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https://apcdeloitte-my.sharepoint.com/personal/imrashid_deloitte_com/Documents/Audit Engagements/EPIC/Testing/Test of Detail/Tax and VAT/"/>
    </mc:Choice>
  </mc:AlternateContent>
  <xr:revisionPtr revIDLastSave="18" documentId="8_{2ACA1287-B319-4B4E-A95D-1AAB6FBE1062}" xr6:coauthVersionLast="47" xr6:coauthVersionMax="47" xr10:uidLastSave="{A8EA417F-02CF-4572-9BDC-D9B9597D6DF8}"/>
  <bookViews>
    <workbookView xWindow="-110" yWindow="-110" windowWidth="19420" windowHeight="10420" tabRatio="734" firstSheet="2" activeTab="2" xr2:uid="{00000000-000D-0000-FFFF-FFFF00000000}"/>
  </bookViews>
  <sheets>
    <sheet name="BS" sheetId="170" r:id="rId1"/>
    <sheet name="PL" sheetId="169" r:id="rId2"/>
    <sheet name="Com_USD_2022" sheetId="251" r:id="rId3"/>
    <sheet name="Tax dep_BDT " sheetId="252" r:id="rId4"/>
    <sheet name="Asset dispossal-C" sheetId="253" r:id="rId5"/>
    <sheet name="Plant" sheetId="254" r:id="rId6"/>
    <sheet name="Utility" sheetId="255" r:id="rId7"/>
    <sheet name="Office Equipment" sheetId="256" r:id="rId8"/>
    <sheet name="Computer Equipment" sheetId="257" r:id="rId9"/>
    <sheet name="Motor vehicle" sheetId="258" r:id="rId10"/>
    <sheet name="Furniture" sheetId="259" r:id="rId11"/>
    <sheet name="SCE" sheetId="172" r:id="rId12"/>
    <sheet name="CF" sheetId="174" r:id="rId13"/>
    <sheet name="Note 1-3 " sheetId="250" r:id="rId14"/>
    <sheet name="Disposal Feb 21 " sheetId="249" state="hidden" r:id="rId15"/>
    <sheet name="Disposal Aug 20 " sheetId="248" state="hidden" r:id="rId16"/>
    <sheet name="Note-4-5" sheetId="235" r:id="rId17"/>
    <sheet name="Notes 6-29" sheetId="173" r:id="rId18"/>
    <sheet name="Note-30" sheetId="236" r:id="rId19"/>
    <sheet name="Notes 31-34" sheetId="213" r:id="rId20"/>
    <sheet name="TB 20-21" sheetId="237" r:id="rId21"/>
    <sheet name="TB 19-20" sheetId="244" r:id="rId22"/>
    <sheet name="TB" sheetId="243" r:id="rId23"/>
    <sheet name="Detail GL" sheetId="238" r:id="rId24"/>
    <sheet name="GL Map" sheetId="239" r:id="rId25"/>
    <sheet name="Change" sheetId="242" state="hidden" r:id="rId26"/>
    <sheet name="Breakup of provision" sheetId="24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 localSheetId="26" hidden="1">{"原価実績・計画　増産無し",#N/A,FALSE,"Sheet7";"原価実績・計画　増産有り",#N/A,FALSE,"Sheet7"}</definedName>
    <definedName name="\" localSheetId="13" hidden="1">{"原価実績・計画　増産無し",#N/A,FALSE,"Sheet7";"原価実績・計画　増産有り",#N/A,FALSE,"Sheet7"}</definedName>
    <definedName name="\" hidden="1">{"原価実績・計画　増産無し",#N/A,FALSE,"Sheet7";"原価実績・計画　増産有り",#N/A,FALSE,"Sheet7"}</definedName>
    <definedName name="\d" hidden="1">[1]変換用!#REF!</definedName>
    <definedName name="_" localSheetId="13" hidden="1">{"????????????",#N/A,FALSE,"Sheet7";"????????????",#N/A,FALSE,"Sheet7"}</definedName>
    <definedName name="_" hidden="1">{"????????????",#N/A,FALSE,"Sheet7";"????????????",#N/A,FALSE,"Sheet7"}</definedName>
    <definedName name="_?" localSheetId="26" hidden="1">{"????????????",#N/A,FALSE,"Sheet7";"????????????",#N/A,FALSE,"Sheet7"}</definedName>
    <definedName name="_?" localSheetId="13" hidden="1">{"????????????",#N/A,FALSE,"Sheet7";"????????????",#N/A,FALSE,"Sheet7"}</definedName>
    <definedName name="_?" hidden="1">{"????????????",#N/A,FALSE,"Sheet7";"????????????",#N/A,FALSE,"Sheet7"}</definedName>
    <definedName name="__?" localSheetId="26" hidden="1">{"????????????",#N/A,FALSE,"Sheet7";"????????????",#N/A,FALSE,"Sheet7"}</definedName>
    <definedName name="__?" localSheetId="13" hidden="1">{"????????????",#N/A,FALSE,"Sheet7";"????????????",#N/A,FALSE,"Sheet7"}</definedName>
    <definedName name="__?" hidden="1">{"????????????",#N/A,FALSE,"Sheet7";"????????????",#N/A,FALSE,"Sheet7"}</definedName>
    <definedName name="___?" localSheetId="26" hidden="1">{"????????????",#N/A,FALSE,"Sheet7";"????????????",#N/A,FALSE,"Sheet7"}</definedName>
    <definedName name="___?" localSheetId="13" hidden="1">{"????????????",#N/A,FALSE,"Sheet7";"????????????",#N/A,FALSE,"Sheet7"}</definedName>
    <definedName name="___?" hidden="1">{"????????????",#N/A,FALSE,"Sheet7";"????????????",#N/A,FALSE,"Sheet7"}</definedName>
    <definedName name="____?" localSheetId="26" hidden="1">{"????????????",#N/A,FALSE,"Sheet7";"????????????",#N/A,FALSE,"Sheet7"}</definedName>
    <definedName name="____?" localSheetId="13" hidden="1">{"????????????",#N/A,FALSE,"Sheet7";"????????????",#N/A,FALSE,"Sheet7"}</definedName>
    <definedName name="____?" hidden="1">{"????????????",#N/A,FALSE,"Sheet7";"????????????",#N/A,FALSE,"Sheet7"}</definedName>
    <definedName name="_____?" localSheetId="26" hidden="1">{"????????????",#N/A,FALSE,"Sheet7";"????????????",#N/A,FALSE,"Sheet7"}</definedName>
    <definedName name="_____?" localSheetId="13" hidden="1">{"????????????",#N/A,FALSE,"Sheet7";"????????????",#N/A,FALSE,"Sheet7"}</definedName>
    <definedName name="_____?" hidden="1">{"????????????",#N/A,FALSE,"Sheet7";"????????????",#N/A,FALSE,"Sheet7"}</definedName>
    <definedName name="______?" localSheetId="26" hidden="1">{"????????????",#N/A,FALSE,"Sheet7";"????????????",#N/A,FALSE,"Sheet7"}</definedName>
    <definedName name="______?" localSheetId="13" hidden="1">{"????????????",#N/A,FALSE,"Sheet7";"????????????",#N/A,FALSE,"Sheet7"}</definedName>
    <definedName name="______?" hidden="1">{"????????????",#N/A,FALSE,"Sheet7";"????????????",#N/A,FALSE,"Sheet7"}</definedName>
    <definedName name="_______?" localSheetId="26" hidden="1">{"????????????",#N/A,FALSE,"Sheet7";"????????????",#N/A,FALSE,"Sheet7"}</definedName>
    <definedName name="_______?" localSheetId="13" hidden="1">{"????????????",#N/A,FALSE,"Sheet7";"????????????",#N/A,FALSE,"Sheet7"}</definedName>
    <definedName name="_______?" hidden="1">{"????????????",#N/A,FALSE,"Sheet7";"????????????",#N/A,FALSE,"Sheet7"}</definedName>
    <definedName name="________?" localSheetId="26" hidden="1">{"????????????",#N/A,FALSE,"Sheet7";"????????????",#N/A,FALSE,"Sheet7"}</definedName>
    <definedName name="________?" localSheetId="13" hidden="1">{"????????????",#N/A,FALSE,"Sheet7";"????????????",#N/A,FALSE,"Sheet7"}</definedName>
    <definedName name="________?" hidden="1">{"????????????",#N/A,FALSE,"Sheet7";"????????????",#N/A,FALSE,"Sheet7"}</definedName>
    <definedName name="_________?" localSheetId="26" hidden="1">{"????????????",#N/A,FALSE,"Sheet7";"????????????",#N/A,FALSE,"Sheet7"}</definedName>
    <definedName name="_________?" localSheetId="13" hidden="1">{"????????????",#N/A,FALSE,"Sheet7";"????????????",#N/A,FALSE,"Sheet7"}</definedName>
    <definedName name="_________?" hidden="1">{"????????????",#N/A,FALSE,"Sheet7";"????????????",#N/A,FALSE,"Sheet7"}</definedName>
    <definedName name="__________?" localSheetId="26" hidden="1">{"????????????",#N/A,FALSE,"Sheet7";"????????????",#N/A,FALSE,"Sheet7"}</definedName>
    <definedName name="__________?" localSheetId="13" hidden="1">{"????????????",#N/A,FALSE,"Sheet7";"????????????",#N/A,FALSE,"Sheet7"}</definedName>
    <definedName name="__________?" hidden="1">{"????????????",#N/A,FALSE,"Sheet7";"????????????",#N/A,FALSE,"Sheet7"}</definedName>
    <definedName name="___________?" localSheetId="26" hidden="1">{"????????????",#N/A,FALSE,"Sheet7";"????????????",#N/A,FALSE,"Sheet7"}</definedName>
    <definedName name="___________?" localSheetId="13" hidden="1">{"????????????",#N/A,FALSE,"Sheet7";"????????????",#N/A,FALSE,"Sheet7"}</definedName>
    <definedName name="___________?" hidden="1">{"????????????",#N/A,FALSE,"Sheet7";"????????????",#N/A,FALSE,"Sheet7"}</definedName>
    <definedName name="____________?" localSheetId="26" hidden="1">{"????????????",#N/A,FALSE,"Sheet7";"????????????",#N/A,FALSE,"Sheet7"}</definedName>
    <definedName name="____________?" localSheetId="13" hidden="1">{"????????????",#N/A,FALSE,"Sheet7";"????????????",#N/A,FALSE,"Sheet7"}</definedName>
    <definedName name="____________?" hidden="1">{"????????????",#N/A,FALSE,"Sheet7";"????????????",#N/A,FALSE,"Sheet7"}</definedName>
    <definedName name="_____________?" localSheetId="26" hidden="1">{"????????????",#N/A,FALSE,"Sheet7";"????????????",#N/A,FALSE,"Sheet7"}</definedName>
    <definedName name="_____________?" localSheetId="13" hidden="1">{"????????????",#N/A,FALSE,"Sheet7";"????????????",#N/A,FALSE,"Sheet7"}</definedName>
    <definedName name="_____________?" hidden="1">{"????????????",#N/A,FALSE,"Sheet7";"????????????",#N/A,FALSE,"Sheet7"}</definedName>
    <definedName name="______________?" localSheetId="26" hidden="1">{"????????????",#N/A,FALSE,"Sheet7";"????????????",#N/A,FALSE,"Sheet7"}</definedName>
    <definedName name="______________?" localSheetId="13" hidden="1">{"????????????",#N/A,FALSE,"Sheet7";"????????????",#N/A,FALSE,"Sheet7"}</definedName>
    <definedName name="______________?" hidden="1">{"????????????",#N/A,FALSE,"Sheet7";"????????????",#N/A,FALSE,"Sheet7"}</definedName>
    <definedName name="_______________?" localSheetId="26" hidden="1">{"????????????",#N/A,FALSE,"Sheet7";"????????????",#N/A,FALSE,"Sheet7"}</definedName>
    <definedName name="_______________?" localSheetId="13" hidden="1">{"????????????",#N/A,FALSE,"Sheet7";"????????????",#N/A,FALSE,"Sheet7"}</definedName>
    <definedName name="_______________?" hidden="1">{"????????????",#N/A,FALSE,"Sheet7";"????????????",#N/A,FALSE,"Sheet7"}</definedName>
    <definedName name="________________?" localSheetId="26" hidden="1">{"????????????",#N/A,FALSE,"Sheet7";"????????????",#N/A,FALSE,"Sheet7"}</definedName>
    <definedName name="________________?" localSheetId="13" hidden="1">{"????????????",#N/A,FALSE,"Sheet7";"????????????",#N/A,FALSE,"Sheet7"}</definedName>
    <definedName name="________________?" hidden="1">{"????????????",#N/A,FALSE,"Sheet7";"????????????",#N/A,FALSE,"Sheet7"}</definedName>
    <definedName name="_________________?" localSheetId="26" hidden="1">{"????????????",#N/A,FALSE,"Sheet7";"????????????",#N/A,FALSE,"Sheet7"}</definedName>
    <definedName name="_________________?" localSheetId="13" hidden="1">{"????????????",#N/A,FALSE,"Sheet7";"????????????",#N/A,FALSE,"Sheet7"}</definedName>
    <definedName name="_________________?" hidden="1">{"????????????",#N/A,FALSE,"Sheet7";"????????????",#N/A,FALSE,"Sheet7"}</definedName>
    <definedName name="__________________?" localSheetId="26" hidden="1">{"????????????",#N/A,FALSE,"Sheet7";"????????????",#N/A,FALSE,"Sheet7"}</definedName>
    <definedName name="__________________?" localSheetId="13" hidden="1">{"????????????",#N/A,FALSE,"Sheet7";"????????????",#N/A,FALSE,"Sheet7"}</definedName>
    <definedName name="__________________?" hidden="1">{"????????????",#N/A,FALSE,"Sheet7";"????????????",#N/A,FALSE,"Sheet7"}</definedName>
    <definedName name="___________________?" localSheetId="26" hidden="1">{"????????????",#N/A,FALSE,"Sheet7";"????????????",#N/A,FALSE,"Sheet7"}</definedName>
    <definedName name="___________________?" localSheetId="13" hidden="1">{"????????????",#N/A,FALSE,"Sheet7";"????????????",#N/A,FALSE,"Sheet7"}</definedName>
    <definedName name="___________________?" hidden="1">{"????????????",#N/A,FALSE,"Sheet7";"????????????",#N/A,FALSE,"Sheet7"}</definedName>
    <definedName name="____________________?" localSheetId="26" hidden="1">{"????????????",#N/A,FALSE,"Sheet7";"????????????",#N/A,FALSE,"Sheet7"}</definedName>
    <definedName name="____________________?" localSheetId="13" hidden="1">{"????????????",#N/A,FALSE,"Sheet7";"????????????",#N/A,FALSE,"Sheet7"}</definedName>
    <definedName name="____________________?" hidden="1">{"????????????",#N/A,FALSE,"Sheet7";"????????????",#N/A,FALSE,"Sheet7"}</definedName>
    <definedName name="______________________?" localSheetId="26" hidden="1">{"????????????",#N/A,FALSE,"Sheet7";"????????????",#N/A,FALSE,"Sheet7"}</definedName>
    <definedName name="______________________?" localSheetId="13" hidden="1">{"????????????",#N/A,FALSE,"Sheet7";"????????????",#N/A,FALSE,"Sheet7"}</definedName>
    <definedName name="______________________?" hidden="1">{"????????????",#N/A,FALSE,"Sheet7";"????????????",#N/A,FALSE,"Sheet7"}</definedName>
    <definedName name="_______________________?" localSheetId="26" hidden="1">{"????????????",#N/A,FALSE,"Sheet7";"????????????",#N/A,FALSE,"Sheet7"}</definedName>
    <definedName name="_______________________?" localSheetId="13" hidden="1">{"????????????",#N/A,FALSE,"Sheet7";"????????????",#N/A,FALSE,"Sheet7"}</definedName>
    <definedName name="_______________________?" hidden="1">{"????????????",#N/A,FALSE,"Sheet7";"????????????",#N/A,FALSE,"Sheet7"}</definedName>
    <definedName name="____2_?" localSheetId="26" hidden="1">{"????????????",#N/A,FALSE,"Sheet7";"????????????",#N/A,FALSE,"Sheet7"}</definedName>
    <definedName name="____2_?" localSheetId="13" hidden="1">{"????????????",#N/A,FALSE,"Sheet7";"????????????",#N/A,FALSE,"Sheet7"}</definedName>
    <definedName name="____2_?" hidden="1">{"????????????",#N/A,FALSE,"Sheet7";"????????????",#N/A,FALSE,"Sheet7"}</definedName>
    <definedName name="____UTC2" localSheetId="13" hidden="1">#REF!</definedName>
    <definedName name="____UTC2" hidden="1">#REF!</definedName>
    <definedName name="___2_?" localSheetId="26" hidden="1">{"????????????",#N/A,FALSE,"Sheet7";"????????????",#N/A,FALSE,"Sheet7"}</definedName>
    <definedName name="___2_?" localSheetId="13" hidden="1">{"????????????",#N/A,FALSE,"Sheet7";"????????????",#N/A,FALSE,"Sheet7"}</definedName>
    <definedName name="___2_?" hidden="1">{"????????????",#N/A,FALSE,"Sheet7";"????????????",#N/A,FALSE,"Sheet7"}</definedName>
    <definedName name="___UTC2" localSheetId="13" hidden="1">#REF!</definedName>
    <definedName name="___UTC2" hidden="1">#REF!</definedName>
    <definedName name="__2_?" localSheetId="26" hidden="1">{"????????????",#N/A,FALSE,"Sheet7";"????????????",#N/A,FALSE,"Sheet7"}</definedName>
    <definedName name="__2_?" localSheetId="13" hidden="1">{"????????????",#N/A,FALSE,"Sheet7";"????????????",#N/A,FALSE,"Sheet7"}</definedName>
    <definedName name="__2_?" hidden="1">{"????????????",#N/A,FALSE,"Sheet7";"????????????",#N/A,FALSE,"Sheet7"}</definedName>
    <definedName name="__5_?" localSheetId="26" hidden="1">{"????????????",#N/A,FALSE,"Sheet7";"????????????",#N/A,FALSE,"Sheet7"}</definedName>
    <definedName name="__5_?" localSheetId="13" hidden="1">{"????????????",#N/A,FALSE,"Sheet7";"????????????",#N/A,FALSE,"Sheet7"}</definedName>
    <definedName name="__5_?" hidden="1">{"????????????",#N/A,FALSE,"Sheet7";"????????????",#N/A,FALSE,"Sheet7"}</definedName>
    <definedName name="__7_?" localSheetId="13" hidden="1">{"????????????",#N/A,FALSE,"Sheet7";"????????????",#N/A,FALSE,"Sheet7"}</definedName>
    <definedName name="__7_?" hidden="1">{"????????????",#N/A,FALSE,"Sheet7";"????????????",#N/A,FALSE,"Sheet7"}</definedName>
    <definedName name="__9_?" localSheetId="26" hidden="1">{"????????????",#N/A,FALSE,"Sheet7";"????????????",#N/A,FALSE,"Sheet7"}</definedName>
    <definedName name="__9_?" localSheetId="13" hidden="1">{"????????????",#N/A,FALSE,"Sheet7";"????????????",#N/A,FALSE,"Sheet7"}</definedName>
    <definedName name="__9_?" hidden="1">{"????????????",#N/A,FALSE,"Sheet7";"????????????",#N/A,FALSE,"Sheet7"}</definedName>
    <definedName name="__UTC2" localSheetId="13" hidden="1">#REF!</definedName>
    <definedName name="__UTC2" hidden="1">#REF!</definedName>
    <definedName name="_1_?" localSheetId="26" hidden="1">{"????????????",#N/A,FALSE,"Sheet7";"????????????",#N/A,FALSE,"Sheet7"}</definedName>
    <definedName name="_1_?" localSheetId="13" hidden="1">{"????????????",#N/A,FALSE,"Sheet7";"????????????",#N/A,FALSE,"Sheet7"}</definedName>
    <definedName name="_1_?" hidden="1">{"????????????",#N/A,FALSE,"Sheet7";"????????????",#N/A,FALSE,"Sheet7"}</definedName>
    <definedName name="_1__xlcn.WorksheetConnection_bpppp.xlsbProductionmasterdataA3CA4831" hidden="1">'[2]Production master data'!$A$3:$CA$483</definedName>
    <definedName name="_11_?" localSheetId="26" hidden="1">{"????????????",#N/A,FALSE,"Sheet7";"????????????",#N/A,FALSE,"Sheet7"}</definedName>
    <definedName name="_11_?" localSheetId="13" hidden="1">{"????????????",#N/A,FALSE,"Sheet7";"????????????",#N/A,FALSE,"Sheet7"}</definedName>
    <definedName name="_11_?" hidden="1">{"????????????",#N/A,FALSE,"Sheet7";"????????????",#N/A,FALSE,"Sheet7"}</definedName>
    <definedName name="_123" localSheetId="13" hidden="1">#REF!</definedName>
    <definedName name="_123" hidden="1">#REF!</definedName>
    <definedName name="_2_?" localSheetId="26" hidden="1">{"????????????",#N/A,FALSE,"Sheet7";"????????????",#N/A,FALSE,"Sheet7"}</definedName>
    <definedName name="_2_?" localSheetId="13" hidden="1">{"????????????",#N/A,FALSE,"Sheet7";"????????????",#N/A,FALSE,"Sheet7"}</definedName>
    <definedName name="_2_?" hidden="1">{"????????????",#N/A,FALSE,"Sheet7";"????????????",#N/A,FALSE,"Sheet7"}</definedName>
    <definedName name="_2__xlcn.WorksheetConnection_ProductionmasterdataA3BD4831" hidden="1">'[2]Production master data'!$A$3:$BD$483</definedName>
    <definedName name="_29_?" localSheetId="26" hidden="1">{"????????????",#N/A,FALSE,"Sheet7";"????????????",#N/A,FALSE,"Sheet7"}</definedName>
    <definedName name="_29_?" localSheetId="13" hidden="1">{"????????????",#N/A,FALSE,"Sheet7";"????????????",#N/A,FALSE,"Sheet7"}</definedName>
    <definedName name="_29_?" hidden="1">{"????????????",#N/A,FALSE,"Sheet7";"????????????",#N/A,FALSE,"Sheet7"}</definedName>
    <definedName name="_3_?" localSheetId="26" hidden="1">{"????????????",#N/A,FALSE,"Sheet7";"????????????",#N/A,FALSE,"Sheet7"}</definedName>
    <definedName name="_3_?" localSheetId="13" hidden="1">{"????????????",#N/A,FALSE,"Sheet7";"????????????",#N/A,FALSE,"Sheet7"}</definedName>
    <definedName name="_3_?" hidden="1">{"????????????",#N/A,FALSE,"Sheet7";"????????????",#N/A,FALSE,"Sheet7"}</definedName>
    <definedName name="_3__xlcn.WorksheetConnection_SalarydataA3HN59071" hidden="1">'[3]Salary data'!$A$3:$HN$5907</definedName>
    <definedName name="_4_?" localSheetId="26" hidden="1">{"????????????",#N/A,FALSE,"Sheet7";"????????????",#N/A,FALSE,"Sheet7"}</definedName>
    <definedName name="_4_?" localSheetId="13" hidden="1">{"????????????",#N/A,FALSE,"Sheet7";"????????????",#N/A,FALSE,"Sheet7"}</definedName>
    <definedName name="_4_?" hidden="1">{"????????????",#N/A,FALSE,"Sheet7";"????????????",#N/A,FALSE,"Sheet7"}</definedName>
    <definedName name="_5_?" localSheetId="26" hidden="1">{"????????????",#N/A,FALSE,"Sheet7";"????????????",#N/A,FALSE,"Sheet7"}</definedName>
    <definedName name="_5_?" localSheetId="13" hidden="1">{"????????????",#N/A,FALSE,"Sheet7";"????????????",#N/A,FALSE,"Sheet7"}</definedName>
    <definedName name="_5_?" hidden="1">{"????????????",#N/A,FALSE,"Sheet7";"????????????",#N/A,FALSE,"Sheet7"}</definedName>
    <definedName name="_6_?" localSheetId="26" hidden="1">{"????????????",#N/A,FALSE,"Sheet7";"????????????",#N/A,FALSE,"Sheet7"}</definedName>
    <definedName name="_6_?" localSheetId="13" hidden="1">{"????????????",#N/A,FALSE,"Sheet7";"????????????",#N/A,FALSE,"Sheet7"}</definedName>
    <definedName name="_6_?" hidden="1">{"????????????",#N/A,FALSE,"Sheet7";"????????????",#N/A,FALSE,"Sheet7"}</definedName>
    <definedName name="_7_?" localSheetId="26" hidden="1">{"????????????",#N/A,FALSE,"Sheet7";"????????????",#N/A,FALSE,"Sheet7"}</definedName>
    <definedName name="_7_?" localSheetId="13" hidden="1">{"????????????",#N/A,FALSE,"Sheet7";"????????????",#N/A,FALSE,"Sheet7"}</definedName>
    <definedName name="_7_?" hidden="1">{"????????????",#N/A,FALSE,"Sheet7";"????????????",#N/A,FALSE,"Sheet7"}</definedName>
    <definedName name="_9_?" localSheetId="26" hidden="1">{"????????????",#N/A,FALSE,"Sheet7";"????????????",#N/A,FALSE,"Sheet7"}</definedName>
    <definedName name="_9_?" localSheetId="13" hidden="1">{"????????????",#N/A,FALSE,"Sheet7";"????????????",#N/A,FALSE,"Sheet7"}</definedName>
    <definedName name="_9_?" hidden="1">{"????????????",#N/A,FALSE,"Sheet7";"????????????",#N/A,FALSE,"Sheet7"}</definedName>
    <definedName name="_cashflow" hidden="1">'[2]Production master data'!$A$3:$BD$483</definedName>
    <definedName name="_cashflow1" hidden="1">'[2]Production master data'!$A$3:$CA$483</definedName>
    <definedName name="_Cashflow2" hidden="1">'[3]Salary data'!$A$3:$HN$5907</definedName>
    <definedName name="_Fill" localSheetId="26" hidden="1">#REF!</definedName>
    <definedName name="_Fill" localSheetId="12" hidden="1">#REF!</definedName>
    <definedName name="_Fill" localSheetId="23" hidden="1">#REF!</definedName>
    <definedName name="_Fill" localSheetId="24" hidden="1">#REF!</definedName>
    <definedName name="_Fill" localSheetId="13" hidden="1">#REF!</definedName>
    <definedName name="_Fill" localSheetId="19" hidden="1">#REF!</definedName>
    <definedName name="_Fill" localSheetId="17" hidden="1">#REF!</definedName>
    <definedName name="_Fill" hidden="1">#REF!</definedName>
    <definedName name="_xlnm._FilterDatabase" localSheetId="26" hidden="1">'Breakup of provision'!$A$4:$D$63</definedName>
    <definedName name="_xlnm._FilterDatabase" localSheetId="23" hidden="1">'Detail GL'!$A$2:$V$481</definedName>
    <definedName name="_xlnm._FilterDatabase" localSheetId="24" hidden="1">'GL Map'!$B$3:$G$69</definedName>
    <definedName name="_xlnm._FilterDatabase" localSheetId="19" hidden="1">'Notes 31-34'!#REF!</definedName>
    <definedName name="_xlnm._FilterDatabase" localSheetId="17" hidden="1">'Notes 6-29'!$B$122:$L$125</definedName>
    <definedName name="_xlnm._FilterDatabase" localSheetId="22" hidden="1">TB!$A$1:$F$333</definedName>
    <definedName name="_xlnm._FilterDatabase" localSheetId="21" hidden="1">'TB 19-20'!$A$2:$N$305</definedName>
    <definedName name="_xlnm._FilterDatabase" localSheetId="20" hidden="1">'TB 20-21'!$A$2:$N$311</definedName>
    <definedName name="_Key1" localSheetId="13" hidden="1">#REF!</definedName>
    <definedName name="_Key1" hidden="1">#REF!</definedName>
    <definedName name="_key2" localSheetId="13" hidden="1">#REF!</definedName>
    <definedName name="_key2" hidden="1">#REF!</definedName>
    <definedName name="_NIL" localSheetId="13" hidden="1">#REF!</definedName>
    <definedName name="_NIL" hidden="1">#REF!</definedName>
    <definedName name="_ok1" localSheetId="13" hidden="1">{"原価実績・計画　増産無し",#N/A,FALSE,"Sheet7";"原価実績・計画　増産有り",#N/A,FALSE,"Sheet7"}</definedName>
    <definedName name="_ok1" hidden="1">{"原価実績・計画　増産無し",#N/A,FALSE,"Sheet7";"原価実績・計画　増産有り",#N/A,FALSE,"Sheet7"}</definedName>
    <definedName name="_Order1" hidden="1">255</definedName>
    <definedName name="_Order2" hidden="1">255</definedName>
    <definedName name="_Sort" localSheetId="13" hidden="1">#REF!</definedName>
    <definedName name="_Sort" hidden="1">#REF!</definedName>
    <definedName name="_UTC2" localSheetId="13" hidden="1">#REF!</definedName>
    <definedName name="_UTC2" hidden="1">#REF!</definedName>
    <definedName name="_xlcn.WorksheetConnection_bpppp.xlsbProductionmasterdataA3CA4831" hidden="1">'[2]Production master data'!$A$3:$CA$483</definedName>
    <definedName name="_xlcn.WorksheetConnection_ProductionmasterdataA3BD4831" hidden="1">'[2]Production master data'!$A$3:$BD$483</definedName>
    <definedName name="_xlcn.WorksheetConnection_SalarydataA3HN59071" hidden="1">'[3]Salary data'!$A$3:$HN$5907</definedName>
    <definedName name="A" localSheetId="26" hidden="1">{#N/A,#N/A,FALSE,"収支・原価";#N/A,#N/A,FALSE,"収支・原価"}</definedName>
    <definedName name="A" hidden="1">{#N/A,#N/A,FALSE,"収支・原価";#N/A,#N/A,FALSE,"収支・原価"}</definedName>
    <definedName name="a5a55" localSheetId="26" hidden="1">{"原価実績・計画　増産無し",#N/A,FALSE,"Sheet7";"原価実績・計画　増産有り",#N/A,FALSE,"Sheet7"}</definedName>
    <definedName name="a5a55" localSheetId="13" hidden="1">{"原価実績・計画　増産無し",#N/A,FALSE,"Sheet7";"原価実績・計画　増産有り",#N/A,FALSE,"Sheet7"}</definedName>
    <definedName name="a5a55" hidden="1">{"原価実績・計画　増産無し",#N/A,FALSE,"Sheet7";"原価実績・計画　増産有り",#N/A,FALSE,"Sheet7"}</definedName>
    <definedName name="AAAA" localSheetId="13" hidden="1">{"PLAN 1999-1",#N/A,FALSE,"Sheet3";"PLAN 1999-2",#N/A,FALSE,"Sheet3";"PLAN 2000-1",#N/A,FALSE,"Sheet3";"PLAN 2000-2",#N/A,FALSE,"Sheet3"}</definedName>
    <definedName name="AAAA" hidden="1">{"PLAN 1999-1",#N/A,FALSE,"Sheet3";"PLAN 1999-2",#N/A,FALSE,"Sheet3";"PLAN 2000-1",#N/A,FALSE,"Sheet3";"PLAN 2000-2",#N/A,FALSE,"Sheet3"}</definedName>
    <definedName name="AAAAAAAA" localSheetId="13" hidden="1">{"収支実績・計画　増産有り",#N/A,FALSE,"Sheet6";"収支実績・計画　増産無し",#N/A,FALSE,"Sheet6"}</definedName>
    <definedName name="AAAAAAAA" hidden="1">{"収支実績・計画　増産有り",#N/A,FALSE,"Sheet6";"収支実績・計画　増産無し",#N/A,FALSE,"Sheet6"}</definedName>
    <definedName name="AAAAAAAAAA" localSheetId="13" hidden="1">{"????????????",#N/A,FALSE,"Sheet7";"????????????",#N/A,FALSE,"Sheet7"}</definedName>
    <definedName name="AAAAAAAAAA" hidden="1">{"????????????",#N/A,FALSE,"Sheet7";"????????????",#N/A,FALSE,"Sheet7"}</definedName>
    <definedName name="aaaaaaaaaaa" localSheetId="26" hidden="1">{"????????????",#N/A,FALSE,"Sheet7";"????????????",#N/A,FALSE,"Sheet7"}</definedName>
    <definedName name="aaaaaaaaaaa" localSheetId="13" hidden="1">{"????????????",#N/A,FALSE,"Sheet7";"????????????",#N/A,FALSE,"Sheet7"}</definedName>
    <definedName name="aaaaaaaaaaa" hidden="1">{"????????????",#N/A,FALSE,"Sheet7";"????????????",#N/A,FALSE,"Sheet7"}</definedName>
    <definedName name="AAWWW" localSheetId="13" hidden="1">{"原価実績・計画　増産無し",#N/A,FALSE,"Sheet7";"原価実績・計画　増産有り",#N/A,FALSE,"Sheet7"}</definedName>
    <definedName name="AAWWW" hidden="1">{"原価実績・計画　増産無し",#N/A,FALSE,"Sheet7";"原価実績・計画　増産有り",#N/A,FALSE,"Sheet7"}</definedName>
    <definedName name="ab" localSheetId="26" hidden="1">{"原価実績・計画　増産無し",#N/A,FALSE,"Sheet7";"原価実績・計画　増産有り",#N/A,FALSE,"Sheet7"}</definedName>
    <definedName name="ab" hidden="1">{"原価実績・計画　増産無し",#N/A,FALSE,"Sheet7";"原価実績・計画　増産有り",#N/A,FALSE,"Sheet7"}</definedName>
    <definedName name="abcd" hidden="1">#REF!</definedName>
    <definedName name="abd" localSheetId="13" hidden="1">#REF!</definedName>
    <definedName name="abd" hidden="1">#REF!</definedName>
    <definedName name="ac" localSheetId="26" hidden="1">{"原価実績・計画　増産無し",#N/A,FALSE,"Sheet7";"原価実績・計画　増産有り",#N/A,FALSE,"Sheet7"}</definedName>
    <definedName name="ac" localSheetId="13" hidden="1">{"原価実績・計画　増産無し",#N/A,FALSE,"Sheet7";"原価実績・計画　増産有り",#N/A,FALSE,"Sheet7"}</definedName>
    <definedName name="ac" hidden="1">{"原価実績・計画　増産無し",#N/A,FALSE,"Sheet7";"原価実績・計画　増産有り",#N/A,FALSE,"Sheet7"}</definedName>
    <definedName name="ae5uyae5u" localSheetId="26" hidden="1">{"収支実績・計画　増産有り",#N/A,FALSE,"Sheet6";"収支実績・計画　増産無し",#N/A,FALSE,"Sheet6"}</definedName>
    <definedName name="ae5uyae5u" localSheetId="13" hidden="1">{"収支実績・計画　増産有り",#N/A,FALSE,"Sheet6";"収支実績・計画　増産無し",#N/A,FALSE,"Sheet6"}</definedName>
    <definedName name="ae5uyae5u" hidden="1">{"収支実績・計画　増産有り",#N/A,FALSE,"Sheet6";"収支実績・計画　増産無し",#N/A,FALSE,"Sheet6"}</definedName>
    <definedName name="ae5y35qy" localSheetId="26" hidden="1">{#N/A,#N/A,FALSE,"収支・原価";#N/A,#N/A,FALSE,"収支・原価"}</definedName>
    <definedName name="ae5y35qy" localSheetId="13" hidden="1">{#N/A,#N/A,FALSE,"収支・原価";#N/A,#N/A,FALSE,"収支・原価"}</definedName>
    <definedName name="ae5y35qy" hidden="1">{#N/A,#N/A,FALSE,"収支・原価";#N/A,#N/A,FALSE,"収支・原価"}</definedName>
    <definedName name="aerearera" localSheetId="26" hidden="1">{"原価実績・計画　増産無し",#N/A,FALSE,"Sheet7";"原価実績・計画　増産有り",#N/A,FALSE,"Sheet7"}</definedName>
    <definedName name="aerearera" localSheetId="13" hidden="1">{"原価実績・計画　増産無し",#N/A,FALSE,"Sheet7";"原価実績・計画　増産有り",#N/A,FALSE,"Sheet7"}</definedName>
    <definedName name="aerearera" hidden="1">{"原価実績・計画　増産無し",#N/A,FALSE,"Sheet7";"原価実績・計画　増産有り",#N/A,FALSE,"Sheet7"}</definedName>
    <definedName name="aergrwearwa" localSheetId="26" hidden="1">{#N/A,#N/A,FALSE,"収支・原価";#N/A,#N/A,FALSE,"収支・原価"}</definedName>
    <definedName name="aergrwearwa" localSheetId="13" hidden="1">{#N/A,#N/A,FALSE,"収支・原価";#N/A,#N/A,FALSE,"収支・原価"}</definedName>
    <definedName name="aergrwearwa" hidden="1">{#N/A,#N/A,FALSE,"収支・原価";#N/A,#N/A,FALSE,"収支・原価"}</definedName>
    <definedName name="aeyaeyaeaery" localSheetId="26" hidden="1">{"収支実績・計画　増産有り",#N/A,FALSE,"Sheet6";"収支実績・計画　増産無し",#N/A,FALSE,"Sheet6"}</definedName>
    <definedName name="aeyaeyaeaery" localSheetId="13" hidden="1">{"収支実績・計画　増産有り",#N/A,FALSE,"Sheet6";"収支実績・計画　増産無し",#N/A,FALSE,"Sheet6"}</definedName>
    <definedName name="aeyaeyaeaery" hidden="1">{"収支実績・計画　増産有り",#N/A,FALSE,"Sheet6";"収支実績・計画　増産無し",#N/A,FALSE,"Sheet6"}</definedName>
    <definedName name="aeyrer" localSheetId="26" hidden="1">{"原価実績・計画　増産無し",#N/A,FALSE,"Sheet7";"原価実績・計画　増産有り",#N/A,FALSE,"Sheet7"}</definedName>
    <definedName name="aeyrer" localSheetId="13" hidden="1">{"原価実績・計画　増産無し",#N/A,FALSE,"Sheet7";"原価実績・計画　増産有り",#N/A,FALSE,"Sheet7"}</definedName>
    <definedName name="aeyrer" hidden="1">{"原価実績・計画　増産無し",#N/A,FALSE,"Sheet7";"原価実績・計画　増産有り",#N/A,FALSE,"Sheet7"}</definedName>
    <definedName name="ajay" localSheetId="26" hidden="1">{"収支実績・計画　増産有り",#N/A,FALSE,"Sheet6";"収支実績・計画　増産無し",#N/A,FALSE,"Sheet6"}</definedName>
    <definedName name="ajay" localSheetId="13" hidden="1">{"収支実績・計画　増産有り",#N/A,FALSE,"Sheet6";"収支実績・計画　増産無し",#N/A,FALSE,"Sheet6"}</definedName>
    <definedName name="ajay" hidden="1">{"収支実績・計画　増産有り",#N/A,FALSE,"Sheet6";"収支実績・計画　増産無し",#N/A,FALSE,"Sheet6"}</definedName>
    <definedName name="ajkk" localSheetId="26" hidden="1">#REF!</definedName>
    <definedName name="ajkk" localSheetId="13" hidden="1">#REF!</definedName>
    <definedName name="ajkk" localSheetId="19" hidden="1">#REF!</definedName>
    <definedName name="ajkk" hidden="1">#REF!</definedName>
    <definedName name="Alamgir" localSheetId="26" hidden="1">{#N/A,#N/A,FALSE,"収支・原価";#N/A,#N/A,FALSE,"収支・原価"}</definedName>
    <definedName name="Alamgir" localSheetId="13" hidden="1">{#N/A,#N/A,FALSE,"収支・原価";#N/A,#N/A,FALSE,"収支・原価"}</definedName>
    <definedName name="Alamgir" hidden="1">{#N/A,#N/A,FALSE,"収支・原価";#N/A,#N/A,FALSE,"収支・原価"}</definedName>
    <definedName name="aq" localSheetId="26" hidden="1">{"????????????",#N/A,FALSE,"Sheet7";"????????????",#N/A,FALSE,"Sheet7"}</definedName>
    <definedName name="aq" localSheetId="13" hidden="1">{"????????????",#N/A,FALSE,"Sheet7";"????????????",#N/A,FALSE,"Sheet7"}</definedName>
    <definedName name="aq" hidden="1">{"????????????",#N/A,FALSE,"Sheet7";"????????????",#N/A,FALSE,"Sheet7"}</definedName>
    <definedName name="AS2DocOpenMode" hidden="1">"AS2DocumentEdit"</definedName>
    <definedName name="AS2ReportLS" hidden="1">1</definedName>
    <definedName name="AS2SyncStepLS" hidden="1">0</definedName>
    <definedName name="AS2TickmarkLS" localSheetId="13" hidden="1">#REF!</definedName>
    <definedName name="AS2TickmarkLS" hidden="1">#REF!</definedName>
    <definedName name="AS2VersionLS" hidden="1">300</definedName>
    <definedName name="Asia" localSheetId="13" hidden="1">#REF!</definedName>
    <definedName name="Asia" hidden="1">#REF!</definedName>
    <definedName name="aye5a" localSheetId="26" hidden="1">{"原価実績・計画　増産無し",#N/A,FALSE,"Sheet7";"原価実績・計画　増産有り",#N/A,FALSE,"Sheet7"}</definedName>
    <definedName name="aye5a" localSheetId="13" hidden="1">{"原価実績・計画　増産無し",#N/A,FALSE,"Sheet7";"原価実績・計画　増産有り",#N/A,FALSE,"Sheet7"}</definedName>
    <definedName name="aye5a" hidden="1">{"原価実績・計画　増産無し",#N/A,FALSE,"Sheet7";"原価実績・計画　増産有り",#N/A,FALSE,"Sheet7"}</definedName>
    <definedName name="babu" localSheetId="13" hidden="1">{#N/A,#N/A,FALSE,"?????";#N/A,#N/A,FALSE,"?????"}</definedName>
    <definedName name="babu" hidden="1">{#N/A,#N/A,FALSE,"?????";#N/A,#N/A,FALSE,"?????"}</definedName>
    <definedName name="bangladesh" localSheetId="13" hidden="1">{"????????????",#N/A,FALSE,"Sheet7";"????????????",#N/A,FALSE,"Sheet7"}</definedName>
    <definedName name="bangladesh" hidden="1">{"????????????",#N/A,FALSE,"Sheet7";"????????????",#N/A,FALSE,"Sheet7"}</definedName>
    <definedName name="BANK" localSheetId="13" hidden="1">#REF!</definedName>
    <definedName name="BANK" hidden="1">#REF!</definedName>
    <definedName name="Bappi" localSheetId="26" hidden="1">{#N/A,#N/A,FALSE,"収支・原価";#N/A,#N/A,FALSE,"収支・原価"}</definedName>
    <definedName name="Bappi" localSheetId="13" hidden="1">{#N/A,#N/A,FALSE,"収支・原価";#N/A,#N/A,FALSE,"収支・原価"}</definedName>
    <definedName name="Bappi" hidden="1">{#N/A,#N/A,FALSE,"収支・原価";#N/A,#N/A,FALSE,"収支・原価"}</definedName>
    <definedName name="BBBBB" localSheetId="13" hidden="1">{"????????????",#N/A,FALSE,"Sheet7";"????????????",#N/A,FALSE,"Sheet7"}</definedName>
    <definedName name="BBBBB" hidden="1">{"????????????",#N/A,FALSE,"Sheet7";"????????????",#N/A,FALSE,"Sheet7"}</definedName>
    <definedName name="BEST" localSheetId="13" hidden="1">{"収支実績・計画　増産有り",#N/A,FALSE,"Sheet6";"収支実績・計画　増産無し",#N/A,FALSE,"Sheet6"}</definedName>
    <definedName name="BEST" hidden="1">{"収支実績・計画　増産有り",#N/A,FALSE,"Sheet6";"収支実績・計画　増産無し",#N/A,FALSE,"Sheet6"}</definedName>
    <definedName name="BG_Del" hidden="1">15</definedName>
    <definedName name="BG_Ins" hidden="1">4</definedName>
    <definedName name="BG_Mod" hidden="1">6</definedName>
    <definedName name="bnb" localSheetId="13" hidden="1">{"原価実績・計画　増産無し",#N/A,FALSE,"Sheet7";"原価実績・計画　増産有り",#N/A,FALSE,"Sheet7"}</definedName>
    <definedName name="bnb" hidden="1">{"原価実績・計画　増産無し",#N/A,FALSE,"Sheet7";"原価実績・計画　増産有り",#N/A,FALSE,"Sheet7"}</definedName>
    <definedName name="BW_T_?1" hidden="1">'[4]TRIGGER DATA'!$A$13:$CG$1233</definedName>
    <definedName name="BW_T_?10" hidden="1">[4]Country!$A$3:$C$58</definedName>
    <definedName name="BW_T_?12" hidden="1">'[4]Lookup Master'!$A$3:$D$45</definedName>
    <definedName name="BW_T_?3" hidden="1">'[4]Transit Lead Time'!$A$3:$H$821</definedName>
    <definedName name="BW_T_?5" hidden="1">'[4]Affiliate Master'!$A$3:$E$35</definedName>
    <definedName name="BW_T_?6" hidden="1">'[4]Fiscal Calendar'!$A$3:$E$2705</definedName>
    <definedName name="Canteen" localSheetId="26" hidden="1">#REF!</definedName>
    <definedName name="Canteen" localSheetId="13" hidden="1">#REF!</definedName>
    <definedName name="Canteen" localSheetId="19" hidden="1">#REF!</definedName>
    <definedName name="Canteen" hidden="1">#REF!</definedName>
    <definedName name="capital" localSheetId="26" hidden="1">{#N/A,#N/A,FALSE,"収支・原価";#N/A,#N/A,FALSE,"収支・原価"}</definedName>
    <definedName name="capital" localSheetId="13" hidden="1">{#N/A,#N/A,FALSE,"収支・原価";#N/A,#N/A,FALSE,"収支・原価"}</definedName>
    <definedName name="capital" hidden="1">{#N/A,#N/A,FALSE,"収支・原価";#N/A,#N/A,FALSE,"収支・原価"}</definedName>
    <definedName name="cashflow" localSheetId="13" hidden="1">{#N/A,#N/A,FALSE,"収支・原価";#N/A,#N/A,FALSE,"収支・原価"}</definedName>
    <definedName name="cashflow" hidden="1">{#N/A,#N/A,FALSE,"収支・原価";#N/A,#N/A,FALSE,"収支・原価"}</definedName>
    <definedName name="CCCC" localSheetId="26" hidden="1">{"原価実績・計画　増産無し",#N/A,FALSE,"Sheet7";"原価実績・計画　増産有り",#N/A,FALSE,"Sheet7"}</definedName>
    <definedName name="CCCC" localSheetId="13" hidden="1">{"原価実績・計画　増産無し",#N/A,FALSE,"Sheet7";"原価実績・計画　増産有り",#N/A,FALSE,"Sheet7"}</definedName>
    <definedName name="CCCC" hidden="1">{"原価実績・計画　増産無し",#N/A,FALSE,"Sheet7";"原価実績・計画　増産有り",#N/A,FALSE,"Sheet7"}</definedName>
    <definedName name="CCCCC" localSheetId="13" hidden="1">{"????????????",#N/A,FALSE,"Sheet7";"????????????",#N/A,FALSE,"Sheet7"}</definedName>
    <definedName name="CCCCC" hidden="1">{"????????????",#N/A,FALSE,"Sheet7";"????????????",#N/A,FALSE,"Sheet7"}</definedName>
    <definedName name="CCCCCCCCCCCCCCCCCCCCCC" localSheetId="13" hidden="1">{#N/A,#N/A,FALSE,"収支・原価";#N/A,#N/A,FALSE,"収支・原価"}</definedName>
    <definedName name="CCCCCCCCCCCCCCCCCCCCCC" hidden="1">{#N/A,#N/A,FALSE,"収支・原価";#N/A,#N/A,FALSE,"収支・原価"}</definedName>
    <definedName name="CCCY" localSheetId="26" hidden="1">{"PLAN 1999-1",#N/A,FALSE,"Sheet3";"PLAN 1999-2",#N/A,FALSE,"Sheet3";"PLAN 2000-1",#N/A,FALSE,"Sheet3";"PLAN 2000-2",#N/A,FALSE,"Sheet3"}</definedName>
    <definedName name="CCCY" localSheetId="13" hidden="1">{"PLAN 1999-1",#N/A,FALSE,"Sheet3";"PLAN 1999-2",#N/A,FALSE,"Sheet3";"PLAN 2000-1",#N/A,FALSE,"Sheet3";"PLAN 2000-2",#N/A,FALSE,"Sheet3"}</definedName>
    <definedName name="CCCY" hidden="1">{"PLAN 1999-1",#N/A,FALSE,"Sheet3";"PLAN 1999-2",#N/A,FALSE,"Sheet3";"PLAN 2000-1",#N/A,FALSE,"Sheet3";"PLAN 2000-2",#N/A,FALSE,"Sheet3"}</definedName>
    <definedName name="Curr" hidden="1">[5]Sheet3!$E$4:$E$7</definedName>
    <definedName name="d" localSheetId="26" hidden="1">{"????????????",#N/A,FALSE,"Sheet7";"????????????",#N/A,FALSE,"Sheet7"}</definedName>
    <definedName name="d" localSheetId="13" hidden="1">{"????????????",#N/A,FALSE,"Sheet7";"????????????",#N/A,FALSE,"Sheet7"}</definedName>
    <definedName name="d" hidden="1">{"????????????",#N/A,FALSE,"Sheet7";"????????????",#N/A,FALSE,"Sheet7"}</definedName>
    <definedName name="dd" hidden="1">{"PLAN 1999-1",#N/A,FALSE,"Sheet4";"PLAN 1999-2",#N/A,FALSE,"Sheet4";"PLAN 2000-1",#N/A,FALSE,"Sheet4";"PLAN 2000-2",#N/A,FALSE,"Sheet4"}</definedName>
    <definedName name="dddd" hidden="1">{"????????????",#N/A,FALSE,"Sheet7";"????????????",#N/A,FALSE,"Sheet7"}</definedName>
    <definedName name="DDDDDDDDDD" localSheetId="13" hidden="1">{"????????????",#N/A,FALSE,"Sheet7";"????????????",#N/A,FALSE,"Sheet7"}</definedName>
    <definedName name="DDDDDDDDDD" hidden="1">{"????????????",#N/A,FALSE,"Sheet7";"????????????",#N/A,FALSE,"Sheet7"}</definedName>
    <definedName name="DDDDDDDDDDD" localSheetId="13" hidden="1">{"????????????",#N/A,FALSE,"Sheet7";"????????????",#N/A,FALSE,"Sheet7"}</definedName>
    <definedName name="DDDDDDDDDDD" hidden="1">{"????????????",#N/A,FALSE,"Sheet7";"????????????",#N/A,FALSE,"Sheet7"}</definedName>
    <definedName name="DDDDDDDDDDDDDDDD" localSheetId="13" hidden="1">{"PLAN 1999-1",#N/A,FALSE,"Sheet4";"PLAN 1999-2",#N/A,FALSE,"Sheet4";"PLAN 2000-1",#N/A,FALSE,"Sheet4";"PLAN 2000-2",#N/A,FALSE,"Sheet4"}</definedName>
    <definedName name="DDDDDDDDDDDDDDDD" hidden="1">{"PLAN 1999-1",#N/A,FALSE,"Sheet4";"PLAN 1999-2",#N/A,FALSE,"Sheet4";"PLAN 2000-1",#N/A,FALSE,"Sheet4";"PLAN 2000-2",#N/A,FALSE,"Sheet4"}</definedName>
    <definedName name="DDDDDDDDDDDDDDDDD" localSheetId="13" hidden="1">{"????????????",#N/A,FALSE,"Sheet7";"????????????",#N/A,FALSE,"Sheet7"}</definedName>
    <definedName name="DDDDDDDDDDDDDDDDD" hidden="1">{"????????????",#N/A,FALSE,"Sheet7";"????????????",#N/A,FALSE,"Sheet7"}</definedName>
    <definedName name="DDDDDDDDDDDDDDDDDDDDDD" localSheetId="13" hidden="1">{"原価実績・計画　増産無し",#N/A,FALSE,"Sheet7";"原価実績・計画　増産有り",#N/A,FALSE,"Sheet7"}</definedName>
    <definedName name="DDDDDDDDDDDDDDDDDDDDDD" hidden="1">{"原価実績・計画　増産無し",#N/A,FALSE,"Sheet7";"原価実績・計画　増産有り",#N/A,FALSE,"Sheet7"}</definedName>
    <definedName name="DDDDDDDDDDDDDDDDDDDDDDD" localSheetId="13" hidden="1">{"原価実績・計画　増産無し",#N/A,FALSE,"Sheet7";"原価実績・計画　増産有り",#N/A,FALSE,"Sheet7"}</definedName>
    <definedName name="DDDDDDDDDDDDDDDDDDDDDDD" hidden="1">{"原価実績・計画　増産無し",#N/A,FALSE,"Sheet7";"原価実績・計画　増産有り",#N/A,FALSE,"Sheet7"}</definedName>
    <definedName name="dfdf" localSheetId="13" hidden="1">#REF!</definedName>
    <definedName name="dfdf" hidden="1">#REF!</definedName>
    <definedName name="Dinner" localSheetId="26" hidden="1">#REF!</definedName>
    <definedName name="Dinner" localSheetId="13" hidden="1">#REF!</definedName>
    <definedName name="Dinner" localSheetId="19" hidden="1">#REF!</definedName>
    <definedName name="Dinner" hidden="1">#REF!</definedName>
    <definedName name="dinner1" localSheetId="13" hidden="1">#REF!</definedName>
    <definedName name="dinner1" hidden="1">#REF!</definedName>
    <definedName name="drgrsdrrsd" localSheetId="26" hidden="1">{"PLAN 1999-1",#N/A,FALSE,"Sheet4";"PLAN 1999-2",#N/A,FALSE,"Sheet4";"PLAN 2000-1",#N/A,FALSE,"Sheet4";"PLAN 2000-2",#N/A,FALSE,"Sheet4"}</definedName>
    <definedName name="drgrsdrrsd" localSheetId="13" hidden="1">{"PLAN 1999-1",#N/A,FALSE,"Sheet4";"PLAN 1999-2",#N/A,FALSE,"Sheet4";"PLAN 2000-1",#N/A,FALSE,"Sheet4";"PLAN 2000-2",#N/A,FALSE,"Sheet4"}</definedName>
    <definedName name="drgrsdrrsd" hidden="1">{"PLAN 1999-1",#N/A,FALSE,"Sheet4";"PLAN 1999-2",#N/A,FALSE,"Sheet4";"PLAN 2000-1",#N/A,FALSE,"Sheet4";"PLAN 2000-2",#N/A,FALSE,"Sheet4"}</definedName>
    <definedName name="DSADSA" localSheetId="13" hidden="1">{"PLAN 1999-1",#N/A,FALSE,"Sheet4";"PLAN 1999-2",#N/A,FALSE,"Sheet4";"PLAN 2000-1",#N/A,FALSE,"Sheet4";"PLAN 2000-2",#N/A,FALSE,"Sheet4"}</definedName>
    <definedName name="DSADSA" hidden="1">{"PLAN 1999-1",#N/A,FALSE,"Sheet4";"PLAN 1999-2",#N/A,FALSE,"Sheet4";"PLAN 2000-1",#N/A,FALSE,"Sheet4";"PLAN 2000-2",#N/A,FALSE,"Sheet4"}</definedName>
    <definedName name="DSFDSFDSF" localSheetId="26" hidden="1">{#N/A,#N/A,FALSE,"?????";#N/A,#N/A,FALSE,"?????"}</definedName>
    <definedName name="DSFDSFDSF" localSheetId="13" hidden="1">{#N/A,#N/A,FALSE,"?????";#N/A,#N/A,FALSE,"?????"}</definedName>
    <definedName name="DSFDSFDSF" hidden="1">{#N/A,#N/A,FALSE,"?????";#N/A,#N/A,FALSE,"?????"}</definedName>
    <definedName name="dsffffffffffffffff" localSheetId="26" hidden="1">{"原価実績・計画　増産無し",#N/A,FALSE,"Sheet7";"原価実績・計画　増産有り",#N/A,FALSE,"Sheet7"}</definedName>
    <definedName name="dsffffffffffffffff" localSheetId="13" hidden="1">{"原価実績・計画　増産無し",#N/A,FALSE,"Sheet7";"原価実績・計画　増産有り",#N/A,FALSE,"Sheet7"}</definedName>
    <definedName name="dsffffffffffffffff" hidden="1">{"原価実績・計画　増産無し",#N/A,FALSE,"Sheet7";"原価実績・計画　増産有り",#N/A,FALSE,"Sheet7"}</definedName>
    <definedName name="dsgfdsag" localSheetId="26" hidden="1">{"原価実績・計画　増産無し",#N/A,FALSE,"Sheet7";"原価実績・計画　増産有り",#N/A,FALSE,"Sheet7"}</definedName>
    <definedName name="dsgfdsag" localSheetId="13" hidden="1">{"原価実績・計画　増産無し",#N/A,FALSE,"Sheet7";"原価実績・計画　増産有り",#N/A,FALSE,"Sheet7"}</definedName>
    <definedName name="dsgfdsag" hidden="1">{"原価実績・計画　増産無し",#N/A,FALSE,"Sheet7";"原価実績・計画　増産有り",#N/A,FALSE,"Sheet7"}</definedName>
    <definedName name="e" localSheetId="26" hidden="1">#REF!</definedName>
    <definedName name="e" hidden="1">#REF!</definedName>
    <definedName name="earrrrrrrrr" localSheetId="26" hidden="1">{#N/A,#N/A,FALSE,"収支・原価";#N/A,#N/A,FALSE,"収支・原価"}</definedName>
    <definedName name="earrrrrrrrr" localSheetId="13" hidden="1">{#N/A,#N/A,FALSE,"収支・原価";#N/A,#N/A,FALSE,"収支・原価"}</definedName>
    <definedName name="earrrrrrrrr" hidden="1">{#N/A,#N/A,FALSE,"収支・原価";#N/A,#N/A,FALSE,"収支・原価"}</definedName>
    <definedName name="earyeyeay" localSheetId="26" hidden="1">{#N/A,#N/A,FALSE,"収支・原価";#N/A,#N/A,FALSE,"収支・原価"}</definedName>
    <definedName name="earyeyeay" localSheetId="13" hidden="1">{#N/A,#N/A,FALSE,"収支・原価";#N/A,#N/A,FALSE,"収支・原価"}</definedName>
    <definedName name="earyeyeay" hidden="1">{#N/A,#N/A,FALSE,"収支・原価";#N/A,#N/A,FALSE,"収支・原価"}</definedName>
    <definedName name="eayr" localSheetId="26" hidden="1">{"原価実績・計画　増産無し",#N/A,FALSE,"Sheet7";"原価実績・計画　増産有り",#N/A,FALSE,"Sheet7"}</definedName>
    <definedName name="eayr" localSheetId="13" hidden="1">{"原価実績・計画　増産無し",#N/A,FALSE,"Sheet7";"原価実績・計画　増産有り",#N/A,FALSE,"Sheet7"}</definedName>
    <definedName name="eayr" hidden="1">{"原価実績・計画　増産無し",#N/A,FALSE,"Sheet7";"原価実績・計画　増産有り",#N/A,FALSE,"Sheet7"}</definedName>
    <definedName name="ECESX" localSheetId="13" hidden="1">#REF!</definedName>
    <definedName name="ECESX" hidden="1">#REF!</definedName>
    <definedName name="EE" localSheetId="13" hidden="1">{"原価実績・計画　増産無し",#N/A,FALSE,"Sheet7";"原価実績・計画　増産有り",#N/A,FALSE,"Sheet7"}</definedName>
    <definedName name="EE" hidden="1">{"原価実績・計画　増産無し",#N/A,FALSE,"Sheet7";"原価実績・計画　増産有り",#N/A,FALSE,"Sheet7"}</definedName>
    <definedName name="EEE" localSheetId="26" hidden="1">{"原価実績・計画　増産無し",#N/A,FALSE,"Sheet7";"原価実績・計画　増産有り",#N/A,FALSE,"Sheet7"}</definedName>
    <definedName name="EEE" localSheetId="13" hidden="1">{"原価実績・計画　増産無し",#N/A,FALSE,"Sheet7";"原価実績・計画　増産有り",#N/A,FALSE,"Sheet7"}</definedName>
    <definedName name="EEE" hidden="1">{"原価実績・計画　増産無し",#N/A,FALSE,"Sheet7";"原価実績・計画　増産有り",#N/A,FALSE,"Sheet7"}</definedName>
    <definedName name="EEEE" localSheetId="13" hidden="1">{"PLAN 1999-1",#N/A,FALSE,"Sheet4";"PLAN 1999-2",#N/A,FALSE,"Sheet4";"PLAN 2000-1",#N/A,FALSE,"Sheet4";"PLAN 2000-2",#N/A,FALSE,"Sheet4"}</definedName>
    <definedName name="EEEE" hidden="1">{"PLAN 1999-1",#N/A,FALSE,"Sheet4";"PLAN 1999-2",#N/A,FALSE,"Sheet4";"PLAN 2000-1",#N/A,FALSE,"Sheet4";"PLAN 2000-2",#N/A,FALSE,"Sheet4"}</definedName>
    <definedName name="EEEEE" localSheetId="13" hidden="1">{"PLAN 1999-1",#N/A,FALSE,"Sheet3";"PLAN 1999-2",#N/A,FALSE,"Sheet3";"PLAN 2000-1",#N/A,FALSE,"Sheet3";"PLAN 2000-2",#N/A,FALSE,"Sheet3"}</definedName>
    <definedName name="EEEEE" hidden="1">{"PLAN 1999-1",#N/A,FALSE,"Sheet3";"PLAN 1999-2",#N/A,FALSE,"Sheet3";"PLAN 2000-1",#N/A,FALSE,"Sheet3";"PLAN 2000-2",#N/A,FALSE,"Sheet3"}</definedName>
    <definedName name="EEEEEEEEEEEEEE" localSheetId="13" hidden="1">{"????????????",#N/A,FALSE,"Sheet7";"????????????",#N/A,FALSE,"Sheet7"}</definedName>
    <definedName name="EEEEEEEEEEEEEE" hidden="1">{"????????????",#N/A,FALSE,"Sheet7";"????????????",#N/A,FALSE,"Sheet7"}</definedName>
    <definedName name="EER" localSheetId="13" hidden="1">{"原価実績・計画　増産無し",#N/A,FALSE,"Sheet7";"原価実績・計画　増産有り",#N/A,FALSE,"Sheet7"}</definedName>
    <definedName name="EER" hidden="1">{"原価実績・計画　増産無し",#N/A,FALSE,"Sheet7";"原価実績・計画　増産有り",#N/A,FALSE,"Sheet7"}</definedName>
    <definedName name="eragwargawrtgaw" localSheetId="26" hidden="1">{"原価実績・計画　増産無し",#N/A,FALSE,"Sheet7";"原価実績・計画　増産有り",#N/A,FALSE,"Sheet7"}</definedName>
    <definedName name="eragwargawrtgaw" localSheetId="13" hidden="1">{"原価実績・計画　増産無し",#N/A,FALSE,"Sheet7";"原価実績・計画　増産有り",#N/A,FALSE,"Sheet7"}</definedName>
    <definedName name="eragwargawrtgaw" hidden="1">{"原価実績・計画　増産無し",#N/A,FALSE,"Sheet7";"原価実績・計画　増産有り",#N/A,FALSE,"Sheet7"}</definedName>
    <definedName name="ergawtgw" localSheetId="26" hidden="1">{"PLAN 1999-1",#N/A,FALSE,"Sheet3";"PLAN 1999-2",#N/A,FALSE,"Sheet3";"PLAN 2000-1",#N/A,FALSE,"Sheet3";"PLAN 2000-2",#N/A,FALSE,"Sheet3"}</definedName>
    <definedName name="ergawtgw" localSheetId="13" hidden="1">{"PLAN 1999-1",#N/A,FALSE,"Sheet3";"PLAN 1999-2",#N/A,FALSE,"Sheet3";"PLAN 2000-1",#N/A,FALSE,"Sheet3";"PLAN 2000-2",#N/A,FALSE,"Sheet3"}</definedName>
    <definedName name="ergawtgw" hidden="1">{"PLAN 1999-1",#N/A,FALSE,"Sheet3";"PLAN 1999-2",#N/A,FALSE,"Sheet3";"PLAN 2000-1",#N/A,FALSE,"Sheet3";"PLAN 2000-2",#N/A,FALSE,"Sheet3"}</definedName>
    <definedName name="ertert" localSheetId="13" hidden="1">{"原価実績・計画　増産無し",#N/A,FALSE,"Sheet7";"原価実績・計画　増産有り",#N/A,FALSE,"Sheet7"}</definedName>
    <definedName name="ertert" hidden="1">{"原価実績・計画　増産無し",#N/A,FALSE,"Sheet7";"原価実績・計画　増産有り",#N/A,FALSE,"Sheet7"}</definedName>
    <definedName name="ery34ytw4y" localSheetId="26" hidden="1">{"PLAN 1999-1",#N/A,FALSE,"Sheet4";"PLAN 1999-2",#N/A,FALSE,"Sheet4";"PLAN 2000-1",#N/A,FALSE,"Sheet4";"PLAN 2000-2",#N/A,FALSE,"Sheet4"}</definedName>
    <definedName name="ery34ytw4y" localSheetId="13" hidden="1">{"PLAN 1999-1",#N/A,FALSE,"Sheet4";"PLAN 1999-2",#N/A,FALSE,"Sheet4";"PLAN 2000-1",#N/A,FALSE,"Sheet4";"PLAN 2000-2",#N/A,FALSE,"Sheet4"}</definedName>
    <definedName name="ery34ytw4y" hidden="1">{"PLAN 1999-1",#N/A,FALSE,"Sheet4";"PLAN 1999-2",#N/A,FALSE,"Sheet4";"PLAN 2000-1",#N/A,FALSE,"Sheet4";"PLAN 2000-2",#N/A,FALSE,"Sheet4"}</definedName>
    <definedName name="eryueryeryer" localSheetId="26" hidden="1">{#N/A,#N/A,FALSE,"収支・原価";#N/A,#N/A,FALSE,"収支・原価"}</definedName>
    <definedName name="eryueryeryer" localSheetId="13" hidden="1">{#N/A,#N/A,FALSE,"収支・原価";#N/A,#N/A,FALSE,"収支・原価"}</definedName>
    <definedName name="eryueryeryer" hidden="1">{#N/A,#N/A,FALSE,"収支・原価";#N/A,#N/A,FALSE,"収支・原価"}</definedName>
    <definedName name="ES" localSheetId="26" hidden="1">{#N/A,#N/A,FALSE,"収支・原価";#N/A,#N/A,FALSE,"収支・原価"}</definedName>
    <definedName name="ES" localSheetId="13" hidden="1">{#N/A,#N/A,FALSE,"収支・原価";#N/A,#N/A,FALSE,"収支・原価"}</definedName>
    <definedName name="ES" hidden="1">{#N/A,#N/A,FALSE,"収支・原価";#N/A,#N/A,FALSE,"収支・原価"}</definedName>
    <definedName name="ESPP" localSheetId="26" hidden="1">{"PLAN 1999-1",#N/A,FALSE,"Sheet4";"PLAN 1999-2",#N/A,FALSE,"Sheet4";"PLAN 2000-1",#N/A,FALSE,"Sheet4";"PLAN 2000-2",#N/A,FALSE,"Sheet4"}</definedName>
    <definedName name="ESPP" localSheetId="13" hidden="1">{"PLAN 1999-1",#N/A,FALSE,"Sheet4";"PLAN 1999-2",#N/A,FALSE,"Sheet4";"PLAN 2000-1",#N/A,FALSE,"Sheet4";"PLAN 2000-2",#N/A,FALSE,"Sheet4"}</definedName>
    <definedName name="ESPP" hidden="1">{"PLAN 1999-1",#N/A,FALSE,"Sheet4";"PLAN 1999-2",#N/A,FALSE,"Sheet4";"PLAN 2000-1",#N/A,FALSE,"Sheet4";"PLAN 2000-2",#N/A,FALSE,"Sheet4"}</definedName>
    <definedName name="EST" localSheetId="26" hidden="1">{"収支実績・計画　増産有り",#N/A,FALSE,"Sheet6";"収支実績・計画　増産無し",#N/A,FALSE,"Sheet6"}</definedName>
    <definedName name="EST" localSheetId="13" hidden="1">{"収支実績・計画　増産有り",#N/A,FALSE,"Sheet6";"収支実績・計画　増産無し",#N/A,FALSE,"Sheet6"}</definedName>
    <definedName name="EST" hidden="1">{"収支実績・計画　増産有り",#N/A,FALSE,"Sheet6";"収支実績・計画　増産無し",#N/A,FALSE,"Sheet6"}</definedName>
    <definedName name="ESTIMA" localSheetId="26" hidden="1">{#N/A,#N/A,FALSE,"収支・原価";#N/A,#N/A,FALSE,"収支・原価"}</definedName>
    <definedName name="ESTIMA" localSheetId="13" hidden="1">{#N/A,#N/A,FALSE,"収支・原価";#N/A,#N/A,FALSE,"収支・原価"}</definedName>
    <definedName name="ESTIMA" hidden="1">{#N/A,#N/A,FALSE,"収支・原価";#N/A,#N/A,FALSE,"収支・原価"}</definedName>
    <definedName name="ests" localSheetId="13" hidden="1">{"収支実績・計画　増産有り",#N/A,FALSE,"Sheet6";"収支実績・計画　増産無し",#N/A,FALSE,"Sheet6"}</definedName>
    <definedName name="ests" hidden="1">{"収支実績・計画　増産有り",#N/A,FALSE,"Sheet6";"収支実績・計画　増産無し",#N/A,FALSE,"Sheet6"}</definedName>
    <definedName name="etd" localSheetId="13" hidden="1">{#N/A,#N/A,FALSE,"収支・原価";#N/A,#N/A,FALSE,"収支・原価"}</definedName>
    <definedName name="etd" hidden="1">{#N/A,#N/A,FALSE,"収支・原価";#N/A,#N/A,FALSE,"収支・原価"}</definedName>
    <definedName name="etetetet" localSheetId="26" hidden="1">{"収支実績・計画　増産有り",#N/A,FALSE,"Sheet6";"収支実績・計画　増産無し",#N/A,FALSE,"Sheet6"}</definedName>
    <definedName name="etetetet" localSheetId="13" hidden="1">{"収支実績・計画　増産有り",#N/A,FALSE,"Sheet6";"収支実績・計画　増産無し",#N/A,FALSE,"Sheet6"}</definedName>
    <definedName name="etetetet" hidden="1">{"収支実績・計画　増産有り",#N/A,FALSE,"Sheet6";"収支実績・計画　増産無し",#N/A,FALSE,"Sheet6"}</definedName>
    <definedName name="ett4t4" localSheetId="26" hidden="1">{"PLAN 1999-1",#N/A,FALSE,"Sheet3";"PLAN 1999-2",#N/A,FALSE,"Sheet3";"PLAN 2000-1",#N/A,FALSE,"Sheet3";"PLAN 2000-2",#N/A,FALSE,"Sheet3"}</definedName>
    <definedName name="ett4t4" localSheetId="13" hidden="1">{"PLAN 1999-1",#N/A,FALSE,"Sheet3";"PLAN 1999-2",#N/A,FALSE,"Sheet3";"PLAN 2000-1",#N/A,FALSE,"Sheet3";"PLAN 2000-2",#N/A,FALSE,"Sheet3"}</definedName>
    <definedName name="ett4t4" hidden="1">{"PLAN 1999-1",#N/A,FALSE,"Sheet3";"PLAN 1999-2",#N/A,FALSE,"Sheet3";"PLAN 2000-1",#N/A,FALSE,"Sheet3";"PLAN 2000-2",#N/A,FALSE,"Sheet3"}</definedName>
    <definedName name="EV__DECIMALSYMBOL__" hidden="1">"."</definedName>
    <definedName name="EV__EVCOM_OPTIONS__" hidden="1">8</definedName>
    <definedName name="EV__EXPOPTIONS__" hidden="1">0</definedName>
    <definedName name="EV__LASTREFTIME__" hidden="1">"(GMT+05:30)9/4/2012 7:39:42 PM"</definedName>
    <definedName name="EV__LOCKEDCVW__CAPACITY" hidden="1">"ALL_CAP_ACCTS,BUDGET,NIKE_INLINE_CUST,TOT_DS,MAS_ACTIVE,ALL_MERCH,ALL_PRODUCTS,PC7920,USD,2013.TOTAL,PERIODIC,"</definedName>
    <definedName name="EV__LOCKEDCVW__CAPEX" hidden="1">"ALL_CAPEX_ACCTS,ALL_ASSETS,ACTUAL,TOT_DS,CNS,ALL_PROJECTS,EUR,2010.TOTAL,PERIODIC,"</definedName>
    <definedName name="EV__LOCKEDCVW__FINANCE" hidden="1">"ALL_ACCTS,ACTUAL,TOT_DS,NO_ENTITY,EUR,2010.TOTAL,PERIODIC,"</definedName>
    <definedName name="EV__LOCKEDCVW__RATE" hidden="1">"ACTUAL,EUR,AVG,GLOBAL,2010.TOTAL,PERIODIC,"</definedName>
    <definedName name="EV__LOCKSTATUS__" hidden="1">1</definedName>
    <definedName name="EV__MAXEXPCOLS__" hidden="1">100</definedName>
    <definedName name="EV__MAXEXPROWS__" hidden="1">20000</definedName>
    <definedName name="EV__MEMORYCVW__" hidden="1">0</definedName>
    <definedName name="EV__WBEVMODE__" hidden="1">1</definedName>
    <definedName name="EV__WBREFOPTIONS__" hidden="1">134217775</definedName>
    <definedName name="EV__WBVERSION__" hidden="1">0</definedName>
    <definedName name="EX" hidden="1">[6]NOTES!$D$1</definedName>
    <definedName name="Expsalary" localSheetId="26" hidden="1">#REF!</definedName>
    <definedName name="Expsalary" localSheetId="13" hidden="1">#REF!</definedName>
    <definedName name="Expsalary" localSheetId="19" hidden="1">#REF!</definedName>
    <definedName name="Expsalary" hidden="1">#REF!</definedName>
    <definedName name="eyeuerujt" localSheetId="26" hidden="1">{#N/A,#N/A,FALSE,"収支・原価";#N/A,#N/A,FALSE,"収支・原価"}</definedName>
    <definedName name="eyeuerujt" localSheetId="13" hidden="1">{#N/A,#N/A,FALSE,"収支・原価";#N/A,#N/A,FALSE,"収支・原価"}</definedName>
    <definedName name="eyeuerujt" hidden="1">{#N/A,#N/A,FALSE,"収支・原価";#N/A,#N/A,FALSE,"収支・原価"}</definedName>
    <definedName name="F" localSheetId="26" hidden="1">{"PLAN 1999-1",#N/A,FALSE,"Sheet4";"PLAN 1999-2",#N/A,FALSE,"Sheet4";"PLAN 2000-1",#N/A,FALSE,"Sheet4";"PLAN 2000-2",#N/A,FALSE,"Sheet4"}</definedName>
    <definedName name="F" localSheetId="13" hidden="1">{"PLAN 1999-1",#N/A,FALSE,"Sheet4";"PLAN 1999-2",#N/A,FALSE,"Sheet4";"PLAN 2000-1",#N/A,FALSE,"Sheet4";"PLAN 2000-2",#N/A,FALSE,"Sheet4"}</definedName>
    <definedName name="F" hidden="1">{"PLAN 1999-1",#N/A,FALSE,"Sheet4";"PLAN 1999-2",#N/A,FALSE,"Sheet4";"PLAN 2000-1",#N/A,FALSE,"Sheet4";"PLAN 2000-2",#N/A,FALSE,"Sheet4"}</definedName>
    <definedName name="fddd" localSheetId="13" hidden="1">#REF!</definedName>
    <definedName name="fddd" hidden="1">#REF!</definedName>
    <definedName name="fff" localSheetId="26" hidden="1">#REF!</definedName>
    <definedName name="fff" localSheetId="13" hidden="1">#REF!</definedName>
    <definedName name="fff" hidden="1">#REF!</definedName>
    <definedName name="ffff" localSheetId="26" hidden="1">{"????????????",#N/A,FALSE,"Sheet7";"????????????",#N/A,FALSE,"Sheet7"}</definedName>
    <definedName name="ffff" localSheetId="13" hidden="1">{"????????????",#N/A,FALSE,"Sheet7";"????????????",#N/A,FALSE,"Sheet7"}</definedName>
    <definedName name="ffff" hidden="1">{"????????????",#N/A,FALSE,"Sheet7";"????????????",#N/A,FALSE,"Sheet7"}</definedName>
    <definedName name="FFFFFFF" localSheetId="13" hidden="1">{"原価実績・計画　増産無し",#N/A,FALSE,"Sheet7";"原価実績・計画　増産有り",#N/A,FALSE,"Sheet7"}</definedName>
    <definedName name="FFFFFFF" hidden="1">{"原価実績・計画　増産無し",#N/A,FALSE,"Sheet7";"原価実績・計画　増産有り",#N/A,FALSE,"Sheet7"}</definedName>
    <definedName name="FFFFFFFFFFFFFF" localSheetId="13" hidden="1">{"????????????",#N/A,FALSE,"Sheet7";"????????????",#N/A,FALSE,"Sheet7"}</definedName>
    <definedName name="FFFFFFFFFFFFFF" hidden="1">{"????????????",#N/A,FALSE,"Sheet7";"????????????",#N/A,FALSE,"Sheet7"}</definedName>
    <definedName name="FFFFFFFFFFFFFFFFF" localSheetId="13" hidden="1">{"????????????",#N/A,FALSE,"Sheet7";"????????????",#N/A,FALSE,"Sheet7"}</definedName>
    <definedName name="FFFFFFFFFFFFFFFFF" hidden="1">{"????????????",#N/A,FALSE,"Sheet7";"????????????",#N/A,FALSE,"Sheet7"}</definedName>
    <definedName name="FFFFFFFFFFFFFFFFFFFFFF" localSheetId="13" hidden="1">{#N/A,#N/A,FALSE,"収支・原価";#N/A,#N/A,FALSE,"収支・原価"}</definedName>
    <definedName name="FFFFFFFFFFFFFFFFFFFFFF" hidden="1">{#N/A,#N/A,FALSE,"収支・原価";#N/A,#N/A,FALSE,"収支・原価"}</definedName>
    <definedName name="fgifififififi" localSheetId="26" hidden="1">{"原価実績・計画　増産無し",#N/A,FALSE,"Sheet7";"原価実績・計画　増産有り",#N/A,FALSE,"Sheet7"}</definedName>
    <definedName name="fgifififififi" localSheetId="13" hidden="1">{"原価実績・計画　増産無し",#N/A,FALSE,"Sheet7";"原価実績・計画　増産有り",#N/A,FALSE,"Sheet7"}</definedName>
    <definedName name="fgifififififi" hidden="1">{"原価実績・計画　増産無し",#N/A,FALSE,"Sheet7";"原価実績・計画　増産有り",#N/A,FALSE,"Sheet7"}</definedName>
    <definedName name="fsdfdsf" localSheetId="13" hidden="1">#REF!</definedName>
    <definedName name="fsdfdsf" hidden="1">#REF!</definedName>
    <definedName name="fuel" localSheetId="26" hidden="1">#REF!</definedName>
    <definedName name="fuel" localSheetId="13" hidden="1">#REF!</definedName>
    <definedName name="fuel" localSheetId="19" hidden="1">#REF!</definedName>
    <definedName name="fuel" hidden="1">#REF!</definedName>
    <definedName name="fufuyfufufuf" localSheetId="26" hidden="1">{"原価実績・計画　増産無し",#N/A,FALSE,"Sheet7";"原価実績・計画　増産有り",#N/A,FALSE,"Sheet7"}</definedName>
    <definedName name="fufuyfufufuf" localSheetId="13" hidden="1">{"原価実績・計画　増産無し",#N/A,FALSE,"Sheet7";"原価実績・計画　増産有り",#N/A,FALSE,"Sheet7"}</definedName>
    <definedName name="fufuyfufufuf" hidden="1">{"原価実績・計画　増産無し",#N/A,FALSE,"Sheet7";"原価実績・計画　増産有り",#N/A,FALSE,"Sheet7"}</definedName>
    <definedName name="FWDSFS" localSheetId="26" hidden="1">{#N/A,#N/A,FALSE,"収支・原価";#N/A,#N/A,FALSE,"収支・原価"}</definedName>
    <definedName name="FWDSFS" localSheetId="13" hidden="1">{#N/A,#N/A,FALSE,"収支・原価";#N/A,#N/A,FALSE,"収支・原価"}</definedName>
    <definedName name="FWDSFS" hidden="1">{#N/A,#N/A,FALSE,"収支・原価";#N/A,#N/A,FALSE,"収支・原価"}</definedName>
    <definedName name="gg" localSheetId="26" hidden="1">{"収支実績・計画　増産有り",#N/A,FALSE,"Sheet6";"収支実績・計画　増産無し",#N/A,FALSE,"Sheet6"}</definedName>
    <definedName name="gg" localSheetId="13" hidden="1">{"収支実績・計画　増産有り",#N/A,FALSE,"Sheet6";"収支実績・計画　増産無し",#N/A,FALSE,"Sheet6"}</definedName>
    <definedName name="gg" hidden="1">{"収支実績・計画　増産有り",#N/A,FALSE,"Sheet6";"収支実績・計画　増産無し",#N/A,FALSE,"Sheet6"}</definedName>
    <definedName name="ggg" localSheetId="26" hidden="1">{"原価実績・計画　増産無し",#N/A,FALSE,"Sheet7";"原価実績・計画　増産有り",#N/A,FALSE,"Sheet7"}</definedName>
    <definedName name="ggg" localSheetId="13" hidden="1">{"原価実績・計画　増産無し",#N/A,FALSE,"Sheet7";"原価実績・計画　増産有り",#N/A,FALSE,"Sheet7"}</definedName>
    <definedName name="ggg" hidden="1">{"原価実績・計画　増産無し",#N/A,FALSE,"Sheet7";"原価実績・計画　増産有り",#N/A,FALSE,"Sheet7"}</definedName>
    <definedName name="GGGG" localSheetId="13" hidden="1">{"????????????",#N/A,FALSE,"Sheet7";"????????????",#N/A,FALSE,"Sheet7"}</definedName>
    <definedName name="GGGG" hidden="1">{"????????????",#N/A,FALSE,"Sheet7";"????????????",#N/A,FALSE,"Sheet7"}</definedName>
    <definedName name="GGGGGG" localSheetId="13" hidden="1">{"収支実績・計画　増産有り",#N/A,FALSE,"Sheet6";"収支実績・計画　増産無し",#N/A,FALSE,"Sheet6"}</definedName>
    <definedName name="GGGGGG" hidden="1">{"収支実績・計画　増産有り",#N/A,FALSE,"Sheet6";"収支実績・計画　増産無し",#N/A,FALSE,"Sheet6"}</definedName>
    <definedName name="GGGGGGGGGGGGG" localSheetId="13" hidden="1">{"原価実績・計画　増産無し",#N/A,FALSE,"Sheet7";"原価実績・計画　増産有り",#N/A,FALSE,"Sheet7"}</definedName>
    <definedName name="GGGGGGGGGGGGG" hidden="1">{"原価実績・計画　増産無し",#N/A,FALSE,"Sheet7";"原価実績・計画　増産有り",#N/A,FALSE,"Sheet7"}</definedName>
    <definedName name="GGGGGGGGGGGGGG" localSheetId="13" hidden="1">{"????????????",#N/A,FALSE,"Sheet7";"????????????",#N/A,FALSE,"Sheet7"}</definedName>
    <definedName name="GGGGGGGGGGGGGG" hidden="1">{"????????????",#N/A,FALSE,"Sheet7";"????????????",#N/A,FALSE,"Sheet7"}</definedName>
    <definedName name="gygygygygyg" localSheetId="26" hidden="1">{"PLAN 1999-1",#N/A,FALSE,"Sheet3";"PLAN 1999-2",#N/A,FALSE,"Sheet3";"PLAN 2000-1",#N/A,FALSE,"Sheet3";"PLAN 2000-2",#N/A,FALSE,"Sheet3"}</definedName>
    <definedName name="gygygygygyg" localSheetId="13" hidden="1">{"PLAN 1999-1",#N/A,FALSE,"Sheet3";"PLAN 1999-2",#N/A,FALSE,"Sheet3";"PLAN 2000-1",#N/A,FALSE,"Sheet3";"PLAN 2000-2",#N/A,FALSE,"Sheet3"}</definedName>
    <definedName name="gygygygygyg" hidden="1">{"PLAN 1999-1",#N/A,FALSE,"Sheet3";"PLAN 1999-2",#N/A,FALSE,"Sheet3";"PLAN 2000-1",#N/A,FALSE,"Sheet3";"PLAN 2000-2",#N/A,FALSE,"Sheet3"}</definedName>
    <definedName name="gygygygygygygygy" localSheetId="26" hidden="1">{"PLAN 1999-1",#N/A,FALSE,"Sheet4";"PLAN 1999-2",#N/A,FALSE,"Sheet4";"PLAN 2000-1",#N/A,FALSE,"Sheet4";"PLAN 2000-2",#N/A,FALSE,"Sheet4"}</definedName>
    <definedName name="gygygygygygygygy" localSheetId="13" hidden="1">{"PLAN 1999-1",#N/A,FALSE,"Sheet4";"PLAN 1999-2",#N/A,FALSE,"Sheet4";"PLAN 2000-1",#N/A,FALSE,"Sheet4";"PLAN 2000-2",#N/A,FALSE,"Sheet4"}</definedName>
    <definedName name="gygygygygygygygy" hidden="1">{"PLAN 1999-1",#N/A,FALSE,"Sheet4";"PLAN 1999-2",#N/A,FALSE,"Sheet4";"PLAN 2000-1",#N/A,FALSE,"Sheet4";"PLAN 2000-2",#N/A,FALSE,"Sheet4"}</definedName>
    <definedName name="Header_Row" hidden="1">ROW(#REF!)</definedName>
    <definedName name="hhghj" localSheetId="26" hidden="1">{#N/A,#N/A,FALSE,"収支・原価";#N/A,#N/A,FALSE,"収支・原価"}</definedName>
    <definedName name="hhghj" localSheetId="13" hidden="1">{#N/A,#N/A,FALSE,"収支・原価";#N/A,#N/A,FALSE,"収支・原価"}</definedName>
    <definedName name="hhghj" hidden="1">{#N/A,#N/A,FALSE,"収支・原価";#N/A,#N/A,FALSE,"収支・原価"}</definedName>
    <definedName name="HHHHHH" localSheetId="13" hidden="1">{"原価実績・計画　増産無し",#N/A,FALSE,"Sheet7";"原価実績・計画　増産有り",#N/A,FALSE,"Sheet7"}</definedName>
    <definedName name="HHHHHH" hidden="1">{"原価実績・計画　増産無し",#N/A,FALSE,"Sheet7";"原価実績・計画　増産有り",#N/A,FALSE,"Sheet7"}</definedName>
    <definedName name="HTML_CodePage" hidden="1">1252</definedName>
    <definedName name="HTML_Control" localSheetId="26" hidden="1">{"'DETAILS'!$A$5:$DP$44","'DETAILS'!$A$5:$DP$45"}</definedName>
    <definedName name="HTML_Control" localSheetId="13" hidden="1">{"'DETAILS'!$A$5:$DP$44","'DETAILS'!$A$5:$DP$45"}</definedName>
    <definedName name="HTML_Control" hidden="1">{"'DETAILS'!$A$5:$DP$44","'DETAILS'!$A$5:$DP$45"}</definedName>
    <definedName name="HTML_Description" hidden="1">""</definedName>
    <definedName name="HTML_Email" hidden="1">"rgriffin@Levi.com"</definedName>
    <definedName name="HTML_Header" hidden="1">"DETAILS"</definedName>
    <definedName name="HTML_LastUpdate" hidden="1">"7/21/00"</definedName>
    <definedName name="HTML_LineAfter" hidden="1">FALSE</definedName>
    <definedName name="HTML_LineBefore" hidden="1">FALSE</definedName>
    <definedName name="HTML_Name" hidden="1">"Rich Griffin x 1-5822"</definedName>
    <definedName name="HTML_OBDlg2" hidden="1">TRUE</definedName>
    <definedName name="HTML_OBDlg4" hidden="1">TRUE</definedName>
    <definedName name="HTML_OS" hidden="1">0</definedName>
    <definedName name="HTML_PathFile" hidden="1">"C:\My Documents\MyHTML.htm"</definedName>
    <definedName name="HTML_Title" hidden="1">"32CCSS3Q2001"</definedName>
    <definedName name="huuygyyg" localSheetId="26" hidden="1">{"収支実績・計画　増産有り",#N/A,FALSE,"Sheet6";"収支実績・計画　増産無し",#N/A,FALSE,"Sheet6"}</definedName>
    <definedName name="huuygyyg" localSheetId="13" hidden="1">{"収支実績・計画　増産有り",#N/A,FALSE,"Sheet6";"収支実績・計画　増産無し",#N/A,FALSE,"Sheet6"}</definedName>
    <definedName name="huuygyyg" hidden="1">{"収支実績・計画　増産有り",#N/A,FALSE,"Sheet6";"収支実績・計画　増産無し",#N/A,FALSE,"Sheet6"}</definedName>
    <definedName name="huyuyuhj" localSheetId="26" hidden="1">{"原価実績・計画　増産無し",#N/A,FALSE,"Sheet7";"原価実績・計画　増産有り",#N/A,FALSE,"Sheet7"}</definedName>
    <definedName name="huyuyuhj" localSheetId="13" hidden="1">{"原価実績・計画　増産無し",#N/A,FALSE,"Sheet7";"原価実績・計画　増産有り",#N/A,FALSE,"Sheet7"}</definedName>
    <definedName name="huyuyuhj" hidden="1">{"原価実績・計画　増産無し",#N/A,FALSE,"Sheet7";"原価実績・計画　増産有り",#N/A,FALSE,"Sheet7"}</definedName>
    <definedName name="Ibrahim" localSheetId="13" hidden="1">{"原価実績・計画　増産無し",#N/A,FALSE,"Sheet7";"原価実績・計画　増産有り",#N/A,FALSE,"Sheet7"}</definedName>
    <definedName name="Ibrahim" hidden="1">{"原価実績・計画　増産無し",#N/A,FALSE,"Sheet7";"原価実績・計画　増産有り",#N/A,FALSE,"Sheet7"}</definedName>
    <definedName name="III" localSheetId="13" hidden="1">{"????????????",#N/A,FALSE,"Sheet7";"????????????",#N/A,FALSE,"Sheet7"}</definedName>
    <definedName name="III" hidden="1">{"????????????",#N/A,FALSE,"Sheet7";"????????????",#N/A,FALSE,"Sheet7"}</definedName>
    <definedName name="IIIIIIIIIIIIIIIIIIIII" localSheetId="13" hidden="1">{#N/A,#N/A,FALSE,"収支・原価";#N/A,#N/A,FALSE,"収支・原価"}</definedName>
    <definedName name="IIIIIIIIIIIIIIIIIIIII" hidden="1">{#N/A,#N/A,FALSE,"収支・原価";#N/A,#N/A,FALSE,"収支・原価"}</definedName>
    <definedName name="iouyhoigug" localSheetId="26" hidden="1">{#N/A,#N/A,FALSE,"収支・原価";#N/A,#N/A,FALSE,"収支・原価"}</definedName>
    <definedName name="iouyhoigug" localSheetId="13" hidden="1">{#N/A,#N/A,FALSE,"収支・原価";#N/A,#N/A,FALSE,"収支・原価"}</definedName>
    <definedName name="iouyhoigug" hidden="1">{#N/A,#N/A,FALSE,"収支・原価";#N/A,#N/A,FALSE,"収支・原価"}</definedName>
    <definedName name="JFSPOFJSAO" localSheetId="26" hidden="1">{"????????????",#N/A,FALSE,"Sheet7";"????????????",#N/A,FALSE,"Sheet7"}</definedName>
    <definedName name="JFSPOFJSAO" localSheetId="13" hidden="1">{"????????????",#N/A,FALSE,"Sheet7";"????????????",#N/A,FALSE,"Sheet7"}</definedName>
    <definedName name="JFSPOFJSAO" hidden="1">{"????????????",#N/A,FALSE,"Sheet7";"????????????",#N/A,FALSE,"Sheet7"}</definedName>
    <definedName name="jhhhjjh" localSheetId="26" hidden="1">{"PLAN 1999-1",#N/A,FALSE,"Sheet3";"PLAN 1999-2",#N/A,FALSE,"Sheet3";"PLAN 2000-1",#N/A,FALSE,"Sheet3";"PLAN 2000-2",#N/A,FALSE,"Sheet3"}</definedName>
    <definedName name="jhhhjjh" localSheetId="13" hidden="1">{"PLAN 1999-1",#N/A,FALSE,"Sheet3";"PLAN 1999-2",#N/A,FALSE,"Sheet3";"PLAN 2000-1",#N/A,FALSE,"Sheet3";"PLAN 2000-2",#N/A,FALSE,"Sheet3"}</definedName>
    <definedName name="jhhhjjh" hidden="1">{"PLAN 1999-1",#N/A,FALSE,"Sheet3";"PLAN 1999-2",#N/A,FALSE,"Sheet3";"PLAN 2000-1",#N/A,FALSE,"Sheet3";"PLAN 2000-2",#N/A,FALSE,"Sheet3"}</definedName>
    <definedName name="jhhjhj" localSheetId="26" hidden="1">{"原価実績・計画　増産無し",#N/A,FALSE,"Sheet7";"原価実績・計画　増産有り",#N/A,FALSE,"Sheet7"}</definedName>
    <definedName name="jhhjhj" localSheetId="13" hidden="1">{"原価実績・計画　増産無し",#N/A,FALSE,"Sheet7";"原価実績・計画　増産有り",#N/A,FALSE,"Sheet7"}</definedName>
    <definedName name="jhhjhj" hidden="1">{"原価実績・計画　増産無し",#N/A,FALSE,"Sheet7";"原価実績・計画　増産有り",#N/A,FALSE,"Sheet7"}</definedName>
    <definedName name="jhj" hidden="1">{"PLAN 1999-1",#N/A,FALSE,"Sheet4";"PLAN 1999-2",#N/A,FALSE,"Sheet4";"PLAN 2000-1",#N/A,FALSE,"Sheet4";"PLAN 2000-2",#N/A,FALSE,"Sheet4"}</definedName>
    <definedName name="JJJ" localSheetId="13" hidden="1">{"????????????",#N/A,FALSE,"Sheet7";"????????????",#N/A,FALSE,"Sheet7"}</definedName>
    <definedName name="JJJ" hidden="1">{"????????????",#N/A,FALSE,"Sheet7";"????????????",#N/A,FALSE,"Sheet7"}</definedName>
    <definedName name="JJJJJ" localSheetId="13" hidden="1">{"原価実績・計画　増産無し",#N/A,FALSE,"Sheet7";"原価実績・計画　増産有り",#N/A,FALSE,"Sheet7"}</definedName>
    <definedName name="JJJJJ" hidden="1">{"原価実績・計画　増産無し",#N/A,FALSE,"Sheet7";"原価実績・計画　増産有り",#N/A,FALSE,"Sheet7"}</definedName>
    <definedName name="JJJJJJJJJJJJJJJJJJJJJJ" localSheetId="13" hidden="1">{"原価実績・計画　増産無し",#N/A,FALSE,"Sheet7";"原価実績・計画　増産有り",#N/A,FALSE,"Sheet7"}</definedName>
    <definedName name="JJJJJJJJJJJJJJJJJJJJJJ" hidden="1">{"原価実績・計画　増産無し",#N/A,FALSE,"Sheet7";"原価実績・計画　増産有り",#N/A,FALSE,"Sheet7"}</definedName>
    <definedName name="jurkyy" localSheetId="26" hidden="1">{"原価実績・計画　増産無し",#N/A,FALSE,"Sheet7";"原価実績・計画　増産有り",#N/A,FALSE,"Sheet7"}</definedName>
    <definedName name="jurkyy" localSheetId="13" hidden="1">{"原価実績・計画　増産無し",#N/A,FALSE,"Sheet7";"原価実績・計画　増産有り",#N/A,FALSE,"Sheet7"}</definedName>
    <definedName name="jurkyy" hidden="1">{"原価実績・計画　増産無し",#N/A,FALSE,"Sheet7";"原価実績・計画　増産有り",#N/A,FALSE,"Sheet7"}</definedName>
    <definedName name="k" localSheetId="26" hidden="1">{#N/A,#N/A,FALSE,"収支・原価";#N/A,#N/A,FALSE,"収支・原価"}</definedName>
    <definedName name="k" localSheetId="13" hidden="1">{#N/A,#N/A,FALSE,"収支・原価";#N/A,#N/A,FALSE,"収支・原価"}</definedName>
    <definedName name="k" hidden="1">{#N/A,#N/A,FALSE,"収支・原価";#N/A,#N/A,FALSE,"収支・原価"}</definedName>
    <definedName name="khbu" localSheetId="13" hidden="1">{"PLAN 1999-1",#N/A,FALSE,"Sheet3";"PLAN 1999-2",#N/A,FALSE,"Sheet3";"PLAN 2000-1",#N/A,FALSE,"Sheet3";"PLAN 2000-2",#N/A,FALSE,"Sheet3"}</definedName>
    <definedName name="khbu" hidden="1">{"PLAN 1999-1",#N/A,FALSE,"Sheet3";"PLAN 1999-2",#N/A,FALSE,"Sheet3";"PLAN 2000-1",#N/A,FALSE,"Sheet3";"PLAN 2000-2",#N/A,FALSE,"Sheet3"}</definedName>
    <definedName name="kk" hidden="1">{#N/A,#N/A,FALSE,"収支・原価";#N/A,#N/A,FALSE,"収支・原価"}</definedName>
    <definedName name="kkk" localSheetId="26" hidden="1">{"PLAN 1999-1",#N/A,FALSE,"Sheet4";"PLAN 1999-2",#N/A,FALSE,"Sheet4";"PLAN 2000-1",#N/A,FALSE,"Sheet4";"PLAN 2000-2",#N/A,FALSE,"Sheet4"}</definedName>
    <definedName name="kkk" localSheetId="13" hidden="1">{"PLAN 1999-1",#N/A,FALSE,"Sheet4";"PLAN 1999-2",#N/A,FALSE,"Sheet4";"PLAN 2000-1",#N/A,FALSE,"Sheet4";"PLAN 2000-2",#N/A,FALSE,"Sheet4"}</definedName>
    <definedName name="kkk" hidden="1">{"PLAN 1999-1",#N/A,FALSE,"Sheet4";"PLAN 1999-2",#N/A,FALSE,"Sheet4";"PLAN 2000-1",#N/A,FALSE,"Sheet4";"PLAN 2000-2",#N/A,FALSE,"Sheet4"}</definedName>
    <definedName name="kkkk" localSheetId="26" hidden="1">{"原価実績・計画　増産無し",#N/A,FALSE,"Sheet7";"原価実績・計画　増産有り",#N/A,FALSE,"Sheet7"}</definedName>
    <definedName name="kkkk" localSheetId="13" hidden="1">{"原価実績・計画　増産無し",#N/A,FALSE,"Sheet7";"原価実績・計画　増産有り",#N/A,FALSE,"Sheet7"}</definedName>
    <definedName name="kkkk" hidden="1">{"原価実績・計画　増産無し",#N/A,FALSE,"Sheet7";"原価実績・計画　増産有り",#N/A,FALSE,"Sheet7"}</definedName>
    <definedName name="krm" localSheetId="26" hidden="1">{#N/A,#N/A,FALSE,"収支・原価";#N/A,#N/A,FALSE,"収支・原価"}</definedName>
    <definedName name="krm" localSheetId="13" hidden="1">{#N/A,#N/A,FALSE,"収支・原価";#N/A,#N/A,FALSE,"収支・原価"}</definedName>
    <definedName name="krm" hidden="1">{#N/A,#N/A,FALSE,"収支・原価";#N/A,#N/A,FALSE,"収支・原価"}</definedName>
    <definedName name="l" localSheetId="26" hidden="1">{"収支実績・計画　増産有り",#N/A,FALSE,"Sheet6";"収支実績・計画　増産無し",#N/A,FALSE,"Sheet6"}</definedName>
    <definedName name="l" localSheetId="13" hidden="1">{"収支実績・計画　増産有り",#N/A,FALSE,"Sheet6";"収支実績・計画　増産無し",#N/A,FALSE,"Sheet6"}</definedName>
    <definedName name="l" hidden="1">{"収支実績・計画　増産有り",#N/A,FALSE,"Sheet6";"収支実績・計画　増産無し",#N/A,FALSE,"Sheet6"}</definedName>
    <definedName name="lan" localSheetId="26" hidden="1">#REF!</definedName>
    <definedName name="lan" localSheetId="13" hidden="1">#REF!</definedName>
    <definedName name="lan" localSheetId="19" hidden="1">#REF!</definedName>
    <definedName name="lan" hidden="1">#REF!</definedName>
    <definedName name="ll" localSheetId="26" hidden="1">{"原価実績・計画　増産無し",#N/A,FALSE,"Sheet7";"原価実績・計画　増産有り",#N/A,FALSE,"Sheet7"}</definedName>
    <definedName name="ll" localSheetId="13" hidden="1">{"原価実績・計画　増産無し",#N/A,FALSE,"Sheet7";"原価実績・計画　増産有り",#N/A,FALSE,"Sheet7"}</definedName>
    <definedName name="ll" hidden="1">{"原価実績・計画　増産無し",#N/A,FALSE,"Sheet7";"原価実績・計画　増産有り",#N/A,FALSE,"Sheet7"}</definedName>
    <definedName name="M10." localSheetId="13" hidden="1">{"'Sheet1'!$L$16"}</definedName>
    <definedName name="M10." hidden="1">{"'Sheet1'!$L$16"}</definedName>
    <definedName name="mae" localSheetId="13" hidden="1">{"PLAN 1999-1",#N/A,FALSE,"Sheet4";"PLAN 1999-2",#N/A,FALSE,"Sheet4";"PLAN 2000-1",#N/A,FALSE,"Sheet4";"PLAN 2000-2",#N/A,FALSE,"Sheet4"}</definedName>
    <definedName name="mae" hidden="1">{"PLAN 1999-1",#N/A,FALSE,"Sheet4";"PLAN 1999-2",#N/A,FALSE,"Sheet4";"PLAN 2000-1",#N/A,FALSE,"Sheet4";"PLAN 2000-2",#N/A,FALSE,"Sheet4"}</definedName>
    <definedName name="may" localSheetId="26" hidden="1">{#N/A,#N/A,FALSE,"?????";#N/A,#N/A,FALSE,"?????"}</definedName>
    <definedName name="may" localSheetId="13" hidden="1">{#N/A,#N/A,FALSE,"?????";#N/A,#N/A,FALSE,"?????"}</definedName>
    <definedName name="may" hidden="1">{#N/A,#N/A,FALSE,"?????";#N/A,#N/A,FALSE,"?????"}</definedName>
    <definedName name="MMK" localSheetId="26" hidden="1">#REF!</definedName>
    <definedName name="MMK" localSheetId="12" hidden="1">#REF!</definedName>
    <definedName name="MMK" localSheetId="23" hidden="1">#REF!</definedName>
    <definedName name="MMK" localSheetId="24" hidden="1">#REF!</definedName>
    <definedName name="MMK" localSheetId="13" hidden="1">#REF!</definedName>
    <definedName name="MMK" localSheetId="19" hidden="1">#REF!</definedName>
    <definedName name="MMK" localSheetId="17" hidden="1">#REF!</definedName>
    <definedName name="MMK" hidden="1">#REF!</definedName>
    <definedName name="new" hidden="1">#REF!</definedName>
    <definedName name="NNNN" localSheetId="13" hidden="1">{"????????????",#N/A,FALSE,"Sheet7";"????????????",#N/A,FALSE,"Sheet7"}</definedName>
    <definedName name="NNNN" hidden="1">{"????????????",#N/A,FALSE,"Sheet7";"????????????",#N/A,FALSE,"Sheet7"}</definedName>
    <definedName name="oiyyyy" localSheetId="26" hidden="1">{#N/A,#N/A,FALSE,"収支・原価";#N/A,#N/A,FALSE,"収支・原価"}</definedName>
    <definedName name="oiyyyy" localSheetId="13" hidden="1">{#N/A,#N/A,FALSE,"収支・原価";#N/A,#N/A,FALSE,"収支・原価"}</definedName>
    <definedName name="oiyyyy" hidden="1">{#N/A,#N/A,FALSE,"収支・原価";#N/A,#N/A,FALSE,"収支・原価"}</definedName>
    <definedName name="OK" localSheetId="26" hidden="1">{"原価実績・計画　増産無し",#N/A,FALSE,"Sheet7";"原価実績・計画　増産有り",#N/A,FALSE,"Sheet7"}</definedName>
    <definedName name="OK" localSheetId="13" hidden="1">{"原価実績・計画　増産無し",#N/A,FALSE,"Sheet7";"原価実績・計画　増産有り",#N/A,FALSE,"Sheet7"}</definedName>
    <definedName name="OK" hidden="1">{"原価実績・計画　増産無し",#N/A,FALSE,"Sheet7";"原価実績・計画　増産有り",#N/A,FALSE,"Sheet7"}</definedName>
    <definedName name="P" localSheetId="13" hidden="1">#REF!</definedName>
    <definedName name="P" hidden="1">#REF!</definedName>
    <definedName name="PCS11111111111111111111111111111111111111" localSheetId="13" hidden="1">{"原価実績・計画　増産無し",#N/A,FALSE,"Sheet7";"原価実績・計画　増産有り",#N/A,FALSE,"Sheet7"}</definedName>
    <definedName name="PCS11111111111111111111111111111111111111" hidden="1">{"原価実績・計画　増産無し",#N/A,FALSE,"Sheet7";"原価実績・計画　増産有り",#N/A,FALSE,"Sheet7"}</definedName>
    <definedName name="Pgcla" localSheetId="13" hidden="1">#REF!</definedName>
    <definedName name="Pgcla" hidden="1">#REF!</definedName>
    <definedName name="PLAN" localSheetId="26" hidden="1">{#N/A,#N/A,FALSE,"収支・原価";#N/A,#N/A,FALSE,"収支・原価"}</definedName>
    <definedName name="PLAN" localSheetId="13" hidden="1">{#N/A,#N/A,FALSE,"収支・原価";#N/A,#N/A,FALSE,"収支・原価"}</definedName>
    <definedName name="PLAN" hidden="1">{#N/A,#N/A,FALSE,"収支・原価";#N/A,#N/A,FALSE,"収支・原価"}</definedName>
    <definedName name="PLAN04OCT" localSheetId="26" hidden="1">{"PLAN 1999-1",#N/A,FALSE,"Sheet4";"PLAN 1999-2",#N/A,FALSE,"Sheet4";"PLAN 2000-1",#N/A,FALSE,"Sheet4";"PLAN 2000-2",#N/A,FALSE,"Sheet4"}</definedName>
    <definedName name="PLAN04OCT" localSheetId="13" hidden="1">{"PLAN 1999-1",#N/A,FALSE,"Sheet4";"PLAN 1999-2",#N/A,FALSE,"Sheet4";"PLAN 2000-1",#N/A,FALSE,"Sheet4";"PLAN 2000-2",#N/A,FALSE,"Sheet4"}</definedName>
    <definedName name="PLAN04OCT" hidden="1">{"PLAN 1999-1",#N/A,FALSE,"Sheet4";"PLAN 1999-2",#N/A,FALSE,"Sheet4";"PLAN 2000-1",#N/A,FALSE,"Sheet4";"PLAN 2000-2",#N/A,FALSE,"Sheet4"}</definedName>
    <definedName name="power" localSheetId="26" hidden="1">#REF!</definedName>
    <definedName name="power" localSheetId="13" hidden="1">#REF!</definedName>
    <definedName name="power" localSheetId="19" hidden="1">#REF!</definedName>
    <definedName name="power" hidden="1">#REF!</definedName>
    <definedName name="ppp" localSheetId="26" hidden="1">{"収支実績・計画　増産有り",#N/A,FALSE,"Sheet6";"収支実績・計画　増産無し",#N/A,FALSE,"Sheet6"}</definedName>
    <definedName name="ppp" hidden="1">{"収支実績・計画　増産有り",#N/A,FALSE,"Sheet6";"収支実績・計画　増産無し",#N/A,FALSE,"Sheet6"}</definedName>
    <definedName name="pppp" localSheetId="26" hidden="1">{"PLAN 1999-1",#N/A,FALSE,"Sheet4";"PLAN 1999-2",#N/A,FALSE,"Sheet4";"PLAN 2000-1",#N/A,FALSE,"Sheet4";"PLAN 2000-2",#N/A,FALSE,"Sheet4"}</definedName>
    <definedName name="pppp" localSheetId="13" hidden="1">{"PLAN 1999-1",#N/A,FALSE,"Sheet4";"PLAN 1999-2",#N/A,FALSE,"Sheet4";"PLAN 2000-1",#N/A,FALSE,"Sheet4";"PLAN 2000-2",#N/A,FALSE,"Sheet4"}</definedName>
    <definedName name="pppp" hidden="1">{"PLAN 1999-1",#N/A,FALSE,"Sheet4";"PLAN 1999-2",#N/A,FALSE,"Sheet4";"PLAN 2000-1",#N/A,FALSE,"Sheet4";"PLAN 2000-2",#N/A,FALSE,"Sheet4"}</definedName>
    <definedName name="ppppp" localSheetId="26" hidden="1">{"原価実績・計画　増産無し",#N/A,FALSE,"Sheet7";"原価実績・計画　増産有り",#N/A,FALSE,"Sheet7"}</definedName>
    <definedName name="ppppp" localSheetId="13" hidden="1">{"原価実績・計画　増産無し",#N/A,FALSE,"Sheet7";"原価実績・計画　増産有り",#N/A,FALSE,"Sheet7"}</definedName>
    <definedName name="ppppp" hidden="1">{"原価実績・計画　増産無し",#N/A,FALSE,"Sheet7";"原価実績・計画　増産有り",#N/A,FALSE,"Sheet7"}</definedName>
    <definedName name="PPPPPPP" localSheetId="26" hidden="1">{"PLAN 1999-1",#N/A,FALSE,"Sheet3";"PLAN 1999-2",#N/A,FALSE,"Sheet3";"PLAN 2000-1",#N/A,FALSE,"Sheet3";"PLAN 2000-2",#N/A,FALSE,"Sheet3"}</definedName>
    <definedName name="PPPPPPP" localSheetId="13" hidden="1">{"PLAN 1999-1",#N/A,FALSE,"Sheet3";"PLAN 1999-2",#N/A,FALSE,"Sheet3";"PLAN 2000-1",#N/A,FALSE,"Sheet3";"PLAN 2000-2",#N/A,FALSE,"Sheet3"}</definedName>
    <definedName name="PPPPPPP" hidden="1">{"PLAN 1999-1",#N/A,FALSE,"Sheet3";"PLAN 1999-2",#N/A,FALSE,"Sheet3";"PLAN 2000-1",#N/A,FALSE,"Sheet3";"PLAN 2000-2",#N/A,FALSE,"Sheet3"}</definedName>
    <definedName name="_xlnm.Print_Area" localSheetId="4">'Asset dispossal-C'!$A$1:$Q$17</definedName>
    <definedName name="_xlnm.Print_Area" localSheetId="0">BS!$A$1:$J$92</definedName>
    <definedName name="_xlnm.Print_Area" localSheetId="12">CF!$A$1:$I$68</definedName>
    <definedName name="_xlnm.Print_Area" localSheetId="2">Com_USD_2022!$A$1:$S$78</definedName>
    <definedName name="_xlnm.Print_Area" localSheetId="13">'Note 1-3 '!$A$1:$I$393</definedName>
    <definedName name="_xlnm.Print_Area" localSheetId="18">'Note-30'!$A$1:$K$121</definedName>
    <definedName name="_xlnm.Print_Area" localSheetId="19">'Notes 31-34'!$A$1:$R$71</definedName>
    <definedName name="_xlnm.Print_Area" localSheetId="17">'Notes 6-29'!$A$1:$M$566</definedName>
    <definedName name="_xlnm.Print_Area" localSheetId="1">PL!$A$1:$H$69</definedName>
    <definedName name="_xlnm.Print_Area" localSheetId="3">'Tax dep_BDT '!$A$1:$O$21</definedName>
    <definedName name="q" localSheetId="26" hidden="1">{#N/A,#N/A,FALSE,"収支・原価";#N/A,#N/A,FALSE,"収支・原価"}</definedName>
    <definedName name="q" localSheetId="13" hidden="1">{#N/A,#N/A,FALSE,"収支・原価";#N/A,#N/A,FALSE,"収支・原価"}</definedName>
    <definedName name="q" hidden="1">{#N/A,#N/A,FALSE,"収支・原価";#N/A,#N/A,FALSE,"収支・原価"}</definedName>
    <definedName name="qqqq" localSheetId="26" hidden="1">{"????????????",#N/A,FALSE,"Sheet7";"????????????",#N/A,FALSE,"Sheet7"}</definedName>
    <definedName name="qqqq" localSheetId="13" hidden="1">{"????????????",#N/A,FALSE,"Sheet7";"????????????",#N/A,FALSE,"Sheet7"}</definedName>
    <definedName name="qqqq" hidden="1">{"????????????",#N/A,FALSE,"Sheet7";"????????????",#N/A,FALSE,"Sheet7"}</definedName>
    <definedName name="qqqqq" localSheetId="26" hidden="1">{"????????????",#N/A,FALSE,"Sheet7";"????????????",#N/A,FALSE,"Sheet7"}</definedName>
    <definedName name="qqqqq" localSheetId="13" hidden="1">{"????????????",#N/A,FALSE,"Sheet7";"????????????",#N/A,FALSE,"Sheet7"}</definedName>
    <definedName name="qqqqq" hidden="1">{"????????????",#N/A,FALSE,"Sheet7";"????????????",#N/A,FALSE,"Sheet7"}</definedName>
    <definedName name="qwqw" localSheetId="26" hidden="1">{#N/A,#N/A,FALSE,"収支・原価";#N/A,#N/A,FALSE,"収支・原価"}</definedName>
    <definedName name="qwqw" localSheetId="13" hidden="1">{#N/A,#N/A,FALSE,"収支・原価";#N/A,#N/A,FALSE,"収支・原価"}</definedName>
    <definedName name="qwqw" hidden="1">{#N/A,#N/A,FALSE,"収支・原価";#N/A,#N/A,FALSE,"収支・原価"}</definedName>
    <definedName name="retgeeryyeay" localSheetId="26" hidden="1">{"PLAN 1999-1",#N/A,FALSE,"Sheet3";"PLAN 1999-2",#N/A,FALSE,"Sheet3";"PLAN 2000-1",#N/A,FALSE,"Sheet3";"PLAN 2000-2",#N/A,FALSE,"Sheet3"}</definedName>
    <definedName name="retgeeryyeay" localSheetId="13" hidden="1">{"PLAN 1999-1",#N/A,FALSE,"Sheet3";"PLAN 1999-2",#N/A,FALSE,"Sheet3";"PLAN 2000-1",#N/A,FALSE,"Sheet3";"PLAN 2000-2",#N/A,FALSE,"Sheet3"}</definedName>
    <definedName name="retgeeryyeay" hidden="1">{"PLAN 1999-1",#N/A,FALSE,"Sheet3";"PLAN 1999-2",#N/A,FALSE,"Sheet3";"PLAN 2000-1",#N/A,FALSE,"Sheet3";"PLAN 2000-2",#N/A,FALSE,"Sheet3"}</definedName>
    <definedName name="rewewwe" localSheetId="26" hidden="1">{"原価実績・計画　増産無し",#N/A,FALSE,"Sheet7";"原価実績・計画　増産有り",#N/A,FALSE,"Sheet7"}</definedName>
    <definedName name="rewewwe" localSheetId="13" hidden="1">{"原価実績・計画　増産無し",#N/A,FALSE,"Sheet7";"原価実績・計画　増産有り",#N/A,FALSE,"Sheet7"}</definedName>
    <definedName name="rewewwe" hidden="1">{"原価実績・計画　増産無し",#N/A,FALSE,"Sheet7";"原価実績・計画　増産有り",#N/A,FALSE,"Sheet7"}</definedName>
    <definedName name="RRR" localSheetId="13" hidden="1">{#N/A,#N/A,FALSE,"収支・原価";#N/A,#N/A,FALSE,"収支・原価"}</definedName>
    <definedName name="RRR" hidden="1">{#N/A,#N/A,FALSE,"収支・原価";#N/A,#N/A,FALSE,"収支・原価"}</definedName>
    <definedName name="RRRRRRRRRRRRRR" localSheetId="13" hidden="1">{"????????????",#N/A,FALSE,"Sheet7";"????????????",#N/A,FALSE,"Sheet7"}</definedName>
    <definedName name="RRRRRRRRRRRRRR" hidden="1">{"????????????",#N/A,FALSE,"Sheet7";"????????????",#N/A,FALSE,"Sheet7"}</definedName>
    <definedName name="rtrru" localSheetId="26" hidden="1">{"PLAN 1999-1",#N/A,FALSE,"Sheet4";"PLAN 1999-2",#N/A,FALSE,"Sheet4";"PLAN 2000-1",#N/A,FALSE,"Sheet4";"PLAN 2000-2",#N/A,FALSE,"Sheet4"}</definedName>
    <definedName name="rtrru" localSheetId="13" hidden="1">{"PLAN 1999-1",#N/A,FALSE,"Sheet4";"PLAN 1999-2",#N/A,FALSE,"Sheet4";"PLAN 2000-1",#N/A,FALSE,"Sheet4";"PLAN 2000-2",#N/A,FALSE,"Sheet4"}</definedName>
    <definedName name="rtrru" hidden="1">{"PLAN 1999-1",#N/A,FALSE,"Sheet4";"PLAN 1999-2",#N/A,FALSE,"Sheet4";"PLAN 2000-1",#N/A,FALSE,"Sheet4";"PLAN 2000-2",#N/A,FALSE,"Sheet4"}</definedName>
    <definedName name="rtstrurstur" localSheetId="26" hidden="1">{#N/A,#N/A,FALSE,"収支・原価";#N/A,#N/A,FALSE,"収支・原価"}</definedName>
    <definedName name="rtstrurstur" localSheetId="13" hidden="1">{#N/A,#N/A,FALSE,"収支・原価";#N/A,#N/A,FALSE,"収支・原価"}</definedName>
    <definedName name="rtstrurstur" hidden="1">{#N/A,#N/A,FALSE,"収支・原価";#N/A,#N/A,FALSE,"収支・原価"}</definedName>
    <definedName name="rujsrtujsryu" localSheetId="26" hidden="1">{"原価実績・計画　増産無し",#N/A,FALSE,"Sheet7";"原価実績・計画　増産有り",#N/A,FALSE,"Sheet7"}</definedName>
    <definedName name="rujsrtujsryu" localSheetId="13" hidden="1">{"原価実績・計画　増産無し",#N/A,FALSE,"Sheet7";"原価実績・計画　増産有り",#N/A,FALSE,"Sheet7"}</definedName>
    <definedName name="rujsrtujsryu" hidden="1">{"原価実績・計画　増産無し",#N/A,FALSE,"Sheet7";"原価実績・計画　増産有り",#N/A,FALSE,"Sheet7"}</definedName>
    <definedName name="rurtsujsrtut" localSheetId="26" hidden="1">{"PLAN 1999-1",#N/A,FALSE,"Sheet4";"PLAN 1999-2",#N/A,FALSE,"Sheet4";"PLAN 2000-1",#N/A,FALSE,"Sheet4";"PLAN 2000-2",#N/A,FALSE,"Sheet4"}</definedName>
    <definedName name="rurtsujsrtut" localSheetId="13" hidden="1">{"PLAN 1999-1",#N/A,FALSE,"Sheet4";"PLAN 1999-2",#N/A,FALSE,"Sheet4";"PLAN 2000-1",#N/A,FALSE,"Sheet4";"PLAN 2000-2",#N/A,FALSE,"Sheet4"}</definedName>
    <definedName name="rurtsujsrtut" hidden="1">{"PLAN 1999-1",#N/A,FALSE,"Sheet4";"PLAN 1999-2",#N/A,FALSE,"Sheet4";"PLAN 2000-1",#N/A,FALSE,"Sheet4";"PLAN 2000-2",#N/A,FALSE,"Sheet4"}</definedName>
    <definedName name="rwetwyery" localSheetId="26" hidden="1">{"収支実績・計画　増産有り",#N/A,FALSE,"Sheet6";"収支実績・計画　増産無し",#N/A,FALSE,"Sheet6"}</definedName>
    <definedName name="rwetwyery" localSheetId="13" hidden="1">{"収支実績・計画　増産有り",#N/A,FALSE,"Sheet6";"収支実績・計画　増産無し",#N/A,FALSE,"Sheet6"}</definedName>
    <definedName name="rwetwyery" hidden="1">{"収支実績・計画　増産有り",#N/A,FALSE,"Sheet6";"収支実績・計画　増産無し",#N/A,FALSE,"Sheet6"}</definedName>
    <definedName name="S" hidden="1">#REF!</definedName>
    <definedName name="SAPBEXdnldView" hidden="1">"3Z7UJ17ZWL07C1UVU6SMMP1IN"</definedName>
    <definedName name="SAPBEXsysID" hidden="1">"BOP"</definedName>
    <definedName name="satuya" localSheetId="13" hidden="1">{"収支実績・計画　増産有り",#N/A,FALSE,"Sheet6";"収支実績・計画　増産無し",#N/A,FALSE,"Sheet6"}</definedName>
    <definedName name="satuya" hidden="1">{"収支実績・計画　増産有り",#N/A,FALSE,"Sheet6";"収支実績・計画　増産無し",#N/A,FALSE,"Sheet6"}</definedName>
    <definedName name="sdfgddg" localSheetId="26" hidden="1">{#N/A,#N/A,FALSE,"収支・原価";#N/A,#N/A,FALSE,"収支・原価"}</definedName>
    <definedName name="sdfgddg" localSheetId="13" hidden="1">{#N/A,#N/A,FALSE,"収支・原価";#N/A,#N/A,FALSE,"収支・原価"}</definedName>
    <definedName name="sdfgddg" hidden="1">{#N/A,#N/A,FALSE,"収支・原価";#N/A,#N/A,FALSE,"収支・原価"}</definedName>
    <definedName name="sdsvdvf" localSheetId="13" hidden="1">{"????????????",#N/A,FALSE,"Sheet7";"????????????",#N/A,FALSE,"Sheet7"}</definedName>
    <definedName name="sdsvdvf" hidden="1">{"????????????",#N/A,FALSE,"Sheet7";"????????????",#N/A,FALSE,"Sheet7"}</definedName>
    <definedName name="Sewingb" localSheetId="13" hidden="1">{"PLAN 1999-1",#N/A,FALSE,"Sheet3";"PLAN 1999-2",#N/A,FALSE,"Sheet3";"PLAN 2000-1",#N/A,FALSE,"Sheet3";"PLAN 2000-2",#N/A,FALSE,"Sheet3"}</definedName>
    <definedName name="Sewingb" hidden="1">{"PLAN 1999-1",#N/A,FALSE,"Sheet3";"PLAN 1999-2",#N/A,FALSE,"Sheet3";"PLAN 2000-1",#N/A,FALSE,"Sheet3";"PLAN 2000-2",#N/A,FALSE,"Sheet3"}</definedName>
    <definedName name="srtrstts" localSheetId="26" hidden="1">{"原価実績・計画　増産無し",#N/A,FALSE,"Sheet7";"原価実績・計画　増産有り",#N/A,FALSE,"Sheet7"}</definedName>
    <definedName name="srtrstts" localSheetId="13" hidden="1">{"原価実績・計画　増産無し",#N/A,FALSE,"Sheet7";"原価実績・計画　増産有り",#N/A,FALSE,"Sheet7"}</definedName>
    <definedName name="srtrstts" hidden="1">{"原価実績・計画　増産無し",#N/A,FALSE,"Sheet7";"原価実績・計画　増産有り",#N/A,FALSE,"Sheet7"}</definedName>
    <definedName name="srttehstet" localSheetId="26" hidden="1">{#N/A,#N/A,FALSE,"収支・原価";#N/A,#N/A,FALSE,"収支・原価"}</definedName>
    <definedName name="srttehstet" localSheetId="13" hidden="1">{#N/A,#N/A,FALSE,"収支・原価";#N/A,#N/A,FALSE,"収支・原価"}</definedName>
    <definedName name="srttehstet" hidden="1">{#N/A,#N/A,FALSE,"収支・原価";#N/A,#N/A,FALSE,"収支・原価"}</definedName>
    <definedName name="SSE" localSheetId="13" hidden="1">{"PLAN 1999-1",#N/A,FALSE,"Sheet4";"PLAN 1999-2",#N/A,FALSE,"Sheet4";"PLAN 2000-1",#N/A,FALSE,"Sheet4";"PLAN 2000-2",#N/A,FALSE,"Sheet4"}</definedName>
    <definedName name="SSE" hidden="1">{"PLAN 1999-1",#N/A,FALSE,"Sheet4";"PLAN 1999-2",#N/A,FALSE,"Sheet4";"PLAN 2000-1",#N/A,FALSE,"Sheet4";"PLAN 2000-2",#N/A,FALSE,"Sheet4"}</definedName>
    <definedName name="SSSS" localSheetId="13" hidden="1">{"PLAN 1999-1",#N/A,FALSE,"Sheet4";"PLAN 1999-2",#N/A,FALSE,"Sheet4";"PLAN 2000-1",#N/A,FALSE,"Sheet4";"PLAN 2000-2",#N/A,FALSE,"Sheet4"}</definedName>
    <definedName name="SSSS" hidden="1">{"PLAN 1999-1",#N/A,FALSE,"Sheet4";"PLAN 1999-2",#N/A,FALSE,"Sheet4";"PLAN 2000-1",#N/A,FALSE,"Sheet4";"PLAN 2000-2",#N/A,FALSE,"Sheet4"}</definedName>
    <definedName name="sssss" hidden="1">{#N/A,#N/A,FALSE,"収支・原価";#N/A,#N/A,FALSE,"収支・原価"}</definedName>
    <definedName name="SSSSSSSSSSSSSSSSS" localSheetId="13" hidden="1">{"収支実績・計画　増産有り",#N/A,FALSE,"Sheet6";"収支実績・計画　増産無し",#N/A,FALSE,"Sheet6"}</definedName>
    <definedName name="SSSSSSSSSSSSSSSSS" hidden="1">{"収支実績・計画　増産有り",#N/A,FALSE,"Sheet6";"収支実績・計画　増産無し",#N/A,FALSE,"Sheet6"}</definedName>
    <definedName name="SSSSSSSSSSSSSSSSSS" localSheetId="13" hidden="1">{"????????????",#N/A,FALSE,"Sheet7";"????????????",#N/A,FALSE,"Sheet7"}</definedName>
    <definedName name="SSSSSSSSSSSSSSSSSS" hidden="1">{"????????????",#N/A,FALSE,"Sheet7";"????????????",#N/A,FALSE,"Sheet7"}</definedName>
    <definedName name="SSSSSSSSSSSSSSSSSSS" localSheetId="13" hidden="1">{"原価実績・計画　増産無し",#N/A,FALSE,"Sheet7";"原価実績・計画　増産有り",#N/A,FALSE,"Sheet7"}</definedName>
    <definedName name="SSSSSSSSSSSSSSSSSSS" hidden="1">{"原価実績・計画　増産無し",#N/A,FALSE,"Sheet7";"原価実績・計画　増産有り",#N/A,FALSE,"Sheet7"}</definedName>
    <definedName name="SSSSSSSSSSSSSSSSSSSS" localSheetId="13" hidden="1">{"原価実績・計画　増産無し",#N/A,FALSE,"Sheet7";"原価実績・計画　増産有り",#N/A,FALSE,"Sheet7"}</definedName>
    <definedName name="SSSSSSSSSSSSSSSSSSSS" hidden="1">{"原価実績・計画　増産無し",#N/A,FALSE,"Sheet7";"原価実績・計画　増産有り",#N/A,FALSE,"Sheet7"}</definedName>
    <definedName name="SSSSSSSSSSSSSSSSSSSSSSSSSSSS" localSheetId="13" hidden="1">{#N/A,#N/A,FALSE,"収支・原価";#N/A,#N/A,FALSE,"収支・原価"}</definedName>
    <definedName name="SSSSSSSSSSSSSSSSSSSSSSSSSSSS" hidden="1">{#N/A,#N/A,FALSE,"収支・原価";#N/A,#N/A,FALSE,"収支・原価"}</definedName>
    <definedName name="t4t4qq4" localSheetId="26" hidden="1">{"収支実績・計画　増産有り",#N/A,FALSE,"Sheet6";"収支実績・計画　増産無し",#N/A,FALSE,"Sheet6"}</definedName>
    <definedName name="t4t4qq4" localSheetId="13" hidden="1">{"収支実績・計画　増産有り",#N/A,FALSE,"Sheet6";"収支実績・計画　増産無し",#N/A,FALSE,"Sheet6"}</definedName>
    <definedName name="t4t4qq4" hidden="1">{"収支実績・計画　増産有り",#N/A,FALSE,"Sheet6";"収支実績・計画　増産無し",#N/A,FALSE,"Sheet6"}</definedName>
    <definedName name="TextRefCopyRangeCount" hidden="1">76</definedName>
    <definedName name="tgretyerer" localSheetId="26" hidden="1">{#N/A,#N/A,FALSE,"収支・原価";#N/A,#N/A,FALSE,"収支・原価"}</definedName>
    <definedName name="tgretyerer" localSheetId="13" hidden="1">{#N/A,#N/A,FALSE,"収支・原価";#N/A,#N/A,FALSE,"収支・原価"}</definedName>
    <definedName name="tgretyerer" hidden="1">{#N/A,#N/A,FALSE,"収支・原価";#N/A,#N/A,FALSE,"収支・原価"}</definedName>
    <definedName name="the" localSheetId="26" hidden="1">{#N/A,#N/A,FALSE,"収支・原価";#N/A,#N/A,FALSE,"収支・原価"}</definedName>
    <definedName name="the" localSheetId="13" hidden="1">{#N/A,#N/A,FALSE,"収支・原価";#N/A,#N/A,FALSE,"収支・原価"}</definedName>
    <definedName name="the" hidden="1">{#N/A,#N/A,FALSE,"収支・原価";#N/A,#N/A,FALSE,"収支・原価"}</definedName>
    <definedName name="thew" localSheetId="26" hidden="1">{#N/A,#N/A,FALSE,"収支・原価";#N/A,#N/A,FALSE,"収支・原価"}</definedName>
    <definedName name="thew" localSheetId="13" hidden="1">{#N/A,#N/A,FALSE,"収支・原価";#N/A,#N/A,FALSE,"収支・原価"}</definedName>
    <definedName name="thew" hidden="1">{#N/A,#N/A,FALSE,"収支・原価";#N/A,#N/A,FALSE,"収支・原価"}</definedName>
    <definedName name="thww" localSheetId="26" hidden="1">{"原価実績・計画　増産無し",#N/A,FALSE,"Sheet7";"原価実績・計画　増産有り",#N/A,FALSE,"Sheet7"}</definedName>
    <definedName name="thww" localSheetId="13" hidden="1">{"原価実績・計画　増産無し",#N/A,FALSE,"Sheet7";"原価実績・計画　増産有り",#N/A,FALSE,"Sheet7"}</definedName>
    <definedName name="thww" hidden="1">{"原価実績・計画　増産無し",#N/A,FALSE,"Sheet7";"原価実績・計画　増産有り",#N/A,FALSE,"Sheet7"}</definedName>
    <definedName name="tktkuk" localSheetId="26" hidden="1">{"原価実績・計画　増産無し",#N/A,FALSE,"Sheet7";"原価実績・計画　増産有り",#N/A,FALSE,"Sheet7"}</definedName>
    <definedName name="tktkuk" localSheetId="13" hidden="1">{"原価実績・計画　増産無し",#N/A,FALSE,"Sheet7";"原価実績・計画　増産有り",#N/A,FALSE,"Sheet7"}</definedName>
    <definedName name="tktkuk" hidden="1">{"原価実績・計画　増産無し",#N/A,FALSE,"Sheet7";"原価実績・計画　増産有り",#N/A,FALSE,"Sheet7"}</definedName>
    <definedName name="trang" localSheetId="13" hidden="1">{#N/A,#N/A,FALSE,"収支・原価";#N/A,#N/A,FALSE,"収支・原価"}</definedName>
    <definedName name="trang" hidden="1">{#N/A,#N/A,FALSE,"収支・原価";#N/A,#N/A,FALSE,"収支・原価"}</definedName>
    <definedName name="tt4t4" localSheetId="26" hidden="1">{"原価実績・計画　増産無し",#N/A,FALSE,"Sheet7";"原価実績・計画　増産有り",#N/A,FALSE,"Sheet7"}</definedName>
    <definedName name="tt4t4" localSheetId="13" hidden="1">{"原価実績・計画　増産無し",#N/A,FALSE,"Sheet7";"原価実績・計画　増産有り",#N/A,FALSE,"Sheet7"}</definedName>
    <definedName name="tt4t4" hidden="1">{"原価実績・計画　増産無し",#N/A,FALSE,"Sheet7";"原価実績・計画　増産有り",#N/A,FALSE,"Sheet7"}</definedName>
    <definedName name="TTTTTTTTTTTTT" localSheetId="13" hidden="1">{"????????????",#N/A,FALSE,"Sheet7";"????????????",#N/A,FALSE,"Sheet7"}</definedName>
    <definedName name="TTTTTTTTTTTTT" hidden="1">{"????????????",#N/A,FALSE,"Sheet7";"????????????",#N/A,FALSE,"Sheet7"}</definedName>
    <definedName name="TTTTTTTTTTTTTTTTTTTTT" localSheetId="13" hidden="1">{"原価実績・計画　増産無し",#N/A,FALSE,"Sheet7";"原価実績・計画　増産有り",#N/A,FALSE,"Sheet7"}</definedName>
    <definedName name="TTTTTTTTTTTTTTTTTTTTT" hidden="1">{"原価実績・計画　増産無し",#N/A,FALSE,"Sheet7";"原価実績・計画　増産有り",#N/A,FALSE,"Sheet7"}</definedName>
    <definedName name="tyjtyjnt" localSheetId="26" hidden="1">{"収支実績・計画　増産有り",#N/A,FALSE,"Sheet6";"収支実績・計画　増産無し",#N/A,FALSE,"Sheet6"}</definedName>
    <definedName name="tyjtyjnt" localSheetId="13" hidden="1">{"収支実績・計画　増産有り",#N/A,FALSE,"Sheet6";"収支実績・計画　増産無し",#N/A,FALSE,"Sheet6"}</definedName>
    <definedName name="tyjtyjnt" hidden="1">{"収支実績・計画　増産有り",#N/A,FALSE,"Sheet6";"収支実績・計画　増産無し",#N/A,FALSE,"Sheet6"}</definedName>
    <definedName name="tytyuuuu" localSheetId="26" hidden="1">{"PLAN 1999-1",#N/A,FALSE,"Sheet3";"PLAN 1999-2",#N/A,FALSE,"Sheet3";"PLAN 2000-1",#N/A,FALSE,"Sheet3";"PLAN 2000-2",#N/A,FALSE,"Sheet3"}</definedName>
    <definedName name="tytyuuuu" localSheetId="13" hidden="1">{"PLAN 1999-1",#N/A,FALSE,"Sheet3";"PLAN 1999-2",#N/A,FALSE,"Sheet3";"PLAN 2000-1",#N/A,FALSE,"Sheet3";"PLAN 2000-2",#N/A,FALSE,"Sheet3"}</definedName>
    <definedName name="tytyuuuu" hidden="1">{"PLAN 1999-1",#N/A,FALSE,"Sheet3";"PLAN 1999-2",#N/A,FALSE,"Sheet3";"PLAN 2000-1",#N/A,FALSE,"Sheet3";"PLAN 2000-2",#N/A,FALSE,"Sheet3"}</definedName>
    <definedName name="tyyhjjh" localSheetId="26" hidden="1">{#N/A,#N/A,FALSE,"収支・原価";#N/A,#N/A,FALSE,"収支・原価"}</definedName>
    <definedName name="tyyhjjh" localSheetId="13" hidden="1">{#N/A,#N/A,FALSE,"収支・原価";#N/A,#N/A,FALSE,"収支・原価"}</definedName>
    <definedName name="tyyhjjh" hidden="1">{#N/A,#N/A,FALSE,"収支・原価";#N/A,#N/A,FALSE,"収支・原価"}</definedName>
    <definedName name="uiuuyyuyu" localSheetId="26" hidden="1">{"原価実績・計画　増産無し",#N/A,FALSE,"Sheet7";"原価実績・計画　増産有り",#N/A,FALSE,"Sheet7"}</definedName>
    <definedName name="uiuuyyuyu" localSheetId="13" hidden="1">{"原価実績・計画　増産無し",#N/A,FALSE,"Sheet7";"原価実績・計画　増産有り",#N/A,FALSE,"Sheet7"}</definedName>
    <definedName name="uiuuyyuyu" hidden="1">{"原価実績・計画　増産無し",#N/A,FALSE,"Sheet7";"原価実績・計画　増産有り",#N/A,FALSE,"Sheet7"}</definedName>
    <definedName name="UOM" hidden="1">'[7]DATA NAMES'!$A$1:$A$65536</definedName>
    <definedName name="Usance" localSheetId="13" hidden="1">{"????????????",#N/A,FALSE,"Sheet7";"????????????",#N/A,FALSE,"Sheet7"}</definedName>
    <definedName name="Usance" hidden="1">{"????????????",#N/A,FALSE,"Sheet7";"????????????",#N/A,FALSE,"Sheet7"}</definedName>
    <definedName name="uusr5usr6u" localSheetId="26" hidden="1">{#N/A,#N/A,FALSE,"収支・原価";#N/A,#N/A,FALSE,"収支・原価"}</definedName>
    <definedName name="uusr5usr6u" localSheetId="13" hidden="1">{#N/A,#N/A,FALSE,"収支・原価";#N/A,#N/A,FALSE,"収支・原価"}</definedName>
    <definedName name="uusr5usr6u" hidden="1">{#N/A,#N/A,FALSE,"収支・原価";#N/A,#N/A,FALSE,"収支・原価"}</definedName>
    <definedName name="UUUUUUUUUUUUU" localSheetId="13" hidden="1">{"????????????",#N/A,FALSE,"Sheet7";"????????????",#N/A,FALSE,"Sheet7"}</definedName>
    <definedName name="UUUUUUUUUUUUU" hidden="1">{"????????????",#N/A,FALSE,"Sheet7";"????????????",#N/A,FALSE,"Sheet7"}</definedName>
    <definedName name="UUUUUUUUUUUUUUUU" localSheetId="13" hidden="1">{#N/A,#N/A,FALSE,"収支・原価";#N/A,#N/A,FALSE,"収支・原価"}</definedName>
    <definedName name="UUUUUUUUUUUUUUUU" hidden="1">{#N/A,#N/A,FALSE,"収支・原価";#N/A,#N/A,FALSE,"収支・原価"}</definedName>
    <definedName name="uyhghjh" localSheetId="26" hidden="1">{#N/A,#N/A,FALSE,"収支・原価";#N/A,#N/A,FALSE,"収支・原価"}</definedName>
    <definedName name="uyhghjh" localSheetId="13" hidden="1">{#N/A,#N/A,FALSE,"収支・原価";#N/A,#N/A,FALSE,"収支・原価"}</definedName>
    <definedName name="uyhghjh" hidden="1">{#N/A,#N/A,FALSE,"収支・原価";#N/A,#N/A,FALSE,"収支・原価"}</definedName>
    <definedName name="var" localSheetId="13" hidden="1">#REF!</definedName>
    <definedName name="var" hidden="1">#REF!</definedName>
    <definedName name="VVVV" localSheetId="13" hidden="1">{"????????????",#N/A,FALSE,"Sheet7";"????????????",#N/A,FALSE,"Sheet7"}</definedName>
    <definedName name="VVVV" hidden="1">{"????????????",#N/A,FALSE,"Sheet7";"????????????",#N/A,FALSE,"Sheet7"}</definedName>
    <definedName name="W" localSheetId="26" hidden="1">{"PLAN 1999-1",#N/A,FALSE,"Sheet4";"PLAN 1999-2",#N/A,FALSE,"Sheet4";"PLAN 2000-1",#N/A,FALSE,"Sheet4";"PLAN 2000-2",#N/A,FALSE,"Sheet4"}</definedName>
    <definedName name="W" localSheetId="13" hidden="1">{"PLAN 1999-1",#N/A,FALSE,"Sheet4";"PLAN 1999-2",#N/A,FALSE,"Sheet4";"PLAN 2000-1",#N/A,FALSE,"Sheet4";"PLAN 2000-2",#N/A,FALSE,"Sheet4"}</definedName>
    <definedName name="W" hidden="1">{"PLAN 1999-1",#N/A,FALSE,"Sheet4";"PLAN 1999-2",#N/A,FALSE,"Sheet4";"PLAN 2000-1",#N/A,FALSE,"Sheet4";"PLAN 2000-2",#N/A,FALSE,"Sheet4"}</definedName>
    <definedName name="w4tw4tw4" localSheetId="26" hidden="1">{"PLAN 1999-1",#N/A,FALSE,"Sheet4";"PLAN 1999-2",#N/A,FALSE,"Sheet4";"PLAN 2000-1",#N/A,FALSE,"Sheet4";"PLAN 2000-2",#N/A,FALSE,"Sheet4"}</definedName>
    <definedName name="w4tw4tw4" localSheetId="13" hidden="1">{"PLAN 1999-1",#N/A,FALSE,"Sheet4";"PLAN 1999-2",#N/A,FALSE,"Sheet4";"PLAN 2000-1",#N/A,FALSE,"Sheet4";"PLAN 2000-2",#N/A,FALSE,"Sheet4"}</definedName>
    <definedName name="w4tw4tw4" hidden="1">{"PLAN 1999-1",#N/A,FALSE,"Sheet4";"PLAN 1999-2",#N/A,FALSE,"Sheet4";"PLAN 2000-1",#N/A,FALSE,"Sheet4";"PLAN 2000-2",#N/A,FALSE,"Sheet4"}</definedName>
    <definedName name="wfwefw" localSheetId="13" hidden="1">{"原価実績・計画　増産無し",#N/A,FALSE,"Sheet7";"原価実績・計画　増産有り",#N/A,FALSE,"Sheet7"}</definedName>
    <definedName name="wfwefw" hidden="1">{"原価実績・計画　増産無し",#N/A,FALSE,"Sheet7";"原価実績・計画　増産有り",#N/A,FALSE,"Sheet7"}</definedName>
    <definedName name="Wrking" localSheetId="26" hidden="1">{"原価実績・計画　増産無し",#N/A,FALSE,"Sheet7";"原価実績・計画　増産有り",#N/A,FALSE,"Sheet7"}</definedName>
    <definedName name="Wrking" localSheetId="13" hidden="1">{"原価実績・計画　増産無し",#N/A,FALSE,"Sheet7";"原価実績・計画　増産有り",#N/A,FALSE,"Sheet7"}</definedName>
    <definedName name="Wrking" hidden="1">{"原価実績・計画　増産無し",#N/A,FALSE,"Sheet7";"原価実績・計画　増産有り",#N/A,FALSE,"Sheet7"}</definedName>
    <definedName name="wrn.????." localSheetId="26" hidden="1">{#N/A,#N/A,FALSE,"?????";#N/A,#N/A,FALSE,"?????"}</definedName>
    <definedName name="wrn.????." localSheetId="13" hidden="1">{#N/A,#N/A,FALSE,"?????";#N/A,#N/A,FALSE,"?????"}</definedName>
    <definedName name="wrn.????." hidden="1">{#N/A,#N/A,FALSE,"?????";#N/A,#N/A,FALSE,"?????"}</definedName>
    <definedName name="wrn.PLANSALESAMT." localSheetId="26" hidden="1">{"PLAN 1999-1",#N/A,FALSE,"Sheet4";"PLAN 1999-2",#N/A,FALSE,"Sheet4";"PLAN 2000-1",#N/A,FALSE,"Sheet4";"PLAN 2000-2",#N/A,FALSE,"Sheet4"}</definedName>
    <definedName name="wrn.PLANSALESAMT." localSheetId="13" hidden="1">{"PLAN 1999-1",#N/A,FALSE,"Sheet4";"PLAN 1999-2",#N/A,FALSE,"Sheet4";"PLAN 2000-1",#N/A,FALSE,"Sheet4";"PLAN 2000-2",#N/A,FALSE,"Sheet4"}</definedName>
    <definedName name="wrn.PLANSALESAMT." hidden="1">{"PLAN 1999-1",#N/A,FALSE,"Sheet4";"PLAN 1999-2",#N/A,FALSE,"Sheet4";"PLAN 2000-1",#N/A,FALSE,"Sheet4";"PLAN 2000-2",#N/A,FALSE,"Sheet4"}</definedName>
    <definedName name="wrn.PLANSALESmts." localSheetId="26" hidden="1">{"PLAN 1999-1",#N/A,FALSE,"Sheet3";"PLAN 1999-2",#N/A,FALSE,"Sheet3";"PLAN 2000-1",#N/A,FALSE,"Sheet3";"PLAN 2000-2",#N/A,FALSE,"Sheet3"}</definedName>
    <definedName name="wrn.PLANSALESmts." localSheetId="13" hidden="1">{"PLAN 1999-1",#N/A,FALSE,"Sheet3";"PLAN 1999-2",#N/A,FALSE,"Sheet3";"PLAN 2000-1",#N/A,FALSE,"Sheet3";"PLAN 2000-2",#N/A,FALSE,"Sheet3"}</definedName>
    <definedName name="wrn.PLANSALESmts." hidden="1">{"PLAN 1999-1",#N/A,FALSE,"Sheet3";"PLAN 1999-2",#N/A,FALSE,"Sheet3";"PLAN 2000-1",#N/A,FALSE,"Sheet3";"PLAN 2000-2",#N/A,FALSE,"Sheet3"}</definedName>
    <definedName name="wrn.原価印刷." localSheetId="26" hidden="1">{"原価実績・計画　増産無し",#N/A,FALSE,"Sheet7";"原価実績・計画　増産有り",#N/A,FALSE,"Sheet7"}</definedName>
    <definedName name="wrn.原価印刷." localSheetId="13" hidden="1">{"原価実績・計画　増産無し",#N/A,FALSE,"Sheet7";"原価実績・計画　増産有り",#N/A,FALSE,"Sheet7"}</definedName>
    <definedName name="wrn.原価印刷." hidden="1">{"原価実績・計画　増産無し",#N/A,FALSE,"Sheet7";"原価実績・計画　増産有り",#N/A,FALSE,"Sheet7"}</definedName>
    <definedName name="wrn.収支印刷." localSheetId="26" hidden="1">{"収支実績・計画　増産有り",#N/A,FALSE,"Sheet6";"収支実績・計画　増産無し",#N/A,FALSE,"Sheet6"}</definedName>
    <definedName name="wrn.収支印刷." localSheetId="13" hidden="1">{"収支実績・計画　増産有り",#N/A,FALSE,"Sheet6";"収支実績・計画　増産無し",#N/A,FALSE,"Sheet6"}</definedName>
    <definedName name="wrn.収支印刷." hidden="1">{"収支実績・計画　増産有り",#N/A,FALSE,"Sheet6";"収支実績・計画　増産無し",#N/A,FALSE,"Sheet6"}</definedName>
    <definedName name="wrn.収支推移." localSheetId="26" hidden="1">{#N/A,#N/A,FALSE,"収支・原価";#N/A,#N/A,FALSE,"収支・原価"}</definedName>
    <definedName name="wrn.収支推移." localSheetId="13" hidden="1">{#N/A,#N/A,FALSE,"収支・原価";#N/A,#N/A,FALSE,"収支・原価"}</definedName>
    <definedName name="wrn.収支推移." hidden="1">{#N/A,#N/A,FALSE,"収支・原価";#N/A,#N/A,FALSE,"収支・原価"}</definedName>
    <definedName name="wt4tw4w4t" localSheetId="26" hidden="1">{"PLAN 1999-1",#N/A,FALSE,"Sheet4";"PLAN 1999-2",#N/A,FALSE,"Sheet4";"PLAN 2000-1",#N/A,FALSE,"Sheet4";"PLAN 2000-2",#N/A,FALSE,"Sheet4"}</definedName>
    <definedName name="wt4tw4w4t" localSheetId="13" hidden="1">{"PLAN 1999-1",#N/A,FALSE,"Sheet4";"PLAN 1999-2",#N/A,FALSE,"Sheet4";"PLAN 2000-1",#N/A,FALSE,"Sheet4";"PLAN 2000-2",#N/A,FALSE,"Sheet4"}</definedName>
    <definedName name="wt4tw4w4t" hidden="1">{"PLAN 1999-1",#N/A,FALSE,"Sheet4";"PLAN 1999-2",#N/A,FALSE,"Sheet4";"PLAN 2000-1",#N/A,FALSE,"Sheet4";"PLAN 2000-2",#N/A,FALSE,"Sheet4"}</definedName>
    <definedName name="wuieryuiqwyruwe" localSheetId="13" hidden="1">{"原価実績・計画　増産無し",#N/A,FALSE,"Sheet7";"原価実績・計画　増産有り",#N/A,FALSE,"Sheet7"}</definedName>
    <definedName name="wuieryuiqwyruwe" hidden="1">{"原価実績・計画　増産無し",#N/A,FALSE,"Sheet7";"原価実績・計画　増産有り",#N/A,FALSE,"Sheet7"}</definedName>
    <definedName name="wwwww" localSheetId="26" hidden="1">{"????????????",#N/A,FALSE,"Sheet7";"????????????",#N/A,FALSE,"Sheet7"}</definedName>
    <definedName name="wwwww" localSheetId="13" hidden="1">{"????????????",#N/A,FALSE,"Sheet7";"????????????",#N/A,FALSE,"Sheet7"}</definedName>
    <definedName name="wwwww" hidden="1">{"????????????",#N/A,FALSE,"Sheet7";"????????????",#N/A,FALSE,"Sheet7"}</definedName>
    <definedName name="wwwwww" localSheetId="26" hidden="1">{#N/A,#N/A,FALSE,"収支・原価";#N/A,#N/A,FALSE,"収支・原価"}</definedName>
    <definedName name="wwwwww" localSheetId="13" hidden="1">{#N/A,#N/A,FALSE,"収支・原価";#N/A,#N/A,FALSE,"収支・原価"}</definedName>
    <definedName name="wwwwww" hidden="1">{#N/A,#N/A,FALSE,"収支・原価";#N/A,#N/A,FALSE,"収支・原価"}</definedName>
    <definedName name="wwwwwwwwwwww" localSheetId="13" hidden="1">#REF!</definedName>
    <definedName name="wwwwwwwwwwww" hidden="1">#REF!</definedName>
    <definedName name="WWWWWWWWWWWWWWWW" localSheetId="13" hidden="1">{#N/A,#N/A,FALSE,"収支・原価";#N/A,#N/A,FALSE,"収支・原価"}</definedName>
    <definedName name="WWWWWWWWWWWWWWWW" hidden="1">{#N/A,#N/A,FALSE,"収支・原価";#N/A,#N/A,FALSE,"収支・原価"}</definedName>
    <definedName name="WWWWWWWWWWWWWWWWWWWWW" localSheetId="13" hidden="1">{"PLAN 1999-1",#N/A,FALSE,"Sheet3";"PLAN 1999-2",#N/A,FALSE,"Sheet3";"PLAN 2000-1",#N/A,FALSE,"Sheet3";"PLAN 2000-2",#N/A,FALSE,"Sheet3"}</definedName>
    <definedName name="WWWWWWWWWWWWWWWWWWWWW" hidden="1">{"PLAN 1999-1",#N/A,FALSE,"Sheet3";"PLAN 1999-2",#N/A,FALSE,"Sheet3";"PLAN 2000-1",#N/A,FALSE,"Sheet3";"PLAN 2000-2",#N/A,FALSE,"Sheet3"}</definedName>
    <definedName name="x" localSheetId="26" hidden="1">{#N/A,#N/A,FALSE,"収支・原価";#N/A,#N/A,FALSE,"収支・原価"}</definedName>
    <definedName name="x" hidden="1">{#N/A,#N/A,FALSE,"収支・原価";#N/A,#N/A,FALSE,"収支・原価"}</definedName>
    <definedName name="XREF_COLUMN_2" localSheetId="13" hidden="1">#REF!</definedName>
    <definedName name="XREF_COLUMN_2" hidden="1">#REF!</definedName>
    <definedName name="XREF_COLUMN_5" localSheetId="13" hidden="1">#REF!</definedName>
    <definedName name="XREF_COLUMN_5" hidden="1">#REF!</definedName>
    <definedName name="XRefActiveRow" localSheetId="13" hidden="1">#REF!</definedName>
    <definedName name="XRefActiveRow" hidden="1">#REF!</definedName>
    <definedName name="XRefColumnsCount" hidden="1">6</definedName>
    <definedName name="XRefCopy1Row" localSheetId="13" hidden="1">#REF!</definedName>
    <definedName name="XRefCopy1Row" hidden="1">#REF!</definedName>
    <definedName name="XRefCopy2Row" localSheetId="13" hidden="1">#REF!</definedName>
    <definedName name="XRefCopy2Row" hidden="1">#REF!</definedName>
    <definedName name="XRefCopy3Row" localSheetId="13" hidden="1">#REF!</definedName>
    <definedName name="XRefCopy3Row" hidden="1">#REF!</definedName>
    <definedName name="XRefCopy4Row" localSheetId="13" hidden="1">#REF!</definedName>
    <definedName name="XRefCopy4Row" hidden="1">#REF!</definedName>
    <definedName name="XRefCopy6Row" localSheetId="13" hidden="1">#REF!</definedName>
    <definedName name="XRefCopy6Row" hidden="1">#REF!</definedName>
    <definedName name="XRefCopy7Row" localSheetId="13" hidden="1">#REF!</definedName>
    <definedName name="XRefCopy7Row" hidden="1">#REF!</definedName>
    <definedName name="XRefCopy8Row" localSheetId="13" hidden="1">#REF!</definedName>
    <definedName name="XRefCopy8Row" hidden="1">#REF!</definedName>
    <definedName name="XRefCopy9Row" localSheetId="13" hidden="1">#REF!</definedName>
    <definedName name="XRefCopy9Row" hidden="1">#REF!</definedName>
    <definedName name="XRefCopyRangeCount" hidden="1">9</definedName>
    <definedName name="XRefPaste1" localSheetId="13" hidden="1">#REF!</definedName>
    <definedName name="XRefPaste1" hidden="1">#REF!</definedName>
    <definedName name="XRefPaste1Row" localSheetId="13" hidden="1">#REF!</definedName>
    <definedName name="XRefPaste1Row" hidden="1">#REF!</definedName>
    <definedName name="XRefPaste2" localSheetId="13" hidden="1">#REF!</definedName>
    <definedName name="XRefPaste2" hidden="1">#REF!</definedName>
    <definedName name="XRefPaste2Row" localSheetId="13" hidden="1">#REF!</definedName>
    <definedName name="XRefPaste2Row" hidden="1">#REF!</definedName>
    <definedName name="XRefPaste3" localSheetId="13" hidden="1">#REF!</definedName>
    <definedName name="XRefPaste3" hidden="1">#REF!</definedName>
    <definedName name="XRefPaste3Row" localSheetId="13" hidden="1">#REF!</definedName>
    <definedName name="XRefPaste3Row" hidden="1">#REF!</definedName>
    <definedName name="XRefPaste4" localSheetId="13" hidden="1">#REF!</definedName>
    <definedName name="XRefPaste4" hidden="1">#REF!</definedName>
    <definedName name="XRefPaste4Row" localSheetId="13" hidden="1">#REF!</definedName>
    <definedName name="XRefPaste4Row" hidden="1">#REF!</definedName>
    <definedName name="XRefPaste5" localSheetId="13" hidden="1">#REF!</definedName>
    <definedName name="XRefPaste5" hidden="1">#REF!</definedName>
    <definedName name="XRefPaste5Row" localSheetId="13" hidden="1">#REF!</definedName>
    <definedName name="XRefPaste5Row" hidden="1">#REF!</definedName>
    <definedName name="XRefPaste6" localSheetId="13" hidden="1">#REF!</definedName>
    <definedName name="XRefPaste6" hidden="1">#REF!</definedName>
    <definedName name="XRefPaste6Row" localSheetId="13" hidden="1">#REF!</definedName>
    <definedName name="XRefPaste6Row" hidden="1">#REF!</definedName>
    <definedName name="XRefPaste7" localSheetId="13" hidden="1">#REF!</definedName>
    <definedName name="XRefPaste7" hidden="1">#REF!</definedName>
    <definedName name="XRefPaste7Row" localSheetId="13" hidden="1">#REF!</definedName>
    <definedName name="XRefPaste7Row" hidden="1">#REF!</definedName>
    <definedName name="XRefPaste8" localSheetId="13" hidden="1">#REF!</definedName>
    <definedName name="XRefPaste8" hidden="1">#REF!</definedName>
    <definedName name="XRefPaste8Row" localSheetId="13" hidden="1">#REF!</definedName>
    <definedName name="XRefPaste8Row" hidden="1">#REF!</definedName>
    <definedName name="XRefPasteRangeCount" hidden="1">8</definedName>
    <definedName name="XX" localSheetId="26" hidden="1">#REF!</definedName>
    <definedName name="XX" localSheetId="12" hidden="1">#REF!</definedName>
    <definedName name="XX" localSheetId="23" hidden="1">#REF!</definedName>
    <definedName name="XX" localSheetId="24" hidden="1">#REF!</definedName>
    <definedName name="XX" localSheetId="13" hidden="1">#REF!</definedName>
    <definedName name="XX" localSheetId="19" hidden="1">#REF!</definedName>
    <definedName name="XX" localSheetId="17" hidden="1">#REF!</definedName>
    <definedName name="XX" hidden="1">#REF!</definedName>
    <definedName name="XXXX" localSheetId="13" hidden="1">{"????????????",#N/A,FALSE,"Sheet7";"????????????",#N/A,FALSE,"Sheet7"}</definedName>
    <definedName name="XXXX" hidden="1">{"????????????",#N/A,FALSE,"Sheet7";"????????????",#N/A,FALSE,"Sheet7"}</definedName>
    <definedName name="xxxxxxxxxxxxx" localSheetId="26" hidden="1">{"????????????",#N/A,FALSE,"Sheet7";"????????????",#N/A,FALSE,"Sheet7"}</definedName>
    <definedName name="xxxxxxxxxxxxx" localSheetId="13" hidden="1">{"????????????",#N/A,FALSE,"Sheet7";"????????????",#N/A,FALSE,"Sheet7"}</definedName>
    <definedName name="xxxxxxxxxxxxx" hidden="1">{"????????????",#N/A,FALSE,"Sheet7";"????????????",#N/A,FALSE,"Sheet7"}</definedName>
    <definedName name="yaty4y" localSheetId="26" hidden="1">{"原価実績・計画　増産無し",#N/A,FALSE,"Sheet7";"原価実績・計画　増産有り",#N/A,FALSE,"Sheet7"}</definedName>
    <definedName name="yaty4y" localSheetId="13" hidden="1">{"原価実績・計画　増産無し",#N/A,FALSE,"Sheet7";"原価実績・計画　増産有り",#N/A,FALSE,"Sheet7"}</definedName>
    <definedName name="yaty4y" hidden="1">{"原価実績・計画　増産無し",#N/A,FALSE,"Sheet7";"原価実績・計画　増産有り",#N/A,FALSE,"Sheet7"}</definedName>
    <definedName name="yeaeryae" localSheetId="26" hidden="1">{#N/A,#N/A,FALSE,"収支・原価";#N/A,#N/A,FALSE,"収支・原価"}</definedName>
    <definedName name="yeaeryae" localSheetId="13" hidden="1">{#N/A,#N/A,FALSE,"収支・原価";#N/A,#N/A,FALSE,"収支・原価"}</definedName>
    <definedName name="yeaeryae" hidden="1">{#N/A,#N/A,FALSE,"収支・原価";#N/A,#N/A,FALSE,"収支・原価"}</definedName>
    <definedName name="yeeyaeayr" localSheetId="26" hidden="1">{"PLAN 1999-1",#N/A,FALSE,"Sheet4";"PLAN 1999-2",#N/A,FALSE,"Sheet4";"PLAN 2000-1",#N/A,FALSE,"Sheet4";"PLAN 2000-2",#N/A,FALSE,"Sheet4"}</definedName>
    <definedName name="yeeyaeayr" localSheetId="13" hidden="1">{"PLAN 1999-1",#N/A,FALSE,"Sheet4";"PLAN 1999-2",#N/A,FALSE,"Sheet4";"PLAN 2000-1",#N/A,FALSE,"Sheet4";"PLAN 2000-2",#N/A,FALSE,"Sheet4"}</definedName>
    <definedName name="yeeyaeayr" hidden="1">{"PLAN 1999-1",#N/A,FALSE,"Sheet4";"PLAN 1999-2",#N/A,FALSE,"Sheet4";"PLAN 2000-1",#N/A,FALSE,"Sheet4";"PLAN 2000-2",#N/A,FALSE,"Sheet4"}</definedName>
    <definedName name="ylgygo" localSheetId="26" hidden="1">{"PLAN 1999-1",#N/A,FALSE,"Sheet4";"PLAN 1999-2",#N/A,FALSE,"Sheet4";"PLAN 2000-1",#N/A,FALSE,"Sheet4";"PLAN 2000-2",#N/A,FALSE,"Sheet4"}</definedName>
    <definedName name="ylgygo" localSheetId="13" hidden="1">{"PLAN 1999-1",#N/A,FALSE,"Sheet4";"PLAN 1999-2",#N/A,FALSE,"Sheet4";"PLAN 2000-1",#N/A,FALSE,"Sheet4";"PLAN 2000-2",#N/A,FALSE,"Sheet4"}</definedName>
    <definedName name="ylgygo" hidden="1">{"PLAN 1999-1",#N/A,FALSE,"Sheet4";"PLAN 1999-2",#N/A,FALSE,"Sheet4";"PLAN 2000-1",#N/A,FALSE,"Sheet4";"PLAN 2000-2",#N/A,FALSE,"Sheet4"}</definedName>
    <definedName name="yoiooouo" localSheetId="26" hidden="1">{"原価実績・計画　増産無し",#N/A,FALSE,"Sheet7";"原価実績・計画　増産有り",#N/A,FALSE,"Sheet7"}</definedName>
    <definedName name="yoiooouo" localSheetId="13" hidden="1">{"原価実績・計画　増産無し",#N/A,FALSE,"Sheet7";"原価実績・計画　増産有り",#N/A,FALSE,"Sheet7"}</definedName>
    <definedName name="yoiooouo" hidden="1">{"原価実績・計画　増産無し",#N/A,FALSE,"Sheet7";"原価実績・計画　増産有り",#N/A,FALSE,"Sheet7"}</definedName>
    <definedName name="yrere6re" localSheetId="26" hidden="1">{#N/A,#N/A,FALSE,"収支・原価";#N/A,#N/A,FALSE,"収支・原価"}</definedName>
    <definedName name="yrere6re" localSheetId="13" hidden="1">{#N/A,#N/A,FALSE,"収支・原価";#N/A,#N/A,FALSE,"収支・原価"}</definedName>
    <definedName name="yrere6re" hidden="1">{#N/A,#N/A,FALSE,"収支・原価";#N/A,#N/A,FALSE,"収支・原価"}</definedName>
    <definedName name="yrrstsrt" localSheetId="26" hidden="1">{"PLAN 1999-1",#N/A,FALSE,"Sheet4";"PLAN 1999-2",#N/A,FALSE,"Sheet4";"PLAN 2000-1",#N/A,FALSE,"Sheet4";"PLAN 2000-2",#N/A,FALSE,"Sheet4"}</definedName>
    <definedName name="yrrstsrt" localSheetId="13" hidden="1">{"PLAN 1999-1",#N/A,FALSE,"Sheet4";"PLAN 1999-2",#N/A,FALSE,"Sheet4";"PLAN 2000-1",#N/A,FALSE,"Sheet4";"PLAN 2000-2",#N/A,FALSE,"Sheet4"}</definedName>
    <definedName name="yrrstsrt" hidden="1">{"PLAN 1999-1",#N/A,FALSE,"Sheet4";"PLAN 1999-2",#N/A,FALSE,"Sheet4";"PLAN 2000-1",#N/A,FALSE,"Sheet4";"PLAN 2000-2",#N/A,FALSE,"Sheet4"}</definedName>
    <definedName name="YY" localSheetId="26" hidden="1">{"収支実績・計画　増産有り",#N/A,FALSE,"Sheet6";"収支実績・計画　増産無し",#N/A,FALSE,"Sheet6"}</definedName>
    <definedName name="YY" localSheetId="13" hidden="1">{"収支実績・計画　増産有り",#N/A,FALSE,"Sheet6";"収支実績・計画　増産無し",#N/A,FALSE,"Sheet6"}</definedName>
    <definedName name="YY" hidden="1">{"収支実績・計画　増産有り",#N/A,FALSE,"Sheet6";"収支実績・計画　増産無し",#N/A,FALSE,"Sheet6"}</definedName>
    <definedName name="yyyy" localSheetId="26" hidden="1">{"原価実績・計画　増産無し",#N/A,FALSE,"Sheet7";"原価実績・計画　増産有り",#N/A,FALSE,"Sheet7"}</definedName>
    <definedName name="yyyy" localSheetId="13" hidden="1">{"原価実績・計画　増産無し",#N/A,FALSE,"Sheet7";"原価実績・計画　増産有り",#N/A,FALSE,"Sheet7"}</definedName>
    <definedName name="yyyy" hidden="1">{"原価実績・計画　増産無し",#N/A,FALSE,"Sheet7";"原価実績・計画　増産有り",#N/A,FALSE,"Sheet7"}</definedName>
    <definedName name="YYYYY" localSheetId="26" hidden="1">{"原価実績・計画　増産無し",#N/A,FALSE,"Sheet7";"原価実績・計画　増産有り",#N/A,FALSE,"Sheet7"}</definedName>
    <definedName name="YYYYY" localSheetId="13" hidden="1">{"原価実績・計画　増産無し",#N/A,FALSE,"Sheet7";"原価実績・計画　増産有り",#N/A,FALSE,"Sheet7"}</definedName>
    <definedName name="YYYYY" hidden="1">{"原価実績・計画　増産無し",#N/A,FALSE,"Sheet7";"原価実績・計画　増産有り",#N/A,FALSE,"Sheet7"}</definedName>
    <definedName name="yyyyyyyyyy" localSheetId="26" hidden="1">{#N/A,#N/A,FALSE,"収支・原価";#N/A,#N/A,FALSE,"収支・原価"}</definedName>
    <definedName name="yyyyyyyyyy" localSheetId="13" hidden="1">{#N/A,#N/A,FALSE,"収支・原価";#N/A,#N/A,FALSE,"収支・原価"}</definedName>
    <definedName name="yyyyyyyyyy" hidden="1">{#N/A,#N/A,FALSE,"収支・原価";#N/A,#N/A,FALSE,"収支・原価"}</definedName>
    <definedName name="YYYYYYYYYYYYYY" localSheetId="13" hidden="1">{"????????????",#N/A,FALSE,"Sheet7";"????????????",#N/A,FALSE,"Sheet7"}</definedName>
    <definedName name="YYYYYYYYYYYYYY" hidden="1">{"????????????",#N/A,FALSE,"Sheet7";"????????????",#N/A,FALSE,"Sheet7"}</definedName>
    <definedName name="YYYYYYYYYYYYYYYYYYYY" localSheetId="13" hidden="1">{"収支実績・計画　増産有り",#N/A,FALSE,"Sheet6";"収支実績・計画　増産無し",#N/A,FALSE,"Sheet6"}</definedName>
    <definedName name="YYYYYYYYYYYYYYYYYYYY" hidden="1">{"収支実績・計画　増産有り",#N/A,FALSE,"Sheet6";"収支実績・計画　増産無し",#N/A,FALSE,"Sheet6"}</definedName>
    <definedName name="Z_9D4F33E2_58DE_4ED6_B989_B78D4521E887_.wvu.Rows" hidden="1">[8]BALANCE!$A$28:$IV$28,[8]BALANCE!$A$35:$IV$35</definedName>
    <definedName name="zxcvbnm" localSheetId="13" hidden="1">{"PLAN 1999-1",#N/A,FALSE,"Sheet3";"PLAN 1999-2",#N/A,FALSE,"Sheet3";"PLAN 2000-1",#N/A,FALSE,"Sheet3";"PLAN 2000-2",#N/A,FALSE,"Sheet3"}</definedName>
    <definedName name="zxcvbnm" hidden="1">{"PLAN 1999-1",#N/A,FALSE,"Sheet3";"PLAN 1999-2",#N/A,FALSE,"Sheet3";"PLAN 2000-1",#N/A,FALSE,"Sheet3";"PLAN 2000-2",#N/A,FALSE,"Sheet3"}</definedName>
    <definedName name="ZZZZZZ" localSheetId="13" hidden="1">{"????????????",#N/A,FALSE,"Sheet7";"????????????",#N/A,FALSE,"Sheet7"}</definedName>
    <definedName name="ZZZZZZ" hidden="1">{"????????????",#N/A,FALSE,"Sheet7";"????????????",#N/A,FALSE,"Sheet7"}</definedName>
    <definedName name="ZZZZZZZZZZZZZZZZZZ" localSheetId="13" hidden="1">{"収支実績・計画　増産有り",#N/A,FALSE,"Sheet6";"収支実績・計画　増産無し",#N/A,FALSE,"Sheet6"}</definedName>
    <definedName name="ZZZZZZZZZZZZZZZZZZ" hidden="1">{"収支実績・計画　増産有り",#N/A,FALSE,"Sheet6";"収支実績・計画　増産無し",#N/A,FALSE,"Sheet6"}</definedName>
    <definedName name="あ" localSheetId="26" hidden="1">{"原価実績・計画　増産無し",#N/A,FALSE,"Sheet7";"原価実績・計画　増産有り",#N/A,FALSE,"Sheet7"}</definedName>
    <definedName name="あ" localSheetId="13" hidden="1">{"原価実績・計画　増産無し",#N/A,FALSE,"Sheet7";"原価実績・計画　増産有り",#N/A,FALSE,"Sheet7"}</definedName>
    <definedName name="あ" hidden="1">{"原価実績・計画　増産無し",#N/A,FALSE,"Sheet7";"原価実績・計画　増産有り",#N/A,FALSE,"Sheet7"}</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0" i="251" l="1"/>
  <c r="Q48" i="251"/>
  <c r="R59" i="251" l="1"/>
  <c r="S55" i="251"/>
  <c r="S53" i="251"/>
  <c r="N557" i="173"/>
  <c r="O107" i="173" l="1"/>
  <c r="J105" i="173"/>
  <c r="R25" i="251" l="1"/>
  <c r="A5" i="252" l="1"/>
  <c r="A4" i="252"/>
  <c r="N38" i="256" l="1"/>
  <c r="M13" i="253" s="1"/>
  <c r="N13" i="258"/>
  <c r="M15" i="253" s="1"/>
  <c r="N70" i="257"/>
  <c r="M14" i="253" s="1"/>
  <c r="M12" i="253"/>
  <c r="M16" i="253"/>
  <c r="I16" i="253"/>
  <c r="G16" i="253"/>
  <c r="AE17" i="259"/>
  <c r="AE6" i="259"/>
  <c r="AE7" i="259"/>
  <c r="AE8" i="259"/>
  <c r="AE9" i="259"/>
  <c r="AE10" i="259"/>
  <c r="AE11" i="259"/>
  <c r="AE12" i="259"/>
  <c r="AE13" i="259"/>
  <c r="AE14" i="259"/>
  <c r="AE15" i="259"/>
  <c r="AE16" i="259"/>
  <c r="AE5" i="259"/>
  <c r="I15" i="253"/>
  <c r="G15" i="253"/>
  <c r="AA12" i="258"/>
  <c r="AB12" i="258" s="1"/>
  <c r="AA11" i="258"/>
  <c r="AB11" i="258" s="1"/>
  <c r="AA9" i="258"/>
  <c r="AA8" i="258"/>
  <c r="AB8" i="258" s="1"/>
  <c r="AC12" i="258"/>
  <c r="AC11" i="258"/>
  <c r="AC9" i="258"/>
  <c r="AC8" i="258"/>
  <c r="AA6" i="258"/>
  <c r="AC6" i="258"/>
  <c r="AB9" i="258"/>
  <c r="I14" i="253"/>
  <c r="G14" i="253"/>
  <c r="AE70" i="257"/>
  <c r="AE6" i="257"/>
  <c r="AE7" i="257"/>
  <c r="AE8" i="257"/>
  <c r="AE9" i="257"/>
  <c r="AE10" i="257"/>
  <c r="AE11" i="257"/>
  <c r="AE12" i="257"/>
  <c r="AE13" i="257"/>
  <c r="AE14" i="257"/>
  <c r="AE15" i="257"/>
  <c r="AE16" i="257"/>
  <c r="AE17" i="257"/>
  <c r="AE18" i="257"/>
  <c r="AE19" i="257"/>
  <c r="AE20" i="257"/>
  <c r="AE21" i="257"/>
  <c r="AE22" i="257"/>
  <c r="AE23" i="257"/>
  <c r="AE24" i="257"/>
  <c r="AE25" i="257"/>
  <c r="AE26" i="257"/>
  <c r="AE27" i="257"/>
  <c r="AE28" i="257"/>
  <c r="AE29" i="257"/>
  <c r="AE30" i="257"/>
  <c r="AE31" i="257"/>
  <c r="AE32" i="257"/>
  <c r="AE33" i="257"/>
  <c r="AE34" i="257"/>
  <c r="AE35" i="257"/>
  <c r="AE36" i="257"/>
  <c r="AE37" i="257"/>
  <c r="AE38" i="257"/>
  <c r="AE39" i="257"/>
  <c r="AE40" i="257"/>
  <c r="AE41" i="257"/>
  <c r="AE42" i="257"/>
  <c r="AE43" i="257"/>
  <c r="AE44" i="257"/>
  <c r="AE45" i="257"/>
  <c r="AE46" i="257"/>
  <c r="AE47" i="257"/>
  <c r="AE48" i="257"/>
  <c r="AE49" i="257"/>
  <c r="AE50" i="257"/>
  <c r="AE51" i="257"/>
  <c r="AE52" i="257"/>
  <c r="AE53" i="257"/>
  <c r="AE54" i="257"/>
  <c r="AE55" i="257"/>
  <c r="AE56" i="257"/>
  <c r="AE57" i="257"/>
  <c r="AE58" i="257"/>
  <c r="AE59" i="257"/>
  <c r="AE60" i="257"/>
  <c r="AE61" i="257"/>
  <c r="AE62" i="257"/>
  <c r="AE63" i="257"/>
  <c r="AE64" i="257"/>
  <c r="AE65" i="257"/>
  <c r="AE66" i="257"/>
  <c r="AE67" i="257"/>
  <c r="AE68" i="257"/>
  <c r="AE69" i="257"/>
  <c r="AE5" i="257"/>
  <c r="AA13" i="258" l="1"/>
  <c r="AC13" i="258"/>
  <c r="AB6" i="258"/>
  <c r="AB13" i="258" s="1"/>
  <c r="I13" i="253"/>
  <c r="G13" i="253"/>
  <c r="AE38" i="256"/>
  <c r="AE6" i="256"/>
  <c r="AE7" i="256"/>
  <c r="AE8" i="256"/>
  <c r="AE9" i="256"/>
  <c r="AE10" i="256"/>
  <c r="AE11" i="256"/>
  <c r="AE12" i="256"/>
  <c r="AE13" i="256"/>
  <c r="AE14" i="256"/>
  <c r="AE15" i="256"/>
  <c r="AE16" i="256"/>
  <c r="AE17" i="256"/>
  <c r="AE18" i="256"/>
  <c r="AE19" i="256"/>
  <c r="AE20" i="256"/>
  <c r="AE21" i="256"/>
  <c r="AE22" i="256"/>
  <c r="AE23" i="256"/>
  <c r="AE24" i="256"/>
  <c r="AE25" i="256"/>
  <c r="AE26" i="256"/>
  <c r="AE27" i="256"/>
  <c r="AE28" i="256"/>
  <c r="AE29" i="256"/>
  <c r="AE30" i="256"/>
  <c r="AE31" i="256"/>
  <c r="AE32" i="256"/>
  <c r="AE33" i="256"/>
  <c r="AE34" i="256"/>
  <c r="AE35" i="256"/>
  <c r="AE36" i="256"/>
  <c r="AE37" i="256"/>
  <c r="AE5" i="256"/>
  <c r="AE5" i="255"/>
  <c r="K10" i="255"/>
  <c r="K9" i="255"/>
  <c r="N9" i="255"/>
  <c r="M17" i="253" l="1"/>
  <c r="AE9" i="255"/>
  <c r="AE6" i="255"/>
  <c r="AE7" i="255"/>
  <c r="AE8" i="255"/>
  <c r="AE85" i="254"/>
  <c r="AE86" i="254"/>
  <c r="AE87" i="254"/>
  <c r="AE88" i="254"/>
  <c r="AE89" i="254"/>
  <c r="AE90" i="254"/>
  <c r="AE267" i="254"/>
  <c r="E20" i="252"/>
  <c r="C20" i="252"/>
  <c r="C19" i="252"/>
  <c r="C18" i="252"/>
  <c r="C17" i="252"/>
  <c r="C16" i="252"/>
  <c r="C15" i="252"/>
  <c r="C14" i="252"/>
  <c r="C13" i="252"/>
  <c r="R15" i="251"/>
  <c r="AB17" i="259"/>
  <c r="AA17" i="259"/>
  <c r="Z17" i="259"/>
  <c r="Y17" i="259"/>
  <c r="X17" i="259"/>
  <c r="W17" i="259"/>
  <c r="V17" i="259"/>
  <c r="U17" i="259"/>
  <c r="T17" i="259"/>
  <c r="S17" i="259"/>
  <c r="R17" i="259"/>
  <c r="Q17" i="259"/>
  <c r="P17" i="259"/>
  <c r="O17" i="259"/>
  <c r="M17" i="259"/>
  <c r="L17" i="259"/>
  <c r="K17" i="259"/>
  <c r="D16" i="259"/>
  <c r="AC16" i="259" s="1"/>
  <c r="AD16" i="259" s="1"/>
  <c r="D15" i="259"/>
  <c r="AC15" i="259" s="1"/>
  <c r="AD15" i="259" s="1"/>
  <c r="D14" i="259"/>
  <c r="AC14" i="259" s="1"/>
  <c r="AD14" i="259" s="1"/>
  <c r="D13" i="259"/>
  <c r="AC13" i="259" s="1"/>
  <c r="AD13" i="259" s="1"/>
  <c r="AC12" i="259"/>
  <c r="AD12" i="259" s="1"/>
  <c r="D12" i="259"/>
  <c r="AC11" i="259"/>
  <c r="AD11" i="259" s="1"/>
  <c r="D11" i="259"/>
  <c r="AC10" i="259"/>
  <c r="AD10" i="259" s="1"/>
  <c r="D10" i="259"/>
  <c r="AC9" i="259"/>
  <c r="AD9" i="259" s="1"/>
  <c r="D9" i="259"/>
  <c r="D8" i="259"/>
  <c r="AC8" i="259" s="1"/>
  <c r="AD8" i="259" s="1"/>
  <c r="D7" i="259"/>
  <c r="AC7" i="259" s="1"/>
  <c r="AD7" i="259" s="1"/>
  <c r="D6" i="259"/>
  <c r="AC6" i="259" s="1"/>
  <c r="AD6" i="259" s="1"/>
  <c r="D5" i="259"/>
  <c r="AC5" i="259" s="1"/>
  <c r="AT13" i="258"/>
  <c r="Y13" i="258"/>
  <c r="V13" i="258"/>
  <c r="T13" i="258"/>
  <c r="S13" i="258"/>
  <c r="Q13" i="258"/>
  <c r="M13" i="258"/>
  <c r="L13" i="258"/>
  <c r="K13" i="258"/>
  <c r="AY12" i="258"/>
  <c r="BA12" i="258" s="1"/>
  <c r="AW12" i="258"/>
  <c r="AI12" i="258"/>
  <c r="AY11" i="258"/>
  <c r="BA11" i="258" s="1"/>
  <c r="AW11" i="258"/>
  <c r="AI11" i="258"/>
  <c r="AY9" i="258"/>
  <c r="BA9" i="258" s="1"/>
  <c r="AW9" i="258"/>
  <c r="AE9" i="258"/>
  <c r="AF9" i="258" s="1"/>
  <c r="AY8" i="258"/>
  <c r="BA8" i="258" s="1"/>
  <c r="AW8" i="258"/>
  <c r="AF8" i="258"/>
  <c r="AY6" i="258"/>
  <c r="BA6" i="258" s="1"/>
  <c r="AW6" i="258"/>
  <c r="AD6" i="258"/>
  <c r="AE6" i="258" s="1"/>
  <c r="U6" i="258"/>
  <c r="U13" i="258" s="1"/>
  <c r="P6" i="258"/>
  <c r="P13" i="258" s="1"/>
  <c r="O6" i="258"/>
  <c r="O4" i="258" s="1"/>
  <c r="V4" i="258"/>
  <c r="X4" i="258" s="1"/>
  <c r="T4" i="258"/>
  <c r="S4" i="258"/>
  <c r="P4" i="258"/>
  <c r="M4" i="258"/>
  <c r="L4" i="258"/>
  <c r="K4" i="258"/>
  <c r="AB70" i="257"/>
  <c r="AA70" i="257"/>
  <c r="Z70" i="257"/>
  <c r="Y70" i="257"/>
  <c r="X70" i="257"/>
  <c r="W70" i="257"/>
  <c r="V70" i="257"/>
  <c r="U70" i="257"/>
  <c r="T70" i="257"/>
  <c r="S70" i="257"/>
  <c r="R70" i="257"/>
  <c r="Q70" i="257"/>
  <c r="P70" i="257"/>
  <c r="O70" i="257"/>
  <c r="M70" i="257"/>
  <c r="L70" i="257"/>
  <c r="K70" i="257"/>
  <c r="D69" i="257"/>
  <c r="AC69" i="257" s="1"/>
  <c r="AD69" i="257" s="1"/>
  <c r="AD68" i="257"/>
  <c r="AC68" i="257"/>
  <c r="D68" i="257"/>
  <c r="D67" i="257"/>
  <c r="AC67" i="257" s="1"/>
  <c r="AD67" i="257" s="1"/>
  <c r="AC66" i="257"/>
  <c r="AD66" i="257" s="1"/>
  <c r="D66" i="257"/>
  <c r="D65" i="257"/>
  <c r="AC65" i="257" s="1"/>
  <c r="AD65" i="257" s="1"/>
  <c r="D64" i="257"/>
  <c r="AC64" i="257" s="1"/>
  <c r="AD64" i="257" s="1"/>
  <c r="AD63" i="257"/>
  <c r="AC63" i="257"/>
  <c r="D63" i="257"/>
  <c r="AC62" i="257"/>
  <c r="AD62" i="257" s="1"/>
  <c r="D62" i="257"/>
  <c r="D61" i="257"/>
  <c r="AC61" i="257" s="1"/>
  <c r="AD61" i="257" s="1"/>
  <c r="AD60" i="257"/>
  <c r="AC60" i="257"/>
  <c r="D60" i="257"/>
  <c r="D59" i="257"/>
  <c r="AC59" i="257" s="1"/>
  <c r="AD59" i="257" s="1"/>
  <c r="AC58" i="257"/>
  <c r="AD58" i="257" s="1"/>
  <c r="D58" i="257"/>
  <c r="D57" i="257"/>
  <c r="AC57" i="257" s="1"/>
  <c r="AD57" i="257" s="1"/>
  <c r="D56" i="257"/>
  <c r="AC56" i="257" s="1"/>
  <c r="AD56" i="257" s="1"/>
  <c r="AD55" i="257"/>
  <c r="AC55" i="257"/>
  <c r="D55" i="257"/>
  <c r="AC54" i="257"/>
  <c r="AD54" i="257" s="1"/>
  <c r="D54" i="257"/>
  <c r="D53" i="257"/>
  <c r="AC53" i="257" s="1"/>
  <c r="AD53" i="257" s="1"/>
  <c r="AD52" i="257"/>
  <c r="AC52" i="257"/>
  <c r="D52" i="257"/>
  <c r="D51" i="257"/>
  <c r="AC51" i="257" s="1"/>
  <c r="AD51" i="257" s="1"/>
  <c r="AC50" i="257"/>
  <c r="AD50" i="257" s="1"/>
  <c r="D50" i="257"/>
  <c r="D49" i="257"/>
  <c r="AC49" i="257" s="1"/>
  <c r="AD49" i="257" s="1"/>
  <c r="D48" i="257"/>
  <c r="AC48" i="257" s="1"/>
  <c r="AD48" i="257" s="1"/>
  <c r="AD47" i="257"/>
  <c r="AC47" i="257"/>
  <c r="D47" i="257"/>
  <c r="AC46" i="257"/>
  <c r="AD46" i="257" s="1"/>
  <c r="D46" i="257"/>
  <c r="D45" i="257"/>
  <c r="AC45" i="257" s="1"/>
  <c r="AD45" i="257" s="1"/>
  <c r="AD44" i="257"/>
  <c r="AC44" i="257"/>
  <c r="D44" i="257"/>
  <c r="D43" i="257"/>
  <c r="AC43" i="257" s="1"/>
  <c r="AD43" i="257" s="1"/>
  <c r="AC42" i="257"/>
  <c r="AD42" i="257" s="1"/>
  <c r="D42" i="257"/>
  <c r="D41" i="257"/>
  <c r="AC41" i="257" s="1"/>
  <c r="AD41" i="257" s="1"/>
  <c r="D40" i="257"/>
  <c r="AC40" i="257" s="1"/>
  <c r="AD40" i="257" s="1"/>
  <c r="AD39" i="257"/>
  <c r="AC39" i="257"/>
  <c r="D39" i="257"/>
  <c r="AC38" i="257"/>
  <c r="AD38" i="257" s="1"/>
  <c r="D38" i="257"/>
  <c r="D37" i="257"/>
  <c r="AC37" i="257" s="1"/>
  <c r="AD37" i="257" s="1"/>
  <c r="AD36" i="257"/>
  <c r="AC36" i="257"/>
  <c r="D36" i="257"/>
  <c r="D35" i="257"/>
  <c r="AC35" i="257" s="1"/>
  <c r="AD35" i="257" s="1"/>
  <c r="AC34" i="257"/>
  <c r="AD34" i="257" s="1"/>
  <c r="D34" i="257"/>
  <c r="D33" i="257"/>
  <c r="AC33" i="257" s="1"/>
  <c r="AD33" i="257" s="1"/>
  <c r="D32" i="257"/>
  <c r="AC32" i="257" s="1"/>
  <c r="AD32" i="257" s="1"/>
  <c r="AD31" i="257"/>
  <c r="AC31" i="257"/>
  <c r="D31" i="257"/>
  <c r="AC30" i="257"/>
  <c r="AD30" i="257" s="1"/>
  <c r="D30" i="257"/>
  <c r="D29" i="257"/>
  <c r="AC29" i="257" s="1"/>
  <c r="AD29" i="257" s="1"/>
  <c r="AD28" i="257"/>
  <c r="AC28" i="257"/>
  <c r="D28" i="257"/>
  <c r="D27" i="257"/>
  <c r="AC27" i="257" s="1"/>
  <c r="AD27" i="257" s="1"/>
  <c r="AC26" i="257"/>
  <c r="AD26" i="257" s="1"/>
  <c r="D26" i="257"/>
  <c r="D25" i="257"/>
  <c r="AC25" i="257" s="1"/>
  <c r="AD25" i="257" s="1"/>
  <c r="D24" i="257"/>
  <c r="AC24" i="257" s="1"/>
  <c r="AD24" i="257" s="1"/>
  <c r="AD23" i="257"/>
  <c r="AC23" i="257"/>
  <c r="D23" i="257"/>
  <c r="AC22" i="257"/>
  <c r="AD22" i="257" s="1"/>
  <c r="D22" i="257"/>
  <c r="D21" i="257"/>
  <c r="AC21" i="257" s="1"/>
  <c r="AD21" i="257" s="1"/>
  <c r="AD20" i="257"/>
  <c r="AC20" i="257"/>
  <c r="D20" i="257"/>
  <c r="D19" i="257"/>
  <c r="AC19" i="257" s="1"/>
  <c r="AD19" i="257" s="1"/>
  <c r="AC18" i="257"/>
  <c r="AD18" i="257" s="1"/>
  <c r="D18" i="257"/>
  <c r="D17" i="257"/>
  <c r="AC17" i="257" s="1"/>
  <c r="AD17" i="257" s="1"/>
  <c r="D16" i="257"/>
  <c r="AC16" i="257" s="1"/>
  <c r="AD16" i="257" s="1"/>
  <c r="AD15" i="257"/>
  <c r="AC15" i="257"/>
  <c r="D15" i="257"/>
  <c r="AC14" i="257"/>
  <c r="AD14" i="257" s="1"/>
  <c r="D14" i="257"/>
  <c r="D13" i="257"/>
  <c r="AC13" i="257" s="1"/>
  <c r="AD13" i="257" s="1"/>
  <c r="AD12" i="257"/>
  <c r="AC12" i="257"/>
  <c r="D12" i="257"/>
  <c r="D11" i="257"/>
  <c r="AC11" i="257" s="1"/>
  <c r="AD11" i="257" s="1"/>
  <c r="AC10" i="257"/>
  <c r="AD10" i="257" s="1"/>
  <c r="D10" i="257"/>
  <c r="D9" i="257"/>
  <c r="AC9" i="257" s="1"/>
  <c r="AD9" i="257" s="1"/>
  <c r="D8" i="257"/>
  <c r="AC8" i="257" s="1"/>
  <c r="AD8" i="257" s="1"/>
  <c r="AD7" i="257"/>
  <c r="AC7" i="257"/>
  <c r="D7" i="257"/>
  <c r="AC6" i="257"/>
  <c r="AD6" i="257" s="1"/>
  <c r="D6" i="257"/>
  <c r="D5" i="257"/>
  <c r="AC5" i="257" s="1"/>
  <c r="AB38" i="256"/>
  <c r="AA38" i="256"/>
  <c r="Z38" i="256"/>
  <c r="Y38" i="256"/>
  <c r="X38" i="256"/>
  <c r="W38" i="256"/>
  <c r="V38" i="256"/>
  <c r="U38" i="256"/>
  <c r="T38" i="256"/>
  <c r="S38" i="256"/>
  <c r="R38" i="256"/>
  <c r="Q38" i="256"/>
  <c r="P38" i="256"/>
  <c r="O38" i="256"/>
  <c r="M38" i="256"/>
  <c r="L38" i="256"/>
  <c r="K38" i="256"/>
  <c r="D37" i="256"/>
  <c r="AC37" i="256" s="1"/>
  <c r="AD37" i="256" s="1"/>
  <c r="AD36" i="256"/>
  <c r="AC36" i="256"/>
  <c r="D36" i="256"/>
  <c r="AC35" i="256"/>
  <c r="AD35" i="256" s="1"/>
  <c r="D35" i="256"/>
  <c r="D34" i="256"/>
  <c r="AC34" i="256" s="1"/>
  <c r="AD34" i="256" s="1"/>
  <c r="AD33" i="256"/>
  <c r="AC33" i="256"/>
  <c r="D33" i="256"/>
  <c r="D32" i="256"/>
  <c r="AC32" i="256" s="1"/>
  <c r="AD32" i="256" s="1"/>
  <c r="AC31" i="256"/>
  <c r="AD31" i="256" s="1"/>
  <c r="D31" i="256"/>
  <c r="D30" i="256"/>
  <c r="AC30" i="256" s="1"/>
  <c r="AD30" i="256" s="1"/>
  <c r="D29" i="256"/>
  <c r="AC29" i="256" s="1"/>
  <c r="AD29" i="256" s="1"/>
  <c r="AD28" i="256"/>
  <c r="AC28" i="256"/>
  <c r="D28" i="256"/>
  <c r="AC27" i="256"/>
  <c r="AD27" i="256" s="1"/>
  <c r="D27" i="256"/>
  <c r="D26" i="256"/>
  <c r="AC26" i="256" s="1"/>
  <c r="AD26" i="256" s="1"/>
  <c r="AD25" i="256"/>
  <c r="AC25" i="256"/>
  <c r="D25" i="256"/>
  <c r="D24" i="256"/>
  <c r="AC24" i="256" s="1"/>
  <c r="AD24" i="256" s="1"/>
  <c r="AC23" i="256"/>
  <c r="AD23" i="256" s="1"/>
  <c r="D23" i="256"/>
  <c r="D22" i="256"/>
  <c r="AC22" i="256" s="1"/>
  <c r="AD22" i="256" s="1"/>
  <c r="D21" i="256"/>
  <c r="AC21" i="256" s="1"/>
  <c r="AD21" i="256" s="1"/>
  <c r="AD20" i="256"/>
  <c r="AC20" i="256"/>
  <c r="D20" i="256"/>
  <c r="AC19" i="256"/>
  <c r="AD19" i="256" s="1"/>
  <c r="D19" i="256"/>
  <c r="D18" i="256"/>
  <c r="AC18" i="256" s="1"/>
  <c r="AD18" i="256" s="1"/>
  <c r="AD17" i="256"/>
  <c r="AC17" i="256"/>
  <c r="D17" i="256"/>
  <c r="D16" i="256"/>
  <c r="AC16" i="256" s="1"/>
  <c r="AD16" i="256" s="1"/>
  <c r="AC15" i="256"/>
  <c r="AD15" i="256" s="1"/>
  <c r="D15" i="256"/>
  <c r="D14" i="256"/>
  <c r="AC14" i="256" s="1"/>
  <c r="AD14" i="256" s="1"/>
  <c r="AC13" i="256"/>
  <c r="AD13" i="256" s="1"/>
  <c r="D13" i="256"/>
  <c r="AD12" i="256"/>
  <c r="AC12" i="256"/>
  <c r="D12" i="256"/>
  <c r="AC11" i="256"/>
  <c r="AD11" i="256" s="1"/>
  <c r="D11" i="256"/>
  <c r="D10" i="256"/>
  <c r="AC10" i="256" s="1"/>
  <c r="AD10" i="256" s="1"/>
  <c r="AD9" i="256"/>
  <c r="AC9" i="256"/>
  <c r="D9" i="256"/>
  <c r="D8" i="256"/>
  <c r="AC8" i="256" s="1"/>
  <c r="AD8" i="256" s="1"/>
  <c r="AC7" i="256"/>
  <c r="AD7" i="256" s="1"/>
  <c r="D7" i="256"/>
  <c r="D6" i="256"/>
  <c r="AC6" i="256" s="1"/>
  <c r="AD6" i="256" s="1"/>
  <c r="AC5" i="256"/>
  <c r="AD5" i="256" s="1"/>
  <c r="AD38" i="256" s="1"/>
  <c r="D5" i="256"/>
  <c r="AB9" i="255"/>
  <c r="AA9" i="255"/>
  <c r="Z9" i="255"/>
  <c r="Y9" i="255"/>
  <c r="X9" i="255"/>
  <c r="W9" i="255"/>
  <c r="V9" i="255"/>
  <c r="U9" i="255"/>
  <c r="D8" i="255"/>
  <c r="AC8" i="255" s="1"/>
  <c r="AD8" i="255" s="1"/>
  <c r="AC7" i="255"/>
  <c r="AD7" i="255" s="1"/>
  <c r="D7" i="255"/>
  <c r="AD6" i="255"/>
  <c r="AC6" i="255"/>
  <c r="D6" i="255"/>
  <c r="AC5" i="255"/>
  <c r="AC9" i="255" s="1"/>
  <c r="D5" i="255"/>
  <c r="AA268" i="254"/>
  <c r="R268" i="254"/>
  <c r="Q268" i="254"/>
  <c r="P268" i="254"/>
  <c r="N268" i="254"/>
  <c r="AB267" i="254"/>
  <c r="Z267" i="254"/>
  <c r="X267" i="254"/>
  <c r="X268" i="254" s="1"/>
  <c r="V267" i="254"/>
  <c r="V268" i="254" s="1"/>
  <c r="S267" i="254"/>
  <c r="K267" i="254"/>
  <c r="U267" i="254" s="1"/>
  <c r="AC266" i="254"/>
  <c r="AD266" i="254" s="1"/>
  <c r="S266" i="254"/>
  <c r="M266" i="254"/>
  <c r="O266" i="254" s="1"/>
  <c r="L266" i="254"/>
  <c r="K266" i="254"/>
  <c r="AE266" i="254" s="1"/>
  <c r="D266" i="254"/>
  <c r="S265" i="254"/>
  <c r="M265" i="254"/>
  <c r="O265" i="254" s="1"/>
  <c r="T265" i="254" s="1"/>
  <c r="L265" i="254"/>
  <c r="K265" i="254"/>
  <c r="AE265" i="254" s="1"/>
  <c r="D265" i="254"/>
  <c r="AC265" i="254" s="1"/>
  <c r="AD265" i="254" s="1"/>
  <c r="S264" i="254"/>
  <c r="M264" i="254"/>
  <c r="O264" i="254" s="1"/>
  <c r="T264" i="254" s="1"/>
  <c r="L264" i="254"/>
  <c r="K264" i="254"/>
  <c r="AE264" i="254" s="1"/>
  <c r="D264" i="254"/>
  <c r="AC264" i="254" s="1"/>
  <c r="AD264" i="254" s="1"/>
  <c r="S263" i="254"/>
  <c r="M263" i="254"/>
  <c r="O263" i="254" s="1"/>
  <c r="T263" i="254" s="1"/>
  <c r="L263" i="254"/>
  <c r="K263" i="254"/>
  <c r="AE263" i="254" s="1"/>
  <c r="D263" i="254"/>
  <c r="AC263" i="254" s="1"/>
  <c r="AD263" i="254" s="1"/>
  <c r="S262" i="254"/>
  <c r="M262" i="254"/>
  <c r="O262" i="254" s="1"/>
  <c r="T262" i="254" s="1"/>
  <c r="L262" i="254"/>
  <c r="K262" i="254"/>
  <c r="AE262" i="254" s="1"/>
  <c r="D262" i="254"/>
  <c r="AC262" i="254" s="1"/>
  <c r="AD262" i="254" s="1"/>
  <c r="S261" i="254"/>
  <c r="M261" i="254"/>
  <c r="O261" i="254" s="1"/>
  <c r="T261" i="254" s="1"/>
  <c r="L261" i="254"/>
  <c r="K261" i="254"/>
  <c r="AE261" i="254" s="1"/>
  <c r="D261" i="254"/>
  <c r="AC261" i="254" s="1"/>
  <c r="AD261" i="254" s="1"/>
  <c r="S260" i="254"/>
  <c r="M260" i="254"/>
  <c r="O260" i="254" s="1"/>
  <c r="T260" i="254" s="1"/>
  <c r="L260" i="254"/>
  <c r="K260" i="254"/>
  <c r="AE260" i="254" s="1"/>
  <c r="D260" i="254"/>
  <c r="AC260" i="254" s="1"/>
  <c r="AD260" i="254" s="1"/>
  <c r="S259" i="254"/>
  <c r="M259" i="254"/>
  <c r="O259" i="254" s="1"/>
  <c r="T259" i="254" s="1"/>
  <c r="L259" i="254"/>
  <c r="K259" i="254"/>
  <c r="AE259" i="254" s="1"/>
  <c r="D259" i="254"/>
  <c r="AC259" i="254" s="1"/>
  <c r="AD259" i="254" s="1"/>
  <c r="AC258" i="254"/>
  <c r="AD258" i="254" s="1"/>
  <c r="M258" i="254"/>
  <c r="O258" i="254" s="1"/>
  <c r="L258" i="254"/>
  <c r="K258" i="254"/>
  <c r="AE258" i="254" s="1"/>
  <c r="D258" i="254"/>
  <c r="S257" i="254"/>
  <c r="M257" i="254"/>
  <c r="O257" i="254" s="1"/>
  <c r="T257" i="254" s="1"/>
  <c r="L257" i="254"/>
  <c r="K257" i="254"/>
  <c r="AE257" i="254" s="1"/>
  <c r="D257" i="254"/>
  <c r="AC257" i="254" s="1"/>
  <c r="AD257" i="254" s="1"/>
  <c r="S256" i="254"/>
  <c r="M256" i="254"/>
  <c r="O256" i="254" s="1"/>
  <c r="T256" i="254" s="1"/>
  <c r="L256" i="254"/>
  <c r="K256" i="254"/>
  <c r="AE256" i="254" s="1"/>
  <c r="D256" i="254"/>
  <c r="AC256" i="254" s="1"/>
  <c r="AD256" i="254" s="1"/>
  <c r="S255" i="254"/>
  <c r="M255" i="254"/>
  <c r="O255" i="254" s="1"/>
  <c r="T255" i="254" s="1"/>
  <c r="L255" i="254"/>
  <c r="K255" i="254"/>
  <c r="AE255" i="254" s="1"/>
  <c r="D255" i="254"/>
  <c r="AC255" i="254" s="1"/>
  <c r="AD255" i="254" s="1"/>
  <c r="AC254" i="254"/>
  <c r="AD254" i="254" s="1"/>
  <c r="S254" i="254"/>
  <c r="M254" i="254"/>
  <c r="O254" i="254" s="1"/>
  <c r="T254" i="254" s="1"/>
  <c r="L254" i="254"/>
  <c r="K254" i="254"/>
  <c r="AE254" i="254" s="1"/>
  <c r="D254" i="254"/>
  <c r="S253" i="254"/>
  <c r="M253" i="254"/>
  <c r="O253" i="254" s="1"/>
  <c r="T253" i="254" s="1"/>
  <c r="L253" i="254"/>
  <c r="K253" i="254"/>
  <c r="AE253" i="254" s="1"/>
  <c r="D253" i="254"/>
  <c r="AC253" i="254" s="1"/>
  <c r="AD253" i="254" s="1"/>
  <c r="S252" i="254"/>
  <c r="M252" i="254"/>
  <c r="O252" i="254" s="1"/>
  <c r="T252" i="254" s="1"/>
  <c r="L252" i="254"/>
  <c r="K252" i="254"/>
  <c r="AE252" i="254" s="1"/>
  <c r="D252" i="254"/>
  <c r="AC252" i="254" s="1"/>
  <c r="AD252" i="254" s="1"/>
  <c r="S251" i="254"/>
  <c r="M251" i="254"/>
  <c r="O251" i="254" s="1"/>
  <c r="T251" i="254" s="1"/>
  <c r="L251" i="254"/>
  <c r="K251" i="254"/>
  <c r="AE251" i="254" s="1"/>
  <c r="D251" i="254"/>
  <c r="AC251" i="254" s="1"/>
  <c r="AD251" i="254" s="1"/>
  <c r="AC250" i="254"/>
  <c r="AD250" i="254" s="1"/>
  <c r="S250" i="254"/>
  <c r="M250" i="254"/>
  <c r="O250" i="254" s="1"/>
  <c r="T250" i="254" s="1"/>
  <c r="L250" i="254"/>
  <c r="K250" i="254"/>
  <c r="AE250" i="254" s="1"/>
  <c r="D250" i="254"/>
  <c r="S249" i="254"/>
  <c r="M249" i="254"/>
  <c r="O249" i="254" s="1"/>
  <c r="T249" i="254" s="1"/>
  <c r="L249" i="254"/>
  <c r="K249" i="254"/>
  <c r="AE249" i="254" s="1"/>
  <c r="D249" i="254"/>
  <c r="AC249" i="254" s="1"/>
  <c r="AD249" i="254" s="1"/>
  <c r="S248" i="254"/>
  <c r="M248" i="254"/>
  <c r="O248" i="254" s="1"/>
  <c r="T248" i="254" s="1"/>
  <c r="L248" i="254"/>
  <c r="K248" i="254"/>
  <c r="AE248" i="254" s="1"/>
  <c r="D248" i="254"/>
  <c r="AC248" i="254" s="1"/>
  <c r="AD248" i="254" s="1"/>
  <c r="S247" i="254"/>
  <c r="M247" i="254"/>
  <c r="O247" i="254" s="1"/>
  <c r="T247" i="254" s="1"/>
  <c r="L247" i="254"/>
  <c r="K247" i="254"/>
  <c r="AE247" i="254" s="1"/>
  <c r="D247" i="254"/>
  <c r="AC247" i="254" s="1"/>
  <c r="AD247" i="254" s="1"/>
  <c r="AC246" i="254"/>
  <c r="AD246" i="254" s="1"/>
  <c r="S246" i="254"/>
  <c r="M246" i="254"/>
  <c r="O246" i="254" s="1"/>
  <c r="T246" i="254" s="1"/>
  <c r="L246" i="254"/>
  <c r="K246" i="254"/>
  <c r="AE246" i="254" s="1"/>
  <c r="D246" i="254"/>
  <c r="AC245" i="254"/>
  <c r="AD245" i="254" s="1"/>
  <c r="S245" i="254"/>
  <c r="M245" i="254"/>
  <c r="O245" i="254" s="1"/>
  <c r="T245" i="254" s="1"/>
  <c r="L245" i="254"/>
  <c r="K245" i="254"/>
  <c r="AE245" i="254" s="1"/>
  <c r="D245" i="254"/>
  <c r="M244" i="254"/>
  <c r="O244" i="254" s="1"/>
  <c r="L244" i="254"/>
  <c r="K244" i="254"/>
  <c r="AE244" i="254" s="1"/>
  <c r="D244" i="254"/>
  <c r="AC244" i="254" s="1"/>
  <c r="AD244" i="254" s="1"/>
  <c r="AC243" i="254"/>
  <c r="AD243" i="254" s="1"/>
  <c r="S243" i="254"/>
  <c r="M243" i="254"/>
  <c r="O243" i="254" s="1"/>
  <c r="T243" i="254" s="1"/>
  <c r="L243" i="254"/>
  <c r="K243" i="254"/>
  <c r="AE243" i="254" s="1"/>
  <c r="D243" i="254"/>
  <c r="AC242" i="254"/>
  <c r="AD242" i="254" s="1"/>
  <c r="S242" i="254"/>
  <c r="M242" i="254"/>
  <c r="O242" i="254" s="1"/>
  <c r="T242" i="254" s="1"/>
  <c r="L242" i="254"/>
  <c r="K242" i="254"/>
  <c r="AE242" i="254" s="1"/>
  <c r="D242" i="254"/>
  <c r="S241" i="254"/>
  <c r="M241" i="254"/>
  <c r="O241" i="254" s="1"/>
  <c r="T241" i="254" s="1"/>
  <c r="L241" i="254"/>
  <c r="K241" i="254"/>
  <c r="AE241" i="254" s="1"/>
  <c r="D241" i="254"/>
  <c r="AC241" i="254" s="1"/>
  <c r="AD241" i="254" s="1"/>
  <c r="S240" i="254"/>
  <c r="M240" i="254"/>
  <c r="O240" i="254" s="1"/>
  <c r="T240" i="254" s="1"/>
  <c r="L240" i="254"/>
  <c r="K240" i="254"/>
  <c r="AE240" i="254" s="1"/>
  <c r="D240" i="254"/>
  <c r="AC240" i="254" s="1"/>
  <c r="AD240" i="254" s="1"/>
  <c r="AC239" i="254"/>
  <c r="AD239" i="254" s="1"/>
  <c r="S239" i="254"/>
  <c r="M239" i="254"/>
  <c r="O239" i="254" s="1"/>
  <c r="T239" i="254" s="1"/>
  <c r="L239" i="254"/>
  <c r="K239" i="254"/>
  <c r="AE239" i="254" s="1"/>
  <c r="D239" i="254"/>
  <c r="AC238" i="254"/>
  <c r="AD238" i="254" s="1"/>
  <c r="S238" i="254"/>
  <c r="M238" i="254"/>
  <c r="O238" i="254" s="1"/>
  <c r="T238" i="254" s="1"/>
  <c r="L238" i="254"/>
  <c r="K238" i="254"/>
  <c r="AE238" i="254" s="1"/>
  <c r="D238" i="254"/>
  <c r="S237" i="254"/>
  <c r="M237" i="254"/>
  <c r="O237" i="254" s="1"/>
  <c r="T237" i="254" s="1"/>
  <c r="L237" i="254"/>
  <c r="K237" i="254"/>
  <c r="AE237" i="254" s="1"/>
  <c r="D237" i="254"/>
  <c r="AC237" i="254" s="1"/>
  <c r="AD237" i="254" s="1"/>
  <c r="S236" i="254"/>
  <c r="M236" i="254"/>
  <c r="O236" i="254" s="1"/>
  <c r="T236" i="254" s="1"/>
  <c r="L236" i="254"/>
  <c r="K236" i="254"/>
  <c r="AE236" i="254" s="1"/>
  <c r="D236" i="254"/>
  <c r="AC236" i="254" s="1"/>
  <c r="AD236" i="254" s="1"/>
  <c r="AC235" i="254"/>
  <c r="AD235" i="254" s="1"/>
  <c r="S235" i="254"/>
  <c r="M235" i="254"/>
  <c r="O235" i="254" s="1"/>
  <c r="T235" i="254" s="1"/>
  <c r="L235" i="254"/>
  <c r="K235" i="254"/>
  <c r="AE235" i="254" s="1"/>
  <c r="D235" i="254"/>
  <c r="AC234" i="254"/>
  <c r="AD234" i="254" s="1"/>
  <c r="S234" i="254"/>
  <c r="M234" i="254"/>
  <c r="O234" i="254" s="1"/>
  <c r="T234" i="254" s="1"/>
  <c r="L234" i="254"/>
  <c r="K234" i="254"/>
  <c r="AE234" i="254" s="1"/>
  <c r="D234" i="254"/>
  <c r="S233" i="254"/>
  <c r="M233" i="254"/>
  <c r="O233" i="254" s="1"/>
  <c r="T233" i="254" s="1"/>
  <c r="L233" i="254"/>
  <c r="K233" i="254"/>
  <c r="AE233" i="254" s="1"/>
  <c r="D233" i="254"/>
  <c r="AC233" i="254" s="1"/>
  <c r="AD233" i="254" s="1"/>
  <c r="S232" i="254"/>
  <c r="M232" i="254"/>
  <c r="O232" i="254" s="1"/>
  <c r="T232" i="254" s="1"/>
  <c r="L232" i="254"/>
  <c r="K232" i="254"/>
  <c r="AE232" i="254" s="1"/>
  <c r="D232" i="254"/>
  <c r="AC232" i="254" s="1"/>
  <c r="AD232" i="254" s="1"/>
  <c r="AC231" i="254"/>
  <c r="AD231" i="254" s="1"/>
  <c r="S231" i="254"/>
  <c r="M231" i="254"/>
  <c r="O231" i="254" s="1"/>
  <c r="T231" i="254" s="1"/>
  <c r="L231" i="254"/>
  <c r="K231" i="254"/>
  <c r="AE231" i="254" s="1"/>
  <c r="D231" i="254"/>
  <c r="AC230" i="254"/>
  <c r="AD230" i="254" s="1"/>
  <c r="S230" i="254"/>
  <c r="M230" i="254"/>
  <c r="O230" i="254" s="1"/>
  <c r="T230" i="254" s="1"/>
  <c r="L230" i="254"/>
  <c r="K230" i="254"/>
  <c r="AE230" i="254" s="1"/>
  <c r="D230" i="254"/>
  <c r="S229" i="254"/>
  <c r="M229" i="254"/>
  <c r="O229" i="254" s="1"/>
  <c r="T229" i="254" s="1"/>
  <c r="L229" i="254"/>
  <c r="K229" i="254"/>
  <c r="AE229" i="254" s="1"/>
  <c r="D229" i="254"/>
  <c r="AC229" i="254" s="1"/>
  <c r="AD229" i="254" s="1"/>
  <c r="S228" i="254"/>
  <c r="M228" i="254"/>
  <c r="O228" i="254" s="1"/>
  <c r="T228" i="254" s="1"/>
  <c r="L228" i="254"/>
  <c r="K228" i="254"/>
  <c r="AE228" i="254" s="1"/>
  <c r="D228" i="254"/>
  <c r="AC228" i="254" s="1"/>
  <c r="AD228" i="254" s="1"/>
  <c r="AC227" i="254"/>
  <c r="AD227" i="254" s="1"/>
  <c r="S227" i="254"/>
  <c r="M227" i="254"/>
  <c r="O227" i="254" s="1"/>
  <c r="T227" i="254" s="1"/>
  <c r="L227" i="254"/>
  <c r="K227" i="254"/>
  <c r="AE227" i="254" s="1"/>
  <c r="D227" i="254"/>
  <c r="AC226" i="254"/>
  <c r="AD226" i="254" s="1"/>
  <c r="S226" i="254"/>
  <c r="M226" i="254"/>
  <c r="O226" i="254" s="1"/>
  <c r="T226" i="254" s="1"/>
  <c r="L226" i="254"/>
  <c r="K226" i="254"/>
  <c r="AE226" i="254" s="1"/>
  <c r="D226" i="254"/>
  <c r="S225" i="254"/>
  <c r="M225" i="254"/>
  <c r="O225" i="254" s="1"/>
  <c r="T225" i="254" s="1"/>
  <c r="L225" i="254"/>
  <c r="K225" i="254"/>
  <c r="AE225" i="254" s="1"/>
  <c r="D225" i="254"/>
  <c r="AC225" i="254" s="1"/>
  <c r="AD225" i="254" s="1"/>
  <c r="AC224" i="254"/>
  <c r="AD224" i="254" s="1"/>
  <c r="S224" i="254"/>
  <c r="M224" i="254"/>
  <c r="O224" i="254" s="1"/>
  <c r="T224" i="254" s="1"/>
  <c r="L224" i="254"/>
  <c r="K224" i="254"/>
  <c r="AE224" i="254" s="1"/>
  <c r="D224" i="254"/>
  <c r="AC223" i="254"/>
  <c r="AD223" i="254" s="1"/>
  <c r="S223" i="254"/>
  <c r="M223" i="254"/>
  <c r="O223" i="254" s="1"/>
  <c r="T223" i="254" s="1"/>
  <c r="L223" i="254"/>
  <c r="K223" i="254"/>
  <c r="AE223" i="254" s="1"/>
  <c r="D223" i="254"/>
  <c r="S222" i="254"/>
  <c r="M222" i="254"/>
  <c r="O222" i="254" s="1"/>
  <c r="T222" i="254" s="1"/>
  <c r="L222" i="254"/>
  <c r="K222" i="254"/>
  <c r="AE222" i="254" s="1"/>
  <c r="D222" i="254"/>
  <c r="AC222" i="254" s="1"/>
  <c r="AD222" i="254" s="1"/>
  <c r="S221" i="254"/>
  <c r="M221" i="254"/>
  <c r="O221" i="254" s="1"/>
  <c r="T221" i="254" s="1"/>
  <c r="L221" i="254"/>
  <c r="K221" i="254"/>
  <c r="AE221" i="254" s="1"/>
  <c r="D221" i="254"/>
  <c r="AC221" i="254" s="1"/>
  <c r="AD221" i="254" s="1"/>
  <c r="AC220" i="254"/>
  <c r="AD220" i="254" s="1"/>
  <c r="S220" i="254"/>
  <c r="M220" i="254"/>
  <c r="O220" i="254" s="1"/>
  <c r="T220" i="254" s="1"/>
  <c r="L220" i="254"/>
  <c r="K220" i="254"/>
  <c r="AE220" i="254" s="1"/>
  <c r="D220" i="254"/>
  <c r="S219" i="254"/>
  <c r="M219" i="254"/>
  <c r="O219" i="254" s="1"/>
  <c r="T219" i="254" s="1"/>
  <c r="L219" i="254"/>
  <c r="K219" i="254"/>
  <c r="AE219" i="254" s="1"/>
  <c r="D219" i="254"/>
  <c r="AC219" i="254" s="1"/>
  <c r="AD219" i="254" s="1"/>
  <c r="S218" i="254"/>
  <c r="M218" i="254"/>
  <c r="O218" i="254" s="1"/>
  <c r="T218" i="254" s="1"/>
  <c r="L218" i="254"/>
  <c r="K218" i="254"/>
  <c r="AE218" i="254" s="1"/>
  <c r="D218" i="254"/>
  <c r="AC218" i="254" s="1"/>
  <c r="AD218" i="254" s="1"/>
  <c r="S217" i="254"/>
  <c r="M217" i="254"/>
  <c r="O217" i="254" s="1"/>
  <c r="T217" i="254" s="1"/>
  <c r="L217" i="254"/>
  <c r="K217" i="254"/>
  <c r="AE217" i="254" s="1"/>
  <c r="D217" i="254"/>
  <c r="AC217" i="254" s="1"/>
  <c r="AD217" i="254" s="1"/>
  <c r="S216" i="254"/>
  <c r="M216" i="254"/>
  <c r="O216" i="254" s="1"/>
  <c r="T216" i="254" s="1"/>
  <c r="L216" i="254"/>
  <c r="K216" i="254"/>
  <c r="AE216" i="254" s="1"/>
  <c r="D216" i="254"/>
  <c r="AC216" i="254" s="1"/>
  <c r="AD216" i="254" s="1"/>
  <c r="AC215" i="254"/>
  <c r="AD215" i="254" s="1"/>
  <c r="S215" i="254"/>
  <c r="M215" i="254"/>
  <c r="O215" i="254" s="1"/>
  <c r="T215" i="254" s="1"/>
  <c r="L215" i="254"/>
  <c r="K215" i="254"/>
  <c r="AE215" i="254" s="1"/>
  <c r="D215" i="254"/>
  <c r="S214" i="254"/>
  <c r="M214" i="254"/>
  <c r="O214" i="254" s="1"/>
  <c r="T214" i="254" s="1"/>
  <c r="L214" i="254"/>
  <c r="K214" i="254"/>
  <c r="AE214" i="254" s="1"/>
  <c r="D214" i="254"/>
  <c r="AC214" i="254" s="1"/>
  <c r="AD214" i="254" s="1"/>
  <c r="S213" i="254"/>
  <c r="M213" i="254"/>
  <c r="O213" i="254" s="1"/>
  <c r="T213" i="254" s="1"/>
  <c r="L213" i="254"/>
  <c r="K213" i="254"/>
  <c r="AE213" i="254" s="1"/>
  <c r="D213" i="254"/>
  <c r="AC213" i="254" s="1"/>
  <c r="AD213" i="254" s="1"/>
  <c r="AC212" i="254"/>
  <c r="AD212" i="254" s="1"/>
  <c r="S212" i="254"/>
  <c r="M212" i="254"/>
  <c r="O212" i="254" s="1"/>
  <c r="T212" i="254" s="1"/>
  <c r="L212" i="254"/>
  <c r="K212" i="254"/>
  <c r="AE212" i="254" s="1"/>
  <c r="D212" i="254"/>
  <c r="S211" i="254"/>
  <c r="M211" i="254"/>
  <c r="O211" i="254" s="1"/>
  <c r="T211" i="254" s="1"/>
  <c r="L211" i="254"/>
  <c r="K211" i="254"/>
  <c r="AE211" i="254" s="1"/>
  <c r="D211" i="254"/>
  <c r="AC211" i="254" s="1"/>
  <c r="AD211" i="254" s="1"/>
  <c r="S210" i="254"/>
  <c r="M210" i="254"/>
  <c r="O210" i="254" s="1"/>
  <c r="T210" i="254" s="1"/>
  <c r="L210" i="254"/>
  <c r="K210" i="254"/>
  <c r="AE210" i="254" s="1"/>
  <c r="D210" i="254"/>
  <c r="AC210" i="254" s="1"/>
  <c r="AD210" i="254" s="1"/>
  <c r="S209" i="254"/>
  <c r="M209" i="254"/>
  <c r="O209" i="254" s="1"/>
  <c r="T209" i="254" s="1"/>
  <c r="L209" i="254"/>
  <c r="K209" i="254"/>
  <c r="AE209" i="254" s="1"/>
  <c r="D209" i="254"/>
  <c r="AC209" i="254" s="1"/>
  <c r="AD209" i="254" s="1"/>
  <c r="S208" i="254"/>
  <c r="M208" i="254"/>
  <c r="O208" i="254" s="1"/>
  <c r="T208" i="254" s="1"/>
  <c r="L208" i="254"/>
  <c r="K208" i="254"/>
  <c r="AE208" i="254" s="1"/>
  <c r="D208" i="254"/>
  <c r="AC208" i="254" s="1"/>
  <c r="AD208" i="254" s="1"/>
  <c r="AC207" i="254"/>
  <c r="AD207" i="254" s="1"/>
  <c r="S207" i="254"/>
  <c r="M207" i="254"/>
  <c r="O207" i="254" s="1"/>
  <c r="T207" i="254" s="1"/>
  <c r="L207" i="254"/>
  <c r="K207" i="254"/>
  <c r="AE207" i="254" s="1"/>
  <c r="D207" i="254"/>
  <c r="S206" i="254"/>
  <c r="M206" i="254"/>
  <c r="O206" i="254" s="1"/>
  <c r="T206" i="254" s="1"/>
  <c r="L206" i="254"/>
  <c r="K206" i="254"/>
  <c r="AE206" i="254" s="1"/>
  <c r="D206" i="254"/>
  <c r="AC206" i="254" s="1"/>
  <c r="AD206" i="254" s="1"/>
  <c r="S205" i="254"/>
  <c r="M205" i="254"/>
  <c r="O205" i="254" s="1"/>
  <c r="T205" i="254" s="1"/>
  <c r="L205" i="254"/>
  <c r="K205" i="254"/>
  <c r="AE205" i="254" s="1"/>
  <c r="D205" i="254"/>
  <c r="AC205" i="254" s="1"/>
  <c r="AD205" i="254" s="1"/>
  <c r="AC204" i="254"/>
  <c r="AD204" i="254" s="1"/>
  <c r="S204" i="254"/>
  <c r="M204" i="254"/>
  <c r="O204" i="254" s="1"/>
  <c r="T204" i="254" s="1"/>
  <c r="L204" i="254"/>
  <c r="K204" i="254"/>
  <c r="AE204" i="254" s="1"/>
  <c r="D204" i="254"/>
  <c r="S203" i="254"/>
  <c r="M203" i="254"/>
  <c r="O203" i="254" s="1"/>
  <c r="T203" i="254" s="1"/>
  <c r="L203" i="254"/>
  <c r="K203" i="254"/>
  <c r="AE203" i="254" s="1"/>
  <c r="D203" i="254"/>
  <c r="AC203" i="254" s="1"/>
  <c r="AD203" i="254" s="1"/>
  <c r="S202" i="254"/>
  <c r="M202" i="254"/>
  <c r="O202" i="254" s="1"/>
  <c r="T202" i="254" s="1"/>
  <c r="L202" i="254"/>
  <c r="K202" i="254"/>
  <c r="AE202" i="254" s="1"/>
  <c r="D202" i="254"/>
  <c r="AC202" i="254" s="1"/>
  <c r="AD202" i="254" s="1"/>
  <c r="S201" i="254"/>
  <c r="M201" i="254"/>
  <c r="O201" i="254" s="1"/>
  <c r="T201" i="254" s="1"/>
  <c r="L201" i="254"/>
  <c r="K201" i="254"/>
  <c r="AE201" i="254" s="1"/>
  <c r="D201" i="254"/>
  <c r="AC201" i="254" s="1"/>
  <c r="AD201" i="254" s="1"/>
  <c r="S200" i="254"/>
  <c r="M200" i="254"/>
  <c r="O200" i="254" s="1"/>
  <c r="T200" i="254" s="1"/>
  <c r="L200" i="254"/>
  <c r="K200" i="254"/>
  <c r="AE200" i="254" s="1"/>
  <c r="D200" i="254"/>
  <c r="AC200" i="254" s="1"/>
  <c r="AD200" i="254" s="1"/>
  <c r="AC199" i="254"/>
  <c r="AD199" i="254" s="1"/>
  <c r="S199" i="254"/>
  <c r="M199" i="254"/>
  <c r="O199" i="254" s="1"/>
  <c r="T199" i="254" s="1"/>
  <c r="L199" i="254"/>
  <c r="K199" i="254"/>
  <c r="AE199" i="254" s="1"/>
  <c r="D199" i="254"/>
  <c r="S198" i="254"/>
  <c r="M198" i="254"/>
  <c r="O198" i="254" s="1"/>
  <c r="T198" i="254" s="1"/>
  <c r="L198" i="254"/>
  <c r="K198" i="254"/>
  <c r="AE198" i="254" s="1"/>
  <c r="D198" i="254"/>
  <c r="AC198" i="254" s="1"/>
  <c r="AD198" i="254" s="1"/>
  <c r="S197" i="254"/>
  <c r="M197" i="254"/>
  <c r="O197" i="254" s="1"/>
  <c r="T197" i="254" s="1"/>
  <c r="L197" i="254"/>
  <c r="K197" i="254"/>
  <c r="AE197" i="254" s="1"/>
  <c r="D197" i="254"/>
  <c r="AC197" i="254" s="1"/>
  <c r="AD197" i="254" s="1"/>
  <c r="AC196" i="254"/>
  <c r="AD196" i="254" s="1"/>
  <c r="S196" i="254"/>
  <c r="M196" i="254"/>
  <c r="O196" i="254" s="1"/>
  <c r="T196" i="254" s="1"/>
  <c r="L196" i="254"/>
  <c r="K196" i="254"/>
  <c r="AE196" i="254" s="1"/>
  <c r="D196" i="254"/>
  <c r="S195" i="254"/>
  <c r="M195" i="254"/>
  <c r="O195" i="254" s="1"/>
  <c r="T195" i="254" s="1"/>
  <c r="L195" i="254"/>
  <c r="K195" i="254"/>
  <c r="AE195" i="254" s="1"/>
  <c r="D195" i="254"/>
  <c r="AC195" i="254" s="1"/>
  <c r="AD195" i="254" s="1"/>
  <c r="S194" i="254"/>
  <c r="M194" i="254"/>
  <c r="O194" i="254" s="1"/>
  <c r="T194" i="254" s="1"/>
  <c r="L194" i="254"/>
  <c r="K194" i="254"/>
  <c r="AE194" i="254" s="1"/>
  <c r="D194" i="254"/>
  <c r="AC194" i="254" s="1"/>
  <c r="AD194" i="254" s="1"/>
  <c r="S193" i="254"/>
  <c r="M193" i="254"/>
  <c r="O193" i="254" s="1"/>
  <c r="T193" i="254" s="1"/>
  <c r="L193" i="254"/>
  <c r="K193" i="254"/>
  <c r="AE193" i="254" s="1"/>
  <c r="D193" i="254"/>
  <c r="AC193" i="254" s="1"/>
  <c r="AD193" i="254" s="1"/>
  <c r="S192" i="254"/>
  <c r="M192" i="254"/>
  <c r="O192" i="254" s="1"/>
  <c r="T192" i="254" s="1"/>
  <c r="L192" i="254"/>
  <c r="K192" i="254"/>
  <c r="AE192" i="254" s="1"/>
  <c r="D192" i="254"/>
  <c r="AC192" i="254" s="1"/>
  <c r="AD192" i="254" s="1"/>
  <c r="AC191" i="254"/>
  <c r="AD191" i="254" s="1"/>
  <c r="S191" i="254"/>
  <c r="M191" i="254"/>
  <c r="O191" i="254" s="1"/>
  <c r="T191" i="254" s="1"/>
  <c r="L191" i="254"/>
  <c r="K191" i="254"/>
  <c r="AE191" i="254" s="1"/>
  <c r="D191" i="254"/>
  <c r="S190" i="254"/>
  <c r="M190" i="254"/>
  <c r="O190" i="254" s="1"/>
  <c r="T190" i="254" s="1"/>
  <c r="L190" i="254"/>
  <c r="K190" i="254"/>
  <c r="AE190" i="254" s="1"/>
  <c r="D190" i="254"/>
  <c r="AC190" i="254" s="1"/>
  <c r="AD190" i="254" s="1"/>
  <c r="S189" i="254"/>
  <c r="M189" i="254"/>
  <c r="O189" i="254" s="1"/>
  <c r="T189" i="254" s="1"/>
  <c r="L189" i="254"/>
  <c r="K189" i="254"/>
  <c r="AE189" i="254" s="1"/>
  <c r="D189" i="254"/>
  <c r="AC189" i="254" s="1"/>
  <c r="AD189" i="254" s="1"/>
  <c r="AC188" i="254"/>
  <c r="AD188" i="254" s="1"/>
  <c r="S188" i="254"/>
  <c r="M188" i="254"/>
  <c r="O188" i="254" s="1"/>
  <c r="T188" i="254" s="1"/>
  <c r="L188" i="254"/>
  <c r="K188" i="254"/>
  <c r="AE188" i="254" s="1"/>
  <c r="D188" i="254"/>
  <c r="S187" i="254"/>
  <c r="M187" i="254"/>
  <c r="O187" i="254" s="1"/>
  <c r="T187" i="254" s="1"/>
  <c r="L187" i="254"/>
  <c r="K187" i="254"/>
  <c r="AE187" i="254" s="1"/>
  <c r="D187" i="254"/>
  <c r="AC187" i="254" s="1"/>
  <c r="AD187" i="254" s="1"/>
  <c r="S186" i="254"/>
  <c r="M186" i="254"/>
  <c r="O186" i="254" s="1"/>
  <c r="T186" i="254" s="1"/>
  <c r="L186" i="254"/>
  <c r="K186" i="254"/>
  <c r="AE186" i="254" s="1"/>
  <c r="D186" i="254"/>
  <c r="AC186" i="254" s="1"/>
  <c r="AD186" i="254" s="1"/>
  <c r="S185" i="254"/>
  <c r="M185" i="254"/>
  <c r="O185" i="254" s="1"/>
  <c r="T185" i="254" s="1"/>
  <c r="L185" i="254"/>
  <c r="K185" i="254"/>
  <c r="AE185" i="254" s="1"/>
  <c r="D185" i="254"/>
  <c r="AC185" i="254" s="1"/>
  <c r="AD185" i="254" s="1"/>
  <c r="S184" i="254"/>
  <c r="M184" i="254"/>
  <c r="O184" i="254" s="1"/>
  <c r="T184" i="254" s="1"/>
  <c r="L184" i="254"/>
  <c r="K184" i="254"/>
  <c r="AE184" i="254" s="1"/>
  <c r="D184" i="254"/>
  <c r="AC184" i="254" s="1"/>
  <c r="AD184" i="254" s="1"/>
  <c r="S183" i="254"/>
  <c r="M183" i="254"/>
  <c r="O183" i="254" s="1"/>
  <c r="T183" i="254" s="1"/>
  <c r="L183" i="254"/>
  <c r="K183" i="254"/>
  <c r="AE183" i="254" s="1"/>
  <c r="D183" i="254"/>
  <c r="AC183" i="254" s="1"/>
  <c r="AD183" i="254" s="1"/>
  <c r="S182" i="254"/>
  <c r="M182" i="254"/>
  <c r="O182" i="254" s="1"/>
  <c r="T182" i="254" s="1"/>
  <c r="L182" i="254"/>
  <c r="K182" i="254"/>
  <c r="AE182" i="254" s="1"/>
  <c r="D182" i="254"/>
  <c r="AC182" i="254" s="1"/>
  <c r="AD182" i="254" s="1"/>
  <c r="AC181" i="254"/>
  <c r="AD181" i="254" s="1"/>
  <c r="S181" i="254"/>
  <c r="M181" i="254"/>
  <c r="O181" i="254" s="1"/>
  <c r="T181" i="254" s="1"/>
  <c r="L181" i="254"/>
  <c r="K181" i="254"/>
  <c r="AE181" i="254" s="1"/>
  <c r="D181" i="254"/>
  <c r="AC180" i="254"/>
  <c r="AD180" i="254" s="1"/>
  <c r="S180" i="254"/>
  <c r="M180" i="254"/>
  <c r="O180" i="254" s="1"/>
  <c r="T180" i="254" s="1"/>
  <c r="L180" i="254"/>
  <c r="K180" i="254"/>
  <c r="AE180" i="254" s="1"/>
  <c r="D180" i="254"/>
  <c r="AC179" i="254"/>
  <c r="AD179" i="254" s="1"/>
  <c r="S179" i="254"/>
  <c r="M179" i="254"/>
  <c r="O179" i="254" s="1"/>
  <c r="T179" i="254" s="1"/>
  <c r="L179" i="254"/>
  <c r="K179" i="254"/>
  <c r="AE179" i="254" s="1"/>
  <c r="D179" i="254"/>
  <c r="S178" i="254"/>
  <c r="M178" i="254"/>
  <c r="O178" i="254" s="1"/>
  <c r="T178" i="254" s="1"/>
  <c r="L178" i="254"/>
  <c r="K178" i="254"/>
  <c r="AE178" i="254" s="1"/>
  <c r="D178" i="254"/>
  <c r="AC178" i="254" s="1"/>
  <c r="AD178" i="254" s="1"/>
  <c r="AC177" i="254"/>
  <c r="AD177" i="254" s="1"/>
  <c r="S177" i="254"/>
  <c r="M177" i="254"/>
  <c r="O177" i="254" s="1"/>
  <c r="T177" i="254" s="1"/>
  <c r="L177" i="254"/>
  <c r="K177" i="254"/>
  <c r="AE177" i="254" s="1"/>
  <c r="D177" i="254"/>
  <c r="S176" i="254"/>
  <c r="M176" i="254"/>
  <c r="O176" i="254" s="1"/>
  <c r="T176" i="254" s="1"/>
  <c r="L176" i="254"/>
  <c r="K176" i="254"/>
  <c r="AE176" i="254" s="1"/>
  <c r="D176" i="254"/>
  <c r="AC176" i="254" s="1"/>
  <c r="AD176" i="254" s="1"/>
  <c r="S175" i="254"/>
  <c r="M175" i="254"/>
  <c r="O175" i="254" s="1"/>
  <c r="T175" i="254" s="1"/>
  <c r="L175" i="254"/>
  <c r="K175" i="254"/>
  <c r="AE175" i="254" s="1"/>
  <c r="D175" i="254"/>
  <c r="AC175" i="254" s="1"/>
  <c r="AD175" i="254" s="1"/>
  <c r="S174" i="254"/>
  <c r="M174" i="254"/>
  <c r="O174" i="254" s="1"/>
  <c r="T174" i="254" s="1"/>
  <c r="L174" i="254"/>
  <c r="K174" i="254"/>
  <c r="AE174" i="254" s="1"/>
  <c r="D174" i="254"/>
  <c r="AC174" i="254" s="1"/>
  <c r="AD174" i="254" s="1"/>
  <c r="M173" i="254"/>
  <c r="O173" i="254" s="1"/>
  <c r="T173" i="254" s="1"/>
  <c r="L173" i="254"/>
  <c r="K173" i="254"/>
  <c r="AE173" i="254" s="1"/>
  <c r="D173" i="254"/>
  <c r="AC173" i="254" s="1"/>
  <c r="AD173" i="254" s="1"/>
  <c r="M172" i="254"/>
  <c r="O172" i="254" s="1"/>
  <c r="L172" i="254"/>
  <c r="K172" i="254"/>
  <c r="AE172" i="254" s="1"/>
  <c r="D172" i="254"/>
  <c r="AC172" i="254" s="1"/>
  <c r="AD172" i="254" s="1"/>
  <c r="M171" i="254"/>
  <c r="O171" i="254" s="1"/>
  <c r="L171" i="254"/>
  <c r="K171" i="254"/>
  <c r="AE171" i="254" s="1"/>
  <c r="D171" i="254"/>
  <c r="AC171" i="254" s="1"/>
  <c r="AD171" i="254" s="1"/>
  <c r="AC170" i="254"/>
  <c r="AD170" i="254" s="1"/>
  <c r="M170" i="254"/>
  <c r="O170" i="254" s="1"/>
  <c r="L170" i="254"/>
  <c r="K170" i="254"/>
  <c r="AE170" i="254" s="1"/>
  <c r="D170" i="254"/>
  <c r="M169" i="254"/>
  <c r="O169" i="254" s="1"/>
  <c r="L169" i="254"/>
  <c r="K169" i="254"/>
  <c r="AE169" i="254" s="1"/>
  <c r="D169" i="254"/>
  <c r="AC169" i="254" s="1"/>
  <c r="AD169" i="254" s="1"/>
  <c r="AC168" i="254"/>
  <c r="AD168" i="254" s="1"/>
  <c r="M168" i="254"/>
  <c r="O168" i="254" s="1"/>
  <c r="L168" i="254"/>
  <c r="K168" i="254"/>
  <c r="AE168" i="254" s="1"/>
  <c r="D168" i="254"/>
  <c r="AC167" i="254"/>
  <c r="AD167" i="254" s="1"/>
  <c r="M167" i="254"/>
  <c r="O167" i="254" s="1"/>
  <c r="L167" i="254"/>
  <c r="K167" i="254"/>
  <c r="AE167" i="254" s="1"/>
  <c r="D167" i="254"/>
  <c r="M166" i="254"/>
  <c r="O166" i="254" s="1"/>
  <c r="L166" i="254"/>
  <c r="K166" i="254"/>
  <c r="AE166" i="254" s="1"/>
  <c r="D166" i="254"/>
  <c r="AC166" i="254" s="1"/>
  <c r="AD166" i="254" s="1"/>
  <c r="M165" i="254"/>
  <c r="O165" i="254" s="1"/>
  <c r="L165" i="254"/>
  <c r="K165" i="254"/>
  <c r="AE165" i="254" s="1"/>
  <c r="D165" i="254"/>
  <c r="AC165" i="254" s="1"/>
  <c r="AD165" i="254" s="1"/>
  <c r="M164" i="254"/>
  <c r="O164" i="254" s="1"/>
  <c r="L164" i="254"/>
  <c r="K164" i="254"/>
  <c r="AE164" i="254" s="1"/>
  <c r="D164" i="254"/>
  <c r="AC164" i="254" s="1"/>
  <c r="AD164" i="254" s="1"/>
  <c r="M163" i="254"/>
  <c r="O163" i="254" s="1"/>
  <c r="L163" i="254"/>
  <c r="K163" i="254"/>
  <c r="AE163" i="254" s="1"/>
  <c r="D163" i="254"/>
  <c r="AC163" i="254" s="1"/>
  <c r="AD163" i="254" s="1"/>
  <c r="AD162" i="254"/>
  <c r="AC162" i="254"/>
  <c r="M162" i="254"/>
  <c r="O162" i="254" s="1"/>
  <c r="L162" i="254"/>
  <c r="K162" i="254"/>
  <c r="AE162" i="254" s="1"/>
  <c r="D162" i="254"/>
  <c r="M161" i="254"/>
  <c r="O161" i="254" s="1"/>
  <c r="L161" i="254"/>
  <c r="K161" i="254"/>
  <c r="AE161" i="254" s="1"/>
  <c r="D161" i="254"/>
  <c r="AC161" i="254" s="1"/>
  <c r="AD161" i="254" s="1"/>
  <c r="M160" i="254"/>
  <c r="O160" i="254" s="1"/>
  <c r="L160" i="254"/>
  <c r="K160" i="254"/>
  <c r="AE160" i="254" s="1"/>
  <c r="D160" i="254"/>
  <c r="AC160" i="254" s="1"/>
  <c r="AD160" i="254" s="1"/>
  <c r="M159" i="254"/>
  <c r="O159" i="254" s="1"/>
  <c r="L159" i="254"/>
  <c r="K159" i="254"/>
  <c r="AE159" i="254" s="1"/>
  <c r="D159" i="254"/>
  <c r="AC159" i="254" s="1"/>
  <c r="AD159" i="254" s="1"/>
  <c r="M158" i="254"/>
  <c r="O158" i="254" s="1"/>
  <c r="L158" i="254"/>
  <c r="K158" i="254"/>
  <c r="AE158" i="254" s="1"/>
  <c r="D158" i="254"/>
  <c r="AC158" i="254" s="1"/>
  <c r="AD158" i="254" s="1"/>
  <c r="M157" i="254"/>
  <c r="O157" i="254" s="1"/>
  <c r="L157" i="254"/>
  <c r="K157" i="254"/>
  <c r="AE157" i="254" s="1"/>
  <c r="D157" i="254"/>
  <c r="AC157" i="254" s="1"/>
  <c r="AD157" i="254" s="1"/>
  <c r="M156" i="254"/>
  <c r="O156" i="254" s="1"/>
  <c r="L156" i="254"/>
  <c r="K156" i="254"/>
  <c r="AE156" i="254" s="1"/>
  <c r="D156" i="254"/>
  <c r="AC156" i="254" s="1"/>
  <c r="AD156" i="254" s="1"/>
  <c r="M155" i="254"/>
  <c r="O155" i="254" s="1"/>
  <c r="L155" i="254"/>
  <c r="K155" i="254"/>
  <c r="AE155" i="254" s="1"/>
  <c r="D155" i="254"/>
  <c r="AC155" i="254" s="1"/>
  <c r="AD155" i="254" s="1"/>
  <c r="AC154" i="254"/>
  <c r="AD154" i="254" s="1"/>
  <c r="M154" i="254"/>
  <c r="O154" i="254" s="1"/>
  <c r="L154" i="254"/>
  <c r="K154" i="254"/>
  <c r="AE154" i="254" s="1"/>
  <c r="D154" i="254"/>
  <c r="M153" i="254"/>
  <c r="O153" i="254" s="1"/>
  <c r="L153" i="254"/>
  <c r="K153" i="254"/>
  <c r="AE153" i="254" s="1"/>
  <c r="D153" i="254"/>
  <c r="AC153" i="254" s="1"/>
  <c r="AD153" i="254" s="1"/>
  <c r="AC152" i="254"/>
  <c r="AD152" i="254" s="1"/>
  <c r="M152" i="254"/>
  <c r="O152" i="254" s="1"/>
  <c r="L152" i="254"/>
  <c r="K152" i="254"/>
  <c r="AE152" i="254" s="1"/>
  <c r="D152" i="254"/>
  <c r="AC151" i="254"/>
  <c r="AD151" i="254" s="1"/>
  <c r="M151" i="254"/>
  <c r="O151" i="254" s="1"/>
  <c r="L151" i="254"/>
  <c r="K151" i="254"/>
  <c r="AE151" i="254" s="1"/>
  <c r="D151" i="254"/>
  <c r="M150" i="254"/>
  <c r="O150" i="254" s="1"/>
  <c r="L150" i="254"/>
  <c r="K150" i="254"/>
  <c r="AE150" i="254" s="1"/>
  <c r="D150" i="254"/>
  <c r="AC150" i="254" s="1"/>
  <c r="AD150" i="254" s="1"/>
  <c r="M149" i="254"/>
  <c r="O149" i="254" s="1"/>
  <c r="L149" i="254"/>
  <c r="K149" i="254"/>
  <c r="AE149" i="254" s="1"/>
  <c r="D149" i="254"/>
  <c r="AC149" i="254" s="1"/>
  <c r="AD149" i="254" s="1"/>
  <c r="M148" i="254"/>
  <c r="O148" i="254" s="1"/>
  <c r="L148" i="254"/>
  <c r="K148" i="254"/>
  <c r="AE148" i="254" s="1"/>
  <c r="D148" i="254"/>
  <c r="AC148" i="254" s="1"/>
  <c r="AD148" i="254" s="1"/>
  <c r="M147" i="254"/>
  <c r="O147" i="254" s="1"/>
  <c r="L147" i="254"/>
  <c r="K147" i="254"/>
  <c r="AE147" i="254" s="1"/>
  <c r="D147" i="254"/>
  <c r="AC147" i="254" s="1"/>
  <c r="AD147" i="254" s="1"/>
  <c r="AC146" i="254"/>
  <c r="AD146" i="254" s="1"/>
  <c r="M146" i="254"/>
  <c r="O146" i="254" s="1"/>
  <c r="L146" i="254"/>
  <c r="K146" i="254"/>
  <c r="AE146" i="254" s="1"/>
  <c r="D146" i="254"/>
  <c r="M145" i="254"/>
  <c r="O145" i="254" s="1"/>
  <c r="L145" i="254"/>
  <c r="K145" i="254"/>
  <c r="AE145" i="254" s="1"/>
  <c r="D145" i="254"/>
  <c r="AC145" i="254" s="1"/>
  <c r="AD145" i="254" s="1"/>
  <c r="AC144" i="254"/>
  <c r="AD144" i="254" s="1"/>
  <c r="M144" i="254"/>
  <c r="O144" i="254" s="1"/>
  <c r="L144" i="254"/>
  <c r="K144" i="254"/>
  <c r="AE144" i="254" s="1"/>
  <c r="D144" i="254"/>
  <c r="M143" i="254"/>
  <c r="O143" i="254" s="1"/>
  <c r="L143" i="254"/>
  <c r="K143" i="254"/>
  <c r="AE143" i="254" s="1"/>
  <c r="D143" i="254"/>
  <c r="AC143" i="254" s="1"/>
  <c r="AD143" i="254" s="1"/>
  <c r="M142" i="254"/>
  <c r="O142" i="254" s="1"/>
  <c r="L142" i="254"/>
  <c r="K142" i="254"/>
  <c r="AE142" i="254" s="1"/>
  <c r="D142" i="254"/>
  <c r="AC142" i="254" s="1"/>
  <c r="AD142" i="254" s="1"/>
  <c r="M141" i="254"/>
  <c r="O141" i="254" s="1"/>
  <c r="L141" i="254"/>
  <c r="K141" i="254"/>
  <c r="AE141" i="254" s="1"/>
  <c r="D141" i="254"/>
  <c r="AC141" i="254" s="1"/>
  <c r="AD141" i="254" s="1"/>
  <c r="M140" i="254"/>
  <c r="O140" i="254" s="1"/>
  <c r="L140" i="254"/>
  <c r="K140" i="254"/>
  <c r="AE140" i="254" s="1"/>
  <c r="D140" i="254"/>
  <c r="AC140" i="254" s="1"/>
  <c r="AD140" i="254" s="1"/>
  <c r="M139" i="254"/>
  <c r="O139" i="254" s="1"/>
  <c r="L139" i="254"/>
  <c r="K139" i="254"/>
  <c r="AE139" i="254" s="1"/>
  <c r="D139" i="254"/>
  <c r="AC139" i="254" s="1"/>
  <c r="AD139" i="254" s="1"/>
  <c r="AC138" i="254"/>
  <c r="AD138" i="254" s="1"/>
  <c r="M138" i="254"/>
  <c r="O138" i="254" s="1"/>
  <c r="L138" i="254"/>
  <c r="K138" i="254"/>
  <c r="AE138" i="254" s="1"/>
  <c r="D138" i="254"/>
  <c r="M137" i="254"/>
  <c r="O137" i="254" s="1"/>
  <c r="L137" i="254"/>
  <c r="K137" i="254"/>
  <c r="AE137" i="254" s="1"/>
  <c r="D137" i="254"/>
  <c r="AC137" i="254" s="1"/>
  <c r="AD137" i="254" s="1"/>
  <c r="AC136" i="254"/>
  <c r="AD136" i="254" s="1"/>
  <c r="M136" i="254"/>
  <c r="O136" i="254" s="1"/>
  <c r="L136" i="254"/>
  <c r="K136" i="254"/>
  <c r="AE136" i="254" s="1"/>
  <c r="D136" i="254"/>
  <c r="M135" i="254"/>
  <c r="O135" i="254" s="1"/>
  <c r="L135" i="254"/>
  <c r="K135" i="254"/>
  <c r="AE135" i="254" s="1"/>
  <c r="D135" i="254"/>
  <c r="AC135" i="254" s="1"/>
  <c r="AD135" i="254" s="1"/>
  <c r="M134" i="254"/>
  <c r="O134" i="254" s="1"/>
  <c r="L134" i="254"/>
  <c r="K134" i="254"/>
  <c r="AE134" i="254" s="1"/>
  <c r="D134" i="254"/>
  <c r="AC134" i="254" s="1"/>
  <c r="AD134" i="254" s="1"/>
  <c r="M133" i="254"/>
  <c r="O133" i="254" s="1"/>
  <c r="L133" i="254"/>
  <c r="K133" i="254"/>
  <c r="AE133" i="254" s="1"/>
  <c r="D133" i="254"/>
  <c r="AC133" i="254" s="1"/>
  <c r="AD133" i="254" s="1"/>
  <c r="M132" i="254"/>
  <c r="O132" i="254" s="1"/>
  <c r="L132" i="254"/>
  <c r="K132" i="254"/>
  <c r="AE132" i="254" s="1"/>
  <c r="D132" i="254"/>
  <c r="AC132" i="254" s="1"/>
  <c r="AD132" i="254" s="1"/>
  <c r="M131" i="254"/>
  <c r="O131" i="254" s="1"/>
  <c r="L131" i="254"/>
  <c r="K131" i="254"/>
  <c r="AE131" i="254" s="1"/>
  <c r="D131" i="254"/>
  <c r="AC131" i="254" s="1"/>
  <c r="AD131" i="254" s="1"/>
  <c r="AC130" i="254"/>
  <c r="AD130" i="254" s="1"/>
  <c r="M130" i="254"/>
  <c r="O130" i="254" s="1"/>
  <c r="L130" i="254"/>
  <c r="K130" i="254"/>
  <c r="AE130" i="254" s="1"/>
  <c r="D130" i="254"/>
  <c r="M129" i="254"/>
  <c r="O129" i="254" s="1"/>
  <c r="L129" i="254"/>
  <c r="K129" i="254"/>
  <c r="AE129" i="254" s="1"/>
  <c r="D129" i="254"/>
  <c r="AC129" i="254" s="1"/>
  <c r="AD129" i="254" s="1"/>
  <c r="AC128" i="254"/>
  <c r="AD128" i="254" s="1"/>
  <c r="M128" i="254"/>
  <c r="O128" i="254" s="1"/>
  <c r="L128" i="254"/>
  <c r="K128" i="254"/>
  <c r="AE128" i="254" s="1"/>
  <c r="D128" i="254"/>
  <c r="M127" i="254"/>
  <c r="O127" i="254" s="1"/>
  <c r="L127" i="254"/>
  <c r="K127" i="254"/>
  <c r="AE127" i="254" s="1"/>
  <c r="D127" i="254"/>
  <c r="AC127" i="254" s="1"/>
  <c r="AD127" i="254" s="1"/>
  <c r="M126" i="254"/>
  <c r="O126" i="254" s="1"/>
  <c r="L126" i="254"/>
  <c r="K126" i="254"/>
  <c r="AE126" i="254" s="1"/>
  <c r="D126" i="254"/>
  <c r="AC126" i="254" s="1"/>
  <c r="AD126" i="254" s="1"/>
  <c r="M125" i="254"/>
  <c r="O125" i="254" s="1"/>
  <c r="L125" i="254"/>
  <c r="K125" i="254"/>
  <c r="AE125" i="254" s="1"/>
  <c r="D125" i="254"/>
  <c r="AC125" i="254" s="1"/>
  <c r="AD125" i="254" s="1"/>
  <c r="M124" i="254"/>
  <c r="O124" i="254" s="1"/>
  <c r="L124" i="254"/>
  <c r="K124" i="254"/>
  <c r="AE124" i="254" s="1"/>
  <c r="D124" i="254"/>
  <c r="AC124" i="254" s="1"/>
  <c r="AD124" i="254" s="1"/>
  <c r="M123" i="254"/>
  <c r="O123" i="254" s="1"/>
  <c r="L123" i="254"/>
  <c r="K123" i="254"/>
  <c r="AE123" i="254" s="1"/>
  <c r="D123" i="254"/>
  <c r="AC123" i="254" s="1"/>
  <c r="AD123" i="254" s="1"/>
  <c r="AC122" i="254"/>
  <c r="AD122" i="254" s="1"/>
  <c r="M122" i="254"/>
  <c r="O122" i="254" s="1"/>
  <c r="L122" i="254"/>
  <c r="K122" i="254"/>
  <c r="AE122" i="254" s="1"/>
  <c r="D122" i="254"/>
  <c r="M121" i="254"/>
  <c r="O121" i="254" s="1"/>
  <c r="L121" i="254"/>
  <c r="K121" i="254"/>
  <c r="AE121" i="254" s="1"/>
  <c r="D121" i="254"/>
  <c r="AC121" i="254" s="1"/>
  <c r="AD121" i="254" s="1"/>
  <c r="M120" i="254"/>
  <c r="O120" i="254" s="1"/>
  <c r="L120" i="254"/>
  <c r="K120" i="254"/>
  <c r="AE120" i="254" s="1"/>
  <c r="D120" i="254"/>
  <c r="AC120" i="254" s="1"/>
  <c r="AD120" i="254" s="1"/>
  <c r="M119" i="254"/>
  <c r="O119" i="254" s="1"/>
  <c r="L119" i="254"/>
  <c r="K119" i="254"/>
  <c r="AE119" i="254" s="1"/>
  <c r="D119" i="254"/>
  <c r="AC119" i="254" s="1"/>
  <c r="AD119" i="254" s="1"/>
  <c r="M118" i="254"/>
  <c r="O118" i="254" s="1"/>
  <c r="L118" i="254"/>
  <c r="K118" i="254"/>
  <c r="AE118" i="254" s="1"/>
  <c r="D118" i="254"/>
  <c r="AC118" i="254" s="1"/>
  <c r="AD118" i="254" s="1"/>
  <c r="M117" i="254"/>
  <c r="O117" i="254" s="1"/>
  <c r="L117" i="254"/>
  <c r="K117" i="254"/>
  <c r="AE117" i="254" s="1"/>
  <c r="D117" i="254"/>
  <c r="AC117" i="254" s="1"/>
  <c r="AD117" i="254" s="1"/>
  <c r="M116" i="254"/>
  <c r="O116" i="254" s="1"/>
  <c r="L116" i="254"/>
  <c r="K116" i="254"/>
  <c r="AE116" i="254" s="1"/>
  <c r="D116" i="254"/>
  <c r="AC116" i="254" s="1"/>
  <c r="AD116" i="254" s="1"/>
  <c r="AD115" i="254"/>
  <c r="M115" i="254"/>
  <c r="O115" i="254" s="1"/>
  <c r="L115" i="254"/>
  <c r="K115" i="254"/>
  <c r="AE115" i="254" s="1"/>
  <c r="D115" i="254"/>
  <c r="AC115" i="254" s="1"/>
  <c r="AC114" i="254"/>
  <c r="AD114" i="254" s="1"/>
  <c r="M114" i="254"/>
  <c r="O114" i="254" s="1"/>
  <c r="L114" i="254"/>
  <c r="K114" i="254"/>
  <c r="AE114" i="254" s="1"/>
  <c r="D114" i="254"/>
  <c r="AD113" i="254"/>
  <c r="AC113" i="254"/>
  <c r="M113" i="254"/>
  <c r="O113" i="254" s="1"/>
  <c r="L113" i="254"/>
  <c r="K113" i="254"/>
  <c r="AE113" i="254" s="1"/>
  <c r="D113" i="254"/>
  <c r="M112" i="254"/>
  <c r="O112" i="254" s="1"/>
  <c r="L112" i="254"/>
  <c r="K112" i="254"/>
  <c r="AE112" i="254" s="1"/>
  <c r="D112" i="254"/>
  <c r="AC112" i="254" s="1"/>
  <c r="AD112" i="254" s="1"/>
  <c r="M111" i="254"/>
  <c r="O111" i="254" s="1"/>
  <c r="L111" i="254"/>
  <c r="K111" i="254"/>
  <c r="AE111" i="254" s="1"/>
  <c r="D111" i="254"/>
  <c r="AC111" i="254" s="1"/>
  <c r="AD111" i="254" s="1"/>
  <c r="M110" i="254"/>
  <c r="O110" i="254" s="1"/>
  <c r="L110" i="254"/>
  <c r="K110" i="254"/>
  <c r="AE110" i="254" s="1"/>
  <c r="D110" i="254"/>
  <c r="AC110" i="254" s="1"/>
  <c r="AD110" i="254" s="1"/>
  <c r="M109" i="254"/>
  <c r="O109" i="254" s="1"/>
  <c r="L109" i="254"/>
  <c r="K109" i="254"/>
  <c r="AE109" i="254" s="1"/>
  <c r="D109" i="254"/>
  <c r="AC109" i="254" s="1"/>
  <c r="AD109" i="254" s="1"/>
  <c r="M108" i="254"/>
  <c r="O108" i="254" s="1"/>
  <c r="L108" i="254"/>
  <c r="K108" i="254"/>
  <c r="AE108" i="254" s="1"/>
  <c r="D108" i="254"/>
  <c r="AC108" i="254" s="1"/>
  <c r="AD108" i="254" s="1"/>
  <c r="M107" i="254"/>
  <c r="O107" i="254" s="1"/>
  <c r="L107" i="254"/>
  <c r="K107" i="254"/>
  <c r="AE107" i="254" s="1"/>
  <c r="D107" i="254"/>
  <c r="AC107" i="254" s="1"/>
  <c r="AD107" i="254" s="1"/>
  <c r="AC106" i="254"/>
  <c r="AD106" i="254" s="1"/>
  <c r="M106" i="254"/>
  <c r="O106" i="254" s="1"/>
  <c r="L106" i="254"/>
  <c r="K106" i="254"/>
  <c r="AE106" i="254" s="1"/>
  <c r="D106" i="254"/>
  <c r="AD105" i="254"/>
  <c r="AC105" i="254"/>
  <c r="M105" i="254"/>
  <c r="O105" i="254" s="1"/>
  <c r="L105" i="254"/>
  <c r="K105" i="254"/>
  <c r="AE105" i="254" s="1"/>
  <c r="D105" i="254"/>
  <c r="M104" i="254"/>
  <c r="O104" i="254" s="1"/>
  <c r="L104" i="254"/>
  <c r="K104" i="254"/>
  <c r="AE104" i="254" s="1"/>
  <c r="D104" i="254"/>
  <c r="AC104" i="254" s="1"/>
  <c r="AD104" i="254" s="1"/>
  <c r="M103" i="254"/>
  <c r="O103" i="254" s="1"/>
  <c r="L103" i="254"/>
  <c r="K103" i="254"/>
  <c r="AE103" i="254" s="1"/>
  <c r="D103" i="254"/>
  <c r="AC103" i="254" s="1"/>
  <c r="AD103" i="254" s="1"/>
  <c r="M102" i="254"/>
  <c r="O102" i="254" s="1"/>
  <c r="L102" i="254"/>
  <c r="K102" i="254"/>
  <c r="AE102" i="254" s="1"/>
  <c r="D102" i="254"/>
  <c r="AC102" i="254" s="1"/>
  <c r="AD102" i="254" s="1"/>
  <c r="M101" i="254"/>
  <c r="O101" i="254" s="1"/>
  <c r="L101" i="254"/>
  <c r="K101" i="254"/>
  <c r="AE101" i="254" s="1"/>
  <c r="D101" i="254"/>
  <c r="AC101" i="254" s="1"/>
  <c r="AD101" i="254" s="1"/>
  <c r="AD100" i="254"/>
  <c r="M100" i="254"/>
  <c r="O100" i="254" s="1"/>
  <c r="L100" i="254"/>
  <c r="K100" i="254"/>
  <c r="AE100" i="254" s="1"/>
  <c r="D100" i="254"/>
  <c r="AC100" i="254" s="1"/>
  <c r="M99" i="254"/>
  <c r="O99" i="254" s="1"/>
  <c r="L99" i="254"/>
  <c r="K99" i="254"/>
  <c r="AE99" i="254" s="1"/>
  <c r="D99" i="254"/>
  <c r="AC99" i="254" s="1"/>
  <c r="AD99" i="254" s="1"/>
  <c r="AC98" i="254"/>
  <c r="AD98" i="254" s="1"/>
  <c r="M98" i="254"/>
  <c r="O98" i="254" s="1"/>
  <c r="L98" i="254"/>
  <c r="K98" i="254"/>
  <c r="AE98" i="254" s="1"/>
  <c r="D98" i="254"/>
  <c r="AC97" i="254"/>
  <c r="AD97" i="254" s="1"/>
  <c r="M97" i="254"/>
  <c r="O97" i="254" s="1"/>
  <c r="L97" i="254"/>
  <c r="K97" i="254"/>
  <c r="AE97" i="254" s="1"/>
  <c r="D97" i="254"/>
  <c r="M96" i="254"/>
  <c r="O96" i="254" s="1"/>
  <c r="L96" i="254"/>
  <c r="K96" i="254"/>
  <c r="AE96" i="254" s="1"/>
  <c r="D96" i="254"/>
  <c r="AC96" i="254" s="1"/>
  <c r="AD96" i="254" s="1"/>
  <c r="M95" i="254"/>
  <c r="O95" i="254" s="1"/>
  <c r="L95" i="254"/>
  <c r="K95" i="254"/>
  <c r="AE95" i="254" s="1"/>
  <c r="D95" i="254"/>
  <c r="AC95" i="254" s="1"/>
  <c r="AD95" i="254" s="1"/>
  <c r="M94" i="254"/>
  <c r="O94" i="254" s="1"/>
  <c r="L94" i="254"/>
  <c r="K94" i="254"/>
  <c r="AE94" i="254" s="1"/>
  <c r="D94" i="254"/>
  <c r="AC94" i="254" s="1"/>
  <c r="AD94" i="254" s="1"/>
  <c r="M93" i="254"/>
  <c r="O93" i="254" s="1"/>
  <c r="L93" i="254"/>
  <c r="K93" i="254"/>
  <c r="AE93" i="254" s="1"/>
  <c r="D93" i="254"/>
  <c r="AC93" i="254" s="1"/>
  <c r="AD93" i="254" s="1"/>
  <c r="AD92" i="254"/>
  <c r="M92" i="254"/>
  <c r="O92" i="254" s="1"/>
  <c r="L92" i="254"/>
  <c r="K92" i="254"/>
  <c r="AE92" i="254" s="1"/>
  <c r="D92" i="254"/>
  <c r="AC92" i="254" s="1"/>
  <c r="M91" i="254"/>
  <c r="O91" i="254" s="1"/>
  <c r="L91" i="254"/>
  <c r="K91" i="254"/>
  <c r="D91" i="254"/>
  <c r="AC91" i="254" s="1"/>
  <c r="AD91" i="254" s="1"/>
  <c r="AC90" i="254"/>
  <c r="AD90" i="254" s="1"/>
  <c r="Z90" i="254"/>
  <c r="W90" i="254"/>
  <c r="Y90" i="254" s="1"/>
  <c r="M90" i="254"/>
  <c r="O90" i="254" s="1"/>
  <c r="T90" i="254" s="1"/>
  <c r="AD89" i="254"/>
  <c r="AC89" i="254"/>
  <c r="Z89" i="254"/>
  <c r="W89" i="254"/>
  <c r="Y89" i="254" s="1"/>
  <c r="AB89" i="254" s="1"/>
  <c r="M89" i="254"/>
  <c r="O89" i="254" s="1"/>
  <c r="T89" i="254" s="1"/>
  <c r="AD88" i="254"/>
  <c r="AC88" i="254"/>
  <c r="Z88" i="254"/>
  <c r="W88" i="254"/>
  <c r="Y88" i="254" s="1"/>
  <c r="AB88" i="254" s="1"/>
  <c r="M88" i="254"/>
  <c r="O88" i="254" s="1"/>
  <c r="T88" i="254" s="1"/>
  <c r="AC87" i="254"/>
  <c r="AD87" i="254" s="1"/>
  <c r="Z87" i="254"/>
  <c r="W87" i="254"/>
  <c r="Y87" i="254" s="1"/>
  <c r="M87" i="254"/>
  <c r="O87" i="254" s="1"/>
  <c r="T87" i="254" s="1"/>
  <c r="AC86" i="254"/>
  <c r="AD86" i="254" s="1"/>
  <c r="Z86" i="254"/>
  <c r="Y86" i="254"/>
  <c r="AB86" i="254" s="1"/>
  <c r="M86" i="254"/>
  <c r="O86" i="254" s="1"/>
  <c r="T86" i="254" s="1"/>
  <c r="AC85" i="254"/>
  <c r="AD85" i="254" s="1"/>
  <c r="Z85" i="254"/>
  <c r="W85" i="254"/>
  <c r="M85" i="254"/>
  <c r="O85" i="254" s="1"/>
  <c r="T85" i="254" s="1"/>
  <c r="D84" i="254"/>
  <c r="AC84" i="254" s="1"/>
  <c r="AD84" i="254" s="1"/>
  <c r="D83" i="254"/>
  <c r="AC83" i="254" s="1"/>
  <c r="AD83" i="254" s="1"/>
  <c r="D82" i="254"/>
  <c r="AC82" i="254" s="1"/>
  <c r="AD82" i="254" s="1"/>
  <c r="D81" i="254"/>
  <c r="AE81" i="254" s="1"/>
  <c r="D80" i="254"/>
  <c r="AE80" i="254" s="1"/>
  <c r="D79" i="254"/>
  <c r="AC79" i="254" s="1"/>
  <c r="AD79" i="254" s="1"/>
  <c r="D78" i="254"/>
  <c r="AC78" i="254" s="1"/>
  <c r="AD78" i="254" s="1"/>
  <c r="D77" i="254"/>
  <c r="AC77" i="254" s="1"/>
  <c r="AD77" i="254" s="1"/>
  <c r="D76" i="254"/>
  <c r="AC76" i="254" s="1"/>
  <c r="AD76" i="254" s="1"/>
  <c r="D75" i="254"/>
  <c r="AE75" i="254" s="1"/>
  <c r="D74" i="254"/>
  <c r="AC74" i="254" s="1"/>
  <c r="AD74" i="254" s="1"/>
  <c r="D73" i="254"/>
  <c r="AC73" i="254" s="1"/>
  <c r="AD73" i="254" s="1"/>
  <c r="AC72" i="254"/>
  <c r="AD72" i="254" s="1"/>
  <c r="D72" i="254"/>
  <c r="AE72" i="254" s="1"/>
  <c r="D71" i="254"/>
  <c r="AC71" i="254" s="1"/>
  <c r="AD71" i="254" s="1"/>
  <c r="AC70" i="254"/>
  <c r="AD70" i="254" s="1"/>
  <c r="D70" i="254"/>
  <c r="AE70" i="254" s="1"/>
  <c r="D69" i="254"/>
  <c r="AC69" i="254" s="1"/>
  <c r="AD69" i="254" s="1"/>
  <c r="D68" i="254"/>
  <c r="AC68" i="254" s="1"/>
  <c r="AD68" i="254" s="1"/>
  <c r="D67" i="254"/>
  <c r="AC67" i="254" s="1"/>
  <c r="AD67" i="254" s="1"/>
  <c r="D66" i="254"/>
  <c r="AC66" i="254" s="1"/>
  <c r="AD66" i="254" s="1"/>
  <c r="D65" i="254"/>
  <c r="AC65" i="254" s="1"/>
  <c r="AD65" i="254" s="1"/>
  <c r="D64" i="254"/>
  <c r="AE64" i="254" s="1"/>
  <c r="D63" i="254"/>
  <c r="AC63" i="254" s="1"/>
  <c r="AD63" i="254" s="1"/>
  <c r="D62" i="254"/>
  <c r="AC62" i="254" s="1"/>
  <c r="AD62" i="254" s="1"/>
  <c r="D61" i="254"/>
  <c r="AC61" i="254" s="1"/>
  <c r="AD61" i="254" s="1"/>
  <c r="D60" i="254"/>
  <c r="AC60" i="254" s="1"/>
  <c r="AD60" i="254" s="1"/>
  <c r="D59" i="254"/>
  <c r="AE59" i="254" s="1"/>
  <c r="D58" i="254"/>
  <c r="AC58" i="254" s="1"/>
  <c r="AD58" i="254" s="1"/>
  <c r="D57" i="254"/>
  <c r="AC57" i="254" s="1"/>
  <c r="AD57" i="254" s="1"/>
  <c r="AC56" i="254"/>
  <c r="AD56" i="254" s="1"/>
  <c r="D56" i="254"/>
  <c r="AE56" i="254" s="1"/>
  <c r="D55" i="254"/>
  <c r="AC55" i="254" s="1"/>
  <c r="AD55" i="254" s="1"/>
  <c r="D54" i="254"/>
  <c r="AC54" i="254" s="1"/>
  <c r="AD54" i="254" s="1"/>
  <c r="D53" i="254"/>
  <c r="AE53" i="254" s="1"/>
  <c r="D52" i="254"/>
  <c r="AC52" i="254" s="1"/>
  <c r="AD52" i="254" s="1"/>
  <c r="D51" i="254"/>
  <c r="AC51" i="254" s="1"/>
  <c r="AD51" i="254" s="1"/>
  <c r="D50" i="254"/>
  <c r="AC50" i="254" s="1"/>
  <c r="AD50" i="254" s="1"/>
  <c r="D49" i="254"/>
  <c r="AC49" i="254" s="1"/>
  <c r="AD49" i="254" s="1"/>
  <c r="D48" i="254"/>
  <c r="AE48" i="254" s="1"/>
  <c r="D47" i="254"/>
  <c r="AC47" i="254" s="1"/>
  <c r="AD47" i="254" s="1"/>
  <c r="D46" i="254"/>
  <c r="AC46" i="254" s="1"/>
  <c r="AD46" i="254" s="1"/>
  <c r="D45" i="254"/>
  <c r="AC45" i="254" s="1"/>
  <c r="AD45" i="254" s="1"/>
  <c r="D44" i="254"/>
  <c r="AC44" i="254" s="1"/>
  <c r="AD44" i="254" s="1"/>
  <c r="D43" i="254"/>
  <c r="AC43" i="254" s="1"/>
  <c r="AD43" i="254" s="1"/>
  <c r="D42" i="254"/>
  <c r="AC42" i="254" s="1"/>
  <c r="AD42" i="254" s="1"/>
  <c r="D41" i="254"/>
  <c r="AC41" i="254" s="1"/>
  <c r="AD41" i="254" s="1"/>
  <c r="AC40" i="254"/>
  <c r="AD40" i="254" s="1"/>
  <c r="D40" i="254"/>
  <c r="AE40" i="254" s="1"/>
  <c r="D39" i="254"/>
  <c r="AC39" i="254" s="1"/>
  <c r="AD39" i="254" s="1"/>
  <c r="D38" i="254"/>
  <c r="AC38" i="254" s="1"/>
  <c r="AD38" i="254" s="1"/>
  <c r="D37" i="254"/>
  <c r="AE37" i="254" s="1"/>
  <c r="D36" i="254"/>
  <c r="AC36" i="254" s="1"/>
  <c r="AD36" i="254" s="1"/>
  <c r="D35" i="254"/>
  <c r="AC35" i="254" s="1"/>
  <c r="AD35" i="254" s="1"/>
  <c r="D34" i="254"/>
  <c r="AC34" i="254" s="1"/>
  <c r="AD34" i="254" s="1"/>
  <c r="D33" i="254"/>
  <c r="AE33" i="254" s="1"/>
  <c r="D32" i="254"/>
  <c r="AE32" i="254" s="1"/>
  <c r="D31" i="254"/>
  <c r="AC31" i="254" s="1"/>
  <c r="AD31" i="254" s="1"/>
  <c r="D30" i="254"/>
  <c r="AC30" i="254" s="1"/>
  <c r="AD30" i="254" s="1"/>
  <c r="D29" i="254"/>
  <c r="AC29" i="254" s="1"/>
  <c r="AD29" i="254" s="1"/>
  <c r="D28" i="254"/>
  <c r="AC28" i="254" s="1"/>
  <c r="AD28" i="254" s="1"/>
  <c r="D27" i="254"/>
  <c r="AC27" i="254" s="1"/>
  <c r="AD27" i="254" s="1"/>
  <c r="D26" i="254"/>
  <c r="AC26" i="254" s="1"/>
  <c r="AD26" i="254" s="1"/>
  <c r="D25" i="254"/>
  <c r="AC25" i="254" s="1"/>
  <c r="AD25" i="254" s="1"/>
  <c r="AC24" i="254"/>
  <c r="AD24" i="254" s="1"/>
  <c r="D24" i="254"/>
  <c r="AE24" i="254" s="1"/>
  <c r="D23" i="254"/>
  <c r="AC23" i="254" s="1"/>
  <c r="AD23" i="254" s="1"/>
  <c r="D22" i="254"/>
  <c r="AC22" i="254" s="1"/>
  <c r="AD22" i="254" s="1"/>
  <c r="D21" i="254"/>
  <c r="AC21" i="254" s="1"/>
  <c r="AD21" i="254" s="1"/>
  <c r="D20" i="254"/>
  <c r="AC20" i="254" s="1"/>
  <c r="AD20" i="254" s="1"/>
  <c r="D19" i="254"/>
  <c r="AC19" i="254" s="1"/>
  <c r="AD19" i="254" s="1"/>
  <c r="D18" i="254"/>
  <c r="AC18" i="254" s="1"/>
  <c r="AD18" i="254" s="1"/>
  <c r="D17" i="254"/>
  <c r="AE17" i="254" s="1"/>
  <c r="D16" i="254"/>
  <c r="AE16" i="254" s="1"/>
  <c r="D15" i="254"/>
  <c r="AC15" i="254" s="1"/>
  <c r="AD15" i="254" s="1"/>
  <c r="D14" i="254"/>
  <c r="AC14" i="254" s="1"/>
  <c r="AD14" i="254" s="1"/>
  <c r="D13" i="254"/>
  <c r="AC13" i="254" s="1"/>
  <c r="AD13" i="254" s="1"/>
  <c r="D12" i="254"/>
  <c r="AC12" i="254" s="1"/>
  <c r="AD12" i="254" s="1"/>
  <c r="D11" i="254"/>
  <c r="AE11" i="254" s="1"/>
  <c r="D10" i="254"/>
  <c r="AC10" i="254" s="1"/>
  <c r="AD10" i="254" s="1"/>
  <c r="D9" i="254"/>
  <c r="AC9" i="254" s="1"/>
  <c r="AD9" i="254" s="1"/>
  <c r="D8" i="254"/>
  <c r="AC8" i="254" s="1"/>
  <c r="AD8" i="254" s="1"/>
  <c r="D7" i="254"/>
  <c r="AC7" i="254" s="1"/>
  <c r="AD7" i="254" s="1"/>
  <c r="D6" i="254"/>
  <c r="AC6" i="254" s="1"/>
  <c r="AD6" i="254" s="1"/>
  <c r="D5" i="254"/>
  <c r="AE5" i="254" s="1"/>
  <c r="Q14" i="253"/>
  <c r="K13" i="253"/>
  <c r="G20" i="252"/>
  <c r="G17" i="252"/>
  <c r="O11" i="252"/>
  <c r="Q72" i="251"/>
  <c r="C67" i="251"/>
  <c r="O61" i="251"/>
  <c r="O60" i="251"/>
  <c r="Q60" i="251" s="1"/>
  <c r="T59" i="251"/>
  <c r="O59" i="251"/>
  <c r="M59" i="251"/>
  <c r="Q59" i="251" s="1"/>
  <c r="S73" i="251"/>
  <c r="Q73" i="251"/>
  <c r="S70" i="251"/>
  <c r="Q70" i="251"/>
  <c r="R49" i="251"/>
  <c r="S49" i="251" s="1"/>
  <c r="S67" i="251" s="1"/>
  <c r="R47" i="251"/>
  <c r="S47" i="251" s="1"/>
  <c r="M47" i="251"/>
  <c r="Q47" i="251" s="1"/>
  <c r="R46" i="251"/>
  <c r="S46" i="251" s="1"/>
  <c r="S66" i="251" s="1"/>
  <c r="M46" i="251"/>
  <c r="Q46" i="251" s="1"/>
  <c r="Q36" i="251"/>
  <c r="S35" i="251"/>
  <c r="Q32" i="251"/>
  <c r="Q30" i="251"/>
  <c r="Q28" i="251"/>
  <c r="M25" i="251"/>
  <c r="M49" i="251" s="1"/>
  <c r="Q49" i="251" s="1"/>
  <c r="Q67" i="251" s="1"/>
  <c r="M24" i="251"/>
  <c r="Q41" i="251" s="1"/>
  <c r="M61" i="251" s="1"/>
  <c r="Q21" i="251"/>
  <c r="M17" i="251"/>
  <c r="M16" i="251"/>
  <c r="M15" i="251"/>
  <c r="M14" i="251"/>
  <c r="Q11" i="251"/>
  <c r="Q18" i="251" s="1"/>
  <c r="S56" i="251" l="1"/>
  <c r="I20" i="252"/>
  <c r="M20" i="252" s="1"/>
  <c r="O20" i="252" s="1"/>
  <c r="Q22" i="251"/>
  <c r="S74" i="251"/>
  <c r="AJ11" i="258"/>
  <c r="AK11" i="258" s="1"/>
  <c r="AL11" i="258" s="1"/>
  <c r="AD13" i="258"/>
  <c r="Q15" i="253"/>
  <c r="W6" i="258"/>
  <c r="W4" i="258" s="1"/>
  <c r="X6" i="258"/>
  <c r="X13" i="258" s="1"/>
  <c r="U4" i="258"/>
  <c r="AW13" i="258"/>
  <c r="AC53" i="254"/>
  <c r="AD53" i="254" s="1"/>
  <c r="AC5" i="254"/>
  <c r="AC268" i="254" s="1"/>
  <c r="AC11" i="254"/>
  <c r="AD11" i="254" s="1"/>
  <c r="AC16" i="254"/>
  <c r="AD16" i="254" s="1"/>
  <c r="AC32" i="254"/>
  <c r="AD32" i="254" s="1"/>
  <c r="AC37" i="254"/>
  <c r="AD37" i="254" s="1"/>
  <c r="AC48" i="254"/>
  <c r="AD48" i="254" s="1"/>
  <c r="AC59" i="254"/>
  <c r="AD59" i="254" s="1"/>
  <c r="AC64" i="254"/>
  <c r="AD64" i="254" s="1"/>
  <c r="AC75" i="254"/>
  <c r="AD75" i="254" s="1"/>
  <c r="AC80" i="254"/>
  <c r="AD80" i="254" s="1"/>
  <c r="K268" i="254"/>
  <c r="AE78" i="254"/>
  <c r="AE62" i="254"/>
  <c r="AE54" i="254"/>
  <c r="AE46" i="254"/>
  <c r="AE38" i="254"/>
  <c r="AE30" i="254"/>
  <c r="AE22" i="254"/>
  <c r="AE14" i="254"/>
  <c r="AE6" i="254"/>
  <c r="AE77" i="254"/>
  <c r="AE69" i="254"/>
  <c r="AE61" i="254"/>
  <c r="AE45" i="254"/>
  <c r="AE29" i="254"/>
  <c r="AE21" i="254"/>
  <c r="AE13" i="254"/>
  <c r="Y85" i="254"/>
  <c r="AE84" i="254"/>
  <c r="AE76" i="254"/>
  <c r="AE68" i="254"/>
  <c r="AE60" i="254"/>
  <c r="AE52" i="254"/>
  <c r="AE44" i="254"/>
  <c r="AE36" i="254"/>
  <c r="AE28" i="254"/>
  <c r="AE20" i="254"/>
  <c r="AE12" i="254"/>
  <c r="AC81" i="254"/>
  <c r="AD81" i="254" s="1"/>
  <c r="AC33" i="254"/>
  <c r="AD33" i="254" s="1"/>
  <c r="Z268" i="254"/>
  <c r="AE91" i="254"/>
  <c r="AE83" i="254"/>
  <c r="AE67" i="254"/>
  <c r="AE51" i="254"/>
  <c r="AE43" i="254"/>
  <c r="AE35" i="254"/>
  <c r="AE27" i="254"/>
  <c r="AE19" i="254"/>
  <c r="AC17" i="254"/>
  <c r="AD17" i="254" s="1"/>
  <c r="AB87" i="254"/>
  <c r="AB90" i="254"/>
  <c r="AE82" i="254"/>
  <c r="AE74" i="254"/>
  <c r="AE66" i="254"/>
  <c r="AE58" i="254"/>
  <c r="AE50" i="254"/>
  <c r="AE42" i="254"/>
  <c r="AE34" i="254"/>
  <c r="AE26" i="254"/>
  <c r="AE18" i="254"/>
  <c r="AE10" i="254"/>
  <c r="AE73" i="254"/>
  <c r="AE65" i="254"/>
  <c r="AE57" i="254"/>
  <c r="AE49" i="254"/>
  <c r="AE41" i="254"/>
  <c r="AE25" i="254"/>
  <c r="AE9" i="254"/>
  <c r="M267" i="254"/>
  <c r="AE8" i="254"/>
  <c r="AE79" i="254"/>
  <c r="AE71" i="254"/>
  <c r="AE63" i="254"/>
  <c r="AE55" i="254"/>
  <c r="AE47" i="254"/>
  <c r="AE39" i="254"/>
  <c r="AE31" i="254"/>
  <c r="AE23" i="254"/>
  <c r="AE15" i="254"/>
  <c r="AE7" i="254"/>
  <c r="S59" i="251"/>
  <c r="Q66" i="251"/>
  <c r="Q50" i="251"/>
  <c r="Q74" i="251"/>
  <c r="AB85" i="254"/>
  <c r="AB268" i="254" s="1"/>
  <c r="C21" i="252"/>
  <c r="S40" i="251"/>
  <c r="K16" i="253"/>
  <c r="G16" i="252" s="1"/>
  <c r="Q56" i="251"/>
  <c r="Q65" i="251" s="1"/>
  <c r="Q68" i="251" s="1"/>
  <c r="Q26" i="251"/>
  <c r="Q27" i="251" s="1"/>
  <c r="Q29" i="251" s="1"/>
  <c r="Q31" i="251" s="1"/>
  <c r="Q33" i="251" s="1"/>
  <c r="Q38" i="251" s="1"/>
  <c r="AD5" i="254"/>
  <c r="Q16" i="253"/>
  <c r="Q61" i="251"/>
  <c r="Q62" i="251" s="1"/>
  <c r="Q13" i="253"/>
  <c r="O13" i="253"/>
  <c r="U268" i="254"/>
  <c r="AC267" i="254"/>
  <c r="AD267" i="254" s="1"/>
  <c r="AD5" i="259"/>
  <c r="AD17" i="259" s="1"/>
  <c r="AC17" i="259"/>
  <c r="AD5" i="257"/>
  <c r="AD70" i="257" s="1"/>
  <c r="AC70" i="257"/>
  <c r="L268" i="254"/>
  <c r="M268" i="254"/>
  <c r="S268" i="254"/>
  <c r="BA13" i="258"/>
  <c r="AD5" i="255"/>
  <c r="AD9" i="255" s="1"/>
  <c r="AF6" i="258"/>
  <c r="AG6" i="258" s="1"/>
  <c r="O13" i="258"/>
  <c r="W13" i="258"/>
  <c r="AC38" i="256"/>
  <c r="R6" i="258"/>
  <c r="AY13" i="258"/>
  <c r="AJ12" i="258"/>
  <c r="AG9" i="258"/>
  <c r="AH9" i="258"/>
  <c r="AE13" i="258"/>
  <c r="AG8" i="258"/>
  <c r="AE268" i="254" l="1"/>
  <c r="I12" i="253" s="1"/>
  <c r="R60" i="251"/>
  <c r="S60" i="251" s="1"/>
  <c r="O16" i="253"/>
  <c r="AI9" i="258"/>
  <c r="AJ9" i="258" s="1"/>
  <c r="Z6" i="258"/>
  <c r="AM11" i="258"/>
  <c r="AN11" i="258" s="1"/>
  <c r="O267" i="254"/>
  <c r="W267" i="254"/>
  <c r="W268" i="254" s="1"/>
  <c r="G12" i="253"/>
  <c r="G17" i="253" s="1"/>
  <c r="AD268" i="254"/>
  <c r="M45" i="251"/>
  <c r="Q40" i="251"/>
  <c r="Q42" i="251" s="1"/>
  <c r="AG13" i="258"/>
  <c r="AF13" i="258"/>
  <c r="AH8" i="258"/>
  <c r="R4" i="258"/>
  <c r="R13" i="258"/>
  <c r="G18" i="252"/>
  <c r="K14" i="253"/>
  <c r="O14" i="253" s="1"/>
  <c r="AH6" i="258"/>
  <c r="AI6" i="258" s="1"/>
  <c r="AK12" i="258"/>
  <c r="AL12" i="258" s="1"/>
  <c r="Q75" i="251"/>
  <c r="Q76" i="251" s="1"/>
  <c r="Q77" i="251" s="1"/>
  <c r="Q12" i="253" l="1"/>
  <c r="Q17" i="253" s="1"/>
  <c r="K269" i="254"/>
  <c r="K270" i="254" s="1"/>
  <c r="K271" i="254" s="1"/>
  <c r="AO11" i="258"/>
  <c r="AP11" i="258" s="1"/>
  <c r="AQ11" i="258" s="1"/>
  <c r="AR11" i="258" s="1"/>
  <c r="Z4" i="258"/>
  <c r="Z13" i="258"/>
  <c r="AM12" i="258"/>
  <c r="AN12" i="258" s="1"/>
  <c r="AO12" i="258" s="1"/>
  <c r="AP12" i="258" s="1"/>
  <c r="O268" i="254"/>
  <c r="T267" i="254"/>
  <c r="T268" i="254" s="1"/>
  <c r="Y267" i="254"/>
  <c r="Y268" i="254" s="1"/>
  <c r="AK9" i="258"/>
  <c r="AH13" i="258"/>
  <c r="AI8" i="258"/>
  <c r="AI13" i="258" s="1"/>
  <c r="AJ6" i="258"/>
  <c r="K12" i="253"/>
  <c r="AL9" i="258" l="1"/>
  <c r="AS11" i="258"/>
  <c r="AU11" i="258" s="1"/>
  <c r="AV11" i="258" s="1"/>
  <c r="AX11" i="258" s="1"/>
  <c r="AK6" i="258"/>
  <c r="AL6" i="258" s="1"/>
  <c r="G15" i="252"/>
  <c r="O12" i="253"/>
  <c r="AJ8" i="258"/>
  <c r="AK8" i="258" s="1"/>
  <c r="AQ12" i="258"/>
  <c r="AR12" i="258" s="1"/>
  <c r="AS12" i="258" s="1"/>
  <c r="AU12" i="258" s="1"/>
  <c r="AV12" i="258" s="1"/>
  <c r="AZ11" i="258" l="1"/>
  <c r="AM9" i="258"/>
  <c r="AN9" i="258" s="1"/>
  <c r="AO9" i="258" s="1"/>
  <c r="AP9" i="258" s="1"/>
  <c r="AQ9" i="258" s="1"/>
  <c r="AR9" i="258" s="1"/>
  <c r="AS9" i="258" s="1"/>
  <c r="AU9" i="258" s="1"/>
  <c r="AV9" i="258" s="1"/>
  <c r="AL8" i="258"/>
  <c r="AL13" i="258" s="1"/>
  <c r="AZ12" i="258"/>
  <c r="AX12" i="258"/>
  <c r="AK13" i="258"/>
  <c r="AM6" i="258"/>
  <c r="AJ13" i="258"/>
  <c r="AZ9" i="258" l="1"/>
  <c r="AX9" i="258"/>
  <c r="AM8" i="258"/>
  <c r="AN8" i="258" s="1"/>
  <c r="AO8" i="258" s="1"/>
  <c r="AN6" i="258"/>
  <c r="AN13" i="258" l="1"/>
  <c r="AP8" i="258"/>
  <c r="AQ8" i="258" s="1"/>
  <c r="AR8" i="258" s="1"/>
  <c r="AO6" i="258"/>
  <c r="AO13" i="258" s="1"/>
  <c r="AM13" i="258"/>
  <c r="AS8" i="258"/>
  <c r="AU8" i="258" s="1"/>
  <c r="AV8" i="258" s="1"/>
  <c r="AP6" i="258" l="1"/>
  <c r="AP13" i="258" s="1"/>
  <c r="AQ6" i="258"/>
  <c r="AX8" i="258"/>
  <c r="AZ8" i="258"/>
  <c r="AQ13" i="258" l="1"/>
  <c r="AR6" i="258"/>
  <c r="AR13" i="258" l="1"/>
  <c r="AS6" i="258"/>
  <c r="AS13" i="258" l="1"/>
  <c r="AU6" i="258"/>
  <c r="AV6" i="258" l="1"/>
  <c r="AU13" i="258"/>
  <c r="AV13" i="258" l="1"/>
  <c r="AZ6" i="258"/>
  <c r="AZ13" i="258" s="1"/>
  <c r="AX6" i="258"/>
  <c r="AX13" i="258" s="1"/>
  <c r="K15" i="253"/>
  <c r="I17" i="253"/>
  <c r="O15" i="253" l="1"/>
  <c r="O17" i="253" s="1"/>
  <c r="S30" i="251" s="1"/>
  <c r="G19" i="252"/>
  <c r="K17" i="253"/>
  <c r="G21" i="252" l="1"/>
  <c r="A13" i="250" l="1"/>
  <c r="A17" i="250" s="1"/>
  <c r="J217" i="173"/>
  <c r="E105" i="236"/>
  <c r="E102" i="236"/>
  <c r="E101" i="236"/>
  <c r="A68" i="250" l="1"/>
  <c r="A299" i="250"/>
  <c r="A303" i="250" s="1"/>
  <c r="A311" i="250" s="1"/>
  <c r="A319" i="250" s="1"/>
  <c r="A328" i="250" s="1"/>
  <c r="A335" i="250" s="1"/>
  <c r="A339" i="250" s="1"/>
  <c r="A343" i="250" s="1"/>
  <c r="A348" i="250" s="1"/>
  <c r="A353" i="250" s="1"/>
  <c r="A28" i="250"/>
  <c r="A19" i="250"/>
  <c r="A258" i="250"/>
  <c r="A269" i="250"/>
  <c r="A278" i="250" s="1"/>
  <c r="A286" i="250" s="1"/>
  <c r="A132" i="250"/>
  <c r="A117" i="250"/>
  <c r="H100" i="236"/>
  <c r="G100" i="236"/>
  <c r="F100" i="236"/>
  <c r="E100" i="236"/>
  <c r="E99" i="236"/>
  <c r="H98" i="236"/>
  <c r="G98" i="236"/>
  <c r="F98" i="236"/>
  <c r="E98" i="236"/>
  <c r="D98" i="236"/>
  <c r="P35" i="213"/>
  <c r="P29" i="213"/>
  <c r="P31" i="213" s="1"/>
  <c r="P25" i="213"/>
  <c r="M16" i="172"/>
  <c r="L448" i="173"/>
  <c r="J293" i="173" l="1"/>
  <c r="J265" i="173"/>
  <c r="L482" i="173"/>
  <c r="L312" i="237"/>
  <c r="L529" i="173"/>
  <c r="L522" i="173"/>
  <c r="H202" i="173"/>
  <c r="J130" i="173"/>
  <c r="H33" i="173"/>
  <c r="L126" i="173"/>
  <c r="L144" i="173" s="1"/>
  <c r="J92" i="173" l="1"/>
  <c r="J91" i="173"/>
  <c r="J89" i="173"/>
  <c r="J88" i="173"/>
  <c r="J83" i="173"/>
  <c r="J82" i="173"/>
  <c r="L19" i="173" l="1"/>
  <c r="L21" i="173" s="1"/>
  <c r="H12" i="170"/>
  <c r="F12" i="170"/>
  <c r="B12" i="170"/>
  <c r="N4" i="237"/>
  <c r="N5" i="237"/>
  <c r="N6" i="237"/>
  <c r="N7" i="237"/>
  <c r="N8" i="237"/>
  <c r="N9" i="237"/>
  <c r="N10" i="237"/>
  <c r="N11" i="237"/>
  <c r="N12" i="237"/>
  <c r="N13" i="237"/>
  <c r="N14" i="237"/>
  <c r="N15" i="237"/>
  <c r="N16" i="237"/>
  <c r="N17" i="237"/>
  <c r="N18" i="237"/>
  <c r="N19" i="237"/>
  <c r="N20" i="237"/>
  <c r="N21" i="237"/>
  <c r="N22" i="237"/>
  <c r="N23" i="237"/>
  <c r="N24" i="237"/>
  <c r="N25" i="237"/>
  <c r="N26" i="237"/>
  <c r="N27" i="237"/>
  <c r="N28" i="237"/>
  <c r="N29" i="237"/>
  <c r="N30" i="237"/>
  <c r="N31" i="237"/>
  <c r="N32" i="237"/>
  <c r="N33" i="237"/>
  <c r="N34" i="237"/>
  <c r="N35" i="237"/>
  <c r="N36" i="237"/>
  <c r="N37" i="237"/>
  <c r="N38" i="237"/>
  <c r="N39" i="237"/>
  <c r="N40" i="237"/>
  <c r="N41" i="237"/>
  <c r="N42" i="237"/>
  <c r="N43" i="237"/>
  <c r="N44" i="237"/>
  <c r="N45" i="237"/>
  <c r="N46" i="237"/>
  <c r="N47" i="237"/>
  <c r="N48" i="237"/>
  <c r="N49" i="237"/>
  <c r="N50" i="237"/>
  <c r="N51" i="237"/>
  <c r="N52" i="237"/>
  <c r="N53" i="237"/>
  <c r="N54" i="237"/>
  <c r="N55" i="237"/>
  <c r="N56" i="237"/>
  <c r="N57" i="237"/>
  <c r="N58" i="237"/>
  <c r="N59" i="237"/>
  <c r="N60" i="237"/>
  <c r="N61" i="237"/>
  <c r="N62" i="237"/>
  <c r="N63" i="237"/>
  <c r="N64" i="237"/>
  <c r="N65" i="237"/>
  <c r="N66" i="237"/>
  <c r="N67" i="237"/>
  <c r="N68" i="237"/>
  <c r="N69" i="237"/>
  <c r="N70" i="237"/>
  <c r="N71" i="237"/>
  <c r="N72" i="237"/>
  <c r="N73" i="237"/>
  <c r="N74" i="237"/>
  <c r="N75" i="237"/>
  <c r="N76" i="237"/>
  <c r="N77" i="237"/>
  <c r="N78" i="237"/>
  <c r="N79" i="237"/>
  <c r="N80" i="237"/>
  <c r="N81" i="237"/>
  <c r="N82" i="237"/>
  <c r="N83" i="237"/>
  <c r="N84" i="237"/>
  <c r="N85" i="237"/>
  <c r="N86" i="237"/>
  <c r="N87" i="237"/>
  <c r="N88" i="237"/>
  <c r="N89" i="237"/>
  <c r="N90" i="237"/>
  <c r="N91" i="237"/>
  <c r="N92" i="237"/>
  <c r="N93" i="237"/>
  <c r="N94" i="237"/>
  <c r="N95" i="237"/>
  <c r="N96" i="237"/>
  <c r="N97" i="237"/>
  <c r="N98" i="237"/>
  <c r="N99" i="237"/>
  <c r="N100" i="237"/>
  <c r="N101" i="237"/>
  <c r="N102" i="237"/>
  <c r="N103" i="237"/>
  <c r="N104" i="237"/>
  <c r="N105" i="237"/>
  <c r="N106" i="237"/>
  <c r="N107" i="237"/>
  <c r="N108" i="237"/>
  <c r="N109" i="237"/>
  <c r="N110" i="237"/>
  <c r="N111" i="237"/>
  <c r="N112" i="237"/>
  <c r="N113" i="237"/>
  <c r="N114" i="237"/>
  <c r="N115" i="237"/>
  <c r="N116" i="237"/>
  <c r="N117" i="237"/>
  <c r="N118" i="237"/>
  <c r="N119" i="237"/>
  <c r="N120" i="237"/>
  <c r="N121" i="237"/>
  <c r="N122" i="237"/>
  <c r="N123" i="237"/>
  <c r="N124" i="237"/>
  <c r="N125" i="237"/>
  <c r="N126" i="237"/>
  <c r="N127" i="237"/>
  <c r="N128" i="237"/>
  <c r="N129" i="237"/>
  <c r="N130" i="237"/>
  <c r="N131" i="237"/>
  <c r="N132" i="237"/>
  <c r="N133" i="237"/>
  <c r="N134" i="237"/>
  <c r="N135" i="237"/>
  <c r="N136" i="237"/>
  <c r="N137" i="237"/>
  <c r="N138" i="237"/>
  <c r="N139" i="237"/>
  <c r="N140" i="237"/>
  <c r="N141" i="237"/>
  <c r="N142" i="237"/>
  <c r="N143" i="237"/>
  <c r="N144" i="237"/>
  <c r="N145" i="237"/>
  <c r="N146" i="237"/>
  <c r="N147" i="237"/>
  <c r="N148" i="237"/>
  <c r="N149" i="237"/>
  <c r="N150" i="237"/>
  <c r="N151" i="237"/>
  <c r="N152" i="237"/>
  <c r="N153" i="237"/>
  <c r="N154" i="237"/>
  <c r="N155" i="237"/>
  <c r="N156" i="237"/>
  <c r="N157" i="237"/>
  <c r="N158" i="237"/>
  <c r="N159" i="237"/>
  <c r="N160" i="237"/>
  <c r="N161" i="237"/>
  <c r="N162" i="237"/>
  <c r="N163" i="237"/>
  <c r="N164" i="237"/>
  <c r="N165" i="237"/>
  <c r="N166" i="237"/>
  <c r="N167" i="237"/>
  <c r="N168" i="237"/>
  <c r="N169" i="237"/>
  <c r="N170" i="237"/>
  <c r="N171" i="237"/>
  <c r="N172" i="237"/>
  <c r="N173" i="237"/>
  <c r="N174" i="237"/>
  <c r="N175" i="237"/>
  <c r="N176" i="237"/>
  <c r="N177" i="237"/>
  <c r="N178" i="237"/>
  <c r="N179" i="237"/>
  <c r="N180" i="237"/>
  <c r="N181" i="237"/>
  <c r="N182" i="237"/>
  <c r="N183" i="237"/>
  <c r="N184" i="237"/>
  <c r="N185" i="237"/>
  <c r="N186" i="237"/>
  <c r="N187" i="237"/>
  <c r="N188" i="237"/>
  <c r="N189" i="237"/>
  <c r="N190" i="237"/>
  <c r="N191" i="237"/>
  <c r="N192" i="237"/>
  <c r="N193" i="237"/>
  <c r="N194" i="237"/>
  <c r="N195" i="237"/>
  <c r="N196" i="237"/>
  <c r="N197" i="237"/>
  <c r="N198" i="237"/>
  <c r="N199" i="237"/>
  <c r="N200" i="237"/>
  <c r="N201" i="237"/>
  <c r="N202" i="237"/>
  <c r="N203" i="237"/>
  <c r="N204" i="237"/>
  <c r="N205" i="237"/>
  <c r="N206" i="237"/>
  <c r="N207" i="237"/>
  <c r="N208" i="237"/>
  <c r="N209" i="237"/>
  <c r="N210" i="237"/>
  <c r="N211" i="237"/>
  <c r="N212" i="237"/>
  <c r="N213" i="237"/>
  <c r="N214" i="237"/>
  <c r="N215" i="237"/>
  <c r="N216" i="237"/>
  <c r="N217" i="237"/>
  <c r="N218" i="237"/>
  <c r="N219" i="237"/>
  <c r="N220" i="237"/>
  <c r="N221" i="237"/>
  <c r="N222" i="237"/>
  <c r="N223" i="237"/>
  <c r="N224" i="237"/>
  <c r="N225" i="237"/>
  <c r="N226" i="237"/>
  <c r="N227" i="237"/>
  <c r="N228" i="237"/>
  <c r="N229" i="237"/>
  <c r="N230" i="237"/>
  <c r="N231" i="237"/>
  <c r="N232" i="237"/>
  <c r="N233" i="237"/>
  <c r="N234" i="237"/>
  <c r="N235" i="237"/>
  <c r="N236" i="237"/>
  <c r="N237" i="237"/>
  <c r="N238" i="237"/>
  <c r="N239" i="237"/>
  <c r="N240" i="237"/>
  <c r="N241" i="237"/>
  <c r="N242" i="237"/>
  <c r="N243" i="237"/>
  <c r="N244" i="237"/>
  <c r="N245" i="237"/>
  <c r="N246" i="237"/>
  <c r="N247" i="237"/>
  <c r="N248" i="237"/>
  <c r="N249" i="237"/>
  <c r="N250" i="237"/>
  <c r="N251" i="237"/>
  <c r="N252" i="237"/>
  <c r="N253" i="237"/>
  <c r="N254" i="237"/>
  <c r="N255" i="237"/>
  <c r="N256" i="237"/>
  <c r="N257" i="237"/>
  <c r="N258" i="237"/>
  <c r="N259" i="237"/>
  <c r="N260" i="237"/>
  <c r="N261" i="237"/>
  <c r="N262" i="237"/>
  <c r="N263" i="237"/>
  <c r="N264" i="237"/>
  <c r="N265" i="237"/>
  <c r="N266" i="237"/>
  <c r="N267" i="237"/>
  <c r="N268" i="237"/>
  <c r="N269" i="237"/>
  <c r="N270" i="237"/>
  <c r="N271" i="237"/>
  <c r="N272" i="237"/>
  <c r="N273" i="237"/>
  <c r="N274" i="237"/>
  <c r="N275" i="237"/>
  <c r="N276" i="237"/>
  <c r="N277" i="237"/>
  <c r="N278" i="237"/>
  <c r="N279" i="237"/>
  <c r="N280" i="237"/>
  <c r="N281" i="237"/>
  <c r="N282" i="237"/>
  <c r="N283" i="237"/>
  <c r="N284" i="237"/>
  <c r="N285" i="237"/>
  <c r="N286" i="237"/>
  <c r="N287" i="237"/>
  <c r="N288" i="237"/>
  <c r="N289" i="237"/>
  <c r="N290" i="237"/>
  <c r="N291" i="237"/>
  <c r="N292" i="237"/>
  <c r="N293" i="237"/>
  <c r="N294" i="237"/>
  <c r="N295" i="237"/>
  <c r="N296" i="237"/>
  <c r="N297" i="237"/>
  <c r="N298" i="237"/>
  <c r="N299" i="237"/>
  <c r="N300" i="237"/>
  <c r="N301" i="237"/>
  <c r="N302" i="237"/>
  <c r="N303" i="237"/>
  <c r="N304" i="237"/>
  <c r="N305" i="237"/>
  <c r="N306" i="237"/>
  <c r="N307" i="237"/>
  <c r="N308" i="237"/>
  <c r="N309" i="237"/>
  <c r="N310" i="237"/>
  <c r="N311" i="237"/>
  <c r="M4" i="237"/>
  <c r="M5" i="237"/>
  <c r="M6" i="237"/>
  <c r="M7" i="237"/>
  <c r="M8" i="237"/>
  <c r="M9" i="237"/>
  <c r="M10" i="237"/>
  <c r="M11" i="237"/>
  <c r="M12" i="237"/>
  <c r="M13" i="237"/>
  <c r="M14" i="237"/>
  <c r="M15" i="237"/>
  <c r="M16" i="237"/>
  <c r="M17" i="237"/>
  <c r="M18" i="237"/>
  <c r="M19" i="237"/>
  <c r="M20" i="237"/>
  <c r="M21" i="237"/>
  <c r="M22" i="237"/>
  <c r="M23" i="237"/>
  <c r="M24" i="237"/>
  <c r="M25" i="237"/>
  <c r="M26" i="237"/>
  <c r="M27" i="237"/>
  <c r="M28" i="237"/>
  <c r="M29" i="237"/>
  <c r="M30" i="237"/>
  <c r="M31" i="237"/>
  <c r="M32" i="237"/>
  <c r="M33" i="237"/>
  <c r="M34" i="237"/>
  <c r="M35" i="237"/>
  <c r="M36" i="237"/>
  <c r="M37" i="237"/>
  <c r="M38" i="237"/>
  <c r="M39" i="237"/>
  <c r="M40" i="237"/>
  <c r="M41" i="237"/>
  <c r="M42" i="237"/>
  <c r="M43" i="237"/>
  <c r="M44" i="237"/>
  <c r="M45" i="237"/>
  <c r="M46" i="237"/>
  <c r="M47" i="237"/>
  <c r="M48" i="237"/>
  <c r="M49" i="237"/>
  <c r="M50" i="237"/>
  <c r="M51" i="237"/>
  <c r="M52" i="237"/>
  <c r="M53" i="237"/>
  <c r="M54" i="237"/>
  <c r="M55" i="237"/>
  <c r="M56" i="237"/>
  <c r="M57" i="237"/>
  <c r="M58" i="237"/>
  <c r="M59" i="237"/>
  <c r="M60" i="237"/>
  <c r="M61" i="237"/>
  <c r="M62" i="237"/>
  <c r="M63" i="237"/>
  <c r="M64" i="237"/>
  <c r="M65" i="237"/>
  <c r="M66" i="237"/>
  <c r="M67" i="237"/>
  <c r="M68" i="237"/>
  <c r="M69" i="237"/>
  <c r="M70" i="237"/>
  <c r="M71" i="237"/>
  <c r="M72" i="237"/>
  <c r="M73" i="237"/>
  <c r="M74" i="237"/>
  <c r="M75" i="237"/>
  <c r="M76" i="237"/>
  <c r="M77" i="237"/>
  <c r="M78" i="237"/>
  <c r="M79" i="237"/>
  <c r="M80" i="237"/>
  <c r="M81" i="237"/>
  <c r="M82" i="237"/>
  <c r="M83" i="237"/>
  <c r="M84" i="237"/>
  <c r="M85" i="237"/>
  <c r="M86" i="237"/>
  <c r="M87" i="237"/>
  <c r="M88" i="237"/>
  <c r="M89" i="237"/>
  <c r="M90" i="237"/>
  <c r="M91" i="237"/>
  <c r="M92" i="237"/>
  <c r="M93" i="237"/>
  <c r="M94" i="237"/>
  <c r="M95" i="237"/>
  <c r="M96" i="237"/>
  <c r="M97" i="237"/>
  <c r="M98" i="237"/>
  <c r="M99" i="237"/>
  <c r="M100" i="237"/>
  <c r="M101" i="237"/>
  <c r="M102" i="237"/>
  <c r="M103" i="237"/>
  <c r="M104" i="237"/>
  <c r="M105" i="237"/>
  <c r="M106" i="237"/>
  <c r="M107" i="237"/>
  <c r="M108" i="237"/>
  <c r="M109" i="237"/>
  <c r="M110" i="237"/>
  <c r="M111" i="237"/>
  <c r="M112" i="237"/>
  <c r="M113" i="237"/>
  <c r="M114" i="237"/>
  <c r="M115" i="237"/>
  <c r="M116" i="237"/>
  <c r="M117" i="237"/>
  <c r="M118" i="237"/>
  <c r="M119" i="237"/>
  <c r="M120" i="237"/>
  <c r="M121" i="237"/>
  <c r="M122" i="237"/>
  <c r="M123" i="237"/>
  <c r="M124" i="237"/>
  <c r="M125" i="237"/>
  <c r="M126" i="237"/>
  <c r="M127" i="237"/>
  <c r="M128" i="237"/>
  <c r="M129" i="237"/>
  <c r="M130" i="237"/>
  <c r="M131" i="237"/>
  <c r="M132" i="237"/>
  <c r="M133" i="237"/>
  <c r="M134" i="237"/>
  <c r="M135" i="237"/>
  <c r="M136" i="237"/>
  <c r="M137" i="237"/>
  <c r="M138" i="237"/>
  <c r="M139" i="237"/>
  <c r="M140" i="237"/>
  <c r="M141" i="237"/>
  <c r="M142" i="237"/>
  <c r="M143" i="237"/>
  <c r="M144" i="237"/>
  <c r="M145" i="237"/>
  <c r="M146" i="237"/>
  <c r="M147" i="237"/>
  <c r="M148" i="237"/>
  <c r="M149" i="237"/>
  <c r="M150" i="237"/>
  <c r="M151" i="237"/>
  <c r="M152" i="237"/>
  <c r="M153" i="237"/>
  <c r="M154" i="237"/>
  <c r="M155" i="237"/>
  <c r="M156" i="237"/>
  <c r="M157" i="237"/>
  <c r="M158" i="237"/>
  <c r="M159" i="237"/>
  <c r="M160" i="237"/>
  <c r="M161" i="237"/>
  <c r="M162" i="237"/>
  <c r="M163" i="237"/>
  <c r="M164" i="237"/>
  <c r="M165" i="237"/>
  <c r="M166" i="237"/>
  <c r="M167" i="237"/>
  <c r="M168" i="237"/>
  <c r="M169" i="237"/>
  <c r="M170" i="237"/>
  <c r="M171" i="237"/>
  <c r="M172" i="237"/>
  <c r="M173" i="237"/>
  <c r="M174" i="237"/>
  <c r="M175" i="237"/>
  <c r="M176" i="237"/>
  <c r="M177" i="237"/>
  <c r="M178" i="237"/>
  <c r="M179" i="237"/>
  <c r="M180" i="237"/>
  <c r="M181" i="237"/>
  <c r="M182" i="237"/>
  <c r="M183" i="237"/>
  <c r="M184" i="237"/>
  <c r="M185" i="237"/>
  <c r="M186" i="237"/>
  <c r="M187" i="237"/>
  <c r="M188" i="237"/>
  <c r="M189" i="237"/>
  <c r="M190" i="237"/>
  <c r="M191" i="237"/>
  <c r="M192" i="237"/>
  <c r="M193" i="237"/>
  <c r="M194" i="237"/>
  <c r="M195" i="237"/>
  <c r="M196" i="237"/>
  <c r="M197" i="237"/>
  <c r="M198" i="237"/>
  <c r="M199" i="237"/>
  <c r="M200" i="237"/>
  <c r="M201" i="237"/>
  <c r="M202" i="237"/>
  <c r="M203" i="237"/>
  <c r="M204" i="237"/>
  <c r="M205" i="237"/>
  <c r="M206" i="237"/>
  <c r="M207" i="237"/>
  <c r="M208" i="237"/>
  <c r="M209" i="237"/>
  <c r="M210" i="237"/>
  <c r="M211" i="237"/>
  <c r="M212" i="237"/>
  <c r="M213" i="237"/>
  <c r="M214" i="237"/>
  <c r="M215" i="237"/>
  <c r="M216" i="237"/>
  <c r="M217" i="237"/>
  <c r="M218" i="237"/>
  <c r="M219" i="237"/>
  <c r="M220" i="237"/>
  <c r="M221" i="237"/>
  <c r="M222" i="237"/>
  <c r="M223" i="237"/>
  <c r="M224" i="237"/>
  <c r="M225" i="237"/>
  <c r="M226" i="237"/>
  <c r="M227" i="237"/>
  <c r="M228" i="237"/>
  <c r="M229" i="237"/>
  <c r="M230" i="237"/>
  <c r="M231" i="237"/>
  <c r="M232" i="237"/>
  <c r="M233" i="237"/>
  <c r="M234" i="237"/>
  <c r="M235" i="237"/>
  <c r="M236" i="237"/>
  <c r="M237" i="237"/>
  <c r="M238" i="237"/>
  <c r="M239" i="237"/>
  <c r="M240" i="237"/>
  <c r="M241" i="237"/>
  <c r="M242" i="237"/>
  <c r="M243" i="237"/>
  <c r="M244" i="237"/>
  <c r="M245" i="237"/>
  <c r="M246" i="237"/>
  <c r="M247" i="237"/>
  <c r="M248" i="237"/>
  <c r="M249" i="237"/>
  <c r="M250" i="237"/>
  <c r="M251" i="237"/>
  <c r="M252" i="237"/>
  <c r="M253" i="237"/>
  <c r="M254" i="237"/>
  <c r="M255" i="237"/>
  <c r="M256" i="237"/>
  <c r="M257" i="237"/>
  <c r="M258" i="237"/>
  <c r="M259" i="237"/>
  <c r="M260" i="237"/>
  <c r="M261" i="237"/>
  <c r="M262" i="237"/>
  <c r="M263" i="237"/>
  <c r="M264" i="237"/>
  <c r="M265" i="237"/>
  <c r="M266" i="237"/>
  <c r="M267" i="237"/>
  <c r="M268" i="237"/>
  <c r="M269" i="237"/>
  <c r="M270" i="237"/>
  <c r="M271" i="237"/>
  <c r="M272" i="237"/>
  <c r="M273" i="237"/>
  <c r="M274" i="237"/>
  <c r="M275" i="237"/>
  <c r="M276" i="237"/>
  <c r="M277" i="237"/>
  <c r="M278" i="237"/>
  <c r="M279" i="237"/>
  <c r="M280" i="237"/>
  <c r="M281" i="237"/>
  <c r="M282" i="237"/>
  <c r="M283" i="237"/>
  <c r="M284" i="237"/>
  <c r="M285" i="237"/>
  <c r="M286" i="237"/>
  <c r="M287" i="237"/>
  <c r="M288" i="237"/>
  <c r="M289" i="237"/>
  <c r="M290" i="237"/>
  <c r="M291" i="237"/>
  <c r="M292" i="237"/>
  <c r="M293" i="237"/>
  <c r="M294" i="237"/>
  <c r="M295" i="237"/>
  <c r="M296" i="237"/>
  <c r="M297" i="237"/>
  <c r="M298" i="237"/>
  <c r="M299" i="237"/>
  <c r="M300" i="237"/>
  <c r="M301" i="237"/>
  <c r="M302" i="237"/>
  <c r="M303" i="237"/>
  <c r="M304" i="237"/>
  <c r="M305" i="237"/>
  <c r="M306" i="237"/>
  <c r="M307" i="237"/>
  <c r="M308" i="237"/>
  <c r="M309" i="237"/>
  <c r="M310" i="237"/>
  <c r="M311" i="237"/>
  <c r="A4" i="173"/>
  <c r="A57" i="235"/>
  <c r="I318" i="237" l="1"/>
  <c r="L318" i="237"/>
  <c r="B303" i="237"/>
  <c r="A303" i="237" s="1"/>
  <c r="B304" i="237"/>
  <c r="A304" i="237" s="1"/>
  <c r="B305" i="237"/>
  <c r="A305" i="237" s="1"/>
  <c r="B306" i="237"/>
  <c r="A306" i="237" s="1"/>
  <c r="B307" i="237"/>
  <c r="A307" i="237" s="1"/>
  <c r="B308" i="237"/>
  <c r="A308" i="237" s="1"/>
  <c r="B309" i="237"/>
  <c r="A309" i="237" s="1"/>
  <c r="B310" i="237"/>
  <c r="A310" i="237" s="1"/>
  <c r="B311" i="237"/>
  <c r="A311" i="237" s="1"/>
  <c r="K12" i="239"/>
  <c r="K11" i="239"/>
  <c r="K10" i="239"/>
  <c r="K9" i="239"/>
  <c r="K8" i="239"/>
  <c r="K7" i="239"/>
  <c r="K6" i="239"/>
  <c r="J5" i="239"/>
  <c r="J6" i="239"/>
  <c r="J7" i="239"/>
  <c r="J8" i="239"/>
  <c r="J9" i="239"/>
  <c r="J10" i="239"/>
  <c r="J11" i="239"/>
  <c r="J12" i="239"/>
  <c r="J4" i="239"/>
  <c r="E45" i="239" l="1"/>
  <c r="E46" i="239"/>
  <c r="E47" i="239"/>
  <c r="E48" i="239"/>
  <c r="E49" i="239"/>
  <c r="E50" i="239"/>
  <c r="E51" i="239"/>
  <c r="E35" i="239"/>
  <c r="E36" i="239"/>
  <c r="E37" i="239"/>
  <c r="E38" i="239"/>
  <c r="E39" i="239"/>
  <c r="L305" i="244"/>
  <c r="K305" i="244"/>
  <c r="J305" i="244"/>
  <c r="I305" i="244"/>
  <c r="H305" i="244"/>
  <c r="G305" i="244"/>
  <c r="F305" i="244"/>
  <c r="E305" i="244"/>
  <c r="A305" i="244"/>
  <c r="N304" i="244"/>
  <c r="M304" i="244"/>
  <c r="B304" i="244"/>
  <c r="A304" i="244" s="1"/>
  <c r="N303" i="244"/>
  <c r="M303" i="244"/>
  <c r="B303" i="244"/>
  <c r="A303" i="244" s="1"/>
  <c r="N302" i="244"/>
  <c r="M302" i="244"/>
  <c r="B302" i="244"/>
  <c r="A302" i="244" s="1"/>
  <c r="M301" i="244"/>
  <c r="B301" i="244"/>
  <c r="A301" i="244" s="1"/>
  <c r="N300" i="244"/>
  <c r="M300" i="244"/>
  <c r="B300" i="244"/>
  <c r="A300" i="244" s="1"/>
  <c r="N299" i="244"/>
  <c r="M299" i="244"/>
  <c r="B299" i="244"/>
  <c r="A299" i="244" s="1"/>
  <c r="N298" i="244"/>
  <c r="M298" i="244"/>
  <c r="B298" i="244"/>
  <c r="A298" i="244" s="1"/>
  <c r="N297" i="244"/>
  <c r="M297" i="244"/>
  <c r="B297" i="244"/>
  <c r="A297" i="244" s="1"/>
  <c r="N296" i="244"/>
  <c r="M296" i="244"/>
  <c r="B296" i="244"/>
  <c r="A296" i="244" s="1"/>
  <c r="N295" i="244"/>
  <c r="M295" i="244"/>
  <c r="B295" i="244"/>
  <c r="A295" i="244" s="1"/>
  <c r="N294" i="244"/>
  <c r="M294" i="244"/>
  <c r="B294" i="244"/>
  <c r="A294" i="244" s="1"/>
  <c r="N293" i="244"/>
  <c r="M293" i="244"/>
  <c r="B293" i="244"/>
  <c r="A293" i="244" s="1"/>
  <c r="N292" i="244"/>
  <c r="M292" i="244"/>
  <c r="B292" i="244"/>
  <c r="A292" i="244" s="1"/>
  <c r="N291" i="244"/>
  <c r="M291" i="244"/>
  <c r="B291" i="244"/>
  <c r="A291" i="244" s="1"/>
  <c r="N290" i="244"/>
  <c r="M290" i="244"/>
  <c r="B290" i="244"/>
  <c r="A290" i="244" s="1"/>
  <c r="N289" i="244"/>
  <c r="M289" i="244"/>
  <c r="B289" i="244"/>
  <c r="A289" i="244" s="1"/>
  <c r="N288" i="244"/>
  <c r="M288" i="244"/>
  <c r="B288" i="244"/>
  <c r="A288" i="244" s="1"/>
  <c r="N287" i="244"/>
  <c r="M287" i="244"/>
  <c r="B287" i="244"/>
  <c r="A287" i="244" s="1"/>
  <c r="N286" i="244"/>
  <c r="M286" i="244"/>
  <c r="B286" i="244"/>
  <c r="A286" i="244" s="1"/>
  <c r="N285" i="244"/>
  <c r="M285" i="244"/>
  <c r="B285" i="244"/>
  <c r="A285" i="244" s="1"/>
  <c r="N284" i="244"/>
  <c r="M284" i="244"/>
  <c r="B284" i="244"/>
  <c r="A284" i="244" s="1"/>
  <c r="N283" i="244"/>
  <c r="M283" i="244"/>
  <c r="B283" i="244"/>
  <c r="A283" i="244" s="1"/>
  <c r="N282" i="244"/>
  <c r="M282" i="244"/>
  <c r="B282" i="244"/>
  <c r="A282" i="244" s="1"/>
  <c r="N281" i="244"/>
  <c r="M281" i="244"/>
  <c r="B281" i="244"/>
  <c r="A281" i="244" s="1"/>
  <c r="N280" i="244"/>
  <c r="M280" i="244"/>
  <c r="B280" i="244"/>
  <c r="A280" i="244" s="1"/>
  <c r="N279" i="244"/>
  <c r="M279" i="244"/>
  <c r="B279" i="244"/>
  <c r="A279" i="244" s="1"/>
  <c r="N278" i="244"/>
  <c r="M278" i="244"/>
  <c r="B278" i="244"/>
  <c r="A278" i="244" s="1"/>
  <c r="N277" i="244"/>
  <c r="M277" i="244"/>
  <c r="B277" i="244"/>
  <c r="A277" i="244" s="1"/>
  <c r="N276" i="244"/>
  <c r="M276" i="244"/>
  <c r="B276" i="244"/>
  <c r="A276" i="244" s="1"/>
  <c r="N275" i="244"/>
  <c r="M275" i="244"/>
  <c r="B275" i="244"/>
  <c r="A275" i="244" s="1"/>
  <c r="N274" i="244"/>
  <c r="M274" i="244"/>
  <c r="B274" i="244"/>
  <c r="A274" i="244" s="1"/>
  <c r="N273" i="244"/>
  <c r="M273" i="244"/>
  <c r="B273" i="244"/>
  <c r="A273" i="244" s="1"/>
  <c r="N272" i="244"/>
  <c r="M272" i="244"/>
  <c r="B272" i="244"/>
  <c r="A272" i="244" s="1"/>
  <c r="N271" i="244"/>
  <c r="M271" i="244"/>
  <c r="B271" i="244"/>
  <c r="A271" i="244" s="1"/>
  <c r="N270" i="244"/>
  <c r="M270" i="244"/>
  <c r="B270" i="244"/>
  <c r="A270" i="244" s="1"/>
  <c r="N269" i="244"/>
  <c r="M269" i="244"/>
  <c r="B269" i="244"/>
  <c r="A269" i="244" s="1"/>
  <c r="N268" i="244"/>
  <c r="M268" i="244"/>
  <c r="B268" i="244"/>
  <c r="A268" i="244" s="1"/>
  <c r="N267" i="244"/>
  <c r="M267" i="244"/>
  <c r="B267" i="244"/>
  <c r="A267" i="244" s="1"/>
  <c r="N266" i="244"/>
  <c r="M266" i="244"/>
  <c r="B266" i="244"/>
  <c r="A266" i="244" s="1"/>
  <c r="N265" i="244"/>
  <c r="M265" i="244"/>
  <c r="B265" i="244"/>
  <c r="A265" i="244" s="1"/>
  <c r="N264" i="244"/>
  <c r="M264" i="244"/>
  <c r="B264" i="244"/>
  <c r="A264" i="244" s="1"/>
  <c r="N263" i="244"/>
  <c r="M263" i="244"/>
  <c r="B263" i="244"/>
  <c r="A263" i="244" s="1"/>
  <c r="N262" i="244"/>
  <c r="M262" i="244"/>
  <c r="B262" i="244"/>
  <c r="A262" i="244" s="1"/>
  <c r="N261" i="244"/>
  <c r="M261" i="244"/>
  <c r="B261" i="244"/>
  <c r="A261" i="244" s="1"/>
  <c r="N260" i="244"/>
  <c r="M260" i="244"/>
  <c r="B260" i="244"/>
  <c r="A260" i="244" s="1"/>
  <c r="N259" i="244"/>
  <c r="M259" i="244"/>
  <c r="B259" i="244"/>
  <c r="A259" i="244" s="1"/>
  <c r="N258" i="244"/>
  <c r="M258" i="244"/>
  <c r="B258" i="244"/>
  <c r="A258" i="244" s="1"/>
  <c r="N257" i="244"/>
  <c r="M257" i="244"/>
  <c r="B257" i="244"/>
  <c r="A257" i="244" s="1"/>
  <c r="N256" i="244"/>
  <c r="M256" i="244"/>
  <c r="B256" i="244"/>
  <c r="A256" i="244" s="1"/>
  <c r="N255" i="244"/>
  <c r="M255" i="244"/>
  <c r="B255" i="244"/>
  <c r="A255" i="244" s="1"/>
  <c r="N254" i="244"/>
  <c r="M254" i="244"/>
  <c r="B254" i="244"/>
  <c r="A254" i="244" s="1"/>
  <c r="N253" i="244"/>
  <c r="M253" i="244"/>
  <c r="B253" i="244"/>
  <c r="A253" i="244" s="1"/>
  <c r="N252" i="244"/>
  <c r="M252" i="244"/>
  <c r="B252" i="244"/>
  <c r="A252" i="244" s="1"/>
  <c r="N251" i="244"/>
  <c r="M251" i="244"/>
  <c r="B251" i="244"/>
  <c r="A251" i="244" s="1"/>
  <c r="N250" i="244"/>
  <c r="M250" i="244"/>
  <c r="B250" i="244"/>
  <c r="A250" i="244" s="1"/>
  <c r="N249" i="244"/>
  <c r="M249" i="244"/>
  <c r="B249" i="244"/>
  <c r="A249" i="244" s="1"/>
  <c r="N248" i="244"/>
  <c r="B248" i="244"/>
  <c r="A248" i="244" s="1"/>
  <c r="N247" i="244"/>
  <c r="M247" i="244"/>
  <c r="B247" i="244"/>
  <c r="A247" i="244" s="1"/>
  <c r="N246" i="244"/>
  <c r="M246" i="244"/>
  <c r="B246" i="244"/>
  <c r="A246" i="244" s="1"/>
  <c r="N245" i="244"/>
  <c r="M245" i="244"/>
  <c r="B245" i="244"/>
  <c r="A245" i="244" s="1"/>
  <c r="N244" i="244"/>
  <c r="M244" i="244"/>
  <c r="B244" i="244"/>
  <c r="A244" i="244" s="1"/>
  <c r="N243" i="244"/>
  <c r="M243" i="244"/>
  <c r="B243" i="244"/>
  <c r="A243" i="244" s="1"/>
  <c r="N242" i="244"/>
  <c r="M242" i="244"/>
  <c r="B242" i="244"/>
  <c r="A242" i="244" s="1"/>
  <c r="N241" i="244"/>
  <c r="M241" i="244"/>
  <c r="B241" i="244"/>
  <c r="A241" i="244" s="1"/>
  <c r="N240" i="244"/>
  <c r="M240" i="244"/>
  <c r="B240" i="244"/>
  <c r="A240" i="244" s="1"/>
  <c r="N239" i="244"/>
  <c r="M239" i="244"/>
  <c r="B239" i="244"/>
  <c r="A239" i="244" s="1"/>
  <c r="N238" i="244"/>
  <c r="M238" i="244"/>
  <c r="B238" i="244"/>
  <c r="A238" i="244" s="1"/>
  <c r="N237" i="244"/>
  <c r="M237" i="244"/>
  <c r="B237" i="244"/>
  <c r="A237" i="244" s="1"/>
  <c r="N236" i="244"/>
  <c r="M236" i="244"/>
  <c r="B236" i="244"/>
  <c r="A236" i="244" s="1"/>
  <c r="N235" i="244"/>
  <c r="M235" i="244"/>
  <c r="B235" i="244"/>
  <c r="A235" i="244" s="1"/>
  <c r="N234" i="244"/>
  <c r="M234" i="244"/>
  <c r="B234" i="244"/>
  <c r="A234" i="244" s="1"/>
  <c r="N233" i="244"/>
  <c r="M233" i="244"/>
  <c r="B233" i="244"/>
  <c r="A233" i="244" s="1"/>
  <c r="N232" i="244"/>
  <c r="M232" i="244"/>
  <c r="B232" i="244"/>
  <c r="A232" i="244" s="1"/>
  <c r="N231" i="244"/>
  <c r="M231" i="244"/>
  <c r="B231" i="244"/>
  <c r="A231" i="244" s="1"/>
  <c r="N230" i="244"/>
  <c r="M230" i="244"/>
  <c r="B230" i="244"/>
  <c r="A230" i="244" s="1"/>
  <c r="N229" i="244"/>
  <c r="M229" i="244"/>
  <c r="B229" i="244"/>
  <c r="A229" i="244" s="1"/>
  <c r="N228" i="244"/>
  <c r="M228" i="244"/>
  <c r="B228" i="244"/>
  <c r="A228" i="244" s="1"/>
  <c r="N227" i="244"/>
  <c r="M227" i="244"/>
  <c r="B227" i="244"/>
  <c r="A227" i="244" s="1"/>
  <c r="N226" i="244"/>
  <c r="M226" i="244"/>
  <c r="B226" i="244"/>
  <c r="A226" i="244" s="1"/>
  <c r="N225" i="244"/>
  <c r="M225" i="244"/>
  <c r="B225" i="244"/>
  <c r="A225" i="244" s="1"/>
  <c r="N224" i="244"/>
  <c r="M224" i="244"/>
  <c r="B224" i="244"/>
  <c r="A224" i="244" s="1"/>
  <c r="N223" i="244"/>
  <c r="M223" i="244"/>
  <c r="B223" i="244"/>
  <c r="A223" i="244" s="1"/>
  <c r="N222" i="244"/>
  <c r="M222" i="244"/>
  <c r="B222" i="244"/>
  <c r="A222" i="244" s="1"/>
  <c r="N221" i="244"/>
  <c r="M221" i="244"/>
  <c r="B221" i="244"/>
  <c r="A221" i="244" s="1"/>
  <c r="N220" i="244"/>
  <c r="M220" i="244"/>
  <c r="B220" i="244"/>
  <c r="A220" i="244" s="1"/>
  <c r="N219" i="244"/>
  <c r="M219" i="244"/>
  <c r="B219" i="244"/>
  <c r="A219" i="244" s="1"/>
  <c r="N218" i="244"/>
  <c r="M218" i="244"/>
  <c r="B218" i="244"/>
  <c r="A218" i="244" s="1"/>
  <c r="N217" i="244"/>
  <c r="M217" i="244"/>
  <c r="B217" i="244"/>
  <c r="A217" i="244" s="1"/>
  <c r="N216" i="244"/>
  <c r="M216" i="244"/>
  <c r="B216" i="244"/>
  <c r="A216" i="244" s="1"/>
  <c r="N215" i="244"/>
  <c r="M215" i="244"/>
  <c r="B215" i="244"/>
  <c r="A215" i="244" s="1"/>
  <c r="N214" i="244"/>
  <c r="M214" i="244"/>
  <c r="B214" i="244"/>
  <c r="A214" i="244" s="1"/>
  <c r="N213" i="244"/>
  <c r="M213" i="244"/>
  <c r="B213" i="244"/>
  <c r="A213" i="244" s="1"/>
  <c r="N212" i="244"/>
  <c r="M212" i="244"/>
  <c r="B212" i="244"/>
  <c r="A212" i="244" s="1"/>
  <c r="N211" i="244"/>
  <c r="M211" i="244"/>
  <c r="B211" i="244"/>
  <c r="A211" i="244" s="1"/>
  <c r="N210" i="244"/>
  <c r="M210" i="244"/>
  <c r="B210" i="244"/>
  <c r="A210" i="244" s="1"/>
  <c r="N209" i="244"/>
  <c r="M209" i="244"/>
  <c r="B209" i="244"/>
  <c r="A209" i="244" s="1"/>
  <c r="N208" i="244"/>
  <c r="M208" i="244"/>
  <c r="B208" i="244"/>
  <c r="A208" i="244" s="1"/>
  <c r="N207" i="244"/>
  <c r="M207" i="244"/>
  <c r="B207" i="244"/>
  <c r="A207" i="244" s="1"/>
  <c r="N206" i="244"/>
  <c r="M206" i="244"/>
  <c r="B206" i="244"/>
  <c r="A206" i="244" s="1"/>
  <c r="N205" i="244"/>
  <c r="M205" i="244"/>
  <c r="B205" i="244"/>
  <c r="A205" i="244" s="1"/>
  <c r="N204" i="244"/>
  <c r="M204" i="244"/>
  <c r="B204" i="244"/>
  <c r="A204" i="244" s="1"/>
  <c r="N203" i="244"/>
  <c r="M203" i="244"/>
  <c r="B203" i="244"/>
  <c r="A203" i="244" s="1"/>
  <c r="N202" i="244"/>
  <c r="M202" i="244"/>
  <c r="B202" i="244"/>
  <c r="A202" i="244" s="1"/>
  <c r="N201" i="244"/>
  <c r="M201" i="244"/>
  <c r="B201" i="244"/>
  <c r="A201" i="244" s="1"/>
  <c r="N200" i="244"/>
  <c r="M200" i="244"/>
  <c r="B200" i="244"/>
  <c r="A200" i="244" s="1"/>
  <c r="N199" i="244"/>
  <c r="M199" i="244"/>
  <c r="B199" i="244"/>
  <c r="A199" i="244" s="1"/>
  <c r="N198" i="244"/>
  <c r="M198" i="244"/>
  <c r="B198" i="244"/>
  <c r="A198" i="244" s="1"/>
  <c r="N197" i="244"/>
  <c r="M197" i="244"/>
  <c r="B197" i="244"/>
  <c r="A197" i="244" s="1"/>
  <c r="N196" i="244"/>
  <c r="M196" i="244"/>
  <c r="B196" i="244"/>
  <c r="A196" i="244" s="1"/>
  <c r="N195" i="244"/>
  <c r="M195" i="244"/>
  <c r="B195" i="244"/>
  <c r="A195" i="244" s="1"/>
  <c r="N194" i="244"/>
  <c r="M194" i="244"/>
  <c r="B194" i="244"/>
  <c r="A194" i="244" s="1"/>
  <c r="M193" i="244"/>
  <c r="B193" i="244"/>
  <c r="A193" i="244" s="1"/>
  <c r="M192" i="244"/>
  <c r="B192" i="244"/>
  <c r="A192" i="244"/>
  <c r="N191" i="244"/>
  <c r="M191" i="244"/>
  <c r="B191" i="244"/>
  <c r="A191" i="244" s="1"/>
  <c r="N190" i="244"/>
  <c r="M190" i="244"/>
  <c r="B190" i="244"/>
  <c r="A190" i="244" s="1"/>
  <c r="N189" i="244"/>
  <c r="M189" i="244"/>
  <c r="B189" i="244"/>
  <c r="A189" i="244" s="1"/>
  <c r="N188" i="244"/>
  <c r="M188" i="244"/>
  <c r="B188" i="244"/>
  <c r="A188" i="244" s="1"/>
  <c r="N187" i="244"/>
  <c r="M187" i="244"/>
  <c r="B187" i="244"/>
  <c r="A187" i="244" s="1"/>
  <c r="N186" i="244"/>
  <c r="M186" i="244"/>
  <c r="B186" i="244"/>
  <c r="A186" i="244" s="1"/>
  <c r="N185" i="244"/>
  <c r="M185" i="244"/>
  <c r="B185" i="244"/>
  <c r="A185" i="244" s="1"/>
  <c r="N184" i="244"/>
  <c r="M184" i="244"/>
  <c r="B184" i="244"/>
  <c r="A184" i="244" s="1"/>
  <c r="N183" i="244"/>
  <c r="M183" i="244"/>
  <c r="B183" i="244"/>
  <c r="A183" i="244" s="1"/>
  <c r="N182" i="244"/>
  <c r="M182" i="244"/>
  <c r="B182" i="244"/>
  <c r="A182" i="244" s="1"/>
  <c r="N181" i="244"/>
  <c r="M181" i="244"/>
  <c r="B181" i="244"/>
  <c r="A181" i="244" s="1"/>
  <c r="N180" i="244"/>
  <c r="M180" i="244"/>
  <c r="B180" i="244"/>
  <c r="A180" i="244" s="1"/>
  <c r="N179" i="244"/>
  <c r="M179" i="244"/>
  <c r="B179" i="244"/>
  <c r="A179" i="244" s="1"/>
  <c r="N178" i="244"/>
  <c r="M178" i="244"/>
  <c r="B178" i="244"/>
  <c r="A178" i="244" s="1"/>
  <c r="N177" i="244"/>
  <c r="M177" i="244"/>
  <c r="B177" i="244"/>
  <c r="A177" i="244" s="1"/>
  <c r="N176" i="244"/>
  <c r="M176" i="244"/>
  <c r="B176" i="244"/>
  <c r="A176" i="244" s="1"/>
  <c r="N175" i="244"/>
  <c r="M175" i="244"/>
  <c r="B175" i="244"/>
  <c r="A175" i="244" s="1"/>
  <c r="N174" i="244"/>
  <c r="M174" i="244"/>
  <c r="B174" i="244"/>
  <c r="A174" i="244" s="1"/>
  <c r="N173" i="244"/>
  <c r="M173" i="244"/>
  <c r="B173" i="244"/>
  <c r="A173" i="244" s="1"/>
  <c r="N172" i="244"/>
  <c r="M172" i="244"/>
  <c r="B172" i="244"/>
  <c r="A172" i="244" s="1"/>
  <c r="N171" i="244"/>
  <c r="M171" i="244"/>
  <c r="B171" i="244"/>
  <c r="A171" i="244" s="1"/>
  <c r="N170" i="244"/>
  <c r="M170" i="244"/>
  <c r="B170" i="244"/>
  <c r="A170" i="244" s="1"/>
  <c r="N169" i="244"/>
  <c r="M169" i="244"/>
  <c r="B169" i="244"/>
  <c r="A169" i="244" s="1"/>
  <c r="N168" i="244"/>
  <c r="M168" i="244"/>
  <c r="B168" i="244"/>
  <c r="A168" i="244" s="1"/>
  <c r="N167" i="244"/>
  <c r="M167" i="244"/>
  <c r="B167" i="244"/>
  <c r="A167" i="244" s="1"/>
  <c r="N166" i="244"/>
  <c r="M166" i="244"/>
  <c r="B166" i="244"/>
  <c r="A166" i="244" s="1"/>
  <c r="N165" i="244"/>
  <c r="M165" i="244"/>
  <c r="B165" i="244"/>
  <c r="A165" i="244" s="1"/>
  <c r="N164" i="244"/>
  <c r="M164" i="244"/>
  <c r="B164" i="244"/>
  <c r="A164" i="244" s="1"/>
  <c r="N163" i="244"/>
  <c r="M163" i="244"/>
  <c r="B163" i="244"/>
  <c r="A163" i="244" s="1"/>
  <c r="N162" i="244"/>
  <c r="M162" i="244"/>
  <c r="B162" i="244"/>
  <c r="A162" i="244" s="1"/>
  <c r="N161" i="244"/>
  <c r="M161" i="244"/>
  <c r="B161" i="244"/>
  <c r="A161" i="244" s="1"/>
  <c r="N160" i="244"/>
  <c r="M160" i="244"/>
  <c r="B160" i="244"/>
  <c r="A160" i="244" s="1"/>
  <c r="N159" i="244"/>
  <c r="M159" i="244"/>
  <c r="B159" i="244"/>
  <c r="A159" i="244" s="1"/>
  <c r="M158" i="244"/>
  <c r="B158" i="244"/>
  <c r="A158" i="244" s="1"/>
  <c r="N157" i="244"/>
  <c r="M157" i="244"/>
  <c r="B157" i="244"/>
  <c r="A157" i="244" s="1"/>
  <c r="N156" i="244"/>
  <c r="M156" i="244"/>
  <c r="B156" i="244"/>
  <c r="A156" i="244" s="1"/>
  <c r="N155" i="244"/>
  <c r="M155" i="244"/>
  <c r="B155" i="244"/>
  <c r="A155" i="244" s="1"/>
  <c r="N154" i="244"/>
  <c r="M154" i="244"/>
  <c r="B154" i="244"/>
  <c r="A154" i="244" s="1"/>
  <c r="N153" i="244"/>
  <c r="M153" i="244"/>
  <c r="B153" i="244"/>
  <c r="A153" i="244" s="1"/>
  <c r="N152" i="244"/>
  <c r="M152" i="244"/>
  <c r="B152" i="244"/>
  <c r="A152" i="244" s="1"/>
  <c r="N151" i="244"/>
  <c r="M151" i="244"/>
  <c r="B151" i="244"/>
  <c r="A151" i="244" s="1"/>
  <c r="N150" i="244"/>
  <c r="M150" i="244"/>
  <c r="B150" i="244"/>
  <c r="A150" i="244" s="1"/>
  <c r="N149" i="244"/>
  <c r="M149" i="244"/>
  <c r="B149" i="244"/>
  <c r="A149" i="244" s="1"/>
  <c r="N148" i="244"/>
  <c r="M148" i="244"/>
  <c r="B148" i="244"/>
  <c r="A148" i="244" s="1"/>
  <c r="N147" i="244"/>
  <c r="M147" i="244"/>
  <c r="B147" i="244"/>
  <c r="A147" i="244" s="1"/>
  <c r="N146" i="244"/>
  <c r="M146" i="244"/>
  <c r="B146" i="244"/>
  <c r="A146" i="244" s="1"/>
  <c r="N145" i="244"/>
  <c r="M145" i="244"/>
  <c r="B145" i="244"/>
  <c r="A145" i="244" s="1"/>
  <c r="N144" i="244"/>
  <c r="M144" i="244"/>
  <c r="B144" i="244"/>
  <c r="A144" i="244" s="1"/>
  <c r="N143" i="244"/>
  <c r="M143" i="244"/>
  <c r="B143" i="244"/>
  <c r="A143" i="244" s="1"/>
  <c r="N142" i="244"/>
  <c r="M142" i="244"/>
  <c r="B142" i="244"/>
  <c r="A142" i="244" s="1"/>
  <c r="N141" i="244"/>
  <c r="M141" i="244"/>
  <c r="B141" i="244"/>
  <c r="A141" i="244" s="1"/>
  <c r="N140" i="244"/>
  <c r="M140" i="244"/>
  <c r="B140" i="244"/>
  <c r="A140" i="244" s="1"/>
  <c r="N139" i="244"/>
  <c r="M139" i="244"/>
  <c r="B139" i="244"/>
  <c r="A139" i="244" s="1"/>
  <c r="N138" i="244"/>
  <c r="M138" i="244"/>
  <c r="B138" i="244"/>
  <c r="A138" i="244" s="1"/>
  <c r="N137" i="244"/>
  <c r="M137" i="244"/>
  <c r="B137" i="244"/>
  <c r="A137" i="244" s="1"/>
  <c r="N136" i="244"/>
  <c r="M136" i="244"/>
  <c r="B136" i="244"/>
  <c r="A136" i="244" s="1"/>
  <c r="N135" i="244"/>
  <c r="M135" i="244"/>
  <c r="B135" i="244"/>
  <c r="A135" i="244" s="1"/>
  <c r="N134" i="244"/>
  <c r="M134" i="244"/>
  <c r="B134" i="244"/>
  <c r="A134" i="244" s="1"/>
  <c r="N133" i="244"/>
  <c r="M133" i="244"/>
  <c r="B133" i="244"/>
  <c r="A133" i="244" s="1"/>
  <c r="N132" i="244"/>
  <c r="M132" i="244"/>
  <c r="B132" i="244"/>
  <c r="A132" i="244" s="1"/>
  <c r="N131" i="244"/>
  <c r="M131" i="244"/>
  <c r="B131" i="244"/>
  <c r="A131" i="244" s="1"/>
  <c r="N130" i="244"/>
  <c r="M130" i="244"/>
  <c r="B130" i="244"/>
  <c r="A130" i="244" s="1"/>
  <c r="N129" i="244"/>
  <c r="M129" i="244"/>
  <c r="B129" i="244"/>
  <c r="A129" i="244" s="1"/>
  <c r="N128" i="244"/>
  <c r="M128" i="244"/>
  <c r="B128" i="244"/>
  <c r="A128" i="244" s="1"/>
  <c r="N127" i="244"/>
  <c r="M127" i="244"/>
  <c r="B127" i="244"/>
  <c r="A127" i="244" s="1"/>
  <c r="N126" i="244"/>
  <c r="M126" i="244"/>
  <c r="B126" i="244"/>
  <c r="A126" i="244" s="1"/>
  <c r="N125" i="244"/>
  <c r="M125" i="244"/>
  <c r="B125" i="244"/>
  <c r="A125" i="244" s="1"/>
  <c r="N124" i="244"/>
  <c r="M124" i="244"/>
  <c r="B124" i="244"/>
  <c r="A124" i="244" s="1"/>
  <c r="N123" i="244"/>
  <c r="M123" i="244"/>
  <c r="B123" i="244"/>
  <c r="A123" i="244" s="1"/>
  <c r="N122" i="244"/>
  <c r="M122" i="244"/>
  <c r="B122" i="244"/>
  <c r="A122" i="244" s="1"/>
  <c r="N121" i="244"/>
  <c r="M121" i="244"/>
  <c r="B121" i="244"/>
  <c r="A121" i="244" s="1"/>
  <c r="N120" i="244"/>
  <c r="M120" i="244"/>
  <c r="B120" i="244"/>
  <c r="A120" i="244" s="1"/>
  <c r="N119" i="244"/>
  <c r="M119" i="244"/>
  <c r="B119" i="244"/>
  <c r="A119" i="244" s="1"/>
  <c r="N118" i="244"/>
  <c r="M118" i="244"/>
  <c r="B118" i="244"/>
  <c r="A118" i="244" s="1"/>
  <c r="N117" i="244"/>
  <c r="M117" i="244"/>
  <c r="B117" i="244"/>
  <c r="A117" i="244" s="1"/>
  <c r="N116" i="244"/>
  <c r="M116" i="244"/>
  <c r="B116" i="244"/>
  <c r="A116" i="244" s="1"/>
  <c r="N115" i="244"/>
  <c r="M115" i="244"/>
  <c r="B115" i="244"/>
  <c r="A115" i="244" s="1"/>
  <c r="N114" i="244"/>
  <c r="M114" i="244"/>
  <c r="B114" i="244"/>
  <c r="A114" i="244" s="1"/>
  <c r="N113" i="244"/>
  <c r="M113" i="244"/>
  <c r="B113" i="244"/>
  <c r="A113" i="244" s="1"/>
  <c r="N112" i="244"/>
  <c r="M112" i="244"/>
  <c r="B112" i="244"/>
  <c r="A112" i="244" s="1"/>
  <c r="N111" i="244"/>
  <c r="M111" i="244"/>
  <c r="B111" i="244"/>
  <c r="A111" i="244" s="1"/>
  <c r="N110" i="244"/>
  <c r="M110" i="244"/>
  <c r="B110" i="244"/>
  <c r="A110" i="244" s="1"/>
  <c r="N109" i="244"/>
  <c r="M109" i="244"/>
  <c r="B109" i="244"/>
  <c r="A109" i="244" s="1"/>
  <c r="N108" i="244"/>
  <c r="M108" i="244"/>
  <c r="B108" i="244"/>
  <c r="A108" i="244" s="1"/>
  <c r="N107" i="244"/>
  <c r="M107" i="244"/>
  <c r="B107" i="244"/>
  <c r="A107" i="244" s="1"/>
  <c r="N106" i="244"/>
  <c r="M106" i="244"/>
  <c r="B106" i="244"/>
  <c r="A106" i="244" s="1"/>
  <c r="N105" i="244"/>
  <c r="M105" i="244"/>
  <c r="B105" i="244"/>
  <c r="A105" i="244" s="1"/>
  <c r="N104" i="244"/>
  <c r="M104" i="244"/>
  <c r="B104" i="244"/>
  <c r="A104" i="244" s="1"/>
  <c r="N103" i="244"/>
  <c r="M103" i="244"/>
  <c r="B103" i="244"/>
  <c r="A103" i="244" s="1"/>
  <c r="N102" i="244"/>
  <c r="M102" i="244"/>
  <c r="B102" i="244"/>
  <c r="A102" i="244" s="1"/>
  <c r="N101" i="244"/>
  <c r="M101" i="244"/>
  <c r="B101" i="244"/>
  <c r="A101" i="244" s="1"/>
  <c r="N100" i="244"/>
  <c r="M100" i="244"/>
  <c r="B100" i="244"/>
  <c r="A100" i="244" s="1"/>
  <c r="N99" i="244"/>
  <c r="M99" i="244"/>
  <c r="B99" i="244"/>
  <c r="A99" i="244" s="1"/>
  <c r="N98" i="244"/>
  <c r="M98" i="244"/>
  <c r="B98" i="244"/>
  <c r="A98" i="244" s="1"/>
  <c r="N97" i="244"/>
  <c r="M97" i="244"/>
  <c r="B97" i="244"/>
  <c r="A97" i="244" s="1"/>
  <c r="N96" i="244"/>
  <c r="M96" i="244"/>
  <c r="B96" i="244"/>
  <c r="A96" i="244" s="1"/>
  <c r="N95" i="244"/>
  <c r="M95" i="244"/>
  <c r="B95" i="244"/>
  <c r="A95" i="244" s="1"/>
  <c r="N94" i="244"/>
  <c r="M94" i="244"/>
  <c r="B94" i="244"/>
  <c r="A94" i="244" s="1"/>
  <c r="N93" i="244"/>
  <c r="M93" i="244"/>
  <c r="B93" i="244"/>
  <c r="A93" i="244" s="1"/>
  <c r="N92" i="244"/>
  <c r="M92" i="244"/>
  <c r="B92" i="244"/>
  <c r="A92" i="244" s="1"/>
  <c r="N91" i="244"/>
  <c r="M91" i="244"/>
  <c r="B91" i="244"/>
  <c r="A91" i="244" s="1"/>
  <c r="N90" i="244"/>
  <c r="M90" i="244"/>
  <c r="B90" i="244"/>
  <c r="A90" i="244" s="1"/>
  <c r="N89" i="244"/>
  <c r="M89" i="244"/>
  <c r="B89" i="244"/>
  <c r="A89" i="244" s="1"/>
  <c r="N88" i="244"/>
  <c r="M88" i="244"/>
  <c r="B88" i="244"/>
  <c r="A88" i="244" s="1"/>
  <c r="N87" i="244"/>
  <c r="M87" i="244"/>
  <c r="B87" i="244"/>
  <c r="A87" i="244" s="1"/>
  <c r="N86" i="244"/>
  <c r="M86" i="244"/>
  <c r="B86" i="244"/>
  <c r="A86" i="244" s="1"/>
  <c r="N85" i="244"/>
  <c r="M85" i="244"/>
  <c r="B85" i="244"/>
  <c r="A85" i="244" s="1"/>
  <c r="N84" i="244"/>
  <c r="M84" i="244"/>
  <c r="B84" i="244"/>
  <c r="A84" i="244" s="1"/>
  <c r="N83" i="244"/>
  <c r="M83" i="244"/>
  <c r="B83" i="244"/>
  <c r="A83" i="244" s="1"/>
  <c r="N82" i="244"/>
  <c r="M82" i="244"/>
  <c r="B82" i="244"/>
  <c r="A82" i="244" s="1"/>
  <c r="N81" i="244"/>
  <c r="M81" i="244"/>
  <c r="B81" i="244"/>
  <c r="A81" i="244" s="1"/>
  <c r="N80" i="244"/>
  <c r="M80" i="244"/>
  <c r="B80" i="244"/>
  <c r="A80" i="244" s="1"/>
  <c r="N79" i="244"/>
  <c r="M79" i="244"/>
  <c r="B79" i="244"/>
  <c r="A79" i="244" s="1"/>
  <c r="N78" i="244"/>
  <c r="M78" i="244"/>
  <c r="B78" i="244"/>
  <c r="A78" i="244" s="1"/>
  <c r="N77" i="244"/>
  <c r="M77" i="244"/>
  <c r="B77" i="244"/>
  <c r="A77" i="244" s="1"/>
  <c r="N76" i="244"/>
  <c r="M76" i="244"/>
  <c r="B76" i="244"/>
  <c r="A76" i="244" s="1"/>
  <c r="N75" i="244"/>
  <c r="M75" i="244"/>
  <c r="B75" i="244"/>
  <c r="A75" i="244" s="1"/>
  <c r="N74" i="244"/>
  <c r="M74" i="244"/>
  <c r="B74" i="244"/>
  <c r="A74" i="244" s="1"/>
  <c r="N73" i="244"/>
  <c r="M73" i="244"/>
  <c r="B73" i="244"/>
  <c r="A73" i="244" s="1"/>
  <c r="N72" i="244"/>
  <c r="M72" i="244"/>
  <c r="B72" i="244"/>
  <c r="A72" i="244" s="1"/>
  <c r="N71" i="244"/>
  <c r="M71" i="244"/>
  <c r="B71" i="244"/>
  <c r="A71" i="244" s="1"/>
  <c r="N70" i="244"/>
  <c r="M70" i="244"/>
  <c r="B70" i="244"/>
  <c r="A70" i="244" s="1"/>
  <c r="N69" i="244"/>
  <c r="M69" i="244"/>
  <c r="B69" i="244"/>
  <c r="A69" i="244" s="1"/>
  <c r="N68" i="244"/>
  <c r="M68" i="244"/>
  <c r="B68" i="244"/>
  <c r="A68" i="244" s="1"/>
  <c r="N67" i="244"/>
  <c r="M67" i="244"/>
  <c r="B67" i="244"/>
  <c r="A67" i="244" s="1"/>
  <c r="N66" i="244"/>
  <c r="M66" i="244"/>
  <c r="B66" i="244"/>
  <c r="A66" i="244" s="1"/>
  <c r="N65" i="244"/>
  <c r="M65" i="244"/>
  <c r="B65" i="244"/>
  <c r="A65" i="244" s="1"/>
  <c r="N64" i="244"/>
  <c r="M64" i="244"/>
  <c r="B64" i="244"/>
  <c r="A64" i="244" s="1"/>
  <c r="N63" i="244"/>
  <c r="M63" i="244"/>
  <c r="B63" i="244"/>
  <c r="A63" i="244" s="1"/>
  <c r="N62" i="244"/>
  <c r="M62" i="244"/>
  <c r="B62" i="244"/>
  <c r="A62" i="244" s="1"/>
  <c r="N61" i="244"/>
  <c r="M61" i="244"/>
  <c r="B61" i="244"/>
  <c r="A61" i="244" s="1"/>
  <c r="N60" i="244"/>
  <c r="M60" i="244"/>
  <c r="B60" i="244"/>
  <c r="A60" i="244" s="1"/>
  <c r="N59" i="244"/>
  <c r="M59" i="244"/>
  <c r="B59" i="244"/>
  <c r="A59" i="244" s="1"/>
  <c r="N58" i="244"/>
  <c r="M58" i="244"/>
  <c r="B58" i="244"/>
  <c r="A58" i="244" s="1"/>
  <c r="N57" i="244"/>
  <c r="M57" i="244"/>
  <c r="B57" i="244"/>
  <c r="A57" i="244" s="1"/>
  <c r="N56" i="244"/>
  <c r="M56" i="244"/>
  <c r="B56" i="244"/>
  <c r="A56" i="244" s="1"/>
  <c r="N55" i="244"/>
  <c r="M55" i="244"/>
  <c r="B55" i="244"/>
  <c r="A55" i="244" s="1"/>
  <c r="N54" i="244"/>
  <c r="M54" i="244"/>
  <c r="B54" i="244"/>
  <c r="A54" i="244" s="1"/>
  <c r="N53" i="244"/>
  <c r="M53" i="244"/>
  <c r="B53" i="244"/>
  <c r="A53" i="244" s="1"/>
  <c r="N52" i="244"/>
  <c r="M52" i="244"/>
  <c r="B52" i="244"/>
  <c r="A52" i="244" s="1"/>
  <c r="N51" i="244"/>
  <c r="M51" i="244"/>
  <c r="B51" i="244"/>
  <c r="A51" i="244" s="1"/>
  <c r="N50" i="244"/>
  <c r="M50" i="244"/>
  <c r="B50" i="244"/>
  <c r="A50" i="244" s="1"/>
  <c r="N49" i="244"/>
  <c r="M49" i="244"/>
  <c r="B49" i="244"/>
  <c r="A49" i="244" s="1"/>
  <c r="N48" i="244"/>
  <c r="M48" i="244"/>
  <c r="B48" i="244"/>
  <c r="A48" i="244" s="1"/>
  <c r="N47" i="244"/>
  <c r="M47" i="244"/>
  <c r="B47" i="244"/>
  <c r="A47" i="244" s="1"/>
  <c r="N46" i="244"/>
  <c r="M46" i="244"/>
  <c r="B46" i="244"/>
  <c r="A46" i="244" s="1"/>
  <c r="N45" i="244"/>
  <c r="M45" i="244"/>
  <c r="B45" i="244"/>
  <c r="A45" i="244" s="1"/>
  <c r="N44" i="244"/>
  <c r="M44" i="244"/>
  <c r="B44" i="244"/>
  <c r="A44" i="244" s="1"/>
  <c r="N43" i="244"/>
  <c r="M43" i="244"/>
  <c r="B43" i="244"/>
  <c r="A43" i="244" s="1"/>
  <c r="N42" i="244"/>
  <c r="M42" i="244"/>
  <c r="B42" i="244"/>
  <c r="A42" i="244" s="1"/>
  <c r="N41" i="244"/>
  <c r="M41" i="244"/>
  <c r="B41" i="244"/>
  <c r="A41" i="244" s="1"/>
  <c r="N40" i="244"/>
  <c r="M40" i="244"/>
  <c r="B40" i="244"/>
  <c r="A40" i="244" s="1"/>
  <c r="N39" i="244"/>
  <c r="M39" i="244"/>
  <c r="B39" i="244"/>
  <c r="A39" i="244" s="1"/>
  <c r="N38" i="244"/>
  <c r="M38" i="244"/>
  <c r="B38" i="244"/>
  <c r="A38" i="244" s="1"/>
  <c r="N37" i="244"/>
  <c r="M37" i="244"/>
  <c r="B37" i="244"/>
  <c r="A37" i="244" s="1"/>
  <c r="N36" i="244"/>
  <c r="M36" i="244"/>
  <c r="B36" i="244"/>
  <c r="A36" i="244" s="1"/>
  <c r="N35" i="244"/>
  <c r="M35" i="244"/>
  <c r="B35" i="244"/>
  <c r="A35" i="244" s="1"/>
  <c r="N34" i="244"/>
  <c r="M34" i="244"/>
  <c r="B34" i="244"/>
  <c r="A34" i="244" s="1"/>
  <c r="N33" i="244"/>
  <c r="M33" i="244"/>
  <c r="B33" i="244"/>
  <c r="A33" i="244" s="1"/>
  <c r="N32" i="244"/>
  <c r="M32" i="244"/>
  <c r="B32" i="244"/>
  <c r="A32" i="244" s="1"/>
  <c r="N31" i="244"/>
  <c r="M31" i="244"/>
  <c r="B31" i="244"/>
  <c r="A31" i="244" s="1"/>
  <c r="N30" i="244"/>
  <c r="M30" i="244"/>
  <c r="B30" i="244"/>
  <c r="A30" i="244" s="1"/>
  <c r="N29" i="244"/>
  <c r="M29" i="244"/>
  <c r="B29" i="244"/>
  <c r="A29" i="244" s="1"/>
  <c r="N28" i="244"/>
  <c r="M28" i="244"/>
  <c r="B28" i="244"/>
  <c r="A28" i="244" s="1"/>
  <c r="N27" i="244"/>
  <c r="M27" i="244"/>
  <c r="B27" i="244"/>
  <c r="A27" i="244" s="1"/>
  <c r="N26" i="244"/>
  <c r="M26" i="244"/>
  <c r="B26" i="244"/>
  <c r="A26" i="244" s="1"/>
  <c r="N25" i="244"/>
  <c r="M25" i="244"/>
  <c r="B25" i="244"/>
  <c r="A25" i="244" s="1"/>
  <c r="N24" i="244"/>
  <c r="M24" i="244"/>
  <c r="B24" i="244"/>
  <c r="A24" i="244" s="1"/>
  <c r="N23" i="244"/>
  <c r="M23" i="244"/>
  <c r="B23" i="244"/>
  <c r="A23" i="244" s="1"/>
  <c r="N22" i="244"/>
  <c r="M22" i="244"/>
  <c r="B22" i="244"/>
  <c r="A22" i="244" s="1"/>
  <c r="N21" i="244"/>
  <c r="M21" i="244"/>
  <c r="B21" i="244"/>
  <c r="A21" i="244" s="1"/>
  <c r="N20" i="244"/>
  <c r="M20" i="244"/>
  <c r="B20" i="244"/>
  <c r="A20" i="244" s="1"/>
  <c r="N19" i="244"/>
  <c r="M19" i="244"/>
  <c r="B19" i="244"/>
  <c r="A19" i="244" s="1"/>
  <c r="N18" i="244"/>
  <c r="M18" i="244"/>
  <c r="B18" i="244"/>
  <c r="A18" i="244" s="1"/>
  <c r="N17" i="244"/>
  <c r="M17" i="244"/>
  <c r="B17" i="244"/>
  <c r="A17" i="244" s="1"/>
  <c r="N16" i="244"/>
  <c r="M16" i="244"/>
  <c r="B16" i="244"/>
  <c r="A16" i="244" s="1"/>
  <c r="N15" i="244"/>
  <c r="M15" i="244"/>
  <c r="B15" i="244"/>
  <c r="A15" i="244" s="1"/>
  <c r="N14" i="244"/>
  <c r="M14" i="244"/>
  <c r="B14" i="244"/>
  <c r="A14" i="244" s="1"/>
  <c r="N13" i="244"/>
  <c r="M13" i="244"/>
  <c r="B13" i="244"/>
  <c r="A13" i="244" s="1"/>
  <c r="N12" i="244"/>
  <c r="M12" i="244"/>
  <c r="B12" i="244"/>
  <c r="A12" i="244" s="1"/>
  <c r="N11" i="244"/>
  <c r="M11" i="244"/>
  <c r="B11" i="244"/>
  <c r="A11" i="244" s="1"/>
  <c r="N10" i="244"/>
  <c r="M10" i="244"/>
  <c r="B10" i="244"/>
  <c r="A10" i="244" s="1"/>
  <c r="N9" i="244"/>
  <c r="M9" i="244"/>
  <c r="B9" i="244"/>
  <c r="A9" i="244" s="1"/>
  <c r="N8" i="244"/>
  <c r="M8" i="244"/>
  <c r="B8" i="244"/>
  <c r="A8" i="244" s="1"/>
  <c r="N7" i="244"/>
  <c r="M7" i="244"/>
  <c r="B7" i="244"/>
  <c r="A7" i="244" s="1"/>
  <c r="N6" i="244"/>
  <c r="M6" i="244"/>
  <c r="B6" i="244"/>
  <c r="A6" i="244" s="1"/>
  <c r="N5" i="244"/>
  <c r="M5" i="244"/>
  <c r="B5" i="244"/>
  <c r="A5" i="244" s="1"/>
  <c r="N4" i="244"/>
  <c r="M4" i="244"/>
  <c r="B4" i="244"/>
  <c r="A4" i="244" s="1"/>
  <c r="N3" i="244"/>
  <c r="M3" i="244"/>
  <c r="B3" i="244"/>
  <c r="A3" i="244" s="1"/>
  <c r="L1" i="244"/>
  <c r="B301" i="243"/>
  <c r="A301" i="243" s="1"/>
  <c r="B300" i="243"/>
  <c r="A300" i="243" s="1"/>
  <c r="B299" i="243"/>
  <c r="A299" i="243" s="1"/>
  <c r="B298" i="243"/>
  <c r="A298" i="243" s="1"/>
  <c r="B297" i="243"/>
  <c r="A297" i="243" s="1"/>
  <c r="B296" i="243"/>
  <c r="A296" i="243" s="1"/>
  <c r="B295" i="243"/>
  <c r="A295" i="243" s="1"/>
  <c r="B294" i="243"/>
  <c r="A294" i="243" s="1"/>
  <c r="B293" i="243"/>
  <c r="A293" i="243" s="1"/>
  <c r="B292" i="243"/>
  <c r="A292" i="243" s="1"/>
  <c r="B291" i="243"/>
  <c r="A291" i="243" s="1"/>
  <c r="B290" i="243"/>
  <c r="A290" i="243" s="1"/>
  <c r="B289" i="243"/>
  <c r="A289" i="243" s="1"/>
  <c r="B288" i="243"/>
  <c r="A288" i="243" s="1"/>
  <c r="B287" i="243"/>
  <c r="A287" i="243" s="1"/>
  <c r="B286" i="243"/>
  <c r="A286" i="243" s="1"/>
  <c r="B285" i="243"/>
  <c r="A285" i="243" s="1"/>
  <c r="B284" i="243"/>
  <c r="A284" i="243" s="1"/>
  <c r="B283" i="243"/>
  <c r="A283" i="243" s="1"/>
  <c r="B282" i="243"/>
  <c r="A282" i="243" s="1"/>
  <c r="B281" i="243"/>
  <c r="A281" i="243" s="1"/>
  <c r="B280" i="243"/>
  <c r="A280" i="243" s="1"/>
  <c r="B279" i="243"/>
  <c r="A279" i="243" s="1"/>
  <c r="B278" i="243"/>
  <c r="A278" i="243" s="1"/>
  <c r="B277" i="243"/>
  <c r="A277" i="243" s="1"/>
  <c r="B276" i="243"/>
  <c r="A276" i="243" s="1"/>
  <c r="B275" i="243"/>
  <c r="A275" i="243" s="1"/>
  <c r="B274" i="243"/>
  <c r="A274" i="243" s="1"/>
  <c r="B273" i="243"/>
  <c r="A273" i="243" s="1"/>
  <c r="B272" i="243"/>
  <c r="A272" i="243" s="1"/>
  <c r="B271" i="243"/>
  <c r="A271" i="243" s="1"/>
  <c r="B270" i="243"/>
  <c r="A270" i="243" s="1"/>
  <c r="B269" i="243"/>
  <c r="A269" i="243" s="1"/>
  <c r="B268" i="243"/>
  <c r="A268" i="243" s="1"/>
  <c r="B267" i="243"/>
  <c r="A267" i="243"/>
  <c r="B266" i="243"/>
  <c r="A266" i="243" s="1"/>
  <c r="B265" i="243"/>
  <c r="A265" i="243" s="1"/>
  <c r="B264" i="243"/>
  <c r="A264" i="243" s="1"/>
  <c r="B263" i="243"/>
  <c r="A263" i="243" s="1"/>
  <c r="B262" i="243"/>
  <c r="A262" i="243" s="1"/>
  <c r="B261" i="243"/>
  <c r="A261" i="243" s="1"/>
  <c r="B260" i="243"/>
  <c r="A260" i="243" s="1"/>
  <c r="B259" i="243"/>
  <c r="A259" i="243" s="1"/>
  <c r="B258" i="243"/>
  <c r="A258" i="243" s="1"/>
  <c r="B257" i="243"/>
  <c r="A257" i="243" s="1"/>
  <c r="B256" i="243"/>
  <c r="A256" i="243" s="1"/>
  <c r="B255" i="243"/>
  <c r="A255" i="243" s="1"/>
  <c r="B254" i="243"/>
  <c r="A254" i="243" s="1"/>
  <c r="B253" i="243"/>
  <c r="A253" i="243" s="1"/>
  <c r="B252" i="243"/>
  <c r="A252" i="243" s="1"/>
  <c r="B251" i="243"/>
  <c r="A251" i="243" s="1"/>
  <c r="B250" i="243"/>
  <c r="A250" i="243" s="1"/>
  <c r="B249" i="243"/>
  <c r="A249" i="243" s="1"/>
  <c r="B248" i="243"/>
  <c r="A248" i="243" s="1"/>
  <c r="B247" i="243"/>
  <c r="A247" i="243" s="1"/>
  <c r="B246" i="243"/>
  <c r="A246" i="243" s="1"/>
  <c r="B245" i="243"/>
  <c r="A245" i="243" s="1"/>
  <c r="B244" i="243"/>
  <c r="A244" i="243" s="1"/>
  <c r="B243" i="243"/>
  <c r="A243" i="243" s="1"/>
  <c r="B242" i="243"/>
  <c r="A242" i="243" s="1"/>
  <c r="B241" i="243"/>
  <c r="A241" i="243" s="1"/>
  <c r="B240" i="243"/>
  <c r="A240" i="243" s="1"/>
  <c r="B239" i="243"/>
  <c r="A239" i="243" s="1"/>
  <c r="B238" i="243"/>
  <c r="A238" i="243" s="1"/>
  <c r="B237" i="243"/>
  <c r="A237" i="243" s="1"/>
  <c r="B236" i="243"/>
  <c r="A236" i="243" s="1"/>
  <c r="B235" i="243"/>
  <c r="A235" i="243" s="1"/>
  <c r="B234" i="243"/>
  <c r="A234" i="243" s="1"/>
  <c r="B233" i="243"/>
  <c r="A233" i="243" s="1"/>
  <c r="B232" i="243"/>
  <c r="A232" i="243" s="1"/>
  <c r="B231" i="243"/>
  <c r="A231" i="243" s="1"/>
  <c r="B230" i="243"/>
  <c r="A230" i="243" s="1"/>
  <c r="B229" i="243"/>
  <c r="A229" i="243" s="1"/>
  <c r="B228" i="243"/>
  <c r="A228" i="243" s="1"/>
  <c r="B227" i="243"/>
  <c r="A227" i="243" s="1"/>
  <c r="B226" i="243"/>
  <c r="A226" i="243" s="1"/>
  <c r="B225" i="243"/>
  <c r="A225" i="243" s="1"/>
  <c r="B224" i="243"/>
  <c r="A224" i="243" s="1"/>
  <c r="B223" i="243"/>
  <c r="A223" i="243" s="1"/>
  <c r="B222" i="243"/>
  <c r="A222" i="243" s="1"/>
  <c r="B221" i="243"/>
  <c r="A221" i="243" s="1"/>
  <c r="B220" i="243"/>
  <c r="A220" i="243" s="1"/>
  <c r="B219" i="243"/>
  <c r="A219" i="243" s="1"/>
  <c r="B218" i="243"/>
  <c r="A218" i="243" s="1"/>
  <c r="B217" i="243"/>
  <c r="A217" i="243" s="1"/>
  <c r="B216" i="243"/>
  <c r="A216" i="243" s="1"/>
  <c r="B215" i="243"/>
  <c r="A215" i="243" s="1"/>
  <c r="B214" i="243"/>
  <c r="A214" i="243" s="1"/>
  <c r="B213" i="243"/>
  <c r="A213" i="243" s="1"/>
  <c r="B212" i="243"/>
  <c r="A212" i="243" s="1"/>
  <c r="B211" i="243"/>
  <c r="A211" i="243" s="1"/>
  <c r="B210" i="243"/>
  <c r="A210" i="243" s="1"/>
  <c r="B209" i="243"/>
  <c r="A209" i="243" s="1"/>
  <c r="B208" i="243"/>
  <c r="A208" i="243" s="1"/>
  <c r="B207" i="243"/>
  <c r="A207" i="243" s="1"/>
  <c r="B206" i="243"/>
  <c r="A206" i="243" s="1"/>
  <c r="B205" i="243"/>
  <c r="A205" i="243" s="1"/>
  <c r="B204" i="243"/>
  <c r="A204" i="243" s="1"/>
  <c r="B203" i="243"/>
  <c r="A203" i="243" s="1"/>
  <c r="B202" i="243"/>
  <c r="A202" i="243" s="1"/>
  <c r="B201" i="243"/>
  <c r="A201" i="243" s="1"/>
  <c r="B200" i="243"/>
  <c r="A200" i="243" s="1"/>
  <c r="B199" i="243"/>
  <c r="A199" i="243" s="1"/>
  <c r="B198" i="243"/>
  <c r="A198" i="243" s="1"/>
  <c r="B197" i="243"/>
  <c r="A197" i="243" s="1"/>
  <c r="B196" i="243"/>
  <c r="A196" i="243" s="1"/>
  <c r="B195" i="243"/>
  <c r="A195" i="243" s="1"/>
  <c r="B194" i="243"/>
  <c r="A194" i="243" s="1"/>
  <c r="B193" i="243"/>
  <c r="A193" i="243" s="1"/>
  <c r="B192" i="243"/>
  <c r="A192" i="243" s="1"/>
  <c r="B191" i="243"/>
  <c r="A191" i="243" s="1"/>
  <c r="B190" i="243"/>
  <c r="A190" i="243" s="1"/>
  <c r="B189" i="243"/>
  <c r="A189" i="243" s="1"/>
  <c r="B188" i="243"/>
  <c r="A188" i="243" s="1"/>
  <c r="B187" i="243"/>
  <c r="A187" i="243" s="1"/>
  <c r="B186" i="243"/>
  <c r="A186" i="243" s="1"/>
  <c r="B185" i="243"/>
  <c r="A185" i="243" s="1"/>
  <c r="B184" i="243"/>
  <c r="A184" i="243" s="1"/>
  <c r="B183" i="243"/>
  <c r="A183" i="243" s="1"/>
  <c r="B182" i="243"/>
  <c r="A182" i="243" s="1"/>
  <c r="B181" i="243"/>
  <c r="A181" i="243" s="1"/>
  <c r="B180" i="243"/>
  <c r="A180" i="243" s="1"/>
  <c r="B179" i="243"/>
  <c r="A179" i="243" s="1"/>
  <c r="B178" i="243"/>
  <c r="A178" i="243" s="1"/>
  <c r="B177" i="243"/>
  <c r="A177" i="243" s="1"/>
  <c r="B176" i="243"/>
  <c r="A176" i="243" s="1"/>
  <c r="B175" i="243"/>
  <c r="A175" i="243" s="1"/>
  <c r="B174" i="243"/>
  <c r="A174" i="243" s="1"/>
  <c r="B173" i="243"/>
  <c r="A173" i="243" s="1"/>
  <c r="B172" i="243"/>
  <c r="A172" i="243" s="1"/>
  <c r="B171" i="243"/>
  <c r="A171" i="243" s="1"/>
  <c r="B170" i="243"/>
  <c r="A170" i="243" s="1"/>
  <c r="B169" i="243"/>
  <c r="A169" i="243" s="1"/>
  <c r="B168" i="243"/>
  <c r="A168" i="243" s="1"/>
  <c r="B167" i="243"/>
  <c r="A167" i="243" s="1"/>
  <c r="B166" i="243"/>
  <c r="A166" i="243" s="1"/>
  <c r="B165" i="243"/>
  <c r="A165" i="243" s="1"/>
  <c r="B164" i="243"/>
  <c r="A164" i="243" s="1"/>
  <c r="B163" i="243"/>
  <c r="A163" i="243" s="1"/>
  <c r="B162" i="243"/>
  <c r="A162" i="243" s="1"/>
  <c r="B161" i="243"/>
  <c r="A161" i="243" s="1"/>
  <c r="B160" i="243"/>
  <c r="A160" i="243" s="1"/>
  <c r="B159" i="243"/>
  <c r="A159" i="243" s="1"/>
  <c r="B158" i="243"/>
  <c r="A158" i="243" s="1"/>
  <c r="B157" i="243"/>
  <c r="A157" i="243" s="1"/>
  <c r="B156" i="243"/>
  <c r="A156" i="243" s="1"/>
  <c r="B155" i="243"/>
  <c r="A155" i="243" s="1"/>
  <c r="B154" i="243"/>
  <c r="A154" i="243" s="1"/>
  <c r="B153" i="243"/>
  <c r="A153" i="243" s="1"/>
  <c r="B152" i="243"/>
  <c r="A152" i="243" s="1"/>
  <c r="B151" i="243"/>
  <c r="A151" i="243" s="1"/>
  <c r="B150" i="243"/>
  <c r="A150" i="243" s="1"/>
  <c r="B149" i="243"/>
  <c r="A149" i="243" s="1"/>
  <c r="B148" i="243"/>
  <c r="A148" i="243" s="1"/>
  <c r="B147" i="243"/>
  <c r="A147" i="243" s="1"/>
  <c r="B146" i="243"/>
  <c r="A146" i="243" s="1"/>
  <c r="B145" i="243"/>
  <c r="A145" i="243" s="1"/>
  <c r="B144" i="243"/>
  <c r="A144" i="243" s="1"/>
  <c r="B143" i="243"/>
  <c r="A143" i="243" s="1"/>
  <c r="B142" i="243"/>
  <c r="A142" i="243" s="1"/>
  <c r="B141" i="243"/>
  <c r="A141" i="243" s="1"/>
  <c r="B140" i="243"/>
  <c r="A140" i="243" s="1"/>
  <c r="B139" i="243"/>
  <c r="A139" i="243" s="1"/>
  <c r="B138" i="243"/>
  <c r="A138" i="243" s="1"/>
  <c r="B137" i="243"/>
  <c r="A137" i="243" s="1"/>
  <c r="B136" i="243"/>
  <c r="A136" i="243" s="1"/>
  <c r="B135" i="243"/>
  <c r="A135" i="243" s="1"/>
  <c r="B134" i="243"/>
  <c r="A134" i="243" s="1"/>
  <c r="B133" i="243"/>
  <c r="A133" i="243" s="1"/>
  <c r="B132" i="243"/>
  <c r="A132" i="243" s="1"/>
  <c r="B131" i="243"/>
  <c r="A131" i="243" s="1"/>
  <c r="B130" i="243"/>
  <c r="A130" i="243" s="1"/>
  <c r="B129" i="243"/>
  <c r="A129" i="243" s="1"/>
  <c r="B128" i="243"/>
  <c r="A128" i="243" s="1"/>
  <c r="B127" i="243"/>
  <c r="A127" i="243" s="1"/>
  <c r="B126" i="243"/>
  <c r="A126" i="243" s="1"/>
  <c r="B125" i="243"/>
  <c r="A125" i="243" s="1"/>
  <c r="B124" i="243"/>
  <c r="A124" i="243" s="1"/>
  <c r="B123" i="243"/>
  <c r="A123" i="243" s="1"/>
  <c r="B122" i="243"/>
  <c r="A122" i="243" s="1"/>
  <c r="B121" i="243"/>
  <c r="A121" i="243" s="1"/>
  <c r="B120" i="243"/>
  <c r="A120" i="243" s="1"/>
  <c r="B119" i="243"/>
  <c r="A119" i="243" s="1"/>
  <c r="B118" i="243"/>
  <c r="A118" i="243" s="1"/>
  <c r="B117" i="243"/>
  <c r="A117" i="243" s="1"/>
  <c r="B116" i="243"/>
  <c r="A116" i="243" s="1"/>
  <c r="B115" i="243"/>
  <c r="A115" i="243" s="1"/>
  <c r="B114" i="243"/>
  <c r="A114" i="243" s="1"/>
  <c r="B113" i="243"/>
  <c r="A113" i="243" s="1"/>
  <c r="B112" i="243"/>
  <c r="A112" i="243" s="1"/>
  <c r="B111" i="243"/>
  <c r="A111" i="243" s="1"/>
  <c r="B110" i="243"/>
  <c r="A110" i="243" s="1"/>
  <c r="B109" i="243"/>
  <c r="A109" i="243" s="1"/>
  <c r="B108" i="243"/>
  <c r="A108" i="243" s="1"/>
  <c r="B107" i="243"/>
  <c r="A107" i="243" s="1"/>
  <c r="B106" i="243"/>
  <c r="A106" i="243" s="1"/>
  <c r="B105" i="243"/>
  <c r="A105" i="243" s="1"/>
  <c r="B104" i="243"/>
  <c r="A104" i="243" s="1"/>
  <c r="B103" i="243"/>
  <c r="A103" i="243" s="1"/>
  <c r="B102" i="243"/>
  <c r="A102" i="243" s="1"/>
  <c r="B101" i="243"/>
  <c r="A101" i="243" s="1"/>
  <c r="B100" i="243"/>
  <c r="A100" i="243" s="1"/>
  <c r="B99" i="243"/>
  <c r="A99" i="243" s="1"/>
  <c r="B98" i="243"/>
  <c r="A98" i="243" s="1"/>
  <c r="B97" i="243"/>
  <c r="A97" i="243" s="1"/>
  <c r="B96" i="243"/>
  <c r="A96" i="243" s="1"/>
  <c r="B95" i="243"/>
  <c r="A95" i="243" s="1"/>
  <c r="B94" i="243"/>
  <c r="A94" i="243" s="1"/>
  <c r="B93" i="243"/>
  <c r="A93" i="243" s="1"/>
  <c r="B92" i="243"/>
  <c r="A92" i="243" s="1"/>
  <c r="B91" i="243"/>
  <c r="A91" i="243" s="1"/>
  <c r="B90" i="243"/>
  <c r="A90" i="243" s="1"/>
  <c r="B89" i="243"/>
  <c r="A89" i="243" s="1"/>
  <c r="B88" i="243"/>
  <c r="A88" i="243" s="1"/>
  <c r="B87" i="243"/>
  <c r="A87" i="243" s="1"/>
  <c r="B86" i="243"/>
  <c r="A86" i="243" s="1"/>
  <c r="B85" i="243"/>
  <c r="A85" i="243" s="1"/>
  <c r="B84" i="243"/>
  <c r="A84" i="243" s="1"/>
  <c r="B83" i="243"/>
  <c r="A83" i="243" s="1"/>
  <c r="B82" i="243"/>
  <c r="A82" i="243" s="1"/>
  <c r="B81" i="243"/>
  <c r="A81" i="243" s="1"/>
  <c r="B80" i="243"/>
  <c r="A80" i="243" s="1"/>
  <c r="B79" i="243"/>
  <c r="A79" i="243" s="1"/>
  <c r="B78" i="243"/>
  <c r="A78" i="243" s="1"/>
  <c r="B77" i="243"/>
  <c r="A77" i="243" s="1"/>
  <c r="B76" i="243"/>
  <c r="A76" i="243" s="1"/>
  <c r="B75" i="243"/>
  <c r="A75" i="243" s="1"/>
  <c r="B74" i="243"/>
  <c r="A74" i="243" s="1"/>
  <c r="B73" i="243"/>
  <c r="A73" i="243" s="1"/>
  <c r="B72" i="243"/>
  <c r="A72" i="243" s="1"/>
  <c r="B71" i="243"/>
  <c r="A71" i="243" s="1"/>
  <c r="B70" i="243"/>
  <c r="A70" i="243" s="1"/>
  <c r="B69" i="243"/>
  <c r="A69" i="243" s="1"/>
  <c r="B68" i="243"/>
  <c r="A68" i="243" s="1"/>
  <c r="B67" i="243"/>
  <c r="A67" i="243" s="1"/>
  <c r="B66" i="243"/>
  <c r="A66" i="243" s="1"/>
  <c r="B65" i="243"/>
  <c r="A65" i="243" s="1"/>
  <c r="B64" i="243"/>
  <c r="A64" i="243" s="1"/>
  <c r="B63" i="243"/>
  <c r="A63" i="243" s="1"/>
  <c r="B62" i="243"/>
  <c r="A62" i="243" s="1"/>
  <c r="B61" i="243"/>
  <c r="A61" i="243" s="1"/>
  <c r="B60" i="243"/>
  <c r="A60" i="243" s="1"/>
  <c r="B59" i="243"/>
  <c r="A59" i="243" s="1"/>
  <c r="B58" i="243"/>
  <c r="A58" i="243" s="1"/>
  <c r="B57" i="243"/>
  <c r="A57" i="243" s="1"/>
  <c r="B56" i="243"/>
  <c r="A56" i="243" s="1"/>
  <c r="B55" i="243"/>
  <c r="A55" i="243" s="1"/>
  <c r="B54" i="243"/>
  <c r="A54" i="243" s="1"/>
  <c r="B53" i="243"/>
  <c r="A53" i="243" s="1"/>
  <c r="B52" i="243"/>
  <c r="A52" i="243" s="1"/>
  <c r="B51" i="243"/>
  <c r="A51" i="243" s="1"/>
  <c r="B50" i="243"/>
  <c r="A50" i="243" s="1"/>
  <c r="B49" i="243"/>
  <c r="A49" i="243" s="1"/>
  <c r="B48" i="243"/>
  <c r="A48" i="243" s="1"/>
  <c r="B47" i="243"/>
  <c r="A47" i="243" s="1"/>
  <c r="B46" i="243"/>
  <c r="A46" i="243" s="1"/>
  <c r="B45" i="243"/>
  <c r="A45" i="243" s="1"/>
  <c r="B44" i="243"/>
  <c r="A44" i="243" s="1"/>
  <c r="B43" i="243"/>
  <c r="A43" i="243" s="1"/>
  <c r="B42" i="243"/>
  <c r="A42" i="243" s="1"/>
  <c r="B41" i="243"/>
  <c r="A41" i="243" s="1"/>
  <c r="B40" i="243"/>
  <c r="A40" i="243" s="1"/>
  <c r="B39" i="243"/>
  <c r="A39" i="243" s="1"/>
  <c r="B38" i="243"/>
  <c r="A38" i="243" s="1"/>
  <c r="B37" i="243"/>
  <c r="A37" i="243" s="1"/>
  <c r="B36" i="243"/>
  <c r="A36" i="243" s="1"/>
  <c r="B35" i="243"/>
  <c r="A35" i="243" s="1"/>
  <c r="B34" i="243"/>
  <c r="A34" i="243" s="1"/>
  <c r="B33" i="243"/>
  <c r="A33" i="243" s="1"/>
  <c r="B32" i="243"/>
  <c r="A32" i="243" s="1"/>
  <c r="B31" i="243"/>
  <c r="A31" i="243" s="1"/>
  <c r="B30" i="243"/>
  <c r="A30" i="243" s="1"/>
  <c r="B29" i="243"/>
  <c r="A29" i="243" s="1"/>
  <c r="B28" i="243"/>
  <c r="A28" i="243" s="1"/>
  <c r="B27" i="243"/>
  <c r="A27" i="243" s="1"/>
  <c r="B26" i="243"/>
  <c r="A26" i="243" s="1"/>
  <c r="B25" i="243"/>
  <c r="A25" i="243" s="1"/>
  <c r="B24" i="243"/>
  <c r="A24" i="243" s="1"/>
  <c r="B23" i="243"/>
  <c r="A23" i="243" s="1"/>
  <c r="B22" i="243"/>
  <c r="A22" i="243" s="1"/>
  <c r="B21" i="243"/>
  <c r="A21" i="243" s="1"/>
  <c r="B20" i="243"/>
  <c r="A20" i="243" s="1"/>
  <c r="B19" i="243"/>
  <c r="A19" i="243" s="1"/>
  <c r="B18" i="243"/>
  <c r="A18" i="243" s="1"/>
  <c r="B17" i="243"/>
  <c r="A17" i="243" s="1"/>
  <c r="B16" i="243"/>
  <c r="A16" i="243" s="1"/>
  <c r="B15" i="243"/>
  <c r="A15" i="243" s="1"/>
  <c r="B14" i="243"/>
  <c r="A14" i="243" s="1"/>
  <c r="B13" i="243"/>
  <c r="A13" i="243" s="1"/>
  <c r="B12" i="243"/>
  <c r="A12" i="243" s="1"/>
  <c r="B11" i="243"/>
  <c r="A11" i="243" s="1"/>
  <c r="B10" i="243"/>
  <c r="A10" i="243" s="1"/>
  <c r="B9" i="243"/>
  <c r="A9" i="243" s="1"/>
  <c r="B8" i="243"/>
  <c r="A8" i="243" s="1"/>
  <c r="B7" i="243"/>
  <c r="A7" i="243" s="1"/>
  <c r="B6" i="243"/>
  <c r="A6" i="243" s="1"/>
  <c r="B5" i="243"/>
  <c r="A5" i="243" s="1"/>
  <c r="B4" i="243"/>
  <c r="A4" i="243" s="1"/>
  <c r="B3" i="243"/>
  <c r="A3" i="243" s="1"/>
  <c r="B2" i="243"/>
  <c r="A2" i="243" s="1"/>
  <c r="J33" i="170" l="1"/>
  <c r="J13" i="170"/>
  <c r="J22" i="170"/>
  <c r="J21" i="170"/>
  <c r="J20" i="170"/>
  <c r="J19" i="170"/>
  <c r="J18" i="170"/>
  <c r="J12" i="170"/>
  <c r="A56" i="169" l="1"/>
  <c r="L317" i="244" l="1"/>
  <c r="F64" i="169" l="1"/>
  <c r="F63" i="169"/>
  <c r="F62" i="169"/>
  <c r="F61" i="169"/>
  <c r="F57" i="169"/>
  <c r="F56" i="169"/>
  <c r="F55" i="169"/>
  <c r="L1" i="237" l="1"/>
  <c r="B4" i="237"/>
  <c r="B5" i="237"/>
  <c r="A5" i="237" s="1"/>
  <c r="B6" i="237"/>
  <c r="A6" i="237" s="1"/>
  <c r="B7" i="237"/>
  <c r="A7" i="237" s="1"/>
  <c r="B8" i="237"/>
  <c r="A8" i="237" s="1"/>
  <c r="B9" i="237"/>
  <c r="A9" i="237" s="1"/>
  <c r="B10" i="237"/>
  <c r="A10" i="237" s="1"/>
  <c r="B11" i="237"/>
  <c r="A11" i="237" s="1"/>
  <c r="B12" i="237"/>
  <c r="A12" i="237" s="1"/>
  <c r="B13" i="237"/>
  <c r="A13" i="237" s="1"/>
  <c r="B14" i="237"/>
  <c r="A14" i="237" s="1"/>
  <c r="B15" i="237"/>
  <c r="A15" i="237" s="1"/>
  <c r="B16" i="237"/>
  <c r="A16" i="237" s="1"/>
  <c r="B17" i="237"/>
  <c r="A17" i="237" s="1"/>
  <c r="B18" i="237"/>
  <c r="A18" i="237" s="1"/>
  <c r="B19" i="237"/>
  <c r="A19" i="237" s="1"/>
  <c r="B20" i="237"/>
  <c r="A20" i="237" s="1"/>
  <c r="B21" i="237"/>
  <c r="A21" i="237" s="1"/>
  <c r="B22" i="237"/>
  <c r="A22" i="237" s="1"/>
  <c r="B23" i="237"/>
  <c r="A23" i="237" s="1"/>
  <c r="B24" i="237"/>
  <c r="A24" i="237" s="1"/>
  <c r="B25" i="237"/>
  <c r="A25" i="237" s="1"/>
  <c r="B26" i="237"/>
  <c r="A26" i="237" s="1"/>
  <c r="B27" i="237"/>
  <c r="A27" i="237" s="1"/>
  <c r="B28" i="237"/>
  <c r="A28" i="237" s="1"/>
  <c r="B29" i="237"/>
  <c r="A29" i="237" s="1"/>
  <c r="B30" i="237"/>
  <c r="A30" i="237" s="1"/>
  <c r="B31" i="237"/>
  <c r="A31" i="237" s="1"/>
  <c r="B32" i="237"/>
  <c r="A32" i="237" s="1"/>
  <c r="B33" i="237"/>
  <c r="A33" i="237" s="1"/>
  <c r="B34" i="237"/>
  <c r="A34" i="237" s="1"/>
  <c r="B35" i="237"/>
  <c r="A35" i="237" s="1"/>
  <c r="B36" i="237"/>
  <c r="A36" i="237" s="1"/>
  <c r="B37" i="237"/>
  <c r="A37" i="237" s="1"/>
  <c r="B38" i="237"/>
  <c r="A38" i="237" s="1"/>
  <c r="B39" i="237"/>
  <c r="A39" i="237" s="1"/>
  <c r="B40" i="237"/>
  <c r="A40" i="237" s="1"/>
  <c r="B41" i="237"/>
  <c r="A41" i="237" s="1"/>
  <c r="B42" i="237"/>
  <c r="A42" i="237" s="1"/>
  <c r="B43" i="237"/>
  <c r="A43" i="237" s="1"/>
  <c r="B44" i="237"/>
  <c r="A44" i="237" s="1"/>
  <c r="B45" i="237"/>
  <c r="A45" i="237" s="1"/>
  <c r="B46" i="237"/>
  <c r="A46" i="237" s="1"/>
  <c r="B47" i="237"/>
  <c r="A47" i="237" s="1"/>
  <c r="B48" i="237"/>
  <c r="A48" i="237" s="1"/>
  <c r="B49" i="237"/>
  <c r="A49" i="237" s="1"/>
  <c r="B50" i="237"/>
  <c r="A50" i="237" s="1"/>
  <c r="B51" i="237"/>
  <c r="A51" i="237" s="1"/>
  <c r="B52" i="237"/>
  <c r="A52" i="237" s="1"/>
  <c r="B53" i="237"/>
  <c r="A53" i="237" s="1"/>
  <c r="B54" i="237"/>
  <c r="A54" i="237" s="1"/>
  <c r="B55" i="237"/>
  <c r="A55" i="237" s="1"/>
  <c r="B56" i="237"/>
  <c r="A56" i="237" s="1"/>
  <c r="B57" i="237"/>
  <c r="A57" i="237" s="1"/>
  <c r="B58" i="237"/>
  <c r="A58" i="237" s="1"/>
  <c r="B59" i="237"/>
  <c r="A59" i="237" s="1"/>
  <c r="B60" i="237"/>
  <c r="A60" i="237" s="1"/>
  <c r="B61" i="237"/>
  <c r="A61" i="237" s="1"/>
  <c r="B62" i="237"/>
  <c r="A62" i="237" s="1"/>
  <c r="B63" i="237"/>
  <c r="A63" i="237" s="1"/>
  <c r="B64" i="237"/>
  <c r="A64" i="237" s="1"/>
  <c r="B65" i="237"/>
  <c r="A65" i="237" s="1"/>
  <c r="B66" i="237"/>
  <c r="A66" i="237" s="1"/>
  <c r="B67" i="237"/>
  <c r="A67" i="237" s="1"/>
  <c r="B68" i="237"/>
  <c r="A68" i="237" s="1"/>
  <c r="B69" i="237"/>
  <c r="A69" i="237" s="1"/>
  <c r="B70" i="237"/>
  <c r="A70" i="237" s="1"/>
  <c r="B71" i="237"/>
  <c r="A71" i="237" s="1"/>
  <c r="B72" i="237"/>
  <c r="A72" i="237" s="1"/>
  <c r="B73" i="237"/>
  <c r="A73" i="237" s="1"/>
  <c r="B74" i="237"/>
  <c r="A74" i="237" s="1"/>
  <c r="B75" i="237"/>
  <c r="A75" i="237" s="1"/>
  <c r="B76" i="237"/>
  <c r="A76" i="237" s="1"/>
  <c r="B77" i="237"/>
  <c r="A77" i="237" s="1"/>
  <c r="B78" i="237"/>
  <c r="A78" i="237" s="1"/>
  <c r="B79" i="237"/>
  <c r="A79" i="237" s="1"/>
  <c r="B80" i="237"/>
  <c r="A80" i="237" s="1"/>
  <c r="B81" i="237"/>
  <c r="A81" i="237" s="1"/>
  <c r="B82" i="237"/>
  <c r="A82" i="237" s="1"/>
  <c r="B83" i="237"/>
  <c r="A83" i="237" s="1"/>
  <c r="B84" i="237"/>
  <c r="A84" i="237" s="1"/>
  <c r="B85" i="237"/>
  <c r="A85" i="237" s="1"/>
  <c r="B86" i="237"/>
  <c r="A86" i="237" s="1"/>
  <c r="B87" i="237"/>
  <c r="A87" i="237" s="1"/>
  <c r="B88" i="237"/>
  <c r="A88" i="237" s="1"/>
  <c r="B89" i="237"/>
  <c r="A89" i="237" s="1"/>
  <c r="B90" i="237"/>
  <c r="A90" i="237" s="1"/>
  <c r="B91" i="237"/>
  <c r="A91" i="237" s="1"/>
  <c r="B92" i="237"/>
  <c r="A92" i="237" s="1"/>
  <c r="B93" i="237"/>
  <c r="A93" i="237" s="1"/>
  <c r="B94" i="237"/>
  <c r="A94" i="237" s="1"/>
  <c r="B95" i="237"/>
  <c r="A95" i="237" s="1"/>
  <c r="B96" i="237"/>
  <c r="A96" i="237" s="1"/>
  <c r="B97" i="237"/>
  <c r="A97" i="237" s="1"/>
  <c r="B98" i="237"/>
  <c r="A98" i="237" s="1"/>
  <c r="B99" i="237"/>
  <c r="A99" i="237" s="1"/>
  <c r="B100" i="237"/>
  <c r="A100" i="237" s="1"/>
  <c r="B101" i="237"/>
  <c r="A101" i="237" s="1"/>
  <c r="B102" i="237"/>
  <c r="A102" i="237" s="1"/>
  <c r="B103" i="237"/>
  <c r="A103" i="237" s="1"/>
  <c r="B104" i="237"/>
  <c r="A104" i="237" s="1"/>
  <c r="B105" i="237"/>
  <c r="A105" i="237" s="1"/>
  <c r="B106" i="237"/>
  <c r="A106" i="237" s="1"/>
  <c r="B107" i="237"/>
  <c r="A107" i="237" s="1"/>
  <c r="B108" i="237"/>
  <c r="A108" i="237" s="1"/>
  <c r="B109" i="237"/>
  <c r="A109" i="237" s="1"/>
  <c r="B110" i="237"/>
  <c r="A110" i="237" s="1"/>
  <c r="B111" i="237"/>
  <c r="A111" i="237" s="1"/>
  <c r="B112" i="237"/>
  <c r="A112" i="237" s="1"/>
  <c r="B113" i="237"/>
  <c r="A113" i="237" s="1"/>
  <c r="B114" i="237"/>
  <c r="A114" i="237" s="1"/>
  <c r="B115" i="237"/>
  <c r="A115" i="237" s="1"/>
  <c r="B116" i="237"/>
  <c r="A116" i="237" s="1"/>
  <c r="B117" i="237"/>
  <c r="A117" i="237" s="1"/>
  <c r="B118" i="237"/>
  <c r="A118" i="237" s="1"/>
  <c r="B119" i="237"/>
  <c r="A119" i="237" s="1"/>
  <c r="B120" i="237"/>
  <c r="A120" i="237" s="1"/>
  <c r="B121" i="237"/>
  <c r="A121" i="237" s="1"/>
  <c r="B122" i="237"/>
  <c r="A122" i="237" s="1"/>
  <c r="B123" i="237"/>
  <c r="A123" i="237" s="1"/>
  <c r="B124" i="237"/>
  <c r="A124" i="237" s="1"/>
  <c r="B125" i="237"/>
  <c r="A125" i="237" s="1"/>
  <c r="B126" i="237"/>
  <c r="A126" i="237" s="1"/>
  <c r="B127" i="237"/>
  <c r="A127" i="237" s="1"/>
  <c r="B128" i="237"/>
  <c r="A128" i="237" s="1"/>
  <c r="B129" i="237"/>
  <c r="A129" i="237" s="1"/>
  <c r="B130" i="237"/>
  <c r="A130" i="237" s="1"/>
  <c r="B131" i="237"/>
  <c r="A131" i="237" s="1"/>
  <c r="B132" i="237"/>
  <c r="A132" i="237" s="1"/>
  <c r="B133" i="237"/>
  <c r="A133" i="237" s="1"/>
  <c r="B134" i="237"/>
  <c r="A134" i="237" s="1"/>
  <c r="B135" i="237"/>
  <c r="A135" i="237" s="1"/>
  <c r="B136" i="237"/>
  <c r="A136" i="237" s="1"/>
  <c r="B137" i="237"/>
  <c r="A137" i="237" s="1"/>
  <c r="B138" i="237"/>
  <c r="A138" i="237" s="1"/>
  <c r="B139" i="237"/>
  <c r="A139" i="237" s="1"/>
  <c r="B140" i="237"/>
  <c r="A140" i="237" s="1"/>
  <c r="B141" i="237"/>
  <c r="A141" i="237" s="1"/>
  <c r="B142" i="237"/>
  <c r="A142" i="237" s="1"/>
  <c r="B143" i="237"/>
  <c r="A143" i="237" s="1"/>
  <c r="B144" i="237"/>
  <c r="A144" i="237" s="1"/>
  <c r="B145" i="237"/>
  <c r="A145" i="237" s="1"/>
  <c r="B146" i="237"/>
  <c r="A146" i="237" s="1"/>
  <c r="B147" i="237"/>
  <c r="A147" i="237" s="1"/>
  <c r="B148" i="237"/>
  <c r="A148" i="237" s="1"/>
  <c r="B149" i="237"/>
  <c r="A149" i="237" s="1"/>
  <c r="B150" i="237"/>
  <c r="A150" i="237" s="1"/>
  <c r="B151" i="237"/>
  <c r="A151" i="237" s="1"/>
  <c r="B152" i="237"/>
  <c r="A152" i="237" s="1"/>
  <c r="B153" i="237"/>
  <c r="A153" i="237" s="1"/>
  <c r="B154" i="237"/>
  <c r="A154" i="237" s="1"/>
  <c r="B155" i="237"/>
  <c r="A155" i="237" s="1"/>
  <c r="B156" i="237"/>
  <c r="A156" i="237" s="1"/>
  <c r="B157" i="237"/>
  <c r="A157" i="237" s="1"/>
  <c r="B158" i="237"/>
  <c r="A158" i="237" s="1"/>
  <c r="B159" i="237"/>
  <c r="A159" i="237" s="1"/>
  <c r="B160" i="237"/>
  <c r="A160" i="237" s="1"/>
  <c r="B161" i="237"/>
  <c r="A161" i="237" s="1"/>
  <c r="B162" i="237"/>
  <c r="A162" i="237" s="1"/>
  <c r="B163" i="237"/>
  <c r="A163" i="237" s="1"/>
  <c r="B164" i="237"/>
  <c r="A164" i="237" s="1"/>
  <c r="B165" i="237"/>
  <c r="A165" i="237" s="1"/>
  <c r="B166" i="237"/>
  <c r="A166" i="237" s="1"/>
  <c r="B167" i="237"/>
  <c r="A167" i="237" s="1"/>
  <c r="B168" i="237"/>
  <c r="A168" i="237" s="1"/>
  <c r="B169" i="237"/>
  <c r="A169" i="237" s="1"/>
  <c r="B170" i="237"/>
  <c r="A170" i="237" s="1"/>
  <c r="B171" i="237"/>
  <c r="A171" i="237" s="1"/>
  <c r="B172" i="237"/>
  <c r="A172" i="237" s="1"/>
  <c r="B173" i="237"/>
  <c r="A173" i="237" s="1"/>
  <c r="B174" i="237"/>
  <c r="A174" i="237" s="1"/>
  <c r="B175" i="237"/>
  <c r="A175" i="237" s="1"/>
  <c r="B176" i="237"/>
  <c r="A176" i="237" s="1"/>
  <c r="B177" i="237"/>
  <c r="A177" i="237" s="1"/>
  <c r="B178" i="237"/>
  <c r="A178" i="237" s="1"/>
  <c r="B179" i="237"/>
  <c r="A179" i="237" s="1"/>
  <c r="B180" i="237"/>
  <c r="A180" i="237" s="1"/>
  <c r="B181" i="237"/>
  <c r="A181" i="237" s="1"/>
  <c r="B182" i="237"/>
  <c r="A182" i="237" s="1"/>
  <c r="B183" i="237"/>
  <c r="A183" i="237" s="1"/>
  <c r="B184" i="237"/>
  <c r="A184" i="237" s="1"/>
  <c r="B185" i="237"/>
  <c r="A185" i="237" s="1"/>
  <c r="B186" i="237"/>
  <c r="A186" i="237" s="1"/>
  <c r="B187" i="237"/>
  <c r="A187" i="237" s="1"/>
  <c r="B188" i="237"/>
  <c r="A188" i="237" s="1"/>
  <c r="B189" i="237"/>
  <c r="A189" i="237" s="1"/>
  <c r="B190" i="237"/>
  <c r="A190" i="237" s="1"/>
  <c r="B191" i="237"/>
  <c r="A191" i="237" s="1"/>
  <c r="B192" i="237"/>
  <c r="A192" i="237" s="1"/>
  <c r="B193" i="237"/>
  <c r="A193" i="237" s="1"/>
  <c r="B194" i="237"/>
  <c r="A194" i="237" s="1"/>
  <c r="B195" i="237"/>
  <c r="A195" i="237" s="1"/>
  <c r="B196" i="237"/>
  <c r="A196" i="237" s="1"/>
  <c r="B197" i="237"/>
  <c r="A197" i="237" s="1"/>
  <c r="B198" i="237"/>
  <c r="A198" i="237" s="1"/>
  <c r="B199" i="237"/>
  <c r="A199" i="237" s="1"/>
  <c r="B200" i="237"/>
  <c r="A200" i="237" s="1"/>
  <c r="B201" i="237"/>
  <c r="A201" i="237" s="1"/>
  <c r="B202" i="237"/>
  <c r="A202" i="237" s="1"/>
  <c r="B203" i="237"/>
  <c r="A203" i="237" s="1"/>
  <c r="B204" i="237"/>
  <c r="A204" i="237" s="1"/>
  <c r="B205" i="237"/>
  <c r="A205" i="237" s="1"/>
  <c r="B206" i="237"/>
  <c r="A206" i="237" s="1"/>
  <c r="B207" i="237"/>
  <c r="A207" i="237" s="1"/>
  <c r="B208" i="237"/>
  <c r="A208" i="237" s="1"/>
  <c r="B209" i="237"/>
  <c r="A209" i="237" s="1"/>
  <c r="B210" i="237"/>
  <c r="A210" i="237" s="1"/>
  <c r="B211" i="237"/>
  <c r="A211" i="237" s="1"/>
  <c r="B212" i="237"/>
  <c r="A212" i="237" s="1"/>
  <c r="B213" i="237"/>
  <c r="A213" i="237" s="1"/>
  <c r="B214" i="237"/>
  <c r="A214" i="237" s="1"/>
  <c r="B215" i="237"/>
  <c r="A215" i="237" s="1"/>
  <c r="B216" i="237"/>
  <c r="A216" i="237" s="1"/>
  <c r="B217" i="237"/>
  <c r="A217" i="237" s="1"/>
  <c r="B218" i="237"/>
  <c r="A218" i="237" s="1"/>
  <c r="B219" i="237"/>
  <c r="A219" i="237" s="1"/>
  <c r="B220" i="237"/>
  <c r="A220" i="237" s="1"/>
  <c r="B221" i="237"/>
  <c r="A221" i="237" s="1"/>
  <c r="B222" i="237"/>
  <c r="A222" i="237" s="1"/>
  <c r="B223" i="237"/>
  <c r="A223" i="237" s="1"/>
  <c r="B224" i="237"/>
  <c r="A224" i="237" s="1"/>
  <c r="B225" i="237"/>
  <c r="A225" i="237" s="1"/>
  <c r="B226" i="237"/>
  <c r="A226" i="237" s="1"/>
  <c r="B227" i="237"/>
  <c r="A227" i="237" s="1"/>
  <c r="B228" i="237"/>
  <c r="A228" i="237" s="1"/>
  <c r="B229" i="237"/>
  <c r="A229" i="237" s="1"/>
  <c r="B230" i="237"/>
  <c r="A230" i="237" s="1"/>
  <c r="B231" i="237"/>
  <c r="A231" i="237" s="1"/>
  <c r="B232" i="237"/>
  <c r="A232" i="237" s="1"/>
  <c r="B233" i="237"/>
  <c r="A233" i="237" s="1"/>
  <c r="B234" i="237"/>
  <c r="A234" i="237" s="1"/>
  <c r="B235" i="237"/>
  <c r="A235" i="237" s="1"/>
  <c r="B236" i="237"/>
  <c r="A236" i="237" s="1"/>
  <c r="B237" i="237"/>
  <c r="A237" i="237" s="1"/>
  <c r="B238" i="237"/>
  <c r="A238" i="237" s="1"/>
  <c r="B239" i="237"/>
  <c r="A239" i="237" s="1"/>
  <c r="B240" i="237"/>
  <c r="A240" i="237" s="1"/>
  <c r="B241" i="237"/>
  <c r="A241" i="237" s="1"/>
  <c r="B242" i="237"/>
  <c r="A242" i="237" s="1"/>
  <c r="B243" i="237"/>
  <c r="A243" i="237" s="1"/>
  <c r="B244" i="237"/>
  <c r="A244" i="237" s="1"/>
  <c r="B245" i="237"/>
  <c r="A245" i="237" s="1"/>
  <c r="B246" i="237"/>
  <c r="A246" i="237" s="1"/>
  <c r="B247" i="237"/>
  <c r="A247" i="237" s="1"/>
  <c r="B248" i="237"/>
  <c r="A248" i="237" s="1"/>
  <c r="B249" i="237"/>
  <c r="A249" i="237" s="1"/>
  <c r="B250" i="237"/>
  <c r="A250" i="237" s="1"/>
  <c r="B251" i="237"/>
  <c r="A251" i="237" s="1"/>
  <c r="B252" i="237"/>
  <c r="A252" i="237" s="1"/>
  <c r="B253" i="237"/>
  <c r="A253" i="237" s="1"/>
  <c r="B254" i="237"/>
  <c r="A254" i="237" s="1"/>
  <c r="B255" i="237"/>
  <c r="A255" i="237" s="1"/>
  <c r="B256" i="237"/>
  <c r="A256" i="237" s="1"/>
  <c r="B257" i="237"/>
  <c r="A257" i="237" s="1"/>
  <c r="B258" i="237"/>
  <c r="A258" i="237" s="1"/>
  <c r="B259" i="237"/>
  <c r="A259" i="237" s="1"/>
  <c r="B260" i="237"/>
  <c r="A260" i="237" s="1"/>
  <c r="B261" i="237"/>
  <c r="A261" i="237" s="1"/>
  <c r="B262" i="237"/>
  <c r="A262" i="237" s="1"/>
  <c r="B263" i="237"/>
  <c r="A263" i="237" s="1"/>
  <c r="B264" i="237"/>
  <c r="A264" i="237" s="1"/>
  <c r="B265" i="237"/>
  <c r="A265" i="237" s="1"/>
  <c r="B266" i="237"/>
  <c r="A266" i="237" s="1"/>
  <c r="B267" i="237"/>
  <c r="A267" i="237" s="1"/>
  <c r="B268" i="237"/>
  <c r="A268" i="237" s="1"/>
  <c r="B269" i="237"/>
  <c r="A269" i="237" s="1"/>
  <c r="B270" i="237"/>
  <c r="A270" i="237" s="1"/>
  <c r="B271" i="237"/>
  <c r="A271" i="237" s="1"/>
  <c r="B272" i="237"/>
  <c r="A272" i="237" s="1"/>
  <c r="B273" i="237"/>
  <c r="A273" i="237" s="1"/>
  <c r="B274" i="237"/>
  <c r="A274" i="237" s="1"/>
  <c r="B275" i="237"/>
  <c r="A275" i="237" s="1"/>
  <c r="B276" i="237"/>
  <c r="A276" i="237" s="1"/>
  <c r="B277" i="237"/>
  <c r="A277" i="237" s="1"/>
  <c r="B278" i="237"/>
  <c r="A278" i="237" s="1"/>
  <c r="B279" i="237"/>
  <c r="A279" i="237" s="1"/>
  <c r="B280" i="237"/>
  <c r="A280" i="237" s="1"/>
  <c r="B281" i="237"/>
  <c r="A281" i="237" s="1"/>
  <c r="B282" i="237"/>
  <c r="A282" i="237" s="1"/>
  <c r="B283" i="237"/>
  <c r="A283" i="237" s="1"/>
  <c r="B284" i="237"/>
  <c r="A284" i="237" s="1"/>
  <c r="B285" i="237"/>
  <c r="A285" i="237" s="1"/>
  <c r="B286" i="237"/>
  <c r="A286" i="237" s="1"/>
  <c r="B287" i="237"/>
  <c r="A287" i="237" s="1"/>
  <c r="B288" i="237"/>
  <c r="A288" i="237" s="1"/>
  <c r="B289" i="237"/>
  <c r="A289" i="237" s="1"/>
  <c r="B290" i="237"/>
  <c r="A290" i="237" s="1"/>
  <c r="B291" i="237"/>
  <c r="A291" i="237" s="1"/>
  <c r="B292" i="237"/>
  <c r="A292" i="237" s="1"/>
  <c r="B293" i="237"/>
  <c r="A293" i="237" s="1"/>
  <c r="B294" i="237"/>
  <c r="A294" i="237" s="1"/>
  <c r="B295" i="237"/>
  <c r="A295" i="237" s="1"/>
  <c r="B296" i="237"/>
  <c r="A296" i="237" s="1"/>
  <c r="B297" i="237"/>
  <c r="A297" i="237" s="1"/>
  <c r="B298" i="237"/>
  <c r="A298" i="237" s="1"/>
  <c r="B299" i="237"/>
  <c r="A299" i="237" s="1"/>
  <c r="B300" i="237"/>
  <c r="A300" i="237" s="1"/>
  <c r="B301" i="237"/>
  <c r="A301" i="237" s="1"/>
  <c r="B302" i="237"/>
  <c r="A302" i="237" s="1"/>
  <c r="A4" i="237"/>
  <c r="A67" i="174"/>
  <c r="A30" i="172"/>
  <c r="A46" i="169"/>
  <c r="F312" i="237"/>
  <c r="G312" i="237"/>
  <c r="H312" i="237"/>
  <c r="I312" i="237"/>
  <c r="J312" i="237"/>
  <c r="K312" i="237"/>
  <c r="E312" i="237"/>
  <c r="L324" i="237" l="1"/>
  <c r="J112" i="173"/>
  <c r="H23" i="169" l="1"/>
  <c r="J260" i="173"/>
  <c r="J48" i="170" l="1"/>
  <c r="H48" i="170"/>
  <c r="H47" i="170"/>
  <c r="H49" i="170" l="1"/>
  <c r="C39" i="236" l="1"/>
  <c r="J159" i="249"/>
  <c r="L159" i="249" s="1"/>
  <c r="O157" i="249"/>
  <c r="N157" i="249"/>
  <c r="G157" i="249"/>
  <c r="F157" i="249"/>
  <c r="K156" i="249" s="1"/>
  <c r="S156" i="249" s="1"/>
  <c r="P156" i="249"/>
  <c r="H156" i="249"/>
  <c r="P155" i="249"/>
  <c r="H155" i="249"/>
  <c r="P154" i="249"/>
  <c r="H154" i="249"/>
  <c r="P153" i="249"/>
  <c r="H153" i="249"/>
  <c r="P152" i="249"/>
  <c r="H152" i="249"/>
  <c r="P151" i="249"/>
  <c r="H151" i="249"/>
  <c r="P150" i="249"/>
  <c r="I150" i="249"/>
  <c r="Q150" i="249" s="1"/>
  <c r="H150" i="249"/>
  <c r="P149" i="249"/>
  <c r="H149" i="249"/>
  <c r="P148" i="249"/>
  <c r="H148" i="249"/>
  <c r="P147" i="249"/>
  <c r="H147" i="249"/>
  <c r="P146" i="249"/>
  <c r="H146" i="249"/>
  <c r="P145" i="249"/>
  <c r="H145" i="249"/>
  <c r="P144" i="249"/>
  <c r="H144" i="249"/>
  <c r="P143" i="249"/>
  <c r="H143" i="249"/>
  <c r="P142" i="249"/>
  <c r="H142" i="249"/>
  <c r="P141" i="249"/>
  <c r="H141" i="249"/>
  <c r="P140" i="249"/>
  <c r="I140" i="249"/>
  <c r="Q140" i="249" s="1"/>
  <c r="H140" i="249"/>
  <c r="P139" i="249"/>
  <c r="H139" i="249"/>
  <c r="P138" i="249"/>
  <c r="H138" i="249"/>
  <c r="P137" i="249"/>
  <c r="H137" i="249"/>
  <c r="P136" i="249"/>
  <c r="K136" i="249"/>
  <c r="S136" i="249" s="1"/>
  <c r="I136" i="249"/>
  <c r="Q136" i="249" s="1"/>
  <c r="H136" i="249"/>
  <c r="P135" i="249"/>
  <c r="H135" i="249"/>
  <c r="P134" i="249"/>
  <c r="H134" i="249"/>
  <c r="P133" i="249"/>
  <c r="I133" i="249"/>
  <c r="Q133" i="249" s="1"/>
  <c r="R133" i="249" s="1"/>
  <c r="H133" i="249"/>
  <c r="J133" i="249" s="1"/>
  <c r="P132" i="249"/>
  <c r="H132" i="249"/>
  <c r="P131" i="249"/>
  <c r="K131" i="249"/>
  <c r="S131" i="249" s="1"/>
  <c r="H131" i="249"/>
  <c r="P130" i="249"/>
  <c r="H130" i="249"/>
  <c r="P129" i="249"/>
  <c r="H129" i="249"/>
  <c r="P128" i="249"/>
  <c r="H128" i="249"/>
  <c r="P127" i="249"/>
  <c r="H127" i="249"/>
  <c r="P126" i="249"/>
  <c r="I126" i="249"/>
  <c r="Q126" i="249" s="1"/>
  <c r="H126" i="249"/>
  <c r="J126" i="249" s="1"/>
  <c r="P125" i="249"/>
  <c r="H125" i="249"/>
  <c r="P124" i="249"/>
  <c r="I124" i="249"/>
  <c r="Q124" i="249" s="1"/>
  <c r="H124" i="249"/>
  <c r="J124" i="249" s="1"/>
  <c r="P123" i="249"/>
  <c r="H123" i="249"/>
  <c r="P122" i="249"/>
  <c r="K122" i="249"/>
  <c r="S122" i="249" s="1"/>
  <c r="I122" i="249"/>
  <c r="Q122" i="249" s="1"/>
  <c r="H122" i="249"/>
  <c r="P121" i="249"/>
  <c r="H121" i="249"/>
  <c r="P120" i="249"/>
  <c r="K120" i="249"/>
  <c r="S120" i="249" s="1"/>
  <c r="H120" i="249"/>
  <c r="P119" i="249"/>
  <c r="H119" i="249"/>
  <c r="P118" i="249"/>
  <c r="H118" i="249"/>
  <c r="P117" i="249"/>
  <c r="H117" i="249"/>
  <c r="P116" i="249"/>
  <c r="H116" i="249"/>
  <c r="P115" i="249"/>
  <c r="I115" i="249"/>
  <c r="Q115" i="249" s="1"/>
  <c r="H115" i="249"/>
  <c r="P114" i="249"/>
  <c r="H114" i="249"/>
  <c r="P113" i="249"/>
  <c r="I113" i="249"/>
  <c r="Q113" i="249" s="1"/>
  <c r="R113" i="249" s="1"/>
  <c r="H113" i="249"/>
  <c r="P112" i="249"/>
  <c r="H112" i="249"/>
  <c r="P111" i="249"/>
  <c r="K111" i="249"/>
  <c r="S111" i="249" s="1"/>
  <c r="H111" i="249"/>
  <c r="P110" i="249"/>
  <c r="H110" i="249"/>
  <c r="P109" i="249"/>
  <c r="H109" i="249"/>
  <c r="P108" i="249"/>
  <c r="H108" i="249"/>
  <c r="P107" i="249"/>
  <c r="H107" i="249"/>
  <c r="P106" i="249"/>
  <c r="I106" i="249"/>
  <c r="Q106" i="249" s="1"/>
  <c r="H106" i="249"/>
  <c r="P105" i="249"/>
  <c r="H105" i="249"/>
  <c r="P104" i="249"/>
  <c r="K104" i="249"/>
  <c r="S104" i="249" s="1"/>
  <c r="I104" i="249"/>
  <c r="Q104" i="249" s="1"/>
  <c r="H104" i="249"/>
  <c r="P103" i="249"/>
  <c r="H103" i="249"/>
  <c r="P102" i="249"/>
  <c r="K102" i="249"/>
  <c r="S102" i="249" s="1"/>
  <c r="I102" i="249"/>
  <c r="Q102" i="249" s="1"/>
  <c r="H102" i="249"/>
  <c r="P101" i="249"/>
  <c r="H101" i="249"/>
  <c r="P100" i="249"/>
  <c r="K100" i="249"/>
  <c r="S100" i="249" s="1"/>
  <c r="H100" i="249"/>
  <c r="P99" i="249"/>
  <c r="H99" i="249"/>
  <c r="P98" i="249"/>
  <c r="H98" i="249"/>
  <c r="P97" i="249"/>
  <c r="I97" i="249"/>
  <c r="Q97" i="249" s="1"/>
  <c r="H97" i="249"/>
  <c r="P96" i="249"/>
  <c r="H96" i="249"/>
  <c r="P95" i="249"/>
  <c r="I95" i="249"/>
  <c r="Q95" i="249" s="1"/>
  <c r="H95" i="249"/>
  <c r="J95" i="249" s="1"/>
  <c r="P94" i="249"/>
  <c r="H94" i="249"/>
  <c r="P93" i="249"/>
  <c r="H93" i="249"/>
  <c r="P92" i="249"/>
  <c r="H92" i="249"/>
  <c r="P91" i="249"/>
  <c r="H91" i="249"/>
  <c r="P90" i="249"/>
  <c r="H90" i="249"/>
  <c r="P89" i="249"/>
  <c r="H89" i="249"/>
  <c r="P88" i="249"/>
  <c r="I88" i="249"/>
  <c r="Q88" i="249" s="1"/>
  <c r="H88" i="249"/>
  <c r="P87" i="249"/>
  <c r="H87" i="249"/>
  <c r="P86" i="249"/>
  <c r="K86" i="249"/>
  <c r="S86" i="249" s="1"/>
  <c r="H86" i="249"/>
  <c r="P85" i="249"/>
  <c r="H85" i="249"/>
  <c r="P84" i="249"/>
  <c r="H84" i="249"/>
  <c r="P83" i="249"/>
  <c r="I83" i="249"/>
  <c r="Q83" i="249" s="1"/>
  <c r="H83" i="249"/>
  <c r="P82" i="249"/>
  <c r="H82" i="249"/>
  <c r="P81" i="249"/>
  <c r="K81" i="249"/>
  <c r="S81" i="249" s="1"/>
  <c r="I81" i="249"/>
  <c r="Q81" i="249" s="1"/>
  <c r="R81" i="249" s="1"/>
  <c r="H81" i="249"/>
  <c r="P80" i="249"/>
  <c r="H80" i="249"/>
  <c r="P79" i="249"/>
  <c r="H79" i="249"/>
  <c r="P78" i="249"/>
  <c r="H78" i="249"/>
  <c r="P77" i="249"/>
  <c r="H77" i="249"/>
  <c r="P76" i="249"/>
  <c r="H76" i="249"/>
  <c r="P75" i="249"/>
  <c r="H75" i="249"/>
  <c r="P74" i="249"/>
  <c r="K74" i="249"/>
  <c r="S74" i="249" s="1"/>
  <c r="H74" i="249"/>
  <c r="P73" i="249"/>
  <c r="H73" i="249"/>
  <c r="P72" i="249"/>
  <c r="H72" i="249"/>
  <c r="P71" i="249"/>
  <c r="H71" i="249"/>
  <c r="P70" i="249"/>
  <c r="H70" i="249"/>
  <c r="P69" i="249"/>
  <c r="H69" i="249"/>
  <c r="P68" i="249"/>
  <c r="H68" i="249"/>
  <c r="P67" i="249"/>
  <c r="K67" i="249"/>
  <c r="S67" i="249" s="1"/>
  <c r="I67" i="249"/>
  <c r="Q67" i="249" s="1"/>
  <c r="H67" i="249"/>
  <c r="P66" i="249"/>
  <c r="H66" i="249"/>
  <c r="P65" i="249"/>
  <c r="K65" i="249"/>
  <c r="S65" i="249" s="1"/>
  <c r="I65" i="249"/>
  <c r="Q65" i="249" s="1"/>
  <c r="H65" i="249"/>
  <c r="P64" i="249"/>
  <c r="H64" i="249"/>
  <c r="P63" i="249"/>
  <c r="H63" i="249"/>
  <c r="P62" i="249"/>
  <c r="I62" i="249"/>
  <c r="Q62" i="249" s="1"/>
  <c r="H62" i="249"/>
  <c r="P61" i="249"/>
  <c r="H61" i="249"/>
  <c r="P60" i="249"/>
  <c r="I60" i="249"/>
  <c r="Q60" i="249" s="1"/>
  <c r="R60" i="249" s="1"/>
  <c r="H60" i="249"/>
  <c r="P59" i="249"/>
  <c r="H59" i="249"/>
  <c r="P58" i="249"/>
  <c r="K58" i="249"/>
  <c r="S58" i="249" s="1"/>
  <c r="I58" i="249"/>
  <c r="Q58" i="249" s="1"/>
  <c r="R58" i="249" s="1"/>
  <c r="H58" i="249"/>
  <c r="P57" i="249"/>
  <c r="H57" i="249"/>
  <c r="P56" i="249"/>
  <c r="K56" i="249"/>
  <c r="S56" i="249" s="1"/>
  <c r="H56" i="249"/>
  <c r="P55" i="249"/>
  <c r="H55" i="249"/>
  <c r="P54" i="249"/>
  <c r="K54" i="249"/>
  <c r="S54" i="249" s="1"/>
  <c r="H54" i="249"/>
  <c r="P53" i="249"/>
  <c r="H53" i="249"/>
  <c r="P52" i="249"/>
  <c r="K52" i="249"/>
  <c r="S52" i="249" s="1"/>
  <c r="H52" i="249"/>
  <c r="P51" i="249"/>
  <c r="H51" i="249"/>
  <c r="P50" i="249"/>
  <c r="K50" i="249"/>
  <c r="S50" i="249" s="1"/>
  <c r="H50" i="249"/>
  <c r="P49" i="249"/>
  <c r="H49" i="249"/>
  <c r="P48" i="249"/>
  <c r="H48" i="249"/>
  <c r="P47" i="249"/>
  <c r="K47" i="249"/>
  <c r="S47" i="249" s="1"/>
  <c r="H47" i="249"/>
  <c r="P46" i="249"/>
  <c r="H46" i="249"/>
  <c r="P45" i="249"/>
  <c r="H45" i="249"/>
  <c r="P44" i="249"/>
  <c r="I44" i="249"/>
  <c r="Q44" i="249" s="1"/>
  <c r="H44" i="249"/>
  <c r="J44" i="249" s="1"/>
  <c r="P43" i="249"/>
  <c r="H43" i="249"/>
  <c r="P42" i="249"/>
  <c r="K42" i="249"/>
  <c r="S42" i="249" s="1"/>
  <c r="I42" i="249"/>
  <c r="Q42" i="249" s="1"/>
  <c r="R42" i="249" s="1"/>
  <c r="H42" i="249"/>
  <c r="P41" i="249"/>
  <c r="H41" i="249"/>
  <c r="P40" i="249"/>
  <c r="H40" i="249"/>
  <c r="P39" i="249"/>
  <c r="K39" i="249"/>
  <c r="S39" i="249" s="1"/>
  <c r="H39" i="249"/>
  <c r="P38" i="249"/>
  <c r="H38" i="249"/>
  <c r="P37" i="249"/>
  <c r="H37" i="249"/>
  <c r="P36" i="249"/>
  <c r="I36" i="249"/>
  <c r="Q36" i="249" s="1"/>
  <c r="H36" i="249"/>
  <c r="P35" i="249"/>
  <c r="H35" i="249"/>
  <c r="P34" i="249"/>
  <c r="K34" i="249"/>
  <c r="S34" i="249" s="1"/>
  <c r="I34" i="249"/>
  <c r="J34" i="249" s="1"/>
  <c r="H34" i="249"/>
  <c r="P33" i="249"/>
  <c r="H33" i="249"/>
  <c r="P32" i="249"/>
  <c r="K32" i="249"/>
  <c r="S32" i="249" s="1"/>
  <c r="I32" i="249"/>
  <c r="Q32" i="249" s="1"/>
  <c r="H32" i="249"/>
  <c r="P31" i="249"/>
  <c r="H31" i="249"/>
  <c r="P30" i="249"/>
  <c r="K30" i="249"/>
  <c r="S30" i="249" s="1"/>
  <c r="H30" i="249"/>
  <c r="P29" i="249"/>
  <c r="K29" i="249"/>
  <c r="S29" i="249" s="1"/>
  <c r="H29" i="249"/>
  <c r="P28" i="249"/>
  <c r="K28" i="249"/>
  <c r="S28" i="249" s="1"/>
  <c r="H28" i="249"/>
  <c r="P27" i="249"/>
  <c r="H27" i="249"/>
  <c r="P26" i="249"/>
  <c r="H26" i="249"/>
  <c r="P25" i="249"/>
  <c r="K25" i="249"/>
  <c r="S25" i="249" s="1"/>
  <c r="I25" i="249"/>
  <c r="Q25" i="249" s="1"/>
  <c r="H25" i="249"/>
  <c r="P24" i="249"/>
  <c r="K24" i="249"/>
  <c r="S24" i="249" s="1"/>
  <c r="H24" i="249"/>
  <c r="P23" i="249"/>
  <c r="H23" i="249"/>
  <c r="P22" i="249"/>
  <c r="K22" i="249"/>
  <c r="S22" i="249" s="1"/>
  <c r="I22" i="249"/>
  <c r="Q22" i="249" s="1"/>
  <c r="H22" i="249"/>
  <c r="P21" i="249"/>
  <c r="H21" i="249"/>
  <c r="P20" i="249"/>
  <c r="H20" i="249"/>
  <c r="P19" i="249"/>
  <c r="H19" i="249"/>
  <c r="P18" i="249"/>
  <c r="H18" i="249"/>
  <c r="P17" i="249"/>
  <c r="H17" i="249"/>
  <c r="P16" i="249"/>
  <c r="H16" i="249"/>
  <c r="P15" i="249"/>
  <c r="I15" i="249"/>
  <c r="Q15" i="249" s="1"/>
  <c r="H15" i="249"/>
  <c r="J15" i="249" s="1"/>
  <c r="P14" i="249"/>
  <c r="I14" i="249"/>
  <c r="Q14" i="249" s="1"/>
  <c r="H14" i="249"/>
  <c r="P13" i="249"/>
  <c r="K13" i="249"/>
  <c r="S13" i="249" s="1"/>
  <c r="H13" i="249"/>
  <c r="P12" i="249"/>
  <c r="K12" i="249"/>
  <c r="S12" i="249" s="1"/>
  <c r="H12" i="249"/>
  <c r="P11" i="249"/>
  <c r="K11" i="249"/>
  <c r="S11" i="249" s="1"/>
  <c r="H11" i="249"/>
  <c r="P10" i="249"/>
  <c r="H10" i="249"/>
  <c r="P9" i="249"/>
  <c r="H9" i="249"/>
  <c r="P8" i="249"/>
  <c r="K8" i="249"/>
  <c r="S8" i="249" s="1"/>
  <c r="I8" i="249"/>
  <c r="Q8" i="249" s="1"/>
  <c r="R8" i="249" s="1"/>
  <c r="H8" i="249"/>
  <c r="P7" i="249"/>
  <c r="H7" i="249"/>
  <c r="P6" i="249"/>
  <c r="H6" i="249"/>
  <c r="P5" i="249"/>
  <c r="I5" i="249"/>
  <c r="Q5" i="249" s="1"/>
  <c r="H5" i="249"/>
  <c r="J5" i="249" s="1"/>
  <c r="AO34" i="248"/>
  <c r="AI34" i="248"/>
  <c r="AG34" i="248"/>
  <c r="AF34" i="248"/>
  <c r="AP33" i="248"/>
  <c r="AM33" i="248"/>
  <c r="AH33" i="248"/>
  <c r="AJ33" i="248" s="1"/>
  <c r="AP32" i="248"/>
  <c r="AM32" i="248"/>
  <c r="AH32" i="248"/>
  <c r="AJ32" i="248" s="1"/>
  <c r="AP31" i="248"/>
  <c r="AM31" i="248"/>
  <c r="AH31" i="248"/>
  <c r="AJ31" i="248" s="1"/>
  <c r="AP30" i="248"/>
  <c r="AM30" i="248"/>
  <c r="AH30" i="248"/>
  <c r="AJ30" i="248" s="1"/>
  <c r="AP29" i="248"/>
  <c r="AM29" i="248"/>
  <c r="AJ29" i="248"/>
  <c r="AH29" i="248"/>
  <c r="AP28" i="248"/>
  <c r="AM28" i="248"/>
  <c r="AH28" i="248"/>
  <c r="AJ28" i="248" s="1"/>
  <c r="AP27" i="248"/>
  <c r="AM27" i="248"/>
  <c r="AH27" i="248"/>
  <c r="AJ27" i="248" s="1"/>
  <c r="AP26" i="248"/>
  <c r="AM26" i="248"/>
  <c r="AH26" i="248"/>
  <c r="AJ26" i="248" s="1"/>
  <c r="AP25" i="248"/>
  <c r="AM25" i="248"/>
  <c r="AH25" i="248"/>
  <c r="AJ25" i="248" s="1"/>
  <c r="AP24" i="248"/>
  <c r="AM24" i="248"/>
  <c r="AH24" i="248"/>
  <c r="AJ24" i="248" s="1"/>
  <c r="AP23" i="248"/>
  <c r="AM23" i="248"/>
  <c r="AH23" i="248"/>
  <c r="AJ23" i="248" s="1"/>
  <c r="AP22" i="248"/>
  <c r="AM22" i="248"/>
  <c r="AH22" i="248"/>
  <c r="AJ22" i="248" s="1"/>
  <c r="AP21" i="248"/>
  <c r="AM21" i="248"/>
  <c r="AH21" i="248"/>
  <c r="AJ21" i="248" s="1"/>
  <c r="AP20" i="248"/>
  <c r="AM20" i="248"/>
  <c r="AH20" i="248"/>
  <c r="AJ20" i="248" s="1"/>
  <c r="AP19" i="248"/>
  <c r="AM19" i="248"/>
  <c r="AH19" i="248"/>
  <c r="AJ19" i="248" s="1"/>
  <c r="AP18" i="248"/>
  <c r="AM18" i="248"/>
  <c r="AH18" i="248"/>
  <c r="AJ18" i="248" s="1"/>
  <c r="AP17" i="248"/>
  <c r="AM17" i="248"/>
  <c r="AH17" i="248"/>
  <c r="AJ17" i="248" s="1"/>
  <c r="AP16" i="248"/>
  <c r="AM16" i="248"/>
  <c r="AH16" i="248"/>
  <c r="AJ16" i="248" s="1"/>
  <c r="AP15" i="248"/>
  <c r="AM15" i="248"/>
  <c r="AH15" i="248"/>
  <c r="AJ15" i="248" s="1"/>
  <c r="AP14" i="248"/>
  <c r="AM14" i="248"/>
  <c r="AH14" i="248"/>
  <c r="AJ14" i="248" s="1"/>
  <c r="AP13" i="248"/>
  <c r="AM13" i="248"/>
  <c r="AJ13" i="248"/>
  <c r="AH13" i="248"/>
  <c r="AP12" i="248"/>
  <c r="AM12" i="248"/>
  <c r="AH12" i="248"/>
  <c r="AJ12" i="248" s="1"/>
  <c r="AP11" i="248"/>
  <c r="AM11" i="248"/>
  <c r="AH11" i="248"/>
  <c r="AJ11" i="248" s="1"/>
  <c r="AP10" i="248"/>
  <c r="AM10" i="248"/>
  <c r="AH10" i="248"/>
  <c r="AJ10" i="248" s="1"/>
  <c r="AP9" i="248"/>
  <c r="AM9" i="248"/>
  <c r="AH9" i="248"/>
  <c r="AJ9" i="248" s="1"/>
  <c r="AP8" i="248"/>
  <c r="AM8" i="248"/>
  <c r="AH8" i="248"/>
  <c r="AJ8" i="248" s="1"/>
  <c r="AP7" i="248"/>
  <c r="AM7" i="248"/>
  <c r="AH7" i="248"/>
  <c r="AJ7" i="248" s="1"/>
  <c r="AP6" i="248"/>
  <c r="AM6" i="248"/>
  <c r="AH6" i="248"/>
  <c r="AJ6" i="248" s="1"/>
  <c r="AP5" i="248"/>
  <c r="AM5" i="248"/>
  <c r="AH5" i="248"/>
  <c r="AJ5" i="248" s="1"/>
  <c r="AP4" i="248"/>
  <c r="AM4" i="248"/>
  <c r="AH4" i="248"/>
  <c r="AJ4" i="248" s="1"/>
  <c r="AP3" i="248"/>
  <c r="AM3" i="248"/>
  <c r="AH3" i="248"/>
  <c r="AJ3" i="248" s="1"/>
  <c r="AP2" i="248"/>
  <c r="AM2" i="248"/>
  <c r="AH2" i="248"/>
  <c r="R72" i="249" l="1"/>
  <c r="R47" i="249"/>
  <c r="U47" i="249" s="1"/>
  <c r="J83" i="249"/>
  <c r="I147" i="249"/>
  <c r="Q147" i="249" s="1"/>
  <c r="K5" i="249"/>
  <c r="S5" i="249" s="1"/>
  <c r="I7" i="249"/>
  <c r="Q7" i="249" s="1"/>
  <c r="I10" i="249"/>
  <c r="K15" i="249"/>
  <c r="S15" i="249" s="1"/>
  <c r="I17" i="249"/>
  <c r="Q17" i="249" s="1"/>
  <c r="R17" i="249" s="1"/>
  <c r="U17" i="249" s="1"/>
  <c r="I19" i="249"/>
  <c r="Q19" i="249" s="1"/>
  <c r="R19" i="249" s="1"/>
  <c r="U19" i="249" s="1"/>
  <c r="I21" i="249"/>
  <c r="Q21" i="249" s="1"/>
  <c r="I27" i="249"/>
  <c r="Q27" i="249" s="1"/>
  <c r="K36" i="249"/>
  <c r="S36" i="249" s="1"/>
  <c r="I41" i="249"/>
  <c r="Q41" i="249" s="1"/>
  <c r="K44" i="249"/>
  <c r="S44" i="249" s="1"/>
  <c r="J46" i="249"/>
  <c r="M46" i="249" s="1"/>
  <c r="I49" i="249"/>
  <c r="Q49" i="249" s="1"/>
  <c r="K60" i="249"/>
  <c r="S60" i="249" s="1"/>
  <c r="K62" i="249"/>
  <c r="S62" i="249" s="1"/>
  <c r="R67" i="249"/>
  <c r="U67" i="249" s="1"/>
  <c r="I69" i="249"/>
  <c r="Q69" i="249" s="1"/>
  <c r="R69" i="249" s="1"/>
  <c r="U69" i="249" s="1"/>
  <c r="I71" i="249"/>
  <c r="Q71" i="249" s="1"/>
  <c r="I73" i="249"/>
  <c r="Q73" i="249" s="1"/>
  <c r="I76" i="249"/>
  <c r="Q76" i="249" s="1"/>
  <c r="I78" i="249"/>
  <c r="Q78" i="249" s="1"/>
  <c r="K83" i="249"/>
  <c r="S83" i="249" s="1"/>
  <c r="K88" i="249"/>
  <c r="S88" i="249" s="1"/>
  <c r="U88" i="249" s="1"/>
  <c r="I90" i="249"/>
  <c r="Q90" i="249" s="1"/>
  <c r="I92" i="249"/>
  <c r="Q92" i="249" s="1"/>
  <c r="K95" i="249"/>
  <c r="S95" i="249" s="1"/>
  <c r="K97" i="249"/>
  <c r="S97" i="249" s="1"/>
  <c r="I99" i="249"/>
  <c r="Q99" i="249" s="1"/>
  <c r="R99" i="249" s="1"/>
  <c r="K106" i="249"/>
  <c r="S106" i="249" s="1"/>
  <c r="I108" i="249"/>
  <c r="Q108" i="249" s="1"/>
  <c r="J110" i="249"/>
  <c r="K113" i="249"/>
  <c r="S113" i="249" s="1"/>
  <c r="K115" i="249"/>
  <c r="S115" i="249" s="1"/>
  <c r="I117" i="249"/>
  <c r="Q117" i="249" s="1"/>
  <c r="K124" i="249"/>
  <c r="S124" i="249" s="1"/>
  <c r="K126" i="249"/>
  <c r="S126" i="249" s="1"/>
  <c r="I128" i="249"/>
  <c r="Q128" i="249" s="1"/>
  <c r="I138" i="249"/>
  <c r="Q138" i="249" s="1"/>
  <c r="I154" i="249"/>
  <c r="Q154" i="249" s="1"/>
  <c r="R91" i="249"/>
  <c r="J49" i="249"/>
  <c r="K7" i="249"/>
  <c r="S7" i="249" s="1"/>
  <c r="K10" i="249"/>
  <c r="S10" i="249" s="1"/>
  <c r="I12" i="249"/>
  <c r="Q12" i="249" s="1"/>
  <c r="R12" i="249" s="1"/>
  <c r="U12" i="249" s="1"/>
  <c r="K17" i="249"/>
  <c r="S17" i="249" s="1"/>
  <c r="K19" i="249"/>
  <c r="S19" i="249" s="1"/>
  <c r="K21" i="249"/>
  <c r="S21" i="249" s="1"/>
  <c r="I24" i="249"/>
  <c r="Q24" i="249" s="1"/>
  <c r="K27" i="249"/>
  <c r="S27" i="249" s="1"/>
  <c r="I29" i="249"/>
  <c r="Q29" i="249" s="1"/>
  <c r="I38" i="249"/>
  <c r="Q38" i="249" s="1"/>
  <c r="R38" i="249" s="1"/>
  <c r="U38" i="249" s="1"/>
  <c r="K41" i="249"/>
  <c r="S41" i="249" s="1"/>
  <c r="I46" i="249"/>
  <c r="Q46" i="249" s="1"/>
  <c r="K49" i="249"/>
  <c r="S49" i="249" s="1"/>
  <c r="I51" i="249"/>
  <c r="Q51" i="249" s="1"/>
  <c r="I53" i="249"/>
  <c r="Q53" i="249" s="1"/>
  <c r="I55" i="249"/>
  <c r="Q55" i="249" s="1"/>
  <c r="R55" i="249" s="1"/>
  <c r="U55" i="249" s="1"/>
  <c r="I57" i="249"/>
  <c r="Q57" i="249" s="1"/>
  <c r="R57" i="249" s="1"/>
  <c r="U57" i="249" s="1"/>
  <c r="I64" i="249"/>
  <c r="Q64" i="249" s="1"/>
  <c r="R64" i="249" s="1"/>
  <c r="K69" i="249"/>
  <c r="S69" i="249" s="1"/>
  <c r="K71" i="249"/>
  <c r="S71" i="249" s="1"/>
  <c r="K73" i="249"/>
  <c r="S73" i="249" s="1"/>
  <c r="K76" i="249"/>
  <c r="S76" i="249" s="1"/>
  <c r="K78" i="249"/>
  <c r="S78" i="249" s="1"/>
  <c r="I80" i="249"/>
  <c r="J80" i="249" s="1"/>
  <c r="M80" i="249" s="1"/>
  <c r="I85" i="249"/>
  <c r="Q85" i="249" s="1"/>
  <c r="R85" i="249" s="1"/>
  <c r="I87" i="249"/>
  <c r="Q87" i="249" s="1"/>
  <c r="R87" i="249" s="1"/>
  <c r="R88" i="249"/>
  <c r="K90" i="249"/>
  <c r="S90" i="249" s="1"/>
  <c r="K92" i="249"/>
  <c r="S92" i="249" s="1"/>
  <c r="R95" i="249"/>
  <c r="R97" i="249"/>
  <c r="K99" i="249"/>
  <c r="S99" i="249" s="1"/>
  <c r="I101" i="249"/>
  <c r="Q101" i="249" s="1"/>
  <c r="R106" i="249"/>
  <c r="K108" i="249"/>
  <c r="S108" i="249" s="1"/>
  <c r="I110" i="249"/>
  <c r="Q110" i="249" s="1"/>
  <c r="K117" i="249"/>
  <c r="S117" i="249" s="1"/>
  <c r="I119" i="249"/>
  <c r="Q119" i="249" s="1"/>
  <c r="R119" i="249" s="1"/>
  <c r="K128" i="249"/>
  <c r="S128" i="249" s="1"/>
  <c r="I130" i="249"/>
  <c r="Q130" i="249" s="1"/>
  <c r="R130" i="249" s="1"/>
  <c r="K133" i="249"/>
  <c r="S133" i="249" s="1"/>
  <c r="I135" i="249"/>
  <c r="Q135" i="249" s="1"/>
  <c r="R135" i="249" s="1"/>
  <c r="R89" i="249"/>
  <c r="J76" i="249"/>
  <c r="R21" i="249"/>
  <c r="U21" i="249" s="1"/>
  <c r="I31" i="249"/>
  <c r="Q31" i="249" s="1"/>
  <c r="R31" i="249" s="1"/>
  <c r="U31" i="249" s="1"/>
  <c r="I48" i="249"/>
  <c r="Q48" i="249" s="1"/>
  <c r="R48" i="249" s="1"/>
  <c r="U48" i="249" s="1"/>
  <c r="K51" i="249"/>
  <c r="S51" i="249" s="1"/>
  <c r="K53" i="249"/>
  <c r="S53" i="249" s="1"/>
  <c r="K57" i="249"/>
  <c r="S57" i="249" s="1"/>
  <c r="K64" i="249"/>
  <c r="S64" i="249" s="1"/>
  <c r="U64" i="249" s="1"/>
  <c r="I66" i="249"/>
  <c r="Q66" i="249" s="1"/>
  <c r="R66" i="249" s="1"/>
  <c r="U66" i="249" s="1"/>
  <c r="R73" i="249"/>
  <c r="K80" i="249"/>
  <c r="S80" i="249" s="1"/>
  <c r="I82" i="249"/>
  <c r="Q82" i="249" s="1"/>
  <c r="K85" i="249"/>
  <c r="S85" i="249" s="1"/>
  <c r="K87" i="249"/>
  <c r="S87" i="249" s="1"/>
  <c r="R92" i="249"/>
  <c r="I94" i="249"/>
  <c r="Q94" i="249" s="1"/>
  <c r="R94" i="249" s="1"/>
  <c r="U94" i="249" s="1"/>
  <c r="J98" i="249"/>
  <c r="K101" i="249"/>
  <c r="S101" i="249" s="1"/>
  <c r="I103" i="249"/>
  <c r="Q103" i="249" s="1"/>
  <c r="R103" i="249" s="1"/>
  <c r="K110" i="249"/>
  <c r="S110" i="249" s="1"/>
  <c r="I112" i="249"/>
  <c r="Q112" i="249" s="1"/>
  <c r="K119" i="249"/>
  <c r="S119" i="249" s="1"/>
  <c r="I121" i="249"/>
  <c r="Q121" i="249" s="1"/>
  <c r="R121" i="249" s="1"/>
  <c r="I123" i="249"/>
  <c r="Q123" i="249" s="1"/>
  <c r="R123" i="249" s="1"/>
  <c r="K130" i="249"/>
  <c r="S130" i="249" s="1"/>
  <c r="I132" i="249"/>
  <c r="Q132" i="249" s="1"/>
  <c r="K135" i="249"/>
  <c r="S135" i="249" s="1"/>
  <c r="I137" i="249"/>
  <c r="Q137" i="249" s="1"/>
  <c r="I145" i="249"/>
  <c r="Q145" i="249" s="1"/>
  <c r="R145" i="249" s="1"/>
  <c r="J27" i="249"/>
  <c r="J41" i="249"/>
  <c r="AM34" i="248"/>
  <c r="I6" i="249"/>
  <c r="Q6" i="249" s="1"/>
  <c r="I9" i="249"/>
  <c r="Q9" i="249" s="1"/>
  <c r="R9" i="249" s="1"/>
  <c r="U9" i="249" s="1"/>
  <c r="K14" i="249"/>
  <c r="S14" i="249" s="1"/>
  <c r="I23" i="249"/>
  <c r="Q23" i="249" s="1"/>
  <c r="I26" i="249"/>
  <c r="Q26" i="249" s="1"/>
  <c r="K31" i="249"/>
  <c r="S31" i="249" s="1"/>
  <c r="K33" i="249"/>
  <c r="S33" i="249" s="1"/>
  <c r="K35" i="249"/>
  <c r="S35" i="249" s="1"/>
  <c r="I37" i="249"/>
  <c r="Q37" i="249" s="1"/>
  <c r="I40" i="249"/>
  <c r="Q40" i="249" s="1"/>
  <c r="R40" i="249" s="1"/>
  <c r="U40" i="249" s="1"/>
  <c r="I43" i="249"/>
  <c r="Q43" i="249" s="1"/>
  <c r="I45" i="249"/>
  <c r="Q45" i="249" s="1"/>
  <c r="K48" i="249"/>
  <c r="S48" i="249" s="1"/>
  <c r="I59" i="249"/>
  <c r="Q59" i="249" s="1"/>
  <c r="I61" i="249"/>
  <c r="Q61" i="249" s="1"/>
  <c r="K66" i="249"/>
  <c r="S66" i="249" s="1"/>
  <c r="I68" i="249"/>
  <c r="Q68" i="249" s="1"/>
  <c r="R68" i="249" s="1"/>
  <c r="U68" i="249" s="1"/>
  <c r="I75" i="249"/>
  <c r="Q75" i="249" s="1"/>
  <c r="K82" i="249"/>
  <c r="S82" i="249" s="1"/>
  <c r="K94" i="249"/>
  <c r="S94" i="249" s="1"/>
  <c r="I96" i="249"/>
  <c r="Q96" i="249" s="1"/>
  <c r="I98" i="249"/>
  <c r="Q98" i="249" s="1"/>
  <c r="K103" i="249"/>
  <c r="S103" i="249" s="1"/>
  <c r="I105" i="249"/>
  <c r="Q105" i="249" s="1"/>
  <c r="R105" i="249" s="1"/>
  <c r="I107" i="249"/>
  <c r="Q107" i="249" s="1"/>
  <c r="R107" i="249" s="1"/>
  <c r="K112" i="249"/>
  <c r="S112" i="249" s="1"/>
  <c r="I114" i="249"/>
  <c r="Q114" i="249" s="1"/>
  <c r="J116" i="249"/>
  <c r="K121" i="249"/>
  <c r="S121" i="249" s="1"/>
  <c r="K123" i="249"/>
  <c r="S123" i="249" s="1"/>
  <c r="I125" i="249"/>
  <c r="Q125" i="249" s="1"/>
  <c r="K132" i="249"/>
  <c r="S132" i="249" s="1"/>
  <c r="I139" i="249"/>
  <c r="Q139" i="249" s="1"/>
  <c r="I142" i="249"/>
  <c r="Q142" i="249" s="1"/>
  <c r="R142" i="249" s="1"/>
  <c r="I152" i="249"/>
  <c r="Q152" i="249" s="1"/>
  <c r="I155" i="249"/>
  <c r="Q155" i="249" s="1"/>
  <c r="R155" i="249" s="1"/>
  <c r="R16" i="249"/>
  <c r="U16" i="249" s="1"/>
  <c r="K6" i="249"/>
  <c r="S6" i="249" s="1"/>
  <c r="K9" i="249"/>
  <c r="S9" i="249" s="1"/>
  <c r="I16" i="249"/>
  <c r="Q16" i="249" s="1"/>
  <c r="I18" i="249"/>
  <c r="Q18" i="249" s="1"/>
  <c r="I20" i="249"/>
  <c r="Q20" i="249" s="1"/>
  <c r="K23" i="249"/>
  <c r="S23" i="249" s="1"/>
  <c r="K26" i="249"/>
  <c r="S26" i="249" s="1"/>
  <c r="R35" i="249"/>
  <c r="U35" i="249" s="1"/>
  <c r="K37" i="249"/>
  <c r="S37" i="249" s="1"/>
  <c r="K40" i="249"/>
  <c r="S40" i="249" s="1"/>
  <c r="K43" i="249"/>
  <c r="S43" i="249" s="1"/>
  <c r="K59" i="249"/>
  <c r="S59" i="249" s="1"/>
  <c r="K61" i="249"/>
  <c r="S61" i="249" s="1"/>
  <c r="I63" i="249"/>
  <c r="Q63" i="249" s="1"/>
  <c r="K68" i="249"/>
  <c r="S68" i="249" s="1"/>
  <c r="I70" i="249"/>
  <c r="Q70" i="249" s="1"/>
  <c r="R70" i="249" s="1"/>
  <c r="I72" i="249"/>
  <c r="Q72" i="249" s="1"/>
  <c r="K75" i="249"/>
  <c r="S75" i="249" s="1"/>
  <c r="I77" i="249"/>
  <c r="Q77" i="249" s="1"/>
  <c r="R77" i="249" s="1"/>
  <c r="I79" i="249"/>
  <c r="I84" i="249"/>
  <c r="Q84" i="249" s="1"/>
  <c r="I89" i="249"/>
  <c r="Q89" i="249" s="1"/>
  <c r="I91" i="249"/>
  <c r="Q91" i="249" s="1"/>
  <c r="I93" i="249"/>
  <c r="Q93" i="249" s="1"/>
  <c r="R93" i="249" s="1"/>
  <c r="K96" i="249"/>
  <c r="S96" i="249" s="1"/>
  <c r="K98" i="249"/>
  <c r="S98" i="249" s="1"/>
  <c r="K105" i="249"/>
  <c r="S105" i="249" s="1"/>
  <c r="K107" i="249"/>
  <c r="S107" i="249" s="1"/>
  <c r="I109" i="249"/>
  <c r="Q109" i="249" s="1"/>
  <c r="K114" i="249"/>
  <c r="S114" i="249" s="1"/>
  <c r="I116" i="249"/>
  <c r="Q116" i="249" s="1"/>
  <c r="I118" i="249"/>
  <c r="Q118" i="249" s="1"/>
  <c r="K125" i="249"/>
  <c r="S125" i="249" s="1"/>
  <c r="I127" i="249"/>
  <c r="Q127" i="249" s="1"/>
  <c r="R127" i="249" s="1"/>
  <c r="I129" i="249"/>
  <c r="Q129" i="249" s="1"/>
  <c r="I134" i="249"/>
  <c r="Q134" i="249" s="1"/>
  <c r="R134" i="249" s="1"/>
  <c r="K137" i="249"/>
  <c r="S137" i="249" s="1"/>
  <c r="J73" i="249"/>
  <c r="AH34" i="248"/>
  <c r="I33" i="249"/>
  <c r="Q33" i="249" s="1"/>
  <c r="I35" i="249"/>
  <c r="Q35" i="249" s="1"/>
  <c r="K38" i="249"/>
  <c r="S38" i="249" s="1"/>
  <c r="K46" i="249"/>
  <c r="S46" i="249" s="1"/>
  <c r="K55" i="249"/>
  <c r="S55" i="249" s="1"/>
  <c r="I11" i="249"/>
  <c r="Q11" i="249" s="1"/>
  <c r="R11" i="249" s="1"/>
  <c r="U11" i="249" s="1"/>
  <c r="I13" i="249"/>
  <c r="Q13" i="249" s="1"/>
  <c r="R13" i="249" s="1"/>
  <c r="U13" i="249" s="1"/>
  <c r="K16" i="249"/>
  <c r="S16" i="249" s="1"/>
  <c r="K18" i="249"/>
  <c r="S18" i="249" s="1"/>
  <c r="K20" i="249"/>
  <c r="S20" i="249" s="1"/>
  <c r="I28" i="249"/>
  <c r="Q28" i="249" s="1"/>
  <c r="R28" i="249" s="1"/>
  <c r="U28" i="249" s="1"/>
  <c r="I30" i="249"/>
  <c r="Q30" i="249" s="1"/>
  <c r="R37" i="249"/>
  <c r="I39" i="249"/>
  <c r="Q39" i="249" s="1"/>
  <c r="R39" i="249" s="1"/>
  <c r="U39" i="249" s="1"/>
  <c r="K45" i="249"/>
  <c r="S45" i="249" s="1"/>
  <c r="I47" i="249"/>
  <c r="Q47" i="249" s="1"/>
  <c r="I50" i="249"/>
  <c r="Q50" i="249" s="1"/>
  <c r="R50" i="249" s="1"/>
  <c r="U50" i="249" s="1"/>
  <c r="I52" i="249"/>
  <c r="Q52" i="249" s="1"/>
  <c r="R52" i="249" s="1"/>
  <c r="I54" i="249"/>
  <c r="Q54" i="249" s="1"/>
  <c r="R54" i="249" s="1"/>
  <c r="U54" i="249" s="1"/>
  <c r="I56" i="249"/>
  <c r="Q56" i="249" s="1"/>
  <c r="R56" i="249" s="1"/>
  <c r="U56" i="249" s="1"/>
  <c r="J58" i="249"/>
  <c r="M58" i="249" s="1"/>
  <c r="K63" i="249"/>
  <c r="S63" i="249" s="1"/>
  <c r="K70" i="249"/>
  <c r="S70" i="249" s="1"/>
  <c r="K72" i="249"/>
  <c r="S72" i="249" s="1"/>
  <c r="I74" i="249"/>
  <c r="Q74" i="249" s="1"/>
  <c r="R74" i="249" s="1"/>
  <c r="U74" i="249" s="1"/>
  <c r="K77" i="249"/>
  <c r="S77" i="249" s="1"/>
  <c r="K79" i="249"/>
  <c r="S79" i="249" s="1"/>
  <c r="J81" i="249"/>
  <c r="K84" i="249"/>
  <c r="S84" i="249" s="1"/>
  <c r="I86" i="249"/>
  <c r="J86" i="249" s="1"/>
  <c r="K89" i="249"/>
  <c r="S89" i="249" s="1"/>
  <c r="K91" i="249"/>
  <c r="S91" i="249" s="1"/>
  <c r="K93" i="249"/>
  <c r="S93" i="249" s="1"/>
  <c r="R98" i="249"/>
  <c r="I100" i="249"/>
  <c r="Q100" i="249" s="1"/>
  <c r="J102" i="249"/>
  <c r="K109" i="249"/>
  <c r="S109" i="249" s="1"/>
  <c r="I111" i="249"/>
  <c r="K116" i="249"/>
  <c r="S116" i="249" s="1"/>
  <c r="K118" i="249"/>
  <c r="S118" i="249" s="1"/>
  <c r="I120" i="249"/>
  <c r="Q120" i="249" s="1"/>
  <c r="R120" i="249" s="1"/>
  <c r="K127" i="249"/>
  <c r="S127" i="249" s="1"/>
  <c r="K129" i="249"/>
  <c r="S129" i="249" s="1"/>
  <c r="I131" i="249"/>
  <c r="Q131" i="249" s="1"/>
  <c r="K134" i="249"/>
  <c r="S134" i="249" s="1"/>
  <c r="R51" i="249"/>
  <c r="L98" i="249"/>
  <c r="L75" i="249"/>
  <c r="T75" i="249" s="1"/>
  <c r="L74" i="249"/>
  <c r="T74" i="249" s="1"/>
  <c r="L62" i="249"/>
  <c r="T62" i="249" s="1"/>
  <c r="L57" i="249"/>
  <c r="T57" i="249" s="1"/>
  <c r="L49" i="249"/>
  <c r="T49" i="249" s="1"/>
  <c r="L48" i="249"/>
  <c r="T48" i="249" s="1"/>
  <c r="L40" i="249"/>
  <c r="T40" i="249" s="1"/>
  <c r="L39" i="249"/>
  <c r="T39" i="249" s="1"/>
  <c r="L24" i="249"/>
  <c r="T24" i="249" s="1"/>
  <c r="L23" i="249"/>
  <c r="T23" i="249" s="1"/>
  <c r="L15" i="249"/>
  <c r="T15" i="249" s="1"/>
  <c r="L7" i="249"/>
  <c r="T7" i="249" s="1"/>
  <c r="L86" i="249"/>
  <c r="T86" i="249" s="1"/>
  <c r="L72" i="249"/>
  <c r="T72" i="249" s="1"/>
  <c r="L88" i="249"/>
  <c r="T88" i="249" s="1"/>
  <c r="L84" i="249"/>
  <c r="T84" i="249" s="1"/>
  <c r="L80" i="249"/>
  <c r="T80" i="249" s="1"/>
  <c r="L68" i="249"/>
  <c r="T68" i="249" s="1"/>
  <c r="L63" i="249"/>
  <c r="T63" i="249" s="1"/>
  <c r="L58" i="249"/>
  <c r="T58" i="249" s="1"/>
  <c r="L42" i="249"/>
  <c r="T42" i="249" s="1"/>
  <c r="U42" i="249" s="1"/>
  <c r="L41" i="249"/>
  <c r="T41" i="249" s="1"/>
  <c r="L26" i="249"/>
  <c r="T26" i="249" s="1"/>
  <c r="L25" i="249"/>
  <c r="T25" i="249" s="1"/>
  <c r="L8" i="249"/>
  <c r="T8" i="249" s="1"/>
  <c r="L46" i="249"/>
  <c r="T46" i="249" s="1"/>
  <c r="L38" i="249"/>
  <c r="T38" i="249" s="1"/>
  <c r="L36" i="249"/>
  <c r="T36" i="249" s="1"/>
  <c r="L13" i="249"/>
  <c r="T13" i="249" s="1"/>
  <c r="L5" i="249"/>
  <c r="T5" i="249" s="1"/>
  <c r="L94" i="249"/>
  <c r="T94" i="249" s="1"/>
  <c r="L76" i="249"/>
  <c r="T76" i="249" s="1"/>
  <c r="L69" i="249"/>
  <c r="T69" i="249" s="1"/>
  <c r="L50" i="249"/>
  <c r="T50" i="249" s="1"/>
  <c r="L43" i="249"/>
  <c r="T43" i="249" s="1"/>
  <c r="L28" i="249"/>
  <c r="T28" i="249" s="1"/>
  <c r="L27" i="249"/>
  <c r="T27" i="249" s="1"/>
  <c r="L16" i="249"/>
  <c r="T16" i="249" s="1"/>
  <c r="L9" i="249"/>
  <c r="T9" i="249" s="1"/>
  <c r="L35" i="249"/>
  <c r="T35" i="249" s="1"/>
  <c r="L64" i="249"/>
  <c r="T64" i="249" s="1"/>
  <c r="L59" i="249"/>
  <c r="T59" i="249" s="1"/>
  <c r="L53" i="249"/>
  <c r="T53" i="249" s="1"/>
  <c r="L52" i="249"/>
  <c r="T52" i="249" s="1"/>
  <c r="L51" i="249"/>
  <c r="T51" i="249" s="1"/>
  <c r="L44" i="249"/>
  <c r="T44" i="249" s="1"/>
  <c r="L30" i="249"/>
  <c r="T30" i="249" s="1"/>
  <c r="L29" i="249"/>
  <c r="T29" i="249" s="1"/>
  <c r="L17" i="249"/>
  <c r="T17" i="249" s="1"/>
  <c r="L10" i="249"/>
  <c r="T10" i="249" s="1"/>
  <c r="L73" i="249"/>
  <c r="T73" i="249" s="1"/>
  <c r="L66" i="249"/>
  <c r="T66" i="249" s="1"/>
  <c r="L61" i="249"/>
  <c r="T61" i="249" s="1"/>
  <c r="L90" i="249"/>
  <c r="T90" i="249" s="1"/>
  <c r="L70" i="249"/>
  <c r="T70" i="249" s="1"/>
  <c r="L65" i="249"/>
  <c r="T65" i="249" s="1"/>
  <c r="L60" i="249"/>
  <c r="T60" i="249" s="1"/>
  <c r="U60" i="249" s="1"/>
  <c r="L54" i="249"/>
  <c r="T54" i="249" s="1"/>
  <c r="L32" i="249"/>
  <c r="T32" i="249" s="1"/>
  <c r="L31" i="249"/>
  <c r="T31" i="249" s="1"/>
  <c r="L18" i="249"/>
  <c r="T18" i="249" s="1"/>
  <c r="L11" i="249"/>
  <c r="T11" i="249" s="1"/>
  <c r="L96" i="249"/>
  <c r="T96" i="249" s="1"/>
  <c r="L82" i="249"/>
  <c r="T82" i="249" s="1"/>
  <c r="L78" i="249"/>
  <c r="T78" i="249" s="1"/>
  <c r="L71" i="249"/>
  <c r="T71" i="249" s="1"/>
  <c r="L55" i="249"/>
  <c r="T55" i="249" s="1"/>
  <c r="L45" i="249"/>
  <c r="T45" i="249" s="1"/>
  <c r="L34" i="249"/>
  <c r="T34" i="249" s="1"/>
  <c r="L33" i="249"/>
  <c r="T33" i="249" s="1"/>
  <c r="L19" i="249"/>
  <c r="T19" i="249" s="1"/>
  <c r="L12" i="249"/>
  <c r="T12" i="249" s="1"/>
  <c r="L92" i="249"/>
  <c r="T92" i="249" s="1"/>
  <c r="U92" i="249" s="1"/>
  <c r="L67" i="249"/>
  <c r="T67" i="249" s="1"/>
  <c r="L56" i="249"/>
  <c r="T56" i="249" s="1"/>
  <c r="L47" i="249"/>
  <c r="T47" i="249" s="1"/>
  <c r="L37" i="249"/>
  <c r="T37" i="249" s="1"/>
  <c r="U37" i="249" s="1"/>
  <c r="L22" i="249"/>
  <c r="T22" i="249" s="1"/>
  <c r="L21" i="249"/>
  <c r="T21" i="249" s="1"/>
  <c r="L14" i="249"/>
  <c r="T14" i="249" s="1"/>
  <c r="L6" i="249"/>
  <c r="T6" i="249" s="1"/>
  <c r="L20" i="249"/>
  <c r="T20" i="249" s="1"/>
  <c r="U52" i="249"/>
  <c r="J153" i="249"/>
  <c r="R7" i="249"/>
  <c r="U7" i="249" s="1"/>
  <c r="R23" i="249"/>
  <c r="U23" i="249" s="1"/>
  <c r="R49" i="249"/>
  <c r="J54" i="249"/>
  <c r="J65" i="249"/>
  <c r="M65" i="249" s="1"/>
  <c r="R75" i="249"/>
  <c r="U75" i="249" s="1"/>
  <c r="J100" i="249"/>
  <c r="J108" i="249"/>
  <c r="J140" i="249"/>
  <c r="R147" i="249"/>
  <c r="R154" i="249"/>
  <c r="P157" i="249"/>
  <c r="J10" i="249"/>
  <c r="R61" i="249"/>
  <c r="R83" i="249"/>
  <c r="R114" i="249"/>
  <c r="R122" i="249"/>
  <c r="J145" i="249"/>
  <c r="AP34" i="248"/>
  <c r="J25" i="249"/>
  <c r="M25" i="249" s="1"/>
  <c r="R33" i="249"/>
  <c r="U33" i="249" s="1"/>
  <c r="J42" i="249"/>
  <c r="R45" i="249"/>
  <c r="U45" i="249" s="1"/>
  <c r="J63" i="249"/>
  <c r="M63" i="249" s="1"/>
  <c r="J84" i="249"/>
  <c r="Q86" i="249"/>
  <c r="R86" i="249" s="1"/>
  <c r="J88" i="249"/>
  <c r="M88" i="249" s="1"/>
  <c r="R108" i="249"/>
  <c r="I143" i="249"/>
  <c r="Q143" i="249" s="1"/>
  <c r="R143" i="249" s="1"/>
  <c r="I148" i="249"/>
  <c r="Q148" i="249" s="1"/>
  <c r="R150" i="249"/>
  <c r="I153" i="249"/>
  <c r="Q153" i="249" s="1"/>
  <c r="R153" i="249" s="1"/>
  <c r="U8" i="249"/>
  <c r="M15" i="249"/>
  <c r="R65" i="249"/>
  <c r="U65" i="249" s="1"/>
  <c r="R71" i="249"/>
  <c r="R96" i="249"/>
  <c r="U96" i="249" s="1"/>
  <c r="R116" i="249"/>
  <c r="R124" i="249"/>
  <c r="R129" i="249"/>
  <c r="R138" i="249"/>
  <c r="I141" i="249"/>
  <c r="Q141" i="249" s="1"/>
  <c r="R141" i="249" s="1"/>
  <c r="J21" i="249"/>
  <c r="M21" i="249" s="1"/>
  <c r="R29" i="249"/>
  <c r="U29" i="249" s="1"/>
  <c r="R30" i="249"/>
  <c r="U30" i="249" s="1"/>
  <c r="J37" i="249"/>
  <c r="R44" i="249"/>
  <c r="J56" i="249"/>
  <c r="M56" i="249" s="1"/>
  <c r="R62" i="249"/>
  <c r="U62" i="249" s="1"/>
  <c r="J67" i="249"/>
  <c r="M67" i="249" s="1"/>
  <c r="J87" i="249"/>
  <c r="R90" i="249"/>
  <c r="U90" i="249" s="1"/>
  <c r="J92" i="249"/>
  <c r="R115" i="249"/>
  <c r="R132" i="249"/>
  <c r="R137" i="249"/>
  <c r="I146" i="249"/>
  <c r="Q146" i="249" s="1"/>
  <c r="R146" i="249" s="1"/>
  <c r="I151" i="249"/>
  <c r="Q151" i="249" s="1"/>
  <c r="R151" i="249" s="1"/>
  <c r="I156" i="249"/>
  <c r="Q156" i="249" s="1"/>
  <c r="R6" i="249"/>
  <c r="R14" i="249"/>
  <c r="R27" i="249"/>
  <c r="R43" i="249"/>
  <c r="U43" i="249" s="1"/>
  <c r="R53" i="249"/>
  <c r="U53" i="249" s="1"/>
  <c r="R59" i="249"/>
  <c r="J61" i="249"/>
  <c r="J97" i="249"/>
  <c r="R101" i="249"/>
  <c r="R109" i="249"/>
  <c r="R131" i="249"/>
  <c r="R139" i="249"/>
  <c r="I144" i="249"/>
  <c r="Q144" i="249" s="1"/>
  <c r="I149" i="249"/>
  <c r="U70" i="249"/>
  <c r="R25" i="249"/>
  <c r="R26" i="249"/>
  <c r="J33" i="249"/>
  <c r="M33" i="249" s="1"/>
  <c r="R41" i="249"/>
  <c r="U41" i="249" s="1"/>
  <c r="R46" i="249"/>
  <c r="U46" i="249" s="1"/>
  <c r="J55" i="249"/>
  <c r="M55" i="249" s="1"/>
  <c r="R63" i="249"/>
  <c r="U63" i="249" s="1"/>
  <c r="J71" i="249"/>
  <c r="M71" i="249" s="1"/>
  <c r="J91" i="249"/>
  <c r="J96" i="249"/>
  <c r="M96" i="249" s="1"/>
  <c r="R117" i="249"/>
  <c r="R125" i="249"/>
  <c r="R15" i="249"/>
  <c r="U15" i="249" s="1"/>
  <c r="R24" i="249"/>
  <c r="R22" i="249"/>
  <c r="U22" i="249" s="1"/>
  <c r="M5" i="249"/>
  <c r="R20" i="249"/>
  <c r="R36" i="249"/>
  <c r="U36" i="249" s="1"/>
  <c r="U58" i="249"/>
  <c r="R18" i="249"/>
  <c r="R32" i="249"/>
  <c r="U32" i="249" s="1"/>
  <c r="J60" i="249"/>
  <c r="J6" i="249"/>
  <c r="J16" i="249"/>
  <c r="M16" i="249" s="1"/>
  <c r="J28" i="249"/>
  <c r="M28" i="249" s="1"/>
  <c r="M73" i="249"/>
  <c r="H157" i="249"/>
  <c r="J14" i="249"/>
  <c r="M14" i="249" s="1"/>
  <c r="J18" i="249"/>
  <c r="J24" i="249"/>
  <c r="J30" i="249"/>
  <c r="M30" i="249" s="1"/>
  <c r="J64" i="249"/>
  <c r="R5" i="249"/>
  <c r="U73" i="249"/>
  <c r="J8" i="249"/>
  <c r="J22" i="249"/>
  <c r="M22" i="249" s="1"/>
  <c r="U71" i="249"/>
  <c r="J103" i="249"/>
  <c r="J119" i="249"/>
  <c r="J26" i="249"/>
  <c r="M26" i="249" s="1"/>
  <c r="J36" i="249"/>
  <c r="M36" i="249" s="1"/>
  <c r="J135" i="249"/>
  <c r="J20" i="249"/>
  <c r="J32" i="249"/>
  <c r="M32" i="249" s="1"/>
  <c r="J62" i="249"/>
  <c r="M62" i="249" s="1"/>
  <c r="Q10" i="249"/>
  <c r="R10" i="249" s="1"/>
  <c r="Q34" i="249"/>
  <c r="R34" i="249" s="1"/>
  <c r="J72" i="249"/>
  <c r="J70" i="249"/>
  <c r="M70" i="249" s="1"/>
  <c r="R78" i="249"/>
  <c r="U78" i="249" s="1"/>
  <c r="R82" i="249"/>
  <c r="J101" i="249"/>
  <c r="R104" i="249"/>
  <c r="J109" i="249"/>
  <c r="R112" i="249"/>
  <c r="J117" i="249"/>
  <c r="J125" i="249"/>
  <c r="R128" i="249"/>
  <c r="R136" i="249"/>
  <c r="J139" i="249"/>
  <c r="R140" i="249"/>
  <c r="J143" i="249"/>
  <c r="R144" i="249"/>
  <c r="J147" i="249"/>
  <c r="R148" i="249"/>
  <c r="R152" i="249"/>
  <c r="J155" i="249"/>
  <c r="R156" i="249"/>
  <c r="J78" i="249"/>
  <c r="J82" i="249"/>
  <c r="J99" i="249"/>
  <c r="R102" i="249"/>
  <c r="J106" i="249"/>
  <c r="J107" i="249"/>
  <c r="R110" i="249"/>
  <c r="J114" i="249"/>
  <c r="J115" i="249"/>
  <c r="R118" i="249"/>
  <c r="J122" i="249"/>
  <c r="J123" i="249"/>
  <c r="M123" i="249" s="1"/>
  <c r="R126" i="249"/>
  <c r="J131" i="249"/>
  <c r="J138" i="249"/>
  <c r="J142" i="249"/>
  <c r="J146" i="249"/>
  <c r="J150" i="249"/>
  <c r="R76" i="249"/>
  <c r="R84" i="249"/>
  <c r="R100" i="249"/>
  <c r="J104" i="249"/>
  <c r="J105" i="249"/>
  <c r="J112" i="249"/>
  <c r="J113" i="249"/>
  <c r="J121" i="249"/>
  <c r="J128" i="249"/>
  <c r="J136" i="249"/>
  <c r="M136" i="249" s="1"/>
  <c r="L156" i="249"/>
  <c r="T156" i="249" s="1"/>
  <c r="L154" i="249"/>
  <c r="T154" i="249" s="1"/>
  <c r="L152" i="249"/>
  <c r="T152" i="249" s="1"/>
  <c r="L150" i="249"/>
  <c r="T150" i="249" s="1"/>
  <c r="L148" i="249"/>
  <c r="T148" i="249" s="1"/>
  <c r="L146" i="249"/>
  <c r="T146" i="249" s="1"/>
  <c r="L144" i="249"/>
  <c r="T144" i="249" s="1"/>
  <c r="L142" i="249"/>
  <c r="T142" i="249" s="1"/>
  <c r="L140" i="249"/>
  <c r="T140" i="249" s="1"/>
  <c r="L138" i="249"/>
  <c r="T138" i="249" s="1"/>
  <c r="L136" i="249"/>
  <c r="T136" i="249" s="1"/>
  <c r="L134" i="249"/>
  <c r="T134" i="249" s="1"/>
  <c r="L132" i="249"/>
  <c r="T132" i="249" s="1"/>
  <c r="L130" i="249"/>
  <c r="T130" i="249" s="1"/>
  <c r="L128" i="249"/>
  <c r="T128" i="249" s="1"/>
  <c r="L126" i="249"/>
  <c r="T126" i="249" s="1"/>
  <c r="L124" i="249"/>
  <c r="L122" i="249"/>
  <c r="T122" i="249" s="1"/>
  <c r="U122" i="249" s="1"/>
  <c r="L120" i="249"/>
  <c r="T120" i="249" s="1"/>
  <c r="L118" i="249"/>
  <c r="T118" i="249" s="1"/>
  <c r="L116" i="249"/>
  <c r="L114" i="249"/>
  <c r="T114" i="249" s="1"/>
  <c r="L112" i="249"/>
  <c r="T112" i="249" s="1"/>
  <c r="L110" i="249"/>
  <c r="T110" i="249" s="1"/>
  <c r="L108" i="249"/>
  <c r="L106" i="249"/>
  <c r="T106" i="249" s="1"/>
  <c r="U106" i="249" s="1"/>
  <c r="L104" i="249"/>
  <c r="T104" i="249" s="1"/>
  <c r="L102" i="249"/>
  <c r="T102" i="249" s="1"/>
  <c r="L100" i="249"/>
  <c r="L155" i="249"/>
  <c r="T155" i="249" s="1"/>
  <c r="L153" i="249"/>
  <c r="T153" i="249" s="1"/>
  <c r="L151" i="249"/>
  <c r="T151" i="249" s="1"/>
  <c r="L149" i="249"/>
  <c r="T149" i="249" s="1"/>
  <c r="L147" i="249"/>
  <c r="T147" i="249" s="1"/>
  <c r="L145" i="249"/>
  <c r="T145" i="249" s="1"/>
  <c r="L143" i="249"/>
  <c r="T143" i="249" s="1"/>
  <c r="L141" i="249"/>
  <c r="T141" i="249" s="1"/>
  <c r="L139" i="249"/>
  <c r="T139" i="249" s="1"/>
  <c r="L137" i="249"/>
  <c r="L135" i="249"/>
  <c r="T135" i="249" s="1"/>
  <c r="U135" i="249" s="1"/>
  <c r="L133" i="249"/>
  <c r="T133" i="249" s="1"/>
  <c r="U133" i="249" s="1"/>
  <c r="L131" i="249"/>
  <c r="T131" i="249" s="1"/>
  <c r="U131" i="249" s="1"/>
  <c r="L129" i="249"/>
  <c r="T129" i="249" s="1"/>
  <c r="L127" i="249"/>
  <c r="T127" i="249" s="1"/>
  <c r="U127" i="249" s="1"/>
  <c r="L125" i="249"/>
  <c r="T125" i="249" s="1"/>
  <c r="L123" i="249"/>
  <c r="T123" i="249" s="1"/>
  <c r="L121" i="249"/>
  <c r="T121" i="249" s="1"/>
  <c r="U121" i="249" s="1"/>
  <c r="L119" i="249"/>
  <c r="T119" i="249" s="1"/>
  <c r="U119" i="249" s="1"/>
  <c r="L117" i="249"/>
  <c r="T117" i="249" s="1"/>
  <c r="U117" i="249" s="1"/>
  <c r="L115" i="249"/>
  <c r="T115" i="249" s="1"/>
  <c r="U115" i="249" s="1"/>
  <c r="L113" i="249"/>
  <c r="T113" i="249" s="1"/>
  <c r="L111" i="249"/>
  <c r="T111" i="249" s="1"/>
  <c r="L109" i="249"/>
  <c r="T109" i="249" s="1"/>
  <c r="L107" i="249"/>
  <c r="T107" i="249" s="1"/>
  <c r="L105" i="249"/>
  <c r="T105" i="249" s="1"/>
  <c r="L103" i="249"/>
  <c r="T103" i="249" s="1"/>
  <c r="U103" i="249" s="1"/>
  <c r="L101" i="249"/>
  <c r="T101" i="249" s="1"/>
  <c r="U101" i="249" s="1"/>
  <c r="L99" i="249"/>
  <c r="T99" i="249" s="1"/>
  <c r="L97" i="249"/>
  <c r="T97" i="249" s="1"/>
  <c r="L95" i="249"/>
  <c r="T95" i="249" s="1"/>
  <c r="U95" i="249" s="1"/>
  <c r="L93" i="249"/>
  <c r="T93" i="249" s="1"/>
  <c r="L91" i="249"/>
  <c r="T91" i="249" s="1"/>
  <c r="L89" i="249"/>
  <c r="T89" i="249" s="1"/>
  <c r="U89" i="249" s="1"/>
  <c r="L87" i="249"/>
  <c r="T87" i="249" s="1"/>
  <c r="L85" i="249"/>
  <c r="T85" i="249" s="1"/>
  <c r="U85" i="249" s="1"/>
  <c r="L83" i="249"/>
  <c r="T83" i="249" s="1"/>
  <c r="U83" i="249" s="1"/>
  <c r="L81" i="249"/>
  <c r="T81" i="249" s="1"/>
  <c r="U81" i="249" s="1"/>
  <c r="L79" i="249"/>
  <c r="T79" i="249" s="1"/>
  <c r="L77" i="249"/>
  <c r="T77" i="249" s="1"/>
  <c r="K139" i="249"/>
  <c r="S139" i="249" s="1"/>
  <c r="U139" i="249" s="1"/>
  <c r="K141" i="249"/>
  <c r="S141" i="249" s="1"/>
  <c r="K143" i="249"/>
  <c r="S143" i="249" s="1"/>
  <c r="U143" i="249" s="1"/>
  <c r="K145" i="249"/>
  <c r="S145" i="249" s="1"/>
  <c r="U145" i="249" s="1"/>
  <c r="K147" i="249"/>
  <c r="S147" i="249" s="1"/>
  <c r="K149" i="249"/>
  <c r="S149" i="249" s="1"/>
  <c r="K151" i="249"/>
  <c r="S151" i="249" s="1"/>
  <c r="K153" i="249"/>
  <c r="S153" i="249" s="1"/>
  <c r="K155" i="249"/>
  <c r="S155" i="249" s="1"/>
  <c r="U155" i="249" s="1"/>
  <c r="K138" i="249"/>
  <c r="S138" i="249" s="1"/>
  <c r="K140" i="249"/>
  <c r="S140" i="249" s="1"/>
  <c r="K142" i="249"/>
  <c r="S142" i="249" s="1"/>
  <c r="K144" i="249"/>
  <c r="S144" i="249" s="1"/>
  <c r="K146" i="249"/>
  <c r="S146" i="249" s="1"/>
  <c r="K148" i="249"/>
  <c r="S148" i="249" s="1"/>
  <c r="K150" i="249"/>
  <c r="S150" i="249" s="1"/>
  <c r="U150" i="249" s="1"/>
  <c r="K152" i="249"/>
  <c r="S152" i="249" s="1"/>
  <c r="K154" i="249"/>
  <c r="S154" i="249" s="1"/>
  <c r="AJ2" i="248"/>
  <c r="AJ34" i="248" s="1"/>
  <c r="H29" i="236"/>
  <c r="D6" i="242"/>
  <c r="J49" i="170"/>
  <c r="J288" i="173"/>
  <c r="J272" i="173"/>
  <c r="U154" i="249" l="1"/>
  <c r="S157" i="249"/>
  <c r="U105" i="249"/>
  <c r="J129" i="249"/>
  <c r="M82" i="249"/>
  <c r="I157" i="249"/>
  <c r="M20" i="249"/>
  <c r="J12" i="249"/>
  <c r="M12" i="249" s="1"/>
  <c r="M6" i="249"/>
  <c r="U86" i="249"/>
  <c r="J11" i="249"/>
  <c r="J52" i="249"/>
  <c r="M52" i="249" s="1"/>
  <c r="J59" i="249"/>
  <c r="M59" i="249" s="1"/>
  <c r="J85" i="249"/>
  <c r="J137" i="249"/>
  <c r="M137" i="249" s="1"/>
  <c r="U142" i="249"/>
  <c r="U107" i="249"/>
  <c r="U123" i="249"/>
  <c r="U130" i="249"/>
  <c r="Q80" i="249"/>
  <c r="R80" i="249" s="1"/>
  <c r="U80" i="249" s="1"/>
  <c r="M78" i="249"/>
  <c r="M72" i="249"/>
  <c r="M60" i="249"/>
  <c r="U59" i="249"/>
  <c r="J134" i="249"/>
  <c r="M84" i="249"/>
  <c r="M10" i="249"/>
  <c r="U72" i="249"/>
  <c r="Q111" i="249"/>
  <c r="R111" i="249" s="1"/>
  <c r="U111" i="249" s="1"/>
  <c r="J111" i="249"/>
  <c r="J74" i="249"/>
  <c r="M74" i="249" s="1"/>
  <c r="J50" i="249"/>
  <c r="M50" i="249" s="1"/>
  <c r="J118" i="249"/>
  <c r="J152" i="249"/>
  <c r="J69" i="249"/>
  <c r="M69" i="249" s="1"/>
  <c r="J94" i="249"/>
  <c r="J38" i="249"/>
  <c r="M64" i="249"/>
  <c r="U26" i="249"/>
  <c r="U14" i="249"/>
  <c r="M76" i="249"/>
  <c r="J40" i="249"/>
  <c r="M40" i="249" s="1"/>
  <c r="J57" i="249"/>
  <c r="M57" i="249" s="1"/>
  <c r="U87" i="249"/>
  <c r="U20" i="249"/>
  <c r="U77" i="249"/>
  <c r="U151" i="249"/>
  <c r="U79" i="249"/>
  <c r="J120" i="249"/>
  <c r="U10" i="249"/>
  <c r="U25" i="249"/>
  <c r="J47" i="249"/>
  <c r="M47" i="249" s="1"/>
  <c r="J90" i="249"/>
  <c r="M90" i="249" s="1"/>
  <c r="J75" i="249"/>
  <c r="M75" i="249" s="1"/>
  <c r="J93" i="249"/>
  <c r="M93" i="249" s="1"/>
  <c r="J23" i="249"/>
  <c r="M23" i="249" s="1"/>
  <c r="J48" i="249"/>
  <c r="M48" i="249" s="1"/>
  <c r="J53" i="249"/>
  <c r="J29" i="249"/>
  <c r="M29" i="249" s="1"/>
  <c r="J45" i="249"/>
  <c r="M45" i="249" s="1"/>
  <c r="J79" i="249"/>
  <c r="Q79" i="249"/>
  <c r="R79" i="249" s="1"/>
  <c r="J35" i="249"/>
  <c r="M35" i="249" s="1"/>
  <c r="U91" i="249"/>
  <c r="U84" i="249"/>
  <c r="U146" i="249"/>
  <c r="U97" i="249"/>
  <c r="U113" i="249"/>
  <c r="U129" i="249"/>
  <c r="U76" i="249"/>
  <c r="J130" i="249"/>
  <c r="U136" i="249"/>
  <c r="M101" i="249"/>
  <c r="M24" i="249"/>
  <c r="U24" i="249"/>
  <c r="J19" i="249"/>
  <c r="M19" i="249" s="1"/>
  <c r="U6" i="249"/>
  <c r="U44" i="249"/>
  <c r="M44" i="249"/>
  <c r="J39" i="249"/>
  <c r="M39" i="249" s="1"/>
  <c r="J13" i="249"/>
  <c r="M13" i="249" s="1"/>
  <c r="J89" i="249"/>
  <c r="J9" i="249"/>
  <c r="M9" i="249" s="1"/>
  <c r="J17" i="249"/>
  <c r="M17" i="249" s="1"/>
  <c r="J51" i="249"/>
  <c r="U93" i="249"/>
  <c r="U147" i="249"/>
  <c r="U99" i="249"/>
  <c r="J154" i="249"/>
  <c r="J151" i="249"/>
  <c r="U82" i="249"/>
  <c r="J68" i="249"/>
  <c r="M68" i="249" s="1"/>
  <c r="J66" i="249"/>
  <c r="M66" i="249" s="1"/>
  <c r="M8" i="249"/>
  <c r="M92" i="249"/>
  <c r="U61" i="249"/>
  <c r="J77" i="249"/>
  <c r="J31" i="249"/>
  <c r="M31" i="249" s="1"/>
  <c r="J127" i="249"/>
  <c r="J43" i="249"/>
  <c r="M43" i="249" s="1"/>
  <c r="J132" i="249"/>
  <c r="J7" i="249"/>
  <c r="M7" i="249" s="1"/>
  <c r="U104" i="249"/>
  <c r="M51" i="249"/>
  <c r="M49" i="249"/>
  <c r="U114" i="249"/>
  <c r="U34" i="249"/>
  <c r="M140" i="249"/>
  <c r="M34" i="249"/>
  <c r="M94" i="249"/>
  <c r="U153" i="249"/>
  <c r="U109" i="249"/>
  <c r="U125" i="249"/>
  <c r="U141" i="249"/>
  <c r="U132" i="249"/>
  <c r="M127" i="249"/>
  <c r="J156" i="249"/>
  <c r="M156" i="249" s="1"/>
  <c r="J141" i="249"/>
  <c r="M141" i="249" s="1"/>
  <c r="U18" i="249"/>
  <c r="Q149" i="249"/>
  <c r="R149" i="249" s="1"/>
  <c r="J149" i="249"/>
  <c r="M37" i="249"/>
  <c r="M53" i="249"/>
  <c r="U149" i="249"/>
  <c r="M113" i="249"/>
  <c r="U110" i="249"/>
  <c r="M79" i="249"/>
  <c r="M18" i="249"/>
  <c r="M61" i="249"/>
  <c r="U27" i="249"/>
  <c r="M27" i="249"/>
  <c r="M38" i="249"/>
  <c r="M119" i="249"/>
  <c r="M86" i="249"/>
  <c r="J144" i="249"/>
  <c r="M144" i="249" s="1"/>
  <c r="J148" i="249"/>
  <c r="M54" i="249"/>
  <c r="M11" i="249"/>
  <c r="T98" i="249"/>
  <c r="U98" i="249" s="1"/>
  <c r="M98" i="249"/>
  <c r="M41" i="249"/>
  <c r="M154" i="249"/>
  <c r="U126" i="249"/>
  <c r="M106" i="249"/>
  <c r="M151" i="249"/>
  <c r="M42" i="249"/>
  <c r="U49" i="249"/>
  <c r="U51" i="249"/>
  <c r="T116" i="249"/>
  <c r="U116" i="249" s="1"/>
  <c r="M116" i="249"/>
  <c r="M77" i="249"/>
  <c r="M112" i="249"/>
  <c r="M146" i="249"/>
  <c r="M122" i="249"/>
  <c r="M99" i="249"/>
  <c r="M147" i="249"/>
  <c r="U128" i="249"/>
  <c r="M134" i="249"/>
  <c r="M135" i="249"/>
  <c r="M103" i="249"/>
  <c r="M133" i="249"/>
  <c r="M129" i="249"/>
  <c r="M142" i="249"/>
  <c r="U118" i="249"/>
  <c r="U144" i="249"/>
  <c r="M125" i="249"/>
  <c r="M87" i="249"/>
  <c r="M118" i="249"/>
  <c r="M97" i="249"/>
  <c r="M126" i="249"/>
  <c r="U148" i="249"/>
  <c r="T108" i="249"/>
  <c r="U108" i="249" s="1"/>
  <c r="M108" i="249"/>
  <c r="T124" i="249"/>
  <c r="U124" i="249" s="1"/>
  <c r="M124" i="249"/>
  <c r="M128" i="249"/>
  <c r="M105" i="249"/>
  <c r="M138" i="249"/>
  <c r="M115" i="249"/>
  <c r="M143" i="249"/>
  <c r="U120" i="249"/>
  <c r="M83" i="249"/>
  <c r="M102" i="249"/>
  <c r="M89" i="249"/>
  <c r="M110" i="249"/>
  <c r="T100" i="249"/>
  <c r="T157" i="249" s="1"/>
  <c r="M100" i="249"/>
  <c r="M153" i="249"/>
  <c r="M150" i="249"/>
  <c r="M111" i="249"/>
  <c r="M104" i="249"/>
  <c r="U134" i="249"/>
  <c r="M114" i="249"/>
  <c r="U156" i="249"/>
  <c r="U140" i="249"/>
  <c r="M117" i="249"/>
  <c r="U138" i="249"/>
  <c r="M81" i="249"/>
  <c r="M95" i="249"/>
  <c r="R157" i="249"/>
  <c r="U5" i="249"/>
  <c r="M132" i="249"/>
  <c r="M91" i="249"/>
  <c r="T137" i="249"/>
  <c r="U137" i="249" s="1"/>
  <c r="M121" i="249"/>
  <c r="M131" i="249"/>
  <c r="M155" i="249"/>
  <c r="M139" i="249"/>
  <c r="U112" i="249"/>
  <c r="M152" i="249"/>
  <c r="K157" i="249"/>
  <c r="U102" i="249"/>
  <c r="M120" i="249"/>
  <c r="M130" i="249"/>
  <c r="M107" i="249"/>
  <c r="U152" i="249"/>
  <c r="M109" i="249"/>
  <c r="L157" i="249"/>
  <c r="M148" i="249"/>
  <c r="M85" i="249"/>
  <c r="M145" i="249"/>
  <c r="M149" i="249"/>
  <c r="U100" i="249" l="1"/>
  <c r="J157" i="249"/>
  <c r="Q157" i="249"/>
  <c r="M157" i="249"/>
  <c r="U157" i="249"/>
  <c r="F49" i="174" l="1"/>
  <c r="J51" i="170" l="1"/>
  <c r="M15" i="172"/>
  <c r="K14" i="172"/>
  <c r="J36" i="170" s="1"/>
  <c r="J374" i="173"/>
  <c r="D62" i="247"/>
  <c r="C62" i="247"/>
  <c r="D60" i="247"/>
  <c r="C60" i="247"/>
  <c r="D57" i="247"/>
  <c r="C57" i="247"/>
  <c r="D46" i="247"/>
  <c r="C46" i="247"/>
  <c r="D10" i="247"/>
  <c r="J419" i="173"/>
  <c r="J290" i="173"/>
  <c r="J274" i="173"/>
  <c r="C10" i="247" l="1"/>
  <c r="D63" i="247"/>
  <c r="E74" i="239" l="1"/>
  <c r="E73" i="239"/>
  <c r="E72" i="239"/>
  <c r="E71" i="239"/>
  <c r="E70" i="239"/>
  <c r="E34" i="239"/>
  <c r="E32" i="239"/>
  <c r="L316" i="237" s="1"/>
  <c r="E29" i="239"/>
  <c r="E28" i="239"/>
  <c r="E27" i="239"/>
  <c r="E26" i="239"/>
  <c r="E25" i="239"/>
  <c r="J413" i="173" s="1"/>
  <c r="E24" i="239"/>
  <c r="E22" i="239"/>
  <c r="E21" i="239"/>
  <c r="E20" i="239"/>
  <c r="E19" i="239"/>
  <c r="E18" i="239"/>
  <c r="E17" i="239"/>
  <c r="K5" i="239" s="1"/>
  <c r="E15" i="239"/>
  <c r="J414" i="173" s="1"/>
  <c r="E14" i="239"/>
  <c r="E13" i="239"/>
  <c r="E12" i="239"/>
  <c r="E11" i="239"/>
  <c r="E9" i="239"/>
  <c r="J61" i="173" s="1"/>
  <c r="P13" i="213" s="1"/>
  <c r="E8" i="239"/>
  <c r="E7" i="239"/>
  <c r="E6" i="239"/>
  <c r="E5" i="239"/>
  <c r="E4" i="239"/>
  <c r="E56" i="239"/>
  <c r="E61" i="239"/>
  <c r="E62" i="239"/>
  <c r="E63" i="239"/>
  <c r="E64" i="239"/>
  <c r="J134" i="173" s="1"/>
  <c r="E65" i="239"/>
  <c r="J135" i="173" s="1"/>
  <c r="E66" i="239"/>
  <c r="J136" i="173" s="1"/>
  <c r="E67" i="239"/>
  <c r="J137" i="173" s="1"/>
  <c r="E68" i="239"/>
  <c r="J138" i="173" s="1"/>
  <c r="O30" i="235"/>
  <c r="J80" i="173" l="1"/>
  <c r="J415" i="173"/>
  <c r="J69" i="173"/>
  <c r="E31" i="239"/>
  <c r="N3" i="237"/>
  <c r="J468" i="173" s="1"/>
  <c r="M3" i="237"/>
  <c r="J437" i="173" s="1"/>
  <c r="J448" i="173" l="1"/>
  <c r="J445" i="173"/>
  <c r="J483" i="173"/>
  <c r="J529" i="173"/>
  <c r="J528" i="173"/>
  <c r="J168" i="173"/>
  <c r="J167" i="173"/>
  <c r="J20" i="173"/>
  <c r="L315" i="237"/>
  <c r="J559" i="173"/>
  <c r="J438" i="173"/>
  <c r="S36" i="251" s="1"/>
  <c r="J440" i="173"/>
  <c r="J444" i="173"/>
  <c r="J439" i="173"/>
  <c r="J441" i="173"/>
  <c r="J443" i="173"/>
  <c r="J446" i="173"/>
  <c r="J442" i="173"/>
  <c r="J39" i="173"/>
  <c r="J41" i="173"/>
  <c r="J172" i="173"/>
  <c r="J42" i="173"/>
  <c r="J43" i="173"/>
  <c r="J44" i="173"/>
  <c r="J40" i="173"/>
  <c r="F25" i="169"/>
  <c r="F10" i="169"/>
  <c r="F26" i="169"/>
  <c r="F15" i="174" s="1"/>
  <c r="S21" i="251" s="1"/>
  <c r="F16" i="169"/>
  <c r="J516" i="173"/>
  <c r="J165" i="173"/>
  <c r="J163" i="173"/>
  <c r="J161" i="173"/>
  <c r="J157" i="173"/>
  <c r="J156" i="173"/>
  <c r="J158" i="173"/>
  <c r="J149" i="173"/>
  <c r="J389" i="173"/>
  <c r="N49" i="170"/>
  <c r="N43" i="170"/>
  <c r="N42" i="170"/>
  <c r="N41" i="170"/>
  <c r="N34" i="170"/>
  <c r="O34" i="170" s="1"/>
  <c r="N35" i="170"/>
  <c r="O35" i="170" s="1"/>
  <c r="J141" i="173"/>
  <c r="J142" i="173" s="1"/>
  <c r="J474" i="173"/>
  <c r="J472" i="173"/>
  <c r="J473" i="173"/>
  <c r="J527" i="173"/>
  <c r="J489" i="173"/>
  <c r="J533" i="173"/>
  <c r="F12" i="174" s="1"/>
  <c r="J532" i="173"/>
  <c r="J488" i="173"/>
  <c r="J549" i="173"/>
  <c r="R24" i="251" l="1"/>
  <c r="S26" i="251" s="1"/>
  <c r="J152" i="173"/>
  <c r="J151" i="173"/>
  <c r="J449" i="173"/>
  <c r="J54" i="170" l="1"/>
  <c r="J23" i="170"/>
  <c r="H36" i="236" s="1"/>
  <c r="K36" i="236" s="1"/>
  <c r="J47" i="170"/>
  <c r="J41" i="170"/>
  <c r="D7" i="242"/>
  <c r="I39" i="236" l="1"/>
  <c r="M5" i="170"/>
  <c r="E42" i="239" l="1"/>
  <c r="E41" i="239"/>
  <c r="E40" i="239"/>
  <c r="H1" i="238"/>
  <c r="G1" i="238"/>
  <c r="A312" i="237"/>
  <c r="B3" i="237"/>
  <c r="L26" i="173" l="1"/>
  <c r="J348" i="173"/>
  <c r="J14" i="235"/>
  <c r="K25" i="235"/>
  <c r="K13" i="235"/>
  <c r="H24" i="235"/>
  <c r="K14" i="235"/>
  <c r="J25" i="235"/>
  <c r="J13" i="235"/>
  <c r="J24" i="235"/>
  <c r="O24" i="235"/>
  <c r="M24" i="235"/>
  <c r="L24" i="235"/>
  <c r="I24" i="235"/>
  <c r="J229" i="173" s="1"/>
  <c r="G17" i="172" s="1"/>
  <c r="K24" i="235"/>
  <c r="N24" i="235"/>
  <c r="O13" i="235"/>
  <c r="E19" i="252" s="1"/>
  <c r="I19" i="252" s="1"/>
  <c r="L29" i="173"/>
  <c r="O25" i="235"/>
  <c r="N13" i="235"/>
  <c r="E18" i="252" s="1"/>
  <c r="I18" i="252" s="1"/>
  <c r="M18" i="252" s="1"/>
  <c r="O18" i="252" s="1"/>
  <c r="N14" i="235"/>
  <c r="L14" i="235"/>
  <c r="L13" i="235"/>
  <c r="E16" i="252" s="1"/>
  <c r="I16" i="252" s="1"/>
  <c r="M16" i="252" s="1"/>
  <c r="O16" i="252" s="1"/>
  <c r="I13" i="235"/>
  <c r="J227" i="173" s="1"/>
  <c r="M14" i="235"/>
  <c r="M13" i="235"/>
  <c r="E17" i="252" s="1"/>
  <c r="I17" i="252" s="1"/>
  <c r="L25" i="235"/>
  <c r="O14" i="235"/>
  <c r="M25" i="235"/>
  <c r="N25" i="235"/>
  <c r="J292" i="173"/>
  <c r="J276" i="173"/>
  <c r="J264" i="173"/>
  <c r="J266" i="173" s="1"/>
  <c r="H41" i="170" s="1"/>
  <c r="F47" i="174" s="1"/>
  <c r="J364" i="173"/>
  <c r="J378" i="173"/>
  <c r="J318" i="173" s="1"/>
  <c r="J423" i="173"/>
  <c r="E33" i="239"/>
  <c r="L30" i="173"/>
  <c r="L31" i="173"/>
  <c r="J108" i="173"/>
  <c r="J11" i="173"/>
  <c r="R16" i="251" s="1"/>
  <c r="L32" i="173"/>
  <c r="J14" i="170" s="1"/>
  <c r="L27" i="173"/>
  <c r="L28" i="173"/>
  <c r="A3" i="237"/>
  <c r="F13" i="235"/>
  <c r="E13" i="252" s="1"/>
  <c r="E54" i="239"/>
  <c r="J62" i="173"/>
  <c r="J70" i="173"/>
  <c r="J63" i="173"/>
  <c r="E57" i="239"/>
  <c r="E58" i="239"/>
  <c r="E44" i="239"/>
  <c r="E59" i="239"/>
  <c r="E60" i="239"/>
  <c r="J132" i="173" s="1"/>
  <c r="J87" i="173"/>
  <c r="E53" i="239"/>
  <c r="E43" i="239"/>
  <c r="Q11" i="213"/>
  <c r="Q10" i="213"/>
  <c r="Q9" i="213"/>
  <c r="Q8" i="213"/>
  <c r="E15" i="252" l="1"/>
  <c r="I15" i="252" s="1"/>
  <c r="M15" i="252" s="1"/>
  <c r="O15" i="252" s="1"/>
  <c r="I13" i="252"/>
  <c r="M17" i="252"/>
  <c r="O17" i="252" s="1"/>
  <c r="M19" i="252"/>
  <c r="O19" i="252" s="1"/>
  <c r="J294" i="173"/>
  <c r="H43" i="170" s="1"/>
  <c r="K98" i="236" s="1"/>
  <c r="J291" i="173"/>
  <c r="J278" i="173"/>
  <c r="H42" i="170" s="1"/>
  <c r="J275" i="173"/>
  <c r="Q15" i="213"/>
  <c r="J86" i="173"/>
  <c r="J93" i="173" s="1"/>
  <c r="E69" i="239"/>
  <c r="E30" i="239"/>
  <c r="E75" i="239"/>
  <c r="L33" i="173"/>
  <c r="J19" i="173" s="1"/>
  <c r="J21" i="173" s="1"/>
  <c r="H14" i="170" s="1"/>
  <c r="H13" i="235"/>
  <c r="E14" i="252" s="1"/>
  <c r="I14" i="252" s="1"/>
  <c r="M14" i="252" s="1"/>
  <c r="O14" i="252" s="1"/>
  <c r="H14" i="235"/>
  <c r="J32" i="173"/>
  <c r="I32" i="173" s="1"/>
  <c r="J60" i="173"/>
  <c r="E10" i="239"/>
  <c r="K4" i="239" s="1"/>
  <c r="J131" i="173"/>
  <c r="J64" i="173"/>
  <c r="E23" i="239"/>
  <c r="J406" i="173"/>
  <c r="E16" i="239"/>
  <c r="J133" i="173"/>
  <c r="J405" i="173"/>
  <c r="P9" i="213" s="1"/>
  <c r="E55" i="239"/>
  <c r="J552" i="173"/>
  <c r="J558" i="173"/>
  <c r="J557" i="173"/>
  <c r="J551" i="173"/>
  <c r="F13" i="174" s="1"/>
  <c r="F31" i="174" s="1"/>
  <c r="J550" i="173"/>
  <c r="J544" i="173"/>
  <c r="J522" i="173"/>
  <c r="J539" i="173"/>
  <c r="J523" i="173"/>
  <c r="J530" i="173"/>
  <c r="J524" i="173"/>
  <c r="J517" i="173"/>
  <c r="J525" i="173"/>
  <c r="J521" i="173"/>
  <c r="J540" i="173"/>
  <c r="J518" i="173"/>
  <c r="J515" i="173"/>
  <c r="J541" i="173"/>
  <c r="J519" i="173"/>
  <c r="J542" i="173"/>
  <c r="J520" i="173"/>
  <c r="J543" i="173"/>
  <c r="J531" i="173"/>
  <c r="O66" i="235"/>
  <c r="J490" i="173"/>
  <c r="J124" i="173"/>
  <c r="J480" i="173"/>
  <c r="J479" i="173"/>
  <c r="J391" i="173"/>
  <c r="J125" i="173"/>
  <c r="J481" i="173"/>
  <c r="J390" i="173"/>
  <c r="J482" i="173"/>
  <c r="J484" i="173"/>
  <c r="J123" i="173"/>
  <c r="J485" i="173"/>
  <c r="J486" i="173"/>
  <c r="J487" i="173"/>
  <c r="O67" i="235"/>
  <c r="J200" i="173"/>
  <c r="J199" i="173"/>
  <c r="J198" i="173"/>
  <c r="E21" i="252" l="1"/>
  <c r="M13" i="252"/>
  <c r="M21" i="252" s="1"/>
  <c r="S28" i="251" s="1"/>
  <c r="I21" i="252"/>
  <c r="O60" i="235"/>
  <c r="O53" i="235"/>
  <c r="F14" i="174"/>
  <c r="J534" i="173"/>
  <c r="J554" i="173"/>
  <c r="P24" i="235"/>
  <c r="J139" i="173"/>
  <c r="P10" i="213"/>
  <c r="P11" i="213"/>
  <c r="P12" i="213"/>
  <c r="P8" i="213"/>
  <c r="O13" i="252" l="1"/>
  <c r="O21" i="252" s="1"/>
  <c r="O59" i="235"/>
  <c r="F11" i="174" s="1"/>
  <c r="R14" i="251"/>
  <c r="P15" i="213"/>
  <c r="J98" i="173"/>
  <c r="I14" i="172" l="1"/>
  <c r="P71" i="235" l="1"/>
  <c r="D106" i="236" l="1"/>
  <c r="I18" i="236"/>
  <c r="I49" i="170"/>
  <c r="I43" i="170"/>
  <c r="O49" i="170"/>
  <c r="I18" i="172"/>
  <c r="I19" i="172" s="1"/>
  <c r="E14" i="172"/>
  <c r="E19" i="172" s="1"/>
  <c r="J560" i="173"/>
  <c r="F30" i="169" s="1"/>
  <c r="I48" i="170"/>
  <c r="I42" i="170"/>
  <c r="I21" i="170"/>
  <c r="B13" i="170"/>
  <c r="N13" i="170" s="1"/>
  <c r="B14" i="170"/>
  <c r="N14" i="170" s="1"/>
  <c r="P25" i="235"/>
  <c r="P14" i="235"/>
  <c r="K33" i="173"/>
  <c r="K51" i="173"/>
  <c r="K50" i="173"/>
  <c r="B51" i="173"/>
  <c r="B50" i="173"/>
  <c r="J71" i="173"/>
  <c r="J51" i="173" s="1"/>
  <c r="J65" i="173"/>
  <c r="J50" i="173" s="1"/>
  <c r="H20" i="170"/>
  <c r="F23" i="174" s="1"/>
  <c r="J104" i="173"/>
  <c r="B102" i="173"/>
  <c r="J43" i="170"/>
  <c r="K318" i="173"/>
  <c r="K317" i="173"/>
  <c r="B318" i="173"/>
  <c r="B317" i="173"/>
  <c r="B316" i="173"/>
  <c r="J360" i="173"/>
  <c r="J362" i="173" s="1"/>
  <c r="J491" i="173"/>
  <c r="H30" i="169"/>
  <c r="F40" i="174" l="1"/>
  <c r="M18" i="253" s="1"/>
  <c r="F30" i="174"/>
  <c r="O48" i="170"/>
  <c r="I41" i="236"/>
  <c r="K41" i="236" s="1"/>
  <c r="J42" i="170"/>
  <c r="L317" i="173"/>
  <c r="B54" i="170"/>
  <c r="I33" i="170"/>
  <c r="J545" i="173"/>
  <c r="I40" i="170"/>
  <c r="B40" i="170"/>
  <c r="N40" i="170" s="1"/>
  <c r="B21" i="170"/>
  <c r="N21" i="170" s="1"/>
  <c r="I20" i="170"/>
  <c r="B20" i="170"/>
  <c r="N20" i="170" s="1"/>
  <c r="I22" i="170"/>
  <c r="G15" i="235"/>
  <c r="I15" i="235"/>
  <c r="G26" i="235"/>
  <c r="F26" i="235"/>
  <c r="G30" i="235"/>
  <c r="J30" i="235"/>
  <c r="K30" i="235"/>
  <c r="L30" i="235"/>
  <c r="M30" i="235"/>
  <c r="N30" i="235"/>
  <c r="F30" i="235"/>
  <c r="J226" i="173"/>
  <c r="J475" i="173"/>
  <c r="O47" i="170" l="1"/>
  <c r="E106" i="236"/>
  <c r="I40" i="236"/>
  <c r="B27" i="236"/>
  <c r="B46" i="236" s="1"/>
  <c r="N54" i="170"/>
  <c r="K85" i="236"/>
  <c r="J246" i="173"/>
  <c r="J248" i="173" s="1"/>
  <c r="J251" i="173" s="1"/>
  <c r="K39" i="236"/>
  <c r="H34" i="236"/>
  <c r="K34" i="236" s="1"/>
  <c r="B15" i="236"/>
  <c r="B34" i="236" s="1"/>
  <c r="B85" i="236"/>
  <c r="B14" i="236"/>
  <c r="B33" i="236" s="1"/>
  <c r="B84" i="236"/>
  <c r="P30" i="235"/>
  <c r="J11" i="170" s="1"/>
  <c r="G31" i="235"/>
  <c r="J219" i="173"/>
  <c r="J228" i="173"/>
  <c r="J230" i="173" s="1"/>
  <c r="K40" i="236" l="1"/>
  <c r="H40" i="170"/>
  <c r="O40" i="170" s="1"/>
  <c r="J40" i="170"/>
  <c r="J44" i="170" l="1"/>
  <c r="B53" i="170"/>
  <c r="B52" i="170"/>
  <c r="B51" i="170"/>
  <c r="B50" i="170"/>
  <c r="B33" i="170"/>
  <c r="N33" i="170" s="1"/>
  <c r="B32" i="170"/>
  <c r="N32" i="170" s="1"/>
  <c r="B23" i="170"/>
  <c r="B22" i="170"/>
  <c r="B19" i="170"/>
  <c r="N19" i="170" s="1"/>
  <c r="B18" i="170"/>
  <c r="N18" i="170" s="1"/>
  <c r="N12" i="170"/>
  <c r="B11" i="170"/>
  <c r="N11" i="170" s="1"/>
  <c r="B23" i="236" l="1"/>
  <c r="B42" i="236" s="1"/>
  <c r="N50" i="170"/>
  <c r="B24" i="236"/>
  <c r="B43" i="236" s="1"/>
  <c r="N51" i="170"/>
  <c r="B25" i="236"/>
  <c r="B44" i="236" s="1"/>
  <c r="N52" i="170"/>
  <c r="B26" i="236"/>
  <c r="B45" i="236" s="1"/>
  <c r="N53" i="170"/>
  <c r="B16" i="236"/>
  <c r="B35" i="236" s="1"/>
  <c r="N22" i="170"/>
  <c r="B17" i="236"/>
  <c r="B36" i="236" s="1"/>
  <c r="N23" i="170"/>
  <c r="B83" i="236"/>
  <c r="B13" i="236"/>
  <c r="B32" i="236" s="1"/>
  <c r="F11" i="170"/>
  <c r="A18" i="173"/>
  <c r="A25" i="173" s="1"/>
  <c r="I19" i="173" s="1"/>
  <c r="J464" i="173"/>
  <c r="A63" i="235"/>
  <c r="B59" i="235"/>
  <c r="O68" i="235"/>
  <c r="O43" i="235"/>
  <c r="O45" i="235" s="1"/>
  <c r="O39" i="235" l="1"/>
  <c r="A37" i="173"/>
  <c r="F14" i="170"/>
  <c r="O41" i="235" l="1"/>
  <c r="O46" i="235" s="1"/>
  <c r="D50" i="169" l="1"/>
  <c r="A40" i="169" l="1"/>
  <c r="A22" i="172" s="1"/>
  <c r="A60" i="174" s="1"/>
  <c r="B458" i="173"/>
  <c r="B457" i="173"/>
  <c r="B456" i="173"/>
  <c r="A1" i="169"/>
  <c r="A1" i="172" s="1"/>
  <c r="A1" i="174" s="1"/>
  <c r="K319" i="173" l="1"/>
  <c r="G14" i="172" l="1"/>
  <c r="J222" i="173" l="1"/>
  <c r="J208" i="173"/>
  <c r="F37" i="174" l="1"/>
  <c r="L209" i="173" l="1"/>
  <c r="I197" i="173"/>
  <c r="J197" i="173" s="1"/>
  <c r="J202" i="173" s="1"/>
  <c r="K13" i="173"/>
  <c r="G41" i="174"/>
  <c r="G18" i="174"/>
  <c r="L14" i="172"/>
  <c r="L19" i="172" s="1"/>
  <c r="H14" i="172"/>
  <c r="H19" i="172" s="1"/>
  <c r="D14" i="172"/>
  <c r="D19" i="172" s="1"/>
  <c r="C14" i="172"/>
  <c r="C19" i="172" s="1"/>
  <c r="I63" i="170"/>
  <c r="J6" i="173" l="1"/>
  <c r="L33" i="172"/>
  <c r="L41" i="172"/>
  <c r="C33" i="172"/>
  <c r="D33" i="172"/>
  <c r="D41" i="172"/>
  <c r="H33" i="172"/>
  <c r="H41" i="172"/>
  <c r="G53" i="174"/>
  <c r="G55" i="174" s="1"/>
  <c r="I86" i="170"/>
  <c r="I82" i="170"/>
  <c r="J10" i="173"/>
  <c r="J12" i="173" s="1"/>
  <c r="L318" i="173"/>
  <c r="L211" i="173"/>
  <c r="J397" i="173"/>
  <c r="J407" i="173"/>
  <c r="J396" i="173" s="1"/>
  <c r="K84" i="236" l="1"/>
  <c r="H33" i="236"/>
  <c r="K33" i="236" s="1"/>
  <c r="F17" i="169"/>
  <c r="L316" i="173"/>
  <c r="J344" i="173"/>
  <c r="J52" i="170"/>
  <c r="F13" i="170"/>
  <c r="J207" i="173"/>
  <c r="J8" i="173"/>
  <c r="J13" i="173" s="1"/>
  <c r="J53" i="170"/>
  <c r="J32" i="170"/>
  <c r="H17" i="169"/>
  <c r="J458" i="173"/>
  <c r="O458" i="173" s="1"/>
  <c r="J457" i="173"/>
  <c r="O457" i="173" s="1"/>
  <c r="J392" i="173"/>
  <c r="L319" i="173" l="1"/>
  <c r="J50" i="170" s="1"/>
  <c r="J55" i="170" s="1"/>
  <c r="O20" i="170"/>
  <c r="J189" i="173"/>
  <c r="I45" i="236"/>
  <c r="K45" i="236" s="1"/>
  <c r="J15" i="170"/>
  <c r="I84" i="236"/>
  <c r="H14" i="236"/>
  <c r="K14" i="236" s="1"/>
  <c r="J421" i="173"/>
  <c r="F18" i="169"/>
  <c r="H18" i="169"/>
  <c r="J346" i="173"/>
  <c r="J209" i="173"/>
  <c r="H54" i="170"/>
  <c r="K105" i="236" s="1"/>
  <c r="L105" i="236" s="1"/>
  <c r="J52" i="173"/>
  <c r="H51" i="170"/>
  <c r="K101" i="236" s="1"/>
  <c r="L101" i="236" s="1"/>
  <c r="J398" i="173"/>
  <c r="H52" i="170" s="1"/>
  <c r="F25" i="174" s="1"/>
  <c r="H13" i="170" l="1"/>
  <c r="O13" i="170" s="1"/>
  <c r="O52" i="170"/>
  <c r="K102" i="236"/>
  <c r="L102" i="236" s="1"/>
  <c r="H32" i="170"/>
  <c r="F48" i="174" s="1"/>
  <c r="O54" i="170"/>
  <c r="O51" i="170"/>
  <c r="I46" i="236"/>
  <c r="K46" i="236" s="1"/>
  <c r="I44" i="236"/>
  <c r="K44" i="236" s="1"/>
  <c r="I43" i="236"/>
  <c r="K43" i="236" s="1"/>
  <c r="I24" i="236"/>
  <c r="K24" i="236" s="1"/>
  <c r="I27" i="236"/>
  <c r="H32" i="236"/>
  <c r="K83" i="236"/>
  <c r="K86" i="236" s="1"/>
  <c r="H12" i="169"/>
  <c r="H19" i="170"/>
  <c r="A48" i="173"/>
  <c r="F18" i="170"/>
  <c r="F28" i="174"/>
  <c r="J211" i="173"/>
  <c r="F26" i="174"/>
  <c r="O19" i="170" l="1"/>
  <c r="P19" i="170" s="1"/>
  <c r="F21" i="174"/>
  <c r="O32" i="170"/>
  <c r="C40" i="172"/>
  <c r="C41" i="172" s="1"/>
  <c r="J24" i="170"/>
  <c r="I25" i="236"/>
  <c r="K25" i="236" s="1"/>
  <c r="K32" i="236"/>
  <c r="I42" i="236"/>
  <c r="I47" i="236" s="1"/>
  <c r="H13" i="236"/>
  <c r="I83" i="236"/>
  <c r="H35" i="236"/>
  <c r="K35" i="236" s="1"/>
  <c r="A77" i="173"/>
  <c r="A95" i="173" s="1"/>
  <c r="A102" i="173" s="1"/>
  <c r="A58" i="173"/>
  <c r="I50" i="173" s="1"/>
  <c r="A67" i="173"/>
  <c r="I51" i="173" s="1"/>
  <c r="H53" i="170"/>
  <c r="H14" i="169"/>
  <c r="H21" i="169" s="1"/>
  <c r="F19" i="170"/>
  <c r="H37" i="236" l="1"/>
  <c r="K37" i="236"/>
  <c r="O53" i="170"/>
  <c r="K104" i="236"/>
  <c r="L104" i="236" s="1"/>
  <c r="J26" i="170"/>
  <c r="I26" i="236"/>
  <c r="K26" i="236" s="1"/>
  <c r="K42" i="236"/>
  <c r="K47" i="236" s="1"/>
  <c r="K13" i="236"/>
  <c r="D83" i="236"/>
  <c r="C13" i="236"/>
  <c r="C32" i="236" s="1"/>
  <c r="F27" i="174"/>
  <c r="K27" i="236"/>
  <c r="F20" i="170"/>
  <c r="A119" i="173"/>
  <c r="F22" i="170" s="1"/>
  <c r="C16" i="236" s="1"/>
  <c r="C35" i="236" s="1"/>
  <c r="F21" i="170"/>
  <c r="H28" i="169" l="1"/>
  <c r="F106" i="236"/>
  <c r="M14" i="172"/>
  <c r="D85" i="236"/>
  <c r="C15" i="236"/>
  <c r="C34" i="236" s="1"/>
  <c r="C14" i="236"/>
  <c r="C33" i="236" s="1"/>
  <c r="D84" i="236"/>
  <c r="A147" i="173"/>
  <c r="A181" i="173" s="1"/>
  <c r="H32" i="169" l="1"/>
  <c r="F23" i="170"/>
  <c r="C17" i="236" s="1"/>
  <c r="C36" i="236" s="1"/>
  <c r="A205" i="173"/>
  <c r="A213" i="173" s="1"/>
  <c r="A241" i="173" s="1"/>
  <c r="A183" i="173"/>
  <c r="A187" i="173" s="1"/>
  <c r="A193" i="173" s="1"/>
  <c r="F32" i="170"/>
  <c r="H69" i="169" l="1"/>
  <c r="F40" i="170"/>
  <c r="A258" i="173"/>
  <c r="A270" i="173" l="1"/>
  <c r="F33" i="170"/>
  <c r="P14" i="172"/>
  <c r="J37" i="170" l="1"/>
  <c r="A286" i="173"/>
  <c r="F43" i="170" s="1"/>
  <c r="F42" i="170"/>
  <c r="F48" i="170"/>
  <c r="C21" i="236" s="1"/>
  <c r="C40" i="236" s="1"/>
  <c r="F47" i="170"/>
  <c r="F41" i="170"/>
  <c r="J57" i="170" l="1"/>
  <c r="A314" i="173"/>
  <c r="F49" i="170"/>
  <c r="C22" i="236" s="1"/>
  <c r="C41" i="236" s="1"/>
  <c r="M6" i="170"/>
  <c r="F54" i="174"/>
  <c r="F50" i="170" l="1"/>
  <c r="C23" i="236" s="1"/>
  <c r="C42" i="236" s="1"/>
  <c r="A342" i="173"/>
  <c r="A387" i="173"/>
  <c r="J82" i="170"/>
  <c r="A358" i="173" l="1"/>
  <c r="A372" i="173" s="1"/>
  <c r="I316" i="173"/>
  <c r="F51" i="170"/>
  <c r="C24" i="236" s="1"/>
  <c r="C43" i="236" s="1"/>
  <c r="A394" i="173"/>
  <c r="I317" i="173" l="1"/>
  <c r="A417" i="173"/>
  <c r="A403" i="173"/>
  <c r="F52" i="170"/>
  <c r="C25" i="236" s="1"/>
  <c r="C44" i="236" s="1"/>
  <c r="I318" i="173" l="1"/>
  <c r="A409" i="173"/>
  <c r="I397" i="173" s="1"/>
  <c r="I396" i="173"/>
  <c r="A435" i="173"/>
  <c r="A454" i="173" s="1"/>
  <c r="A513" i="173" s="1"/>
  <c r="F53" i="170"/>
  <c r="C26" i="236" s="1"/>
  <c r="C45" i="236" s="1"/>
  <c r="A537" i="173" l="1"/>
  <c r="N67" i="235"/>
  <c r="E12" i="169"/>
  <c r="A462" i="173"/>
  <c r="F54" i="170"/>
  <c r="C27" i="236" s="1"/>
  <c r="C46" i="236" s="1"/>
  <c r="I456" i="173" l="1"/>
  <c r="A470" i="173"/>
  <c r="I457" i="173" l="1"/>
  <c r="A477" i="173"/>
  <c r="I458" i="173" l="1"/>
  <c r="N66" i="235"/>
  <c r="J63" i="170" l="1"/>
  <c r="J86" i="170"/>
  <c r="M3" i="170"/>
  <c r="E17" i="169"/>
  <c r="E18" i="169" l="1"/>
  <c r="A547" i="173"/>
  <c r="A555" i="173" s="1"/>
  <c r="A1" i="236" s="1"/>
  <c r="A1" i="213" s="1"/>
  <c r="E30" i="169" l="1"/>
  <c r="E23" i="169"/>
  <c r="A18" i="213" l="1"/>
  <c r="A27" i="213" s="1"/>
  <c r="A33" i="213" l="1"/>
  <c r="A42" i="213" s="1"/>
  <c r="O54" i="235"/>
  <c r="R17" i="251" l="1"/>
  <c r="S17" i="251" s="1"/>
  <c r="S32" i="251"/>
  <c r="F45" i="174"/>
  <c r="O43" i="170"/>
  <c r="I22" i="236"/>
  <c r="K22" i="236" s="1"/>
  <c r="O42" i="170"/>
  <c r="F46" i="174" l="1"/>
  <c r="K99" i="236"/>
  <c r="J317" i="173"/>
  <c r="J376" i="173"/>
  <c r="J159" i="173"/>
  <c r="J173" i="173" s="1"/>
  <c r="J46" i="173"/>
  <c r="J467" i="173" s="1"/>
  <c r="J465" i="173" s="1"/>
  <c r="J126" i="173"/>
  <c r="J144" i="173" s="1"/>
  <c r="H22" i="170" s="1"/>
  <c r="I21" i="236"/>
  <c r="F22" i="174" l="1"/>
  <c r="O22" i="170"/>
  <c r="J466" i="173"/>
  <c r="G106" i="236"/>
  <c r="F23" i="169"/>
  <c r="J97" i="173"/>
  <c r="J100" i="173" s="1"/>
  <c r="H23" i="170"/>
  <c r="O23" i="170" s="1"/>
  <c r="J128" i="173"/>
  <c r="H18" i="170"/>
  <c r="K21" i="236"/>
  <c r="O18" i="170" l="1"/>
  <c r="H21" i="170"/>
  <c r="F24" i="174" s="1"/>
  <c r="L99" i="236"/>
  <c r="J316" i="173"/>
  <c r="J319" i="173" s="1"/>
  <c r="J456" i="173"/>
  <c r="F20" i="174"/>
  <c r="H17" i="236"/>
  <c r="K17" i="236" s="1"/>
  <c r="J459" i="173" l="1"/>
  <c r="F12" i="169" s="1"/>
  <c r="O456" i="173"/>
  <c r="O21" i="170"/>
  <c r="H24" i="170"/>
  <c r="H15" i="236"/>
  <c r="I85" i="236"/>
  <c r="I86" i="236" s="1"/>
  <c r="H16" i="236"/>
  <c r="K16" i="236" s="1"/>
  <c r="F14" i="169" l="1"/>
  <c r="F21" i="169" s="1"/>
  <c r="F28" i="169" s="1"/>
  <c r="K15" i="236"/>
  <c r="K18" i="236" s="1"/>
  <c r="H18" i="236"/>
  <c r="F29" i="174"/>
  <c r="F32" i="169" l="1"/>
  <c r="J40" i="169" s="1"/>
  <c r="S11" i="251"/>
  <c r="S18" i="251" s="1"/>
  <c r="S22" i="251" s="1"/>
  <c r="S27" i="251" s="1"/>
  <c r="S29" i="251" s="1"/>
  <c r="S31" i="251" s="1"/>
  <c r="S33" i="251" s="1"/>
  <c r="S38" i="251" s="1"/>
  <c r="F69" i="169" l="1"/>
  <c r="R45" i="251"/>
  <c r="S45" i="251" s="1"/>
  <c r="F9" i="174"/>
  <c r="F37" i="169"/>
  <c r="K18" i="172" l="1"/>
  <c r="M18" i="172" s="1"/>
  <c r="J232" i="173" l="1"/>
  <c r="H33" i="170" l="1"/>
  <c r="O33" i="170" s="1"/>
  <c r="G40" i="172" l="1"/>
  <c r="K26" i="235"/>
  <c r="N26" i="235"/>
  <c r="M26" i="235"/>
  <c r="O26" i="235"/>
  <c r="J26" i="235"/>
  <c r="O15" i="235"/>
  <c r="I26" i="235" l="1"/>
  <c r="O31" i="235"/>
  <c r="K15" i="235"/>
  <c r="L26" i="235"/>
  <c r="H15" i="235"/>
  <c r="J26" i="173"/>
  <c r="I26" i="173" s="1"/>
  <c r="J15" i="235"/>
  <c r="J27" i="173"/>
  <c r="I27" i="173" s="1"/>
  <c r="F15" i="235"/>
  <c r="F31" i="235" s="1"/>
  <c r="J28" i="173"/>
  <c r="I28" i="173" s="1"/>
  <c r="K31" i="235" l="1"/>
  <c r="J31" i="235"/>
  <c r="I30" i="235"/>
  <c r="I31" i="235"/>
  <c r="J262" i="173"/>
  <c r="H26" i="235"/>
  <c r="H30" i="235" s="1"/>
  <c r="J31" i="173"/>
  <c r="I31" i="173" s="1"/>
  <c r="N15" i="235"/>
  <c r="N31" i="235" s="1"/>
  <c r="G19" i="172"/>
  <c r="K17" i="172"/>
  <c r="J263" i="173" l="1"/>
  <c r="H31" i="235"/>
  <c r="O41" i="170"/>
  <c r="M17" i="172"/>
  <c r="M19" i="172" s="1"/>
  <c r="K19" i="172"/>
  <c r="H36" i="170" s="1"/>
  <c r="P26" i="235"/>
  <c r="I20" i="236"/>
  <c r="K100" i="236"/>
  <c r="H44" i="170"/>
  <c r="G33" i="172"/>
  <c r="G41" i="172"/>
  <c r="J29" i="173"/>
  <c r="I29" i="173" s="1"/>
  <c r="L15" i="235"/>
  <c r="L31" i="235" s="1"/>
  <c r="P13" i="235"/>
  <c r="F36" i="174" s="1"/>
  <c r="J30" i="173"/>
  <c r="I30" i="173" s="1"/>
  <c r="M15" i="235"/>
  <c r="M31" i="235" s="1"/>
  <c r="L321" i="237" l="1"/>
  <c r="L314" i="244"/>
  <c r="L316" i="244" s="1"/>
  <c r="L318" i="244" s="1"/>
  <c r="O12" i="170"/>
  <c r="I33" i="173"/>
  <c r="O61" i="235"/>
  <c r="O71" i="235" s="1"/>
  <c r="K20" i="236"/>
  <c r="K33" i="172"/>
  <c r="O20" i="172"/>
  <c r="M33" i="172"/>
  <c r="P15" i="235"/>
  <c r="P31" i="235" s="1"/>
  <c r="J33" i="173"/>
  <c r="I106" i="236"/>
  <c r="H11" i="170" l="1"/>
  <c r="O11" i="170" s="1"/>
  <c r="L100" i="236"/>
  <c r="F16" i="174"/>
  <c r="K40" i="172"/>
  <c r="K41" i="172" s="1"/>
  <c r="H37" i="170"/>
  <c r="F39" i="174" l="1"/>
  <c r="F41" i="174" s="1"/>
  <c r="O14" i="170"/>
  <c r="H15" i="170"/>
  <c r="H26" i="170" s="1"/>
  <c r="M40" i="172"/>
  <c r="M41" i="172" s="1"/>
  <c r="O19" i="172"/>
  <c r="P19" i="172" s="1"/>
  <c r="L6" i="170"/>
  <c r="S19" i="172"/>
  <c r="U19" i="172" s="1"/>
  <c r="F18" i="174"/>
  <c r="F32" i="174" s="1"/>
  <c r="H50" i="170" l="1"/>
  <c r="K103" i="236" s="1"/>
  <c r="L103" i="236" l="1"/>
  <c r="H55" i="170"/>
  <c r="H57" i="170" s="1"/>
  <c r="O50" i="170"/>
  <c r="F50" i="174"/>
  <c r="I23" i="236"/>
  <c r="I29" i="236" s="1"/>
  <c r="F52" i="174" l="1"/>
  <c r="F53" i="174" s="1"/>
  <c r="F55" i="174" s="1"/>
  <c r="K23" i="236"/>
  <c r="K29" i="236" s="1"/>
  <c r="H63" i="170"/>
  <c r="L3" i="170"/>
  <c r="L5" i="170" l="1"/>
  <c r="K106" i="236"/>
  <c r="H106" i="236" l="1"/>
  <c r="L98" i="236"/>
  <c r="N36" i="170"/>
  <c r="O36" i="170" s="1"/>
  <c r="L323" i="237"/>
  <c r="L325" i="237" s="1"/>
  <c r="J106" i="173" l="1"/>
  <c r="J107" i="173" s="1"/>
  <c r="S41" i="251" l="1"/>
  <c r="N107" i="173"/>
  <c r="P107" i="173" s="1"/>
  <c r="R48" i="251" l="1"/>
  <c r="R61" i="251"/>
  <c r="S61" i="251" s="1"/>
  <c r="S62" i="251" s="1"/>
  <c r="S42" i="251"/>
  <c r="M48" i="251" l="1"/>
  <c r="S48" i="251"/>
  <c r="S50" i="251" s="1"/>
  <c r="S65" i="251" s="1"/>
  <c r="S68" i="251" s="1"/>
  <c r="S75" i="251" l="1"/>
  <c r="S76" i="251" s="1"/>
  <c r="S77" i="25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tc={9B10953C-8A63-441B-A1FC-96E18422F012}</author>
  </authors>
  <commentList>
    <comment ref="B299" authorId="0"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Split!!</t>
      </text>
    </comment>
  </commentList>
</comments>
</file>

<file path=xl/sharedStrings.xml><?xml version="1.0" encoding="utf-8"?>
<sst xmlns="http://schemas.openxmlformats.org/spreadsheetml/2006/main" count="21016" uniqueCount="4295">
  <si>
    <t>Accounts Receivable</t>
  </si>
  <si>
    <t>Finished Goods</t>
  </si>
  <si>
    <t>Depreciation</t>
  </si>
  <si>
    <t>Notes</t>
  </si>
  <si>
    <t>Attendance Bonus</t>
  </si>
  <si>
    <t>Petty Cash A/c</t>
  </si>
  <si>
    <t>Current assets</t>
  </si>
  <si>
    <t>Current liabilities</t>
  </si>
  <si>
    <t>Particulars</t>
  </si>
  <si>
    <t>Name of shareholders</t>
  </si>
  <si>
    <t>Cash in hand</t>
  </si>
  <si>
    <t>Total</t>
  </si>
  <si>
    <t>Opening balance</t>
  </si>
  <si>
    <t>Direct expenses</t>
  </si>
  <si>
    <t xml:space="preserve"> </t>
  </si>
  <si>
    <t>Administrative expenses</t>
  </si>
  <si>
    <t>Finished goods</t>
  </si>
  <si>
    <t>Share Money Deposit</t>
  </si>
  <si>
    <t>Share Capital</t>
  </si>
  <si>
    <t>Festival Bonus</t>
  </si>
  <si>
    <t>USD</t>
  </si>
  <si>
    <t>Inventories</t>
  </si>
  <si>
    <t>Plant &amp; Machineries</t>
  </si>
  <si>
    <t>Furniture &amp; Fixtures</t>
  </si>
  <si>
    <t>Office Equipment</t>
  </si>
  <si>
    <t>Computer Equipment</t>
  </si>
  <si>
    <t>Motor Vehicles</t>
  </si>
  <si>
    <t>Retained Earnings</t>
  </si>
  <si>
    <t>Wages</t>
  </si>
  <si>
    <t>Salary (Expat)</t>
  </si>
  <si>
    <t>Carriage Inward</t>
  </si>
  <si>
    <t>Software</t>
  </si>
  <si>
    <t>Chemicals</t>
  </si>
  <si>
    <t>Prepaid Rent</t>
  </si>
  <si>
    <t>Provisional Payable</t>
  </si>
  <si>
    <t>PF Settlement</t>
  </si>
  <si>
    <t>PF Loan Recovery</t>
  </si>
  <si>
    <t>Income Tax Payable</t>
  </si>
  <si>
    <t>Cost</t>
  </si>
  <si>
    <t>Motor vehicles</t>
  </si>
  <si>
    <t>Share capital</t>
  </si>
  <si>
    <t>Financial expenses</t>
  </si>
  <si>
    <t>Buildings</t>
  </si>
  <si>
    <t>GR/IR Account</t>
  </si>
  <si>
    <t>Stock of Fabrics</t>
  </si>
  <si>
    <t>Stock of Trims</t>
  </si>
  <si>
    <t>Stock of Chemicals</t>
  </si>
  <si>
    <t>Main Cash</t>
  </si>
  <si>
    <t>Adv-Raw Materials</t>
  </si>
  <si>
    <t>Advanced Tax Paid</t>
  </si>
  <si>
    <t>Security Deposit</t>
  </si>
  <si>
    <t>Output VAT  Payable</t>
  </si>
  <si>
    <t>Int.Acc on OD</t>
  </si>
  <si>
    <t>Overtime</t>
  </si>
  <si>
    <t>Workers-Incentive Pa</t>
  </si>
  <si>
    <t>PF Contribution  Com</t>
  </si>
  <si>
    <t>Workers-Earn Leave</t>
  </si>
  <si>
    <t>Workers-Maternity Be</t>
  </si>
  <si>
    <t>Workers-Other Benefi</t>
  </si>
  <si>
    <t>F.O - Factory Rent</t>
  </si>
  <si>
    <t>F.O -Gas</t>
  </si>
  <si>
    <t>F.O -Electricity</t>
  </si>
  <si>
    <t>F.O -Water</t>
  </si>
  <si>
    <t>Local  - Salary</t>
  </si>
  <si>
    <t>GA -Communication</t>
  </si>
  <si>
    <t>Export - C&amp;F Charges</t>
  </si>
  <si>
    <t>Other - Bank Charges</t>
  </si>
  <si>
    <t>Exchange Gain - Real</t>
  </si>
  <si>
    <t>Acc. Dep. - Building</t>
  </si>
  <si>
    <t>Acc. Dep. - Plant &amp;</t>
  </si>
  <si>
    <t>Acc. Dep. - Furnitur</t>
  </si>
  <si>
    <t>Acc. Dep. - Office E</t>
  </si>
  <si>
    <t>Acc. Dep. - Computer</t>
  </si>
  <si>
    <t>Acc. Dep. - Motor Ve</t>
  </si>
  <si>
    <t>Amort. - Software</t>
  </si>
  <si>
    <t>Trade -Int.Com.Rcble</t>
  </si>
  <si>
    <t>N.Trade-Int.Com.Rcbl</t>
  </si>
  <si>
    <t>Semi finished goods</t>
  </si>
  <si>
    <t>Adv-Capital Purchase</t>
  </si>
  <si>
    <t>Adv-Utility-Serv.</t>
  </si>
  <si>
    <t>Advance against  Oth</t>
  </si>
  <si>
    <t>Emp.Adv.-Payroll</t>
  </si>
  <si>
    <t>Emp.Adv.-Off.Exp</t>
  </si>
  <si>
    <t>Prepaid Insurance</t>
  </si>
  <si>
    <t>Trade -Int.Com.Pcble</t>
  </si>
  <si>
    <t>N.Trade-Int.Com.Pcbl</t>
  </si>
  <si>
    <t>Acc.Pble Fabrics</t>
  </si>
  <si>
    <t>Acc.Pble Trims</t>
  </si>
  <si>
    <t>Acc.Pble Chemicals</t>
  </si>
  <si>
    <t>Acc.Pble Spares</t>
  </si>
  <si>
    <t>Acc.Pble Packing</t>
  </si>
  <si>
    <t>Acc.Pble Fixed Asset</t>
  </si>
  <si>
    <t>Acc.Pble Service</t>
  </si>
  <si>
    <t>Acc.Pble Consumables</t>
  </si>
  <si>
    <t>Acc.Pble Others</t>
  </si>
  <si>
    <t>Salaries&amp;Wages-Local</t>
  </si>
  <si>
    <t>Unclaimed Salary&amp;Wag</t>
  </si>
  <si>
    <t>Salaries&amp;Wages-Expat</t>
  </si>
  <si>
    <t>Incentive Pble</t>
  </si>
  <si>
    <t>Unclaimed Instiv Pbl</t>
  </si>
  <si>
    <t>Provident Fund</t>
  </si>
  <si>
    <t>Contracts-Gas bill</t>
  </si>
  <si>
    <t>Professional-Technic</t>
  </si>
  <si>
    <t>Security services</t>
  </si>
  <si>
    <t>Rent</t>
  </si>
  <si>
    <t>Rent-Machinary</t>
  </si>
  <si>
    <t>Input VAT Payable</t>
  </si>
  <si>
    <t>Audit&amp;Prof. Fees Pbl</t>
  </si>
  <si>
    <t>Emp.ITax Payable-Loc</t>
  </si>
  <si>
    <t>Emp.ITax Payable-Exp</t>
  </si>
  <si>
    <t>Amt Due-Holding Co.</t>
  </si>
  <si>
    <t>Revaluation reserve</t>
  </si>
  <si>
    <t>GR/IR Account- Fab</t>
  </si>
  <si>
    <t>GR/IR Account- Trims</t>
  </si>
  <si>
    <t>Initial Stock Upload</t>
  </si>
  <si>
    <t>Zero Balance Account</t>
  </si>
  <si>
    <t>Legacy Data Upload C</t>
  </si>
  <si>
    <t>Sales - IC-Garments</t>
  </si>
  <si>
    <t>Exchange Gain - Unre</t>
  </si>
  <si>
    <t>Cons. of Chemicals</t>
  </si>
  <si>
    <t>Cons. of Consumable</t>
  </si>
  <si>
    <t>Cons. of Pack.materi</t>
  </si>
  <si>
    <t>Cons. of spare spart</t>
  </si>
  <si>
    <t>Price Defference Acc</t>
  </si>
  <si>
    <t>Local Conveyance</t>
  </si>
  <si>
    <t>Canteen Expenses</t>
  </si>
  <si>
    <t>Others  Contractual</t>
  </si>
  <si>
    <t>Workers - Sports and</t>
  </si>
  <si>
    <t>Job Work-Print&amp; Emb.</t>
  </si>
  <si>
    <t>Job Work-Dry Process</t>
  </si>
  <si>
    <t>Job Work-Fabric Shad</t>
  </si>
  <si>
    <t>Job Work - Sewing</t>
  </si>
  <si>
    <t>Repair &amp; Maintenance</t>
  </si>
  <si>
    <t>House Keeping Exp.</t>
  </si>
  <si>
    <t>Testing Fee-R&amp;D</t>
  </si>
  <si>
    <t>F.O -Machine Hire Ch</t>
  </si>
  <si>
    <t>F.O -Environment Tre</t>
  </si>
  <si>
    <t>F.O -Diesel for Gene</t>
  </si>
  <si>
    <t>Dep. - Building</t>
  </si>
  <si>
    <t>Dep.  Plant-Machiner</t>
  </si>
  <si>
    <t>Dep.Furniture&amp;Fixtur</t>
  </si>
  <si>
    <t>Dep.Office Equipment</t>
  </si>
  <si>
    <t>Dep.Computer Equipme</t>
  </si>
  <si>
    <t>Dep.Motor Vehicles</t>
  </si>
  <si>
    <t>Amor.Software</t>
  </si>
  <si>
    <t>Ins. Prem.-Industria</t>
  </si>
  <si>
    <t>Expat Benefits</t>
  </si>
  <si>
    <t>Earn Leave</t>
  </si>
  <si>
    <t>Medical and Day care</t>
  </si>
  <si>
    <t>GA - Rent</t>
  </si>
  <si>
    <t>GA -Vehicle &amp; Transp</t>
  </si>
  <si>
    <t>GA -Conveyance  &amp; Lo</t>
  </si>
  <si>
    <t>GA -Repair &amp; Mainten</t>
  </si>
  <si>
    <t>GA -Printing and Sta</t>
  </si>
  <si>
    <t>GA -Recuritment &amp; Tr</t>
  </si>
  <si>
    <t>GA -Cleaning Charges</t>
  </si>
  <si>
    <t>GA -Insurance Expens</t>
  </si>
  <si>
    <t>GA -Rates/Taxes/Lice</t>
  </si>
  <si>
    <t>GA -Audit Fee/Legal/</t>
  </si>
  <si>
    <t>GA -Compliance Expen</t>
  </si>
  <si>
    <t>GA -Guest House Expe</t>
  </si>
  <si>
    <t>GA -Entertainment  E</t>
  </si>
  <si>
    <t>GA -Visa and Work Pe</t>
  </si>
  <si>
    <t>GA -Traveling Overse</t>
  </si>
  <si>
    <t>GA -Hotel Accomodati</t>
  </si>
  <si>
    <t>GA -Safety &amp; Securit</t>
  </si>
  <si>
    <t>GA -Charity &amp; Donati</t>
  </si>
  <si>
    <t>GA -Miscellenaous Ex</t>
  </si>
  <si>
    <t>GA - Payment Roundin</t>
  </si>
  <si>
    <t>GA -Courier &amp; Postag</t>
  </si>
  <si>
    <t>Export - Insurance</t>
  </si>
  <si>
    <t>Export - Courier</t>
  </si>
  <si>
    <t>Export - Air Freight</t>
  </si>
  <si>
    <t>Export -Container Su</t>
  </si>
  <si>
    <t>Export -Loading Unlo</t>
  </si>
  <si>
    <t>Export -Other Export</t>
  </si>
  <si>
    <t>Import -Insurance</t>
  </si>
  <si>
    <t>Import -Courier Char</t>
  </si>
  <si>
    <t>Import -C&amp;F Charges</t>
  </si>
  <si>
    <t>Import -Loading Unlo</t>
  </si>
  <si>
    <t>Short &amp; Other Charge</t>
  </si>
  <si>
    <t>Import - Bank Charge</t>
  </si>
  <si>
    <t>Export  - Bank Charg</t>
  </si>
  <si>
    <t>Export - Buyer Bank</t>
  </si>
  <si>
    <t>Exchange Rate Loss-U</t>
  </si>
  <si>
    <t>Exchange Loss - Real</t>
  </si>
  <si>
    <t>Gain/(Loss) on Dispo</t>
  </si>
  <si>
    <t>finished goods</t>
  </si>
  <si>
    <t>GIT - Fabric</t>
  </si>
  <si>
    <t>GIT - Trims</t>
  </si>
  <si>
    <t>Agency commission</t>
  </si>
  <si>
    <t>SR/IR Account</t>
  </si>
  <si>
    <t>Gain and Loss on sto</t>
  </si>
  <si>
    <t>Job Work - Washing</t>
  </si>
  <si>
    <t>A.Receivable -Export</t>
  </si>
  <si>
    <t>Sales - NIC -Garment</t>
  </si>
  <si>
    <t>Dep. On Ravaluation</t>
  </si>
  <si>
    <t>PF Contribution - Co</t>
  </si>
  <si>
    <t>Import -Air Freight</t>
  </si>
  <si>
    <t>Forex Reinstatement</t>
  </si>
  <si>
    <t>Cost of Goods Sold -</t>
  </si>
  <si>
    <t>Int.Acc on STerm Loa</t>
  </si>
  <si>
    <t>Import -Container Su</t>
  </si>
  <si>
    <t>ASSETS</t>
  </si>
  <si>
    <t>Non-current assets</t>
  </si>
  <si>
    <t>Capital work-in-progress</t>
  </si>
  <si>
    <t>Cash and cash equivalents</t>
  </si>
  <si>
    <t>Share money deposit</t>
  </si>
  <si>
    <t>Short term loan</t>
  </si>
  <si>
    <t>Export sales</t>
  </si>
  <si>
    <t>Production materials consumed</t>
  </si>
  <si>
    <t xml:space="preserve">Factory overhead </t>
  </si>
  <si>
    <t>Gross profit</t>
  </si>
  <si>
    <t>Less: Tax expenses</t>
  </si>
  <si>
    <t xml:space="preserve">Adjustment of revaluation reserve </t>
  </si>
  <si>
    <t xml:space="preserve">Exchange gain loss on revaluation reserve </t>
  </si>
  <si>
    <t>CWIP-Factory Bldg</t>
  </si>
  <si>
    <t>CWIP-Plant-Machinery</t>
  </si>
  <si>
    <t>CWIP-Office Equipnt</t>
  </si>
  <si>
    <t>CWIP-Com. Equipment</t>
  </si>
  <si>
    <t>GA -Gas,Water,Elecri</t>
  </si>
  <si>
    <t>Import - UD Fee,UP C</t>
  </si>
  <si>
    <t>Adamjee EPZ, Narayangonj</t>
  </si>
  <si>
    <t>Core programs (non-denim bottoms)</t>
  </si>
  <si>
    <t>i) Raw materials</t>
  </si>
  <si>
    <t>ii) Work in process</t>
  </si>
  <si>
    <t>iii) Finished goods</t>
  </si>
  <si>
    <t>ii) Figures related to previous year have been rearranged wherever considered necessary to conform with current year’s presentation.</t>
  </si>
  <si>
    <t>Raw materials</t>
  </si>
  <si>
    <t>a) Advances</t>
  </si>
  <si>
    <t>Income tax</t>
  </si>
  <si>
    <t>Standard Chartered Bank (SCB)</t>
  </si>
  <si>
    <t>Dutch Bangla Bank Limited (DBBL)</t>
  </si>
  <si>
    <t xml:space="preserve">Composition of shareholdings </t>
  </si>
  <si>
    <t>Nationality / incorporated in</t>
  </si>
  <si>
    <t xml:space="preserve">Number of shares </t>
  </si>
  <si>
    <t>Epic Designers Ltd.</t>
  </si>
  <si>
    <t>Mr. Ranjan Tikam Mahtani</t>
  </si>
  <si>
    <t>Chinese</t>
  </si>
  <si>
    <t>Mr. Dinesh Gope Virwani</t>
  </si>
  <si>
    <t>Indian</t>
  </si>
  <si>
    <t>Less: repayment during the year</t>
  </si>
  <si>
    <t>Opening stock</t>
  </si>
  <si>
    <t>Add: Purchase and other related cost</t>
  </si>
  <si>
    <t>Medical expenses</t>
  </si>
  <si>
    <t>Communication expenses</t>
  </si>
  <si>
    <t>Amortization of intangible assets</t>
  </si>
  <si>
    <t>Name of the parties</t>
  </si>
  <si>
    <t>Relationship</t>
  </si>
  <si>
    <t>Nature of business</t>
  </si>
  <si>
    <t>Closing Balance</t>
  </si>
  <si>
    <t>Holding Company</t>
  </si>
  <si>
    <t>Group Company</t>
  </si>
  <si>
    <t>On demand or less than 1 month</t>
  </si>
  <si>
    <t>3 Months to 1 Year</t>
  </si>
  <si>
    <t>1 to 2 Years</t>
  </si>
  <si>
    <t>2 -5 Years</t>
  </si>
  <si>
    <t>Over 5 Years</t>
  </si>
  <si>
    <t>Carrying Amount</t>
  </si>
  <si>
    <t>Total Capacity</t>
  </si>
  <si>
    <t>Total production</t>
  </si>
  <si>
    <t>Utilization</t>
  </si>
  <si>
    <t>a) Outstanding letters of credit (USD)</t>
  </si>
  <si>
    <t xml:space="preserve">A. </t>
  </si>
  <si>
    <t>B.</t>
  </si>
  <si>
    <t>Acquisition of property, plant and equipment</t>
  </si>
  <si>
    <t>Net cash used in investing activities</t>
  </si>
  <si>
    <t>C.</t>
  </si>
  <si>
    <t>Net cash flow (A+B+C)</t>
  </si>
  <si>
    <t>BDT</t>
  </si>
  <si>
    <t>Rate %</t>
  </si>
  <si>
    <t>Significant accounting policies</t>
  </si>
  <si>
    <t>Chartered Accountants</t>
  </si>
  <si>
    <t>Selling and distribution expenses</t>
  </si>
  <si>
    <t>Related party transactions</t>
  </si>
  <si>
    <t>Production capacity</t>
  </si>
  <si>
    <t>Number of employees engaged for drawing remunerations</t>
  </si>
  <si>
    <t>Contingent liabilities and commitments</t>
  </si>
  <si>
    <t>Non-current liabilities</t>
  </si>
  <si>
    <t>Retained earnings</t>
  </si>
  <si>
    <t xml:space="preserve">Deferred tax </t>
  </si>
  <si>
    <t>Factory building</t>
  </si>
  <si>
    <t>Less: Transferred to current portion</t>
  </si>
  <si>
    <t>1-3 Months</t>
  </si>
  <si>
    <t>Installed capacity (pcs per day)</t>
  </si>
  <si>
    <t>Actual production (pcs per day)</t>
  </si>
  <si>
    <t>Face value per share (BDT)</t>
  </si>
  <si>
    <t>Provisions</t>
  </si>
  <si>
    <t/>
  </si>
  <si>
    <t>CWIP-Fur &amp; Fixtures</t>
  </si>
  <si>
    <t>Funds in Transit</t>
  </si>
  <si>
    <t>Stock of consumables</t>
  </si>
  <si>
    <t>Spares Loose Tools</t>
  </si>
  <si>
    <t>Other Prepayments</t>
  </si>
  <si>
    <t>CM Advance</t>
  </si>
  <si>
    <t>Advertising bill</t>
  </si>
  <si>
    <t>Defered Liability Fo</t>
  </si>
  <si>
    <t>Staff Welfare</t>
  </si>
  <si>
    <t>Other benefit local</t>
  </si>
  <si>
    <t>Import -Other Import</t>
  </si>
  <si>
    <t>Sale Of Fixed Assets</t>
  </si>
  <si>
    <t>Asset Contra Account</t>
  </si>
  <si>
    <t>Accounts payable</t>
  </si>
  <si>
    <t>Office equipment</t>
  </si>
  <si>
    <t>Computer equipment</t>
  </si>
  <si>
    <t>Packing Material</t>
  </si>
  <si>
    <t>EQUITY AND LIABILITIES</t>
  </si>
  <si>
    <t>Furniture and fixtures</t>
  </si>
  <si>
    <t>Trade and non trade</t>
  </si>
  <si>
    <t>Goods-in-transit</t>
  </si>
  <si>
    <t>Issued, subscribed and fully paid up capital</t>
  </si>
  <si>
    <t>Authorized capital</t>
  </si>
  <si>
    <t>Current tax</t>
  </si>
  <si>
    <t>Plant and machinery</t>
  </si>
  <si>
    <t>ii) Approved but not contracted for</t>
  </si>
  <si>
    <t>b) Capital expenditure commitments</t>
  </si>
  <si>
    <t>Capital expenditure</t>
  </si>
  <si>
    <t>Cash and cash equivalents at beginning of the year</t>
  </si>
  <si>
    <t>Cash and cash equivalents at end of the year</t>
  </si>
  <si>
    <t>Depreciation on property, plant and equipment</t>
  </si>
  <si>
    <t>D.</t>
  </si>
  <si>
    <t>E.</t>
  </si>
  <si>
    <t>F.</t>
  </si>
  <si>
    <t>Account Number</t>
  </si>
  <si>
    <t>AccBal.Prv.Mth(USD)</t>
  </si>
  <si>
    <t>Debit(USD)</t>
  </si>
  <si>
    <t>Credit(USD)</t>
  </si>
  <si>
    <t>Accu Balance (USD)</t>
  </si>
  <si>
    <t>1000/10101020</t>
  </si>
  <si>
    <t>1000/10101025</t>
  </si>
  <si>
    <t>1000/10101040</t>
  </si>
  <si>
    <t>1000/10101045</t>
  </si>
  <si>
    <t>1000/10101050</t>
  </si>
  <si>
    <t>1000/10101055</t>
  </si>
  <si>
    <t>1000/10101060</t>
  </si>
  <si>
    <t>1000/10101065</t>
  </si>
  <si>
    <t>1000/10101070</t>
  </si>
  <si>
    <t>1000/10101075</t>
  </si>
  <si>
    <t>1000/10101080</t>
  </si>
  <si>
    <t>1000/10101085</t>
  </si>
  <si>
    <t>1000/10102010</t>
  </si>
  <si>
    <t>1000/10102015</t>
  </si>
  <si>
    <t>1000/10103001</t>
  </si>
  <si>
    <t>1000/10103003</t>
  </si>
  <si>
    <t>1000/10103004</t>
  </si>
  <si>
    <t>1000/10103005</t>
  </si>
  <si>
    <t>1000/10103006</t>
  </si>
  <si>
    <t>WIP-Software</t>
  </si>
  <si>
    <t>1000/10301001</t>
  </si>
  <si>
    <t>1000/10301002</t>
  </si>
  <si>
    <t>1000/10301003</t>
  </si>
  <si>
    <t>1000/10301008</t>
  </si>
  <si>
    <t>1000/10330001</t>
  </si>
  <si>
    <t>1000/10330002</t>
  </si>
  <si>
    <t>1000/10349998</t>
  </si>
  <si>
    <t>Funds-in-transit</t>
  </si>
  <si>
    <t>1000/10350001</t>
  </si>
  <si>
    <t>1000/10350002</t>
  </si>
  <si>
    <t>1000/10350003</t>
  </si>
  <si>
    <t>1000/10350004</t>
  </si>
  <si>
    <t>1000/10350005</t>
  </si>
  <si>
    <t>1000/10350006</t>
  </si>
  <si>
    <t>1000/10350007</t>
  </si>
  <si>
    <t>1000/10350008</t>
  </si>
  <si>
    <t>1000/10350011</t>
  </si>
  <si>
    <t>1000/10350012</t>
  </si>
  <si>
    <t>1000/10360002</t>
  </si>
  <si>
    <t>1000/10350900</t>
  </si>
  <si>
    <t>RM - Fabric</t>
  </si>
  <si>
    <t>1000/10350901</t>
  </si>
  <si>
    <t>RM - Trims</t>
  </si>
  <si>
    <t>1000/10350902</t>
  </si>
  <si>
    <t>1000/10350906</t>
  </si>
  <si>
    <t>1000/10350903</t>
  </si>
  <si>
    <t>Packing Materials</t>
  </si>
  <si>
    <t>1000/10350904</t>
  </si>
  <si>
    <t>1000/10350905</t>
  </si>
  <si>
    <t>WIP - Garments</t>
  </si>
  <si>
    <t>Work-in-process</t>
  </si>
  <si>
    <t>1000/10360001</t>
  </si>
  <si>
    <t>1000/10360003</t>
  </si>
  <si>
    <t>1000/10360004</t>
  </si>
  <si>
    <t>1000/10361001</t>
  </si>
  <si>
    <t>1000/10361003</t>
  </si>
  <si>
    <t>1000/10362003</t>
  </si>
  <si>
    <t>1000/10363001</t>
  </si>
  <si>
    <t>1000/10364001</t>
  </si>
  <si>
    <t>1000/10364003</t>
  </si>
  <si>
    <t>1000/10364004</t>
  </si>
  <si>
    <t>1000/10367001</t>
  </si>
  <si>
    <t>Accrued expenses and other liabilities</t>
  </si>
  <si>
    <t>1000/20100001</t>
  </si>
  <si>
    <t>1000/20100002</t>
  </si>
  <si>
    <t>1000/20100003</t>
  </si>
  <si>
    <t>1000/20100004</t>
  </si>
  <si>
    <t>1000/20100005</t>
  </si>
  <si>
    <t>1000/20100006</t>
  </si>
  <si>
    <t>1000/20100007</t>
  </si>
  <si>
    <t>1000/20100008</t>
  </si>
  <si>
    <t>1000/20100009</t>
  </si>
  <si>
    <t>1000/20100010</t>
  </si>
  <si>
    <t>1000/20100013</t>
  </si>
  <si>
    <t>1000/20121001</t>
  </si>
  <si>
    <t>1000/20130001</t>
  </si>
  <si>
    <t>1000/20130004</t>
  </si>
  <si>
    <t>1000/20130007</t>
  </si>
  <si>
    <t>1000/20130009</t>
  </si>
  <si>
    <t>1000/20130010</t>
  </si>
  <si>
    <t>1000/20130011</t>
  </si>
  <si>
    <t>1000/20135001</t>
  </si>
  <si>
    <t>1000/20140001</t>
  </si>
  <si>
    <t>1000/20140002</t>
  </si>
  <si>
    <t>1000/20141001</t>
  </si>
  <si>
    <t>TDS payable</t>
  </si>
  <si>
    <t>1000/20141002</t>
  </si>
  <si>
    <t>1000/20141003</t>
  </si>
  <si>
    <t>1000/20141004</t>
  </si>
  <si>
    <t>1000/20141005</t>
  </si>
  <si>
    <t>1000/20141006</t>
  </si>
  <si>
    <t>1000/20141008</t>
  </si>
  <si>
    <t>1000/20141010</t>
  </si>
  <si>
    <t>1000/20141011</t>
  </si>
  <si>
    <t>1000/20141012</t>
  </si>
  <si>
    <t>1000/20141014</t>
  </si>
  <si>
    <t>Employee income tax</t>
  </si>
  <si>
    <t>1000/20141015</t>
  </si>
  <si>
    <t>1000/20141016</t>
  </si>
  <si>
    <t>1000/20150501</t>
  </si>
  <si>
    <t>1000/20201001</t>
  </si>
  <si>
    <t>1000/20203001</t>
  </si>
  <si>
    <t>STerm Loan from Bank</t>
  </si>
  <si>
    <t>1000/30101001</t>
  </si>
  <si>
    <t>1000/30101002</t>
  </si>
  <si>
    <t>1000/30103001</t>
  </si>
  <si>
    <t>1000/30104001</t>
  </si>
  <si>
    <t>1000/30900100</t>
  </si>
  <si>
    <t>1000/30900101</t>
  </si>
  <si>
    <t>1000/30900102</t>
  </si>
  <si>
    <t>1000/30900110</t>
  </si>
  <si>
    <t>1000/30900115</t>
  </si>
  <si>
    <t>Clearing Account</t>
  </si>
  <si>
    <t>1000/30900125</t>
  </si>
  <si>
    <t>Chemical Loan Cleari</t>
  </si>
  <si>
    <t>1000/30900135</t>
  </si>
  <si>
    <t>1000/30900900</t>
  </si>
  <si>
    <t>BD Stock Purge Accou</t>
  </si>
  <si>
    <t>1000/30900930</t>
  </si>
  <si>
    <t>Forex-Intercoman Pay</t>
  </si>
  <si>
    <t>1000/30900932</t>
  </si>
  <si>
    <t>Forex-Trade Payable</t>
  </si>
  <si>
    <t>Forex Trade receivab</t>
  </si>
  <si>
    <t>Forex Intercomp-Rec</t>
  </si>
  <si>
    <t>Forex Adv,Dep&amp;Prepay</t>
  </si>
  <si>
    <t>1000/30900940</t>
  </si>
  <si>
    <t>1000/30900950</t>
  </si>
  <si>
    <t>1000/30900970</t>
  </si>
  <si>
    <t>1000/40101001</t>
  </si>
  <si>
    <t>1000/40101002</t>
  </si>
  <si>
    <t>Gain/Profit Fm Asset</t>
  </si>
  <si>
    <t>1000/40201016</t>
  </si>
  <si>
    <t>1000/40201017</t>
  </si>
  <si>
    <t>1000/50101003</t>
  </si>
  <si>
    <t>1000/50101004</t>
  </si>
  <si>
    <t>1000/50101005</t>
  </si>
  <si>
    <t>1000/50101006</t>
  </si>
  <si>
    <t>1000/50101010</t>
  </si>
  <si>
    <t>1000/50201001</t>
  </si>
  <si>
    <t>1000/50201002</t>
  </si>
  <si>
    <t>1000/50201003</t>
  </si>
  <si>
    <t>1000/50201004</t>
  </si>
  <si>
    <t>1000/50201005</t>
  </si>
  <si>
    <t>1000/50201007</t>
  </si>
  <si>
    <t>1000/50201008</t>
  </si>
  <si>
    <t>1000/50201009</t>
  </si>
  <si>
    <t>1000/50201010</t>
  </si>
  <si>
    <t>Annual Attendance Bo</t>
  </si>
  <si>
    <t>1000/50201012</t>
  </si>
  <si>
    <t>1000/50201013</t>
  </si>
  <si>
    <t>1000/50201015</t>
  </si>
  <si>
    <t>1000/50202001</t>
  </si>
  <si>
    <t>1000/50202002</t>
  </si>
  <si>
    <t>1000/50202003</t>
  </si>
  <si>
    <t>1000/50202004</t>
  </si>
  <si>
    <t>1000/50202005</t>
  </si>
  <si>
    <t>1000/50301001</t>
  </si>
  <si>
    <t>1000/50301002</t>
  </si>
  <si>
    <t>1000/50306001</t>
  </si>
  <si>
    <t>1000/50307001</t>
  </si>
  <si>
    <t>1000/50307002</t>
  </si>
  <si>
    <t>1000/50307003</t>
  </si>
  <si>
    <t>1000/50307004</t>
  </si>
  <si>
    <t>1000/50307005</t>
  </si>
  <si>
    <t>1000/50307006</t>
  </si>
  <si>
    <t>1000/50307007</t>
  </si>
  <si>
    <t>1000/50308001</t>
  </si>
  <si>
    <t>1000/50308003</t>
  </si>
  <si>
    <t>1000/50308004</t>
  </si>
  <si>
    <t>1000/50308005</t>
  </si>
  <si>
    <t>1000/50308006</t>
  </si>
  <si>
    <t>1000/50308007</t>
  </si>
  <si>
    <t>1000/50308008</t>
  </si>
  <si>
    <t>1000/50308010</t>
  </si>
  <si>
    <t>1000/50310001</t>
  </si>
  <si>
    <t>Ins. Premium - Boile</t>
  </si>
  <si>
    <t>1000/50401001</t>
  </si>
  <si>
    <t>1000/50401002</t>
  </si>
  <si>
    <t>1000/50401501</t>
  </si>
  <si>
    <t>1000/50401502</t>
  </si>
  <si>
    <t>Incentive Paid</t>
  </si>
  <si>
    <t>1000/50401504</t>
  </si>
  <si>
    <t>1000/50401506</t>
  </si>
  <si>
    <t>1000/50401507</t>
  </si>
  <si>
    <t>1000/50401510</t>
  </si>
  <si>
    <t>1000/50401513</t>
  </si>
  <si>
    <t>1000/50401514</t>
  </si>
  <si>
    <t>1000/50402002</t>
  </si>
  <si>
    <t>1000/50402003</t>
  </si>
  <si>
    <t>1000/50402004</t>
  </si>
  <si>
    <t>1000/50402005</t>
  </si>
  <si>
    <t>1000/50402006</t>
  </si>
  <si>
    <t>1000/50402007</t>
  </si>
  <si>
    <t>1000/50402008</t>
  </si>
  <si>
    <t>1000/50402009</t>
  </si>
  <si>
    <t>1000/50402010</t>
  </si>
  <si>
    <t>1000/50402011</t>
  </si>
  <si>
    <t>1000/50402012</t>
  </si>
  <si>
    <t>1000/50402013</t>
  </si>
  <si>
    <t>Guest house expenses</t>
  </si>
  <si>
    <t>1000/50402014</t>
  </si>
  <si>
    <t>1000/50402015</t>
  </si>
  <si>
    <t>1000/50402016</t>
  </si>
  <si>
    <t>1000/50402017</t>
  </si>
  <si>
    <t>1000/50402019</t>
  </si>
  <si>
    <t>1000/50402020</t>
  </si>
  <si>
    <t>1000/50402021</t>
  </si>
  <si>
    <t>1000/50402030</t>
  </si>
  <si>
    <t>1000/50402034</t>
  </si>
  <si>
    <t>Business Development</t>
  </si>
  <si>
    <t>1000/50502001</t>
  </si>
  <si>
    <t>1000/50502002</t>
  </si>
  <si>
    <t>1000/50502003</t>
  </si>
  <si>
    <t>Clearing and forwarding charges</t>
  </si>
  <si>
    <t>1000/50502004</t>
  </si>
  <si>
    <t>1000/50502006</t>
  </si>
  <si>
    <t>1000/50502007</t>
  </si>
  <si>
    <t>1000/50502008</t>
  </si>
  <si>
    <t>1000/50503001</t>
  </si>
  <si>
    <t>1000/50503002</t>
  </si>
  <si>
    <t>1000/50503003</t>
  </si>
  <si>
    <t>Import -Sea Freight</t>
  </si>
  <si>
    <t>1000/50503006</t>
  </si>
  <si>
    <t>1000/50503007</t>
  </si>
  <si>
    <t>1000/50503008</t>
  </si>
  <si>
    <t>1000/50504002</t>
  </si>
  <si>
    <t>1000/50602001</t>
  </si>
  <si>
    <t>1000/50602002</t>
  </si>
  <si>
    <t>1000/50602003</t>
  </si>
  <si>
    <t>1000/50602004</t>
  </si>
  <si>
    <t>1000/50605001</t>
  </si>
  <si>
    <t>1000/50605002</t>
  </si>
  <si>
    <t>1000/50701001</t>
  </si>
  <si>
    <t>1000/50402035</t>
  </si>
  <si>
    <t>Rental expenses</t>
  </si>
  <si>
    <t>Employees</t>
  </si>
  <si>
    <t>Opening Balance</t>
  </si>
  <si>
    <t>Less: Share issued during the year</t>
  </si>
  <si>
    <t>Add: addition  during the year</t>
  </si>
  <si>
    <t>VAT payable</t>
  </si>
  <si>
    <t>Document Number</t>
  </si>
  <si>
    <t>Business Area</t>
  </si>
  <si>
    <t>c)</t>
  </si>
  <si>
    <t>Deposits</t>
  </si>
  <si>
    <t>Diesel</t>
  </si>
  <si>
    <t>Factory overheads</t>
  </si>
  <si>
    <t>Trade payable</t>
  </si>
  <si>
    <t>Non-trade payable</t>
  </si>
  <si>
    <t>Alpha Start Ltd , Hong Kong</t>
  </si>
  <si>
    <t>30900940</t>
  </si>
  <si>
    <t>Less: Transferred to retained earnings</t>
  </si>
  <si>
    <t xml:space="preserve">Opening balance </t>
  </si>
  <si>
    <t>Less: Accumulated amortization</t>
  </si>
  <si>
    <t>Add: Amortized during the year</t>
  </si>
  <si>
    <t xml:space="preserve">Payment of dividend </t>
  </si>
  <si>
    <t>Posting Date</t>
  </si>
  <si>
    <t>Document Date</t>
  </si>
  <si>
    <t>Document Type</t>
  </si>
  <si>
    <t>Document currency</t>
  </si>
  <si>
    <t>Amount in loc.curr.2</t>
  </si>
  <si>
    <t>Amount in local currency</t>
  </si>
  <si>
    <t>Text/CI No</t>
  </si>
  <si>
    <t>Reference</t>
  </si>
  <si>
    <t>Assignment</t>
  </si>
  <si>
    <t>G/L Account</t>
  </si>
  <si>
    <t>KR</t>
  </si>
  <si>
    <t>Less: Adjustment during the year</t>
  </si>
  <si>
    <t>About the Company</t>
  </si>
  <si>
    <t>Add: Addition during the year</t>
  </si>
  <si>
    <t>Cash at banks with:</t>
  </si>
  <si>
    <t>Less: Repayment during the year</t>
  </si>
  <si>
    <t xml:space="preserve">                                                                                                              </t>
  </si>
  <si>
    <t>Cash flows from operating activities</t>
  </si>
  <si>
    <t>Cash flows from investing activities</t>
  </si>
  <si>
    <t>Cash flows from financing activities</t>
  </si>
  <si>
    <t>Capital and reserves</t>
  </si>
  <si>
    <t>b)</t>
  </si>
  <si>
    <t>A.Receivable -Dom</t>
  </si>
  <si>
    <t>Int.Acc on Import Ln</t>
  </si>
  <si>
    <t>Sales - IC-Wash</t>
  </si>
  <si>
    <t>Production variance</t>
  </si>
  <si>
    <t>Others - Contractual</t>
  </si>
  <si>
    <t>Interest on Short Te</t>
  </si>
  <si>
    <t>Turnover Tax</t>
  </si>
  <si>
    <t>Export -Sea Freight</t>
  </si>
  <si>
    <t>Third Dimension Apparel LLC</t>
  </si>
  <si>
    <t>-</t>
  </si>
  <si>
    <t>1000/10103009</t>
  </si>
  <si>
    <t>1000/10301004</t>
  </si>
  <si>
    <t>1000/20140004</t>
  </si>
  <si>
    <t>1000/30900920</t>
  </si>
  <si>
    <t>1000/30900931</t>
  </si>
  <si>
    <t>1000/30900933</t>
  </si>
  <si>
    <t>1000/30900934</t>
  </si>
  <si>
    <t>1000/30900935</t>
  </si>
  <si>
    <t>1000/40101011</t>
  </si>
  <si>
    <t>1000/40201015</t>
  </si>
  <si>
    <t>1000/50101013</t>
  </si>
  <si>
    <t>1000/50101014</t>
  </si>
  <si>
    <t>1000/50101017</t>
  </si>
  <si>
    <t>1000/50201011</t>
  </si>
  <si>
    <t>1000/50310002</t>
  </si>
  <si>
    <t>1000/50401503</t>
  </si>
  <si>
    <t>1000/50401505</t>
  </si>
  <si>
    <t>1000/50402001</t>
  </si>
  <si>
    <t>1000/50501001</t>
  </si>
  <si>
    <t>1000/50503004</t>
  </si>
  <si>
    <t>1000/50503005</t>
  </si>
  <si>
    <t>1000/50603013</t>
  </si>
  <si>
    <t>1000/50801001</t>
  </si>
  <si>
    <t>Clearing Document</t>
  </si>
  <si>
    <t>DZ</t>
  </si>
  <si>
    <t>20121001</t>
  </si>
  <si>
    <t xml:space="preserve">PENDING </t>
  </si>
  <si>
    <t>Six</t>
  </si>
  <si>
    <t>Machine hire charges</t>
  </si>
  <si>
    <t>Changes in working capital</t>
  </si>
  <si>
    <t xml:space="preserve">Closing balance </t>
  </si>
  <si>
    <t xml:space="preserve">Total materials consumed </t>
  </si>
  <si>
    <t>Acc. Dep-Building-05</t>
  </si>
  <si>
    <t>Utility &amp; Washing</t>
  </si>
  <si>
    <t>End Service Benefit</t>
  </si>
  <si>
    <t>Amt Due-Holding -USD</t>
  </si>
  <si>
    <t>Sales - NIC -Wash</t>
  </si>
  <si>
    <t>Int.Paid - Exp.Sight</t>
  </si>
  <si>
    <t>Reinstatement for advances</t>
  </si>
  <si>
    <t>Acc. Dep. - Ut. &amp; Wh</t>
  </si>
  <si>
    <t>Dep.Utilities &amp; Wash</t>
  </si>
  <si>
    <t>Vendor</t>
  </si>
  <si>
    <t>0000001020</t>
  </si>
  <si>
    <t>Alpha Start Ltd</t>
  </si>
  <si>
    <t>Clearing date</t>
  </si>
  <si>
    <t>0000001010</t>
  </si>
  <si>
    <t>Adjustment</t>
  </si>
  <si>
    <t>Beijing Kailong Yisheng Textil</t>
  </si>
  <si>
    <t>C2001-1634</t>
  </si>
  <si>
    <t>Titas Gas Transmission &amp;</t>
  </si>
  <si>
    <t>Coats Bangladesh Ltd.</t>
  </si>
  <si>
    <t>American &amp; Efird (Bangladesh)</t>
  </si>
  <si>
    <t>VARDHMAN TEXTILES LIMITED</t>
  </si>
  <si>
    <t>YKK BANGLADESH PTE LTD.</t>
  </si>
  <si>
    <t>Paxar Bangladesh Ltd.</t>
  </si>
  <si>
    <t>Bengal Plastics Ltd. Unit-3</t>
  </si>
  <si>
    <t>MAHEEN DIZAYN ETIKET (BD) LTD</t>
  </si>
  <si>
    <t>iv) Others</t>
  </si>
  <si>
    <t>: Valued at cost or net  realizable value whichever is lower;</t>
  </si>
  <si>
    <t>Name 1</t>
  </si>
  <si>
    <t>SA</t>
  </si>
  <si>
    <t>KZ</t>
  </si>
  <si>
    <t>1020</t>
  </si>
  <si>
    <t>DL</t>
  </si>
  <si>
    <t>M &amp; U Packaging Ltd.</t>
  </si>
  <si>
    <t>Marine insurance</t>
  </si>
  <si>
    <t>Freight expenses</t>
  </si>
  <si>
    <t>Courier expenses</t>
  </si>
  <si>
    <t>Buildings-Revaluatin</t>
  </si>
  <si>
    <t>update 7.01 am 17-sep-19</t>
  </si>
  <si>
    <t>Less: Depreciation adjustment</t>
  </si>
  <si>
    <t>Posting Key</t>
  </si>
  <si>
    <t>Invoice reference</t>
  </si>
  <si>
    <t>Profit Center</t>
  </si>
  <si>
    <t>GL</t>
  </si>
  <si>
    <t>KA</t>
  </si>
  <si>
    <t>Other payables</t>
  </si>
  <si>
    <t>Fixed assets and capital work-in-progress</t>
  </si>
  <si>
    <t>CIPL</t>
  </si>
  <si>
    <t>AccBal.Prv.Mth(LC)</t>
  </si>
  <si>
    <t>Debit (LC)</t>
  </si>
  <si>
    <t>Credit (LC)</t>
  </si>
  <si>
    <t>Accumulated bal(LC)</t>
  </si>
  <si>
    <t>1000/10101021</t>
  </si>
  <si>
    <t>1000/10101026</t>
  </si>
  <si>
    <t>1000/10101130</t>
  </si>
  <si>
    <t>1000/10101135</t>
  </si>
  <si>
    <t>1000/20130021</t>
  </si>
  <si>
    <t>1000/20201003</t>
  </si>
  <si>
    <t>1000/40101012</t>
  </si>
  <si>
    <t>1000/50308015</t>
  </si>
  <si>
    <t>Other corporate tax</t>
  </si>
  <si>
    <t>Tax expenses</t>
  </si>
  <si>
    <t>Turnover tax</t>
  </si>
  <si>
    <t>Provision for other corporate tax</t>
  </si>
  <si>
    <t>GA -Provision for Ta</t>
  </si>
  <si>
    <t>up date  01-Nov-2019 Final</t>
  </si>
  <si>
    <t>Revenue from contract with customers</t>
  </si>
  <si>
    <t xml:space="preserve">Advance from buyers </t>
  </si>
  <si>
    <t>Lab charges</t>
  </si>
  <si>
    <t xml:space="preserve">Statement of Cash flows </t>
  </si>
  <si>
    <t>Property, plant and equipment</t>
  </si>
  <si>
    <t>(Increase)/ decrease in inventories</t>
  </si>
  <si>
    <t>(Increase)/ decrease in inter company receivables</t>
  </si>
  <si>
    <t>b) Deposits</t>
  </si>
  <si>
    <t>Pursuant to consent letter BSEC/CI/CPLC(Pvt)-337/2011/134 dated 18-February 2019 from the Bangladesh  Securities &amp; Exchange Commission the Board of Directors in the meeting held  on 07-Mar-2019 , allotted additional   2,730,750 ordinary shares of BDT 100 each equivalent to USD 3,300,000 to Epic Designers Ltd. Hong Kong.</t>
  </si>
  <si>
    <t xml:space="preserve">Revenue principally comprises export of ready-made garments. Revenue is measured net of duty, excise, other taxes and discounts to customers. Revenue is recognised  when a performance obligation is satisfied by transferring control over goods or service to a customer; this is usually evidenced by a transfer of the significant risks and rewards of ownership upon delivery to the customer, which in terms of timing is not materially different to the date of shipping. </t>
  </si>
  <si>
    <t>Net cash utilized for financing activities</t>
  </si>
  <si>
    <t>Financial instruments</t>
  </si>
  <si>
    <t>Financial expense</t>
  </si>
  <si>
    <t>Principal amount of loans and borrowings are stated as their outstanding amount.</t>
  </si>
  <si>
    <t>Increase/ (decrease) in inter company payables</t>
  </si>
  <si>
    <t>Increase/ (decrease) in accounts payables</t>
  </si>
  <si>
    <t>Increase/ (decrease) in liabilities for expenses</t>
  </si>
  <si>
    <t>Increase/ (decrease) in advance from buyer</t>
  </si>
  <si>
    <t>2020</t>
  </si>
  <si>
    <t>Balance as at 30 June 2020</t>
  </si>
  <si>
    <t>CWIP-Util. &amp; Wash</t>
  </si>
  <si>
    <t>Exchange Gain - FW/S</t>
  </si>
  <si>
    <t>FS</t>
  </si>
  <si>
    <t>CF</t>
  </si>
  <si>
    <t>SCE</t>
  </si>
  <si>
    <t>OSMAN INTERLININGS LTD.</t>
  </si>
  <si>
    <t>Rent to convention</t>
  </si>
  <si>
    <t>Remarks</t>
  </si>
  <si>
    <t>1010</t>
  </si>
  <si>
    <t>Green Textile Limited</t>
  </si>
  <si>
    <t>Acc. Amor. ROU Asset</t>
  </si>
  <si>
    <t>Amort.- ROU Asset</t>
  </si>
  <si>
    <t>Interest exp.-Lease</t>
  </si>
  <si>
    <t>ROU Assets</t>
  </si>
  <si>
    <t>Lease Liability</t>
  </si>
  <si>
    <t>During the year, the Company has carried out a number of transactions with the related parties in the normal course of business on arms' length basis. The related parties and their nature, transaction value and closing balances have been set out below in accordance with the provisions  of IAS 24 "Related Party Disclosures".</t>
  </si>
  <si>
    <t>Add: Recognized during the year</t>
  </si>
  <si>
    <t>As at</t>
  </si>
  <si>
    <t xml:space="preserve">           As per our annexed report of same date</t>
  </si>
  <si>
    <t>Dhaka, Bangladesh</t>
  </si>
  <si>
    <t>_____________________</t>
  </si>
  <si>
    <t>__________________</t>
  </si>
  <si>
    <t>For the year ended</t>
  </si>
  <si>
    <t>Cost of sales</t>
  </si>
  <si>
    <t>Exchange gain/ (loss)</t>
  </si>
  <si>
    <t>Statement of changes in equity</t>
  </si>
  <si>
    <t>Statement of financial position</t>
  </si>
  <si>
    <t xml:space="preserve"> Statement of profit or loss and other comprehensive income</t>
  </si>
  <si>
    <t>Statement of cash flows</t>
  </si>
  <si>
    <t xml:space="preserve">Add: </t>
  </si>
  <si>
    <t>____________________</t>
  </si>
  <si>
    <t>TOTAL ASSETS</t>
  </si>
  <si>
    <t>TOTAL EQUITY AND LIABILITIES</t>
  </si>
  <si>
    <t>Notes to the financial statements</t>
  </si>
  <si>
    <t>Use of estimates and Judgments</t>
  </si>
  <si>
    <t>i) Estimates</t>
  </si>
  <si>
    <t>Significant estimates made by management in the preparation of these financial statements include assumptions used for depreciation.</t>
  </si>
  <si>
    <t>ii) Judgments</t>
  </si>
  <si>
    <t xml:space="preserve">The accounting for certain provisions and the disclosure of contingent liabilities and claims at the date of the financial statements is judgmental. </t>
  </si>
  <si>
    <t>iii) Measurement of fair values</t>
  </si>
  <si>
    <t>A number of the Company's accounting polices and disclosures require the measurement of fair values, for both financial and non-financial assets and liabilities.</t>
  </si>
  <si>
    <t>When measuring the fair value of an asset or a liability, the Company uses observable market data as far as possible. Fair values are categorised into different levels in a fair value hierarchy based on the inputs used in the valuation techniques as follows:</t>
  </si>
  <si>
    <t>Level 1: quoted prices (unadjusted) in active markets for identical assets or liabilities.</t>
  </si>
  <si>
    <t>Level 3: inputs for the asset or liability that are not based on observable market data (unobservable inputs).</t>
  </si>
  <si>
    <t xml:space="preserve">- </t>
  </si>
  <si>
    <t>Level 2: inputs other than quoted prices included in Level 1 that are observable for the assets or liabilities, either  directly (i.e. as prices) or indirectly (i.e. derived from prices).</t>
  </si>
  <si>
    <t>i) Recognition of property, plant and equipment</t>
  </si>
  <si>
    <t>ii) Subsequent costs</t>
  </si>
  <si>
    <t>Subsequent maintenance and normal repairs are expensed as incurred while major renewals and improvements are capitalised.</t>
  </si>
  <si>
    <t>iii) Depreciation of property, plant and equipment</t>
  </si>
  <si>
    <t xml:space="preserve">Category </t>
  </si>
  <si>
    <t>iv) Changes in estimates in useful lives</t>
  </si>
  <si>
    <t>v) Impairment of property, plant and equipment</t>
  </si>
  <si>
    <t>The carrying amounts of property, plant and equipment are reviewed at each reporting date to determine whether there is any indication that the assets might be impaired.  Any provision of impairment is charged to the statement of profit or loss in the period concerned.</t>
  </si>
  <si>
    <t>vi) Retirement and disposals</t>
  </si>
  <si>
    <t xml:space="preserve">Intangible assets </t>
  </si>
  <si>
    <t>i) Software</t>
  </si>
  <si>
    <t>ii) Amortization of intangible assets</t>
  </si>
  <si>
    <t>Financial assets and financial liabilities are initially recognised when the Company becomes a party to the contractual provisions of the instrument.</t>
  </si>
  <si>
    <t>A financial asset (unless it is a trade receivable without a significant financing component) or financial liability is initially measured at fair value plus, for an item not at Fair Value Through Profit or Loss (FVTPL), transaction costs that are directly attributable to its acquisition or issue. A trade receivable without a significant financing component is initially measured at the transaction price.</t>
  </si>
  <si>
    <t>Financial assets:</t>
  </si>
  <si>
    <t>Financial assets are not reclassified subsequent to their initial recognition unless the Company changes its business model for managing financial assets, in which case all affected financial assets are reclassified on the first day of the reporting period following the change in the business model.</t>
  </si>
  <si>
    <t>A financial asset is measured at amortised cost if it meets both of the following conditions and is not designated as at Fair Value Through Profit or Loss (FVTPL).</t>
  </si>
  <si>
    <t xml:space="preserve">it is held within a business model whose objective is to hold assets to collect contractual cash flows; and </t>
  </si>
  <si>
    <t>its contractual terms give rise on specified dates to cash flows that are solely payments of principal and interest on the principal amount outstanding.</t>
  </si>
  <si>
    <t>Financial assets-Subsequent measurement and gains and losses:</t>
  </si>
  <si>
    <t>Financial assets at amortised cost:</t>
  </si>
  <si>
    <t>Financial liabilities- Classification, subsequent measurement and gains and losses:</t>
  </si>
  <si>
    <t>i) Recognition and initial measurement</t>
  </si>
  <si>
    <t>ii) Classification and subsequent measurement</t>
  </si>
  <si>
    <t>iii) Derecognition</t>
  </si>
  <si>
    <t>The Company derecognises a financial asset when the contractual rights to the cash flows from the financial asset expire, or it transfers the rights to receive the contractual cash flows in a transaction in which substantially all of the risks and rewards of ownership of the financial asset are transferred or in which the Company neither transfers nor retains substantially all of the risks and rewards of ownership and it does not retain control of the financial asset.</t>
  </si>
  <si>
    <t xml:space="preserve">The Company enters into transactions whereby it transfers assets recognised in its statement of financial position, but retains either all or substantially all of the risks and rewards of the transferred assets. In these cases, the transferred assets are not derecognised. </t>
  </si>
  <si>
    <t>Financial liabilities:</t>
  </si>
  <si>
    <t>On derecognition of a financial liability, the difference between the carrying amount extinguished and the consideration paid (including any non-cash assets transferred or liabilities assumed) is recognised in profit or loss.</t>
  </si>
  <si>
    <t>Amortization is provided on software @ 20% on a  straight-line  method starting from the month of acquisition irrespective of their purchase date while no amortization is charged in the month of retirement/ disposal.</t>
  </si>
  <si>
    <t>Foreign currency translation/ transaction</t>
  </si>
  <si>
    <t>Materiality and aggregation</t>
  </si>
  <si>
    <t>Each material class of similar items is presented separately in the financial statements. Items of dissimilar nature or function are presented separately unless they are immaterial.</t>
  </si>
  <si>
    <t>IFRS 16 Leases</t>
  </si>
  <si>
    <t>IFRS 16 introduces new requirements with respect to lease accounting. It introduces significant changes to lessee accounting by removing the distinction between operating and finance lease and requiring the recognition of a right-of-use asset and a lease liability at commencement for all leases, except for short-term leases and leases of low value assets when such recognition exemptions are adopted. In contrast to lessee accounting, the requirements for lessor accounting have remained largely unchanged. Details of these new requirements and impact of the adoption of IFRS 16 on the Company's financial statements is described below.</t>
  </si>
  <si>
    <t xml:space="preserve">The date of initial application of IFRS 16 for the Company is 1 July 2019. </t>
  </si>
  <si>
    <t>The Company has applied IFRS 16 using the cumulative catch-up approach. The Company utilized the option to measure the right-of-use asset at an amount equal to the lease liability in accordance with para C8 of IFRS 16 at the date of initial application. This approach does not require restatement of comparatives, which continue to be presented under IAS 17 and IFRIC 4.</t>
  </si>
  <si>
    <t>IFRS 16 changes how the Company accounts for leases previously classified as operating leases under IAS 17, which were off balance sheet. Applying IFRS 16, for all leases (except as noted below), the Company:</t>
  </si>
  <si>
    <t>a)</t>
  </si>
  <si>
    <t>Recognises depreciation of right-of-use assets and interest on lease liabilities in the statement of profit or loss;</t>
  </si>
  <si>
    <t>For short-term leases (lease term of 12 months or less) and leases of low-value assets, the Company has opted to recognize a lease expense on a straight-line basis as permitted by IFRS 16. This expense is presented in profit or loss. The Company has used the following practical expedients when applying the cumulative catch-up approach to leases previously classified as operating leases applying IAS 17.</t>
  </si>
  <si>
    <t>Additions</t>
  </si>
  <si>
    <t>Disposals</t>
  </si>
  <si>
    <t>Accumulated depreciation</t>
  </si>
  <si>
    <t>Right-of-use assets</t>
  </si>
  <si>
    <t>Carrying amounts</t>
  </si>
  <si>
    <t>Amounts recognised in profit or loss</t>
  </si>
  <si>
    <t>Interest expense on lease liabilities</t>
  </si>
  <si>
    <t>Allocation of depreciation:</t>
  </si>
  <si>
    <t xml:space="preserve">The Company leases assets including building. </t>
  </si>
  <si>
    <t xml:space="preserve">As at 30 June </t>
  </si>
  <si>
    <t xml:space="preserve">Non-trade payable  </t>
  </si>
  <si>
    <t>For the year ended 30 June</t>
  </si>
  <si>
    <t>Financial instruments - Fair values and risk management</t>
  </si>
  <si>
    <t>A. Accounting classifications and fair values</t>
  </si>
  <si>
    <t>The following table shows the carrying amounts and fair values, where applicable, of financial assets and financial liabilities. It does not include fair value information for financial assets and financial liabilities not measured at fair value if the carrying amount is a reasonable approximation of fair value.</t>
  </si>
  <si>
    <t>Note</t>
  </si>
  <si>
    <t>Total amount</t>
  </si>
  <si>
    <t>Financial assets not measured at fair value</t>
  </si>
  <si>
    <t>Financial liabilities not measured at fair value</t>
  </si>
  <si>
    <t>Fair values for financial instruments have not separately been evaluated since their carrying amounts are a reasonable approximation of fair value.</t>
  </si>
  <si>
    <t>B. Financial risk management</t>
  </si>
  <si>
    <t>The Company has exposures to the following risks from its use of financial instruments:</t>
  </si>
  <si>
    <t>i) Credit risk</t>
  </si>
  <si>
    <t>ii) Liquidity risk</t>
  </si>
  <si>
    <t>iii) Market risk</t>
  </si>
  <si>
    <t>The board of directors has overall responsibility for the establishment and oversight of the Company's risk management framework. The Company's risk management policies are established to identify and analyse the risks faced by the Company, to set appropriate risk limits and controls, and to monitor risks and adherence to limits. Risk management policies, procedures and systems are reviewed regularly to reflect changes in market conditions and the Company's activities. This note presents information about the Company's exposure to each of the following risks, the Company's objectives, policies and processes for measuring and managing risk.</t>
  </si>
  <si>
    <t>Credit risk is the risk of a financial loss to the Company if a customer or counterparty to a financial instrument fails to meet its contractual obligations, and arises principally from the Company's receivables from customers and other parties.</t>
  </si>
  <si>
    <t>Management has a credit policy in place and the exposure to credit risk is monitored on an ongoing basis. In monitoring credit risk, receivables are grouped according to their risk profile, i.e. their legal status, financial condition, ageing profile etc. The Company's exposure to credit risk on receivables is mainly influenced by customers.</t>
  </si>
  <si>
    <t>The maximum exposure to credit risk is represented by the carrying amount of each financial asset in the statement of financial position.</t>
  </si>
  <si>
    <t>Exposure to credit risk</t>
  </si>
  <si>
    <t>The carrying amount of financial assets represents the maximum credit exposure. The maximum exposure to credit risk at the reporting date was:</t>
  </si>
  <si>
    <t>Liquidity risk is the risk that the Company will encounter difficulty in meeting the obligations associated with its financial liabilities that are settled by delivering cash or other financial assets. The Company's approach to managing liquidity is to ensure, as far as possible, that it will always have sufficient liquidity to meet its liabilities when due, under both normal and stressed conditions, without incurring unacceptable losses or risking damage to the Company's reputation. Typically, the Company ensures that it has sufficient cash and bank balances to meet expected operational expenses, including financial obligations through preparation of the cash flow forecast, based on time line of payment of financial obligations and accordingly arrange for sufficient liquidity/fund to make the expected payments within due dates.</t>
  </si>
  <si>
    <t>It is not expected that the cash flows included in the maturity analysis could occur significantly earlier, or at significantly different amounts.</t>
  </si>
  <si>
    <t>Currency risk/foreign exchange rate risk</t>
  </si>
  <si>
    <t>Other disclosure</t>
  </si>
  <si>
    <t>Subsequent events</t>
  </si>
  <si>
    <t>______________________</t>
  </si>
  <si>
    <t>Financial assets</t>
  </si>
  <si>
    <t>Financial liabilities</t>
  </si>
  <si>
    <t>: Valued at cost which is equivalent to material cost plus 50% of  
  conversion cost or net realizable value whichever is lower;</t>
  </si>
  <si>
    <t>: Valued at cost which is 5% less than selling price or net realizable value 
  whichever is lower;</t>
  </si>
  <si>
    <t>_____________________________</t>
  </si>
  <si>
    <t>___________________________</t>
  </si>
  <si>
    <t xml:space="preserve">There are no events identified after the date of the statement of financial position which require adjustment or disclosure in the accompanying financial statements.
On 11 March 2020, the World Health Organisation officially declared COVID-19, the disease caused by novel coronavirus, a pandemic. The Board and Management are closely monitoring the evolution of this pandemic, including how it may affect the Company, the economy and the general population. The development of the Company's strategy to deal with the pandemic is in line with global strategies guided by the World Health Organisation and European Centre for Prevention and Disease Control (ECDC).
While the pandemic does create a level of uncertainty for the Company as a result of the potential macro-economic impact, the Board and Management have an appropriate response plan in place and have taken proactive measures to ensure the Company can continue to successfully deliver for the foreseeable future. The Board and Management remain committed to ensuring the Company can continue to deliver and will adapt work practices and the business model as the situation evolves.
</t>
  </si>
  <si>
    <t>Cosmopolitan Industries (Pvt.) Limited</t>
  </si>
  <si>
    <t>c) Other contingent liabilities</t>
  </si>
  <si>
    <t>Intercompany payables</t>
  </si>
  <si>
    <t>Advance from buyers</t>
  </si>
  <si>
    <t>Loading and unloading expenses</t>
  </si>
  <si>
    <t>Export related bank charges</t>
  </si>
  <si>
    <t>Vehicle and transportation</t>
  </si>
  <si>
    <t>Repair and maintenance</t>
  </si>
  <si>
    <t>Audit fee</t>
  </si>
  <si>
    <t>Insurance expenses</t>
  </si>
  <si>
    <t>Salaries and allowances</t>
  </si>
  <si>
    <t>Add: Received during the year</t>
  </si>
  <si>
    <t>This represents amounts payable to suppliers for raw materials and debit notes. Suppliers are duly paid on a regular basis.</t>
  </si>
  <si>
    <t>Export development fund (EDF) loan</t>
  </si>
  <si>
    <t>UPAS loan</t>
  </si>
  <si>
    <t>Terms and conditions for Export development fund (EDF)  loan are as follows:</t>
  </si>
  <si>
    <t xml:space="preserve">Tenor </t>
  </si>
  <si>
    <t>Bangladesh Bank stimulus loan</t>
  </si>
  <si>
    <t>Deferred tax liability</t>
  </si>
  <si>
    <t>Add: Revaluation upwards during the year</t>
  </si>
  <si>
    <t>Tax rate</t>
  </si>
  <si>
    <t xml:space="preserve">Deferred tax liability on revaluation reserve </t>
  </si>
  <si>
    <t>Less: Adjustment of deferred tax on revaluation</t>
  </si>
  <si>
    <t>Total revaluation reserve</t>
  </si>
  <si>
    <t>Mr. Sunil Daryanani</t>
  </si>
  <si>
    <t>Export retention quota (ERQ) account in USD</t>
  </si>
  <si>
    <t xml:space="preserve">Advances and deposits </t>
  </si>
  <si>
    <t>Epic Designers Ltd., Hong Kong</t>
  </si>
  <si>
    <t>Non-intercompany receivables</t>
  </si>
  <si>
    <t>Other receivables</t>
  </si>
  <si>
    <t>Less: Received during the year</t>
  </si>
  <si>
    <t>Packing materials</t>
  </si>
  <si>
    <t>Provisions are recognized in accordance with IAS-37 "Provisions, Contingent liabilities and Contingent assets". The Company recognizes a provision when there is a present obligation, legal or constructive, as a result of past events and it is probable that an outflow of resources embodying economic benefits will be required to settle the obligation and a reliable estimate of the amount of the obligation can be made.</t>
  </si>
  <si>
    <t>The revaluation reserve represents a surplus of value assigned by the valuer over the book value after considering depreciation for the past years. An amount equivalent to the difference between depreciation based on revalued carrying amount of the assets and depreciation based on asset's original carrying amount is transferred from revaluation reserve to retained earnings. Freehold land and factory building are revalued from time to time by the firm of professional valuers on the basis of fair market value.</t>
  </si>
  <si>
    <t>Pearl Garments Company Limited</t>
  </si>
  <si>
    <t>Export incentives</t>
  </si>
  <si>
    <t>Loss on disposal of property, plant and equipment</t>
  </si>
  <si>
    <t xml:space="preserve">(Increase)/ decrease in advances and deposits </t>
  </si>
  <si>
    <t>Proceeds from sale of property, plant and equipment</t>
  </si>
  <si>
    <t xml:space="preserve">Less: Closing stock </t>
  </si>
  <si>
    <t>Alpha Start Ltd., Hong Kong</t>
  </si>
  <si>
    <t>Epic Garments Manufacturing Co. Ltd.</t>
  </si>
  <si>
    <t>Epic Garments DWC - LLC, Dubai</t>
  </si>
  <si>
    <t>Interest on term loan</t>
  </si>
  <si>
    <t>Interest on lease liability</t>
  </si>
  <si>
    <t>Bank charges</t>
  </si>
  <si>
    <t>Travelling and conveyance</t>
  </si>
  <si>
    <t>Recruitment and training expenses</t>
  </si>
  <si>
    <t>Business development  expenses</t>
  </si>
  <si>
    <t>Printing and stationeries</t>
  </si>
  <si>
    <t>Rates and taxes</t>
  </si>
  <si>
    <t>Visa and work permit expenses</t>
  </si>
  <si>
    <t>Electricity</t>
  </si>
  <si>
    <t>Gas charges</t>
  </si>
  <si>
    <t xml:space="preserve">Factory rent </t>
  </si>
  <si>
    <t>Environment treatment expenses</t>
  </si>
  <si>
    <t xml:space="preserve">Water </t>
  </si>
  <si>
    <t>Audit and tax service fee</t>
  </si>
  <si>
    <t>Interest on EDF and UPAS loan</t>
  </si>
  <si>
    <t>Utility expenses</t>
  </si>
  <si>
    <t>Above amount represents advance received from Epic Designers Ltd., Hong Kong and Epic Garments DWC - LLC in the normal course of business.</t>
  </si>
  <si>
    <t>Green Textile Ltd</t>
  </si>
  <si>
    <t>120 days;</t>
  </si>
  <si>
    <t>At maturity or quarterly in arrears, whichever is earlier;</t>
  </si>
  <si>
    <t>Terms and conditions for short term loan</t>
  </si>
  <si>
    <t>Short term loan from bank</t>
  </si>
  <si>
    <t>Loan on negotiation</t>
  </si>
  <si>
    <t>Less: Repayments made during the year</t>
  </si>
  <si>
    <t>Closing balance</t>
  </si>
  <si>
    <t>:</t>
  </si>
  <si>
    <t>Maximum tenor</t>
  </si>
  <si>
    <t xml:space="preserve">Repayments   </t>
  </si>
  <si>
    <t>Terms and conditions for UPAS loan</t>
  </si>
  <si>
    <t>180 days;</t>
  </si>
  <si>
    <t>Loan from promoters</t>
  </si>
  <si>
    <t>10 years, repayable in 40 quarterly equal instalments commencing from 31 December 2012;</t>
  </si>
  <si>
    <t>For investment into procurement of plant and capital machineries, various capital expenditures and working capital.</t>
  </si>
  <si>
    <t>Less: Transfer to Current portion</t>
  </si>
  <si>
    <t>Deferred tax has been recognized in accordance with the provision of IAS-12 "Income Taxes" based on temporary differences arising due to change in the carrying amount of the assets or liabilities and its tax base. As the Company's taxable income is assessed u/s 82 (c), no temporary difference has arisen except on revaluation of freehold land which is arrived as follows:</t>
  </si>
  <si>
    <t>Revaluation reserve on freehold land</t>
  </si>
  <si>
    <t>i) Freehold land</t>
  </si>
  <si>
    <t>II) Factory building</t>
  </si>
  <si>
    <t xml:space="preserve">The Hongkong and Shanghai Banking Corporation (HSBC) Limited </t>
  </si>
  <si>
    <t>Current account in BDT</t>
  </si>
  <si>
    <t>Current account in USD</t>
  </si>
  <si>
    <t>Eastern Bank Limited (EBL)</t>
  </si>
  <si>
    <t xml:space="preserve">Term deposits </t>
  </si>
  <si>
    <t>Titas Gas Transmission and Distribution Company Limited -gas</t>
  </si>
  <si>
    <t>Security deposits -rent</t>
  </si>
  <si>
    <t>Bangladesh Telecommunications Company Limited -telephone</t>
  </si>
  <si>
    <t>Dhaka Electricity Supply Authority -electricity</t>
  </si>
  <si>
    <t>Spares and others</t>
  </si>
  <si>
    <t>Export incentive from Government</t>
  </si>
  <si>
    <t>Interest on term deposits</t>
  </si>
  <si>
    <t>Add: Accrued during the year</t>
  </si>
  <si>
    <t>i) Garments:</t>
  </si>
  <si>
    <t>Quetico LLC</t>
  </si>
  <si>
    <t>ii) Washing:</t>
  </si>
  <si>
    <t>Trade receivables</t>
  </si>
  <si>
    <t>Green Textile Ltd.</t>
  </si>
  <si>
    <t>Non-trade receivables</t>
  </si>
  <si>
    <t>Spares parts and consumables</t>
  </si>
  <si>
    <t>Addition
during the year</t>
  </si>
  <si>
    <t>Capitalized
during the year</t>
  </si>
  <si>
    <t>Freehold land</t>
  </si>
  <si>
    <t xml:space="preserve">Administrative expenses </t>
  </si>
  <si>
    <t>CIPL is a 100% export oriented garments manufacturing company engaged in the production and export of its products to the international markets. The Company is in operation with two units namely Washing and Garments unit. The Washing unit commenced its commercial operations from 31 August 2006 for automatic washing of all kinds of garments  and the Garments unit commenced its commercial operation from 01 November 2006 for the production of ready made garments.</t>
  </si>
  <si>
    <t>The Company has a voluntary contributory provident fund scheme wherein both the employee as well as the employer contributes 7% of basic salary. The scheme is approved by the National Board of Revenue (NBR) and is administered by a separate Provident Fund Trust.</t>
  </si>
  <si>
    <t>Intangible assets</t>
  </si>
  <si>
    <t>Intercompany receivables</t>
  </si>
  <si>
    <t>Capital reserve</t>
  </si>
  <si>
    <t>Bangladesh Bank stimulus loan- net of current portion</t>
  </si>
  <si>
    <t>Interest Income</t>
  </si>
  <si>
    <t>(Repayment)/ receipt of short term loan</t>
  </si>
  <si>
    <t>Lease liability- net of current portion</t>
  </si>
  <si>
    <t>Loan from promoters- net of current portion</t>
  </si>
  <si>
    <t>Lease liability - current portion</t>
  </si>
  <si>
    <t>Bangladesh Bank stimulus loan- current portion</t>
  </si>
  <si>
    <t>Loan from promoters- current portion</t>
  </si>
  <si>
    <t>Operating (loss)/profit</t>
  </si>
  <si>
    <t xml:space="preserve">Net (loss)/profit before tax </t>
  </si>
  <si>
    <t>Net (loss)/profit after tax</t>
  </si>
  <si>
    <t>Net loss after tax</t>
  </si>
  <si>
    <t>Adjustment for non-cash items</t>
  </si>
  <si>
    <t>(Increase)/ decrease in non-intercompany receivables</t>
  </si>
  <si>
    <t>(Increase)/ decrease in other receivables</t>
  </si>
  <si>
    <t>Further information about the assumptions made in measuring fair values is included in Financial instruments (Note 30).</t>
  </si>
  <si>
    <t>Inventories comprise of raw materials, packing materials, spare parts and consumables, work-in-process, finished goods and goods-in-transit. Valuation of inventories is done as follows:</t>
  </si>
  <si>
    <t>Employees' benefits</t>
  </si>
  <si>
    <t>Loans and borrowings</t>
  </si>
  <si>
    <t>Lease liabilities - net of current portion</t>
  </si>
  <si>
    <t>Receivable from providend fund</t>
  </si>
  <si>
    <t xml:space="preserve">Receivable on account of PF forfeited </t>
  </si>
  <si>
    <t>Other income</t>
  </si>
  <si>
    <t>Carrying amount in BDT</t>
  </si>
  <si>
    <t>In BDT</t>
  </si>
  <si>
    <t>(Amounts in BDT)</t>
  </si>
  <si>
    <t>1000/10101010</t>
  </si>
  <si>
    <t>Land</t>
  </si>
  <si>
    <t>1000/10101200</t>
  </si>
  <si>
    <t>1000/10101201</t>
  </si>
  <si>
    <t>1000/10103013</t>
  </si>
  <si>
    <t>1000/10201001</t>
  </si>
  <si>
    <t>Share Investment</t>
  </si>
  <si>
    <t>1000/10201004</t>
  </si>
  <si>
    <t>FDR</t>
  </si>
  <si>
    <t>1000/10201007</t>
  </si>
  <si>
    <t>Inter Com. -Loans</t>
  </si>
  <si>
    <t>1000/10301005</t>
  </si>
  <si>
    <t>A.Receivable -Oth</t>
  </si>
  <si>
    <t>1000/10340010</t>
  </si>
  <si>
    <t>HSBC  -  013 - Main</t>
  </si>
  <si>
    <t>1000/10340020</t>
  </si>
  <si>
    <t>HSBC  -  014 - Main</t>
  </si>
  <si>
    <t>1000/10340022</t>
  </si>
  <si>
    <t>HSBC  -  014 - Issue</t>
  </si>
  <si>
    <t>1000/10340030</t>
  </si>
  <si>
    <t>HSBC  -  015 - Main</t>
  </si>
  <si>
    <t>1000/10340031</t>
  </si>
  <si>
    <t>HSBC  -  015 - Dep</t>
  </si>
  <si>
    <t>1000/10340032</t>
  </si>
  <si>
    <t>HSBC  -  015 - Issue</t>
  </si>
  <si>
    <t>1000/10340040</t>
  </si>
  <si>
    <t>HSBC  -  901 - Main</t>
  </si>
  <si>
    <t>1000/10340041</t>
  </si>
  <si>
    <t>HSBC  -  901 - Dep</t>
  </si>
  <si>
    <t>1000/10340042</t>
  </si>
  <si>
    <t>HSBC  -  901 - Issue</t>
  </si>
  <si>
    <t>1000/10340050</t>
  </si>
  <si>
    <t>DBBL - 9340 - Main</t>
  </si>
  <si>
    <t>1000/10340051</t>
  </si>
  <si>
    <t>DBBL - 9340 - Dep</t>
  </si>
  <si>
    <t>1000/10340052</t>
  </si>
  <si>
    <t>DBBL - 9340 - Issue</t>
  </si>
  <si>
    <t>1000/10340060</t>
  </si>
  <si>
    <t>HSBC - 011 - Main</t>
  </si>
  <si>
    <t>1000/10340062</t>
  </si>
  <si>
    <t>HSBC - 011 - Issue</t>
  </si>
  <si>
    <t>1000/10340070</t>
  </si>
  <si>
    <t>HSBC -  016 (USD) -</t>
  </si>
  <si>
    <t>1000/10340080</t>
  </si>
  <si>
    <t>HSBC - 047 (ERQ-USD)</t>
  </si>
  <si>
    <t>1000/10340081</t>
  </si>
  <si>
    <t>1000/10340082</t>
  </si>
  <si>
    <t>1000/10340090</t>
  </si>
  <si>
    <t>HSBC -  902 - Main</t>
  </si>
  <si>
    <t>1000/10340100</t>
  </si>
  <si>
    <t>HSBC - 903 - Main</t>
  </si>
  <si>
    <t>1000/10340102</t>
  </si>
  <si>
    <t>HSBC - 903 - Issue</t>
  </si>
  <si>
    <t>1000/10340110</t>
  </si>
  <si>
    <t>HSBC - 091 - Main (U</t>
  </si>
  <si>
    <t>1000/10340111</t>
  </si>
  <si>
    <t>HSBC - 091 - Dep</t>
  </si>
  <si>
    <t>1000/10340112</t>
  </si>
  <si>
    <t>HSBC - 091 - Issue</t>
  </si>
  <si>
    <t>1000/10340120</t>
  </si>
  <si>
    <t>HSBC - 092 - Main (U</t>
  </si>
  <si>
    <t>1000/10340121</t>
  </si>
  <si>
    <t>HSBC - 092 - Dep</t>
  </si>
  <si>
    <t>1000/10340122</t>
  </si>
  <si>
    <t>HSBC - 092 - Issue</t>
  </si>
  <si>
    <t>1000/10340130</t>
  </si>
  <si>
    <t>SCB - 01 - Main</t>
  </si>
  <si>
    <t>1000/10340131</t>
  </si>
  <si>
    <t>SCB - 01 - Deposit</t>
  </si>
  <si>
    <t>1000/10340132</t>
  </si>
  <si>
    <t>SCB - 01 - Issue</t>
  </si>
  <si>
    <t>1000/10340140</t>
  </si>
  <si>
    <t>EBL-1041060463648-M</t>
  </si>
  <si>
    <t>1000/10340141</t>
  </si>
  <si>
    <t>EBL-1041060463648-D</t>
  </si>
  <si>
    <t>1000/10361004</t>
  </si>
  <si>
    <t>Emp.Adv.-Super.Chrgs</t>
  </si>
  <si>
    <t>1000/20100012</t>
  </si>
  <si>
    <t>Temporary Payable</t>
  </si>
  <si>
    <t>1000/20100015</t>
  </si>
  <si>
    <t>Accounts Payable - S</t>
  </si>
  <si>
    <t>1000/20100016</t>
  </si>
  <si>
    <t>Accounts Payable -Se</t>
  </si>
  <si>
    <t>1000/20120001</t>
  </si>
  <si>
    <t>Loan on Neg-Garments</t>
  </si>
  <si>
    <t>1000/20122009</t>
  </si>
  <si>
    <t>EDF (Loan)</t>
  </si>
  <si>
    <t>1000/20122010</t>
  </si>
  <si>
    <t>OBD Loan</t>
  </si>
  <si>
    <t>1000/20124006</t>
  </si>
  <si>
    <t>1000/20135002</t>
  </si>
  <si>
    <t>Prov. for Def. Tax</t>
  </si>
  <si>
    <t>1000/20141007</t>
  </si>
  <si>
    <t>1000/20203003</t>
  </si>
  <si>
    <t>Long Term Loan</t>
  </si>
  <si>
    <t>1000/30101003</t>
  </si>
  <si>
    <t>Share Capital Reserv</t>
  </si>
  <si>
    <t>1000/30102001</t>
  </si>
  <si>
    <t>Gen Reserve &amp; Surplu</t>
  </si>
  <si>
    <t>1000/30900936</t>
  </si>
  <si>
    <t>Forex Cash&amp;equivalen</t>
  </si>
  <si>
    <t>1000/40201003</t>
  </si>
  <si>
    <t>Interest income</t>
  </si>
  <si>
    <t>1000/40201005</t>
  </si>
  <si>
    <t>Miscellaneous Income</t>
  </si>
  <si>
    <t>1000/40201007</t>
  </si>
  <si>
    <t>Govt. Incntv/Benefit</t>
  </si>
  <si>
    <t>1000/40201022</t>
  </si>
  <si>
    <t>1000/50101022</t>
  </si>
  <si>
    <t>Surveyor/Inspector/F</t>
  </si>
  <si>
    <t>1000/50101023</t>
  </si>
  <si>
    <t>Lab Test Charges</t>
  </si>
  <si>
    <t>1000/50201025</t>
  </si>
  <si>
    <t>Central WPPF</t>
  </si>
  <si>
    <t>1000/50308016</t>
  </si>
  <si>
    <t>1000/50309004</t>
  </si>
  <si>
    <t>1000/50402038</t>
  </si>
  <si>
    <t>1000/50502005</t>
  </si>
  <si>
    <t>1000/50503009</t>
  </si>
  <si>
    <t>1000/50603001</t>
  </si>
  <si>
    <t>1000/50603002</t>
  </si>
  <si>
    <t>Interest Paid - Exp.</t>
  </si>
  <si>
    <t>1000/50603016</t>
  </si>
  <si>
    <t>1000/50801002</t>
  </si>
  <si>
    <t>Tax on Cash Incentiv</t>
  </si>
  <si>
    <t>GL Code</t>
  </si>
  <si>
    <t>Sub notes to the account</t>
  </si>
  <si>
    <t>SN</t>
  </si>
  <si>
    <t xml:space="preserve">Freehold land </t>
  </si>
  <si>
    <t>Acc. Dep. - Plant &amp; Mac</t>
  </si>
  <si>
    <t>Vehicle</t>
  </si>
  <si>
    <t xml:space="preserve"> Office equipment</t>
  </si>
  <si>
    <t>Short term loan to PGCL</t>
  </si>
  <si>
    <t>Export Development Fund (EDF) loan</t>
  </si>
  <si>
    <t>Lease liability</t>
  </si>
  <si>
    <t>Gen Reserve &amp; Surplus</t>
  </si>
  <si>
    <t>Total Revaluation Reserve</t>
  </si>
  <si>
    <t>Other receivable-sale of FA</t>
  </si>
  <si>
    <t>(Gain)/Loss on Disposal of Assets</t>
  </si>
  <si>
    <t>Prodn  materials consumed-material cost</t>
  </si>
  <si>
    <t>Prodn  materials consumed-inward cost</t>
  </si>
  <si>
    <t>Customer</t>
  </si>
  <si>
    <t>Cost Center</t>
  </si>
  <si>
    <t>Trading Partner</t>
  </si>
  <si>
    <t>10301001</t>
  </si>
  <si>
    <t>CIP1</t>
  </si>
  <si>
    <t>DR</t>
  </si>
  <si>
    <t>1808000246</t>
  </si>
  <si>
    <t>Sample sales to EDLHK</t>
  </si>
  <si>
    <t>SC2904Q19JP0029</t>
  </si>
  <si>
    <t>2010100001</t>
  </si>
  <si>
    <t>1808000258</t>
  </si>
  <si>
    <t>SC2904UQ19PH0037</t>
  </si>
  <si>
    <t>RV</t>
  </si>
  <si>
    <t>1908000115</t>
  </si>
  <si>
    <t>SC2787UQ19US0016</t>
  </si>
  <si>
    <t>Sample sales to EDL HK</t>
  </si>
  <si>
    <t>CIWF</t>
  </si>
  <si>
    <t>Bangladesh Telecommunication</t>
  </si>
  <si>
    <t>2010300001</t>
  </si>
  <si>
    <t>FROX Housing &amp; Co.</t>
  </si>
  <si>
    <t>Dhaka Palli Biddut Samity 1</t>
  </si>
  <si>
    <t>10301003</t>
  </si>
  <si>
    <t>C2000-55</t>
  </si>
  <si>
    <t>10301004</t>
  </si>
  <si>
    <t>C2000-11</t>
  </si>
  <si>
    <t>C2016-247</t>
  </si>
  <si>
    <t>Talent Textiles Company Limite</t>
  </si>
  <si>
    <t>HOORAIN HTF LIMITED</t>
  </si>
  <si>
    <t>C2000-37</t>
  </si>
  <si>
    <t>10363001</t>
  </si>
  <si>
    <t>LD</t>
  </si>
  <si>
    <t>1493002089</t>
  </si>
  <si>
    <t>DHAKA PALLI BIDDUT SAMITY-1</t>
  </si>
  <si>
    <t>C2001-905</t>
  </si>
  <si>
    <t>S.DEPOSIT</t>
  </si>
  <si>
    <t>GUNZE UNITED LIMITED</t>
  </si>
  <si>
    <t>1493002090</t>
  </si>
  <si>
    <t>Bangladesh Telecommunication Company Ltd.</t>
  </si>
  <si>
    <t>C2001-807</t>
  </si>
  <si>
    <t>1512005234</t>
  </si>
  <si>
    <t>1610000328</t>
  </si>
  <si>
    <t>security deposit refund agnst 10 phone surrendered</t>
  </si>
  <si>
    <t>1710001515</t>
  </si>
  <si>
    <t>Titas Gas deposit correction</t>
  </si>
  <si>
    <t>TITAS GAS DEP CO</t>
  </si>
  <si>
    <t>1710001520</t>
  </si>
  <si>
    <t>DEPOSIT CORRECT</t>
  </si>
  <si>
    <t>1713001151</t>
  </si>
  <si>
    <t>Being add cash gtee Titas Gas -(3380406-Boiler)</t>
  </si>
  <si>
    <t>GAS NOV 17 DN</t>
  </si>
  <si>
    <t>1713001152</t>
  </si>
  <si>
    <t>Being add cash gtee Titas Gas -(8380406-Generator)</t>
  </si>
  <si>
    <t>C2019-435</t>
  </si>
  <si>
    <t>3RD Bell International</t>
  </si>
  <si>
    <t>BEST SILICA GEL PACKAGING</t>
  </si>
  <si>
    <t>1913002332</t>
  </si>
  <si>
    <t>Being add cash gtee Titas Gas -(Boiler)</t>
  </si>
  <si>
    <t>ADD CASH DEPOSIT</t>
  </si>
  <si>
    <t>1913002333</t>
  </si>
  <si>
    <t>Being add cash gtee Titas Gas -(Genset)</t>
  </si>
  <si>
    <t>1913002641</t>
  </si>
  <si>
    <t>10% margin on bank gurangee-MDGDAK050548</t>
  </si>
  <si>
    <t>MDGDAK050548</t>
  </si>
  <si>
    <t>1913002642</t>
  </si>
  <si>
    <t>10% margin on bank gurangee-MDGDAK050550</t>
  </si>
  <si>
    <t>MDGDAK050550</t>
  </si>
  <si>
    <t>1913002874</t>
  </si>
  <si>
    <t>Being add cash gtee Titas Gas -Industrial</t>
  </si>
  <si>
    <t>1913002875</t>
  </si>
  <si>
    <t>Being add cash gtee Titas Gas -Captive</t>
  </si>
  <si>
    <t>1913002974</t>
  </si>
  <si>
    <t>Being margin  against issue of Titas Gas Bank Gtee</t>
  </si>
  <si>
    <t>TITAS DEPOSIT</t>
  </si>
  <si>
    <t>1913002975</t>
  </si>
  <si>
    <t>10% margin on bank gurangee FNGDAK051917-Boiler</t>
  </si>
  <si>
    <t>TITAS FEB 20 DN</t>
  </si>
  <si>
    <t>10% margin on bank gurangee FNGDAK051918-Generator</t>
  </si>
  <si>
    <t>20100001</t>
  </si>
  <si>
    <t>IDEAL FASTENER (BANGLADESH) LT</t>
  </si>
  <si>
    <t>Deferred Liability Creation to American &amp; Efird BD</t>
  </si>
  <si>
    <t>Deferred Liability Creation to Paxar Bangladesh Pv</t>
  </si>
  <si>
    <t>Deferred Liability Creation to YKK Bangladesh PTE</t>
  </si>
  <si>
    <t>Deferred Liability Creation to VARDHMAN TEXTILES L</t>
  </si>
  <si>
    <t>Deferred Liability Creation to PAXAR BANGLADESH LT</t>
  </si>
  <si>
    <t>Deferred Liability Creation to Alpha Start Ltd.</t>
  </si>
  <si>
    <t>Deferred Liability Creation to American &amp; Efird</t>
  </si>
  <si>
    <t>GL Description</t>
  </si>
  <si>
    <r>
      <t>Customer /</t>
    </r>
    <r>
      <rPr>
        <b/>
        <sz val="10"/>
        <color indexed="36"/>
        <rFont val="Arial"/>
        <family val="2"/>
      </rPr>
      <t>Vendor</t>
    </r>
  </si>
  <si>
    <t>GL Total</t>
  </si>
  <si>
    <t>Cross Check</t>
  </si>
  <si>
    <t xml:space="preserve"> Trade - Inter Company Receivables</t>
  </si>
  <si>
    <t>EDL</t>
  </si>
  <si>
    <t>ASL</t>
  </si>
  <si>
    <t>EGMCL</t>
  </si>
  <si>
    <t>PGCL</t>
  </si>
  <si>
    <t>GTL</t>
  </si>
  <si>
    <t>DWC</t>
  </si>
  <si>
    <t>Non-inter company</t>
  </si>
  <si>
    <t>LEVIS</t>
  </si>
  <si>
    <t>C2000-114</t>
  </si>
  <si>
    <t>QUETICO LLC</t>
  </si>
  <si>
    <t>MASCOT GARMENTS LTD.</t>
  </si>
  <si>
    <t>GREEN TEXTILE LTD.</t>
  </si>
  <si>
    <t>GLOBAL</t>
  </si>
  <si>
    <t>C2001-1202</t>
  </si>
  <si>
    <t>Momtaz Rafique Company Limited</t>
  </si>
  <si>
    <t xml:space="preserve">For CTG office </t>
  </si>
  <si>
    <t>For Gas</t>
  </si>
  <si>
    <t>C2014-164</t>
  </si>
  <si>
    <t>HSBC BD</t>
  </si>
  <si>
    <t>For Electricity</t>
  </si>
  <si>
    <t>For Telephone</t>
  </si>
  <si>
    <t>For Rent</t>
  </si>
  <si>
    <t>C2014-318</t>
  </si>
  <si>
    <t>A.K.M Shamsul Alam</t>
  </si>
  <si>
    <t>C2018-112</t>
  </si>
  <si>
    <t>MOHAMMED KHALID ALAM</t>
  </si>
  <si>
    <t>1000/10340061</t>
  </si>
  <si>
    <t>HSBC - 011 - Deposit</t>
  </si>
  <si>
    <t>1000/50101007</t>
  </si>
  <si>
    <t>Cons. of SemiFin.Goo</t>
  </si>
  <si>
    <t>10101010</t>
  </si>
  <si>
    <t>10101020</t>
  </si>
  <si>
    <t>10101040</t>
  </si>
  <si>
    <t>10101045</t>
  </si>
  <si>
    <t>10101050</t>
  </si>
  <si>
    <t>10101055</t>
  </si>
  <si>
    <t>10101060</t>
  </si>
  <si>
    <t>10101065</t>
  </si>
  <si>
    <t>10101070</t>
  </si>
  <si>
    <t>10101075</t>
  </si>
  <si>
    <t>10101080</t>
  </si>
  <si>
    <t>10101085</t>
  </si>
  <si>
    <t>10101130</t>
  </si>
  <si>
    <t>10101135</t>
  </si>
  <si>
    <t>10103001</t>
  </si>
  <si>
    <t>10103003</t>
  </si>
  <si>
    <t>10103004</t>
  </si>
  <si>
    <t>10103005</t>
  </si>
  <si>
    <t>10103006</t>
  </si>
  <si>
    <t>10103013</t>
  </si>
  <si>
    <t>10301005</t>
  </si>
  <si>
    <t>10340061</t>
  </si>
  <si>
    <t>20122009</t>
  </si>
  <si>
    <t>20122010</t>
  </si>
  <si>
    <t>20141006</t>
  </si>
  <si>
    <t>20201003</t>
  </si>
  <si>
    <t>20203001</t>
  </si>
  <si>
    <t>50101007</t>
  </si>
  <si>
    <t>50202002</t>
  </si>
  <si>
    <t>50307001</t>
  </si>
  <si>
    <t>50308001</t>
  </si>
  <si>
    <t>50308008</t>
  </si>
  <si>
    <t>50308010</t>
  </si>
  <si>
    <t>50401502</t>
  </si>
  <si>
    <t>50401503</t>
  </si>
  <si>
    <t>50402020</t>
  </si>
  <si>
    <t>50501001</t>
  </si>
  <si>
    <t>50503007</t>
  </si>
  <si>
    <t>i) Contracted but not accounted for</t>
  </si>
  <si>
    <t>i) Figures appearing in these financial statements have been rounded off to the nearest BDT; and</t>
  </si>
  <si>
    <t xml:space="preserve">   Vice-Chairman</t>
  </si>
  <si>
    <t xml:space="preserve">  Group Chairman</t>
  </si>
  <si>
    <t xml:space="preserve">        Vice-Chairman  </t>
  </si>
  <si>
    <t xml:space="preserve">Vice-Chairman </t>
  </si>
  <si>
    <t xml:space="preserve">Vice-Chairman  </t>
  </si>
  <si>
    <t xml:space="preserve">Group Chairman </t>
  </si>
  <si>
    <t>Group Chairman</t>
  </si>
  <si>
    <t xml:space="preserve">     Group Chairman   </t>
  </si>
  <si>
    <t>Profit or loss</t>
  </si>
  <si>
    <t>Dcoument Number</t>
  </si>
  <si>
    <t>Recognition of right of use assets</t>
  </si>
  <si>
    <t>After adjustment PnL</t>
  </si>
  <si>
    <t>Difference</t>
  </si>
  <si>
    <t xml:space="preserve">                       Vice-Chairman         </t>
  </si>
  <si>
    <t>1000/10103007</t>
  </si>
  <si>
    <t>CWIP-Motor Vehicles</t>
  </si>
  <si>
    <t>1000/10340072</t>
  </si>
  <si>
    <t>1000/10350013</t>
  </si>
  <si>
    <t>Spares Utilities</t>
  </si>
  <si>
    <t>1000/10350014</t>
  </si>
  <si>
    <t>Print &amp; Stationary</t>
  </si>
  <si>
    <t>1000/20124004</t>
  </si>
  <si>
    <t>Interco Loan Recieve</t>
  </si>
  <si>
    <t>1000/40101013</t>
  </si>
  <si>
    <t>Sales - IC-Others</t>
  </si>
  <si>
    <t>1000/50101035</t>
  </si>
  <si>
    <t>Cons. of spare utili</t>
  </si>
  <si>
    <t>1000/50101044</t>
  </si>
  <si>
    <t>Cons. of Print &amp; Sta</t>
  </si>
  <si>
    <t>1000/50603015</t>
  </si>
  <si>
    <t>Interest on long ter</t>
  </si>
  <si>
    <t>1</t>
  </si>
  <si>
    <t>10103007</t>
  </si>
  <si>
    <t>10340072</t>
  </si>
  <si>
    <t>10350013</t>
  </si>
  <si>
    <t>10350014</t>
  </si>
  <si>
    <t>2</t>
  </si>
  <si>
    <t>20124004</t>
  </si>
  <si>
    <t>4</t>
  </si>
  <si>
    <t>40101013</t>
  </si>
  <si>
    <t>5</t>
  </si>
  <si>
    <t>50101035</t>
  </si>
  <si>
    <t>50101044</t>
  </si>
  <si>
    <t>50603015</t>
  </si>
  <si>
    <t>Interest on Govt. Stimulus loan</t>
  </si>
  <si>
    <t>c) Other</t>
  </si>
  <si>
    <t>Prepayments</t>
  </si>
  <si>
    <t>29</t>
  </si>
  <si>
    <t>1612002919</t>
  </si>
  <si>
    <t>50</t>
  </si>
  <si>
    <t>2013001797</t>
  </si>
  <si>
    <t>10% Margin on bank gurangee-MDGDAK054274</t>
  </si>
  <si>
    <t>MDGDAK054274</t>
  </si>
  <si>
    <t>2010000299</t>
  </si>
  <si>
    <t>Adv to Ashulia CNG &amp; Filling station for Fuel</t>
  </si>
  <si>
    <t>C2018-623</t>
  </si>
  <si>
    <t>ASHULIA CNG AND FILLING STATIO</t>
  </si>
  <si>
    <t>2010000298</t>
  </si>
  <si>
    <t>Adv to BGMEA for U/D issue &amp; amendment</t>
  </si>
  <si>
    <t>C2001-822</t>
  </si>
  <si>
    <t>BGMEA</t>
  </si>
  <si>
    <t>31</t>
  </si>
  <si>
    <t>V</t>
  </si>
  <si>
    <t>2013001509</t>
  </si>
  <si>
    <t>Being add cash gtee Titas Gas</t>
  </si>
  <si>
    <t>NATURUB ACCESSORIES BANGLADESH</t>
  </si>
  <si>
    <t>BANGLADESH IRIS COMPANY LTD.</t>
  </si>
  <si>
    <t>KOHINOOR DYEING</t>
  </si>
  <si>
    <t>NISHAT MILLS LIMITED</t>
  </si>
  <si>
    <t>Sapphire Finishing Mills Ltd.</t>
  </si>
  <si>
    <t>Deferred Liability Creation to 3rd Bell Internatio</t>
  </si>
  <si>
    <t>Deferred Liability Creation to 3RD BELL INTERNATIO</t>
  </si>
  <si>
    <t>Deferred Liability Creation to ALPHA START LTD</t>
  </si>
  <si>
    <t>Deferred Liability Creation to Bangladesh IRIS CO.</t>
  </si>
  <si>
    <t>Deferred Liability Creation to BEIJING KAILONG</t>
  </si>
  <si>
    <t>Deferred Liability Creation to BEIJING KAILONG YIS</t>
  </si>
  <si>
    <t>Deferred Liability Creation to Best Silica gel</t>
  </si>
  <si>
    <t>Deferred Liability Creation to Best Silica Gel</t>
  </si>
  <si>
    <t>PGC1</t>
  </si>
  <si>
    <t>Green Pac (BD) Ltd.</t>
  </si>
  <si>
    <t>Deferred Liability Creation to GREEN PAC (BD) LTD</t>
  </si>
  <si>
    <t>Deferred Liability Creation to Green Pac BD Ltd</t>
  </si>
  <si>
    <t>Deferred Liability Creation to IDEAL FASTENER (BAN</t>
  </si>
  <si>
    <t>KP ACCESSORIES</t>
  </si>
  <si>
    <t>Deferred Liability Creation to M &amp; U Packaging BD</t>
  </si>
  <si>
    <t>Deferred Liability Creation to Maheen Dizayn Etike</t>
  </si>
  <si>
    <t>ORIGIN TRIMS &amp; ACCESSORIES</t>
  </si>
  <si>
    <t>Deferred Liability Creation to OSMAN INTERLININGS</t>
  </si>
  <si>
    <t>PARAMOUNT TEXTILE LTD.</t>
  </si>
  <si>
    <t>Deferred Liability Creation to PAXAR BANGLADESH</t>
  </si>
  <si>
    <t>R-PAC (BANGLADESH) LIMITED</t>
  </si>
  <si>
    <t>Deferred Liability Creation to SAPPHIRE FINISHING</t>
  </si>
  <si>
    <t>Deferred Liability Creation to SML PACKAGING SOLUT</t>
  </si>
  <si>
    <t>SML Packaging Solutions Bangla</t>
  </si>
  <si>
    <t>Deferred Liability Creation to TAIWAN BANGLA</t>
  </si>
  <si>
    <t>Taiwan Bangla Specialized Text</t>
  </si>
  <si>
    <t>Deferred Liability Creation to TORAY INTERNATIONAL</t>
  </si>
  <si>
    <t>Toray International (China) Co</t>
  </si>
  <si>
    <t>TRS Accessories International</t>
  </si>
  <si>
    <t>Deferred Liability Creation to TRS Accessories Ltd</t>
  </si>
  <si>
    <t>Deferred Liability Creation to VARDHMAN TEXTILES</t>
  </si>
  <si>
    <t>Deferred Liability Creation to YA DONG (HONGKONG)</t>
  </si>
  <si>
    <t>YA DONG (HONGKONG) INTERNATION</t>
  </si>
  <si>
    <t>Yixing Lucky G&amp;L Dyeing and</t>
  </si>
  <si>
    <t>Deferred Liability Creation to YKK BANGLADESH PTE</t>
  </si>
  <si>
    <t>ZHEJIANG SAINTYEAR TEXTILE CO.</t>
  </si>
  <si>
    <t>Deferred Liability Creation to ZHEJIANG SAINTYEAR</t>
  </si>
  <si>
    <t>2010000301</t>
  </si>
  <si>
    <t>for export charges for (Revolving Masud Comm)</t>
  </si>
  <si>
    <t>C2018-73</t>
  </si>
  <si>
    <t>YUSEN LOGISTICS (BANGLADESH) L</t>
  </si>
  <si>
    <t>2010000300</t>
  </si>
  <si>
    <t>For express for export charges(Revolving Masud Com</t>
  </si>
  <si>
    <t>C2018-87</t>
  </si>
  <si>
    <t>NIPPON EXPRESS BANGLADESH LTD.</t>
  </si>
  <si>
    <t>01</t>
  </si>
  <si>
    <t>N.INT.COM WASH SALES TO MASCOT GARMENTS LTD</t>
  </si>
  <si>
    <t>C2021-9</t>
  </si>
  <si>
    <t>Ms. Selina Parveen</t>
  </si>
  <si>
    <t>39</t>
  </si>
  <si>
    <t>1493002088</t>
  </si>
  <si>
    <t>1913003882</t>
  </si>
  <si>
    <t>Titas Gas Margin correction</t>
  </si>
  <si>
    <t>TITAS GAS MARGIN</t>
  </si>
  <si>
    <t>UD issue</t>
  </si>
  <si>
    <t>C&amp;F</t>
  </si>
  <si>
    <t>15</t>
  </si>
  <si>
    <t>19</t>
  </si>
  <si>
    <t>09</t>
  </si>
  <si>
    <t>CM ADVANCE-EDL</t>
  </si>
  <si>
    <t>Current account in BDT (SCB)</t>
  </si>
  <si>
    <t>Current account in BDT (EBL)</t>
  </si>
  <si>
    <t>Current account in BDT(DBBL)</t>
  </si>
  <si>
    <t>Share money deposit transferred to share capital</t>
  </si>
  <si>
    <t>20124006</t>
  </si>
  <si>
    <t>20203003</t>
  </si>
  <si>
    <t>Provision as on Jun'20</t>
  </si>
  <si>
    <t>FY 2019-20</t>
  </si>
  <si>
    <t>G/L account</t>
  </si>
  <si>
    <t>Amount USD</t>
  </si>
  <si>
    <t>F.O -Diesel for Boil</t>
  </si>
  <si>
    <t>GA -Canteen Expenses</t>
  </si>
  <si>
    <t>Others expenses</t>
  </si>
  <si>
    <t>Inspection expenses</t>
  </si>
  <si>
    <t>Inspection  expenses</t>
  </si>
  <si>
    <t>Audit  and tax service fee</t>
  </si>
  <si>
    <t>Transferred to share capital</t>
  </si>
  <si>
    <t>Transferred from share money deposit</t>
  </si>
  <si>
    <t xml:space="preserve"> 30 June 2021</t>
  </si>
  <si>
    <t>30 June 2021</t>
  </si>
  <si>
    <t>Balance as at 30 June 2021</t>
  </si>
  <si>
    <t>Balance at 30 June 2021</t>
  </si>
  <si>
    <t>At 30 June 2021</t>
  </si>
  <si>
    <t>1000/50308012</t>
  </si>
  <si>
    <t>Capital. offset</t>
  </si>
  <si>
    <t>Revaluation during the year</t>
  </si>
  <si>
    <t>40</t>
  </si>
  <si>
    <t>Restatement GL Jun</t>
  </si>
  <si>
    <t>Deferred Liability Creation to Epyllion Limited</t>
  </si>
  <si>
    <t>EPYLLION LIMITED</t>
  </si>
  <si>
    <t>Deferred Liability Creation to GUNZE UNITED LIMITE</t>
  </si>
  <si>
    <t>Deferred Liability Creation to IDEAL FASTENER</t>
  </si>
  <si>
    <t>Deferred Liability Creation to KOHINOOR MILLS LTD</t>
  </si>
  <si>
    <t>Deferred Liability Creation to NATURUB ACCESSORIES</t>
  </si>
  <si>
    <t>Deferred Liability Creation to Origin Trims &amp; Acce</t>
  </si>
  <si>
    <t>DCUDAK132694</t>
  </si>
  <si>
    <t>Deferred Liability Creation to R-PAC (BANGLADESH)</t>
  </si>
  <si>
    <t>Deferred Liability Creation to TAIWAN BANGLA SPECI</t>
  </si>
  <si>
    <t>Deferred Liability Creation to TORAY INTERNATIONAT</t>
  </si>
  <si>
    <t>Interest on Stimulus loan</t>
  </si>
  <si>
    <t>VP- Finance</t>
  </si>
  <si>
    <t>Cleared/open items symbol</t>
  </si>
  <si>
    <t>Asset Code</t>
  </si>
  <si>
    <t>Amount in doc. curr.</t>
  </si>
  <si>
    <t>Local Currency</t>
  </si>
  <si>
    <t>Purchasing Document</t>
  </si>
  <si>
    <t>Item</t>
  </si>
  <si>
    <t>Document Header Text</t>
  </si>
  <si>
    <t>PI Number</t>
  </si>
  <si>
    <t>File Number</t>
  </si>
  <si>
    <t>Buyer Name</t>
  </si>
  <si>
    <t>LC Number</t>
  </si>
  <si>
    <t>Account</t>
  </si>
  <si>
    <t>Offsetting acct no.</t>
  </si>
  <si>
    <t>Asset description</t>
  </si>
  <si>
    <t>Cap.date</t>
  </si>
  <si>
    <t>Acc. Dep</t>
  </si>
  <si>
    <t>Book Value</t>
  </si>
  <si>
    <t>(Gain)/Loss on Dispo</t>
  </si>
  <si>
    <t>Cost BDT</t>
  </si>
  <si>
    <t>Acc. Dep BDT</t>
  </si>
  <si>
    <t>Book Value BDT</t>
  </si>
  <si>
    <t>2001000016</t>
  </si>
  <si>
    <t>AA</t>
  </si>
  <si>
    <t>0</t>
  </si>
  <si>
    <t>Disposal of Asset at EGMCL</t>
  </si>
  <si>
    <t>ASSET SCRAP</t>
  </si>
  <si>
    <t>20200831</t>
  </si>
  <si>
    <t>Disposal of Asset at EGMC</t>
  </si>
  <si>
    <t>BUTTON HOLE MACHINE</t>
  </si>
  <si>
    <t>DOUBLE NEEDLE MACHINE</t>
  </si>
  <si>
    <t>FLATLOCK MACHINE</t>
  </si>
  <si>
    <t>EDGE CUTTER</t>
  </si>
  <si>
    <t>NEEDLE FEED</t>
  </si>
  <si>
    <t>Loop Make Machine -Kansai</t>
  </si>
  <si>
    <t>LOOP MAKING MACHINE</t>
  </si>
  <si>
    <t>SINGLE NEEDLE MACHINE</t>
  </si>
  <si>
    <t>SNAP BUTTON MACHINE</t>
  </si>
  <si>
    <t>KANSAI</t>
  </si>
  <si>
    <t>STATEMENT OF DISPOSAL OF OFFICE EQUITMENT</t>
  </si>
  <si>
    <t>MONTH :February 21</t>
  </si>
  <si>
    <t>Asset</t>
  </si>
  <si>
    <t>BusA</t>
  </si>
  <si>
    <t>Class</t>
  </si>
  <si>
    <t xml:space="preserve">    Acquis.val.</t>
  </si>
  <si>
    <t xml:space="preserve">     Accum.dep.</t>
  </si>
  <si>
    <t xml:space="preserve">      Book val.</t>
  </si>
  <si>
    <t>VAT deducted</t>
  </si>
  <si>
    <t>TAX deducted</t>
  </si>
  <si>
    <t>Net loss/(Gain) on disposal</t>
  </si>
  <si>
    <t>40000357</t>
  </si>
  <si>
    <t>M004</t>
  </si>
  <si>
    <t>40000358</t>
  </si>
  <si>
    <t>40000359</t>
  </si>
  <si>
    <t>40000360</t>
  </si>
  <si>
    <t>40000361</t>
  </si>
  <si>
    <t>40000362</t>
  </si>
  <si>
    <t>40000363</t>
  </si>
  <si>
    <t>40000364</t>
  </si>
  <si>
    <t>40000365</t>
  </si>
  <si>
    <t>40000457</t>
  </si>
  <si>
    <t>40000458</t>
  </si>
  <si>
    <t>40000459</t>
  </si>
  <si>
    <t>40000460</t>
  </si>
  <si>
    <t>40000461</t>
  </si>
  <si>
    <t>40000462</t>
  </si>
  <si>
    <t>40000463</t>
  </si>
  <si>
    <t>40000464</t>
  </si>
  <si>
    <t>40000411</t>
  </si>
  <si>
    <t>40000412</t>
  </si>
  <si>
    <t>40000413</t>
  </si>
  <si>
    <t>40000414</t>
  </si>
  <si>
    <t>40000415</t>
  </si>
  <si>
    <t>40000416</t>
  </si>
  <si>
    <t>40000417</t>
  </si>
  <si>
    <t>40000418</t>
  </si>
  <si>
    <t>40000419</t>
  </si>
  <si>
    <t>40000420</t>
  </si>
  <si>
    <t>40000421</t>
  </si>
  <si>
    <t>40000422</t>
  </si>
  <si>
    <t>40000423</t>
  </si>
  <si>
    <t>40000424</t>
  </si>
  <si>
    <t>40000425</t>
  </si>
  <si>
    <t>40000426</t>
  </si>
  <si>
    <t>40000427</t>
  </si>
  <si>
    <t>40000428</t>
  </si>
  <si>
    <t>40000429</t>
  </si>
  <si>
    <t>40000430</t>
  </si>
  <si>
    <t>40000431</t>
  </si>
  <si>
    <t>40000432</t>
  </si>
  <si>
    <t>40000433</t>
  </si>
  <si>
    <t>40000434</t>
  </si>
  <si>
    <t>40000435</t>
  </si>
  <si>
    <t>40000436</t>
  </si>
  <si>
    <t>40000437</t>
  </si>
  <si>
    <t>40000366</t>
  </si>
  <si>
    <t>40000438</t>
  </si>
  <si>
    <t>40000439</t>
  </si>
  <si>
    <t>40000440</t>
  </si>
  <si>
    <t>40000441</t>
  </si>
  <si>
    <t>40000367</t>
  </si>
  <si>
    <t>40000368</t>
  </si>
  <si>
    <t>40000369</t>
  </si>
  <si>
    <t>40000370</t>
  </si>
  <si>
    <t>40000371</t>
  </si>
  <si>
    <t>40000372</t>
  </si>
  <si>
    <t>40000373</t>
  </si>
  <si>
    <t>40000374</t>
  </si>
  <si>
    <t>40000375</t>
  </si>
  <si>
    <t>40000376</t>
  </si>
  <si>
    <t>40000377</t>
  </si>
  <si>
    <t>40000378</t>
  </si>
  <si>
    <t>40000379</t>
  </si>
  <si>
    <t>40000380</t>
  </si>
  <si>
    <t>40000381</t>
  </si>
  <si>
    <t>40000382</t>
  </si>
  <si>
    <t>40000383</t>
  </si>
  <si>
    <t>40000384</t>
  </si>
  <si>
    <t>40000385</t>
  </si>
  <si>
    <t>40000386</t>
  </si>
  <si>
    <t>40000387</t>
  </si>
  <si>
    <t>40000388</t>
  </si>
  <si>
    <t>40000389</t>
  </si>
  <si>
    <t>40000390</t>
  </si>
  <si>
    <t>40000391</t>
  </si>
  <si>
    <t>40000392</t>
  </si>
  <si>
    <t>40000393</t>
  </si>
  <si>
    <t>40000394</t>
  </si>
  <si>
    <t>40000395</t>
  </si>
  <si>
    <t>40000396</t>
  </si>
  <si>
    <t>40000301</t>
  </si>
  <si>
    <t>40000302</t>
  </si>
  <si>
    <t>40000303</t>
  </si>
  <si>
    <t>40000304</t>
  </si>
  <si>
    <t>40000305</t>
  </si>
  <si>
    <t>40000306</t>
  </si>
  <si>
    <t>40000307</t>
  </si>
  <si>
    <t>40000308</t>
  </si>
  <si>
    <t>40000309</t>
  </si>
  <si>
    <t>40000310</t>
  </si>
  <si>
    <t>40000311</t>
  </si>
  <si>
    <t>40000312</t>
  </si>
  <si>
    <t>40000313</t>
  </si>
  <si>
    <t>40000314</t>
  </si>
  <si>
    <t>40000315</t>
  </si>
  <si>
    <t>40000316</t>
  </si>
  <si>
    <t>40000317</t>
  </si>
  <si>
    <t>40000318</t>
  </si>
  <si>
    <t>40000319</t>
  </si>
  <si>
    <t>40000320</t>
  </si>
  <si>
    <t>40000321</t>
  </si>
  <si>
    <t>40000322</t>
  </si>
  <si>
    <t>40000323</t>
  </si>
  <si>
    <t>40000324</t>
  </si>
  <si>
    <t>40000325</t>
  </si>
  <si>
    <t>40000326</t>
  </si>
  <si>
    <t>40000327</t>
  </si>
  <si>
    <t>40000328</t>
  </si>
  <si>
    <t>40000329</t>
  </si>
  <si>
    <t>40000330</t>
  </si>
  <si>
    <t>40000331</t>
  </si>
  <si>
    <t>40000332</t>
  </si>
  <si>
    <t>40000333</t>
  </si>
  <si>
    <t>40000334</t>
  </si>
  <si>
    <t>40000335</t>
  </si>
  <si>
    <t>40000336</t>
  </si>
  <si>
    <t>40000337</t>
  </si>
  <si>
    <t>40000338</t>
  </si>
  <si>
    <t>40000339</t>
  </si>
  <si>
    <t>40000340</t>
  </si>
  <si>
    <t>40000341</t>
  </si>
  <si>
    <t>40000342</t>
  </si>
  <si>
    <t>40000397</t>
  </si>
  <si>
    <t>40000465</t>
  </si>
  <si>
    <t>40000466</t>
  </si>
  <si>
    <t>40000467</t>
  </si>
  <si>
    <t>40000477</t>
  </si>
  <si>
    <t>40000502</t>
  </si>
  <si>
    <t>40000398</t>
  </si>
  <si>
    <t>40000299</t>
  </si>
  <si>
    <t>40000481</t>
  </si>
  <si>
    <t>40000294</t>
  </si>
  <si>
    <t>40000349</t>
  </si>
  <si>
    <t>40000410</t>
  </si>
  <si>
    <t>40000409</t>
  </si>
  <si>
    <t>40000442</t>
  </si>
  <si>
    <t>40000469</t>
  </si>
  <si>
    <t>40000484</t>
  </si>
  <si>
    <t>40000295</t>
  </si>
  <si>
    <t>40000343</t>
  </si>
  <si>
    <t>40000399</t>
  </si>
  <si>
    <t>40000400</t>
  </si>
  <si>
    <t>40000444</t>
  </si>
  <si>
    <t>40000445</t>
  </si>
  <si>
    <t>40000468</t>
  </si>
  <si>
    <t>40000344</t>
  </si>
  <si>
    <t>40000447</t>
  </si>
  <si>
    <t>40000486</t>
  </si>
  <si>
    <t>40000297</t>
  </si>
  <si>
    <t>40000470</t>
  </si>
  <si>
    <t>40000350</t>
  </si>
  <si>
    <t>40000487</t>
  </si>
  <si>
    <t>40000471</t>
  </si>
  <si>
    <t>10 quarterly equal instalments commencing from 30 March 2022;</t>
  </si>
  <si>
    <t>Interest rate</t>
  </si>
  <si>
    <t>Service Benefit</t>
  </si>
  <si>
    <t xml:space="preserve">In the FY 2019/20, the Company has applied IFRS 16 Leases (as issued by the IASB in January 2016) that is effective for annual periods that begin on or after 1 January 2019. </t>
  </si>
  <si>
    <t>Fabric shading, mending, printing etc.</t>
  </si>
  <si>
    <t>Tax on cash incentive</t>
  </si>
  <si>
    <t>Net loss before tax</t>
  </si>
  <si>
    <t>Retained earnings (loss)</t>
  </si>
  <si>
    <t>Net receipt/ (repayment) of loan from promoter</t>
  </si>
  <si>
    <t>Net receipt/ (repayment) of Bangladesh Bank Stimulus Loan</t>
  </si>
  <si>
    <t>Total 2020-21</t>
  </si>
  <si>
    <t>Receivable from provident fund</t>
  </si>
  <si>
    <t>Cash at banks:</t>
  </si>
  <si>
    <t>Cash at banks in BDT account</t>
  </si>
  <si>
    <t>Cash at banks in USD account</t>
  </si>
  <si>
    <t>2021
BDT</t>
  </si>
  <si>
    <t>Depreciation on revaluation transferred to retained earnings</t>
  </si>
  <si>
    <t>The annexed notes 1 to 35 form an integral part of these financial statements.</t>
  </si>
  <si>
    <t>Cash (used in) / generated from operations before changes in working capital</t>
  </si>
  <si>
    <t>Net cash (used in)/generated from operating activities</t>
  </si>
  <si>
    <t>Acquisition of intangible asset</t>
  </si>
  <si>
    <t>Revaluation of freehold land</t>
  </si>
  <si>
    <t>Revaluation of factory building</t>
  </si>
  <si>
    <t>Plant &amp; machineries</t>
  </si>
  <si>
    <t>Utility &amp; washing</t>
  </si>
  <si>
    <t>Total depreciation</t>
  </si>
  <si>
    <t>Epic Designers Ltd., Hong Kong, SAR</t>
  </si>
  <si>
    <t>Hong Kong, SAR</t>
  </si>
  <si>
    <t>Terms and conditions of the loan agreement are as follows:</t>
  </si>
  <si>
    <t xml:space="preserve">i)  Repayment </t>
  </si>
  <si>
    <t xml:space="preserve">    Interest rate</t>
  </si>
  <si>
    <t xml:space="preserve">    Loan type</t>
  </si>
  <si>
    <t>Unsecured</t>
  </si>
  <si>
    <t xml:space="preserve">ii) Repayment </t>
  </si>
  <si>
    <t>Loan type:</t>
  </si>
  <si>
    <t>Secured</t>
  </si>
  <si>
    <t>Loan type</t>
  </si>
  <si>
    <t>Repayments</t>
  </si>
  <si>
    <t>Alpha Start Ltd., Hong Kong, SAR</t>
  </si>
  <si>
    <t>VP- Finance &amp; Accounts</t>
  </si>
  <si>
    <t>Separates the total amount of cash paid into a principal portion (presented within financing activities) and interest (presented within financing activities) in the statement of Cash flows.</t>
  </si>
  <si>
    <t>Interest on Govt. stimulus loan</t>
  </si>
  <si>
    <t>This represents amount due for export sales, wash and debit notes issued to intercompany.</t>
  </si>
  <si>
    <t>Add:  Equity Contribution received during the year</t>
  </si>
  <si>
    <t>Other income- PF forfeiture amount</t>
  </si>
  <si>
    <t>Tax on export proceeds realization</t>
  </si>
  <si>
    <r>
      <t>Lease liability</t>
    </r>
    <r>
      <rPr>
        <sz val="11"/>
        <color theme="0"/>
        <rFont val="Calibri"/>
        <family val="2"/>
        <scheme val="minor"/>
      </rPr>
      <t>- net of current portion</t>
    </r>
  </si>
  <si>
    <r>
      <t>Bangladesh Bank stimulus loan</t>
    </r>
    <r>
      <rPr>
        <sz val="11"/>
        <color theme="0"/>
        <rFont val="Calibri"/>
        <family val="2"/>
        <scheme val="minor"/>
      </rPr>
      <t>- net of current portion</t>
    </r>
  </si>
  <si>
    <r>
      <t>Loan from promoters</t>
    </r>
    <r>
      <rPr>
        <sz val="11"/>
        <color theme="0"/>
        <rFont val="Calibri"/>
        <family val="2"/>
        <scheme val="minor"/>
      </rPr>
      <t>- net of current portion</t>
    </r>
  </si>
  <si>
    <t>For Nurul Faruk Hasan &amp; Co</t>
  </si>
  <si>
    <t>Registration Ref. No. 1/1/ICAB-2008(1)</t>
  </si>
  <si>
    <t>Md. Faruk Uddin Ahammed</t>
  </si>
  <si>
    <t>Partner</t>
  </si>
  <si>
    <t>Enrolment No. 720</t>
  </si>
  <si>
    <t xml:space="preserve">DVC: </t>
  </si>
  <si>
    <t>_________________________</t>
  </si>
  <si>
    <r>
      <t>Basis of accounting</t>
    </r>
    <r>
      <rPr>
        <sz val="11"/>
        <rFont val="Calibri"/>
        <family val="2"/>
        <scheme val="minor"/>
      </rPr>
      <t xml:space="preserve"> </t>
    </r>
  </si>
  <si>
    <t xml:space="preserve"> ____________________________</t>
  </si>
  <si>
    <t xml:space="preserve">       __________________________</t>
  </si>
  <si>
    <t>The above loans have been disbursed in terms of  Bangladesh Bank BRPD circulars No. 07 and 08, 14 and 19 dated 02 April  2020, 08 April  2020, 12 April 2020 and 15 April 2020 respectively to facilitate salary disbursement to workers as part of COVID-19 stimulus fund as declared by the Government of Bangladesh. These are all unsecured loans. The nominal service charge is @2% for each loan received in April. The loans are repayable in next 2 years.</t>
  </si>
  <si>
    <t xml:space="preserve">    Purpose of loan</t>
  </si>
  <si>
    <t>Carrying amount</t>
  </si>
  <si>
    <t>Bangladesh Bank Stimulus Loan</t>
  </si>
  <si>
    <t xml:space="preserve">The Company uses straight line method for charging depreciation. Depreciation is charged on addition to fixed assets from the month of acquisition irrespective of the date of acquisition while no depreciation is charged during the month of disposal. Depreciation is allocated to factory overheads and administrative expenses on the basis of utilization of assets. The rates of depreciation and category of property, plant and equipment are as follows: </t>
  </si>
  <si>
    <t>Recognises right-of-use assets and lease liabilities in the statement of financial position, initially measured at the present value of the future lease payments, with the right-of-use asset adjusted by the amount of any prepaid or accrued lease payments in accordance with IFRS 16:C8(b)(ii);</t>
  </si>
  <si>
    <t>Amortization expense on right-of-use assets</t>
  </si>
  <si>
    <t>Amortization/Depreciation of ROU assets</t>
  </si>
  <si>
    <t xml:space="preserve">The amount was provided based on best estimate. </t>
  </si>
  <si>
    <t>Less: Accumulated amortization/Depreciation</t>
  </si>
  <si>
    <t>Add: Amortized/Depreciated during the year</t>
  </si>
  <si>
    <r>
      <t>The Company follows revaluation model for Land &amp;  land development for factory building and hence revalue these assets at regular interval in order to reflect the fair value oof these assets in the books.
Latest revaluation was carried out on 01 June 2021 by M/</t>
    </r>
    <r>
      <rPr>
        <sz val="11"/>
        <color theme="1"/>
        <rFont val="Calibri"/>
        <family val="2"/>
        <scheme val="minor"/>
      </rPr>
      <t xml:space="preserve">S Jorip O Paridarshan Company Limited to arrive at fair value of the aforesaid assets and thus creating a total revaluation reserve of BDT 537,035,532 for land &amp; land development and BDT 229,253,813 for factory building (refer to note-4 of this report) which resulted an increase in revaluation reserve by  BDT 102,466 for factory building. </t>
    </r>
  </si>
  <si>
    <t xml:space="preserve">Please refer to maturity analysis section of Note 30. </t>
  </si>
  <si>
    <t xml:space="preserve">Transactions effected in foreign currencies are translated in BDT at the rates of exchange prevailing on the dates of the transactions. Monetary assets and liabilities denominated in such currencies are translated at the rates prevailing at the end of the reporting period. Non-monetary assets and liabilities carried at fair value that are retranslated at the rates prevailing at the date when the fair value was determined and non-monetary assets and liabilities that are measured in terms of historical cost are not retranslated. All translation differences on monetary item are recognized in profit or loss in the period incurred. </t>
  </si>
  <si>
    <t xml:space="preserve">Significant non-cash transaction: Share money deposit has been transferred to share capital account.   </t>
  </si>
  <si>
    <t>________________________</t>
  </si>
  <si>
    <t>Dated: 29 December 2021</t>
  </si>
  <si>
    <t>30 June 2022</t>
  </si>
  <si>
    <t>For the year ended 30 June 2022</t>
  </si>
  <si>
    <t>Balance at 1 July 2020</t>
  </si>
  <si>
    <t>Balance at 30 June 2022</t>
  </si>
  <si>
    <t>At 30 June 2022</t>
  </si>
  <si>
    <t>2022</t>
  </si>
  <si>
    <t>2021</t>
  </si>
  <si>
    <t>Balance as at
01 July 2021</t>
  </si>
  <si>
    <t>Balance as at 30 June 2022</t>
  </si>
  <si>
    <t>Total 2021-22</t>
  </si>
  <si>
    <t>30-June-22</t>
  </si>
  <si>
    <t>30-Jun-21</t>
  </si>
  <si>
    <t>Jun'22</t>
  </si>
  <si>
    <t>Jun'21</t>
  </si>
  <si>
    <t>Short term loan (Rec)</t>
  </si>
  <si>
    <t>Retention money</t>
  </si>
  <si>
    <t>Payable for utility, rental, testing, compliance &amp; other charges</t>
  </si>
  <si>
    <t>Gain/(loss) on disposal of property, plant and equipment</t>
  </si>
  <si>
    <t>House keeping expenses</t>
  </si>
  <si>
    <t>Professional fees &amp; compliance expenses</t>
  </si>
  <si>
    <t>Security expenses</t>
  </si>
  <si>
    <t>10340150</t>
  </si>
  <si>
    <t>1000/10340150</t>
  </si>
  <si>
    <t>DBBL 3211100000660 M</t>
  </si>
  <si>
    <t>10340151</t>
  </si>
  <si>
    <t>1000/10340151</t>
  </si>
  <si>
    <t>DBBL 3211100000660 D</t>
  </si>
  <si>
    <t>10340152</t>
  </si>
  <si>
    <t>1000/10340152</t>
  </si>
  <si>
    <t>DBBL 3211100000660 I</t>
  </si>
  <si>
    <t>10340210</t>
  </si>
  <si>
    <t>1000/10340210</t>
  </si>
  <si>
    <t>CBL 1103483358001 M</t>
  </si>
  <si>
    <t>Current account in USD (CBL)</t>
  </si>
  <si>
    <t>10340220</t>
  </si>
  <si>
    <t>1000/10340220</t>
  </si>
  <si>
    <t>CBL 5123483358001 M</t>
  </si>
  <si>
    <t>10340221</t>
  </si>
  <si>
    <t>1000/10340221</t>
  </si>
  <si>
    <t>CBL 5123483358001 D</t>
  </si>
  <si>
    <t>Current account in BDT (CBL)</t>
  </si>
  <si>
    <t>10340230</t>
  </si>
  <si>
    <t>1000/10340230</t>
  </si>
  <si>
    <t>CBL 9203483358001 M</t>
  </si>
  <si>
    <t>50307008</t>
  </si>
  <si>
    <t>1000/50307008</t>
  </si>
  <si>
    <t>50309003</t>
  </si>
  <si>
    <t>1000/50309003</t>
  </si>
  <si>
    <t>Route Permit/Others</t>
  </si>
  <si>
    <t>50603008</t>
  </si>
  <si>
    <t>1000/50603008</t>
  </si>
  <si>
    <t>Interest Paid - Bank</t>
  </si>
  <si>
    <t>10340240</t>
  </si>
  <si>
    <t>1000/10340240</t>
  </si>
  <si>
    <t>CBL 1000241001285 M</t>
  </si>
  <si>
    <t>10340250</t>
  </si>
  <si>
    <t>1000/10340250</t>
  </si>
  <si>
    <t>CBL 1000241001286 M</t>
  </si>
  <si>
    <t>20100020</t>
  </si>
  <si>
    <t>1000/20100020</t>
  </si>
  <si>
    <t>Vendor Retention</t>
  </si>
  <si>
    <t>2118001938</t>
  </si>
  <si>
    <t>C3581UQ22TOK0852</t>
  </si>
  <si>
    <t>2118002006</t>
  </si>
  <si>
    <t>C3541LVGR0951-22</t>
  </si>
  <si>
    <t>2118002013</t>
  </si>
  <si>
    <t>C3564LVCL0953-22</t>
  </si>
  <si>
    <t>2118002025</t>
  </si>
  <si>
    <t>C3541LVTW0950-22</t>
  </si>
  <si>
    <t>2118002026</t>
  </si>
  <si>
    <t>C3541LVGR0903-22</t>
  </si>
  <si>
    <t>2118002028</t>
  </si>
  <si>
    <t>C3564LVPE0954-22</t>
  </si>
  <si>
    <t>2118002042</t>
  </si>
  <si>
    <t>C3567LVLX0899-22</t>
  </si>
  <si>
    <t>2118002053</t>
  </si>
  <si>
    <t>C3564LVMX0945-22</t>
  </si>
  <si>
    <t>2118001967</t>
  </si>
  <si>
    <t>0000005010</t>
  </si>
  <si>
    <t>C3449AMZ22PL0835</t>
  </si>
  <si>
    <t>5010</t>
  </si>
  <si>
    <t>2209000001</t>
  </si>
  <si>
    <t>2108000180</t>
  </si>
  <si>
    <t>SC3578LVUS040-22</t>
  </si>
  <si>
    <t>2209000002</t>
  </si>
  <si>
    <t>2118001952</t>
  </si>
  <si>
    <t>C3581UQ22OSA0886</t>
  </si>
  <si>
    <t>2209000004</t>
  </si>
  <si>
    <t>2118001956</t>
  </si>
  <si>
    <t>C3577UQ22KR0840</t>
  </si>
  <si>
    <t>2118001961</t>
  </si>
  <si>
    <t>C3592UQ22TOM0883</t>
  </si>
  <si>
    <t>2118001962</t>
  </si>
  <si>
    <t>C3592UQ22SEN0884</t>
  </si>
  <si>
    <t>2118001963</t>
  </si>
  <si>
    <t>C3592UQ22SEN0908</t>
  </si>
  <si>
    <t>2118001964</t>
  </si>
  <si>
    <t>C3592UQ22HAK0909</t>
  </si>
  <si>
    <t>2118001965</t>
  </si>
  <si>
    <t>C3592UQ22NAG0910</t>
  </si>
  <si>
    <t>2118001966</t>
  </si>
  <si>
    <t>C3577UQ22KR0890</t>
  </si>
  <si>
    <t>2118001968</t>
  </si>
  <si>
    <t>C3521LVTR0904-22</t>
  </si>
  <si>
    <t>2118001970</t>
  </si>
  <si>
    <t>C3592UQ22TOM0907</t>
  </si>
  <si>
    <t>2118001971</t>
  </si>
  <si>
    <t>C3592UQ22OSA0911</t>
  </si>
  <si>
    <t>2118001972</t>
  </si>
  <si>
    <t>C3581UQ22OSA0919</t>
  </si>
  <si>
    <t>2118001974</t>
  </si>
  <si>
    <t>C3521LVCA0805-22</t>
  </si>
  <si>
    <t>2118001975</t>
  </si>
  <si>
    <t>C3521LVGR0905-22</t>
  </si>
  <si>
    <t>2118001976</t>
  </si>
  <si>
    <t>C3521LVGR0906-22</t>
  </si>
  <si>
    <t>2118001977</t>
  </si>
  <si>
    <t>C3514LVLX0853-22</t>
  </si>
  <si>
    <t>2118001978</t>
  </si>
  <si>
    <t>C3514LVLX0862-22</t>
  </si>
  <si>
    <t>2118001980</t>
  </si>
  <si>
    <t>C3540LVLX0854-22</t>
  </si>
  <si>
    <t>2118001981</t>
  </si>
  <si>
    <t>C3540LVLX0863-22</t>
  </si>
  <si>
    <t>2118001982</t>
  </si>
  <si>
    <t>C3593UQ22TOM0876</t>
  </si>
  <si>
    <t>2118001983</t>
  </si>
  <si>
    <t>C3593UQ22SEN0877</t>
  </si>
  <si>
    <t>2118001984</t>
  </si>
  <si>
    <t>C3593UQ22HAK0878</t>
  </si>
  <si>
    <t>2118001985</t>
  </si>
  <si>
    <t>C3593UQ22NAG0879</t>
  </si>
  <si>
    <t>2118001986</t>
  </si>
  <si>
    <t>C3581UQ22TOK0920</t>
  </si>
  <si>
    <t>2118002014</t>
  </si>
  <si>
    <t>C3521LVLX0865-22</t>
  </si>
  <si>
    <t>2118001987</t>
  </si>
  <si>
    <t>C3592UQ22IN0891</t>
  </si>
  <si>
    <t>2209000006</t>
  </si>
  <si>
    <t>2118001988</t>
  </si>
  <si>
    <t>C3592UQ22KR0934</t>
  </si>
  <si>
    <t>2118001989</t>
  </si>
  <si>
    <t>C3592UQ22KR0935</t>
  </si>
  <si>
    <t>2118001990</t>
  </si>
  <si>
    <t>C3593UQ22TOM0926</t>
  </si>
  <si>
    <t>2118001991</t>
  </si>
  <si>
    <t>C3593UQ22SEN0927</t>
  </si>
  <si>
    <t>2118001992</t>
  </si>
  <si>
    <t>C3581UQ22IN0936</t>
  </si>
  <si>
    <t>2118001993</t>
  </si>
  <si>
    <t>C3593UQ22HAK0928</t>
  </si>
  <si>
    <t>2118001994</t>
  </si>
  <si>
    <t>C3593UQ22NAG0929</t>
  </si>
  <si>
    <t>2118001995</t>
  </si>
  <si>
    <t>C3593UQ22OSA0930</t>
  </si>
  <si>
    <t>2118001996</t>
  </si>
  <si>
    <t>C3593UQ22TOK0931</t>
  </si>
  <si>
    <t>2118001997</t>
  </si>
  <si>
    <t>C3592UQ22OSA0932</t>
  </si>
  <si>
    <t>2118001998</t>
  </si>
  <si>
    <t>C3592UQ22TOK0933</t>
  </si>
  <si>
    <t>2118001999</t>
  </si>
  <si>
    <t>C3581UQ22TOK0937</t>
  </si>
  <si>
    <t>2118002000</t>
  </si>
  <si>
    <t>C3592UQ22KR0938</t>
  </si>
  <si>
    <t>2118002002</t>
  </si>
  <si>
    <t>C3592UQ22IN0956</t>
  </si>
  <si>
    <t>2118002003</t>
  </si>
  <si>
    <t>C3592UQ22TOK0965</t>
  </si>
  <si>
    <t>2118002004</t>
  </si>
  <si>
    <t>C3592UQ22OSA0969</t>
  </si>
  <si>
    <t>2118002005</t>
  </si>
  <si>
    <t>C3591UQ22TOK0970</t>
  </si>
  <si>
    <t>2118002007</t>
  </si>
  <si>
    <t>C3581UQ22PH0921</t>
  </si>
  <si>
    <t>2118002008</t>
  </si>
  <si>
    <t>C3592UQ22SEN0966</t>
  </si>
  <si>
    <t>2118002009</t>
  </si>
  <si>
    <t>C3592UQ22HAK0967</t>
  </si>
  <si>
    <t>2118002010</t>
  </si>
  <si>
    <t>C3592UQ22NAG0968</t>
  </si>
  <si>
    <t>2118002011</t>
  </si>
  <si>
    <t>C3526UQ22VN0972</t>
  </si>
  <si>
    <t>2118002012</t>
  </si>
  <si>
    <t>C3526UQ22VN0925</t>
  </si>
  <si>
    <t>2118002015</t>
  </si>
  <si>
    <t>C3581UQ22IN0939</t>
  </si>
  <si>
    <t>2118002016</t>
  </si>
  <si>
    <t>C3521LVMX0804-22</t>
  </si>
  <si>
    <t>2118002017</t>
  </si>
  <si>
    <t>C3539LVMX0814-22</t>
  </si>
  <si>
    <t>2118002018</t>
  </si>
  <si>
    <t>C3521LVMX0845-22</t>
  </si>
  <si>
    <t>2118002019</t>
  </si>
  <si>
    <t>C3521LVCA0856-22</t>
  </si>
  <si>
    <t>2118002020</t>
  </si>
  <si>
    <t>C3521LVCA0866-22</t>
  </si>
  <si>
    <t>2118002021</t>
  </si>
  <si>
    <t>C3535LVGR0952-22</t>
  </si>
  <si>
    <t>2118002022</t>
  </si>
  <si>
    <t>C3521LVLX0894-22</t>
  </si>
  <si>
    <t>2118002023</t>
  </si>
  <si>
    <t>C3516LVLX0941-22</t>
  </si>
  <si>
    <t>2118002024</t>
  </si>
  <si>
    <t>C3521LVLX0963-22</t>
  </si>
  <si>
    <t>2118002030</t>
  </si>
  <si>
    <t>C3492LVGR0902-22</t>
  </si>
  <si>
    <t>2118002031</t>
  </si>
  <si>
    <t>C3516LVLX0942-22</t>
  </si>
  <si>
    <t>2118002039</t>
  </si>
  <si>
    <t>C3593UQ22HNL0940</t>
  </si>
  <si>
    <t>2209000010</t>
  </si>
  <si>
    <t>2118002041</t>
  </si>
  <si>
    <t>C3591UQ22TOK0976</t>
  </si>
  <si>
    <t>2118002043</t>
  </si>
  <si>
    <t>C3581UQ22OSA0983</t>
  </si>
  <si>
    <t>2118002044</t>
  </si>
  <si>
    <t>C3540LVMX0857-22</t>
  </si>
  <si>
    <t>2118002045</t>
  </si>
  <si>
    <t>C3517LVMX0867-22</t>
  </si>
  <si>
    <t>2118002046</t>
  </si>
  <si>
    <t>C3521LVCA0895-22</t>
  </si>
  <si>
    <t>2118002047</t>
  </si>
  <si>
    <t>C3539LVMX0896-22</t>
  </si>
  <si>
    <t>2118002048</t>
  </si>
  <si>
    <t>C3521LVCA0897-22</t>
  </si>
  <si>
    <t>2118002049</t>
  </si>
  <si>
    <t>C3521LVCA0943-22</t>
  </si>
  <si>
    <t>2118002054</t>
  </si>
  <si>
    <t>C3540LVLX0901-22</t>
  </si>
  <si>
    <t>2118002058</t>
  </si>
  <si>
    <t>C3546AMZ22US0959</t>
  </si>
  <si>
    <t>2209000009</t>
  </si>
  <si>
    <t>2118002059</t>
  </si>
  <si>
    <t>C3546AMZ22US0960</t>
  </si>
  <si>
    <t>2118002060</t>
  </si>
  <si>
    <t>C3546AMZ22US0962</t>
  </si>
  <si>
    <t>2118002061</t>
  </si>
  <si>
    <t>C3546AMZ22US0961</t>
  </si>
  <si>
    <t>2118002068</t>
  </si>
  <si>
    <t>C3546AMZ22US0922</t>
  </si>
  <si>
    <t>2118002069</t>
  </si>
  <si>
    <t>C3546AMZ22US0923</t>
  </si>
  <si>
    <t>2118002029</t>
  </si>
  <si>
    <t>C3510AMZ22UK0763</t>
  </si>
  <si>
    <t>2209000008</t>
  </si>
  <si>
    <t>2118002032</t>
  </si>
  <si>
    <t>C3546AMZ22JP0957</t>
  </si>
  <si>
    <t>2118002050</t>
  </si>
  <si>
    <t>C3517LVMX0944-22</t>
  </si>
  <si>
    <t>2118002051</t>
  </si>
  <si>
    <t>C3517LVMX0974-22</t>
  </si>
  <si>
    <t>2118002052</t>
  </si>
  <si>
    <t>C3521LVCA0973-22</t>
  </si>
  <si>
    <t>2118002055</t>
  </si>
  <si>
    <t>C3581UQ22PH0971</t>
  </si>
  <si>
    <t>2118002062</t>
  </si>
  <si>
    <t>C3547AMZ22US0918</t>
  </si>
  <si>
    <t>2118002063</t>
  </si>
  <si>
    <t>C3547AMZ22US0917</t>
  </si>
  <si>
    <t>2118002064</t>
  </si>
  <si>
    <t>C3547AMZ22JP0912</t>
  </si>
  <si>
    <t>2118002065</t>
  </si>
  <si>
    <t>C3547AMZ22US0916</t>
  </si>
  <si>
    <t>2118002066</t>
  </si>
  <si>
    <t>C3547AMZ22US0914</t>
  </si>
  <si>
    <t>2118002067</t>
  </si>
  <si>
    <t>C3547AMZ22US0915</t>
  </si>
  <si>
    <t>AB</t>
  </si>
  <si>
    <t>11</t>
  </si>
  <si>
    <t>2103004421</t>
  </si>
  <si>
    <t>C3380LVPK1792-21</t>
  </si>
  <si>
    <t>2118000971</t>
  </si>
  <si>
    <t>2126001040</t>
  </si>
  <si>
    <t>TS1737/22</t>
  </si>
  <si>
    <t>2103010019</t>
  </si>
  <si>
    <t>JUN 22 BDT</t>
  </si>
  <si>
    <t>2203000028</t>
  </si>
  <si>
    <t>2113003118</t>
  </si>
  <si>
    <t>1498,1505,1512,1514,1520,1531,1532</t>
  </si>
  <si>
    <t>DCUDAK149460</t>
  </si>
  <si>
    <t>IBCPAM240839DAK</t>
  </si>
  <si>
    <t>2219000016</t>
  </si>
  <si>
    <t>2113003998</t>
  </si>
  <si>
    <t>20220514TICH-B,20524TICH,20528TICH,20602TICH</t>
  </si>
  <si>
    <t>075122060509</t>
  </si>
  <si>
    <t>186BTB2214888</t>
  </si>
  <si>
    <t>2113003769</t>
  </si>
  <si>
    <t>222CH366003-2,366003-3,6003-4,6003-5,6003-9,2026-3</t>
  </si>
  <si>
    <t>BBCDAK234186</t>
  </si>
  <si>
    <t>DPBCBD250809DAK</t>
  </si>
  <si>
    <t>2113003218</t>
  </si>
  <si>
    <t>AB/1538,1540,1542,1546,1548,1550,1565,1570/21</t>
  </si>
  <si>
    <t>IBCPAM242353DAK</t>
  </si>
  <si>
    <t>2219000056</t>
  </si>
  <si>
    <t>2113003249</t>
  </si>
  <si>
    <t>AB/1580,1585,1587,1599,1603/21</t>
  </si>
  <si>
    <t>DCUDAK233852</t>
  </si>
  <si>
    <t>IBCPAM243557DAK</t>
  </si>
  <si>
    <t>2219000148</t>
  </si>
  <si>
    <t>2112014694</t>
  </si>
  <si>
    <t>ASL reconciliation with PGCL for the month JUN'22</t>
  </si>
  <si>
    <t>ASL RECON ON MAY</t>
  </si>
  <si>
    <t>2103010053</t>
  </si>
  <si>
    <t>BDT GL restatement June 22</t>
  </si>
  <si>
    <t>Jun 22</t>
  </si>
  <si>
    <t>2203000030</t>
  </si>
  <si>
    <t>2109000342</t>
  </si>
  <si>
    <t>C3581UQ22TOK0852 PARTIAL RCVD</t>
  </si>
  <si>
    <t>C3592UQ22HNL0815</t>
  </si>
  <si>
    <t>2109000343</t>
  </si>
  <si>
    <t>CM adv rcvd, ref-186FIT2200565</t>
  </si>
  <si>
    <t>2109000245</t>
  </si>
  <si>
    <t>CM adv rcvd, ref-OBCDAK235752ARV</t>
  </si>
  <si>
    <t>CM ADVANCE -DWC</t>
  </si>
  <si>
    <t>2109000251</t>
  </si>
  <si>
    <t>CM adv rcvd, ref-OBCDAK235992ARV</t>
  </si>
  <si>
    <t>CIP2</t>
  </si>
  <si>
    <t>2109000250</t>
  </si>
  <si>
    <t>CM adv rcvd, ref-OBCDAK235995ARV</t>
  </si>
  <si>
    <t>2109000280</t>
  </si>
  <si>
    <t>CM adv rcvd, ref-OBCDAK237030ARV</t>
  </si>
  <si>
    <t>2109000291</t>
  </si>
  <si>
    <t>CM adv rcvd, ref-OBCDAK237573ARV</t>
  </si>
  <si>
    <t>2109000308</t>
  </si>
  <si>
    <t>CM adv rcvd, ref-OBCDAK237739ARV</t>
  </si>
  <si>
    <t>CM ADVANCE-DWC</t>
  </si>
  <si>
    <t>2109000316</t>
  </si>
  <si>
    <t>CM adv rcvd, ref-OBCDAK238080ARV</t>
  </si>
  <si>
    <t>2109000338</t>
  </si>
  <si>
    <t>CM adv rcvd, ref-OBCDAK239099ARV</t>
  </si>
  <si>
    <t>TR</t>
  </si>
  <si>
    <t>2195000000</t>
  </si>
  <si>
    <t>CM adv rcvd, ref-OBCDAK239101ARV</t>
  </si>
  <si>
    <t>OBCDAK239101ARV</t>
  </si>
  <si>
    <t>2109000340</t>
  </si>
  <si>
    <t>CM adv rcvd, ref-OBCDAK239132ARV</t>
  </si>
  <si>
    <t>2109000281</t>
  </si>
  <si>
    <t>CM advan adjusted, ref-OBCDAK234631ARV</t>
  </si>
  <si>
    <t>C3514LVMX0616-22</t>
  </si>
  <si>
    <t>2109000220</t>
  </si>
  <si>
    <t>2109000282</t>
  </si>
  <si>
    <t>2109000288</t>
  </si>
  <si>
    <t>C3517LVMY0706-22</t>
  </si>
  <si>
    <t>2109000309</t>
  </si>
  <si>
    <t>C3577UQ22HNL0761</t>
  </si>
  <si>
    <t>2109000314</t>
  </si>
  <si>
    <t>C3517LVMX0671-22</t>
  </si>
  <si>
    <t>2109000325</t>
  </si>
  <si>
    <t>C3513LVMY0753-22</t>
  </si>
  <si>
    <t>2109000326</t>
  </si>
  <si>
    <t>C3577UQ22KR0818,</t>
  </si>
  <si>
    <t>2109000331</t>
  </si>
  <si>
    <t>C3521LVCA0774-22</t>
  </si>
  <si>
    <t>2113003669</t>
  </si>
  <si>
    <t>C3521LVTR0708-22</t>
  </si>
  <si>
    <t>EPIC DESIGNERS LTD</t>
  </si>
  <si>
    <t>2113003956</t>
  </si>
  <si>
    <t>C3521LVGR0751-22</t>
  </si>
  <si>
    <t>2109000247</t>
  </si>
  <si>
    <t>CM advan adjusted, ref-OBCDAK235752ARV</t>
  </si>
  <si>
    <t>C3521LVLX0594-22</t>
  </si>
  <si>
    <t>2109000257</t>
  </si>
  <si>
    <t>C3449AMZ22PL0505</t>
  </si>
  <si>
    <t>2109000273</t>
  </si>
  <si>
    <t>C3485AMZ22PL0557</t>
  </si>
  <si>
    <t>2109000274</t>
  </si>
  <si>
    <t>OBCDAK236721FTT</t>
  </si>
  <si>
    <t>2109000277</t>
  </si>
  <si>
    <t>C3505AMZ22US0539</t>
  </si>
  <si>
    <t>2109000268</t>
  </si>
  <si>
    <t>CM advan adjusted, ref-OBCDAK235992ARV</t>
  </si>
  <si>
    <t>C3509AMZ22JP0646</t>
  </si>
  <si>
    <t>2109000283</t>
  </si>
  <si>
    <t>C3509AMZ22US0665</t>
  </si>
  <si>
    <t>2109000289</t>
  </si>
  <si>
    <t>C3506AMZ22UK0605</t>
  </si>
  <si>
    <t>2109000310</t>
  </si>
  <si>
    <t>C3509AMZ22PL0664</t>
  </si>
  <si>
    <t>2109000313</t>
  </si>
  <si>
    <t>C3509AMZ22UK0663</t>
  </si>
  <si>
    <t>2109000334</t>
  </si>
  <si>
    <t>C3510AMZ22PL0758</t>
  </si>
  <si>
    <t>CM advan adjusted, ref-OBCDAK235995ARV</t>
  </si>
  <si>
    <t>2109000312</t>
  </si>
  <si>
    <t>C3449AMZ22LB0737</t>
  </si>
  <si>
    <t>CM advan adjusted, ref-OBCDAK237030ARV</t>
  </si>
  <si>
    <t>2109000315</t>
  </si>
  <si>
    <t>C3521LVCA0698-22</t>
  </si>
  <si>
    <t>CM advan adjusted, ref-OBCDAK237573ARV</t>
  </si>
  <si>
    <t>2109000341</t>
  </si>
  <si>
    <t>SC3578LVSG024-22</t>
  </si>
  <si>
    <t>CM advan adjusted, ref-OBCDAK237739ARV</t>
  </si>
  <si>
    <t>2109000337</t>
  </si>
  <si>
    <t>C3545AMZ22US0819</t>
  </si>
  <si>
    <t>2109000322</t>
  </si>
  <si>
    <t>CM advan adjusted, ref-OBCDAK238080ARV</t>
  </si>
  <si>
    <t>C3510AMZ22JP0756</t>
  </si>
  <si>
    <t>2109000328</t>
  </si>
  <si>
    <t>C3510AMZ22US0759</t>
  </si>
  <si>
    <t>CM advan adjusted, ref-OBCDAK239099ARV</t>
  </si>
  <si>
    <t>2126000952</t>
  </si>
  <si>
    <t>DDeferred Liability Creation to American &amp; Efird b</t>
  </si>
  <si>
    <t>SC-0000004752</t>
  </si>
  <si>
    <t>1000019940</t>
  </si>
  <si>
    <t>2126000944</t>
  </si>
  <si>
    <t>DDeferred Liability Creation to Envoy Textiles Ltd</t>
  </si>
  <si>
    <t>ETL/CIPL-751/2022/</t>
  </si>
  <si>
    <t>ETL/CIPL-751/202</t>
  </si>
  <si>
    <t>ENVOY TEXTILES LIMITED</t>
  </si>
  <si>
    <t>2126000945</t>
  </si>
  <si>
    <t>ETL/CIPL-764/202</t>
  </si>
  <si>
    <t>2126000946</t>
  </si>
  <si>
    <t>HHL/2022/0314</t>
  </si>
  <si>
    <t>2126000947</t>
  </si>
  <si>
    <t>DDeferred Liability Creation to EPYLLION LIMITED</t>
  </si>
  <si>
    <t>EPL/CIPL/343/2022</t>
  </si>
  <si>
    <t>EPL-22041262</t>
  </si>
  <si>
    <t>2126000948</t>
  </si>
  <si>
    <t>DDeferred Liability Creation to M &amp; U Packaging BD</t>
  </si>
  <si>
    <t>M &amp; U-0135/2022</t>
  </si>
  <si>
    <t>MPL-2022-1597</t>
  </si>
  <si>
    <t>2126000949</t>
  </si>
  <si>
    <t>M &amp; U-0141/2022</t>
  </si>
  <si>
    <t>MPL-2022-1593</t>
  </si>
  <si>
    <t>2126000950</t>
  </si>
  <si>
    <t>M &amp; U-0146/2022</t>
  </si>
  <si>
    <t>MPL-2022-1691</t>
  </si>
  <si>
    <t>2126000951</t>
  </si>
  <si>
    <t>M &amp; U-0172/2022</t>
  </si>
  <si>
    <t>MPL-2022-2181</t>
  </si>
  <si>
    <t>2126000956</t>
  </si>
  <si>
    <t>DDeferred Liability Creation to MAHEEN DIZAYN ETIK</t>
  </si>
  <si>
    <t>MAHEEN/1011/2022</t>
  </si>
  <si>
    <t>20220426/009153</t>
  </si>
  <si>
    <t>2126000955</t>
  </si>
  <si>
    <t>MAHEEN/1009/2022</t>
  </si>
  <si>
    <t>20220317/008874</t>
  </si>
  <si>
    <t>2219000079</t>
  </si>
  <si>
    <t>2126000954</t>
  </si>
  <si>
    <t>DDeferred Liability Creation to R-PAC BD LTD</t>
  </si>
  <si>
    <t>CIPL040422B</t>
  </si>
  <si>
    <t>3LC22/223001136</t>
  </si>
  <si>
    <t>2126000953</t>
  </si>
  <si>
    <t>DDeferred Liability Creation to TRS Accessories Lt</t>
  </si>
  <si>
    <t>TRS/CIPL-109/2022</t>
  </si>
  <si>
    <t>TRS/CIPL/22-110</t>
  </si>
  <si>
    <t>2126000975</t>
  </si>
  <si>
    <t>Deferred Liability Creation to 3RD BELL INTERNA</t>
  </si>
  <si>
    <t>BELL/CIPL-181-2022</t>
  </si>
  <si>
    <t>BELL/CIPL-181-20</t>
  </si>
  <si>
    <t>2126000976</t>
  </si>
  <si>
    <t>BELL/CIPL-179-2022</t>
  </si>
  <si>
    <t>BELL/CIPL-179-20</t>
  </si>
  <si>
    <t>2126000974</t>
  </si>
  <si>
    <t>BELL/CIPL-180-20</t>
  </si>
  <si>
    <t>2219000147</t>
  </si>
  <si>
    <t>2126001025</t>
  </si>
  <si>
    <t>Deferred Liability Creation to 3rd bell internatio</t>
  </si>
  <si>
    <t>3rd Bell/cipl-11/2</t>
  </si>
  <si>
    <t>BELL/CIPL-182-20</t>
  </si>
  <si>
    <t>2126000860</t>
  </si>
  <si>
    <t>Deferred Liability Creation to 3rd bell Internatio</t>
  </si>
  <si>
    <t>BELL/CIPL-178-2022</t>
  </si>
  <si>
    <t>BELL/CIPL-178-20</t>
  </si>
  <si>
    <t>2219000096</t>
  </si>
  <si>
    <t>2126001061</t>
  </si>
  <si>
    <t>3RD BELL/CIPL-184-</t>
  </si>
  <si>
    <t>BELL/CIPL-184-20</t>
  </si>
  <si>
    <t>2126001102</t>
  </si>
  <si>
    <t>BELL/CIPL-188-2022</t>
  </si>
  <si>
    <t>BELL/CIPL-188-20</t>
  </si>
  <si>
    <t>2126001109</t>
  </si>
  <si>
    <t>BELL/CIPL-183-2022</t>
  </si>
  <si>
    <t>BELL/CIPL-183-20</t>
  </si>
  <si>
    <t>2126001097</t>
  </si>
  <si>
    <t>Deferred Liability Creation to 3rd Bell Internnati</t>
  </si>
  <si>
    <t>BELL/CIPL-185-2022</t>
  </si>
  <si>
    <t>BELL/CIPL-185-20</t>
  </si>
  <si>
    <t>2126001098</t>
  </si>
  <si>
    <t>BELL/CIPL-186-2022</t>
  </si>
  <si>
    <t>BELL/CIPL-186-20</t>
  </si>
  <si>
    <t>2113003720</t>
  </si>
  <si>
    <t>Deferred Liability Creation to ABLE LEADER CO LTD</t>
  </si>
  <si>
    <t>BBCDAK237658</t>
  </si>
  <si>
    <t>DPBCBD249039DAK</t>
  </si>
  <si>
    <t>Able Leader Company Limited</t>
  </si>
  <si>
    <t>2219000033</t>
  </si>
  <si>
    <t>2113003299</t>
  </si>
  <si>
    <t>Deferred Liability Creation to Alpha Start Ltd</t>
  </si>
  <si>
    <t>IBCPAM244272DAK</t>
  </si>
  <si>
    <t>2113003304</t>
  </si>
  <si>
    <t>IBCPAM244263DAK</t>
  </si>
  <si>
    <t>2113003306</t>
  </si>
  <si>
    <t>DCUDAK233838</t>
  </si>
  <si>
    <t>IBCPAM244255DAK</t>
  </si>
  <si>
    <t>2113003335</t>
  </si>
  <si>
    <t>IBCPAM245773DAK</t>
  </si>
  <si>
    <t>2113003340</t>
  </si>
  <si>
    <t>IBCPAM246721DAK</t>
  </si>
  <si>
    <t>2113003752</t>
  </si>
  <si>
    <t>IBCPAM247576DAK</t>
  </si>
  <si>
    <t>2113003753</t>
  </si>
  <si>
    <t>IBCPAM249452DAK</t>
  </si>
  <si>
    <t>2113003754</t>
  </si>
  <si>
    <t>IBCPAM247584DAK</t>
  </si>
  <si>
    <t>2113003755</t>
  </si>
  <si>
    <t>IBCPAM250372DAK</t>
  </si>
  <si>
    <t>2113003756</t>
  </si>
  <si>
    <t>DCUDAK2338521</t>
  </si>
  <si>
    <t>IBCPAM248201DAK</t>
  </si>
  <si>
    <t>2113003757</t>
  </si>
  <si>
    <t>IBCPAM248253DAK</t>
  </si>
  <si>
    <t>2113003758</t>
  </si>
  <si>
    <t>IBCPAM249433DAK</t>
  </si>
  <si>
    <t>2113003759</t>
  </si>
  <si>
    <t>DCUDAK148940</t>
  </si>
  <si>
    <t>IBCPAM248237DAK</t>
  </si>
  <si>
    <t>2113003760</t>
  </si>
  <si>
    <t>IBCPAM247257DAK</t>
  </si>
  <si>
    <t>2113003761</t>
  </si>
  <si>
    <t>IBCPAM248581DAK</t>
  </si>
  <si>
    <t>2113003762</t>
  </si>
  <si>
    <t>IBCPAM247255DAK</t>
  </si>
  <si>
    <t>2113003763</t>
  </si>
  <si>
    <t>IBCPAM247824DAK</t>
  </si>
  <si>
    <t>2113003764</t>
  </si>
  <si>
    <t>IBCPAM247586DAK</t>
  </si>
  <si>
    <t>2113003765</t>
  </si>
  <si>
    <t>IBCPAM248575DAK</t>
  </si>
  <si>
    <t>2113003766</t>
  </si>
  <si>
    <t>IBCPAM247256DAK</t>
  </si>
  <si>
    <t>2113003841</t>
  </si>
  <si>
    <t>IBCPAM251481DAK</t>
  </si>
  <si>
    <t>2113003842</t>
  </si>
  <si>
    <t>IBCPAM252531DAK</t>
  </si>
  <si>
    <t>2113003843</t>
  </si>
  <si>
    <t>IBCPAM251302DAK</t>
  </si>
  <si>
    <t>2113003844</t>
  </si>
  <si>
    <t>IBCPAM252389DAK</t>
  </si>
  <si>
    <t>2113003845</t>
  </si>
  <si>
    <t>IBCPAM251478DAK</t>
  </si>
  <si>
    <t>2113003116</t>
  </si>
  <si>
    <t>IBCPAM240837DAK</t>
  </si>
  <si>
    <t>2219000015</t>
  </si>
  <si>
    <t>2113003117</t>
  </si>
  <si>
    <t>IBCPAM241437DAK</t>
  </si>
  <si>
    <t>2219000018</t>
  </si>
  <si>
    <t>2113002942</t>
  </si>
  <si>
    <t>IBCPAM239997DAK</t>
  </si>
  <si>
    <t>2219000064</t>
  </si>
  <si>
    <t>2113003311</t>
  </si>
  <si>
    <t>IBCPAM244194DAK</t>
  </si>
  <si>
    <t>2219000141</t>
  </si>
  <si>
    <t>2113003950</t>
  </si>
  <si>
    <t>LCA: 415198</t>
  </si>
  <si>
    <t>IBCPAM253139DAK</t>
  </si>
  <si>
    <t>2113003236</t>
  </si>
  <si>
    <t>IBCPAM243194DAK</t>
  </si>
  <si>
    <t>2113003294</t>
  </si>
  <si>
    <t>IBCPAM244257DAK</t>
  </si>
  <si>
    <t>2113003868</t>
  </si>
  <si>
    <t>LCA-CBL-9085386</t>
  </si>
  <si>
    <t>186NLU2212624</t>
  </si>
  <si>
    <t>2113003869</t>
  </si>
  <si>
    <t>186NLU2212658</t>
  </si>
  <si>
    <t>2113003870</t>
  </si>
  <si>
    <t>186NLU2212659</t>
  </si>
  <si>
    <t>2113003871</t>
  </si>
  <si>
    <t>186NLU2212661</t>
  </si>
  <si>
    <t>2113003872</t>
  </si>
  <si>
    <t>186NLU2212664</t>
  </si>
  <si>
    <t>2113003873</t>
  </si>
  <si>
    <t>186NLU2212665</t>
  </si>
  <si>
    <t>2113003874</t>
  </si>
  <si>
    <t>186NLU2212666</t>
  </si>
  <si>
    <t>2113003875</t>
  </si>
  <si>
    <t>186NLU2212968</t>
  </si>
  <si>
    <t>2113003876</t>
  </si>
  <si>
    <t>186NLU2212972</t>
  </si>
  <si>
    <t>2113003877</t>
  </si>
  <si>
    <t>186NLU2212974</t>
  </si>
  <si>
    <t>2113003878</t>
  </si>
  <si>
    <t>186NLU2212975</t>
  </si>
  <si>
    <t>2113003879</t>
  </si>
  <si>
    <t>186NLU2212977</t>
  </si>
  <si>
    <t>2113003880</t>
  </si>
  <si>
    <t>186NLU2212978</t>
  </si>
  <si>
    <t>2113003881</t>
  </si>
  <si>
    <t>186NLU2212979</t>
  </si>
  <si>
    <t>2113003882</t>
  </si>
  <si>
    <t>186NLU2212981</t>
  </si>
  <si>
    <t>2113003890</t>
  </si>
  <si>
    <t>IBCPAM253354DAK</t>
  </si>
  <si>
    <t>2126001089</t>
  </si>
  <si>
    <t>IBCPAM253140DAK</t>
  </si>
  <si>
    <t>2113003239</t>
  </si>
  <si>
    <t>IBCPAM244403DAK</t>
  </si>
  <si>
    <t>2219000057</t>
  </si>
  <si>
    <t>2113003235</t>
  </si>
  <si>
    <t>IBCPAM243020DAK</t>
  </si>
  <si>
    <t>2219000069</t>
  </si>
  <si>
    <t>2113003242</t>
  </si>
  <si>
    <t>IBCPAM244070DAK</t>
  </si>
  <si>
    <t>2219000065</t>
  </si>
  <si>
    <t>2126000897</t>
  </si>
  <si>
    <t>1000019574</t>
  </si>
  <si>
    <t>2126000971</t>
  </si>
  <si>
    <t>1000020277</t>
  </si>
  <si>
    <t>2126000972</t>
  </si>
  <si>
    <t>1000020266</t>
  </si>
  <si>
    <t>2126000973</t>
  </si>
  <si>
    <t>1000004791</t>
  </si>
  <si>
    <t>2126000784</t>
  </si>
  <si>
    <t>1000018903</t>
  </si>
  <si>
    <t>2219000004</t>
  </si>
  <si>
    <t>2126000789</t>
  </si>
  <si>
    <t>1000019006</t>
  </si>
  <si>
    <t>2219000006</t>
  </si>
  <si>
    <t>2126000790</t>
  </si>
  <si>
    <t>1000019020</t>
  </si>
  <si>
    <t>2219000010</t>
  </si>
  <si>
    <t>2126000833</t>
  </si>
  <si>
    <t>1000019157</t>
  </si>
  <si>
    <t>2219000071</t>
  </si>
  <si>
    <t>2126000835</t>
  </si>
  <si>
    <t>1000019160</t>
  </si>
  <si>
    <t>2219000081</t>
  </si>
  <si>
    <t>2126000839</t>
  </si>
  <si>
    <t>1000019229</t>
  </si>
  <si>
    <t>2219000077</t>
  </si>
  <si>
    <t>2126000840</t>
  </si>
  <si>
    <t>1000019271</t>
  </si>
  <si>
    <t>2219000076</t>
  </si>
  <si>
    <t>2126000841</t>
  </si>
  <si>
    <t>1000019243</t>
  </si>
  <si>
    <t>2219000072</t>
  </si>
  <si>
    <t>2126000842</t>
  </si>
  <si>
    <t>1000019269</t>
  </si>
  <si>
    <t>2219000075</t>
  </si>
  <si>
    <t>2126000958</t>
  </si>
  <si>
    <t>Deferred Liability Creation to American &amp; Efird (B</t>
  </si>
  <si>
    <t>1000020153</t>
  </si>
  <si>
    <t>2126000959</t>
  </si>
  <si>
    <t>1000020147</t>
  </si>
  <si>
    <t>2126000961</t>
  </si>
  <si>
    <t>10000204724</t>
  </si>
  <si>
    <t>1000020149</t>
  </si>
  <si>
    <t>2126000857</t>
  </si>
  <si>
    <t>1000019406</t>
  </si>
  <si>
    <t>2126000875</t>
  </si>
  <si>
    <t>1000019569</t>
  </si>
  <si>
    <t>2126000876</t>
  </si>
  <si>
    <t>1000019539</t>
  </si>
  <si>
    <t>2126000885</t>
  </si>
  <si>
    <t>1000019690</t>
  </si>
  <si>
    <t>2126000886</t>
  </si>
  <si>
    <t>1000019689</t>
  </si>
  <si>
    <t>2126000908</t>
  </si>
  <si>
    <t>1000019751</t>
  </si>
  <si>
    <t>TRS/CIPL/22-089</t>
  </si>
  <si>
    <t>2126000984</t>
  </si>
  <si>
    <t>1000020441</t>
  </si>
  <si>
    <t>2126000985</t>
  </si>
  <si>
    <t>1000020438</t>
  </si>
  <si>
    <t>2126001053</t>
  </si>
  <si>
    <t>1000020681</t>
  </si>
  <si>
    <t>2126001062</t>
  </si>
  <si>
    <t>1000020744</t>
  </si>
  <si>
    <t>2126001063</t>
  </si>
  <si>
    <t>1000020755</t>
  </si>
  <si>
    <t>2126001064</t>
  </si>
  <si>
    <t>1000020728</t>
  </si>
  <si>
    <t>2126001075</t>
  </si>
  <si>
    <t>1000020842</t>
  </si>
  <si>
    <t>2126001076</t>
  </si>
  <si>
    <t>1000020763</t>
  </si>
  <si>
    <t>2126001103</t>
  </si>
  <si>
    <t>1000020948</t>
  </si>
  <si>
    <t>2126001104</t>
  </si>
  <si>
    <t>1000020955</t>
  </si>
  <si>
    <t>2126001105</t>
  </si>
  <si>
    <t>1000020971</t>
  </si>
  <si>
    <t>2126000902</t>
  </si>
  <si>
    <t>SC-0000004662</t>
  </si>
  <si>
    <t>1000019783</t>
  </si>
  <si>
    <t>2126000903</t>
  </si>
  <si>
    <t>SC-0000004673</t>
  </si>
  <si>
    <t>1000019778</t>
  </si>
  <si>
    <t>2126000904</t>
  </si>
  <si>
    <t>SC-0000004615</t>
  </si>
  <si>
    <t>1000019777</t>
  </si>
  <si>
    <t>2126001022</t>
  </si>
  <si>
    <t>SC-0000004795</t>
  </si>
  <si>
    <t>1000020609</t>
  </si>
  <si>
    <t>2126001023</t>
  </si>
  <si>
    <t>SC-0000004724</t>
  </si>
  <si>
    <t>1000020524</t>
  </si>
  <si>
    <t>2126001024</t>
  </si>
  <si>
    <t>SC-0000004802</t>
  </si>
  <si>
    <t>1000020555</t>
  </si>
  <si>
    <t>2126001111</t>
  </si>
  <si>
    <t>SC-0000004867</t>
  </si>
  <si>
    <t>1000020987</t>
  </si>
  <si>
    <t>2126001112</t>
  </si>
  <si>
    <t>SC-0000004851</t>
  </si>
  <si>
    <t>1000020994</t>
  </si>
  <si>
    <t>2126001113</t>
  </si>
  <si>
    <t>SC-0000004910</t>
  </si>
  <si>
    <t>1000020991</t>
  </si>
  <si>
    <t>2126001114</t>
  </si>
  <si>
    <t>1000020992</t>
  </si>
  <si>
    <t>2126001115</t>
  </si>
  <si>
    <t>SC-0000004903</t>
  </si>
  <si>
    <t>1000020990</t>
  </si>
  <si>
    <t>2126000818</t>
  </si>
  <si>
    <t>Deferred Liability Creation to Bangladesh IRIS Co</t>
  </si>
  <si>
    <t>BD/IRIS/22-29-36-C</t>
  </si>
  <si>
    <t>BD/IRIS/27-CIPL</t>
  </si>
  <si>
    <t>2126000914</t>
  </si>
  <si>
    <t>Deferred Liability Creation to Bangladesh IRIS CO</t>
  </si>
  <si>
    <t>99-CIPL EPIC/2022</t>
  </si>
  <si>
    <t>99-CIPL EPIC/202</t>
  </si>
  <si>
    <t>2219000078</t>
  </si>
  <si>
    <t>2126000981</t>
  </si>
  <si>
    <t>128-CIPL EPIC/2022</t>
  </si>
  <si>
    <t>128-CIPL EPIC/20</t>
  </si>
  <si>
    <t>2126000982</t>
  </si>
  <si>
    <t>120-CIPL EPIC/2022</t>
  </si>
  <si>
    <t>125-CIPL EPIC/20</t>
  </si>
  <si>
    <t>2126001049</t>
  </si>
  <si>
    <t>156-CIPL EPIC/2022</t>
  </si>
  <si>
    <t>156-CIPL EPIC/20</t>
  </si>
  <si>
    <t>2126001050</t>
  </si>
  <si>
    <t>153-CIPL EPIC/2022</t>
  </si>
  <si>
    <t>153-CIPL EPIC/20</t>
  </si>
  <si>
    <t>2126001051</t>
  </si>
  <si>
    <t>141-CIPL EPIC/2022</t>
  </si>
  <si>
    <t>141-CIPL EPIC/20</t>
  </si>
  <si>
    <t>2126000957</t>
  </si>
  <si>
    <t>BD/IRIS/124-CIPL E</t>
  </si>
  <si>
    <t>BD/IRIS/124-CIPL</t>
  </si>
  <si>
    <t>2113003771</t>
  </si>
  <si>
    <t>075122060444</t>
  </si>
  <si>
    <t>186BTB2210310</t>
  </si>
  <si>
    <t>2113003781</t>
  </si>
  <si>
    <t>186BTB2211350</t>
  </si>
  <si>
    <t>2113003800</t>
  </si>
  <si>
    <t>186BTB2212046</t>
  </si>
  <si>
    <t>2113003719</t>
  </si>
  <si>
    <t>BBCDAK236652</t>
  </si>
  <si>
    <t>DPBCBD247288DAK</t>
  </si>
  <si>
    <t>2113003723</t>
  </si>
  <si>
    <t>BBCDAK231572</t>
  </si>
  <si>
    <t>DPBCBD247765DAK</t>
  </si>
  <si>
    <t>2113003751</t>
  </si>
  <si>
    <t>DPBCBD248568DAK</t>
  </si>
  <si>
    <t>2113002629</t>
  </si>
  <si>
    <t>BBCDAK151146</t>
  </si>
  <si>
    <t>DPBCBD233839DAK</t>
  </si>
  <si>
    <t>2219000107</t>
  </si>
  <si>
    <t>2113003094</t>
  </si>
  <si>
    <t>DPBCBD242226DAK</t>
  </si>
  <si>
    <t>2219000154</t>
  </si>
  <si>
    <t>2113003095</t>
  </si>
  <si>
    <t>BBCDAK233393</t>
  </si>
  <si>
    <t>DPBCBD242194DAK</t>
  </si>
  <si>
    <t>2219000155</t>
  </si>
  <si>
    <t>2113003994</t>
  </si>
  <si>
    <t>Deferred Liability Creation to BEIJING KAILONG YEI</t>
  </si>
  <si>
    <t>186BTB2214142</t>
  </si>
  <si>
    <t>2113003993</t>
  </si>
  <si>
    <t>075122060643</t>
  </si>
  <si>
    <t>186BTB2214028</t>
  </si>
  <si>
    <t>2113003892</t>
  </si>
  <si>
    <t>186BTB2213088</t>
  </si>
  <si>
    <t>2113003840</t>
  </si>
  <si>
    <t>BBCDAK237629</t>
  </si>
  <si>
    <t>DPBCBD252956DAK</t>
  </si>
  <si>
    <t>2113003043</t>
  </si>
  <si>
    <t>DPBCBD239735DAK</t>
  </si>
  <si>
    <t>2219000025</t>
  </si>
  <si>
    <t>2113003051</t>
  </si>
  <si>
    <t>DPBCBD240142DAK</t>
  </si>
  <si>
    <t>2219000026</t>
  </si>
  <si>
    <t>2126001106</t>
  </si>
  <si>
    <t>Deferred Liability Creation to Bengal Plastics Ltd</t>
  </si>
  <si>
    <t>COIU3H/01206/21-22</t>
  </si>
  <si>
    <t>COIU3H/01206/21-</t>
  </si>
  <si>
    <t>2126000851</t>
  </si>
  <si>
    <t>COIU3H/00908/21-22</t>
  </si>
  <si>
    <t>COIU3H/00908/21</t>
  </si>
  <si>
    <t>2219000084</t>
  </si>
  <si>
    <t>2126000912</t>
  </si>
  <si>
    <t>BSPCI2504202201</t>
  </si>
  <si>
    <t>2219000143</t>
  </si>
  <si>
    <t>2126000913</t>
  </si>
  <si>
    <t>BSPCI2504202202</t>
  </si>
  <si>
    <t>2219000144</t>
  </si>
  <si>
    <t>2126000887</t>
  </si>
  <si>
    <t>BSPCI1304202201</t>
  </si>
  <si>
    <t>2219000074</t>
  </si>
  <si>
    <t>2126001107</t>
  </si>
  <si>
    <t>Deferred Liability Creation to Best Silica gel pac</t>
  </si>
  <si>
    <t>BSPCI2206202201</t>
  </si>
  <si>
    <t>2113002928</t>
  </si>
  <si>
    <t>Deferred Liability Creation to CHORI VIETNAM CO.,L</t>
  </si>
  <si>
    <t>BBCDAK153928</t>
  </si>
  <si>
    <t>DPBCBD240159DAK</t>
  </si>
  <si>
    <t>CHORI VIETNAM CO.,LTD</t>
  </si>
  <si>
    <t>2219000111</t>
  </si>
  <si>
    <t>2113002937</t>
  </si>
  <si>
    <t>DPBCBD240566DAK</t>
  </si>
  <si>
    <t>2219000100</t>
  </si>
  <si>
    <t>2126001038</t>
  </si>
  <si>
    <t>Deferred Liability Creation to Coats Bangladesh Lt</t>
  </si>
  <si>
    <t>TS1650/22</t>
  </si>
  <si>
    <t>2126001039</t>
  </si>
  <si>
    <t>TS1734/22</t>
  </si>
  <si>
    <t>2126001041</t>
  </si>
  <si>
    <t>TS1843/22</t>
  </si>
  <si>
    <t>2126001046</t>
  </si>
  <si>
    <t>TS1847/22</t>
  </si>
  <si>
    <t>2126001071</t>
  </si>
  <si>
    <t>TS3110/22</t>
  </si>
  <si>
    <t>2126001072</t>
  </si>
  <si>
    <t>TS2799/22</t>
  </si>
  <si>
    <t>2126001073</t>
  </si>
  <si>
    <t>TS2887/22</t>
  </si>
  <si>
    <t>2126001037</t>
  </si>
  <si>
    <t>TS1845/22</t>
  </si>
  <si>
    <t>2219000067</t>
  </si>
  <si>
    <t>2126001019</t>
  </si>
  <si>
    <t>Deferred Liability Creation to Envoy Textiles Ltd.</t>
  </si>
  <si>
    <t>ETL/CIL-847/2021/2</t>
  </si>
  <si>
    <t>CIL-847/2021/22</t>
  </si>
  <si>
    <t>2126000932</t>
  </si>
  <si>
    <t>EPL-22041205</t>
  </si>
  <si>
    <t>2126000934</t>
  </si>
  <si>
    <t>EPL-22030722</t>
  </si>
  <si>
    <t>2126000962</t>
  </si>
  <si>
    <t>EPL/CIPL/323/2022</t>
  </si>
  <si>
    <t>EPL-22041176</t>
  </si>
  <si>
    <t>2126000963</t>
  </si>
  <si>
    <t>EPL/CIPL/241/2022</t>
  </si>
  <si>
    <t>EPL-22051328</t>
  </si>
  <si>
    <t>2126000986</t>
  </si>
  <si>
    <t>EPL-22051492</t>
  </si>
  <si>
    <t>2126000987</t>
  </si>
  <si>
    <t>EPL-22051475</t>
  </si>
  <si>
    <t>2126000988</t>
  </si>
  <si>
    <t>EPL-22020455</t>
  </si>
  <si>
    <t>2126000989</t>
  </si>
  <si>
    <t>EPL-22041084</t>
  </si>
  <si>
    <t>2126001054</t>
  </si>
  <si>
    <t>EPL-22040958</t>
  </si>
  <si>
    <t>2126001056</t>
  </si>
  <si>
    <t>EPL-22051323</t>
  </si>
  <si>
    <t>2126001065</t>
  </si>
  <si>
    <t>EPL-22061688</t>
  </si>
  <si>
    <t>2126001066</t>
  </si>
  <si>
    <t>EPL-22061689</t>
  </si>
  <si>
    <t>2126001091</t>
  </si>
  <si>
    <t>EPL/CIPL/389/2022</t>
  </si>
  <si>
    <t>EPL-2205415</t>
  </si>
  <si>
    <t>2126001092</t>
  </si>
  <si>
    <t>EPL-22051496</t>
  </si>
  <si>
    <t>2126001116</t>
  </si>
  <si>
    <t>EPL/CIPL/352/2022</t>
  </si>
  <si>
    <t>EPL-22041263</t>
  </si>
  <si>
    <t>2126001117</t>
  </si>
  <si>
    <t>EPL/CIPL/407/2022</t>
  </si>
  <si>
    <t>EPL-22051491</t>
  </si>
  <si>
    <t>2126001129</t>
  </si>
  <si>
    <t>EPL-22061810</t>
  </si>
  <si>
    <t>2126001130</t>
  </si>
  <si>
    <t>EPL-22061801</t>
  </si>
  <si>
    <t>2126001140</t>
  </si>
  <si>
    <t>EPL-22061851</t>
  </si>
  <si>
    <t>2126001141</t>
  </si>
  <si>
    <t>EPL-22051414</t>
  </si>
  <si>
    <t>2126000844</t>
  </si>
  <si>
    <t>EPL-22030857</t>
  </si>
  <si>
    <t>2219000017</t>
  </si>
  <si>
    <t>2126000868</t>
  </si>
  <si>
    <t>EPL-21123390</t>
  </si>
  <si>
    <t>2219000047</t>
  </si>
  <si>
    <t>2126000906</t>
  </si>
  <si>
    <t>EPL/CIPL/230/2022</t>
  </si>
  <si>
    <t>EPL-22030881</t>
  </si>
  <si>
    <t>2219000053</t>
  </si>
  <si>
    <t>2126000907</t>
  </si>
  <si>
    <t>EPL-22040947</t>
  </si>
  <si>
    <t>2219000048</t>
  </si>
  <si>
    <t>2126001055</t>
  </si>
  <si>
    <t>EPL-22061658</t>
  </si>
  <si>
    <t>2219000054</t>
  </si>
  <si>
    <t>2126000877</t>
  </si>
  <si>
    <t>EPL-22040802</t>
  </si>
  <si>
    <t>2219000114</t>
  </si>
  <si>
    <t>2126000866</t>
  </si>
  <si>
    <t>EPL-22030932</t>
  </si>
  <si>
    <t>2219000142</t>
  </si>
  <si>
    <t>2126000933</t>
  </si>
  <si>
    <t>EPL-22041158</t>
  </si>
  <si>
    <t>2219000118</t>
  </si>
  <si>
    <t>2126001052</t>
  </si>
  <si>
    <t>DN-GP/CIPL/07/22</t>
  </si>
  <si>
    <t>2126000979</t>
  </si>
  <si>
    <t>DN-GP/CIPL/058&amp;6/2</t>
  </si>
  <si>
    <t>DN-GP/CIPL/058&amp;6</t>
  </si>
  <si>
    <t>Green Pac BD</t>
  </si>
  <si>
    <t>2126001074</t>
  </si>
  <si>
    <t>DN-GP/CIPL/10&amp;11</t>
  </si>
  <si>
    <t>2126001093</t>
  </si>
  <si>
    <t>Deferred Liability Creation to Green Pac BD LTD</t>
  </si>
  <si>
    <t>DN-GP/CIPL/12/22</t>
  </si>
  <si>
    <t>2126001121</t>
  </si>
  <si>
    <t>BBCDAK235037</t>
  </si>
  <si>
    <t>IBCEPZ255189DAK</t>
  </si>
  <si>
    <t>2219000137</t>
  </si>
  <si>
    <t>2126001031</t>
  </si>
  <si>
    <t>Deferred Liability Creation to GUNZE UNITED LTD</t>
  </si>
  <si>
    <t>DCUDAK232326</t>
  </si>
  <si>
    <t>IBCEPZ252548DAK</t>
  </si>
  <si>
    <t>2219000063</t>
  </si>
  <si>
    <t>2126000820</t>
  </si>
  <si>
    <t>Deferred Liability Creation to HOORAIN HTF LIMITED</t>
  </si>
  <si>
    <t>HHL/2022/0178</t>
  </si>
  <si>
    <t>2219000049</t>
  </si>
  <si>
    <t>2126000821</t>
  </si>
  <si>
    <t>HHL/2022/0145</t>
  </si>
  <si>
    <t>2219000045</t>
  </si>
  <si>
    <t>2126001143</t>
  </si>
  <si>
    <t>Deferred Liability Creation to Hoorain HTF Ltd</t>
  </si>
  <si>
    <t>BBCDAK239619</t>
  </si>
  <si>
    <t>HHL/2022/0449</t>
  </si>
  <si>
    <t>2126001144</t>
  </si>
  <si>
    <t>HHL/2022/0477</t>
  </si>
  <si>
    <t>2126000838</t>
  </si>
  <si>
    <t>HHL/2022/-0099-A</t>
  </si>
  <si>
    <t>2226000039</t>
  </si>
  <si>
    <t>2126000983</t>
  </si>
  <si>
    <t>Deferred Liability Creation to Hoorain HTF LTD</t>
  </si>
  <si>
    <t>DN-HOORAIN-22-01</t>
  </si>
  <si>
    <t>HHL/2022/0099-B</t>
  </si>
  <si>
    <t>2126001125</t>
  </si>
  <si>
    <t>HHL/2022/0391</t>
  </si>
  <si>
    <t>2126001126</t>
  </si>
  <si>
    <t>HHL/2022/0261</t>
  </si>
  <si>
    <t>2126001127</t>
  </si>
  <si>
    <t>HHL/2022/0438</t>
  </si>
  <si>
    <t>2126001128</t>
  </si>
  <si>
    <t>HHL/2022/0417</t>
  </si>
  <si>
    <t>2126000779</t>
  </si>
  <si>
    <t>Deferred Liability Creation to HOORAIN HTF LTD</t>
  </si>
  <si>
    <t>HHL/2022/0099</t>
  </si>
  <si>
    <t>2219000039</t>
  </si>
  <si>
    <t>2126000780</t>
  </si>
  <si>
    <t>HHL/2022/0086</t>
  </si>
  <si>
    <t>2219000041</t>
  </si>
  <si>
    <t>2126000648</t>
  </si>
  <si>
    <t>Deferred Liability Creation to Hoorain HTF Ltd.</t>
  </si>
  <si>
    <t>HHL/2021/966</t>
  </si>
  <si>
    <t>2219000040</t>
  </si>
  <si>
    <t>2126000649</t>
  </si>
  <si>
    <t>HHL/2021/976</t>
  </si>
  <si>
    <t>2219000042</t>
  </si>
  <si>
    <t>2126000695</t>
  </si>
  <si>
    <t>HHL/2022/39</t>
  </si>
  <si>
    <t>2219000116</t>
  </si>
  <si>
    <t>2126001020</t>
  </si>
  <si>
    <t>Deferred Liability Creation to Hoorian Htf Ltd</t>
  </si>
  <si>
    <t>HHL/2022/0335</t>
  </si>
  <si>
    <t>2126001021</t>
  </si>
  <si>
    <t>HHL/2022/0203</t>
  </si>
  <si>
    <t>2113002936</t>
  </si>
  <si>
    <t>Deferred Liability Creation to HUAFANG CO LTD</t>
  </si>
  <si>
    <t>BBCDAK232818</t>
  </si>
  <si>
    <t>DPBCBD239559DAK</t>
  </si>
  <si>
    <t>HUAFANG COMPANY LIMITED BY SHA</t>
  </si>
  <si>
    <t>2219000023</t>
  </si>
  <si>
    <t>2126000917</t>
  </si>
  <si>
    <t>BBCDAK233665</t>
  </si>
  <si>
    <t>DPBLBD246686DAK</t>
  </si>
  <si>
    <t>2219000043</t>
  </si>
  <si>
    <t>2113003096</t>
  </si>
  <si>
    <t>DPBLBD241023DAK</t>
  </si>
  <si>
    <t>2219000128</t>
  </si>
  <si>
    <t>2113003777</t>
  </si>
  <si>
    <t>075122120486</t>
  </si>
  <si>
    <t>186BTB2211023</t>
  </si>
  <si>
    <t>2126001090</t>
  </si>
  <si>
    <t>186BTB2213130</t>
  </si>
  <si>
    <t>2126001119</t>
  </si>
  <si>
    <t>BBCDAK239617</t>
  </si>
  <si>
    <t>DPBEPZ254817DAK</t>
  </si>
  <si>
    <t>2126001017</t>
  </si>
  <si>
    <t>DPBLBD247732DAK</t>
  </si>
  <si>
    <t>2219000094</t>
  </si>
  <si>
    <t>2113003794</t>
  </si>
  <si>
    <t>Deferred Liability Creation to JIAXING YOUXIN</t>
  </si>
  <si>
    <t>075122060512</t>
  </si>
  <si>
    <t>186BTB2211667</t>
  </si>
  <si>
    <t>JIAXING YOUXIN IMPORT AND EXPO</t>
  </si>
  <si>
    <t>2113003695</t>
  </si>
  <si>
    <t>Deferred Liability Creation to JIAXING YOUXIN IMPO</t>
  </si>
  <si>
    <t>BBCDAK233848</t>
  </si>
  <si>
    <t>DPBCBD248482DAK</t>
  </si>
  <si>
    <t>2113003696</t>
  </si>
  <si>
    <t>DPBCBD250432DAK</t>
  </si>
  <si>
    <t>2113003716</t>
  </si>
  <si>
    <t>BBCDAK235180</t>
  </si>
  <si>
    <t>DPBCBD250009DAK</t>
  </si>
  <si>
    <t>2113003729</t>
  </si>
  <si>
    <t>DPBCBD250039DAK</t>
  </si>
  <si>
    <t>2113003730</t>
  </si>
  <si>
    <t>DPBCBD252222DAK</t>
  </si>
  <si>
    <t>2113003847</t>
  </si>
  <si>
    <t>DPBCBD253738DAK</t>
  </si>
  <si>
    <t>2113003715</t>
  </si>
  <si>
    <t>DPBCBD248512DAK</t>
  </si>
  <si>
    <t>2219000031</t>
  </si>
  <si>
    <t>2113003338</t>
  </si>
  <si>
    <t>DPBCBD246258DAK</t>
  </si>
  <si>
    <t>2219000099</t>
  </si>
  <si>
    <t>2113003749</t>
  </si>
  <si>
    <t>DPBCBD248805DAK</t>
  </si>
  <si>
    <t>2219000090</t>
  </si>
  <si>
    <t>2113003788</t>
  </si>
  <si>
    <t>Deferred Liability Creation to Kiyokawa Co Ltd</t>
  </si>
  <si>
    <t>075122060514</t>
  </si>
  <si>
    <t>186BTB2211412</t>
  </si>
  <si>
    <t>Kiyokawa Co Ltd</t>
  </si>
  <si>
    <t>2113003795</t>
  </si>
  <si>
    <t>186BTB2211670</t>
  </si>
  <si>
    <t>2113003334</t>
  </si>
  <si>
    <t>Deferred Liability Creation to KIYOKAWA CO LTD</t>
  </si>
  <si>
    <t>BBCDAK234537</t>
  </si>
  <si>
    <t>DPBCBD246270DAK</t>
  </si>
  <si>
    <t>2219000028</t>
  </si>
  <si>
    <t>2113003700</t>
  </si>
  <si>
    <t>Deferred Liability Creation to KIYOKAWA CO, LTD</t>
  </si>
  <si>
    <t>DPBCBD248384DAK</t>
  </si>
  <si>
    <t>2219000088</t>
  </si>
  <si>
    <t>2113003773</t>
  </si>
  <si>
    <t>Deferred Liability Creation to KOHINOOR DYEING</t>
  </si>
  <si>
    <t>075122060506</t>
  </si>
  <si>
    <t>186BTB2210428</t>
  </si>
  <si>
    <t>2113003782</t>
  </si>
  <si>
    <t>186BTB2211361</t>
  </si>
  <si>
    <t>2113003783</t>
  </si>
  <si>
    <t>186BTB2211376</t>
  </si>
  <si>
    <t>2113003792</t>
  </si>
  <si>
    <t>186BTB2211426</t>
  </si>
  <si>
    <t>2113003793</t>
  </si>
  <si>
    <t>186BTB2211429</t>
  </si>
  <si>
    <t>2113003893</t>
  </si>
  <si>
    <t>186BTB2212301</t>
  </si>
  <si>
    <t>2113003894</t>
  </si>
  <si>
    <t>186BTB2213418</t>
  </si>
  <si>
    <t>2113003895</t>
  </si>
  <si>
    <t>186BTB2212312</t>
  </si>
  <si>
    <t>2113003896</t>
  </si>
  <si>
    <t>186BTB2212308</t>
  </si>
  <si>
    <t>2113003897</t>
  </si>
  <si>
    <t>186BTB2212304</t>
  </si>
  <si>
    <t>2113003898</t>
  </si>
  <si>
    <t>186BTB2212316</t>
  </si>
  <si>
    <t>2113003899</t>
  </si>
  <si>
    <t>186BTB2213671</t>
  </si>
  <si>
    <t>2113003197</t>
  </si>
  <si>
    <t>Deferred Liability Creation to KOHINOOR MILLS</t>
  </si>
  <si>
    <t>BBCDAK233073</t>
  </si>
  <si>
    <t>DPBCBD243713DAK</t>
  </si>
  <si>
    <t>2219000030</t>
  </si>
  <si>
    <t>2113003990</t>
  </si>
  <si>
    <t>186BTB2214139</t>
  </si>
  <si>
    <t>2113003991</t>
  </si>
  <si>
    <t>075122060619</t>
  </si>
  <si>
    <t>186BTB2214790</t>
  </si>
  <si>
    <t>2113003992</t>
  </si>
  <si>
    <t>186BTB2214789</t>
  </si>
  <si>
    <t>2113003339</t>
  </si>
  <si>
    <t>BBCDAK236054</t>
  </si>
  <si>
    <t>DPBCBD246646DAK</t>
  </si>
  <si>
    <t>2113003718</t>
  </si>
  <si>
    <t>DPBCBD250718DAK</t>
  </si>
  <si>
    <t>2126001029</t>
  </si>
  <si>
    <t>BBCDAK235131</t>
  </si>
  <si>
    <t>DPBCBD250783DAK</t>
  </si>
  <si>
    <t>2113003327</t>
  </si>
  <si>
    <t>DPBCBD246054DAK</t>
  </si>
  <si>
    <t>2219000024</t>
  </si>
  <si>
    <t>2113003328</t>
  </si>
  <si>
    <t>DPBCBD246064DAK</t>
  </si>
  <si>
    <t>2219000027</t>
  </si>
  <si>
    <t>2113003330</t>
  </si>
  <si>
    <t>DPBCBD246052DAK</t>
  </si>
  <si>
    <t>2219000022</t>
  </si>
  <si>
    <t>2113002931</t>
  </si>
  <si>
    <t>BBCDAK155536</t>
  </si>
  <si>
    <t>DPBCBD238533DAK</t>
  </si>
  <si>
    <t>2219000109</t>
  </si>
  <si>
    <t>2113003744</t>
  </si>
  <si>
    <t>DPBCBD248692DAK</t>
  </si>
  <si>
    <t>2219000125</t>
  </si>
  <si>
    <t>2126000922</t>
  </si>
  <si>
    <t>Deferred Liability Creation to KP ACCESSORIES</t>
  </si>
  <si>
    <t>SC-22012022/12-SC</t>
  </si>
  <si>
    <t>IMV#2022/27</t>
  </si>
  <si>
    <t>2126001138</t>
  </si>
  <si>
    <t>Deferred Liability Creation to KP Accessories Ltd</t>
  </si>
  <si>
    <t>INV#2022/35</t>
  </si>
  <si>
    <t>2126000861</t>
  </si>
  <si>
    <t>INV#2022/13</t>
  </si>
  <si>
    <t>2219000140</t>
  </si>
  <si>
    <t>2126001048</t>
  </si>
  <si>
    <t>Deferred Liability Creation to KP Accessories LTD</t>
  </si>
  <si>
    <t>INV#2022/30</t>
  </si>
  <si>
    <t>2113003480</t>
  </si>
  <si>
    <t>Deferred Liability Creation to Lai Tak Enterprise</t>
  </si>
  <si>
    <t>075122060356</t>
  </si>
  <si>
    <t>186BTB2209083</t>
  </si>
  <si>
    <t>Lai Tak Enterprises Ltd.</t>
  </si>
  <si>
    <t>2113003787</t>
  </si>
  <si>
    <t>Deferred Liability Creation to Lai Tak Enterprises</t>
  </si>
  <si>
    <t>186BTB2211408</t>
  </si>
  <si>
    <t>2113003799</t>
  </si>
  <si>
    <t>2113003778</t>
  </si>
  <si>
    <t>075122060493</t>
  </si>
  <si>
    <t>186BTB2211033</t>
  </si>
  <si>
    <t>2113003050</t>
  </si>
  <si>
    <t>Deferred Liability Creation to LAI TAK ENTERPRISES</t>
  </si>
  <si>
    <t>BBCDAK153060</t>
  </si>
  <si>
    <t>DPBCBD240680DAK</t>
  </si>
  <si>
    <t>2219000113</t>
  </si>
  <si>
    <t>2113003348</t>
  </si>
  <si>
    <t>BBCDAK233490</t>
  </si>
  <si>
    <t>DPBCBD246914DAK</t>
  </si>
  <si>
    <t>2219000102</t>
  </si>
  <si>
    <t>2126000990</t>
  </si>
  <si>
    <t>Deferred Liability Creation to M &amp; U PACKAGING</t>
  </si>
  <si>
    <t>MPL-2022-2230</t>
  </si>
  <si>
    <t>2126000862</t>
  </si>
  <si>
    <t>MPL-2022-0970</t>
  </si>
  <si>
    <t>2126000867</t>
  </si>
  <si>
    <t>MPL-2022-0977</t>
  </si>
  <si>
    <t>2126000846</t>
  </si>
  <si>
    <t>Deferred Liability Creation to M &amp; U PACKAGING BD</t>
  </si>
  <si>
    <t>MPL-2022-0976</t>
  </si>
  <si>
    <t>2219000115</t>
  </si>
  <si>
    <t>2126001067</t>
  </si>
  <si>
    <t>Deferred Liability Creation to M &amp; U Packaging Ltd</t>
  </si>
  <si>
    <t>MPL-2022-2980</t>
  </si>
  <si>
    <t>2126001068</t>
  </si>
  <si>
    <t>MPL-2022-2747</t>
  </si>
  <si>
    <t>2126000977</t>
  </si>
  <si>
    <t>20220517/009237</t>
  </si>
  <si>
    <t>2126001069</t>
  </si>
  <si>
    <t>20220612/009439</t>
  </si>
  <si>
    <t>2126001070</t>
  </si>
  <si>
    <t>20220601/009359</t>
  </si>
  <si>
    <t>2126001094</t>
  </si>
  <si>
    <t>20220430/009184</t>
  </si>
  <si>
    <t>2126001095</t>
  </si>
  <si>
    <t>20220522/009276</t>
  </si>
  <si>
    <t>2126001096</t>
  </si>
  <si>
    <t>20220514/009222</t>
  </si>
  <si>
    <t>2126000964</t>
  </si>
  <si>
    <t>MNZ/20220517/00923</t>
  </si>
  <si>
    <t>MNZ/20220517/009</t>
  </si>
  <si>
    <t>2126000865</t>
  </si>
  <si>
    <t>MNZ/20220309/0088</t>
  </si>
  <si>
    <t>MNZ/20220309/008</t>
  </si>
  <si>
    <t>2219000014</t>
  </si>
  <si>
    <t>2126000968</t>
  </si>
  <si>
    <t>MNZ/20220402/00897</t>
  </si>
  <si>
    <t>MNZ/20220402/008</t>
  </si>
  <si>
    <t>2219000146</t>
  </si>
  <si>
    <t>2113003791</t>
  </si>
  <si>
    <t>Deferred Liability Creation to NANTONG SUNRISE</t>
  </si>
  <si>
    <t>075122060504</t>
  </si>
  <si>
    <t>186BTB2211422</t>
  </si>
  <si>
    <t>NANTONG SUNRISE FOREIGN TRADE</t>
  </si>
  <si>
    <t>2113003714</t>
  </si>
  <si>
    <t>BBCDAK235162</t>
  </si>
  <si>
    <t>DPBCBD249877DAK</t>
  </si>
  <si>
    <t>2219000013</t>
  </si>
  <si>
    <t>2113003908</t>
  </si>
  <si>
    <t>Deferred Liability Creation to NANTONG SUNRISE FOR</t>
  </si>
  <si>
    <t>186BTB2213097</t>
  </si>
  <si>
    <t>2113004000</t>
  </si>
  <si>
    <t>075122060706</t>
  </si>
  <si>
    <t>186BTB2214863</t>
  </si>
  <si>
    <t>2113003144</t>
  </si>
  <si>
    <t>BBCDAK231424</t>
  </si>
  <si>
    <t>DPBCBD243125DAK</t>
  </si>
  <si>
    <t>2113003329</t>
  </si>
  <si>
    <t>DPBCBD246040DAK</t>
  </si>
  <si>
    <t>2126001078</t>
  </si>
  <si>
    <t>Deferred Liability Creation to NATURUB ACCESS</t>
  </si>
  <si>
    <t>DCUDAK234547</t>
  </si>
  <si>
    <t>IBCEPZ254733DAK</t>
  </si>
  <si>
    <t>2126001079</t>
  </si>
  <si>
    <t>DCUDAK234729</t>
  </si>
  <si>
    <t>IBCEPZ254360DAK</t>
  </si>
  <si>
    <t>2126001080</t>
  </si>
  <si>
    <t>DCUDAK234891</t>
  </si>
  <si>
    <t>IBCEPZ254363DAK</t>
  </si>
  <si>
    <t>2126001077</t>
  </si>
  <si>
    <t>DCUDAK230779</t>
  </si>
  <si>
    <t>IBCEPZ252226DAK</t>
  </si>
  <si>
    <t>2219000153</t>
  </si>
  <si>
    <t>2126001000</t>
  </si>
  <si>
    <t>Deferred Liability Creation to NATURUB ACCESSORIE</t>
  </si>
  <si>
    <t>IBCEPZ250139DAK</t>
  </si>
  <si>
    <t>2219000003</t>
  </si>
  <si>
    <t>2126001133</t>
  </si>
  <si>
    <t>IBCEPZ256384DAK</t>
  </si>
  <si>
    <t>2113003900</t>
  </si>
  <si>
    <t>Deferred Liability Creation to NISHAT MILLS LTD</t>
  </si>
  <si>
    <t>075122060528</t>
  </si>
  <si>
    <t>186BTB2212432</t>
  </si>
  <si>
    <t>2113003901</t>
  </si>
  <si>
    <t>186BTB2213105</t>
  </si>
  <si>
    <t>2113003902</t>
  </si>
  <si>
    <t>186BTB2213682</t>
  </si>
  <si>
    <t>2113003909</t>
  </si>
  <si>
    <t>075122060616</t>
  </si>
  <si>
    <t>186BTB2213219</t>
  </si>
  <si>
    <t>2113003997</t>
  </si>
  <si>
    <t>186BTB2214020</t>
  </si>
  <si>
    <t>2113003910</t>
  </si>
  <si>
    <t>186BTB2213678</t>
  </si>
  <si>
    <t>2113003995</t>
  </si>
  <si>
    <t>186BTB2214175</t>
  </si>
  <si>
    <t>2113003347</t>
  </si>
  <si>
    <t>BBCDAK230763</t>
  </si>
  <si>
    <t>DPBCBD246509DAK</t>
  </si>
  <si>
    <t>2113003491</t>
  </si>
  <si>
    <t>DPBCBD247710DAK</t>
  </si>
  <si>
    <t>2113003722</t>
  </si>
  <si>
    <t>DPBCBD251011DAK</t>
  </si>
  <si>
    <t>2113003838</t>
  </si>
  <si>
    <t>DPBCBD253213DAK</t>
  </si>
  <si>
    <t>2126001118</t>
  </si>
  <si>
    <t>BBCDAK238967</t>
  </si>
  <si>
    <t>DPBCOR254861DAK</t>
  </si>
  <si>
    <t>2113002918</t>
  </si>
  <si>
    <t>DPBCBD238530DAK</t>
  </si>
  <si>
    <t>2219000108</t>
  </si>
  <si>
    <t>2113003775</t>
  </si>
  <si>
    <t>Deferred Liability Creation to NISHAT MILLS#LTD</t>
  </si>
  <si>
    <t>075122060357</t>
  </si>
  <si>
    <t>186BTB2210517</t>
  </si>
  <si>
    <t>2113003802</t>
  </si>
  <si>
    <t>186BTB2212137</t>
  </si>
  <si>
    <t>2113003779</t>
  </si>
  <si>
    <t>186BTB2211036</t>
  </si>
  <si>
    <t>2113003797</t>
  </si>
  <si>
    <t>186BTB2211945</t>
  </si>
  <si>
    <t>2113003801</t>
  </si>
  <si>
    <t>186BTB2212133</t>
  </si>
  <si>
    <t>2126000923</t>
  </si>
  <si>
    <t>ota/cipl-02022/002</t>
  </si>
  <si>
    <t>OTA/186/22</t>
  </si>
  <si>
    <t>2126000927</t>
  </si>
  <si>
    <t>OTA/CIPL-02022/026</t>
  </si>
  <si>
    <t>OTA/185/22</t>
  </si>
  <si>
    <t>2126001139</t>
  </si>
  <si>
    <t>OTA/187/2022</t>
  </si>
  <si>
    <t>OTA/187/22</t>
  </si>
  <si>
    <t>2126000978</t>
  </si>
  <si>
    <t>OTA/180/22</t>
  </si>
  <si>
    <t>2219000019</t>
  </si>
  <si>
    <t>2126001014</t>
  </si>
  <si>
    <t>Deferred Liability Creation to ORIGIN TRIMS &amp; ACCE</t>
  </si>
  <si>
    <t>DCUDAK236500</t>
  </si>
  <si>
    <t>IBCLOC251318DAK</t>
  </si>
  <si>
    <t>2219000139</t>
  </si>
  <si>
    <t>2126000893</t>
  </si>
  <si>
    <t>DCUDAK232884</t>
  </si>
  <si>
    <t>IBCEPZ244082DAK</t>
  </si>
  <si>
    <t>2126001083</t>
  </si>
  <si>
    <t>IBCEPZ254558DAK</t>
  </si>
  <si>
    <t>2126001084</t>
  </si>
  <si>
    <t>OIL/CIPL/11/05/22(</t>
  </si>
  <si>
    <t>IBCEPZ254741DAK</t>
  </si>
  <si>
    <t>2126001085</t>
  </si>
  <si>
    <t>OIL/CIPL/10/04/22(</t>
  </si>
  <si>
    <t>IBCEPZ254176DAK</t>
  </si>
  <si>
    <t>2126001122</t>
  </si>
  <si>
    <t>IBCEPZ255186DAK</t>
  </si>
  <si>
    <t>2126001123</t>
  </si>
  <si>
    <t>IBCEPZ255188DAK</t>
  </si>
  <si>
    <t>2113003332</t>
  </si>
  <si>
    <t>DCUDAK235481</t>
  </si>
  <si>
    <t>IBCEPZ246545DAK</t>
  </si>
  <si>
    <t>2219000059</t>
  </si>
  <si>
    <t>2113003499</t>
  </si>
  <si>
    <t>DCUDAK154623</t>
  </si>
  <si>
    <t>IBCEPZ246144DAK</t>
  </si>
  <si>
    <t>2219000055</t>
  </si>
  <si>
    <t>2126000883</t>
  </si>
  <si>
    <t>IBCEPZ245797DAK</t>
  </si>
  <si>
    <t>2219000052</t>
  </si>
  <si>
    <t>2126000884</t>
  </si>
  <si>
    <t>DCUDAK233837</t>
  </si>
  <si>
    <t>IBCEPZ245784DAK</t>
  </si>
  <si>
    <t>2219000051</t>
  </si>
  <si>
    <t>2126000822</t>
  </si>
  <si>
    <t>Deferred Liability Creation to PARAMOUNT TEXTILE L</t>
  </si>
  <si>
    <t>PTL/EXP-0313/2022</t>
  </si>
  <si>
    <t>PTL/EXP-0313/202</t>
  </si>
  <si>
    <t>2219000117</t>
  </si>
  <si>
    <t>2126000505</t>
  </si>
  <si>
    <t>Deferred Liability Creation to PAXAR BANGLADE</t>
  </si>
  <si>
    <t>DCUDAK147191</t>
  </si>
  <si>
    <t>IBCEPZ184214DAK</t>
  </si>
  <si>
    <t>2113002218</t>
  </si>
  <si>
    <t>IBCEPZ183076DAK</t>
  </si>
  <si>
    <t>2126001034</t>
  </si>
  <si>
    <t>DCUDAK238334</t>
  </si>
  <si>
    <t>IBCEPZ253039DAK</t>
  </si>
  <si>
    <t>2126001035</t>
  </si>
  <si>
    <t>DCUDAK230822</t>
  </si>
  <si>
    <t>IBCEPZ252433DAK</t>
  </si>
  <si>
    <t>2219000150</t>
  </si>
  <si>
    <t>2126000937</t>
  </si>
  <si>
    <t>Deferred Liability Creation to Paxar Bangladesh Lt</t>
  </si>
  <si>
    <t>IBCEPZ246775DAK</t>
  </si>
  <si>
    <t>2219000002</t>
  </si>
  <si>
    <t>2126000939</t>
  </si>
  <si>
    <t>DCUDAK233850</t>
  </si>
  <si>
    <t>IBCEPZ247991DAK</t>
  </si>
  <si>
    <t>2219000062</t>
  </si>
  <si>
    <t>2126000941</t>
  </si>
  <si>
    <t>DCUDAK236749</t>
  </si>
  <si>
    <t>IBCEPZ247842DAK</t>
  </si>
  <si>
    <t>2219000061</t>
  </si>
  <si>
    <t>2113002255</t>
  </si>
  <si>
    <t>200954-sc DCUDAK01</t>
  </si>
  <si>
    <t>IBCEPZ183061DAK</t>
  </si>
  <si>
    <t>2113002256</t>
  </si>
  <si>
    <t>201941-SC DCUDAK01</t>
  </si>
  <si>
    <t>IBCEPZ183055DAK</t>
  </si>
  <si>
    <t>2113002257</t>
  </si>
  <si>
    <t>207343-SC DCUDAK02</t>
  </si>
  <si>
    <t>IBCEPZ183065DAK</t>
  </si>
  <si>
    <t>2113002258</t>
  </si>
  <si>
    <t>203046-SC DCUDAK01</t>
  </si>
  <si>
    <t>IBCEPZ183047DAK</t>
  </si>
  <si>
    <t>2113002259</t>
  </si>
  <si>
    <t>202964-SC DCUDAK01</t>
  </si>
  <si>
    <t>IBCEPZ183059DAK</t>
  </si>
  <si>
    <t>2113002260</t>
  </si>
  <si>
    <t>224002</t>
  </si>
  <si>
    <t>IBCEPZ183063DAK</t>
  </si>
  <si>
    <t>2113003148</t>
  </si>
  <si>
    <t>DCUDAK230919</t>
  </si>
  <si>
    <t>IBCEPZ240363DAK</t>
  </si>
  <si>
    <t>2126001086</t>
  </si>
  <si>
    <t>268225-SC  DCUDAK2</t>
  </si>
  <si>
    <t>IBCEPZ254185DAK</t>
  </si>
  <si>
    <t>2113003122</t>
  </si>
  <si>
    <t>DCUDAK151412</t>
  </si>
  <si>
    <t>IBCEPZ242406DAK</t>
  </si>
  <si>
    <t>2126000994</t>
  </si>
  <si>
    <t>Deferred Liability Creation to PAXAR BD LTD</t>
  </si>
  <si>
    <t>IBCEPZ248609DAK</t>
  </si>
  <si>
    <t>2126000995</t>
  </si>
  <si>
    <t>IBCEPZ249013DAK</t>
  </si>
  <si>
    <t>2126000998</t>
  </si>
  <si>
    <t>IBCEPZ249316DAK</t>
  </si>
  <si>
    <t>2126001005</t>
  </si>
  <si>
    <t>IBCEPZ251721DAK</t>
  </si>
  <si>
    <t>2126001007</t>
  </si>
  <si>
    <t>IBCEPZ249014DAK</t>
  </si>
  <si>
    <t>2126001008</t>
  </si>
  <si>
    <t>IBCEPZ252175DAK</t>
  </si>
  <si>
    <t>2126001015</t>
  </si>
  <si>
    <t>IBCEPZ250540DAK</t>
  </si>
  <si>
    <t>2219000135</t>
  </si>
  <si>
    <t>2126000909</t>
  </si>
  <si>
    <t>B03LC22/223001055</t>
  </si>
  <si>
    <t>3LC22/223001055</t>
  </si>
  <si>
    <t>2126001099</t>
  </si>
  <si>
    <t>Deferred Liability Creation to R-PAC BD LTD</t>
  </si>
  <si>
    <t>03LC22/223001613</t>
  </si>
  <si>
    <t>2126000969</t>
  </si>
  <si>
    <t>3LC22/223001226</t>
  </si>
  <si>
    <t>2126001057</t>
  </si>
  <si>
    <t>B03LC22/223001614</t>
  </si>
  <si>
    <t>3LC22/223001614</t>
  </si>
  <si>
    <t>2126001058</t>
  </si>
  <si>
    <t>B03LC22/223001708</t>
  </si>
  <si>
    <t>3LC22/223001708</t>
  </si>
  <si>
    <t>2126001059</t>
  </si>
  <si>
    <t>B03LC22/223001280</t>
  </si>
  <si>
    <t>3LC22/223001280</t>
  </si>
  <si>
    <t>2126001060</t>
  </si>
  <si>
    <t>B03LC22/223001616</t>
  </si>
  <si>
    <t>3LC22/223001616</t>
  </si>
  <si>
    <t>2126000965</t>
  </si>
  <si>
    <t>BO3LC22/223001269</t>
  </si>
  <si>
    <t>BO3LC22/22300126</t>
  </si>
  <si>
    <t>2126001042</t>
  </si>
  <si>
    <t>BO3LC22/223001279</t>
  </si>
  <si>
    <t>03LC22/223001279</t>
  </si>
  <si>
    <t>2126001043</t>
  </si>
  <si>
    <t>BO3LC22/223001493</t>
  </si>
  <si>
    <t>03LC22/223001493</t>
  </si>
  <si>
    <t>2126001044</t>
  </si>
  <si>
    <t>BO3LC22/223001267</t>
  </si>
  <si>
    <t>03LC22/223001267</t>
  </si>
  <si>
    <t>2126001045</t>
  </si>
  <si>
    <t>BO3LC22/223001494</t>
  </si>
  <si>
    <t>03LC22/223001494</t>
  </si>
  <si>
    <t>2126000874</t>
  </si>
  <si>
    <t>BO3LC22/223000683</t>
  </si>
  <si>
    <t>O3LC22/223000683</t>
  </si>
  <si>
    <t>2219000005</t>
  </si>
  <si>
    <t>2126000929</t>
  </si>
  <si>
    <t>CIPL040422A</t>
  </si>
  <si>
    <t>3LC22/223001138</t>
  </si>
  <si>
    <t>2219000085</t>
  </si>
  <si>
    <t>2126000930</t>
  </si>
  <si>
    <t>CIPL032422</t>
  </si>
  <si>
    <t>3LC22/223001017</t>
  </si>
  <si>
    <t>2219000082</t>
  </si>
  <si>
    <t>2126000931</t>
  </si>
  <si>
    <t>CIPL040422C</t>
  </si>
  <si>
    <t>3LC22/223001140</t>
  </si>
  <si>
    <t>2219000083</t>
  </si>
  <si>
    <t>2126000966</t>
  </si>
  <si>
    <t>BO3LC22/223001268</t>
  </si>
  <si>
    <t>3LC22/223001268</t>
  </si>
  <si>
    <t>2219000152</t>
  </si>
  <si>
    <t>2126000967</t>
  </si>
  <si>
    <t>BO3LC22/223001214</t>
  </si>
  <si>
    <t>3LC22/223001214</t>
  </si>
  <si>
    <t>2219000151</t>
  </si>
  <si>
    <t>2126000980</t>
  </si>
  <si>
    <t>Deferred Liability Creation to RPAC BD LTD</t>
  </si>
  <si>
    <t>BO3LC22/223001324</t>
  </si>
  <si>
    <t>O3LC22/223001324</t>
  </si>
  <si>
    <t>2126000921</t>
  </si>
  <si>
    <t>Deferred Liability Creation to S.B Enterprise</t>
  </si>
  <si>
    <t>SC-2201</t>
  </si>
  <si>
    <t>SB Enterprise</t>
  </si>
  <si>
    <t>2126001131</t>
  </si>
  <si>
    <t>Deferred Liability Creation to Sadia Textile Mills</t>
  </si>
  <si>
    <t>ML/CIPL/10524/2022</t>
  </si>
  <si>
    <t>ML/CIPL/10524/20</t>
  </si>
  <si>
    <t>SADIA TEXTILE MILLS LIMITED</t>
  </si>
  <si>
    <t>2126001142</t>
  </si>
  <si>
    <t>Deferred Liability Creation to SADIA TEXTILE MILLS</t>
  </si>
  <si>
    <t>STML/CIPL/09/2022</t>
  </si>
  <si>
    <t>ML/CIPL/10532/20</t>
  </si>
  <si>
    <t>2113003697</t>
  </si>
  <si>
    <t>Deferred Liability Creation to SAPPHIRE FINISHI</t>
  </si>
  <si>
    <t>BBCDAK234178</t>
  </si>
  <si>
    <t>DPBCBD248363DAK</t>
  </si>
  <si>
    <t>2113003698</t>
  </si>
  <si>
    <t>DPBCBD250733DAK</t>
  </si>
  <si>
    <t>2113003770</t>
  </si>
  <si>
    <t>Deferred Liability Creation to Sapphire Finishing</t>
  </si>
  <si>
    <t>075122060441</t>
  </si>
  <si>
    <t>186BTB2210285186</t>
  </si>
  <si>
    <t>2113003481</t>
  </si>
  <si>
    <t>186BTB2209475</t>
  </si>
  <si>
    <t>2113003482</t>
  </si>
  <si>
    <t>186BTB2209479</t>
  </si>
  <si>
    <t>2113003903</t>
  </si>
  <si>
    <t>186BTB2213110</t>
  </si>
  <si>
    <t>2113003904</t>
  </si>
  <si>
    <t>186BTB2213108</t>
  </si>
  <si>
    <t>2113004001</t>
  </si>
  <si>
    <t>186BTB2214016</t>
  </si>
  <si>
    <t>2113003337</t>
  </si>
  <si>
    <t>BBCDAK155534</t>
  </si>
  <si>
    <t>DPBCBD246465DAK</t>
  </si>
  <si>
    <t>2113003430</t>
  </si>
  <si>
    <t>DPBCBD247489DAK</t>
  </si>
  <si>
    <t>2113003721</t>
  </si>
  <si>
    <t>DPBCBD251424DAK</t>
  </si>
  <si>
    <t>2113003731</t>
  </si>
  <si>
    <t>DPBCBD250787DAK</t>
  </si>
  <si>
    <t>2113002916</t>
  </si>
  <si>
    <t>DPBCBD240017DAK</t>
  </si>
  <si>
    <t>2219000009</t>
  </si>
  <si>
    <t>2113003091</t>
  </si>
  <si>
    <t>DPBCBD241827DAK</t>
  </si>
  <si>
    <t>2219000020</t>
  </si>
  <si>
    <t>2126000915</t>
  </si>
  <si>
    <t>DPBCBD242884DAK</t>
  </si>
  <si>
    <t>2219000089</t>
  </si>
  <si>
    <t>2126000916</t>
  </si>
  <si>
    <t>DPBCBD242882DAK</t>
  </si>
  <si>
    <t>2219000087</t>
  </si>
  <si>
    <t>2113003198</t>
  </si>
  <si>
    <t>DPBCBD244268DAK</t>
  </si>
  <si>
    <t>2219000123</t>
  </si>
  <si>
    <t>2113003780</t>
  </si>
  <si>
    <t>Deferred Liability Creation to SARENA TEXTILE</t>
  </si>
  <si>
    <t>075122060446</t>
  </si>
  <si>
    <t>186BTB2211048</t>
  </si>
  <si>
    <t>SARENA TEXTILE INDUSTRIES (PVT</t>
  </si>
  <si>
    <t>2113003887</t>
  </si>
  <si>
    <t>Deferred Liability Creation to SARENA TEXTILE IND</t>
  </si>
  <si>
    <t>BBCDAK237770</t>
  </si>
  <si>
    <t>DPBCBD253817DAK</t>
  </si>
  <si>
    <t>2113003888</t>
  </si>
  <si>
    <t>BBCDAK239307</t>
  </si>
  <si>
    <t>DPBCOR254146DAK</t>
  </si>
  <si>
    <t>2113003717</t>
  </si>
  <si>
    <t>Deferred Liability Creation to SHENZHEN WEIXING</t>
  </si>
  <si>
    <t>BBCDAK235195</t>
  </si>
  <si>
    <t>DPBCBD250429DAK</t>
  </si>
  <si>
    <t>SHENZHEN WEIXING IMP AND EXP C</t>
  </si>
  <si>
    <t>2113003728</t>
  </si>
  <si>
    <t>BBCDAK233548</t>
  </si>
  <si>
    <t>DPBCBD250445DAK</t>
  </si>
  <si>
    <t>2219000091</t>
  </si>
  <si>
    <t>2113003911</t>
  </si>
  <si>
    <t>Deferred Liability Creation to SHENZHEN WEIXING IM</t>
  </si>
  <si>
    <t>075122060517</t>
  </si>
  <si>
    <t>186BTB2213523</t>
  </si>
  <si>
    <t>2113003351</t>
  </si>
  <si>
    <t>DPBCBD246910DAK</t>
  </si>
  <si>
    <t>2113003694</t>
  </si>
  <si>
    <t>DPBCBD250480DAK</t>
  </si>
  <si>
    <t>2113003839</t>
  </si>
  <si>
    <t>DPBCBD253198DAK</t>
  </si>
  <si>
    <t>2113003750</t>
  </si>
  <si>
    <t>Deferred Liability Creation to SHIMADA SHOJI CO</t>
  </si>
  <si>
    <t>BBCDAK235790</t>
  </si>
  <si>
    <t>DPBCBD250059DAK</t>
  </si>
  <si>
    <t>SHIMADA SHOJI CO LTD</t>
  </si>
  <si>
    <t>2113003963</t>
  </si>
  <si>
    <t>BBCDAK239838</t>
  </si>
  <si>
    <t>DPBCOR255686DAK</t>
  </si>
  <si>
    <t>2219000038</t>
  </si>
  <si>
    <t>2113003331</t>
  </si>
  <si>
    <t>Deferred Liability Creation to SHIMADA SHOJI CO.</t>
  </si>
  <si>
    <t>DPBCBD246003DAK</t>
  </si>
  <si>
    <t>2126001132</t>
  </si>
  <si>
    <t>Deferred Liability Creation to SHIMADA SHOJI CO.,</t>
  </si>
  <si>
    <t>IBCEPZ255754DAK</t>
  </si>
  <si>
    <t>2219000066</t>
  </si>
  <si>
    <t>2113000559</t>
  </si>
  <si>
    <t>Deferred Liability Creation to SHOHEL AND BROTHERS</t>
  </si>
  <si>
    <t>DPCDAK138709</t>
  </si>
  <si>
    <t>DPBCOR162179DAK</t>
  </si>
  <si>
    <t>SHOHEL AND BROTHERS (SINGAPORE</t>
  </si>
  <si>
    <t>2219000095</t>
  </si>
  <si>
    <t>2126000896</t>
  </si>
  <si>
    <t>Deferred Liability Creation to SML PACKAGING</t>
  </si>
  <si>
    <t>IBCDAO246086DAK</t>
  </si>
  <si>
    <t>2219000044</t>
  </si>
  <si>
    <t>2126001016</t>
  </si>
  <si>
    <t>Deferred Liability Creation to SML Packaging Solut</t>
  </si>
  <si>
    <t>DCUDAK236968</t>
  </si>
  <si>
    <t>IBCDAO252177DAK</t>
  </si>
  <si>
    <t>2126001137</t>
  </si>
  <si>
    <t>IBCDAO256203DAK</t>
  </si>
  <si>
    <t>2126000997</t>
  </si>
  <si>
    <t>IBCDAO250130DAK</t>
  </si>
  <si>
    <t>2219000046</t>
  </si>
  <si>
    <t>2126001003</t>
  </si>
  <si>
    <t>IBCDAO250143DAK</t>
  </si>
  <si>
    <t>2219000050</t>
  </si>
  <si>
    <t>2126001087</t>
  </si>
  <si>
    <t>16-05-2022-ABC</t>
  </si>
  <si>
    <t>IBCDAO254212DAK</t>
  </si>
  <si>
    <t>2219000129</t>
  </si>
  <si>
    <t>2113003891</t>
  </si>
  <si>
    <t>Deferred Liability Creation to SUNSHINE ACCESSORIE</t>
  </si>
  <si>
    <t>075122120518</t>
  </si>
  <si>
    <t>186BTB2212477</t>
  </si>
  <si>
    <t>SUNSHINE ACCESSORIES BD. LTD.</t>
  </si>
  <si>
    <t>2126000936</t>
  </si>
  <si>
    <t>DCUDAK230491</t>
  </si>
  <si>
    <t>IBCEPZ246296DAK</t>
  </si>
  <si>
    <t>2219000058</t>
  </si>
  <si>
    <t>2113003498</t>
  </si>
  <si>
    <t>DCUDAK150516</t>
  </si>
  <si>
    <t>IBCEPZ247102DAK</t>
  </si>
  <si>
    <t>2219000060</t>
  </si>
  <si>
    <t>2126001030</t>
  </si>
  <si>
    <t>Deferred Liability Creation to Taiwan Bangla Speci</t>
  </si>
  <si>
    <t>IBCEPZ252180DAK</t>
  </si>
  <si>
    <t>2126001124</t>
  </si>
  <si>
    <t>IBCEPZ255448DAK</t>
  </si>
  <si>
    <t>2113003497</t>
  </si>
  <si>
    <t>IBCEPZ245443DAK</t>
  </si>
  <si>
    <t>2219000000</t>
  </si>
  <si>
    <t>2113002672</t>
  </si>
  <si>
    <t>Deferred Liability Creation to TALENT TEXTILES CO</t>
  </si>
  <si>
    <t>BBCDAK152540</t>
  </si>
  <si>
    <t>DPBCBD234923DAK</t>
  </si>
  <si>
    <t>2219000098</t>
  </si>
  <si>
    <t>2126000785</t>
  </si>
  <si>
    <t>Deferred Liability Creation to TAT FAI ZIPPER</t>
  </si>
  <si>
    <t>INV#193/21(B)</t>
  </si>
  <si>
    <t>TAT FAI ZIPPER COMPANY LIMITED</t>
  </si>
  <si>
    <t>2219000093</t>
  </si>
  <si>
    <t>2113003999</t>
  </si>
  <si>
    <t>186BTB2214886</t>
  </si>
  <si>
    <t>2113003964</t>
  </si>
  <si>
    <t>DPBCBD256151DAK</t>
  </si>
  <si>
    <t>2113003965</t>
  </si>
  <si>
    <t>DPBCBD256059DAK</t>
  </si>
  <si>
    <t>2113003966</t>
  </si>
  <si>
    <t>DPBCBD256058DAK</t>
  </si>
  <si>
    <t>2113003967</t>
  </si>
  <si>
    <t>DPBCBD256174DAK</t>
  </si>
  <si>
    <t>2126001120</t>
  </si>
  <si>
    <t>DPBCBD255135DAK</t>
  </si>
  <si>
    <t>2126000960</t>
  </si>
  <si>
    <t>Deferred Liability Creation to TRS Accessories lTD</t>
  </si>
  <si>
    <t>TRS/CIPL/22-111</t>
  </si>
  <si>
    <t>2219000145</t>
  </si>
  <si>
    <t>2126000901</t>
  </si>
  <si>
    <t>TRS/CIPL/22-086</t>
  </si>
  <si>
    <t>2126000970</t>
  </si>
  <si>
    <t>TRS/CIPL/22-116</t>
  </si>
  <si>
    <t>2126001047</t>
  </si>
  <si>
    <t>TRS/CIPL/22-128</t>
  </si>
  <si>
    <t>2126001108</t>
  </si>
  <si>
    <t>TRS/CIPL-156/2022</t>
  </si>
  <si>
    <t>TRS/CIPL/22-140</t>
  </si>
  <si>
    <t>2126000900</t>
  </si>
  <si>
    <t>TRS/CIPL/22-085</t>
  </si>
  <si>
    <t>2219000097</t>
  </si>
  <si>
    <t>2126001026</t>
  </si>
  <si>
    <t>Deferred Liability Creation to TRS ACCESSORIES LTD</t>
  </si>
  <si>
    <t>TRS/CIPL-140/2022</t>
  </si>
  <si>
    <t>TRS/CIPL/22-126</t>
  </si>
  <si>
    <t>2113003905</t>
  </si>
  <si>
    <t>Deferred Liability Creation to VARDHMAN TEXTIES LT</t>
  </si>
  <si>
    <t>075122060523</t>
  </si>
  <si>
    <t>186BTB2213236</t>
  </si>
  <si>
    <t>2113003906</t>
  </si>
  <si>
    <t>186BTB2213413</t>
  </si>
  <si>
    <t>2113003496</t>
  </si>
  <si>
    <t>DPBCBD247206DAK</t>
  </si>
  <si>
    <t>2113003693</t>
  </si>
  <si>
    <t>DPBCBD251745DAK</t>
  </si>
  <si>
    <t>2113003193</t>
  </si>
  <si>
    <t>DPBCBD243705DAK</t>
  </si>
  <si>
    <t>2219000021</t>
  </si>
  <si>
    <t>2113003987</t>
  </si>
  <si>
    <t>186BTB2214019</t>
  </si>
  <si>
    <t>2113003988</t>
  </si>
  <si>
    <t>186BTB2214021</t>
  </si>
  <si>
    <t>2113003989</t>
  </si>
  <si>
    <t>186BTB2214345</t>
  </si>
  <si>
    <t>2113003727</t>
  </si>
  <si>
    <t>DPBCBD249341DAK</t>
  </si>
  <si>
    <t>2113003886</t>
  </si>
  <si>
    <t>DPBCBD253592DAK</t>
  </si>
  <si>
    <t>2113002867</t>
  </si>
  <si>
    <t>BBCDAK151016</t>
  </si>
  <si>
    <t>DPBCBD238619DAK</t>
  </si>
  <si>
    <t>2219000110</t>
  </si>
  <si>
    <t>2113002869</t>
  </si>
  <si>
    <t>DPBCBD238046DAK</t>
  </si>
  <si>
    <t>2219000104</t>
  </si>
  <si>
    <t>2126000991</t>
  </si>
  <si>
    <t>Deferred Liability Creation to VICTOR BANGLA</t>
  </si>
  <si>
    <t>CIPL-VB20220517</t>
  </si>
  <si>
    <t>VICTORY BANGLA</t>
  </si>
  <si>
    <t>2010200001</t>
  </si>
  <si>
    <t>2126000905</t>
  </si>
  <si>
    <t>Deferred Liability Creation to Victory Bangla</t>
  </si>
  <si>
    <t>BBCDAK234919</t>
  </si>
  <si>
    <t>CIPL-VB20220323</t>
  </si>
  <si>
    <t>2126001110</t>
  </si>
  <si>
    <t>Deferred Liability Creation to Victory Bangla Ltd</t>
  </si>
  <si>
    <t>CIPL-VB20220602</t>
  </si>
  <si>
    <t>2219000070</t>
  </si>
  <si>
    <t>2126001033</t>
  </si>
  <si>
    <t>Deferred Liability Creation to Western paper indus</t>
  </si>
  <si>
    <t>DCUDAK237445</t>
  </si>
  <si>
    <t>IBCEPZ253528DAK</t>
  </si>
  <si>
    <t>Western paper industries (BD)</t>
  </si>
  <si>
    <t>2113003433</t>
  </si>
  <si>
    <t>Deferred Liability Creation to WINNITEX LTD</t>
  </si>
  <si>
    <t>BBCDAK236513</t>
  </si>
  <si>
    <t>DPBCBD246290DAK</t>
  </si>
  <si>
    <t>Winnitex Limited</t>
  </si>
  <si>
    <t>2219000029</t>
  </si>
  <si>
    <t>2113003429</t>
  </si>
  <si>
    <t>BBCDAK154102</t>
  </si>
  <si>
    <t>DPBCBD246316DAK</t>
  </si>
  <si>
    <t>2219000101</t>
  </si>
  <si>
    <t>2113003996</t>
  </si>
  <si>
    <t>Deferred Liability Creation to YA DONG (HONG KONG)</t>
  </si>
  <si>
    <t>075122060656</t>
  </si>
  <si>
    <t>186BTB2214809</t>
  </si>
  <si>
    <t>2113003492</t>
  </si>
  <si>
    <t>DPBCBD247187DAK</t>
  </si>
  <si>
    <t>2113003493</t>
  </si>
  <si>
    <t>DPBCBD247208DAK</t>
  </si>
  <si>
    <t>2113003495</t>
  </si>
  <si>
    <t>DPBCBD247180DAK</t>
  </si>
  <si>
    <t>2113003733</t>
  </si>
  <si>
    <t>DPBCBD248371DAK</t>
  </si>
  <si>
    <t>2113003734</t>
  </si>
  <si>
    <t>DPBCBD250779DAK</t>
  </si>
  <si>
    <t>2113003962</t>
  </si>
  <si>
    <t>DPBCBD255147DAK</t>
  </si>
  <si>
    <t>2219000037</t>
  </si>
  <si>
    <t>2113003494</t>
  </si>
  <si>
    <t>DPBCBD247214DAK</t>
  </si>
  <si>
    <t>2219000124</t>
  </si>
  <si>
    <t>2113003774</t>
  </si>
  <si>
    <t>Deferred Liability Creation to Yixing Lucky G</t>
  </si>
  <si>
    <t>075122060440</t>
  </si>
  <si>
    <t>186BTB2210505</t>
  </si>
  <si>
    <t>2113003776</t>
  </si>
  <si>
    <t>186BTB2210715</t>
  </si>
  <si>
    <t>2113002938</t>
  </si>
  <si>
    <t>Deferred Liability Creation to YIXING LUCKY G AN L</t>
  </si>
  <si>
    <t>BBCDAK230749</t>
  </si>
  <si>
    <t>DPBCBD240224DAK</t>
  </si>
  <si>
    <t>2219000121</t>
  </si>
  <si>
    <t>2126000889</t>
  </si>
  <si>
    <t>IBCEPZ246090DAK</t>
  </si>
  <si>
    <t>2219000001</t>
  </si>
  <si>
    <t>2126000992</t>
  </si>
  <si>
    <t>DCUDAK151448</t>
  </si>
  <si>
    <t>IBCEPZ252181DAK</t>
  </si>
  <si>
    <t>2126001006</t>
  </si>
  <si>
    <t>DCUDAK230371</t>
  </si>
  <si>
    <t>IBCEPZ248627DAK</t>
  </si>
  <si>
    <t>2126001032</t>
  </si>
  <si>
    <t>IBCEPZ253532DAK</t>
  </si>
  <si>
    <t>2126001134</t>
  </si>
  <si>
    <t>DCUDAK240053</t>
  </si>
  <si>
    <t>IBCEPZ256039DAK</t>
  </si>
  <si>
    <t>2126000943</t>
  </si>
  <si>
    <t>IBCEPZ246531DAK</t>
  </si>
  <si>
    <t>2219000132</t>
  </si>
  <si>
    <t>2126001009</t>
  </si>
  <si>
    <t>DCUDAK234566</t>
  </si>
  <si>
    <t>IBCEPZ250107DAK</t>
  </si>
  <si>
    <t>2219000134</t>
  </si>
  <si>
    <t>2126001018</t>
  </si>
  <si>
    <t>IBCEPZ248610DAK</t>
  </si>
  <si>
    <t>2219000133</t>
  </si>
  <si>
    <t>2126001036</t>
  </si>
  <si>
    <t>IBCEPZ252768DAK</t>
  </si>
  <si>
    <t>2219000136</t>
  </si>
  <si>
    <t>2126001135</t>
  </si>
  <si>
    <t>IBCEPZ256410DAK</t>
  </si>
  <si>
    <t>2219000138</t>
  </si>
  <si>
    <t>2113003784</t>
  </si>
  <si>
    <t>075122060470</t>
  </si>
  <si>
    <t>186BTB2211386</t>
  </si>
  <si>
    <t>2113003785</t>
  </si>
  <si>
    <t>186BTB2211394</t>
  </si>
  <si>
    <t>2113003789</t>
  </si>
  <si>
    <t>186BTB2211418</t>
  </si>
  <si>
    <t>2113003790</t>
  </si>
  <si>
    <t>186BTB2211419</t>
  </si>
  <si>
    <t>2113003798</t>
  </si>
  <si>
    <t>186BTB2212040</t>
  </si>
  <si>
    <t>2113003704</t>
  </si>
  <si>
    <t>BBCDAK234808</t>
  </si>
  <si>
    <t>DPBCBD248942DAK</t>
  </si>
  <si>
    <t>2113003708</t>
  </si>
  <si>
    <t>DPBCBD250768DAK</t>
  </si>
  <si>
    <t>2113003709</t>
  </si>
  <si>
    <t>DPBCBD251962DAK</t>
  </si>
  <si>
    <t>2113003711</t>
  </si>
  <si>
    <t>BBCDAK235132</t>
  </si>
  <si>
    <t>DPBCBD248953DAK</t>
  </si>
  <si>
    <t>2113003712</t>
  </si>
  <si>
    <t>DPBCBD250722DAK</t>
  </si>
  <si>
    <t>2113003726</t>
  </si>
  <si>
    <t>BBCDAK232212</t>
  </si>
  <si>
    <t>DPBCBD250441DAK</t>
  </si>
  <si>
    <t>2113003741</t>
  </si>
  <si>
    <t>DPBCBD250080DAK</t>
  </si>
  <si>
    <t>2113003742</t>
  </si>
  <si>
    <t>DPBCBD250450DAK</t>
  </si>
  <si>
    <t>2113003743</t>
  </si>
  <si>
    <t>DPBCBD251969DAK</t>
  </si>
  <si>
    <t>2113003746</t>
  </si>
  <si>
    <t>DPBCBD249704DAK</t>
  </si>
  <si>
    <t>2113003748</t>
  </si>
  <si>
    <t>DPBCBD250027DAK</t>
  </si>
  <si>
    <t>2126001027</t>
  </si>
  <si>
    <t>DPBCBD250169DAK</t>
  </si>
  <si>
    <t>2113003272</t>
  </si>
  <si>
    <t>DPBCBD245365DAK</t>
  </si>
  <si>
    <t>2219000007</t>
  </si>
  <si>
    <t>2113003298</t>
  </si>
  <si>
    <t>DPBCBD246094DAK</t>
  </si>
  <si>
    <t>2219000008</t>
  </si>
  <si>
    <t>2113003703</t>
  </si>
  <si>
    <t>DPBCBD250785DAK</t>
  </si>
  <si>
    <t>2219000035</t>
  </si>
  <si>
    <t>2113003725</t>
  </si>
  <si>
    <t>DPBCBD248885DAK</t>
  </si>
  <si>
    <t>2219000032</t>
  </si>
  <si>
    <t>2113003737</t>
  </si>
  <si>
    <t>DPBCBD250721DAK</t>
  </si>
  <si>
    <t>2219000034</t>
  </si>
  <si>
    <t>2113003738</t>
  </si>
  <si>
    <t>DPBCBD251554DAK</t>
  </si>
  <si>
    <t>2219000036</t>
  </si>
  <si>
    <t>2113002623</t>
  </si>
  <si>
    <t>BBCDAK152366</t>
  </si>
  <si>
    <t>DPBCBD234443DAK</t>
  </si>
  <si>
    <t>2219000086</t>
  </si>
  <si>
    <t>2113002935</t>
  </si>
  <si>
    <t>DPBCBD240596DAK</t>
  </si>
  <si>
    <t>2219000112</t>
  </si>
  <si>
    <t>2113003273</t>
  </si>
  <si>
    <t>DPBCBD245596DAK</t>
  </si>
  <si>
    <t>2219000080</t>
  </si>
  <si>
    <t>2113003705</t>
  </si>
  <si>
    <t>DPBCBD251609DAK</t>
  </si>
  <si>
    <t>2219000103</t>
  </si>
  <si>
    <t>2113003739</t>
  </si>
  <si>
    <t>DPBCBD250717DAK</t>
  </si>
  <si>
    <t>2219000092</t>
  </si>
  <si>
    <t>2113003740</t>
  </si>
  <si>
    <t>DPBCBD251637DAK</t>
  </si>
  <si>
    <t>2219000106</t>
  </si>
  <si>
    <t>2113003747</t>
  </si>
  <si>
    <t>DPBCBD248745DAK</t>
  </si>
  <si>
    <t>2219000105</t>
  </si>
  <si>
    <t>2113003052</t>
  </si>
  <si>
    <t>DPBCBD241005DAK</t>
  </si>
  <si>
    <t>2219000119</t>
  </si>
  <si>
    <t>2113003692</t>
  </si>
  <si>
    <t>DPBCBD249504DAK</t>
  </si>
  <si>
    <t>2219000126</t>
  </si>
  <si>
    <t>2113003706</t>
  </si>
  <si>
    <t>DPBCBD250105DAK</t>
  </si>
  <si>
    <t>2219000130</t>
  </si>
  <si>
    <t>2113003713</t>
  </si>
  <si>
    <t>DPBCBD249530DAK</t>
  </si>
  <si>
    <t>2219000127</t>
  </si>
  <si>
    <t>2113003724</t>
  </si>
  <si>
    <t>DPBCBD248524DAK</t>
  </si>
  <si>
    <t>2219000120</t>
  </si>
  <si>
    <t>2126000828</t>
  </si>
  <si>
    <t>Deferred Liability Creationt to American &amp; Efird</t>
  </si>
  <si>
    <t>1000019131</t>
  </si>
  <si>
    <t>2219000011</t>
  </si>
  <si>
    <t>2126000859</t>
  </si>
  <si>
    <t>Deferred Liability Settlement to Best Silica gel p</t>
  </si>
  <si>
    <t>BSPCI0604202201</t>
  </si>
  <si>
    <t>2219000012</t>
  </si>
  <si>
    <t>2126000858</t>
  </si>
  <si>
    <t>Deferred Liability Settlement to GREEN PAC BD</t>
  </si>
  <si>
    <t>DN-GP/CIPL/04/22</t>
  </si>
  <si>
    <t>2219000073</t>
  </si>
  <si>
    <t>2126001136</t>
  </si>
  <si>
    <t>Deferred Liability Settlement to OSMAN INTERLINING</t>
  </si>
  <si>
    <t>DEPZ-OIL-2580</t>
  </si>
  <si>
    <t>IBCEPZ256033DAK</t>
  </si>
  <si>
    <t>2219000068</t>
  </si>
  <si>
    <t>2113003114</t>
  </si>
  <si>
    <t>Deferred Liability Settlement to PUDONG GARMENTS</t>
  </si>
  <si>
    <t>BBCDAK234221</t>
  </si>
  <si>
    <t>DPBCBD242876DAK</t>
  </si>
  <si>
    <t>PUDONG GARMENTS IMP.&amp; EXP. CO.</t>
  </si>
  <si>
    <t>2219000122</t>
  </si>
  <si>
    <t>2126001028</t>
  </si>
  <si>
    <t>Deferred Liability Settlemet to KOHINOOR DYEING</t>
  </si>
  <si>
    <t>DPBCBD250723DAK</t>
  </si>
  <si>
    <t>2108000134</t>
  </si>
  <si>
    <t>Direct Sales to Levis</t>
  </si>
  <si>
    <t>C3521LVPK0591-22</t>
  </si>
  <si>
    <t>2108000213</t>
  </si>
  <si>
    <t>C3521LVPK0709-22</t>
  </si>
  <si>
    <t>2108000214</t>
  </si>
  <si>
    <t>C3521LVPK0775-22</t>
  </si>
  <si>
    <t>2108000229</t>
  </si>
  <si>
    <t>C3521LVPK0834-22</t>
  </si>
  <si>
    <t>2109000351</t>
  </si>
  <si>
    <t>FIT CMAD EDL JUN'22</t>
  </si>
  <si>
    <t>FIT-CMAD-EDL-JUN</t>
  </si>
  <si>
    <t>12</t>
  </si>
  <si>
    <t>2109000352</t>
  </si>
  <si>
    <t>FIT-TRADE-DWC-JUN-22</t>
  </si>
  <si>
    <t>FIT-DWC-TRJUN-21</t>
  </si>
  <si>
    <t>2109000350</t>
  </si>
  <si>
    <t>FIT-TRADE-EDLHK-JUN-22</t>
  </si>
  <si>
    <t>FIT-TRADE-JUN-22</t>
  </si>
  <si>
    <t>2108000220</t>
  </si>
  <si>
    <t>INT.COM WASH SALES TO  EGMCL-DEPZ</t>
  </si>
  <si>
    <t>0000002020</t>
  </si>
  <si>
    <t>CIPL-EGS-01-22</t>
  </si>
  <si>
    <t>2209000011</t>
  </si>
  <si>
    <t>2108000233</t>
  </si>
  <si>
    <t>INT.COM WASH SALES TO EGMACL-UNIT-2</t>
  </si>
  <si>
    <t>CIPL-EGS-02-22</t>
  </si>
  <si>
    <t>2108000234</t>
  </si>
  <si>
    <t>CIPL-EGS-03-22</t>
  </si>
  <si>
    <t>2108000235</t>
  </si>
  <si>
    <t>CIPL-EGS-04-22</t>
  </si>
  <si>
    <t>2112014171</t>
  </si>
  <si>
    <t>LEVIS for file no CIPL-03514</t>
  </si>
  <si>
    <t>GRN-2022-15731</t>
  </si>
  <si>
    <t>2210000036</t>
  </si>
  <si>
    <t>2112014342</t>
  </si>
  <si>
    <t>LEVIS for file no CIPL-03533</t>
  </si>
  <si>
    <t>GRN-2022-16300</t>
  </si>
  <si>
    <t>2112014651</t>
  </si>
  <si>
    <t>GRN-2022-16652</t>
  </si>
  <si>
    <t>2112014168</t>
  </si>
  <si>
    <t>LEVIS for file no CIPL-03573</t>
  </si>
  <si>
    <t>GRN-2022-15721</t>
  </si>
  <si>
    <t>2112014343</t>
  </si>
  <si>
    <t>LEVIS for file no CIPL-03606</t>
  </si>
  <si>
    <t>GRN-2022-16301</t>
  </si>
  <si>
    <t>2112014475</t>
  </si>
  <si>
    <t>GRN-2022-16575</t>
  </si>
  <si>
    <t>2112014474</t>
  </si>
  <si>
    <t>LEVIS for file no CIPL-03607</t>
  </si>
  <si>
    <t>GRN-2022-16561</t>
  </si>
  <si>
    <t>2112014341</t>
  </si>
  <si>
    <t>LEVIS for file no CIPL-03608</t>
  </si>
  <si>
    <t>GRN-2022-16297</t>
  </si>
  <si>
    <t>2112014140</t>
  </si>
  <si>
    <t>LEVIS for file no CIPL-03609</t>
  </si>
  <si>
    <t>GRN-2022-15634</t>
  </si>
  <si>
    <t>Margin advance, ref-OBCDAK234631ARV</t>
  </si>
  <si>
    <t>MARGIN ADVAN-EDL</t>
  </si>
  <si>
    <t>2110000986</t>
  </si>
  <si>
    <t>MDGDAK050907</t>
  </si>
  <si>
    <t>2108000230</t>
  </si>
  <si>
    <t>N.INT.COM WASH SALES TO Dird Garments Ltd.</t>
  </si>
  <si>
    <t>C2021-101</t>
  </si>
  <si>
    <t>CIPL-DIRD-003-22</t>
  </si>
  <si>
    <t>2108000221</t>
  </si>
  <si>
    <t>N.INT.COM WASH SALES TO DIRD GARMENTS LTD.</t>
  </si>
  <si>
    <t>CIPL-DIRD-001-22</t>
  </si>
  <si>
    <t>2108000222</t>
  </si>
  <si>
    <t>CIPL-DIRD-002-22</t>
  </si>
  <si>
    <t>2108000087</t>
  </si>
  <si>
    <t>CIPL-MSGL-239-22</t>
  </si>
  <si>
    <t>2108000096</t>
  </si>
  <si>
    <t>CIPL-MSGL-241-22</t>
  </si>
  <si>
    <t>2108000143</t>
  </si>
  <si>
    <t>CIPL-MSGL-243-22</t>
  </si>
  <si>
    <t>2108000218</t>
  </si>
  <si>
    <t>CIPL-MSGL-244-22</t>
  </si>
  <si>
    <t>2108000231</t>
  </si>
  <si>
    <t>CIPL-MSGL-245-22</t>
  </si>
  <si>
    <t>2108000141</t>
  </si>
  <si>
    <t>N.INT.COM WASH SALES TO NEWAGE GARMENTS LTD</t>
  </si>
  <si>
    <t>C2021-268</t>
  </si>
  <si>
    <t>CIPL-NA-001-22</t>
  </si>
  <si>
    <t>2108000138</t>
  </si>
  <si>
    <t>N.INT.COM WASH SALES TO Rose Garments LTD</t>
  </si>
  <si>
    <t>C2016-343</t>
  </si>
  <si>
    <t>CIPL-ROSE-002-22</t>
  </si>
  <si>
    <t>2108000139</t>
  </si>
  <si>
    <t>CIPL-ROSE-001-22</t>
  </si>
  <si>
    <t>2108000236</t>
  </si>
  <si>
    <t>N.INT.COM WASH SALES TO SAN APPARELS LTD.</t>
  </si>
  <si>
    <t>C2022-27</t>
  </si>
  <si>
    <t>CIPL-SAN-01-22</t>
  </si>
  <si>
    <t>2108000092</t>
  </si>
  <si>
    <t>N.INT.COM WASH SALES TO SILVER COMPOSITE</t>
  </si>
  <si>
    <t>C2021-210</t>
  </si>
  <si>
    <t>CIPL-SLV-001-22</t>
  </si>
  <si>
    <t>2108000095</t>
  </si>
  <si>
    <t>N.INT.COM WASH SALES TO SNOWTEX SPORTSWEAR LTD.</t>
  </si>
  <si>
    <t>C2022-17</t>
  </si>
  <si>
    <t>CIPL-SNOWT-002-2</t>
  </si>
  <si>
    <t>2108000140</t>
  </si>
  <si>
    <t>CIPL-SNOWT-003-2</t>
  </si>
  <si>
    <t>2108000215</t>
  </si>
  <si>
    <t>CIPL-SNOWT-004-2</t>
  </si>
  <si>
    <t>2108000216</t>
  </si>
  <si>
    <t>CIPL-SNOWT-005-2</t>
  </si>
  <si>
    <t>2108000232</t>
  </si>
  <si>
    <t>CIPL-SNOWT-006-2</t>
  </si>
  <si>
    <t>2108000094</t>
  </si>
  <si>
    <t>CIPL-SNOWT-001-2</t>
  </si>
  <si>
    <t>2209000005</t>
  </si>
  <si>
    <t>2112014489</t>
  </si>
  <si>
    <t>NAUTICA for file no CIPL-03625</t>
  </si>
  <si>
    <t>GRN-2022-16629</t>
  </si>
  <si>
    <t>2112014499</t>
  </si>
  <si>
    <t>GRN-2022-16725</t>
  </si>
  <si>
    <t>2108000206</t>
  </si>
  <si>
    <t>SC3578LVUS089-22</t>
  </si>
  <si>
    <t>2108000207</t>
  </si>
  <si>
    <t>SC3578LVUS090-22</t>
  </si>
  <si>
    <t>2108000208</t>
  </si>
  <si>
    <t>SC3578LVUS091-22</t>
  </si>
  <si>
    <t>2108000209</t>
  </si>
  <si>
    <t>SC3578LVUS092-22</t>
  </si>
  <si>
    <t>2108000210</t>
  </si>
  <si>
    <t>SC3578LVUS093-22</t>
  </si>
  <si>
    <t>2108000211</t>
  </si>
  <si>
    <t>SC3578LVUS096-22</t>
  </si>
  <si>
    <t>2108000212</t>
  </si>
  <si>
    <t>SC3578LVUS097-22</t>
  </si>
  <si>
    <t>2108000110</t>
  </si>
  <si>
    <t>SC3461UQ21KR158</t>
  </si>
  <si>
    <t>2108000113</t>
  </si>
  <si>
    <t>SC3461UQ21CN219</t>
  </si>
  <si>
    <t>2108000114</t>
  </si>
  <si>
    <t>SC3461UQ21LK215</t>
  </si>
  <si>
    <t>2108000116</t>
  </si>
  <si>
    <t>SC3461UQ21MY217</t>
  </si>
  <si>
    <t>2108000117</t>
  </si>
  <si>
    <t>SC3461UQ21SG216</t>
  </si>
  <si>
    <t>2108000118</t>
  </si>
  <si>
    <t>SC3461UQ21TH218</t>
  </si>
  <si>
    <t>2108000124</t>
  </si>
  <si>
    <t>SC3461UQ21US232</t>
  </si>
  <si>
    <t>2108000132</t>
  </si>
  <si>
    <t>SC3461UQ21US236</t>
  </si>
  <si>
    <t>2108000153</t>
  </si>
  <si>
    <t>SC3578LVBE095-22</t>
  </si>
  <si>
    <t>2108000159</t>
  </si>
  <si>
    <t>SC3578LVMX094-22</t>
  </si>
  <si>
    <t>2108000150</t>
  </si>
  <si>
    <t>SC3578LVBE038-22</t>
  </si>
  <si>
    <t>2108000155</t>
  </si>
  <si>
    <t>SC3578LVCA037-22</t>
  </si>
  <si>
    <t>2108000161</t>
  </si>
  <si>
    <t>SC3578LVPA043-22</t>
  </si>
  <si>
    <t>2108000164</t>
  </si>
  <si>
    <t>SC3578LVSG048-22</t>
  </si>
  <si>
    <t>2108000165</t>
  </si>
  <si>
    <t>SC3578LVSG067-22</t>
  </si>
  <si>
    <t>2108000177</t>
  </si>
  <si>
    <t>SC3578LVUS035-22</t>
  </si>
  <si>
    <t>2108000178</t>
  </si>
  <si>
    <t>SC3578LVUS036-22</t>
  </si>
  <si>
    <t>2108000179</t>
  </si>
  <si>
    <t>SC3578LVUS039-22</t>
  </si>
  <si>
    <t>2108000181</t>
  </si>
  <si>
    <t>SC3578LVUS041-22</t>
  </si>
  <si>
    <t>2108000182</t>
  </si>
  <si>
    <t>SC3578LVUS042-22</t>
  </si>
  <si>
    <t>2108000183</t>
  </si>
  <si>
    <t>SC3578LVUS044-22</t>
  </si>
  <si>
    <t>2108000154</t>
  </si>
  <si>
    <t>SC3578LVCA026-22</t>
  </si>
  <si>
    <t>2209000003</t>
  </si>
  <si>
    <t>2108000160</t>
  </si>
  <si>
    <t>SC3578LVPA015-22</t>
  </si>
  <si>
    <t>2108000166</t>
  </si>
  <si>
    <t>SC3578LVUS017-22</t>
  </si>
  <si>
    <t>2108000168</t>
  </si>
  <si>
    <t>SC3578LVUS019-22</t>
  </si>
  <si>
    <t>2108000170</t>
  </si>
  <si>
    <t>SC3578LVUS027-22</t>
  </si>
  <si>
    <t>2108000172</t>
  </si>
  <si>
    <t>SC3578LVUS029-22</t>
  </si>
  <si>
    <t>2108000173</t>
  </si>
  <si>
    <t>SC3578LVUS030-22</t>
  </si>
  <si>
    <t>2108000174</t>
  </si>
  <si>
    <t>SC3578LVUS032-22</t>
  </si>
  <si>
    <t>2108000175</t>
  </si>
  <si>
    <t>SC3578LVUS033-22</t>
  </si>
  <si>
    <t>2108000184</t>
  </si>
  <si>
    <t>SC3578LVUS045-22</t>
  </si>
  <si>
    <t>2108000185</t>
  </si>
  <si>
    <t>SC3578LVUS047-22</t>
  </si>
  <si>
    <t>2108000186</t>
  </si>
  <si>
    <t>SC3578LVUS053-22</t>
  </si>
  <si>
    <t>2108000187</t>
  </si>
  <si>
    <t>SC3578LVUS054-22</t>
  </si>
  <si>
    <t>2108000188</t>
  </si>
  <si>
    <t>SC3578LVUS055-22</t>
  </si>
  <si>
    <t>2108000189</t>
  </si>
  <si>
    <t>SC3578LVUS056-22</t>
  </si>
  <si>
    <t>2108000167</t>
  </si>
  <si>
    <t>SC3578LVUS018-22</t>
  </si>
  <si>
    <t>2108000169</t>
  </si>
  <si>
    <t>SC3578LVUS020-22</t>
  </si>
  <si>
    <t>2108000171</t>
  </si>
  <si>
    <t>SC3578LVUS028-22</t>
  </si>
  <si>
    <t>2108000176</t>
  </si>
  <si>
    <t>SC3578LVUS034-22</t>
  </si>
  <si>
    <t>2108000190</t>
  </si>
  <si>
    <t>SC3578LVUS057-22</t>
  </si>
  <si>
    <t>2108000151</t>
  </si>
  <si>
    <t>SC3578LVBE072-22</t>
  </si>
  <si>
    <t>2209000013</t>
  </si>
  <si>
    <t>2108000152</t>
  </si>
  <si>
    <t>SC3578LVBE085-22</t>
  </si>
  <si>
    <t>2209000014</t>
  </si>
  <si>
    <t>2108000156</t>
  </si>
  <si>
    <t>SC3578LVCA071-22</t>
  </si>
  <si>
    <t>2108000157</t>
  </si>
  <si>
    <t>SC3578LVFR060-22</t>
  </si>
  <si>
    <t>2108000158</t>
  </si>
  <si>
    <t>SC3578LVMX070-22</t>
  </si>
  <si>
    <t>2108000162</t>
  </si>
  <si>
    <t>SC3578LVPA059-22</t>
  </si>
  <si>
    <t>2108000191</t>
  </si>
  <si>
    <t>SC3578LVUS062-22</t>
  </si>
  <si>
    <t>2108000192</t>
  </si>
  <si>
    <t>SC3578LVUS063-22</t>
  </si>
  <si>
    <t>2108000193</t>
  </si>
  <si>
    <t>SC3578LVUS064-22</t>
  </si>
  <si>
    <t>2108000194</t>
  </si>
  <si>
    <t>SC3578LVUS065-22</t>
  </si>
  <si>
    <t>2108000195</t>
  </si>
  <si>
    <t>SC3578LVUS066-22</t>
  </si>
  <si>
    <t>2108000196</t>
  </si>
  <si>
    <t>SC3578LVUS074-22</t>
  </si>
  <si>
    <t>2108000197</t>
  </si>
  <si>
    <t>SC3578LVUS075-22</t>
  </si>
  <si>
    <t>2108000198</t>
  </si>
  <si>
    <t>SC3578LVUS076-22</t>
  </si>
  <si>
    <t>2108000199</t>
  </si>
  <si>
    <t>SC3578LVUS080-22</t>
  </si>
  <si>
    <t>2108000200</t>
  </si>
  <si>
    <t>SC3578LVUS081-22</t>
  </si>
  <si>
    <t>2108000201</t>
  </si>
  <si>
    <t>SC3578LVUS082-22</t>
  </si>
  <si>
    <t>2108000202</t>
  </si>
  <si>
    <t>SC3578LVUS083-22</t>
  </si>
  <si>
    <t>2108000203</t>
  </si>
  <si>
    <t>SC3578LVUS084-22</t>
  </si>
  <si>
    <t>2108000204</t>
  </si>
  <si>
    <t>SC3578LVUS086-22</t>
  </si>
  <si>
    <t>2108000205</t>
  </si>
  <si>
    <t>SC3578LVUS088-22</t>
  </si>
  <si>
    <t>2108000228</t>
  </si>
  <si>
    <t>Stocklot sales to EDL HK</t>
  </si>
  <si>
    <t>CTH22STK0790UAE</t>
  </si>
  <si>
    <t>2112014498</t>
  </si>
  <si>
    <t>UNIQLO for file no CIPL-03581</t>
  </si>
  <si>
    <t>GRN-2022-16722</t>
  </si>
  <si>
    <t>2112014179</t>
  </si>
  <si>
    <t>UNIQLO for file no CIPL-03587</t>
  </si>
  <si>
    <t>GRN-2022-15864</t>
  </si>
  <si>
    <t>2112014456</t>
  </si>
  <si>
    <t>GRN-2022-16381</t>
  </si>
  <si>
    <t>2112014358</t>
  </si>
  <si>
    <t>UNIQLO for file no CIPL-03593</t>
  </si>
  <si>
    <t>GRN-2022-16382</t>
  </si>
  <si>
    <t>2112013118</t>
  </si>
  <si>
    <t>UNIQLO for file no CIPL-03595</t>
  </si>
  <si>
    <t>GRN-2022-13239</t>
  </si>
  <si>
    <t>2112013831</t>
  </si>
  <si>
    <t>GRN-2022-14534</t>
  </si>
  <si>
    <t>2112014180</t>
  </si>
  <si>
    <t>UNIQLO for file no CIPL-03596</t>
  </si>
  <si>
    <t>GRN-2022-15867</t>
  </si>
  <si>
    <t>2112014181</t>
  </si>
  <si>
    <t>GRN-2022-15871</t>
  </si>
  <si>
    <t>2112014196</t>
  </si>
  <si>
    <t>GRN-2022-16009</t>
  </si>
  <si>
    <t>2112013833</t>
  </si>
  <si>
    <t>UNIQLO for file no CIPL-03597</t>
  </si>
  <si>
    <t>GRN-2022-14538</t>
  </si>
  <si>
    <t>2112014178</t>
  </si>
  <si>
    <t>GRN-2022-15863</t>
  </si>
  <si>
    <t>2112013832</t>
  </si>
  <si>
    <t>UNIQLO for file no CIPL-03623</t>
  </si>
  <si>
    <t>GRN-2022-14536</t>
  </si>
  <si>
    <t>2112014172</t>
  </si>
  <si>
    <t>GRN-2022-15734</t>
  </si>
  <si>
    <t>2112013836</t>
  </si>
  <si>
    <t>UNIQLO for file no CIPL-03626</t>
  </si>
  <si>
    <t>GRN-2022-14541</t>
  </si>
  <si>
    <t>2112014170</t>
  </si>
  <si>
    <t>GRN-2022-15730</t>
  </si>
  <si>
    <t>2112013837</t>
  </si>
  <si>
    <t>UNIQLO for file no CIPL-03627</t>
  </si>
  <si>
    <t>GRN-2022-14542</t>
  </si>
  <si>
    <t>2112013891</t>
  </si>
  <si>
    <t>GRN-2022-14976</t>
  </si>
  <si>
    <t>2112014357</t>
  </si>
  <si>
    <t>GRN-2022-16380</t>
  </si>
  <si>
    <t>2112014490</t>
  </si>
  <si>
    <t>UNIQLO for file no CIPL-03663</t>
  </si>
  <si>
    <t>GRN-2022-16630</t>
  </si>
  <si>
    <t>C2016-84</t>
  </si>
  <si>
    <t>C2000-38</t>
  </si>
  <si>
    <t>Uniqlo</t>
  </si>
  <si>
    <t>Rose Garments LTD</t>
  </si>
  <si>
    <t>Cutting Edge Industries  Ltd.</t>
  </si>
  <si>
    <t>SNOWTEX SPORTSWEAR LTD.</t>
  </si>
  <si>
    <t>C2000-12</t>
  </si>
  <si>
    <t>MASCOT FASHIONS LTD</t>
  </si>
  <si>
    <t>SILVER COMPOSITE TEXTILE MILLS</t>
  </si>
  <si>
    <t>NEWAGE GARMENTS LTD</t>
  </si>
  <si>
    <t>SAN APPARELS LTD.</t>
  </si>
  <si>
    <t>DIRD GARMENTS LTD.</t>
  </si>
  <si>
    <t>1000/10101210</t>
  </si>
  <si>
    <t>Advance to Assets</t>
  </si>
  <si>
    <t>A.Receivable -Others</t>
  </si>
  <si>
    <t>A.Receivable Ins &amp;Cl</t>
  </si>
  <si>
    <t>1000/10360010</t>
  </si>
  <si>
    <t>Asset Advance Clg</t>
  </si>
  <si>
    <t>1000/30900925</t>
  </si>
  <si>
    <t>GL Transfer Temp A/c</t>
  </si>
  <si>
    <t>50308003</t>
  </si>
  <si>
    <t>50308015</t>
  </si>
  <si>
    <t>50308004</t>
  </si>
  <si>
    <t>50308005</t>
  </si>
  <si>
    <t>50308006</t>
  </si>
  <si>
    <t>50308007</t>
  </si>
  <si>
    <t>Add: Addition / adjustment  during the year*</t>
  </si>
  <si>
    <t>As at 30 June 2022</t>
  </si>
  <si>
    <t>*The adjustment is given for changing the lease calculation from arrear to advance.</t>
  </si>
  <si>
    <t>Capital assets in progress</t>
  </si>
  <si>
    <t>Advances paid for capital expenses*</t>
  </si>
  <si>
    <t>* Advance paid for capital expenses are re-classification under non-current assets in current financial year</t>
  </si>
  <si>
    <t>Levis</t>
  </si>
  <si>
    <t xml:space="preserve">Mascot Garments Ltd </t>
  </si>
  <si>
    <t>GLOBAL ATTIRE LIMITED</t>
  </si>
  <si>
    <t>SILVER COMPOSITE</t>
  </si>
  <si>
    <t>City Bank Limited (CBL)</t>
  </si>
  <si>
    <t>12,000,000 Ordinary shares of BDT 100 each</t>
  </si>
  <si>
    <t>Mr. Tanvir Ahmed</t>
  </si>
  <si>
    <t>Bangladesh</t>
  </si>
  <si>
    <t>Above foreign currency loans were taken from Epic Designers Ltd., Hong Kong  by  the Company  as per loan agreements.</t>
  </si>
  <si>
    <t>180 days for raw material &amp; 360 days for machinery.</t>
  </si>
  <si>
    <t>LIBOR+1.75%</t>
  </si>
  <si>
    <t>The company has utilized the aforementioned facilities included in the facility offer letter executed with The Hongkong and Shanghai Banking Corporation Limited on 10 February 2021, collaterals for which were negotiated as follows:</t>
  </si>
  <si>
    <t>ii) Registered mortgage over land and factory building for BDT 423,000,000  (USD 4,524,064) situated at Ashulia for the facility extended to the company;</t>
  </si>
  <si>
    <t>iii) First charge over stock of raw materials, work-in- progress, finished goods BDT 3,982,750,000 (USD 42,596,257);</t>
  </si>
  <si>
    <t xml:space="preserve">iv) First charge over book debts &amp; receivables for BDT 3,982,750,000 (USD 42,596,257); </t>
  </si>
  <si>
    <t>v) First charge over plant and machineries for BDT 3,982,750,000 (USD 42,596,257); and</t>
  </si>
  <si>
    <t>vi) Corporate guarantee by Alpha Start Ltd. and Epic Designers Ltd., Hong Kong, SAR for BDT 1,750,000,000 (USD 18,716,578).</t>
  </si>
  <si>
    <t>v) Corporate guarantee executed by Epic Garments Manufacturing Co Ltd and Pearl Garments Company Limited for BDT 3,982,750,000 (USD 42,596,257 ).</t>
  </si>
  <si>
    <t>vi) Deposit under lien of FDR No. 1015800250034 with EBLfor BDT 3,789,850 (USD 40,533).</t>
  </si>
  <si>
    <t>Alpha Start Ltd , Hong Kong, SAR</t>
  </si>
  <si>
    <t>Share money deposit received</t>
  </si>
  <si>
    <t>Payment of lease liability</t>
  </si>
  <si>
    <t>Less: Interest on lease paid</t>
  </si>
  <si>
    <t>Above Taka 3,000 per month</t>
  </si>
  <si>
    <t>Below Taka 3,000 per month</t>
  </si>
  <si>
    <t>Functional currency of the Company is the US Dollar. To mitigate the currency risk associated with the transactions in currencies other than US Dollar within acceptable parameters, the company entered into forward contracts with commercial banks. All forward contracts that matured during the year under review have been accounted for. Exchange profit or loss, as the case may be, on outstanding forward contracts on 30 June 2022 will also be accounted for on expiry of contracts and will be charged to income.</t>
  </si>
  <si>
    <t xml:space="preserve">Market risk is the risk that changes in the market prices, such as foreign exchange rates, interest rates and equity prices will affect the Company's income or the value of its holding of instruments. The objective of market risk management is to manage and control risk exposures within acceptable parameters, while optimizing the return. During the year the Company has entered into forward contracts with commercial banks and all the forward contracts matured during the year have been accounted for. Exchange loss, if any on outstanding forward contracts as on 30 June 2022 will  also be accounted for at the respective date of expiry of contracts. </t>
  </si>
  <si>
    <t xml:space="preserve"> 30 June 2022</t>
  </si>
  <si>
    <t>9,137,591 ordinary shares of BDT 100 each paid in cash</t>
  </si>
  <si>
    <t xml:space="preserve">During the financial year, Paid Up capital have increased by USD 0.5M </t>
  </si>
  <si>
    <r>
      <t xml:space="preserve">Cosmopolitan Industries (Pvt.) Limited (here-in-after referred to as the "Company" or "(CIPL") was incorporated in Dhaka, Bangladesh on 26 June 2005 as a private limited company under the Companies Act, 1994. The registered office of the Company is situated at House # 17, Road # 15, Sector # 03, Rabindra Swarani, Uttara, Dhaka. The Company is a subsidiary of Epic Designers Ltd., </t>
    </r>
    <r>
      <rPr>
        <sz val="11"/>
        <color rgb="FFFF0000"/>
        <rFont val="Calibri"/>
        <family val="2"/>
        <scheme val="minor"/>
      </rPr>
      <t>Hong Kong, SAR.</t>
    </r>
  </si>
  <si>
    <t>The preparation of financial statements in conformity with IFRS requires the use of estimates and assumptions that affect the reported amounts of assets and liabilities and of revenues and expenses. Such estimates are prepared on the assumption of going concern and are established based on currently available information. Changes in facts and circumstances may result in revised estimates, and actual results could differ from the estimates.</t>
  </si>
  <si>
    <t>Management reviews the expected useful lifes of the different classes of assets following useful lives and accordingly rates of depreciation were applied to reflect the pattern in which the assets future economic benefits are expected to be realised.</t>
  </si>
  <si>
    <t>An asset is derecognized on disposal or when no further economic benefits are expected from its use. Gains and losses on disposals are determined by comparing proceeds with carrying amounts, and are recognized in the statement of profit &amp; loss and other comprehensive income as “Profit /(Loss) on disposals" under other non-operating income (expenses).</t>
  </si>
  <si>
    <t>Software costs are capitalised where it is expected to provide future economic benefits. Capitalization costs include license fees and cost of implementation/ system integration services which are capitalised in the year in which the relevant software is installed for use. Costs of maintenance, upgradation and enhancements are charged off as revenue expenditure unless they bring similar significant additional long term benefits.</t>
  </si>
  <si>
    <t xml:space="preserve">On initial recognition, a financial asset is classified and measured at amortised cost; Fair Value Through Other Comprehensive Income (FVOCI) or Fair Value Through Profit or Loss (FVTPL) on the basis of both:
</t>
  </si>
  <si>
    <t>(a)</t>
  </si>
  <si>
    <t>the entity’s business model for managing the financial assets and</t>
  </si>
  <si>
    <t>(b)</t>
  </si>
  <si>
    <t>the contractual cash flow characteristics of the financial asset.</t>
  </si>
  <si>
    <t>Amortized Cost</t>
  </si>
  <si>
    <t>Fair value through other comprehensive income (FVOCI)</t>
  </si>
  <si>
    <t>A financial asset shall be measured at fair value through other comprehensive income if both of the following conditions are met:</t>
  </si>
  <si>
    <t>the financial asset is held within a business model whose objective is achieved by both collecting contractual cash flows and selling financial assets and</t>
  </si>
  <si>
    <t>the contractual terms of the financial asset give rise on specified dates to cash flows that are solely payments of principal and interest on the principal amount outstanding.</t>
  </si>
  <si>
    <t>Fair value through profit or loss (FVTPL)</t>
  </si>
  <si>
    <t>A financial asset shall be measured at fair value through profit or loss unless it is measured at amortised cost or at fair value through other comprehensive income.</t>
  </si>
  <si>
    <t>However, EGMCL may make an irrevocable election at initial recognition for particular investments in equity instruments to designate as not held for trading and to present subsequent changes in fair value in other comprehensive income.</t>
  </si>
  <si>
    <t>During 2021-22, the Company made some long-term strategic investments in equity instruments. The Company has no intention to divest the investment in the foreseeable future. Therefore, the Company has made an irrevocable election at initial recognition to designate the investment as not held for trading and present subsequent changes in fair value in other comprehensive income.</t>
  </si>
  <si>
    <t xml:space="preserve">These assets are subsequently measured at amortised cost using the effective interest method. The amortised cost is reduced by impairment losses, if any. Interest income, foreign exchange gains and losses and impairment are recognised in profit or loss. Any gain or loss on derecognition is recognised in profit or loss. </t>
  </si>
  <si>
    <t>Financial assets at fair value through other comprehensive income:</t>
  </si>
  <si>
    <t>a. Debt instruments at fair value through OCI</t>
  </si>
  <si>
    <t xml:space="preserve">These assets are subsequently measured at fair value. Interest income calculated using the effective interest method, foreign exchange gains and losses, and impairment are recognised in profit or loss. Other net gains and losses including changes in fair value are recognised in OCI. On derecognition, gains and losses accumulated in OCI are reclassified to profit or loss. </t>
  </si>
  <si>
    <t>b. Equity instruments at fair value through OCI</t>
  </si>
  <si>
    <t>These assets are subsequently measured at fair value. Dividends are recognised as income in profit or loss unless the dividend clearly represents a recovery of part of the cost of the investment. Other net gains and losses including changes in fair value are recognised in OCI and are never reclassified to profit or loss</t>
  </si>
  <si>
    <t>Financial assets fair value through profit or loss:</t>
  </si>
  <si>
    <t xml:space="preserve">These assets are subsequently measured at fair value. Net gains and losses, including any interest or dividend income, are recognised in profit or loss. </t>
  </si>
  <si>
    <t xml:space="preserve">Financial liabilities are classified and measured at amortised cost or  Fair Value Through Profit or Loss (FVTPL). </t>
  </si>
  <si>
    <t>Financial liabilities are subsequently measured at amortised cost using the effective interest method. Interest expense, foreign exchange gains and losses, and gain or loss on derecognition are recognised in profit or loss.</t>
  </si>
  <si>
    <t>The Company presents a gain or loss on a financial liability that is designated as at fair value through profit or loss as follows:</t>
  </si>
  <si>
    <t>The amount of change in the fair value of the financial liability that is attributable to changes in the credit risk of that liability shall be presented in other comprehensive income, and</t>
  </si>
  <si>
    <t>the remaining amount of change in the fair value of the liability shall be presented in profit or loss</t>
  </si>
  <si>
    <t>unless the treatment of the effects of changes in the liability’s credit risk described in (a) would create or enlarge an accounting mismatch in profit or loss.</t>
  </si>
  <si>
    <t>The Company shall present in profit or loss all gains and losses on loan commitments and financial guarantee contracts that are designated as at fair value through profit or loss.</t>
  </si>
  <si>
    <t>The Company derecognises a financial liability when its contractual obligations are discharged or cancelled, or expired. The Company also derecognises a financial liability when its terms are modified and the cash flows of the modified liability are substantially different, in which case a new financial liability based on the modified terms is recognised at fair value.</t>
  </si>
  <si>
    <t>:  Valued at cost or net realizable value whichever is lower;</t>
  </si>
  <si>
    <t>Statement of Cash Flows  is prepared principally in accordance with IAS-7 "Statement of  Cash Flows" and the cash flows from operating activities have been presented under indirect method.</t>
  </si>
  <si>
    <t>In accordance with relevant provisions of Finance Act, 2022 tax deducted at source (TDS) on realization of export proceeds and income from cash incentive will be considered as minimum and final discharge of tax liability. Tax deducted at source is shown as tax expense. Accordingly, no provision for income tax is required to be made at the end of the year complying with the relevant sections of the Ordinance.</t>
  </si>
  <si>
    <t>As the Company's income is assessed under section 82(c), except on revaluation of land and land development, there is less scope for any temporary differences for the events or transactions arising between the tax base of an asset or liability and carrying amount in the statement of financial position and thus the Company has recognized deferred tax on revaluation of  land and land development only.</t>
  </si>
  <si>
    <t>The Company also pays service benefits to the employees in terms of Labor Act, 2006 (amendment 2013) and Labor Rules, 2015.</t>
  </si>
  <si>
    <t>The Company also pays service benefits to the employees in accordance with Bangladesh Labor Act, 2006 (amended in 2013) and Bangladesh Labor Rules, 2015 as and when the payments fall due. The management is of the view that the Company has sufficient provision in its books of accounts as on the reporting date to meet its obligations towards service benefits.</t>
  </si>
  <si>
    <t xml:space="preserve">Financial expenses comprise the interest on external borrowings, leases and bank charges, and are recognized as they accrue. </t>
  </si>
  <si>
    <t>Reporting period</t>
  </si>
  <si>
    <t>The financial statements of the Company have been prepared for the year from 01 July 2021 to 30 June 2022.</t>
  </si>
  <si>
    <t xml:space="preserve">These financial statements expressed in Bangladeshi Taka (BDT) have been prepared on going concern basis under historical cost convention and in accordance with International Accounting Standards (IASs) and International Financial Reporting Standards (IFRSs) and the Companies Act, 1994 along with other applicable laws and regulations. Wherever considered appropriate the policies are explained in the succeeding paragraphs. They were authorized for issue by the Company's board of directors on ............................. </t>
  </si>
  <si>
    <t>Items of property, plant and equipment are measured at cost or revalued amount less accumulated depreciation.  The cost of acquisition of an asset comprises of its purchase price, any directly attributable cost inclusive of inward freight, duties and non-refundable taxes for bringing the asset to its operating condition for its intended use, and the initial estimate of the costs of dismantling and removing the item and restoring the site on which it is located. Repairs and maintenance expenses are charged to revenue when incurred.</t>
  </si>
  <si>
    <t>2022
BDT</t>
  </si>
  <si>
    <t>i) Demand promissory note for  BDT 3,982,750,000 (USD 42,596,257) with letter of continuity and revival;</t>
  </si>
  <si>
    <t>e-TIN: 590516243941</t>
  </si>
  <si>
    <t>Cosmopolitan Industries (Pvt) Limited</t>
  </si>
  <si>
    <t>Assessment Year 2022-2023</t>
  </si>
  <si>
    <t>Statement showing computation of total income and Tax liability thereon</t>
  </si>
  <si>
    <t>Note(s)</t>
  </si>
  <si>
    <t xml:space="preserve">Amount-USD </t>
  </si>
  <si>
    <t>Amount-USD</t>
  </si>
  <si>
    <r>
      <t>Net profit</t>
    </r>
    <r>
      <rPr>
        <sz val="10"/>
        <color indexed="56"/>
        <rFont val="Times New Roman"/>
        <family val="1"/>
      </rPr>
      <t>/(loss)</t>
    </r>
    <r>
      <rPr>
        <sz val="10"/>
        <rFont val="Times New Roman"/>
        <family val="1"/>
      </rPr>
      <t xml:space="preserve"> before tax as per profit and loss accounts</t>
    </r>
  </si>
  <si>
    <t>Add:</t>
  </si>
  <si>
    <t>Charges to be considered separately:</t>
  </si>
  <si>
    <t>Accounting Depreciation</t>
  </si>
  <si>
    <t>Note-4</t>
  </si>
  <si>
    <t xml:space="preserve">Depreciation-Right of use of Assets </t>
  </si>
  <si>
    <t>Note-5</t>
  </si>
  <si>
    <t>Note-6</t>
  </si>
  <si>
    <t>Item considered separately</t>
  </si>
  <si>
    <t>Accounting loss on sale of fixed assets</t>
  </si>
  <si>
    <t>Less: Items considered separately</t>
  </si>
  <si>
    <t>Cash incentive</t>
  </si>
  <si>
    <t xml:space="preserve">Other income - PF forfeited amount </t>
  </si>
  <si>
    <t>Less: Tax depreciation (Annexure-A)</t>
  </si>
  <si>
    <t>Less: Tax loss on sale of fixed assets (Annexure-C)</t>
  </si>
  <si>
    <t>Less: Lease rental payment (liability reduced + interest)</t>
  </si>
  <si>
    <t>Add: Items considered separately</t>
  </si>
  <si>
    <t xml:space="preserve">Interest income </t>
  </si>
  <si>
    <t xml:space="preserve">Add: Service benefit provision </t>
  </si>
  <si>
    <t>Business income/(loss)</t>
  </si>
  <si>
    <t>Add: Excess perquisites (Annexure-B) as per section 30B</t>
  </si>
  <si>
    <t>Previously BDT 25K+</t>
  </si>
  <si>
    <t xml:space="preserve">Add: Other income - PF forfeited amount </t>
  </si>
  <si>
    <t>Add: Items considered separately- Cash incentive (actual cash received)</t>
  </si>
  <si>
    <t>Total taxable income/(loss)</t>
  </si>
  <si>
    <t>A</t>
  </si>
  <si>
    <t>Calculation of tax</t>
  </si>
  <si>
    <t>Business Profit/(loss)</t>
  </si>
  <si>
    <t>Income u/s-30</t>
  </si>
  <si>
    <t xml:space="preserve">Interest on FDR </t>
  </si>
  <si>
    <t>Income from Cash Incentive (u/s-53DDD of ITO 1984)</t>
  </si>
  <si>
    <t>cross match for the actual transfer</t>
  </si>
  <si>
    <t>B</t>
  </si>
  <si>
    <t>Calculation of tax under section 82C(2)(b) (Minimum tax)</t>
  </si>
  <si>
    <t xml:space="preserve">Export proceed realization - Tax deducted by bank </t>
  </si>
  <si>
    <t>Income from Interest on FDR-Tax deducted by bank</t>
  </si>
  <si>
    <t>Income from Cash Incentive (u/s-53DDD of ITO 1984) - tax deducted by bank</t>
  </si>
  <si>
    <t>C</t>
  </si>
  <si>
    <t>Calculation of tax under section 82C(4)(a) (Minimum tax)</t>
  </si>
  <si>
    <t>Gross receipts</t>
  </si>
  <si>
    <t>Export proceed realization</t>
  </si>
  <si>
    <t>Sale proceed of fixed assets</t>
  </si>
  <si>
    <t>Calculation of tax liability</t>
  </si>
  <si>
    <t>Minimum tax under section 82C (compare A, B &amp; C which ever is higher)</t>
  </si>
  <si>
    <t>Tax on income u/s-30</t>
  </si>
  <si>
    <t>Less: Tax deducted at source by HSBC Bank on export - documents attached</t>
  </si>
  <si>
    <t>Less: AIT paid at the time of car registration - documents attached</t>
  </si>
  <si>
    <t>Less: Tax deducted at source by Premier Bank on Asset Disposal - documents attached</t>
  </si>
  <si>
    <t>as per Certficate @ 85.35 BDT 894673.6935/=</t>
  </si>
  <si>
    <t>Less: Tax deducted at source by HSBC Bank on Cash incentive - documents attached</t>
  </si>
  <si>
    <t>Balance Tax Payable u/s-74(1) of ITO 1984</t>
  </si>
  <si>
    <t>Total tax paid (at the time of return filling)</t>
  </si>
  <si>
    <t>Access or short tax payment</t>
  </si>
  <si>
    <t>Annexure-A</t>
  </si>
  <si>
    <t>e-TIN: 590516243941 (TIN: 105-201-6754)</t>
  </si>
  <si>
    <t>Tax depreciation schedule</t>
  </si>
  <si>
    <t>as per Accounitng disposal</t>
  </si>
  <si>
    <t>Assets</t>
  </si>
  <si>
    <t>Balance  at</t>
  </si>
  <si>
    <t>Addition during</t>
  </si>
  <si>
    <t>Disposal during</t>
  </si>
  <si>
    <t>Total at</t>
  </si>
  <si>
    <t>WDV as at</t>
  </si>
  <si>
    <t xml:space="preserve">the year </t>
  </si>
  <si>
    <t>the year</t>
  </si>
  <si>
    <t>Normal</t>
  </si>
  <si>
    <t>Taka</t>
  </si>
  <si>
    <t xml:space="preserve">Plant &amp; machinery </t>
  </si>
  <si>
    <t xml:space="preserve">Furniture &amp; fixture </t>
  </si>
  <si>
    <t xml:space="preserve">Office equipment </t>
  </si>
  <si>
    <t xml:space="preserve">Computer equipment </t>
  </si>
  <si>
    <t xml:space="preserve">Motor vehicle </t>
  </si>
  <si>
    <t>Computer software</t>
  </si>
  <si>
    <t>e-TIN : 590516243941</t>
  </si>
  <si>
    <t>Taxes Circlr-67 (Companies), Taxes Zone-04, Dhaka.</t>
  </si>
  <si>
    <t>Income Tax Assessment Year 2022-2023</t>
  </si>
  <si>
    <t>Accounting Year Ended 30 June 2022</t>
  </si>
  <si>
    <t>Schedule of profit/(loss) on sale of fixed assets (Tax base)</t>
  </si>
  <si>
    <t>Annexure-C</t>
  </si>
  <si>
    <t>SL</t>
  </si>
  <si>
    <t>Year of acquisition</t>
  </si>
  <si>
    <t>WDV</t>
  </si>
  <si>
    <t>Sale</t>
  </si>
  <si>
    <t>Revenue Gain</t>
  </si>
  <si>
    <t>Capital</t>
  </si>
  <si>
    <t>Charge the year</t>
  </si>
  <si>
    <t>Proceed</t>
  </si>
  <si>
    <t>/(Loss)</t>
  </si>
  <si>
    <t>Gain</t>
  </si>
  <si>
    <t>Various</t>
  </si>
  <si>
    <t>3</t>
  </si>
  <si>
    <t xml:space="preserve"> MACHINERY  DISPOSAL -Nov'2021</t>
  </si>
  <si>
    <t>Capitalized on</t>
  </si>
  <si>
    <t>Year</t>
  </si>
  <si>
    <t>Company Code</t>
  </si>
  <si>
    <t>GL code</t>
  </si>
  <si>
    <t>Asset Class</t>
  </si>
  <si>
    <t>Asset Class Name</t>
  </si>
  <si>
    <t>Sales Proceed</t>
  </si>
  <si>
    <t>Loss / (Gain) on disposal</t>
  </si>
  <si>
    <t>VAT 5%</t>
  </si>
  <si>
    <t>AIT 5%</t>
  </si>
  <si>
    <t>Sales Without VAT</t>
  </si>
  <si>
    <t xml:space="preserve">Net Loss/ (Gain) on disposal </t>
  </si>
  <si>
    <t>NPV</t>
  </si>
  <si>
    <t>Tax Depriciation</t>
  </si>
  <si>
    <t>M003</t>
  </si>
  <si>
    <t>CHAIN STITCH MACHINE</t>
  </si>
  <si>
    <t>OVERLOCK</t>
  </si>
  <si>
    <t>Multi Niddle Machine</t>
  </si>
  <si>
    <t>1 Needle Lock Stitch M#DDL-8700-7  SL#2DOZH04401</t>
  </si>
  <si>
    <t>BLIND STITCH MACHINE</t>
  </si>
  <si>
    <t>BLIND TAG</t>
  </si>
  <si>
    <t>Bar Tack</t>
  </si>
  <si>
    <t>1 Needle Lock Stitch M#DDL-8700-7  SL#2D0ZH04785</t>
  </si>
  <si>
    <t>Snap Attaches M#US-*81HE-S-F  SL#KO-20906</t>
  </si>
  <si>
    <t>FUSING MACHINE</t>
  </si>
  <si>
    <t>Thread Sucking Machine</t>
  </si>
  <si>
    <t>PP Spray cabin &amp; Jacket Brassing M/c from Celikhan</t>
  </si>
  <si>
    <t>JACKET BRUSHING MACHINE</t>
  </si>
  <si>
    <t>Automatic Cuff Block Press Machines</t>
  </si>
  <si>
    <t>Auto Pocket welt</t>
  </si>
  <si>
    <t>Plastic stapler attach M#VSV-80 SL#800A059</t>
  </si>
  <si>
    <t>Leg Seam Table</t>
  </si>
  <si>
    <t>Plastic stapler attach M#ST9000 SL#ST123</t>
  </si>
  <si>
    <t>Plastic stapler attach M#GS-500 SL#ps123</t>
  </si>
  <si>
    <t>PLOTTER</t>
  </si>
  <si>
    <t>EYELET HOLE MACHINE</t>
  </si>
  <si>
    <t>PANT FINISHING MACHINE</t>
  </si>
  <si>
    <t>DLR (Heavy 3Ndl Cha St) M#DLR-1508SPF SL#KS0608942</t>
  </si>
  <si>
    <t>DLR-KS</t>
  </si>
  <si>
    <t>Plastic stapler attach M#ST9000  SL#00002</t>
  </si>
  <si>
    <t>Plastic stapler attach M#ST9000  SL#00004</t>
  </si>
  <si>
    <t>Plastic stapler attach M#ST9000  SL#00005</t>
  </si>
  <si>
    <t>Plastic stapler attach M#ST9000  SL#00001</t>
  </si>
  <si>
    <t>Heat seal</t>
  </si>
  <si>
    <t>Five Thread Over Lock</t>
  </si>
  <si>
    <t>Needle Director</t>
  </si>
  <si>
    <t>FEED OF THE ARM MACHINE</t>
  </si>
  <si>
    <t>CHAIN STITCH</t>
  </si>
  <si>
    <t>2 needle chain stitch M#CM-380  SL#11052138006</t>
  </si>
  <si>
    <t>Over lock</t>
  </si>
  <si>
    <t>BARTAK MACHINE</t>
  </si>
  <si>
    <t>LOOP CUTTING MACHINE</t>
  </si>
  <si>
    <t>Multi Needle Kansai</t>
  </si>
  <si>
    <t>Pant finisher</t>
  </si>
  <si>
    <t>Coolset Suction Table</t>
  </si>
  <si>
    <t>Plastic stapler attach M#VSV-80 SL#800A058</t>
  </si>
  <si>
    <t>Button Hole</t>
  </si>
  <si>
    <t>Buyers cutting</t>
  </si>
  <si>
    <t>Five Thread Over Lock M#MO-6816S SL#RMOKH02122</t>
  </si>
  <si>
    <t>OVER LOCK</t>
  </si>
  <si>
    <t>BAND KNIFE CUTTING MACHINE</t>
  </si>
  <si>
    <t>END CUTTER</t>
  </si>
  <si>
    <t>Hidden Stitch Machine</t>
  </si>
  <si>
    <t>Side tape feeder</t>
  </si>
  <si>
    <t>Vertical Trimmer Lock Stitch Machine</t>
  </si>
  <si>
    <t>Plastic stapler attach M#ST9000  SL#00007</t>
  </si>
  <si>
    <t>Five Thread Over Lock M#MO-6716S SL#8M0ZC23640</t>
  </si>
  <si>
    <t>Lockstitch Machine</t>
  </si>
  <si>
    <t>STAPLE ATTACHING MACHINE</t>
  </si>
  <si>
    <t>Single Needle</t>
  </si>
  <si>
    <t>Fusing Machine-Model-450CS</t>
  </si>
  <si>
    <t>Blind hem</t>
  </si>
  <si>
    <t>Single Needle -DL7000-NM1-11</t>
  </si>
  <si>
    <t>DLR (Heavy 3Ndl Cha St) M#DLR-1503PTF SL#KS0722057</t>
  </si>
  <si>
    <t>Loop Trimmer Machine-LT1080</t>
  </si>
  <si>
    <t>Loop make M#B-2000C SL#1405367</t>
  </si>
  <si>
    <t>Snap Attaches M#US-*81HE-S-F  SL#K0-20766</t>
  </si>
  <si>
    <t>120000136</t>
  </si>
  <si>
    <t>SCREEN PRINTING MACHINE M&amp;R BRAND CHAMEL</t>
  </si>
  <si>
    <t>M015</t>
  </si>
  <si>
    <t>Utiity &amp; Wash</t>
  </si>
  <si>
    <t>Refrigeration pump</t>
  </si>
  <si>
    <t>HYDRO EXTRACTOR MACHINE</t>
  </si>
  <si>
    <t>AATCC Whirlpool Washing M/C,Model-3LWTW-Lab</t>
  </si>
  <si>
    <t>Whirlpool Washing Machine for Lab-4800YQ</t>
  </si>
  <si>
    <t>M005</t>
  </si>
  <si>
    <t>Photocopy</t>
  </si>
  <si>
    <t>Photocopy Machine</t>
  </si>
  <si>
    <t>Grass Cutter Machine</t>
  </si>
  <si>
    <t>Laser printer</t>
  </si>
  <si>
    <t>Motorola symbol LS 1203 scanner</t>
  </si>
  <si>
    <t>Barcoad Scanner -Motorolla-MS-7120</t>
  </si>
  <si>
    <t>SCANNER SYMBOL 1203</t>
  </si>
  <si>
    <t>Barcode Scanner for fabric rolls</t>
  </si>
  <si>
    <t>Hand scanner ,Brand-Motorola,Model no-LS-1203</t>
  </si>
  <si>
    <t>Amplifier</t>
  </si>
  <si>
    <t>Attendance Device-ZK Teco 880</t>
  </si>
  <si>
    <t>CCTV Camera-DH-IPC-HDW443IEM-AS</t>
  </si>
  <si>
    <t>LED TV-40''-Android</t>
  </si>
  <si>
    <t>Colour TV</t>
  </si>
  <si>
    <t>TV-Electra-43''-08 pcs</t>
  </si>
  <si>
    <t>MOBILE PHONE- Cutting Bundle Scanning</t>
  </si>
  <si>
    <t>PABX  system</t>
  </si>
  <si>
    <t>Scanner</t>
  </si>
  <si>
    <t>Attendance device</t>
  </si>
  <si>
    <t>M006</t>
  </si>
  <si>
    <t>Desktop</t>
  </si>
  <si>
    <t>Laptop-Dell- Lattitude-3470</t>
  </si>
  <si>
    <t>Laser Printer</t>
  </si>
  <si>
    <t>Laser Printer-HP 401N</t>
  </si>
  <si>
    <t>Monitor</t>
  </si>
  <si>
    <t>LED Monitor -HP-18.5''</t>
  </si>
  <si>
    <t>HP Monitor-18.5"</t>
  </si>
  <si>
    <t>Dell monitor-21.5"</t>
  </si>
  <si>
    <t>OFF LINE UPS</t>
  </si>
  <si>
    <t>Laptop</t>
  </si>
  <si>
    <t>Dell core i3 Laptop</t>
  </si>
  <si>
    <t>Dell Laptop Latitude 3440 office ms 2016</t>
  </si>
  <si>
    <t>ON LINE UPS</t>
  </si>
  <si>
    <t>CIBD</t>
  </si>
  <si>
    <t>UPS-1000VA</t>
  </si>
  <si>
    <t>UPS 1000VA NAVANA,MODEL-NP105M</t>
  </si>
  <si>
    <t>UPS-1250VA from Navana</t>
  </si>
  <si>
    <t>M# Lenovo ThinkPad -L14 SL# PF-2P57HJ</t>
  </si>
  <si>
    <t>Different</t>
  </si>
  <si>
    <t>Sales price</t>
  </si>
  <si>
    <t>Business Gain/(Loss)</t>
  </si>
  <si>
    <t>Capital gain</t>
  </si>
  <si>
    <t>VAT 7.5%</t>
  </si>
  <si>
    <t>M007</t>
  </si>
  <si>
    <t>Toyota Hiace Microbus-Sky-Silver 20 D.M-71-0633</t>
  </si>
  <si>
    <t>Eicher  CNG Omnibus (Medium)-2006 D.M-14-0021</t>
  </si>
  <si>
    <t>Hindustan Motors Ltd-HM Metro CNG D.M-11-0988</t>
  </si>
  <si>
    <t>Motor Vehicle</t>
  </si>
  <si>
    <t>Hero Honda Splender 100 cc-Red</t>
  </si>
  <si>
    <t>TVS Star Spoke  100 cc Motor cycle</t>
  </si>
  <si>
    <t>Iron Table</t>
  </si>
  <si>
    <t>NPV
USD</t>
  </si>
  <si>
    <t>Tax Depriciation
USD</t>
  </si>
  <si>
    <t>Tax Depriciation
BDT</t>
  </si>
  <si>
    <t>6/31/2022</t>
  </si>
  <si>
    <t>Income Year 2021-2022 (ended 30 June 2022)</t>
  </si>
  <si>
    <t>TDS</t>
  </si>
  <si>
    <t>Received</t>
  </si>
  <si>
    <t>Shall be increased</t>
  </si>
  <si>
    <t>Amount-BDT</t>
  </si>
  <si>
    <t>mmmmm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</si>
</sst>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5">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0.000_)"/>
    <numFmt numFmtId="166" formatCode="0.00_)"/>
    <numFmt numFmtId="167" formatCode="\$#,##0\ ;\(\$#,##0\)"/>
    <numFmt numFmtId="168" formatCode="&quot;&quot;0.00"/>
    <numFmt numFmtId="169" formatCode="_(&quot;$&quot;* #,##0_);_(&quot;$&quot;* \(#,##0\);_(&quot;$&quot;* &quot;-&quot;??_);_(@_)"/>
    <numFmt numFmtId="170" formatCode="m/d;@"/>
    <numFmt numFmtId="171" formatCode="_(* #,##0.000_);_(* \(#,##0.000\);_(* &quot;-&quot;??_);_(@_)"/>
    <numFmt numFmtId="172" formatCode="_([$€-2]* #,##0.00_);_([$€-2]* \(#,##0.00\);_([$€-2]* &quot;-&quot;??_)"/>
    <numFmt numFmtId="173" formatCode="_(* #,##0.00_);_(* \(\ #,##0.00\ \);_(* &quot;-&quot;??_);_(\ @_ \)"/>
    <numFmt numFmtId="174" formatCode="#,##0.00;\(#,##0.00\);* ??;@"/>
    <numFmt numFmtId="175" formatCode="[$-409]d\-mmm\-yy;@"/>
    <numFmt numFmtId="176" formatCode="\$#,##0\ ;&quot;($&quot;#,##0\)"/>
    <numFmt numFmtId="177" formatCode="0.0000"/>
    <numFmt numFmtId="178" formatCode="_(&quot;$&quot;* #,##0.00_);_(&quot;$&quot;* \(\ #,##0.00\ \);_(&quot;$&quot;* &quot;-&quot;??_);_(\ @_ \)"/>
    <numFmt numFmtId="179" formatCode="_(&quot;$&quot;* #,##0.0_);_(&quot;$&quot;* \(#,##0.0\);_(&quot;$&quot;* &quot;-&quot;??_);_(@_)"/>
    <numFmt numFmtId="180" formatCode="\$#,##0.00_);[Red]&quot;($&quot;#,##0.00\)"/>
    <numFmt numFmtId="181" formatCode="0_)"/>
    <numFmt numFmtId="182" formatCode="[$-409]mmmm\-yy;@"/>
    <numFmt numFmtId="183" formatCode="#,##0.00000"/>
    <numFmt numFmtId="184" formatCode="#,##0.00;\(#,##0.00\);0.00;@"/>
    <numFmt numFmtId="185" formatCode="#,##0.0000000000_);\(#,##0.0000000000\)"/>
    <numFmt numFmtId="186" formatCode="0.00;[Red]0.00"/>
    <numFmt numFmtId="187" formatCode="_-* #,##0_-;\-* #,##0_-;_-* &quot;-&quot;??_-;_-@_-"/>
    <numFmt numFmtId="188" formatCode="_(* #,##0.0_);_(* \(#,##0.0\);_(* &quot;-&quot;??_);_(@_)"/>
    <numFmt numFmtId="189" formatCode="0.0;[Red]0.0"/>
    <numFmt numFmtId="190" formatCode="#,##0.0"/>
    <numFmt numFmtId="191" formatCode="[$-809]dd\ mmmm\ yyyy;@"/>
    <numFmt numFmtId="192" formatCode="_-* #,##0.00_-;\-* #,##0.00_-;_-* &quot;-&quot;??_-;_-@_-"/>
    <numFmt numFmtId="193" formatCode="_-* #,##0.00\ _F_B_-;\-* #,##0.00\ _F_B_-;_-* &quot;-&quot;??\ _F_B_-;_-@_-"/>
    <numFmt numFmtId="194" formatCode="#,##0.00\ ;&quot; (&quot;#,##0.00\);&quot; -&quot;#\ ;@\ "/>
    <numFmt numFmtId="195" formatCode="0.0%"/>
    <numFmt numFmtId="196" formatCode="0.0"/>
    <numFmt numFmtId="197" formatCode="_(* #,##0_);_(* \(\ #,##0\ \);_(* &quot;-&quot;??_);_(\ @_ \)"/>
    <numFmt numFmtId="198" formatCode="[$-409]dd\-mmm\-yy;@"/>
    <numFmt numFmtId="199" formatCode="[$-409]mmm\-yy;@"/>
    <numFmt numFmtId="200" formatCode="0_);\(0\)"/>
    <numFmt numFmtId="201" formatCode="[$-409]d\-mmm\-yyyy;@"/>
    <numFmt numFmtId="202" formatCode="_(* #,##0_);_(* \(#,##0\);_(* &quot;-&quot;?_);_(@_)"/>
    <numFmt numFmtId="203" formatCode="_(* #,##0.0_);_(* \(#,##0.0\);_(* &quot;-&quot;?_);_(@_)"/>
    <numFmt numFmtId="204" formatCode="_(* #,##0.000_);_(* \(#,##0.000\);_(* &quot;-&quot;???_);_(@_)"/>
  </numFmts>
  <fonts count="183">
    <font>
      <sz val="11"/>
      <color theme="1"/>
      <name val="Calibri"/>
      <family val="2"/>
      <scheme val="minor"/>
    </font>
    <font>
      <sz val="11"/>
      <color indexed="8"/>
      <name val="Calibri"/>
      <family val="2"/>
    </font>
    <font>
      <sz val="10"/>
      <name val="Arial"/>
      <family val="2"/>
    </font>
    <font>
      <sz val="10"/>
      <name val="Arial"/>
      <family val="2"/>
    </font>
    <font>
      <sz val="11"/>
      <name val="Tms Rmn"/>
    </font>
    <font>
      <b/>
      <sz val="18"/>
      <name val="Arial"/>
      <family val="2"/>
    </font>
    <font>
      <b/>
      <sz val="12"/>
      <name val="Arial"/>
      <family val="2"/>
    </font>
    <font>
      <b/>
      <i/>
      <sz val="16"/>
      <name val="Helv"/>
    </font>
    <font>
      <sz val="10"/>
      <color indexed="8"/>
      <name val="Arial"/>
      <family val="2"/>
    </font>
    <font>
      <sz val="11"/>
      <color indexed="8"/>
      <name val="Calibri"/>
      <family val="2"/>
    </font>
    <font>
      <sz val="10"/>
      <color indexed="8"/>
      <name val="匠牥晩††††††††††"/>
    </font>
    <font>
      <sz val="14"/>
      <name val="Arial"/>
      <family val="2"/>
    </font>
    <font>
      <sz val="10"/>
      <name val="Arial"/>
      <family val="2"/>
    </font>
    <font>
      <sz val="10"/>
      <color indexed="10"/>
      <name val="Arial"/>
      <family val="2"/>
    </font>
    <font>
      <sz val="10"/>
      <name val="Times New Roman"/>
      <family val="1"/>
    </font>
    <font>
      <sz val="10"/>
      <name val="MS Sans Serif"/>
      <family val="2"/>
    </font>
    <font>
      <sz val="10"/>
      <color indexed="8"/>
      <name val="Arial"/>
      <family val="2"/>
    </font>
    <font>
      <sz val="10"/>
      <color indexed="10"/>
      <name val="Arial"/>
      <family val="2"/>
    </font>
    <font>
      <sz val="10"/>
      <name val="MS Sans Serif"/>
      <family val="2"/>
    </font>
    <font>
      <sz val="10"/>
      <name val="Geneva"/>
      <family val="2"/>
    </font>
    <font>
      <b/>
      <sz val="10"/>
      <name val="Helv"/>
      <family val="2"/>
    </font>
    <font>
      <sz val="11"/>
      <color indexed="8"/>
      <name val="MS Sans Serif"/>
      <family val="2"/>
    </font>
    <font>
      <sz val="10"/>
      <name val="Century Gothic"/>
      <family val="2"/>
    </font>
    <font>
      <sz val="10"/>
      <color indexed="12"/>
      <name val="Arial"/>
      <family val="2"/>
    </font>
    <font>
      <sz val="8"/>
      <name val="Arial"/>
      <family val="2"/>
    </font>
    <font>
      <b/>
      <sz val="12"/>
      <name val="Helv"/>
      <family val="2"/>
    </font>
    <font>
      <b/>
      <sz val="11"/>
      <name val="Helv"/>
      <family val="2"/>
    </font>
    <font>
      <sz val="12"/>
      <color indexed="8"/>
      <name val="Times New Roman"/>
      <family val="2"/>
    </font>
    <font>
      <sz val="13.5"/>
      <color indexed="8"/>
      <name val="MS Sans Serif"/>
      <family val="2"/>
    </font>
    <font>
      <b/>
      <sz val="13.5"/>
      <color indexed="8"/>
      <name val="MS Sans Serif"/>
      <family val="2"/>
    </font>
    <font>
      <b/>
      <sz val="11"/>
      <color indexed="8"/>
      <name val="Arial Narrow"/>
      <family val="2"/>
    </font>
    <font>
      <b/>
      <sz val="10"/>
      <name val="Arial Narrow"/>
      <family val="2"/>
    </font>
    <font>
      <sz val="11"/>
      <name val="ＭＳ 明朝"/>
      <family val="1"/>
      <charset val="128"/>
    </font>
    <font>
      <sz val="10"/>
      <name val="Tahoma"/>
      <family val="2"/>
    </font>
    <font>
      <sz val="10"/>
      <name val="MS Sans Serif"/>
      <family val="2"/>
    </font>
    <font>
      <sz val="10"/>
      <color indexed="10"/>
      <name val="Arial"/>
      <family val="2"/>
    </font>
    <font>
      <sz val="10"/>
      <color indexed="8"/>
      <name val="Arial"/>
      <family val="2"/>
    </font>
    <font>
      <sz val="10"/>
      <name val="MS Sans Serif"/>
      <family val="2"/>
    </font>
    <font>
      <sz val="10"/>
      <color indexed="10"/>
      <name val="Arial"/>
      <family val="2"/>
    </font>
    <font>
      <sz val="10"/>
      <color indexed="8"/>
      <name val="Arial"/>
      <family val="2"/>
    </font>
    <font>
      <sz val="11"/>
      <name val="Times New Roman"/>
      <family val="1"/>
    </font>
    <font>
      <sz val="11"/>
      <color indexed="8"/>
      <name val="Calibri"/>
      <family val="2"/>
    </font>
    <font>
      <sz val="11"/>
      <name val="Calibri"/>
      <family val="2"/>
      <scheme val="minor"/>
    </font>
    <font>
      <sz val="10"/>
      <name val="Tahoma"/>
      <family val="2"/>
    </font>
    <font>
      <sz val="11"/>
      <color theme="1"/>
      <name val="Calibri"/>
      <family val="2"/>
      <scheme val="minor"/>
    </font>
    <font>
      <sz val="10"/>
      <name val="Tahoma"/>
      <family val="2"/>
    </font>
    <font>
      <sz val="10"/>
      <name val="Tahoma"/>
      <family val="2"/>
    </font>
    <font>
      <sz val="10"/>
      <name val="Tahoma"/>
      <family val="2"/>
    </font>
    <font>
      <sz val="10"/>
      <name val="Tahoma"/>
      <family val="2"/>
    </font>
    <font>
      <sz val="10"/>
      <name val="Tahoma"/>
      <family val="2"/>
    </font>
    <font>
      <sz val="10"/>
      <name val="Tahoma"/>
      <family val="2"/>
    </font>
    <font>
      <sz val="10"/>
      <name val="Arial"/>
      <family val="2"/>
    </font>
    <font>
      <sz val="12"/>
      <name val="宋体"/>
      <family val="3"/>
      <charset val="134"/>
    </font>
    <font>
      <u/>
      <sz val="8.4"/>
      <color indexed="12"/>
      <name val="Arial"/>
      <family val="2"/>
    </font>
    <font>
      <sz val="10"/>
      <name val="Tahoma"/>
      <family val="2"/>
    </font>
    <font>
      <sz val="10"/>
      <name val="Tahoma"/>
      <family val="2"/>
    </font>
    <font>
      <b/>
      <sz val="11"/>
      <color indexed="8"/>
      <name val="Calibri"/>
      <family val="2"/>
    </font>
    <font>
      <b/>
      <sz val="10"/>
      <name val="MS Sans"/>
    </font>
    <font>
      <sz val="10"/>
      <name val="Helv"/>
    </font>
    <font>
      <sz val="11"/>
      <color indexed="9"/>
      <name val="Calibri"/>
      <family val="2"/>
    </font>
    <font>
      <sz val="11"/>
      <color indexed="20"/>
      <name val="Calibri"/>
      <family val="2"/>
    </font>
    <font>
      <sz val="9"/>
      <name val="Geneva"/>
    </font>
    <font>
      <b/>
      <sz val="11"/>
      <color indexed="52"/>
      <name val="Calibri"/>
      <family val="2"/>
    </font>
    <font>
      <b/>
      <sz val="11"/>
      <color indexed="9"/>
      <name val="Calibri"/>
      <family val="2"/>
    </font>
    <font>
      <sz val="10"/>
      <name val="Helv"/>
      <family val="2"/>
    </font>
    <font>
      <sz val="10"/>
      <color indexed="29"/>
      <name val="ARIAL"/>
      <family val="2"/>
      <charset val="1"/>
    </font>
    <font>
      <i/>
      <sz val="11"/>
      <color indexed="23"/>
      <name val="Calibri"/>
      <family val="2"/>
    </font>
    <font>
      <sz val="11"/>
      <color indexed="17"/>
      <name val="Calibri"/>
      <family val="2"/>
    </font>
    <font>
      <sz val="10"/>
      <color indexed="12"/>
      <name val="Arial Narrow"/>
      <family val="2"/>
    </font>
    <font>
      <b/>
      <sz val="15"/>
      <color indexed="56"/>
      <name val="Calibri"/>
      <family val="2"/>
    </font>
    <font>
      <b/>
      <sz val="13"/>
      <color indexed="56"/>
      <name val="Calibri"/>
      <family val="2"/>
    </font>
    <font>
      <b/>
      <sz val="11"/>
      <color indexed="56"/>
      <name val="Calibri"/>
      <family val="2"/>
    </font>
    <font>
      <u/>
      <sz val="11"/>
      <color indexed="12"/>
      <name val="Calibri"/>
      <family val="2"/>
    </font>
    <font>
      <sz val="11"/>
      <color indexed="62"/>
      <name val="Calibri"/>
      <family val="2"/>
    </font>
    <font>
      <sz val="11"/>
      <color indexed="52"/>
      <name val="Calibri"/>
      <family val="2"/>
    </font>
    <font>
      <sz val="11"/>
      <color indexed="60"/>
      <name val="Calibri"/>
      <family val="2"/>
    </font>
    <font>
      <sz val="11"/>
      <color indexed="12"/>
      <name val="Arial Narrow"/>
      <family val="2"/>
    </font>
    <font>
      <sz val="7"/>
      <name val="Small Fonts"/>
      <family val="2"/>
    </font>
    <font>
      <sz val="12"/>
      <color theme="1"/>
      <name val="Times New Roman"/>
      <family val="2"/>
    </font>
    <font>
      <b/>
      <sz val="11"/>
      <color indexed="63"/>
      <name val="Calibri"/>
      <family val="2"/>
    </font>
    <font>
      <b/>
      <sz val="18"/>
      <color indexed="56"/>
      <name val="Cambria"/>
      <family val="2"/>
    </font>
    <font>
      <sz val="8"/>
      <color indexed="12"/>
      <name val="Arial"/>
      <family val="2"/>
    </font>
    <font>
      <sz val="13.5"/>
      <color theme="1"/>
      <name val="MS Sans Serif"/>
      <family val="2"/>
    </font>
    <font>
      <b/>
      <sz val="11"/>
      <color theme="1"/>
      <name val="Arial Narrow"/>
      <family val="2"/>
    </font>
    <font>
      <sz val="11"/>
      <color indexed="10"/>
      <name val="Calibri"/>
      <family val="2"/>
    </font>
    <font>
      <sz val="10"/>
      <name val="Century Gothic"/>
      <family val="2"/>
    </font>
    <font>
      <sz val="12"/>
      <name val="新細明體"/>
      <family val="1"/>
      <charset val="136"/>
    </font>
    <font>
      <sz val="12"/>
      <color indexed="8"/>
      <name val="Arial Unicode MS"/>
      <family val="2"/>
      <charset val="136"/>
    </font>
    <font>
      <sz val="12"/>
      <color indexed="9"/>
      <name val="Arial Unicode MS"/>
      <family val="2"/>
      <charset val="136"/>
    </font>
    <font>
      <sz val="10"/>
      <color indexed="9"/>
      <name val="Arial"/>
      <family val="2"/>
    </font>
    <font>
      <sz val="10"/>
      <color indexed="29"/>
      <name val="Arial"/>
      <family val="2"/>
    </font>
    <font>
      <sz val="11"/>
      <name val="Tms Rmn"/>
      <family val="1"/>
    </font>
    <font>
      <b/>
      <sz val="10"/>
      <color indexed="8"/>
      <name val="Arial"/>
      <family val="2"/>
    </font>
    <font>
      <b/>
      <i/>
      <sz val="16"/>
      <name val="Helv"/>
      <family val="2"/>
    </font>
    <font>
      <b/>
      <sz val="18"/>
      <color indexed="62"/>
      <name val="Cambria"/>
      <family val="2"/>
    </font>
    <font>
      <sz val="10"/>
      <name val="Courier"/>
      <family val="3"/>
    </font>
    <font>
      <sz val="11"/>
      <name val="Arial Narrow"/>
      <family val="2"/>
    </font>
    <font>
      <sz val="12"/>
      <color indexed="60"/>
      <name val="Arial Unicode MS"/>
      <family val="2"/>
      <charset val="136"/>
    </font>
    <font>
      <b/>
      <sz val="12"/>
      <color indexed="8"/>
      <name val="Arial Unicode MS"/>
      <family val="2"/>
      <charset val="136"/>
    </font>
    <font>
      <sz val="12"/>
      <color indexed="20"/>
      <name val="Arial Unicode MS"/>
      <family val="2"/>
      <charset val="136"/>
    </font>
    <font>
      <sz val="12"/>
      <color indexed="17"/>
      <name val="Arial Unicode MS"/>
      <family val="2"/>
      <charset val="136"/>
    </font>
    <font>
      <sz val="10"/>
      <name val="宋体"/>
    </font>
    <font>
      <b/>
      <sz val="18"/>
      <color indexed="56"/>
      <name val="新細明體"/>
      <family val="1"/>
      <charset val="136"/>
    </font>
    <font>
      <b/>
      <sz val="15"/>
      <color indexed="56"/>
      <name val="Arial Unicode MS"/>
      <family val="2"/>
      <charset val="136"/>
    </font>
    <font>
      <b/>
      <sz val="13"/>
      <color indexed="56"/>
      <name val="Arial Unicode MS"/>
      <family val="2"/>
      <charset val="136"/>
    </font>
    <font>
      <b/>
      <sz val="11"/>
      <color indexed="56"/>
      <name val="Arial Unicode MS"/>
      <family val="2"/>
      <charset val="136"/>
    </font>
    <font>
      <b/>
      <sz val="12"/>
      <color indexed="9"/>
      <name val="Arial Unicode MS"/>
      <family val="2"/>
      <charset val="136"/>
    </font>
    <font>
      <b/>
      <sz val="12"/>
      <color indexed="52"/>
      <name val="Arial Unicode MS"/>
      <family val="2"/>
      <charset val="136"/>
    </font>
    <font>
      <i/>
      <sz val="12"/>
      <color indexed="23"/>
      <name val="Arial Unicode MS"/>
      <family val="2"/>
      <charset val="136"/>
    </font>
    <font>
      <sz val="12"/>
      <color indexed="10"/>
      <name val="Arial Unicode MS"/>
      <family val="2"/>
      <charset val="136"/>
    </font>
    <font>
      <sz val="12"/>
      <color indexed="62"/>
      <name val="Arial Unicode MS"/>
      <family val="2"/>
      <charset val="136"/>
    </font>
    <font>
      <b/>
      <sz val="12"/>
      <color indexed="63"/>
      <name val="Arial Unicode MS"/>
      <family val="2"/>
      <charset val="136"/>
    </font>
    <font>
      <sz val="12"/>
      <color indexed="52"/>
      <name val="Arial Unicode MS"/>
      <family val="2"/>
      <charset val="136"/>
    </font>
    <font>
      <b/>
      <sz val="13.5"/>
      <color theme="1"/>
      <name val="MS Sans Serif"/>
      <family val="2"/>
    </font>
    <font>
      <sz val="10"/>
      <name val="Tahoma"/>
      <family val="2"/>
    </font>
    <font>
      <b/>
      <sz val="11"/>
      <color theme="1"/>
      <name val="Calibri"/>
      <family val="2"/>
      <scheme val="minor"/>
    </font>
    <font>
      <sz val="11"/>
      <color rgb="FFFF0000"/>
      <name val="Calibri"/>
      <family val="2"/>
      <scheme val="minor"/>
    </font>
    <font>
      <sz val="10"/>
      <name val="Bookman Old Style"/>
      <family val="1"/>
    </font>
    <font>
      <sz val="11"/>
      <color indexed="12"/>
      <name val="Arial"/>
      <family val="2"/>
    </font>
    <font>
      <u/>
      <sz val="11"/>
      <color theme="10"/>
      <name val="Calibri"/>
      <family val="2"/>
    </font>
    <font>
      <b/>
      <sz val="10"/>
      <name val="Arial"/>
      <family val="2"/>
    </font>
    <font>
      <b/>
      <sz val="10"/>
      <name val="Times New Roman"/>
      <family val="1"/>
    </font>
    <font>
      <sz val="10"/>
      <name val="Arial"/>
      <family val="2"/>
    </font>
    <font>
      <b/>
      <sz val="11"/>
      <name val="Calibri"/>
      <family val="2"/>
      <scheme val="minor"/>
    </font>
    <font>
      <sz val="10"/>
      <name val="Open Sans"/>
      <family val="2"/>
    </font>
    <font>
      <i/>
      <sz val="10"/>
      <name val="Open Sans"/>
      <family val="2"/>
    </font>
    <font>
      <sz val="10"/>
      <name val="Arial"/>
      <family val="2"/>
    </font>
    <font>
      <b/>
      <sz val="10"/>
      <color indexed="36"/>
      <name val="Arial"/>
      <family val="2"/>
    </font>
    <font>
      <b/>
      <sz val="10"/>
      <name val="Tahoma"/>
      <family val="2"/>
    </font>
    <font>
      <b/>
      <sz val="10"/>
      <color theme="1"/>
      <name val="Tahoma"/>
      <family val="2"/>
    </font>
    <font>
      <sz val="10"/>
      <color theme="1"/>
      <name val="Tahoma"/>
      <family val="2"/>
    </font>
    <font>
      <b/>
      <sz val="10"/>
      <color rgb="FF7030A0"/>
      <name val="Arial"/>
      <family val="2"/>
    </font>
    <font>
      <sz val="10"/>
      <color rgb="FFFF0000"/>
      <name val="Tahoma"/>
      <family val="2"/>
    </font>
    <font>
      <b/>
      <sz val="11"/>
      <color rgb="FFFF0000"/>
      <name val="Calibri"/>
      <family val="2"/>
      <scheme val="minor"/>
    </font>
    <font>
      <sz val="10"/>
      <color theme="1"/>
      <name val="Arial"/>
      <family val="2"/>
    </font>
    <font>
      <b/>
      <sz val="13.5"/>
      <color rgb="FF000080"/>
      <name val="Arial"/>
      <family val="2"/>
    </font>
    <font>
      <sz val="11"/>
      <color theme="1"/>
      <name val="Times New Roman"/>
      <family val="1"/>
    </font>
    <font>
      <b/>
      <sz val="11"/>
      <color theme="1"/>
      <name val="Times New Roman"/>
      <family val="1"/>
    </font>
    <font>
      <b/>
      <sz val="11"/>
      <name val="Times New Roman"/>
      <family val="1"/>
    </font>
    <font>
      <sz val="10"/>
      <color rgb="FFFF0000"/>
      <name val="Arial"/>
      <family val="2"/>
    </font>
    <font>
      <b/>
      <i/>
      <sz val="11"/>
      <name val="Calibri"/>
      <family val="2"/>
      <scheme val="minor"/>
    </font>
    <font>
      <i/>
      <sz val="11"/>
      <name val="Calibri"/>
      <family val="2"/>
      <scheme val="minor"/>
    </font>
    <font>
      <b/>
      <u/>
      <sz val="1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b/>
      <sz val="11"/>
      <color theme="0" tint="-0.249977111117893"/>
      <name val="Calibri"/>
      <family val="2"/>
      <scheme val="minor"/>
    </font>
    <font>
      <b/>
      <u val="singleAccounting"/>
      <sz val="11"/>
      <name val="Calibri"/>
      <family val="2"/>
      <scheme val="minor"/>
    </font>
    <font>
      <u/>
      <sz val="11"/>
      <name val="Calibri"/>
      <family val="2"/>
      <scheme val="minor"/>
    </font>
    <font>
      <b/>
      <sz val="11.5"/>
      <color theme="1"/>
      <name val="Calibri"/>
      <family val="2"/>
      <scheme val="minor"/>
    </font>
    <font>
      <sz val="11.5"/>
      <color theme="1"/>
      <name val="Calibri"/>
      <family val="2"/>
      <scheme val="minor"/>
    </font>
    <font>
      <sz val="11.5"/>
      <color theme="1"/>
      <name val="Calibri"/>
      <family val="2"/>
    </font>
    <font>
      <sz val="11"/>
      <color indexed="10"/>
      <name val="Calibri"/>
      <family val="2"/>
      <scheme val="minor"/>
    </font>
    <font>
      <sz val="11"/>
      <color indexed="13"/>
      <name val="Calibri"/>
      <family val="2"/>
      <scheme val="minor"/>
    </font>
    <font>
      <sz val="11"/>
      <color theme="2" tint="-0.499984740745262"/>
      <name val="Calibri"/>
      <family val="2"/>
      <scheme val="minor"/>
    </font>
    <font>
      <b/>
      <i/>
      <sz val="11"/>
      <color theme="1"/>
      <name val="Calibri"/>
      <family val="2"/>
      <scheme val="minor"/>
    </font>
    <font>
      <sz val="11"/>
      <color rgb="FF00B0F0"/>
      <name val="Calibri"/>
      <family val="2"/>
      <scheme val="minor"/>
    </font>
    <font>
      <sz val="10"/>
      <color rgb="FF0066FF"/>
      <name val="Tahoma"/>
      <family val="2"/>
    </font>
    <font>
      <b/>
      <sz val="11"/>
      <color theme="4"/>
      <name val="Calibri"/>
      <family val="2"/>
      <scheme val="minor"/>
    </font>
    <font>
      <b/>
      <u/>
      <sz val="11"/>
      <color theme="1"/>
      <name val="Calibri"/>
      <family val="2"/>
      <scheme val="minor"/>
    </font>
    <font>
      <sz val="11"/>
      <color rgb="FF0066FF"/>
      <name val="Calibri"/>
      <family val="2"/>
      <scheme val="minor"/>
    </font>
    <font>
      <b/>
      <sz val="11"/>
      <color rgb="FF0066FF"/>
      <name val="Calibri"/>
      <family val="2"/>
      <scheme val="minor"/>
    </font>
    <font>
      <sz val="10"/>
      <color rgb="FFFF0000"/>
      <name val="Times New Roman"/>
      <family val="1"/>
    </font>
    <font>
      <sz val="10"/>
      <color theme="1"/>
      <name val="Open Sans"/>
      <family val="2"/>
    </font>
    <font>
      <b/>
      <sz val="10"/>
      <name val="Open Sans"/>
      <family val="2"/>
    </font>
    <font>
      <b/>
      <u/>
      <sz val="10"/>
      <name val="Open Sans"/>
      <family val="2"/>
    </font>
    <font>
      <b/>
      <i/>
      <sz val="10"/>
      <name val="Open Sans"/>
      <family val="2"/>
    </font>
    <font>
      <b/>
      <sz val="10"/>
      <color rgb="FFFF0000"/>
      <name val="Open Sans"/>
      <family val="2"/>
    </font>
    <font>
      <sz val="10"/>
      <color rgb="FFFF0000"/>
      <name val="Open Sans"/>
      <family val="2"/>
    </font>
    <font>
      <b/>
      <sz val="12"/>
      <name val="Times New Roman"/>
      <family val="1"/>
    </font>
    <font>
      <sz val="12"/>
      <name val="Times New Roman"/>
      <family val="1"/>
    </font>
    <font>
      <b/>
      <u/>
      <sz val="10"/>
      <name val="Times New Roman"/>
      <family val="1"/>
    </font>
    <font>
      <sz val="10"/>
      <color indexed="56"/>
      <name val="Times New Roman"/>
      <family val="1"/>
    </font>
    <font>
      <sz val="10"/>
      <color theme="0"/>
      <name val="Times New Roman"/>
      <family val="1"/>
    </font>
    <font>
      <b/>
      <sz val="12"/>
      <name val="Calibri"/>
      <family val="2"/>
      <scheme val="minor"/>
    </font>
    <font>
      <b/>
      <u/>
      <sz val="12"/>
      <name val="Calibri"/>
      <family val="2"/>
      <scheme val="minor"/>
    </font>
    <font>
      <sz val="11"/>
      <color theme="1"/>
      <name val="Bookman Old Style"/>
      <family val="1"/>
    </font>
    <font>
      <b/>
      <sz val="11"/>
      <color theme="1"/>
      <name val="Bookman Old Style"/>
      <family val="1"/>
    </font>
    <font>
      <b/>
      <sz val="10"/>
      <color theme="0"/>
      <name val="Arail"/>
    </font>
    <font>
      <sz val="10"/>
      <color theme="1"/>
      <name val="Arail"/>
    </font>
    <font>
      <sz val="10"/>
      <name val="Arail"/>
    </font>
    <font>
      <b/>
      <sz val="10"/>
      <color theme="5" tint="-0.249977111117893"/>
      <name val="Arail"/>
    </font>
    <font>
      <b/>
      <sz val="10"/>
      <name val="Arail"/>
    </font>
  </fonts>
  <fills count="70">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BFECE"/>
        <bgColor indexed="64"/>
      </patternFill>
    </fill>
    <fill>
      <patternFill patternType="solid">
        <fgColor rgb="FFFEF2E8"/>
        <bgColor indexed="64"/>
      </patternFill>
    </fill>
    <fill>
      <patternFill patternType="solid">
        <fgColor indexed="31"/>
        <bgColor indexed="31"/>
      </patternFill>
    </fill>
    <fill>
      <patternFill patternType="solid">
        <fgColor indexed="44"/>
        <bgColor indexed="4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27"/>
        <bgColor indexed="27"/>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9"/>
        <bgColor indexed="26"/>
      </patternFill>
    </fill>
    <fill>
      <patternFill patternType="solid">
        <fgColor indexed="47"/>
        <bgColor indexed="64"/>
      </patternFill>
    </fill>
    <fill>
      <patternFill patternType="solid">
        <fgColor rgb="FFEEECE2"/>
        <bgColor indexed="64"/>
      </patternFill>
    </fill>
    <fill>
      <patternFill patternType="solid">
        <fgColor rgb="FFFFFF00"/>
        <bgColor indexed="64"/>
      </patternFill>
    </fill>
    <fill>
      <patternFill patternType="solid">
        <fgColor indexed="13"/>
        <bgColor indexed="64"/>
      </patternFill>
    </fill>
    <fill>
      <patternFill patternType="solid">
        <fgColor rgb="FFFFC000"/>
        <bgColor indexed="64"/>
      </patternFill>
    </fill>
    <fill>
      <patternFill patternType="solid">
        <fgColor theme="3" tint="0.79998168889431442"/>
        <bgColor indexed="64"/>
      </patternFill>
    </fill>
    <fill>
      <patternFill patternType="solid">
        <fgColor rgb="FF92D050"/>
        <bgColor indexed="64"/>
      </patternFill>
    </fill>
    <fill>
      <patternFill patternType="solid">
        <fgColor theme="3" tint="0.59999389629810485"/>
        <bgColor indexed="64"/>
      </patternFill>
    </fill>
    <fill>
      <patternFill patternType="solid">
        <fgColor rgb="FF00B0F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0000"/>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2" tint="-0.499984740745262"/>
        <bgColor indexed="64"/>
      </patternFill>
    </fill>
    <fill>
      <patternFill patternType="solid">
        <fgColor theme="9" tint="-0.249977111117893"/>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2060"/>
        <bgColor indexed="64"/>
      </patternFill>
    </fill>
    <fill>
      <patternFill patternType="solid">
        <fgColor theme="9" tint="-0.499984740745262"/>
        <bgColor indexed="64"/>
      </patternFill>
    </fill>
    <fill>
      <patternFill patternType="solid">
        <fgColor rgb="FFDDDDDD"/>
        <bgColor indexed="64"/>
      </patternFill>
    </fill>
    <fill>
      <patternFill patternType="solid">
        <fgColor theme="6" tint="-0.249977111117893"/>
        <bgColor indexed="64"/>
      </patternFill>
    </fill>
  </fills>
  <borders count="7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double">
        <color indexed="64"/>
      </top>
      <bottom/>
      <diagonal/>
    </border>
    <border>
      <left style="thin">
        <color indexed="64"/>
      </left>
      <right style="thin">
        <color indexed="64"/>
      </right>
      <top style="hair">
        <color indexed="64"/>
      </top>
      <bottom style="hair">
        <color indexed="64"/>
      </bottom>
      <diagonal/>
    </border>
    <border>
      <left style="thin">
        <color indexed="8"/>
      </left>
      <right/>
      <top style="thin">
        <color indexed="65"/>
      </top>
      <bottom/>
      <diagonal/>
    </border>
    <border>
      <left style="medium">
        <color indexed="64"/>
      </left>
      <right style="medium">
        <color indexed="64"/>
      </right>
      <top style="medium">
        <color indexed="64"/>
      </top>
      <bottom style="hair">
        <color indexed="64"/>
      </bottom>
      <diagonal/>
    </border>
    <border>
      <left style="medium">
        <color indexed="8"/>
      </left>
      <right style="medium">
        <color indexed="8"/>
      </right>
      <top style="medium">
        <color indexed="8"/>
      </top>
      <bottom style="hair">
        <color indexed="8"/>
      </bottom>
      <diagonal/>
    </border>
    <border>
      <left style="thin">
        <color indexed="64"/>
      </left>
      <right style="thin">
        <color indexed="64"/>
      </right>
      <top/>
      <bottom style="thin">
        <color indexed="64"/>
      </bottom>
      <diagonal/>
    </border>
    <border>
      <left/>
      <right/>
      <top/>
      <bottom style="double">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medium">
        <color indexed="64"/>
      </right>
      <top/>
      <bottom/>
      <diagonal/>
    </border>
    <border>
      <left style="thin">
        <color indexed="8"/>
      </left>
      <right/>
      <top style="thin">
        <color indexed="8"/>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8"/>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8"/>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8"/>
      </left>
      <right/>
      <top style="thin">
        <color indexed="8"/>
      </top>
      <bottom/>
      <diagonal/>
    </border>
    <border>
      <left/>
      <right/>
      <top style="medium">
        <color indexed="8"/>
      </top>
      <bottom style="medium">
        <color indexed="8"/>
      </bottom>
      <diagonal/>
    </border>
    <border>
      <left/>
      <right/>
      <top style="thin">
        <color indexed="8"/>
      </top>
      <bottom style="thin">
        <color indexed="8"/>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dotted">
        <color indexed="64"/>
      </bottom>
      <diagonal/>
    </border>
    <border>
      <left style="thin">
        <color indexed="64"/>
      </left>
      <right/>
      <top style="dotted">
        <color indexed="64"/>
      </top>
      <bottom style="dotted">
        <color indexed="64"/>
      </bottom>
      <diagonal/>
    </border>
    <border>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hair">
        <color auto="1"/>
      </left>
      <right style="hair">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hair">
        <color auto="1"/>
      </bottom>
      <diagonal/>
    </border>
    <border>
      <left/>
      <right style="thin">
        <color indexed="64"/>
      </right>
      <top style="thin">
        <color indexed="64"/>
      </top>
      <bottom style="double">
        <color indexed="64"/>
      </bottom>
      <diagonal/>
    </border>
    <border>
      <left style="thin">
        <color indexed="64"/>
      </left>
      <right style="thin">
        <color indexed="64"/>
      </right>
      <top/>
      <bottom/>
      <diagonal/>
    </border>
    <border>
      <left style="medium">
        <color indexed="64"/>
      </left>
      <right/>
      <top style="medium">
        <color auto="1"/>
      </top>
      <bottom style="medium">
        <color auto="1"/>
      </bottom>
      <diagonal/>
    </border>
    <border>
      <left/>
      <right/>
      <top style="medium">
        <color indexed="64"/>
      </top>
      <bottom style="medium">
        <color indexed="64"/>
      </bottom>
      <diagonal/>
    </border>
    <border>
      <left/>
      <right/>
      <top style="medium">
        <color auto="1"/>
      </top>
      <bottom/>
      <diagonal/>
    </border>
    <border>
      <left style="medium">
        <color indexed="64"/>
      </left>
      <right/>
      <top style="medium">
        <color indexed="64"/>
      </top>
      <bottom/>
      <diagonal/>
    </border>
    <border>
      <left style="hair">
        <color indexed="64"/>
      </left>
      <right style="hair">
        <color indexed="64"/>
      </right>
      <top style="medium">
        <color indexed="64"/>
      </top>
      <bottom style="hair">
        <color indexed="64"/>
      </bottom>
      <diagonal/>
    </border>
    <border>
      <left style="medium">
        <color auto="1"/>
      </left>
      <right style="hair">
        <color auto="1"/>
      </right>
      <top style="hair">
        <color auto="1"/>
      </top>
      <bottom style="hair">
        <color auto="1"/>
      </bottom>
      <diagonal/>
    </border>
    <border>
      <left style="hair">
        <color auto="1"/>
      </left>
      <right/>
      <top style="hair">
        <color auto="1"/>
      </top>
      <bottom style="hair">
        <color auto="1"/>
      </bottom>
      <diagonal/>
    </border>
    <border>
      <left style="hair">
        <color indexed="64"/>
      </left>
      <right style="hair">
        <color indexed="64"/>
      </right>
      <top style="hair">
        <color indexed="64"/>
      </top>
      <bottom style="hair">
        <color indexed="64"/>
      </bottom>
      <diagonal style="hair">
        <color indexed="0"/>
      </diagonal>
    </border>
    <border>
      <left style="thin">
        <color indexed="64"/>
      </left>
      <right style="thin">
        <color indexed="64"/>
      </right>
      <top style="thin">
        <color indexed="64"/>
      </top>
      <bottom style="double">
        <color indexed="64"/>
      </bottom>
      <diagonal/>
    </border>
  </borders>
  <cellStyleXfs count="19512">
    <xf numFmtId="0" fontId="0"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8" fillId="0" borderId="0"/>
    <xf numFmtId="0" fontId="15"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8"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5" fillId="0" borderId="0"/>
    <xf numFmtId="4" fontId="19" fillId="0" borderId="0" applyFont="0" applyFill="0" applyBorder="0" applyAlignment="0" applyProtection="0"/>
    <xf numFmtId="0" fontId="8" fillId="0" borderId="0" applyFill="0" applyBorder="0" applyAlignment="0"/>
    <xf numFmtId="0" fontId="20" fillId="0" borderId="0"/>
    <xf numFmtId="43" fontId="9" fillId="0" borderId="0" applyFont="0" applyFill="0" applyBorder="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3" fontId="1"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3" fontId="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1" fillId="0" borderId="0" applyFont="0" applyFill="0" applyBorder="0" applyAlignment="0" applyProtection="0"/>
    <xf numFmtId="44" fontId="1" fillId="0" borderId="0" applyFont="0" applyFill="0" applyBorder="0" applyAlignment="0" applyProtection="0"/>
    <xf numFmtId="167" fontId="3" fillId="0" borderId="0" applyFont="0" applyFill="0" applyBorder="0" applyAlignment="0" applyProtection="0"/>
    <xf numFmtId="0" fontId="3" fillId="0" borderId="0" applyFont="0" applyFill="0" applyBorder="0" applyAlignment="0" applyProtection="0"/>
    <xf numFmtId="172" fontId="12" fillId="0" borderId="0" applyFont="0" applyFill="0" applyBorder="0" applyAlignment="0" applyProtection="0"/>
    <xf numFmtId="2" fontId="3" fillId="0" borderId="0" applyFont="0" applyFill="0" applyBorder="0" applyAlignment="0" applyProtection="0"/>
    <xf numFmtId="38" fontId="24" fillId="2" borderId="0" applyNumberFormat="0" applyBorder="0" applyAlignment="0" applyProtection="0"/>
    <xf numFmtId="0" fontId="25" fillId="0" borderId="0">
      <alignment horizontal="left"/>
    </xf>
    <xf numFmtId="0" fontId="6" fillId="0" borderId="1" applyNumberFormat="0" applyAlignment="0" applyProtection="0">
      <alignment horizontal="left" vertical="center"/>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8" fontId="19" fillId="0" borderId="0" applyFont="0" applyFill="0" applyBorder="0" applyAlignment="0" applyProtection="0"/>
    <xf numFmtId="10" fontId="24" fillId="2" borderId="3" applyNumberFormat="0" applyBorder="0" applyAlignment="0" applyProtection="0"/>
    <xf numFmtId="0" fontId="26" fillId="0" borderId="4"/>
    <xf numFmtId="0" fontId="14" fillId="0" borderId="0"/>
    <xf numFmtId="166" fontId="7" fillId="0" borderId="0"/>
    <xf numFmtId="0" fontId="1" fillId="0" borderId="0"/>
    <xf numFmtId="0" fontId="22" fillId="0" borderId="0"/>
    <xf numFmtId="0" fontId="2" fillId="0" borderId="0">
      <alignment vertical="top"/>
    </xf>
    <xf numFmtId="0" fontId="12" fillId="0" borderId="0">
      <alignment vertical="top"/>
    </xf>
    <xf numFmtId="0" fontId="2" fillId="0" borderId="0"/>
    <xf numFmtId="0" fontId="2" fillId="0" borderId="0"/>
    <xf numFmtId="0" fontId="21" fillId="0" borderId="0"/>
    <xf numFmtId="0" fontId="2" fillId="0" borderId="0"/>
    <xf numFmtId="0" fontId="22" fillId="0" borderId="0">
      <alignment vertical="top"/>
    </xf>
    <xf numFmtId="0" fontId="23" fillId="0" borderId="0"/>
    <xf numFmtId="0" fontId="23" fillId="0" borderId="0"/>
    <xf numFmtId="0" fontId="27" fillId="0" borderId="0"/>
    <xf numFmtId="0" fontId="2" fillId="0" borderId="0"/>
    <xf numFmtId="0" fontId="2" fillId="0" borderId="0"/>
    <xf numFmtId="0" fontId="22" fillId="0" borderId="0"/>
    <xf numFmtId="0" fontId="10" fillId="0" borderId="0"/>
    <xf numFmtId="0" fontId="10" fillId="0" borderId="0"/>
    <xf numFmtId="10"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8" fillId="0" borderId="0">
      <alignment vertical="top"/>
    </xf>
    <xf numFmtId="0" fontId="26" fillId="0" borderId="0"/>
    <xf numFmtId="0" fontId="3" fillId="0" borderId="5" applyNumberFormat="0" applyFont="0" applyFill="0" applyAlignment="0" applyProtection="0"/>
    <xf numFmtId="0" fontId="3" fillId="0" borderId="5" applyNumberFormat="0" applyFont="0" applyFill="0" applyAlignment="0" applyProtection="0"/>
    <xf numFmtId="1" fontId="28" fillId="3" borderId="6">
      <alignment horizontal="center" vertical="top"/>
    </xf>
    <xf numFmtId="0" fontId="28" fillId="3" borderId="6">
      <alignment horizontal="center" vertical="top"/>
    </xf>
    <xf numFmtId="0" fontId="28" fillId="3" borderId="6">
      <alignment horizontal="center" vertical="top"/>
    </xf>
    <xf numFmtId="170" fontId="11" fillId="0" borderId="7">
      <alignment horizontal="center"/>
    </xf>
    <xf numFmtId="171" fontId="29" fillId="3" borderId="6">
      <alignment horizontal="center" vertical="top"/>
    </xf>
    <xf numFmtId="0" fontId="30" fillId="3" borderId="8">
      <alignment horizontal="center" vertical="top" wrapText="1"/>
    </xf>
    <xf numFmtId="0" fontId="30" fillId="3" borderId="8">
      <alignment horizontal="center" vertical="top" wrapText="1"/>
    </xf>
    <xf numFmtId="0" fontId="31" fillId="0" borderId="9">
      <alignment horizontal="center" vertical="top" wrapText="1"/>
    </xf>
    <xf numFmtId="0" fontId="32" fillId="0" borderId="0"/>
    <xf numFmtId="0" fontId="33" fillId="0" borderId="0"/>
    <xf numFmtId="169" fontId="33" fillId="0" borderId="0" applyFont="0" applyFill="0" applyBorder="0" applyAlignment="0" applyProtection="0"/>
    <xf numFmtId="0" fontId="43" fillId="0" borderId="0"/>
    <xf numFmtId="0" fontId="44" fillId="0" borderId="0"/>
    <xf numFmtId="43" fontId="2" fillId="0" borderId="0" applyFont="0" applyFill="0" applyBorder="0" applyAlignment="0" applyProtection="0"/>
    <xf numFmtId="43" fontId="44" fillId="0" borderId="0" applyFont="0" applyFill="0" applyBorder="0" applyAlignment="0" applyProtection="0"/>
    <xf numFmtId="0" fontId="45" fillId="0" borderId="0"/>
    <xf numFmtId="173" fontId="45" fillId="0" borderId="0" applyFont="0" applyFill="0" applyBorder="0" applyAlignment="0" applyProtection="0"/>
    <xf numFmtId="0" fontId="46" fillId="0" borderId="0"/>
    <xf numFmtId="0" fontId="47" fillId="0" borderId="0"/>
    <xf numFmtId="0" fontId="48" fillId="0" borderId="0"/>
    <xf numFmtId="0" fontId="33" fillId="0" borderId="0"/>
    <xf numFmtId="173" fontId="33" fillId="0" borderId="0" applyFont="0" applyFill="0" applyBorder="0" applyAlignment="0" applyProtection="0"/>
    <xf numFmtId="0" fontId="33" fillId="0" borderId="0"/>
    <xf numFmtId="0" fontId="49" fillId="0" borderId="0"/>
    <xf numFmtId="0" fontId="50" fillId="0" borderId="0"/>
    <xf numFmtId="0" fontId="51" fillId="0" borderId="0"/>
    <xf numFmtId="0" fontId="2" fillId="0" borderId="0"/>
    <xf numFmtId="0" fontId="15" fillId="0" borderId="0"/>
    <xf numFmtId="0" fontId="15" fillId="0" borderId="0"/>
    <xf numFmtId="0" fontId="2" fillId="0" borderId="0"/>
    <xf numFmtId="0" fontId="2" fillId="0" borderId="0"/>
    <xf numFmtId="41" fontId="1"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xf numFmtId="0" fontId="33" fillId="0" borderId="0"/>
    <xf numFmtId="0" fontId="33" fillId="0" borderId="0"/>
    <xf numFmtId="9" fontId="2" fillId="0" borderId="0" applyFont="0" applyFill="0" applyBorder="0" applyAlignment="0" applyProtection="0"/>
    <xf numFmtId="0" fontId="52" fillId="0" borderId="0"/>
    <xf numFmtId="0" fontId="53" fillId="0" borderId="0" applyNumberFormat="0" applyFill="0" applyBorder="0" applyAlignment="0" applyProtection="0">
      <alignment vertical="top"/>
      <protection locked="0"/>
    </xf>
    <xf numFmtId="0" fontId="54" fillId="0" borderId="0"/>
    <xf numFmtId="0" fontId="55" fillId="0" borderId="0"/>
    <xf numFmtId="43" fontId="1" fillId="0" borderId="0" applyFont="0" applyFill="0" applyBorder="0" applyAlignment="0" applyProtection="0"/>
    <xf numFmtId="44" fontId="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 fillId="0" borderId="0"/>
    <xf numFmtId="0" fontId="2" fillId="0" borderId="0"/>
    <xf numFmtId="0" fontId="15" fillId="0" borderId="0"/>
    <xf numFmtId="0" fontId="1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2" fillId="0" borderId="0"/>
    <xf numFmtId="0" fontId="57" fillId="0" borderId="0" applyNumberFormat="0" applyFill="0" applyBorder="0" applyAlignment="0" applyProtection="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58"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19" fillId="0" borderId="0" applyFont="0" applyFill="0" applyBorder="0" applyAlignment="0" applyProtection="0"/>
    <xf numFmtId="0" fontId="60" fillId="7" borderId="0" applyNumberFormat="0" applyBorder="0" applyAlignment="0" applyProtection="0"/>
    <xf numFmtId="0" fontId="60" fillId="7" borderId="0" applyNumberFormat="0" applyBorder="0" applyAlignment="0" applyProtection="0"/>
    <xf numFmtId="0" fontId="61" fillId="3" borderId="12" applyFill="0" applyBorder="0">
      <alignment horizontal="left"/>
    </xf>
    <xf numFmtId="0" fontId="8" fillId="0" borderId="0" applyFill="0" applyBorder="0" applyAlignment="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64" fillId="0" borderId="0" applyNumberFormat="0" applyFont="0" applyFill="0" applyAlignment="0" applyProtection="0">
      <alignment horizontal="left"/>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alignment vertical="top"/>
    </xf>
    <xf numFmtId="43" fontId="8" fillId="0" borderId="0" applyFont="0" applyFill="0" applyBorder="0" applyAlignment="0" applyProtection="0">
      <alignment vertical="top"/>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6"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69"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43" fontId="2" fillId="0" borderId="0" applyFont="0" applyFill="0" applyBorder="0" applyAlignment="0" applyProtection="0"/>
    <xf numFmtId="171" fontId="33" fillId="0" borderId="0" applyFont="0" applyFill="0" applyBorder="0" applyAlignment="0" applyProtection="0"/>
    <xf numFmtId="43" fontId="4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168" fontId="33" fillId="0" borderId="0" applyFont="0" applyFill="0" applyBorder="0" applyAlignment="0" applyProtection="0"/>
    <xf numFmtId="165"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8" fontId="33" fillId="0" borderId="0" applyFont="0" applyFill="0" applyBorder="0" applyAlignment="0" applyProtection="0"/>
    <xf numFmtId="168" fontId="33" fillId="0" borderId="0" applyFont="0" applyFill="0" applyBorder="0" applyAlignment="0" applyProtection="0"/>
    <xf numFmtId="166" fontId="33" fillId="0" borderId="0" applyFont="0" applyFill="0" applyBorder="0" applyAlignment="0" applyProtection="0"/>
    <xf numFmtId="175" fontId="3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8" fillId="0" borderId="0" applyFont="0" applyFill="0" applyBorder="0" applyAlignment="0" applyProtection="0">
      <alignment vertical="top"/>
    </xf>
    <xf numFmtId="44" fontId="8" fillId="0" borderId="0" applyFont="0" applyFill="0" applyBorder="0" applyAlignment="0" applyProtection="0">
      <alignment vertical="top"/>
    </xf>
    <xf numFmtId="166" fontId="33" fillId="0" borderId="0" applyFont="0" applyFill="0" applyBorder="0" applyAlignment="0" applyProtection="0"/>
    <xf numFmtId="44" fontId="2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9"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80"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5" fontId="33"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5" fontId="15" fillId="0" borderId="0"/>
    <xf numFmtId="15" fontId="15" fillId="0" borderId="0"/>
    <xf numFmtId="22" fontId="24" fillId="3" borderId="20" applyFont="0" applyFill="0" applyBorder="0" applyProtection="0">
      <alignment horizontal="left"/>
    </xf>
    <xf numFmtId="22" fontId="24" fillId="3" borderId="20" applyFont="0" applyFill="0" applyBorder="0" applyProtection="0">
      <alignment horizontal="left"/>
    </xf>
    <xf numFmtId="0"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38" fontId="24" fillId="2" borderId="0" applyNumberFormat="0" applyBorder="0" applyAlignment="0" applyProtection="0"/>
    <xf numFmtId="0" fontId="2" fillId="24" borderId="0" applyNumberFormat="0" applyFont="0" applyBorder="0" applyAlignment="0" applyProtection="0"/>
    <xf numFmtId="0" fontId="68" fillId="0" borderId="21">
      <alignment horizontal="center" vertical="top" wrapText="1"/>
    </xf>
    <xf numFmtId="0" fontId="68" fillId="0" borderId="21">
      <alignment horizontal="center" vertical="top" wrapText="1"/>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8" fontId="19" fillId="0" borderId="0" applyFont="0" applyFill="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4"/>
    <xf numFmtId="0" fontId="75" fillId="26" borderId="0" applyNumberFormat="0" applyBorder="0" applyAlignment="0" applyProtection="0"/>
    <xf numFmtId="0" fontId="75" fillId="26" borderId="0" applyNumberFormat="0" applyBorder="0" applyAlignment="0" applyProtection="0"/>
    <xf numFmtId="3" fontId="76" fillId="0" borderId="26"/>
    <xf numFmtId="3" fontId="76" fillId="0" borderId="26"/>
    <xf numFmtId="37" fontId="77" fillId="0" borderId="0"/>
    <xf numFmtId="166" fontId="7" fillId="0" borderId="0"/>
    <xf numFmtId="0" fontId="1" fillId="0" borderId="0"/>
    <xf numFmtId="0" fontId="1" fillId="0" borderId="0"/>
    <xf numFmtId="0" fontId="44" fillId="0" borderId="0"/>
    <xf numFmtId="0" fontId="44" fillId="0" borderId="0"/>
    <xf numFmtId="0" fontId="44" fillId="0" borderId="0"/>
    <xf numFmtId="0" fontId="23"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8" fillId="0" borderId="0">
      <alignment vertical="top"/>
    </xf>
    <xf numFmtId="0" fontId="8" fillId="0" borderId="0">
      <alignment vertical="top"/>
    </xf>
    <xf numFmtId="0" fontId="33" fillId="0" borderId="0"/>
    <xf numFmtId="0" fontId="2" fillId="0" borderId="0"/>
    <xf numFmtId="0" fontId="2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1"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8" fillId="0" borderId="0">
      <alignment vertical="top"/>
    </xf>
    <xf numFmtId="0" fontId="23" fillId="0" borderId="0"/>
    <xf numFmtId="0" fontId="2" fillId="0" borderId="0"/>
    <xf numFmtId="0" fontId="2" fillId="0" borderId="0"/>
    <xf numFmtId="0" fontId="33" fillId="0" borderId="0"/>
    <xf numFmtId="0" fontId="2" fillId="0" borderId="0"/>
    <xf numFmtId="0" fontId="2" fillId="0" borderId="0"/>
    <xf numFmtId="0" fontId="2" fillId="0" borderId="0"/>
    <xf numFmtId="0" fontId="2" fillId="0" borderId="0">
      <alignment vertical="top"/>
    </xf>
    <xf numFmtId="0" fontId="2" fillId="0" borderId="0"/>
    <xf numFmtId="0" fontId="8" fillId="0" borderId="0">
      <alignment vertical="top"/>
    </xf>
    <xf numFmtId="0" fontId="2" fillId="0" borderId="0"/>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8" fillId="0" borderId="0">
      <alignment vertical="top"/>
    </xf>
    <xf numFmtId="0" fontId="8" fillId="0" borderId="0">
      <alignment vertical="top"/>
    </xf>
    <xf numFmtId="0" fontId="3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21" fillId="0" borderId="0"/>
    <xf numFmtId="0" fontId="21" fillId="0" borderId="0"/>
    <xf numFmtId="0" fontId="21" fillId="0" borderId="0"/>
    <xf numFmtId="0" fontId="2" fillId="0" borderId="0"/>
    <xf numFmtId="0" fontId="2" fillId="0" borderId="0"/>
    <xf numFmtId="0" fontId="22" fillId="0" borderId="0"/>
    <xf numFmtId="0" fontId="2" fillId="0" borderId="0"/>
    <xf numFmtId="0" fontId="2" fillId="0" borderId="0"/>
    <xf numFmtId="0" fontId="22" fillId="0" borderId="0"/>
    <xf numFmtId="0" fontId="23" fillId="0" borderId="0"/>
    <xf numFmtId="0" fontId="44" fillId="0" borderId="0"/>
    <xf numFmtId="0" fontId="22" fillId="0" borderId="0"/>
    <xf numFmtId="0" fontId="2" fillId="0" borderId="0"/>
    <xf numFmtId="0" fontId="8"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alignment vertical="top"/>
    </xf>
    <xf numFmtId="0" fontId="22" fillId="0" borderId="0">
      <alignment vertical="top"/>
    </xf>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xf numFmtId="0" fontId="23" fillId="0" borderId="0"/>
    <xf numFmtId="0" fontId="23" fillId="0" borderId="0"/>
    <xf numFmtId="0" fontId="23" fillId="0" borderId="0"/>
    <xf numFmtId="0" fontId="23" fillId="0" borderId="0"/>
    <xf numFmtId="0" fontId="23" fillId="0" borderId="0"/>
    <xf numFmtId="0" fontId="1" fillId="0" borderId="0"/>
    <xf numFmtId="0" fontId="1" fillId="0" borderId="0"/>
    <xf numFmtId="0" fontId="2" fillId="0" borderId="0">
      <alignment vertical="top"/>
    </xf>
    <xf numFmtId="0" fontId="33" fillId="0" borderId="0"/>
    <xf numFmtId="0" fontId="2" fillId="0" borderId="0"/>
    <xf numFmtId="0" fontId="2" fillId="0" borderId="0">
      <alignment vertical="top"/>
    </xf>
    <xf numFmtId="0" fontId="2" fillId="0" borderId="0"/>
    <xf numFmtId="0" fontId="33" fillId="0" borderId="0"/>
    <xf numFmtId="0" fontId="44" fillId="0" borderId="0"/>
    <xf numFmtId="0" fontId="33" fillId="0" borderId="0"/>
    <xf numFmtId="0" fontId="2" fillId="0" borderId="0"/>
    <xf numFmtId="0" fontId="33" fillId="0" borderId="0"/>
    <xf numFmtId="0" fontId="33" fillId="0" borderId="0"/>
    <xf numFmtId="0" fontId="78" fillId="0" borderId="0"/>
    <xf numFmtId="0" fontId="23" fillId="0" borderId="0"/>
    <xf numFmtId="0" fontId="23" fillId="0" borderId="0"/>
    <xf numFmtId="0" fontId="23" fillId="0" borderId="0"/>
    <xf numFmtId="0" fontId="23" fillId="0" borderId="0"/>
    <xf numFmtId="0" fontId="44" fillId="0" borderId="0"/>
    <xf numFmtId="0" fontId="23" fillId="0" borderId="0"/>
    <xf numFmtId="0" fontId="2" fillId="0" borderId="0"/>
    <xf numFmtId="0" fontId="44" fillId="0" borderId="0"/>
    <xf numFmtId="0" fontId="33" fillId="0" borderId="0"/>
    <xf numFmtId="0" fontId="2" fillId="0" borderId="0">
      <alignment vertical="top"/>
    </xf>
    <xf numFmtId="0" fontId="14" fillId="0" borderId="0"/>
    <xf numFmtId="0" fontId="14" fillId="0" borderId="0"/>
    <xf numFmtId="0" fontId="14" fillId="0" borderId="0"/>
    <xf numFmtId="0" fontId="14" fillId="0" borderId="0"/>
    <xf numFmtId="0" fontId="44" fillId="0" borderId="0"/>
    <xf numFmtId="0" fontId="14" fillId="0" borderId="0"/>
    <xf numFmtId="0" fontId="14" fillId="0" borderId="0"/>
    <xf numFmtId="0" fontId="2" fillId="0" borderId="0"/>
    <xf numFmtId="0" fontId="33" fillId="0" borderId="0"/>
    <xf numFmtId="0" fontId="2" fillId="0" borderId="0"/>
    <xf numFmtId="0" fontId="14" fillId="0" borderId="0"/>
    <xf numFmtId="0" fontId="14" fillId="0" borderId="0"/>
    <xf numFmtId="0" fontId="23" fillId="0" borderId="0"/>
    <xf numFmtId="0" fontId="14" fillId="0" borderId="0"/>
    <xf numFmtId="0" fontId="14" fillId="0" borderId="0"/>
    <xf numFmtId="0" fontId="14" fillId="0" borderId="0"/>
    <xf numFmtId="0" fontId="23" fillId="0" borderId="0"/>
    <xf numFmtId="0" fontId="14" fillId="0" borderId="0"/>
    <xf numFmtId="0" fontId="14" fillId="0" borderId="0"/>
    <xf numFmtId="0" fontId="14" fillId="0" borderId="0"/>
    <xf numFmtId="0" fontId="2" fillId="0" borderId="0"/>
    <xf numFmtId="0" fontId="3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27" borderId="27" applyNumberFormat="0" applyFont="0" applyAlignment="0" applyProtection="0"/>
    <xf numFmtId="0" fontId="22" fillId="27" borderId="27" applyNumberFormat="0" applyFont="0" applyAlignment="0" applyProtection="0"/>
    <xf numFmtId="0" fontId="1"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2" fontId="24" fillId="4" borderId="0" applyNumberFormat="0" applyFill="0" applyBorder="0" applyAlignment="0"/>
    <xf numFmtId="0" fontId="8" fillId="0" borderId="0">
      <alignment vertical="top"/>
    </xf>
    <xf numFmtId="0" fontId="19" fillId="0" borderId="0"/>
    <xf numFmtId="0" fontId="8" fillId="0" borderId="0">
      <alignment vertical="top"/>
    </xf>
    <xf numFmtId="0" fontId="8" fillId="0" borderId="0">
      <alignment vertical="top"/>
    </xf>
    <xf numFmtId="0" fontId="80" fillId="0" borderId="0" applyNumberFormat="0" applyFill="0" applyBorder="0" applyAlignment="0" applyProtection="0"/>
    <xf numFmtId="0" fontId="80" fillId="0" borderId="0" applyNumberFormat="0" applyFill="0" applyBorder="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166" fontId="81" fillId="0" borderId="0" applyNumberFormat="0" applyFill="0" applyBorder="0" applyAlignment="0">
      <protection locked="0"/>
    </xf>
    <xf numFmtId="1" fontId="28" fillId="3" borderId="6">
      <alignment horizontal="center" vertical="top"/>
    </xf>
    <xf numFmtId="0" fontId="82" fillId="28" borderId="6">
      <alignment horizontal="center" vertical="top"/>
    </xf>
    <xf numFmtId="0" fontId="28" fillId="3" borderId="6">
      <alignment horizontal="center" vertical="top"/>
    </xf>
    <xf numFmtId="171" fontId="29" fillId="3" borderId="6">
      <alignment horizontal="center" vertical="top"/>
    </xf>
    <xf numFmtId="170" fontId="11" fillId="0" borderId="7">
      <alignment horizontal="center" vertical="top"/>
    </xf>
    <xf numFmtId="170" fontId="11" fillId="0" borderId="7">
      <alignment horizontal="center"/>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2" fillId="27" borderId="0" applyNumberFormat="0" applyFont="0" applyBorder="0" applyAlignment="0" applyProtection="0"/>
    <xf numFmtId="0" fontId="44" fillId="0" borderId="0"/>
    <xf numFmtId="0" fontId="8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6" fillId="0" borderId="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87" fillId="6" borderId="0" applyNumberFormat="0" applyBorder="0" applyAlignment="0" applyProtection="0">
      <alignment vertical="center"/>
    </xf>
    <xf numFmtId="0" fontId="87" fillId="7" borderId="0" applyNumberFormat="0" applyBorder="0" applyAlignment="0" applyProtection="0">
      <alignment vertical="center"/>
    </xf>
    <xf numFmtId="0" fontId="87" fillId="8" borderId="0" applyNumberFormat="0" applyBorder="0" applyAlignment="0" applyProtection="0">
      <alignment vertical="center"/>
    </xf>
    <xf numFmtId="0" fontId="87"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87" fillId="12" borderId="0" applyNumberFormat="0" applyBorder="0" applyAlignment="0" applyProtection="0">
      <alignment vertical="center"/>
    </xf>
    <xf numFmtId="0" fontId="87" fillId="13" borderId="0" applyNumberFormat="0" applyBorder="0" applyAlignment="0" applyProtection="0">
      <alignment vertical="center"/>
    </xf>
    <xf numFmtId="0" fontId="87" fillId="14" borderId="0" applyNumberFormat="0" applyBorder="0" applyAlignment="0" applyProtection="0">
      <alignment vertical="center"/>
    </xf>
    <xf numFmtId="0" fontId="87" fillId="9" borderId="0" applyNumberFormat="0" applyBorder="0" applyAlignment="0" applyProtection="0">
      <alignment vertical="center"/>
    </xf>
    <xf numFmtId="0" fontId="87" fillId="12" borderId="0" applyNumberFormat="0" applyBorder="0" applyAlignment="0" applyProtection="0">
      <alignment vertical="center"/>
    </xf>
    <xf numFmtId="0" fontId="87" fillId="15" borderId="0" applyNumberFormat="0" applyBorder="0" applyAlignment="0" applyProtection="0">
      <alignment vertical="center"/>
    </xf>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88" fillId="16" borderId="0" applyNumberFormat="0" applyBorder="0" applyAlignment="0" applyProtection="0">
      <alignment vertical="center"/>
    </xf>
    <xf numFmtId="0" fontId="88" fillId="13" borderId="0" applyNumberFormat="0" applyBorder="0" applyAlignment="0" applyProtection="0">
      <alignment vertical="center"/>
    </xf>
    <xf numFmtId="0" fontId="88" fillId="14"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19" borderId="0" applyNumberFormat="0" applyBorder="0" applyAlignment="0" applyProtection="0">
      <alignment vertical="center"/>
    </xf>
    <xf numFmtId="0" fontId="8" fillId="30"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89" fillId="34"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9" fillId="33"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9" fillId="33"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8" fillId="36"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8" fillId="32" borderId="0" applyNumberFormat="0" applyBorder="0" applyAlignment="0" applyProtection="0"/>
    <xf numFmtId="0" fontId="8" fillId="37" borderId="0" applyNumberFormat="0" applyBorder="0" applyAlignment="0" applyProtection="0"/>
    <xf numFmtId="0" fontId="89" fillId="37"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65" fillId="0" borderId="0" applyFill="0" applyBorder="0" applyProtection="0">
      <alignment vertical="top"/>
    </xf>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90" fillId="0" borderId="0" applyFill="0" applyBorder="0">
      <alignment vertical="top"/>
    </xf>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170" fontId="33" fillId="0" borderId="0" applyFont="0" applyFill="0" applyBorder="0" applyAlignment="0" applyProtection="0"/>
    <xf numFmtId="177" fontId="33" fillId="0" borderId="0" applyFont="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1"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5" fontId="15" fillId="0" borderId="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2" fillId="38" borderId="0" applyNumberFormat="0" applyBorder="0" applyAlignment="0" applyProtection="0"/>
    <xf numFmtId="0" fontId="92" fillId="39" borderId="0" applyNumberFormat="0" applyBorder="0" applyAlignment="0" applyProtection="0"/>
    <xf numFmtId="0" fontId="92" fillId="40" borderId="0" applyNumberFormat="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2" fillId="0" borderId="0" applyFont="0" applyFill="0" applyBorder="0" applyAlignment="0" applyProtection="0"/>
    <xf numFmtId="172" fontId="2" fillId="0" borderId="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24" fillId="41" borderId="0" applyNumberFormat="0" applyBorder="0" applyProtection="0">
      <alignment vertical="top"/>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180" fontId="65" fillId="0" borderId="0" applyFill="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3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6" fontId="93" fillId="0" borderId="0"/>
    <xf numFmtId="0" fontId="1" fillId="0" borderId="0"/>
    <xf numFmtId="0" fontId="2" fillId="0" borderId="0"/>
    <xf numFmtId="0" fontId="2" fillId="0" borderId="0">
      <alignment vertical="top"/>
    </xf>
    <xf numFmtId="0" fontId="2" fillId="0" borderId="0"/>
    <xf numFmtId="0" fontId="44" fillId="0" borderId="0"/>
    <xf numFmtId="0" fontId="2" fillId="0" borderId="0"/>
    <xf numFmtId="0" fontId="2" fillId="0" borderId="0"/>
    <xf numFmtId="0" fontId="2" fillId="0" borderId="0"/>
    <xf numFmtId="0" fontId="44" fillId="0" borderId="0"/>
    <xf numFmtId="0" fontId="44" fillId="0" borderId="0"/>
    <xf numFmtId="0" fontId="22" fillId="0" borderId="0"/>
    <xf numFmtId="0" fontId="2"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44" fillId="0" borderId="0"/>
    <xf numFmtId="0" fontId="44" fillId="0" borderId="0"/>
    <xf numFmtId="0" fontId="1" fillId="0" borderId="0"/>
    <xf numFmtId="0" fontId="2" fillId="0" borderId="0"/>
    <xf numFmtId="0" fontId="44" fillId="0" borderId="0"/>
    <xf numFmtId="0" fontId="2" fillId="0" borderId="0"/>
    <xf numFmtId="0" fontId="44" fillId="0" borderId="0"/>
    <xf numFmtId="0" fontId="33"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3" fillId="0" borderId="0"/>
    <xf numFmtId="0" fontId="23" fillId="0" borderId="0"/>
    <xf numFmtId="0" fontId="33" fillId="0" borderId="0"/>
    <xf numFmtId="0" fontId="33" fillId="0" borderId="0"/>
    <xf numFmtId="0" fontId="33" fillId="0" borderId="0"/>
    <xf numFmtId="0" fontId="33" fillId="0" borderId="0"/>
    <xf numFmtId="0" fontId="44" fillId="0" borderId="0"/>
    <xf numFmtId="0" fontId="22" fillId="0" borderId="0"/>
    <xf numFmtId="0" fontId="22" fillId="0" borderId="0"/>
    <xf numFmtId="0" fontId="22" fillId="0" borderId="0"/>
    <xf numFmtId="0" fontId="22" fillId="0" borderId="0"/>
    <xf numFmtId="0" fontId="22" fillId="0" borderId="0"/>
    <xf numFmtId="0" fontId="44" fillId="0" borderId="0"/>
    <xf numFmtId="0" fontId="2" fillId="0" borderId="0"/>
    <xf numFmtId="0" fontId="23" fillId="0" borderId="0"/>
    <xf numFmtId="0" fontId="22" fillId="0" borderId="0"/>
    <xf numFmtId="0" fontId="22" fillId="0" borderId="0"/>
    <xf numFmtId="0" fontId="21" fillId="0" borderId="0"/>
    <xf numFmtId="0" fontId="22" fillId="0" borderId="0"/>
    <xf numFmtId="0" fontId="22" fillId="0" borderId="0"/>
    <xf numFmtId="0" fontId="44" fillId="0" borderId="0"/>
    <xf numFmtId="0" fontId="33" fillId="0" borderId="0"/>
    <xf numFmtId="0" fontId="22" fillId="0" borderId="0">
      <alignment vertical="top"/>
    </xf>
    <xf numFmtId="0" fontId="22" fillId="0" borderId="0">
      <alignment vertical="top"/>
    </xf>
    <xf numFmtId="0" fontId="22" fillId="0" borderId="0">
      <alignment vertical="top"/>
    </xf>
    <xf numFmtId="0" fontId="33" fillId="0" borderId="0"/>
    <xf numFmtId="0" fontId="33" fillId="0" borderId="0"/>
    <xf numFmtId="0" fontId="22" fillId="0" borderId="0">
      <alignment vertical="top"/>
    </xf>
    <xf numFmtId="0" fontId="2" fillId="0" borderId="0"/>
    <xf numFmtId="0" fontId="44" fillId="0" borderId="0"/>
    <xf numFmtId="0" fontId="44" fillId="0" borderId="0"/>
    <xf numFmtId="0" fontId="44" fillId="0" borderId="0"/>
    <xf numFmtId="0" fontId="2" fillId="0" borderId="0"/>
    <xf numFmtId="0" fontId="78" fillId="0" borderId="0"/>
    <xf numFmtId="0" fontId="27" fillId="0" borderId="0"/>
    <xf numFmtId="0" fontId="27" fillId="0" borderId="0"/>
    <xf numFmtId="0" fontId="27" fillId="0" borderId="0"/>
    <xf numFmtId="0" fontId="78" fillId="0" borderId="0"/>
    <xf numFmtId="0" fontId="78" fillId="0" borderId="0"/>
    <xf numFmtId="0" fontId="27" fillId="0" borderId="0"/>
    <xf numFmtId="0" fontId="27" fillId="0" borderId="0"/>
    <xf numFmtId="0" fontId="27" fillId="0" borderId="0"/>
    <xf numFmtId="0" fontId="27" fillId="0" borderId="0"/>
    <xf numFmtId="0" fontId="3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2" fillId="0" borderId="0"/>
    <xf numFmtId="0" fontId="33" fillId="0" borderId="0"/>
    <xf numFmtId="0" fontId="22" fillId="0" borderId="0"/>
    <xf numFmtId="0" fontId="22" fillId="0" borderId="0"/>
    <xf numFmtId="0" fontId="22" fillId="0" borderId="0"/>
    <xf numFmtId="0" fontId="33" fillId="0" borderId="0"/>
    <xf numFmtId="0" fontId="33" fillId="0" borderId="0"/>
    <xf numFmtId="0" fontId="22" fillId="0" borderId="0"/>
    <xf numFmtId="0" fontId="22" fillId="0" borderId="0"/>
    <xf numFmtId="0" fontId="22" fillId="0" borderId="0"/>
    <xf numFmtId="0" fontId="22" fillId="0" borderId="0"/>
    <xf numFmtId="0" fontId="22" fillId="0" borderId="0"/>
    <xf numFmtId="0" fontId="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0" fontId="94"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181" fontId="95" fillId="3" borderId="6"/>
    <xf numFmtId="181" fontId="96" fillId="42" borderId="8">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7" fillId="26" borderId="0" applyNumberFormat="0" applyBorder="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43" fontId="2" fillId="0" borderId="0" applyFont="0" applyFill="0" applyBorder="0" applyAlignment="0" applyProtection="0"/>
    <xf numFmtId="43" fontId="2" fillId="0" borderId="0" applyFont="0" applyFill="0" applyBorder="0" applyAlignment="0" applyProtection="0"/>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9" fillId="7" borderId="0" applyNumberFormat="0" applyBorder="0" applyAlignment="0" applyProtection="0">
      <alignment vertical="center"/>
    </xf>
    <xf numFmtId="0" fontId="100" fillId="8" borderId="0" applyNumberFormat="0" applyBorder="0" applyAlignment="0" applyProtection="0">
      <alignment vertical="center"/>
    </xf>
    <xf numFmtId="0" fontId="101" fillId="0" borderId="0"/>
    <xf numFmtId="0" fontId="102" fillId="0" borderId="0" applyNumberFormat="0" applyFill="0" applyBorder="0" applyAlignment="0" applyProtection="0">
      <alignment vertical="center"/>
    </xf>
    <xf numFmtId="0" fontId="103" fillId="0" borderId="22" applyNumberFormat="0" applyFill="0" applyAlignment="0" applyProtection="0">
      <alignment vertical="center"/>
    </xf>
    <xf numFmtId="0" fontId="104" fillId="0" borderId="23" applyNumberFormat="0" applyFill="0" applyAlignment="0" applyProtection="0">
      <alignment vertical="center"/>
    </xf>
    <xf numFmtId="0" fontId="105" fillId="0" borderId="24" applyNumberFormat="0" applyFill="0" applyAlignment="0" applyProtection="0">
      <alignment vertical="center"/>
    </xf>
    <xf numFmtId="0" fontId="105" fillId="0" borderId="0" applyNumberFormat="0" applyFill="0" applyBorder="0" applyAlignment="0" applyProtection="0">
      <alignment vertical="center"/>
    </xf>
    <xf numFmtId="0" fontId="106" fillId="25" borderId="19"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44" fontId="2" fillId="0" borderId="0" applyFont="0" applyFill="0" applyBorder="0" applyAlignment="0" applyProtection="0"/>
    <xf numFmtId="0" fontId="88" fillId="20" borderId="0" applyNumberFormat="0" applyBorder="0" applyAlignment="0" applyProtection="0">
      <alignment vertical="center"/>
    </xf>
    <xf numFmtId="0" fontId="88" fillId="21" borderId="0" applyNumberFormat="0" applyBorder="0" applyAlignment="0" applyProtection="0">
      <alignment vertical="center"/>
    </xf>
    <xf numFmtId="0" fontId="88" fillId="22"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23" borderId="0" applyNumberFormat="0" applyBorder="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2" fillId="0" borderId="25" applyNumberFormat="0" applyFill="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59" fillId="20"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0"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15" fontId="15" fillId="0" borderId="0"/>
    <xf numFmtId="172" fontId="2" fillId="0" borderId="0" applyFont="0" applyFill="0" applyBorder="0" applyAlignment="0" applyProtection="0"/>
    <xf numFmtId="17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44" fillId="0" borderId="0"/>
    <xf numFmtId="0" fontId="2" fillId="0" borderId="0"/>
    <xf numFmtId="0" fontId="2" fillId="0" borderId="0"/>
    <xf numFmtId="0" fontId="44" fillId="0" borderId="0"/>
    <xf numFmtId="0" fontId="33" fillId="0" borderId="0"/>
    <xf numFmtId="0" fontId="33" fillId="0" borderId="0"/>
    <xf numFmtId="0" fontId="2" fillId="0" borderId="0"/>
    <xf numFmtId="0" fontId="33" fillId="0" borderId="0"/>
    <xf numFmtId="0" fontId="2" fillId="0" borderId="0"/>
    <xf numFmtId="0" fontId="22" fillId="0" borderId="0"/>
    <xf numFmtId="0" fontId="2" fillId="0" borderId="0"/>
    <xf numFmtId="0" fontId="2" fillId="0" borderId="0">
      <alignment vertical="top"/>
    </xf>
    <xf numFmtId="0" fontId="2" fillId="0" borderId="0">
      <alignment vertical="top"/>
    </xf>
    <xf numFmtId="0" fontId="44" fillId="0" borderId="0"/>
    <xf numFmtId="0" fontId="2" fillId="0" borderId="0"/>
    <xf numFmtId="0" fontId="22" fillId="0" borderId="0"/>
    <xf numFmtId="0" fontId="2" fillId="0" borderId="0"/>
    <xf numFmtId="0" fontId="2" fillId="0" borderId="0">
      <alignment vertical="top"/>
    </xf>
    <xf numFmtId="0" fontId="22" fillId="0" borderId="0">
      <alignment vertical="top"/>
    </xf>
    <xf numFmtId="0" fontId="33" fillId="0" borderId="0"/>
    <xf numFmtId="0" fontId="22" fillId="0" borderId="0">
      <alignment vertical="top"/>
    </xf>
    <xf numFmtId="0" fontId="22" fillId="0" borderId="0">
      <alignment vertical="top"/>
    </xf>
    <xf numFmtId="0" fontId="33" fillId="0" borderId="0"/>
    <xf numFmtId="0" fontId="23" fillId="0" borderId="0"/>
    <xf numFmtId="0" fontId="1" fillId="0" borderId="0"/>
    <xf numFmtId="0" fontId="23" fillId="0" borderId="0"/>
    <xf numFmtId="0" fontId="78" fillId="0" borderId="0"/>
    <xf numFmtId="0" fontId="27" fillId="0" borderId="0"/>
    <xf numFmtId="0" fontId="27" fillId="0" borderId="0"/>
    <xf numFmtId="0" fontId="78" fillId="0" borderId="0"/>
    <xf numFmtId="0" fontId="27" fillId="0" borderId="0"/>
    <xf numFmtId="0" fontId="33" fillId="0" borderId="0"/>
    <xf numFmtId="0" fontId="23" fillId="0" borderId="0"/>
    <xf numFmtId="0" fontId="23" fillId="0" borderId="0"/>
    <xf numFmtId="0" fontId="33" fillId="0" borderId="0"/>
    <xf numFmtId="0" fontId="33" fillId="0" borderId="0"/>
    <xf numFmtId="0" fontId="2" fillId="0" borderId="0"/>
    <xf numFmtId="0" fontId="2" fillId="0" borderId="0"/>
    <xf numFmtId="0" fontId="33" fillId="0" borderId="0"/>
    <xf numFmtId="0" fontId="2" fillId="0" borderId="0"/>
    <xf numFmtId="0" fontId="33" fillId="0" borderId="0"/>
    <xf numFmtId="0" fontId="2" fillId="0" borderId="0"/>
    <xf numFmtId="0" fontId="2" fillId="0" borderId="0"/>
    <xf numFmtId="0" fontId="33" fillId="0" borderId="0"/>
    <xf numFmtId="0" fontId="2" fillId="0" borderId="0"/>
    <xf numFmtId="0" fontId="2" fillId="0" borderId="0">
      <alignment vertical="top"/>
    </xf>
    <xf numFmtId="0" fontId="33" fillId="0" borderId="0"/>
    <xf numFmtId="0" fontId="22" fillId="0" borderId="0"/>
    <xf numFmtId="0" fontId="22" fillId="0" borderId="0"/>
    <xf numFmtId="0" fontId="33" fillId="0" borderId="0"/>
    <xf numFmtId="0" fontId="2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44" fillId="0" borderId="0" applyFont="0" applyFill="0" applyBorder="0" applyAlignment="0" applyProtection="0"/>
    <xf numFmtId="9" fontId="2" fillId="0" borderId="0" applyFont="0" applyFill="0" applyBorder="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 fontId="82" fillId="43" borderId="6">
      <alignment horizontal="center" vertical="top"/>
    </xf>
    <xf numFmtId="1" fontId="82" fillId="43"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28" fillId="3" borderId="6">
      <alignment horizontal="center" vertical="top"/>
    </xf>
    <xf numFmtId="0" fontId="82" fillId="28" borderId="6">
      <alignment horizontal="center" vertical="top"/>
    </xf>
    <xf numFmtId="171" fontId="113" fillId="28" borderId="6">
      <alignment horizontal="center" vertical="top"/>
    </xf>
    <xf numFmtId="171" fontId="113" fillId="28"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4" fillId="0" borderId="0"/>
    <xf numFmtId="173" fontId="114" fillId="0" borderId="0" applyFont="0" applyFill="0" applyBorder="0" applyAlignment="0" applyProtection="0"/>
    <xf numFmtId="0" fontId="33" fillId="0" borderId="0"/>
    <xf numFmtId="9" fontId="33" fillId="0" borderId="0" applyFont="0" applyFill="0" applyBorder="0" applyAlignment="0" applyProtection="0"/>
    <xf numFmtId="182" fontId="13" fillId="0" borderId="0"/>
    <xf numFmtId="182" fontId="13" fillId="0" borderId="0"/>
    <xf numFmtId="182" fontId="13" fillId="0" borderId="0"/>
    <xf numFmtId="182" fontId="13" fillId="0" borderId="0"/>
    <xf numFmtId="0" fontId="2" fillId="0" borderId="0"/>
    <xf numFmtId="0" fontId="19" fillId="0" borderId="0"/>
    <xf numFmtId="0" fontId="2"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15" fillId="0" borderId="0"/>
    <xf numFmtId="182" fontId="15" fillId="0" borderId="0"/>
    <xf numFmtId="182" fontId="15" fillId="0" borderId="0"/>
    <xf numFmtId="182" fontId="15"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0" fontId="61" fillId="3" borderId="12" applyFill="0" applyBorder="0">
      <alignment horizontal="left"/>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82"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82"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64"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4"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0" fontId="10" fillId="0" borderId="0" applyNumberFormat="0" applyFont="0" applyFill="0" applyBorder="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2" fontId="33"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184" fontId="33" fillId="0" borderId="0" applyFont="0" applyFill="0" applyBorder="0" applyAlignment="0" applyProtection="0"/>
    <xf numFmtId="44" fontId="44" fillId="0" borderId="0" applyFont="0" applyFill="0" applyBorder="0" applyAlignment="0" applyProtection="0"/>
    <xf numFmtId="178" fontId="33"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0" fontId="2" fillId="0" borderId="0" applyFont="0" applyFill="0" applyBorder="0" applyAlignment="0" applyProtection="0"/>
    <xf numFmtId="170" fontId="118" fillId="0" borderId="34"/>
    <xf numFmtId="170" fontId="118" fillId="0" borderId="34"/>
    <xf numFmtId="0"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70" fontId="118" fillId="0" borderId="34"/>
    <xf numFmtId="170" fontId="118" fillId="0" borderId="34"/>
    <xf numFmtId="170" fontId="118" fillId="0" borderId="34"/>
    <xf numFmtId="170" fontId="118" fillId="0" borderId="34"/>
    <xf numFmtId="15" fontId="15" fillId="0" borderId="0"/>
    <xf numFmtId="170" fontId="118" fillId="0" borderId="34"/>
    <xf numFmtId="170" fontId="118" fillId="0" borderId="34"/>
    <xf numFmtId="170" fontId="118" fillId="0" borderId="34"/>
    <xf numFmtId="170" fontId="118" fillId="0" borderId="34"/>
    <xf numFmtId="15" fontId="15" fillId="0" borderId="0"/>
    <xf numFmtId="2" fontId="2" fillId="0" borderId="0" applyFont="0" applyFill="0" applyBorder="0" applyAlignment="0" applyProtection="0"/>
    <xf numFmtId="2" fontId="2" fillId="0" borderId="0" applyFont="0" applyFill="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82" fontId="68" fillId="0" borderId="34">
      <alignment horizontal="center" vertical="top" wrapText="1"/>
    </xf>
    <xf numFmtId="182" fontId="68" fillId="0" borderId="34">
      <alignment horizontal="center" vertical="top" wrapText="1"/>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2">
      <alignment horizontal="left" vertical="center"/>
    </xf>
    <xf numFmtId="0" fontId="6" fillId="0" borderId="32">
      <alignment horizontal="left" vertical="center"/>
    </xf>
    <xf numFmtId="0" fontId="6" fillId="0" borderId="36">
      <alignment horizontal="left" vertical="center"/>
    </xf>
    <xf numFmtId="0" fontId="6" fillId="0" borderId="32">
      <alignment horizontal="left" vertical="center"/>
    </xf>
    <xf numFmtId="0" fontId="6" fillId="0" borderId="32">
      <alignment horizontal="left" vertical="center"/>
    </xf>
    <xf numFmtId="0" fontId="6" fillId="0" borderId="36">
      <alignment horizontal="left" vertical="center"/>
    </xf>
    <xf numFmtId="182" fontId="6" fillId="0" borderId="36">
      <alignment horizontal="left" vertical="center"/>
    </xf>
    <xf numFmtId="0" fontId="6" fillId="0" borderId="36">
      <alignment horizontal="left" vertical="center"/>
    </xf>
    <xf numFmtId="0" fontId="6" fillId="0" borderId="36">
      <alignment horizontal="left" vertical="center"/>
    </xf>
    <xf numFmtId="182" fontId="69" fillId="0" borderId="22" applyNumberFormat="0" applyFill="0" applyAlignment="0" applyProtection="0"/>
    <xf numFmtId="182" fontId="70" fillId="0" borderId="23" applyNumberFormat="0" applyFill="0" applyAlignment="0" applyProtection="0"/>
    <xf numFmtId="0" fontId="119"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3" fontId="76" fillId="0" borderId="26"/>
    <xf numFmtId="3" fontId="76" fillId="0" borderId="26"/>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0" fontId="33" fillId="0" borderId="0"/>
    <xf numFmtId="0" fontId="33"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33" fillId="0" borderId="0"/>
    <xf numFmtId="0" fontId="33" fillId="0" borderId="0"/>
    <xf numFmtId="0" fontId="33" fillId="0" borderId="0"/>
    <xf numFmtId="182"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182" fontId="2" fillId="0" borderId="0">
      <alignment vertical="top"/>
    </xf>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1" fillId="0" borderId="0"/>
    <xf numFmtId="185" fontId="33" fillId="0" borderId="0"/>
    <xf numFmtId="0" fontId="117"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182" fontId="3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 fillId="0" borderId="0"/>
    <xf numFmtId="0" fontId="2"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2" fillId="0" borderId="0">
      <alignment vertical="top"/>
    </xf>
    <xf numFmtId="185" fontId="2" fillId="0" borderId="0"/>
    <xf numFmtId="0" fontId="2" fillId="0" borderId="0"/>
    <xf numFmtId="0" fontId="2" fillId="0" borderId="0"/>
    <xf numFmtId="0" fontId="2" fillId="0" borderId="0">
      <alignment vertical="top"/>
    </xf>
    <xf numFmtId="0" fontId="2" fillId="0" borderId="0"/>
    <xf numFmtId="182" fontId="117" fillId="0" borderId="0">
      <alignment vertical="top"/>
    </xf>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182" fontId="2" fillId="0" borderId="0"/>
    <xf numFmtId="0" fontId="33" fillId="0" borderId="0"/>
    <xf numFmtId="0" fontId="2" fillId="0" borderId="0">
      <alignment vertical="top"/>
    </xf>
    <xf numFmtId="0" fontId="2" fillId="0" borderId="0">
      <alignment vertical="top"/>
    </xf>
    <xf numFmtId="0" fontId="2" fillId="0" borderId="0">
      <alignment vertical="top"/>
    </xf>
    <xf numFmtId="182" fontId="44" fillId="0" borderId="0"/>
    <xf numFmtId="0" fontId="23" fillId="0" borderId="0"/>
    <xf numFmtId="182" fontId="44" fillId="0" borderId="0"/>
    <xf numFmtId="182" fontId="44" fillId="0" borderId="0"/>
    <xf numFmtId="182" fontId="44" fillId="0" borderId="0"/>
    <xf numFmtId="0" fontId="23" fillId="0" borderId="0"/>
    <xf numFmtId="0" fontId="23" fillId="0" borderId="0"/>
    <xf numFmtId="0" fontId="23" fillId="0" borderId="0"/>
    <xf numFmtId="0" fontId="23" fillId="0" borderId="0"/>
    <xf numFmtId="0" fontId="2" fillId="0" borderId="0"/>
    <xf numFmtId="182" fontId="44" fillId="0" borderId="0"/>
    <xf numFmtId="182"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182" fontId="2" fillId="0" borderId="0">
      <alignment vertical="top"/>
    </xf>
    <xf numFmtId="0" fontId="33" fillId="0" borderId="0"/>
    <xf numFmtId="0" fontId="33"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1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182"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182" fontId="2" fillId="0" borderId="0">
      <alignment vertical="top"/>
    </xf>
    <xf numFmtId="0" fontId="117" fillId="0" borderId="0">
      <alignment vertical="top"/>
    </xf>
    <xf numFmtId="182" fontId="2" fillId="0" borderId="0">
      <alignment vertical="top"/>
    </xf>
    <xf numFmtId="182" fontId="2" fillId="0" borderId="0">
      <alignment vertical="top"/>
    </xf>
    <xf numFmtId="0" fontId="117" fillId="0" borderId="0">
      <alignment vertical="top"/>
    </xf>
    <xf numFmtId="0" fontId="117" fillId="0" borderId="0">
      <alignment vertical="top"/>
    </xf>
    <xf numFmtId="0" fontId="44" fillId="0" borderId="0"/>
    <xf numFmtId="182" fontId="2" fillId="0" borderId="0">
      <alignment vertical="top"/>
    </xf>
    <xf numFmtId="0" fontId="1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33"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44"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1" fillId="0" borderId="0"/>
    <xf numFmtId="0" fontId="21"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xf numFmtId="0" fontId="2" fillId="0" borderId="0"/>
    <xf numFmtId="0" fontId="2" fillId="0" borderId="0"/>
    <xf numFmtId="0" fontId="117" fillId="0" borderId="0">
      <alignment vertical="top"/>
    </xf>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3" fillId="0" borderId="0"/>
    <xf numFmtId="0" fontId="44" fillId="0" borderId="0"/>
    <xf numFmtId="182"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1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117" fillId="0" borderId="0">
      <alignment vertical="top"/>
    </xf>
    <xf numFmtId="0" fontId="117" fillId="0" borderId="0">
      <alignment vertical="top"/>
    </xf>
    <xf numFmtId="0" fontId="117" fillId="0" borderId="0">
      <alignment vertical="top"/>
    </xf>
    <xf numFmtId="0" fontId="2"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alignment vertical="top"/>
    </xf>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alignment vertical="top"/>
    </xf>
    <xf numFmtId="0" fontId="2" fillId="0" borderId="0">
      <alignment vertical="top"/>
    </xf>
    <xf numFmtId="0" fontId="8" fillId="0" borderId="0">
      <alignment vertical="top"/>
    </xf>
    <xf numFmtId="0" fontId="2" fillId="0" borderId="0">
      <alignment vertical="top"/>
    </xf>
    <xf numFmtId="0" fontId="8" fillId="0" borderId="0">
      <alignment vertical="top"/>
    </xf>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117" fillId="0" borderId="0">
      <alignment vertical="top"/>
    </xf>
    <xf numFmtId="0" fontId="117" fillId="0" borderId="0">
      <alignment vertical="top"/>
    </xf>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2" fillId="0" borderId="0">
      <alignment vertical="top"/>
    </xf>
    <xf numFmtId="0" fontId="8" fillId="0" borderId="0">
      <alignment vertical="top"/>
    </xf>
    <xf numFmtId="0" fontId="2" fillId="0" borderId="0">
      <alignment vertical="top"/>
    </xf>
    <xf numFmtId="0" fontId="117" fillId="0" borderId="0">
      <alignment vertical="top"/>
    </xf>
    <xf numFmtId="0" fontId="117"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33" fillId="0" borderId="0"/>
    <xf numFmtId="0" fontId="33" fillId="0" borderId="0"/>
    <xf numFmtId="0" fontId="2" fillId="0" borderId="0">
      <alignment vertical="top"/>
    </xf>
    <xf numFmtId="0" fontId="2" fillId="0" borderId="0">
      <alignment vertical="top"/>
    </xf>
    <xf numFmtId="0" fontId="33" fillId="0" borderId="0"/>
    <xf numFmtId="0" fontId="33" fillId="0" borderId="0"/>
    <xf numFmtId="0" fontId="33" fillId="0" borderId="0"/>
    <xf numFmtId="0" fontId="44" fillId="0" borderId="0"/>
    <xf numFmtId="0" fontId="44" fillId="0" borderId="0"/>
    <xf numFmtId="0" fontId="1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33" fillId="0" borderId="0"/>
    <xf numFmtId="0" fontId="33" fillId="0" borderId="0"/>
    <xf numFmtId="0" fontId="33" fillId="0" borderId="0"/>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7" fillId="0" borderId="0"/>
    <xf numFmtId="0" fontId="27"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44" fillId="0" borderId="0"/>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33" fillId="0" borderId="0"/>
    <xf numFmtId="0" fontId="33" fillId="0" borderId="0"/>
    <xf numFmtId="0" fontId="33" fillId="0" borderId="0"/>
    <xf numFmtId="0" fontId="2" fillId="0" borderId="0"/>
    <xf numFmtId="0" fontId="33" fillId="0" borderId="0"/>
    <xf numFmtId="0" fontId="33" fillId="0" borderId="0"/>
    <xf numFmtId="0" fontId="44" fillId="0" borderId="0"/>
    <xf numFmtId="0" fontId="33" fillId="0" borderId="0"/>
    <xf numFmtId="0" fontId="33" fillId="0" borderId="0"/>
    <xf numFmtId="0" fontId="33"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33"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33"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2"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alignment vertical="top"/>
    </xf>
    <xf numFmtId="9" fontId="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75" fontId="8" fillId="0" borderId="0">
      <alignment vertical="top"/>
    </xf>
    <xf numFmtId="182" fontId="8" fillId="0" borderId="0">
      <alignment vertical="top"/>
    </xf>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70" fontId="11" fillId="0" borderId="7">
      <alignment horizontal="center"/>
    </xf>
    <xf numFmtId="170" fontId="11" fillId="0" borderId="7">
      <alignment horizontal="center"/>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0" fontId="68" fillId="0" borderId="21">
      <alignment horizontal="center" vertical="top" wrapText="1"/>
    </xf>
    <xf numFmtId="0" fontId="68" fillId="0" borderId="21">
      <alignment horizontal="center" vertical="top" wrapText="1"/>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2" fillId="0" borderId="0"/>
    <xf numFmtId="0" fontId="22" fillId="0" borderId="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0" fontId="33" fillId="0" borderId="0"/>
    <xf numFmtId="0" fontId="44" fillId="0" borderId="0"/>
    <xf numFmtId="0" fontId="122" fillId="0" borderId="0"/>
    <xf numFmtId="0" fontId="44" fillId="0" borderId="0"/>
    <xf numFmtId="0" fontId="2" fillId="0" borderId="0"/>
    <xf numFmtId="0" fontId="44" fillId="0" borderId="0"/>
    <xf numFmtId="0" fontId="2" fillId="0" borderId="0"/>
    <xf numFmtId="0" fontId="2" fillId="0" borderId="0"/>
    <xf numFmtId="0" fontId="2" fillId="0" borderId="0"/>
    <xf numFmtId="43" fontId="2"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2" fillId="0" borderId="0"/>
    <xf numFmtId="9" fontId="44" fillId="0" borderId="0" applyFont="0" applyFill="0" applyBorder="0" applyAlignment="0" applyProtection="0"/>
    <xf numFmtId="41" fontId="2" fillId="0" borderId="0" applyFont="0" applyFill="0" applyBorder="0" applyAlignment="0" applyProtection="0"/>
    <xf numFmtId="192" fontId="2" fillId="0" borderId="0" applyFont="0" applyFill="0" applyBorder="0" applyAlignment="0" applyProtection="0"/>
    <xf numFmtId="193" fontId="2"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194" fontId="2" fillId="0" borderId="0" applyFill="0" applyBorder="0" applyAlignment="0" applyProtection="0"/>
    <xf numFmtId="0" fontId="2" fillId="0" borderId="0"/>
    <xf numFmtId="43" fontId="2" fillId="0" borderId="0" applyFont="0" applyFill="0" applyBorder="0" applyAlignment="0" applyProtection="0"/>
    <xf numFmtId="0" fontId="2" fillId="0" borderId="0"/>
    <xf numFmtId="9" fontId="2" fillId="0" borderId="0" applyFont="0" applyFill="0" applyBorder="0" applyAlignment="0" applyProtection="0"/>
    <xf numFmtId="43" fontId="1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126" fillId="0" borderId="0"/>
    <xf numFmtId="43" fontId="44" fillId="0" borderId="0" applyFont="0" applyFill="0" applyBorder="0" applyAlignment="0" applyProtection="0"/>
    <xf numFmtId="0" fontId="2" fillId="0" borderId="0"/>
    <xf numFmtId="0" fontId="2" fillId="0" borderId="0"/>
    <xf numFmtId="0" fontId="2" fillId="0" borderId="0"/>
    <xf numFmtId="0" fontId="33" fillId="0" borderId="0"/>
    <xf numFmtId="0" fontId="44" fillId="0" borderId="0"/>
    <xf numFmtId="0" fontId="2" fillId="0" borderId="0"/>
    <xf numFmtId="0" fontId="44" fillId="0" borderId="0"/>
    <xf numFmtId="43" fontId="44" fillId="0" borderId="0" applyFont="0" applyFill="0" applyBorder="0" applyAlignment="0" applyProtection="0"/>
    <xf numFmtId="0" fontId="44" fillId="0" borderId="0"/>
    <xf numFmtId="43" fontId="44" fillId="0" borderId="0" applyFont="0" applyFill="0" applyBorder="0" applyAlignment="0" applyProtection="0"/>
    <xf numFmtId="43" fontId="44" fillId="0" borderId="0" applyFont="0" applyFill="0" applyBorder="0" applyAlignment="0" applyProtection="0"/>
    <xf numFmtId="0" fontId="33" fillId="0" borderId="0"/>
    <xf numFmtId="43"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cellStyleXfs>
  <cellXfs count="1309">
    <xf numFmtId="0" fontId="0" fillId="0" borderId="0" xfId="0"/>
    <xf numFmtId="0" fontId="124" fillId="0" borderId="0" xfId="0" applyFont="1"/>
    <xf numFmtId="0" fontId="124" fillId="0" borderId="0" xfId="11417" applyFont="1" applyAlignment="1">
      <alignment vertical="center"/>
    </xf>
    <xf numFmtId="0" fontId="123" fillId="0" borderId="37" xfId="0" applyFont="1" applyBorder="1" applyAlignment="1">
      <alignment horizontal="center" vertical="center" wrapText="1"/>
    </xf>
    <xf numFmtId="0" fontId="42" fillId="0" borderId="0" xfId="0" applyFont="1"/>
    <xf numFmtId="0" fontId="123" fillId="0" borderId="37" xfId="0" applyFont="1" applyBorder="1" applyAlignment="1">
      <alignment vertical="center"/>
    </xf>
    <xf numFmtId="0" fontId="123" fillId="0" borderId="37" xfId="0" applyFont="1" applyBorder="1"/>
    <xf numFmtId="0" fontId="42" fillId="0" borderId="37" xfId="0" applyFont="1" applyBorder="1"/>
    <xf numFmtId="0" fontId="126" fillId="4" borderId="3" xfId="19494" applyFill="1" applyBorder="1" applyAlignment="1">
      <alignment vertical="top"/>
    </xf>
    <xf numFmtId="0" fontId="126" fillId="0" borderId="0" xfId="19494" applyAlignment="1">
      <alignment vertical="top"/>
    </xf>
    <xf numFmtId="0" fontId="121" fillId="51" borderId="3" xfId="19458" applyFont="1" applyFill="1" applyBorder="1" applyAlignment="1">
      <alignment horizontal="center" vertical="center" wrapText="1"/>
    </xf>
    <xf numFmtId="0" fontId="121" fillId="51" borderId="40" xfId="19458" applyFont="1" applyFill="1" applyBorder="1" applyAlignment="1">
      <alignment horizontal="center" vertical="center" wrapText="1"/>
    </xf>
    <xf numFmtId="0" fontId="14" fillId="0" borderId="48" xfId="19458" applyFont="1" applyBorder="1" applyAlignment="1">
      <alignment vertical="top"/>
    </xf>
    <xf numFmtId="0" fontId="14" fillId="0" borderId="44" xfId="19460" applyFont="1" applyBorder="1" applyAlignment="1">
      <alignment horizontal="center" vertical="top"/>
    </xf>
    <xf numFmtId="0" fontId="14" fillId="44" borderId="48" xfId="19458" applyFont="1" applyFill="1" applyBorder="1" applyAlignment="1">
      <alignment vertical="top"/>
    </xf>
    <xf numFmtId="0" fontId="126" fillId="44" borderId="0" xfId="19494" applyFill="1" applyAlignment="1">
      <alignment vertical="top"/>
    </xf>
    <xf numFmtId="0" fontId="126" fillId="44" borderId="3" xfId="19494" applyFill="1" applyBorder="1" applyAlignment="1">
      <alignment vertical="top"/>
    </xf>
    <xf numFmtId="3" fontId="126" fillId="44" borderId="3" xfId="19494" applyNumberFormat="1" applyFill="1" applyBorder="1" applyAlignment="1">
      <alignment horizontal="right" vertical="top"/>
    </xf>
    <xf numFmtId="4" fontId="126" fillId="44" borderId="3" xfId="19494" applyNumberFormat="1" applyFill="1" applyBorder="1" applyAlignment="1">
      <alignment horizontal="right" vertical="top"/>
    </xf>
    <xf numFmtId="0" fontId="126" fillId="0" borderId="0" xfId="19494"/>
    <xf numFmtId="164" fontId="0" fillId="0" borderId="0" xfId="8783" applyNumberFormat="1" applyFont="1"/>
    <xf numFmtId="0" fontId="120" fillId="0" borderId="0" xfId="19494" applyFont="1" applyAlignment="1">
      <alignment horizontal="center" vertical="center" wrapText="1"/>
    </xf>
    <xf numFmtId="0" fontId="2" fillId="0" borderId="0" xfId="19494" applyFont="1" applyAlignment="1">
      <alignment vertical="top"/>
    </xf>
    <xf numFmtId="0" fontId="2" fillId="0" borderId="0" xfId="19494" applyFont="1"/>
    <xf numFmtId="0" fontId="120" fillId="47" borderId="3" xfId="19494" applyFont="1" applyFill="1" applyBorder="1" applyAlignment="1">
      <alignment horizontal="center" vertical="center" wrapText="1"/>
    </xf>
    <xf numFmtId="0" fontId="128" fillId="47" borderId="3" xfId="7148" quotePrefix="1" applyNumberFormat="1" applyFont="1" applyFill="1" applyBorder="1" applyAlignment="1">
      <alignment horizontal="center" vertical="center" wrapText="1"/>
    </xf>
    <xf numFmtId="0" fontId="129" fillId="47" borderId="3" xfId="7148" applyNumberFormat="1" applyFont="1" applyFill="1" applyBorder="1" applyAlignment="1">
      <alignment horizontal="center" vertical="center" wrapText="1"/>
    </xf>
    <xf numFmtId="0" fontId="126" fillId="0" borderId="3" xfId="19494" applyBorder="1"/>
    <xf numFmtId="0" fontId="120" fillId="0" borderId="3" xfId="19494" applyFont="1" applyBorder="1"/>
    <xf numFmtId="197" fontId="33" fillId="0" borderId="3" xfId="7148" applyNumberFormat="1" applyFont="1" applyBorder="1"/>
    <xf numFmtId="164" fontId="44" fillId="5" borderId="3" xfId="8801" applyNumberFormat="1" applyFill="1" applyBorder="1"/>
    <xf numFmtId="164" fontId="0" fillId="0" borderId="3" xfId="8783" applyNumberFormat="1" applyFont="1" applyBorder="1"/>
    <xf numFmtId="0" fontId="126" fillId="46" borderId="3" xfId="19494" applyFill="1" applyBorder="1"/>
    <xf numFmtId="0" fontId="120" fillId="46" borderId="3" xfId="19494" applyFont="1" applyFill="1" applyBorder="1"/>
    <xf numFmtId="197" fontId="128" fillId="48" borderId="3" xfId="7148" applyNumberFormat="1" applyFont="1" applyFill="1" applyBorder="1"/>
    <xf numFmtId="197" fontId="130" fillId="48" borderId="3" xfId="7148" applyNumberFormat="1" applyFont="1" applyFill="1" applyBorder="1"/>
    <xf numFmtId="164" fontId="44" fillId="0" borderId="3" xfId="8801" applyNumberFormat="1" applyBorder="1"/>
    <xf numFmtId="4" fontId="126" fillId="0" borderId="0" xfId="19494" applyNumberFormat="1"/>
    <xf numFmtId="0" fontId="131" fillId="0" borderId="3" xfId="19494" applyFont="1" applyBorder="1"/>
    <xf numFmtId="197" fontId="126" fillId="0" borderId="0" xfId="19494" applyNumberFormat="1"/>
    <xf numFmtId="0" fontId="2" fillId="0" borderId="3" xfId="19494" applyFont="1" applyBorder="1"/>
    <xf numFmtId="164" fontId="133" fillId="0" borderId="3" xfId="8801" applyNumberFormat="1" applyFont="1" applyBorder="1"/>
    <xf numFmtId="43" fontId="126" fillId="0" borderId="0" xfId="19494" applyNumberFormat="1"/>
    <xf numFmtId="164" fontId="115" fillId="0" borderId="3" xfId="8801" applyNumberFormat="1" applyFont="1" applyBorder="1"/>
    <xf numFmtId="0" fontId="2" fillId="0" borderId="3" xfId="19458" applyBorder="1"/>
    <xf numFmtId="0" fontId="131" fillId="0" borderId="3" xfId="19458" applyFont="1" applyBorder="1"/>
    <xf numFmtId="164" fontId="44" fillId="0" borderId="3" xfId="19495" applyNumberFormat="1" applyBorder="1"/>
    <xf numFmtId="0" fontId="2" fillId="0" borderId="0" xfId="19458"/>
    <xf numFmtId="0" fontId="120" fillId="0" borderId="3" xfId="19458" applyFont="1" applyBorder="1"/>
    <xf numFmtId="0" fontId="134" fillId="0" borderId="3" xfId="19494" applyFont="1" applyBorder="1"/>
    <xf numFmtId="0" fontId="2" fillId="46" borderId="3" xfId="19458" applyFill="1" applyBorder="1"/>
    <xf numFmtId="0" fontId="120" fillId="46" borderId="3" xfId="19458" applyFont="1" applyFill="1" applyBorder="1"/>
    <xf numFmtId="0" fontId="14" fillId="0" borderId="49" xfId="19458" applyFont="1" applyBorder="1" applyAlignment="1">
      <alignment vertical="top"/>
    </xf>
    <xf numFmtId="0" fontId="33" fillId="0" borderId="50" xfId="19494" applyFont="1" applyBorder="1" applyAlignment="1">
      <alignment vertical="top"/>
    </xf>
    <xf numFmtId="0" fontId="33" fillId="0" borderId="51" xfId="19494" applyFont="1" applyBorder="1" applyAlignment="1">
      <alignment vertical="top"/>
    </xf>
    <xf numFmtId="0" fontId="14" fillId="0" borderId="3" xfId="19458" applyFont="1" applyBorder="1" applyAlignment="1">
      <alignment vertical="top"/>
    </xf>
    <xf numFmtId="0" fontId="14" fillId="0" borderId="3" xfId="19458" applyFont="1" applyBorder="1"/>
    <xf numFmtId="0" fontId="2" fillId="0" borderId="50" xfId="19498" applyBorder="1" applyAlignment="1">
      <alignment vertical="top"/>
    </xf>
    <xf numFmtId="0" fontId="2" fillId="0" borderId="51" xfId="19498" applyBorder="1" applyAlignment="1">
      <alignment vertical="top"/>
    </xf>
    <xf numFmtId="0" fontId="14" fillId="0" borderId="3" xfId="2437" applyFont="1" applyBorder="1" applyAlignment="1">
      <alignment horizontal="left"/>
    </xf>
    <xf numFmtId="0" fontId="33" fillId="54" borderId="50" xfId="19494" applyFont="1" applyFill="1" applyBorder="1" applyAlignment="1">
      <alignment vertical="top"/>
    </xf>
    <xf numFmtId="0" fontId="0" fillId="0" borderId="0" xfId="0" applyAlignment="1">
      <alignment vertical="top"/>
    </xf>
    <xf numFmtId="4" fontId="0" fillId="0" borderId="0" xfId="0" applyNumberFormat="1" applyAlignment="1">
      <alignment horizontal="right" vertical="top"/>
    </xf>
    <xf numFmtId="0" fontId="0" fillId="45" borderId="3" xfId="0" applyFill="1" applyBorder="1" applyAlignment="1">
      <alignment vertical="top"/>
    </xf>
    <xf numFmtId="4" fontId="0" fillId="45" borderId="3" xfId="0" applyNumberFormat="1" applyFill="1" applyBorder="1" applyAlignment="1">
      <alignment horizontal="right" vertical="top"/>
    </xf>
    <xf numFmtId="0" fontId="135" fillId="0" borderId="0" xfId="0" applyFont="1"/>
    <xf numFmtId="164" fontId="0" fillId="0" borderId="0" xfId="2373" applyNumberFormat="1" applyFont="1"/>
    <xf numFmtId="164" fontId="0" fillId="0" borderId="0" xfId="0" applyNumberFormat="1"/>
    <xf numFmtId="164" fontId="116" fillId="0" borderId="17" xfId="0" applyNumberFormat="1" applyFont="1" applyBorder="1"/>
    <xf numFmtId="164" fontId="128" fillId="47" borderId="3" xfId="2373" applyNumberFormat="1" applyFont="1" applyFill="1" applyBorder="1" applyAlignment="1">
      <alignment horizontal="center" vertical="center" wrapText="1"/>
    </xf>
    <xf numFmtId="164" fontId="116" fillId="5" borderId="3" xfId="2373" applyNumberFormat="1" applyFont="1" applyFill="1" applyBorder="1"/>
    <xf numFmtId="164" fontId="33" fillId="48" borderId="3" xfId="2373" applyNumberFormat="1" applyFont="1" applyFill="1" applyBorder="1"/>
    <xf numFmtId="164" fontId="116" fillId="0" borderId="3" xfId="2373" applyNumberFormat="1" applyFont="1" applyBorder="1"/>
    <xf numFmtId="164" fontId="126" fillId="0" borderId="3" xfId="2373" applyNumberFormat="1" applyFont="1" applyBorder="1"/>
    <xf numFmtId="0" fontId="124" fillId="5" borderId="0" xfId="0" applyFont="1" applyFill="1" applyAlignment="1">
      <alignment horizontal="left"/>
    </xf>
    <xf numFmtId="0" fontId="126" fillId="53" borderId="0" xfId="19494" applyFill="1" applyAlignment="1">
      <alignment vertical="top"/>
    </xf>
    <xf numFmtId="0" fontId="126" fillId="55" borderId="0" xfId="19494" applyFill="1" applyAlignment="1">
      <alignment vertical="top"/>
    </xf>
    <xf numFmtId="14" fontId="0" fillId="0" borderId="0" xfId="0" applyNumberFormat="1" applyAlignment="1">
      <alignment horizontal="right" vertical="top"/>
    </xf>
    <xf numFmtId="14" fontId="0" fillId="45" borderId="3" xfId="0" applyNumberFormat="1" applyFill="1" applyBorder="1" applyAlignment="1">
      <alignment horizontal="right" vertical="top"/>
    </xf>
    <xf numFmtId="0" fontId="40" fillId="56" borderId="3" xfId="0" applyFont="1" applyFill="1" applyBorder="1" applyAlignment="1">
      <alignment vertical="top"/>
    </xf>
    <xf numFmtId="197" fontId="40" fillId="56" borderId="3" xfId="7148" applyNumberFormat="1" applyFont="1" applyFill="1" applyBorder="1"/>
    <xf numFmtId="164" fontId="40" fillId="5" borderId="3" xfId="2382" applyNumberFormat="1" applyFont="1" applyFill="1" applyBorder="1"/>
    <xf numFmtId="43" fontId="40" fillId="5" borderId="3" xfId="2382" applyFont="1" applyFill="1" applyBorder="1"/>
    <xf numFmtId="164" fontId="136" fillId="5" borderId="3" xfId="2382" applyNumberFormat="1" applyFont="1" applyFill="1" applyBorder="1"/>
    <xf numFmtId="0" fontId="40" fillId="0" borderId="3" xfId="19501" applyFont="1" applyBorder="1" applyAlignment="1">
      <alignment horizontal="justify" vertical="top"/>
    </xf>
    <xf numFmtId="0" fontId="40" fillId="5" borderId="3" xfId="0" applyFont="1" applyFill="1" applyBorder="1" applyAlignment="1">
      <alignment vertical="center"/>
    </xf>
    <xf numFmtId="164" fontId="136" fillId="5" borderId="3" xfId="2384" applyNumberFormat="1" applyFont="1" applyFill="1" applyBorder="1"/>
    <xf numFmtId="0" fontId="40" fillId="5" borderId="3" xfId="19500" applyFont="1" applyFill="1" applyBorder="1"/>
    <xf numFmtId="43" fontId="136" fillId="5" borderId="3" xfId="2382" applyFont="1" applyFill="1" applyBorder="1"/>
    <xf numFmtId="0" fontId="40" fillId="57" borderId="3" xfId="19500" applyFont="1" applyFill="1" applyBorder="1"/>
    <xf numFmtId="0" fontId="40" fillId="57" borderId="3" xfId="19455" applyFont="1" applyFill="1" applyBorder="1"/>
    <xf numFmtId="164" fontId="137" fillId="5" borderId="3" xfId="2382" applyNumberFormat="1" applyFont="1" applyFill="1" applyBorder="1"/>
    <xf numFmtId="197" fontId="40" fillId="57" borderId="3" xfId="7148" applyNumberFormat="1" applyFont="1" applyFill="1" applyBorder="1"/>
    <xf numFmtId="43" fontId="138" fillId="5" borderId="3" xfId="2382" applyFont="1" applyFill="1" applyBorder="1"/>
    <xf numFmtId="0" fontId="40" fillId="0" borderId="0" xfId="19460" applyFont="1" applyAlignment="1">
      <alignment horizontal="center" vertical="top"/>
    </xf>
    <xf numFmtId="0" fontId="40" fillId="0" borderId="0" xfId="19460" applyFont="1" applyAlignment="1">
      <alignment vertical="top"/>
    </xf>
    <xf numFmtId="0" fontId="40" fillId="0" borderId="0" xfId="19460" applyFont="1" applyAlignment="1">
      <alignment horizontal="right" vertical="top"/>
    </xf>
    <xf numFmtId="43" fontId="40" fillId="0" borderId="0" xfId="2382" applyFont="1" applyAlignment="1">
      <alignment horizontal="right" vertical="top"/>
    </xf>
    <xf numFmtId="0" fontId="40" fillId="0" borderId="0" xfId="19460" applyFont="1" applyAlignment="1">
      <alignment horizontal="left" vertical="top"/>
    </xf>
    <xf numFmtId="0" fontId="126" fillId="59" borderId="0" xfId="19494" applyFill="1" applyAlignment="1">
      <alignment vertical="top"/>
    </xf>
    <xf numFmtId="197" fontId="132" fillId="60" borderId="3" xfId="7148" applyNumberFormat="1" applyFont="1" applyFill="1" applyBorder="1"/>
    <xf numFmtId="0" fontId="120" fillId="0" borderId="0" xfId="0" applyFont="1" applyAlignment="1">
      <alignment vertical="top"/>
    </xf>
    <xf numFmtId="0" fontId="2" fillId="0" borderId="0" xfId="0" applyFont="1" applyAlignment="1">
      <alignment vertical="top"/>
    </xf>
    <xf numFmtId="0" fontId="2" fillId="46" borderId="4" xfId="0" applyFont="1" applyFill="1" applyBorder="1" applyAlignment="1">
      <alignment vertical="top"/>
    </xf>
    <xf numFmtId="0" fontId="120" fillId="61" borderId="52" xfId="0" applyFont="1" applyFill="1" applyBorder="1" applyAlignment="1">
      <alignment vertical="top" wrapText="1"/>
    </xf>
    <xf numFmtId="0" fontId="139" fillId="5" borderId="53" xfId="0" applyFont="1" applyFill="1" applyBorder="1" applyAlignment="1">
      <alignment vertical="top"/>
    </xf>
    <xf numFmtId="4" fontId="2" fillId="5" borderId="53" xfId="0" applyNumberFormat="1" applyFont="1" applyFill="1" applyBorder="1" applyAlignment="1">
      <alignment vertical="top"/>
    </xf>
    <xf numFmtId="164" fontId="2" fillId="5" borderId="53" xfId="8783" applyNumberFormat="1" applyFont="1" applyFill="1" applyBorder="1" applyAlignment="1">
      <alignment horizontal="right" vertical="top"/>
    </xf>
    <xf numFmtId="0" fontId="42" fillId="0" borderId="44" xfId="0" applyFont="1" applyBorder="1"/>
    <xf numFmtId="164" fontId="120" fillId="48" borderId="54" xfId="8783" applyNumberFormat="1" applyFont="1" applyFill="1" applyBorder="1" applyAlignment="1">
      <alignment horizontal="right" vertical="top"/>
    </xf>
    <xf numFmtId="164" fontId="120" fillId="48" borderId="53" xfId="8783" applyNumberFormat="1" applyFont="1" applyFill="1" applyBorder="1" applyAlignment="1">
      <alignment horizontal="right" vertical="top"/>
    </xf>
    <xf numFmtId="0" fontId="2" fillId="5" borderId="53" xfId="0" applyFont="1" applyFill="1" applyBorder="1" applyAlignment="1">
      <alignment vertical="top"/>
    </xf>
    <xf numFmtId="164" fontId="2" fillId="44" borderId="53" xfId="8783" applyNumberFormat="1" applyFont="1" applyFill="1" applyBorder="1" applyAlignment="1">
      <alignment horizontal="right" vertical="top"/>
    </xf>
    <xf numFmtId="197" fontId="42" fillId="44" borderId="44" xfId="7148" applyNumberFormat="1" applyFont="1" applyFill="1" applyBorder="1"/>
    <xf numFmtId="0" fontId="2" fillId="0" borderId="53" xfId="0" applyFont="1" applyBorder="1" applyAlignment="1">
      <alignment vertical="top"/>
    </xf>
    <xf numFmtId="164" fontId="120" fillId="48" borderId="55" xfId="2382" applyNumberFormat="1" applyFont="1" applyFill="1" applyBorder="1" applyAlignment="1">
      <alignment horizontal="right" vertical="top"/>
    </xf>
    <xf numFmtId="43" fontId="0" fillId="0" borderId="0" xfId="0" applyNumberFormat="1"/>
    <xf numFmtId="164" fontId="120" fillId="48" borderId="55" xfId="8783" applyNumberFormat="1" applyFont="1" applyFill="1" applyBorder="1" applyAlignment="1">
      <alignment horizontal="right" vertical="top"/>
    </xf>
    <xf numFmtId="0" fontId="120" fillId="62" borderId="52" xfId="0" applyFont="1" applyFill="1" applyBorder="1" applyAlignment="1">
      <alignment horizontal="center" vertical="top"/>
    </xf>
    <xf numFmtId="0" fontId="120" fillId="62" borderId="52" xfId="0" applyFont="1" applyFill="1" applyBorder="1" applyAlignment="1">
      <alignment vertical="top"/>
    </xf>
    <xf numFmtId="164" fontId="120" fillId="62" borderId="52" xfId="8783" applyNumberFormat="1" applyFont="1" applyFill="1" applyBorder="1" applyAlignment="1">
      <alignment vertical="top"/>
    </xf>
    <xf numFmtId="164" fontId="0" fillId="0" borderId="0" xfId="2382" applyNumberFormat="1" applyFont="1"/>
    <xf numFmtId="164" fontId="0" fillId="44" borderId="0" xfId="2373" applyNumberFormat="1" applyFont="1" applyFill="1"/>
    <xf numFmtId="0" fontId="120" fillId="50" borderId="3" xfId="19458" applyFont="1" applyFill="1" applyBorder="1" applyAlignment="1">
      <alignment horizontal="center" vertical="center"/>
    </xf>
    <xf numFmtId="197" fontId="2" fillId="52" borderId="3" xfId="19458" applyNumberFormat="1" applyFill="1" applyBorder="1"/>
    <xf numFmtId="197" fontId="2" fillId="52" borderId="3" xfId="2472" applyNumberFormat="1" applyFont="1" applyFill="1" applyBorder="1"/>
    <xf numFmtId="0" fontId="2" fillId="4" borderId="3" xfId="19458" applyFill="1" applyBorder="1" applyAlignment="1">
      <alignment vertical="top" wrapText="1"/>
    </xf>
    <xf numFmtId="0" fontId="2" fillId="4" borderId="3" xfId="19458" applyFill="1" applyBorder="1" applyAlignment="1">
      <alignment vertical="top"/>
    </xf>
    <xf numFmtId="0" fontId="0" fillId="4" borderId="3" xfId="0" applyFill="1" applyBorder="1" applyAlignment="1">
      <alignment vertical="top"/>
    </xf>
    <xf numFmtId="0" fontId="115" fillId="50" borderId="56" xfId="19502" applyFont="1" applyFill="1" applyBorder="1"/>
    <xf numFmtId="0" fontId="2" fillId="44" borderId="3" xfId="19458" applyFill="1" applyBorder="1" applyAlignment="1">
      <alignment vertical="top" wrapText="1"/>
    </xf>
    <xf numFmtId="0" fontId="2" fillId="0" borderId="0" xfId="19458" applyAlignment="1">
      <alignment vertical="top"/>
    </xf>
    <xf numFmtId="0" fontId="2" fillId="0" borderId="0" xfId="19458" applyAlignment="1">
      <alignment vertical="top" indent="2"/>
    </xf>
    <xf numFmtId="14" fontId="2" fillId="0" borderId="0" xfId="19458" applyNumberFormat="1" applyAlignment="1">
      <alignment horizontal="right" vertical="top"/>
    </xf>
    <xf numFmtId="0" fontId="2" fillId="0" borderId="0" xfId="19458" applyAlignment="1">
      <alignment horizontal="right" vertical="top"/>
    </xf>
    <xf numFmtId="4" fontId="2" fillId="0" borderId="0" xfId="19458" applyNumberFormat="1" applyAlignment="1">
      <alignment horizontal="right" vertical="top"/>
    </xf>
    <xf numFmtId="174" fontId="14" fillId="0" borderId="3" xfId="12202" applyNumberFormat="1" applyFont="1" applyBorder="1" applyAlignment="1">
      <alignment vertical="top" wrapText="1"/>
    </xf>
    <xf numFmtId="4" fontId="2" fillId="0" borderId="0" xfId="19458" applyNumberFormat="1" applyAlignment="1">
      <alignment vertical="top"/>
    </xf>
    <xf numFmtId="0" fontId="2" fillId="45" borderId="3" xfId="19458" applyFill="1" applyBorder="1" applyAlignment="1">
      <alignment vertical="top"/>
    </xf>
    <xf numFmtId="14" fontId="2" fillId="45" borderId="3" xfId="19458" applyNumberFormat="1" applyFill="1" applyBorder="1" applyAlignment="1">
      <alignment horizontal="right" vertical="top"/>
    </xf>
    <xf numFmtId="3" fontId="2" fillId="45" borderId="3" xfId="19458" applyNumberFormat="1" applyFill="1" applyBorder="1" applyAlignment="1">
      <alignment horizontal="right" vertical="top"/>
    </xf>
    <xf numFmtId="4" fontId="2" fillId="45" borderId="3" xfId="19458" applyNumberFormat="1" applyFill="1" applyBorder="1" applyAlignment="1">
      <alignment horizontal="right" vertical="top"/>
    </xf>
    <xf numFmtId="164" fontId="0" fillId="45" borderId="3" xfId="8783" applyNumberFormat="1" applyFont="1" applyFill="1" applyBorder="1" applyAlignment="1">
      <alignment horizontal="right" vertical="top"/>
    </xf>
    <xf numFmtId="164" fontId="0" fillId="44" borderId="3" xfId="8783" applyNumberFormat="1" applyFont="1" applyFill="1" applyBorder="1" applyAlignment="1">
      <alignment horizontal="right" vertical="top"/>
    </xf>
    <xf numFmtId="0" fontId="115" fillId="0" borderId="0" xfId="19502" applyFont="1"/>
    <xf numFmtId="0" fontId="44" fillId="0" borderId="0" xfId="19502"/>
    <xf numFmtId="0" fontId="115" fillId="50" borderId="57" xfId="19502" applyFont="1" applyFill="1" applyBorder="1"/>
    <xf numFmtId="0" fontId="115" fillId="50" borderId="58" xfId="19502" applyFont="1" applyFill="1" applyBorder="1"/>
    <xf numFmtId="15" fontId="2" fillId="0" borderId="0" xfId="19458" applyNumberFormat="1" applyAlignment="1">
      <alignment horizontal="right" vertical="top"/>
    </xf>
    <xf numFmtId="0" fontId="44" fillId="60" borderId="44" xfId="19502" applyFill="1" applyBorder="1" applyAlignment="1">
      <alignment vertical="top"/>
    </xf>
    <xf numFmtId="43" fontId="0" fillId="60" borderId="44" xfId="19503" applyFont="1" applyFill="1" applyBorder="1" applyAlignment="1">
      <alignment vertical="top"/>
    </xf>
    <xf numFmtId="4" fontId="44" fillId="60" borderId="44" xfId="19502" applyNumberFormat="1" applyFill="1" applyBorder="1" applyAlignment="1">
      <alignment horizontal="right" vertical="top"/>
    </xf>
    <xf numFmtId="164" fontId="44" fillId="0" borderId="44" xfId="19502" applyNumberFormat="1" applyBorder="1"/>
    <xf numFmtId="43" fontId="44" fillId="0" borderId="44" xfId="8783" applyFont="1" applyBorder="1"/>
    <xf numFmtId="43" fontId="0" fillId="0" borderId="44" xfId="8783" applyFont="1" applyBorder="1"/>
    <xf numFmtId="43" fontId="0" fillId="0" borderId="0" xfId="8783" applyFont="1" applyAlignment="1">
      <alignment vertical="top"/>
    </xf>
    <xf numFmtId="4" fontId="44" fillId="0" borderId="44" xfId="19502" applyNumberFormat="1" applyBorder="1"/>
    <xf numFmtId="43" fontId="0" fillId="0" borderId="44" xfId="19503" applyFont="1" applyBorder="1"/>
    <xf numFmtId="43" fontId="0" fillId="0" borderId="59" xfId="8783" applyFont="1" applyBorder="1"/>
    <xf numFmtId="0" fontId="2" fillId="5" borderId="0" xfId="19458" applyFill="1" applyAlignment="1">
      <alignment vertical="top"/>
    </xf>
    <xf numFmtId="15" fontId="2" fillId="5" borderId="0" xfId="19458" applyNumberFormat="1" applyFill="1" applyAlignment="1">
      <alignment horizontal="right" vertical="top"/>
    </xf>
    <xf numFmtId="43" fontId="0" fillId="5" borderId="0" xfId="8783" applyFont="1" applyFill="1" applyAlignment="1">
      <alignment vertical="top"/>
    </xf>
    <xf numFmtId="0" fontId="44" fillId="64" borderId="60" xfId="19502" applyFill="1" applyBorder="1"/>
    <xf numFmtId="0" fontId="44" fillId="64" borderId="61" xfId="19502" applyFill="1" applyBorder="1"/>
    <xf numFmtId="43" fontId="0" fillId="64" borderId="61" xfId="19503" applyFont="1" applyFill="1" applyBorder="1"/>
    <xf numFmtId="164" fontId="0" fillId="64" borderId="61" xfId="19503" applyNumberFormat="1" applyFont="1" applyFill="1" applyBorder="1"/>
    <xf numFmtId="43" fontId="0" fillId="64" borderId="61" xfId="8783" applyFont="1" applyFill="1" applyBorder="1"/>
    <xf numFmtId="43" fontId="0" fillId="64" borderId="62" xfId="8783" applyFont="1" applyFill="1" applyBorder="1"/>
    <xf numFmtId="43" fontId="44" fillId="0" borderId="0" xfId="19502" applyNumberFormat="1"/>
    <xf numFmtId="1" fontId="44" fillId="0" borderId="0" xfId="19502" applyNumberFormat="1"/>
    <xf numFmtId="0" fontId="44" fillId="60" borderId="63" xfId="19502" applyFill="1" applyBorder="1" applyAlignment="1">
      <alignment vertical="top"/>
    </xf>
    <xf numFmtId="0" fontId="124" fillId="44" borderId="0" xfId="19458" applyFont="1" applyFill="1" applyAlignment="1">
      <alignment vertical="center"/>
    </xf>
    <xf numFmtId="0" fontId="42" fillId="0" borderId="0" xfId="0" applyFont="1" applyAlignment="1">
      <alignment vertical="center"/>
    </xf>
    <xf numFmtId="0" fontId="140" fillId="0" borderId="0" xfId="11417" applyFont="1" applyAlignment="1">
      <alignment vertical="center"/>
    </xf>
    <xf numFmtId="0" fontId="42" fillId="0" borderId="0" xfId="11417" applyFont="1" applyAlignment="1">
      <alignment vertical="center"/>
    </xf>
    <xf numFmtId="0" fontId="123" fillId="0" borderId="0" xfId="11417" applyFont="1" applyAlignment="1">
      <alignment vertical="center"/>
    </xf>
    <xf numFmtId="38" fontId="140" fillId="0" borderId="0" xfId="2389" applyNumberFormat="1" applyFont="1" applyFill="1" applyAlignment="1">
      <alignment vertical="center" wrapText="1"/>
    </xf>
    <xf numFmtId="0" fontId="42" fillId="0" borderId="0" xfId="11417" applyFont="1" applyAlignment="1">
      <alignment vertical="top"/>
    </xf>
    <xf numFmtId="0" fontId="141" fillId="0" borderId="0" xfId="11417" applyFont="1" applyAlignment="1">
      <alignment vertical="center"/>
    </xf>
    <xf numFmtId="0" fontId="123" fillId="0" borderId="4" xfId="19476" applyFont="1" applyBorder="1" applyAlignment="1">
      <alignment vertical="center" wrapText="1"/>
    </xf>
    <xf numFmtId="0" fontId="115" fillId="0" borderId="4" xfId="19476" applyFont="1" applyBorder="1" applyAlignment="1">
      <alignment horizontal="center" vertical="center" wrapText="1"/>
    </xf>
    <xf numFmtId="0" fontId="123" fillId="0" borderId="4" xfId="19458" applyFont="1" applyBorder="1" applyAlignment="1">
      <alignment horizontal="center" vertical="center" wrapText="1"/>
    </xf>
    <xf numFmtId="164" fontId="42" fillId="0" borderId="0" xfId="2382" applyNumberFormat="1" applyFont="1" applyFill="1" applyAlignment="1">
      <alignment vertical="center"/>
    </xf>
    <xf numFmtId="164" fontId="42" fillId="0" borderId="15" xfId="2382" applyNumberFormat="1" applyFont="1" applyFill="1" applyBorder="1" applyAlignment="1">
      <alignment vertical="center"/>
    </xf>
    <xf numFmtId="164" fontId="42" fillId="0" borderId="0" xfId="8783" applyNumberFormat="1" applyFont="1" applyFill="1" applyBorder="1" applyAlignment="1">
      <alignment vertical="center"/>
    </xf>
    <xf numFmtId="164" fontId="123" fillId="0" borderId="0" xfId="2382" applyNumberFormat="1" applyFont="1" applyFill="1" applyBorder="1" applyAlignment="1">
      <alignment vertical="center"/>
    </xf>
    <xf numFmtId="164" fontId="123" fillId="0" borderId="0" xfId="8783" applyNumberFormat="1" applyFont="1" applyFill="1" applyBorder="1" applyAlignment="1">
      <alignment vertical="center"/>
    </xf>
    <xf numFmtId="164" fontId="42" fillId="0" borderId="0" xfId="2382" applyNumberFormat="1" applyFont="1" applyFill="1" applyBorder="1" applyAlignment="1">
      <alignment vertical="center"/>
    </xf>
    <xf numFmtId="164" fontId="123" fillId="0" borderId="11" xfId="2382" applyNumberFormat="1" applyFont="1" applyFill="1" applyBorder="1" applyAlignment="1">
      <alignment vertical="center"/>
    </xf>
    <xf numFmtId="43" fontId="123" fillId="0" borderId="0" xfId="2382" applyFont="1" applyFill="1" applyBorder="1" applyAlignment="1">
      <alignment vertical="center"/>
    </xf>
    <xf numFmtId="164" fontId="123" fillId="0" borderId="42" xfId="2382" applyNumberFormat="1" applyFont="1" applyFill="1" applyBorder="1" applyAlignment="1">
      <alignment vertical="center"/>
    </xf>
    <xf numFmtId="164" fontId="123" fillId="0" borderId="17" xfId="2382" applyNumberFormat="1" applyFont="1" applyFill="1" applyBorder="1" applyAlignment="1">
      <alignment vertical="center"/>
    </xf>
    <xf numFmtId="1" fontId="123" fillId="0" borderId="0" xfId="2382" quotePrefix="1" applyNumberFormat="1" applyFont="1" applyFill="1" applyAlignment="1">
      <alignment horizontal="center" vertical="center"/>
    </xf>
    <xf numFmtId="1" fontId="123" fillId="0" borderId="0" xfId="8783" applyNumberFormat="1" applyFont="1" applyFill="1" applyBorder="1" applyAlignment="1">
      <alignment vertical="center"/>
    </xf>
    <xf numFmtId="43" fontId="142" fillId="0" borderId="0" xfId="2382" applyFont="1" applyFill="1" applyBorder="1" applyAlignment="1">
      <alignment horizontal="center"/>
    </xf>
    <xf numFmtId="187" fontId="123" fillId="0" borderId="0" xfId="8783" applyNumberFormat="1" applyFont="1" applyFill="1" applyBorder="1" applyAlignment="1">
      <alignment vertical="center"/>
    </xf>
    <xf numFmtId="164" fontId="42" fillId="0" borderId="0" xfId="2382" applyNumberFormat="1" applyFont="1" applyFill="1" applyBorder="1" applyAlignment="1">
      <alignment vertical="center" wrapText="1"/>
    </xf>
    <xf numFmtId="43" fontId="42" fillId="0" borderId="0" xfId="2382" applyFont="1" applyFill="1" applyBorder="1" applyAlignment="1">
      <alignment horizontal="justify" vertical="center" wrapText="1"/>
    </xf>
    <xf numFmtId="164" fontId="123" fillId="0" borderId="42" xfId="2382" applyNumberFormat="1" applyFont="1" applyFill="1" applyBorder="1" applyAlignment="1">
      <alignment vertical="center" wrapText="1"/>
    </xf>
    <xf numFmtId="43" fontId="123" fillId="0" borderId="0" xfId="2382" applyFont="1" applyFill="1" applyBorder="1" applyAlignment="1">
      <alignment horizontal="justify" vertical="center" wrapText="1"/>
    </xf>
    <xf numFmtId="164" fontId="42" fillId="0" borderId="0" xfId="0" applyNumberFormat="1" applyFont="1"/>
    <xf numFmtId="164" fontId="123" fillId="0" borderId="42" xfId="19461" applyNumberFormat="1" applyFont="1" applyFill="1" applyBorder="1" applyAlignment="1"/>
    <xf numFmtId="164" fontId="42" fillId="0" borderId="42" xfId="2382" applyNumberFormat="1" applyFont="1" applyFill="1" applyBorder="1" applyAlignment="1">
      <alignment vertical="center" wrapText="1"/>
    </xf>
    <xf numFmtId="164" fontId="123" fillId="0" borderId="11" xfId="2382" applyNumberFormat="1" applyFont="1" applyFill="1" applyBorder="1" applyAlignment="1">
      <alignment vertical="center" wrapText="1"/>
    </xf>
    <xf numFmtId="0" fontId="123" fillId="0" borderId="0" xfId="0" applyFont="1" applyAlignment="1">
      <alignment horizontal="left" vertical="top" wrapText="1"/>
    </xf>
    <xf numFmtId="0" fontId="42" fillId="0" borderId="0" xfId="11417" applyFont="1" applyAlignment="1">
      <alignment horizontal="left" vertical="center"/>
    </xf>
    <xf numFmtId="0" fontId="42" fillId="0" borderId="0" xfId="11417" applyFont="1" applyAlignment="1">
      <alignment horizontal="left" vertical="center" wrapText="1"/>
    </xf>
    <xf numFmtId="164" fontId="42" fillId="0" borderId="0" xfId="2382" applyNumberFormat="1" applyFont="1" applyFill="1" applyBorder="1" applyAlignment="1">
      <alignment horizontal="left" vertical="center" wrapText="1"/>
    </xf>
    <xf numFmtId="0" fontId="42" fillId="0" borderId="0" xfId="11417" applyFont="1" applyAlignment="1">
      <alignment horizontal="justify" vertical="center" wrapText="1"/>
    </xf>
    <xf numFmtId="164" fontId="123" fillId="0" borderId="0" xfId="2382" applyNumberFormat="1" applyFont="1" applyFill="1" applyBorder="1" applyAlignment="1">
      <alignment vertical="center" wrapText="1"/>
    </xf>
    <xf numFmtId="164" fontId="123" fillId="0" borderId="0" xfId="2382" applyNumberFormat="1" applyFont="1" applyFill="1" applyBorder="1" applyAlignment="1">
      <alignment horizontal="justify" vertical="center" wrapText="1"/>
    </xf>
    <xf numFmtId="9" fontId="42" fillId="0" borderId="0" xfId="11417" applyNumberFormat="1" applyFont="1" applyAlignment="1">
      <alignment horizontal="left" vertical="center"/>
    </xf>
    <xf numFmtId="0" fontId="42" fillId="0" borderId="0" xfId="11417" applyFont="1" applyAlignment="1">
      <alignment vertical="center" wrapText="1"/>
    </xf>
    <xf numFmtId="164" fontId="42" fillId="0" borderId="0" xfId="11417" applyNumberFormat="1" applyFont="1" applyAlignment="1">
      <alignment vertical="center"/>
    </xf>
    <xf numFmtId="164" fontId="42" fillId="0" borderId="15" xfId="2382" applyNumberFormat="1" applyFont="1" applyFill="1" applyBorder="1" applyAlignment="1">
      <alignment vertical="center" wrapText="1"/>
    </xf>
    <xf numFmtId="43" fontId="42" fillId="0" borderId="0" xfId="2382" applyFont="1" applyFill="1" applyBorder="1" applyAlignment="1">
      <alignment vertical="center"/>
    </xf>
    <xf numFmtId="0" fontId="123" fillId="0" borderId="0" xfId="11417" applyFont="1" applyAlignment="1">
      <alignment horizontal="right" vertical="center" wrapText="1"/>
    </xf>
    <xf numFmtId="9" fontId="42" fillId="0" borderId="0" xfId="11417" applyNumberFormat="1" applyFont="1" applyAlignment="1">
      <alignment horizontal="justify" vertical="top" wrapText="1"/>
    </xf>
    <xf numFmtId="0" fontId="42" fillId="0" borderId="0" xfId="11417" applyFont="1" applyAlignment="1">
      <alignment vertical="top" wrapText="1"/>
    </xf>
    <xf numFmtId="9" fontId="42" fillId="0" borderId="0" xfId="0" applyNumberFormat="1" applyFont="1" applyAlignment="1">
      <alignment horizontal="left"/>
    </xf>
    <xf numFmtId="43" fontId="42" fillId="0" borderId="0" xfId="2382" applyFont="1" applyFill="1" applyAlignment="1">
      <alignment vertical="center"/>
    </xf>
    <xf numFmtId="164" fontId="42" fillId="0" borderId="0" xfId="2382" applyNumberFormat="1" applyFont="1" applyFill="1" applyBorder="1" applyAlignment="1">
      <alignment horizontal="center" vertical="center" wrapText="1"/>
    </xf>
    <xf numFmtId="164" fontId="123" fillId="0" borderId="37" xfId="2382" applyNumberFormat="1" applyFont="1" applyFill="1" applyBorder="1" applyAlignment="1">
      <alignment vertical="center"/>
    </xf>
    <xf numFmtId="164" fontId="123" fillId="0" borderId="37" xfId="2382" applyNumberFormat="1" applyFont="1" applyFill="1" applyBorder="1" applyAlignment="1">
      <alignment horizontal="center" vertical="center"/>
    </xf>
    <xf numFmtId="164" fontId="123" fillId="0" borderId="17" xfId="2382" applyNumberFormat="1" applyFont="1" applyFill="1" applyBorder="1" applyAlignment="1">
      <alignment vertical="center" wrapText="1"/>
    </xf>
    <xf numFmtId="164" fontId="123" fillId="0" borderId="17" xfId="2382" applyNumberFormat="1" applyFont="1" applyFill="1" applyBorder="1" applyAlignment="1">
      <alignment horizontal="center" vertical="center" wrapText="1"/>
    </xf>
    <xf numFmtId="164" fontId="126" fillId="0" borderId="0" xfId="2373" applyNumberFormat="1" applyFont="1" applyAlignment="1">
      <alignment vertical="top"/>
    </xf>
    <xf numFmtId="164" fontId="120" fillId="0" borderId="0" xfId="2373" applyNumberFormat="1" applyFont="1" applyAlignment="1">
      <alignment vertical="top"/>
    </xf>
    <xf numFmtId="0" fontId="2" fillId="55" borderId="0" xfId="19494" applyFont="1" applyFill="1" applyAlignment="1">
      <alignment vertical="top"/>
    </xf>
    <xf numFmtId="0" fontId="42" fillId="0" borderId="0" xfId="0" applyFont="1" applyAlignment="1">
      <alignment horizontal="left"/>
    </xf>
    <xf numFmtId="0" fontId="42" fillId="0" borderId="0" xfId="11417" applyFont="1" applyAlignment="1">
      <alignment horizontal="justify" vertical="top" wrapText="1"/>
    </xf>
    <xf numFmtId="0" fontId="123" fillId="0" borderId="0" xfId="0" applyFont="1"/>
    <xf numFmtId="0" fontId="42" fillId="5" borderId="0" xfId="0" applyFont="1" applyFill="1"/>
    <xf numFmtId="0" fontId="145" fillId="49" borderId="0" xfId="0" applyFont="1" applyFill="1"/>
    <xf numFmtId="164" fontId="146" fillId="49" borderId="3" xfId="8801" quotePrefix="1" applyNumberFormat="1" applyFont="1" applyFill="1" applyBorder="1" applyAlignment="1">
      <alignment horizontal="center"/>
    </xf>
    <xf numFmtId="0" fontId="144" fillId="5" borderId="0" xfId="0" applyFont="1" applyFill="1"/>
    <xf numFmtId="0" fontId="145" fillId="49" borderId="3" xfId="0" applyFont="1" applyFill="1" applyBorder="1" applyAlignment="1">
      <alignment horizontal="center"/>
    </xf>
    <xf numFmtId="164" fontId="146" fillId="49" borderId="3" xfId="2373" applyNumberFormat="1" applyFont="1" applyFill="1" applyBorder="1" applyAlignment="1">
      <alignment horizontal="center"/>
    </xf>
    <xf numFmtId="164" fontId="146" fillId="49" borderId="3" xfId="8801" applyNumberFormat="1" applyFont="1" applyFill="1" applyBorder="1" applyAlignment="1">
      <alignment horizontal="center"/>
    </xf>
    <xf numFmtId="0" fontId="42" fillId="5" borderId="0" xfId="0" applyFont="1" applyFill="1" applyAlignment="1">
      <alignment horizontal="center"/>
    </xf>
    <xf numFmtId="164" fontId="42" fillId="5" borderId="0" xfId="0" applyNumberFormat="1" applyFont="1" applyFill="1" applyAlignment="1">
      <alignment horizontal="center"/>
    </xf>
    <xf numFmtId="0" fontId="123" fillId="5" borderId="0" xfId="0" applyFont="1" applyFill="1" applyAlignment="1">
      <alignment horizontal="center"/>
    </xf>
    <xf numFmtId="0" fontId="142" fillId="5" borderId="0" xfId="0" applyFont="1" applyFill="1" applyAlignment="1">
      <alignment horizontal="center"/>
    </xf>
    <xf numFmtId="164" fontId="147" fillId="5" borderId="0" xfId="2373" quotePrefix="1" applyNumberFormat="1" applyFont="1" applyFill="1" applyBorder="1" applyAlignment="1">
      <alignment horizontal="center" vertical="center"/>
    </xf>
    <xf numFmtId="0" fontId="123" fillId="5" borderId="0" xfId="0" applyFont="1" applyFill="1" applyAlignment="1">
      <alignment horizontal="center" vertical="center"/>
    </xf>
    <xf numFmtId="43" fontId="147" fillId="5" borderId="0" xfId="2373" quotePrefix="1" applyFont="1" applyFill="1" applyBorder="1" applyAlignment="1">
      <alignment horizontal="center" vertical="center"/>
    </xf>
    <xf numFmtId="0" fontId="123" fillId="5" borderId="0" xfId="0" applyFont="1" applyFill="1"/>
    <xf numFmtId="164" fontId="142" fillId="5" borderId="0" xfId="0" applyNumberFormat="1" applyFont="1" applyFill="1" applyAlignment="1">
      <alignment horizontal="center"/>
    </xf>
    <xf numFmtId="3" fontId="142" fillId="5" borderId="0" xfId="0" applyNumberFormat="1" applyFont="1" applyFill="1" applyAlignment="1">
      <alignment horizontal="center"/>
    </xf>
    <xf numFmtId="164" fontId="142" fillId="5" borderId="0" xfId="2373" applyNumberFormat="1" applyFont="1" applyFill="1" applyBorder="1" applyAlignment="1">
      <alignment horizontal="center"/>
    </xf>
    <xf numFmtId="0" fontId="42" fillId="5" borderId="0" xfId="0" applyFont="1" applyFill="1" applyAlignment="1">
      <alignment horizontal="left" vertical="justify" wrapText="1"/>
    </xf>
    <xf numFmtId="164" fontId="42" fillId="5" borderId="0" xfId="2373" applyNumberFormat="1" applyFont="1" applyFill="1" applyBorder="1"/>
    <xf numFmtId="164" fontId="144" fillId="5" borderId="0" xfId="2373" applyNumberFormat="1" applyFont="1" applyFill="1"/>
    <xf numFmtId="0" fontId="116" fillId="5" borderId="0" xfId="0" applyFont="1" applyFill="1"/>
    <xf numFmtId="164" fontId="116" fillId="5" borderId="0" xfId="0" applyNumberFormat="1" applyFont="1" applyFill="1"/>
    <xf numFmtId="164" fontId="123" fillId="5" borderId="37" xfId="2373" applyNumberFormat="1" applyFont="1" applyFill="1" applyBorder="1"/>
    <xf numFmtId="164" fontId="123" fillId="5" borderId="0" xfId="2373" applyNumberFormat="1" applyFont="1" applyFill="1" applyBorder="1"/>
    <xf numFmtId="43" fontId="42" fillId="5" borderId="0" xfId="2373" applyFont="1" applyFill="1" applyBorder="1"/>
    <xf numFmtId="0" fontId="42" fillId="5" borderId="0" xfId="0" applyFont="1" applyFill="1" applyAlignment="1">
      <alignment horizontal="left"/>
    </xf>
    <xf numFmtId="164" fontId="42" fillId="5" borderId="0" xfId="0" applyNumberFormat="1" applyFont="1" applyFill="1"/>
    <xf numFmtId="164" fontId="123" fillId="5" borderId="17" xfId="2373" applyNumberFormat="1" applyFont="1" applyFill="1" applyBorder="1"/>
    <xf numFmtId="0" fontId="148" fillId="5" borderId="0" xfId="0" applyFont="1" applyFill="1"/>
    <xf numFmtId="164" fontId="123" fillId="5" borderId="0" xfId="2373" applyNumberFormat="1" applyFont="1" applyFill="1"/>
    <xf numFmtId="0" fontId="123" fillId="5" borderId="0" xfId="0" applyFont="1" applyFill="1" applyAlignment="1">
      <alignment horizontal="left"/>
    </xf>
    <xf numFmtId="0" fontId="42" fillId="0" borderId="0" xfId="0" applyFont="1" applyAlignment="1">
      <alignment horizontal="center"/>
    </xf>
    <xf numFmtId="164" fontId="42" fillId="0" borderId="0" xfId="2373" applyNumberFormat="1" applyFont="1" applyFill="1" applyBorder="1"/>
    <xf numFmtId="0" fontId="148" fillId="5" borderId="0" xfId="0" applyFont="1" applyFill="1" applyAlignment="1">
      <alignment horizontal="center"/>
    </xf>
    <xf numFmtId="164" fontId="42" fillId="5" borderId="0" xfId="2373" applyNumberFormat="1" applyFont="1" applyFill="1" applyBorder="1" applyAlignment="1">
      <alignment horizontal="center"/>
    </xf>
    <xf numFmtId="164" fontId="42" fillId="5" borderId="0" xfId="2373" applyNumberFormat="1" applyFont="1" applyFill="1"/>
    <xf numFmtId="164" fontId="116" fillId="58" borderId="0" xfId="0" applyNumberFormat="1" applyFont="1" applyFill="1"/>
    <xf numFmtId="43" fontId="42" fillId="5" borderId="0" xfId="2373" applyFont="1" applyFill="1"/>
    <xf numFmtId="164" fontId="42" fillId="5" borderId="0" xfId="2373" applyNumberFormat="1" applyFont="1" applyFill="1" applyAlignment="1">
      <alignment horizontal="center"/>
    </xf>
    <xf numFmtId="164" fontId="144" fillId="5" borderId="0" xfId="2373" applyNumberFormat="1" applyFont="1" applyFill="1" applyAlignment="1">
      <alignment horizontal="center"/>
    </xf>
    <xf numFmtId="164" fontId="144" fillId="5" borderId="0" xfId="0" applyNumberFormat="1" applyFont="1" applyFill="1" applyAlignment="1">
      <alignment horizontal="center"/>
    </xf>
    <xf numFmtId="43" fontId="144" fillId="5" borderId="0" xfId="2373" applyFont="1" applyFill="1" applyAlignment="1">
      <alignment horizontal="center"/>
    </xf>
    <xf numFmtId="0" fontId="42" fillId="5" borderId="0" xfId="0" applyFont="1" applyFill="1" applyAlignment="1">
      <alignment horizontal="left" indent="18"/>
    </xf>
    <xf numFmtId="0" fontId="42" fillId="0" borderId="0" xfId="0" applyFont="1" applyAlignment="1">
      <alignment vertical="center" wrapText="1"/>
    </xf>
    <xf numFmtId="0" fontId="42" fillId="0" borderId="0" xfId="0" applyFont="1" applyAlignment="1">
      <alignment horizontal="center" vertical="center" wrapText="1"/>
    </xf>
    <xf numFmtId="164" fontId="42" fillId="0" borderId="0" xfId="0" applyNumberFormat="1" applyFont="1" applyAlignment="1">
      <alignment vertical="center" wrapText="1"/>
    </xf>
    <xf numFmtId="0" fontId="0" fillId="0" borderId="0" xfId="0" applyAlignment="1">
      <alignment horizontal="right" vertical="top"/>
    </xf>
    <xf numFmtId="0" fontId="0" fillId="0" borderId="0" xfId="0" applyAlignment="1">
      <alignment horizontal="center" vertical="top"/>
    </xf>
    <xf numFmtId="164" fontId="0" fillId="0" borderId="0" xfId="0" applyNumberFormat="1" applyAlignment="1">
      <alignment horizontal="right" vertical="top"/>
    </xf>
    <xf numFmtId="0" fontId="42" fillId="0" borderId="0" xfId="0" applyFont="1" applyAlignment="1">
      <alignment vertical="top"/>
    </xf>
    <xf numFmtId="191" fontId="42" fillId="5" borderId="0" xfId="0" applyNumberFormat="1" applyFont="1" applyFill="1" applyAlignment="1">
      <alignment vertical="top"/>
    </xf>
    <xf numFmtId="164" fontId="42" fillId="5" borderId="0" xfId="2373" applyNumberFormat="1" applyFont="1" applyFill="1" applyAlignment="1">
      <alignment horizontal="left"/>
    </xf>
    <xf numFmtId="43" fontId="42" fillId="5" borderId="0" xfId="2373" applyFont="1" applyFill="1" applyAlignment="1">
      <alignment horizontal="left"/>
    </xf>
    <xf numFmtId="164" fontId="42" fillId="5" borderId="0" xfId="0" applyNumberFormat="1" applyFont="1" applyFill="1" applyAlignment="1">
      <alignment horizontal="left"/>
    </xf>
    <xf numFmtId="0" fontId="115" fillId="0" borderId="0" xfId="0" applyFont="1" applyAlignment="1">
      <alignment horizontal="left" vertical="top"/>
    </xf>
    <xf numFmtId="0" fontId="149" fillId="0" borderId="0" xfId="0" applyFont="1"/>
    <xf numFmtId="0" fontId="150" fillId="0" borderId="0" xfId="0" applyFont="1"/>
    <xf numFmtId="0" fontId="151" fillId="0" borderId="0" xfId="0" applyFont="1" applyAlignment="1">
      <alignment horizontal="left" vertical="center" indent="6"/>
    </xf>
    <xf numFmtId="0" fontId="42" fillId="0" borderId="0" xfId="0" applyFont="1" applyAlignment="1">
      <alignment horizontal="center" wrapText="1"/>
    </xf>
    <xf numFmtId="43" fontId="42" fillId="0" borderId="0" xfId="2373" applyFont="1" applyFill="1" applyAlignment="1">
      <alignment horizontal="center" wrapText="1"/>
    </xf>
    <xf numFmtId="3" fontId="42" fillId="0" borderId="0" xfId="0" applyNumberFormat="1" applyFont="1" applyAlignment="1">
      <alignment horizontal="center" wrapText="1"/>
    </xf>
    <xf numFmtId="43" fontId="123" fillId="0" borderId="0" xfId="2373" applyFont="1" applyFill="1" applyAlignment="1">
      <alignment horizontal="center" wrapText="1"/>
    </xf>
    <xf numFmtId="1" fontId="123" fillId="0" borderId="0" xfId="0" applyNumberFormat="1" applyFont="1" applyAlignment="1">
      <alignment horizontal="center"/>
    </xf>
    <xf numFmtId="43" fontId="142" fillId="0" borderId="0" xfId="2373" applyFont="1" applyFill="1" applyBorder="1" applyAlignment="1">
      <alignment horizontal="center"/>
    </xf>
    <xf numFmtId="3" fontId="142" fillId="0" borderId="0" xfId="0" applyNumberFormat="1" applyFont="1" applyAlignment="1">
      <alignment horizontal="center"/>
    </xf>
    <xf numFmtId="43" fontId="42" fillId="0" borderId="0" xfId="2373" applyFont="1" applyFill="1" applyAlignment="1">
      <alignment horizontal="center"/>
    </xf>
    <xf numFmtId="3" fontId="42" fillId="0" borderId="0" xfId="0" applyNumberFormat="1" applyFont="1" applyAlignment="1">
      <alignment horizontal="center"/>
    </xf>
    <xf numFmtId="0" fontId="42" fillId="0" borderId="0" xfId="2437" applyFont="1" applyAlignment="1">
      <alignment vertical="center"/>
    </xf>
    <xf numFmtId="0" fontId="42" fillId="0" borderId="0" xfId="2437" applyFont="1" applyAlignment="1">
      <alignment horizontal="center" vertical="center"/>
    </xf>
    <xf numFmtId="164" fontId="42" fillId="5" borderId="0" xfId="8783" applyNumberFormat="1" applyFont="1" applyFill="1" applyBorder="1"/>
    <xf numFmtId="164" fontId="0" fillId="0" borderId="0" xfId="2373" applyNumberFormat="1" applyFont="1" applyFill="1"/>
    <xf numFmtId="3" fontId="42" fillId="5" borderId="0" xfId="8783" applyNumberFormat="1" applyFont="1" applyFill="1" applyBorder="1"/>
    <xf numFmtId="0" fontId="123" fillId="0" borderId="0" xfId="2437" applyFont="1" applyAlignment="1">
      <alignment vertical="center"/>
    </xf>
    <xf numFmtId="0" fontId="123" fillId="0" borderId="0" xfId="2437" applyFont="1" applyAlignment="1">
      <alignment horizontal="center" vertical="center"/>
    </xf>
    <xf numFmtId="164" fontId="123" fillId="5" borderId="0" xfId="2373" applyNumberFormat="1" applyFont="1" applyFill="1" applyBorder="1" applyAlignment="1">
      <alignment horizontal="center" vertical="center"/>
    </xf>
    <xf numFmtId="0" fontId="123" fillId="5" borderId="0" xfId="2437" applyFont="1" applyFill="1" applyAlignment="1">
      <alignment horizontal="center" vertical="center"/>
    </xf>
    <xf numFmtId="3" fontId="123" fillId="5" borderId="0" xfId="2437" applyNumberFormat="1" applyFont="1" applyFill="1" applyAlignment="1">
      <alignment horizontal="center" vertical="center"/>
    </xf>
    <xf numFmtId="0" fontId="42" fillId="0" borderId="0" xfId="2437" applyFont="1"/>
    <xf numFmtId="0" fontId="123" fillId="0" borderId="0" xfId="2437" applyFont="1"/>
    <xf numFmtId="0" fontId="42" fillId="0" borderId="0" xfId="2437" applyFont="1" applyAlignment="1">
      <alignment horizontal="center"/>
    </xf>
    <xf numFmtId="0" fontId="42" fillId="5" borderId="0" xfId="2437" applyFont="1" applyFill="1" applyAlignment="1">
      <alignment horizontal="center"/>
    </xf>
    <xf numFmtId="3" fontId="42" fillId="5" borderId="0" xfId="2437" applyNumberFormat="1" applyFont="1" applyFill="1" applyAlignment="1">
      <alignment horizontal="center"/>
    </xf>
    <xf numFmtId="164" fontId="123" fillId="5" borderId="0" xfId="8783" applyNumberFormat="1" applyFont="1" applyFill="1" applyBorder="1"/>
    <xf numFmtId="3" fontId="123" fillId="5" borderId="0" xfId="8783" applyNumberFormat="1" applyFont="1" applyFill="1" applyBorder="1"/>
    <xf numFmtId="0" fontId="123" fillId="0" borderId="0" xfId="2437" applyFont="1" applyAlignment="1">
      <alignment horizontal="center"/>
    </xf>
    <xf numFmtId="3" fontId="42" fillId="5" borderId="0" xfId="2373" applyNumberFormat="1" applyFont="1" applyFill="1" applyBorder="1"/>
    <xf numFmtId="37" fontId="123" fillId="5" borderId="0" xfId="0" applyNumberFormat="1" applyFont="1" applyFill="1"/>
    <xf numFmtId="43" fontId="42" fillId="5" borderId="0" xfId="0" applyNumberFormat="1" applyFont="1" applyFill="1"/>
    <xf numFmtId="43" fontId="123" fillId="5" borderId="0" xfId="2373" applyFont="1" applyFill="1" applyBorder="1"/>
    <xf numFmtId="43" fontId="123" fillId="5" borderId="17" xfId="2373" applyFont="1" applyFill="1" applyBorder="1"/>
    <xf numFmtId="164" fontId="123" fillId="0" borderId="0" xfId="2373" applyNumberFormat="1" applyFont="1" applyFill="1" applyAlignment="1"/>
    <xf numFmtId="3" fontId="123" fillId="0" borderId="0" xfId="0" applyNumberFormat="1" applyFont="1"/>
    <xf numFmtId="0" fontId="123" fillId="0" borderId="0" xfId="0" applyFont="1" applyAlignment="1">
      <alignment horizontal="center"/>
    </xf>
    <xf numFmtId="0" fontId="115" fillId="0" borderId="0" xfId="0" applyFont="1"/>
    <xf numFmtId="0" fontId="42" fillId="0" borderId="0" xfId="0" applyFont="1" applyAlignment="1">
      <alignment horizontal="left" indent="21"/>
    </xf>
    <xf numFmtId="0" fontId="142" fillId="0" borderId="0" xfId="0" applyFont="1" applyAlignment="1">
      <alignment horizontal="center"/>
    </xf>
    <xf numFmtId="43" fontId="42" fillId="0" borderId="0" xfId="2373" applyFont="1" applyFill="1" applyAlignment="1">
      <alignment horizontal="center" vertical="center" wrapText="1"/>
    </xf>
    <xf numFmtId="3" fontId="42" fillId="0" borderId="0" xfId="0" applyNumberFormat="1" applyFont="1" applyAlignment="1">
      <alignment horizontal="center" vertical="center" wrapText="1"/>
    </xf>
    <xf numFmtId="43" fontId="42" fillId="0" borderId="0" xfId="2373" applyFont="1" applyFill="1"/>
    <xf numFmtId="3" fontId="42" fillId="0" borderId="0" xfId="0" applyNumberFormat="1" applyFont="1"/>
    <xf numFmtId="0" fontId="42" fillId="0" borderId="0" xfId="2373" applyNumberFormat="1" applyFont="1" applyFill="1" applyAlignment="1">
      <alignment horizontal="left" vertical="top"/>
    </xf>
    <xf numFmtId="0" fontId="0" fillId="0" borderId="0" xfId="0" applyAlignment="1">
      <alignment horizontal="left" vertical="top"/>
    </xf>
    <xf numFmtId="191" fontId="42" fillId="0" borderId="0" xfId="0" applyNumberFormat="1" applyFont="1" applyAlignment="1">
      <alignment vertical="top"/>
    </xf>
    <xf numFmtId="0" fontId="42" fillId="5" borderId="0" xfId="11417" applyFont="1" applyFill="1" applyAlignment="1">
      <alignment vertical="center"/>
    </xf>
    <xf numFmtId="0" fontId="123" fillId="5" borderId="0" xfId="11417" applyFont="1" applyFill="1" applyAlignment="1">
      <alignment vertical="center"/>
    </xf>
    <xf numFmtId="0" fontId="123" fillId="5" borderId="0" xfId="11417" applyFont="1" applyFill="1" applyAlignment="1">
      <alignment horizontal="center" vertical="center"/>
    </xf>
    <xf numFmtId="164" fontId="142" fillId="0" borderId="0" xfId="2373" applyNumberFormat="1" applyFont="1" applyFill="1" applyBorder="1" applyAlignment="1">
      <alignment horizontal="center"/>
    </xf>
    <xf numFmtId="0" fontId="140" fillId="5" borderId="0" xfId="11417" applyFont="1" applyFill="1" applyAlignment="1">
      <alignment horizontal="center" vertical="center"/>
    </xf>
    <xf numFmtId="164" fontId="42" fillId="0" borderId="0" xfId="2373" applyNumberFormat="1" applyFont="1" applyFill="1" applyBorder="1" applyAlignment="1">
      <alignment vertical="center"/>
    </xf>
    <xf numFmtId="0" fontId="123" fillId="0" borderId="0" xfId="11417" applyFont="1" applyAlignment="1">
      <alignment horizontal="center" vertical="center"/>
    </xf>
    <xf numFmtId="164" fontId="123" fillId="0" borderId="37" xfId="2373" applyNumberFormat="1" applyFont="1" applyFill="1" applyBorder="1" applyAlignment="1">
      <alignment vertical="center"/>
    </xf>
    <xf numFmtId="164" fontId="123" fillId="0" borderId="0" xfId="2373" applyNumberFormat="1" applyFont="1" applyFill="1" applyBorder="1" applyAlignment="1">
      <alignment vertical="center"/>
    </xf>
    <xf numFmtId="164" fontId="42" fillId="0" borderId="0" xfId="2373" applyNumberFormat="1" applyFont="1" applyFill="1" applyAlignment="1">
      <alignment vertical="center"/>
    </xf>
    <xf numFmtId="164" fontId="42" fillId="5" borderId="0" xfId="2373" applyNumberFormat="1" applyFont="1" applyFill="1" applyBorder="1" applyAlignment="1">
      <alignment vertical="center"/>
    </xf>
    <xf numFmtId="164" fontId="152" fillId="0" borderId="0" xfId="8783" applyNumberFormat="1" applyFont="1" applyFill="1" applyBorder="1" applyAlignment="1">
      <alignment vertical="center"/>
    </xf>
    <xf numFmtId="164" fontId="123" fillId="5" borderId="37" xfId="2373" applyNumberFormat="1" applyFont="1" applyFill="1" applyBorder="1" applyAlignment="1">
      <alignment vertical="center"/>
    </xf>
    <xf numFmtId="164" fontId="123" fillId="0" borderId="0" xfId="2373" applyNumberFormat="1" applyFont="1" applyFill="1" applyAlignment="1">
      <alignment vertical="center"/>
    </xf>
    <xf numFmtId="164" fontId="153" fillId="0" borderId="0" xfId="8783" applyNumberFormat="1" applyFont="1" applyFill="1" applyBorder="1" applyAlignment="1">
      <alignment vertical="center"/>
    </xf>
    <xf numFmtId="164" fontId="123" fillId="5" borderId="0" xfId="2373" applyNumberFormat="1" applyFont="1" applyFill="1" applyBorder="1" applyAlignment="1">
      <alignment vertical="center"/>
    </xf>
    <xf numFmtId="0" fontId="123" fillId="5" borderId="0" xfId="11417" applyFont="1" applyFill="1" applyAlignment="1">
      <alignment horizontal="center" vertical="top"/>
    </xf>
    <xf numFmtId="164" fontId="42" fillId="0" borderId="0" xfId="2373" applyNumberFormat="1" applyFont="1" applyFill="1" applyBorder="1" applyAlignment="1">
      <alignment vertical="top"/>
    </xf>
    <xf numFmtId="164" fontId="42" fillId="5" borderId="0" xfId="2373" applyNumberFormat="1" applyFont="1" applyFill="1" applyBorder="1" applyAlignment="1">
      <alignment vertical="top"/>
    </xf>
    <xf numFmtId="164" fontId="42" fillId="0" borderId="0" xfId="8783" applyNumberFormat="1" applyFont="1" applyFill="1" applyBorder="1" applyAlignment="1">
      <alignment vertical="top"/>
    </xf>
    <xf numFmtId="0" fontId="42" fillId="5" borderId="0" xfId="11417" applyFont="1" applyFill="1" applyAlignment="1">
      <alignment vertical="top"/>
    </xf>
    <xf numFmtId="188" fontId="123" fillId="5" borderId="0" xfId="2373" applyNumberFormat="1" applyFont="1" applyFill="1" applyBorder="1" applyAlignment="1">
      <alignment vertical="center"/>
    </xf>
    <xf numFmtId="164" fontId="42" fillId="0" borderId="42" xfId="2373" applyNumberFormat="1" applyFont="1" applyFill="1" applyBorder="1" applyAlignment="1">
      <alignment vertical="center"/>
    </xf>
    <xf numFmtId="164" fontId="42" fillId="5" borderId="42" xfId="2373" applyNumberFormat="1" applyFont="1" applyFill="1" applyBorder="1" applyAlignment="1">
      <alignment vertical="center"/>
    </xf>
    <xf numFmtId="164" fontId="42" fillId="0" borderId="10" xfId="2373" applyNumberFormat="1" applyFont="1" applyFill="1" applyBorder="1" applyAlignment="1">
      <alignment vertical="center"/>
    </xf>
    <xf numFmtId="164" fontId="42" fillId="5" borderId="10" xfId="2373" applyNumberFormat="1" applyFont="1" applyFill="1" applyBorder="1" applyAlignment="1">
      <alignment vertical="center"/>
    </xf>
    <xf numFmtId="164" fontId="123" fillId="0" borderId="17" xfId="2373" applyNumberFormat="1" applyFont="1" applyFill="1" applyBorder="1" applyAlignment="1">
      <alignment vertical="center"/>
    </xf>
    <xf numFmtId="164" fontId="123" fillId="5" borderId="17" xfId="2373" applyNumberFormat="1" applyFont="1" applyFill="1" applyBorder="1" applyAlignment="1">
      <alignment vertical="center"/>
    </xf>
    <xf numFmtId="164" fontId="144" fillId="0" borderId="0" xfId="2373" applyNumberFormat="1" applyFont="1" applyFill="1" applyBorder="1" applyAlignment="1">
      <alignment vertical="center"/>
    </xf>
    <xf numFmtId="0" fontId="116" fillId="0" borderId="0" xfId="11417" applyFont="1" applyAlignment="1">
      <alignment vertical="center"/>
    </xf>
    <xf numFmtId="0" fontId="42" fillId="5" borderId="0" xfId="11417" applyFont="1" applyFill="1" applyAlignment="1">
      <alignment horizontal="left" vertical="center"/>
    </xf>
    <xf numFmtId="164" fontId="116" fillId="0" borderId="0" xfId="11417" applyNumberFormat="1" applyFont="1" applyAlignment="1">
      <alignment vertical="center"/>
    </xf>
    <xf numFmtId="164" fontId="42" fillId="0" borderId="0" xfId="8783" applyNumberFormat="1" applyFont="1" applyFill="1" applyAlignment="1">
      <alignment vertical="center"/>
    </xf>
    <xf numFmtId="0" fontId="123" fillId="0" borderId="0" xfId="5308" applyFont="1" applyAlignment="1">
      <alignment horizontal="left"/>
    </xf>
    <xf numFmtId="0" fontId="123" fillId="0" borderId="0" xfId="5308" applyFont="1"/>
    <xf numFmtId="0" fontId="42" fillId="0" borderId="0" xfId="5308" quotePrefix="1" applyFont="1" applyAlignment="1">
      <alignment horizontal="center" vertical="center" wrapText="1"/>
    </xf>
    <xf numFmtId="0" fontId="42" fillId="0" borderId="0" xfId="5308" quotePrefix="1" applyFont="1" applyAlignment="1">
      <alignment vertical="center" wrapText="1"/>
    </xf>
    <xf numFmtId="0" fontId="142" fillId="0" borderId="0" xfId="5308" applyFont="1" applyAlignment="1">
      <alignment horizontal="left"/>
    </xf>
    <xf numFmtId="0" fontId="142" fillId="0" borderId="0" xfId="5308" applyFont="1" applyAlignment="1">
      <alignment horizontal="center" vertical="center" wrapText="1"/>
    </xf>
    <xf numFmtId="0" fontId="42" fillId="0" borderId="0" xfId="11417" applyFont="1" applyAlignment="1">
      <alignment horizontal="center" vertical="center"/>
    </xf>
    <xf numFmtId="0" fontId="123" fillId="0" borderId="0" xfId="11417" applyFont="1" applyAlignment="1">
      <alignment horizontal="left" vertical="center"/>
    </xf>
    <xf numFmtId="164" fontId="141" fillId="0" borderId="0" xfId="2390" applyNumberFormat="1" applyFont="1" applyFill="1"/>
    <xf numFmtId="164" fontId="42" fillId="0" borderId="0" xfId="2390" applyNumberFormat="1" applyFont="1" applyFill="1"/>
    <xf numFmtId="0" fontId="42" fillId="0" borderId="0" xfId="5308" applyFont="1" applyAlignment="1">
      <alignment horizontal="left"/>
    </xf>
    <xf numFmtId="0" fontId="42" fillId="5" borderId="0" xfId="0" applyFont="1" applyFill="1" applyAlignment="1">
      <alignment vertical="top" wrapText="1"/>
    </xf>
    <xf numFmtId="0" fontId="123" fillId="0" borderId="0" xfId="0" applyFont="1" applyAlignment="1">
      <alignment horizontal="left"/>
    </xf>
    <xf numFmtId="43" fontId="42" fillId="0" borderId="0" xfId="8783" applyFont="1" applyBorder="1"/>
    <xf numFmtId="10" fontId="42" fillId="0" borderId="0" xfId="5392" applyNumberFormat="1" applyFont="1" applyBorder="1"/>
    <xf numFmtId="0" fontId="42" fillId="5" borderId="0" xfId="11417" applyFont="1" applyFill="1" applyAlignment="1">
      <alignment vertical="center" wrapText="1"/>
    </xf>
    <xf numFmtId="164" fontId="42" fillId="0" borderId="0" xfId="2373" applyNumberFormat="1" applyFont="1" applyFill="1"/>
    <xf numFmtId="0" fontId="42" fillId="5" borderId="0" xfId="11417" applyFont="1" applyFill="1" applyAlignment="1">
      <alignment horizontal="center" vertical="top"/>
    </xf>
    <xf numFmtId="0" fontId="42" fillId="0" borderId="0" xfId="11417" applyFont="1" applyAlignment="1">
      <alignment horizontal="left" vertical="top" wrapText="1"/>
    </xf>
    <xf numFmtId="0" fontId="144" fillId="5" borderId="0" xfId="19460" applyFont="1" applyFill="1" applyAlignment="1">
      <alignment horizontal="justify" vertical="top"/>
    </xf>
    <xf numFmtId="0" fontId="123" fillId="0" borderId="0" xfId="19476" quotePrefix="1" applyFont="1" applyAlignment="1">
      <alignment horizontal="center"/>
    </xf>
    <xf numFmtId="0" fontId="123" fillId="0" borderId="0" xfId="19476" applyFont="1"/>
    <xf numFmtId="0" fontId="144" fillId="0" borderId="0" xfId="0" applyFont="1"/>
    <xf numFmtId="0" fontId="42" fillId="0" borderId="0" xfId="19478" applyNumberFormat="1" applyFont="1" applyFill="1"/>
    <xf numFmtId="0" fontId="140" fillId="0" borderId="4" xfId="19476" applyFont="1" applyBorder="1"/>
    <xf numFmtId="0" fontId="141" fillId="0" borderId="0" xfId="19476" applyFont="1" applyAlignment="1">
      <alignment horizontal="left"/>
    </xf>
    <xf numFmtId="0" fontId="0" fillId="0" borderId="0" xfId="19476" applyFont="1" applyAlignment="1">
      <alignment horizontal="right"/>
    </xf>
    <xf numFmtId="187" fontId="0" fillId="0" borderId="0" xfId="19475" applyNumberFormat="1" applyFont="1" applyFill="1" applyBorder="1" applyAlignment="1">
      <alignment horizontal="right"/>
    </xf>
    <xf numFmtId="0" fontId="115" fillId="0" borderId="0" xfId="19476" applyFont="1" applyAlignment="1">
      <alignment horizontal="right" wrapText="1"/>
    </xf>
    <xf numFmtId="0" fontId="115" fillId="0" borderId="0" xfId="19476" applyFont="1"/>
    <xf numFmtId="164" fontId="42" fillId="0" borderId="0" xfId="19475" applyNumberFormat="1" applyFont="1" applyFill="1" applyBorder="1" applyAlignment="1">
      <alignment horizontal="right" vertical="justify"/>
    </xf>
    <xf numFmtId="164" fontId="0" fillId="0" borderId="0" xfId="19475" applyNumberFormat="1" applyFont="1" applyFill="1" applyBorder="1" applyAlignment="1">
      <alignment horizontal="right" vertical="justify" wrapText="1"/>
    </xf>
    <xf numFmtId="164" fontId="42" fillId="0" borderId="0" xfId="19475" applyNumberFormat="1" applyFont="1" applyFill="1" applyAlignment="1">
      <alignment horizontal="right" vertical="justify"/>
    </xf>
    <xf numFmtId="0" fontId="42" fillId="0" borderId="0" xfId="19458" applyFont="1" applyAlignment="1">
      <alignment horizontal="right" vertical="justify"/>
    </xf>
    <xf numFmtId="0" fontId="0" fillId="0" borderId="0" xfId="19476" applyFont="1"/>
    <xf numFmtId="164" fontId="42" fillId="0" borderId="0" xfId="2382" applyNumberFormat="1" applyFont="1" applyFill="1"/>
    <xf numFmtId="164" fontId="141" fillId="0" borderId="0" xfId="2382" applyNumberFormat="1" applyFont="1" applyFill="1"/>
    <xf numFmtId="43" fontId="0" fillId="0" borderId="0" xfId="2382" applyFont="1"/>
    <xf numFmtId="0" fontId="115" fillId="0" borderId="47" xfId="19476" applyFont="1" applyBorder="1"/>
    <xf numFmtId="0" fontId="42" fillId="0" borderId="47" xfId="19458" applyFont="1" applyBorder="1"/>
    <xf numFmtId="164" fontId="123" fillId="0" borderId="47" xfId="19458" applyNumberFormat="1" applyFont="1" applyBorder="1" applyAlignment="1">
      <alignment horizontal="right" vertical="justify"/>
    </xf>
    <xf numFmtId="164" fontId="141" fillId="0" borderId="0" xfId="2373" applyNumberFormat="1" applyFont="1" applyFill="1"/>
    <xf numFmtId="43" fontId="0" fillId="0" borderId="0" xfId="2373" applyFont="1"/>
    <xf numFmtId="195" fontId="42" fillId="0" borderId="0" xfId="19477" applyNumberFormat="1" applyFont="1" applyFill="1"/>
    <xf numFmtId="164" fontId="42" fillId="0" borderId="0" xfId="19458" applyNumberFormat="1" applyFont="1"/>
    <xf numFmtId="164" fontId="42" fillId="0" borderId="0" xfId="19475" applyNumberFormat="1" applyFont="1" applyFill="1"/>
    <xf numFmtId="164" fontId="42" fillId="0" borderId="0" xfId="19475" applyNumberFormat="1" applyFont="1" applyFill="1" applyBorder="1"/>
    <xf numFmtId="0" fontId="42" fillId="0" borderId="0" xfId="19458" applyFont="1"/>
    <xf numFmtId="164" fontId="123" fillId="0" borderId="0" xfId="19475" applyNumberFormat="1" applyFont="1" applyFill="1" applyBorder="1" applyAlignment="1">
      <alignment horizontal="right" vertical="justify"/>
    </xf>
    <xf numFmtId="164" fontId="141" fillId="0" borderId="0" xfId="19475" applyNumberFormat="1" applyFont="1" applyFill="1"/>
    <xf numFmtId="164" fontId="141" fillId="0" borderId="0" xfId="19475" applyNumberFormat="1" applyFont="1" applyFill="1" applyBorder="1"/>
    <xf numFmtId="0" fontId="123" fillId="0" borderId="0" xfId="19458" applyFont="1"/>
    <xf numFmtId="164" fontId="42" fillId="0" borderId="0" xfId="2382" applyNumberFormat="1" applyFont="1" applyFill="1" applyAlignment="1">
      <alignment horizontal="right" vertical="justify"/>
    </xf>
    <xf numFmtId="43" fontId="123" fillId="0" borderId="47" xfId="2373" applyFont="1" applyFill="1" applyBorder="1" applyAlignment="1">
      <alignment horizontal="center"/>
    </xf>
    <xf numFmtId="164" fontId="123" fillId="0" borderId="47" xfId="2373" applyNumberFormat="1" applyFont="1" applyFill="1" applyBorder="1" applyAlignment="1">
      <alignment horizontal="center"/>
    </xf>
    <xf numFmtId="164" fontId="42" fillId="0" borderId="0" xfId="2373" applyNumberFormat="1" applyFont="1" applyFill="1" applyAlignment="1">
      <alignment horizontal="right" vertical="justify"/>
    </xf>
    <xf numFmtId="43" fontId="42" fillId="0" borderId="0" xfId="19458" applyNumberFormat="1" applyFont="1"/>
    <xf numFmtId="0" fontId="0" fillId="0" borderId="4" xfId="19476" applyFont="1" applyBorder="1"/>
    <xf numFmtId="0" fontId="42" fillId="0" borderId="4" xfId="19458" applyFont="1" applyBorder="1"/>
    <xf numFmtId="164" fontId="42" fillId="0" borderId="4" xfId="19458" applyNumberFormat="1" applyFont="1" applyBorder="1"/>
    <xf numFmtId="0" fontId="115" fillId="0" borderId="4" xfId="19476" applyFont="1" applyBorder="1"/>
    <xf numFmtId="164" fontId="123" fillId="0" borderId="47" xfId="19458" applyNumberFormat="1" applyFont="1" applyBorder="1" applyAlignment="1">
      <alignment horizontal="center"/>
    </xf>
    <xf numFmtId="0" fontId="42" fillId="0" borderId="0" xfId="19458" applyFont="1" applyAlignment="1">
      <alignment horizontal="right"/>
    </xf>
    <xf numFmtId="164" fontId="123" fillId="0" borderId="0" xfId="19458" applyNumberFormat="1" applyFont="1" applyAlignment="1">
      <alignment horizontal="center"/>
    </xf>
    <xf numFmtId="49" fontId="142" fillId="0" borderId="0" xfId="8801" quotePrefix="1" applyNumberFormat="1" applyFont="1" applyFill="1" applyBorder="1" applyAlignment="1">
      <alignment horizontal="center"/>
    </xf>
    <xf numFmtId="0" fontId="123" fillId="0" borderId="0" xfId="11417" applyFont="1" applyAlignment="1">
      <alignment horizontal="center" vertical="top"/>
    </xf>
    <xf numFmtId="0" fontId="115" fillId="0" borderId="0" xfId="19458" applyFont="1" applyAlignment="1">
      <alignment horizontal="left" vertical="top"/>
    </xf>
    <xf numFmtId="164" fontId="142" fillId="0" borderId="0" xfId="2382" applyNumberFormat="1" applyFont="1" applyFill="1" applyBorder="1" applyAlignment="1">
      <alignment horizontal="center"/>
    </xf>
    <xf numFmtId="0" fontId="123" fillId="0" borderId="0" xfId="0" applyFont="1" applyAlignment="1">
      <alignment horizontal="center" vertical="top"/>
    </xf>
    <xf numFmtId="164" fontId="42" fillId="0" borderId="0" xfId="8783" applyNumberFormat="1" applyFont="1" applyFill="1" applyBorder="1" applyAlignment="1">
      <alignment horizontal="right"/>
    </xf>
    <xf numFmtId="164" fontId="42" fillId="0" borderId="0" xfId="8783" applyNumberFormat="1" applyFont="1" applyFill="1"/>
    <xf numFmtId="164" fontId="42" fillId="0" borderId="37" xfId="8783" applyNumberFormat="1" applyFont="1" applyFill="1" applyBorder="1" applyAlignment="1">
      <alignment horizontal="right"/>
    </xf>
    <xf numFmtId="0" fontId="123" fillId="0" borderId="0" xfId="11417" applyFont="1" applyAlignment="1">
      <alignment vertical="top"/>
    </xf>
    <xf numFmtId="14" fontId="115" fillId="0" borderId="0" xfId="19476" applyNumberFormat="1" applyFont="1" applyAlignment="1">
      <alignment horizontal="right" wrapText="1"/>
    </xf>
    <xf numFmtId="0" fontId="148" fillId="0" borderId="0" xfId="19458" applyFont="1"/>
    <xf numFmtId="196" fontId="115" fillId="0" borderId="0" xfId="0" applyNumberFormat="1" applyFont="1" applyAlignment="1">
      <alignment horizontal="center"/>
    </xf>
    <xf numFmtId="3" fontId="142" fillId="0" borderId="0" xfId="8801" quotePrefix="1" applyNumberFormat="1" applyFont="1" applyFill="1" applyAlignment="1">
      <alignment horizontal="center" vertical="center"/>
    </xf>
    <xf numFmtId="164" fontId="42" fillId="0" borderId="0" xfId="2373" applyNumberFormat="1" applyFont="1" applyFill="1" applyBorder="1" applyAlignment="1">
      <alignment horizontal="center"/>
    </xf>
    <xf numFmtId="164" fontId="42" fillId="0" borderId="0" xfId="2373" applyNumberFormat="1" applyFont="1" applyFill="1" applyBorder="1" applyAlignment="1">
      <alignment horizontal="right" vertical="center"/>
    </xf>
    <xf numFmtId="0" fontId="0" fillId="0" borderId="0" xfId="0" applyAlignment="1">
      <alignment vertical="center"/>
    </xf>
    <xf numFmtId="0" fontId="142" fillId="0" borderId="0" xfId="0" applyFont="1" applyAlignment="1">
      <alignment horizontal="center" vertical="center"/>
    </xf>
    <xf numFmtId="0" fontId="140" fillId="0" borderId="0" xfId="0" applyFont="1" applyAlignment="1">
      <alignment vertical="center"/>
    </xf>
    <xf numFmtId="0" fontId="123" fillId="0" borderId="0" xfId="0" applyFont="1" applyAlignment="1">
      <alignment horizontal="center" vertical="center" wrapText="1"/>
    </xf>
    <xf numFmtId="0" fontId="123" fillId="0" borderId="0" xfId="0" applyFont="1" applyAlignment="1">
      <alignment vertical="center" wrapText="1"/>
    </xf>
    <xf numFmtId="164" fontId="123" fillId="0" borderId="37" xfId="2373" applyNumberFormat="1" applyFont="1" applyFill="1" applyBorder="1" applyAlignment="1">
      <alignment horizontal="right" vertical="center"/>
    </xf>
    <xf numFmtId="164" fontId="123" fillId="0" borderId="0" xfId="2373" applyNumberFormat="1" applyFont="1" applyFill="1" applyBorder="1" applyAlignment="1">
      <alignment horizontal="right" vertical="center"/>
    </xf>
    <xf numFmtId="164" fontId="123" fillId="0" borderId="37" xfId="2373" applyNumberFormat="1" applyFont="1" applyFill="1" applyBorder="1" applyAlignment="1">
      <alignment horizontal="center" vertical="center"/>
    </xf>
    <xf numFmtId="164" fontId="0" fillId="0" borderId="0" xfId="2373" applyNumberFormat="1" applyFont="1" applyFill="1" applyBorder="1" applyAlignment="1">
      <alignment vertical="center"/>
    </xf>
    <xf numFmtId="164" fontId="42" fillId="0" borderId="0" xfId="2373" applyNumberFormat="1" applyFont="1" applyFill="1" applyBorder="1" applyAlignment="1">
      <alignment horizontal="center" vertical="center"/>
    </xf>
    <xf numFmtId="43" fontId="0" fillId="0" borderId="0" xfId="2373" applyFont="1" applyFill="1" applyAlignment="1">
      <alignment vertical="center"/>
    </xf>
    <xf numFmtId="0" fontId="154" fillId="0" borderId="0" xfId="0" applyFont="1" applyAlignment="1">
      <alignment vertical="center"/>
    </xf>
    <xf numFmtId="0" fontId="115" fillId="0" borderId="0" xfId="0" applyFont="1" applyAlignment="1">
      <alignment vertical="center"/>
    </xf>
    <xf numFmtId="164" fontId="123" fillId="5" borderId="37" xfId="2373" applyNumberFormat="1" applyFont="1" applyFill="1" applyBorder="1" applyAlignment="1">
      <alignment horizontal="right" vertical="center"/>
    </xf>
    <xf numFmtId="43" fontId="123" fillId="5" borderId="0" xfId="2373" applyFont="1" applyFill="1" applyBorder="1" applyAlignment="1">
      <alignment horizontal="right" vertical="center"/>
    </xf>
    <xf numFmtId="164" fontId="123" fillId="5" borderId="37" xfId="2373" applyNumberFormat="1" applyFont="1" applyFill="1" applyBorder="1" applyAlignment="1">
      <alignment horizontal="center" vertical="center"/>
    </xf>
    <xf numFmtId="164" fontId="123" fillId="5" borderId="0" xfId="2373" applyNumberFormat="1" applyFont="1" applyFill="1" applyBorder="1" applyAlignment="1">
      <alignment horizontal="right" vertical="center"/>
    </xf>
    <xf numFmtId="164" fontId="154" fillId="0" borderId="0" xfId="0" applyNumberFormat="1" applyFont="1" applyAlignment="1">
      <alignment vertical="center"/>
    </xf>
    <xf numFmtId="164" fontId="42" fillId="5" borderId="0" xfId="2373" applyNumberFormat="1" applyFont="1" applyFill="1" applyBorder="1" applyAlignment="1">
      <alignment horizontal="right" vertical="center"/>
    </xf>
    <xf numFmtId="164" fontId="42" fillId="5" borderId="0" xfId="2373" applyNumberFormat="1" applyFont="1" applyFill="1" applyBorder="1" applyAlignment="1">
      <alignment horizontal="center" vertical="center"/>
    </xf>
    <xf numFmtId="0" fontId="42" fillId="0" borderId="0" xfId="0" applyFont="1" applyAlignment="1">
      <alignment horizontal="justify" vertical="center"/>
    </xf>
    <xf numFmtId="0" fontId="154" fillId="0" borderId="0" xfId="11417" applyFont="1" applyAlignment="1">
      <alignment vertical="center"/>
    </xf>
    <xf numFmtId="164" fontId="123" fillId="0" borderId="17" xfId="2373" applyNumberFormat="1" applyFont="1" applyFill="1" applyBorder="1" applyAlignment="1">
      <alignment horizontal="right" vertical="center"/>
    </xf>
    <xf numFmtId="188" fontId="154" fillId="0" borderId="0" xfId="2373" applyNumberFormat="1" applyFont="1" applyFill="1" applyAlignment="1">
      <alignment vertical="center"/>
    </xf>
    <xf numFmtId="164" fontId="0" fillId="0" borderId="0" xfId="0" applyNumberFormat="1" applyAlignment="1">
      <alignment vertical="center"/>
    </xf>
    <xf numFmtId="43" fontId="123" fillId="0" borderId="0" xfId="2373" applyFont="1" applyFill="1" applyBorder="1" applyAlignment="1">
      <alignment horizontal="right" vertical="center"/>
    </xf>
    <xf numFmtId="164" fontId="0" fillId="0" borderId="0" xfId="2373" applyNumberFormat="1" applyFont="1" applyFill="1" applyAlignment="1">
      <alignment vertical="center"/>
    </xf>
    <xf numFmtId="43" fontId="0" fillId="0" borderId="0" xfId="2373" applyFont="1" applyFill="1" applyBorder="1" applyAlignment="1">
      <alignment vertical="center"/>
    </xf>
    <xf numFmtId="43" fontId="116" fillId="0" borderId="0" xfId="2373" applyFont="1" applyFill="1" applyAlignment="1">
      <alignment vertical="center"/>
    </xf>
    <xf numFmtId="43" fontId="116" fillId="0" borderId="0" xfId="2373" applyFont="1" applyFill="1" applyBorder="1" applyAlignment="1">
      <alignment vertical="center"/>
    </xf>
    <xf numFmtId="0" fontId="116" fillId="0" borderId="0" xfId="0" applyFont="1" applyAlignment="1">
      <alignment vertical="center"/>
    </xf>
    <xf numFmtId="0" fontId="115" fillId="0" borderId="0" xfId="0" applyFont="1" applyAlignment="1">
      <alignment horizontal="center" vertical="center"/>
    </xf>
    <xf numFmtId="0" fontId="142" fillId="0" borderId="0" xfId="2373" applyNumberFormat="1" applyFont="1" applyFill="1" applyBorder="1" applyAlignment="1">
      <alignment horizontal="center"/>
    </xf>
    <xf numFmtId="43" fontId="42" fillId="0" borderId="0" xfId="2373" applyFont="1" applyFill="1" applyBorder="1" applyAlignment="1">
      <alignment vertical="center"/>
    </xf>
    <xf numFmtId="1" fontId="123" fillId="0" borderId="0" xfId="2373" quotePrefix="1" applyNumberFormat="1" applyFont="1" applyFill="1" applyAlignment="1">
      <alignment horizontal="center" vertical="center"/>
    </xf>
    <xf numFmtId="164" fontId="142" fillId="0" borderId="0" xfId="8783" applyNumberFormat="1" applyFont="1" applyFill="1" applyAlignment="1">
      <alignment horizontal="center" vertical="center"/>
    </xf>
    <xf numFmtId="43" fontId="123" fillId="0" borderId="0" xfId="2373" applyFont="1" applyFill="1" applyBorder="1" applyAlignment="1">
      <alignment vertical="center"/>
    </xf>
    <xf numFmtId="2" fontId="42" fillId="0" borderId="0" xfId="0" applyNumberFormat="1" applyFont="1"/>
    <xf numFmtId="0" fontId="42" fillId="0" borderId="0" xfId="0" applyFont="1" applyAlignment="1">
      <alignment horizontal="left" vertical="justify" wrapText="1"/>
    </xf>
    <xf numFmtId="164" fontId="42" fillId="0" borderId="0" xfId="8783" applyNumberFormat="1" applyFont="1" applyFill="1" applyBorder="1"/>
    <xf numFmtId="164" fontId="123" fillId="0" borderId="17" xfId="2373" applyNumberFormat="1" applyFont="1" applyFill="1" applyBorder="1" applyAlignment="1">
      <alignment horizontal="center" vertical="center"/>
    </xf>
    <xf numFmtId="164" fontId="123" fillId="0" borderId="0" xfId="2373" applyNumberFormat="1" applyFont="1" applyFill="1" applyBorder="1" applyAlignment="1">
      <alignment horizontal="center" vertical="center"/>
    </xf>
    <xf numFmtId="9" fontId="42" fillId="0" borderId="0" xfId="5392" applyFont="1" applyFill="1" applyBorder="1" applyAlignment="1">
      <alignment vertical="center"/>
    </xf>
    <xf numFmtId="43" fontId="142" fillId="0" borderId="0" xfId="2373" applyFont="1" applyFill="1" applyAlignment="1">
      <alignment horizontal="center" vertical="center"/>
    </xf>
    <xf numFmtId="187" fontId="123" fillId="0" borderId="37" xfId="8783" applyNumberFormat="1" applyFont="1" applyFill="1" applyBorder="1" applyAlignment="1">
      <alignment horizontal="center" vertical="center"/>
    </xf>
    <xf numFmtId="0" fontId="143" fillId="0" borderId="0" xfId="11417" applyFont="1" applyAlignment="1">
      <alignment horizontal="center" vertical="top"/>
    </xf>
    <xf numFmtId="164" fontId="42" fillId="0" borderId="0" xfId="2373" applyNumberFormat="1" applyFont="1" applyFill="1" applyAlignment="1">
      <alignment horizontal="center" vertical="center"/>
    </xf>
    <xf numFmtId="0" fontId="42" fillId="0" borderId="0" xfId="2436" applyFont="1" applyAlignment="1">
      <alignment horizontal="left" vertical="center"/>
    </xf>
    <xf numFmtId="0" fontId="123" fillId="0" borderId="37" xfId="2436" applyFont="1" applyBorder="1" applyAlignment="1">
      <alignment horizontal="left" vertical="center"/>
    </xf>
    <xf numFmtId="164" fontId="123" fillId="0" borderId="37" xfId="11417" applyNumberFormat="1" applyFont="1" applyBorder="1" applyAlignment="1">
      <alignment vertical="center"/>
    </xf>
    <xf numFmtId="0" fontId="42" fillId="0" borderId="37" xfId="2436" applyFont="1" applyBorder="1" applyAlignment="1">
      <alignment horizontal="left" vertical="center"/>
    </xf>
    <xf numFmtId="0" fontId="42" fillId="0" borderId="37" xfId="11417" applyFont="1" applyBorder="1" applyAlignment="1">
      <alignment vertical="center"/>
    </xf>
    <xf numFmtId="164" fontId="42" fillId="0" borderId="37" xfId="2373" applyNumberFormat="1" applyFont="1" applyFill="1" applyBorder="1" applyAlignment="1">
      <alignment horizontal="center" vertical="center"/>
    </xf>
    <xf numFmtId="0" fontId="42" fillId="0" borderId="0" xfId="11417" applyFont="1" applyAlignment="1">
      <alignment horizontal="center" vertical="top"/>
    </xf>
    <xf numFmtId="3" fontId="42" fillId="0" borderId="0" xfId="11417" applyNumberFormat="1" applyFont="1" applyAlignment="1">
      <alignment vertical="center"/>
    </xf>
    <xf numFmtId="3" fontId="42" fillId="0" borderId="0" xfId="2373" applyNumberFormat="1" applyFont="1" applyFill="1" applyBorder="1" applyAlignment="1">
      <alignment vertical="center"/>
    </xf>
    <xf numFmtId="3" fontId="123" fillId="0" borderId="0" xfId="2373" applyNumberFormat="1" applyFont="1" applyFill="1" applyBorder="1" applyAlignment="1">
      <alignment vertical="center"/>
    </xf>
    <xf numFmtId="43" fontId="42" fillId="0" borderId="0" xfId="2373" applyFont="1" applyFill="1" applyAlignment="1">
      <alignment vertical="center"/>
    </xf>
    <xf numFmtId="0" fontId="42" fillId="0" borderId="0" xfId="7386" applyFont="1" applyAlignment="1">
      <alignment vertical="center"/>
    </xf>
    <xf numFmtId="0" fontId="42" fillId="0" borderId="0" xfId="19454" applyFont="1" applyAlignment="1">
      <alignment vertical="center"/>
    </xf>
    <xf numFmtId="0" fontId="123" fillId="0" borderId="0" xfId="7386" applyFont="1" applyAlignment="1">
      <alignment vertical="center"/>
    </xf>
    <xf numFmtId="164" fontId="123" fillId="0" borderId="17" xfId="2373" applyNumberFormat="1" applyFont="1" applyFill="1" applyBorder="1" applyAlignment="1">
      <alignment horizontal="justify" vertical="center" wrapText="1"/>
    </xf>
    <xf numFmtId="164" fontId="123" fillId="0" borderId="17" xfId="8783" applyNumberFormat="1" applyFont="1" applyFill="1" applyBorder="1" applyAlignment="1">
      <alignment horizontal="justify" vertical="center" wrapText="1"/>
    </xf>
    <xf numFmtId="196" fontId="123" fillId="0" borderId="0" xfId="11417" applyNumberFormat="1" applyFont="1" applyAlignment="1">
      <alignment horizontal="center" vertical="top"/>
    </xf>
    <xf numFmtId="164" fontId="42" fillId="0" borderId="0" xfId="2373" applyNumberFormat="1" applyFont="1" applyFill="1" applyBorder="1" applyAlignment="1">
      <alignment horizontal="justify" vertical="center" wrapText="1"/>
    </xf>
    <xf numFmtId="164" fontId="123" fillId="0" borderId="0" xfId="2373" applyNumberFormat="1" applyFont="1" applyFill="1" applyBorder="1" applyAlignment="1">
      <alignment horizontal="justify" vertical="center" wrapText="1"/>
    </xf>
    <xf numFmtId="164" fontId="123" fillId="0" borderId="0" xfId="8783" applyNumberFormat="1" applyFont="1" applyFill="1" applyBorder="1" applyAlignment="1">
      <alignment horizontal="justify" vertical="center" wrapText="1"/>
    </xf>
    <xf numFmtId="0" fontId="144" fillId="0" borderId="0" xfId="11417" applyFont="1" applyAlignment="1">
      <alignment vertical="center"/>
    </xf>
    <xf numFmtId="3" fontId="42" fillId="0" borderId="0" xfId="2373" applyNumberFormat="1" applyFont="1" applyFill="1" applyBorder="1" applyAlignment="1">
      <alignment horizontal="right" vertical="center"/>
    </xf>
    <xf numFmtId="0" fontId="42" fillId="0" borderId="0" xfId="0" applyFont="1" applyAlignment="1">
      <alignment horizontal="left" vertical="top"/>
    </xf>
    <xf numFmtId="3" fontId="123" fillId="0" borderId="0" xfId="11417" applyNumberFormat="1" applyFont="1" applyAlignment="1">
      <alignment vertical="center"/>
    </xf>
    <xf numFmtId="164" fontId="123" fillId="5" borderId="0" xfId="2382" applyNumberFormat="1" applyFont="1" applyFill="1" applyBorder="1" applyAlignment="1">
      <alignment vertical="center"/>
    </xf>
    <xf numFmtId="3" fontId="123" fillId="5" borderId="0" xfId="11417" applyNumberFormat="1" applyFont="1" applyFill="1" applyAlignment="1">
      <alignment vertical="center"/>
    </xf>
    <xf numFmtId="187" fontId="123" fillId="5" borderId="0" xfId="8783" applyNumberFormat="1" applyFont="1" applyFill="1" applyBorder="1" applyAlignment="1">
      <alignment vertical="center"/>
    </xf>
    <xf numFmtId="164" fontId="42" fillId="5" borderId="0" xfId="2382" applyNumberFormat="1" applyFont="1" applyFill="1" applyBorder="1" applyAlignment="1">
      <alignment vertical="center"/>
    </xf>
    <xf numFmtId="3" fontId="42" fillId="0" borderId="0" xfId="2373" applyNumberFormat="1" applyFont="1" applyFill="1" applyBorder="1" applyAlignment="1">
      <alignment horizontal="center" vertical="center"/>
    </xf>
    <xf numFmtId="164" fontId="123" fillId="0" borderId="0" xfId="11417" applyNumberFormat="1" applyFont="1" applyAlignment="1">
      <alignment vertical="center"/>
    </xf>
    <xf numFmtId="41" fontId="42" fillId="0" borderId="0" xfId="8772" applyFont="1" applyFill="1" applyBorder="1" applyAlignment="1">
      <alignment vertical="center"/>
    </xf>
    <xf numFmtId="0" fontId="141" fillId="0" borderId="0" xfId="11417" applyFont="1" applyAlignment="1">
      <alignment horizontal="left" vertical="center"/>
    </xf>
    <xf numFmtId="0" fontId="140" fillId="0" borderId="0" xfId="11417" applyFont="1" applyAlignment="1">
      <alignment horizontal="left" vertical="center"/>
    </xf>
    <xf numFmtId="164" fontId="42" fillId="0" borderId="37" xfId="2373" applyNumberFormat="1" applyFont="1" applyFill="1" applyBorder="1" applyAlignment="1">
      <alignment vertical="center"/>
    </xf>
    <xf numFmtId="190" fontId="123" fillId="0" borderId="0" xfId="11417" applyNumberFormat="1" applyFont="1" applyAlignment="1">
      <alignment horizontal="center" vertical="top"/>
    </xf>
    <xf numFmtId="0" fontId="123" fillId="0" borderId="42" xfId="11417" applyFont="1" applyBorder="1" applyAlignment="1">
      <alignment horizontal="justify" vertical="center" wrapText="1"/>
    </xf>
    <xf numFmtId="0" fontId="123" fillId="0" borderId="15" xfId="11417" applyFont="1" applyBorder="1" applyAlignment="1">
      <alignment horizontal="left" vertical="center" wrapText="1"/>
    </xf>
    <xf numFmtId="0" fontId="123" fillId="0" borderId="15" xfId="11417" applyFont="1" applyBorder="1" applyAlignment="1">
      <alignment horizontal="justify" vertical="center" wrapText="1"/>
    </xf>
    <xf numFmtId="164" fontId="42" fillId="0" borderId="0" xfId="8783" applyNumberFormat="1" applyFont="1" applyFill="1" applyBorder="1" applyAlignment="1">
      <alignment vertical="center" wrapText="1"/>
    </xf>
    <xf numFmtId="164" fontId="42" fillId="0" borderId="0" xfId="11417" applyNumberFormat="1" applyFont="1" applyAlignment="1">
      <alignment horizontal="justify" vertical="center" wrapText="1"/>
    </xf>
    <xf numFmtId="164" fontId="42" fillId="0" borderId="0" xfId="11417" applyNumberFormat="1" applyFont="1" applyAlignment="1">
      <alignment horizontal="center" vertical="center"/>
    </xf>
    <xf numFmtId="0" fontId="42" fillId="0" borderId="37" xfId="11417" applyFont="1" applyBorder="1" applyAlignment="1">
      <alignment horizontal="justify" vertical="center" wrapText="1"/>
    </xf>
    <xf numFmtId="0" fontId="123" fillId="0" borderId="37" xfId="11417" applyFont="1" applyBorder="1" applyAlignment="1">
      <alignment vertical="center" wrapText="1"/>
    </xf>
    <xf numFmtId="164" fontId="123" fillId="0" borderId="37" xfId="8783" applyNumberFormat="1" applyFont="1" applyFill="1" applyBorder="1" applyAlignment="1">
      <alignment vertical="center" wrapText="1"/>
    </xf>
    <xf numFmtId="164" fontId="42" fillId="0" borderId="37" xfId="8783" applyNumberFormat="1" applyFont="1" applyFill="1" applyBorder="1" applyAlignment="1">
      <alignment vertical="center"/>
    </xf>
    <xf numFmtId="0" fontId="123" fillId="0" borderId="0" xfId="11417" applyFont="1" applyAlignment="1">
      <alignment vertical="center" wrapText="1"/>
    </xf>
    <xf numFmtId="164" fontId="42" fillId="0" borderId="45" xfId="8783" applyNumberFormat="1" applyFont="1" applyFill="1" applyBorder="1"/>
    <xf numFmtId="164" fontId="42" fillId="0" borderId="46" xfId="8783" applyNumberFormat="1" applyFont="1" applyFill="1" applyBorder="1" applyAlignment="1">
      <alignment horizontal="right"/>
    </xf>
    <xf numFmtId="164" fontId="42" fillId="0" borderId="13" xfId="8783" applyNumberFormat="1" applyFont="1" applyFill="1" applyBorder="1"/>
    <xf numFmtId="164" fontId="42" fillId="0" borderId="14" xfId="8783" applyNumberFormat="1" applyFont="1" applyFill="1" applyBorder="1"/>
    <xf numFmtId="43" fontId="42" fillId="0" borderId="0" xfId="2373" applyFont="1" applyFill="1" applyBorder="1"/>
    <xf numFmtId="164" fontId="123" fillId="0" borderId="0" xfId="8783" applyNumberFormat="1" applyFont="1" applyFill="1" applyBorder="1"/>
    <xf numFmtId="164" fontId="123" fillId="0" borderId="17" xfId="8783" applyNumberFormat="1" applyFont="1" applyFill="1" applyBorder="1"/>
    <xf numFmtId="41" fontId="123" fillId="0" borderId="17" xfId="0" applyNumberFormat="1" applyFont="1" applyBorder="1"/>
    <xf numFmtId="0" fontId="42" fillId="0" borderId="0" xfId="0" applyFont="1" applyAlignment="1">
      <alignment horizontal="justify" vertical="center" wrapText="1"/>
    </xf>
    <xf numFmtId="0" fontId="42" fillId="0" borderId="0" xfId="0" applyFont="1" applyAlignment="1">
      <alignment horizontal="justify" vertical="top" wrapText="1"/>
    </xf>
    <xf numFmtId="0" fontId="123" fillId="0" borderId="0" xfId="0" applyFont="1" applyAlignment="1">
      <alignment horizontal="left" vertical="top"/>
    </xf>
    <xf numFmtId="0" fontId="42" fillId="0" borderId="0" xfId="0" applyFont="1" applyAlignment="1">
      <alignment horizontal="left" vertical="center" wrapText="1"/>
    </xf>
    <xf numFmtId="164" fontId="42" fillId="0" borderId="0" xfId="2373" applyNumberFormat="1" applyFont="1" applyFill="1" applyAlignment="1">
      <alignment horizontal="center" vertical="center" wrapText="1"/>
    </xf>
    <xf numFmtId="164" fontId="42" fillId="0" borderId="37" xfId="0" applyNumberFormat="1" applyFont="1" applyBorder="1" applyAlignment="1">
      <alignment horizontal="left" vertical="center" wrapText="1"/>
    </xf>
    <xf numFmtId="9" fontId="42" fillId="0" borderId="0" xfId="0" applyNumberFormat="1" applyFont="1" applyAlignment="1">
      <alignment horizontal="right" vertical="center" wrapText="1"/>
    </xf>
    <xf numFmtId="0" fontId="42" fillId="0" borderId="0" xfId="0" applyFont="1" applyAlignment="1">
      <alignment horizontal="right" vertical="center" wrapText="1"/>
    </xf>
    <xf numFmtId="164" fontId="42" fillId="0" borderId="0" xfId="2373" applyNumberFormat="1" applyFont="1" applyFill="1" applyBorder="1" applyAlignment="1">
      <alignment horizontal="left" vertical="center" wrapText="1"/>
    </xf>
    <xf numFmtId="43" fontId="123" fillId="0" borderId="0" xfId="2373" quotePrefix="1" applyFont="1" applyFill="1" applyAlignment="1">
      <alignment horizontal="center" vertical="center"/>
    </xf>
    <xf numFmtId="0" fontId="42" fillId="0" borderId="0" xfId="19454" applyFont="1" applyAlignment="1">
      <alignment horizontal="left" vertical="center"/>
    </xf>
    <xf numFmtId="164" fontId="123" fillId="0" borderId="0" xfId="11417" applyNumberFormat="1" applyFont="1" applyAlignment="1">
      <alignment horizontal="justify" vertical="center" wrapText="1"/>
    </xf>
    <xf numFmtId="189" fontId="123" fillId="0" borderId="0" xfId="11417" applyNumberFormat="1" applyFont="1" applyAlignment="1">
      <alignment horizontal="center" vertical="top"/>
    </xf>
    <xf numFmtId="164" fontId="42" fillId="0" borderId="0" xfId="8783" applyNumberFormat="1" applyFont="1" applyFill="1" applyAlignment="1">
      <alignment horizontal="justify" vertical="center" wrapText="1"/>
    </xf>
    <xf numFmtId="188" fontId="123" fillId="0" borderId="0" xfId="8783" applyNumberFormat="1" applyFont="1" applyFill="1" applyBorder="1" applyAlignment="1">
      <alignment horizontal="center" vertical="center" wrapText="1"/>
    </xf>
    <xf numFmtId="3" fontId="42" fillId="0" borderId="0" xfId="2373" applyNumberFormat="1" applyFont="1" applyFill="1" applyAlignment="1">
      <alignment vertical="center"/>
    </xf>
    <xf numFmtId="1" fontId="42" fillId="0" borderId="0" xfId="11417" applyNumberFormat="1" applyFont="1" applyAlignment="1">
      <alignment vertical="center"/>
    </xf>
    <xf numFmtId="43" fontId="42" fillId="0" borderId="0" xfId="2373" applyFont="1" applyFill="1" applyBorder="1" applyAlignment="1">
      <alignment horizontal="center" vertical="center"/>
    </xf>
    <xf numFmtId="43" fontId="42" fillId="0" borderId="0" xfId="2373" applyFont="1" applyFill="1" applyAlignment="1">
      <alignment horizontal="center" vertical="center"/>
    </xf>
    <xf numFmtId="0" fontId="123" fillId="0" borderId="0" xfId="19454" applyFont="1" applyAlignment="1">
      <alignment vertical="center"/>
    </xf>
    <xf numFmtId="164" fontId="42" fillId="0" borderId="41" xfId="2373" applyNumberFormat="1" applyFont="1" applyFill="1" applyBorder="1" applyAlignment="1">
      <alignment vertical="center"/>
    </xf>
    <xf numFmtId="164" fontId="42" fillId="0" borderId="43" xfId="2373" applyNumberFormat="1" applyFont="1" applyFill="1" applyBorder="1" applyAlignment="1">
      <alignment vertical="center"/>
    </xf>
    <xf numFmtId="164" fontId="123" fillId="0" borderId="0" xfId="2373" applyNumberFormat="1" applyFont="1" applyFill="1" applyBorder="1" applyAlignment="1"/>
    <xf numFmtId="164" fontId="123" fillId="0" borderId="0" xfId="2373" applyNumberFormat="1" applyFont="1" applyFill="1" applyBorder="1" applyAlignment="1">
      <alignment horizontal="right" vertical="center" wrapText="1"/>
    </xf>
    <xf numFmtId="1" fontId="123" fillId="0" borderId="0" xfId="8783" applyNumberFormat="1" applyFont="1" applyFill="1" applyBorder="1" applyAlignment="1">
      <alignment horizontal="center" vertical="center"/>
    </xf>
    <xf numFmtId="187" fontId="123" fillId="0" borderId="0" xfId="8783" applyNumberFormat="1" applyFont="1" applyFill="1" applyBorder="1" applyAlignment="1">
      <alignment horizontal="center" vertical="center"/>
    </xf>
    <xf numFmtId="0" fontId="42" fillId="0" borderId="0" xfId="19459" applyFont="1" applyAlignment="1">
      <alignment vertical="center"/>
    </xf>
    <xf numFmtId="3" fontId="123" fillId="0" borderId="0" xfId="2373" applyNumberFormat="1" applyFont="1" applyFill="1" applyBorder="1" applyAlignment="1">
      <alignment horizontal="right" vertical="center" wrapText="1"/>
    </xf>
    <xf numFmtId="164" fontId="123" fillId="0" borderId="17" xfId="2373" applyNumberFormat="1" applyFont="1" applyFill="1" applyBorder="1" applyAlignment="1">
      <alignment horizontal="center"/>
    </xf>
    <xf numFmtId="3" fontId="42" fillId="5" borderId="0" xfId="2382" applyNumberFormat="1" applyFont="1" applyFill="1" applyBorder="1" applyAlignment="1">
      <alignment vertical="center"/>
    </xf>
    <xf numFmtId="3" fontId="42" fillId="0" borderId="37" xfId="2373" applyNumberFormat="1" applyFont="1" applyFill="1" applyBorder="1" applyAlignment="1">
      <alignment vertical="center"/>
    </xf>
    <xf numFmtId="3" fontId="123" fillId="0" borderId="17" xfId="2373" applyNumberFormat="1" applyFont="1" applyFill="1" applyBorder="1" applyAlignment="1">
      <alignment vertical="center"/>
    </xf>
    <xf numFmtId="0" fontId="123" fillId="0" borderId="0" xfId="2437" applyFont="1" applyAlignment="1">
      <alignment horizontal="left" vertical="center"/>
    </xf>
    <xf numFmtId="3" fontId="42" fillId="0" borderId="0" xfId="2373" applyNumberFormat="1" applyFont="1" applyFill="1" applyAlignment="1">
      <alignment horizontal="justify" vertical="center" wrapText="1"/>
    </xf>
    <xf numFmtId="3" fontId="42" fillId="0" borderId="0" xfId="11417" applyNumberFormat="1" applyFont="1" applyAlignment="1">
      <alignment horizontal="justify" vertical="center" wrapText="1"/>
    </xf>
    <xf numFmtId="3" fontId="42" fillId="0" borderId="0" xfId="8783" applyNumberFormat="1" applyFont="1" applyFill="1" applyBorder="1" applyAlignment="1">
      <alignment horizontal="right" vertical="center" wrapText="1"/>
    </xf>
    <xf numFmtId="0" fontId="42" fillId="0" borderId="0" xfId="19458" applyFont="1" applyAlignment="1">
      <alignment vertical="center"/>
    </xf>
    <xf numFmtId="3" fontId="123" fillId="0" borderId="0" xfId="11417" applyNumberFormat="1" applyFont="1" applyAlignment="1">
      <alignment horizontal="right" vertical="center" wrapText="1"/>
    </xf>
    <xf numFmtId="3" fontId="123" fillId="0" borderId="0" xfId="2373" applyNumberFormat="1" applyFont="1" applyFill="1" applyBorder="1" applyAlignment="1">
      <alignment horizontal="right" vertical="center"/>
    </xf>
    <xf numFmtId="3" fontId="42" fillId="0" borderId="0" xfId="11417" applyNumberFormat="1" applyFont="1" applyAlignment="1">
      <alignment horizontal="right" vertical="center" wrapText="1"/>
    </xf>
    <xf numFmtId="164" fontId="42" fillId="0" borderId="0" xfId="2373" applyNumberFormat="1" applyFont="1" applyFill="1" applyAlignment="1">
      <alignment horizontal="justify" vertical="center" wrapText="1"/>
    </xf>
    <xf numFmtId="164" fontId="42" fillId="0" borderId="0" xfId="2373" applyNumberFormat="1" applyFont="1" applyFill="1" applyBorder="1" applyAlignment="1">
      <alignment horizontal="right" vertical="center" wrapText="1"/>
    </xf>
    <xf numFmtId="3" fontId="42" fillId="0" borderId="0" xfId="11417" applyNumberFormat="1" applyFont="1" applyAlignment="1">
      <alignment horizontal="right" vertical="center"/>
    </xf>
    <xf numFmtId="0" fontId="123" fillId="0" borderId="0" xfId="11417" applyFont="1" applyAlignment="1">
      <alignment horizontal="justify" vertical="center"/>
    </xf>
    <xf numFmtId="3" fontId="142" fillId="0" borderId="0" xfId="2373" applyNumberFormat="1" applyFont="1" applyFill="1" applyAlignment="1">
      <alignment horizontal="center" vertical="center"/>
    </xf>
    <xf numFmtId="0" fontId="42" fillId="0" borderId="0" xfId="7389" applyFont="1" applyAlignment="1">
      <alignment vertical="center"/>
    </xf>
    <xf numFmtId="0" fontId="42" fillId="0" borderId="0" xfId="19458" applyFont="1" applyAlignment="1">
      <alignment vertical="top"/>
    </xf>
    <xf numFmtId="0" fontId="42" fillId="0" borderId="0" xfId="2426" applyFont="1" applyAlignment="1">
      <alignment vertical="center"/>
    </xf>
    <xf numFmtId="3" fontId="123" fillId="0" borderId="17" xfId="2373" quotePrefix="1" applyNumberFormat="1" applyFont="1" applyFill="1" applyBorder="1" applyAlignment="1">
      <alignment horizontal="right" vertical="center"/>
    </xf>
    <xf numFmtId="3" fontId="123" fillId="0" borderId="0" xfId="2373" quotePrefix="1" applyNumberFormat="1" applyFont="1" applyFill="1" applyBorder="1" applyAlignment="1">
      <alignment horizontal="right" vertical="center"/>
    </xf>
    <xf numFmtId="41" fontId="123" fillId="0" borderId="0" xfId="8772" applyFont="1" applyFill="1" applyBorder="1" applyAlignment="1">
      <alignment vertical="center"/>
    </xf>
    <xf numFmtId="3" fontId="42" fillId="0" borderId="0" xfId="8783" applyNumberFormat="1" applyFont="1" applyFill="1" applyBorder="1" applyAlignment="1">
      <alignment horizontal="justify" vertical="center" wrapText="1"/>
    </xf>
    <xf numFmtId="0" fontId="42" fillId="0" borderId="0" xfId="2437" applyFont="1" applyAlignment="1">
      <alignment horizontal="left" vertical="center"/>
    </xf>
    <xf numFmtId="3" fontId="123" fillId="0" borderId="17" xfId="2373" applyNumberFormat="1" applyFont="1" applyFill="1" applyBorder="1" applyAlignment="1">
      <alignment horizontal="right" vertical="center"/>
    </xf>
    <xf numFmtId="3" fontId="123" fillId="0" borderId="0" xfId="2373" applyNumberFormat="1" applyFont="1" applyFill="1" applyBorder="1" applyAlignment="1">
      <alignment horizontal="center" vertical="center"/>
    </xf>
    <xf numFmtId="3" fontId="123" fillId="0" borderId="0" xfId="11417" applyNumberFormat="1" applyFont="1" applyAlignment="1">
      <alignment horizontal="justify" vertical="center" wrapText="1"/>
    </xf>
    <xf numFmtId="0" fontId="142" fillId="0" borderId="0" xfId="11417" applyFont="1" applyAlignment="1">
      <alignment horizontal="center" vertical="center" wrapText="1"/>
    </xf>
    <xf numFmtId="0" fontId="123" fillId="0" borderId="0" xfId="11417" applyFont="1" applyAlignment="1">
      <alignment horizontal="center" vertical="center" wrapText="1"/>
    </xf>
    <xf numFmtId="3" fontId="42" fillId="0" borderId="0" xfId="8783" applyNumberFormat="1" applyFont="1" applyFill="1" applyBorder="1" applyAlignment="1">
      <alignment vertical="center"/>
    </xf>
    <xf numFmtId="43" fontId="42" fillId="0" borderId="0" xfId="2373" applyFont="1" applyFill="1" applyBorder="1" applyAlignment="1">
      <alignment horizontal="right" vertical="center"/>
    </xf>
    <xf numFmtId="3" fontId="123" fillId="0" borderId="0" xfId="11417" applyNumberFormat="1" applyFont="1" applyAlignment="1">
      <alignment horizontal="right" vertical="center"/>
    </xf>
    <xf numFmtId="164" fontId="123" fillId="0" borderId="0" xfId="8783" applyNumberFormat="1" applyFont="1" applyFill="1" applyBorder="1" applyAlignment="1">
      <alignment horizontal="center" vertical="center" wrapText="1"/>
    </xf>
    <xf numFmtId="0" fontId="42" fillId="0" borderId="0" xfId="0" applyFont="1" applyAlignment="1">
      <alignment horizontal="center" vertical="top" wrapText="1"/>
    </xf>
    <xf numFmtId="0" fontId="42" fillId="0" borderId="0" xfId="2373" applyNumberFormat="1" applyFont="1" applyFill="1" applyBorder="1" applyAlignment="1">
      <alignment horizontal="center" vertical="center"/>
    </xf>
    <xf numFmtId="0" fontId="42" fillId="0" borderId="0" xfId="2373" applyNumberFormat="1" applyFont="1" applyFill="1" applyAlignment="1">
      <alignment horizontal="center" vertical="center" wrapText="1"/>
    </xf>
    <xf numFmtId="0" fontId="42" fillId="0" borderId="0" xfId="2373" applyNumberFormat="1" applyFont="1" applyFill="1" applyAlignment="1">
      <alignment horizontal="center" vertical="center"/>
    </xf>
    <xf numFmtId="0" fontId="123" fillId="0" borderId="15" xfId="11417" applyFont="1" applyBorder="1" applyAlignment="1">
      <alignment horizontal="left" vertical="center"/>
    </xf>
    <xf numFmtId="15" fontId="123" fillId="0" borderId="0" xfId="11417" quotePrefix="1" applyNumberFormat="1" applyFont="1" applyAlignment="1">
      <alignment horizontal="left" vertical="center"/>
    </xf>
    <xf numFmtId="164" fontId="42" fillId="0" borderId="0" xfId="2373" applyNumberFormat="1" applyFont="1" applyFill="1" applyAlignment="1">
      <alignment horizontal="left" vertical="center"/>
    </xf>
    <xf numFmtId="43" fontId="42" fillId="0" borderId="0" xfId="2373" applyFont="1" applyFill="1" applyAlignment="1">
      <alignment horizontal="left" vertical="center"/>
    </xf>
    <xf numFmtId="164" fontId="123" fillId="0" borderId="37" xfId="11417" applyNumberFormat="1" applyFont="1" applyBorder="1" applyAlignment="1">
      <alignment horizontal="left" vertical="center"/>
    </xf>
    <xf numFmtId="164" fontId="42" fillId="0" borderId="37" xfId="11417" applyNumberFormat="1" applyFont="1" applyBorder="1" applyAlignment="1">
      <alignment horizontal="left" vertical="center"/>
    </xf>
    <xf numFmtId="164" fontId="123" fillId="0" borderId="37" xfId="2373" applyNumberFormat="1" applyFont="1" applyFill="1" applyBorder="1" applyAlignment="1">
      <alignment horizontal="left" vertical="center"/>
    </xf>
    <xf numFmtId="164" fontId="42" fillId="0" borderId="0" xfId="2373" applyNumberFormat="1" applyFont="1" applyFill="1" applyBorder="1" applyAlignment="1">
      <alignment horizontal="left" vertical="center"/>
    </xf>
    <xf numFmtId="164" fontId="123" fillId="0" borderId="0" xfId="2373" applyNumberFormat="1" applyFont="1" applyFill="1" applyBorder="1" applyAlignment="1">
      <alignment horizontal="left" vertical="center"/>
    </xf>
    <xf numFmtId="43" fontId="42" fillId="0" borderId="0" xfId="11417" applyNumberFormat="1" applyFont="1" applyAlignment="1">
      <alignment horizontal="left" vertical="center"/>
    </xf>
    <xf numFmtId="15" fontId="123" fillId="0" borderId="0" xfId="11417" applyNumberFormat="1" applyFont="1" applyAlignment="1">
      <alignment horizontal="left" vertical="center"/>
    </xf>
    <xf numFmtId="0" fontId="123" fillId="0" borderId="37" xfId="11417" applyFont="1" applyBorder="1" applyAlignment="1">
      <alignment horizontal="left" vertical="center"/>
    </xf>
    <xf numFmtId="0" fontId="123" fillId="0" borderId="37" xfId="11417" applyFont="1" applyBorder="1" applyAlignment="1">
      <alignment horizontal="center" vertical="center" wrapText="1"/>
    </xf>
    <xf numFmtId="0" fontId="42" fillId="0" borderId="37" xfId="11417" applyFont="1" applyBorder="1" applyAlignment="1">
      <alignment horizontal="left" vertical="center"/>
    </xf>
    <xf numFmtId="164" fontId="123" fillId="0" borderId="0" xfId="11417" applyNumberFormat="1" applyFont="1" applyAlignment="1">
      <alignment horizontal="left" vertical="center"/>
    </xf>
    <xf numFmtId="164" fontId="42" fillId="0" borderId="0" xfId="11417" applyNumberFormat="1" applyFont="1" applyAlignment="1">
      <alignment horizontal="left" vertical="center"/>
    </xf>
    <xf numFmtId="0" fontId="123" fillId="0" borderId="0" xfId="11417" applyFont="1" applyAlignment="1">
      <alignment horizontal="left" vertical="center" wrapText="1"/>
    </xf>
    <xf numFmtId="0" fontId="123" fillId="0" borderId="42" xfId="11417" applyFont="1" applyBorder="1" applyAlignment="1">
      <alignment horizontal="center" vertical="center" wrapText="1"/>
    </xf>
    <xf numFmtId="0" fontId="142" fillId="0" borderId="0" xfId="11417" applyFont="1" applyAlignment="1">
      <alignment vertical="center" wrapText="1"/>
    </xf>
    <xf numFmtId="0" fontId="123" fillId="0" borderId="41" xfId="11417" applyFont="1" applyBorder="1" applyAlignment="1">
      <alignment horizontal="center" vertical="center"/>
    </xf>
    <xf numFmtId="0" fontId="123" fillId="0" borderId="15" xfId="11417" applyFont="1" applyBorder="1" applyAlignment="1">
      <alignment horizontal="center" vertical="center" wrapText="1"/>
    </xf>
    <xf numFmtId="0" fontId="123" fillId="0" borderId="13" xfId="11417" applyFont="1" applyBorder="1" applyAlignment="1">
      <alignment horizontal="center" vertical="center"/>
    </xf>
    <xf numFmtId="0" fontId="42" fillId="0" borderId="3" xfId="11417" applyFont="1" applyBorder="1" applyAlignment="1">
      <alignment horizontal="left" vertical="center" wrapText="1"/>
    </xf>
    <xf numFmtId="0" fontId="42" fillId="0" borderId="3" xfId="11417" applyFont="1" applyBorder="1" applyAlignment="1">
      <alignment horizontal="center" vertical="center" wrapText="1"/>
    </xf>
    <xf numFmtId="164" fontId="42" fillId="5" borderId="3" xfId="11417" applyNumberFormat="1" applyFont="1" applyFill="1" applyBorder="1" applyAlignment="1">
      <alignment vertical="center"/>
    </xf>
    <xf numFmtId="164" fontId="42" fillId="0" borderId="0" xfId="8783" applyNumberFormat="1" applyFont="1" applyFill="1" applyBorder="1" applyAlignment="1">
      <alignment horizontal="center" vertical="center"/>
    </xf>
    <xf numFmtId="0" fontId="42" fillId="0" borderId="3" xfId="11417" applyFont="1" applyBorder="1" applyAlignment="1">
      <alignment horizontal="left" vertical="center"/>
    </xf>
    <xf numFmtId="164" fontId="42" fillId="0" borderId="3" xfId="11417" applyNumberFormat="1" applyFont="1" applyBorder="1" applyAlignment="1">
      <alignment vertical="center"/>
    </xf>
    <xf numFmtId="0" fontId="42" fillId="0" borderId="2" xfId="11417" applyFont="1" applyBorder="1" applyAlignment="1">
      <alignment horizontal="left" vertical="center" wrapText="1"/>
    </xf>
    <xf numFmtId="0" fontId="42" fillId="0" borderId="2" xfId="11417" applyFont="1" applyBorder="1" applyAlignment="1">
      <alignment horizontal="center" vertical="center" wrapText="1"/>
    </xf>
    <xf numFmtId="0" fontId="42" fillId="0" borderId="39" xfId="11417" applyFont="1" applyBorder="1" applyAlignment="1">
      <alignment horizontal="center" vertical="center" wrapText="1"/>
    </xf>
    <xf numFmtId="164" fontId="123" fillId="0" borderId="11" xfId="8783" applyNumberFormat="1" applyFont="1" applyFill="1" applyBorder="1" applyAlignment="1">
      <alignment horizontal="center" vertical="center" wrapText="1"/>
    </xf>
    <xf numFmtId="9" fontId="123" fillId="0" borderId="0" xfId="5392" applyFont="1" applyFill="1" applyBorder="1" applyAlignment="1">
      <alignment vertical="center"/>
    </xf>
    <xf numFmtId="0" fontId="123" fillId="5" borderId="15" xfId="2382" quotePrefix="1" applyNumberFormat="1" applyFont="1" applyFill="1" applyBorder="1" applyAlignment="1">
      <alignment horizontal="center" vertical="center"/>
    </xf>
    <xf numFmtId="0" fontId="123" fillId="0" borderId="15" xfId="2382" quotePrefix="1" applyNumberFormat="1" applyFont="1" applyFill="1" applyBorder="1" applyAlignment="1">
      <alignment horizontal="center" vertical="center"/>
    </xf>
    <xf numFmtId="0" fontId="123" fillId="5" borderId="0" xfId="2382" quotePrefix="1" applyNumberFormat="1" applyFont="1" applyFill="1" applyBorder="1" applyAlignment="1">
      <alignment horizontal="center" vertical="center"/>
    </xf>
    <xf numFmtId="0" fontId="123" fillId="0" borderId="0" xfId="2382" quotePrefix="1" applyNumberFormat="1" applyFont="1" applyFill="1" applyBorder="1" applyAlignment="1">
      <alignment horizontal="center" vertical="center"/>
    </xf>
    <xf numFmtId="43" fontId="42" fillId="5" borderId="0" xfId="2382" applyFont="1" applyFill="1" applyAlignment="1">
      <alignment vertical="center"/>
    </xf>
    <xf numFmtId="43" fontId="42" fillId="5" borderId="0" xfId="2382" applyFont="1" applyFill="1" applyBorder="1" applyAlignment="1">
      <alignment vertical="center"/>
    </xf>
    <xf numFmtId="43" fontId="42" fillId="5" borderId="0" xfId="2382" applyFont="1" applyFill="1" applyBorder="1" applyAlignment="1">
      <alignment horizontal="justify" vertical="center" wrapText="1"/>
    </xf>
    <xf numFmtId="164" fontId="123" fillId="5" borderId="17" xfId="2382" applyNumberFormat="1" applyFont="1" applyFill="1" applyBorder="1" applyAlignment="1">
      <alignment vertical="center"/>
    </xf>
    <xf numFmtId="9" fontId="123" fillId="5" borderId="17" xfId="2382" applyNumberFormat="1" applyFont="1" applyFill="1" applyBorder="1" applyAlignment="1">
      <alignment horizontal="right" vertical="center" wrapText="1"/>
    </xf>
    <xf numFmtId="164" fontId="123" fillId="0" borderId="0" xfId="11417" applyNumberFormat="1" applyFont="1" applyAlignment="1">
      <alignment horizontal="right" vertical="center"/>
    </xf>
    <xf numFmtId="164" fontId="42" fillId="5" borderId="0" xfId="2382" applyNumberFormat="1" applyFont="1" applyFill="1" applyBorder="1" applyAlignment="1">
      <alignment horizontal="right" vertical="center"/>
    </xf>
    <xf numFmtId="43" fontId="123" fillId="0" borderId="0" xfId="2382" applyFont="1" applyFill="1" applyAlignment="1">
      <alignment horizontal="left" vertical="center"/>
    </xf>
    <xf numFmtId="43" fontId="123" fillId="5" borderId="0" xfId="2382" applyFont="1" applyFill="1" applyAlignment="1">
      <alignment horizontal="left" vertical="center"/>
    </xf>
    <xf numFmtId="164" fontId="123" fillId="5" borderId="17" xfId="2382" applyNumberFormat="1" applyFont="1" applyFill="1" applyBorder="1"/>
    <xf numFmtId="43" fontId="42" fillId="5" borderId="0" xfId="2373" applyFont="1" applyFill="1" applyAlignment="1">
      <alignment vertical="center"/>
    </xf>
    <xf numFmtId="0" fontId="42" fillId="0" borderId="0" xfId="11417" applyFont="1" applyAlignment="1">
      <alignment horizontal="left" vertical="center" indent="2"/>
    </xf>
    <xf numFmtId="164" fontId="42" fillId="5" borderId="0" xfId="2382" applyNumberFormat="1" applyFont="1" applyFill="1" applyBorder="1"/>
    <xf numFmtId="0" fontId="42" fillId="0" borderId="0" xfId="11417" applyFont="1" applyAlignment="1">
      <alignment horizontal="left" vertical="top" indent="2"/>
    </xf>
    <xf numFmtId="0" fontId="42" fillId="0" borderId="0" xfId="11417" applyFont="1" applyAlignment="1">
      <alignment horizontal="justify" vertical="top"/>
    </xf>
    <xf numFmtId="0" fontId="0" fillId="0" borderId="0" xfId="0" applyAlignment="1">
      <alignment horizontal="center"/>
    </xf>
    <xf numFmtId="0" fontId="123" fillId="0" borderId="0" xfId="0" applyFont="1" applyAlignment="1">
      <alignment vertical="top"/>
    </xf>
    <xf numFmtId="0" fontId="155" fillId="0" borderId="0" xfId="11417" applyFont="1" applyAlignment="1">
      <alignment vertical="center"/>
    </xf>
    <xf numFmtId="9" fontId="44" fillId="0" borderId="0" xfId="11417" applyNumberFormat="1" applyFont="1" applyAlignment="1">
      <alignment horizontal="left" vertical="center"/>
    </xf>
    <xf numFmtId="164" fontId="44" fillId="5" borderId="0" xfId="2373" applyNumberFormat="1" applyFont="1" applyFill="1" applyBorder="1"/>
    <xf numFmtId="0" fontId="44" fillId="0" borderId="0" xfId="19458" applyFont="1"/>
    <xf numFmtId="164" fontId="44" fillId="0" borderId="0" xfId="2373" applyNumberFormat="1" applyFont="1" applyFill="1" applyBorder="1" applyAlignment="1">
      <alignment vertical="center"/>
    </xf>
    <xf numFmtId="164" fontId="115" fillId="0" borderId="17" xfId="2373" applyNumberFormat="1" applyFont="1" applyFill="1" applyBorder="1" applyAlignment="1">
      <alignment horizontal="justify" vertical="center" wrapText="1"/>
    </xf>
    <xf numFmtId="0" fontId="156" fillId="0" borderId="0" xfId="11417" applyFont="1" applyAlignment="1">
      <alignment vertical="center"/>
    </xf>
    <xf numFmtId="197" fontId="157" fillId="0" borderId="3" xfId="7148" applyNumberFormat="1" applyFont="1" applyBorder="1"/>
    <xf numFmtId="197" fontId="33" fillId="44" borderId="3" xfId="7148" applyNumberFormat="1" applyFont="1" applyFill="1" applyBorder="1"/>
    <xf numFmtId="0" fontId="158" fillId="0" borderId="0" xfId="7386" applyFont="1" applyAlignment="1">
      <alignment vertical="center"/>
    </xf>
    <xf numFmtId="0" fontId="142" fillId="0" borderId="0" xfId="2373" applyNumberFormat="1" applyFont="1" applyFill="1" applyBorder="1" applyAlignment="1">
      <alignment horizontal="center" vertical="center"/>
    </xf>
    <xf numFmtId="0" fontId="44" fillId="0" borderId="0" xfId="0" applyFont="1" applyAlignment="1">
      <alignment vertical="center"/>
    </xf>
    <xf numFmtId="164" fontId="44" fillId="5" borderId="0" xfId="2373" applyNumberFormat="1" applyFont="1" applyFill="1" applyBorder="1" applyAlignment="1">
      <alignment vertical="top"/>
    </xf>
    <xf numFmtId="3" fontId="44" fillId="5" borderId="0" xfId="0" applyNumberFormat="1" applyFont="1" applyFill="1"/>
    <xf numFmtId="0" fontId="0" fillId="5" borderId="0" xfId="0" applyFill="1" applyAlignment="1">
      <alignment horizontal="left"/>
    </xf>
    <xf numFmtId="0" fontId="0" fillId="0" borderId="0" xfId="11417" applyFont="1" applyAlignment="1">
      <alignment vertical="top"/>
    </xf>
    <xf numFmtId="0" fontId="44" fillId="0" borderId="0" xfId="11417" applyFont="1" applyAlignment="1">
      <alignment vertical="center"/>
    </xf>
    <xf numFmtId="43" fontId="44" fillId="5" borderId="0" xfId="2373" applyFont="1" applyFill="1" applyBorder="1" applyAlignment="1">
      <alignment horizontal="right" vertical="center"/>
    </xf>
    <xf numFmtId="0" fontId="115" fillId="0" borderId="0" xfId="2437" applyFont="1"/>
    <xf numFmtId="0" fontId="44" fillId="5" borderId="0" xfId="0" applyFont="1" applyFill="1"/>
    <xf numFmtId="0" fontId="115" fillId="0" borderId="0" xfId="11417" applyFont="1" applyAlignment="1">
      <alignment vertical="center"/>
    </xf>
    <xf numFmtId="0" fontId="115" fillId="0" borderId="0" xfId="0" applyFont="1" applyAlignment="1">
      <alignment vertical="center" wrapText="1"/>
    </xf>
    <xf numFmtId="0" fontId="44" fillId="0" borderId="0" xfId="0" applyFont="1"/>
    <xf numFmtId="0" fontId="115" fillId="5" borderId="0" xfId="0" applyFont="1" applyFill="1"/>
    <xf numFmtId="164" fontId="115" fillId="0" borderId="17" xfId="2373" applyNumberFormat="1" applyFont="1" applyFill="1" applyBorder="1" applyAlignment="1">
      <alignment horizontal="right" vertical="center"/>
    </xf>
    <xf numFmtId="0" fontId="44" fillId="0" borderId="0" xfId="2437" applyFont="1" applyAlignment="1">
      <alignment horizontal="center"/>
    </xf>
    <xf numFmtId="0" fontId="44" fillId="5" borderId="0" xfId="0" applyFont="1" applyFill="1" applyAlignment="1">
      <alignment horizontal="left"/>
    </xf>
    <xf numFmtId="164" fontId="44" fillId="0" borderId="0" xfId="8783" applyNumberFormat="1" applyFont="1" applyFill="1" applyBorder="1" applyAlignment="1">
      <alignment horizontal="right"/>
    </xf>
    <xf numFmtId="164" fontId="44" fillId="0" borderId="0" xfId="2382" applyNumberFormat="1" applyFont="1" applyFill="1" applyBorder="1" applyAlignment="1">
      <alignment vertical="center"/>
    </xf>
    <xf numFmtId="164" fontId="44" fillId="0" borderId="37" xfId="8783" applyNumberFormat="1" applyFont="1" applyFill="1" applyBorder="1" applyAlignment="1">
      <alignment horizontal="right"/>
    </xf>
    <xf numFmtId="164" fontId="115" fillId="0" borderId="17" xfId="2382" applyNumberFormat="1" applyFont="1" applyFill="1" applyBorder="1" applyAlignment="1">
      <alignment horizontal="center" vertical="center"/>
    </xf>
    <xf numFmtId="0" fontId="159" fillId="0" borderId="0" xfId="2373" quotePrefix="1" applyNumberFormat="1" applyFont="1" applyFill="1" applyBorder="1" applyAlignment="1">
      <alignment horizontal="left" vertical="center" indent="6"/>
    </xf>
    <xf numFmtId="0" fontId="159" fillId="0" borderId="0" xfId="8801" quotePrefix="1" applyNumberFormat="1" applyFont="1" applyFill="1" applyBorder="1" applyAlignment="1">
      <alignment horizontal="left" vertical="center" indent="6"/>
    </xf>
    <xf numFmtId="164" fontId="159" fillId="0" borderId="0" xfId="2373" applyNumberFormat="1" applyFont="1" applyFill="1" applyBorder="1" applyAlignment="1">
      <alignment horizontal="left" indent="6"/>
    </xf>
    <xf numFmtId="164" fontId="44" fillId="0" borderId="0" xfId="19475" applyNumberFormat="1" applyFont="1" applyFill="1" applyAlignment="1">
      <alignment horizontal="right" vertical="justify"/>
    </xf>
    <xf numFmtId="164" fontId="44" fillId="0" borderId="0" xfId="2373" applyNumberFormat="1" applyFont="1"/>
    <xf numFmtId="3" fontId="159" fillId="0" borderId="0" xfId="8801" quotePrefix="1" applyNumberFormat="1" applyFont="1" applyFill="1" applyAlignment="1">
      <alignment horizontal="center" vertical="center"/>
    </xf>
    <xf numFmtId="164" fontId="44" fillId="0" borderId="0" xfId="2373" applyNumberFormat="1" applyFont="1" applyFill="1" applyBorder="1" applyAlignment="1">
      <alignment horizontal="center"/>
    </xf>
    <xf numFmtId="164" fontId="115" fillId="0" borderId="17" xfId="2373" applyNumberFormat="1" applyFont="1" applyFill="1" applyBorder="1" applyAlignment="1">
      <alignment vertical="center"/>
    </xf>
    <xf numFmtId="0" fontId="0" fillId="0" borderId="0" xfId="19458" applyFont="1"/>
    <xf numFmtId="164" fontId="115" fillId="0" borderId="0" xfId="19458" applyNumberFormat="1" applyFont="1" applyAlignment="1">
      <alignment horizontal="center"/>
    </xf>
    <xf numFmtId="0" fontId="147" fillId="0" borderId="0" xfId="2373" applyNumberFormat="1" applyFont="1" applyFill="1" applyBorder="1" applyAlignment="1">
      <alignment horizontal="center"/>
    </xf>
    <xf numFmtId="0" fontId="123" fillId="0" borderId="0" xfId="2373" applyNumberFormat="1" applyFont="1" applyFill="1" applyBorder="1" applyAlignment="1">
      <alignment horizontal="center" vertical="center"/>
    </xf>
    <xf numFmtId="0" fontId="144" fillId="0" borderId="0" xfId="19460" applyFont="1" applyAlignment="1">
      <alignment horizontal="center" vertical="top"/>
    </xf>
    <xf numFmtId="0" fontId="144" fillId="0" borderId="0" xfId="2382" applyNumberFormat="1" applyFont="1" applyFill="1" applyBorder="1" applyAlignment="1">
      <alignment horizontal="center" vertical="center"/>
    </xf>
    <xf numFmtId="0" fontId="123" fillId="0" borderId="0" xfId="2382" applyNumberFormat="1" applyFont="1" applyFill="1" applyBorder="1" applyAlignment="1">
      <alignment horizontal="center" vertical="center"/>
    </xf>
    <xf numFmtId="0" fontId="140" fillId="0" borderId="0" xfId="11417" applyFont="1" applyAlignment="1">
      <alignment horizontal="center" vertical="top" wrapText="1"/>
    </xf>
    <xf numFmtId="0" fontId="42" fillId="0" borderId="0" xfId="2373" applyNumberFormat="1" applyFont="1" applyFill="1" applyBorder="1" applyAlignment="1">
      <alignment horizontal="center" vertical="center" wrapText="1"/>
    </xf>
    <xf numFmtId="0" fontId="123" fillId="0" borderId="0" xfId="2373" applyNumberFormat="1" applyFont="1" applyFill="1" applyBorder="1" applyAlignment="1">
      <alignment horizontal="center" vertical="center" wrapText="1"/>
    </xf>
    <xf numFmtId="0" fontId="42" fillId="0" borderId="0" xfId="11417" applyFont="1" applyAlignment="1">
      <alignment horizontal="center" vertical="center" wrapText="1"/>
    </xf>
    <xf numFmtId="0" fontId="144" fillId="0" borderId="0" xfId="11417" applyFont="1" applyAlignment="1">
      <alignment horizontal="center" vertical="center" wrapText="1"/>
    </xf>
    <xf numFmtId="0" fontId="42" fillId="0" borderId="0" xfId="2382" applyNumberFormat="1" applyFont="1" applyFill="1" applyAlignment="1">
      <alignment horizontal="center" vertical="center"/>
    </xf>
    <xf numFmtId="0" fontId="42" fillId="0" borderId="0" xfId="11417" applyFont="1" applyAlignment="1">
      <alignment horizontal="center" vertical="top" wrapText="1"/>
    </xf>
    <xf numFmtId="0" fontId="42" fillId="0" borderId="0" xfId="2382" applyNumberFormat="1" applyFont="1" applyFill="1" applyBorder="1" applyAlignment="1">
      <alignment horizontal="center" vertical="center"/>
    </xf>
    <xf numFmtId="0" fontId="144" fillId="0" borderId="0" xfId="11417" applyFont="1" applyAlignment="1">
      <alignment horizontal="center" vertical="top" wrapText="1"/>
    </xf>
    <xf numFmtId="0" fontId="123" fillId="0" borderId="0" xfId="2382" applyNumberFormat="1" applyFont="1" applyFill="1" applyBorder="1" applyAlignment="1">
      <alignment horizontal="center" vertical="center" wrapText="1"/>
    </xf>
    <xf numFmtId="0" fontId="116" fillId="0" borderId="0" xfId="2382" applyNumberFormat="1" applyFont="1" applyFill="1" applyBorder="1" applyAlignment="1">
      <alignment horizontal="center" vertical="center"/>
    </xf>
    <xf numFmtId="164" fontId="42" fillId="0" borderId="0" xfId="2373" applyNumberFormat="1" applyFont="1" applyFill="1" applyBorder="1" applyAlignment="1">
      <alignment horizontal="right"/>
    </xf>
    <xf numFmtId="164" fontId="42" fillId="0" borderId="37" xfId="2373" applyNumberFormat="1" applyFont="1" applyFill="1" applyBorder="1" applyAlignment="1">
      <alignment horizontal="right"/>
    </xf>
    <xf numFmtId="0" fontId="44" fillId="0" borderId="0" xfId="7386" applyFont="1" applyAlignment="1">
      <alignment vertical="center"/>
    </xf>
    <xf numFmtId="164" fontId="115" fillId="0" borderId="0" xfId="2382" applyNumberFormat="1" applyFont="1" applyFill="1" applyBorder="1" applyAlignment="1">
      <alignment vertical="center"/>
    </xf>
    <xf numFmtId="0" fontId="115" fillId="0" borderId="0" xfId="0" applyFont="1" applyAlignment="1">
      <alignment horizontal="left"/>
    </xf>
    <xf numFmtId="0" fontId="0" fillId="0" borderId="0" xfId="11417" applyFont="1" applyAlignment="1">
      <alignment vertical="center"/>
    </xf>
    <xf numFmtId="0" fontId="0" fillId="0" borderId="0" xfId="11417" applyFont="1" applyAlignment="1">
      <alignment horizontal="left" vertical="center"/>
    </xf>
    <xf numFmtId="0" fontId="0" fillId="0" borderId="0" xfId="11417" applyFont="1" applyAlignment="1">
      <alignment horizontal="left" vertical="center" wrapText="1"/>
    </xf>
    <xf numFmtId="0" fontId="0" fillId="0" borderId="0" xfId="11417" applyFont="1" applyAlignment="1">
      <alignment horizontal="center" vertical="center" wrapText="1"/>
    </xf>
    <xf numFmtId="43" fontId="0" fillId="0" borderId="0" xfId="2382" applyFont="1" applyFill="1" applyAlignment="1">
      <alignment horizontal="justify" vertical="center" wrapText="1"/>
    </xf>
    <xf numFmtId="43" fontId="0" fillId="0" borderId="0" xfId="2382" applyFont="1" applyFill="1" applyBorder="1" applyAlignment="1">
      <alignment horizontal="justify" vertical="center" wrapText="1"/>
    </xf>
    <xf numFmtId="0" fontId="0" fillId="0" borderId="0" xfId="11417" applyFont="1" applyAlignment="1">
      <alignment horizontal="justify" vertical="center" wrapText="1"/>
    </xf>
    <xf numFmtId="164" fontId="0" fillId="0" borderId="0" xfId="2382" applyNumberFormat="1" applyFont="1" applyFill="1" applyBorder="1" applyAlignment="1">
      <alignment vertical="center" wrapText="1"/>
    </xf>
    <xf numFmtId="0" fontId="0" fillId="0" borderId="0" xfId="0" applyAlignment="1">
      <alignment horizontal="left"/>
    </xf>
    <xf numFmtId="164" fontId="0" fillId="0" borderId="0" xfId="2373" applyNumberFormat="1" applyFont="1" applyFill="1" applyBorder="1" applyAlignment="1">
      <alignment horizontal="left" vertical="center" wrapText="1"/>
    </xf>
    <xf numFmtId="164" fontId="115" fillId="0" borderId="42" xfId="2382" applyNumberFormat="1" applyFont="1" applyFill="1" applyBorder="1" applyAlignment="1">
      <alignment vertical="center" wrapText="1"/>
    </xf>
    <xf numFmtId="43" fontId="115" fillId="0" borderId="0" xfId="2382" applyFont="1" applyFill="1" applyBorder="1" applyAlignment="1">
      <alignment horizontal="justify" vertical="center" wrapText="1"/>
    </xf>
    <xf numFmtId="164" fontId="0" fillId="0" borderId="15" xfId="0" applyNumberFormat="1" applyBorder="1"/>
    <xf numFmtId="0" fontId="115" fillId="0" borderId="0" xfId="0" applyFont="1" applyAlignment="1">
      <alignment horizontal="center"/>
    </xf>
    <xf numFmtId="164" fontId="115" fillId="0" borderId="0" xfId="19461" applyNumberFormat="1" applyFont="1" applyFill="1" applyBorder="1" applyAlignment="1"/>
    <xf numFmtId="164" fontId="0" fillId="0" borderId="15" xfId="2382" applyNumberFormat="1" applyFont="1" applyFill="1" applyBorder="1" applyAlignment="1">
      <alignment vertical="center" wrapText="1"/>
    </xf>
    <xf numFmtId="164" fontId="115" fillId="0" borderId="11" xfId="2382" applyNumberFormat="1" applyFont="1" applyFill="1" applyBorder="1" applyAlignment="1">
      <alignment vertical="center" wrapText="1"/>
    </xf>
    <xf numFmtId="0" fontId="115" fillId="0" borderId="0" xfId="0" applyFont="1" applyAlignment="1">
      <alignment horizontal="left" vertical="top" wrapText="1"/>
    </xf>
    <xf numFmtId="164" fontId="115" fillId="0" borderId="0" xfId="2373" applyNumberFormat="1" applyFont="1" applyFill="1" applyBorder="1" applyAlignment="1">
      <alignment horizontal="justify" vertical="center" wrapText="1"/>
    </xf>
    <xf numFmtId="0" fontId="161" fillId="0" borderId="0" xfId="7386" applyFont="1" applyAlignment="1">
      <alignment vertical="center"/>
    </xf>
    <xf numFmtId="0" fontId="161" fillId="0" borderId="0" xfId="11417" applyFont="1" applyAlignment="1">
      <alignment vertical="center"/>
    </xf>
    <xf numFmtId="0" fontId="160" fillId="0" borderId="0" xfId="11417" applyFont="1" applyAlignment="1">
      <alignment vertical="center"/>
    </xf>
    <xf numFmtId="0" fontId="160" fillId="0" borderId="0" xfId="2373" applyNumberFormat="1" applyFont="1" applyFill="1" applyBorder="1" applyAlignment="1">
      <alignment horizontal="center" vertical="center"/>
    </xf>
    <xf numFmtId="164" fontId="160" fillId="0" borderId="0" xfId="2373" applyNumberFormat="1" applyFont="1" applyFill="1" applyBorder="1" applyAlignment="1">
      <alignment vertical="center"/>
    </xf>
    <xf numFmtId="164" fontId="160" fillId="0" borderId="0" xfId="11417" applyNumberFormat="1" applyFont="1" applyAlignment="1">
      <alignment vertical="center"/>
    </xf>
    <xf numFmtId="0" fontId="125" fillId="0" borderId="0" xfId="11417" applyFont="1" applyAlignment="1">
      <alignment horizontal="left" vertical="center"/>
    </xf>
    <xf numFmtId="0" fontId="124" fillId="0" borderId="0" xfId="19459" applyFont="1" applyAlignment="1">
      <alignment vertical="center"/>
    </xf>
    <xf numFmtId="0" fontId="124" fillId="0" borderId="0" xfId="2437" applyFont="1" applyAlignment="1">
      <alignment vertical="center"/>
    </xf>
    <xf numFmtId="0" fontId="124" fillId="0" borderId="0" xfId="2437" applyFont="1"/>
    <xf numFmtId="0" fontId="124" fillId="0" borderId="0" xfId="19458" applyFont="1"/>
    <xf numFmtId="0" fontId="0" fillId="63" borderId="0" xfId="0" applyFill="1"/>
    <xf numFmtId="0" fontId="125" fillId="0" borderId="0" xfId="11417" applyFont="1" applyAlignment="1">
      <alignment vertical="center"/>
    </xf>
    <xf numFmtId="0" fontId="0" fillId="4" borderId="3" xfId="0" applyFill="1" applyBorder="1" applyAlignment="1">
      <alignment vertical="top" wrapText="1"/>
    </xf>
    <xf numFmtId="0" fontId="42" fillId="5" borderId="0" xfId="11417" applyFont="1" applyFill="1" applyAlignment="1">
      <alignment horizontal="justify" vertical="top" wrapText="1"/>
    </xf>
    <xf numFmtId="0" fontId="42" fillId="5" borderId="0" xfId="11417" applyFont="1" applyFill="1" applyAlignment="1">
      <alignment vertical="distributed"/>
    </xf>
    <xf numFmtId="0" fontId="123" fillId="5" borderId="0" xfId="0" applyFont="1" applyFill="1" applyAlignment="1">
      <alignment horizontal="left" vertical="top" wrapText="1"/>
    </xf>
    <xf numFmtId="0" fontId="123" fillId="5" borderId="0" xfId="11417" applyFont="1" applyFill="1" applyAlignment="1">
      <alignment horizontal="left" vertical="center"/>
    </xf>
    <xf numFmtId="0" fontId="42" fillId="5" borderId="0" xfId="0" applyFont="1" applyFill="1" applyAlignment="1">
      <alignment horizontal="justify" vertical="top" wrapText="1"/>
    </xf>
    <xf numFmtId="0" fontId="123" fillId="0" borderId="0" xfId="11417" applyFont="1" applyAlignment="1">
      <alignment horizontal="left" vertical="top" wrapText="1"/>
    </xf>
    <xf numFmtId="0" fontId="143" fillId="0" borderId="0" xfId="19458" applyFont="1" applyAlignment="1">
      <alignment horizontal="right" wrapText="1"/>
    </xf>
    <xf numFmtId="0" fontId="116" fillId="0" borderId="0" xfId="0" applyFont="1"/>
    <xf numFmtId="4" fontId="116" fillId="0" borderId="0" xfId="0" applyNumberFormat="1" applyFont="1" applyAlignment="1">
      <alignment horizontal="right" vertical="top"/>
    </xf>
    <xf numFmtId="0" fontId="162" fillId="0" borderId="44" xfId="19460" applyFont="1" applyBorder="1" applyAlignment="1">
      <alignment horizontal="center" vertical="top"/>
    </xf>
    <xf numFmtId="4" fontId="0" fillId="44" borderId="0" xfId="0" applyNumberFormat="1" applyFill="1" applyAlignment="1">
      <alignment horizontal="right" vertical="top"/>
    </xf>
    <xf numFmtId="0" fontId="0" fillId="44" borderId="0" xfId="0" applyFill="1" applyAlignment="1">
      <alignment vertical="top"/>
    </xf>
    <xf numFmtId="0" fontId="163" fillId="0" borderId="0" xfId="0" applyFont="1"/>
    <xf numFmtId="43" fontId="123" fillId="5" borderId="0" xfId="2382" applyFont="1" applyFill="1" applyBorder="1" applyAlignment="1">
      <alignment vertical="center"/>
    </xf>
    <xf numFmtId="188" fontId="42" fillId="5" borderId="0" xfId="2382" applyNumberFormat="1" applyFont="1" applyFill="1" applyBorder="1" applyAlignment="1">
      <alignment vertical="center"/>
    </xf>
    <xf numFmtId="164" fontId="42" fillId="5" borderId="0" xfId="2382" applyNumberFormat="1" applyFont="1" applyFill="1" applyBorder="1" applyAlignment="1">
      <alignment horizontal="center" vertical="center"/>
    </xf>
    <xf numFmtId="43" fontId="164" fillId="0" borderId="0" xfId="2382" applyFont="1" applyFill="1" applyBorder="1" applyAlignment="1">
      <alignment vertical="center"/>
    </xf>
    <xf numFmtId="187" fontId="164" fillId="0" borderId="0" xfId="8783" applyNumberFormat="1" applyFont="1" applyFill="1" applyBorder="1" applyAlignment="1">
      <alignment vertical="center"/>
    </xf>
    <xf numFmtId="43" fontId="165" fillId="0" borderId="0" xfId="2382" applyFont="1" applyFill="1" applyAlignment="1">
      <alignment horizontal="center" vertical="center"/>
    </xf>
    <xf numFmtId="0" fontId="166" fillId="0" borderId="0" xfId="11417" applyFont="1" applyAlignment="1">
      <alignment vertical="center"/>
    </xf>
    <xf numFmtId="0" fontId="124" fillId="0" borderId="0" xfId="11417" applyFont="1" applyAlignment="1">
      <alignment horizontal="left" vertical="center"/>
    </xf>
    <xf numFmtId="164" fontId="124" fillId="0" borderId="0" xfId="8783" applyNumberFormat="1" applyFont="1" applyFill="1" applyBorder="1" applyAlignment="1">
      <alignment vertical="center" wrapText="1"/>
    </xf>
    <xf numFmtId="164" fontId="124" fillId="0" borderId="0" xfId="2382" applyNumberFormat="1" applyFont="1" applyFill="1" applyBorder="1" applyAlignment="1">
      <alignment vertical="center"/>
    </xf>
    <xf numFmtId="164" fontId="124" fillId="0" borderId="0" xfId="11417" applyNumberFormat="1" applyFont="1" applyAlignment="1">
      <alignment horizontal="center" vertical="center"/>
    </xf>
    <xf numFmtId="9" fontId="42" fillId="5" borderId="0" xfId="11417" applyNumberFormat="1" applyFont="1" applyFill="1" applyAlignment="1">
      <alignment horizontal="left" vertical="center"/>
    </xf>
    <xf numFmtId="43" fontId="42" fillId="0" borderId="0" xfId="8783" applyFont="1" applyFill="1" applyBorder="1" applyAlignment="1">
      <alignment vertical="center"/>
    </xf>
    <xf numFmtId="0" fontId="42" fillId="5" borderId="0" xfId="11417" applyFont="1" applyFill="1" applyAlignment="1">
      <alignment vertical="top" wrapText="1"/>
    </xf>
    <xf numFmtId="0" fontId="164" fillId="0" borderId="0" xfId="11417" applyFont="1" applyAlignment="1">
      <alignment horizontal="center" vertical="top"/>
    </xf>
    <xf numFmtId="0" fontId="164" fillId="0" borderId="0" xfId="11417" applyFont="1" applyAlignment="1">
      <alignment horizontal="center" vertical="center"/>
    </xf>
    <xf numFmtId="0" fontId="124" fillId="0" borderId="0" xfId="19459" applyFont="1" applyAlignment="1">
      <alignment horizontal="left" vertical="center"/>
    </xf>
    <xf numFmtId="164" fontId="164" fillId="0" borderId="0" xfId="2382" applyNumberFormat="1" applyFont="1" applyFill="1" applyBorder="1" applyAlignment="1">
      <alignment horizontal="justify" vertical="center" wrapText="1"/>
    </xf>
    <xf numFmtId="164" fontId="164" fillId="0" borderId="0" xfId="11417" applyNumberFormat="1" applyFont="1" applyAlignment="1">
      <alignment horizontal="justify" vertical="center" wrapText="1"/>
    </xf>
    <xf numFmtId="0" fontId="124" fillId="0" borderId="0" xfId="11417" applyFont="1" applyAlignment="1">
      <alignment horizontal="justify" vertical="top" wrapText="1"/>
    </xf>
    <xf numFmtId="164" fontId="164" fillId="0" borderId="0" xfId="8783" applyNumberFormat="1" applyFont="1" applyFill="1" applyBorder="1" applyAlignment="1">
      <alignment horizontal="justify" vertical="center" wrapText="1"/>
    </xf>
    <xf numFmtId="0" fontId="124" fillId="0" borderId="0" xfId="7386" applyFont="1" applyAlignment="1">
      <alignment vertical="center"/>
    </xf>
    <xf numFmtId="0" fontId="144" fillId="0" borderId="0" xfId="2373" applyNumberFormat="1" applyFont="1" applyFill="1" applyBorder="1" applyAlignment="1">
      <alignment horizontal="center" vertical="center"/>
    </xf>
    <xf numFmtId="0" fontId="124" fillId="5" borderId="0" xfId="11417" applyFont="1" applyFill="1" applyAlignment="1">
      <alignment vertical="center"/>
    </xf>
    <xf numFmtId="0" fontId="42" fillId="0" borderId="0" xfId="11417" applyFont="1" applyAlignment="1">
      <alignment horizontal="justify" vertical="center"/>
    </xf>
    <xf numFmtId="0" fontId="42" fillId="0" borderId="10" xfId="11417" applyFont="1" applyBorder="1" applyAlignment="1">
      <alignment horizontal="center" vertical="top" wrapText="1"/>
    </xf>
    <xf numFmtId="0" fontId="42" fillId="0" borderId="0" xfId="11417" quotePrefix="1" applyFont="1" applyAlignment="1">
      <alignment horizontal="center" vertical="center"/>
    </xf>
    <xf numFmtId="0" fontId="140" fillId="0" borderId="0" xfId="0" applyFont="1"/>
    <xf numFmtId="0" fontId="141" fillId="0" borderId="0" xfId="0" applyFont="1" applyAlignment="1">
      <alignment vertical="top" wrapText="1"/>
    </xf>
    <xf numFmtId="0" fontId="141" fillId="0" borderId="0" xfId="0" applyFont="1"/>
    <xf numFmtId="0" fontId="42" fillId="0" borderId="0" xfId="0" applyFont="1" applyAlignment="1">
      <alignment vertical="top" wrapText="1"/>
    </xf>
    <xf numFmtId="10" fontId="42" fillId="0" borderId="0" xfId="5397" applyNumberFormat="1" applyFont="1" applyAlignment="1">
      <alignment horizontal="center" vertical="center" wrapText="1"/>
    </xf>
    <xf numFmtId="0" fontId="164" fillId="5" borderId="0" xfId="0" applyFont="1" applyFill="1" applyAlignment="1">
      <alignment horizontal="center"/>
    </xf>
    <xf numFmtId="0" fontId="163" fillId="0" borderId="0" xfId="0" applyFont="1" applyAlignment="1">
      <alignment vertical="top" wrapText="1"/>
    </xf>
    <xf numFmtId="0" fontId="167" fillId="0" borderId="0" xfId="0" applyFont="1" applyAlignment="1">
      <alignment horizontal="left"/>
    </xf>
    <xf numFmtId="0" fontId="168" fillId="0" borderId="0" xfId="11417" applyFont="1" applyAlignment="1">
      <alignment horizontal="justify" vertical="top" wrapText="1"/>
    </xf>
    <xf numFmtId="0" fontId="164" fillId="5" borderId="0" xfId="0" applyFont="1" applyFill="1" applyAlignment="1">
      <alignment horizontal="left" vertical="top" wrapText="1"/>
    </xf>
    <xf numFmtId="10" fontId="124" fillId="5" borderId="0" xfId="0" applyNumberFormat="1" applyFont="1" applyFill="1" applyAlignment="1">
      <alignment horizontal="center" vertical="top" wrapText="1"/>
    </xf>
    <xf numFmtId="10" fontId="124" fillId="5" borderId="0" xfId="0" applyNumberFormat="1" applyFont="1" applyFill="1" applyAlignment="1">
      <alignment horizontal="justify" vertical="top" wrapText="1"/>
    </xf>
    <xf numFmtId="0" fontId="124" fillId="5" borderId="0" xfId="0" applyFont="1" applyFill="1" applyAlignment="1">
      <alignment horizontal="center" vertical="top" wrapText="1"/>
    </xf>
    <xf numFmtId="10" fontId="124" fillId="0" borderId="0" xfId="0" applyNumberFormat="1" applyFont="1" applyAlignment="1">
      <alignment vertical="top" wrapText="1"/>
    </xf>
    <xf numFmtId="10" fontId="124" fillId="0" borderId="0" xfId="0" applyNumberFormat="1" applyFont="1" applyAlignment="1">
      <alignment horizontal="justify" vertical="top" wrapText="1"/>
    </xf>
    <xf numFmtId="0" fontId="124" fillId="5" borderId="0" xfId="0" quotePrefix="1" applyFont="1" applyFill="1" applyAlignment="1">
      <alignment horizontal="center" vertical="top" wrapText="1"/>
    </xf>
    <xf numFmtId="0" fontId="124" fillId="5" borderId="0" xfId="0" applyFont="1" applyFill="1" applyAlignment="1">
      <alignment horizontal="left" vertical="top" wrapText="1"/>
    </xf>
    <xf numFmtId="0" fontId="124" fillId="5" borderId="0" xfId="0" applyFont="1" applyFill="1" applyAlignment="1">
      <alignment horizontal="justify" vertical="top" wrapText="1"/>
    </xf>
    <xf numFmtId="10" fontId="124" fillId="5" borderId="0" xfId="0" applyNumberFormat="1" applyFont="1" applyFill="1" applyAlignment="1">
      <alignment vertical="top" wrapText="1"/>
    </xf>
    <xf numFmtId="10" fontId="164" fillId="5" borderId="0" xfId="0" applyNumberFormat="1" applyFont="1" applyFill="1" applyAlignment="1">
      <alignment horizontal="left" vertical="top" wrapText="1"/>
    </xf>
    <xf numFmtId="10" fontId="164" fillId="5" borderId="0" xfId="0" applyNumberFormat="1" applyFont="1" applyFill="1" applyAlignment="1">
      <alignment horizontal="justify" vertical="top" wrapText="1"/>
    </xf>
    <xf numFmtId="10" fontId="42" fillId="0" borderId="0" xfId="0" applyNumberFormat="1" applyFont="1" applyAlignment="1">
      <alignment horizontal="justify" vertical="top" wrapText="1"/>
    </xf>
    <xf numFmtId="189" fontId="123" fillId="0" borderId="0" xfId="11417" applyNumberFormat="1" applyFont="1" applyAlignment="1">
      <alignment horizontal="center" vertical="center"/>
    </xf>
    <xf numFmtId="0" fontId="42" fillId="0" borderId="0" xfId="0" applyFont="1" applyAlignment="1">
      <alignment horizontal="left" vertical="top" wrapText="1"/>
    </xf>
    <xf numFmtId="196" fontId="123" fillId="0" borderId="0" xfId="11417" applyNumberFormat="1" applyFont="1" applyAlignment="1">
      <alignment horizontal="center" vertical="center"/>
    </xf>
    <xf numFmtId="43" fontId="42" fillId="0" borderId="0" xfId="2382" applyFont="1" applyFill="1"/>
    <xf numFmtId="0" fontId="42" fillId="0" borderId="0" xfId="11417" applyFont="1" applyAlignment="1">
      <alignment vertical="distributed"/>
    </xf>
    <xf numFmtId="2" fontId="123" fillId="0" borderId="0" xfId="0" applyNumberFormat="1" applyFont="1" applyAlignment="1">
      <alignment horizontal="center" vertical="center"/>
    </xf>
    <xf numFmtId="2" fontId="123" fillId="0" borderId="0" xfId="0" applyNumberFormat="1" applyFont="1" applyAlignment="1">
      <alignment horizontal="center" vertical="center" wrapText="1"/>
    </xf>
    <xf numFmtId="2" fontId="123" fillId="0" borderId="0" xfId="11417" applyNumberFormat="1" applyFont="1" applyAlignment="1">
      <alignment horizontal="center" vertical="center"/>
    </xf>
    <xf numFmtId="2" fontId="42" fillId="0" borderId="0" xfId="11417" applyNumberFormat="1" applyFont="1" applyAlignment="1">
      <alignment horizontal="center" vertical="center"/>
    </xf>
    <xf numFmtId="186" fontId="123" fillId="0" borderId="0" xfId="11417" applyNumberFormat="1" applyFont="1" applyAlignment="1">
      <alignment horizontal="center" vertical="center"/>
    </xf>
    <xf numFmtId="0" fontId="42" fillId="0" borderId="0" xfId="11417" quotePrefix="1" applyFont="1" applyAlignment="1">
      <alignment horizontal="justify" vertical="top" wrapText="1"/>
    </xf>
    <xf numFmtId="0" fontId="170" fillId="0" borderId="0" xfId="19458" applyFont="1"/>
    <xf numFmtId="0" fontId="14" fillId="0" borderId="12" xfId="19458" applyFont="1" applyBorder="1"/>
    <xf numFmtId="0" fontId="14" fillId="0" borderId="0" xfId="19458" applyFont="1"/>
    <xf numFmtId="164" fontId="14" fillId="0" borderId="0" xfId="8783" applyNumberFormat="1" applyFont="1" applyFill="1" applyBorder="1"/>
    <xf numFmtId="195" fontId="14" fillId="0" borderId="0" xfId="5392" applyNumberFormat="1" applyFont="1" applyFill="1" applyBorder="1"/>
    <xf numFmtId="164" fontId="14" fillId="0" borderId="16" xfId="8783" applyNumberFormat="1" applyFont="1" applyFill="1" applyBorder="1"/>
    <xf numFmtId="0" fontId="171" fillId="0" borderId="12" xfId="19458" applyFont="1" applyBorder="1"/>
    <xf numFmtId="0" fontId="171" fillId="0" borderId="0" xfId="19458" applyFont="1"/>
    <xf numFmtId="0" fontId="171" fillId="0" borderId="12" xfId="19458" applyFont="1" applyBorder="1" applyAlignment="1">
      <alignment horizontal="center"/>
    </xf>
    <xf numFmtId="0" fontId="171" fillId="0" borderId="0" xfId="19458" applyFont="1" applyAlignment="1">
      <alignment horizontal="center"/>
    </xf>
    <xf numFmtId="0" fontId="121" fillId="0" borderId="3" xfId="19458" applyFont="1" applyBorder="1" applyAlignment="1">
      <alignment horizontal="center"/>
    </xf>
    <xf numFmtId="164" fontId="121" fillId="0" borderId="3" xfId="8783" applyNumberFormat="1" applyFont="1" applyFill="1" applyBorder="1"/>
    <xf numFmtId="0" fontId="121" fillId="0" borderId="0" xfId="19458" applyFont="1"/>
    <xf numFmtId="195" fontId="121" fillId="0" borderId="3" xfId="5392" applyNumberFormat="1" applyFont="1" applyFill="1" applyBorder="1"/>
    <xf numFmtId="0" fontId="14" fillId="0" borderId="0" xfId="19458" applyFont="1" applyAlignment="1">
      <alignment horizontal="right"/>
    </xf>
    <xf numFmtId="164" fontId="14" fillId="0" borderId="15" xfId="8783" applyNumberFormat="1" applyFont="1" applyFill="1" applyBorder="1"/>
    <xf numFmtId="164" fontId="14" fillId="0" borderId="16" xfId="19458" applyNumberFormat="1" applyFont="1" applyBorder="1"/>
    <xf numFmtId="164" fontId="14" fillId="0" borderId="0" xfId="19458" applyNumberFormat="1" applyFont="1"/>
    <xf numFmtId="164" fontId="14" fillId="0" borderId="43" xfId="19458" applyNumberFormat="1" applyFont="1" applyBorder="1"/>
    <xf numFmtId="164" fontId="14" fillId="0" borderId="42" xfId="8783" applyNumberFormat="1" applyFont="1" applyFill="1" applyBorder="1"/>
    <xf numFmtId="164" fontId="14" fillId="0" borderId="43" xfId="8783" applyNumberFormat="1" applyFont="1" applyFill="1" applyBorder="1"/>
    <xf numFmtId="0" fontId="121" fillId="0" borderId="0" xfId="19458" applyFont="1" applyAlignment="1">
      <alignment horizontal="left"/>
    </xf>
    <xf numFmtId="0" fontId="14" fillId="0" borderId="0" xfId="19458" applyFont="1" applyAlignment="1">
      <alignment horizontal="left"/>
    </xf>
    <xf numFmtId="43" fontId="14" fillId="0" borderId="0" xfId="19458" applyNumberFormat="1" applyFont="1"/>
    <xf numFmtId="164" fontId="121" fillId="0" borderId="64" xfId="19458" applyNumberFormat="1" applyFont="1" applyBorder="1"/>
    <xf numFmtId="164" fontId="121" fillId="0" borderId="0" xfId="19458" applyNumberFormat="1" applyFont="1"/>
    <xf numFmtId="164" fontId="121" fillId="0" borderId="16" xfId="19458" applyNumberFormat="1" applyFont="1" applyBorder="1"/>
    <xf numFmtId="0" fontId="173" fillId="0" borderId="0" xfId="19458" applyFont="1"/>
    <xf numFmtId="164" fontId="121" fillId="0" borderId="11" xfId="19458" applyNumberFormat="1" applyFont="1" applyBorder="1"/>
    <xf numFmtId="164" fontId="121" fillId="0" borderId="64" xfId="8783" applyNumberFormat="1" applyFont="1" applyFill="1" applyBorder="1"/>
    <xf numFmtId="164" fontId="121" fillId="0" borderId="0" xfId="8783" applyNumberFormat="1" applyFont="1" applyFill="1" applyBorder="1"/>
    <xf numFmtId="164" fontId="121" fillId="0" borderId="17" xfId="8783" applyNumberFormat="1" applyFont="1" applyFill="1" applyBorder="1"/>
    <xf numFmtId="10" fontId="14" fillId="0" borderId="0" xfId="5392" applyNumberFormat="1" applyFont="1" applyFill="1" applyBorder="1"/>
    <xf numFmtId="164" fontId="14" fillId="44" borderId="0" xfId="8783" applyNumberFormat="1" applyFont="1" applyFill="1" applyBorder="1"/>
    <xf numFmtId="43" fontId="162" fillId="0" borderId="0" xfId="19458" applyNumberFormat="1" applyFont="1"/>
    <xf numFmtId="164" fontId="121" fillId="0" borderId="17" xfId="19458" applyNumberFormat="1" applyFont="1" applyBorder="1"/>
    <xf numFmtId="0" fontId="14" fillId="0" borderId="13" xfId="19458" applyFont="1" applyBorder="1"/>
    <xf numFmtId="164" fontId="14" fillId="0" borderId="40" xfId="8783" applyNumberFormat="1" applyFont="1" applyFill="1" applyBorder="1"/>
    <xf numFmtId="164" fontId="14" fillId="0" borderId="65" xfId="8783" applyNumberFormat="1" applyFont="1" applyFill="1" applyBorder="1"/>
    <xf numFmtId="164" fontId="14" fillId="44" borderId="65" xfId="8783" applyNumberFormat="1" applyFont="1" applyFill="1" applyBorder="1"/>
    <xf numFmtId="164" fontId="14" fillId="0" borderId="10" xfId="8783" applyNumberFormat="1" applyFont="1" applyFill="1" applyBorder="1"/>
    <xf numFmtId="0" fontId="14" fillId="0" borderId="0" xfId="19458" applyFont="1" applyAlignment="1">
      <alignment vertical="top" wrapText="1"/>
    </xf>
    <xf numFmtId="164" fontId="121" fillId="0" borderId="16" xfId="8783" applyNumberFormat="1" applyFont="1" applyFill="1" applyBorder="1" applyAlignment="1">
      <alignment vertical="top" wrapText="1"/>
    </xf>
    <xf numFmtId="164" fontId="121" fillId="0" borderId="0" xfId="8783" applyNumberFormat="1" applyFont="1" applyFill="1" applyBorder="1" applyAlignment="1">
      <alignment vertical="top" wrapText="1"/>
    </xf>
    <xf numFmtId="0" fontId="121" fillId="0" borderId="12" xfId="19458" applyFont="1" applyBorder="1"/>
    <xf numFmtId="195" fontId="121" fillId="0" borderId="0" xfId="5392" applyNumberFormat="1" applyFont="1" applyFill="1" applyBorder="1"/>
    <xf numFmtId="164" fontId="121" fillId="0" borderId="16" xfId="8783" applyNumberFormat="1" applyFont="1" applyFill="1" applyBorder="1"/>
    <xf numFmtId="0" fontId="14" fillId="0" borderId="15" xfId="19458" applyFont="1" applyBorder="1"/>
    <xf numFmtId="195" fontId="14" fillId="0" borderId="15" xfId="5392" applyNumberFormat="1" applyFont="1" applyFill="1" applyBorder="1"/>
    <xf numFmtId="164" fontId="14" fillId="0" borderId="14" xfId="8783" applyNumberFormat="1" applyFont="1" applyFill="1" applyBorder="1"/>
    <xf numFmtId="164" fontId="14" fillId="0" borderId="0" xfId="8783" applyNumberFormat="1" applyFont="1" applyFill="1"/>
    <xf numFmtId="195" fontId="14" fillId="0" borderId="0" xfId="5392" applyNumberFormat="1" applyFont="1" applyFill="1"/>
    <xf numFmtId="164" fontId="2" fillId="0" borderId="0" xfId="8783" applyNumberFormat="1" applyFont="1"/>
    <xf numFmtId="0" fontId="120" fillId="0" borderId="0" xfId="19458" applyFont="1" applyAlignment="1">
      <alignment horizontal="right"/>
    </xf>
    <xf numFmtId="164" fontId="171" fillId="0" borderId="0" xfId="8783" applyNumberFormat="1" applyFont="1" applyAlignment="1">
      <alignment horizontal="center"/>
    </xf>
    <xf numFmtId="164" fontId="14" fillId="0" borderId="0" xfId="8783" applyNumberFormat="1" applyFont="1"/>
    <xf numFmtId="0" fontId="121" fillId="0" borderId="40" xfId="19458" applyFont="1" applyBorder="1" applyAlignment="1">
      <alignment horizontal="center"/>
    </xf>
    <xf numFmtId="164" fontId="121" fillId="0" borderId="40" xfId="8783" applyNumberFormat="1" applyFont="1" applyBorder="1" applyAlignment="1">
      <alignment horizontal="center"/>
    </xf>
    <xf numFmtId="0" fontId="121" fillId="0" borderId="65" xfId="19458" applyFont="1" applyBorder="1" applyAlignment="1">
      <alignment horizontal="center"/>
    </xf>
    <xf numFmtId="15" fontId="121" fillId="0" borderId="10" xfId="19458" applyNumberFormat="1" applyFont="1" applyBorder="1" applyAlignment="1">
      <alignment horizontal="center"/>
    </xf>
    <xf numFmtId="0" fontId="121" fillId="0" borderId="10" xfId="19458" applyFont="1" applyBorder="1" applyAlignment="1">
      <alignment horizontal="center"/>
    </xf>
    <xf numFmtId="164" fontId="121" fillId="0" borderId="10" xfId="8783" applyNumberFormat="1" applyFont="1" applyBorder="1" applyAlignment="1">
      <alignment horizontal="center"/>
    </xf>
    <xf numFmtId="164" fontId="14" fillId="0" borderId="0" xfId="8783" applyNumberFormat="1" applyFont="1" applyBorder="1"/>
    <xf numFmtId="164" fontId="14" fillId="0" borderId="16" xfId="8783" applyNumberFormat="1" applyFont="1" applyBorder="1"/>
    <xf numFmtId="9" fontId="14" fillId="0" borderId="0" xfId="5398" applyFont="1" applyBorder="1" applyAlignment="1">
      <alignment horizontal="center"/>
    </xf>
    <xf numFmtId="164" fontId="2" fillId="0" borderId="0" xfId="19458" applyNumberFormat="1"/>
    <xf numFmtId="164" fontId="14" fillId="0" borderId="0" xfId="8783" applyNumberFormat="1" applyFont="1" applyBorder="1" applyAlignment="1">
      <alignment horizontal="center"/>
    </xf>
    <xf numFmtId="197" fontId="14" fillId="0" borderId="0" xfId="2472" applyNumberFormat="1" applyFont="1" applyBorder="1"/>
    <xf numFmtId="0" fontId="121" fillId="0" borderId="45" xfId="19458" applyFont="1" applyBorder="1"/>
    <xf numFmtId="0" fontId="121" fillId="0" borderId="3" xfId="19458" applyFont="1" applyBorder="1"/>
    <xf numFmtId="164" fontId="121" fillId="0" borderId="3" xfId="8783" applyNumberFormat="1" applyFont="1" applyBorder="1"/>
    <xf numFmtId="0" fontId="2" fillId="0" borderId="0" xfId="19458" applyAlignment="1">
      <alignment horizontal="left" vertical="top"/>
    </xf>
    <xf numFmtId="0" fontId="42" fillId="0" borderId="0" xfId="19504" applyFont="1" applyAlignment="1">
      <alignment vertical="center"/>
    </xf>
    <xf numFmtId="0" fontId="42" fillId="0" borderId="0" xfId="19504" applyFont="1" applyAlignment="1">
      <alignment horizontal="center" vertical="center"/>
    </xf>
    <xf numFmtId="0" fontId="123" fillId="0" borderId="40" xfId="19504" applyFont="1" applyBorder="1" applyAlignment="1">
      <alignment horizontal="center" vertical="center"/>
    </xf>
    <xf numFmtId="0" fontId="123" fillId="0" borderId="42" xfId="19504" applyFont="1" applyBorder="1" applyAlignment="1">
      <alignment horizontal="center" vertical="center" wrapText="1"/>
    </xf>
    <xf numFmtId="0" fontId="123" fillId="0" borderId="40" xfId="19504" applyFont="1" applyBorder="1" applyAlignment="1">
      <alignment horizontal="center" vertical="center" wrapText="1"/>
    </xf>
    <xf numFmtId="0" fontId="42" fillId="0" borderId="0" xfId="19504" applyFont="1" applyAlignment="1">
      <alignment horizontal="center" vertical="center" wrapText="1"/>
    </xf>
    <xf numFmtId="0" fontId="123" fillId="0" borderId="0" xfId="19504" applyFont="1" applyAlignment="1">
      <alignment horizontal="center" vertical="center" wrapText="1"/>
    </xf>
    <xf numFmtId="0" fontId="123" fillId="0" borderId="10" xfId="19504" applyFont="1" applyBorder="1" applyAlignment="1">
      <alignment horizontal="center" vertical="center"/>
    </xf>
    <xf numFmtId="0" fontId="123" fillId="0" borderId="0" xfId="19504" applyFont="1" applyAlignment="1">
      <alignment horizontal="center" vertical="center"/>
    </xf>
    <xf numFmtId="175" fontId="123" fillId="0" borderId="10" xfId="19504" applyNumberFormat="1" applyFont="1" applyBorder="1" applyAlignment="1">
      <alignment horizontal="center" vertical="center"/>
    </xf>
    <xf numFmtId="175" fontId="123" fillId="0" borderId="0" xfId="19504" applyNumberFormat="1" applyFont="1" applyAlignment="1">
      <alignment horizontal="center" vertical="center"/>
    </xf>
    <xf numFmtId="0" fontId="42" fillId="0" borderId="12" xfId="19504" quotePrefix="1" applyFont="1" applyBorder="1" applyAlignment="1">
      <alignment horizontal="center" vertical="center" wrapText="1"/>
    </xf>
    <xf numFmtId="0" fontId="42" fillId="0" borderId="0" xfId="19504" applyFont="1" applyAlignment="1">
      <alignment horizontal="left" vertical="center"/>
    </xf>
    <xf numFmtId="164" fontId="42" fillId="0" borderId="0" xfId="19505" applyNumberFormat="1" applyFont="1" applyBorder="1" applyAlignment="1">
      <alignment horizontal="center" vertical="center"/>
    </xf>
    <xf numFmtId="164" fontId="42" fillId="0" borderId="0" xfId="19505" applyNumberFormat="1" applyFont="1" applyFill="1" applyBorder="1" applyAlignment="1">
      <alignment horizontal="center" vertical="center"/>
    </xf>
    <xf numFmtId="164" fontId="0" fillId="0" borderId="0" xfId="19505" applyNumberFormat="1" applyFont="1" applyBorder="1" applyAlignment="1">
      <alignment horizontal="left" vertical="top"/>
    </xf>
    <xf numFmtId="164" fontId="42" fillId="0" borderId="16" xfId="19505" applyNumberFormat="1" applyFont="1" applyBorder="1" applyAlignment="1">
      <alignment horizontal="center" vertical="center"/>
    </xf>
    <xf numFmtId="0" fontId="123" fillId="0" borderId="15" xfId="19504" applyFont="1" applyBorder="1" applyAlignment="1">
      <alignment horizontal="center" vertical="center"/>
    </xf>
    <xf numFmtId="164" fontId="123" fillId="0" borderId="3" xfId="19506" applyNumberFormat="1" applyFont="1" applyFill="1" applyBorder="1" applyAlignment="1">
      <alignment horizontal="center" vertical="center"/>
    </xf>
    <xf numFmtId="164" fontId="123" fillId="0" borderId="15" xfId="19506" applyNumberFormat="1" applyFont="1" applyFill="1" applyBorder="1" applyAlignment="1">
      <alignment horizontal="center" vertical="center"/>
    </xf>
    <xf numFmtId="0" fontId="123" fillId="0" borderId="0" xfId="19504" applyFont="1" applyAlignment="1">
      <alignment vertical="center"/>
    </xf>
    <xf numFmtId="43" fontId="0" fillId="0" borderId="0" xfId="8783" applyFont="1" applyAlignment="1">
      <alignment horizontal="left" vertical="top"/>
    </xf>
    <xf numFmtId="0" fontId="33" fillId="0" borderId="0" xfId="19507"/>
    <xf numFmtId="197" fontId="0" fillId="0" borderId="0" xfId="2472" applyNumberFormat="1" applyFont="1"/>
    <xf numFmtId="0" fontId="176" fillId="0" borderId="0" xfId="19507" applyFont="1"/>
    <xf numFmtId="164" fontId="176" fillId="0" borderId="0" xfId="2472" applyNumberFormat="1" applyFont="1" applyAlignment="1">
      <alignment horizontal="center"/>
    </xf>
    <xf numFmtId="0" fontId="179" fillId="0" borderId="0" xfId="19507" applyFont="1"/>
    <xf numFmtId="0" fontId="179" fillId="0" borderId="0" xfId="19507" applyFont="1" applyAlignment="1">
      <alignment horizontal="left"/>
    </xf>
    <xf numFmtId="198" fontId="134" fillId="0" borderId="40" xfId="2426" applyNumberFormat="1" applyFont="1" applyBorder="1"/>
    <xf numFmtId="199" fontId="134" fillId="0" borderId="0" xfId="2426" applyNumberFormat="1" applyFont="1"/>
    <xf numFmtId="0" fontId="180" fillId="0" borderId="0" xfId="19507" applyFont="1" applyAlignment="1">
      <alignment horizontal="center"/>
    </xf>
    <xf numFmtId="0" fontId="134" fillId="0" borderId="40" xfId="2426" applyFont="1" applyBorder="1"/>
    <xf numFmtId="197" fontId="178" fillId="66" borderId="68" xfId="2472" applyNumberFormat="1" applyFont="1" applyFill="1" applyBorder="1" applyAlignment="1">
      <alignment horizontal="center" vertical="center"/>
    </xf>
    <xf numFmtId="197" fontId="178" fillId="48" borderId="68" xfId="2472" applyNumberFormat="1" applyFont="1" applyFill="1" applyBorder="1" applyAlignment="1">
      <alignment horizontal="center" vertical="center"/>
    </xf>
    <xf numFmtId="197" fontId="181" fillId="67" borderId="68" xfId="2472" applyNumberFormat="1" applyFont="1" applyFill="1" applyBorder="1" applyAlignment="1">
      <alignment horizontal="center" vertical="center"/>
    </xf>
    <xf numFmtId="197" fontId="181" fillId="67" borderId="69" xfId="2472" applyNumberFormat="1" applyFont="1" applyFill="1" applyBorder="1" applyAlignment="1">
      <alignment horizontal="center" vertical="center"/>
    </xf>
    <xf numFmtId="164" fontId="181" fillId="67" borderId="68" xfId="2472" applyNumberFormat="1" applyFont="1" applyFill="1" applyBorder="1" applyAlignment="1">
      <alignment horizontal="center" vertical="center"/>
    </xf>
    <xf numFmtId="164" fontId="181" fillId="67" borderId="69" xfId="2472" applyNumberFormat="1" applyFont="1" applyFill="1" applyBorder="1" applyAlignment="1">
      <alignment horizontal="center" vertical="center"/>
    </xf>
    <xf numFmtId="164" fontId="179" fillId="0" borderId="0" xfId="2472" applyNumberFormat="1" applyFont="1"/>
    <xf numFmtId="0" fontId="120" fillId="68" borderId="3" xfId="19507" applyFont="1" applyFill="1" applyBorder="1" applyAlignment="1">
      <alignment horizontal="center" vertical="center" wrapText="1"/>
    </xf>
    <xf numFmtId="198" fontId="120" fillId="68" borderId="3" xfId="19507" applyNumberFormat="1" applyFont="1" applyFill="1" applyBorder="1" applyAlignment="1">
      <alignment horizontal="center" vertical="center" wrapText="1"/>
    </xf>
    <xf numFmtId="199" fontId="120" fillId="68" borderId="3" xfId="19507" applyNumberFormat="1" applyFont="1" applyFill="1" applyBorder="1" applyAlignment="1">
      <alignment horizontal="center" vertical="center" wrapText="1"/>
    </xf>
    <xf numFmtId="197" fontId="120" fillId="69" borderId="3" xfId="2472" applyNumberFormat="1" applyFont="1" applyFill="1" applyBorder="1" applyAlignment="1">
      <alignment horizontal="center" vertical="center" wrapText="1"/>
    </xf>
    <xf numFmtId="197" fontId="120" fillId="69" borderId="40" xfId="2472" applyNumberFormat="1" applyFont="1" applyFill="1" applyBorder="1" applyAlignment="1">
      <alignment horizontal="center" vertical="center" wrapText="1"/>
    </xf>
    <xf numFmtId="197" fontId="120" fillId="65" borderId="3" xfId="2472" applyNumberFormat="1" applyFont="1" applyFill="1" applyBorder="1" applyAlignment="1">
      <alignment horizontal="center" vertical="center" wrapText="1"/>
    </xf>
    <xf numFmtId="164" fontId="120" fillId="65" borderId="3" xfId="2472" applyNumberFormat="1" applyFont="1" applyFill="1" applyBorder="1" applyAlignment="1">
      <alignment horizontal="center" vertical="center" wrapText="1"/>
    </xf>
    <xf numFmtId="164" fontId="120" fillId="65" borderId="45" xfId="2472" applyNumberFormat="1" applyFont="1" applyFill="1" applyBorder="1" applyAlignment="1">
      <alignment horizontal="center" vertical="center" wrapText="1"/>
    </xf>
    <xf numFmtId="0" fontId="2" fillId="0" borderId="3" xfId="19507" applyFont="1" applyBorder="1" applyAlignment="1">
      <alignment horizontal="center" vertical="center" wrapText="1"/>
    </xf>
    <xf numFmtId="0" fontId="2" fillId="0" borderId="0" xfId="19507" applyFont="1" applyAlignment="1">
      <alignment horizontal="center" vertical="center" wrapText="1"/>
    </xf>
    <xf numFmtId="0" fontId="179" fillId="0" borderId="3" xfId="19507" applyFont="1" applyBorder="1"/>
    <xf numFmtId="0" fontId="2" fillId="0" borderId="3" xfId="2426" applyBorder="1" applyAlignment="1">
      <alignment vertical="top"/>
    </xf>
    <xf numFmtId="198" fontId="179" fillId="0" borderId="3" xfId="19507" applyNumberFormat="1" applyFont="1" applyBorder="1" applyAlignment="1">
      <alignment horizontal="right"/>
    </xf>
    <xf numFmtId="0" fontId="179" fillId="0" borderId="45" xfId="19507" applyFont="1" applyBorder="1" applyAlignment="1">
      <alignment horizontal="center" vertical="center"/>
    </xf>
    <xf numFmtId="0" fontId="179" fillId="0" borderId="45" xfId="19507" applyFont="1" applyBorder="1" applyAlignment="1">
      <alignment horizontal="left"/>
    </xf>
    <xf numFmtId="200" fontId="2" fillId="0" borderId="3" xfId="2472" applyNumberFormat="1" applyFont="1" applyFill="1" applyBorder="1" applyAlignment="1">
      <alignment horizontal="center"/>
    </xf>
    <xf numFmtId="200" fontId="2" fillId="0" borderId="46" xfId="2472" applyNumberFormat="1" applyFont="1" applyFill="1" applyBorder="1" applyAlignment="1">
      <alignment horizontal="center"/>
    </xf>
    <xf numFmtId="0" fontId="134" fillId="0" borderId="3" xfId="2426" applyFont="1" applyBorder="1" applyAlignment="1">
      <alignment horizontal="center"/>
    </xf>
    <xf numFmtId="0" fontId="134" fillId="0" borderId="3" xfId="2426" applyFont="1" applyBorder="1"/>
    <xf numFmtId="197" fontId="179" fillId="0" borderId="3" xfId="2472" applyNumberFormat="1" applyFont="1" applyFill="1" applyBorder="1" applyAlignment="1">
      <alignment horizontal="left"/>
    </xf>
    <xf numFmtId="197" fontId="179" fillId="0" borderId="3" xfId="2472" applyNumberFormat="1" applyFont="1" applyFill="1" applyBorder="1" applyAlignment="1">
      <alignment horizontal="left" vertical="top"/>
    </xf>
    <xf numFmtId="197" fontId="180" fillId="0" borderId="3" xfId="2472" applyNumberFormat="1" applyFont="1" applyFill="1" applyBorder="1" applyAlignment="1">
      <alignment horizontal="center" vertical="center"/>
    </xf>
    <xf numFmtId="197" fontId="179" fillId="0" borderId="3" xfId="2472" applyNumberFormat="1" applyFont="1" applyFill="1" applyBorder="1"/>
    <xf numFmtId="164" fontId="179" fillId="0" borderId="3" xfId="2472" applyNumberFormat="1" applyFont="1" applyFill="1" applyBorder="1"/>
    <xf numFmtId="164" fontId="179" fillId="0" borderId="45" xfId="2472" applyNumberFormat="1" applyFont="1" applyFill="1" applyBorder="1"/>
    <xf numFmtId="43" fontId="179" fillId="0" borderId="3" xfId="19507" applyNumberFormat="1" applyFont="1" applyBorder="1"/>
    <xf numFmtId="0" fontId="42" fillId="0" borderId="3" xfId="14339" applyFont="1" applyBorder="1"/>
    <xf numFmtId="0" fontId="33" fillId="0" borderId="70" xfId="19507" applyBorder="1" applyAlignment="1">
      <alignment vertical="top"/>
    </xf>
    <xf numFmtId="198" fontId="179" fillId="0" borderId="45" xfId="19507" applyNumberFormat="1" applyFont="1" applyBorder="1" applyAlignment="1">
      <alignment horizontal="right"/>
    </xf>
    <xf numFmtId="197" fontId="179" fillId="0" borderId="0" xfId="2472" applyNumberFormat="1" applyFont="1"/>
    <xf numFmtId="0" fontId="33" fillId="44" borderId="44" xfId="19507" applyFill="1" applyBorder="1" applyAlignment="1">
      <alignment vertical="top"/>
    </xf>
    <xf numFmtId="198" fontId="179" fillId="44" borderId="3" xfId="19507" applyNumberFormat="1" applyFont="1" applyFill="1" applyBorder="1" applyAlignment="1">
      <alignment horizontal="right"/>
    </xf>
    <xf numFmtId="198" fontId="179" fillId="44" borderId="45" xfId="19507" applyNumberFormat="1" applyFont="1" applyFill="1" applyBorder="1" applyAlignment="1">
      <alignment horizontal="right"/>
    </xf>
    <xf numFmtId="0" fontId="179" fillId="44" borderId="45" xfId="19507" applyFont="1" applyFill="1" applyBorder="1" applyAlignment="1">
      <alignment horizontal="left"/>
    </xf>
    <xf numFmtId="200" fontId="2" fillId="44" borderId="3" xfId="2472" applyNumberFormat="1" applyFont="1" applyFill="1" applyBorder="1" applyAlignment="1">
      <alignment horizontal="center"/>
    </xf>
    <xf numFmtId="200" fontId="2" fillId="44" borderId="46" xfId="2472" applyNumberFormat="1" applyFont="1" applyFill="1" applyBorder="1" applyAlignment="1">
      <alignment horizontal="center"/>
    </xf>
    <xf numFmtId="0" fontId="134" fillId="44" borderId="3" xfId="2426" applyFont="1" applyFill="1" applyBorder="1" applyAlignment="1">
      <alignment horizontal="center"/>
    </xf>
    <xf numFmtId="197" fontId="179" fillId="44" borderId="3" xfId="2472" applyNumberFormat="1" applyFont="1" applyFill="1" applyBorder="1" applyAlignment="1">
      <alignment horizontal="left"/>
    </xf>
    <xf numFmtId="197" fontId="179" fillId="44" borderId="3" xfId="2472" applyNumberFormat="1" applyFont="1" applyFill="1" applyBorder="1" applyAlignment="1">
      <alignment horizontal="left" vertical="top"/>
    </xf>
    <xf numFmtId="0" fontId="33" fillId="0" borderId="71" xfId="19507" applyBorder="1" applyAlignment="1">
      <alignment horizontal="left" vertical="top"/>
    </xf>
    <xf numFmtId="0" fontId="33" fillId="48" borderId="44" xfId="19507" applyFill="1" applyBorder="1" applyAlignment="1">
      <alignment horizontal="center" vertical="center"/>
    </xf>
    <xf numFmtId="201" fontId="33" fillId="48" borderId="44" xfId="19507" applyNumberFormat="1" applyFill="1" applyBorder="1" applyAlignment="1">
      <alignment horizontal="center" vertical="center"/>
    </xf>
    <xf numFmtId="0" fontId="33" fillId="48" borderId="44" xfId="19507" applyFill="1" applyBorder="1" applyAlignment="1">
      <alignment horizontal="left" vertical="center"/>
    </xf>
    <xf numFmtId="164" fontId="0" fillId="48" borderId="44" xfId="8783" applyNumberFormat="1" applyFont="1" applyFill="1" applyBorder="1" applyAlignment="1">
      <alignment horizontal="left" vertical="center"/>
    </xf>
    <xf numFmtId="43" fontId="0" fillId="48" borderId="44" xfId="8783" applyFont="1" applyFill="1" applyBorder="1" applyAlignment="1">
      <alignment horizontal="left" vertical="center"/>
    </xf>
    <xf numFmtId="43" fontId="0" fillId="0" borderId="44" xfId="8783" applyFont="1" applyFill="1" applyBorder="1" applyAlignment="1">
      <alignment horizontal="left" vertical="center"/>
    </xf>
    <xf numFmtId="164" fontId="0" fillId="0" borderId="44" xfId="8783" applyNumberFormat="1" applyFont="1" applyFill="1" applyBorder="1" applyAlignment="1">
      <alignment vertical="top"/>
    </xf>
    <xf numFmtId="164" fontId="0" fillId="0" borderId="72" xfId="8783" applyNumberFormat="1" applyFont="1" applyFill="1" applyBorder="1" applyAlignment="1">
      <alignment vertical="top"/>
    </xf>
    <xf numFmtId="0" fontId="33" fillId="0" borderId="0" xfId="19507" applyAlignment="1">
      <alignment vertical="top"/>
    </xf>
    <xf numFmtId="0" fontId="33" fillId="0" borderId="44" xfId="19507" applyBorder="1" applyAlignment="1">
      <alignment horizontal="center" vertical="center"/>
    </xf>
    <xf numFmtId="201" fontId="33" fillId="0" borderId="44" xfId="19507" applyNumberFormat="1" applyBorder="1" applyAlignment="1">
      <alignment horizontal="center" vertical="center"/>
    </xf>
    <xf numFmtId="0" fontId="33" fillId="0" borderId="44" xfId="19507" applyBorder="1" applyAlignment="1">
      <alignment horizontal="left" vertical="center"/>
    </xf>
    <xf numFmtId="164" fontId="0" fillId="0" borderId="44" xfId="8783" applyNumberFormat="1" applyFont="1" applyFill="1" applyBorder="1" applyAlignment="1">
      <alignment horizontal="left" vertical="center"/>
    </xf>
    <xf numFmtId="0" fontId="33" fillId="0" borderId="73" xfId="19507" applyBorder="1" applyAlignment="1">
      <alignment horizontal="left" vertical="center"/>
    </xf>
    <xf numFmtId="0" fontId="33" fillId="0" borderId="44" xfId="19507" applyBorder="1" applyAlignment="1">
      <alignment horizontal="left" vertical="center" wrapText="1"/>
    </xf>
    <xf numFmtId="14" fontId="33" fillId="0" borderId="0" xfId="19507" applyNumberFormat="1" applyAlignment="1">
      <alignment horizontal="right" vertical="top"/>
    </xf>
    <xf numFmtId="0" fontId="33" fillId="0" borderId="0" xfId="19507" applyAlignment="1">
      <alignment horizontal="center" vertical="center"/>
    </xf>
    <xf numFmtId="0" fontId="33" fillId="0" borderId="0" xfId="19507" applyAlignment="1">
      <alignment horizontal="left" vertical="top"/>
    </xf>
    <xf numFmtId="201" fontId="33" fillId="0" borderId="0" xfId="19507" applyNumberFormat="1" applyAlignment="1">
      <alignment horizontal="center" vertical="center"/>
    </xf>
    <xf numFmtId="164" fontId="0" fillId="0" borderId="0" xfId="8783" applyNumberFormat="1" applyFont="1" applyFill="1" applyBorder="1" applyAlignment="1">
      <alignment horizontal="left" vertical="center"/>
    </xf>
    <xf numFmtId="164" fontId="0" fillId="0" borderId="0" xfId="8783" applyNumberFormat="1" applyFont="1" applyFill="1" applyBorder="1" applyAlignment="1">
      <alignment vertical="top"/>
    </xf>
    <xf numFmtId="197" fontId="128" fillId="0" borderId="3" xfId="2472" applyNumberFormat="1" applyFont="1" applyBorder="1"/>
    <xf numFmtId="164" fontId="178" fillId="66" borderId="68" xfId="2472" applyNumberFormat="1" applyFont="1" applyFill="1" applyBorder="1" applyAlignment="1">
      <alignment horizontal="center" vertical="center"/>
    </xf>
    <xf numFmtId="164" fontId="178" fillId="48" borderId="68" xfId="2472" applyNumberFormat="1" applyFont="1" applyFill="1" applyBorder="1" applyAlignment="1">
      <alignment horizontal="center" vertical="center"/>
    </xf>
    <xf numFmtId="164" fontId="179" fillId="0" borderId="0" xfId="2472" applyNumberFormat="1" applyFont="1" applyAlignment="1">
      <alignment horizontal="center"/>
    </xf>
    <xf numFmtId="0" fontId="120" fillId="68" borderId="3" xfId="19507" applyFont="1" applyFill="1" applyBorder="1" applyAlignment="1">
      <alignment horizontal="center" vertical="center"/>
    </xf>
    <xf numFmtId="199" fontId="120" fillId="68" borderId="3" xfId="19507" applyNumberFormat="1" applyFont="1" applyFill="1" applyBorder="1" applyAlignment="1">
      <alignment horizontal="center" vertical="center"/>
    </xf>
    <xf numFmtId="164" fontId="120" fillId="69" borderId="3" xfId="2472" applyNumberFormat="1" applyFont="1" applyFill="1" applyBorder="1" applyAlignment="1">
      <alignment horizontal="center" vertical="center"/>
    </xf>
    <xf numFmtId="164" fontId="120" fillId="69" borderId="3" xfId="2472" applyNumberFormat="1" applyFont="1" applyFill="1" applyBorder="1" applyAlignment="1">
      <alignment horizontal="center" vertical="center" wrapText="1"/>
    </xf>
    <xf numFmtId="164" fontId="120" fillId="69" borderId="40" xfId="2472" applyNumberFormat="1" applyFont="1" applyFill="1" applyBorder="1" applyAlignment="1">
      <alignment horizontal="center" vertical="center"/>
    </xf>
    <xf numFmtId="164" fontId="120" fillId="65" borderId="3" xfId="2472" applyNumberFormat="1" applyFont="1" applyFill="1" applyBorder="1" applyAlignment="1">
      <alignment horizontal="center" vertical="center"/>
    </xf>
    <xf numFmtId="164" fontId="179" fillId="0" borderId="3" xfId="2472" applyNumberFormat="1" applyFont="1" applyFill="1" applyBorder="1" applyAlignment="1">
      <alignment horizontal="left"/>
    </xf>
    <xf numFmtId="164" fontId="179" fillId="0" borderId="3" xfId="2472" applyNumberFormat="1" applyFont="1" applyFill="1" applyBorder="1" applyAlignment="1">
      <alignment horizontal="left" vertical="top"/>
    </xf>
    <xf numFmtId="164" fontId="180" fillId="0" borderId="3" xfId="2472" applyNumberFormat="1" applyFont="1" applyFill="1" applyBorder="1" applyAlignment="1">
      <alignment horizontal="center" vertical="center"/>
    </xf>
    <xf numFmtId="202" fontId="179" fillId="0" borderId="3" xfId="19507" applyNumberFormat="1" applyFont="1" applyBorder="1"/>
    <xf numFmtId="164" fontId="179" fillId="0" borderId="0" xfId="19507" applyNumberFormat="1" applyFont="1" applyAlignment="1">
      <alignment horizontal="center"/>
    </xf>
    <xf numFmtId="0" fontId="179" fillId="0" borderId="45" xfId="19507" applyFont="1" applyBorder="1" applyAlignment="1">
      <alignment horizontal="right"/>
    </xf>
    <xf numFmtId="43" fontId="179" fillId="0" borderId="3" xfId="2472" applyNumberFormat="1" applyFont="1" applyFill="1" applyBorder="1" applyAlignment="1">
      <alignment horizontal="left" vertical="top"/>
    </xf>
    <xf numFmtId="173" fontId="179" fillId="0" borderId="3" xfId="2472" applyFont="1" applyFill="1" applyBorder="1" applyAlignment="1">
      <alignment horizontal="left" vertical="top"/>
    </xf>
    <xf numFmtId="173" fontId="179" fillId="0" borderId="3" xfId="2472" applyFont="1" applyFill="1" applyBorder="1" applyAlignment="1">
      <alignment horizontal="left"/>
    </xf>
    <xf numFmtId="173" fontId="179" fillId="0" borderId="3" xfId="2472" applyFont="1" applyFill="1" applyBorder="1"/>
    <xf numFmtId="203" fontId="179" fillId="0" borderId="3" xfId="19507" applyNumberFormat="1" applyFont="1" applyBorder="1"/>
    <xf numFmtId="43" fontId="179" fillId="0" borderId="3" xfId="19507" applyNumberFormat="1" applyFont="1" applyBorder="1" applyAlignment="1">
      <alignment horizontal="center"/>
    </xf>
    <xf numFmtId="164" fontId="33" fillId="0" borderId="3" xfId="19507" applyNumberFormat="1" applyBorder="1"/>
    <xf numFmtId="197" fontId="176" fillId="0" borderId="0" xfId="2472" applyNumberFormat="1" applyFont="1"/>
    <xf numFmtId="199" fontId="134" fillId="0" borderId="0" xfId="2426" applyNumberFormat="1" applyFont="1" applyAlignment="1">
      <alignment horizontal="center" vertical="center"/>
    </xf>
    <xf numFmtId="0" fontId="2" fillId="0" borderId="3" xfId="2472" applyNumberFormat="1" applyFont="1" applyBorder="1" applyAlignment="1">
      <alignment horizontal="center" vertical="center" wrapText="1"/>
    </xf>
    <xf numFmtId="203" fontId="180" fillId="0" borderId="3" xfId="19507" applyNumberFormat="1" applyFont="1" applyBorder="1"/>
    <xf numFmtId="0" fontId="179" fillId="0" borderId="3" xfId="19507" applyFont="1" applyBorder="1" applyAlignment="1">
      <alignment vertical="top"/>
    </xf>
    <xf numFmtId="0" fontId="42" fillId="0" borderId="3" xfId="14339" applyFont="1" applyBorder="1" applyAlignment="1">
      <alignment vertical="top"/>
    </xf>
    <xf numFmtId="198" fontId="179" fillId="0" borderId="3" xfId="19507" applyNumberFormat="1" applyFont="1" applyBorder="1" applyAlignment="1">
      <alignment horizontal="right" vertical="top"/>
    </xf>
    <xf numFmtId="0" fontId="179" fillId="0" borderId="45" xfId="19507" applyFont="1" applyBorder="1" applyAlignment="1">
      <alignment horizontal="left" vertical="top"/>
    </xf>
    <xf numFmtId="200" fontId="2" fillId="0" borderId="3" xfId="2472" applyNumberFormat="1" applyFont="1" applyFill="1" applyBorder="1" applyAlignment="1">
      <alignment horizontal="center" vertical="top"/>
    </xf>
    <xf numFmtId="200" fontId="2" fillId="0" borderId="46" xfId="2472" applyNumberFormat="1" applyFont="1" applyFill="1" applyBorder="1" applyAlignment="1">
      <alignment horizontal="center" vertical="top"/>
    </xf>
    <xf numFmtId="0" fontId="134" fillId="0" borderId="3" xfId="2426" applyFont="1" applyBorder="1" applyAlignment="1">
      <alignment horizontal="center" vertical="top"/>
    </xf>
    <xf numFmtId="0" fontId="134" fillId="0" borderId="3" xfId="2426" applyFont="1" applyBorder="1" applyAlignment="1">
      <alignment vertical="top"/>
    </xf>
    <xf numFmtId="164" fontId="180" fillId="0" borderId="3" xfId="2472" applyNumberFormat="1" applyFont="1" applyFill="1" applyBorder="1" applyAlignment="1">
      <alignment horizontal="center" vertical="top"/>
    </xf>
    <xf numFmtId="164" fontId="179" fillId="0" borderId="3" xfId="2472" applyNumberFormat="1" applyFont="1" applyFill="1" applyBorder="1" applyAlignment="1">
      <alignment vertical="top"/>
    </xf>
    <xf numFmtId="0" fontId="179" fillId="0" borderId="0" xfId="19507" applyFont="1" applyAlignment="1">
      <alignment vertical="top"/>
    </xf>
    <xf numFmtId="0" fontId="179" fillId="0" borderId="0" xfId="19507" applyFont="1" applyAlignment="1">
      <alignment horizontal="center" vertical="center"/>
    </xf>
    <xf numFmtId="0" fontId="42" fillId="0" borderId="0" xfId="14339" applyFont="1"/>
    <xf numFmtId="198" fontId="179" fillId="0" borderId="0" xfId="19507" applyNumberFormat="1" applyFont="1" applyAlignment="1">
      <alignment horizontal="right"/>
    </xf>
    <xf numFmtId="200" fontId="2" fillId="0" borderId="0" xfId="2472" applyNumberFormat="1" applyFont="1" applyFill="1" applyBorder="1" applyAlignment="1">
      <alignment horizontal="center"/>
    </xf>
    <xf numFmtId="0" fontId="33" fillId="0" borderId="3" xfId="19507" applyBorder="1" applyAlignment="1">
      <alignment vertical="top"/>
    </xf>
    <xf numFmtId="0" fontId="176" fillId="0" borderId="3" xfId="19458" applyFont="1" applyBorder="1" applyAlignment="1">
      <alignment horizontal="center" vertical="center"/>
    </xf>
    <xf numFmtId="164" fontId="176" fillId="0" borderId="3" xfId="19508" applyNumberFormat="1" applyFont="1" applyBorder="1" applyAlignment="1">
      <alignment horizontal="center"/>
    </xf>
    <xf numFmtId="0" fontId="179" fillId="0" borderId="3" xfId="19458" applyFont="1" applyBorder="1"/>
    <xf numFmtId="0" fontId="176" fillId="0" borderId="0" xfId="19458" applyFont="1"/>
    <xf numFmtId="0" fontId="179" fillId="0" borderId="3" xfId="19458" applyFont="1" applyBorder="1" applyAlignment="1">
      <alignment horizontal="center" vertical="center"/>
    </xf>
    <xf numFmtId="0" fontId="179" fillId="0" borderId="3" xfId="19458" applyFont="1" applyBorder="1" applyAlignment="1">
      <alignment horizontal="left"/>
    </xf>
    <xf numFmtId="0" fontId="179" fillId="0" borderId="3" xfId="19458" applyFont="1" applyBorder="1" applyAlignment="1">
      <alignment horizontal="center"/>
    </xf>
    <xf numFmtId="0" fontId="180" fillId="0" borderId="3" xfId="19458" applyFont="1" applyBorder="1" applyAlignment="1">
      <alignment horizontal="center"/>
    </xf>
    <xf numFmtId="164" fontId="178" fillId="66" borderId="3" xfId="19508" applyNumberFormat="1" applyFont="1" applyFill="1" applyBorder="1" applyAlignment="1">
      <alignment horizontal="center" vertical="center"/>
    </xf>
    <xf numFmtId="164" fontId="182" fillId="48" borderId="3" xfId="19508" applyNumberFormat="1" applyFont="1" applyFill="1" applyBorder="1" applyAlignment="1">
      <alignment horizontal="center" vertical="center"/>
    </xf>
    <xf numFmtId="164" fontId="178" fillId="48" borderId="3" xfId="19508" applyNumberFormat="1" applyFont="1" applyFill="1" applyBorder="1" applyAlignment="1">
      <alignment horizontal="center" vertical="center"/>
    </xf>
    <xf numFmtId="164" fontId="181" fillId="67" borderId="3" xfId="19508" applyNumberFormat="1" applyFont="1" applyFill="1" applyBorder="1" applyAlignment="1">
      <alignment horizontal="center" vertical="center"/>
    </xf>
    <xf numFmtId="164" fontId="182" fillId="67" borderId="3" xfId="19508" applyNumberFormat="1" applyFont="1" applyFill="1" applyBorder="1" applyAlignment="1">
      <alignment horizontal="center" vertical="center"/>
    </xf>
    <xf numFmtId="9" fontId="179" fillId="0" borderId="3" xfId="19458" applyNumberFormat="1" applyFont="1" applyBorder="1"/>
    <xf numFmtId="0" fontId="179" fillId="0" borderId="0" xfId="19458" applyFont="1"/>
    <xf numFmtId="0" fontId="120" fillId="68" borderId="3" xfId="19458" applyFont="1" applyFill="1" applyBorder="1" applyAlignment="1">
      <alignment horizontal="center" vertical="center" wrapText="1"/>
    </xf>
    <xf numFmtId="164" fontId="120" fillId="69" borderId="3" xfId="19508" applyNumberFormat="1" applyFont="1" applyFill="1" applyBorder="1" applyAlignment="1">
      <alignment horizontal="center" vertical="center" wrapText="1"/>
    </xf>
    <xf numFmtId="164" fontId="120" fillId="65" borderId="3" xfId="19508" applyNumberFormat="1" applyFont="1" applyFill="1" applyBorder="1" applyAlignment="1">
      <alignment horizontal="center" vertical="center" wrapText="1"/>
    </xf>
    <xf numFmtId="0" fontId="2" fillId="0" borderId="3" xfId="19458" applyBorder="1" applyAlignment="1">
      <alignment horizontal="center" vertical="center" wrapText="1"/>
    </xf>
    <xf numFmtId="0" fontId="2" fillId="0" borderId="0" xfId="19458" applyAlignment="1">
      <alignment horizontal="center" vertical="center" wrapText="1"/>
    </xf>
    <xf numFmtId="0" fontId="179" fillId="0" borderId="3" xfId="19458" quotePrefix="1" applyFont="1" applyBorder="1" applyAlignment="1">
      <alignment horizontal="center" vertical="center"/>
    </xf>
    <xf numFmtId="0" fontId="42" fillId="0" borderId="3" xfId="19509" applyFont="1" applyBorder="1"/>
    <xf numFmtId="198" fontId="179" fillId="0" borderId="3" xfId="19458" applyNumberFormat="1" applyFont="1" applyBorder="1" applyAlignment="1">
      <alignment horizontal="right"/>
    </xf>
    <xf numFmtId="200" fontId="2" fillId="0" borderId="3" xfId="19508" applyNumberFormat="1" applyFont="1" applyFill="1" applyBorder="1" applyAlignment="1">
      <alignment horizontal="center"/>
    </xf>
    <xf numFmtId="0" fontId="134" fillId="0" borderId="3" xfId="2426" applyFont="1" applyBorder="1" applyAlignment="1">
      <alignment horizontal="center" vertical="center"/>
    </xf>
    <xf numFmtId="0" fontId="2" fillId="0" borderId="3" xfId="19458" applyBorder="1" applyAlignment="1">
      <alignment vertical="top"/>
    </xf>
    <xf numFmtId="164" fontId="179" fillId="0" borderId="3" xfId="19508" applyNumberFormat="1" applyFont="1" applyFill="1" applyBorder="1" applyAlignment="1">
      <alignment horizontal="left"/>
    </xf>
    <xf numFmtId="164" fontId="179" fillId="0" borderId="3" xfId="19508" applyNumberFormat="1" applyFont="1" applyFill="1" applyBorder="1" applyAlignment="1">
      <alignment horizontal="left" vertical="top"/>
    </xf>
    <xf numFmtId="164" fontId="180" fillId="0" borderId="3" xfId="19508" applyNumberFormat="1" applyFont="1" applyFill="1" applyBorder="1" applyAlignment="1">
      <alignment horizontal="center" vertical="center"/>
    </xf>
    <xf numFmtId="164" fontId="178" fillId="0" borderId="3" xfId="19508" applyNumberFormat="1" applyFont="1" applyFill="1" applyBorder="1" applyAlignment="1">
      <alignment horizontal="center" vertical="center"/>
    </xf>
    <xf numFmtId="164" fontId="179" fillId="0" borderId="3" xfId="19508" applyNumberFormat="1" applyFont="1" applyFill="1" applyBorder="1"/>
    <xf numFmtId="197" fontId="179" fillId="0" borderId="3" xfId="2472" applyNumberFormat="1" applyFont="1" applyFill="1" applyBorder="1" applyAlignment="1">
      <alignment horizontal="center"/>
    </xf>
    <xf numFmtId="164" fontId="179" fillId="0" borderId="3" xfId="19458" applyNumberFormat="1" applyFont="1" applyBorder="1"/>
    <xf numFmtId="164" fontId="136" fillId="0" borderId="3" xfId="8783" applyNumberFormat="1" applyFont="1" applyFill="1" applyBorder="1" applyAlignment="1">
      <alignment vertical="center"/>
    </xf>
    <xf numFmtId="0" fontId="2" fillId="54" borderId="3" xfId="19458" applyFill="1" applyBorder="1" applyAlignment="1">
      <alignment horizontal="center" vertical="center"/>
    </xf>
    <xf numFmtId="0" fontId="2" fillId="54" borderId="3" xfId="19458" applyFill="1" applyBorder="1"/>
    <xf numFmtId="0" fontId="2" fillId="54" borderId="3" xfId="19458" applyFill="1" applyBorder="1" applyAlignment="1">
      <alignment horizontal="center"/>
    </xf>
    <xf numFmtId="164" fontId="2" fillId="54" borderId="3" xfId="19508" applyNumberFormat="1" applyFont="1" applyFill="1" applyBorder="1"/>
    <xf numFmtId="0" fontId="2" fillId="54" borderId="0" xfId="19458" applyFill="1"/>
    <xf numFmtId="164" fontId="180" fillId="0" borderId="3" xfId="19508" applyNumberFormat="1" applyFont="1" applyFill="1" applyBorder="1" applyAlignment="1">
      <alignment horizontal="left"/>
    </xf>
    <xf numFmtId="164" fontId="180" fillId="0" borderId="3" xfId="19508" applyNumberFormat="1" applyFont="1" applyFill="1" applyBorder="1" applyAlignment="1">
      <alignment horizontal="left" vertical="top"/>
    </xf>
    <xf numFmtId="0" fontId="33" fillId="54" borderId="3" xfId="19507" applyFill="1" applyBorder="1" applyAlignment="1">
      <alignment horizontal="center" vertical="center"/>
    </xf>
    <xf numFmtId="0" fontId="33" fillId="54" borderId="3" xfId="19507" applyFill="1" applyBorder="1"/>
    <xf numFmtId="0" fontId="33" fillId="54" borderId="3" xfId="19507" applyFill="1" applyBorder="1" applyAlignment="1">
      <alignment horizontal="center"/>
    </xf>
    <xf numFmtId="0" fontId="33" fillId="54" borderId="0" xfId="19507" applyFill="1"/>
    <xf numFmtId="0" fontId="44" fillId="0" borderId="3" xfId="19510" quotePrefix="1" applyBorder="1" applyAlignment="1">
      <alignment horizontal="center" vertical="center"/>
    </xf>
    <xf numFmtId="0" fontId="44" fillId="0" borderId="3" xfId="19510" applyBorder="1" applyAlignment="1">
      <alignment vertical="top"/>
    </xf>
    <xf numFmtId="14" fontId="44" fillId="0" borderId="3" xfId="19510" applyNumberFormat="1" applyBorder="1" applyAlignment="1">
      <alignment horizontal="right" vertical="top"/>
    </xf>
    <xf numFmtId="0" fontId="44" fillId="0" borderId="3" xfId="19510" applyBorder="1" applyAlignment="1">
      <alignment horizontal="center"/>
    </xf>
    <xf numFmtId="0" fontId="44" fillId="0" borderId="3" xfId="19510" applyBorder="1"/>
    <xf numFmtId="0" fontId="44" fillId="0" borderId="3" xfId="19510" applyBorder="1" applyAlignment="1">
      <alignment horizontal="center" vertical="top"/>
    </xf>
    <xf numFmtId="0" fontId="44" fillId="0" borderId="3" xfId="19510" applyBorder="1" applyAlignment="1">
      <alignment horizontal="center" vertical="center"/>
    </xf>
    <xf numFmtId="164" fontId="0" fillId="0" borderId="3" xfId="19511" applyNumberFormat="1" applyFont="1" applyFill="1" applyBorder="1" applyAlignment="1">
      <alignment horizontal="right" vertical="top"/>
    </xf>
    <xf numFmtId="0" fontId="42" fillId="0" borderId="3" xfId="19510" applyFont="1" applyBorder="1"/>
    <xf numFmtId="4" fontId="44" fillId="0" borderId="3" xfId="19510" applyNumberFormat="1" applyBorder="1" applyAlignment="1">
      <alignment horizontal="right" vertical="top"/>
    </xf>
    <xf numFmtId="0" fontId="44" fillId="0" borderId="0" xfId="19510"/>
    <xf numFmtId="0" fontId="33" fillId="0" borderId="0" xfId="19507" applyAlignment="1">
      <alignment horizontal="center"/>
    </xf>
    <xf numFmtId="164" fontId="33" fillId="0" borderId="74" xfId="19507" applyNumberFormat="1" applyBorder="1"/>
    <xf numFmtId="164" fontId="128" fillId="0" borderId="3" xfId="19507" applyNumberFormat="1" applyFont="1" applyBorder="1"/>
    <xf numFmtId="43" fontId="42" fillId="5" borderId="0" xfId="11417" applyNumberFormat="1" applyFont="1" applyFill="1" applyAlignment="1">
      <alignment vertical="center"/>
    </xf>
    <xf numFmtId="43" fontId="179" fillId="0" borderId="0" xfId="19507" applyNumberFormat="1" applyFont="1"/>
    <xf numFmtId="43" fontId="33" fillId="0" borderId="0" xfId="19507" applyNumberFormat="1"/>
    <xf numFmtId="197" fontId="33" fillId="0" borderId="0" xfId="19507" applyNumberFormat="1"/>
    <xf numFmtId="164" fontId="33" fillId="0" borderId="0" xfId="19507" applyNumberFormat="1"/>
    <xf numFmtId="1" fontId="120" fillId="68" borderId="3" xfId="19458" applyNumberFormat="1" applyFont="1" applyFill="1" applyBorder="1" applyAlignment="1">
      <alignment horizontal="center" vertical="center" wrapText="1"/>
    </xf>
    <xf numFmtId="1" fontId="134" fillId="0" borderId="3" xfId="2426" applyNumberFormat="1" applyFont="1" applyBorder="1" applyAlignment="1">
      <alignment horizontal="center" vertical="center"/>
    </xf>
    <xf numFmtId="1" fontId="179" fillId="0" borderId="3" xfId="19458" applyNumberFormat="1" applyFont="1" applyBorder="1" applyAlignment="1">
      <alignment horizontal="center" vertical="center"/>
    </xf>
    <xf numFmtId="1" fontId="2" fillId="54" borderId="3" xfId="19458" applyNumberFormat="1" applyFill="1" applyBorder="1" applyAlignment="1">
      <alignment horizontal="center" vertical="center"/>
    </xf>
    <xf numFmtId="1" fontId="33" fillId="54" borderId="3" xfId="19507" applyNumberFormat="1" applyFill="1" applyBorder="1" applyAlignment="1">
      <alignment horizontal="center" vertical="center"/>
    </xf>
    <xf numFmtId="1" fontId="44" fillId="0" borderId="3" xfId="19510" applyNumberFormat="1" applyBorder="1" applyAlignment="1">
      <alignment horizontal="center" vertical="center"/>
    </xf>
    <xf numFmtId="1" fontId="33" fillId="0" borderId="0" xfId="19507" applyNumberFormat="1" applyAlignment="1">
      <alignment horizontal="center" vertical="center"/>
    </xf>
    <xf numFmtId="203" fontId="33" fillId="0" borderId="0" xfId="19507" applyNumberFormat="1"/>
    <xf numFmtId="164" fontId="176" fillId="0" borderId="0" xfId="2373" applyNumberFormat="1" applyFont="1"/>
    <xf numFmtId="164" fontId="179" fillId="0" borderId="0" xfId="2373" applyNumberFormat="1" applyFont="1"/>
    <xf numFmtId="164" fontId="2" fillId="0" borderId="3" xfId="2373" applyNumberFormat="1" applyFont="1" applyBorder="1" applyAlignment="1">
      <alignment horizontal="center" vertical="center" wrapText="1"/>
    </xf>
    <xf numFmtId="164" fontId="2" fillId="54" borderId="0" xfId="2373" applyNumberFormat="1" applyFont="1" applyFill="1"/>
    <xf numFmtId="164" fontId="33" fillId="54" borderId="0" xfId="2373" applyNumberFormat="1" applyFont="1" applyFill="1"/>
    <xf numFmtId="164" fontId="33" fillId="0" borderId="0" xfId="2373" applyNumberFormat="1" applyFont="1"/>
    <xf numFmtId="164" fontId="0" fillId="0" borderId="0" xfId="19505" applyNumberFormat="1" applyFont="1" applyFill="1" applyBorder="1" applyAlignment="1">
      <alignment horizontal="left" vertical="top"/>
    </xf>
    <xf numFmtId="164" fontId="42" fillId="0" borderId="16" xfId="19505" applyNumberFormat="1" applyFont="1" applyFill="1" applyBorder="1" applyAlignment="1">
      <alignment horizontal="center" vertical="center"/>
    </xf>
    <xf numFmtId="164" fontId="2" fillId="0" borderId="0" xfId="19458" applyNumberFormat="1" applyAlignment="1">
      <alignment horizontal="left" vertical="top"/>
    </xf>
    <xf numFmtId="164" fontId="42" fillId="44" borderId="0" xfId="2373" applyNumberFormat="1" applyFont="1" applyFill="1" applyBorder="1" applyAlignment="1">
      <alignment horizontal="justify" vertical="center" wrapText="1"/>
    </xf>
    <xf numFmtId="164" fontId="116" fillId="0" borderId="0" xfId="2373" applyNumberFormat="1" applyFont="1" applyAlignment="1">
      <alignment vertical="center"/>
    </xf>
    <xf numFmtId="43" fontId="116" fillId="0" borderId="0" xfId="11417" applyNumberFormat="1" applyFont="1" applyAlignment="1">
      <alignment vertical="center"/>
    </xf>
    <xf numFmtId="204" fontId="42" fillId="0" borderId="0" xfId="11417" applyNumberFormat="1" applyFont="1" applyAlignment="1">
      <alignment vertical="center"/>
    </xf>
    <xf numFmtId="0" fontId="123" fillId="5" borderId="0" xfId="0" applyFont="1" applyFill="1" applyAlignment="1">
      <alignment horizontal="center" vertical="center"/>
    </xf>
    <xf numFmtId="0" fontId="123" fillId="5" borderId="0" xfId="0" applyFont="1" applyFill="1" applyAlignment="1">
      <alignment horizontal="center"/>
    </xf>
    <xf numFmtId="0" fontId="42" fillId="5" borderId="0" xfId="0" applyFont="1" applyFill="1" applyAlignment="1">
      <alignment horizontal="center"/>
    </xf>
    <xf numFmtId="43" fontId="147" fillId="5" borderId="0" xfId="2373" applyFont="1" applyFill="1" applyBorder="1" applyAlignment="1">
      <alignment horizontal="center"/>
    </xf>
    <xf numFmtId="0" fontId="42" fillId="5" borderId="0" xfId="0" applyFont="1" applyFill="1" applyAlignment="1">
      <alignment horizontal="left"/>
    </xf>
    <xf numFmtId="0" fontId="0" fillId="0" borderId="0" xfId="0" applyAlignment="1">
      <alignment horizontal="left" vertical="top"/>
    </xf>
    <xf numFmtId="0" fontId="42" fillId="5" borderId="0" xfId="0" applyFont="1" applyFill="1" applyAlignment="1">
      <alignment horizontal="left" vertical="justify" wrapText="1"/>
    </xf>
    <xf numFmtId="0" fontId="123" fillId="5" borderId="0" xfId="0" applyFont="1" applyFill="1" applyAlignment="1">
      <alignment horizontal="left"/>
    </xf>
    <xf numFmtId="0" fontId="0" fillId="0" borderId="0" xfId="0" applyAlignment="1">
      <alignment horizontal="right" vertical="top"/>
    </xf>
    <xf numFmtId="0" fontId="115" fillId="0" borderId="0" xfId="0" applyFont="1" applyAlignment="1">
      <alignment horizontal="left" vertical="top"/>
    </xf>
    <xf numFmtId="0" fontId="142" fillId="5" borderId="0" xfId="2373" applyNumberFormat="1" applyFont="1" applyFill="1" applyBorder="1" applyAlignment="1">
      <alignment horizontal="center"/>
    </xf>
    <xf numFmtId="0" fontId="123" fillId="0" borderId="0" xfId="0" applyFont="1" applyAlignment="1">
      <alignment horizontal="center"/>
    </xf>
    <xf numFmtId="43" fontId="123" fillId="0" borderId="0" xfId="2373" applyFont="1" applyFill="1" applyAlignment="1">
      <alignment horizontal="center"/>
    </xf>
    <xf numFmtId="43" fontId="42" fillId="0" borderId="0" xfId="2373" applyFont="1" applyFill="1" applyAlignment="1">
      <alignment horizontal="right" vertical="center" wrapText="1"/>
    </xf>
    <xf numFmtId="0" fontId="123" fillId="0" borderId="0" xfId="0" applyFont="1" applyAlignment="1">
      <alignment horizontal="center" vertical="justify" wrapText="1"/>
    </xf>
    <xf numFmtId="0" fontId="42" fillId="0" borderId="0" xfId="0" applyFont="1" applyAlignment="1">
      <alignment horizontal="center" vertical="justify" wrapText="1"/>
    </xf>
    <xf numFmtId="0" fontId="42" fillId="0" borderId="0" xfId="0" applyFont="1" applyAlignment="1">
      <alignment horizontal="center"/>
    </xf>
    <xf numFmtId="0" fontId="123" fillId="0" borderId="0" xfId="0" applyFont="1" applyAlignment="1">
      <alignment horizontal="center" vertical="center"/>
    </xf>
    <xf numFmtId="3" fontId="123" fillId="0" borderId="0" xfId="0" applyNumberFormat="1" applyFont="1" applyAlignment="1">
      <alignment horizontal="center"/>
    </xf>
    <xf numFmtId="0" fontId="169" fillId="0" borderId="41" xfId="19458" applyFont="1" applyBorder="1" applyAlignment="1">
      <alignment horizontal="center"/>
    </xf>
    <xf numFmtId="0" fontId="169" fillId="0" borderId="42" xfId="19458" applyFont="1" applyBorder="1" applyAlignment="1">
      <alignment horizontal="center"/>
    </xf>
    <xf numFmtId="0" fontId="169" fillId="0" borderId="43" xfId="19458" applyFont="1" applyBorder="1" applyAlignment="1">
      <alignment horizontal="center"/>
    </xf>
    <xf numFmtId="0" fontId="169" fillId="0" borderId="12" xfId="19458" applyFont="1" applyBorder="1" applyAlignment="1">
      <alignment horizontal="center"/>
    </xf>
    <xf numFmtId="0" fontId="169" fillId="0" borderId="0" xfId="19458" applyFont="1" applyAlignment="1">
      <alignment horizontal="center"/>
    </xf>
    <xf numFmtId="0" fontId="169" fillId="0" borderId="16" xfId="19458" applyFont="1" applyBorder="1" applyAlignment="1">
      <alignment horizontal="center"/>
    </xf>
    <xf numFmtId="0" fontId="121" fillId="0" borderId="15" xfId="19458" applyFont="1" applyBorder="1" applyAlignment="1">
      <alignment horizontal="center"/>
    </xf>
    <xf numFmtId="0" fontId="121" fillId="0" borderId="40" xfId="19458" applyFont="1" applyBorder="1" applyAlignment="1">
      <alignment horizontal="center" vertical="center"/>
    </xf>
    <xf numFmtId="0" fontId="121" fillId="0" borderId="10" xfId="19458" applyFont="1" applyBorder="1" applyAlignment="1">
      <alignment horizontal="center" vertical="center"/>
    </xf>
    <xf numFmtId="0" fontId="121" fillId="0" borderId="0" xfId="19458" applyFont="1" applyAlignment="1">
      <alignment horizontal="center"/>
    </xf>
    <xf numFmtId="0" fontId="171" fillId="0" borderId="0" xfId="19458" applyFont="1" applyAlignment="1">
      <alignment horizontal="center"/>
    </xf>
    <xf numFmtId="0" fontId="121" fillId="0" borderId="45" xfId="19458" applyFont="1" applyBorder="1" applyAlignment="1">
      <alignment horizontal="center"/>
    </xf>
    <xf numFmtId="0" fontId="121" fillId="0" borderId="37" xfId="19458" applyFont="1" applyBorder="1" applyAlignment="1">
      <alignment horizontal="center"/>
    </xf>
    <xf numFmtId="0" fontId="123" fillId="0" borderId="40" xfId="19504" applyFont="1" applyBorder="1" applyAlignment="1">
      <alignment horizontal="center" vertical="center" wrapText="1"/>
    </xf>
    <xf numFmtId="0" fontId="123" fillId="0" borderId="65" xfId="19504" applyFont="1" applyBorder="1" applyAlignment="1">
      <alignment horizontal="center" vertical="center" wrapText="1"/>
    </xf>
    <xf numFmtId="0" fontId="123" fillId="0" borderId="10" xfId="19504" applyFont="1" applyBorder="1" applyAlignment="1">
      <alignment horizontal="center" vertical="center" wrapText="1"/>
    </xf>
    <xf numFmtId="0" fontId="123" fillId="0" borderId="45" xfId="19504" applyFont="1" applyBorder="1" applyAlignment="1">
      <alignment horizontal="center" vertical="center"/>
    </xf>
    <xf numFmtId="0" fontId="123" fillId="0" borderId="37" xfId="19504" applyFont="1" applyBorder="1" applyAlignment="1">
      <alignment horizontal="center" vertical="center"/>
    </xf>
    <xf numFmtId="0" fontId="123" fillId="0" borderId="46" xfId="19504" applyFont="1" applyBorder="1" applyAlignment="1">
      <alignment horizontal="center" vertical="center"/>
    </xf>
    <xf numFmtId="0" fontId="175" fillId="0" borderId="0" xfId="19504" applyFont="1" applyAlignment="1">
      <alignment horizontal="center" vertical="center"/>
    </xf>
    <xf numFmtId="0" fontId="174" fillId="0" borderId="0" xfId="19504" applyFont="1" applyAlignment="1">
      <alignment horizontal="center" vertical="center"/>
    </xf>
    <xf numFmtId="0" fontId="177" fillId="65" borderId="66" xfId="19507" applyFont="1" applyFill="1" applyBorder="1" applyAlignment="1">
      <alignment horizontal="left"/>
    </xf>
    <xf numFmtId="198" fontId="177" fillId="65" borderId="67" xfId="19507" applyNumberFormat="1" applyFont="1" applyFill="1" applyBorder="1" applyAlignment="1">
      <alignment horizontal="left"/>
    </xf>
    <xf numFmtId="199" fontId="177" fillId="65" borderId="67" xfId="19507" applyNumberFormat="1" applyFont="1" applyFill="1" applyBorder="1" applyAlignment="1">
      <alignment horizontal="left"/>
    </xf>
    <xf numFmtId="0" fontId="177" fillId="65" borderId="67" xfId="19507" applyFont="1" applyFill="1" applyBorder="1" applyAlignment="1">
      <alignment horizontal="left"/>
    </xf>
    <xf numFmtId="197" fontId="178" fillId="66" borderId="66" xfId="2472" applyNumberFormat="1" applyFont="1" applyFill="1" applyBorder="1" applyAlignment="1">
      <alignment horizontal="center" vertical="center"/>
    </xf>
    <xf numFmtId="197" fontId="178" fillId="66" borderId="67" xfId="2472" applyNumberFormat="1" applyFont="1" applyFill="1" applyBorder="1" applyAlignment="1">
      <alignment horizontal="center" vertical="center"/>
    </xf>
    <xf numFmtId="164" fontId="178" fillId="67" borderId="66" xfId="2472" applyNumberFormat="1" applyFont="1" applyFill="1" applyBorder="1" applyAlignment="1">
      <alignment horizontal="center" vertical="center"/>
    </xf>
    <xf numFmtId="164" fontId="178" fillId="67" borderId="67" xfId="2472" applyNumberFormat="1" applyFont="1" applyFill="1" applyBorder="1" applyAlignment="1">
      <alignment horizontal="center" vertical="center"/>
    </xf>
    <xf numFmtId="164" fontId="178" fillId="66" borderId="66" xfId="2472" applyNumberFormat="1" applyFont="1" applyFill="1" applyBorder="1" applyAlignment="1">
      <alignment horizontal="center" vertical="center"/>
    </xf>
    <xf numFmtId="164" fontId="178" fillId="66" borderId="67" xfId="2472" applyNumberFormat="1" applyFont="1" applyFill="1" applyBorder="1" applyAlignment="1">
      <alignment horizontal="center" vertical="center"/>
    </xf>
    <xf numFmtId="164" fontId="181" fillId="67" borderId="66" xfId="2472" applyNumberFormat="1" applyFont="1" applyFill="1" applyBorder="1" applyAlignment="1">
      <alignment horizontal="center" vertical="center"/>
    </xf>
    <xf numFmtId="164" fontId="181" fillId="67" borderId="67" xfId="2472" applyNumberFormat="1" applyFont="1" applyFill="1" applyBorder="1" applyAlignment="1">
      <alignment horizontal="center" vertical="center"/>
    </xf>
    <xf numFmtId="0" fontId="137" fillId="0" borderId="3" xfId="2426" quotePrefix="1" applyFont="1" applyBorder="1" applyAlignment="1">
      <alignment horizontal="center" vertical="center" wrapText="1"/>
    </xf>
    <xf numFmtId="0" fontId="177" fillId="65" borderId="3" xfId="19458" applyFont="1" applyFill="1" applyBorder="1" applyAlignment="1">
      <alignment horizontal="left"/>
    </xf>
    <xf numFmtId="164" fontId="178" fillId="66" borderId="3" xfId="19508" applyNumberFormat="1" applyFont="1" applyFill="1" applyBorder="1" applyAlignment="1">
      <alignment horizontal="center" vertical="center"/>
    </xf>
    <xf numFmtId="164" fontId="181" fillId="67" borderId="3" xfId="19508" applyNumberFormat="1" applyFont="1" applyFill="1" applyBorder="1" applyAlignment="1">
      <alignment horizontal="center" vertical="center"/>
    </xf>
    <xf numFmtId="0" fontId="42" fillId="0" borderId="0" xfId="0" applyFont="1" applyAlignment="1">
      <alignment horizontal="left" vertical="center" wrapText="1"/>
    </xf>
    <xf numFmtId="0" fontId="123" fillId="0" borderId="0" xfId="11417" applyFont="1" applyAlignment="1">
      <alignment horizontal="center" vertical="center"/>
    </xf>
    <xf numFmtId="0" fontId="123" fillId="0" borderId="0" xfId="11417" applyFont="1" applyAlignment="1">
      <alignment horizontal="center" vertical="top"/>
    </xf>
    <xf numFmtId="0" fontId="115" fillId="0" borderId="0" xfId="0" applyFont="1" applyAlignment="1">
      <alignment horizontal="center" vertical="center"/>
    </xf>
    <xf numFmtId="0" fontId="0" fillId="0" borderId="0" xfId="0" applyAlignment="1">
      <alignment horizontal="center" vertical="center"/>
    </xf>
    <xf numFmtId="0" fontId="42" fillId="0" borderId="0" xfId="0" applyFont="1" applyAlignment="1">
      <alignment horizontal="center" vertical="center"/>
    </xf>
    <xf numFmtId="0" fontId="142" fillId="0" borderId="0" xfId="0" applyFont="1" applyAlignment="1">
      <alignment horizontal="left" vertical="center" wrapText="1"/>
    </xf>
    <xf numFmtId="0" fontId="123" fillId="0" borderId="42" xfId="0" applyFont="1" applyBorder="1" applyAlignment="1">
      <alignment horizontal="center" vertical="center" wrapText="1"/>
    </xf>
    <xf numFmtId="0" fontId="123" fillId="0" borderId="15" xfId="0" applyFont="1" applyBorder="1" applyAlignment="1">
      <alignment horizontal="center" vertical="center" wrapText="1"/>
    </xf>
    <xf numFmtId="0" fontId="140" fillId="0" borderId="0" xfId="0" applyFont="1" applyAlignment="1">
      <alignment horizontal="right" vertical="center"/>
    </xf>
    <xf numFmtId="0" fontId="123" fillId="5" borderId="0" xfId="11417" applyFont="1" applyFill="1" applyAlignment="1">
      <alignment horizontal="center" vertical="center"/>
    </xf>
    <xf numFmtId="0" fontId="42" fillId="5" borderId="0" xfId="11417" applyFont="1" applyFill="1" applyAlignment="1">
      <alignment horizontal="center" vertical="center"/>
    </xf>
    <xf numFmtId="38" fontId="140" fillId="0" borderId="0" xfId="2389" applyNumberFormat="1" applyFont="1" applyFill="1" applyAlignment="1">
      <alignment horizontal="left" vertical="center" wrapText="1"/>
    </xf>
    <xf numFmtId="43" fontId="147" fillId="0" borderId="0" xfId="2373" applyFont="1" applyFill="1" applyAlignment="1">
      <alignment horizontal="center" wrapText="1"/>
    </xf>
    <xf numFmtId="164" fontId="123" fillId="0" borderId="0" xfId="11417" applyNumberFormat="1" applyFont="1" applyAlignment="1">
      <alignment horizontal="center" vertical="center"/>
    </xf>
    <xf numFmtId="164" fontId="116" fillId="0" borderId="0" xfId="11417" applyNumberFormat="1" applyFont="1" applyAlignment="1">
      <alignment horizontal="center" vertical="center"/>
    </xf>
    <xf numFmtId="0" fontId="42" fillId="0" borderId="0" xfId="0" applyFont="1" applyAlignment="1">
      <alignment horizontal="left"/>
    </xf>
    <xf numFmtId="0" fontId="141" fillId="5" borderId="0" xfId="11417" applyFont="1" applyFill="1" applyAlignment="1">
      <alignment horizontal="left" vertical="top"/>
    </xf>
    <xf numFmtId="0" fontId="124" fillId="5" borderId="0" xfId="0" applyFont="1" applyFill="1" applyAlignment="1">
      <alignment horizontal="left"/>
    </xf>
    <xf numFmtId="0" fontId="42" fillId="0" borderId="0" xfId="11417" applyFont="1" applyAlignment="1">
      <alignment horizontal="justify" vertical="top" wrapText="1"/>
    </xf>
    <xf numFmtId="0" fontId="123" fillId="0" borderId="0" xfId="11417" applyFont="1" applyAlignment="1">
      <alignment horizontal="left" vertical="top" wrapText="1"/>
    </xf>
    <xf numFmtId="0" fontId="42" fillId="0" borderId="0" xfId="11417" applyFont="1" applyAlignment="1">
      <alignment horizontal="left" vertical="top" wrapText="1"/>
    </xf>
    <xf numFmtId="0" fontId="42" fillId="0" borderId="0" xfId="0" applyFont="1" applyAlignment="1">
      <alignment horizontal="justify" vertical="top" wrapText="1"/>
    </xf>
    <xf numFmtId="0" fontId="123" fillId="0" borderId="0" xfId="11417" applyFont="1" applyAlignment="1">
      <alignment horizontal="left" vertical="center"/>
    </xf>
    <xf numFmtId="0" fontId="42" fillId="5" borderId="0" xfId="11417" applyFont="1" applyFill="1" applyAlignment="1">
      <alignment horizontal="center" vertical="top"/>
    </xf>
    <xf numFmtId="0" fontId="42" fillId="5" borderId="0" xfId="11417" applyFont="1" applyFill="1" applyAlignment="1">
      <alignment horizontal="justify" vertical="top" wrapText="1"/>
    </xf>
    <xf numFmtId="0" fontId="42" fillId="5" borderId="0" xfId="11417" applyFont="1" applyFill="1" applyAlignment="1">
      <alignment vertical="distributed"/>
    </xf>
    <xf numFmtId="0" fontId="42" fillId="5" borderId="0" xfId="11417" applyFont="1" applyFill="1" applyAlignment="1">
      <alignment horizontal="left" vertical="top" wrapText="1"/>
    </xf>
    <xf numFmtId="0" fontId="123" fillId="0" borderId="0" xfId="11417" applyFont="1" applyAlignment="1">
      <alignment horizontal="left"/>
    </xf>
    <xf numFmtId="0" fontId="123" fillId="5" borderId="0" xfId="11417" applyFont="1" applyFill="1" applyAlignment="1">
      <alignment horizontal="left" vertical="center"/>
    </xf>
    <xf numFmtId="0" fontId="42" fillId="5" borderId="0" xfId="11417" applyFont="1" applyFill="1" applyAlignment="1">
      <alignment horizontal="left" vertical="top"/>
    </xf>
    <xf numFmtId="10" fontId="124" fillId="5" borderId="0" xfId="0" applyNumberFormat="1" applyFont="1" applyFill="1" applyAlignment="1">
      <alignment horizontal="justify" vertical="top" wrapText="1"/>
    </xf>
    <xf numFmtId="10" fontId="164" fillId="5" borderId="0" xfId="0" applyNumberFormat="1" applyFont="1" applyFill="1" applyAlignment="1">
      <alignment horizontal="left" vertical="top" wrapText="1"/>
    </xf>
    <xf numFmtId="0" fontId="164" fillId="5" borderId="0" xfId="0" applyFont="1" applyFill="1" applyAlignment="1">
      <alignment horizontal="left" vertical="top" wrapText="1"/>
    </xf>
    <xf numFmtId="10" fontId="164" fillId="5" borderId="0" xfId="0" applyNumberFormat="1" applyFont="1" applyFill="1" applyAlignment="1">
      <alignment horizontal="justify" vertical="top" wrapText="1"/>
    </xf>
    <xf numFmtId="0" fontId="124" fillId="5" borderId="0" xfId="0" applyFont="1" applyFill="1" applyAlignment="1">
      <alignment horizontal="justify" vertical="top" wrapText="1"/>
    </xf>
    <xf numFmtId="10" fontId="124" fillId="5" borderId="0" xfId="0" applyNumberFormat="1" applyFont="1" applyFill="1" applyAlignment="1">
      <alignment horizontal="left" vertical="top" wrapText="1"/>
    </xf>
    <xf numFmtId="0" fontId="123" fillId="5" borderId="0" xfId="0" applyFont="1" applyFill="1" applyAlignment="1">
      <alignment horizontal="left" vertical="top" wrapText="1"/>
    </xf>
    <xf numFmtId="10" fontId="42" fillId="0" borderId="0" xfId="0" applyNumberFormat="1" applyFont="1" applyAlignment="1">
      <alignment horizontal="justify" vertical="top" wrapText="1"/>
    </xf>
    <xf numFmtId="0" fontId="42" fillId="5" borderId="0" xfId="0" applyFont="1" applyFill="1" applyAlignment="1">
      <alignment horizontal="justify" vertical="top" wrapText="1"/>
    </xf>
    <xf numFmtId="10" fontId="42" fillId="5" borderId="0" xfId="0" applyNumberFormat="1" applyFont="1" applyFill="1" applyAlignment="1">
      <alignment horizontal="justify" vertical="top" wrapText="1"/>
    </xf>
    <xf numFmtId="0" fontId="42" fillId="0" borderId="0" xfId="11417" applyFont="1" applyAlignment="1">
      <alignment horizontal="justify" vertical="center" wrapText="1"/>
    </xf>
    <xf numFmtId="0" fontId="42" fillId="0" borderId="0" xfId="5308" quotePrefix="1" applyFont="1" applyAlignment="1">
      <alignment horizontal="left" vertical="center" wrapText="1"/>
    </xf>
    <xf numFmtId="0" fontId="42" fillId="0" borderId="0" xfId="5308" quotePrefix="1" applyFont="1" applyAlignment="1">
      <alignment horizontal="justify" vertical="center" wrapText="1"/>
    </xf>
    <xf numFmtId="0" fontId="42" fillId="0" borderId="10" xfId="11417" applyFont="1" applyBorder="1" applyAlignment="1">
      <alignment horizontal="center" vertical="top" wrapText="1"/>
    </xf>
    <xf numFmtId="0" fontId="42" fillId="0" borderId="0" xfId="11417" applyFont="1" applyAlignment="1">
      <alignment horizontal="center" vertical="center"/>
    </xf>
    <xf numFmtId="0" fontId="123" fillId="0" borderId="0" xfId="11417" applyFont="1" applyAlignment="1">
      <alignment horizontal="justify" vertical="top" wrapText="1"/>
    </xf>
    <xf numFmtId="0" fontId="44" fillId="63" borderId="41" xfId="19502" applyFill="1" applyBorder="1" applyAlignment="1">
      <alignment horizontal="center"/>
    </xf>
    <xf numFmtId="0" fontId="44" fillId="63" borderId="42" xfId="19502" applyFill="1" applyBorder="1" applyAlignment="1">
      <alignment horizontal="center"/>
    </xf>
    <xf numFmtId="0" fontId="44" fillId="51" borderId="0" xfId="19502" applyFill="1" applyAlignment="1">
      <alignment horizontal="center"/>
    </xf>
    <xf numFmtId="0" fontId="140" fillId="0" borderId="4" xfId="19476" applyFont="1" applyBorder="1" applyAlignment="1">
      <alignment horizontal="left"/>
    </xf>
    <xf numFmtId="0" fontId="42" fillId="0" borderId="0" xfId="0" applyFont="1" applyAlignment="1">
      <alignment horizontal="left" vertical="center"/>
    </xf>
    <xf numFmtId="164" fontId="123" fillId="0" borderId="0" xfId="19458" applyNumberFormat="1" applyFont="1" applyAlignment="1">
      <alignment horizontal="center"/>
    </xf>
    <xf numFmtId="0" fontId="0" fillId="0" borderId="0" xfId="0" applyAlignment="1">
      <alignment horizontal="left" vertical="justify" wrapText="1"/>
    </xf>
    <xf numFmtId="0" fontId="142" fillId="0" borderId="0" xfId="2382" applyNumberFormat="1" applyFont="1" applyFill="1" applyBorder="1" applyAlignment="1">
      <alignment horizontal="center" vertical="center"/>
    </xf>
    <xf numFmtId="0" fontId="142" fillId="0" borderId="0" xfId="2373" applyNumberFormat="1" applyFont="1" applyFill="1" applyBorder="1" applyAlignment="1">
      <alignment horizontal="center" vertical="center"/>
    </xf>
    <xf numFmtId="0" fontId="115" fillId="0" borderId="0" xfId="0" applyFont="1"/>
    <xf numFmtId="0" fontId="124" fillId="0" borderId="0" xfId="11417" applyFont="1" applyAlignment="1">
      <alignment horizontal="justify" vertical="center" wrapText="1"/>
    </xf>
    <xf numFmtId="0" fontId="123" fillId="0" borderId="0" xfId="11417" applyFont="1" applyAlignment="1">
      <alignment horizontal="left" vertical="center" wrapText="1"/>
    </xf>
    <xf numFmtId="0" fontId="42" fillId="0" borderId="0" xfId="0" applyFont="1" applyAlignment="1">
      <alignment horizontal="justify" vertical="center" wrapText="1"/>
    </xf>
    <xf numFmtId="0" fontId="0" fillId="0" borderId="0" xfId="0" applyAlignment="1">
      <alignment horizontal="justify" vertical="top" wrapText="1"/>
    </xf>
    <xf numFmtId="0" fontId="42" fillId="0" borderId="0" xfId="11417" applyFont="1" applyAlignment="1">
      <alignment horizontal="left" vertical="center" wrapText="1"/>
    </xf>
    <xf numFmtId="0" fontId="0" fillId="0" borderId="0" xfId="0" applyAlignment="1">
      <alignment horizontal="left" vertical="center" wrapText="1"/>
    </xf>
    <xf numFmtId="0" fontId="123" fillId="0" borderId="0" xfId="0" applyFont="1" applyAlignment="1">
      <alignment horizontal="left" vertical="center" wrapText="1"/>
    </xf>
    <xf numFmtId="0" fontId="124" fillId="0" borderId="0" xfId="11417" applyFont="1" applyAlignment="1">
      <alignment horizontal="center" vertical="center"/>
    </xf>
    <xf numFmtId="0" fontId="42" fillId="0" borderId="0" xfId="0" applyFont="1" applyAlignment="1">
      <alignment horizontal="left" vertical="justify" wrapText="1"/>
    </xf>
    <xf numFmtId="0" fontId="140" fillId="0" borderId="0" xfId="11417" applyFont="1" applyAlignment="1">
      <alignment horizontal="left" vertical="top" wrapText="1"/>
    </xf>
    <xf numFmtId="43" fontId="123" fillId="0" borderId="42" xfId="2373" applyFont="1" applyFill="1" applyBorder="1" applyAlignment="1">
      <alignment horizontal="center" vertical="center" wrapText="1"/>
    </xf>
    <xf numFmtId="43" fontId="123" fillId="0" borderId="15" xfId="2373" quotePrefix="1" applyFont="1" applyFill="1" applyBorder="1" applyAlignment="1">
      <alignment horizontal="center" vertical="center"/>
    </xf>
    <xf numFmtId="0" fontId="123" fillId="0" borderId="42" xfId="11417" applyFont="1" applyBorder="1" applyAlignment="1">
      <alignment horizontal="center" vertical="center" wrapText="1"/>
    </xf>
    <xf numFmtId="0" fontId="123" fillId="0" borderId="15" xfId="11417" applyFont="1" applyBorder="1" applyAlignment="1">
      <alignment horizontal="center" vertical="center" wrapText="1"/>
    </xf>
    <xf numFmtId="43" fontId="123" fillId="0" borderId="15" xfId="2373" applyFont="1" applyFill="1" applyBorder="1" applyAlignment="1">
      <alignment horizontal="center" vertical="center" wrapText="1"/>
    </xf>
    <xf numFmtId="0" fontId="123" fillId="0" borderId="42" xfId="2373" applyNumberFormat="1" applyFont="1" applyFill="1" applyBorder="1" applyAlignment="1">
      <alignment horizontal="center" vertical="center" wrapText="1"/>
    </xf>
    <xf numFmtId="0" fontId="123" fillId="0" borderId="15" xfId="2373" applyNumberFormat="1" applyFont="1" applyFill="1" applyBorder="1" applyAlignment="1">
      <alignment horizontal="center" vertical="center" wrapText="1"/>
    </xf>
    <xf numFmtId="0" fontId="123" fillId="0" borderId="40" xfId="11417" applyFont="1" applyBorder="1" applyAlignment="1">
      <alignment horizontal="center" vertical="center"/>
    </xf>
    <xf numFmtId="0" fontId="123" fillId="0" borderId="10" xfId="11417" applyFont="1" applyBorder="1" applyAlignment="1">
      <alignment horizontal="center" vertical="center"/>
    </xf>
    <xf numFmtId="0" fontId="123" fillId="0" borderId="37" xfId="11417" applyFont="1" applyBorder="1" applyAlignment="1">
      <alignment horizontal="center" vertical="center"/>
    </xf>
    <xf numFmtId="0" fontId="123" fillId="0" borderId="42" xfId="11417" applyFont="1" applyBorder="1" applyAlignment="1">
      <alignment horizontal="center" vertical="center"/>
    </xf>
    <xf numFmtId="0" fontId="123" fillId="0" borderId="15" xfId="11417" applyFont="1" applyBorder="1" applyAlignment="1">
      <alignment horizontal="center" vertical="center"/>
    </xf>
    <xf numFmtId="0" fontId="42" fillId="0" borderId="38" xfId="11417" applyFont="1" applyBorder="1" applyAlignment="1">
      <alignment horizontal="left" vertical="center" wrapText="1"/>
    </xf>
    <xf numFmtId="0" fontId="42" fillId="0" borderId="2" xfId="11417" applyFont="1" applyBorder="1" applyAlignment="1">
      <alignment horizontal="left" vertical="center" wrapText="1"/>
    </xf>
    <xf numFmtId="0" fontId="42" fillId="0" borderId="39" xfId="11417" applyFont="1" applyBorder="1" applyAlignment="1">
      <alignment horizontal="left" vertical="center" wrapText="1"/>
    </xf>
    <xf numFmtId="0" fontId="42" fillId="0" borderId="3" xfId="11417" applyFont="1" applyBorder="1" applyAlignment="1">
      <alignment horizontal="left" vertical="center" wrapText="1"/>
    </xf>
    <xf numFmtId="0" fontId="42" fillId="0" borderId="42" xfId="11417" applyFont="1" applyBorder="1" applyAlignment="1">
      <alignment horizontal="center" vertical="center" wrapText="1"/>
    </xf>
    <xf numFmtId="0" fontId="42" fillId="0" borderId="3" xfId="11417" applyFont="1" applyBorder="1" applyAlignment="1">
      <alignment horizontal="center" vertical="center" wrapText="1"/>
    </xf>
    <xf numFmtId="164" fontId="42" fillId="5" borderId="3" xfId="8783" applyNumberFormat="1" applyFont="1" applyFill="1" applyBorder="1" applyAlignment="1">
      <alignment horizontal="center" vertical="center"/>
    </xf>
    <xf numFmtId="0" fontId="123" fillId="0" borderId="41" xfId="11417" applyFont="1" applyBorder="1" applyAlignment="1">
      <alignment horizontal="center" vertical="center" wrapText="1"/>
    </xf>
    <xf numFmtId="0" fontId="123" fillId="0" borderId="43" xfId="11417" applyFont="1" applyBorder="1" applyAlignment="1">
      <alignment horizontal="center" vertical="center" wrapText="1"/>
    </xf>
    <xf numFmtId="0" fontId="123" fillId="0" borderId="12" xfId="11417" applyFont="1" applyBorder="1" applyAlignment="1">
      <alignment horizontal="center" vertical="center" wrapText="1"/>
    </xf>
    <xf numFmtId="0" fontId="123" fillId="0" borderId="0" xfId="11417" applyFont="1" applyAlignment="1">
      <alignment horizontal="center" vertical="center" wrapText="1"/>
    </xf>
    <xf numFmtId="0" fontId="123" fillId="0" borderId="16" xfId="11417" applyFont="1" applyBorder="1" applyAlignment="1">
      <alignment horizontal="center" vertical="center" wrapText="1"/>
    </xf>
    <xf numFmtId="0" fontId="123" fillId="0" borderId="13" xfId="11417" applyFont="1" applyBorder="1" applyAlignment="1">
      <alignment horizontal="center" vertical="center" wrapText="1"/>
    </xf>
    <xf numFmtId="0" fontId="123" fillId="0" borderId="14" xfId="11417" applyFont="1" applyBorder="1" applyAlignment="1">
      <alignment horizontal="center" vertical="center" wrapText="1"/>
    </xf>
    <xf numFmtId="0" fontId="123" fillId="0" borderId="38" xfId="11417" applyFont="1" applyBorder="1" applyAlignment="1">
      <alignment horizontal="center" vertical="center" wrapText="1"/>
    </xf>
    <xf numFmtId="0" fontId="123" fillId="0" borderId="2" xfId="11417" applyFont="1" applyBorder="1" applyAlignment="1">
      <alignment horizontal="center" vertical="center" wrapText="1"/>
    </xf>
    <xf numFmtId="0" fontId="123" fillId="0" borderId="39" xfId="11417" applyFont="1" applyBorder="1" applyAlignment="1">
      <alignment horizontal="center" vertical="center" wrapText="1"/>
    </xf>
    <xf numFmtId="0" fontId="123" fillId="0" borderId="41" xfId="11417" applyFont="1" applyBorder="1" applyAlignment="1">
      <alignment horizontal="center" vertical="center"/>
    </xf>
    <xf numFmtId="0" fontId="123" fillId="0" borderId="43" xfId="11417" applyFont="1" applyBorder="1" applyAlignment="1">
      <alignment horizontal="center" vertical="center"/>
    </xf>
    <xf numFmtId="0" fontId="123" fillId="0" borderId="13" xfId="11417" applyFont="1" applyBorder="1" applyAlignment="1">
      <alignment horizontal="center" vertical="center"/>
    </xf>
    <xf numFmtId="0" fontId="123" fillId="0" borderId="14" xfId="11417" applyFont="1" applyBorder="1" applyAlignment="1">
      <alignment horizontal="center" vertical="center"/>
    </xf>
    <xf numFmtId="164" fontId="123" fillId="0" borderId="17" xfId="8783" applyNumberFormat="1" applyFont="1" applyFill="1" applyBorder="1" applyAlignment="1">
      <alignment horizontal="center" vertical="center"/>
    </xf>
    <xf numFmtId="0" fontId="42" fillId="0" borderId="37" xfId="11417" applyFont="1" applyBorder="1" applyAlignment="1">
      <alignment horizontal="center" vertical="center" wrapText="1"/>
    </xf>
    <xf numFmtId="0" fontId="42" fillId="0" borderId="46" xfId="11417" applyFont="1" applyBorder="1" applyAlignment="1">
      <alignment horizontal="center" vertical="center" wrapText="1"/>
    </xf>
    <xf numFmtId="164" fontId="42" fillId="0" borderId="38" xfId="11417" applyNumberFormat="1" applyFont="1" applyBorder="1" applyAlignment="1">
      <alignment horizontal="center" vertical="center"/>
    </xf>
    <xf numFmtId="164" fontId="42" fillId="0" borderId="39" xfId="11417" applyNumberFormat="1" applyFont="1" applyBorder="1" applyAlignment="1">
      <alignment horizontal="center" vertical="center"/>
    </xf>
    <xf numFmtId="0" fontId="42" fillId="0" borderId="38" xfId="11417" applyFont="1" applyBorder="1" applyAlignment="1">
      <alignment horizontal="center" vertical="center" wrapText="1"/>
    </xf>
    <xf numFmtId="0" fontId="42" fillId="0" borderId="2" xfId="11417" applyFont="1" applyBorder="1" applyAlignment="1">
      <alignment horizontal="center" vertical="center" wrapText="1"/>
    </xf>
    <xf numFmtId="0" fontId="42" fillId="0" borderId="39" xfId="11417" applyFont="1" applyBorder="1" applyAlignment="1">
      <alignment horizontal="center" vertical="center" wrapText="1"/>
    </xf>
    <xf numFmtId="164" fontId="42" fillId="5" borderId="45" xfId="11417" applyNumberFormat="1" applyFont="1" applyFill="1" applyBorder="1" applyAlignment="1">
      <alignment horizontal="center" vertical="center"/>
    </xf>
    <xf numFmtId="164" fontId="42" fillId="5" borderId="46" xfId="11417" applyNumberFormat="1" applyFont="1" applyFill="1" applyBorder="1" applyAlignment="1">
      <alignment horizontal="center" vertical="center"/>
    </xf>
    <xf numFmtId="164" fontId="42" fillId="5" borderId="37" xfId="11417" applyNumberFormat="1" applyFont="1" applyFill="1" applyBorder="1" applyAlignment="1">
      <alignment horizontal="center" vertical="center"/>
    </xf>
    <xf numFmtId="164" fontId="42" fillId="5" borderId="3" xfId="11417" applyNumberFormat="1" applyFont="1" applyFill="1" applyBorder="1" applyAlignment="1">
      <alignment horizontal="center" vertical="center"/>
    </xf>
    <xf numFmtId="0" fontId="42" fillId="0" borderId="0" xfId="11417" applyFont="1" applyAlignment="1">
      <alignment horizontal="justify" vertical="top"/>
    </xf>
    <xf numFmtId="0" fontId="123" fillId="0" borderId="0" xfId="11417" applyFont="1" applyAlignment="1">
      <alignment horizontal="center" vertical="top" wrapText="1"/>
    </xf>
    <xf numFmtId="0" fontId="42" fillId="0" borderId="0" xfId="11417" applyFont="1" applyAlignment="1">
      <alignment horizontal="center" vertical="top" wrapText="1"/>
    </xf>
    <xf numFmtId="43" fontId="123" fillId="0" borderId="0" xfId="2373" applyFont="1" applyFill="1" applyBorder="1" applyAlignment="1">
      <alignment horizontal="center" vertical="center"/>
    </xf>
  </cellXfs>
  <cellStyles count="19512">
    <cellStyle name=" 1" xfId="2477" xr:uid="{00000000-0005-0000-0000-000000000000}"/>
    <cellStyle name="?鹎%U龡&amp;H鼼_x0008__x0001__x001f_?_x0007__x0001__x0001_ 2" xfId="19464" xr:uid="{00000000-0005-0000-0000-000001000000}"/>
    <cellStyle name="?鹎%U龡&amp;H鼼_x0008__x0001__x001f_?_x0007__x0001__x0001__linmark 09-10 draft" xfId="19474" xr:uid="{00000000-0005-0000-0000-000002000000}"/>
    <cellStyle name="_~6250974" xfId="1" xr:uid="{00000000-0005-0000-0000-000003000000}"/>
    <cellStyle name="_~6250974_~2136082" xfId="2" xr:uid="{00000000-0005-0000-0000-000004000000}"/>
    <cellStyle name="_~6250974_~5419312" xfId="5484" xr:uid="{00000000-0005-0000-0000-000005000000}"/>
    <cellStyle name="_~6250974_~5419312 2" xfId="7615" xr:uid="{00000000-0005-0000-0000-000006000000}"/>
    <cellStyle name="_~6250974_~5419312_BANK POSITION FOR ALL BANK ( CITI, HSBC &amp; SCB )" xfId="5485" xr:uid="{00000000-0005-0000-0000-000007000000}"/>
    <cellStyle name="_~6250974_~5419312_BANK POSITION FOR ALL BANK ( CITI, HSBC &amp; SCB ) 2" xfId="5486" xr:uid="{00000000-0005-0000-0000-000008000000}"/>
    <cellStyle name="_~6250974_~5419312_BANK POSITION FOR ALL BANK ( CITI, HSBC &amp; SCB ) 3" xfId="5487" xr:uid="{00000000-0005-0000-0000-000009000000}"/>
    <cellStyle name="_~6250974_~5419312_BANK POSITION FOR ALL BANK ( CITI, HSBC , SCB &amp; EBL )" xfId="5488" xr:uid="{00000000-0005-0000-0000-00000A000000}"/>
    <cellStyle name="_~6250974_~5419312_BANK POSITION FOR ALL BANK ( CITI, HSBC , SCB &amp; EBL ) 2" xfId="7616" xr:uid="{00000000-0005-0000-0000-00000B000000}"/>
    <cellStyle name="_~6250974_~5419312_Citi MOB - June, 2011 ( Final )- REVISED" xfId="5489" xr:uid="{00000000-0005-0000-0000-00000C000000}"/>
    <cellStyle name="_~6250974_~5419312_CITI MOB  Month of December 2011- Final" xfId="5490" xr:uid="{00000000-0005-0000-0000-00000D000000}"/>
    <cellStyle name="_~6250974_~5419312_EGMCL-FUND-PLAN-CITI" xfId="5491" xr:uid="{00000000-0005-0000-0000-00000E000000}"/>
    <cellStyle name="_~6250974_~5419312_EGMCL-FUND-PLAN-CITI -1" xfId="5492" xr:uid="{00000000-0005-0000-0000-00000F000000}"/>
    <cellStyle name="_~6250974_~5419312_EGMCL-FUND-PLAN-CITI -1 2" xfId="5493" xr:uid="{00000000-0005-0000-0000-000010000000}"/>
    <cellStyle name="_~6250974_~5419312_EGMCL-FUND-PLAN-CITI -1 3" xfId="5494" xr:uid="{00000000-0005-0000-0000-000011000000}"/>
    <cellStyle name="_~6250974_~5419312_EGMCL-FUND-PLAN-CITI 2" xfId="5495" xr:uid="{00000000-0005-0000-0000-000012000000}"/>
    <cellStyle name="_~6250974_~5419312_EGMCL-FUND-PLAN-CITI 3" xfId="5496" xr:uid="{00000000-0005-0000-0000-000013000000}"/>
    <cellStyle name="_~6250974_~5419312_EGMCL-FUND-PLAN-CITI 4" xfId="7617" xr:uid="{00000000-0005-0000-0000-000014000000}"/>
    <cellStyle name="_~6250974_~5419312_June Export" xfId="5497" xr:uid="{00000000-0005-0000-0000-000015000000}"/>
    <cellStyle name="_~6250974_~5419312_June Export 2" xfId="5498" xr:uid="{00000000-0005-0000-0000-000016000000}"/>
    <cellStyle name="_~6250974_~5419312_June Export 3" xfId="5499" xr:uid="{00000000-0005-0000-0000-000017000000}"/>
    <cellStyle name="_~6250974_~5419312_June Import" xfId="5500" xr:uid="{00000000-0005-0000-0000-000018000000}"/>
    <cellStyle name="_~6250974_~5419312_June Import 2" xfId="5501" xr:uid="{00000000-0005-0000-0000-000019000000}"/>
    <cellStyle name="_~6250974_~5419312_June Import 3" xfId="5502" xr:uid="{00000000-0005-0000-0000-00001A000000}"/>
    <cellStyle name="_~6250974_~7314120" xfId="5503" xr:uid="{00000000-0005-0000-0000-00001B000000}"/>
    <cellStyle name="_~6250974_~7314120 2" xfId="7618" xr:uid="{00000000-0005-0000-0000-00001C000000}"/>
    <cellStyle name="_~6250974_~7314120_BANK POSITION FOR ALL BANK ( CITI, HSBC &amp; SCB )" xfId="5504" xr:uid="{00000000-0005-0000-0000-00001D000000}"/>
    <cellStyle name="_~6250974_~7314120_BANK POSITION FOR ALL BANK ( CITI, HSBC &amp; SCB ) 2" xfId="5505" xr:uid="{00000000-0005-0000-0000-00001E000000}"/>
    <cellStyle name="_~6250974_~7314120_BANK POSITION FOR ALL BANK ( CITI, HSBC &amp; SCB ) 3" xfId="5506" xr:uid="{00000000-0005-0000-0000-00001F000000}"/>
    <cellStyle name="_~6250974_~7314120_BANK POSITION FOR ALL BANK ( CITI, HSBC , SCB &amp; EBL )" xfId="5507" xr:uid="{00000000-0005-0000-0000-000020000000}"/>
    <cellStyle name="_~6250974_~7314120_BANK POSITION FOR ALL BANK ( CITI, HSBC , SCB &amp; EBL ) 2" xfId="7619" xr:uid="{00000000-0005-0000-0000-000021000000}"/>
    <cellStyle name="_~6250974_~7314120_Citi MOB - June, 2011 ( Final )- REVISED" xfId="5508" xr:uid="{00000000-0005-0000-0000-000022000000}"/>
    <cellStyle name="_~6250974_~7314120_CITI MOB  Month of December 2011- Final" xfId="5509" xr:uid="{00000000-0005-0000-0000-000023000000}"/>
    <cellStyle name="_~6250974_~7314120_EGMCL-FUND-PLAN-CITI" xfId="5510" xr:uid="{00000000-0005-0000-0000-000024000000}"/>
    <cellStyle name="_~6250974_~7314120_EGMCL-FUND-PLAN-CITI -1" xfId="5511" xr:uid="{00000000-0005-0000-0000-000025000000}"/>
    <cellStyle name="_~6250974_~7314120_EGMCL-FUND-PLAN-CITI -1 2" xfId="5512" xr:uid="{00000000-0005-0000-0000-000026000000}"/>
    <cellStyle name="_~6250974_~7314120_EGMCL-FUND-PLAN-CITI -1 3" xfId="5513" xr:uid="{00000000-0005-0000-0000-000027000000}"/>
    <cellStyle name="_~6250974_~7314120_EGMCL-FUND-PLAN-CITI 2" xfId="5514" xr:uid="{00000000-0005-0000-0000-000028000000}"/>
    <cellStyle name="_~6250974_~7314120_EGMCL-FUND-PLAN-CITI 3" xfId="5515" xr:uid="{00000000-0005-0000-0000-000029000000}"/>
    <cellStyle name="_~6250974_~7314120_EGMCL-FUND-PLAN-CITI 4" xfId="7620" xr:uid="{00000000-0005-0000-0000-00002A000000}"/>
    <cellStyle name="_~6250974_~7314120_June Export" xfId="5516" xr:uid="{00000000-0005-0000-0000-00002B000000}"/>
    <cellStyle name="_~6250974_~7314120_June Export 2" xfId="5517" xr:uid="{00000000-0005-0000-0000-00002C000000}"/>
    <cellStyle name="_~6250974_~7314120_June Export 3" xfId="5518" xr:uid="{00000000-0005-0000-0000-00002D000000}"/>
    <cellStyle name="_~6250974_~7314120_June Import" xfId="5519" xr:uid="{00000000-0005-0000-0000-00002E000000}"/>
    <cellStyle name="_~6250974_~7314120_June Import 2" xfId="5520" xr:uid="{00000000-0005-0000-0000-00002F000000}"/>
    <cellStyle name="_~6250974_~7314120_June Import 3" xfId="5521" xr:uid="{00000000-0005-0000-0000-000030000000}"/>
    <cellStyle name="_~6250974_~7507028" xfId="5522" xr:uid="{00000000-0005-0000-0000-000031000000}"/>
    <cellStyle name="_~6250974_~7507028 2" xfId="7621" xr:uid="{00000000-0005-0000-0000-000032000000}"/>
    <cellStyle name="_~6250974_~7507028_BANK POSITION FOR ALL BANK ( CITI, HSBC &amp; SCB )" xfId="5523" xr:uid="{00000000-0005-0000-0000-000033000000}"/>
    <cellStyle name="_~6250974_~7507028_BANK POSITION FOR ALL BANK ( CITI, HSBC &amp; SCB ) 2" xfId="5524" xr:uid="{00000000-0005-0000-0000-000034000000}"/>
    <cellStyle name="_~6250974_~7507028_BANK POSITION FOR ALL BANK ( CITI, HSBC &amp; SCB ) 3" xfId="5525" xr:uid="{00000000-0005-0000-0000-000035000000}"/>
    <cellStyle name="_~6250974_~7507028_BANK POSITION FOR ALL BANK ( CITI, HSBC , SCB &amp; EBL )" xfId="5526" xr:uid="{00000000-0005-0000-0000-000036000000}"/>
    <cellStyle name="_~6250974_~7507028_BANK POSITION FOR ALL BANK ( CITI, HSBC , SCB &amp; EBL ) 2" xfId="7622" xr:uid="{00000000-0005-0000-0000-000037000000}"/>
    <cellStyle name="_~6250974_~7507028_Citi MOB - June, 2011 ( Final )- REVISED" xfId="5527" xr:uid="{00000000-0005-0000-0000-000038000000}"/>
    <cellStyle name="_~6250974_~7507028_CITI MOB  Month of December 2011- Final" xfId="5528" xr:uid="{00000000-0005-0000-0000-000039000000}"/>
    <cellStyle name="_~6250974_~7507028_EGMCL-FUND-PLAN-CITI" xfId="5529" xr:uid="{00000000-0005-0000-0000-00003A000000}"/>
    <cellStyle name="_~6250974_~7507028_EGMCL-FUND-PLAN-CITI -1" xfId="5530" xr:uid="{00000000-0005-0000-0000-00003B000000}"/>
    <cellStyle name="_~6250974_~7507028_EGMCL-FUND-PLAN-CITI -1 2" xfId="5531" xr:uid="{00000000-0005-0000-0000-00003C000000}"/>
    <cellStyle name="_~6250974_~7507028_EGMCL-FUND-PLAN-CITI -1 3" xfId="5532" xr:uid="{00000000-0005-0000-0000-00003D000000}"/>
    <cellStyle name="_~6250974_~7507028_EGMCL-FUND-PLAN-CITI 2" xfId="5533" xr:uid="{00000000-0005-0000-0000-00003E000000}"/>
    <cellStyle name="_~6250974_~7507028_EGMCL-FUND-PLAN-CITI 3" xfId="5534" xr:uid="{00000000-0005-0000-0000-00003F000000}"/>
    <cellStyle name="_~6250974_~7507028_EGMCL-FUND-PLAN-CITI 4" xfId="7623" xr:uid="{00000000-0005-0000-0000-000040000000}"/>
    <cellStyle name="_~6250974_~7507028_June Export" xfId="5535" xr:uid="{00000000-0005-0000-0000-000041000000}"/>
    <cellStyle name="_~6250974_~7507028_June Export 2" xfId="5536" xr:uid="{00000000-0005-0000-0000-000042000000}"/>
    <cellStyle name="_~6250974_~7507028_June Export 3" xfId="5537" xr:uid="{00000000-0005-0000-0000-000043000000}"/>
    <cellStyle name="_~6250974_~7507028_June Import" xfId="5538" xr:uid="{00000000-0005-0000-0000-000044000000}"/>
    <cellStyle name="_~6250974_~7507028_June Import 2" xfId="5539" xr:uid="{00000000-0005-0000-0000-000045000000}"/>
    <cellStyle name="_~6250974_~7507028_June Import 3" xfId="5540" xr:uid="{00000000-0005-0000-0000-000046000000}"/>
    <cellStyle name="_~6250974_~8749959" xfId="2498" xr:uid="{00000000-0005-0000-0000-000047000000}"/>
    <cellStyle name="_~6250974_~9014545" xfId="3" xr:uid="{00000000-0005-0000-0000-000048000000}"/>
    <cellStyle name="_~6250974_~9014545_~2136082" xfId="4" xr:uid="{00000000-0005-0000-0000-000049000000}"/>
    <cellStyle name="_~6250974_~9402871" xfId="2499" xr:uid="{00000000-0005-0000-0000-00004A000000}"/>
    <cellStyle name="_~6250974_~9402871 2" xfId="8177" xr:uid="{00000000-0005-0000-0000-00004B000000}"/>
    <cellStyle name="_~6250974_~9402871 3" xfId="8178" xr:uid="{00000000-0005-0000-0000-00004C000000}"/>
    <cellStyle name="_~6250974_Addition Fixed Assets" xfId="5" xr:uid="{00000000-0005-0000-0000-00004D000000}"/>
    <cellStyle name="_~6250974_Bank  Statement-CITI" xfId="5541" xr:uid="{00000000-0005-0000-0000-00004E000000}"/>
    <cellStyle name="_~6250974_Bank  Statement-CITI 2" xfId="7624" xr:uid="{00000000-0005-0000-0000-00004F000000}"/>
    <cellStyle name="_~6250974_Bank  Statement-CITI_BANK POSITION FOR ALL BANK ( CITI, HSBC &amp; SCB )" xfId="5542" xr:uid="{00000000-0005-0000-0000-000050000000}"/>
    <cellStyle name="_~6250974_Bank  Statement-CITI_BANK POSITION FOR ALL BANK ( CITI, HSBC &amp; SCB ) 2" xfId="5543" xr:uid="{00000000-0005-0000-0000-000051000000}"/>
    <cellStyle name="_~6250974_Bank  Statement-CITI_BANK POSITION FOR ALL BANK ( CITI, HSBC &amp; SCB ) 3" xfId="5544" xr:uid="{00000000-0005-0000-0000-000052000000}"/>
    <cellStyle name="_~6250974_Bank  Statement-CITI_BANK POSITION FOR ALL BANK ( CITI, HSBC , SCB &amp; EBL )" xfId="5545" xr:uid="{00000000-0005-0000-0000-000053000000}"/>
    <cellStyle name="_~6250974_Bank  Statement-CITI_BANK POSITION FOR ALL BANK ( CITI, HSBC , SCB &amp; EBL ) 2" xfId="7625" xr:uid="{00000000-0005-0000-0000-000054000000}"/>
    <cellStyle name="_~6250974_Bank  Statement-CITI_Citi MOB - June, 2011 ( Final )- REVISED" xfId="5546" xr:uid="{00000000-0005-0000-0000-000055000000}"/>
    <cellStyle name="_~6250974_Bank  Statement-CITI_CITI MOB  Month of December 2011- Final" xfId="5547" xr:uid="{00000000-0005-0000-0000-000056000000}"/>
    <cellStyle name="_~6250974_Bank  Statement-CITI_EGMCL-FUND-PLAN-CITI" xfId="5548" xr:uid="{00000000-0005-0000-0000-000057000000}"/>
    <cellStyle name="_~6250974_Bank  Statement-CITI_EGMCL-FUND-PLAN-CITI -1" xfId="5549" xr:uid="{00000000-0005-0000-0000-000058000000}"/>
    <cellStyle name="_~6250974_Bank  Statement-CITI_EGMCL-FUND-PLAN-CITI -1 2" xfId="5550" xr:uid="{00000000-0005-0000-0000-000059000000}"/>
    <cellStyle name="_~6250974_Bank  Statement-CITI_EGMCL-FUND-PLAN-CITI -1 3" xfId="5551" xr:uid="{00000000-0005-0000-0000-00005A000000}"/>
    <cellStyle name="_~6250974_Bank  Statement-CITI_EGMCL-FUND-PLAN-CITI 2" xfId="5552" xr:uid="{00000000-0005-0000-0000-00005B000000}"/>
    <cellStyle name="_~6250974_Bank  Statement-CITI_EGMCL-FUND-PLAN-CITI 3" xfId="5553" xr:uid="{00000000-0005-0000-0000-00005C000000}"/>
    <cellStyle name="_~6250974_Bank  Statement-CITI_EGMCL-FUND-PLAN-CITI 4" xfId="7626" xr:uid="{00000000-0005-0000-0000-00005D000000}"/>
    <cellStyle name="_~6250974_Bank  Statement-CITI_June Export" xfId="5554" xr:uid="{00000000-0005-0000-0000-00005E000000}"/>
    <cellStyle name="_~6250974_Bank  Statement-CITI_June Export 2" xfId="5555" xr:uid="{00000000-0005-0000-0000-00005F000000}"/>
    <cellStyle name="_~6250974_Bank  Statement-CITI_June Export 3" xfId="5556" xr:uid="{00000000-0005-0000-0000-000060000000}"/>
    <cellStyle name="_~6250974_Bank  Statement-CITI_June Import" xfId="5557" xr:uid="{00000000-0005-0000-0000-000061000000}"/>
    <cellStyle name="_~6250974_Bank  Statement-CITI_June Import 2" xfId="5558" xr:uid="{00000000-0005-0000-0000-000062000000}"/>
    <cellStyle name="_~6250974_Bank  Statement-CITI_June Import 3" xfId="5559" xr:uid="{00000000-0005-0000-0000-000063000000}"/>
    <cellStyle name="_~6250974_Book1" xfId="6" xr:uid="{00000000-0005-0000-0000-000064000000}"/>
    <cellStyle name="_~6250974_Book1_~2136082" xfId="7" xr:uid="{00000000-0005-0000-0000-000065000000}"/>
    <cellStyle name="_~6250974_Book1_Addition Fixed Assets" xfId="8" xr:uid="{00000000-0005-0000-0000-000066000000}"/>
    <cellStyle name="_~6250974_Book1_Book2" xfId="9" xr:uid="{00000000-0005-0000-0000-000067000000}"/>
    <cellStyle name="_~6250974_Book1_Closing Stock of 31st August'10" xfId="10" xr:uid="{00000000-0005-0000-0000-000068000000}"/>
    <cellStyle name="_~6250974_Book1_Copy of Fabrics Closing Stock of 09-10" xfId="11" xr:uid="{00000000-0005-0000-0000-000069000000}"/>
    <cellStyle name="_~6250974_Book1_Financial Statement - EGMCL 30th  June'10(New)" xfId="12" xr:uid="{00000000-0005-0000-0000-00006A000000}"/>
    <cellStyle name="_~6250974_Book1_Financial Statement - EGMCL 30th Sep '2010" xfId="13" xr:uid="{00000000-0005-0000-0000-00006B000000}"/>
    <cellStyle name="_~6250974_Book2" xfId="14" xr:uid="{00000000-0005-0000-0000-00006C000000}"/>
    <cellStyle name="_~6250974_Closing Stock of 31st August'10" xfId="15" xr:uid="{00000000-0005-0000-0000-00006D000000}"/>
    <cellStyle name="_~6250974_Copy of Fabrics Closing Stock of 09-10" xfId="16" xr:uid="{00000000-0005-0000-0000-00006E000000}"/>
    <cellStyle name="_~6250974_Debtors may'10" xfId="17" xr:uid="{00000000-0005-0000-0000-00006F000000}"/>
    <cellStyle name="_~6250974_Debtors may'10_~2136082" xfId="18" xr:uid="{00000000-0005-0000-0000-000070000000}"/>
    <cellStyle name="_~6250974_Debtors may'10_Addition Fixed Assets" xfId="19" xr:uid="{00000000-0005-0000-0000-000071000000}"/>
    <cellStyle name="_~6250974_Debtors may'10_Book2" xfId="20" xr:uid="{00000000-0005-0000-0000-000072000000}"/>
    <cellStyle name="_~6250974_Debtors may'10_Closing Stock of 31st August'10" xfId="21" xr:uid="{00000000-0005-0000-0000-000073000000}"/>
    <cellStyle name="_~6250974_Debtors may'10_Copy of Fabrics Closing Stock of 09-10" xfId="22" xr:uid="{00000000-0005-0000-0000-000074000000}"/>
    <cellStyle name="_~6250974_Debtors may'10_Financial Statement - EGMCL 30th  June'10(New)" xfId="23" xr:uid="{00000000-0005-0000-0000-000075000000}"/>
    <cellStyle name="_~6250974_Debtors may'10_Financial Statement - EGMCL 30th Sep '2010" xfId="24" xr:uid="{00000000-0005-0000-0000-000076000000}"/>
    <cellStyle name="_~6250974_Debtors may'10_Financial Statement - EGMCL May'10" xfId="25" xr:uid="{00000000-0005-0000-0000-000077000000}"/>
    <cellStyle name="_~6250974_Debtors may'10_Financial Statement - EGMCL May'10_~2136082" xfId="26" xr:uid="{00000000-0005-0000-0000-000078000000}"/>
    <cellStyle name="_~6250974_EGMCL  Cash flow -  Oct. 19" xfId="27" xr:uid="{00000000-0005-0000-0000-000079000000}"/>
    <cellStyle name="_~6250974_Exp Perfomance Feb'09" xfId="2500" xr:uid="{00000000-0005-0000-0000-00007A000000}"/>
    <cellStyle name="_~6250974_Exp Perfomance Feb'09_Carton" xfId="2501" xr:uid="{00000000-0005-0000-0000-00007B000000}"/>
    <cellStyle name="_~6250974_Exp Perfomance Feb'09_Expenses Perfomance March'09" xfId="2502" xr:uid="{00000000-0005-0000-0000-00007C000000}"/>
    <cellStyle name="_~6250974_Exp Perfomance Feb'09_EXPORT-MAY" xfId="2503" xr:uid="{00000000-0005-0000-0000-00007D000000}"/>
    <cellStyle name="_~6250974_Exp Perfomance Feb'09_MIS For the Month Of Aug_09" xfId="2504" xr:uid="{00000000-0005-0000-0000-00007E000000}"/>
    <cellStyle name="_~6250974_Exp Perfomance Feb'09_MIS For the Month Of DEC_09" xfId="2505" xr:uid="{00000000-0005-0000-0000-00007F000000}"/>
    <cellStyle name="_~6250974_Exp Perfomance Feb'09_MIS For the Month Of Sep_09" xfId="2506" xr:uid="{00000000-0005-0000-0000-000080000000}"/>
    <cellStyle name="_~6250974_Exp Perfomance Feb'09_Production  performance-May,09" xfId="2507" xr:uid="{00000000-0005-0000-0000-000081000000}"/>
    <cellStyle name="_~6250974_Exp Perfomance Feb'09_Production Preformance report-March,09" xfId="2508" xr:uid="{00000000-0005-0000-0000-000082000000}"/>
    <cellStyle name="_~6250974_Expense Analysis -Dec-08PP" xfId="2509" xr:uid="{00000000-0005-0000-0000-000083000000}"/>
    <cellStyle name="_~6250974_Expense Analysis -Dec-08PP_Production Preformance report-March,09" xfId="2510" xr:uid="{00000000-0005-0000-0000-000084000000}"/>
    <cellStyle name="_~6250974_Export Register" xfId="2511" xr:uid="{00000000-0005-0000-0000-000085000000}"/>
    <cellStyle name="_~6250974_Financial Statement - EGMCL 30th  June'10(New)" xfId="28" xr:uid="{00000000-0005-0000-0000-000086000000}"/>
    <cellStyle name="_~6250974_Financial Statement - EGMCL 30th Sep '2010" xfId="29" xr:uid="{00000000-0005-0000-0000-000087000000}"/>
    <cellStyle name="_~6250974_Financial Statement - EGMCL dated 17.06.10" xfId="30" xr:uid="{00000000-0005-0000-0000-000088000000}"/>
    <cellStyle name="_~6250974_Financial Statement - EGMCL May'10" xfId="31" xr:uid="{00000000-0005-0000-0000-000089000000}"/>
    <cellStyle name="_~6250974_HSBC-APRIL-2010" xfId="2512" xr:uid="{00000000-0005-0000-0000-00008A000000}"/>
    <cellStyle name="_~6250974_Import GRN Details-Unit-1" xfId="2513" xr:uid="{00000000-0005-0000-0000-00008B000000}"/>
    <cellStyle name="_~6250974_Interest - Jan' 09" xfId="2514" xr:uid="{00000000-0005-0000-0000-00008C000000}"/>
    <cellStyle name="_~6250974_Interest - Jan' 09 2" xfId="8179" xr:uid="{00000000-0005-0000-0000-00008D000000}"/>
    <cellStyle name="_~6250974_Interest - Jan' 09 3" xfId="8180" xr:uid="{00000000-0005-0000-0000-00008E000000}"/>
    <cellStyle name="_~6250974_Limit Chart HSBC- July '09" xfId="5560" xr:uid="{00000000-0005-0000-0000-00008F000000}"/>
    <cellStyle name="_~6250974_Limit Chart HSBC- July '09 2" xfId="7627" xr:uid="{00000000-0005-0000-0000-000090000000}"/>
    <cellStyle name="_~6250974_Limit Chart HSBC- June '09" xfId="5561" xr:uid="{00000000-0005-0000-0000-000091000000}"/>
    <cellStyle name="_~6250974_Limit Chart HSBC- June '09 2" xfId="7628" xr:uid="{00000000-0005-0000-0000-000092000000}"/>
    <cellStyle name="_~6250974_Limit Chart HSBC- June '09_BANK POSITION FOR ALL BANK ( CITI, HSBC &amp; SCB )" xfId="5562" xr:uid="{00000000-0005-0000-0000-000093000000}"/>
    <cellStyle name="_~6250974_Limit Chart HSBC- June '09_BANK POSITION FOR ALL BANK ( CITI, HSBC &amp; SCB ) 2" xfId="5563" xr:uid="{00000000-0005-0000-0000-000094000000}"/>
    <cellStyle name="_~6250974_Limit Chart HSBC- June '09_BANK POSITION FOR ALL BANK ( CITI, HSBC &amp; SCB ) 3" xfId="5564" xr:uid="{00000000-0005-0000-0000-000095000000}"/>
    <cellStyle name="_~6250974_Limit Chart HSBC- June '09_BANK POSITION FOR ALL BANK ( CITI, HSBC , SCB &amp; EBL )" xfId="5565" xr:uid="{00000000-0005-0000-0000-000096000000}"/>
    <cellStyle name="_~6250974_Limit Chart HSBC- June '09_BANK POSITION FOR ALL BANK ( CITI, HSBC , SCB &amp; EBL ) 2" xfId="7629" xr:uid="{00000000-0005-0000-0000-000097000000}"/>
    <cellStyle name="_~6250974_Limit Chart HSBC- June '09_Citi MOB - June, 2011 ( Final )- REVISED" xfId="5566" xr:uid="{00000000-0005-0000-0000-000098000000}"/>
    <cellStyle name="_~6250974_Limit Chart HSBC- June '09_CITI MOB  Month of December 2011- Final" xfId="5567" xr:uid="{00000000-0005-0000-0000-000099000000}"/>
    <cellStyle name="_~6250974_Limit Chart HSBC- June '09_EGMCL-FUND-PLAN-CITI" xfId="5568" xr:uid="{00000000-0005-0000-0000-00009A000000}"/>
    <cellStyle name="_~6250974_Limit Chart HSBC- June '09_EGMCL-FUND-PLAN-CITI -1" xfId="5569" xr:uid="{00000000-0005-0000-0000-00009B000000}"/>
    <cellStyle name="_~6250974_Limit Chart HSBC- June '09_EGMCL-FUND-PLAN-CITI -1 2" xfId="5570" xr:uid="{00000000-0005-0000-0000-00009C000000}"/>
    <cellStyle name="_~6250974_Limit Chart HSBC- June '09_EGMCL-FUND-PLAN-CITI -1 3" xfId="5571" xr:uid="{00000000-0005-0000-0000-00009D000000}"/>
    <cellStyle name="_~6250974_Limit Chart HSBC- June '09_EGMCL-FUND-PLAN-CITI 2" xfId="5572" xr:uid="{00000000-0005-0000-0000-00009E000000}"/>
    <cellStyle name="_~6250974_Limit Chart HSBC- June '09_EGMCL-FUND-PLAN-CITI 3" xfId="5573" xr:uid="{00000000-0005-0000-0000-00009F000000}"/>
    <cellStyle name="_~6250974_Limit Chart HSBC- June '09_EGMCL-FUND-PLAN-CITI 4" xfId="7630" xr:uid="{00000000-0005-0000-0000-0000A0000000}"/>
    <cellStyle name="_~6250974_Limit Chart HSBC- June '09_June Export" xfId="5574" xr:uid="{00000000-0005-0000-0000-0000A1000000}"/>
    <cellStyle name="_~6250974_Limit Chart HSBC- June '09_June Export 2" xfId="5575" xr:uid="{00000000-0005-0000-0000-0000A2000000}"/>
    <cellStyle name="_~6250974_Limit Chart HSBC- June '09_June Export 3" xfId="5576" xr:uid="{00000000-0005-0000-0000-0000A3000000}"/>
    <cellStyle name="_~6250974_Limit Chart HSBC- June '09_June Import" xfId="5577" xr:uid="{00000000-0005-0000-0000-0000A4000000}"/>
    <cellStyle name="_~6250974_Limit Chart HSBC- June '09_June Import 2" xfId="5578" xr:uid="{00000000-0005-0000-0000-0000A5000000}"/>
    <cellStyle name="_~6250974_Limit Chart HSBC- June '09_June Import 3" xfId="5579" xr:uid="{00000000-0005-0000-0000-0000A6000000}"/>
    <cellStyle name="_~6250974_performance report of Formate" xfId="2515" xr:uid="{00000000-0005-0000-0000-0000A7000000}"/>
    <cellStyle name="_~6250974_Prod Perfomance Feb '09" xfId="2516" xr:uid="{00000000-0005-0000-0000-0000A8000000}"/>
    <cellStyle name="_~6250974_Production Perfomsnce Feb '09" xfId="2517" xr:uid="{00000000-0005-0000-0000-0000A9000000}"/>
    <cellStyle name="_~6250974_Production Perfomsnce Feb '09_Production Preformance report-March,09" xfId="2518" xr:uid="{00000000-0005-0000-0000-0000AA000000}"/>
    <cellStyle name="_~6250974_Production Perfomsnce Jan'09" xfId="2519" xr:uid="{00000000-0005-0000-0000-0000AB000000}"/>
    <cellStyle name="_~6250974_Production Perfomsnce Jan'09_Production Preformance report-March,09" xfId="2520" xr:uid="{00000000-0005-0000-0000-0000AC000000}"/>
    <cellStyle name="_~6250974_Summary OF Stock " xfId="32" xr:uid="{00000000-0005-0000-0000-0000AD000000}"/>
    <cellStyle name="_~6250974_Summary OF Stock _~2136082" xfId="33" xr:uid="{00000000-0005-0000-0000-0000AE000000}"/>
    <cellStyle name="_~6250974_Summary OF Stock _Addition Fixed Assets" xfId="34" xr:uid="{00000000-0005-0000-0000-0000AF000000}"/>
    <cellStyle name="_~6250974_Summary OF Stock _Book2" xfId="35" xr:uid="{00000000-0005-0000-0000-0000B0000000}"/>
    <cellStyle name="_~6250974_Summary OF Stock _Closing Stock of 31st August'10" xfId="36" xr:uid="{00000000-0005-0000-0000-0000B1000000}"/>
    <cellStyle name="_~6250974_Summary OF Stock _Copy of Fabrics Closing Stock of 09-10" xfId="37" xr:uid="{00000000-0005-0000-0000-0000B2000000}"/>
    <cellStyle name="_~6250974_Summary OF Stock _Financial Statement - EGMCL 30th  June'10(New)" xfId="38" xr:uid="{00000000-0005-0000-0000-0000B3000000}"/>
    <cellStyle name="_~6250974_Summary OF Stock _Financial Statement - EGMCL 30th Sep '2010" xfId="39" xr:uid="{00000000-0005-0000-0000-0000B4000000}"/>
    <cellStyle name="_~6250974_Transit" xfId="40" xr:uid="{00000000-0005-0000-0000-0000B5000000}"/>
    <cellStyle name="_~6250974_Transit_~2136082" xfId="41" xr:uid="{00000000-0005-0000-0000-0000B6000000}"/>
    <cellStyle name="_~6250974_TrialBal 30th June '10-2" xfId="42" xr:uid="{00000000-0005-0000-0000-0000B7000000}"/>
    <cellStyle name="_~6250974_Washing" xfId="43" xr:uid="{00000000-0005-0000-0000-0000B8000000}"/>
    <cellStyle name="_~6250974_Weekly Report Last Week" xfId="2521" xr:uid="{00000000-0005-0000-0000-0000B9000000}"/>
    <cellStyle name="_~6250974_Weekly Report Last Week_Production Preformance report-March,09" xfId="2522" xr:uid="{00000000-0005-0000-0000-0000BA000000}"/>
    <cellStyle name="_~6250974_Weekly Repot Last Week of Feb'09" xfId="2523" xr:uid="{00000000-0005-0000-0000-0000BB000000}"/>
    <cellStyle name="_~6250974_Weekly Repot Last Week of Feb'09_Production Preformance report-March,09" xfId="2524" xr:uid="{00000000-0005-0000-0000-0000BC000000}"/>
    <cellStyle name="_14104 EDL-HK current account" xfId="2478" xr:uid="{00000000-0005-0000-0000-0000BD000000}"/>
    <cellStyle name="_15000 &amp; 20100_31 Mar 2011 subsequent settlement" xfId="8181" xr:uid="{00000000-0005-0000-0000-0000BE000000}"/>
    <cellStyle name="_20070521 Liteon GSM BOM Tracker" xfId="2525" xr:uid="{00000000-0005-0000-0000-0000BF000000}"/>
    <cellStyle name="_AB0169" xfId="8182" xr:uid="{00000000-0005-0000-0000-0000C0000000}"/>
    <cellStyle name="_accounts detials - sep 15 cashflow" xfId="44" xr:uid="{00000000-0005-0000-0000-0000C1000000}"/>
    <cellStyle name="_accounts detials - sep 15 cashflow_~2136082" xfId="45" xr:uid="{00000000-0005-0000-0000-0000C2000000}"/>
    <cellStyle name="_accounts detials - sep 15 cashflow_Addition Fixed Assets" xfId="46" xr:uid="{00000000-0005-0000-0000-0000C3000000}"/>
    <cellStyle name="_accounts detials - sep 15 cashflow_Book2" xfId="47" xr:uid="{00000000-0005-0000-0000-0000C4000000}"/>
    <cellStyle name="_accounts detials - sep 15 cashflow_Closing Stock of 31st August'10" xfId="48" xr:uid="{00000000-0005-0000-0000-0000C5000000}"/>
    <cellStyle name="_accounts detials - sep 15 cashflow_Copy of Fabrics Closing Stock of 09-10" xfId="49" xr:uid="{00000000-0005-0000-0000-0000C6000000}"/>
    <cellStyle name="_accounts detials - sep 15 cashflow_EGMCL  Cash flow -  Oct. 19" xfId="50" xr:uid="{00000000-0005-0000-0000-0000C7000000}"/>
    <cellStyle name="_accounts detials - sep 15 cashflow_EGMCL  Cash flow -  Oct. 19_~2136082" xfId="51" xr:uid="{00000000-0005-0000-0000-0000C8000000}"/>
    <cellStyle name="_accounts detials - sep 15 cashflow_EGMCL  Cash flow -  Oct. 19_Addition Fixed Assets" xfId="52" xr:uid="{00000000-0005-0000-0000-0000C9000000}"/>
    <cellStyle name="_accounts detials - sep 15 cashflow_EGMCL  Cash flow -  Oct. 19_Book2" xfId="53" xr:uid="{00000000-0005-0000-0000-0000CA000000}"/>
    <cellStyle name="_accounts detials - sep 15 cashflow_EGMCL  Cash flow -  Oct. 19_Closing Stock of 31st August'10" xfId="54" xr:uid="{00000000-0005-0000-0000-0000CB000000}"/>
    <cellStyle name="_accounts detials - sep 15 cashflow_EGMCL  Cash flow -  Oct. 19_Copy of Fabrics Closing Stock of 09-10" xfId="55" xr:uid="{00000000-0005-0000-0000-0000CC000000}"/>
    <cellStyle name="_accounts detials - sep 15 cashflow_EGMCL  Cash flow -  Oct. 19_Financial Statement - EGMCL 30th  June'10(New)" xfId="56" xr:uid="{00000000-0005-0000-0000-0000CD000000}"/>
    <cellStyle name="_accounts detials - sep 15 cashflow_EGMCL  Cash flow -  Oct. 19_Financial Statement - EGMCL 30th Sep '2010" xfId="57" xr:uid="{00000000-0005-0000-0000-0000CE000000}"/>
    <cellStyle name="_accounts detials - sep 15 cashflow_EGMCL  Cash flow -  Oct. 19_Financial Statement - EGMCL dated 17.06.10" xfId="58" xr:uid="{00000000-0005-0000-0000-0000CF000000}"/>
    <cellStyle name="_accounts detials - sep 15 cashflow_EGMCL  Cash flow -  Oct. 19_Financial Statement - EGMCL May'10" xfId="59" xr:uid="{00000000-0005-0000-0000-0000D0000000}"/>
    <cellStyle name="_accounts detials - sep 15 cashflow_EGMCL  Cash flow -  Oct. 19_Summary OF Stock " xfId="60" xr:uid="{00000000-0005-0000-0000-0000D1000000}"/>
    <cellStyle name="_accounts detials - sep 15 cashflow_EGMCL  Cash flow -  Oct. 19_TrialBal 30th June '10-2" xfId="61" xr:uid="{00000000-0005-0000-0000-0000D2000000}"/>
    <cellStyle name="_accounts detials - sep 15 cashflow_Financial Statement - EGMCL 30th  June'10(New)" xfId="62" xr:uid="{00000000-0005-0000-0000-0000D3000000}"/>
    <cellStyle name="_accounts detials - sep 15 cashflow_Financial Statement - EGMCL 30th Sep '2010" xfId="63" xr:uid="{00000000-0005-0000-0000-0000D4000000}"/>
    <cellStyle name="_accounts detials - sep 15 cashflow_Financial Statement - EGMCL dated 17.06.10" xfId="64" xr:uid="{00000000-0005-0000-0000-0000D5000000}"/>
    <cellStyle name="_accounts detials - sep 15 cashflow_Financial Statement - EGMCL May'10" xfId="65" xr:uid="{00000000-0005-0000-0000-0000D6000000}"/>
    <cellStyle name="_accounts detials - sep 15 cashflow_Summary OF Stock " xfId="66" xr:uid="{00000000-0005-0000-0000-0000D7000000}"/>
    <cellStyle name="_accounts detials - sep 15 cashflow_TrialBal 30th June '10-2" xfId="67" xr:uid="{00000000-0005-0000-0000-0000D8000000}"/>
    <cellStyle name="_Boardwalk Views v2" xfId="2526" xr:uid="{00000000-0005-0000-0000-0000D9000000}"/>
    <cellStyle name="_Book1" xfId="68" xr:uid="{00000000-0005-0000-0000-0000DA000000}"/>
    <cellStyle name="_Book1_~2136082" xfId="69" xr:uid="{00000000-0005-0000-0000-0000DB000000}"/>
    <cellStyle name="_Book1_Addition Fixed Assets" xfId="70" xr:uid="{00000000-0005-0000-0000-0000DC000000}"/>
    <cellStyle name="_Book1_Book2" xfId="71" xr:uid="{00000000-0005-0000-0000-0000DD000000}"/>
    <cellStyle name="_Book1_Closing Stock of 31st August'10" xfId="72" xr:uid="{00000000-0005-0000-0000-0000DE000000}"/>
    <cellStyle name="_Book1_Copy of Fabrics Closing Stock of 09-10" xfId="73" xr:uid="{00000000-0005-0000-0000-0000DF000000}"/>
    <cellStyle name="_Book1_Financial Statement - EGMCL 30th  June'10(New)" xfId="74" xr:uid="{00000000-0005-0000-0000-0000E0000000}"/>
    <cellStyle name="_Book1_Financial Statement - EGMCL 30th Sep '2010" xfId="75" xr:uid="{00000000-0005-0000-0000-0000E1000000}"/>
    <cellStyle name="_Book1_Financial Statement - EGMCL May'10" xfId="76" xr:uid="{00000000-0005-0000-0000-0000E2000000}"/>
    <cellStyle name="_Book1_Financial Statement - EGMCL May'10_~2136082" xfId="77" xr:uid="{00000000-0005-0000-0000-0000E3000000}"/>
    <cellStyle name="_BS &amp; PL 30-06-2011" xfId="2479" xr:uid="{00000000-0005-0000-0000-0000E4000000}"/>
    <cellStyle name="_CIPL_31 Mar 2011_Details" xfId="8183" xr:uid="{00000000-0005-0000-0000-0000E5000000}"/>
    <cellStyle name="_Closing Stock  June'09 " xfId="2527" xr:uid="{00000000-0005-0000-0000-0000E6000000}"/>
    <cellStyle name="_Closing Stock  June'09 -final" xfId="2528" xr:uid="{00000000-0005-0000-0000-0000E7000000}"/>
    <cellStyle name="_Closing Stock June'09" xfId="78" xr:uid="{00000000-0005-0000-0000-0000E8000000}"/>
    <cellStyle name="_Closing Stock June'09_Book1" xfId="79" xr:uid="{00000000-0005-0000-0000-0000E9000000}"/>
    <cellStyle name="_Closing Stock June'09_Book1_~2136082" xfId="80" xr:uid="{00000000-0005-0000-0000-0000EA000000}"/>
    <cellStyle name="_Closing Stock June'09_Book1_Addition Fixed Assets" xfId="81" xr:uid="{00000000-0005-0000-0000-0000EB000000}"/>
    <cellStyle name="_Closing Stock June'09_Book1_Book2" xfId="82" xr:uid="{00000000-0005-0000-0000-0000EC000000}"/>
    <cellStyle name="_Closing Stock June'09_Book1_Closing Stock of 31st August'10" xfId="83" xr:uid="{00000000-0005-0000-0000-0000ED000000}"/>
    <cellStyle name="_Closing Stock June'09_Book1_Copy of Fabrics Closing Stock of 09-10" xfId="84" xr:uid="{00000000-0005-0000-0000-0000EE000000}"/>
    <cellStyle name="_Closing Stock June'09_Book1_Financial Statement - EGMCL 30th  June'10(New)" xfId="85" xr:uid="{00000000-0005-0000-0000-0000EF000000}"/>
    <cellStyle name="_Closing Stock June'09_Book1_Financial Statement - EGMCL 30th Sep '2010" xfId="86" xr:uid="{00000000-0005-0000-0000-0000F0000000}"/>
    <cellStyle name="_Closing Stock June'09_Book1_Financial Statement - EGMCL May'10" xfId="87" xr:uid="{00000000-0005-0000-0000-0000F1000000}"/>
    <cellStyle name="_Closing Stock June'09_Book1_Financial Statement - EGMCL May'10_~2136082" xfId="88" xr:uid="{00000000-0005-0000-0000-0000F2000000}"/>
    <cellStyle name="_Closing Stock June'09-2nd " xfId="89" xr:uid="{00000000-0005-0000-0000-0000F3000000}"/>
    <cellStyle name="_Closing Stock June'09-2nd _Book1" xfId="90" xr:uid="{00000000-0005-0000-0000-0000F4000000}"/>
    <cellStyle name="_Closing Stock June'09-2nd _Book1_~2136082" xfId="91" xr:uid="{00000000-0005-0000-0000-0000F5000000}"/>
    <cellStyle name="_Closing Stock June'09-2nd _Book1_Addition Fixed Assets" xfId="92" xr:uid="{00000000-0005-0000-0000-0000F6000000}"/>
    <cellStyle name="_Closing Stock June'09-2nd _Book1_Book2" xfId="93" xr:uid="{00000000-0005-0000-0000-0000F7000000}"/>
    <cellStyle name="_Closing Stock June'09-2nd _Book1_Closing Stock of 31st August'10" xfId="94" xr:uid="{00000000-0005-0000-0000-0000F8000000}"/>
    <cellStyle name="_Closing Stock June'09-2nd _Book1_Copy of Fabrics Closing Stock of 09-10" xfId="95" xr:uid="{00000000-0005-0000-0000-0000F9000000}"/>
    <cellStyle name="_Closing Stock June'09-2nd _Book1_Financial Statement - EGMCL 30th  June'10(New)" xfId="96" xr:uid="{00000000-0005-0000-0000-0000FA000000}"/>
    <cellStyle name="_Closing Stock June'09-2nd _Book1_Financial Statement - EGMCL 30th Sep '2010" xfId="97" xr:uid="{00000000-0005-0000-0000-0000FB000000}"/>
    <cellStyle name="_Closing Stock June'09-2nd _Book1_Financial Statement - EGMCL May'10" xfId="98" xr:uid="{00000000-0005-0000-0000-0000FC000000}"/>
    <cellStyle name="_Closing Stock June'09-2nd _Book1_Financial Statement - EGMCL May'10_~2136082" xfId="99" xr:uid="{00000000-0005-0000-0000-0000FD000000}"/>
    <cellStyle name="_DATA NEW OPR SHEET" xfId="100" xr:uid="{00000000-0005-0000-0000-0000FE000000}"/>
    <cellStyle name="_DATA NEW OPR SHEET_~2136082" xfId="101" xr:uid="{00000000-0005-0000-0000-0000FF000000}"/>
    <cellStyle name="_DATA NEW OPR SHEET_~5419312" xfId="5580" xr:uid="{00000000-0005-0000-0000-000000010000}"/>
    <cellStyle name="_DATA NEW OPR SHEET_~5419312 2" xfId="7631" xr:uid="{00000000-0005-0000-0000-000001010000}"/>
    <cellStyle name="_DATA NEW OPR SHEET_~5419312_BANK POSITION FOR ALL BANK ( CITI, HSBC &amp; SCB )" xfId="5581" xr:uid="{00000000-0005-0000-0000-000002010000}"/>
    <cellStyle name="_DATA NEW OPR SHEET_~5419312_BANK POSITION FOR ALL BANK ( CITI, HSBC &amp; SCB ) 2" xfId="5582" xr:uid="{00000000-0005-0000-0000-000003010000}"/>
    <cellStyle name="_DATA NEW OPR SHEET_~5419312_BANK POSITION FOR ALL BANK ( CITI, HSBC &amp; SCB ) 3" xfId="5583" xr:uid="{00000000-0005-0000-0000-000004010000}"/>
    <cellStyle name="_DATA NEW OPR SHEET_~5419312_BANK POSITION FOR ALL BANK ( CITI, HSBC , SCB &amp; EBL )" xfId="5584" xr:uid="{00000000-0005-0000-0000-000005010000}"/>
    <cellStyle name="_DATA NEW OPR SHEET_~5419312_BANK POSITION FOR ALL BANK ( CITI, HSBC , SCB &amp; EBL ) 2" xfId="7632" xr:uid="{00000000-0005-0000-0000-000006010000}"/>
    <cellStyle name="_DATA NEW OPR SHEET_~5419312_Citi MOB - June, 2011 ( Final )- REVISED" xfId="5585" xr:uid="{00000000-0005-0000-0000-000007010000}"/>
    <cellStyle name="_DATA NEW OPR SHEET_~5419312_CITI MOB  Month of December 2011- Final" xfId="5586" xr:uid="{00000000-0005-0000-0000-000008010000}"/>
    <cellStyle name="_DATA NEW OPR SHEET_~5419312_EGMCL-FUND-PLAN-CITI" xfId="5587" xr:uid="{00000000-0005-0000-0000-000009010000}"/>
    <cellStyle name="_DATA NEW OPR SHEET_~5419312_EGMCL-FUND-PLAN-CITI -1" xfId="5588" xr:uid="{00000000-0005-0000-0000-00000A010000}"/>
    <cellStyle name="_DATA NEW OPR SHEET_~5419312_EGMCL-FUND-PLAN-CITI -1 2" xfId="5589" xr:uid="{00000000-0005-0000-0000-00000B010000}"/>
    <cellStyle name="_DATA NEW OPR SHEET_~5419312_EGMCL-FUND-PLAN-CITI -1 3" xfId="5590" xr:uid="{00000000-0005-0000-0000-00000C010000}"/>
    <cellStyle name="_DATA NEW OPR SHEET_~5419312_EGMCL-FUND-PLAN-CITI 2" xfId="5591" xr:uid="{00000000-0005-0000-0000-00000D010000}"/>
    <cellStyle name="_DATA NEW OPR SHEET_~5419312_EGMCL-FUND-PLAN-CITI 3" xfId="5592" xr:uid="{00000000-0005-0000-0000-00000E010000}"/>
    <cellStyle name="_DATA NEW OPR SHEET_~5419312_EGMCL-FUND-PLAN-CITI 4" xfId="7633" xr:uid="{00000000-0005-0000-0000-00000F010000}"/>
    <cellStyle name="_DATA NEW OPR SHEET_~5419312_June Export" xfId="5593" xr:uid="{00000000-0005-0000-0000-000010010000}"/>
    <cellStyle name="_DATA NEW OPR SHEET_~5419312_June Export 2" xfId="5594" xr:uid="{00000000-0005-0000-0000-000011010000}"/>
    <cellStyle name="_DATA NEW OPR SHEET_~5419312_June Export 3" xfId="5595" xr:uid="{00000000-0005-0000-0000-000012010000}"/>
    <cellStyle name="_DATA NEW OPR SHEET_~5419312_June Import" xfId="5596" xr:uid="{00000000-0005-0000-0000-000013010000}"/>
    <cellStyle name="_DATA NEW OPR SHEET_~5419312_June Import 2" xfId="5597" xr:uid="{00000000-0005-0000-0000-000014010000}"/>
    <cellStyle name="_DATA NEW OPR SHEET_~5419312_June Import 3" xfId="5598" xr:uid="{00000000-0005-0000-0000-000015010000}"/>
    <cellStyle name="_DATA NEW OPR SHEET_~7314120" xfId="5599" xr:uid="{00000000-0005-0000-0000-000016010000}"/>
    <cellStyle name="_DATA NEW OPR SHEET_~7314120 2" xfId="7634" xr:uid="{00000000-0005-0000-0000-000017010000}"/>
    <cellStyle name="_DATA NEW OPR SHEET_~7314120_BANK POSITION FOR ALL BANK ( CITI, HSBC &amp; SCB )" xfId="5600" xr:uid="{00000000-0005-0000-0000-000018010000}"/>
    <cellStyle name="_DATA NEW OPR SHEET_~7314120_BANK POSITION FOR ALL BANK ( CITI, HSBC &amp; SCB ) 2" xfId="5601" xr:uid="{00000000-0005-0000-0000-000019010000}"/>
    <cellStyle name="_DATA NEW OPR SHEET_~7314120_BANK POSITION FOR ALL BANK ( CITI, HSBC &amp; SCB ) 3" xfId="5602" xr:uid="{00000000-0005-0000-0000-00001A010000}"/>
    <cellStyle name="_DATA NEW OPR SHEET_~7314120_BANK POSITION FOR ALL BANK ( CITI, HSBC , SCB &amp; EBL )" xfId="5603" xr:uid="{00000000-0005-0000-0000-00001B010000}"/>
    <cellStyle name="_DATA NEW OPR SHEET_~7314120_BANK POSITION FOR ALL BANK ( CITI, HSBC , SCB &amp; EBL ) 2" xfId="7635" xr:uid="{00000000-0005-0000-0000-00001C010000}"/>
    <cellStyle name="_DATA NEW OPR SHEET_~7314120_Citi MOB - June, 2011 ( Final )- REVISED" xfId="5604" xr:uid="{00000000-0005-0000-0000-00001D010000}"/>
    <cellStyle name="_DATA NEW OPR SHEET_~7314120_CITI MOB  Month of December 2011- Final" xfId="5605" xr:uid="{00000000-0005-0000-0000-00001E010000}"/>
    <cellStyle name="_DATA NEW OPR SHEET_~7314120_EGMCL-FUND-PLAN-CITI" xfId="5606" xr:uid="{00000000-0005-0000-0000-00001F010000}"/>
    <cellStyle name="_DATA NEW OPR SHEET_~7314120_EGMCL-FUND-PLAN-CITI -1" xfId="5607" xr:uid="{00000000-0005-0000-0000-000020010000}"/>
    <cellStyle name="_DATA NEW OPR SHEET_~7314120_EGMCL-FUND-PLAN-CITI -1 2" xfId="5608" xr:uid="{00000000-0005-0000-0000-000021010000}"/>
    <cellStyle name="_DATA NEW OPR SHEET_~7314120_EGMCL-FUND-PLAN-CITI -1 3" xfId="5609" xr:uid="{00000000-0005-0000-0000-000022010000}"/>
    <cellStyle name="_DATA NEW OPR SHEET_~7314120_EGMCL-FUND-PLAN-CITI 2" xfId="5610" xr:uid="{00000000-0005-0000-0000-000023010000}"/>
    <cellStyle name="_DATA NEW OPR SHEET_~7314120_EGMCL-FUND-PLAN-CITI 3" xfId="5611" xr:uid="{00000000-0005-0000-0000-000024010000}"/>
    <cellStyle name="_DATA NEW OPR SHEET_~7314120_EGMCL-FUND-PLAN-CITI 4" xfId="7636" xr:uid="{00000000-0005-0000-0000-000025010000}"/>
    <cellStyle name="_DATA NEW OPR SHEET_~7314120_June Export" xfId="5612" xr:uid="{00000000-0005-0000-0000-000026010000}"/>
    <cellStyle name="_DATA NEW OPR SHEET_~7314120_June Export 2" xfId="5613" xr:uid="{00000000-0005-0000-0000-000027010000}"/>
    <cellStyle name="_DATA NEW OPR SHEET_~7314120_June Export 3" xfId="5614" xr:uid="{00000000-0005-0000-0000-000028010000}"/>
    <cellStyle name="_DATA NEW OPR SHEET_~7314120_June Import" xfId="5615" xr:uid="{00000000-0005-0000-0000-000029010000}"/>
    <cellStyle name="_DATA NEW OPR SHEET_~7314120_June Import 2" xfId="5616" xr:uid="{00000000-0005-0000-0000-00002A010000}"/>
    <cellStyle name="_DATA NEW OPR SHEET_~7314120_June Import 3" xfId="5617" xr:uid="{00000000-0005-0000-0000-00002B010000}"/>
    <cellStyle name="_DATA NEW OPR SHEET_~7507028" xfId="5618" xr:uid="{00000000-0005-0000-0000-00002C010000}"/>
    <cellStyle name="_DATA NEW OPR SHEET_~7507028 2" xfId="7637" xr:uid="{00000000-0005-0000-0000-00002D010000}"/>
    <cellStyle name="_DATA NEW OPR SHEET_~7507028_BANK POSITION FOR ALL BANK ( CITI, HSBC &amp; SCB )" xfId="5619" xr:uid="{00000000-0005-0000-0000-00002E010000}"/>
    <cellStyle name="_DATA NEW OPR SHEET_~7507028_BANK POSITION FOR ALL BANK ( CITI, HSBC &amp; SCB ) 2" xfId="5620" xr:uid="{00000000-0005-0000-0000-00002F010000}"/>
    <cellStyle name="_DATA NEW OPR SHEET_~7507028_BANK POSITION FOR ALL BANK ( CITI, HSBC &amp; SCB ) 3" xfId="5621" xr:uid="{00000000-0005-0000-0000-000030010000}"/>
    <cellStyle name="_DATA NEW OPR SHEET_~7507028_BANK POSITION FOR ALL BANK ( CITI, HSBC , SCB &amp; EBL )" xfId="5622" xr:uid="{00000000-0005-0000-0000-000031010000}"/>
    <cellStyle name="_DATA NEW OPR SHEET_~7507028_BANK POSITION FOR ALL BANK ( CITI, HSBC , SCB &amp; EBL ) 2" xfId="7638" xr:uid="{00000000-0005-0000-0000-000032010000}"/>
    <cellStyle name="_DATA NEW OPR SHEET_~7507028_Citi MOB - June, 2011 ( Final )- REVISED" xfId="5623" xr:uid="{00000000-0005-0000-0000-000033010000}"/>
    <cellStyle name="_DATA NEW OPR SHEET_~7507028_CITI MOB  Month of December 2011- Final" xfId="5624" xr:uid="{00000000-0005-0000-0000-000034010000}"/>
    <cellStyle name="_DATA NEW OPR SHEET_~7507028_EGMCL-FUND-PLAN-CITI" xfId="5625" xr:uid="{00000000-0005-0000-0000-000035010000}"/>
    <cellStyle name="_DATA NEW OPR SHEET_~7507028_EGMCL-FUND-PLAN-CITI -1" xfId="5626" xr:uid="{00000000-0005-0000-0000-000036010000}"/>
    <cellStyle name="_DATA NEW OPR SHEET_~7507028_EGMCL-FUND-PLAN-CITI -1 2" xfId="5627" xr:uid="{00000000-0005-0000-0000-000037010000}"/>
    <cellStyle name="_DATA NEW OPR SHEET_~7507028_EGMCL-FUND-PLAN-CITI -1 3" xfId="5628" xr:uid="{00000000-0005-0000-0000-000038010000}"/>
    <cellStyle name="_DATA NEW OPR SHEET_~7507028_EGMCL-FUND-PLAN-CITI 2" xfId="5629" xr:uid="{00000000-0005-0000-0000-000039010000}"/>
    <cellStyle name="_DATA NEW OPR SHEET_~7507028_EGMCL-FUND-PLAN-CITI 3" xfId="5630" xr:uid="{00000000-0005-0000-0000-00003A010000}"/>
    <cellStyle name="_DATA NEW OPR SHEET_~7507028_EGMCL-FUND-PLAN-CITI 4" xfId="7639" xr:uid="{00000000-0005-0000-0000-00003B010000}"/>
    <cellStyle name="_DATA NEW OPR SHEET_~7507028_June Export" xfId="5631" xr:uid="{00000000-0005-0000-0000-00003C010000}"/>
    <cellStyle name="_DATA NEW OPR SHEET_~7507028_June Export 2" xfId="5632" xr:uid="{00000000-0005-0000-0000-00003D010000}"/>
    <cellStyle name="_DATA NEW OPR SHEET_~7507028_June Export 3" xfId="5633" xr:uid="{00000000-0005-0000-0000-00003E010000}"/>
    <cellStyle name="_DATA NEW OPR SHEET_~7507028_June Import" xfId="5634" xr:uid="{00000000-0005-0000-0000-00003F010000}"/>
    <cellStyle name="_DATA NEW OPR SHEET_~7507028_June Import 2" xfId="5635" xr:uid="{00000000-0005-0000-0000-000040010000}"/>
    <cellStyle name="_DATA NEW OPR SHEET_~7507028_June Import 3" xfId="5636" xr:uid="{00000000-0005-0000-0000-000041010000}"/>
    <cellStyle name="_DATA NEW OPR SHEET_~8749959" xfId="2529" xr:uid="{00000000-0005-0000-0000-000042010000}"/>
    <cellStyle name="_DATA NEW OPR SHEET_~9014545" xfId="102" xr:uid="{00000000-0005-0000-0000-000043010000}"/>
    <cellStyle name="_DATA NEW OPR SHEET_~9014545_~2136082" xfId="103" xr:uid="{00000000-0005-0000-0000-000044010000}"/>
    <cellStyle name="_DATA NEW OPR SHEET_~9402871" xfId="2530" xr:uid="{00000000-0005-0000-0000-000045010000}"/>
    <cellStyle name="_DATA NEW OPR SHEET_~9402871 2" xfId="8184" xr:uid="{00000000-0005-0000-0000-000046010000}"/>
    <cellStyle name="_DATA NEW OPR SHEET_~9402871 3" xfId="8185" xr:uid="{00000000-0005-0000-0000-000047010000}"/>
    <cellStyle name="_DATA NEW OPR SHEET_Addition Fixed Assets" xfId="104" xr:uid="{00000000-0005-0000-0000-000048010000}"/>
    <cellStyle name="_DATA NEW OPR SHEET_Bank  Statement-CITI" xfId="5637" xr:uid="{00000000-0005-0000-0000-000049010000}"/>
    <cellStyle name="_DATA NEW OPR SHEET_Bank  Statement-CITI 2" xfId="7640" xr:uid="{00000000-0005-0000-0000-00004A010000}"/>
    <cellStyle name="_DATA NEW OPR SHEET_Bank  Statement-CITI_BANK POSITION FOR ALL BANK ( CITI, HSBC &amp; SCB )" xfId="5638" xr:uid="{00000000-0005-0000-0000-00004B010000}"/>
    <cellStyle name="_DATA NEW OPR SHEET_Bank  Statement-CITI_BANK POSITION FOR ALL BANK ( CITI, HSBC &amp; SCB ) 2" xfId="5639" xr:uid="{00000000-0005-0000-0000-00004C010000}"/>
    <cellStyle name="_DATA NEW OPR SHEET_Bank  Statement-CITI_BANK POSITION FOR ALL BANK ( CITI, HSBC &amp; SCB ) 3" xfId="5640" xr:uid="{00000000-0005-0000-0000-00004D010000}"/>
    <cellStyle name="_DATA NEW OPR SHEET_Bank  Statement-CITI_BANK POSITION FOR ALL BANK ( CITI, HSBC , SCB &amp; EBL )" xfId="5641" xr:uid="{00000000-0005-0000-0000-00004E010000}"/>
    <cellStyle name="_DATA NEW OPR SHEET_Bank  Statement-CITI_BANK POSITION FOR ALL BANK ( CITI, HSBC , SCB &amp; EBL ) 2" xfId="7641" xr:uid="{00000000-0005-0000-0000-00004F010000}"/>
    <cellStyle name="_DATA NEW OPR SHEET_Bank  Statement-CITI_Citi MOB - June, 2011 ( Final )- REVISED" xfId="5642" xr:uid="{00000000-0005-0000-0000-000050010000}"/>
    <cellStyle name="_DATA NEW OPR SHEET_Bank  Statement-CITI_CITI MOB  Month of December 2011- Final" xfId="5643" xr:uid="{00000000-0005-0000-0000-000051010000}"/>
    <cellStyle name="_DATA NEW OPR SHEET_Bank  Statement-CITI_EGMCL-FUND-PLAN-CITI" xfId="5644" xr:uid="{00000000-0005-0000-0000-000052010000}"/>
    <cellStyle name="_DATA NEW OPR SHEET_Bank  Statement-CITI_EGMCL-FUND-PLAN-CITI -1" xfId="5645" xr:uid="{00000000-0005-0000-0000-000053010000}"/>
    <cellStyle name="_DATA NEW OPR SHEET_Bank  Statement-CITI_EGMCL-FUND-PLAN-CITI -1 2" xfId="5646" xr:uid="{00000000-0005-0000-0000-000054010000}"/>
    <cellStyle name="_DATA NEW OPR SHEET_Bank  Statement-CITI_EGMCL-FUND-PLAN-CITI -1 3" xfId="5647" xr:uid="{00000000-0005-0000-0000-000055010000}"/>
    <cellStyle name="_DATA NEW OPR SHEET_Bank  Statement-CITI_EGMCL-FUND-PLAN-CITI 2" xfId="5648" xr:uid="{00000000-0005-0000-0000-000056010000}"/>
    <cellStyle name="_DATA NEW OPR SHEET_Bank  Statement-CITI_EGMCL-FUND-PLAN-CITI 3" xfId="5649" xr:uid="{00000000-0005-0000-0000-000057010000}"/>
    <cellStyle name="_DATA NEW OPR SHEET_Bank  Statement-CITI_EGMCL-FUND-PLAN-CITI 4" xfId="7642" xr:uid="{00000000-0005-0000-0000-000058010000}"/>
    <cellStyle name="_DATA NEW OPR SHEET_Bank  Statement-CITI_June Export" xfId="5650" xr:uid="{00000000-0005-0000-0000-000059010000}"/>
    <cellStyle name="_DATA NEW OPR SHEET_Bank  Statement-CITI_June Export 2" xfId="5651" xr:uid="{00000000-0005-0000-0000-00005A010000}"/>
    <cellStyle name="_DATA NEW OPR SHEET_Bank  Statement-CITI_June Export 3" xfId="5652" xr:uid="{00000000-0005-0000-0000-00005B010000}"/>
    <cellStyle name="_DATA NEW OPR SHEET_Bank  Statement-CITI_June Import" xfId="5653" xr:uid="{00000000-0005-0000-0000-00005C010000}"/>
    <cellStyle name="_DATA NEW OPR SHEET_Bank  Statement-CITI_June Import 2" xfId="5654" xr:uid="{00000000-0005-0000-0000-00005D010000}"/>
    <cellStyle name="_DATA NEW OPR SHEET_Bank  Statement-CITI_June Import 3" xfId="5655" xr:uid="{00000000-0005-0000-0000-00005E010000}"/>
    <cellStyle name="_DATA NEW OPR SHEET_Book1" xfId="105" xr:uid="{00000000-0005-0000-0000-00005F010000}"/>
    <cellStyle name="_DATA NEW OPR SHEET_Book1_~2136082" xfId="106" xr:uid="{00000000-0005-0000-0000-000060010000}"/>
    <cellStyle name="_DATA NEW OPR SHEET_Book1_Addition Fixed Assets" xfId="107" xr:uid="{00000000-0005-0000-0000-000061010000}"/>
    <cellStyle name="_DATA NEW OPR SHEET_Book1_Book2" xfId="108" xr:uid="{00000000-0005-0000-0000-000062010000}"/>
    <cellStyle name="_DATA NEW OPR SHEET_Book1_Closing Stock of 31st August'10" xfId="109" xr:uid="{00000000-0005-0000-0000-000063010000}"/>
    <cellStyle name="_DATA NEW OPR SHEET_Book1_Copy of Fabrics Closing Stock of 09-10" xfId="110" xr:uid="{00000000-0005-0000-0000-000064010000}"/>
    <cellStyle name="_DATA NEW OPR SHEET_Book1_Financial Statement - EGMCL 30th  June'10(New)" xfId="111" xr:uid="{00000000-0005-0000-0000-000065010000}"/>
    <cellStyle name="_DATA NEW OPR SHEET_Book1_Financial Statement - EGMCL 30th Sep '2010" xfId="112" xr:uid="{00000000-0005-0000-0000-000066010000}"/>
    <cellStyle name="_DATA NEW OPR SHEET_Book2" xfId="113" xr:uid="{00000000-0005-0000-0000-000067010000}"/>
    <cellStyle name="_DATA NEW OPR SHEET_Closing Stock of 31st August'10" xfId="114" xr:uid="{00000000-0005-0000-0000-000068010000}"/>
    <cellStyle name="_DATA NEW OPR SHEET_Copy of Fabrics Closing Stock of 09-10" xfId="115" xr:uid="{00000000-0005-0000-0000-000069010000}"/>
    <cellStyle name="_DATA NEW OPR SHEET_Debtors may'10" xfId="116" xr:uid="{00000000-0005-0000-0000-00006A010000}"/>
    <cellStyle name="_DATA NEW OPR SHEET_Debtors may'10_~2136082" xfId="117" xr:uid="{00000000-0005-0000-0000-00006B010000}"/>
    <cellStyle name="_DATA NEW OPR SHEET_Debtors may'10_Addition Fixed Assets" xfId="118" xr:uid="{00000000-0005-0000-0000-00006C010000}"/>
    <cellStyle name="_DATA NEW OPR SHEET_Debtors may'10_Book2" xfId="119" xr:uid="{00000000-0005-0000-0000-00006D010000}"/>
    <cellStyle name="_DATA NEW OPR SHEET_Debtors may'10_Closing Stock of 31st August'10" xfId="120" xr:uid="{00000000-0005-0000-0000-00006E010000}"/>
    <cellStyle name="_DATA NEW OPR SHEET_Debtors may'10_Copy of Fabrics Closing Stock of 09-10" xfId="121" xr:uid="{00000000-0005-0000-0000-00006F010000}"/>
    <cellStyle name="_DATA NEW OPR SHEET_Debtors may'10_Financial Statement - EGMCL 30th  June'10(New)" xfId="122" xr:uid="{00000000-0005-0000-0000-000070010000}"/>
    <cellStyle name="_DATA NEW OPR SHEET_Debtors may'10_Financial Statement - EGMCL 30th Sep '2010" xfId="123" xr:uid="{00000000-0005-0000-0000-000071010000}"/>
    <cellStyle name="_DATA NEW OPR SHEET_Debtors may'10_Financial Statement - EGMCL May'10" xfId="124" xr:uid="{00000000-0005-0000-0000-000072010000}"/>
    <cellStyle name="_DATA NEW OPR SHEET_Debtors may'10_Financial Statement - EGMCL May'10_~2136082" xfId="125" xr:uid="{00000000-0005-0000-0000-000073010000}"/>
    <cellStyle name="_DATA NEW OPR SHEET_EGMCL  Cash flow -  Oct. 19" xfId="126" xr:uid="{00000000-0005-0000-0000-000074010000}"/>
    <cellStyle name="_DATA NEW OPR SHEET_Exp Perfomance Feb'09" xfId="2531" xr:uid="{00000000-0005-0000-0000-000075010000}"/>
    <cellStyle name="_DATA NEW OPR SHEET_Exp Perfomance Feb'09_Carton" xfId="2532" xr:uid="{00000000-0005-0000-0000-000076010000}"/>
    <cellStyle name="_DATA NEW OPR SHEET_Exp Perfomance Feb'09_Expenses Perfomance March'09" xfId="2533" xr:uid="{00000000-0005-0000-0000-000077010000}"/>
    <cellStyle name="_DATA NEW OPR SHEET_Exp Perfomance Feb'09_EXPORT-MAY" xfId="2534" xr:uid="{00000000-0005-0000-0000-000078010000}"/>
    <cellStyle name="_DATA NEW OPR SHEET_Exp Perfomance Feb'09_MIS For the Month Of Aug_09" xfId="2535" xr:uid="{00000000-0005-0000-0000-000079010000}"/>
    <cellStyle name="_DATA NEW OPR SHEET_Exp Perfomance Feb'09_MIS For the Month Of DEC_09" xfId="2536" xr:uid="{00000000-0005-0000-0000-00007A010000}"/>
    <cellStyle name="_DATA NEW OPR SHEET_Exp Perfomance Feb'09_MIS For the Month Of Sep_09" xfId="2537" xr:uid="{00000000-0005-0000-0000-00007B010000}"/>
    <cellStyle name="_DATA NEW OPR SHEET_Exp Perfomance Feb'09_Production  performance-May,09" xfId="2538" xr:uid="{00000000-0005-0000-0000-00007C010000}"/>
    <cellStyle name="_DATA NEW OPR SHEET_Exp Perfomance Feb'09_Production Preformance report-March,09" xfId="2539" xr:uid="{00000000-0005-0000-0000-00007D010000}"/>
    <cellStyle name="_DATA NEW OPR SHEET_Expense Analysis -Dec-08PP" xfId="2540" xr:uid="{00000000-0005-0000-0000-00007E010000}"/>
    <cellStyle name="_DATA NEW OPR SHEET_Expense Analysis -Dec-08PP_Production Preformance report-March,09" xfId="2541" xr:uid="{00000000-0005-0000-0000-00007F010000}"/>
    <cellStyle name="_DATA NEW OPR SHEET_Export Register" xfId="2542" xr:uid="{00000000-0005-0000-0000-000080010000}"/>
    <cellStyle name="_DATA NEW OPR SHEET_Financial Statement - EGMCL 30th  June'10(New)" xfId="127" xr:uid="{00000000-0005-0000-0000-000081010000}"/>
    <cellStyle name="_DATA NEW OPR SHEET_Financial Statement - EGMCL 30th Sep '2010" xfId="128" xr:uid="{00000000-0005-0000-0000-000082010000}"/>
    <cellStyle name="_DATA NEW OPR SHEET_Financial Statement - EGMCL dated 17.06.10" xfId="129" xr:uid="{00000000-0005-0000-0000-000083010000}"/>
    <cellStyle name="_DATA NEW OPR SHEET_Financial Statement - EGMCL May'10" xfId="130" xr:uid="{00000000-0005-0000-0000-000084010000}"/>
    <cellStyle name="_DATA NEW OPR SHEET_HSBC-APRIL-2010" xfId="2543" xr:uid="{00000000-0005-0000-0000-000085010000}"/>
    <cellStyle name="_DATA NEW OPR SHEET_Import GRN Details-Unit-1" xfId="2544" xr:uid="{00000000-0005-0000-0000-000086010000}"/>
    <cellStyle name="_DATA NEW OPR SHEET_Interest - Jan' 09" xfId="2545" xr:uid="{00000000-0005-0000-0000-000087010000}"/>
    <cellStyle name="_DATA NEW OPR SHEET_Interest - Jan' 09 2" xfId="8186" xr:uid="{00000000-0005-0000-0000-000088010000}"/>
    <cellStyle name="_DATA NEW OPR SHEET_Interest - Jan' 09 3" xfId="8187" xr:uid="{00000000-0005-0000-0000-000089010000}"/>
    <cellStyle name="_DATA NEW OPR SHEET_Limit Chart HSBC- July '09" xfId="5656" xr:uid="{00000000-0005-0000-0000-00008A010000}"/>
    <cellStyle name="_DATA NEW OPR SHEET_Limit Chart HSBC- July '09 2" xfId="7643" xr:uid="{00000000-0005-0000-0000-00008B010000}"/>
    <cellStyle name="_DATA NEW OPR SHEET_Limit Chart HSBC- June '09" xfId="5657" xr:uid="{00000000-0005-0000-0000-00008C010000}"/>
    <cellStyle name="_DATA NEW OPR SHEET_Limit Chart HSBC- June '09 2" xfId="7644" xr:uid="{00000000-0005-0000-0000-00008D010000}"/>
    <cellStyle name="_DATA NEW OPR SHEET_Limit Chart HSBC- June '09_BANK POSITION FOR ALL BANK ( CITI, HSBC &amp; SCB )" xfId="5658" xr:uid="{00000000-0005-0000-0000-00008E010000}"/>
    <cellStyle name="_DATA NEW OPR SHEET_Limit Chart HSBC- June '09_BANK POSITION FOR ALL BANK ( CITI, HSBC &amp; SCB ) 2" xfId="5659" xr:uid="{00000000-0005-0000-0000-00008F010000}"/>
    <cellStyle name="_DATA NEW OPR SHEET_Limit Chart HSBC- June '09_BANK POSITION FOR ALL BANK ( CITI, HSBC &amp; SCB ) 3" xfId="5660" xr:uid="{00000000-0005-0000-0000-000090010000}"/>
    <cellStyle name="_DATA NEW OPR SHEET_Limit Chart HSBC- June '09_BANK POSITION FOR ALL BANK ( CITI, HSBC , SCB &amp; EBL )" xfId="5661" xr:uid="{00000000-0005-0000-0000-000091010000}"/>
    <cellStyle name="_DATA NEW OPR SHEET_Limit Chart HSBC- June '09_BANK POSITION FOR ALL BANK ( CITI, HSBC , SCB &amp; EBL ) 2" xfId="7645" xr:uid="{00000000-0005-0000-0000-000092010000}"/>
    <cellStyle name="_DATA NEW OPR SHEET_Limit Chart HSBC- June '09_Citi MOB - June, 2011 ( Final )- REVISED" xfId="5662" xr:uid="{00000000-0005-0000-0000-000093010000}"/>
    <cellStyle name="_DATA NEW OPR SHEET_Limit Chart HSBC- June '09_CITI MOB  Month of December 2011- Final" xfId="5663" xr:uid="{00000000-0005-0000-0000-000094010000}"/>
    <cellStyle name="_DATA NEW OPR SHEET_Limit Chart HSBC- June '09_EGMCL-FUND-PLAN-CITI" xfId="5664" xr:uid="{00000000-0005-0000-0000-000095010000}"/>
    <cellStyle name="_DATA NEW OPR SHEET_Limit Chart HSBC- June '09_EGMCL-FUND-PLAN-CITI -1" xfId="5665" xr:uid="{00000000-0005-0000-0000-000096010000}"/>
    <cellStyle name="_DATA NEW OPR SHEET_Limit Chart HSBC- June '09_EGMCL-FUND-PLAN-CITI -1 2" xfId="5666" xr:uid="{00000000-0005-0000-0000-000097010000}"/>
    <cellStyle name="_DATA NEW OPR SHEET_Limit Chart HSBC- June '09_EGMCL-FUND-PLAN-CITI -1 3" xfId="5667" xr:uid="{00000000-0005-0000-0000-000098010000}"/>
    <cellStyle name="_DATA NEW OPR SHEET_Limit Chart HSBC- June '09_EGMCL-FUND-PLAN-CITI 2" xfId="5668" xr:uid="{00000000-0005-0000-0000-000099010000}"/>
    <cellStyle name="_DATA NEW OPR SHEET_Limit Chart HSBC- June '09_EGMCL-FUND-PLAN-CITI 3" xfId="5669" xr:uid="{00000000-0005-0000-0000-00009A010000}"/>
    <cellStyle name="_DATA NEW OPR SHEET_Limit Chart HSBC- June '09_EGMCL-FUND-PLAN-CITI 4" xfId="7646" xr:uid="{00000000-0005-0000-0000-00009B010000}"/>
    <cellStyle name="_DATA NEW OPR SHEET_Limit Chart HSBC- June '09_June Export" xfId="5670" xr:uid="{00000000-0005-0000-0000-00009C010000}"/>
    <cellStyle name="_DATA NEW OPR SHEET_Limit Chart HSBC- June '09_June Export 2" xfId="5671" xr:uid="{00000000-0005-0000-0000-00009D010000}"/>
    <cellStyle name="_DATA NEW OPR SHEET_Limit Chart HSBC- June '09_June Export 3" xfId="5672" xr:uid="{00000000-0005-0000-0000-00009E010000}"/>
    <cellStyle name="_DATA NEW OPR SHEET_Limit Chart HSBC- June '09_June Import" xfId="5673" xr:uid="{00000000-0005-0000-0000-00009F010000}"/>
    <cellStyle name="_DATA NEW OPR SHEET_Limit Chart HSBC- June '09_June Import 2" xfId="5674" xr:uid="{00000000-0005-0000-0000-0000A0010000}"/>
    <cellStyle name="_DATA NEW OPR SHEET_Limit Chart HSBC- June '09_June Import 3" xfId="5675" xr:uid="{00000000-0005-0000-0000-0000A1010000}"/>
    <cellStyle name="_DATA NEW OPR SHEET_performance report of Formate" xfId="2546" xr:uid="{00000000-0005-0000-0000-0000A2010000}"/>
    <cellStyle name="_DATA NEW OPR SHEET_Prod Perfomance Feb '09" xfId="2547" xr:uid="{00000000-0005-0000-0000-0000A3010000}"/>
    <cellStyle name="_DATA NEW OPR SHEET_Production Perfomsnce Feb '09" xfId="2548" xr:uid="{00000000-0005-0000-0000-0000A4010000}"/>
    <cellStyle name="_DATA NEW OPR SHEET_Production Perfomsnce Feb '09_Production Preformance report-March,09" xfId="2549" xr:uid="{00000000-0005-0000-0000-0000A5010000}"/>
    <cellStyle name="_DATA NEW OPR SHEET_Production Perfomsnce Jan'09" xfId="2550" xr:uid="{00000000-0005-0000-0000-0000A6010000}"/>
    <cellStyle name="_DATA NEW OPR SHEET_Production Perfomsnce Jan'09_Production Preformance report-March,09" xfId="2551" xr:uid="{00000000-0005-0000-0000-0000A7010000}"/>
    <cellStyle name="_DATA NEW OPR SHEET_Summary OF Stock " xfId="131" xr:uid="{00000000-0005-0000-0000-0000A8010000}"/>
    <cellStyle name="_DATA NEW OPR SHEET_Summary OF Stock _~2136082" xfId="132" xr:uid="{00000000-0005-0000-0000-0000A9010000}"/>
    <cellStyle name="_DATA NEW OPR SHEET_Summary OF Stock _Addition Fixed Assets" xfId="133" xr:uid="{00000000-0005-0000-0000-0000AA010000}"/>
    <cellStyle name="_DATA NEW OPR SHEET_Summary OF Stock _Book2" xfId="134" xr:uid="{00000000-0005-0000-0000-0000AB010000}"/>
    <cellStyle name="_DATA NEW OPR SHEET_Summary OF Stock _Closing Stock of 31st August'10" xfId="135" xr:uid="{00000000-0005-0000-0000-0000AC010000}"/>
    <cellStyle name="_DATA NEW OPR SHEET_Summary OF Stock _Copy of Fabrics Closing Stock of 09-10" xfId="136" xr:uid="{00000000-0005-0000-0000-0000AD010000}"/>
    <cellStyle name="_DATA NEW OPR SHEET_Summary OF Stock _Financial Statement - EGMCL 30th  June'10(New)" xfId="137" xr:uid="{00000000-0005-0000-0000-0000AE010000}"/>
    <cellStyle name="_DATA NEW OPR SHEET_Summary OF Stock _Financial Statement - EGMCL 30th Sep '2010" xfId="138" xr:uid="{00000000-0005-0000-0000-0000AF010000}"/>
    <cellStyle name="_DATA NEW OPR SHEET_Transit" xfId="139" xr:uid="{00000000-0005-0000-0000-0000B0010000}"/>
    <cellStyle name="_DATA NEW OPR SHEET_Transit_~2136082" xfId="140" xr:uid="{00000000-0005-0000-0000-0000B1010000}"/>
    <cellStyle name="_DATA NEW OPR SHEET_TrialBal 30th June '10-2" xfId="141" xr:uid="{00000000-0005-0000-0000-0000B2010000}"/>
    <cellStyle name="_DATA NEW OPR SHEET_Washing" xfId="142" xr:uid="{00000000-0005-0000-0000-0000B3010000}"/>
    <cellStyle name="_DATA NEW OPR SHEET_Weekly Report Last Week" xfId="2552" xr:uid="{00000000-0005-0000-0000-0000B4010000}"/>
    <cellStyle name="_DATA NEW OPR SHEET_Weekly Report Last Week_Production Preformance report-March,09" xfId="2553" xr:uid="{00000000-0005-0000-0000-0000B5010000}"/>
    <cellStyle name="_DATA NEW OPR SHEET_Weekly Repot Last Week of Feb'09" xfId="2554" xr:uid="{00000000-0005-0000-0000-0000B6010000}"/>
    <cellStyle name="_DATA NEW OPR SHEET_Weekly Repot Last Week of Feb'09_Production Preformance report-March,09" xfId="2555" xr:uid="{00000000-0005-0000-0000-0000B7010000}"/>
    <cellStyle name="_Design Win" xfId="2556" xr:uid="{00000000-0005-0000-0000-0000B8010000}"/>
    <cellStyle name="_EFF Form Feb.28" xfId="143" xr:uid="{00000000-0005-0000-0000-0000B9010000}"/>
    <cellStyle name="_EFF Form Feb.28_~2136082" xfId="144" xr:uid="{00000000-0005-0000-0000-0000BA010000}"/>
    <cellStyle name="_EFF Form Feb.28_~5419312" xfId="5676" xr:uid="{00000000-0005-0000-0000-0000BB010000}"/>
    <cellStyle name="_EFF Form Feb.28_~5419312 2" xfId="7647" xr:uid="{00000000-0005-0000-0000-0000BC010000}"/>
    <cellStyle name="_EFF Form Feb.28_~5419312_BANK POSITION FOR ALL BANK ( CITI, HSBC &amp; SCB )" xfId="5677" xr:uid="{00000000-0005-0000-0000-0000BD010000}"/>
    <cellStyle name="_EFF Form Feb.28_~5419312_BANK POSITION FOR ALL BANK ( CITI, HSBC &amp; SCB ) 2" xfId="5678" xr:uid="{00000000-0005-0000-0000-0000BE010000}"/>
    <cellStyle name="_EFF Form Feb.28_~5419312_BANK POSITION FOR ALL BANK ( CITI, HSBC &amp; SCB ) 3" xfId="5679" xr:uid="{00000000-0005-0000-0000-0000BF010000}"/>
    <cellStyle name="_EFF Form Feb.28_~5419312_BANK POSITION FOR ALL BANK ( CITI, HSBC , SCB &amp; EBL )" xfId="5680" xr:uid="{00000000-0005-0000-0000-0000C0010000}"/>
    <cellStyle name="_EFF Form Feb.28_~5419312_BANK POSITION FOR ALL BANK ( CITI, HSBC , SCB &amp; EBL ) 2" xfId="7648" xr:uid="{00000000-0005-0000-0000-0000C1010000}"/>
    <cellStyle name="_EFF Form Feb.28_~5419312_Citi MOB - June, 2011 ( Final )- REVISED" xfId="5681" xr:uid="{00000000-0005-0000-0000-0000C2010000}"/>
    <cellStyle name="_EFF Form Feb.28_~5419312_CITI MOB  Month of December 2011- Final" xfId="5682" xr:uid="{00000000-0005-0000-0000-0000C3010000}"/>
    <cellStyle name="_EFF Form Feb.28_~5419312_EGMCL-FUND-PLAN-CITI" xfId="5683" xr:uid="{00000000-0005-0000-0000-0000C4010000}"/>
    <cellStyle name="_EFF Form Feb.28_~5419312_EGMCL-FUND-PLAN-CITI -1" xfId="5684" xr:uid="{00000000-0005-0000-0000-0000C5010000}"/>
    <cellStyle name="_EFF Form Feb.28_~5419312_EGMCL-FUND-PLAN-CITI -1 2" xfId="5685" xr:uid="{00000000-0005-0000-0000-0000C6010000}"/>
    <cellStyle name="_EFF Form Feb.28_~5419312_EGMCL-FUND-PLAN-CITI -1 3" xfId="5686" xr:uid="{00000000-0005-0000-0000-0000C7010000}"/>
    <cellStyle name="_EFF Form Feb.28_~5419312_EGMCL-FUND-PLAN-CITI 2" xfId="5687" xr:uid="{00000000-0005-0000-0000-0000C8010000}"/>
    <cellStyle name="_EFF Form Feb.28_~5419312_EGMCL-FUND-PLAN-CITI 3" xfId="5688" xr:uid="{00000000-0005-0000-0000-0000C9010000}"/>
    <cellStyle name="_EFF Form Feb.28_~5419312_EGMCL-FUND-PLAN-CITI 4" xfId="7649" xr:uid="{00000000-0005-0000-0000-0000CA010000}"/>
    <cellStyle name="_EFF Form Feb.28_~5419312_June Export" xfId="5689" xr:uid="{00000000-0005-0000-0000-0000CB010000}"/>
    <cellStyle name="_EFF Form Feb.28_~5419312_June Export 2" xfId="5690" xr:uid="{00000000-0005-0000-0000-0000CC010000}"/>
    <cellStyle name="_EFF Form Feb.28_~5419312_June Export 3" xfId="5691" xr:uid="{00000000-0005-0000-0000-0000CD010000}"/>
    <cellStyle name="_EFF Form Feb.28_~5419312_June Import" xfId="5692" xr:uid="{00000000-0005-0000-0000-0000CE010000}"/>
    <cellStyle name="_EFF Form Feb.28_~5419312_June Import 2" xfId="5693" xr:uid="{00000000-0005-0000-0000-0000CF010000}"/>
    <cellStyle name="_EFF Form Feb.28_~5419312_June Import 3" xfId="5694" xr:uid="{00000000-0005-0000-0000-0000D0010000}"/>
    <cellStyle name="_EFF Form Feb.28_~7314120" xfId="5695" xr:uid="{00000000-0005-0000-0000-0000D1010000}"/>
    <cellStyle name="_EFF Form Feb.28_~7314120 2" xfId="7650" xr:uid="{00000000-0005-0000-0000-0000D2010000}"/>
    <cellStyle name="_EFF Form Feb.28_~7314120_BANK POSITION FOR ALL BANK ( CITI, HSBC &amp; SCB )" xfId="5696" xr:uid="{00000000-0005-0000-0000-0000D3010000}"/>
    <cellStyle name="_EFF Form Feb.28_~7314120_BANK POSITION FOR ALL BANK ( CITI, HSBC &amp; SCB ) 2" xfId="5697" xr:uid="{00000000-0005-0000-0000-0000D4010000}"/>
    <cellStyle name="_EFF Form Feb.28_~7314120_BANK POSITION FOR ALL BANK ( CITI, HSBC &amp; SCB ) 3" xfId="5698" xr:uid="{00000000-0005-0000-0000-0000D5010000}"/>
    <cellStyle name="_EFF Form Feb.28_~7314120_BANK POSITION FOR ALL BANK ( CITI, HSBC , SCB &amp; EBL )" xfId="5699" xr:uid="{00000000-0005-0000-0000-0000D6010000}"/>
    <cellStyle name="_EFF Form Feb.28_~7314120_BANK POSITION FOR ALL BANK ( CITI, HSBC , SCB &amp; EBL ) 2" xfId="7651" xr:uid="{00000000-0005-0000-0000-0000D7010000}"/>
    <cellStyle name="_EFF Form Feb.28_~7314120_Citi MOB - June, 2011 ( Final )- REVISED" xfId="5700" xr:uid="{00000000-0005-0000-0000-0000D8010000}"/>
    <cellStyle name="_EFF Form Feb.28_~7314120_CITI MOB  Month of December 2011- Final" xfId="5701" xr:uid="{00000000-0005-0000-0000-0000D9010000}"/>
    <cellStyle name="_EFF Form Feb.28_~7314120_EGMCL-FUND-PLAN-CITI" xfId="5702" xr:uid="{00000000-0005-0000-0000-0000DA010000}"/>
    <cellStyle name="_EFF Form Feb.28_~7314120_EGMCL-FUND-PLAN-CITI -1" xfId="5703" xr:uid="{00000000-0005-0000-0000-0000DB010000}"/>
    <cellStyle name="_EFF Form Feb.28_~7314120_EGMCL-FUND-PLAN-CITI -1 2" xfId="5704" xr:uid="{00000000-0005-0000-0000-0000DC010000}"/>
    <cellStyle name="_EFF Form Feb.28_~7314120_EGMCL-FUND-PLAN-CITI -1 3" xfId="5705" xr:uid="{00000000-0005-0000-0000-0000DD010000}"/>
    <cellStyle name="_EFF Form Feb.28_~7314120_EGMCL-FUND-PLAN-CITI 2" xfId="5706" xr:uid="{00000000-0005-0000-0000-0000DE010000}"/>
    <cellStyle name="_EFF Form Feb.28_~7314120_EGMCL-FUND-PLAN-CITI 3" xfId="5707" xr:uid="{00000000-0005-0000-0000-0000DF010000}"/>
    <cellStyle name="_EFF Form Feb.28_~7314120_EGMCL-FUND-PLAN-CITI 4" xfId="7652" xr:uid="{00000000-0005-0000-0000-0000E0010000}"/>
    <cellStyle name="_EFF Form Feb.28_~7314120_June Export" xfId="5708" xr:uid="{00000000-0005-0000-0000-0000E1010000}"/>
    <cellStyle name="_EFF Form Feb.28_~7314120_June Export 2" xfId="5709" xr:uid="{00000000-0005-0000-0000-0000E2010000}"/>
    <cellStyle name="_EFF Form Feb.28_~7314120_June Export 3" xfId="5710" xr:uid="{00000000-0005-0000-0000-0000E3010000}"/>
    <cellStyle name="_EFF Form Feb.28_~7314120_June Import" xfId="5711" xr:uid="{00000000-0005-0000-0000-0000E4010000}"/>
    <cellStyle name="_EFF Form Feb.28_~7314120_June Import 2" xfId="5712" xr:uid="{00000000-0005-0000-0000-0000E5010000}"/>
    <cellStyle name="_EFF Form Feb.28_~7314120_June Import 3" xfId="5713" xr:uid="{00000000-0005-0000-0000-0000E6010000}"/>
    <cellStyle name="_EFF Form Feb.28_~7507028" xfId="5714" xr:uid="{00000000-0005-0000-0000-0000E7010000}"/>
    <cellStyle name="_EFF Form Feb.28_~7507028 2" xfId="7653" xr:uid="{00000000-0005-0000-0000-0000E8010000}"/>
    <cellStyle name="_EFF Form Feb.28_~7507028_BANK POSITION FOR ALL BANK ( CITI, HSBC &amp; SCB )" xfId="5715" xr:uid="{00000000-0005-0000-0000-0000E9010000}"/>
    <cellStyle name="_EFF Form Feb.28_~7507028_BANK POSITION FOR ALL BANK ( CITI, HSBC &amp; SCB ) 2" xfId="5716" xr:uid="{00000000-0005-0000-0000-0000EA010000}"/>
    <cellStyle name="_EFF Form Feb.28_~7507028_BANK POSITION FOR ALL BANK ( CITI, HSBC &amp; SCB ) 3" xfId="5717" xr:uid="{00000000-0005-0000-0000-0000EB010000}"/>
    <cellStyle name="_EFF Form Feb.28_~7507028_BANK POSITION FOR ALL BANK ( CITI, HSBC , SCB &amp; EBL )" xfId="5718" xr:uid="{00000000-0005-0000-0000-0000EC010000}"/>
    <cellStyle name="_EFF Form Feb.28_~7507028_BANK POSITION FOR ALL BANK ( CITI, HSBC , SCB &amp; EBL ) 2" xfId="7654" xr:uid="{00000000-0005-0000-0000-0000ED010000}"/>
    <cellStyle name="_EFF Form Feb.28_~7507028_Citi MOB - June, 2011 ( Final )- REVISED" xfId="5719" xr:uid="{00000000-0005-0000-0000-0000EE010000}"/>
    <cellStyle name="_EFF Form Feb.28_~7507028_CITI MOB  Month of December 2011- Final" xfId="5720" xr:uid="{00000000-0005-0000-0000-0000EF010000}"/>
    <cellStyle name="_EFF Form Feb.28_~7507028_EGMCL-FUND-PLAN-CITI" xfId="5721" xr:uid="{00000000-0005-0000-0000-0000F0010000}"/>
    <cellStyle name="_EFF Form Feb.28_~7507028_EGMCL-FUND-PLAN-CITI -1" xfId="5722" xr:uid="{00000000-0005-0000-0000-0000F1010000}"/>
    <cellStyle name="_EFF Form Feb.28_~7507028_EGMCL-FUND-PLAN-CITI -1 2" xfId="5723" xr:uid="{00000000-0005-0000-0000-0000F2010000}"/>
    <cellStyle name="_EFF Form Feb.28_~7507028_EGMCL-FUND-PLAN-CITI -1 3" xfId="5724" xr:uid="{00000000-0005-0000-0000-0000F3010000}"/>
    <cellStyle name="_EFF Form Feb.28_~7507028_EGMCL-FUND-PLAN-CITI 2" xfId="5725" xr:uid="{00000000-0005-0000-0000-0000F4010000}"/>
    <cellStyle name="_EFF Form Feb.28_~7507028_EGMCL-FUND-PLAN-CITI 3" xfId="5726" xr:uid="{00000000-0005-0000-0000-0000F5010000}"/>
    <cellStyle name="_EFF Form Feb.28_~7507028_EGMCL-FUND-PLAN-CITI 4" xfId="7655" xr:uid="{00000000-0005-0000-0000-0000F6010000}"/>
    <cellStyle name="_EFF Form Feb.28_~7507028_June Export" xfId="5727" xr:uid="{00000000-0005-0000-0000-0000F7010000}"/>
    <cellStyle name="_EFF Form Feb.28_~7507028_June Export 2" xfId="5728" xr:uid="{00000000-0005-0000-0000-0000F8010000}"/>
    <cellStyle name="_EFF Form Feb.28_~7507028_June Export 3" xfId="5729" xr:uid="{00000000-0005-0000-0000-0000F9010000}"/>
    <cellStyle name="_EFF Form Feb.28_~7507028_June Import" xfId="5730" xr:uid="{00000000-0005-0000-0000-0000FA010000}"/>
    <cellStyle name="_EFF Form Feb.28_~7507028_June Import 2" xfId="5731" xr:uid="{00000000-0005-0000-0000-0000FB010000}"/>
    <cellStyle name="_EFF Form Feb.28_~7507028_June Import 3" xfId="5732" xr:uid="{00000000-0005-0000-0000-0000FC010000}"/>
    <cellStyle name="_EFF Form Feb.28_~8749959" xfId="2557" xr:uid="{00000000-0005-0000-0000-0000FD010000}"/>
    <cellStyle name="_EFF Form Feb.28_~9014545" xfId="145" xr:uid="{00000000-0005-0000-0000-0000FE010000}"/>
    <cellStyle name="_EFF Form Feb.28_~9014545_~2136082" xfId="146" xr:uid="{00000000-0005-0000-0000-0000FF010000}"/>
    <cellStyle name="_EFF Form Feb.28_~9402871" xfId="2558" xr:uid="{00000000-0005-0000-0000-000000020000}"/>
    <cellStyle name="_EFF Form Feb.28_~9402871 2" xfId="8188" xr:uid="{00000000-0005-0000-0000-000001020000}"/>
    <cellStyle name="_EFF Form Feb.28_~9402871 3" xfId="8189" xr:uid="{00000000-0005-0000-0000-000002020000}"/>
    <cellStyle name="_EFF Form Feb.28_Addition Fixed Assets" xfId="147" xr:uid="{00000000-0005-0000-0000-000003020000}"/>
    <cellStyle name="_EFF Form Feb.28_Bank  Statement-CITI" xfId="5733" xr:uid="{00000000-0005-0000-0000-000004020000}"/>
    <cellStyle name="_EFF Form Feb.28_Bank  Statement-CITI 2" xfId="7656" xr:uid="{00000000-0005-0000-0000-000005020000}"/>
    <cellStyle name="_EFF Form Feb.28_Bank  Statement-CITI_BANK POSITION FOR ALL BANK ( CITI, HSBC &amp; SCB )" xfId="5734" xr:uid="{00000000-0005-0000-0000-000006020000}"/>
    <cellStyle name="_EFF Form Feb.28_Bank  Statement-CITI_BANK POSITION FOR ALL BANK ( CITI, HSBC &amp; SCB ) 2" xfId="5735" xr:uid="{00000000-0005-0000-0000-000007020000}"/>
    <cellStyle name="_EFF Form Feb.28_Bank  Statement-CITI_BANK POSITION FOR ALL BANK ( CITI, HSBC &amp; SCB ) 3" xfId="5736" xr:uid="{00000000-0005-0000-0000-000008020000}"/>
    <cellStyle name="_EFF Form Feb.28_Bank  Statement-CITI_BANK POSITION FOR ALL BANK ( CITI, HSBC , SCB &amp; EBL )" xfId="5737" xr:uid="{00000000-0005-0000-0000-000009020000}"/>
    <cellStyle name="_EFF Form Feb.28_Bank  Statement-CITI_BANK POSITION FOR ALL BANK ( CITI, HSBC , SCB &amp; EBL ) 2" xfId="7657" xr:uid="{00000000-0005-0000-0000-00000A020000}"/>
    <cellStyle name="_EFF Form Feb.28_Bank  Statement-CITI_Citi MOB - June, 2011 ( Final )- REVISED" xfId="5738" xr:uid="{00000000-0005-0000-0000-00000B020000}"/>
    <cellStyle name="_EFF Form Feb.28_Bank  Statement-CITI_CITI MOB  Month of December 2011- Final" xfId="5739" xr:uid="{00000000-0005-0000-0000-00000C020000}"/>
    <cellStyle name="_EFF Form Feb.28_Bank  Statement-CITI_EGMCL-FUND-PLAN-CITI" xfId="5740" xr:uid="{00000000-0005-0000-0000-00000D020000}"/>
    <cellStyle name="_EFF Form Feb.28_Bank  Statement-CITI_EGMCL-FUND-PLAN-CITI -1" xfId="5741" xr:uid="{00000000-0005-0000-0000-00000E020000}"/>
    <cellStyle name="_EFF Form Feb.28_Bank  Statement-CITI_EGMCL-FUND-PLAN-CITI -1 2" xfId="5742" xr:uid="{00000000-0005-0000-0000-00000F020000}"/>
    <cellStyle name="_EFF Form Feb.28_Bank  Statement-CITI_EGMCL-FUND-PLAN-CITI -1 3" xfId="5743" xr:uid="{00000000-0005-0000-0000-000010020000}"/>
    <cellStyle name="_EFF Form Feb.28_Bank  Statement-CITI_EGMCL-FUND-PLAN-CITI 2" xfId="5744" xr:uid="{00000000-0005-0000-0000-000011020000}"/>
    <cellStyle name="_EFF Form Feb.28_Bank  Statement-CITI_EGMCL-FUND-PLAN-CITI 3" xfId="5745" xr:uid="{00000000-0005-0000-0000-000012020000}"/>
    <cellStyle name="_EFF Form Feb.28_Bank  Statement-CITI_EGMCL-FUND-PLAN-CITI 4" xfId="7658" xr:uid="{00000000-0005-0000-0000-000013020000}"/>
    <cellStyle name="_EFF Form Feb.28_Bank  Statement-CITI_June Export" xfId="5746" xr:uid="{00000000-0005-0000-0000-000014020000}"/>
    <cellStyle name="_EFF Form Feb.28_Bank  Statement-CITI_June Export 2" xfId="5747" xr:uid="{00000000-0005-0000-0000-000015020000}"/>
    <cellStyle name="_EFF Form Feb.28_Bank  Statement-CITI_June Export 3" xfId="5748" xr:uid="{00000000-0005-0000-0000-000016020000}"/>
    <cellStyle name="_EFF Form Feb.28_Bank  Statement-CITI_June Import" xfId="5749" xr:uid="{00000000-0005-0000-0000-000017020000}"/>
    <cellStyle name="_EFF Form Feb.28_Bank  Statement-CITI_June Import 2" xfId="5750" xr:uid="{00000000-0005-0000-0000-000018020000}"/>
    <cellStyle name="_EFF Form Feb.28_Bank  Statement-CITI_June Import 3" xfId="5751" xr:uid="{00000000-0005-0000-0000-000019020000}"/>
    <cellStyle name="_EFF Form Feb.28_Book1" xfId="148" xr:uid="{00000000-0005-0000-0000-00001A020000}"/>
    <cellStyle name="_EFF Form Feb.28_Book1_~2136082" xfId="149" xr:uid="{00000000-0005-0000-0000-00001B020000}"/>
    <cellStyle name="_EFF Form Feb.28_Book1_Addition Fixed Assets" xfId="150" xr:uid="{00000000-0005-0000-0000-00001C020000}"/>
    <cellStyle name="_EFF Form Feb.28_Book1_Book2" xfId="151" xr:uid="{00000000-0005-0000-0000-00001D020000}"/>
    <cellStyle name="_EFF Form Feb.28_Book1_Closing Stock of 31st August'10" xfId="152" xr:uid="{00000000-0005-0000-0000-00001E020000}"/>
    <cellStyle name="_EFF Form Feb.28_Book1_Copy of Fabrics Closing Stock of 09-10" xfId="153" xr:uid="{00000000-0005-0000-0000-00001F020000}"/>
    <cellStyle name="_EFF Form Feb.28_Book1_Financial Statement - EGMCL 30th  June'10(New)" xfId="154" xr:uid="{00000000-0005-0000-0000-000020020000}"/>
    <cellStyle name="_EFF Form Feb.28_Book1_Financial Statement - EGMCL 30th Sep '2010" xfId="155" xr:uid="{00000000-0005-0000-0000-000021020000}"/>
    <cellStyle name="_EFF Form Feb.28_Book2" xfId="156" xr:uid="{00000000-0005-0000-0000-000022020000}"/>
    <cellStyle name="_EFF Form Feb.28_Closing Stock of 31st August'10" xfId="157" xr:uid="{00000000-0005-0000-0000-000023020000}"/>
    <cellStyle name="_EFF Form Feb.28_Copy of Fabrics Closing Stock of 09-10" xfId="158" xr:uid="{00000000-0005-0000-0000-000024020000}"/>
    <cellStyle name="_EFF Form Feb.28_Debtors may'10" xfId="159" xr:uid="{00000000-0005-0000-0000-000025020000}"/>
    <cellStyle name="_EFF Form Feb.28_Debtors may'10_~2136082" xfId="160" xr:uid="{00000000-0005-0000-0000-000026020000}"/>
    <cellStyle name="_EFF Form Feb.28_Debtors may'10_Addition Fixed Assets" xfId="161" xr:uid="{00000000-0005-0000-0000-000027020000}"/>
    <cellStyle name="_EFF Form Feb.28_Debtors may'10_Book2" xfId="162" xr:uid="{00000000-0005-0000-0000-000028020000}"/>
    <cellStyle name="_EFF Form Feb.28_Debtors may'10_Closing Stock of 31st August'10" xfId="163" xr:uid="{00000000-0005-0000-0000-000029020000}"/>
    <cellStyle name="_EFF Form Feb.28_Debtors may'10_Copy of Fabrics Closing Stock of 09-10" xfId="164" xr:uid="{00000000-0005-0000-0000-00002A020000}"/>
    <cellStyle name="_EFF Form Feb.28_Debtors may'10_Financial Statement - EGMCL 30th  June'10(New)" xfId="165" xr:uid="{00000000-0005-0000-0000-00002B020000}"/>
    <cellStyle name="_EFF Form Feb.28_Debtors may'10_Financial Statement - EGMCL 30th Sep '2010" xfId="166" xr:uid="{00000000-0005-0000-0000-00002C020000}"/>
    <cellStyle name="_EFF Form Feb.28_Debtors may'10_Financial Statement - EGMCL May'10" xfId="167" xr:uid="{00000000-0005-0000-0000-00002D020000}"/>
    <cellStyle name="_EFF Form Feb.28_Debtors may'10_Financial Statement - EGMCL May'10_~2136082" xfId="168" xr:uid="{00000000-0005-0000-0000-00002E020000}"/>
    <cellStyle name="_EFF Form Feb.28_EGMCL  Cash flow -  Oct. 19" xfId="169" xr:uid="{00000000-0005-0000-0000-00002F020000}"/>
    <cellStyle name="_EFF Form Feb.28_Exp Perfomance Feb'09" xfId="2559" xr:uid="{00000000-0005-0000-0000-000030020000}"/>
    <cellStyle name="_EFF Form Feb.28_Exp Perfomance Feb'09_Carton" xfId="2560" xr:uid="{00000000-0005-0000-0000-000031020000}"/>
    <cellStyle name="_EFF Form Feb.28_Exp Perfomance Feb'09_Expenses Perfomance March'09" xfId="2561" xr:uid="{00000000-0005-0000-0000-000032020000}"/>
    <cellStyle name="_EFF Form Feb.28_Exp Perfomance Feb'09_EXPORT-MAY" xfId="2562" xr:uid="{00000000-0005-0000-0000-000033020000}"/>
    <cellStyle name="_EFF Form Feb.28_Exp Perfomance Feb'09_MIS For the Month Of Aug_09" xfId="2563" xr:uid="{00000000-0005-0000-0000-000034020000}"/>
    <cellStyle name="_EFF Form Feb.28_Exp Perfomance Feb'09_MIS For the Month Of DEC_09" xfId="2564" xr:uid="{00000000-0005-0000-0000-000035020000}"/>
    <cellStyle name="_EFF Form Feb.28_Exp Perfomance Feb'09_MIS For the Month Of Sep_09" xfId="2565" xr:uid="{00000000-0005-0000-0000-000036020000}"/>
    <cellStyle name="_EFF Form Feb.28_Exp Perfomance Feb'09_Production  performance-May,09" xfId="2566" xr:uid="{00000000-0005-0000-0000-000037020000}"/>
    <cellStyle name="_EFF Form Feb.28_Exp Perfomance Feb'09_Production Preformance report-March,09" xfId="2567" xr:uid="{00000000-0005-0000-0000-000038020000}"/>
    <cellStyle name="_EFF Form Feb.28_Expense Analysis -Dec-08PP" xfId="2568" xr:uid="{00000000-0005-0000-0000-000039020000}"/>
    <cellStyle name="_EFF Form Feb.28_Expense Analysis -Dec-08PP_Production Preformance report-March,09" xfId="2569" xr:uid="{00000000-0005-0000-0000-00003A020000}"/>
    <cellStyle name="_EFF Form Feb.28_Export Register" xfId="2570" xr:uid="{00000000-0005-0000-0000-00003B020000}"/>
    <cellStyle name="_EFF Form Feb.28_Financial Statement - EGMCL 30th  June'10(New)" xfId="170" xr:uid="{00000000-0005-0000-0000-00003C020000}"/>
    <cellStyle name="_EFF Form Feb.28_Financial Statement - EGMCL 30th Sep '2010" xfId="171" xr:uid="{00000000-0005-0000-0000-00003D020000}"/>
    <cellStyle name="_EFF Form Feb.28_Financial Statement - EGMCL dated 17.06.10" xfId="172" xr:uid="{00000000-0005-0000-0000-00003E020000}"/>
    <cellStyle name="_EFF Form Feb.28_Financial Statement - EGMCL May'10" xfId="173" xr:uid="{00000000-0005-0000-0000-00003F020000}"/>
    <cellStyle name="_EFF Form Feb.28_HSBC-APRIL-2010" xfId="2571" xr:uid="{00000000-0005-0000-0000-000040020000}"/>
    <cellStyle name="_EFF Form Feb.28_Import GRN Details-Unit-1" xfId="2572" xr:uid="{00000000-0005-0000-0000-000041020000}"/>
    <cellStyle name="_EFF Form Feb.28_Interest - Jan' 09" xfId="2573" xr:uid="{00000000-0005-0000-0000-000042020000}"/>
    <cellStyle name="_EFF Form Feb.28_Interest - Jan' 09 2" xfId="8190" xr:uid="{00000000-0005-0000-0000-000043020000}"/>
    <cellStyle name="_EFF Form Feb.28_Interest - Jan' 09 3" xfId="8191" xr:uid="{00000000-0005-0000-0000-000044020000}"/>
    <cellStyle name="_EFF Form Feb.28_Limit Chart HSBC- July '09" xfId="5752" xr:uid="{00000000-0005-0000-0000-000045020000}"/>
    <cellStyle name="_EFF Form Feb.28_Limit Chart HSBC- July '09 2" xfId="7659" xr:uid="{00000000-0005-0000-0000-000046020000}"/>
    <cellStyle name="_EFF Form Feb.28_Limit Chart HSBC- June '09" xfId="5753" xr:uid="{00000000-0005-0000-0000-000047020000}"/>
    <cellStyle name="_EFF Form Feb.28_Limit Chart HSBC- June '09 2" xfId="7660" xr:uid="{00000000-0005-0000-0000-000048020000}"/>
    <cellStyle name="_EFF Form Feb.28_Limit Chart HSBC- June '09_BANK POSITION FOR ALL BANK ( CITI, HSBC &amp; SCB )" xfId="5754" xr:uid="{00000000-0005-0000-0000-000049020000}"/>
    <cellStyle name="_EFF Form Feb.28_Limit Chart HSBC- June '09_BANK POSITION FOR ALL BANK ( CITI, HSBC &amp; SCB ) 2" xfId="5755" xr:uid="{00000000-0005-0000-0000-00004A020000}"/>
    <cellStyle name="_EFF Form Feb.28_Limit Chart HSBC- June '09_BANK POSITION FOR ALL BANK ( CITI, HSBC &amp; SCB ) 3" xfId="5756" xr:uid="{00000000-0005-0000-0000-00004B020000}"/>
    <cellStyle name="_EFF Form Feb.28_Limit Chart HSBC- June '09_BANK POSITION FOR ALL BANK ( CITI, HSBC , SCB &amp; EBL )" xfId="5757" xr:uid="{00000000-0005-0000-0000-00004C020000}"/>
    <cellStyle name="_EFF Form Feb.28_Limit Chart HSBC- June '09_BANK POSITION FOR ALL BANK ( CITI, HSBC , SCB &amp; EBL ) 2" xfId="7661" xr:uid="{00000000-0005-0000-0000-00004D020000}"/>
    <cellStyle name="_EFF Form Feb.28_Limit Chart HSBC- June '09_Citi MOB - June, 2011 ( Final )- REVISED" xfId="5758" xr:uid="{00000000-0005-0000-0000-00004E020000}"/>
    <cellStyle name="_EFF Form Feb.28_Limit Chart HSBC- June '09_CITI MOB  Month of December 2011- Final" xfId="5759" xr:uid="{00000000-0005-0000-0000-00004F020000}"/>
    <cellStyle name="_EFF Form Feb.28_Limit Chart HSBC- June '09_EGMCL-FUND-PLAN-CITI" xfId="5760" xr:uid="{00000000-0005-0000-0000-000050020000}"/>
    <cellStyle name="_EFF Form Feb.28_Limit Chart HSBC- June '09_EGMCL-FUND-PLAN-CITI -1" xfId="5761" xr:uid="{00000000-0005-0000-0000-000051020000}"/>
    <cellStyle name="_EFF Form Feb.28_Limit Chart HSBC- June '09_EGMCL-FUND-PLAN-CITI -1 2" xfId="5762" xr:uid="{00000000-0005-0000-0000-000052020000}"/>
    <cellStyle name="_EFF Form Feb.28_Limit Chart HSBC- June '09_EGMCL-FUND-PLAN-CITI -1 3" xfId="5763" xr:uid="{00000000-0005-0000-0000-000053020000}"/>
    <cellStyle name="_EFF Form Feb.28_Limit Chart HSBC- June '09_EGMCL-FUND-PLAN-CITI 2" xfId="5764" xr:uid="{00000000-0005-0000-0000-000054020000}"/>
    <cellStyle name="_EFF Form Feb.28_Limit Chart HSBC- June '09_EGMCL-FUND-PLAN-CITI 3" xfId="5765" xr:uid="{00000000-0005-0000-0000-000055020000}"/>
    <cellStyle name="_EFF Form Feb.28_Limit Chart HSBC- June '09_EGMCL-FUND-PLAN-CITI 4" xfId="7662" xr:uid="{00000000-0005-0000-0000-000056020000}"/>
    <cellStyle name="_EFF Form Feb.28_Limit Chart HSBC- June '09_June Export" xfId="5766" xr:uid="{00000000-0005-0000-0000-000057020000}"/>
    <cellStyle name="_EFF Form Feb.28_Limit Chart HSBC- June '09_June Export 2" xfId="5767" xr:uid="{00000000-0005-0000-0000-000058020000}"/>
    <cellStyle name="_EFF Form Feb.28_Limit Chart HSBC- June '09_June Export 3" xfId="5768" xr:uid="{00000000-0005-0000-0000-000059020000}"/>
    <cellStyle name="_EFF Form Feb.28_Limit Chart HSBC- June '09_June Import" xfId="5769" xr:uid="{00000000-0005-0000-0000-00005A020000}"/>
    <cellStyle name="_EFF Form Feb.28_Limit Chart HSBC- June '09_June Import 2" xfId="5770" xr:uid="{00000000-0005-0000-0000-00005B020000}"/>
    <cellStyle name="_EFF Form Feb.28_Limit Chart HSBC- June '09_June Import 3" xfId="5771" xr:uid="{00000000-0005-0000-0000-00005C020000}"/>
    <cellStyle name="_EFF Form Feb.28_performance report of Formate" xfId="2574" xr:uid="{00000000-0005-0000-0000-00005D020000}"/>
    <cellStyle name="_EFF Form Feb.28_Prod Perfomance Feb '09" xfId="2575" xr:uid="{00000000-0005-0000-0000-00005E020000}"/>
    <cellStyle name="_EFF Form Feb.28_Production Perfomsnce Feb '09" xfId="2576" xr:uid="{00000000-0005-0000-0000-00005F020000}"/>
    <cellStyle name="_EFF Form Feb.28_Production Perfomsnce Feb '09_Production Preformance report-March,09" xfId="2577" xr:uid="{00000000-0005-0000-0000-000060020000}"/>
    <cellStyle name="_EFF Form Feb.28_Production Perfomsnce Jan'09" xfId="2578" xr:uid="{00000000-0005-0000-0000-000061020000}"/>
    <cellStyle name="_EFF Form Feb.28_Production Perfomsnce Jan'09_Production Preformance report-March,09" xfId="2579" xr:uid="{00000000-0005-0000-0000-000062020000}"/>
    <cellStyle name="_EFF Form Feb.28_Summary OF Stock " xfId="174" xr:uid="{00000000-0005-0000-0000-000063020000}"/>
    <cellStyle name="_EFF Form Feb.28_Summary OF Stock _~2136082" xfId="175" xr:uid="{00000000-0005-0000-0000-000064020000}"/>
    <cellStyle name="_EFF Form Feb.28_Summary OF Stock _Addition Fixed Assets" xfId="176" xr:uid="{00000000-0005-0000-0000-000065020000}"/>
    <cellStyle name="_EFF Form Feb.28_Summary OF Stock _Book2" xfId="177" xr:uid="{00000000-0005-0000-0000-000066020000}"/>
    <cellStyle name="_EFF Form Feb.28_Summary OF Stock _Closing Stock of 31st August'10" xfId="178" xr:uid="{00000000-0005-0000-0000-000067020000}"/>
    <cellStyle name="_EFF Form Feb.28_Summary OF Stock _Copy of Fabrics Closing Stock of 09-10" xfId="179" xr:uid="{00000000-0005-0000-0000-000068020000}"/>
    <cellStyle name="_EFF Form Feb.28_Summary OF Stock _Financial Statement - EGMCL 30th  June'10(New)" xfId="180" xr:uid="{00000000-0005-0000-0000-000069020000}"/>
    <cellStyle name="_EFF Form Feb.28_Summary OF Stock _Financial Statement - EGMCL 30th Sep '2010" xfId="181" xr:uid="{00000000-0005-0000-0000-00006A020000}"/>
    <cellStyle name="_EFF Form Feb.28_Transit" xfId="182" xr:uid="{00000000-0005-0000-0000-00006B020000}"/>
    <cellStyle name="_EFF Form Feb.28_Transit_~2136082" xfId="183" xr:uid="{00000000-0005-0000-0000-00006C020000}"/>
    <cellStyle name="_EFF Form Feb.28_TrialBal 30th June '10-2" xfId="184" xr:uid="{00000000-0005-0000-0000-00006D020000}"/>
    <cellStyle name="_EFF Form Feb.28_Washing" xfId="185" xr:uid="{00000000-0005-0000-0000-00006E020000}"/>
    <cellStyle name="_EFF Form Feb.28_Weekly Report Last Week" xfId="2580" xr:uid="{00000000-0005-0000-0000-00006F020000}"/>
    <cellStyle name="_EFF Form Feb.28_Weekly Report Last Week_Production Preformance report-March,09" xfId="2581" xr:uid="{00000000-0005-0000-0000-000070020000}"/>
    <cellStyle name="_EFF Form Feb.28_Weekly Repot Last Week of Feb'09" xfId="2582" xr:uid="{00000000-0005-0000-0000-000071020000}"/>
    <cellStyle name="_EFF Form Feb.28_Weekly Repot Last Week of Feb'09_Production Preformance report-March,09" xfId="2583" xr:uid="{00000000-0005-0000-0000-000072020000}"/>
    <cellStyle name="_eff trainning" xfId="186" xr:uid="{00000000-0005-0000-0000-000073020000}"/>
    <cellStyle name="_eff trainning_~2136082" xfId="187" xr:uid="{00000000-0005-0000-0000-000074020000}"/>
    <cellStyle name="_eff trainning_~5419312" xfId="5772" xr:uid="{00000000-0005-0000-0000-000075020000}"/>
    <cellStyle name="_eff trainning_~5419312 2" xfId="7663" xr:uid="{00000000-0005-0000-0000-000076020000}"/>
    <cellStyle name="_eff trainning_~5419312_BANK POSITION FOR ALL BANK ( CITI, HSBC &amp; SCB )" xfId="5773" xr:uid="{00000000-0005-0000-0000-000077020000}"/>
    <cellStyle name="_eff trainning_~5419312_BANK POSITION FOR ALL BANK ( CITI, HSBC &amp; SCB ) 2" xfId="5774" xr:uid="{00000000-0005-0000-0000-000078020000}"/>
    <cellStyle name="_eff trainning_~5419312_BANK POSITION FOR ALL BANK ( CITI, HSBC &amp; SCB ) 3" xfId="5775" xr:uid="{00000000-0005-0000-0000-000079020000}"/>
    <cellStyle name="_eff trainning_~5419312_BANK POSITION FOR ALL BANK ( CITI, HSBC , SCB &amp; EBL )" xfId="5776" xr:uid="{00000000-0005-0000-0000-00007A020000}"/>
    <cellStyle name="_eff trainning_~5419312_BANK POSITION FOR ALL BANK ( CITI, HSBC , SCB &amp; EBL ) 2" xfId="7664" xr:uid="{00000000-0005-0000-0000-00007B020000}"/>
    <cellStyle name="_eff trainning_~5419312_Citi MOB - June, 2011 ( Final )- REVISED" xfId="5777" xr:uid="{00000000-0005-0000-0000-00007C020000}"/>
    <cellStyle name="_eff trainning_~5419312_CITI MOB  Month of December 2011- Final" xfId="5778" xr:uid="{00000000-0005-0000-0000-00007D020000}"/>
    <cellStyle name="_eff trainning_~5419312_EGMCL-FUND-PLAN-CITI" xfId="5779" xr:uid="{00000000-0005-0000-0000-00007E020000}"/>
    <cellStyle name="_eff trainning_~5419312_EGMCL-FUND-PLAN-CITI -1" xfId="5780" xr:uid="{00000000-0005-0000-0000-00007F020000}"/>
    <cellStyle name="_eff trainning_~5419312_EGMCL-FUND-PLAN-CITI -1 2" xfId="5781" xr:uid="{00000000-0005-0000-0000-000080020000}"/>
    <cellStyle name="_eff trainning_~5419312_EGMCL-FUND-PLAN-CITI -1 3" xfId="5782" xr:uid="{00000000-0005-0000-0000-000081020000}"/>
    <cellStyle name="_eff trainning_~5419312_EGMCL-FUND-PLAN-CITI 2" xfId="5783" xr:uid="{00000000-0005-0000-0000-000082020000}"/>
    <cellStyle name="_eff trainning_~5419312_EGMCL-FUND-PLAN-CITI 3" xfId="5784" xr:uid="{00000000-0005-0000-0000-000083020000}"/>
    <cellStyle name="_eff trainning_~5419312_EGMCL-FUND-PLAN-CITI 4" xfId="7665" xr:uid="{00000000-0005-0000-0000-000084020000}"/>
    <cellStyle name="_eff trainning_~5419312_June Export" xfId="5785" xr:uid="{00000000-0005-0000-0000-000085020000}"/>
    <cellStyle name="_eff trainning_~5419312_June Export 2" xfId="5786" xr:uid="{00000000-0005-0000-0000-000086020000}"/>
    <cellStyle name="_eff trainning_~5419312_June Export 3" xfId="5787" xr:uid="{00000000-0005-0000-0000-000087020000}"/>
    <cellStyle name="_eff trainning_~5419312_June Import" xfId="5788" xr:uid="{00000000-0005-0000-0000-000088020000}"/>
    <cellStyle name="_eff trainning_~5419312_June Import 2" xfId="5789" xr:uid="{00000000-0005-0000-0000-000089020000}"/>
    <cellStyle name="_eff trainning_~5419312_June Import 3" xfId="5790" xr:uid="{00000000-0005-0000-0000-00008A020000}"/>
    <cellStyle name="_eff trainning_~7314120" xfId="5791" xr:uid="{00000000-0005-0000-0000-00008B020000}"/>
    <cellStyle name="_eff trainning_~7314120 2" xfId="7666" xr:uid="{00000000-0005-0000-0000-00008C020000}"/>
    <cellStyle name="_eff trainning_~7314120_BANK POSITION FOR ALL BANK ( CITI, HSBC &amp; SCB )" xfId="5792" xr:uid="{00000000-0005-0000-0000-00008D020000}"/>
    <cellStyle name="_eff trainning_~7314120_BANK POSITION FOR ALL BANK ( CITI, HSBC &amp; SCB ) 2" xfId="5793" xr:uid="{00000000-0005-0000-0000-00008E020000}"/>
    <cellStyle name="_eff trainning_~7314120_BANK POSITION FOR ALL BANK ( CITI, HSBC &amp; SCB ) 3" xfId="5794" xr:uid="{00000000-0005-0000-0000-00008F020000}"/>
    <cellStyle name="_eff trainning_~7314120_BANK POSITION FOR ALL BANK ( CITI, HSBC , SCB &amp; EBL )" xfId="5795" xr:uid="{00000000-0005-0000-0000-000090020000}"/>
    <cellStyle name="_eff trainning_~7314120_BANK POSITION FOR ALL BANK ( CITI, HSBC , SCB &amp; EBL ) 2" xfId="7667" xr:uid="{00000000-0005-0000-0000-000091020000}"/>
    <cellStyle name="_eff trainning_~7314120_Citi MOB - June, 2011 ( Final )- REVISED" xfId="5796" xr:uid="{00000000-0005-0000-0000-000092020000}"/>
    <cellStyle name="_eff trainning_~7314120_CITI MOB  Month of December 2011- Final" xfId="5797" xr:uid="{00000000-0005-0000-0000-000093020000}"/>
    <cellStyle name="_eff trainning_~7314120_EGMCL-FUND-PLAN-CITI" xfId="5798" xr:uid="{00000000-0005-0000-0000-000094020000}"/>
    <cellStyle name="_eff trainning_~7314120_EGMCL-FUND-PLAN-CITI -1" xfId="5799" xr:uid="{00000000-0005-0000-0000-000095020000}"/>
    <cellStyle name="_eff trainning_~7314120_EGMCL-FUND-PLAN-CITI -1 2" xfId="5800" xr:uid="{00000000-0005-0000-0000-000096020000}"/>
    <cellStyle name="_eff trainning_~7314120_EGMCL-FUND-PLAN-CITI -1 3" xfId="5801" xr:uid="{00000000-0005-0000-0000-000097020000}"/>
    <cellStyle name="_eff trainning_~7314120_EGMCL-FUND-PLAN-CITI 2" xfId="5802" xr:uid="{00000000-0005-0000-0000-000098020000}"/>
    <cellStyle name="_eff trainning_~7314120_EGMCL-FUND-PLAN-CITI 3" xfId="5803" xr:uid="{00000000-0005-0000-0000-000099020000}"/>
    <cellStyle name="_eff trainning_~7314120_EGMCL-FUND-PLAN-CITI 4" xfId="7668" xr:uid="{00000000-0005-0000-0000-00009A020000}"/>
    <cellStyle name="_eff trainning_~7314120_June Export" xfId="5804" xr:uid="{00000000-0005-0000-0000-00009B020000}"/>
    <cellStyle name="_eff trainning_~7314120_June Export 2" xfId="5805" xr:uid="{00000000-0005-0000-0000-00009C020000}"/>
    <cellStyle name="_eff trainning_~7314120_June Export 3" xfId="5806" xr:uid="{00000000-0005-0000-0000-00009D020000}"/>
    <cellStyle name="_eff trainning_~7314120_June Import" xfId="5807" xr:uid="{00000000-0005-0000-0000-00009E020000}"/>
    <cellStyle name="_eff trainning_~7314120_June Import 2" xfId="5808" xr:uid="{00000000-0005-0000-0000-00009F020000}"/>
    <cellStyle name="_eff trainning_~7314120_June Import 3" xfId="5809" xr:uid="{00000000-0005-0000-0000-0000A0020000}"/>
    <cellStyle name="_eff trainning_~7507028" xfId="5810" xr:uid="{00000000-0005-0000-0000-0000A1020000}"/>
    <cellStyle name="_eff trainning_~7507028 2" xfId="7669" xr:uid="{00000000-0005-0000-0000-0000A2020000}"/>
    <cellStyle name="_eff trainning_~7507028_BANK POSITION FOR ALL BANK ( CITI, HSBC &amp; SCB )" xfId="5811" xr:uid="{00000000-0005-0000-0000-0000A3020000}"/>
    <cellStyle name="_eff trainning_~7507028_BANK POSITION FOR ALL BANK ( CITI, HSBC &amp; SCB ) 2" xfId="5812" xr:uid="{00000000-0005-0000-0000-0000A4020000}"/>
    <cellStyle name="_eff trainning_~7507028_BANK POSITION FOR ALL BANK ( CITI, HSBC &amp; SCB ) 3" xfId="5813" xr:uid="{00000000-0005-0000-0000-0000A5020000}"/>
    <cellStyle name="_eff trainning_~7507028_BANK POSITION FOR ALL BANK ( CITI, HSBC , SCB &amp; EBL )" xfId="5814" xr:uid="{00000000-0005-0000-0000-0000A6020000}"/>
    <cellStyle name="_eff trainning_~7507028_BANK POSITION FOR ALL BANK ( CITI, HSBC , SCB &amp; EBL ) 2" xfId="7670" xr:uid="{00000000-0005-0000-0000-0000A7020000}"/>
    <cellStyle name="_eff trainning_~7507028_Citi MOB - June, 2011 ( Final )- REVISED" xfId="5815" xr:uid="{00000000-0005-0000-0000-0000A8020000}"/>
    <cellStyle name="_eff trainning_~7507028_CITI MOB  Month of December 2011- Final" xfId="5816" xr:uid="{00000000-0005-0000-0000-0000A9020000}"/>
    <cellStyle name="_eff trainning_~7507028_EGMCL-FUND-PLAN-CITI" xfId="5817" xr:uid="{00000000-0005-0000-0000-0000AA020000}"/>
    <cellStyle name="_eff trainning_~7507028_EGMCL-FUND-PLAN-CITI -1" xfId="5818" xr:uid="{00000000-0005-0000-0000-0000AB020000}"/>
    <cellStyle name="_eff trainning_~7507028_EGMCL-FUND-PLAN-CITI -1 2" xfId="5819" xr:uid="{00000000-0005-0000-0000-0000AC020000}"/>
    <cellStyle name="_eff trainning_~7507028_EGMCL-FUND-PLAN-CITI -1 3" xfId="5820" xr:uid="{00000000-0005-0000-0000-0000AD020000}"/>
    <cellStyle name="_eff trainning_~7507028_EGMCL-FUND-PLAN-CITI 2" xfId="5821" xr:uid="{00000000-0005-0000-0000-0000AE020000}"/>
    <cellStyle name="_eff trainning_~7507028_EGMCL-FUND-PLAN-CITI 3" xfId="5822" xr:uid="{00000000-0005-0000-0000-0000AF020000}"/>
    <cellStyle name="_eff trainning_~7507028_EGMCL-FUND-PLAN-CITI 4" xfId="7671" xr:uid="{00000000-0005-0000-0000-0000B0020000}"/>
    <cellStyle name="_eff trainning_~7507028_June Export" xfId="5823" xr:uid="{00000000-0005-0000-0000-0000B1020000}"/>
    <cellStyle name="_eff trainning_~7507028_June Export 2" xfId="5824" xr:uid="{00000000-0005-0000-0000-0000B2020000}"/>
    <cellStyle name="_eff trainning_~7507028_June Export 3" xfId="5825" xr:uid="{00000000-0005-0000-0000-0000B3020000}"/>
    <cellStyle name="_eff trainning_~7507028_June Import" xfId="5826" xr:uid="{00000000-0005-0000-0000-0000B4020000}"/>
    <cellStyle name="_eff trainning_~7507028_June Import 2" xfId="5827" xr:uid="{00000000-0005-0000-0000-0000B5020000}"/>
    <cellStyle name="_eff trainning_~7507028_June Import 3" xfId="5828" xr:uid="{00000000-0005-0000-0000-0000B6020000}"/>
    <cellStyle name="_eff trainning_~8749959" xfId="2584" xr:uid="{00000000-0005-0000-0000-0000B7020000}"/>
    <cellStyle name="_eff trainning_~9014545" xfId="188" xr:uid="{00000000-0005-0000-0000-0000B8020000}"/>
    <cellStyle name="_eff trainning_~9014545_~2136082" xfId="189" xr:uid="{00000000-0005-0000-0000-0000B9020000}"/>
    <cellStyle name="_eff trainning_~9402871" xfId="2585" xr:uid="{00000000-0005-0000-0000-0000BA020000}"/>
    <cellStyle name="_eff trainning_~9402871 2" xfId="8192" xr:uid="{00000000-0005-0000-0000-0000BB020000}"/>
    <cellStyle name="_eff trainning_~9402871 3" xfId="8193" xr:uid="{00000000-0005-0000-0000-0000BC020000}"/>
    <cellStyle name="_eff trainning_Addition Fixed Assets" xfId="190" xr:uid="{00000000-0005-0000-0000-0000BD020000}"/>
    <cellStyle name="_eff trainning_Bank  Statement-CITI" xfId="5829" xr:uid="{00000000-0005-0000-0000-0000BE020000}"/>
    <cellStyle name="_eff trainning_Bank  Statement-CITI 2" xfId="7672" xr:uid="{00000000-0005-0000-0000-0000BF020000}"/>
    <cellStyle name="_eff trainning_Bank  Statement-CITI_BANK POSITION FOR ALL BANK ( CITI, HSBC &amp; SCB )" xfId="5830" xr:uid="{00000000-0005-0000-0000-0000C0020000}"/>
    <cellStyle name="_eff trainning_Bank  Statement-CITI_BANK POSITION FOR ALL BANK ( CITI, HSBC &amp; SCB ) 2" xfId="5831" xr:uid="{00000000-0005-0000-0000-0000C1020000}"/>
    <cellStyle name="_eff trainning_Bank  Statement-CITI_BANK POSITION FOR ALL BANK ( CITI, HSBC &amp; SCB ) 3" xfId="5832" xr:uid="{00000000-0005-0000-0000-0000C2020000}"/>
    <cellStyle name="_eff trainning_Bank  Statement-CITI_BANK POSITION FOR ALL BANK ( CITI, HSBC , SCB &amp; EBL )" xfId="5833" xr:uid="{00000000-0005-0000-0000-0000C3020000}"/>
    <cellStyle name="_eff trainning_Bank  Statement-CITI_BANK POSITION FOR ALL BANK ( CITI, HSBC , SCB &amp; EBL ) 2" xfId="7673" xr:uid="{00000000-0005-0000-0000-0000C4020000}"/>
    <cellStyle name="_eff trainning_Bank  Statement-CITI_Citi MOB - June, 2011 ( Final )- REVISED" xfId="5834" xr:uid="{00000000-0005-0000-0000-0000C5020000}"/>
    <cellStyle name="_eff trainning_Bank  Statement-CITI_CITI MOB  Month of December 2011- Final" xfId="5835" xr:uid="{00000000-0005-0000-0000-0000C6020000}"/>
    <cellStyle name="_eff trainning_Bank  Statement-CITI_EGMCL-FUND-PLAN-CITI" xfId="5836" xr:uid="{00000000-0005-0000-0000-0000C7020000}"/>
    <cellStyle name="_eff trainning_Bank  Statement-CITI_EGMCL-FUND-PLAN-CITI -1" xfId="5837" xr:uid="{00000000-0005-0000-0000-0000C8020000}"/>
    <cellStyle name="_eff trainning_Bank  Statement-CITI_EGMCL-FUND-PLAN-CITI -1 2" xfId="5838" xr:uid="{00000000-0005-0000-0000-0000C9020000}"/>
    <cellStyle name="_eff trainning_Bank  Statement-CITI_EGMCL-FUND-PLAN-CITI -1 3" xfId="5839" xr:uid="{00000000-0005-0000-0000-0000CA020000}"/>
    <cellStyle name="_eff trainning_Bank  Statement-CITI_EGMCL-FUND-PLAN-CITI 2" xfId="5840" xr:uid="{00000000-0005-0000-0000-0000CB020000}"/>
    <cellStyle name="_eff trainning_Bank  Statement-CITI_EGMCL-FUND-PLAN-CITI 3" xfId="5841" xr:uid="{00000000-0005-0000-0000-0000CC020000}"/>
    <cellStyle name="_eff trainning_Bank  Statement-CITI_EGMCL-FUND-PLAN-CITI 4" xfId="7674" xr:uid="{00000000-0005-0000-0000-0000CD020000}"/>
    <cellStyle name="_eff trainning_Bank  Statement-CITI_June Export" xfId="5842" xr:uid="{00000000-0005-0000-0000-0000CE020000}"/>
    <cellStyle name="_eff trainning_Bank  Statement-CITI_June Export 2" xfId="5843" xr:uid="{00000000-0005-0000-0000-0000CF020000}"/>
    <cellStyle name="_eff trainning_Bank  Statement-CITI_June Export 3" xfId="5844" xr:uid="{00000000-0005-0000-0000-0000D0020000}"/>
    <cellStyle name="_eff trainning_Bank  Statement-CITI_June Import" xfId="5845" xr:uid="{00000000-0005-0000-0000-0000D1020000}"/>
    <cellStyle name="_eff trainning_Bank  Statement-CITI_June Import 2" xfId="5846" xr:uid="{00000000-0005-0000-0000-0000D2020000}"/>
    <cellStyle name="_eff trainning_Bank  Statement-CITI_June Import 3" xfId="5847" xr:uid="{00000000-0005-0000-0000-0000D3020000}"/>
    <cellStyle name="_eff trainning_Book1" xfId="191" xr:uid="{00000000-0005-0000-0000-0000D4020000}"/>
    <cellStyle name="_eff trainning_Book1_~2136082" xfId="192" xr:uid="{00000000-0005-0000-0000-0000D5020000}"/>
    <cellStyle name="_eff trainning_Book1_Addition Fixed Assets" xfId="193" xr:uid="{00000000-0005-0000-0000-0000D6020000}"/>
    <cellStyle name="_eff trainning_Book1_Book2" xfId="194" xr:uid="{00000000-0005-0000-0000-0000D7020000}"/>
    <cellStyle name="_eff trainning_Book1_Closing Stock of 31st August'10" xfId="195" xr:uid="{00000000-0005-0000-0000-0000D8020000}"/>
    <cellStyle name="_eff trainning_Book1_Copy of Fabrics Closing Stock of 09-10" xfId="196" xr:uid="{00000000-0005-0000-0000-0000D9020000}"/>
    <cellStyle name="_eff trainning_Book1_Financial Statement - EGMCL 30th  June'10(New)" xfId="197" xr:uid="{00000000-0005-0000-0000-0000DA020000}"/>
    <cellStyle name="_eff trainning_Book1_Financial Statement - EGMCL 30th Sep '2010" xfId="198" xr:uid="{00000000-0005-0000-0000-0000DB020000}"/>
    <cellStyle name="_eff trainning_Book2" xfId="199" xr:uid="{00000000-0005-0000-0000-0000DC020000}"/>
    <cellStyle name="_eff trainning_Closing Stock of 31st August'10" xfId="200" xr:uid="{00000000-0005-0000-0000-0000DD020000}"/>
    <cellStyle name="_eff trainning_Copy of Fabrics Closing Stock of 09-10" xfId="201" xr:uid="{00000000-0005-0000-0000-0000DE020000}"/>
    <cellStyle name="_eff trainning_Debtors may'10" xfId="202" xr:uid="{00000000-0005-0000-0000-0000DF020000}"/>
    <cellStyle name="_eff trainning_Debtors may'10_~2136082" xfId="203" xr:uid="{00000000-0005-0000-0000-0000E0020000}"/>
    <cellStyle name="_eff trainning_Debtors may'10_Addition Fixed Assets" xfId="204" xr:uid="{00000000-0005-0000-0000-0000E1020000}"/>
    <cellStyle name="_eff trainning_Debtors may'10_Book2" xfId="205" xr:uid="{00000000-0005-0000-0000-0000E2020000}"/>
    <cellStyle name="_eff trainning_Debtors may'10_Closing Stock of 31st August'10" xfId="206" xr:uid="{00000000-0005-0000-0000-0000E3020000}"/>
    <cellStyle name="_eff trainning_Debtors may'10_Copy of Fabrics Closing Stock of 09-10" xfId="207" xr:uid="{00000000-0005-0000-0000-0000E4020000}"/>
    <cellStyle name="_eff trainning_Debtors may'10_Financial Statement - EGMCL 30th  June'10(New)" xfId="208" xr:uid="{00000000-0005-0000-0000-0000E5020000}"/>
    <cellStyle name="_eff trainning_Debtors may'10_Financial Statement - EGMCL 30th Sep '2010" xfId="209" xr:uid="{00000000-0005-0000-0000-0000E6020000}"/>
    <cellStyle name="_eff trainning_Debtors may'10_Financial Statement - EGMCL May'10" xfId="210" xr:uid="{00000000-0005-0000-0000-0000E7020000}"/>
    <cellStyle name="_eff trainning_Debtors may'10_Financial Statement - EGMCL May'10_~2136082" xfId="211" xr:uid="{00000000-0005-0000-0000-0000E8020000}"/>
    <cellStyle name="_eff trainning_EGMCL  Cash flow -  Oct. 19" xfId="212" xr:uid="{00000000-0005-0000-0000-0000E9020000}"/>
    <cellStyle name="_eff trainning_Exp Perfomance Feb'09" xfId="2586" xr:uid="{00000000-0005-0000-0000-0000EA020000}"/>
    <cellStyle name="_eff trainning_Exp Perfomance Feb'09_Carton" xfId="2587" xr:uid="{00000000-0005-0000-0000-0000EB020000}"/>
    <cellStyle name="_eff trainning_Exp Perfomance Feb'09_Expenses Perfomance March'09" xfId="2588" xr:uid="{00000000-0005-0000-0000-0000EC020000}"/>
    <cellStyle name="_eff trainning_Exp Perfomance Feb'09_EXPORT-MAY" xfId="2589" xr:uid="{00000000-0005-0000-0000-0000ED020000}"/>
    <cellStyle name="_eff trainning_Exp Perfomance Feb'09_MIS For the Month Of Aug_09" xfId="2590" xr:uid="{00000000-0005-0000-0000-0000EE020000}"/>
    <cellStyle name="_eff trainning_Exp Perfomance Feb'09_MIS For the Month Of DEC_09" xfId="2591" xr:uid="{00000000-0005-0000-0000-0000EF020000}"/>
    <cellStyle name="_eff trainning_Exp Perfomance Feb'09_MIS For the Month Of Sep_09" xfId="2592" xr:uid="{00000000-0005-0000-0000-0000F0020000}"/>
    <cellStyle name="_eff trainning_Exp Perfomance Feb'09_Production  performance-May,09" xfId="2593" xr:uid="{00000000-0005-0000-0000-0000F1020000}"/>
    <cellStyle name="_eff trainning_Exp Perfomance Feb'09_Production Preformance report-March,09" xfId="2594" xr:uid="{00000000-0005-0000-0000-0000F2020000}"/>
    <cellStyle name="_eff trainning_Expense Analysis -Dec-08PP" xfId="2595" xr:uid="{00000000-0005-0000-0000-0000F3020000}"/>
    <cellStyle name="_eff trainning_Expense Analysis -Dec-08PP_Production Preformance report-March,09" xfId="2596" xr:uid="{00000000-0005-0000-0000-0000F4020000}"/>
    <cellStyle name="_eff trainning_Export Register" xfId="2597" xr:uid="{00000000-0005-0000-0000-0000F5020000}"/>
    <cellStyle name="_eff trainning_Financial Statement - EGMCL 30th  June'10(New)" xfId="213" xr:uid="{00000000-0005-0000-0000-0000F6020000}"/>
    <cellStyle name="_eff trainning_Financial Statement - EGMCL 30th Sep '2010" xfId="214" xr:uid="{00000000-0005-0000-0000-0000F7020000}"/>
    <cellStyle name="_eff trainning_Financial Statement - EGMCL dated 17.06.10" xfId="215" xr:uid="{00000000-0005-0000-0000-0000F8020000}"/>
    <cellStyle name="_eff trainning_Financial Statement - EGMCL May'10" xfId="216" xr:uid="{00000000-0005-0000-0000-0000F9020000}"/>
    <cellStyle name="_eff trainning_HSBC-APRIL-2010" xfId="2598" xr:uid="{00000000-0005-0000-0000-0000FA020000}"/>
    <cellStyle name="_eff trainning_Import GRN Details-Unit-1" xfId="2599" xr:uid="{00000000-0005-0000-0000-0000FB020000}"/>
    <cellStyle name="_eff trainning_Interest - Jan' 09" xfId="2600" xr:uid="{00000000-0005-0000-0000-0000FC020000}"/>
    <cellStyle name="_eff trainning_Interest - Jan' 09 2" xfId="8194" xr:uid="{00000000-0005-0000-0000-0000FD020000}"/>
    <cellStyle name="_eff trainning_Interest - Jan' 09 3" xfId="8195" xr:uid="{00000000-0005-0000-0000-0000FE020000}"/>
    <cellStyle name="_eff trainning_Limit Chart HSBC- July '09" xfId="5848" xr:uid="{00000000-0005-0000-0000-0000FF020000}"/>
    <cellStyle name="_eff trainning_Limit Chart HSBC- July '09 2" xfId="7675" xr:uid="{00000000-0005-0000-0000-000000030000}"/>
    <cellStyle name="_eff trainning_Limit Chart HSBC- June '09" xfId="5849" xr:uid="{00000000-0005-0000-0000-000001030000}"/>
    <cellStyle name="_eff trainning_Limit Chart HSBC- June '09 2" xfId="7676" xr:uid="{00000000-0005-0000-0000-000002030000}"/>
    <cellStyle name="_eff trainning_Limit Chart HSBC- June '09_BANK POSITION FOR ALL BANK ( CITI, HSBC &amp; SCB )" xfId="5850" xr:uid="{00000000-0005-0000-0000-000003030000}"/>
    <cellStyle name="_eff trainning_Limit Chart HSBC- June '09_BANK POSITION FOR ALL BANK ( CITI, HSBC &amp; SCB ) 2" xfId="5851" xr:uid="{00000000-0005-0000-0000-000004030000}"/>
    <cellStyle name="_eff trainning_Limit Chart HSBC- June '09_BANK POSITION FOR ALL BANK ( CITI, HSBC &amp; SCB ) 3" xfId="5852" xr:uid="{00000000-0005-0000-0000-000005030000}"/>
    <cellStyle name="_eff trainning_Limit Chart HSBC- June '09_BANK POSITION FOR ALL BANK ( CITI, HSBC , SCB &amp; EBL )" xfId="5853" xr:uid="{00000000-0005-0000-0000-000006030000}"/>
    <cellStyle name="_eff trainning_Limit Chart HSBC- June '09_BANK POSITION FOR ALL BANK ( CITI, HSBC , SCB &amp; EBL ) 2" xfId="7677" xr:uid="{00000000-0005-0000-0000-000007030000}"/>
    <cellStyle name="_eff trainning_Limit Chart HSBC- June '09_Citi MOB - June, 2011 ( Final )- REVISED" xfId="5854" xr:uid="{00000000-0005-0000-0000-000008030000}"/>
    <cellStyle name="_eff trainning_Limit Chart HSBC- June '09_CITI MOB  Month of December 2011- Final" xfId="5855" xr:uid="{00000000-0005-0000-0000-000009030000}"/>
    <cellStyle name="_eff trainning_Limit Chart HSBC- June '09_EGMCL-FUND-PLAN-CITI" xfId="5856" xr:uid="{00000000-0005-0000-0000-00000A030000}"/>
    <cellStyle name="_eff trainning_Limit Chart HSBC- June '09_EGMCL-FUND-PLAN-CITI -1" xfId="5857" xr:uid="{00000000-0005-0000-0000-00000B030000}"/>
    <cellStyle name="_eff trainning_Limit Chart HSBC- June '09_EGMCL-FUND-PLAN-CITI -1 2" xfId="5858" xr:uid="{00000000-0005-0000-0000-00000C030000}"/>
    <cellStyle name="_eff trainning_Limit Chart HSBC- June '09_EGMCL-FUND-PLAN-CITI -1 3" xfId="5859" xr:uid="{00000000-0005-0000-0000-00000D030000}"/>
    <cellStyle name="_eff trainning_Limit Chart HSBC- June '09_EGMCL-FUND-PLAN-CITI 2" xfId="5860" xr:uid="{00000000-0005-0000-0000-00000E030000}"/>
    <cellStyle name="_eff trainning_Limit Chart HSBC- June '09_EGMCL-FUND-PLAN-CITI 3" xfId="5861" xr:uid="{00000000-0005-0000-0000-00000F030000}"/>
    <cellStyle name="_eff trainning_Limit Chart HSBC- June '09_EGMCL-FUND-PLAN-CITI 4" xfId="7678" xr:uid="{00000000-0005-0000-0000-000010030000}"/>
    <cellStyle name="_eff trainning_Limit Chart HSBC- June '09_June Export" xfId="5862" xr:uid="{00000000-0005-0000-0000-000011030000}"/>
    <cellStyle name="_eff trainning_Limit Chart HSBC- June '09_June Export 2" xfId="5863" xr:uid="{00000000-0005-0000-0000-000012030000}"/>
    <cellStyle name="_eff trainning_Limit Chart HSBC- June '09_June Export 3" xfId="5864" xr:uid="{00000000-0005-0000-0000-000013030000}"/>
    <cellStyle name="_eff trainning_Limit Chart HSBC- June '09_June Import" xfId="5865" xr:uid="{00000000-0005-0000-0000-000014030000}"/>
    <cellStyle name="_eff trainning_Limit Chart HSBC- June '09_June Import 2" xfId="5866" xr:uid="{00000000-0005-0000-0000-000015030000}"/>
    <cellStyle name="_eff trainning_Limit Chart HSBC- June '09_June Import 3" xfId="5867" xr:uid="{00000000-0005-0000-0000-000016030000}"/>
    <cellStyle name="_eff trainning_performance report of Formate" xfId="2601" xr:uid="{00000000-0005-0000-0000-000017030000}"/>
    <cellStyle name="_eff trainning_Prod Perfomance Feb '09" xfId="2602" xr:uid="{00000000-0005-0000-0000-000018030000}"/>
    <cellStyle name="_eff trainning_Production Perfomsnce Feb '09" xfId="2603" xr:uid="{00000000-0005-0000-0000-000019030000}"/>
    <cellStyle name="_eff trainning_Production Perfomsnce Feb '09_Production Preformance report-March,09" xfId="2604" xr:uid="{00000000-0005-0000-0000-00001A030000}"/>
    <cellStyle name="_eff trainning_Production Perfomsnce Jan'09" xfId="2605" xr:uid="{00000000-0005-0000-0000-00001B030000}"/>
    <cellStyle name="_eff trainning_Production Perfomsnce Jan'09_Production Preformance report-March,09" xfId="2606" xr:uid="{00000000-0005-0000-0000-00001C030000}"/>
    <cellStyle name="_eff trainning_Summary OF Stock " xfId="217" xr:uid="{00000000-0005-0000-0000-00001D030000}"/>
    <cellStyle name="_eff trainning_Summary OF Stock _~2136082" xfId="218" xr:uid="{00000000-0005-0000-0000-00001E030000}"/>
    <cellStyle name="_eff trainning_Summary OF Stock _Addition Fixed Assets" xfId="219" xr:uid="{00000000-0005-0000-0000-00001F030000}"/>
    <cellStyle name="_eff trainning_Summary OF Stock _Book2" xfId="220" xr:uid="{00000000-0005-0000-0000-000020030000}"/>
    <cellStyle name="_eff trainning_Summary OF Stock _Closing Stock of 31st August'10" xfId="221" xr:uid="{00000000-0005-0000-0000-000021030000}"/>
    <cellStyle name="_eff trainning_Summary OF Stock _Copy of Fabrics Closing Stock of 09-10" xfId="222" xr:uid="{00000000-0005-0000-0000-000022030000}"/>
    <cellStyle name="_eff trainning_Summary OF Stock _Financial Statement - EGMCL 30th  June'10(New)" xfId="223" xr:uid="{00000000-0005-0000-0000-000023030000}"/>
    <cellStyle name="_eff trainning_Summary OF Stock _Financial Statement - EGMCL 30th Sep '2010" xfId="224" xr:uid="{00000000-0005-0000-0000-000024030000}"/>
    <cellStyle name="_eff trainning_Transit" xfId="225" xr:uid="{00000000-0005-0000-0000-000025030000}"/>
    <cellStyle name="_eff trainning_Transit_~2136082" xfId="226" xr:uid="{00000000-0005-0000-0000-000026030000}"/>
    <cellStyle name="_eff trainning_TrialBal 30th June '10-2" xfId="227" xr:uid="{00000000-0005-0000-0000-000027030000}"/>
    <cellStyle name="_eff trainning_Washing" xfId="228" xr:uid="{00000000-0005-0000-0000-000028030000}"/>
    <cellStyle name="_eff trainning_Weekly Report Last Week" xfId="2607" xr:uid="{00000000-0005-0000-0000-000029030000}"/>
    <cellStyle name="_eff trainning_Weekly Report Last Week_Production Preformance report-March,09" xfId="2608" xr:uid="{00000000-0005-0000-0000-00002A030000}"/>
    <cellStyle name="_eff trainning_Weekly Repot Last Week of Feb'09" xfId="2609" xr:uid="{00000000-0005-0000-0000-00002B030000}"/>
    <cellStyle name="_eff trainning_Weekly Repot Last Week of Feb'09_Production Preformance report-March,09" xfId="2610" xr:uid="{00000000-0005-0000-0000-00002C030000}"/>
    <cellStyle name="_EGMCL STD BUDGET - APRIL 20" xfId="229" xr:uid="{00000000-0005-0000-0000-00002D030000}"/>
    <cellStyle name="_EGMCL STD BUDGET - APRIL 20 2" xfId="2611" xr:uid="{00000000-0005-0000-0000-00002E030000}"/>
    <cellStyle name="_EGMCL STD BUDGET - APRIL 20_~2136082" xfId="230" xr:uid="{00000000-0005-0000-0000-00002F030000}"/>
    <cellStyle name="_EGMCL STD BUDGET - APRIL 20_~5419312" xfId="5868" xr:uid="{00000000-0005-0000-0000-000030030000}"/>
    <cellStyle name="_EGMCL STD BUDGET - APRIL 20_~5419312 2" xfId="7679" xr:uid="{00000000-0005-0000-0000-000031030000}"/>
    <cellStyle name="_EGMCL STD BUDGET - APRIL 20_~5419312_BANK POSITION FOR ALL BANK ( CITI, HSBC &amp; SCB )" xfId="5869" xr:uid="{00000000-0005-0000-0000-000032030000}"/>
    <cellStyle name="_EGMCL STD BUDGET - APRIL 20_~5419312_BANK POSITION FOR ALL BANK ( CITI, HSBC &amp; SCB ) 2" xfId="5870" xr:uid="{00000000-0005-0000-0000-000033030000}"/>
    <cellStyle name="_EGMCL STD BUDGET - APRIL 20_~5419312_BANK POSITION FOR ALL BANK ( CITI, HSBC &amp; SCB ) 3" xfId="5871" xr:uid="{00000000-0005-0000-0000-000034030000}"/>
    <cellStyle name="_EGMCL STD BUDGET - APRIL 20_~5419312_BANK POSITION FOR ALL BANK ( CITI, HSBC , SCB &amp; EBL )" xfId="5872" xr:uid="{00000000-0005-0000-0000-000035030000}"/>
    <cellStyle name="_EGMCL STD BUDGET - APRIL 20_~5419312_BANK POSITION FOR ALL BANK ( CITI, HSBC , SCB &amp; EBL ) 2" xfId="7680" xr:uid="{00000000-0005-0000-0000-000036030000}"/>
    <cellStyle name="_EGMCL STD BUDGET - APRIL 20_~5419312_BANK POSITION FOR ALL BANK ( CITI, HSBC , SCB &amp; EBL )_1" xfId="7681" xr:uid="{00000000-0005-0000-0000-000037030000}"/>
    <cellStyle name="_EGMCL STD BUDGET - APRIL 20_~5419312_BANK POSITION FOR ALL BANK ( CITI, HSBC , SCB &amp; EBL )_1 2" xfId="7682" xr:uid="{00000000-0005-0000-0000-000038030000}"/>
    <cellStyle name="_EGMCL STD BUDGET - APRIL 20_~5419312_BANK POSITION FOR ALL BANK ( CITI, HSBC , SCB &amp; EBL )_Copy of HSBC MOB  Month of April ,2012 ( Final )" xfId="7683" xr:uid="{00000000-0005-0000-0000-000039030000}"/>
    <cellStyle name="_EGMCL STD BUDGET - APRIL 20_~5419312_BANK POSITION FOR ALL BANK ( CITI, HSBC , SCB &amp; EBL )_Copy of HSBC MOB  Month of April ,2012 ( Final ) 2" xfId="7684" xr:uid="{00000000-0005-0000-0000-00003A030000}"/>
    <cellStyle name="_EGMCL STD BUDGET - APRIL 20_~5419312_BANK POSITION FOR ALL BANK ( CITI, HSBC , SCB &amp; EBL )_SCB MOB Month Of May  ,2012 - ( Final )" xfId="7685" xr:uid="{00000000-0005-0000-0000-00003B030000}"/>
    <cellStyle name="_EGMCL STD BUDGET - APRIL 20_~5419312_BANK POSITION FOR ALL BANK ( CITI, HSBC , SCB &amp; EBL )_SCB MOB Month Of May  ,2012 - ( Final ) 2" xfId="7686" xr:uid="{00000000-0005-0000-0000-00003C030000}"/>
    <cellStyle name="_EGMCL STD BUDGET - APRIL 20_~5419312_BANK POSITION FOR ALL BANK ( CITI, HSBC , SCB &amp; EBL )-1" xfId="7687" xr:uid="{00000000-0005-0000-0000-00003D030000}"/>
    <cellStyle name="_EGMCL STD BUDGET - APRIL 20_~5419312_BANK POSITION FOR ALL BANK ( CITI, HSBC , SCB &amp; EBL )-1 2" xfId="7688" xr:uid="{00000000-0005-0000-0000-00003E030000}"/>
    <cellStyle name="_EGMCL STD BUDGET - APRIL 20_~5419312_Citi MOB - June, 2011 ( Final )- REVISED" xfId="5873" xr:uid="{00000000-0005-0000-0000-00003F030000}"/>
    <cellStyle name="_EGMCL STD BUDGET - APRIL 20_~5419312_CITI MOB  Month of December 2011- Final" xfId="5874" xr:uid="{00000000-0005-0000-0000-000040030000}"/>
    <cellStyle name="_EGMCL STD BUDGET - APRIL 20_~5419312_Copy of HSBC MOB  Month of April ,2012 ( Final )" xfId="7689" xr:uid="{00000000-0005-0000-0000-000041030000}"/>
    <cellStyle name="_EGMCL STD BUDGET - APRIL 20_~5419312_Copy of HSBC MOB  Month of April ,2012 ( Final ) 2" xfId="7690" xr:uid="{00000000-0005-0000-0000-000042030000}"/>
    <cellStyle name="_EGMCL STD BUDGET - APRIL 20_~5419312_EGMCL-FUND-PLAN-CITI" xfId="5875" xr:uid="{00000000-0005-0000-0000-000043030000}"/>
    <cellStyle name="_EGMCL STD BUDGET - APRIL 20_~5419312_EGMCL-FUND-PLAN-CITI -1" xfId="5876" xr:uid="{00000000-0005-0000-0000-000044030000}"/>
    <cellStyle name="_EGMCL STD BUDGET - APRIL 20_~5419312_EGMCL-FUND-PLAN-CITI -1 2" xfId="5877" xr:uid="{00000000-0005-0000-0000-000045030000}"/>
    <cellStyle name="_EGMCL STD BUDGET - APRIL 20_~5419312_EGMCL-FUND-PLAN-CITI -1 3" xfId="5878" xr:uid="{00000000-0005-0000-0000-000046030000}"/>
    <cellStyle name="_EGMCL STD BUDGET - APRIL 20_~5419312_EGMCL-FUND-PLAN-CITI_1" xfId="5879" xr:uid="{00000000-0005-0000-0000-000047030000}"/>
    <cellStyle name="_EGMCL STD BUDGET - APRIL 20_~5419312_EGMCL-FUND-PLAN-CITI_1 2" xfId="5880" xr:uid="{00000000-0005-0000-0000-000048030000}"/>
    <cellStyle name="_EGMCL STD BUDGET - APRIL 20_~5419312_EGMCL-FUND-PLAN-CITI_1 3" xfId="5881" xr:uid="{00000000-0005-0000-0000-000049030000}"/>
    <cellStyle name="_EGMCL STD BUDGET - APRIL 20_~5419312_EGMCL-FUND-PLAN-CITI_Citi MOB - June, 2011 ( Final )- REVISED" xfId="5882" xr:uid="{00000000-0005-0000-0000-00004A030000}"/>
    <cellStyle name="_EGMCL STD BUDGET - APRIL 20_~5419312_June Export" xfId="5883" xr:uid="{00000000-0005-0000-0000-00004B030000}"/>
    <cellStyle name="_EGMCL STD BUDGET - APRIL 20_~5419312_June Export 2" xfId="5884" xr:uid="{00000000-0005-0000-0000-00004C030000}"/>
    <cellStyle name="_EGMCL STD BUDGET - APRIL 20_~5419312_June Export 3" xfId="5885" xr:uid="{00000000-0005-0000-0000-00004D030000}"/>
    <cellStyle name="_EGMCL STD BUDGET - APRIL 20_~5419312_June Import" xfId="5886" xr:uid="{00000000-0005-0000-0000-00004E030000}"/>
    <cellStyle name="_EGMCL STD BUDGET - APRIL 20_~5419312_June Import 2" xfId="5887" xr:uid="{00000000-0005-0000-0000-00004F030000}"/>
    <cellStyle name="_EGMCL STD BUDGET - APRIL 20_~5419312_June Import 3" xfId="5888" xr:uid="{00000000-0005-0000-0000-000050030000}"/>
    <cellStyle name="_EGMCL STD BUDGET - APRIL 20_~5419312_SCB MOB Month Of May  ,2012 - ( Final )" xfId="7691" xr:uid="{00000000-0005-0000-0000-000051030000}"/>
    <cellStyle name="_EGMCL STD BUDGET - APRIL 20_~5419312_SCB MOB Month Of May  ,2012 - ( Final ) 2" xfId="7692" xr:uid="{00000000-0005-0000-0000-000052030000}"/>
    <cellStyle name="_EGMCL STD BUDGET - APRIL 20_~7314120" xfId="5889" xr:uid="{00000000-0005-0000-0000-000053030000}"/>
    <cellStyle name="_EGMCL STD BUDGET - APRIL 20_~7314120 2" xfId="7693" xr:uid="{00000000-0005-0000-0000-000054030000}"/>
    <cellStyle name="_EGMCL STD BUDGET - APRIL 20_~7314120_BANK POSITION FOR ALL BANK ( CITI, HSBC &amp; SCB )" xfId="5890" xr:uid="{00000000-0005-0000-0000-000055030000}"/>
    <cellStyle name="_EGMCL STD BUDGET - APRIL 20_~7314120_BANK POSITION FOR ALL BANK ( CITI, HSBC &amp; SCB ) 2" xfId="5891" xr:uid="{00000000-0005-0000-0000-000056030000}"/>
    <cellStyle name="_EGMCL STD BUDGET - APRIL 20_~7314120_BANK POSITION FOR ALL BANK ( CITI, HSBC &amp; SCB ) 3" xfId="5892" xr:uid="{00000000-0005-0000-0000-000057030000}"/>
    <cellStyle name="_EGMCL STD BUDGET - APRIL 20_~7314120_BANK POSITION FOR ALL BANK ( CITI, HSBC , SCB &amp; EBL )" xfId="5893" xr:uid="{00000000-0005-0000-0000-000058030000}"/>
    <cellStyle name="_EGMCL STD BUDGET - APRIL 20_~7314120_BANK POSITION FOR ALL BANK ( CITI, HSBC , SCB &amp; EBL ) 2" xfId="7694" xr:uid="{00000000-0005-0000-0000-000059030000}"/>
    <cellStyle name="_EGMCL STD BUDGET - APRIL 20_~7314120_Citi MOB - June, 2011 ( Final )- REVISED" xfId="5894" xr:uid="{00000000-0005-0000-0000-00005A030000}"/>
    <cellStyle name="_EGMCL STD BUDGET - APRIL 20_~7314120_CITI MOB  Month of December 2011- Final" xfId="5895" xr:uid="{00000000-0005-0000-0000-00005B030000}"/>
    <cellStyle name="_EGMCL STD BUDGET - APRIL 20_~7314120_EGMCL-FUND-PLAN-CITI" xfId="5896" xr:uid="{00000000-0005-0000-0000-00005C030000}"/>
    <cellStyle name="_EGMCL STD BUDGET - APRIL 20_~7314120_EGMCL-FUND-PLAN-CITI -1" xfId="5897" xr:uid="{00000000-0005-0000-0000-00005D030000}"/>
    <cellStyle name="_EGMCL STD BUDGET - APRIL 20_~7314120_EGMCL-FUND-PLAN-CITI -1 2" xfId="5898" xr:uid="{00000000-0005-0000-0000-00005E030000}"/>
    <cellStyle name="_EGMCL STD BUDGET - APRIL 20_~7314120_EGMCL-FUND-PLAN-CITI -1 3" xfId="5899" xr:uid="{00000000-0005-0000-0000-00005F030000}"/>
    <cellStyle name="_EGMCL STD BUDGET - APRIL 20_~7314120_EGMCL-FUND-PLAN-CITI 2" xfId="5900" xr:uid="{00000000-0005-0000-0000-000060030000}"/>
    <cellStyle name="_EGMCL STD BUDGET - APRIL 20_~7314120_EGMCL-FUND-PLAN-CITI 3" xfId="5901" xr:uid="{00000000-0005-0000-0000-000061030000}"/>
    <cellStyle name="_EGMCL STD BUDGET - APRIL 20_~7314120_EGMCL-FUND-PLAN-CITI 4" xfId="7695" xr:uid="{00000000-0005-0000-0000-000062030000}"/>
    <cellStyle name="_EGMCL STD BUDGET - APRIL 20_~7314120_June Export" xfId="5902" xr:uid="{00000000-0005-0000-0000-000063030000}"/>
    <cellStyle name="_EGMCL STD BUDGET - APRIL 20_~7314120_June Export 2" xfId="5903" xr:uid="{00000000-0005-0000-0000-000064030000}"/>
    <cellStyle name="_EGMCL STD BUDGET - APRIL 20_~7314120_June Export 3" xfId="5904" xr:uid="{00000000-0005-0000-0000-000065030000}"/>
    <cellStyle name="_EGMCL STD BUDGET - APRIL 20_~7314120_June Import" xfId="5905" xr:uid="{00000000-0005-0000-0000-000066030000}"/>
    <cellStyle name="_EGMCL STD BUDGET - APRIL 20_~7314120_June Import 2" xfId="5906" xr:uid="{00000000-0005-0000-0000-000067030000}"/>
    <cellStyle name="_EGMCL STD BUDGET - APRIL 20_~7314120_June Import 3" xfId="5907" xr:uid="{00000000-0005-0000-0000-000068030000}"/>
    <cellStyle name="_EGMCL STD BUDGET - APRIL 20_~7507028" xfId="5908" xr:uid="{00000000-0005-0000-0000-000069030000}"/>
    <cellStyle name="_EGMCL STD BUDGET - APRIL 20_~7507028 2" xfId="7696" xr:uid="{00000000-0005-0000-0000-00006A030000}"/>
    <cellStyle name="_EGMCL STD BUDGET - APRIL 20_~7507028_BANK POSITION FOR ALL BANK ( CITI, HSBC &amp; SCB )" xfId="5909" xr:uid="{00000000-0005-0000-0000-00006B030000}"/>
    <cellStyle name="_EGMCL STD BUDGET - APRIL 20_~7507028_BANK POSITION FOR ALL BANK ( CITI, HSBC &amp; SCB ) 2" xfId="5910" xr:uid="{00000000-0005-0000-0000-00006C030000}"/>
    <cellStyle name="_EGMCL STD BUDGET - APRIL 20_~7507028_BANK POSITION FOR ALL BANK ( CITI, HSBC &amp; SCB ) 3" xfId="5911" xr:uid="{00000000-0005-0000-0000-00006D030000}"/>
    <cellStyle name="_EGMCL STD BUDGET - APRIL 20_~7507028_BANK POSITION FOR ALL BANK ( CITI, HSBC , SCB &amp; EBL )" xfId="5912" xr:uid="{00000000-0005-0000-0000-00006E030000}"/>
    <cellStyle name="_EGMCL STD BUDGET - APRIL 20_~7507028_BANK POSITION FOR ALL BANK ( CITI, HSBC , SCB &amp; EBL ) 2" xfId="7697" xr:uid="{00000000-0005-0000-0000-00006F030000}"/>
    <cellStyle name="_EGMCL STD BUDGET - APRIL 20_~7507028_Citi MOB - June, 2011 ( Final )- REVISED" xfId="5913" xr:uid="{00000000-0005-0000-0000-000070030000}"/>
    <cellStyle name="_EGMCL STD BUDGET - APRIL 20_~7507028_CITI MOB  Month of December 2011- Final" xfId="5914" xr:uid="{00000000-0005-0000-0000-000071030000}"/>
    <cellStyle name="_EGMCL STD BUDGET - APRIL 20_~7507028_EGMCL-FUND-PLAN-CITI" xfId="5915" xr:uid="{00000000-0005-0000-0000-000072030000}"/>
    <cellStyle name="_EGMCL STD BUDGET - APRIL 20_~7507028_EGMCL-FUND-PLAN-CITI -1" xfId="5916" xr:uid="{00000000-0005-0000-0000-000073030000}"/>
    <cellStyle name="_EGMCL STD BUDGET - APRIL 20_~7507028_EGMCL-FUND-PLAN-CITI -1 2" xfId="5917" xr:uid="{00000000-0005-0000-0000-000074030000}"/>
    <cellStyle name="_EGMCL STD BUDGET - APRIL 20_~7507028_EGMCL-FUND-PLAN-CITI -1 3" xfId="5918" xr:uid="{00000000-0005-0000-0000-000075030000}"/>
    <cellStyle name="_EGMCL STD BUDGET - APRIL 20_~7507028_EGMCL-FUND-PLAN-CITI 2" xfId="5919" xr:uid="{00000000-0005-0000-0000-000076030000}"/>
    <cellStyle name="_EGMCL STD BUDGET - APRIL 20_~7507028_EGMCL-FUND-PLAN-CITI 3" xfId="5920" xr:uid="{00000000-0005-0000-0000-000077030000}"/>
    <cellStyle name="_EGMCL STD BUDGET - APRIL 20_~7507028_EGMCL-FUND-PLAN-CITI 4" xfId="7698" xr:uid="{00000000-0005-0000-0000-000078030000}"/>
    <cellStyle name="_EGMCL STD BUDGET - APRIL 20_~7507028_June Export" xfId="5921" xr:uid="{00000000-0005-0000-0000-000079030000}"/>
    <cellStyle name="_EGMCL STD BUDGET - APRIL 20_~7507028_June Export 2" xfId="5922" xr:uid="{00000000-0005-0000-0000-00007A030000}"/>
    <cellStyle name="_EGMCL STD BUDGET - APRIL 20_~7507028_June Export 3" xfId="5923" xr:uid="{00000000-0005-0000-0000-00007B030000}"/>
    <cellStyle name="_EGMCL STD BUDGET - APRIL 20_~7507028_June Import" xfId="5924" xr:uid="{00000000-0005-0000-0000-00007C030000}"/>
    <cellStyle name="_EGMCL STD BUDGET - APRIL 20_~7507028_June Import 2" xfId="5925" xr:uid="{00000000-0005-0000-0000-00007D030000}"/>
    <cellStyle name="_EGMCL STD BUDGET - APRIL 20_~7507028_June Import 3" xfId="5926" xr:uid="{00000000-0005-0000-0000-00007E030000}"/>
    <cellStyle name="_EGMCL STD BUDGET - APRIL 20_~8003395" xfId="2612" xr:uid="{00000000-0005-0000-0000-00007F030000}"/>
    <cellStyle name="_EGMCL STD BUDGET - APRIL 20_~8003395 2" xfId="2613" xr:uid="{00000000-0005-0000-0000-000080030000}"/>
    <cellStyle name="_EGMCL STD BUDGET - APRIL 20_~8003395_Incentive  Budget Control August'09 " xfId="2614" xr:uid="{00000000-0005-0000-0000-000081030000}"/>
    <cellStyle name="_EGMCL STD BUDGET - APRIL 20_~8003395_Incentive  Budget Control August'09  2" xfId="2615" xr:uid="{00000000-0005-0000-0000-000082030000}"/>
    <cellStyle name="_EGMCL STD BUDGET - APRIL 20_~8003395_PGCL S &amp; B analysis (Top )  May  '09  v1" xfId="2616" xr:uid="{00000000-0005-0000-0000-000083030000}"/>
    <cellStyle name="_EGMCL STD BUDGET - APRIL 20_~8003395_PGCL S &amp; B analysis (Top )  May  '09  v1 2" xfId="2617" xr:uid="{00000000-0005-0000-0000-000084030000}"/>
    <cellStyle name="_EGMCL STD BUDGET - APRIL 20_~8003395_PGCL S &amp; B analysis (Top ) April  '09  ( R-2 on 26th May)" xfId="2618" xr:uid="{00000000-0005-0000-0000-000085030000}"/>
    <cellStyle name="_EGMCL STD BUDGET - APRIL 20_~8003395_PGCL S &amp; B analysis (Top ) April  '09  ( R-2 on 26th May) 2" xfId="2619" xr:uid="{00000000-0005-0000-0000-000086030000}"/>
    <cellStyle name="_EGMCL STD BUDGET - APRIL 20_~8003395_S &amp; B" xfId="2620" xr:uid="{00000000-0005-0000-0000-000087030000}"/>
    <cellStyle name="_EGMCL STD BUDGET - APRIL 20_~8003395_S &amp; B 2" xfId="2621" xr:uid="{00000000-0005-0000-0000-000088030000}"/>
    <cellStyle name="_EGMCL STD BUDGET - APRIL 20_~8003395_S &amp; B analysis (Top ) April  '09   " xfId="2622" xr:uid="{00000000-0005-0000-0000-000089030000}"/>
    <cellStyle name="_EGMCL STD BUDGET - APRIL 20_~8003395_S &amp; B analysis (Top ) April  '09    2" xfId="2623" xr:uid="{00000000-0005-0000-0000-00008A030000}"/>
    <cellStyle name="_EGMCL STD BUDGET - APRIL 20_~8003395_S &amp; B analysis February'10 Unit-1  " xfId="2624" xr:uid="{00000000-0005-0000-0000-00008B030000}"/>
    <cellStyle name="_EGMCL STD BUDGET - APRIL 20_~8003395_S &amp; B analysis February'10 Unit-1   2" xfId="2625" xr:uid="{00000000-0005-0000-0000-00008C030000}"/>
    <cellStyle name="_EGMCL STD BUDGET - APRIL 20_~8003395_S &amp; B analysis Feruary'10   " xfId="2626" xr:uid="{00000000-0005-0000-0000-00008D030000}"/>
    <cellStyle name="_EGMCL STD BUDGET - APRIL 20_~8003395_S &amp; B analysis Feruary'10    2" xfId="2627" xr:uid="{00000000-0005-0000-0000-00008E030000}"/>
    <cellStyle name="_EGMCL STD BUDGET - APRIL 20_~8003395_S &amp; B analysis January '10   " xfId="2628" xr:uid="{00000000-0005-0000-0000-00008F030000}"/>
    <cellStyle name="_EGMCL STD BUDGET - APRIL 20_~8003395_S &amp; B analysis January '10    2" xfId="2629" xr:uid="{00000000-0005-0000-0000-000090030000}"/>
    <cellStyle name="_EGMCL STD BUDGET - APRIL 20_~8003395_S &amp; B analysis July'10 Unit-1 " xfId="5927" xr:uid="{00000000-0005-0000-0000-000091030000}"/>
    <cellStyle name="_EGMCL STD BUDGET - APRIL 20_~8003395_S &amp; B analysis July'10 Unit-3    " xfId="5928" xr:uid="{00000000-0005-0000-0000-000092030000}"/>
    <cellStyle name="_EGMCL STD BUDGET - APRIL 20_~8003395_S &amp; B analysis June10 Unit-1 " xfId="5929" xr:uid="{00000000-0005-0000-0000-000093030000}"/>
    <cellStyle name="_EGMCL STD BUDGET - APRIL 20_~8003395_S &amp; B analysis March 10 Unit-1  " xfId="2630" xr:uid="{00000000-0005-0000-0000-000094030000}"/>
    <cellStyle name="_EGMCL STD BUDGET - APRIL 20_~8003395_S &amp; B analysis March 10 Unit-1   2" xfId="2631" xr:uid="{00000000-0005-0000-0000-000095030000}"/>
    <cellStyle name="_EGMCL STD BUDGET - APRIL 20_~8003395_S &amp; B analysis May 10 Unit-1 " xfId="5930" xr:uid="{00000000-0005-0000-0000-000096030000}"/>
    <cellStyle name="_EGMCL STD BUDGET - APRIL 20_~8749959" xfId="2632" xr:uid="{00000000-0005-0000-0000-000097030000}"/>
    <cellStyle name="_EGMCL STD BUDGET - APRIL 20_~8749959 2" xfId="2633" xr:uid="{00000000-0005-0000-0000-000098030000}"/>
    <cellStyle name="_EGMCL STD BUDGET - APRIL 20_~9002579" xfId="2634" xr:uid="{00000000-0005-0000-0000-000099030000}"/>
    <cellStyle name="_EGMCL STD BUDGET - APRIL 20_~9002579 2" xfId="2635" xr:uid="{00000000-0005-0000-0000-00009A030000}"/>
    <cellStyle name="_EGMCL STD BUDGET - APRIL 20_~9002579_MIS For the Month Of Aug_09" xfId="2636" xr:uid="{00000000-0005-0000-0000-00009B030000}"/>
    <cellStyle name="_EGMCL STD BUDGET - APRIL 20_~9002579_MIS For the Month Of Aug_09 2" xfId="2637" xr:uid="{00000000-0005-0000-0000-00009C030000}"/>
    <cellStyle name="_EGMCL STD BUDGET - APRIL 20_~9002579_MIS For the Month Of DEC_09" xfId="2638" xr:uid="{00000000-0005-0000-0000-00009D030000}"/>
    <cellStyle name="_EGMCL STD BUDGET - APRIL 20_~9002579_MIS For the Month Of DEC_09 2" xfId="2639" xr:uid="{00000000-0005-0000-0000-00009E030000}"/>
    <cellStyle name="_EGMCL STD BUDGET - APRIL 20_~9002579_MIS For the Month Of Sep_09" xfId="2640" xr:uid="{00000000-0005-0000-0000-00009F030000}"/>
    <cellStyle name="_EGMCL STD BUDGET - APRIL 20_~9002579_MIS For the Month Of Sep_09 2" xfId="2641" xr:uid="{00000000-0005-0000-0000-0000A0030000}"/>
    <cellStyle name="_EGMCL STD BUDGET - APRIL 20_~9014545" xfId="231" xr:uid="{00000000-0005-0000-0000-0000A1030000}"/>
    <cellStyle name="_EGMCL STD BUDGET - APRIL 20_~9014545_~2136082" xfId="232" xr:uid="{00000000-0005-0000-0000-0000A2030000}"/>
    <cellStyle name="_EGMCL STD BUDGET - APRIL 20_Addition Fixed Assets" xfId="233" xr:uid="{00000000-0005-0000-0000-0000A3030000}"/>
    <cellStyle name="_EGMCL STD BUDGET - APRIL 20_Bank  Statement-CITI" xfId="5931" xr:uid="{00000000-0005-0000-0000-0000A4030000}"/>
    <cellStyle name="_EGMCL STD BUDGET - APRIL 20_Bank  Statement-CITI 2" xfId="7699" xr:uid="{00000000-0005-0000-0000-0000A5030000}"/>
    <cellStyle name="_EGMCL STD BUDGET - APRIL 20_Bank  Statement-CITI_BANK POSITION FOR ALL BANK ( CITI, HSBC &amp; SCB )" xfId="5932" xr:uid="{00000000-0005-0000-0000-0000A6030000}"/>
    <cellStyle name="_EGMCL STD BUDGET - APRIL 20_Bank  Statement-CITI_BANK POSITION FOR ALL BANK ( CITI, HSBC &amp; SCB ) 2" xfId="5933" xr:uid="{00000000-0005-0000-0000-0000A7030000}"/>
    <cellStyle name="_EGMCL STD BUDGET - APRIL 20_Bank  Statement-CITI_BANK POSITION FOR ALL BANK ( CITI, HSBC &amp; SCB ) 3" xfId="5934" xr:uid="{00000000-0005-0000-0000-0000A8030000}"/>
    <cellStyle name="_EGMCL STD BUDGET - APRIL 20_Bank  Statement-CITI_BANK POSITION FOR ALL BANK ( CITI, HSBC , SCB &amp; EBL )" xfId="5935" xr:uid="{00000000-0005-0000-0000-0000A9030000}"/>
    <cellStyle name="_EGMCL STD BUDGET - APRIL 20_Bank  Statement-CITI_BANK POSITION FOR ALL BANK ( CITI, HSBC , SCB &amp; EBL ) 2" xfId="7700" xr:uid="{00000000-0005-0000-0000-0000AA030000}"/>
    <cellStyle name="_EGMCL STD BUDGET - APRIL 20_Bank  Statement-CITI_Citi MOB - June, 2011 ( Final )- REVISED" xfId="5936" xr:uid="{00000000-0005-0000-0000-0000AB030000}"/>
    <cellStyle name="_EGMCL STD BUDGET - APRIL 20_Bank  Statement-CITI_CITI MOB  Month of December 2011- Final" xfId="5937" xr:uid="{00000000-0005-0000-0000-0000AC030000}"/>
    <cellStyle name="_EGMCL STD BUDGET - APRIL 20_Bank  Statement-CITI_EGMCL-FUND-PLAN-CITI" xfId="5938" xr:uid="{00000000-0005-0000-0000-0000AD030000}"/>
    <cellStyle name="_EGMCL STD BUDGET - APRIL 20_Bank  Statement-CITI_EGMCL-FUND-PLAN-CITI -1" xfId="5939" xr:uid="{00000000-0005-0000-0000-0000AE030000}"/>
    <cellStyle name="_EGMCL STD BUDGET - APRIL 20_Bank  Statement-CITI_EGMCL-FUND-PLAN-CITI -1 2" xfId="5940" xr:uid="{00000000-0005-0000-0000-0000AF030000}"/>
    <cellStyle name="_EGMCL STD BUDGET - APRIL 20_Bank  Statement-CITI_EGMCL-FUND-PLAN-CITI -1 3" xfId="5941" xr:uid="{00000000-0005-0000-0000-0000B0030000}"/>
    <cellStyle name="_EGMCL STD BUDGET - APRIL 20_Bank  Statement-CITI_EGMCL-FUND-PLAN-CITI 2" xfId="5942" xr:uid="{00000000-0005-0000-0000-0000B1030000}"/>
    <cellStyle name="_EGMCL STD BUDGET - APRIL 20_Bank  Statement-CITI_EGMCL-FUND-PLAN-CITI 3" xfId="5943" xr:uid="{00000000-0005-0000-0000-0000B2030000}"/>
    <cellStyle name="_EGMCL STD BUDGET - APRIL 20_Bank  Statement-CITI_EGMCL-FUND-PLAN-CITI 4" xfId="7701" xr:uid="{00000000-0005-0000-0000-0000B3030000}"/>
    <cellStyle name="_EGMCL STD BUDGET - APRIL 20_Bank  Statement-CITI_June Export" xfId="5944" xr:uid="{00000000-0005-0000-0000-0000B4030000}"/>
    <cellStyle name="_EGMCL STD BUDGET - APRIL 20_Bank  Statement-CITI_June Export 2" xfId="5945" xr:uid="{00000000-0005-0000-0000-0000B5030000}"/>
    <cellStyle name="_EGMCL STD BUDGET - APRIL 20_Bank  Statement-CITI_June Export 3" xfId="5946" xr:uid="{00000000-0005-0000-0000-0000B6030000}"/>
    <cellStyle name="_EGMCL STD BUDGET - APRIL 20_Bank  Statement-CITI_June Import" xfId="5947" xr:uid="{00000000-0005-0000-0000-0000B7030000}"/>
    <cellStyle name="_EGMCL STD BUDGET - APRIL 20_Bank  Statement-CITI_June Import 2" xfId="5948" xr:uid="{00000000-0005-0000-0000-0000B8030000}"/>
    <cellStyle name="_EGMCL STD BUDGET - APRIL 20_Bank  Statement-CITI_June Import 3" xfId="5949" xr:uid="{00000000-0005-0000-0000-0000B9030000}"/>
    <cellStyle name="_EGMCL STD BUDGET - APRIL 20_Book1" xfId="234" xr:uid="{00000000-0005-0000-0000-0000BA030000}"/>
    <cellStyle name="_EGMCL STD BUDGET - APRIL 20_Book1_~2136082" xfId="235" xr:uid="{00000000-0005-0000-0000-0000BB030000}"/>
    <cellStyle name="_EGMCL STD BUDGET - APRIL 20_Book1_Addition Fixed Assets" xfId="236" xr:uid="{00000000-0005-0000-0000-0000BC030000}"/>
    <cellStyle name="_EGMCL STD BUDGET - APRIL 20_Book1_Book2" xfId="237" xr:uid="{00000000-0005-0000-0000-0000BD030000}"/>
    <cellStyle name="_EGMCL STD BUDGET - APRIL 20_Book1_Closing Stock of 31st August'10" xfId="238" xr:uid="{00000000-0005-0000-0000-0000BE030000}"/>
    <cellStyle name="_EGMCL STD BUDGET - APRIL 20_Book1_Copy of Fabrics Closing Stock of 09-10" xfId="239" xr:uid="{00000000-0005-0000-0000-0000BF030000}"/>
    <cellStyle name="_EGMCL STD BUDGET - APRIL 20_Book1_Financial Statement - EGMCL 30th  June'10(New)" xfId="240" xr:uid="{00000000-0005-0000-0000-0000C0030000}"/>
    <cellStyle name="_EGMCL STD BUDGET - APRIL 20_Book1_Financial Statement - EGMCL 30th Sep '2010" xfId="241" xr:uid="{00000000-0005-0000-0000-0000C1030000}"/>
    <cellStyle name="_EGMCL STD BUDGET - APRIL 20_Book2" xfId="242" xr:uid="{00000000-0005-0000-0000-0000C2030000}"/>
    <cellStyle name="_EGMCL STD BUDGET - APRIL 20_Book2 2" xfId="2642" xr:uid="{00000000-0005-0000-0000-0000C3030000}"/>
    <cellStyle name="_EGMCL STD BUDGET - APRIL 20_Carton" xfId="2643" xr:uid="{00000000-0005-0000-0000-0000C4030000}"/>
    <cellStyle name="_EGMCL STD BUDGET - APRIL 20_Carton 2" xfId="2644" xr:uid="{00000000-0005-0000-0000-0000C5030000}"/>
    <cellStyle name="_EGMCL STD BUDGET - APRIL 20_Closing Stock of 31st August'10" xfId="243" xr:uid="{00000000-0005-0000-0000-0000C6030000}"/>
    <cellStyle name="_EGMCL STD BUDGET - APRIL 20_Copy of Fabrics Closing Stock of 09-10" xfId="244" xr:uid="{00000000-0005-0000-0000-0000C7030000}"/>
    <cellStyle name="_EGMCL STD BUDGET - APRIL 20_Debtors may'10" xfId="245" xr:uid="{00000000-0005-0000-0000-0000C8030000}"/>
    <cellStyle name="_EGMCL STD BUDGET - APRIL 20_Debtors may'10_~2136082" xfId="246" xr:uid="{00000000-0005-0000-0000-0000C9030000}"/>
    <cellStyle name="_EGMCL STD BUDGET - APRIL 20_Debtors may'10_Addition Fixed Assets" xfId="247" xr:uid="{00000000-0005-0000-0000-0000CA030000}"/>
    <cellStyle name="_EGMCL STD BUDGET - APRIL 20_Debtors may'10_Book2" xfId="248" xr:uid="{00000000-0005-0000-0000-0000CB030000}"/>
    <cellStyle name="_EGMCL STD BUDGET - APRIL 20_Debtors may'10_Closing Stock of 31st August'10" xfId="249" xr:uid="{00000000-0005-0000-0000-0000CC030000}"/>
    <cellStyle name="_EGMCL STD BUDGET - APRIL 20_Debtors may'10_Copy of Fabrics Closing Stock of 09-10" xfId="250" xr:uid="{00000000-0005-0000-0000-0000CD030000}"/>
    <cellStyle name="_EGMCL STD BUDGET - APRIL 20_Debtors may'10_Financial Statement - EGMCL 30th  June'10(New)" xfId="251" xr:uid="{00000000-0005-0000-0000-0000CE030000}"/>
    <cellStyle name="_EGMCL STD BUDGET - APRIL 20_Debtors may'10_Financial Statement - EGMCL 30th Sep '2010" xfId="252" xr:uid="{00000000-0005-0000-0000-0000CF030000}"/>
    <cellStyle name="_EGMCL STD BUDGET - APRIL 20_Debtors may'10_Financial Statement - EGMCL May'10" xfId="253" xr:uid="{00000000-0005-0000-0000-0000D0030000}"/>
    <cellStyle name="_EGMCL STD BUDGET - APRIL 20_Debtors may'10_Financial Statement - EGMCL May'10_~2136082" xfId="254" xr:uid="{00000000-0005-0000-0000-0000D1030000}"/>
    <cellStyle name="_EGMCL STD BUDGET - APRIL 20_EGMCL  Cash flow -  Oct. 19" xfId="255" xr:uid="{00000000-0005-0000-0000-0000D2030000}"/>
    <cellStyle name="_EGMCL STD BUDGET - APRIL 20_EGMCL  Cash flow -  Oct. 19 2" xfId="2645" xr:uid="{00000000-0005-0000-0000-0000D3030000}"/>
    <cellStyle name="_EGMCL STD BUDGET - APRIL 20_Export Register" xfId="2646" xr:uid="{00000000-0005-0000-0000-0000D4030000}"/>
    <cellStyle name="_EGMCL STD BUDGET - APRIL 20_Export Register 2" xfId="2647" xr:uid="{00000000-0005-0000-0000-0000D5030000}"/>
    <cellStyle name="_EGMCL STD BUDGET - APRIL 20_EXPORT-MAY" xfId="2648" xr:uid="{00000000-0005-0000-0000-0000D6030000}"/>
    <cellStyle name="_EGMCL STD BUDGET - APRIL 20_EXPORT-MAY 2" xfId="2649" xr:uid="{00000000-0005-0000-0000-0000D7030000}"/>
    <cellStyle name="_EGMCL STD BUDGET - APRIL 20_Financial Statement - EGMCL 30th  June'10(New)" xfId="256" xr:uid="{00000000-0005-0000-0000-0000D8030000}"/>
    <cellStyle name="_EGMCL STD BUDGET - APRIL 20_Financial Statement - EGMCL 30th Sep '2010" xfId="257" xr:uid="{00000000-0005-0000-0000-0000D9030000}"/>
    <cellStyle name="_EGMCL STD BUDGET - APRIL 20_Financial Statement - EGMCL dated 17.06.10" xfId="258" xr:uid="{00000000-0005-0000-0000-0000DA030000}"/>
    <cellStyle name="_EGMCL STD BUDGET - APRIL 20_Financial Statement - EGMCL May'10" xfId="259" xr:uid="{00000000-0005-0000-0000-0000DB030000}"/>
    <cellStyle name="_EGMCL STD BUDGET - APRIL 20_HSBC-APRIL-2010" xfId="2650" xr:uid="{00000000-0005-0000-0000-0000DC030000}"/>
    <cellStyle name="_EGMCL STD BUDGET - APRIL 20_HSBC-APRIL-2010 2" xfId="2651" xr:uid="{00000000-0005-0000-0000-0000DD030000}"/>
    <cellStyle name="_EGMCL STD BUDGET - APRIL 20_Import GRN Details-Unit-1" xfId="2652" xr:uid="{00000000-0005-0000-0000-0000DE030000}"/>
    <cellStyle name="_EGMCL STD BUDGET - APRIL 20_Import GRN Details-Unit-1 2" xfId="2653" xr:uid="{00000000-0005-0000-0000-0000DF030000}"/>
    <cellStyle name="_EGMCL STD BUDGET - APRIL 20_Import loan Sep to Nov HSBC '09" xfId="260" xr:uid="{00000000-0005-0000-0000-0000E0030000}"/>
    <cellStyle name="_EGMCL STD BUDGET - APRIL 20_Import loan Sep to Nov HSBC '09 2" xfId="2654" xr:uid="{00000000-0005-0000-0000-0000E1030000}"/>
    <cellStyle name="_EGMCL STD BUDGET - APRIL 20_Import loan Sep to Nov HSBC '09_~2136082" xfId="261" xr:uid="{00000000-0005-0000-0000-0000E2030000}"/>
    <cellStyle name="_EGMCL STD BUDGET - APRIL 20_Import loan Sep to Nov HSBC '09_Addition Fixed Assets" xfId="262" xr:uid="{00000000-0005-0000-0000-0000E3030000}"/>
    <cellStyle name="_EGMCL STD BUDGET - APRIL 20_Import loan Sep to Nov HSBC '09_Book2" xfId="263" xr:uid="{00000000-0005-0000-0000-0000E4030000}"/>
    <cellStyle name="_EGMCL STD BUDGET - APRIL 20_Import loan Sep to Nov HSBC '09_Closing Stock of 31st August'10" xfId="264" xr:uid="{00000000-0005-0000-0000-0000E5030000}"/>
    <cellStyle name="_EGMCL STD BUDGET - APRIL 20_Import loan Sep to Nov HSBC '09_Copy of Fabrics Closing Stock of 09-10" xfId="265" xr:uid="{00000000-0005-0000-0000-0000E6030000}"/>
    <cellStyle name="_EGMCL STD BUDGET - APRIL 20_Import loan Sep to Nov HSBC '09_Financial Statement - EGMCL 30th  June'10(New)" xfId="266" xr:uid="{00000000-0005-0000-0000-0000E7030000}"/>
    <cellStyle name="_EGMCL STD BUDGET - APRIL 20_Import loan Sep to Nov HSBC '09_Financial Statement - EGMCL 30th Sep '2010" xfId="267" xr:uid="{00000000-0005-0000-0000-0000E8030000}"/>
    <cellStyle name="_EGMCL STD BUDGET - APRIL 20_Import loan Sep to Nov HSBC '09_Financial Statement - EGMCL dated 17.06.10" xfId="268" xr:uid="{00000000-0005-0000-0000-0000E9030000}"/>
    <cellStyle name="_EGMCL STD BUDGET - APRIL 20_Import loan Sep to Nov HSBC '09_Financial Statement - EGMCL May'10" xfId="269" xr:uid="{00000000-0005-0000-0000-0000EA030000}"/>
    <cellStyle name="_EGMCL STD BUDGET - APRIL 20_Import loan Sep to Nov HSBC '09_Import Register (Unit-1)" xfId="2655" xr:uid="{00000000-0005-0000-0000-0000EB030000}"/>
    <cellStyle name="_EGMCL STD BUDGET - APRIL 20_Import loan Sep to Nov HSBC '09_Import Register (Unit-1) 2" xfId="2656" xr:uid="{00000000-0005-0000-0000-0000EC030000}"/>
    <cellStyle name="_EGMCL STD BUDGET - APRIL 20_Import loan Sep to Nov HSBC '09_Summary OF Stock " xfId="270" xr:uid="{00000000-0005-0000-0000-0000ED030000}"/>
    <cellStyle name="_EGMCL STD BUDGET - APRIL 20_Import loan Sep to Nov HSBC '09_Summary OF Stock _~2136082" xfId="271" xr:uid="{00000000-0005-0000-0000-0000EE030000}"/>
    <cellStyle name="_EGMCL STD BUDGET - APRIL 20_Import loan Sep to Nov HSBC '09_Summary OF Stock _Addition Fixed Assets" xfId="272" xr:uid="{00000000-0005-0000-0000-0000EF030000}"/>
    <cellStyle name="_EGMCL STD BUDGET - APRIL 20_Import loan Sep to Nov HSBC '09_Summary OF Stock _Book2" xfId="273" xr:uid="{00000000-0005-0000-0000-0000F0030000}"/>
    <cellStyle name="_EGMCL STD BUDGET - APRIL 20_Import loan Sep to Nov HSBC '09_Summary OF Stock _Closing Stock of 31st August'10" xfId="274" xr:uid="{00000000-0005-0000-0000-0000F1030000}"/>
    <cellStyle name="_EGMCL STD BUDGET - APRIL 20_Import loan Sep to Nov HSBC '09_Summary OF Stock _Copy of Fabrics Closing Stock of 09-10" xfId="275" xr:uid="{00000000-0005-0000-0000-0000F2030000}"/>
    <cellStyle name="_EGMCL STD BUDGET - APRIL 20_Import loan Sep to Nov HSBC '09_Summary OF Stock _Financial Statement - EGMCL 30th  June'10(New)" xfId="276" xr:uid="{00000000-0005-0000-0000-0000F3030000}"/>
    <cellStyle name="_EGMCL STD BUDGET - APRIL 20_Import loan Sep to Nov HSBC '09_Summary OF Stock _Financial Statement - EGMCL 30th Sep '2010" xfId="277" xr:uid="{00000000-0005-0000-0000-0000F4030000}"/>
    <cellStyle name="_EGMCL STD BUDGET - APRIL 20_Import loan Sep to Nov HSBC '09_Transit" xfId="278" xr:uid="{00000000-0005-0000-0000-0000F5030000}"/>
    <cellStyle name="_EGMCL STD BUDGET - APRIL 20_Import loan Sep to Nov HSBC '09_Transit_~2136082" xfId="279" xr:uid="{00000000-0005-0000-0000-0000F6030000}"/>
    <cellStyle name="_EGMCL STD BUDGET - APRIL 20_Import loan Sep to Nov HSBC '09_TrialBal 30th June '10-2" xfId="280" xr:uid="{00000000-0005-0000-0000-0000F7030000}"/>
    <cellStyle name="_EGMCL STD BUDGET - APRIL 20_Incentive  Budget Control August'09 " xfId="2657" xr:uid="{00000000-0005-0000-0000-0000F8030000}"/>
    <cellStyle name="_EGMCL STD BUDGET - APRIL 20_Incentive  Budget Control August'09  2" xfId="2658" xr:uid="{00000000-0005-0000-0000-0000F9030000}"/>
    <cellStyle name="_EGMCL STD BUDGET - APRIL 20_Limit Chart- CITI NA - July'10" xfId="281" xr:uid="{00000000-0005-0000-0000-0000FA030000}"/>
    <cellStyle name="_EGMCL STD BUDGET - APRIL 20_Limit Chart- CITI NA - July'10_~2136082" xfId="282" xr:uid="{00000000-0005-0000-0000-0000FB030000}"/>
    <cellStyle name="_EGMCL STD BUDGET - APRIL 20_Limit Chart- CITI NA - June'10" xfId="283" xr:uid="{00000000-0005-0000-0000-0000FC030000}"/>
    <cellStyle name="_EGMCL STD BUDGET - APRIL 20_Limit Chart- CITI NA - June'10_~2136082" xfId="284" xr:uid="{00000000-0005-0000-0000-0000FD030000}"/>
    <cellStyle name="_EGMCL STD BUDGET - APRIL 20_Limit Chart- CITI NA - October '09" xfId="285" xr:uid="{00000000-0005-0000-0000-0000FE030000}"/>
    <cellStyle name="_EGMCL STD BUDGET - APRIL 20_Limit Chart- CITI NA - October '09 2" xfId="2659" xr:uid="{00000000-0005-0000-0000-0000FF030000}"/>
    <cellStyle name="_EGMCL STD BUDGET - APRIL 20_Limit Chart- CITI NA - October '09_~2136082" xfId="286" xr:uid="{00000000-0005-0000-0000-000000040000}"/>
    <cellStyle name="_EGMCL STD BUDGET - APRIL 20_Limit Chart- CITI NA - October '09_Addition Fixed Assets" xfId="287" xr:uid="{00000000-0005-0000-0000-000001040000}"/>
    <cellStyle name="_EGMCL STD BUDGET - APRIL 20_Limit Chart- CITI NA - October '09_Book2" xfId="288" xr:uid="{00000000-0005-0000-0000-000002040000}"/>
    <cellStyle name="_EGMCL STD BUDGET - APRIL 20_Limit Chart- CITI NA - October '09_Closing Stock of 31st August'10" xfId="289" xr:uid="{00000000-0005-0000-0000-000003040000}"/>
    <cellStyle name="_EGMCL STD BUDGET - APRIL 20_Limit Chart- CITI NA - October '09_Copy of Fabrics Closing Stock of 09-10" xfId="290" xr:uid="{00000000-0005-0000-0000-000004040000}"/>
    <cellStyle name="_EGMCL STD BUDGET - APRIL 20_Limit Chart- CITI NA - October '09_Financial Statement - EGMCL 30th  June'10(New)" xfId="291" xr:uid="{00000000-0005-0000-0000-000005040000}"/>
    <cellStyle name="_EGMCL STD BUDGET - APRIL 20_Limit Chart- CITI NA - October '09_Financial Statement - EGMCL 30th Sep '2010" xfId="292" xr:uid="{00000000-0005-0000-0000-000006040000}"/>
    <cellStyle name="_EGMCL STD BUDGET - APRIL 20_Limit Chart- CITI NA - October '09_Financial Statement - EGMCL dated 17.06.10" xfId="293" xr:uid="{00000000-0005-0000-0000-000007040000}"/>
    <cellStyle name="_EGMCL STD BUDGET - APRIL 20_Limit Chart- CITI NA - October '09_Financial Statement - EGMCL May'10" xfId="294" xr:uid="{00000000-0005-0000-0000-000008040000}"/>
    <cellStyle name="_EGMCL STD BUDGET - APRIL 20_Limit Chart- CITI NA - October '09_Import Register (Unit-1)" xfId="2660" xr:uid="{00000000-0005-0000-0000-000009040000}"/>
    <cellStyle name="_EGMCL STD BUDGET - APRIL 20_Limit Chart- CITI NA - October '09_Import Register (Unit-1) 2" xfId="2661" xr:uid="{00000000-0005-0000-0000-00000A040000}"/>
    <cellStyle name="_EGMCL STD BUDGET - APRIL 20_Limit Chart- CITI NA - October '09_Summary OF Stock " xfId="295" xr:uid="{00000000-0005-0000-0000-00000B040000}"/>
    <cellStyle name="_EGMCL STD BUDGET - APRIL 20_Limit Chart- CITI NA - October '09_Summary OF Stock _~2136082" xfId="296" xr:uid="{00000000-0005-0000-0000-00000C040000}"/>
    <cellStyle name="_EGMCL STD BUDGET - APRIL 20_Limit Chart- CITI NA - October '09_Summary OF Stock _Addition Fixed Assets" xfId="297" xr:uid="{00000000-0005-0000-0000-00000D040000}"/>
    <cellStyle name="_EGMCL STD BUDGET - APRIL 20_Limit Chart- CITI NA - October '09_Summary OF Stock _Book2" xfId="298" xr:uid="{00000000-0005-0000-0000-00000E040000}"/>
    <cellStyle name="_EGMCL STD BUDGET - APRIL 20_Limit Chart- CITI NA - October '09_Summary OF Stock _Closing Stock of 31st August'10" xfId="299" xr:uid="{00000000-0005-0000-0000-00000F040000}"/>
    <cellStyle name="_EGMCL STD BUDGET - APRIL 20_Limit Chart- CITI NA - October '09_Summary OF Stock _Copy of Fabrics Closing Stock of 09-10" xfId="300" xr:uid="{00000000-0005-0000-0000-000010040000}"/>
    <cellStyle name="_EGMCL STD BUDGET - APRIL 20_Limit Chart- CITI NA - October '09_Summary OF Stock _Financial Statement - EGMCL 30th  June'10(New)" xfId="301" xr:uid="{00000000-0005-0000-0000-000011040000}"/>
    <cellStyle name="_EGMCL STD BUDGET - APRIL 20_Limit Chart- CITI NA - October '09_Summary OF Stock _Financial Statement - EGMCL 30th Sep '2010" xfId="302" xr:uid="{00000000-0005-0000-0000-000012040000}"/>
    <cellStyle name="_EGMCL STD BUDGET - APRIL 20_Limit Chart- CITI NA - October '09_Transit" xfId="303" xr:uid="{00000000-0005-0000-0000-000013040000}"/>
    <cellStyle name="_EGMCL STD BUDGET - APRIL 20_Limit Chart- CITI NA - October '09_Transit_~2136082" xfId="304" xr:uid="{00000000-0005-0000-0000-000014040000}"/>
    <cellStyle name="_EGMCL STD BUDGET - APRIL 20_Limit Chart- CITI NA - October '09_TrialBal 30th June '10-2" xfId="305" xr:uid="{00000000-0005-0000-0000-000015040000}"/>
    <cellStyle name="_EGMCL STD BUDGET - APRIL 20_Limit Chart HSBC- APRIL'10" xfId="306" xr:uid="{00000000-0005-0000-0000-000016040000}"/>
    <cellStyle name="_EGMCL STD BUDGET - APRIL 20_Limit Chart HSBC- APRIL'10_~2136082" xfId="307" xr:uid="{00000000-0005-0000-0000-000017040000}"/>
    <cellStyle name="_EGMCL STD BUDGET - APRIL 20_Limit Chart HSBC- APRIL'10_Addition Fixed Assets" xfId="308" xr:uid="{00000000-0005-0000-0000-000018040000}"/>
    <cellStyle name="_EGMCL STD BUDGET - APRIL 20_Limit Chart HSBC- APRIL'10_Book2" xfId="309" xr:uid="{00000000-0005-0000-0000-000019040000}"/>
    <cellStyle name="_EGMCL STD BUDGET - APRIL 20_Limit Chart HSBC- APRIL'10_Closing Stock of 31st August'10" xfId="310" xr:uid="{00000000-0005-0000-0000-00001A040000}"/>
    <cellStyle name="_EGMCL STD BUDGET - APRIL 20_Limit Chart HSBC- APRIL'10_Copy of Fabrics Closing Stock of 09-10" xfId="311" xr:uid="{00000000-0005-0000-0000-00001B040000}"/>
    <cellStyle name="_EGMCL STD BUDGET - APRIL 20_Limit Chart HSBC- APRIL'10_Financial Statement - EGMCL 30th  June'10(New)" xfId="312" xr:uid="{00000000-0005-0000-0000-00001C040000}"/>
    <cellStyle name="_EGMCL STD BUDGET - APRIL 20_Limit Chart HSBC- APRIL'10_Financial Statement - EGMCL 30th Sep '2010" xfId="313" xr:uid="{00000000-0005-0000-0000-00001D040000}"/>
    <cellStyle name="_EGMCL STD BUDGET - APRIL 20_Limit Chart HSBC- APRIL'10_Financial Statement - EGMCL dated 17.06.10" xfId="314" xr:uid="{00000000-0005-0000-0000-00001E040000}"/>
    <cellStyle name="_EGMCL STD BUDGET - APRIL 20_Limit Chart HSBC- APRIL'10_Financial Statement - EGMCL May'10" xfId="315" xr:uid="{00000000-0005-0000-0000-00001F040000}"/>
    <cellStyle name="_EGMCL STD BUDGET - APRIL 20_Limit Chart HSBC- APRIL'10_Summary OF Stock " xfId="316" xr:uid="{00000000-0005-0000-0000-000020040000}"/>
    <cellStyle name="_EGMCL STD BUDGET - APRIL 20_Limit Chart HSBC- APRIL'10_Summary OF Stock _~2136082" xfId="317" xr:uid="{00000000-0005-0000-0000-000021040000}"/>
    <cellStyle name="_EGMCL STD BUDGET - APRIL 20_Limit Chart HSBC- APRIL'10_Summary OF Stock _Addition Fixed Assets" xfId="318" xr:uid="{00000000-0005-0000-0000-000022040000}"/>
    <cellStyle name="_EGMCL STD BUDGET - APRIL 20_Limit Chart HSBC- APRIL'10_Summary OF Stock _Book2" xfId="319" xr:uid="{00000000-0005-0000-0000-000023040000}"/>
    <cellStyle name="_EGMCL STD BUDGET - APRIL 20_Limit Chart HSBC- APRIL'10_Summary OF Stock _Closing Stock of 31st August'10" xfId="320" xr:uid="{00000000-0005-0000-0000-000024040000}"/>
    <cellStyle name="_EGMCL STD BUDGET - APRIL 20_Limit Chart HSBC- APRIL'10_Summary OF Stock _Copy of Fabrics Closing Stock of 09-10" xfId="321" xr:uid="{00000000-0005-0000-0000-000025040000}"/>
    <cellStyle name="_EGMCL STD BUDGET - APRIL 20_Limit Chart HSBC- APRIL'10_Summary OF Stock _Financial Statement - EGMCL 30th  June'10(New)" xfId="322" xr:uid="{00000000-0005-0000-0000-000026040000}"/>
    <cellStyle name="_EGMCL STD BUDGET - APRIL 20_Limit Chart HSBC- APRIL'10_Summary OF Stock _Financial Statement - EGMCL 30th Sep '2010" xfId="323" xr:uid="{00000000-0005-0000-0000-000027040000}"/>
    <cellStyle name="_EGMCL STD BUDGET - APRIL 20_Limit Chart HSBC- APRIL'10_Summary Sheet " xfId="324" xr:uid="{00000000-0005-0000-0000-000028040000}"/>
    <cellStyle name="_EGMCL STD BUDGET - APRIL 20_Limit Chart HSBC- APRIL'10_Summary Sheet _~2136082" xfId="325" xr:uid="{00000000-0005-0000-0000-000029040000}"/>
    <cellStyle name="_EGMCL STD BUDGET - APRIL 20_Limit Chart HSBC- APRIL'10_Summary Sheet _Addition Fixed Assets" xfId="326" xr:uid="{00000000-0005-0000-0000-00002A040000}"/>
    <cellStyle name="_EGMCL STD BUDGET - APRIL 20_Limit Chart HSBC- APRIL'10_Summary Sheet _Book2" xfId="327" xr:uid="{00000000-0005-0000-0000-00002B040000}"/>
    <cellStyle name="_EGMCL STD BUDGET - APRIL 20_Limit Chart HSBC- APRIL'10_Summary Sheet _Closing Stock of 31st August'10" xfId="328" xr:uid="{00000000-0005-0000-0000-00002C040000}"/>
    <cellStyle name="_EGMCL STD BUDGET - APRIL 20_Limit Chart HSBC- APRIL'10_Summary Sheet _Copy of Fabrics Closing Stock of 09-10" xfId="329" xr:uid="{00000000-0005-0000-0000-00002D040000}"/>
    <cellStyle name="_EGMCL STD BUDGET - APRIL 20_Limit Chart HSBC- APRIL'10_Summary Sheet _Financial Statement - EGMCL 30th  June'10(New)" xfId="330" xr:uid="{00000000-0005-0000-0000-00002E040000}"/>
    <cellStyle name="_EGMCL STD BUDGET - APRIL 20_Limit Chart HSBC- APRIL'10_Summary Sheet _Financial Statement - EGMCL 30th Sep '2010" xfId="331" xr:uid="{00000000-0005-0000-0000-00002F040000}"/>
    <cellStyle name="_EGMCL STD BUDGET - APRIL 20_Limit Chart HSBC- APRIL'10_Summary Sheet _Financial Statement - EGMCL dated 17.06.10" xfId="332" xr:uid="{00000000-0005-0000-0000-000030040000}"/>
    <cellStyle name="_EGMCL STD BUDGET - APRIL 20_Limit Chart HSBC- APRIL'10_Summary Sheet _Financial Statement - EGMCL May'10" xfId="333" xr:uid="{00000000-0005-0000-0000-000031040000}"/>
    <cellStyle name="_EGMCL STD BUDGET - APRIL 20_Limit Chart HSBC- APRIL'10_Summary Sheet _Summary OF Stock " xfId="334" xr:uid="{00000000-0005-0000-0000-000032040000}"/>
    <cellStyle name="_EGMCL STD BUDGET - APRIL 20_Limit Chart HSBC- APRIL'10_Summary Sheet _TrialBal 30th June '10-2" xfId="335" xr:uid="{00000000-0005-0000-0000-000033040000}"/>
    <cellStyle name="_EGMCL STD BUDGET - APRIL 20_Limit Chart HSBC- APRIL'10_TrialBal 30th June '10-2" xfId="336" xr:uid="{00000000-0005-0000-0000-000034040000}"/>
    <cellStyle name="_EGMCL STD BUDGET - APRIL 20_Limit Chart HSBC- August '09" xfId="337" xr:uid="{00000000-0005-0000-0000-000035040000}"/>
    <cellStyle name="_EGMCL STD BUDGET - APRIL 20_Limit Chart HSBC- August '09 2" xfId="2662" xr:uid="{00000000-0005-0000-0000-000036040000}"/>
    <cellStyle name="_EGMCL STD BUDGET - APRIL 20_Limit Chart HSBC- August '09_~2136082" xfId="338" xr:uid="{00000000-0005-0000-0000-000037040000}"/>
    <cellStyle name="_EGMCL STD BUDGET - APRIL 20_Limit Chart HSBC- August '09_Addition Fixed Assets" xfId="339" xr:uid="{00000000-0005-0000-0000-000038040000}"/>
    <cellStyle name="_EGMCL STD BUDGET - APRIL 20_Limit Chart HSBC- August '09_Book2" xfId="340" xr:uid="{00000000-0005-0000-0000-000039040000}"/>
    <cellStyle name="_EGMCL STD BUDGET - APRIL 20_Limit Chart HSBC- August '09_Closing Stock of 31st August'10" xfId="341" xr:uid="{00000000-0005-0000-0000-00003A040000}"/>
    <cellStyle name="_EGMCL STD BUDGET - APRIL 20_Limit Chart HSBC- August '09_Copy of Fabrics Closing Stock of 09-10" xfId="342" xr:uid="{00000000-0005-0000-0000-00003B040000}"/>
    <cellStyle name="_EGMCL STD BUDGET - APRIL 20_Limit Chart HSBC- August '09_Financial Statement - EGMCL 30th  June'10(New)" xfId="343" xr:uid="{00000000-0005-0000-0000-00003C040000}"/>
    <cellStyle name="_EGMCL STD BUDGET - APRIL 20_Limit Chart HSBC- August '09_Financial Statement - EGMCL 30th Sep '2010" xfId="344" xr:uid="{00000000-0005-0000-0000-00003D040000}"/>
    <cellStyle name="_EGMCL STD BUDGET - APRIL 20_Limit Chart HSBC- August '09_Financial Statement - EGMCL dated 17.06.10" xfId="345" xr:uid="{00000000-0005-0000-0000-00003E040000}"/>
    <cellStyle name="_EGMCL STD BUDGET - APRIL 20_Limit Chart HSBC- August '09_Financial Statement - EGMCL May'10" xfId="346" xr:uid="{00000000-0005-0000-0000-00003F040000}"/>
    <cellStyle name="_EGMCL STD BUDGET - APRIL 20_Limit Chart HSBC- August '09_Import Register (Unit-1)" xfId="2663" xr:uid="{00000000-0005-0000-0000-000040040000}"/>
    <cellStyle name="_EGMCL STD BUDGET - APRIL 20_Limit Chart HSBC- August '09_Import Register (Unit-1) 2" xfId="2664" xr:uid="{00000000-0005-0000-0000-000041040000}"/>
    <cellStyle name="_EGMCL STD BUDGET - APRIL 20_Limit Chart HSBC- August '09_Summary OF Stock " xfId="347" xr:uid="{00000000-0005-0000-0000-000042040000}"/>
    <cellStyle name="_EGMCL STD BUDGET - APRIL 20_Limit Chart HSBC- August '09_Summary OF Stock _~2136082" xfId="348" xr:uid="{00000000-0005-0000-0000-000043040000}"/>
    <cellStyle name="_EGMCL STD BUDGET - APRIL 20_Limit Chart HSBC- August '09_Summary OF Stock _Addition Fixed Assets" xfId="349" xr:uid="{00000000-0005-0000-0000-000044040000}"/>
    <cellStyle name="_EGMCL STD BUDGET - APRIL 20_Limit Chart HSBC- August '09_Summary OF Stock _Book2" xfId="350" xr:uid="{00000000-0005-0000-0000-000045040000}"/>
    <cellStyle name="_EGMCL STD BUDGET - APRIL 20_Limit Chart HSBC- August '09_Summary OF Stock _Closing Stock of 31st August'10" xfId="351" xr:uid="{00000000-0005-0000-0000-000046040000}"/>
    <cellStyle name="_EGMCL STD BUDGET - APRIL 20_Limit Chart HSBC- August '09_Summary OF Stock _Copy of Fabrics Closing Stock of 09-10" xfId="352" xr:uid="{00000000-0005-0000-0000-000047040000}"/>
    <cellStyle name="_EGMCL STD BUDGET - APRIL 20_Limit Chart HSBC- August '09_Summary OF Stock _Financial Statement - EGMCL 30th  June'10(New)" xfId="353" xr:uid="{00000000-0005-0000-0000-000048040000}"/>
    <cellStyle name="_EGMCL STD BUDGET - APRIL 20_Limit Chart HSBC- August '09_Summary OF Stock _Financial Statement - EGMCL 30th Sep '2010" xfId="354" xr:uid="{00000000-0005-0000-0000-000049040000}"/>
    <cellStyle name="_EGMCL STD BUDGET - APRIL 20_Limit Chart HSBC- August '09_Summary Sheet " xfId="355" xr:uid="{00000000-0005-0000-0000-00004A040000}"/>
    <cellStyle name="_EGMCL STD BUDGET - APRIL 20_Limit Chart HSBC- August '09_Summary Sheet _~2136082" xfId="356" xr:uid="{00000000-0005-0000-0000-00004B040000}"/>
    <cellStyle name="_EGMCL STD BUDGET - APRIL 20_Limit Chart HSBC- August '09_Summary Sheet _Addition Fixed Assets" xfId="357" xr:uid="{00000000-0005-0000-0000-00004C040000}"/>
    <cellStyle name="_EGMCL STD BUDGET - APRIL 20_Limit Chart HSBC- August '09_Summary Sheet _Book2" xfId="358" xr:uid="{00000000-0005-0000-0000-00004D040000}"/>
    <cellStyle name="_EGMCL STD BUDGET - APRIL 20_Limit Chart HSBC- August '09_Summary Sheet _Closing Stock of 31st August'10" xfId="359" xr:uid="{00000000-0005-0000-0000-00004E040000}"/>
    <cellStyle name="_EGMCL STD BUDGET - APRIL 20_Limit Chart HSBC- August '09_Summary Sheet _Copy of Fabrics Closing Stock of 09-10" xfId="360" xr:uid="{00000000-0005-0000-0000-00004F040000}"/>
    <cellStyle name="_EGMCL STD BUDGET - APRIL 20_Limit Chart HSBC- August '09_Summary Sheet _Financial Statement - EGMCL 30th  June'10(New)" xfId="361" xr:uid="{00000000-0005-0000-0000-000050040000}"/>
    <cellStyle name="_EGMCL STD BUDGET - APRIL 20_Limit Chart HSBC- August '09_Summary Sheet _Financial Statement - EGMCL 30th Sep '2010" xfId="362" xr:uid="{00000000-0005-0000-0000-000051040000}"/>
    <cellStyle name="_EGMCL STD BUDGET - APRIL 20_Limit Chart HSBC- August '09_Summary Sheet _Financial Statement - EGMCL dated 17.06.10" xfId="363" xr:uid="{00000000-0005-0000-0000-000052040000}"/>
    <cellStyle name="_EGMCL STD BUDGET - APRIL 20_Limit Chart HSBC- August '09_Summary Sheet _Financial Statement - EGMCL May'10" xfId="364" xr:uid="{00000000-0005-0000-0000-000053040000}"/>
    <cellStyle name="_EGMCL STD BUDGET - APRIL 20_Limit Chart HSBC- August '09_Summary Sheet _Summary OF Stock " xfId="365" xr:uid="{00000000-0005-0000-0000-000054040000}"/>
    <cellStyle name="_EGMCL STD BUDGET - APRIL 20_Limit Chart HSBC- August '09_Summary Sheet _TrialBal 30th June '10-2" xfId="366" xr:uid="{00000000-0005-0000-0000-000055040000}"/>
    <cellStyle name="_EGMCL STD BUDGET - APRIL 20_Limit Chart HSBC- August '09_Transit" xfId="367" xr:uid="{00000000-0005-0000-0000-000056040000}"/>
    <cellStyle name="_EGMCL STD BUDGET - APRIL 20_Limit Chart HSBC- August '09_Transit_~2136082" xfId="368" xr:uid="{00000000-0005-0000-0000-000057040000}"/>
    <cellStyle name="_EGMCL STD BUDGET - APRIL 20_Limit Chart HSBC- August '09_Transit_Closing Stock of 31st August'10" xfId="369" xr:uid="{00000000-0005-0000-0000-000058040000}"/>
    <cellStyle name="_EGMCL STD BUDGET - APRIL 20_Limit Chart HSBC- August '09_Transit_Closing Stock of 31st August'10_~2136082" xfId="370" xr:uid="{00000000-0005-0000-0000-000059040000}"/>
    <cellStyle name="_EGMCL STD BUDGET - APRIL 20_Limit Chart HSBC- August '09_TrialBal 30th June '10-2" xfId="371" xr:uid="{00000000-0005-0000-0000-00005A040000}"/>
    <cellStyle name="_EGMCL STD BUDGET - APRIL 20_Limit Chart HSBC- Dec'09" xfId="2665" xr:uid="{00000000-0005-0000-0000-00005B040000}"/>
    <cellStyle name="_EGMCL STD BUDGET - APRIL 20_Limit Chart HSBC- Dec'09 2" xfId="2666" xr:uid="{00000000-0005-0000-0000-00005C040000}"/>
    <cellStyle name="_EGMCL STD BUDGET - APRIL 20_Limit Chart HSBC- Dec'09_Import Register (Unit-1)" xfId="2667" xr:uid="{00000000-0005-0000-0000-00005D040000}"/>
    <cellStyle name="_EGMCL STD BUDGET - APRIL 20_Limit Chart HSBC- Dec'09_Import Register (Unit-1) 2" xfId="2668" xr:uid="{00000000-0005-0000-0000-00005E040000}"/>
    <cellStyle name="_EGMCL STD BUDGET - APRIL 20_Limit Chart HSBC- Jan'10" xfId="2669" xr:uid="{00000000-0005-0000-0000-00005F040000}"/>
    <cellStyle name="_EGMCL STD BUDGET - APRIL 20_Limit Chart HSBC- July '09" xfId="372" xr:uid="{00000000-0005-0000-0000-000060040000}"/>
    <cellStyle name="_EGMCL STD BUDGET - APRIL 20_Limit Chart HSBC- July '09 2" xfId="2670" xr:uid="{00000000-0005-0000-0000-000061040000}"/>
    <cellStyle name="_EGMCL STD BUDGET - APRIL 20_Limit Chart HSBC- July '09_~2136082" xfId="373" xr:uid="{00000000-0005-0000-0000-000062040000}"/>
    <cellStyle name="_EGMCL STD BUDGET - APRIL 20_Limit Chart HSBC- July '09_Addition Fixed Assets" xfId="374" xr:uid="{00000000-0005-0000-0000-000063040000}"/>
    <cellStyle name="_EGMCL STD BUDGET - APRIL 20_Limit Chart HSBC- July '09_Book2" xfId="375" xr:uid="{00000000-0005-0000-0000-000064040000}"/>
    <cellStyle name="_EGMCL STD BUDGET - APRIL 20_Limit Chart HSBC- July '09_Closing Stock of 31st August'10" xfId="376" xr:uid="{00000000-0005-0000-0000-000065040000}"/>
    <cellStyle name="_EGMCL STD BUDGET - APRIL 20_Limit Chart HSBC- July '09_Copy of Fabrics Closing Stock of 09-10" xfId="377" xr:uid="{00000000-0005-0000-0000-000066040000}"/>
    <cellStyle name="_EGMCL STD BUDGET - APRIL 20_Limit Chart HSBC- July '09_Financial Statement - EGMCL 30th  June'10(New)" xfId="378" xr:uid="{00000000-0005-0000-0000-000067040000}"/>
    <cellStyle name="_EGMCL STD BUDGET - APRIL 20_Limit Chart HSBC- July '09_Financial Statement - EGMCL 30th Sep '2010" xfId="379" xr:uid="{00000000-0005-0000-0000-000068040000}"/>
    <cellStyle name="_EGMCL STD BUDGET - APRIL 20_Limit Chart HSBC- July '09_Financial Statement - EGMCL dated 17.06.10" xfId="380" xr:uid="{00000000-0005-0000-0000-000069040000}"/>
    <cellStyle name="_EGMCL STD BUDGET - APRIL 20_Limit Chart HSBC- July '09_Financial Statement - EGMCL May'10" xfId="381" xr:uid="{00000000-0005-0000-0000-00006A040000}"/>
    <cellStyle name="_EGMCL STD BUDGET - APRIL 20_Limit Chart HSBC- July '09_Import Register (Unit-1)" xfId="2671" xr:uid="{00000000-0005-0000-0000-00006B040000}"/>
    <cellStyle name="_EGMCL STD BUDGET - APRIL 20_Limit Chart HSBC- July '09_Import Register (Unit-1) 2" xfId="2672" xr:uid="{00000000-0005-0000-0000-00006C040000}"/>
    <cellStyle name="_EGMCL STD BUDGET - APRIL 20_Limit Chart HSBC- July '09_Summary OF Stock " xfId="382" xr:uid="{00000000-0005-0000-0000-00006D040000}"/>
    <cellStyle name="_EGMCL STD BUDGET - APRIL 20_Limit Chart HSBC- July '09_Summary OF Stock _~2136082" xfId="383" xr:uid="{00000000-0005-0000-0000-00006E040000}"/>
    <cellStyle name="_EGMCL STD BUDGET - APRIL 20_Limit Chart HSBC- July '09_Summary OF Stock _Addition Fixed Assets" xfId="384" xr:uid="{00000000-0005-0000-0000-00006F040000}"/>
    <cellStyle name="_EGMCL STD BUDGET - APRIL 20_Limit Chart HSBC- July '09_Summary OF Stock _Book2" xfId="385" xr:uid="{00000000-0005-0000-0000-000070040000}"/>
    <cellStyle name="_EGMCL STD BUDGET - APRIL 20_Limit Chart HSBC- July '09_Summary OF Stock _Closing Stock of 31st August'10" xfId="386" xr:uid="{00000000-0005-0000-0000-000071040000}"/>
    <cellStyle name="_EGMCL STD BUDGET - APRIL 20_Limit Chart HSBC- July '09_Summary OF Stock _Copy of Fabrics Closing Stock of 09-10" xfId="387" xr:uid="{00000000-0005-0000-0000-000072040000}"/>
    <cellStyle name="_EGMCL STD BUDGET - APRIL 20_Limit Chart HSBC- July '09_Summary OF Stock _Financial Statement - EGMCL 30th  June'10(New)" xfId="388" xr:uid="{00000000-0005-0000-0000-000073040000}"/>
    <cellStyle name="_EGMCL STD BUDGET - APRIL 20_Limit Chart HSBC- July '09_Summary OF Stock _Financial Statement - EGMCL 30th Sep '2010" xfId="389" xr:uid="{00000000-0005-0000-0000-000074040000}"/>
    <cellStyle name="_EGMCL STD BUDGET - APRIL 20_Limit Chart HSBC- July '09_Summary Sheet " xfId="390" xr:uid="{00000000-0005-0000-0000-000075040000}"/>
    <cellStyle name="_EGMCL STD BUDGET - APRIL 20_Limit Chart HSBC- July '09_Summary Sheet _~2136082" xfId="391" xr:uid="{00000000-0005-0000-0000-000076040000}"/>
    <cellStyle name="_EGMCL STD BUDGET - APRIL 20_Limit Chart HSBC- July '09_Summary Sheet _Addition Fixed Assets" xfId="392" xr:uid="{00000000-0005-0000-0000-000077040000}"/>
    <cellStyle name="_EGMCL STD BUDGET - APRIL 20_Limit Chart HSBC- July '09_Summary Sheet _Book2" xfId="393" xr:uid="{00000000-0005-0000-0000-000078040000}"/>
    <cellStyle name="_EGMCL STD BUDGET - APRIL 20_Limit Chart HSBC- July '09_Summary Sheet _Closing Stock of 31st August'10" xfId="394" xr:uid="{00000000-0005-0000-0000-000079040000}"/>
    <cellStyle name="_EGMCL STD BUDGET - APRIL 20_Limit Chart HSBC- July '09_Summary Sheet _Copy of Fabrics Closing Stock of 09-10" xfId="395" xr:uid="{00000000-0005-0000-0000-00007A040000}"/>
    <cellStyle name="_EGMCL STD BUDGET - APRIL 20_Limit Chart HSBC- July '09_Summary Sheet _Financial Statement - EGMCL 30th  June'10(New)" xfId="396" xr:uid="{00000000-0005-0000-0000-00007B040000}"/>
    <cellStyle name="_EGMCL STD BUDGET - APRIL 20_Limit Chart HSBC- July '09_Summary Sheet _Financial Statement - EGMCL 30th Sep '2010" xfId="397" xr:uid="{00000000-0005-0000-0000-00007C040000}"/>
    <cellStyle name="_EGMCL STD BUDGET - APRIL 20_Limit Chart HSBC- July '09_Summary Sheet _Financial Statement - EGMCL dated 17.06.10" xfId="398" xr:uid="{00000000-0005-0000-0000-00007D040000}"/>
    <cellStyle name="_EGMCL STD BUDGET - APRIL 20_Limit Chart HSBC- July '09_Summary Sheet _Financial Statement - EGMCL May'10" xfId="399" xr:uid="{00000000-0005-0000-0000-00007E040000}"/>
    <cellStyle name="_EGMCL STD BUDGET - APRIL 20_Limit Chart HSBC- July '09_Summary Sheet _Summary OF Stock " xfId="400" xr:uid="{00000000-0005-0000-0000-00007F040000}"/>
    <cellStyle name="_EGMCL STD BUDGET - APRIL 20_Limit Chart HSBC- July '09_Summary Sheet _TrialBal 30th June '10-2" xfId="401" xr:uid="{00000000-0005-0000-0000-000080040000}"/>
    <cellStyle name="_EGMCL STD BUDGET - APRIL 20_Limit Chart HSBC- July '09_Transit" xfId="402" xr:uid="{00000000-0005-0000-0000-000081040000}"/>
    <cellStyle name="_EGMCL STD BUDGET - APRIL 20_Limit Chart HSBC- July '09_Transit_~2136082" xfId="403" xr:uid="{00000000-0005-0000-0000-000082040000}"/>
    <cellStyle name="_EGMCL STD BUDGET - APRIL 20_Limit Chart HSBC- July '09_Transit_Closing Stock of 31st August'10" xfId="404" xr:uid="{00000000-0005-0000-0000-000083040000}"/>
    <cellStyle name="_EGMCL STD BUDGET - APRIL 20_Limit Chart HSBC- July '09_Transit_Closing Stock of 31st August'10_~2136082" xfId="405" xr:uid="{00000000-0005-0000-0000-000084040000}"/>
    <cellStyle name="_EGMCL STD BUDGET - APRIL 20_Limit Chart HSBC- July '09_TrialBal 30th June '10-2" xfId="406" xr:uid="{00000000-0005-0000-0000-000085040000}"/>
    <cellStyle name="_EGMCL STD BUDGET - APRIL 20_Limit Chart HSBC- July'10" xfId="407" xr:uid="{00000000-0005-0000-0000-000086040000}"/>
    <cellStyle name="_EGMCL STD BUDGET - APRIL 20_Limit Chart HSBC- July'10_~2136082" xfId="408" xr:uid="{00000000-0005-0000-0000-000087040000}"/>
    <cellStyle name="_EGMCL STD BUDGET - APRIL 20_Limit Chart HSBC- July'10_Closing Stock of 31st August'10" xfId="409" xr:uid="{00000000-0005-0000-0000-000088040000}"/>
    <cellStyle name="_EGMCL STD BUDGET - APRIL 20_Limit Chart HSBC- July'10_Closing Stock of 31st August'10_~2136082" xfId="410" xr:uid="{00000000-0005-0000-0000-000089040000}"/>
    <cellStyle name="_EGMCL STD BUDGET - APRIL 20_Limit Chart HSBC- June '09" xfId="5950" xr:uid="{00000000-0005-0000-0000-00008A040000}"/>
    <cellStyle name="_EGMCL STD BUDGET - APRIL 20_Limit Chart HSBC- June '09 2" xfId="7702" xr:uid="{00000000-0005-0000-0000-00008B040000}"/>
    <cellStyle name="_EGMCL STD BUDGET - APRIL 20_Limit Chart HSBC- June '09_BANK POSITION FOR ALL BANK ( CITI, HSBC &amp; SCB )" xfId="5951" xr:uid="{00000000-0005-0000-0000-00008C040000}"/>
    <cellStyle name="_EGMCL STD BUDGET - APRIL 20_Limit Chart HSBC- June '09_BANK POSITION FOR ALL BANK ( CITI, HSBC &amp; SCB ) 2" xfId="5952" xr:uid="{00000000-0005-0000-0000-00008D040000}"/>
    <cellStyle name="_EGMCL STD BUDGET - APRIL 20_Limit Chart HSBC- June '09_BANK POSITION FOR ALL BANK ( CITI, HSBC &amp; SCB ) 3" xfId="5953" xr:uid="{00000000-0005-0000-0000-00008E040000}"/>
    <cellStyle name="_EGMCL STD BUDGET - APRIL 20_Limit Chart HSBC- June '09_BANK POSITION FOR ALL BANK ( CITI, HSBC &amp; SCB ) 4" xfId="5954" xr:uid="{00000000-0005-0000-0000-00008F040000}"/>
    <cellStyle name="_EGMCL STD BUDGET - APRIL 20_Limit Chart HSBC- June '09_BANK POSITION FOR ALL BANK ( CITI, HSBC &amp; SCB ) 5" xfId="5955" xr:uid="{00000000-0005-0000-0000-000090040000}"/>
    <cellStyle name="_EGMCL STD BUDGET - APRIL 20_Limit Chart HSBC- June '09_BANK POSITION FOR ALL BANK ( CITI, HSBC &amp; SCB )_Copy of HSBC MOB  Month of April ,2012 ( Final )" xfId="7703" xr:uid="{00000000-0005-0000-0000-000091040000}"/>
    <cellStyle name="_EGMCL STD BUDGET - APRIL 20_Limit Chart HSBC- June '09_BANK POSITION FOR ALL BANK ( CITI, HSBC &amp; SCB )_Copy of HSBC MOB  Month of April ,2012 ( Final ) 2" xfId="7704" xr:uid="{00000000-0005-0000-0000-000092040000}"/>
    <cellStyle name="_EGMCL STD BUDGET - APRIL 20_Limit Chart HSBC- June '09_BANK POSITION FOR ALL BANK ( CITI, HSBC &amp; SCB )_SCB MOB Month Of May  ,2012 - ( Final )" xfId="7705" xr:uid="{00000000-0005-0000-0000-000093040000}"/>
    <cellStyle name="_EGMCL STD BUDGET - APRIL 20_Limit Chart HSBC- June '09_BANK POSITION FOR ALL BANK ( CITI, HSBC &amp; SCB )_SCB MOB Month Of May  ,2012 - ( Final ) 2" xfId="7706" xr:uid="{00000000-0005-0000-0000-000094040000}"/>
    <cellStyle name="_EGMCL STD BUDGET - APRIL 20_Limit Chart HSBC- June '09_BANK POSITION FOR ALL BANK ( CITI, HSBC , SCB &amp; EBL )" xfId="5956" xr:uid="{00000000-0005-0000-0000-000095040000}"/>
    <cellStyle name="_EGMCL STD BUDGET - APRIL 20_Limit Chart HSBC- June '09_BANK POSITION FOR ALL BANK ( CITI, HSBC , SCB &amp; EBL ) 2" xfId="7707" xr:uid="{00000000-0005-0000-0000-000096040000}"/>
    <cellStyle name="_EGMCL STD BUDGET - APRIL 20_Limit Chart HSBC- June '09_BANK POSITION FOR ALL BANK ( CITI, HSBC , SCB &amp; EBL )_Copy of HSBC MOB  Month of April ,2012 ( Final )" xfId="7708" xr:uid="{00000000-0005-0000-0000-000097040000}"/>
    <cellStyle name="_EGMCL STD BUDGET - APRIL 20_Limit Chart HSBC- June '09_BANK POSITION FOR ALL BANK ( CITI, HSBC , SCB &amp; EBL )_Copy of HSBC MOB  Month of April ,2012 ( Final ) 2" xfId="7709" xr:uid="{00000000-0005-0000-0000-000098040000}"/>
    <cellStyle name="_EGMCL STD BUDGET - APRIL 20_Limit Chart HSBC- June '09_BANK POSITION FOR ALL BANK ( CITI, HSBC , SCB &amp; EBL )_SCB MOB Month Of May  ,2012 - ( Final )" xfId="7710" xr:uid="{00000000-0005-0000-0000-000099040000}"/>
    <cellStyle name="_EGMCL STD BUDGET - APRIL 20_Limit Chart HSBC- June '09_BANK POSITION FOR ALL BANK ( CITI, HSBC , SCB &amp; EBL )_SCB MOB Month Of May  ,2012 - ( Final ) 2" xfId="7711" xr:uid="{00000000-0005-0000-0000-00009A040000}"/>
    <cellStyle name="_EGMCL STD BUDGET - APRIL 20_Limit Chart HSBC- June '09_Citi MOB - June, 2011 ( Final )- REVISED" xfId="5957" xr:uid="{00000000-0005-0000-0000-00009B040000}"/>
    <cellStyle name="_EGMCL STD BUDGET - APRIL 20_Limit Chart HSBC- June '09_CITI MOB  Month of December 2011- Final" xfId="5958" xr:uid="{00000000-0005-0000-0000-00009C040000}"/>
    <cellStyle name="_EGMCL STD BUDGET - APRIL 20_Limit Chart HSBC- June '09_EGMCL-FUND-PLAN-CITI" xfId="5959" xr:uid="{00000000-0005-0000-0000-00009D040000}"/>
    <cellStyle name="_EGMCL STD BUDGET - APRIL 20_Limit Chart HSBC- June '09_EGMCL-FUND-PLAN-CITI -1" xfId="5960" xr:uid="{00000000-0005-0000-0000-00009E040000}"/>
    <cellStyle name="_EGMCL STD BUDGET - APRIL 20_Limit Chart HSBC- June '09_EGMCL-FUND-PLAN-CITI -1 2" xfId="5961" xr:uid="{00000000-0005-0000-0000-00009F040000}"/>
    <cellStyle name="_EGMCL STD BUDGET - APRIL 20_Limit Chart HSBC- June '09_EGMCL-FUND-PLAN-CITI -1 3" xfId="5962" xr:uid="{00000000-0005-0000-0000-0000A0040000}"/>
    <cellStyle name="_EGMCL STD BUDGET - APRIL 20_Limit Chart HSBC- June '09_EGMCL-FUND-PLAN-CITI_1" xfId="5963" xr:uid="{00000000-0005-0000-0000-0000A1040000}"/>
    <cellStyle name="_EGMCL STD BUDGET - APRIL 20_Limit Chart HSBC- June '09_EGMCL-FUND-PLAN-CITI_1 2" xfId="5964" xr:uid="{00000000-0005-0000-0000-0000A2040000}"/>
    <cellStyle name="_EGMCL STD BUDGET - APRIL 20_Limit Chart HSBC- June '09_EGMCL-FUND-PLAN-CITI_1 3" xfId="5965" xr:uid="{00000000-0005-0000-0000-0000A3040000}"/>
    <cellStyle name="_EGMCL STD BUDGET - APRIL 20_Limit Chart HSBC- June '09_EGMCL-FUND-PLAN-CITI_Citi MOB - June, 2011 ( Final )- REVISED" xfId="5966" xr:uid="{00000000-0005-0000-0000-0000A4040000}"/>
    <cellStyle name="_EGMCL STD BUDGET - APRIL 20_Limit Chart HSBC- June '09_June Export" xfId="5967" xr:uid="{00000000-0005-0000-0000-0000A5040000}"/>
    <cellStyle name="_EGMCL STD BUDGET - APRIL 20_Limit Chart HSBC- June '09_June Export 2" xfId="5968" xr:uid="{00000000-0005-0000-0000-0000A6040000}"/>
    <cellStyle name="_EGMCL STD BUDGET - APRIL 20_Limit Chart HSBC- June '09_June Export 3" xfId="5969" xr:uid="{00000000-0005-0000-0000-0000A7040000}"/>
    <cellStyle name="_EGMCL STD BUDGET - APRIL 20_Limit Chart HSBC- June '09_June Export 4" xfId="5970" xr:uid="{00000000-0005-0000-0000-0000A8040000}"/>
    <cellStyle name="_EGMCL STD BUDGET - APRIL 20_Limit Chart HSBC- June '09_June Export 5" xfId="5971" xr:uid="{00000000-0005-0000-0000-0000A9040000}"/>
    <cellStyle name="_EGMCL STD BUDGET - APRIL 20_Limit Chart HSBC- June '09_June Export_Copy of HSBC MOB  Month of April ,2012 ( Final )" xfId="7712" xr:uid="{00000000-0005-0000-0000-0000AA040000}"/>
    <cellStyle name="_EGMCL STD BUDGET - APRIL 20_Limit Chart HSBC- June '09_June Export_Copy of HSBC MOB  Month of April ,2012 ( Final ) 2" xfId="7713" xr:uid="{00000000-0005-0000-0000-0000AB040000}"/>
    <cellStyle name="_EGMCL STD BUDGET - APRIL 20_Limit Chart HSBC- June '09_June Export_SCB MOB Month Of May  ,2012 - ( Final )" xfId="7714" xr:uid="{00000000-0005-0000-0000-0000AC040000}"/>
    <cellStyle name="_EGMCL STD BUDGET - APRIL 20_Limit Chart HSBC- June '09_June Export_SCB MOB Month Of May  ,2012 - ( Final ) 2" xfId="7715" xr:uid="{00000000-0005-0000-0000-0000AD040000}"/>
    <cellStyle name="_EGMCL STD BUDGET - APRIL 20_Limit Chart HSBC- June '09_June Import" xfId="5972" xr:uid="{00000000-0005-0000-0000-0000AE040000}"/>
    <cellStyle name="_EGMCL STD BUDGET - APRIL 20_Limit Chart HSBC- June '09_June Import 2" xfId="5973" xr:uid="{00000000-0005-0000-0000-0000AF040000}"/>
    <cellStyle name="_EGMCL STD BUDGET - APRIL 20_Limit Chart HSBC- June '09_June Import 3" xfId="5974" xr:uid="{00000000-0005-0000-0000-0000B0040000}"/>
    <cellStyle name="_EGMCL STD BUDGET - APRIL 20_Limit Chart HSBC- June '09_June Import 4" xfId="5975" xr:uid="{00000000-0005-0000-0000-0000B1040000}"/>
    <cellStyle name="_EGMCL STD BUDGET - APRIL 20_Limit Chart HSBC- June '09_June Import 5" xfId="5976" xr:uid="{00000000-0005-0000-0000-0000B2040000}"/>
    <cellStyle name="_EGMCL STD BUDGET - APRIL 20_Limit Chart HSBC- June '09_June Import_Copy of HSBC MOB  Month of April ,2012 ( Final )" xfId="7716" xr:uid="{00000000-0005-0000-0000-0000B3040000}"/>
    <cellStyle name="_EGMCL STD BUDGET - APRIL 20_Limit Chart HSBC- June '09_June Import_Copy of HSBC MOB  Month of April ,2012 ( Final ) 2" xfId="7717" xr:uid="{00000000-0005-0000-0000-0000B4040000}"/>
    <cellStyle name="_EGMCL STD BUDGET - APRIL 20_Limit Chart HSBC- June '09_June Import_SCB MOB Month Of May  ,2012 - ( Final )" xfId="7718" xr:uid="{00000000-0005-0000-0000-0000B5040000}"/>
    <cellStyle name="_EGMCL STD BUDGET - APRIL 20_Limit Chart HSBC- June '09_June Import_SCB MOB Month Of May  ,2012 - ( Final ) 2" xfId="7719" xr:uid="{00000000-0005-0000-0000-0000B6040000}"/>
    <cellStyle name="_EGMCL STD BUDGET - APRIL 20_Limit Chart HSBC- June'10" xfId="2673" xr:uid="{00000000-0005-0000-0000-0000B7040000}"/>
    <cellStyle name="_EGMCL STD BUDGET - APRIL 20_Limit Chart HSBC- MARCH'10" xfId="2674" xr:uid="{00000000-0005-0000-0000-0000B8040000}"/>
    <cellStyle name="_EGMCL STD BUDGET - APRIL 20_Limit Chart HSBC- MAY'10" xfId="2675" xr:uid="{00000000-0005-0000-0000-0000B9040000}"/>
    <cellStyle name="_EGMCL STD BUDGET - APRIL 20_Limit Chart HSBC- October '09" xfId="411" xr:uid="{00000000-0005-0000-0000-0000BA040000}"/>
    <cellStyle name="_EGMCL STD BUDGET - APRIL 20_Limit Chart HSBC- October '09 2" xfId="2676" xr:uid="{00000000-0005-0000-0000-0000BB040000}"/>
    <cellStyle name="_EGMCL STD BUDGET - APRIL 20_Limit Chart HSBC- October '09_~2136082" xfId="412" xr:uid="{00000000-0005-0000-0000-0000BC040000}"/>
    <cellStyle name="_EGMCL STD BUDGET - APRIL 20_Limit Chart HSBC- October '09_Addition Fixed Assets" xfId="413" xr:uid="{00000000-0005-0000-0000-0000BD040000}"/>
    <cellStyle name="_EGMCL STD BUDGET - APRIL 20_Limit Chart HSBC- October '09_Book2" xfId="414" xr:uid="{00000000-0005-0000-0000-0000BE040000}"/>
    <cellStyle name="_EGMCL STD BUDGET - APRIL 20_Limit Chart HSBC- October '09_Closing Stock of 31st August'10" xfId="415" xr:uid="{00000000-0005-0000-0000-0000BF040000}"/>
    <cellStyle name="_EGMCL STD BUDGET - APRIL 20_Limit Chart HSBC- October '09_Copy of Fabrics Closing Stock of 09-10" xfId="416" xr:uid="{00000000-0005-0000-0000-0000C0040000}"/>
    <cellStyle name="_EGMCL STD BUDGET - APRIL 20_Limit Chart HSBC- October '09_Financial Statement - EGMCL 30th  June'10(New)" xfId="417" xr:uid="{00000000-0005-0000-0000-0000C1040000}"/>
    <cellStyle name="_EGMCL STD BUDGET - APRIL 20_Limit Chart HSBC- October '09_Financial Statement - EGMCL 30th Sep '2010" xfId="418" xr:uid="{00000000-0005-0000-0000-0000C2040000}"/>
    <cellStyle name="_EGMCL STD BUDGET - APRIL 20_Limit Chart HSBC- October '09_Financial Statement - EGMCL dated 17.06.10" xfId="419" xr:uid="{00000000-0005-0000-0000-0000C3040000}"/>
    <cellStyle name="_EGMCL STD BUDGET - APRIL 20_Limit Chart HSBC- October '09_Financial Statement - EGMCL May'10" xfId="420" xr:uid="{00000000-0005-0000-0000-0000C4040000}"/>
    <cellStyle name="_EGMCL STD BUDGET - APRIL 20_Limit Chart HSBC- October '09_Import Register (Unit-1)" xfId="2677" xr:uid="{00000000-0005-0000-0000-0000C5040000}"/>
    <cellStyle name="_EGMCL STD BUDGET - APRIL 20_Limit Chart HSBC- October '09_Import Register (Unit-1) 2" xfId="2678" xr:uid="{00000000-0005-0000-0000-0000C6040000}"/>
    <cellStyle name="_EGMCL STD BUDGET - APRIL 20_Limit Chart HSBC- October '09_Summary OF Stock " xfId="421" xr:uid="{00000000-0005-0000-0000-0000C7040000}"/>
    <cellStyle name="_EGMCL STD BUDGET - APRIL 20_Limit Chart HSBC- October '09_Summary OF Stock _~2136082" xfId="422" xr:uid="{00000000-0005-0000-0000-0000C8040000}"/>
    <cellStyle name="_EGMCL STD BUDGET - APRIL 20_Limit Chart HSBC- October '09_Summary OF Stock _Addition Fixed Assets" xfId="423" xr:uid="{00000000-0005-0000-0000-0000C9040000}"/>
    <cellStyle name="_EGMCL STD BUDGET - APRIL 20_Limit Chart HSBC- October '09_Summary OF Stock _Book2" xfId="424" xr:uid="{00000000-0005-0000-0000-0000CA040000}"/>
    <cellStyle name="_EGMCL STD BUDGET - APRIL 20_Limit Chart HSBC- October '09_Summary OF Stock _Closing Stock of 31st August'10" xfId="425" xr:uid="{00000000-0005-0000-0000-0000CB040000}"/>
    <cellStyle name="_EGMCL STD BUDGET - APRIL 20_Limit Chart HSBC- October '09_Summary OF Stock _Copy of Fabrics Closing Stock of 09-10" xfId="426" xr:uid="{00000000-0005-0000-0000-0000CC040000}"/>
    <cellStyle name="_EGMCL STD BUDGET - APRIL 20_Limit Chart HSBC- October '09_Summary OF Stock _Financial Statement - EGMCL 30th  June'10(New)" xfId="427" xr:uid="{00000000-0005-0000-0000-0000CD040000}"/>
    <cellStyle name="_EGMCL STD BUDGET - APRIL 20_Limit Chart HSBC- October '09_Summary OF Stock _Financial Statement - EGMCL 30th Sep '2010" xfId="428" xr:uid="{00000000-0005-0000-0000-0000CE040000}"/>
    <cellStyle name="_EGMCL STD BUDGET - APRIL 20_Limit Chart HSBC- October '09_Summary Sheet " xfId="429" xr:uid="{00000000-0005-0000-0000-0000CF040000}"/>
    <cellStyle name="_EGMCL STD BUDGET - APRIL 20_Limit Chart HSBC- October '09_Summary Sheet _~2136082" xfId="430" xr:uid="{00000000-0005-0000-0000-0000D0040000}"/>
    <cellStyle name="_EGMCL STD BUDGET - APRIL 20_Limit Chart HSBC- October '09_Summary Sheet _Addition Fixed Assets" xfId="431" xr:uid="{00000000-0005-0000-0000-0000D1040000}"/>
    <cellStyle name="_EGMCL STD BUDGET - APRIL 20_Limit Chart HSBC- October '09_Summary Sheet _Book2" xfId="432" xr:uid="{00000000-0005-0000-0000-0000D2040000}"/>
    <cellStyle name="_EGMCL STD BUDGET - APRIL 20_Limit Chart HSBC- October '09_Summary Sheet _Closing Stock of 31st August'10" xfId="433" xr:uid="{00000000-0005-0000-0000-0000D3040000}"/>
    <cellStyle name="_EGMCL STD BUDGET - APRIL 20_Limit Chart HSBC- October '09_Summary Sheet _Copy of Fabrics Closing Stock of 09-10" xfId="434" xr:uid="{00000000-0005-0000-0000-0000D4040000}"/>
    <cellStyle name="_EGMCL STD BUDGET - APRIL 20_Limit Chart HSBC- October '09_Summary Sheet _Financial Statement - EGMCL 30th  June'10(New)" xfId="435" xr:uid="{00000000-0005-0000-0000-0000D5040000}"/>
    <cellStyle name="_EGMCL STD BUDGET - APRIL 20_Limit Chart HSBC- October '09_Summary Sheet _Financial Statement - EGMCL 30th Sep '2010" xfId="436" xr:uid="{00000000-0005-0000-0000-0000D6040000}"/>
    <cellStyle name="_EGMCL STD BUDGET - APRIL 20_Limit Chart HSBC- October '09_Summary Sheet _Financial Statement - EGMCL dated 17.06.10" xfId="437" xr:uid="{00000000-0005-0000-0000-0000D7040000}"/>
    <cellStyle name="_EGMCL STD BUDGET - APRIL 20_Limit Chart HSBC- October '09_Summary Sheet _Financial Statement - EGMCL May'10" xfId="438" xr:uid="{00000000-0005-0000-0000-0000D8040000}"/>
    <cellStyle name="_EGMCL STD BUDGET - APRIL 20_Limit Chart HSBC- October '09_Summary Sheet _Summary OF Stock " xfId="439" xr:uid="{00000000-0005-0000-0000-0000D9040000}"/>
    <cellStyle name="_EGMCL STD BUDGET - APRIL 20_Limit Chart HSBC- October '09_Summary Sheet _TrialBal 30th June '10-2" xfId="440" xr:uid="{00000000-0005-0000-0000-0000DA040000}"/>
    <cellStyle name="_EGMCL STD BUDGET - APRIL 20_Limit Chart HSBC- October '09_Transit" xfId="441" xr:uid="{00000000-0005-0000-0000-0000DB040000}"/>
    <cellStyle name="_EGMCL STD BUDGET - APRIL 20_Limit Chart HSBC- October '09_Transit_~2136082" xfId="442" xr:uid="{00000000-0005-0000-0000-0000DC040000}"/>
    <cellStyle name="_EGMCL STD BUDGET - APRIL 20_Limit Chart HSBC- October '09_Transit_Closing Stock of 31st August'10" xfId="443" xr:uid="{00000000-0005-0000-0000-0000DD040000}"/>
    <cellStyle name="_EGMCL STD BUDGET - APRIL 20_Limit Chart HSBC- October '09_Transit_Closing Stock of 31st August'10_~2136082" xfId="444" xr:uid="{00000000-0005-0000-0000-0000DE040000}"/>
    <cellStyle name="_EGMCL STD BUDGET - APRIL 20_Limit Chart HSBC- October '09_TrialBal 30th June '10-2" xfId="445" xr:uid="{00000000-0005-0000-0000-0000DF040000}"/>
    <cellStyle name="_EGMCL STD BUDGET - APRIL 20_Limit Chart HSBC-April '09" xfId="446" xr:uid="{00000000-0005-0000-0000-0000E0040000}"/>
    <cellStyle name="_EGMCL STD BUDGET - APRIL 20_Limit Chart HSBC-April '09 2" xfId="2679" xr:uid="{00000000-0005-0000-0000-0000E1040000}"/>
    <cellStyle name="_EGMCL STD BUDGET - APRIL 20_Limit Chart HSBC-April '09_~2136082" xfId="447" xr:uid="{00000000-0005-0000-0000-0000E2040000}"/>
    <cellStyle name="_EGMCL STD BUDGET - APRIL 20_Limit Chart HSBC-April '09_Addition Fixed Assets" xfId="448" xr:uid="{00000000-0005-0000-0000-0000E3040000}"/>
    <cellStyle name="_EGMCL STD BUDGET - APRIL 20_Limit Chart HSBC-April '09_Book2" xfId="449" xr:uid="{00000000-0005-0000-0000-0000E4040000}"/>
    <cellStyle name="_EGMCL STD BUDGET - APRIL 20_Limit Chart HSBC-April '09_Closing Stock of 31st August'10" xfId="450" xr:uid="{00000000-0005-0000-0000-0000E5040000}"/>
    <cellStyle name="_EGMCL STD BUDGET - APRIL 20_Limit Chart HSBC-April '09_Copy of Fabrics Closing Stock of 09-10" xfId="451" xr:uid="{00000000-0005-0000-0000-0000E6040000}"/>
    <cellStyle name="_EGMCL STD BUDGET - APRIL 20_Limit Chart HSBC-April '09_Financial Statement - EGMCL 30th  June'10(New)" xfId="452" xr:uid="{00000000-0005-0000-0000-0000E7040000}"/>
    <cellStyle name="_EGMCL STD BUDGET - APRIL 20_Limit Chart HSBC-April '09_Financial Statement - EGMCL 30th Sep '2010" xfId="453" xr:uid="{00000000-0005-0000-0000-0000E8040000}"/>
    <cellStyle name="_EGMCL STD BUDGET - APRIL 20_Limit Chart HSBC-April '09_Financial Statement - EGMCL dated 17.06.10" xfId="454" xr:uid="{00000000-0005-0000-0000-0000E9040000}"/>
    <cellStyle name="_EGMCL STD BUDGET - APRIL 20_Limit Chart HSBC-April '09_Financial Statement - EGMCL May'10" xfId="455" xr:uid="{00000000-0005-0000-0000-0000EA040000}"/>
    <cellStyle name="_EGMCL STD BUDGET - APRIL 20_Limit Chart HSBC-April '09_Import Register (Unit-1)" xfId="2680" xr:uid="{00000000-0005-0000-0000-0000EB040000}"/>
    <cellStyle name="_EGMCL STD BUDGET - APRIL 20_Limit Chart HSBC-April '09_Import Register (Unit-1) 2" xfId="2681" xr:uid="{00000000-0005-0000-0000-0000EC040000}"/>
    <cellStyle name="_EGMCL STD BUDGET - APRIL 20_Limit Chart HSBC-April '09_Summary OF Stock " xfId="456" xr:uid="{00000000-0005-0000-0000-0000ED040000}"/>
    <cellStyle name="_EGMCL STD BUDGET - APRIL 20_Limit Chart HSBC-April '09_Summary OF Stock _~2136082" xfId="457" xr:uid="{00000000-0005-0000-0000-0000EE040000}"/>
    <cellStyle name="_EGMCL STD BUDGET - APRIL 20_Limit Chart HSBC-April '09_Summary OF Stock _Addition Fixed Assets" xfId="458" xr:uid="{00000000-0005-0000-0000-0000EF040000}"/>
    <cellStyle name="_EGMCL STD BUDGET - APRIL 20_Limit Chart HSBC-April '09_Summary OF Stock _Book2" xfId="459" xr:uid="{00000000-0005-0000-0000-0000F0040000}"/>
    <cellStyle name="_EGMCL STD BUDGET - APRIL 20_Limit Chart HSBC-April '09_Summary OF Stock _Closing Stock of 31st August'10" xfId="460" xr:uid="{00000000-0005-0000-0000-0000F1040000}"/>
    <cellStyle name="_EGMCL STD BUDGET - APRIL 20_Limit Chart HSBC-April '09_Summary OF Stock _Copy of Fabrics Closing Stock of 09-10" xfId="461" xr:uid="{00000000-0005-0000-0000-0000F2040000}"/>
    <cellStyle name="_EGMCL STD BUDGET - APRIL 20_Limit Chart HSBC-April '09_Summary OF Stock _Financial Statement - EGMCL 30th  June'10(New)" xfId="462" xr:uid="{00000000-0005-0000-0000-0000F3040000}"/>
    <cellStyle name="_EGMCL STD BUDGET - APRIL 20_Limit Chart HSBC-April '09_Summary OF Stock _Financial Statement - EGMCL 30th Sep '2010" xfId="463" xr:uid="{00000000-0005-0000-0000-0000F4040000}"/>
    <cellStyle name="_EGMCL STD BUDGET - APRIL 20_Limit Chart HSBC-April '09_Summary Sheet " xfId="464" xr:uid="{00000000-0005-0000-0000-0000F5040000}"/>
    <cellStyle name="_EGMCL STD BUDGET - APRIL 20_Limit Chart HSBC-April '09_Summary Sheet _~2136082" xfId="465" xr:uid="{00000000-0005-0000-0000-0000F6040000}"/>
    <cellStyle name="_EGMCL STD BUDGET - APRIL 20_Limit Chart HSBC-April '09_Summary Sheet _Addition Fixed Assets" xfId="466" xr:uid="{00000000-0005-0000-0000-0000F7040000}"/>
    <cellStyle name="_EGMCL STD BUDGET - APRIL 20_Limit Chart HSBC-April '09_Summary Sheet _Book2" xfId="467" xr:uid="{00000000-0005-0000-0000-0000F8040000}"/>
    <cellStyle name="_EGMCL STD BUDGET - APRIL 20_Limit Chart HSBC-April '09_Summary Sheet _Closing Stock of 31st August'10" xfId="468" xr:uid="{00000000-0005-0000-0000-0000F9040000}"/>
    <cellStyle name="_EGMCL STD BUDGET - APRIL 20_Limit Chart HSBC-April '09_Summary Sheet _Copy of Fabrics Closing Stock of 09-10" xfId="469" xr:uid="{00000000-0005-0000-0000-0000FA040000}"/>
    <cellStyle name="_EGMCL STD BUDGET - APRIL 20_Limit Chart HSBC-April '09_Summary Sheet _Financial Statement - EGMCL 30th  June'10(New)" xfId="470" xr:uid="{00000000-0005-0000-0000-0000FB040000}"/>
    <cellStyle name="_EGMCL STD BUDGET - APRIL 20_Limit Chart HSBC-April '09_Summary Sheet _Financial Statement - EGMCL 30th Sep '2010" xfId="471" xr:uid="{00000000-0005-0000-0000-0000FC040000}"/>
    <cellStyle name="_EGMCL STD BUDGET - APRIL 20_Limit Chart HSBC-April '09_Summary Sheet _Financial Statement - EGMCL dated 17.06.10" xfId="472" xr:uid="{00000000-0005-0000-0000-0000FD040000}"/>
    <cellStyle name="_EGMCL STD BUDGET - APRIL 20_Limit Chart HSBC-April '09_Summary Sheet _Financial Statement - EGMCL May'10" xfId="473" xr:uid="{00000000-0005-0000-0000-0000FE040000}"/>
    <cellStyle name="_EGMCL STD BUDGET - APRIL 20_Limit Chart HSBC-April '09_Summary Sheet _Summary OF Stock " xfId="474" xr:uid="{00000000-0005-0000-0000-0000FF040000}"/>
    <cellStyle name="_EGMCL STD BUDGET - APRIL 20_Limit Chart HSBC-April '09_Summary Sheet _TrialBal 30th June '10-2" xfId="475" xr:uid="{00000000-0005-0000-0000-000000050000}"/>
    <cellStyle name="_EGMCL STD BUDGET - APRIL 20_Limit Chart HSBC-April '09_Transit" xfId="476" xr:uid="{00000000-0005-0000-0000-000001050000}"/>
    <cellStyle name="_EGMCL STD BUDGET - APRIL 20_Limit Chart HSBC-April '09_Transit_~2136082" xfId="477" xr:uid="{00000000-0005-0000-0000-000002050000}"/>
    <cellStyle name="_EGMCL STD BUDGET - APRIL 20_Limit Chart HSBC-April '09_Transit_Closing Stock of 31st August'10" xfId="478" xr:uid="{00000000-0005-0000-0000-000003050000}"/>
    <cellStyle name="_EGMCL STD BUDGET - APRIL 20_Limit Chart HSBC-April '09_Transit_Closing Stock of 31st August'10_~2136082" xfId="479" xr:uid="{00000000-0005-0000-0000-000004050000}"/>
    <cellStyle name="_EGMCL STD BUDGET - APRIL 20_Limit Chart HSBC-April '09_TrialBal 30th June '10-2" xfId="480" xr:uid="{00000000-0005-0000-0000-000005050000}"/>
    <cellStyle name="_EGMCL STD BUDGET - APRIL 20_Limit Chart HSBC-MAY '09" xfId="481" xr:uid="{00000000-0005-0000-0000-000006050000}"/>
    <cellStyle name="_EGMCL STD BUDGET - APRIL 20_Limit Chart HSBC-MAY '09 2" xfId="2682" xr:uid="{00000000-0005-0000-0000-000007050000}"/>
    <cellStyle name="_EGMCL STD BUDGET - APRIL 20_Limit Chart HSBC-MAY '09_~2136082" xfId="482" xr:uid="{00000000-0005-0000-0000-000008050000}"/>
    <cellStyle name="_EGMCL STD BUDGET - APRIL 20_Limit Chart HSBC-MAY '09_Addition Fixed Assets" xfId="483" xr:uid="{00000000-0005-0000-0000-000009050000}"/>
    <cellStyle name="_EGMCL STD BUDGET - APRIL 20_Limit Chart HSBC-MAY '09_Book2" xfId="484" xr:uid="{00000000-0005-0000-0000-00000A050000}"/>
    <cellStyle name="_EGMCL STD BUDGET - APRIL 20_Limit Chart HSBC-MAY '09_Closing Stock of 31st August'10" xfId="485" xr:uid="{00000000-0005-0000-0000-00000B050000}"/>
    <cellStyle name="_EGMCL STD BUDGET - APRIL 20_Limit Chart HSBC-MAY '09_Copy of Fabrics Closing Stock of 09-10" xfId="486" xr:uid="{00000000-0005-0000-0000-00000C050000}"/>
    <cellStyle name="_EGMCL STD BUDGET - APRIL 20_Limit Chart HSBC-MAY '09_Financial Statement - EGMCL 30th  June'10(New)" xfId="487" xr:uid="{00000000-0005-0000-0000-00000D050000}"/>
    <cellStyle name="_EGMCL STD BUDGET - APRIL 20_Limit Chart HSBC-MAY '09_Financial Statement - EGMCL 30th Sep '2010" xfId="488" xr:uid="{00000000-0005-0000-0000-00000E050000}"/>
    <cellStyle name="_EGMCL STD BUDGET - APRIL 20_Limit Chart HSBC-MAY '09_Financial Statement - EGMCL dated 17.06.10" xfId="489" xr:uid="{00000000-0005-0000-0000-00000F050000}"/>
    <cellStyle name="_EGMCL STD BUDGET - APRIL 20_Limit Chart HSBC-MAY '09_Financial Statement - EGMCL May'10" xfId="490" xr:uid="{00000000-0005-0000-0000-000010050000}"/>
    <cellStyle name="_EGMCL STD BUDGET - APRIL 20_Limit Chart HSBC-MAY '09_Import Register (Unit-1)" xfId="2683" xr:uid="{00000000-0005-0000-0000-000011050000}"/>
    <cellStyle name="_EGMCL STD BUDGET - APRIL 20_Limit Chart HSBC-MAY '09_Import Register (Unit-1) 2" xfId="2684" xr:uid="{00000000-0005-0000-0000-000012050000}"/>
    <cellStyle name="_EGMCL STD BUDGET - APRIL 20_Limit Chart HSBC-MAY '09_Summary OF Stock " xfId="491" xr:uid="{00000000-0005-0000-0000-000013050000}"/>
    <cellStyle name="_EGMCL STD BUDGET - APRIL 20_Limit Chart HSBC-MAY '09_Summary OF Stock _~2136082" xfId="492" xr:uid="{00000000-0005-0000-0000-000014050000}"/>
    <cellStyle name="_EGMCL STD BUDGET - APRIL 20_Limit Chart HSBC-MAY '09_Summary OF Stock _Addition Fixed Assets" xfId="493" xr:uid="{00000000-0005-0000-0000-000015050000}"/>
    <cellStyle name="_EGMCL STD BUDGET - APRIL 20_Limit Chart HSBC-MAY '09_Summary OF Stock _Book2" xfId="494" xr:uid="{00000000-0005-0000-0000-000016050000}"/>
    <cellStyle name="_EGMCL STD BUDGET - APRIL 20_Limit Chart HSBC-MAY '09_Summary OF Stock _Closing Stock of 31st August'10" xfId="495" xr:uid="{00000000-0005-0000-0000-000017050000}"/>
    <cellStyle name="_EGMCL STD BUDGET - APRIL 20_Limit Chart HSBC-MAY '09_Summary OF Stock _Copy of Fabrics Closing Stock of 09-10" xfId="496" xr:uid="{00000000-0005-0000-0000-000018050000}"/>
    <cellStyle name="_EGMCL STD BUDGET - APRIL 20_Limit Chart HSBC-MAY '09_Summary OF Stock _Financial Statement - EGMCL 30th  June'10(New)" xfId="497" xr:uid="{00000000-0005-0000-0000-000019050000}"/>
    <cellStyle name="_EGMCL STD BUDGET - APRIL 20_Limit Chart HSBC-MAY '09_Summary OF Stock _Financial Statement - EGMCL 30th Sep '2010" xfId="498" xr:uid="{00000000-0005-0000-0000-00001A050000}"/>
    <cellStyle name="_EGMCL STD BUDGET - APRIL 20_Limit Chart HSBC-MAY '09_Summary Sheet " xfId="499" xr:uid="{00000000-0005-0000-0000-00001B050000}"/>
    <cellStyle name="_EGMCL STD BUDGET - APRIL 20_Limit Chart HSBC-MAY '09_Summary Sheet _~2136082" xfId="500" xr:uid="{00000000-0005-0000-0000-00001C050000}"/>
    <cellStyle name="_EGMCL STD BUDGET - APRIL 20_Limit Chart HSBC-MAY '09_Summary Sheet _Addition Fixed Assets" xfId="501" xr:uid="{00000000-0005-0000-0000-00001D050000}"/>
    <cellStyle name="_EGMCL STD BUDGET - APRIL 20_Limit Chart HSBC-MAY '09_Summary Sheet _Book2" xfId="502" xr:uid="{00000000-0005-0000-0000-00001E050000}"/>
    <cellStyle name="_EGMCL STD BUDGET - APRIL 20_Limit Chart HSBC-MAY '09_Summary Sheet _Closing Stock of 31st August'10" xfId="503" xr:uid="{00000000-0005-0000-0000-00001F050000}"/>
    <cellStyle name="_EGMCL STD BUDGET - APRIL 20_Limit Chart HSBC-MAY '09_Summary Sheet _Copy of Fabrics Closing Stock of 09-10" xfId="504" xr:uid="{00000000-0005-0000-0000-000020050000}"/>
    <cellStyle name="_EGMCL STD BUDGET - APRIL 20_Limit Chart HSBC-MAY '09_Summary Sheet _Financial Statement - EGMCL 30th  June'10(New)" xfId="505" xr:uid="{00000000-0005-0000-0000-000021050000}"/>
    <cellStyle name="_EGMCL STD BUDGET - APRIL 20_Limit Chart HSBC-MAY '09_Summary Sheet _Financial Statement - EGMCL 30th Sep '2010" xfId="506" xr:uid="{00000000-0005-0000-0000-000022050000}"/>
    <cellStyle name="_EGMCL STD BUDGET - APRIL 20_Limit Chart HSBC-MAY '09_Summary Sheet _Financial Statement - EGMCL dated 17.06.10" xfId="507" xr:uid="{00000000-0005-0000-0000-000023050000}"/>
    <cellStyle name="_EGMCL STD BUDGET - APRIL 20_Limit Chart HSBC-MAY '09_Summary Sheet _Financial Statement - EGMCL May'10" xfId="508" xr:uid="{00000000-0005-0000-0000-000024050000}"/>
    <cellStyle name="_EGMCL STD BUDGET - APRIL 20_Limit Chart HSBC-MAY '09_Summary Sheet _Summary OF Stock " xfId="509" xr:uid="{00000000-0005-0000-0000-000025050000}"/>
    <cellStyle name="_EGMCL STD BUDGET - APRIL 20_Limit Chart HSBC-MAY '09_Summary Sheet _TrialBal 30th June '10-2" xfId="510" xr:uid="{00000000-0005-0000-0000-000026050000}"/>
    <cellStyle name="_EGMCL STD BUDGET - APRIL 20_Limit Chart HSBC-MAY '09_Transit" xfId="511" xr:uid="{00000000-0005-0000-0000-000027050000}"/>
    <cellStyle name="_EGMCL STD BUDGET - APRIL 20_Limit Chart HSBC-MAY '09_Transit_~2136082" xfId="512" xr:uid="{00000000-0005-0000-0000-000028050000}"/>
    <cellStyle name="_EGMCL STD BUDGET - APRIL 20_Limit Chart HSBC-MAY '09_Transit_Closing Stock of 31st August'10" xfId="513" xr:uid="{00000000-0005-0000-0000-000029050000}"/>
    <cellStyle name="_EGMCL STD BUDGET - APRIL 20_Limit Chart HSBC-MAY '09_Transit_Closing Stock of 31st August'10_~2136082" xfId="514" xr:uid="{00000000-0005-0000-0000-00002A050000}"/>
    <cellStyle name="_EGMCL STD BUDGET - APRIL 20_Limit Chart HSBC-MAY '09_TrialBal 30th June '10-2" xfId="515" xr:uid="{00000000-0005-0000-0000-00002B050000}"/>
    <cellStyle name="_EGMCL STD BUDGET - APRIL 20_limit status-  March '09" xfId="516" xr:uid="{00000000-0005-0000-0000-00002C050000}"/>
    <cellStyle name="_EGMCL STD BUDGET - APRIL 20_limit status-  March '09 2" xfId="2685" xr:uid="{00000000-0005-0000-0000-00002D050000}"/>
    <cellStyle name="_EGMCL STD BUDGET - APRIL 20_limit status-  March '09_~2136082" xfId="517" xr:uid="{00000000-0005-0000-0000-00002E050000}"/>
    <cellStyle name="_EGMCL STD BUDGET - APRIL 20_limit status-  March '09_1" xfId="518" xr:uid="{00000000-0005-0000-0000-00002F050000}"/>
    <cellStyle name="_EGMCL STD BUDGET - APRIL 20_limit status-  March '09_1 2" xfId="2686" xr:uid="{00000000-0005-0000-0000-000030050000}"/>
    <cellStyle name="_EGMCL STD BUDGET - APRIL 20_limit status-  March '09_1_~2136082" xfId="519" xr:uid="{00000000-0005-0000-0000-000031050000}"/>
    <cellStyle name="_EGMCL STD BUDGET - APRIL 20_limit status-  March '09_1_Addition Fixed Assets" xfId="520" xr:uid="{00000000-0005-0000-0000-000032050000}"/>
    <cellStyle name="_EGMCL STD BUDGET - APRIL 20_limit status-  March '09_1_BANK POSITION FOR ALL BANK ( CITI, HSBC &amp; SCB )" xfId="5977" xr:uid="{00000000-0005-0000-0000-000033050000}"/>
    <cellStyle name="_EGMCL STD BUDGET - APRIL 20_limit status-  March '09_1_BANK POSITION FOR ALL BANK ( CITI, HSBC &amp; SCB ) 2" xfId="5978" xr:uid="{00000000-0005-0000-0000-000034050000}"/>
    <cellStyle name="_EGMCL STD BUDGET - APRIL 20_limit status-  March '09_1_BANK POSITION FOR ALL BANK ( CITI, HSBC &amp; SCB ) 3" xfId="5979" xr:uid="{00000000-0005-0000-0000-000035050000}"/>
    <cellStyle name="_EGMCL STD BUDGET - APRIL 20_limit status-  March '09_1_BANK POSITION FOR ALL BANK ( CITI, HSBC , SCB &amp; EBL )" xfId="5980" xr:uid="{00000000-0005-0000-0000-000036050000}"/>
    <cellStyle name="_EGMCL STD BUDGET - APRIL 20_limit status-  March '09_1_BANK POSITION FOR ALL BANK ( CITI, HSBC , SCB &amp; EBL ) 2" xfId="7720" xr:uid="{00000000-0005-0000-0000-000037050000}"/>
    <cellStyle name="_EGMCL STD BUDGET - APRIL 20_limit status-  March '09_1_Book2" xfId="521" xr:uid="{00000000-0005-0000-0000-000038050000}"/>
    <cellStyle name="_EGMCL STD BUDGET - APRIL 20_limit status-  March '09_1_Citi MOB - June, 2011 ( Final )- REVISED" xfId="5981" xr:uid="{00000000-0005-0000-0000-000039050000}"/>
    <cellStyle name="_EGMCL STD BUDGET - APRIL 20_limit status-  March '09_1_CITI MOB  Month of December 2011- Final" xfId="5982" xr:uid="{00000000-0005-0000-0000-00003A050000}"/>
    <cellStyle name="_EGMCL STD BUDGET - APRIL 20_limit status-  March '09_1_Closing Stock of 31st August'10" xfId="522" xr:uid="{00000000-0005-0000-0000-00003B050000}"/>
    <cellStyle name="_EGMCL STD BUDGET - APRIL 20_limit status-  March '09_1_Copy of Fabrics Closing Stock of 09-10" xfId="523" xr:uid="{00000000-0005-0000-0000-00003C050000}"/>
    <cellStyle name="_EGMCL STD BUDGET - APRIL 20_limit status-  March '09_1_EGMCL-FUND-PLAN-CITI" xfId="5983" xr:uid="{00000000-0005-0000-0000-00003D050000}"/>
    <cellStyle name="_EGMCL STD BUDGET - APRIL 20_limit status-  March '09_1_EGMCL-FUND-PLAN-CITI -1" xfId="5984" xr:uid="{00000000-0005-0000-0000-00003E050000}"/>
    <cellStyle name="_EGMCL STD BUDGET - APRIL 20_limit status-  March '09_1_EGMCL-FUND-PLAN-CITI -1 2" xfId="5985" xr:uid="{00000000-0005-0000-0000-00003F050000}"/>
    <cellStyle name="_EGMCL STD BUDGET - APRIL 20_limit status-  March '09_1_EGMCL-FUND-PLAN-CITI -1 3" xfId="5986" xr:uid="{00000000-0005-0000-0000-000040050000}"/>
    <cellStyle name="_EGMCL STD BUDGET - APRIL 20_limit status-  March '09_1_EGMCL-FUND-PLAN-CITI 2" xfId="5987" xr:uid="{00000000-0005-0000-0000-000041050000}"/>
    <cellStyle name="_EGMCL STD BUDGET - APRIL 20_limit status-  March '09_1_EGMCL-FUND-PLAN-CITI 3" xfId="5988" xr:uid="{00000000-0005-0000-0000-000042050000}"/>
    <cellStyle name="_EGMCL STD BUDGET - APRIL 20_limit status-  March '09_1_EGMCL-FUND-PLAN-CITI 4" xfId="7721" xr:uid="{00000000-0005-0000-0000-000043050000}"/>
    <cellStyle name="_EGMCL STD BUDGET - APRIL 20_limit status-  March '09_1_Financial Statement - EGMCL 30th  June'10(New)" xfId="524" xr:uid="{00000000-0005-0000-0000-000044050000}"/>
    <cellStyle name="_EGMCL STD BUDGET - APRIL 20_limit status-  March '09_1_Financial Statement - EGMCL 30th Sep '2010" xfId="525" xr:uid="{00000000-0005-0000-0000-000045050000}"/>
    <cellStyle name="_EGMCL STD BUDGET - APRIL 20_limit status-  March '09_1_Financial Statement - EGMCL dated 17.06.10" xfId="526" xr:uid="{00000000-0005-0000-0000-000046050000}"/>
    <cellStyle name="_EGMCL STD BUDGET - APRIL 20_limit status-  March '09_1_Financial Statement - EGMCL May'10" xfId="527" xr:uid="{00000000-0005-0000-0000-000047050000}"/>
    <cellStyle name="_EGMCL STD BUDGET - APRIL 20_limit status-  March '09_1_Import Register (Unit-1)" xfId="2687" xr:uid="{00000000-0005-0000-0000-000048050000}"/>
    <cellStyle name="_EGMCL STD BUDGET - APRIL 20_limit status-  March '09_1_Import Register (Unit-1) 2" xfId="2688" xr:uid="{00000000-0005-0000-0000-000049050000}"/>
    <cellStyle name="_EGMCL STD BUDGET - APRIL 20_limit status-  March '09_1_June Export" xfId="5989" xr:uid="{00000000-0005-0000-0000-00004A050000}"/>
    <cellStyle name="_EGMCL STD BUDGET - APRIL 20_limit status-  March '09_1_June Export 2" xfId="5990" xr:uid="{00000000-0005-0000-0000-00004B050000}"/>
    <cellStyle name="_EGMCL STD BUDGET - APRIL 20_limit status-  March '09_1_June Export 3" xfId="5991" xr:uid="{00000000-0005-0000-0000-00004C050000}"/>
    <cellStyle name="_EGMCL STD BUDGET - APRIL 20_limit status-  March '09_1_June Import" xfId="5992" xr:uid="{00000000-0005-0000-0000-00004D050000}"/>
    <cellStyle name="_EGMCL STD BUDGET - APRIL 20_limit status-  March '09_1_June Import 2" xfId="5993" xr:uid="{00000000-0005-0000-0000-00004E050000}"/>
    <cellStyle name="_EGMCL STD BUDGET - APRIL 20_limit status-  March '09_1_June Import 3" xfId="5994" xr:uid="{00000000-0005-0000-0000-00004F050000}"/>
    <cellStyle name="_EGMCL STD BUDGET - APRIL 20_limit status-  March '09_1_Summary OF Stock " xfId="528" xr:uid="{00000000-0005-0000-0000-000050050000}"/>
    <cellStyle name="_EGMCL STD BUDGET - APRIL 20_limit status-  March '09_1_Summary OF Stock _~2136082" xfId="529" xr:uid="{00000000-0005-0000-0000-000051050000}"/>
    <cellStyle name="_EGMCL STD BUDGET - APRIL 20_limit status-  March '09_1_Summary OF Stock _Addition Fixed Assets" xfId="530" xr:uid="{00000000-0005-0000-0000-000052050000}"/>
    <cellStyle name="_EGMCL STD BUDGET - APRIL 20_limit status-  March '09_1_Summary OF Stock _Book2" xfId="531" xr:uid="{00000000-0005-0000-0000-000053050000}"/>
    <cellStyle name="_EGMCL STD BUDGET - APRIL 20_limit status-  March '09_1_Summary OF Stock _Closing Stock of 31st August'10" xfId="532" xr:uid="{00000000-0005-0000-0000-000054050000}"/>
    <cellStyle name="_EGMCL STD BUDGET - APRIL 20_limit status-  March '09_1_Summary OF Stock _Copy of Fabrics Closing Stock of 09-10" xfId="533" xr:uid="{00000000-0005-0000-0000-000055050000}"/>
    <cellStyle name="_EGMCL STD BUDGET - APRIL 20_limit status-  March '09_1_Summary OF Stock _Financial Statement - EGMCL 30th  June'10(New)" xfId="534" xr:uid="{00000000-0005-0000-0000-000056050000}"/>
    <cellStyle name="_EGMCL STD BUDGET - APRIL 20_limit status-  March '09_1_Summary OF Stock _Financial Statement - EGMCL 30th Sep '2010" xfId="535" xr:uid="{00000000-0005-0000-0000-000057050000}"/>
    <cellStyle name="_EGMCL STD BUDGET - APRIL 20_limit status-  March '09_1_Transit" xfId="536" xr:uid="{00000000-0005-0000-0000-000058050000}"/>
    <cellStyle name="_EGMCL STD BUDGET - APRIL 20_limit status-  March '09_1_Transit_~2136082" xfId="537" xr:uid="{00000000-0005-0000-0000-000059050000}"/>
    <cellStyle name="_EGMCL STD BUDGET - APRIL 20_limit status-  March '09_1_TrialBal 30th June '10-2" xfId="538" xr:uid="{00000000-0005-0000-0000-00005A050000}"/>
    <cellStyle name="_EGMCL STD BUDGET - APRIL 20_limit status-  March '09_Addition Fixed Assets" xfId="539" xr:uid="{00000000-0005-0000-0000-00005B050000}"/>
    <cellStyle name="_EGMCL STD BUDGET - APRIL 20_limit status-  March '09_BANK POSITION FOR ALL BANK ( CITI, HSBC &amp; SCB )" xfId="5995" xr:uid="{00000000-0005-0000-0000-00005C050000}"/>
    <cellStyle name="_EGMCL STD BUDGET - APRIL 20_limit status-  March '09_BANK POSITION FOR ALL BANK ( CITI, HSBC &amp; SCB ) 2" xfId="5996" xr:uid="{00000000-0005-0000-0000-00005D050000}"/>
    <cellStyle name="_EGMCL STD BUDGET - APRIL 20_limit status-  March '09_BANK POSITION FOR ALL BANK ( CITI, HSBC &amp; SCB ) 3" xfId="5997" xr:uid="{00000000-0005-0000-0000-00005E050000}"/>
    <cellStyle name="_EGMCL STD BUDGET - APRIL 20_limit status-  March '09_BANK POSITION FOR ALL BANK ( CITI, HSBC , SCB &amp; EBL )" xfId="5998" xr:uid="{00000000-0005-0000-0000-00005F050000}"/>
    <cellStyle name="_EGMCL STD BUDGET - APRIL 20_limit status-  March '09_BANK POSITION FOR ALL BANK ( CITI, HSBC , SCB &amp; EBL ) 2" xfId="7722" xr:uid="{00000000-0005-0000-0000-000060050000}"/>
    <cellStyle name="_EGMCL STD BUDGET - APRIL 20_limit status-  March '09_Book2" xfId="540" xr:uid="{00000000-0005-0000-0000-000061050000}"/>
    <cellStyle name="_EGMCL STD BUDGET - APRIL 20_limit status-  March '09_Citi MOB - June, 2011 ( Final )- REVISED" xfId="5999" xr:uid="{00000000-0005-0000-0000-000062050000}"/>
    <cellStyle name="_EGMCL STD BUDGET - APRIL 20_limit status-  March '09_CITI MOB  Month of December 2011- Final" xfId="6000" xr:uid="{00000000-0005-0000-0000-000063050000}"/>
    <cellStyle name="_EGMCL STD BUDGET - APRIL 20_limit status-  March '09_Closing Stock of 31st August'10" xfId="541" xr:uid="{00000000-0005-0000-0000-000064050000}"/>
    <cellStyle name="_EGMCL STD BUDGET - APRIL 20_limit status-  March '09_Copy of Fabrics Closing Stock of 09-10" xfId="542" xr:uid="{00000000-0005-0000-0000-000065050000}"/>
    <cellStyle name="_EGMCL STD BUDGET - APRIL 20_limit status-  March '09_EGMCL-FUND-PLAN-CITI" xfId="6001" xr:uid="{00000000-0005-0000-0000-000066050000}"/>
    <cellStyle name="_EGMCL STD BUDGET - APRIL 20_limit status-  March '09_EGMCL-FUND-PLAN-CITI -1" xfId="6002" xr:uid="{00000000-0005-0000-0000-000067050000}"/>
    <cellStyle name="_EGMCL STD BUDGET - APRIL 20_limit status-  March '09_EGMCL-FUND-PLAN-CITI -1 2" xfId="6003" xr:uid="{00000000-0005-0000-0000-000068050000}"/>
    <cellStyle name="_EGMCL STD BUDGET - APRIL 20_limit status-  March '09_EGMCL-FUND-PLAN-CITI -1 3" xfId="6004" xr:uid="{00000000-0005-0000-0000-000069050000}"/>
    <cellStyle name="_EGMCL STD BUDGET - APRIL 20_limit status-  March '09_EGMCL-FUND-PLAN-CITI 2" xfId="6005" xr:uid="{00000000-0005-0000-0000-00006A050000}"/>
    <cellStyle name="_EGMCL STD BUDGET - APRIL 20_limit status-  March '09_EGMCL-FUND-PLAN-CITI 3" xfId="6006" xr:uid="{00000000-0005-0000-0000-00006B050000}"/>
    <cellStyle name="_EGMCL STD BUDGET - APRIL 20_limit status-  March '09_EGMCL-FUND-PLAN-CITI 4" xfId="7723" xr:uid="{00000000-0005-0000-0000-00006C050000}"/>
    <cellStyle name="_EGMCL STD BUDGET - APRIL 20_limit status-  March '09_Financial Statement - EGMCL 30th  June'10(New)" xfId="543" xr:uid="{00000000-0005-0000-0000-00006D050000}"/>
    <cellStyle name="_EGMCL STD BUDGET - APRIL 20_limit status-  March '09_Financial Statement - EGMCL 30th Sep '2010" xfId="544" xr:uid="{00000000-0005-0000-0000-00006E050000}"/>
    <cellStyle name="_EGMCL STD BUDGET - APRIL 20_limit status-  March '09_Financial Statement - EGMCL dated 17.06.10" xfId="545" xr:uid="{00000000-0005-0000-0000-00006F050000}"/>
    <cellStyle name="_EGMCL STD BUDGET - APRIL 20_limit status-  March '09_Financial Statement - EGMCL May'10" xfId="546" xr:uid="{00000000-0005-0000-0000-000070050000}"/>
    <cellStyle name="_EGMCL STD BUDGET - APRIL 20_limit status-  March '09_Import Register (Unit-1)" xfId="2689" xr:uid="{00000000-0005-0000-0000-000071050000}"/>
    <cellStyle name="_EGMCL STD BUDGET - APRIL 20_limit status-  March '09_Import Register (Unit-1) 2" xfId="2690" xr:uid="{00000000-0005-0000-0000-000072050000}"/>
    <cellStyle name="_EGMCL STD BUDGET - APRIL 20_limit status-  March '09_June Export" xfId="6007" xr:uid="{00000000-0005-0000-0000-000073050000}"/>
    <cellStyle name="_EGMCL STD BUDGET - APRIL 20_limit status-  March '09_June Export 2" xfId="6008" xr:uid="{00000000-0005-0000-0000-000074050000}"/>
    <cellStyle name="_EGMCL STD BUDGET - APRIL 20_limit status-  March '09_June Export 3" xfId="6009" xr:uid="{00000000-0005-0000-0000-000075050000}"/>
    <cellStyle name="_EGMCL STD BUDGET - APRIL 20_limit status-  March '09_June Import" xfId="6010" xr:uid="{00000000-0005-0000-0000-000076050000}"/>
    <cellStyle name="_EGMCL STD BUDGET - APRIL 20_limit status-  March '09_June Import 2" xfId="6011" xr:uid="{00000000-0005-0000-0000-000077050000}"/>
    <cellStyle name="_EGMCL STD BUDGET - APRIL 20_limit status-  March '09_June Import 3" xfId="6012" xr:uid="{00000000-0005-0000-0000-000078050000}"/>
    <cellStyle name="_EGMCL STD BUDGET - APRIL 20_limit status-  March '09_Summary OF Stock " xfId="547" xr:uid="{00000000-0005-0000-0000-000079050000}"/>
    <cellStyle name="_EGMCL STD BUDGET - APRIL 20_limit status-  March '09_Summary OF Stock _~2136082" xfId="548" xr:uid="{00000000-0005-0000-0000-00007A050000}"/>
    <cellStyle name="_EGMCL STD BUDGET - APRIL 20_limit status-  March '09_Summary OF Stock _Addition Fixed Assets" xfId="549" xr:uid="{00000000-0005-0000-0000-00007B050000}"/>
    <cellStyle name="_EGMCL STD BUDGET - APRIL 20_limit status-  March '09_Summary OF Stock _Book2" xfId="550" xr:uid="{00000000-0005-0000-0000-00007C050000}"/>
    <cellStyle name="_EGMCL STD BUDGET - APRIL 20_limit status-  March '09_Summary OF Stock _Closing Stock of 31st August'10" xfId="551" xr:uid="{00000000-0005-0000-0000-00007D050000}"/>
    <cellStyle name="_EGMCL STD BUDGET - APRIL 20_limit status-  March '09_Summary OF Stock _Copy of Fabrics Closing Stock of 09-10" xfId="552" xr:uid="{00000000-0005-0000-0000-00007E050000}"/>
    <cellStyle name="_EGMCL STD BUDGET - APRIL 20_limit status-  March '09_Summary OF Stock _Financial Statement - EGMCL 30th  June'10(New)" xfId="553" xr:uid="{00000000-0005-0000-0000-00007F050000}"/>
    <cellStyle name="_EGMCL STD BUDGET - APRIL 20_limit status-  March '09_Summary OF Stock _Financial Statement - EGMCL 30th Sep '2010" xfId="554" xr:uid="{00000000-0005-0000-0000-000080050000}"/>
    <cellStyle name="_EGMCL STD BUDGET - APRIL 20_limit status-  March '09_Transit" xfId="555" xr:uid="{00000000-0005-0000-0000-000081050000}"/>
    <cellStyle name="_EGMCL STD BUDGET - APRIL 20_limit status-  March '09_Transit_~2136082" xfId="556" xr:uid="{00000000-0005-0000-0000-000082050000}"/>
    <cellStyle name="_EGMCL STD BUDGET - APRIL 20_limit status-  March '09_TrialBal 30th June '10-2" xfId="557" xr:uid="{00000000-0005-0000-0000-000083050000}"/>
    <cellStyle name="_EGMCL STD BUDGET - APRIL 20_limit status- April  '09-CITI " xfId="558" xr:uid="{00000000-0005-0000-0000-000084050000}"/>
    <cellStyle name="_EGMCL STD BUDGET - APRIL 20_limit status- April  '09-CITI  2" xfId="2691" xr:uid="{00000000-0005-0000-0000-000085050000}"/>
    <cellStyle name="_EGMCL STD BUDGET - APRIL 20_limit status- April  '09-CITI _~2136082" xfId="559" xr:uid="{00000000-0005-0000-0000-000086050000}"/>
    <cellStyle name="_EGMCL STD BUDGET - APRIL 20_limit status- April  '09-CITI _Addition Fixed Assets" xfId="560" xr:uid="{00000000-0005-0000-0000-000087050000}"/>
    <cellStyle name="_EGMCL STD BUDGET - APRIL 20_limit status- April  '09-CITI _BANK POSITION FOR ALL BANK ( CITI, HSBC &amp; SCB )" xfId="6013" xr:uid="{00000000-0005-0000-0000-000088050000}"/>
    <cellStyle name="_EGMCL STD BUDGET - APRIL 20_limit status- April  '09-CITI _BANK POSITION FOR ALL BANK ( CITI, HSBC &amp; SCB ) 2" xfId="6014" xr:uid="{00000000-0005-0000-0000-000089050000}"/>
    <cellStyle name="_EGMCL STD BUDGET - APRIL 20_limit status- April  '09-CITI _BANK POSITION FOR ALL BANK ( CITI, HSBC &amp; SCB ) 3" xfId="6015" xr:uid="{00000000-0005-0000-0000-00008A050000}"/>
    <cellStyle name="_EGMCL STD BUDGET - APRIL 20_limit status- April  '09-CITI _BANK POSITION FOR ALL BANK ( CITI, HSBC , SCB &amp; EBL )" xfId="6016" xr:uid="{00000000-0005-0000-0000-00008B050000}"/>
    <cellStyle name="_EGMCL STD BUDGET - APRIL 20_limit status- April  '09-CITI _BANK POSITION FOR ALL BANK ( CITI, HSBC , SCB &amp; EBL ) 2" xfId="7724" xr:uid="{00000000-0005-0000-0000-00008C050000}"/>
    <cellStyle name="_EGMCL STD BUDGET - APRIL 20_limit status- April  '09-CITI _Book2" xfId="561" xr:uid="{00000000-0005-0000-0000-00008D050000}"/>
    <cellStyle name="_EGMCL STD BUDGET - APRIL 20_limit status- April  '09-CITI _Citi MOB - June, 2011 ( Final )- REVISED" xfId="6017" xr:uid="{00000000-0005-0000-0000-00008E050000}"/>
    <cellStyle name="_EGMCL STD BUDGET - APRIL 20_limit status- April  '09-CITI _CITI MOB  Month of December 2011- Final" xfId="6018" xr:uid="{00000000-0005-0000-0000-00008F050000}"/>
    <cellStyle name="_EGMCL STD BUDGET - APRIL 20_limit status- April  '09-CITI _Closing Stock of 31st August'10" xfId="562" xr:uid="{00000000-0005-0000-0000-000090050000}"/>
    <cellStyle name="_EGMCL STD BUDGET - APRIL 20_limit status- April  '09-CITI _Copy of Fabrics Closing Stock of 09-10" xfId="563" xr:uid="{00000000-0005-0000-0000-000091050000}"/>
    <cellStyle name="_EGMCL STD BUDGET - APRIL 20_limit status- April  '09-CITI _EGMCL-FUND-PLAN-CITI" xfId="6019" xr:uid="{00000000-0005-0000-0000-000092050000}"/>
    <cellStyle name="_EGMCL STD BUDGET - APRIL 20_limit status- April  '09-CITI _EGMCL-FUND-PLAN-CITI -1" xfId="6020" xr:uid="{00000000-0005-0000-0000-000093050000}"/>
    <cellStyle name="_EGMCL STD BUDGET - APRIL 20_limit status- April  '09-CITI _EGMCL-FUND-PLAN-CITI -1 2" xfId="6021" xr:uid="{00000000-0005-0000-0000-000094050000}"/>
    <cellStyle name="_EGMCL STD BUDGET - APRIL 20_limit status- April  '09-CITI _EGMCL-FUND-PLAN-CITI -1 3" xfId="6022" xr:uid="{00000000-0005-0000-0000-000095050000}"/>
    <cellStyle name="_EGMCL STD BUDGET - APRIL 20_limit status- April  '09-CITI _EGMCL-FUND-PLAN-CITI 2" xfId="6023" xr:uid="{00000000-0005-0000-0000-000096050000}"/>
    <cellStyle name="_EGMCL STD BUDGET - APRIL 20_limit status- April  '09-CITI _EGMCL-FUND-PLAN-CITI 3" xfId="6024" xr:uid="{00000000-0005-0000-0000-000097050000}"/>
    <cellStyle name="_EGMCL STD BUDGET - APRIL 20_limit status- April  '09-CITI _EGMCL-FUND-PLAN-CITI 4" xfId="7725" xr:uid="{00000000-0005-0000-0000-000098050000}"/>
    <cellStyle name="_EGMCL STD BUDGET - APRIL 20_limit status- April  '09-CITI _Financial Statement - EGMCL 30th  June'10(New)" xfId="564" xr:uid="{00000000-0005-0000-0000-000099050000}"/>
    <cellStyle name="_EGMCL STD BUDGET - APRIL 20_limit status- April  '09-CITI _Financial Statement - EGMCL 30th Sep '2010" xfId="565" xr:uid="{00000000-0005-0000-0000-00009A050000}"/>
    <cellStyle name="_EGMCL STD BUDGET - APRIL 20_limit status- April  '09-CITI _Financial Statement - EGMCL dated 17.06.10" xfId="566" xr:uid="{00000000-0005-0000-0000-00009B050000}"/>
    <cellStyle name="_EGMCL STD BUDGET - APRIL 20_limit status- April  '09-CITI _Financial Statement - EGMCL May'10" xfId="567" xr:uid="{00000000-0005-0000-0000-00009C050000}"/>
    <cellStyle name="_EGMCL STD BUDGET - APRIL 20_limit status- April  '09-CITI _Import Register (Unit-1)" xfId="2692" xr:uid="{00000000-0005-0000-0000-00009D050000}"/>
    <cellStyle name="_EGMCL STD BUDGET - APRIL 20_limit status- April  '09-CITI _Import Register (Unit-1) 2" xfId="2693" xr:uid="{00000000-0005-0000-0000-00009E050000}"/>
    <cellStyle name="_EGMCL STD BUDGET - APRIL 20_limit status- April  '09-CITI _June Export" xfId="6025" xr:uid="{00000000-0005-0000-0000-00009F050000}"/>
    <cellStyle name="_EGMCL STD BUDGET - APRIL 20_limit status- April  '09-CITI _June Export 2" xfId="6026" xr:uid="{00000000-0005-0000-0000-0000A0050000}"/>
    <cellStyle name="_EGMCL STD BUDGET - APRIL 20_limit status- April  '09-CITI _June Export 3" xfId="6027" xr:uid="{00000000-0005-0000-0000-0000A1050000}"/>
    <cellStyle name="_EGMCL STD BUDGET - APRIL 20_limit status- April  '09-CITI _June Import" xfId="6028" xr:uid="{00000000-0005-0000-0000-0000A2050000}"/>
    <cellStyle name="_EGMCL STD BUDGET - APRIL 20_limit status- April  '09-CITI _June Import 2" xfId="6029" xr:uid="{00000000-0005-0000-0000-0000A3050000}"/>
    <cellStyle name="_EGMCL STD BUDGET - APRIL 20_limit status- April  '09-CITI _June Import 3" xfId="6030" xr:uid="{00000000-0005-0000-0000-0000A4050000}"/>
    <cellStyle name="_EGMCL STD BUDGET - APRIL 20_limit status- April  '09-CITI _Summary OF Stock " xfId="568" xr:uid="{00000000-0005-0000-0000-0000A5050000}"/>
    <cellStyle name="_EGMCL STD BUDGET - APRIL 20_limit status- April  '09-CITI _Summary OF Stock _~2136082" xfId="569" xr:uid="{00000000-0005-0000-0000-0000A6050000}"/>
    <cellStyle name="_EGMCL STD BUDGET - APRIL 20_limit status- April  '09-CITI _Summary OF Stock _Addition Fixed Assets" xfId="570" xr:uid="{00000000-0005-0000-0000-0000A7050000}"/>
    <cellStyle name="_EGMCL STD BUDGET - APRIL 20_limit status- April  '09-CITI _Summary OF Stock _Book2" xfId="571" xr:uid="{00000000-0005-0000-0000-0000A8050000}"/>
    <cellStyle name="_EGMCL STD BUDGET - APRIL 20_limit status- April  '09-CITI _Summary OF Stock _Closing Stock of 31st August'10" xfId="572" xr:uid="{00000000-0005-0000-0000-0000A9050000}"/>
    <cellStyle name="_EGMCL STD BUDGET - APRIL 20_limit status- April  '09-CITI _Summary OF Stock _Copy of Fabrics Closing Stock of 09-10" xfId="573" xr:uid="{00000000-0005-0000-0000-0000AA050000}"/>
    <cellStyle name="_EGMCL STD BUDGET - APRIL 20_limit status- April  '09-CITI _Summary OF Stock _Financial Statement - EGMCL 30th  June'10(New)" xfId="574" xr:uid="{00000000-0005-0000-0000-0000AB050000}"/>
    <cellStyle name="_EGMCL STD BUDGET - APRIL 20_limit status- April  '09-CITI _Summary OF Stock _Financial Statement - EGMCL 30th Sep '2010" xfId="575" xr:uid="{00000000-0005-0000-0000-0000AC050000}"/>
    <cellStyle name="_EGMCL STD BUDGET - APRIL 20_limit status- April  '09-CITI _Transit" xfId="576" xr:uid="{00000000-0005-0000-0000-0000AD050000}"/>
    <cellStyle name="_EGMCL STD BUDGET - APRIL 20_limit status- April  '09-CITI _Transit_~2136082" xfId="577" xr:uid="{00000000-0005-0000-0000-0000AE050000}"/>
    <cellStyle name="_EGMCL STD BUDGET - APRIL 20_limit status- April  '09-CITI _TrialBal 30th June '10-2" xfId="578" xr:uid="{00000000-0005-0000-0000-0000AF050000}"/>
    <cellStyle name="_EGMCL STD BUDGET - APRIL 20_Pay Roll Analysis_Dec 08" xfId="2694" xr:uid="{00000000-0005-0000-0000-0000B0050000}"/>
    <cellStyle name="_EGMCL STD BUDGET - APRIL 20_Pay Roll Analysis_Dec 08 2" xfId="2695" xr:uid="{00000000-0005-0000-0000-0000B1050000}"/>
    <cellStyle name="_EGMCL STD BUDGET - APRIL 20_Pay Roll Analysis_Dec 08_Carton" xfId="2696" xr:uid="{00000000-0005-0000-0000-0000B2050000}"/>
    <cellStyle name="_EGMCL STD BUDGET - APRIL 20_Pay Roll Analysis_Dec 08_Carton 2" xfId="2697" xr:uid="{00000000-0005-0000-0000-0000B3050000}"/>
    <cellStyle name="_EGMCL STD BUDGET - APRIL 20_Pay Roll Analysis_Dec 08_Expenses Perfomance March'09" xfId="2698" xr:uid="{00000000-0005-0000-0000-0000B4050000}"/>
    <cellStyle name="_EGMCL STD BUDGET - APRIL 20_Pay Roll Analysis_Dec 08_Expenses Perfomance March'09 2" xfId="2699" xr:uid="{00000000-0005-0000-0000-0000B5050000}"/>
    <cellStyle name="_EGMCL STD BUDGET - APRIL 20_Pay Roll Analysis_Dec 08_EXPORT-MAY" xfId="2700" xr:uid="{00000000-0005-0000-0000-0000B6050000}"/>
    <cellStyle name="_EGMCL STD BUDGET - APRIL 20_Pay Roll Analysis_Dec 08_EXPORT-MAY 2" xfId="2701" xr:uid="{00000000-0005-0000-0000-0000B7050000}"/>
    <cellStyle name="_EGMCL STD BUDGET - APRIL 20_Pay Roll Analysis_Dec 08_MIS For the Month Of Aug_09" xfId="2702" xr:uid="{00000000-0005-0000-0000-0000B8050000}"/>
    <cellStyle name="_EGMCL STD BUDGET - APRIL 20_Pay Roll Analysis_Dec 08_MIS For the Month Of Aug_09 2" xfId="2703" xr:uid="{00000000-0005-0000-0000-0000B9050000}"/>
    <cellStyle name="_EGMCL STD BUDGET - APRIL 20_Pay Roll Analysis_Dec 08_MIS For the Month Of DEC_09" xfId="2704" xr:uid="{00000000-0005-0000-0000-0000BA050000}"/>
    <cellStyle name="_EGMCL STD BUDGET - APRIL 20_Pay Roll Analysis_Dec 08_MIS For the Month Of DEC_09 2" xfId="2705" xr:uid="{00000000-0005-0000-0000-0000BB050000}"/>
    <cellStyle name="_EGMCL STD BUDGET - APRIL 20_Pay Roll Analysis_Dec 08_MIS For the Month Of Sep_09" xfId="2706" xr:uid="{00000000-0005-0000-0000-0000BC050000}"/>
    <cellStyle name="_EGMCL STD BUDGET - APRIL 20_Pay Roll Analysis_Dec 08_MIS For the Month Of Sep_09 2" xfId="2707" xr:uid="{00000000-0005-0000-0000-0000BD050000}"/>
    <cellStyle name="_EGMCL STD BUDGET - APRIL 20_Pay Roll Analysis_Dec 08_Production  performance-May,09" xfId="2708" xr:uid="{00000000-0005-0000-0000-0000BE050000}"/>
    <cellStyle name="_EGMCL STD BUDGET - APRIL 20_Pay Roll Analysis_Dec 08_Production  performance-May,09 2" xfId="2709" xr:uid="{00000000-0005-0000-0000-0000BF050000}"/>
    <cellStyle name="_EGMCL STD BUDGET - APRIL 20_Pay Roll Analysis_Dec 08_Production Preformance report-March,09" xfId="2710" xr:uid="{00000000-0005-0000-0000-0000C0050000}"/>
    <cellStyle name="_EGMCL STD BUDGET - APRIL 20_Pay Roll Analysis_Dec 08_Production Preformance report-March,09 2" xfId="2711" xr:uid="{00000000-0005-0000-0000-0000C1050000}"/>
    <cellStyle name="_EGMCL STD BUDGET - APRIL 20_Pay Roll Analysis_Nov 08" xfId="2712" xr:uid="{00000000-0005-0000-0000-0000C2050000}"/>
    <cellStyle name="_EGMCL STD BUDGET - APRIL 20_Pay Roll Analysis_Nov 08 2" xfId="2713" xr:uid="{00000000-0005-0000-0000-0000C3050000}"/>
    <cellStyle name="_EGMCL STD BUDGET - APRIL 20_Pay Roll Analysis_Nov 08_Carton" xfId="2714" xr:uid="{00000000-0005-0000-0000-0000C4050000}"/>
    <cellStyle name="_EGMCL STD BUDGET - APRIL 20_Pay Roll Analysis_Nov 08_Carton 2" xfId="2715" xr:uid="{00000000-0005-0000-0000-0000C5050000}"/>
    <cellStyle name="_EGMCL STD BUDGET - APRIL 20_Pay Roll Analysis_Nov 08_Expenses Perfomance March'09" xfId="2716" xr:uid="{00000000-0005-0000-0000-0000C6050000}"/>
    <cellStyle name="_EGMCL STD BUDGET - APRIL 20_Pay Roll Analysis_Nov 08_Expenses Perfomance March'09 2" xfId="2717" xr:uid="{00000000-0005-0000-0000-0000C7050000}"/>
    <cellStyle name="_EGMCL STD BUDGET - APRIL 20_Pay Roll Analysis_Nov 08_EXPORT-MAY" xfId="2718" xr:uid="{00000000-0005-0000-0000-0000C8050000}"/>
    <cellStyle name="_EGMCL STD BUDGET - APRIL 20_Pay Roll Analysis_Nov 08_EXPORT-MAY 2" xfId="2719" xr:uid="{00000000-0005-0000-0000-0000C9050000}"/>
    <cellStyle name="_EGMCL STD BUDGET - APRIL 20_Pay Roll Analysis_Nov 08_MIS For the Month Of Aug_09" xfId="2720" xr:uid="{00000000-0005-0000-0000-0000CA050000}"/>
    <cellStyle name="_EGMCL STD BUDGET - APRIL 20_Pay Roll Analysis_Nov 08_MIS For the Month Of Aug_09 2" xfId="2721" xr:uid="{00000000-0005-0000-0000-0000CB050000}"/>
    <cellStyle name="_EGMCL STD BUDGET - APRIL 20_Pay Roll Analysis_Nov 08_MIS For the Month Of DEC_09" xfId="2722" xr:uid="{00000000-0005-0000-0000-0000CC050000}"/>
    <cellStyle name="_EGMCL STD BUDGET - APRIL 20_Pay Roll Analysis_Nov 08_MIS For the Month Of DEC_09 2" xfId="2723" xr:uid="{00000000-0005-0000-0000-0000CD050000}"/>
    <cellStyle name="_EGMCL STD BUDGET - APRIL 20_Pay Roll Analysis_Nov 08_MIS For the Month Of Sep_09" xfId="2724" xr:uid="{00000000-0005-0000-0000-0000CE050000}"/>
    <cellStyle name="_EGMCL STD BUDGET - APRIL 20_Pay Roll Analysis_Nov 08_MIS For the Month Of Sep_09 2" xfId="2725" xr:uid="{00000000-0005-0000-0000-0000CF050000}"/>
    <cellStyle name="_EGMCL STD BUDGET - APRIL 20_Pay Roll Analysis_Nov 08_Production  performance-May,09" xfId="2726" xr:uid="{00000000-0005-0000-0000-0000D0050000}"/>
    <cellStyle name="_EGMCL STD BUDGET - APRIL 20_Pay Roll Analysis_Nov 08_Production  performance-May,09 2" xfId="2727" xr:uid="{00000000-0005-0000-0000-0000D1050000}"/>
    <cellStyle name="_EGMCL STD BUDGET - APRIL 20_Pay Roll Analysis_Nov 08_Production Preformance report-March,09" xfId="2728" xr:uid="{00000000-0005-0000-0000-0000D2050000}"/>
    <cellStyle name="_EGMCL STD BUDGET - APRIL 20_Pay Roll Analysis_Nov 08_Production Preformance report-March,09 2" xfId="2729" xr:uid="{00000000-0005-0000-0000-0000D3050000}"/>
    <cellStyle name="_EGMCL STD BUDGET - APRIL 20_Pay Roll Analysis_Oct 08" xfId="2730" xr:uid="{00000000-0005-0000-0000-0000D4050000}"/>
    <cellStyle name="_EGMCL STD BUDGET - APRIL 20_Pay Roll Analysis_Oct 08 2" xfId="2731" xr:uid="{00000000-0005-0000-0000-0000D5050000}"/>
    <cellStyle name="_EGMCL STD BUDGET - APRIL 20_Pay Roll Analysis_Oct 08_Carton" xfId="2732" xr:uid="{00000000-0005-0000-0000-0000D6050000}"/>
    <cellStyle name="_EGMCL STD BUDGET - APRIL 20_Pay Roll Analysis_Oct 08_Carton 2" xfId="2733" xr:uid="{00000000-0005-0000-0000-0000D7050000}"/>
    <cellStyle name="_EGMCL STD BUDGET - APRIL 20_Pay Roll Analysis_Oct 08_Expenses Perfomance March'09" xfId="2734" xr:uid="{00000000-0005-0000-0000-0000D8050000}"/>
    <cellStyle name="_EGMCL STD BUDGET - APRIL 20_Pay Roll Analysis_Oct 08_Expenses Perfomance March'09 2" xfId="2735" xr:uid="{00000000-0005-0000-0000-0000D9050000}"/>
    <cellStyle name="_EGMCL STD BUDGET - APRIL 20_Pay Roll Analysis_Oct 08_EXPORT-MAY" xfId="2736" xr:uid="{00000000-0005-0000-0000-0000DA050000}"/>
    <cellStyle name="_EGMCL STD BUDGET - APRIL 20_Pay Roll Analysis_Oct 08_EXPORT-MAY 2" xfId="2737" xr:uid="{00000000-0005-0000-0000-0000DB050000}"/>
    <cellStyle name="_EGMCL STD BUDGET - APRIL 20_Pay Roll Analysis_Oct 08_MIS For the Month Of Aug_09" xfId="2738" xr:uid="{00000000-0005-0000-0000-0000DC050000}"/>
    <cellStyle name="_EGMCL STD BUDGET - APRIL 20_Pay Roll Analysis_Oct 08_MIS For the Month Of Aug_09 2" xfId="2739" xr:uid="{00000000-0005-0000-0000-0000DD050000}"/>
    <cellStyle name="_EGMCL STD BUDGET - APRIL 20_Pay Roll Analysis_Oct 08_MIS For the Month Of DEC_09" xfId="2740" xr:uid="{00000000-0005-0000-0000-0000DE050000}"/>
    <cellStyle name="_EGMCL STD BUDGET - APRIL 20_Pay Roll Analysis_Oct 08_MIS For the Month Of DEC_09 2" xfId="2741" xr:uid="{00000000-0005-0000-0000-0000DF050000}"/>
    <cellStyle name="_EGMCL STD BUDGET - APRIL 20_Pay Roll Analysis_Oct 08_MIS For the Month Of Sep_09" xfId="2742" xr:uid="{00000000-0005-0000-0000-0000E0050000}"/>
    <cellStyle name="_EGMCL STD BUDGET - APRIL 20_Pay Roll Analysis_Oct 08_MIS For the Month Of Sep_09 2" xfId="2743" xr:uid="{00000000-0005-0000-0000-0000E1050000}"/>
    <cellStyle name="_EGMCL STD BUDGET - APRIL 20_Pay Roll Analysis_Oct 08_Production  performance-May,09" xfId="2744" xr:uid="{00000000-0005-0000-0000-0000E2050000}"/>
    <cellStyle name="_EGMCL STD BUDGET - APRIL 20_Pay Roll Analysis_Oct 08_Production  performance-May,09 2" xfId="2745" xr:uid="{00000000-0005-0000-0000-0000E3050000}"/>
    <cellStyle name="_EGMCL STD BUDGET - APRIL 20_Pay Roll Analysis_Oct 08_Production Preformance report-March,09" xfId="2746" xr:uid="{00000000-0005-0000-0000-0000E4050000}"/>
    <cellStyle name="_EGMCL STD BUDGET - APRIL 20_Pay Roll Analysis_Oct 08_Production Preformance report-March,09 2" xfId="2747" xr:uid="{00000000-0005-0000-0000-0000E5050000}"/>
    <cellStyle name="_EGMCL STD BUDGET - APRIL 20_performance report- August 08 " xfId="2748" xr:uid="{00000000-0005-0000-0000-0000E6050000}"/>
    <cellStyle name="_EGMCL STD BUDGET - APRIL 20_performance report- August 08  2" xfId="2749" xr:uid="{00000000-0005-0000-0000-0000E7050000}"/>
    <cellStyle name="_EGMCL STD BUDGET - APRIL 20_performance report- August 08 _Incentive  Budget Control August'09 " xfId="2750" xr:uid="{00000000-0005-0000-0000-0000E8050000}"/>
    <cellStyle name="_EGMCL STD BUDGET - APRIL 20_performance report- August 08 _Incentive  Budget Control August'09  2" xfId="2751" xr:uid="{00000000-0005-0000-0000-0000E9050000}"/>
    <cellStyle name="_EGMCL STD BUDGET - APRIL 20_performance report- August 08 _PGCL S &amp; B analysis (Top )  May  '09  v1" xfId="2752" xr:uid="{00000000-0005-0000-0000-0000EA050000}"/>
    <cellStyle name="_EGMCL STD BUDGET - APRIL 20_performance report- August 08 _PGCL S &amp; B analysis (Top )  May  '09  v1 2" xfId="2753" xr:uid="{00000000-0005-0000-0000-0000EB050000}"/>
    <cellStyle name="_EGMCL STD BUDGET - APRIL 20_performance report- August 08 _PGCL S &amp; B analysis (Top ) April  '09  ( R-2 on 26th May)" xfId="2754" xr:uid="{00000000-0005-0000-0000-0000EC050000}"/>
    <cellStyle name="_EGMCL STD BUDGET - APRIL 20_performance report- August 08 _PGCL S &amp; B analysis (Top ) April  '09  ( R-2 on 26th May) 2" xfId="2755" xr:uid="{00000000-0005-0000-0000-0000ED050000}"/>
    <cellStyle name="_EGMCL STD BUDGET - APRIL 20_performance report- August 08 _S &amp; B" xfId="2756" xr:uid="{00000000-0005-0000-0000-0000EE050000}"/>
    <cellStyle name="_EGMCL STD BUDGET - APRIL 20_performance report- August 08 _S &amp; B 2" xfId="2757" xr:uid="{00000000-0005-0000-0000-0000EF050000}"/>
    <cellStyle name="_EGMCL STD BUDGET - APRIL 20_performance report- August 08 _S &amp; B analysis (Top ) April  '09   " xfId="2758" xr:uid="{00000000-0005-0000-0000-0000F0050000}"/>
    <cellStyle name="_EGMCL STD BUDGET - APRIL 20_performance report- August 08 _S &amp; B analysis (Top ) April  '09    2" xfId="2759" xr:uid="{00000000-0005-0000-0000-0000F1050000}"/>
    <cellStyle name="_EGMCL STD BUDGET - APRIL 20_performance report- August 08 _S &amp; B analysis February'10 Unit-1  " xfId="2760" xr:uid="{00000000-0005-0000-0000-0000F2050000}"/>
    <cellStyle name="_EGMCL STD BUDGET - APRIL 20_performance report- August 08 _S &amp; B analysis February'10 Unit-1   2" xfId="2761" xr:uid="{00000000-0005-0000-0000-0000F3050000}"/>
    <cellStyle name="_EGMCL STD BUDGET - APRIL 20_performance report- August 08 _S &amp; B analysis Feruary'10   " xfId="2762" xr:uid="{00000000-0005-0000-0000-0000F4050000}"/>
    <cellStyle name="_EGMCL STD BUDGET - APRIL 20_performance report- August 08 _S &amp; B analysis Feruary'10    2" xfId="2763" xr:uid="{00000000-0005-0000-0000-0000F5050000}"/>
    <cellStyle name="_EGMCL STD BUDGET - APRIL 20_performance report- August 08 _S &amp; B analysis January '10   " xfId="2764" xr:uid="{00000000-0005-0000-0000-0000F6050000}"/>
    <cellStyle name="_EGMCL STD BUDGET - APRIL 20_performance report- August 08 _S &amp; B analysis January '10    2" xfId="2765" xr:uid="{00000000-0005-0000-0000-0000F7050000}"/>
    <cellStyle name="_EGMCL STD BUDGET - APRIL 20_performance report- August 08 _S &amp; B analysis July'10 Unit-1 " xfId="6031" xr:uid="{00000000-0005-0000-0000-0000F8050000}"/>
    <cellStyle name="_EGMCL STD BUDGET - APRIL 20_performance report- August 08 _S &amp; B analysis July'10 Unit-3    " xfId="6032" xr:uid="{00000000-0005-0000-0000-0000F9050000}"/>
    <cellStyle name="_EGMCL STD BUDGET - APRIL 20_performance report- August 08 _S &amp; B analysis June10 Unit-1 " xfId="6033" xr:uid="{00000000-0005-0000-0000-0000FA050000}"/>
    <cellStyle name="_EGMCL STD BUDGET - APRIL 20_performance report- August 08 _S &amp; B analysis March 10 Unit-1  " xfId="2766" xr:uid="{00000000-0005-0000-0000-0000FB050000}"/>
    <cellStyle name="_EGMCL STD BUDGET - APRIL 20_performance report- August 08 _S &amp; B analysis March 10 Unit-1   2" xfId="2767" xr:uid="{00000000-0005-0000-0000-0000FC050000}"/>
    <cellStyle name="_EGMCL STD BUDGET - APRIL 20_performance report- August 08 _S &amp; B analysis May 10 Unit-1 " xfId="6034" xr:uid="{00000000-0005-0000-0000-0000FD050000}"/>
    <cellStyle name="_EGMCL STD BUDGET - APRIL 20_performance report- July 08( R-1) " xfId="2768" xr:uid="{00000000-0005-0000-0000-0000FE050000}"/>
    <cellStyle name="_EGMCL STD BUDGET - APRIL 20_performance report- July 08( R-1)  2" xfId="2769" xr:uid="{00000000-0005-0000-0000-0000FF050000}"/>
    <cellStyle name="_EGMCL STD BUDGET - APRIL 20_performance report- July 08( R-1) _Incentive  Budget Control August'09 " xfId="2770" xr:uid="{00000000-0005-0000-0000-000000060000}"/>
    <cellStyle name="_EGMCL STD BUDGET - APRIL 20_performance report- July 08( R-1) _Incentive  Budget Control August'09  2" xfId="2771" xr:uid="{00000000-0005-0000-0000-000001060000}"/>
    <cellStyle name="_EGMCL STD BUDGET - APRIL 20_performance report- July 08( R-1) _PGCL S &amp; B analysis (Top )  May  '09  v1" xfId="2772" xr:uid="{00000000-0005-0000-0000-000002060000}"/>
    <cellStyle name="_EGMCL STD BUDGET - APRIL 20_performance report- July 08( R-1) _PGCL S &amp; B analysis (Top )  May  '09  v1 2" xfId="2773" xr:uid="{00000000-0005-0000-0000-000003060000}"/>
    <cellStyle name="_EGMCL STD BUDGET - APRIL 20_performance report- July 08( R-1) _PGCL S &amp; B analysis (Top ) April  '09  ( R-2 on 26th May)" xfId="2774" xr:uid="{00000000-0005-0000-0000-000004060000}"/>
    <cellStyle name="_EGMCL STD BUDGET - APRIL 20_performance report- July 08( R-1) _PGCL S &amp; B analysis (Top ) April  '09  ( R-2 on 26th May) 2" xfId="2775" xr:uid="{00000000-0005-0000-0000-000005060000}"/>
    <cellStyle name="_EGMCL STD BUDGET - APRIL 20_performance report- July 08( R-1) _S &amp; B" xfId="2776" xr:uid="{00000000-0005-0000-0000-000006060000}"/>
    <cellStyle name="_EGMCL STD BUDGET - APRIL 20_performance report- July 08( R-1) _S &amp; B 2" xfId="2777" xr:uid="{00000000-0005-0000-0000-000007060000}"/>
    <cellStyle name="_EGMCL STD BUDGET - APRIL 20_performance report- July 08( R-1) _S &amp; B analysis (Top ) April  '09   " xfId="2778" xr:uid="{00000000-0005-0000-0000-000008060000}"/>
    <cellStyle name="_EGMCL STD BUDGET - APRIL 20_performance report- July 08( R-1) _S &amp; B analysis (Top ) April  '09    2" xfId="2779" xr:uid="{00000000-0005-0000-0000-000009060000}"/>
    <cellStyle name="_EGMCL STD BUDGET - APRIL 20_performance report- July 08( R-1) _S &amp; B analysis February'10 Unit-1  " xfId="2780" xr:uid="{00000000-0005-0000-0000-00000A060000}"/>
    <cellStyle name="_EGMCL STD BUDGET - APRIL 20_performance report- July 08( R-1) _S &amp; B analysis February'10 Unit-1   2" xfId="2781" xr:uid="{00000000-0005-0000-0000-00000B060000}"/>
    <cellStyle name="_EGMCL STD BUDGET - APRIL 20_performance report- July 08( R-1) _S &amp; B analysis Feruary'10   " xfId="2782" xr:uid="{00000000-0005-0000-0000-00000C060000}"/>
    <cellStyle name="_EGMCL STD BUDGET - APRIL 20_performance report- July 08( R-1) _S &amp; B analysis Feruary'10    2" xfId="2783" xr:uid="{00000000-0005-0000-0000-00000D060000}"/>
    <cellStyle name="_EGMCL STD BUDGET - APRIL 20_performance report- July 08( R-1) _S &amp; B analysis January '10   " xfId="2784" xr:uid="{00000000-0005-0000-0000-00000E060000}"/>
    <cellStyle name="_EGMCL STD BUDGET - APRIL 20_performance report- July 08( R-1) _S &amp; B analysis January '10    2" xfId="2785" xr:uid="{00000000-0005-0000-0000-00000F060000}"/>
    <cellStyle name="_EGMCL STD BUDGET - APRIL 20_performance report- July 08( R-1) _S &amp; B analysis July'10 Unit-1 " xfId="6035" xr:uid="{00000000-0005-0000-0000-000010060000}"/>
    <cellStyle name="_EGMCL STD BUDGET - APRIL 20_performance report- July 08( R-1) _S &amp; B analysis July'10 Unit-3    " xfId="6036" xr:uid="{00000000-0005-0000-0000-000011060000}"/>
    <cellStyle name="_EGMCL STD BUDGET - APRIL 20_performance report- July 08( R-1) _S &amp; B analysis June10 Unit-1 " xfId="6037" xr:uid="{00000000-0005-0000-0000-000012060000}"/>
    <cellStyle name="_EGMCL STD BUDGET - APRIL 20_performance report- July 08( R-1) _S &amp; B analysis March 10 Unit-1  " xfId="2786" xr:uid="{00000000-0005-0000-0000-000013060000}"/>
    <cellStyle name="_EGMCL STD BUDGET - APRIL 20_performance report- July 08( R-1) _S &amp; B analysis March 10 Unit-1   2" xfId="2787" xr:uid="{00000000-0005-0000-0000-000014060000}"/>
    <cellStyle name="_EGMCL STD BUDGET - APRIL 20_performance report- July 08( R-1) _S &amp; B analysis May 10 Unit-1 " xfId="6038" xr:uid="{00000000-0005-0000-0000-000015060000}"/>
    <cellStyle name="_EGMCL STD BUDGET - APRIL 20_performance report- June 08 ( R-1)" xfId="2788" xr:uid="{00000000-0005-0000-0000-000016060000}"/>
    <cellStyle name="_EGMCL STD BUDGET - APRIL 20_performance report- June 08 ( R-1) 2" xfId="2789" xr:uid="{00000000-0005-0000-0000-000017060000}"/>
    <cellStyle name="_EGMCL STD BUDGET - APRIL 20_performance report- June 08 ( R-1)_Incentive  Budget Control August'09 " xfId="2790" xr:uid="{00000000-0005-0000-0000-000018060000}"/>
    <cellStyle name="_EGMCL STD BUDGET - APRIL 20_performance report- June 08 ( R-1)_Incentive  Budget Control August'09  2" xfId="2791" xr:uid="{00000000-0005-0000-0000-000019060000}"/>
    <cellStyle name="_EGMCL STD BUDGET - APRIL 20_performance report- June 08 ( R-1)_PGCL S &amp; B analysis (Top )  May  '09  v1" xfId="2792" xr:uid="{00000000-0005-0000-0000-00001A060000}"/>
    <cellStyle name="_EGMCL STD BUDGET - APRIL 20_performance report- June 08 ( R-1)_PGCL S &amp; B analysis (Top )  May  '09  v1 2" xfId="2793" xr:uid="{00000000-0005-0000-0000-00001B060000}"/>
    <cellStyle name="_EGMCL STD BUDGET - APRIL 20_performance report- June 08 ( R-1)_PGCL S &amp; B analysis (Top ) April  '09  ( R-2 on 26th May)" xfId="2794" xr:uid="{00000000-0005-0000-0000-00001C060000}"/>
    <cellStyle name="_EGMCL STD BUDGET - APRIL 20_performance report- June 08 ( R-1)_PGCL S &amp; B analysis (Top ) April  '09  ( R-2 on 26th May) 2" xfId="2795" xr:uid="{00000000-0005-0000-0000-00001D060000}"/>
    <cellStyle name="_EGMCL STD BUDGET - APRIL 20_performance report- June 08 ( R-1)_S &amp; B" xfId="2796" xr:uid="{00000000-0005-0000-0000-00001E060000}"/>
    <cellStyle name="_EGMCL STD BUDGET - APRIL 20_performance report- June 08 ( R-1)_S &amp; B 2" xfId="2797" xr:uid="{00000000-0005-0000-0000-00001F060000}"/>
    <cellStyle name="_EGMCL STD BUDGET - APRIL 20_performance report- June 08 ( R-1)_S &amp; B analysis (Top ) April  '09   " xfId="2798" xr:uid="{00000000-0005-0000-0000-000020060000}"/>
    <cellStyle name="_EGMCL STD BUDGET - APRIL 20_performance report- June 08 ( R-1)_S &amp; B analysis (Top ) April  '09    2" xfId="2799" xr:uid="{00000000-0005-0000-0000-000021060000}"/>
    <cellStyle name="_EGMCL STD BUDGET - APRIL 20_performance report- June 08 ( R-1)_S &amp; B analysis February'10 Unit-1  " xfId="2800" xr:uid="{00000000-0005-0000-0000-000022060000}"/>
    <cellStyle name="_EGMCL STD BUDGET - APRIL 20_performance report- June 08 ( R-1)_S &amp; B analysis February'10 Unit-1   2" xfId="2801" xr:uid="{00000000-0005-0000-0000-000023060000}"/>
    <cellStyle name="_EGMCL STD BUDGET - APRIL 20_performance report- June 08 ( R-1)_S &amp; B analysis Feruary'10   " xfId="2802" xr:uid="{00000000-0005-0000-0000-000024060000}"/>
    <cellStyle name="_EGMCL STD BUDGET - APRIL 20_performance report- June 08 ( R-1)_S &amp; B analysis Feruary'10    2" xfId="2803" xr:uid="{00000000-0005-0000-0000-000025060000}"/>
    <cellStyle name="_EGMCL STD BUDGET - APRIL 20_performance report- June 08 ( R-1)_S &amp; B analysis January '10   " xfId="2804" xr:uid="{00000000-0005-0000-0000-000026060000}"/>
    <cellStyle name="_EGMCL STD BUDGET - APRIL 20_performance report- June 08 ( R-1)_S &amp; B analysis January '10    2" xfId="2805" xr:uid="{00000000-0005-0000-0000-000027060000}"/>
    <cellStyle name="_EGMCL STD BUDGET - APRIL 20_performance report- June 08 ( R-1)_S &amp; B analysis July'10 Unit-1 " xfId="6039" xr:uid="{00000000-0005-0000-0000-000028060000}"/>
    <cellStyle name="_EGMCL STD BUDGET - APRIL 20_performance report- June 08 ( R-1)_S &amp; B analysis July'10 Unit-3    " xfId="6040" xr:uid="{00000000-0005-0000-0000-000029060000}"/>
    <cellStyle name="_EGMCL STD BUDGET - APRIL 20_performance report- June 08 ( R-1)_S &amp; B analysis June10 Unit-1 " xfId="6041" xr:uid="{00000000-0005-0000-0000-00002A060000}"/>
    <cellStyle name="_EGMCL STD BUDGET - APRIL 20_performance report- June 08 ( R-1)_S &amp; B analysis March 10 Unit-1  " xfId="2806" xr:uid="{00000000-0005-0000-0000-00002B060000}"/>
    <cellStyle name="_EGMCL STD BUDGET - APRIL 20_performance report- June 08 ( R-1)_S &amp; B analysis March 10 Unit-1   2" xfId="2807" xr:uid="{00000000-0005-0000-0000-00002C060000}"/>
    <cellStyle name="_EGMCL STD BUDGET - APRIL 20_performance report- June 08 ( R-1)_S &amp; B analysis May 10 Unit-1 " xfId="6042" xr:uid="{00000000-0005-0000-0000-00002D060000}"/>
    <cellStyle name="_EGMCL STD BUDGET - APRIL 20_PGCL S &amp; B analysis (Top )  May  '09  v1" xfId="2808" xr:uid="{00000000-0005-0000-0000-00002E060000}"/>
    <cellStyle name="_EGMCL STD BUDGET - APRIL 20_PGCL S &amp; B analysis (Top )  May  '09  v1 2" xfId="2809" xr:uid="{00000000-0005-0000-0000-00002F060000}"/>
    <cellStyle name="_EGMCL STD BUDGET - APRIL 20_PGCL S &amp; B analysis (Top ) April  '09  ( R-2 on 26th May)" xfId="2810" xr:uid="{00000000-0005-0000-0000-000030060000}"/>
    <cellStyle name="_EGMCL STD BUDGET - APRIL 20_PGCL S &amp; B analysis (Top ) April  '09  ( R-2 on 26th May) 2" xfId="2811" xr:uid="{00000000-0005-0000-0000-000031060000}"/>
    <cellStyle name="_EGMCL STD BUDGET - APRIL 20_Production  performance-May,09" xfId="2812" xr:uid="{00000000-0005-0000-0000-000032060000}"/>
    <cellStyle name="_EGMCL STD BUDGET - APRIL 20_Production  performance-May,09 2" xfId="2813" xr:uid="{00000000-0005-0000-0000-000033060000}"/>
    <cellStyle name="_EGMCL STD BUDGET - APRIL 20_Projection of Cash Flow Based on Performance Report" xfId="2814" xr:uid="{00000000-0005-0000-0000-000034060000}"/>
    <cellStyle name="_EGMCL STD BUDGET - APRIL 20_Projection of Cash Flow Based on Performance Report 2" xfId="2815" xr:uid="{00000000-0005-0000-0000-000035060000}"/>
    <cellStyle name="_EGMCL STD BUDGET - APRIL 20_Projection of Cash Flow Based on Performance Report_MIS For the Month Of Aug_09" xfId="2816" xr:uid="{00000000-0005-0000-0000-000036060000}"/>
    <cellStyle name="_EGMCL STD BUDGET - APRIL 20_Projection of Cash Flow Based on Performance Report_MIS For the Month Of Aug_09 2" xfId="2817" xr:uid="{00000000-0005-0000-0000-000037060000}"/>
    <cellStyle name="_EGMCL STD BUDGET - APRIL 20_Projection of Cash Flow Based on Performance Report_MIS For the Month Of DEC_09" xfId="2818" xr:uid="{00000000-0005-0000-0000-000038060000}"/>
    <cellStyle name="_EGMCL STD BUDGET - APRIL 20_Projection of Cash Flow Based on Performance Report_MIS For the Month Of DEC_09 2" xfId="2819" xr:uid="{00000000-0005-0000-0000-000039060000}"/>
    <cellStyle name="_EGMCL STD BUDGET - APRIL 20_Projection of Cash Flow Based on Performance Report_MIS For the Month Of Sep_09" xfId="2820" xr:uid="{00000000-0005-0000-0000-00003A060000}"/>
    <cellStyle name="_EGMCL STD BUDGET - APRIL 20_Projection of Cash Flow Based on Performance Report_MIS For the Month Of Sep_09 2" xfId="2821" xr:uid="{00000000-0005-0000-0000-00003B060000}"/>
    <cellStyle name="_EGMCL STD BUDGET - APRIL 20_Provisional  Interst August  '09 " xfId="579" xr:uid="{00000000-0005-0000-0000-00003C060000}"/>
    <cellStyle name="_EGMCL STD BUDGET - APRIL 20_Provisional  Interst August  '09  2" xfId="2822" xr:uid="{00000000-0005-0000-0000-00003D060000}"/>
    <cellStyle name="_EGMCL STD BUDGET - APRIL 20_Provisional  Interst August  '09 _~2136082" xfId="580" xr:uid="{00000000-0005-0000-0000-00003E060000}"/>
    <cellStyle name="_EGMCL STD BUDGET - APRIL 20_Provisional  Interst August  '09 _Addition Fixed Assets" xfId="581" xr:uid="{00000000-0005-0000-0000-00003F060000}"/>
    <cellStyle name="_EGMCL STD BUDGET - APRIL 20_Provisional  Interst August  '09 _Book2" xfId="582" xr:uid="{00000000-0005-0000-0000-000040060000}"/>
    <cellStyle name="_EGMCL STD BUDGET - APRIL 20_Provisional  Interst August  '09 _Closing Stock of 31st August'10" xfId="583" xr:uid="{00000000-0005-0000-0000-000041060000}"/>
    <cellStyle name="_EGMCL STD BUDGET - APRIL 20_Provisional  Interst August  '09 _Copy of Fabrics Closing Stock of 09-10" xfId="584" xr:uid="{00000000-0005-0000-0000-000042060000}"/>
    <cellStyle name="_EGMCL STD BUDGET - APRIL 20_Provisional  Interst August  '09 _Financial Statement - EGMCL 30th  June'10(New)" xfId="585" xr:uid="{00000000-0005-0000-0000-000043060000}"/>
    <cellStyle name="_EGMCL STD BUDGET - APRIL 20_Provisional  Interst August  '09 _Financial Statement - EGMCL 30th Sep '2010" xfId="586" xr:uid="{00000000-0005-0000-0000-000044060000}"/>
    <cellStyle name="_EGMCL STD BUDGET - APRIL 20_Provisional  Interst August  '09 _Financial Statement - EGMCL dated 17.06.10" xfId="587" xr:uid="{00000000-0005-0000-0000-000045060000}"/>
    <cellStyle name="_EGMCL STD BUDGET - APRIL 20_Provisional  Interst August  '09 _Financial Statement - EGMCL May'10" xfId="588" xr:uid="{00000000-0005-0000-0000-000046060000}"/>
    <cellStyle name="_EGMCL STD BUDGET - APRIL 20_Provisional  Interst August  '09 _Import Register (Unit-1)" xfId="2823" xr:uid="{00000000-0005-0000-0000-000047060000}"/>
    <cellStyle name="_EGMCL STD BUDGET - APRIL 20_Provisional  Interst August  '09 _Import Register (Unit-1) 2" xfId="2824" xr:uid="{00000000-0005-0000-0000-000048060000}"/>
    <cellStyle name="_EGMCL STD BUDGET - APRIL 20_Provisional  Interst August  '09 _Summary OF Stock " xfId="589" xr:uid="{00000000-0005-0000-0000-000049060000}"/>
    <cellStyle name="_EGMCL STD BUDGET - APRIL 20_Provisional  Interst August  '09 _Summary OF Stock _~2136082" xfId="590" xr:uid="{00000000-0005-0000-0000-00004A060000}"/>
    <cellStyle name="_EGMCL STD BUDGET - APRIL 20_Provisional  Interst August  '09 _Summary OF Stock _Addition Fixed Assets" xfId="591" xr:uid="{00000000-0005-0000-0000-00004B060000}"/>
    <cellStyle name="_EGMCL STD BUDGET - APRIL 20_Provisional  Interst August  '09 _Summary OF Stock _Book2" xfId="592" xr:uid="{00000000-0005-0000-0000-00004C060000}"/>
    <cellStyle name="_EGMCL STD BUDGET - APRIL 20_Provisional  Interst August  '09 _Summary OF Stock _Closing Stock of 31st August'10" xfId="593" xr:uid="{00000000-0005-0000-0000-00004D060000}"/>
    <cellStyle name="_EGMCL STD BUDGET - APRIL 20_Provisional  Interst August  '09 _Summary OF Stock _Copy of Fabrics Closing Stock of 09-10" xfId="594" xr:uid="{00000000-0005-0000-0000-00004E060000}"/>
    <cellStyle name="_EGMCL STD BUDGET - APRIL 20_Provisional  Interst August  '09 _Summary OF Stock _Financial Statement - EGMCL 30th  June'10(New)" xfId="595" xr:uid="{00000000-0005-0000-0000-00004F060000}"/>
    <cellStyle name="_EGMCL STD BUDGET - APRIL 20_Provisional  Interst August  '09 _Summary OF Stock _Financial Statement - EGMCL 30th Sep '2010" xfId="596" xr:uid="{00000000-0005-0000-0000-000050060000}"/>
    <cellStyle name="_EGMCL STD BUDGET - APRIL 20_Provisional  Interst August  '09 _Transit" xfId="597" xr:uid="{00000000-0005-0000-0000-000051060000}"/>
    <cellStyle name="_EGMCL STD BUDGET - APRIL 20_Provisional  Interst August  '09 _Transit_~2136082" xfId="598" xr:uid="{00000000-0005-0000-0000-000052060000}"/>
    <cellStyle name="_EGMCL STD BUDGET - APRIL 20_Provisional  Interst August  '09 _TrialBal 30th June '10-2" xfId="599" xr:uid="{00000000-0005-0000-0000-000053060000}"/>
    <cellStyle name="_EGMCL STD BUDGET - APRIL 20_S &amp; B" xfId="2825" xr:uid="{00000000-0005-0000-0000-000054060000}"/>
    <cellStyle name="_EGMCL STD BUDGET - APRIL 20_S &amp; B 2" xfId="2826" xr:uid="{00000000-0005-0000-0000-000055060000}"/>
    <cellStyle name="_EGMCL STD BUDGET - APRIL 20_S &amp; B analysis (Top ) April  '09   " xfId="2827" xr:uid="{00000000-0005-0000-0000-000056060000}"/>
    <cellStyle name="_EGMCL STD BUDGET - APRIL 20_S &amp; B analysis (Top ) April  '09    2" xfId="2828" xr:uid="{00000000-0005-0000-0000-000057060000}"/>
    <cellStyle name="_EGMCL STD BUDGET - APRIL 20_S &amp; B analysis February'10 Unit-1  " xfId="2829" xr:uid="{00000000-0005-0000-0000-000058060000}"/>
    <cellStyle name="_EGMCL STD BUDGET - APRIL 20_S &amp; B analysis February'10 Unit-1   2" xfId="2830" xr:uid="{00000000-0005-0000-0000-000059060000}"/>
    <cellStyle name="_EGMCL STD BUDGET - APRIL 20_S &amp; B analysis Feruary'10   " xfId="2831" xr:uid="{00000000-0005-0000-0000-00005A060000}"/>
    <cellStyle name="_EGMCL STD BUDGET - APRIL 20_S &amp; B analysis Feruary'10    2" xfId="2832" xr:uid="{00000000-0005-0000-0000-00005B060000}"/>
    <cellStyle name="_EGMCL STD BUDGET - APRIL 20_S &amp; B analysis January '10   " xfId="2833" xr:uid="{00000000-0005-0000-0000-00005C060000}"/>
    <cellStyle name="_EGMCL STD BUDGET - APRIL 20_S &amp; B analysis January '10    2" xfId="2834" xr:uid="{00000000-0005-0000-0000-00005D060000}"/>
    <cellStyle name="_EGMCL STD BUDGET - APRIL 20_S &amp; B analysis July'10 Unit-1 " xfId="6043" xr:uid="{00000000-0005-0000-0000-00005E060000}"/>
    <cellStyle name="_EGMCL STD BUDGET - APRIL 20_S &amp; B analysis July'10 Unit-3    " xfId="6044" xr:uid="{00000000-0005-0000-0000-00005F060000}"/>
    <cellStyle name="_EGMCL STD BUDGET - APRIL 20_S &amp; B analysis June10 Unit-1 " xfId="6045" xr:uid="{00000000-0005-0000-0000-000060060000}"/>
    <cellStyle name="_EGMCL STD BUDGET - APRIL 20_S &amp; B analysis March 10 Unit-1  " xfId="2835" xr:uid="{00000000-0005-0000-0000-000061060000}"/>
    <cellStyle name="_EGMCL STD BUDGET - APRIL 20_S &amp; B analysis March 10 Unit-1   2" xfId="2836" xr:uid="{00000000-0005-0000-0000-000062060000}"/>
    <cellStyle name="_EGMCL STD BUDGET - APRIL 20_S &amp; B analysis May 10 Unit-1 " xfId="6046" xr:uid="{00000000-0005-0000-0000-000063060000}"/>
    <cellStyle name="_EGMCL STD BUDGET - APRIL 20_Summary OF Stock " xfId="600" xr:uid="{00000000-0005-0000-0000-000064060000}"/>
    <cellStyle name="_EGMCL STD BUDGET - APRIL 20_Summary OF Stock _~2136082" xfId="601" xr:uid="{00000000-0005-0000-0000-000065060000}"/>
    <cellStyle name="_EGMCL STD BUDGET - APRIL 20_Summary OF Stock _Addition Fixed Assets" xfId="602" xr:uid="{00000000-0005-0000-0000-000066060000}"/>
    <cellStyle name="_EGMCL STD BUDGET - APRIL 20_Summary OF Stock _Book2" xfId="603" xr:uid="{00000000-0005-0000-0000-000067060000}"/>
    <cellStyle name="_EGMCL STD BUDGET - APRIL 20_Summary OF Stock _Closing Stock of 31st August'10" xfId="604" xr:uid="{00000000-0005-0000-0000-000068060000}"/>
    <cellStyle name="_EGMCL STD BUDGET - APRIL 20_Summary OF Stock _Copy of Fabrics Closing Stock of 09-10" xfId="605" xr:uid="{00000000-0005-0000-0000-000069060000}"/>
    <cellStyle name="_EGMCL STD BUDGET - APRIL 20_Summary OF Stock _Financial Statement - EGMCL 30th  June'10(New)" xfId="606" xr:uid="{00000000-0005-0000-0000-00006A060000}"/>
    <cellStyle name="_EGMCL STD BUDGET - APRIL 20_Summary OF Stock _Financial Statement - EGMCL 30th Sep '2010" xfId="607" xr:uid="{00000000-0005-0000-0000-00006B060000}"/>
    <cellStyle name="_EGMCL STD BUDGET - APRIL 20_Transit" xfId="608" xr:uid="{00000000-0005-0000-0000-00006C060000}"/>
    <cellStyle name="_EGMCL STD BUDGET - APRIL 20_Transit_~2136082" xfId="609" xr:uid="{00000000-0005-0000-0000-00006D060000}"/>
    <cellStyle name="_EGMCL STD BUDGET - APRIL 20_TrialBal 30th June '10-2" xfId="610" xr:uid="{00000000-0005-0000-0000-00006E060000}"/>
    <cellStyle name="_EGMCL STD BUDGET - APRIL 20_Washing" xfId="611" xr:uid="{00000000-0005-0000-0000-00006F060000}"/>
    <cellStyle name="_EGMCL STD BUDGET - APRIL 20_Washing 2" xfId="2837" xr:uid="{00000000-0005-0000-0000-000070060000}"/>
    <cellStyle name="_Exp Perfomance Feb'09" xfId="2838" xr:uid="{00000000-0005-0000-0000-000071060000}"/>
    <cellStyle name="_Exp Perfomance Feb'09_Carton" xfId="2839" xr:uid="{00000000-0005-0000-0000-000072060000}"/>
    <cellStyle name="_Exp Perfomance Feb'09_Expenses Perfomance March'09" xfId="2840" xr:uid="{00000000-0005-0000-0000-000073060000}"/>
    <cellStyle name="_Exp Perfomance Feb'09_EXPORT-MAY" xfId="2841" xr:uid="{00000000-0005-0000-0000-000074060000}"/>
    <cellStyle name="_Exp Perfomance Feb'09_MIS For the Month Of Aug_09" xfId="2842" xr:uid="{00000000-0005-0000-0000-000075060000}"/>
    <cellStyle name="_Exp Perfomance Feb'09_MIS For the Month Of DEC_09" xfId="2843" xr:uid="{00000000-0005-0000-0000-000076060000}"/>
    <cellStyle name="_Exp Perfomance Feb'09_MIS For the Month Of Sep_09" xfId="2844" xr:uid="{00000000-0005-0000-0000-000077060000}"/>
    <cellStyle name="_Exp Perfomance Feb'09_Production  performance-May,09" xfId="2845" xr:uid="{00000000-0005-0000-0000-000078060000}"/>
    <cellStyle name="_Exp Perfomance Feb'09_Production Preformance report-March,09" xfId="2846" xr:uid="{00000000-0005-0000-0000-000079060000}"/>
    <cellStyle name="_Flash Report Dt.11.02.10" xfId="2847" xr:uid="{00000000-0005-0000-0000-00007A060000}"/>
    <cellStyle name="_Flash Report Dt.11.02.10 2" xfId="2848" xr:uid="{00000000-0005-0000-0000-00007B060000}"/>
    <cellStyle name="_Flash Report Dt.11.02.10_BANK RECO" xfId="2849" xr:uid="{00000000-0005-0000-0000-00007C060000}"/>
    <cellStyle name="_Flash Report Dt.11.02.10_BANK RECO 2" xfId="2850" xr:uid="{00000000-0005-0000-0000-00007D060000}"/>
    <cellStyle name="_Flash Report Dt.11.02.10_Book1" xfId="2851" xr:uid="{00000000-0005-0000-0000-00007E060000}"/>
    <cellStyle name="_Flash Report Dt.11.02.10_Book1 2" xfId="2852" xr:uid="{00000000-0005-0000-0000-00007F060000}"/>
    <cellStyle name="_Flash Report Dt.11.02.10_Increment sheet1" xfId="2853" xr:uid="{00000000-0005-0000-0000-000080060000}"/>
    <cellStyle name="_Flash Report Dt.11.02.10_Increment sheet1 2" xfId="2854" xr:uid="{00000000-0005-0000-0000-000081060000}"/>
    <cellStyle name="_Flash Report Dt.11.02.10_Inflow- June,10" xfId="2855" xr:uid="{00000000-0005-0000-0000-000082060000}"/>
    <cellStyle name="_Flash Report Dt.11.02.10_PGCL Cash flow" xfId="2856" xr:uid="{00000000-0005-0000-0000-000083060000}"/>
    <cellStyle name="_Flash Report Dt.11.02.10_PGCL Cash flow 2" xfId="2857" xr:uid="{00000000-0005-0000-0000-000084060000}"/>
    <cellStyle name="_Flash Report Dt.11.02.10_PGCL Cash flow 24-04-2010" xfId="2858" xr:uid="{00000000-0005-0000-0000-000085060000}"/>
    <cellStyle name="_Flash Report Dt.11.02.10_PGCL Cash flow 24-04-2010 2" xfId="2859" xr:uid="{00000000-0005-0000-0000-000086060000}"/>
    <cellStyle name="_Flash Report Dt.11.02.10_pgcl inflow" xfId="2860" xr:uid="{00000000-0005-0000-0000-000087060000}"/>
    <cellStyle name="_Flash Report Dt.11.02.10_Trade creditors.March'10" xfId="2861" xr:uid="{00000000-0005-0000-0000-000088060000}"/>
    <cellStyle name="_Flash Report Dt.11.02.10_Trade creditors.March'10 2" xfId="2862" xr:uid="{00000000-0005-0000-0000-000089060000}"/>
    <cellStyle name="_Four Brother_Shinest_Agency comm_2010" xfId="2480" xr:uid="{00000000-0005-0000-0000-00008A060000}"/>
    <cellStyle name="_GSM Tracking Worksheet-Delta Liteon" xfId="2863" xr:uid="{00000000-0005-0000-0000-00008B060000}"/>
    <cellStyle name="_GSM Tracking Worksheet-Delta Liteon rev 1" xfId="2864" xr:uid="{00000000-0005-0000-0000-00008C060000}"/>
    <cellStyle name="_JCP_Jan 29" xfId="2481" xr:uid="{00000000-0005-0000-0000-00008D060000}"/>
    <cellStyle name="_Key Opportunity Tracker v5" xfId="2865" xr:uid="{00000000-0005-0000-0000-00008E060000}"/>
    <cellStyle name="_Local employee salary 07-2007" xfId="612" xr:uid="{00000000-0005-0000-0000-00008F060000}"/>
    <cellStyle name="_Local employee salary 07-2007 2" xfId="2866" xr:uid="{00000000-0005-0000-0000-000090060000}"/>
    <cellStyle name="_Local employee salary 07-2007_~2136082" xfId="613" xr:uid="{00000000-0005-0000-0000-000091060000}"/>
    <cellStyle name="_Local employee salary 07-2007_~5419312" xfId="6047" xr:uid="{00000000-0005-0000-0000-000092060000}"/>
    <cellStyle name="_Local employee salary 07-2007_~5419312 2" xfId="7726" xr:uid="{00000000-0005-0000-0000-000093060000}"/>
    <cellStyle name="_Local employee salary 07-2007_~5419312_BANK POSITION FOR ALL BANK ( CITI, HSBC &amp; SCB )" xfId="6048" xr:uid="{00000000-0005-0000-0000-000094060000}"/>
    <cellStyle name="_Local employee salary 07-2007_~5419312_BANK POSITION FOR ALL BANK ( CITI, HSBC &amp; SCB ) 2" xfId="6049" xr:uid="{00000000-0005-0000-0000-000095060000}"/>
    <cellStyle name="_Local employee salary 07-2007_~5419312_BANK POSITION FOR ALL BANK ( CITI, HSBC &amp; SCB ) 3" xfId="6050" xr:uid="{00000000-0005-0000-0000-000096060000}"/>
    <cellStyle name="_Local employee salary 07-2007_~5419312_BANK POSITION FOR ALL BANK ( CITI, HSBC , SCB &amp; EBL )" xfId="6051" xr:uid="{00000000-0005-0000-0000-000097060000}"/>
    <cellStyle name="_Local employee salary 07-2007_~5419312_BANK POSITION FOR ALL BANK ( CITI, HSBC , SCB &amp; EBL ) 2" xfId="7727" xr:uid="{00000000-0005-0000-0000-000098060000}"/>
    <cellStyle name="_Local employee salary 07-2007_~5419312_BANK POSITION FOR ALL BANK ( CITI, HSBC , SCB &amp; EBL )_1" xfId="7728" xr:uid="{00000000-0005-0000-0000-000099060000}"/>
    <cellStyle name="_Local employee salary 07-2007_~5419312_BANK POSITION FOR ALL BANK ( CITI, HSBC , SCB &amp; EBL )_1 2" xfId="7729" xr:uid="{00000000-0005-0000-0000-00009A060000}"/>
    <cellStyle name="_Local employee salary 07-2007_~5419312_BANK POSITION FOR ALL BANK ( CITI, HSBC , SCB &amp; EBL )_Copy of HSBC MOB  Month of April ,2012 ( Final )" xfId="7730" xr:uid="{00000000-0005-0000-0000-00009B060000}"/>
    <cellStyle name="_Local employee salary 07-2007_~5419312_BANK POSITION FOR ALL BANK ( CITI, HSBC , SCB &amp; EBL )_Copy of HSBC MOB  Month of April ,2012 ( Final ) 2" xfId="7731" xr:uid="{00000000-0005-0000-0000-00009C060000}"/>
    <cellStyle name="_Local employee salary 07-2007_~5419312_BANK POSITION FOR ALL BANK ( CITI, HSBC , SCB &amp; EBL )_SCB MOB Month Of May  ,2012 - ( Final )" xfId="7732" xr:uid="{00000000-0005-0000-0000-00009D060000}"/>
    <cellStyle name="_Local employee salary 07-2007_~5419312_BANK POSITION FOR ALL BANK ( CITI, HSBC , SCB &amp; EBL )_SCB MOB Month Of May  ,2012 - ( Final ) 2" xfId="7733" xr:uid="{00000000-0005-0000-0000-00009E060000}"/>
    <cellStyle name="_Local employee salary 07-2007_~5419312_BANK POSITION FOR ALL BANK ( CITI, HSBC , SCB &amp; EBL )-1" xfId="7734" xr:uid="{00000000-0005-0000-0000-00009F060000}"/>
    <cellStyle name="_Local employee salary 07-2007_~5419312_BANK POSITION FOR ALL BANK ( CITI, HSBC , SCB &amp; EBL )-1 2" xfId="7735" xr:uid="{00000000-0005-0000-0000-0000A0060000}"/>
    <cellStyle name="_Local employee salary 07-2007_~5419312_Citi MOB - June, 2011 ( Final )- REVISED" xfId="6052" xr:uid="{00000000-0005-0000-0000-0000A1060000}"/>
    <cellStyle name="_Local employee salary 07-2007_~5419312_CITI MOB  Month of December 2011- Final" xfId="6053" xr:uid="{00000000-0005-0000-0000-0000A2060000}"/>
    <cellStyle name="_Local employee salary 07-2007_~5419312_Copy of HSBC MOB  Month of April ,2012 ( Final )" xfId="7736" xr:uid="{00000000-0005-0000-0000-0000A3060000}"/>
    <cellStyle name="_Local employee salary 07-2007_~5419312_Copy of HSBC MOB  Month of April ,2012 ( Final ) 2" xfId="7737" xr:uid="{00000000-0005-0000-0000-0000A4060000}"/>
    <cellStyle name="_Local employee salary 07-2007_~5419312_EGMCL-FUND-PLAN-CITI" xfId="6054" xr:uid="{00000000-0005-0000-0000-0000A5060000}"/>
    <cellStyle name="_Local employee salary 07-2007_~5419312_EGMCL-FUND-PLAN-CITI -1" xfId="6055" xr:uid="{00000000-0005-0000-0000-0000A6060000}"/>
    <cellStyle name="_Local employee salary 07-2007_~5419312_EGMCL-FUND-PLAN-CITI -1 2" xfId="6056" xr:uid="{00000000-0005-0000-0000-0000A7060000}"/>
    <cellStyle name="_Local employee salary 07-2007_~5419312_EGMCL-FUND-PLAN-CITI -1 3" xfId="6057" xr:uid="{00000000-0005-0000-0000-0000A8060000}"/>
    <cellStyle name="_Local employee salary 07-2007_~5419312_EGMCL-FUND-PLAN-CITI_1" xfId="6058" xr:uid="{00000000-0005-0000-0000-0000A9060000}"/>
    <cellStyle name="_Local employee salary 07-2007_~5419312_EGMCL-FUND-PLAN-CITI_1 2" xfId="6059" xr:uid="{00000000-0005-0000-0000-0000AA060000}"/>
    <cellStyle name="_Local employee salary 07-2007_~5419312_EGMCL-FUND-PLAN-CITI_1 3" xfId="6060" xr:uid="{00000000-0005-0000-0000-0000AB060000}"/>
    <cellStyle name="_Local employee salary 07-2007_~5419312_EGMCL-FUND-PLAN-CITI_Citi MOB - June, 2011 ( Final )- REVISED" xfId="6061" xr:uid="{00000000-0005-0000-0000-0000AC060000}"/>
    <cellStyle name="_Local employee salary 07-2007_~5419312_June Export" xfId="6062" xr:uid="{00000000-0005-0000-0000-0000AD060000}"/>
    <cellStyle name="_Local employee salary 07-2007_~5419312_June Export 2" xfId="6063" xr:uid="{00000000-0005-0000-0000-0000AE060000}"/>
    <cellStyle name="_Local employee salary 07-2007_~5419312_June Export 3" xfId="6064" xr:uid="{00000000-0005-0000-0000-0000AF060000}"/>
    <cellStyle name="_Local employee salary 07-2007_~5419312_June Import" xfId="6065" xr:uid="{00000000-0005-0000-0000-0000B0060000}"/>
    <cellStyle name="_Local employee salary 07-2007_~5419312_June Import 2" xfId="6066" xr:uid="{00000000-0005-0000-0000-0000B1060000}"/>
    <cellStyle name="_Local employee salary 07-2007_~5419312_June Import 3" xfId="6067" xr:uid="{00000000-0005-0000-0000-0000B2060000}"/>
    <cellStyle name="_Local employee salary 07-2007_~5419312_SCB MOB Month Of May  ,2012 - ( Final )" xfId="7738" xr:uid="{00000000-0005-0000-0000-0000B3060000}"/>
    <cellStyle name="_Local employee salary 07-2007_~5419312_SCB MOB Month Of May  ,2012 - ( Final ) 2" xfId="7739" xr:uid="{00000000-0005-0000-0000-0000B4060000}"/>
    <cellStyle name="_Local employee salary 07-2007_~7314120" xfId="6068" xr:uid="{00000000-0005-0000-0000-0000B5060000}"/>
    <cellStyle name="_Local employee salary 07-2007_~7314120 2" xfId="7740" xr:uid="{00000000-0005-0000-0000-0000B6060000}"/>
    <cellStyle name="_Local employee salary 07-2007_~7314120_BANK POSITION FOR ALL BANK ( CITI, HSBC &amp; SCB )" xfId="6069" xr:uid="{00000000-0005-0000-0000-0000B7060000}"/>
    <cellStyle name="_Local employee salary 07-2007_~7314120_BANK POSITION FOR ALL BANK ( CITI, HSBC &amp; SCB ) 2" xfId="6070" xr:uid="{00000000-0005-0000-0000-0000B8060000}"/>
    <cellStyle name="_Local employee salary 07-2007_~7314120_BANK POSITION FOR ALL BANK ( CITI, HSBC &amp; SCB ) 3" xfId="6071" xr:uid="{00000000-0005-0000-0000-0000B9060000}"/>
    <cellStyle name="_Local employee salary 07-2007_~7314120_BANK POSITION FOR ALL BANK ( CITI, HSBC , SCB &amp; EBL )" xfId="6072" xr:uid="{00000000-0005-0000-0000-0000BA060000}"/>
    <cellStyle name="_Local employee salary 07-2007_~7314120_BANK POSITION FOR ALL BANK ( CITI, HSBC , SCB &amp; EBL ) 2" xfId="7741" xr:uid="{00000000-0005-0000-0000-0000BB060000}"/>
    <cellStyle name="_Local employee salary 07-2007_~7314120_Citi MOB - June, 2011 ( Final )- REVISED" xfId="6073" xr:uid="{00000000-0005-0000-0000-0000BC060000}"/>
    <cellStyle name="_Local employee salary 07-2007_~7314120_CITI MOB  Month of December 2011- Final" xfId="6074" xr:uid="{00000000-0005-0000-0000-0000BD060000}"/>
    <cellStyle name="_Local employee salary 07-2007_~7314120_EGMCL-FUND-PLAN-CITI" xfId="6075" xr:uid="{00000000-0005-0000-0000-0000BE060000}"/>
    <cellStyle name="_Local employee salary 07-2007_~7314120_EGMCL-FUND-PLAN-CITI -1" xfId="6076" xr:uid="{00000000-0005-0000-0000-0000BF060000}"/>
    <cellStyle name="_Local employee salary 07-2007_~7314120_EGMCL-FUND-PLAN-CITI -1 2" xfId="6077" xr:uid="{00000000-0005-0000-0000-0000C0060000}"/>
    <cellStyle name="_Local employee salary 07-2007_~7314120_EGMCL-FUND-PLAN-CITI -1 3" xfId="6078" xr:uid="{00000000-0005-0000-0000-0000C1060000}"/>
    <cellStyle name="_Local employee salary 07-2007_~7314120_EGMCL-FUND-PLAN-CITI 2" xfId="6079" xr:uid="{00000000-0005-0000-0000-0000C2060000}"/>
    <cellStyle name="_Local employee salary 07-2007_~7314120_EGMCL-FUND-PLAN-CITI 3" xfId="6080" xr:uid="{00000000-0005-0000-0000-0000C3060000}"/>
    <cellStyle name="_Local employee salary 07-2007_~7314120_EGMCL-FUND-PLAN-CITI 4" xfId="7742" xr:uid="{00000000-0005-0000-0000-0000C4060000}"/>
    <cellStyle name="_Local employee salary 07-2007_~7314120_June Export" xfId="6081" xr:uid="{00000000-0005-0000-0000-0000C5060000}"/>
    <cellStyle name="_Local employee salary 07-2007_~7314120_June Export 2" xfId="6082" xr:uid="{00000000-0005-0000-0000-0000C6060000}"/>
    <cellStyle name="_Local employee salary 07-2007_~7314120_June Export 3" xfId="6083" xr:uid="{00000000-0005-0000-0000-0000C7060000}"/>
    <cellStyle name="_Local employee salary 07-2007_~7314120_June Import" xfId="6084" xr:uid="{00000000-0005-0000-0000-0000C8060000}"/>
    <cellStyle name="_Local employee salary 07-2007_~7314120_June Import 2" xfId="6085" xr:uid="{00000000-0005-0000-0000-0000C9060000}"/>
    <cellStyle name="_Local employee salary 07-2007_~7314120_June Import 3" xfId="6086" xr:uid="{00000000-0005-0000-0000-0000CA060000}"/>
    <cellStyle name="_Local employee salary 07-2007_~7507028" xfId="6087" xr:uid="{00000000-0005-0000-0000-0000CB060000}"/>
    <cellStyle name="_Local employee salary 07-2007_~7507028 2" xfId="7743" xr:uid="{00000000-0005-0000-0000-0000CC060000}"/>
    <cellStyle name="_Local employee salary 07-2007_~7507028_BANK POSITION FOR ALL BANK ( CITI, HSBC &amp; SCB )" xfId="6088" xr:uid="{00000000-0005-0000-0000-0000CD060000}"/>
    <cellStyle name="_Local employee salary 07-2007_~7507028_BANK POSITION FOR ALL BANK ( CITI, HSBC &amp; SCB ) 2" xfId="6089" xr:uid="{00000000-0005-0000-0000-0000CE060000}"/>
    <cellStyle name="_Local employee salary 07-2007_~7507028_BANK POSITION FOR ALL BANK ( CITI, HSBC &amp; SCB ) 3" xfId="6090" xr:uid="{00000000-0005-0000-0000-0000CF060000}"/>
    <cellStyle name="_Local employee salary 07-2007_~7507028_BANK POSITION FOR ALL BANK ( CITI, HSBC , SCB &amp; EBL )" xfId="6091" xr:uid="{00000000-0005-0000-0000-0000D0060000}"/>
    <cellStyle name="_Local employee salary 07-2007_~7507028_BANK POSITION FOR ALL BANK ( CITI, HSBC , SCB &amp; EBL ) 2" xfId="7744" xr:uid="{00000000-0005-0000-0000-0000D1060000}"/>
    <cellStyle name="_Local employee salary 07-2007_~7507028_Citi MOB - June, 2011 ( Final )- REVISED" xfId="6092" xr:uid="{00000000-0005-0000-0000-0000D2060000}"/>
    <cellStyle name="_Local employee salary 07-2007_~7507028_CITI MOB  Month of December 2011- Final" xfId="6093" xr:uid="{00000000-0005-0000-0000-0000D3060000}"/>
    <cellStyle name="_Local employee salary 07-2007_~7507028_EGMCL-FUND-PLAN-CITI" xfId="6094" xr:uid="{00000000-0005-0000-0000-0000D4060000}"/>
    <cellStyle name="_Local employee salary 07-2007_~7507028_EGMCL-FUND-PLAN-CITI -1" xfId="6095" xr:uid="{00000000-0005-0000-0000-0000D5060000}"/>
    <cellStyle name="_Local employee salary 07-2007_~7507028_EGMCL-FUND-PLAN-CITI -1 2" xfId="6096" xr:uid="{00000000-0005-0000-0000-0000D6060000}"/>
    <cellStyle name="_Local employee salary 07-2007_~7507028_EGMCL-FUND-PLAN-CITI -1 3" xfId="6097" xr:uid="{00000000-0005-0000-0000-0000D7060000}"/>
    <cellStyle name="_Local employee salary 07-2007_~7507028_EGMCL-FUND-PLAN-CITI 2" xfId="6098" xr:uid="{00000000-0005-0000-0000-0000D8060000}"/>
    <cellStyle name="_Local employee salary 07-2007_~7507028_EGMCL-FUND-PLAN-CITI 3" xfId="6099" xr:uid="{00000000-0005-0000-0000-0000D9060000}"/>
    <cellStyle name="_Local employee salary 07-2007_~7507028_EGMCL-FUND-PLAN-CITI 4" xfId="7745" xr:uid="{00000000-0005-0000-0000-0000DA060000}"/>
    <cellStyle name="_Local employee salary 07-2007_~7507028_June Export" xfId="6100" xr:uid="{00000000-0005-0000-0000-0000DB060000}"/>
    <cellStyle name="_Local employee salary 07-2007_~7507028_June Export 2" xfId="6101" xr:uid="{00000000-0005-0000-0000-0000DC060000}"/>
    <cellStyle name="_Local employee salary 07-2007_~7507028_June Export 3" xfId="6102" xr:uid="{00000000-0005-0000-0000-0000DD060000}"/>
    <cellStyle name="_Local employee salary 07-2007_~7507028_June Import" xfId="6103" xr:uid="{00000000-0005-0000-0000-0000DE060000}"/>
    <cellStyle name="_Local employee salary 07-2007_~7507028_June Import 2" xfId="6104" xr:uid="{00000000-0005-0000-0000-0000DF060000}"/>
    <cellStyle name="_Local employee salary 07-2007_~7507028_June Import 3" xfId="6105" xr:uid="{00000000-0005-0000-0000-0000E0060000}"/>
    <cellStyle name="_Local employee salary 07-2007_~8003395" xfId="2867" xr:uid="{00000000-0005-0000-0000-0000E1060000}"/>
    <cellStyle name="_Local employee salary 07-2007_~8003395 2" xfId="2868" xr:uid="{00000000-0005-0000-0000-0000E2060000}"/>
    <cellStyle name="_Local employee salary 07-2007_~8003395_Incentive  Budget Control August'09 " xfId="2869" xr:uid="{00000000-0005-0000-0000-0000E3060000}"/>
    <cellStyle name="_Local employee salary 07-2007_~8003395_Incentive  Budget Control August'09  2" xfId="2870" xr:uid="{00000000-0005-0000-0000-0000E4060000}"/>
    <cellStyle name="_Local employee salary 07-2007_~8003395_PGCL S &amp; B analysis (Top )  May  '09  v1" xfId="2871" xr:uid="{00000000-0005-0000-0000-0000E5060000}"/>
    <cellStyle name="_Local employee salary 07-2007_~8003395_PGCL S &amp; B analysis (Top )  May  '09  v1 2" xfId="2872" xr:uid="{00000000-0005-0000-0000-0000E6060000}"/>
    <cellStyle name="_Local employee salary 07-2007_~8003395_PGCL S &amp; B analysis (Top ) April  '09  ( R-2 on 26th May)" xfId="2873" xr:uid="{00000000-0005-0000-0000-0000E7060000}"/>
    <cellStyle name="_Local employee salary 07-2007_~8003395_PGCL S &amp; B analysis (Top ) April  '09  ( R-2 on 26th May) 2" xfId="2874" xr:uid="{00000000-0005-0000-0000-0000E8060000}"/>
    <cellStyle name="_Local employee salary 07-2007_~8003395_S &amp; B" xfId="2875" xr:uid="{00000000-0005-0000-0000-0000E9060000}"/>
    <cellStyle name="_Local employee salary 07-2007_~8003395_S &amp; B 2" xfId="2876" xr:uid="{00000000-0005-0000-0000-0000EA060000}"/>
    <cellStyle name="_Local employee salary 07-2007_~8003395_S &amp; B analysis (Top ) April  '09   " xfId="2877" xr:uid="{00000000-0005-0000-0000-0000EB060000}"/>
    <cellStyle name="_Local employee salary 07-2007_~8003395_S &amp; B analysis (Top ) April  '09    2" xfId="2878" xr:uid="{00000000-0005-0000-0000-0000EC060000}"/>
    <cellStyle name="_Local employee salary 07-2007_~8003395_S &amp; B analysis February'10 Unit-1  " xfId="2879" xr:uid="{00000000-0005-0000-0000-0000ED060000}"/>
    <cellStyle name="_Local employee salary 07-2007_~8003395_S &amp; B analysis February'10 Unit-1   2" xfId="2880" xr:uid="{00000000-0005-0000-0000-0000EE060000}"/>
    <cellStyle name="_Local employee salary 07-2007_~8003395_S &amp; B analysis Feruary'10   " xfId="2881" xr:uid="{00000000-0005-0000-0000-0000EF060000}"/>
    <cellStyle name="_Local employee salary 07-2007_~8003395_S &amp; B analysis Feruary'10    2" xfId="2882" xr:uid="{00000000-0005-0000-0000-0000F0060000}"/>
    <cellStyle name="_Local employee salary 07-2007_~8003395_S &amp; B analysis January '10   " xfId="2883" xr:uid="{00000000-0005-0000-0000-0000F1060000}"/>
    <cellStyle name="_Local employee salary 07-2007_~8003395_S &amp; B analysis January '10    2" xfId="2884" xr:uid="{00000000-0005-0000-0000-0000F2060000}"/>
    <cellStyle name="_Local employee salary 07-2007_~8003395_S &amp; B analysis July'10 Unit-1 " xfId="6106" xr:uid="{00000000-0005-0000-0000-0000F3060000}"/>
    <cellStyle name="_Local employee salary 07-2007_~8003395_S &amp; B analysis July'10 Unit-3    " xfId="6107" xr:uid="{00000000-0005-0000-0000-0000F4060000}"/>
    <cellStyle name="_Local employee salary 07-2007_~8003395_S &amp; B analysis June10 Unit-1 " xfId="6108" xr:uid="{00000000-0005-0000-0000-0000F5060000}"/>
    <cellStyle name="_Local employee salary 07-2007_~8003395_S &amp; B analysis March 10 Unit-1  " xfId="2885" xr:uid="{00000000-0005-0000-0000-0000F6060000}"/>
    <cellStyle name="_Local employee salary 07-2007_~8003395_S &amp; B analysis March 10 Unit-1   2" xfId="2886" xr:uid="{00000000-0005-0000-0000-0000F7060000}"/>
    <cellStyle name="_Local employee salary 07-2007_~8003395_S &amp; B analysis May 10 Unit-1 " xfId="6109" xr:uid="{00000000-0005-0000-0000-0000F8060000}"/>
    <cellStyle name="_Local employee salary 07-2007_~8749959" xfId="2887" xr:uid="{00000000-0005-0000-0000-0000F9060000}"/>
    <cellStyle name="_Local employee salary 07-2007_~8749959 2" xfId="2888" xr:uid="{00000000-0005-0000-0000-0000FA060000}"/>
    <cellStyle name="_Local employee salary 07-2007_~9014545" xfId="614" xr:uid="{00000000-0005-0000-0000-0000FB060000}"/>
    <cellStyle name="_Local employee salary 07-2007_~9014545_~2136082" xfId="615" xr:uid="{00000000-0005-0000-0000-0000FC060000}"/>
    <cellStyle name="_Local employee salary 07-2007_~9402871" xfId="2889" xr:uid="{00000000-0005-0000-0000-0000FD060000}"/>
    <cellStyle name="_Local employee salary 07-2007_~9402871 2" xfId="8196" xr:uid="{00000000-0005-0000-0000-0000FE060000}"/>
    <cellStyle name="_Local employee salary 07-2007_~9402871 3" xfId="8197" xr:uid="{00000000-0005-0000-0000-0000FF060000}"/>
    <cellStyle name="_Local employee salary 07-2007_~9711529" xfId="2890" xr:uid="{00000000-0005-0000-0000-000000070000}"/>
    <cellStyle name="_Local employee salary 07-2007_Addition Fixed Assets" xfId="616" xr:uid="{00000000-0005-0000-0000-000001070000}"/>
    <cellStyle name="_Local employee salary 07-2007_Bank  Statement-CITI" xfId="6110" xr:uid="{00000000-0005-0000-0000-000002070000}"/>
    <cellStyle name="_Local employee salary 07-2007_Bank  Statement-CITI 2" xfId="7746" xr:uid="{00000000-0005-0000-0000-000003070000}"/>
    <cellStyle name="_Local employee salary 07-2007_Bank  Statement-CITI_BANK POSITION FOR ALL BANK ( CITI, HSBC &amp; SCB )" xfId="6111" xr:uid="{00000000-0005-0000-0000-000004070000}"/>
    <cellStyle name="_Local employee salary 07-2007_Bank  Statement-CITI_BANK POSITION FOR ALL BANK ( CITI, HSBC &amp; SCB ) 2" xfId="6112" xr:uid="{00000000-0005-0000-0000-000005070000}"/>
    <cellStyle name="_Local employee salary 07-2007_Bank  Statement-CITI_BANK POSITION FOR ALL BANK ( CITI, HSBC &amp; SCB ) 3" xfId="6113" xr:uid="{00000000-0005-0000-0000-000006070000}"/>
    <cellStyle name="_Local employee salary 07-2007_Bank  Statement-CITI_BANK POSITION FOR ALL BANK ( CITI, HSBC , SCB &amp; EBL )" xfId="6114" xr:uid="{00000000-0005-0000-0000-000007070000}"/>
    <cellStyle name="_Local employee salary 07-2007_Bank  Statement-CITI_BANK POSITION FOR ALL BANK ( CITI, HSBC , SCB &amp; EBL ) 2" xfId="7747" xr:uid="{00000000-0005-0000-0000-000008070000}"/>
    <cellStyle name="_Local employee salary 07-2007_Bank  Statement-CITI_Citi MOB - June, 2011 ( Final )- REVISED" xfId="6115" xr:uid="{00000000-0005-0000-0000-000009070000}"/>
    <cellStyle name="_Local employee salary 07-2007_Bank  Statement-CITI_CITI MOB  Month of December 2011- Final" xfId="6116" xr:uid="{00000000-0005-0000-0000-00000A070000}"/>
    <cellStyle name="_Local employee salary 07-2007_Bank  Statement-CITI_EGMCL-FUND-PLAN-CITI" xfId="6117" xr:uid="{00000000-0005-0000-0000-00000B070000}"/>
    <cellStyle name="_Local employee salary 07-2007_Bank  Statement-CITI_EGMCL-FUND-PLAN-CITI -1" xfId="6118" xr:uid="{00000000-0005-0000-0000-00000C070000}"/>
    <cellStyle name="_Local employee salary 07-2007_Bank  Statement-CITI_EGMCL-FUND-PLAN-CITI -1 2" xfId="6119" xr:uid="{00000000-0005-0000-0000-00000D070000}"/>
    <cellStyle name="_Local employee salary 07-2007_Bank  Statement-CITI_EGMCL-FUND-PLAN-CITI -1 3" xfId="6120" xr:uid="{00000000-0005-0000-0000-00000E070000}"/>
    <cellStyle name="_Local employee salary 07-2007_Bank  Statement-CITI_EGMCL-FUND-PLAN-CITI 2" xfId="6121" xr:uid="{00000000-0005-0000-0000-00000F070000}"/>
    <cellStyle name="_Local employee salary 07-2007_Bank  Statement-CITI_EGMCL-FUND-PLAN-CITI 3" xfId="6122" xr:uid="{00000000-0005-0000-0000-000010070000}"/>
    <cellStyle name="_Local employee salary 07-2007_Bank  Statement-CITI_EGMCL-FUND-PLAN-CITI 4" xfId="7748" xr:uid="{00000000-0005-0000-0000-000011070000}"/>
    <cellStyle name="_Local employee salary 07-2007_Bank  Statement-CITI_June Export" xfId="6123" xr:uid="{00000000-0005-0000-0000-000012070000}"/>
    <cellStyle name="_Local employee salary 07-2007_Bank  Statement-CITI_June Export 2" xfId="6124" xr:uid="{00000000-0005-0000-0000-000013070000}"/>
    <cellStyle name="_Local employee salary 07-2007_Bank  Statement-CITI_June Export 3" xfId="6125" xr:uid="{00000000-0005-0000-0000-000014070000}"/>
    <cellStyle name="_Local employee salary 07-2007_Bank  Statement-CITI_June Import" xfId="6126" xr:uid="{00000000-0005-0000-0000-000015070000}"/>
    <cellStyle name="_Local employee salary 07-2007_Bank  Statement-CITI_June Import 2" xfId="6127" xr:uid="{00000000-0005-0000-0000-000016070000}"/>
    <cellStyle name="_Local employee salary 07-2007_Bank  Statement-CITI_June Import 3" xfId="6128" xr:uid="{00000000-0005-0000-0000-000017070000}"/>
    <cellStyle name="_Local employee salary 07-2007_Book1" xfId="617" xr:uid="{00000000-0005-0000-0000-000018070000}"/>
    <cellStyle name="_Local employee salary 07-2007_Book1_~2136082" xfId="618" xr:uid="{00000000-0005-0000-0000-000019070000}"/>
    <cellStyle name="_Local employee salary 07-2007_Book1_Addition Fixed Assets" xfId="619" xr:uid="{00000000-0005-0000-0000-00001A070000}"/>
    <cellStyle name="_Local employee salary 07-2007_Book1_Book2" xfId="620" xr:uid="{00000000-0005-0000-0000-00001B070000}"/>
    <cellStyle name="_Local employee salary 07-2007_Book1_Closing Stock of 31st August'10" xfId="621" xr:uid="{00000000-0005-0000-0000-00001C070000}"/>
    <cellStyle name="_Local employee salary 07-2007_Book1_Copy of Fabrics Closing Stock of 09-10" xfId="622" xr:uid="{00000000-0005-0000-0000-00001D070000}"/>
    <cellStyle name="_Local employee salary 07-2007_Book1_Financial Statement - EGMCL 30th  June'10(New)" xfId="623" xr:uid="{00000000-0005-0000-0000-00001E070000}"/>
    <cellStyle name="_Local employee salary 07-2007_Book1_Financial Statement - EGMCL 30th Sep '2010" xfId="624" xr:uid="{00000000-0005-0000-0000-00001F070000}"/>
    <cellStyle name="_Local employee salary 07-2007_Book2" xfId="625" xr:uid="{00000000-0005-0000-0000-000020070000}"/>
    <cellStyle name="_Local employee salary 07-2007_Book2 2" xfId="2891" xr:uid="{00000000-0005-0000-0000-000021070000}"/>
    <cellStyle name="_Local employee salary 07-2007_Carton" xfId="2892" xr:uid="{00000000-0005-0000-0000-000022070000}"/>
    <cellStyle name="_Local employee salary 07-2007_Carton 2" xfId="2893" xr:uid="{00000000-0005-0000-0000-000023070000}"/>
    <cellStyle name="_Local employee salary 07-2007_Closing Stock of 31st August'10" xfId="626" xr:uid="{00000000-0005-0000-0000-000024070000}"/>
    <cellStyle name="_Local employee salary 07-2007_combined  financial statement of  CIPL &amp; CFPL February 2010-hkg" xfId="2894" xr:uid="{00000000-0005-0000-0000-000025070000}"/>
    <cellStyle name="_Local employee salary 07-2007_Copy of Fabrics Closing Stock of 09-10" xfId="627" xr:uid="{00000000-0005-0000-0000-000026070000}"/>
    <cellStyle name="_Local employee salary 07-2007_Debtors may'10" xfId="628" xr:uid="{00000000-0005-0000-0000-000027070000}"/>
    <cellStyle name="_Local employee salary 07-2007_Debtors may'10_~2136082" xfId="629" xr:uid="{00000000-0005-0000-0000-000028070000}"/>
    <cellStyle name="_Local employee salary 07-2007_Debtors may'10_Addition Fixed Assets" xfId="630" xr:uid="{00000000-0005-0000-0000-000029070000}"/>
    <cellStyle name="_Local employee salary 07-2007_Debtors may'10_Book2" xfId="631" xr:uid="{00000000-0005-0000-0000-00002A070000}"/>
    <cellStyle name="_Local employee salary 07-2007_Debtors may'10_Closing Stock of 31st August'10" xfId="632" xr:uid="{00000000-0005-0000-0000-00002B070000}"/>
    <cellStyle name="_Local employee salary 07-2007_Debtors may'10_Copy of Fabrics Closing Stock of 09-10" xfId="633" xr:uid="{00000000-0005-0000-0000-00002C070000}"/>
    <cellStyle name="_Local employee salary 07-2007_Debtors may'10_Financial Statement - EGMCL 30th  June'10(New)" xfId="634" xr:uid="{00000000-0005-0000-0000-00002D070000}"/>
    <cellStyle name="_Local employee salary 07-2007_Debtors may'10_Financial Statement - EGMCL 30th Sep '2010" xfId="635" xr:uid="{00000000-0005-0000-0000-00002E070000}"/>
    <cellStyle name="_Local employee salary 07-2007_Debtors may'10_Financial Statement - EGMCL May'10" xfId="636" xr:uid="{00000000-0005-0000-0000-00002F070000}"/>
    <cellStyle name="_Local employee salary 07-2007_Debtors may'10_Financial Statement - EGMCL May'10_~2136082" xfId="637" xr:uid="{00000000-0005-0000-0000-000030070000}"/>
    <cellStyle name="_Local employee salary 07-2007_EGMCL  Cash flow -  Oct. 19" xfId="638" xr:uid="{00000000-0005-0000-0000-000031070000}"/>
    <cellStyle name="_Local employee salary 07-2007_EGMCL  Cash flow -  Oct. 19 2" xfId="2895" xr:uid="{00000000-0005-0000-0000-000032070000}"/>
    <cellStyle name="_Local employee salary 07-2007_Exp Perfomance Feb'09" xfId="2896" xr:uid="{00000000-0005-0000-0000-000033070000}"/>
    <cellStyle name="_Local employee salary 07-2007_Exp Perfomance Feb'09 2" xfId="2897" xr:uid="{00000000-0005-0000-0000-000034070000}"/>
    <cellStyle name="_Local employee salary 07-2007_Exp Perfomance Feb'09_Carton" xfId="2898" xr:uid="{00000000-0005-0000-0000-000035070000}"/>
    <cellStyle name="_Local employee salary 07-2007_Exp Perfomance Feb'09_Carton 2" xfId="2899" xr:uid="{00000000-0005-0000-0000-000036070000}"/>
    <cellStyle name="_Local employee salary 07-2007_Exp Perfomance Feb'09_Expenses Perfomance March'09" xfId="2900" xr:uid="{00000000-0005-0000-0000-000037070000}"/>
    <cellStyle name="_Local employee salary 07-2007_Exp Perfomance Feb'09_Expenses Perfomance March'09 2" xfId="2901" xr:uid="{00000000-0005-0000-0000-000038070000}"/>
    <cellStyle name="_Local employee salary 07-2007_Exp Perfomance Feb'09_EXPORT-MAY" xfId="2902" xr:uid="{00000000-0005-0000-0000-000039070000}"/>
    <cellStyle name="_Local employee salary 07-2007_Exp Perfomance Feb'09_EXPORT-MAY 2" xfId="2903" xr:uid="{00000000-0005-0000-0000-00003A070000}"/>
    <cellStyle name="_Local employee salary 07-2007_Exp Perfomance Feb'09_MIS For the Month Of Aug_09" xfId="2904" xr:uid="{00000000-0005-0000-0000-00003B070000}"/>
    <cellStyle name="_Local employee salary 07-2007_Exp Perfomance Feb'09_MIS For the Month Of Aug_09 2" xfId="2905" xr:uid="{00000000-0005-0000-0000-00003C070000}"/>
    <cellStyle name="_Local employee salary 07-2007_Exp Perfomance Feb'09_MIS For the Month Of DEC_09" xfId="2906" xr:uid="{00000000-0005-0000-0000-00003D070000}"/>
    <cellStyle name="_Local employee salary 07-2007_Exp Perfomance Feb'09_MIS For the Month Of DEC_09 2" xfId="2907" xr:uid="{00000000-0005-0000-0000-00003E070000}"/>
    <cellStyle name="_Local employee salary 07-2007_Exp Perfomance Feb'09_MIS For the Month Of Sep_09" xfId="2908" xr:uid="{00000000-0005-0000-0000-00003F070000}"/>
    <cellStyle name="_Local employee salary 07-2007_Exp Perfomance Feb'09_MIS For the Month Of Sep_09 2" xfId="2909" xr:uid="{00000000-0005-0000-0000-000040070000}"/>
    <cellStyle name="_Local employee salary 07-2007_Exp Perfomance Feb'09_Production  performance-May,09" xfId="2910" xr:uid="{00000000-0005-0000-0000-000041070000}"/>
    <cellStyle name="_Local employee salary 07-2007_Exp Perfomance Feb'09_Production  performance-May,09 2" xfId="2911" xr:uid="{00000000-0005-0000-0000-000042070000}"/>
    <cellStyle name="_Local employee salary 07-2007_Exp Perfomance Feb'09_Production Preformance report-March,09" xfId="2912" xr:uid="{00000000-0005-0000-0000-000043070000}"/>
    <cellStyle name="_Local employee salary 07-2007_Exp Perfomance Feb'09_Production Preformance report-March,09 2" xfId="2913" xr:uid="{00000000-0005-0000-0000-000044070000}"/>
    <cellStyle name="_Local employee salary 07-2007_Exp Perfomance Feb'09_Projection of Cash Flow Based on Performance Report" xfId="2914" xr:uid="{00000000-0005-0000-0000-000045070000}"/>
    <cellStyle name="_Local employee salary 07-2007_Exp Perfomance Feb'09_Projection of Cash Flow Based on Performance Report 2" xfId="2915" xr:uid="{00000000-0005-0000-0000-000046070000}"/>
    <cellStyle name="_Local employee salary 07-2007_Exp Perfomance Feb'09_Projection of Cash Flow Based on Performance Report_MIS For the Month Of Aug_09" xfId="2916" xr:uid="{00000000-0005-0000-0000-000047070000}"/>
    <cellStyle name="_Local employee salary 07-2007_Exp Perfomance Feb'09_Projection of Cash Flow Based on Performance Report_MIS For the Month Of Aug_09 2" xfId="2917" xr:uid="{00000000-0005-0000-0000-000048070000}"/>
    <cellStyle name="_Local employee salary 07-2007_Exp Perfomance Feb'09_Projection of Cash Flow Based on Performance Report_MIS For the Month Of DEC_09" xfId="2918" xr:uid="{00000000-0005-0000-0000-000049070000}"/>
    <cellStyle name="_Local employee salary 07-2007_Exp Perfomance Feb'09_Projection of Cash Flow Based on Performance Report_MIS For the Month Of DEC_09 2" xfId="2919" xr:uid="{00000000-0005-0000-0000-00004A070000}"/>
    <cellStyle name="_Local employee salary 07-2007_Exp Perfomance Feb'09_Projection of Cash Flow Based on Performance Report_MIS For the Month Of Sep_09" xfId="2920" xr:uid="{00000000-0005-0000-0000-00004B070000}"/>
    <cellStyle name="_Local employee salary 07-2007_Exp Perfomance Feb'09_Projection of Cash Flow Based on Performance Report_MIS For the Month Of Sep_09 2" xfId="2921" xr:uid="{00000000-0005-0000-0000-00004C070000}"/>
    <cellStyle name="_Local employee salary 07-2007_Expense Analysis -Dec-08PP" xfId="2922" xr:uid="{00000000-0005-0000-0000-00004D070000}"/>
    <cellStyle name="_Local employee salary 07-2007_Expense Analysis -Dec-08PP 2" xfId="2923" xr:uid="{00000000-0005-0000-0000-00004E070000}"/>
    <cellStyle name="_Local employee salary 07-2007_Expense Analysis -Dec-08PP_Production Preformance report-March,09" xfId="2924" xr:uid="{00000000-0005-0000-0000-00004F070000}"/>
    <cellStyle name="_Local employee salary 07-2007_Expense Analysis -Dec-08PP_Production Preformance report-March,09 2" xfId="2925" xr:uid="{00000000-0005-0000-0000-000050070000}"/>
    <cellStyle name="_Local employee salary 07-2007_Expense Analysis -June'09PP" xfId="2926" xr:uid="{00000000-0005-0000-0000-000051070000}"/>
    <cellStyle name="_Local employee salary 07-2007_Expense Analysis -June'09PP 2" xfId="2927" xr:uid="{00000000-0005-0000-0000-000052070000}"/>
    <cellStyle name="_Local employee salary 07-2007_Export Register" xfId="2928" xr:uid="{00000000-0005-0000-0000-000053070000}"/>
    <cellStyle name="_Local employee salary 07-2007_Export Register 2" xfId="2929" xr:uid="{00000000-0005-0000-0000-000054070000}"/>
    <cellStyle name="_Local employee salary 07-2007_EXPORT-MAY" xfId="2930" xr:uid="{00000000-0005-0000-0000-000055070000}"/>
    <cellStyle name="_Local employee salary 07-2007_EXPORT-MAY 2" xfId="2931" xr:uid="{00000000-0005-0000-0000-000056070000}"/>
    <cellStyle name="_Local employee salary 07-2007_Financial Statement - EGMCL 30th  June'10(New)" xfId="639" xr:uid="{00000000-0005-0000-0000-000057070000}"/>
    <cellStyle name="_Local employee salary 07-2007_Financial Statement - EGMCL 30th Sep '2010" xfId="640" xr:uid="{00000000-0005-0000-0000-000058070000}"/>
    <cellStyle name="_Local employee salary 07-2007_Financial Statement - EGMCL dated 17.06.10" xfId="641" xr:uid="{00000000-0005-0000-0000-000059070000}"/>
    <cellStyle name="_Local employee salary 07-2007_Financial Statement - EGMCL May'10" xfId="642" xr:uid="{00000000-0005-0000-0000-00005A070000}"/>
    <cellStyle name="_Local employee salary 07-2007_HSBC-APRIL-2010" xfId="2932" xr:uid="{00000000-0005-0000-0000-00005B070000}"/>
    <cellStyle name="_Local employee salary 07-2007_HSBC-APRIL-2010 2" xfId="2933" xr:uid="{00000000-0005-0000-0000-00005C070000}"/>
    <cellStyle name="_Local employee salary 07-2007_Import GRN Details-Unit-1" xfId="2934" xr:uid="{00000000-0005-0000-0000-00005D070000}"/>
    <cellStyle name="_Local employee salary 07-2007_Import GRN Details-Unit-1 2" xfId="2935" xr:uid="{00000000-0005-0000-0000-00005E070000}"/>
    <cellStyle name="_Local employee salary 07-2007_Import loan Sep to Nov HSBC '09" xfId="643" xr:uid="{00000000-0005-0000-0000-00005F070000}"/>
    <cellStyle name="_Local employee salary 07-2007_Import loan Sep to Nov HSBC '09 2" xfId="2936" xr:uid="{00000000-0005-0000-0000-000060070000}"/>
    <cellStyle name="_Local employee salary 07-2007_Import loan Sep to Nov HSBC '09_~2136082" xfId="644" xr:uid="{00000000-0005-0000-0000-000061070000}"/>
    <cellStyle name="_Local employee salary 07-2007_Import loan Sep to Nov HSBC '09_Addition Fixed Assets" xfId="645" xr:uid="{00000000-0005-0000-0000-000062070000}"/>
    <cellStyle name="_Local employee salary 07-2007_Import loan Sep to Nov HSBC '09_Book2" xfId="646" xr:uid="{00000000-0005-0000-0000-000063070000}"/>
    <cellStyle name="_Local employee salary 07-2007_Import loan Sep to Nov HSBC '09_Closing Stock of 31st August'10" xfId="647" xr:uid="{00000000-0005-0000-0000-000064070000}"/>
    <cellStyle name="_Local employee salary 07-2007_Import loan Sep to Nov HSBC '09_Copy of Fabrics Closing Stock of 09-10" xfId="648" xr:uid="{00000000-0005-0000-0000-000065070000}"/>
    <cellStyle name="_Local employee salary 07-2007_Import loan Sep to Nov HSBC '09_Financial Statement - EGMCL 30th  June'10(New)" xfId="649" xr:uid="{00000000-0005-0000-0000-000066070000}"/>
    <cellStyle name="_Local employee salary 07-2007_Import loan Sep to Nov HSBC '09_Financial Statement - EGMCL 30th Sep '2010" xfId="650" xr:uid="{00000000-0005-0000-0000-000067070000}"/>
    <cellStyle name="_Local employee salary 07-2007_Import loan Sep to Nov HSBC '09_Financial Statement - EGMCL dated 17.06.10" xfId="651" xr:uid="{00000000-0005-0000-0000-000068070000}"/>
    <cellStyle name="_Local employee salary 07-2007_Import loan Sep to Nov HSBC '09_Financial Statement - EGMCL May'10" xfId="652" xr:uid="{00000000-0005-0000-0000-000069070000}"/>
    <cellStyle name="_Local employee salary 07-2007_Import loan Sep to Nov HSBC '09_Import Register (Unit-1)" xfId="2937" xr:uid="{00000000-0005-0000-0000-00006A070000}"/>
    <cellStyle name="_Local employee salary 07-2007_Import loan Sep to Nov HSBC '09_Import Register (Unit-1) 2" xfId="2938" xr:uid="{00000000-0005-0000-0000-00006B070000}"/>
    <cellStyle name="_Local employee salary 07-2007_Import loan Sep to Nov HSBC '09_Summary OF Stock " xfId="653" xr:uid="{00000000-0005-0000-0000-00006C070000}"/>
    <cellStyle name="_Local employee salary 07-2007_Import loan Sep to Nov HSBC '09_Summary OF Stock _~2136082" xfId="654" xr:uid="{00000000-0005-0000-0000-00006D070000}"/>
    <cellStyle name="_Local employee salary 07-2007_Import loan Sep to Nov HSBC '09_Summary OF Stock _Addition Fixed Assets" xfId="655" xr:uid="{00000000-0005-0000-0000-00006E070000}"/>
    <cellStyle name="_Local employee salary 07-2007_Import loan Sep to Nov HSBC '09_Summary OF Stock _Book2" xfId="656" xr:uid="{00000000-0005-0000-0000-00006F070000}"/>
    <cellStyle name="_Local employee salary 07-2007_Import loan Sep to Nov HSBC '09_Summary OF Stock _Closing Stock of 31st August'10" xfId="657" xr:uid="{00000000-0005-0000-0000-000070070000}"/>
    <cellStyle name="_Local employee salary 07-2007_Import loan Sep to Nov HSBC '09_Summary OF Stock _Copy of Fabrics Closing Stock of 09-10" xfId="658" xr:uid="{00000000-0005-0000-0000-000071070000}"/>
    <cellStyle name="_Local employee salary 07-2007_Import loan Sep to Nov HSBC '09_Summary OF Stock _Financial Statement - EGMCL 30th  June'10(New)" xfId="659" xr:uid="{00000000-0005-0000-0000-000072070000}"/>
    <cellStyle name="_Local employee salary 07-2007_Import loan Sep to Nov HSBC '09_Summary OF Stock _Financial Statement - EGMCL 30th Sep '2010" xfId="660" xr:uid="{00000000-0005-0000-0000-000073070000}"/>
    <cellStyle name="_Local employee salary 07-2007_Import loan Sep to Nov HSBC '09_Transit" xfId="661" xr:uid="{00000000-0005-0000-0000-000074070000}"/>
    <cellStyle name="_Local employee salary 07-2007_Import loan Sep to Nov HSBC '09_Transit_~2136082" xfId="662" xr:uid="{00000000-0005-0000-0000-000075070000}"/>
    <cellStyle name="_Local employee salary 07-2007_Import loan Sep to Nov HSBC '09_TrialBal 30th June '10-2" xfId="663" xr:uid="{00000000-0005-0000-0000-000076070000}"/>
    <cellStyle name="_Local employee salary 07-2007_Incentive  Budget Control August'09 " xfId="2939" xr:uid="{00000000-0005-0000-0000-000077070000}"/>
    <cellStyle name="_Local employee salary 07-2007_Incentive  Budget Control August'09  2" xfId="2940" xr:uid="{00000000-0005-0000-0000-000078070000}"/>
    <cellStyle name="_Local employee salary 07-2007_Interest - Jan' 09" xfId="2941" xr:uid="{00000000-0005-0000-0000-000079070000}"/>
    <cellStyle name="_Local employee salary 07-2007_Interest - Jan' 09 2" xfId="8198" xr:uid="{00000000-0005-0000-0000-00007A070000}"/>
    <cellStyle name="_Local employee salary 07-2007_Interest - Jan' 09 3" xfId="8199" xr:uid="{00000000-0005-0000-0000-00007B070000}"/>
    <cellStyle name="_Local employee salary 07-2007_Limit Chart- CITI NA - July'10" xfId="664" xr:uid="{00000000-0005-0000-0000-00007C070000}"/>
    <cellStyle name="_Local employee salary 07-2007_Limit Chart- CITI NA - July'10_~2136082" xfId="665" xr:uid="{00000000-0005-0000-0000-00007D070000}"/>
    <cellStyle name="_Local employee salary 07-2007_Limit Chart- CITI NA - June'10" xfId="666" xr:uid="{00000000-0005-0000-0000-00007E070000}"/>
    <cellStyle name="_Local employee salary 07-2007_Limit Chart- CITI NA - June'10_~2136082" xfId="667" xr:uid="{00000000-0005-0000-0000-00007F070000}"/>
    <cellStyle name="_Local employee salary 07-2007_Limit Chart- CITI NA - October '09" xfId="668" xr:uid="{00000000-0005-0000-0000-000080070000}"/>
    <cellStyle name="_Local employee salary 07-2007_Limit Chart- CITI NA - October '09 2" xfId="2942" xr:uid="{00000000-0005-0000-0000-000081070000}"/>
    <cellStyle name="_Local employee salary 07-2007_Limit Chart- CITI NA - October '09_~2136082" xfId="669" xr:uid="{00000000-0005-0000-0000-000082070000}"/>
    <cellStyle name="_Local employee salary 07-2007_Limit Chart- CITI NA - October '09_Addition Fixed Assets" xfId="670" xr:uid="{00000000-0005-0000-0000-000083070000}"/>
    <cellStyle name="_Local employee salary 07-2007_Limit Chart- CITI NA - October '09_Book2" xfId="671" xr:uid="{00000000-0005-0000-0000-000084070000}"/>
    <cellStyle name="_Local employee salary 07-2007_Limit Chart- CITI NA - October '09_Closing Stock of 31st August'10" xfId="672" xr:uid="{00000000-0005-0000-0000-000085070000}"/>
    <cellStyle name="_Local employee salary 07-2007_Limit Chart- CITI NA - October '09_Copy of Fabrics Closing Stock of 09-10" xfId="673" xr:uid="{00000000-0005-0000-0000-000086070000}"/>
    <cellStyle name="_Local employee salary 07-2007_Limit Chart- CITI NA - October '09_Financial Statement - EGMCL 30th  June'10(New)" xfId="674" xr:uid="{00000000-0005-0000-0000-000087070000}"/>
    <cellStyle name="_Local employee salary 07-2007_Limit Chart- CITI NA - October '09_Financial Statement - EGMCL 30th Sep '2010" xfId="675" xr:uid="{00000000-0005-0000-0000-000088070000}"/>
    <cellStyle name="_Local employee salary 07-2007_Limit Chart- CITI NA - October '09_Financial Statement - EGMCL dated 17.06.10" xfId="676" xr:uid="{00000000-0005-0000-0000-000089070000}"/>
    <cellStyle name="_Local employee salary 07-2007_Limit Chart- CITI NA - October '09_Financial Statement - EGMCL May'10" xfId="677" xr:uid="{00000000-0005-0000-0000-00008A070000}"/>
    <cellStyle name="_Local employee salary 07-2007_Limit Chart- CITI NA - October '09_Import Register (Unit-1)" xfId="2943" xr:uid="{00000000-0005-0000-0000-00008B070000}"/>
    <cellStyle name="_Local employee salary 07-2007_Limit Chart- CITI NA - October '09_Import Register (Unit-1) 2" xfId="2944" xr:uid="{00000000-0005-0000-0000-00008C070000}"/>
    <cellStyle name="_Local employee salary 07-2007_Limit Chart- CITI NA - October '09_Summary OF Stock " xfId="678" xr:uid="{00000000-0005-0000-0000-00008D070000}"/>
    <cellStyle name="_Local employee salary 07-2007_Limit Chart- CITI NA - October '09_Summary OF Stock _~2136082" xfId="679" xr:uid="{00000000-0005-0000-0000-00008E070000}"/>
    <cellStyle name="_Local employee salary 07-2007_Limit Chart- CITI NA - October '09_Summary OF Stock _Addition Fixed Assets" xfId="680" xr:uid="{00000000-0005-0000-0000-00008F070000}"/>
    <cellStyle name="_Local employee salary 07-2007_Limit Chart- CITI NA - October '09_Summary OF Stock _Book2" xfId="681" xr:uid="{00000000-0005-0000-0000-000090070000}"/>
    <cellStyle name="_Local employee salary 07-2007_Limit Chart- CITI NA - October '09_Summary OF Stock _Closing Stock of 31st August'10" xfId="682" xr:uid="{00000000-0005-0000-0000-000091070000}"/>
    <cellStyle name="_Local employee salary 07-2007_Limit Chart- CITI NA - October '09_Summary OF Stock _Copy of Fabrics Closing Stock of 09-10" xfId="683" xr:uid="{00000000-0005-0000-0000-000092070000}"/>
    <cellStyle name="_Local employee salary 07-2007_Limit Chart- CITI NA - October '09_Summary OF Stock _Financial Statement - EGMCL 30th  June'10(New)" xfId="684" xr:uid="{00000000-0005-0000-0000-000093070000}"/>
    <cellStyle name="_Local employee salary 07-2007_Limit Chart- CITI NA - October '09_Summary OF Stock _Financial Statement - EGMCL 30th Sep '2010" xfId="685" xr:uid="{00000000-0005-0000-0000-000094070000}"/>
    <cellStyle name="_Local employee salary 07-2007_Limit Chart- CITI NA - October '09_Transit" xfId="686" xr:uid="{00000000-0005-0000-0000-000095070000}"/>
    <cellStyle name="_Local employee salary 07-2007_Limit Chart- CITI NA - October '09_Transit_~2136082" xfId="687" xr:uid="{00000000-0005-0000-0000-000096070000}"/>
    <cellStyle name="_Local employee salary 07-2007_Limit Chart- CITI NA - October '09_TrialBal 30th June '10-2" xfId="688" xr:uid="{00000000-0005-0000-0000-000097070000}"/>
    <cellStyle name="_Local employee salary 07-2007_Limit Chart HSBC- APRIL'10" xfId="689" xr:uid="{00000000-0005-0000-0000-000098070000}"/>
    <cellStyle name="_Local employee salary 07-2007_Limit Chart HSBC- APRIL'10_~2136082" xfId="690" xr:uid="{00000000-0005-0000-0000-000099070000}"/>
    <cellStyle name="_Local employee salary 07-2007_Limit Chart HSBC- APRIL'10_Addition Fixed Assets" xfId="691" xr:uid="{00000000-0005-0000-0000-00009A070000}"/>
    <cellStyle name="_Local employee salary 07-2007_Limit Chart HSBC- APRIL'10_Book2" xfId="692" xr:uid="{00000000-0005-0000-0000-00009B070000}"/>
    <cellStyle name="_Local employee salary 07-2007_Limit Chart HSBC- APRIL'10_Closing Stock of 31st August'10" xfId="693" xr:uid="{00000000-0005-0000-0000-00009C070000}"/>
    <cellStyle name="_Local employee salary 07-2007_Limit Chart HSBC- APRIL'10_Copy of Fabrics Closing Stock of 09-10" xfId="694" xr:uid="{00000000-0005-0000-0000-00009D070000}"/>
    <cellStyle name="_Local employee salary 07-2007_Limit Chart HSBC- APRIL'10_Financial Statement - EGMCL 30th  June'10(New)" xfId="695" xr:uid="{00000000-0005-0000-0000-00009E070000}"/>
    <cellStyle name="_Local employee salary 07-2007_Limit Chart HSBC- APRIL'10_Financial Statement - EGMCL 30th Sep '2010" xfId="696" xr:uid="{00000000-0005-0000-0000-00009F070000}"/>
    <cellStyle name="_Local employee salary 07-2007_Limit Chart HSBC- APRIL'10_Financial Statement - EGMCL dated 17.06.10" xfId="697" xr:uid="{00000000-0005-0000-0000-0000A0070000}"/>
    <cellStyle name="_Local employee salary 07-2007_Limit Chart HSBC- APRIL'10_Financial Statement - EGMCL May'10" xfId="698" xr:uid="{00000000-0005-0000-0000-0000A1070000}"/>
    <cellStyle name="_Local employee salary 07-2007_Limit Chart HSBC- APRIL'10_Summary OF Stock " xfId="699" xr:uid="{00000000-0005-0000-0000-0000A2070000}"/>
    <cellStyle name="_Local employee salary 07-2007_Limit Chart HSBC- APRIL'10_Summary OF Stock _~2136082" xfId="700" xr:uid="{00000000-0005-0000-0000-0000A3070000}"/>
    <cellStyle name="_Local employee salary 07-2007_Limit Chart HSBC- APRIL'10_Summary OF Stock _Addition Fixed Assets" xfId="701" xr:uid="{00000000-0005-0000-0000-0000A4070000}"/>
    <cellStyle name="_Local employee salary 07-2007_Limit Chart HSBC- APRIL'10_Summary OF Stock _Book2" xfId="702" xr:uid="{00000000-0005-0000-0000-0000A5070000}"/>
    <cellStyle name="_Local employee salary 07-2007_Limit Chart HSBC- APRIL'10_Summary OF Stock _Closing Stock of 31st August'10" xfId="703" xr:uid="{00000000-0005-0000-0000-0000A6070000}"/>
    <cellStyle name="_Local employee salary 07-2007_Limit Chart HSBC- APRIL'10_Summary OF Stock _Copy of Fabrics Closing Stock of 09-10" xfId="704" xr:uid="{00000000-0005-0000-0000-0000A7070000}"/>
    <cellStyle name="_Local employee salary 07-2007_Limit Chart HSBC- APRIL'10_Summary OF Stock _Financial Statement - EGMCL 30th  June'10(New)" xfId="705" xr:uid="{00000000-0005-0000-0000-0000A8070000}"/>
    <cellStyle name="_Local employee salary 07-2007_Limit Chart HSBC- APRIL'10_Summary OF Stock _Financial Statement - EGMCL 30th Sep '2010" xfId="706" xr:uid="{00000000-0005-0000-0000-0000A9070000}"/>
    <cellStyle name="_Local employee salary 07-2007_Limit Chart HSBC- APRIL'10_Summary Sheet " xfId="707" xr:uid="{00000000-0005-0000-0000-0000AA070000}"/>
    <cellStyle name="_Local employee salary 07-2007_Limit Chart HSBC- APRIL'10_Summary Sheet _~2136082" xfId="708" xr:uid="{00000000-0005-0000-0000-0000AB070000}"/>
    <cellStyle name="_Local employee salary 07-2007_Limit Chart HSBC- APRIL'10_Summary Sheet _Addition Fixed Assets" xfId="709" xr:uid="{00000000-0005-0000-0000-0000AC070000}"/>
    <cellStyle name="_Local employee salary 07-2007_Limit Chart HSBC- APRIL'10_Summary Sheet _Book2" xfId="710" xr:uid="{00000000-0005-0000-0000-0000AD070000}"/>
    <cellStyle name="_Local employee salary 07-2007_Limit Chart HSBC- APRIL'10_Summary Sheet _Closing Stock of 31st August'10" xfId="711" xr:uid="{00000000-0005-0000-0000-0000AE070000}"/>
    <cellStyle name="_Local employee salary 07-2007_Limit Chart HSBC- APRIL'10_Summary Sheet _Copy of Fabrics Closing Stock of 09-10" xfId="712" xr:uid="{00000000-0005-0000-0000-0000AF070000}"/>
    <cellStyle name="_Local employee salary 07-2007_Limit Chart HSBC- APRIL'10_Summary Sheet _Financial Statement - EGMCL 30th  June'10(New)" xfId="713" xr:uid="{00000000-0005-0000-0000-0000B0070000}"/>
    <cellStyle name="_Local employee salary 07-2007_Limit Chart HSBC- APRIL'10_Summary Sheet _Financial Statement - EGMCL 30th Sep '2010" xfId="714" xr:uid="{00000000-0005-0000-0000-0000B1070000}"/>
    <cellStyle name="_Local employee salary 07-2007_Limit Chart HSBC- APRIL'10_Summary Sheet _Financial Statement - EGMCL dated 17.06.10" xfId="715" xr:uid="{00000000-0005-0000-0000-0000B2070000}"/>
    <cellStyle name="_Local employee salary 07-2007_Limit Chart HSBC- APRIL'10_Summary Sheet _Financial Statement - EGMCL May'10" xfId="716" xr:uid="{00000000-0005-0000-0000-0000B3070000}"/>
    <cellStyle name="_Local employee salary 07-2007_Limit Chart HSBC- APRIL'10_Summary Sheet _Summary OF Stock " xfId="717" xr:uid="{00000000-0005-0000-0000-0000B4070000}"/>
    <cellStyle name="_Local employee salary 07-2007_Limit Chart HSBC- APRIL'10_Summary Sheet _TrialBal 30th June '10-2" xfId="718" xr:uid="{00000000-0005-0000-0000-0000B5070000}"/>
    <cellStyle name="_Local employee salary 07-2007_Limit Chart HSBC- APRIL'10_TrialBal 30th June '10-2" xfId="719" xr:uid="{00000000-0005-0000-0000-0000B6070000}"/>
    <cellStyle name="_Local employee salary 07-2007_Limit Chart HSBC- August '09" xfId="720" xr:uid="{00000000-0005-0000-0000-0000B7070000}"/>
    <cellStyle name="_Local employee salary 07-2007_Limit Chart HSBC- August '09 2" xfId="2945" xr:uid="{00000000-0005-0000-0000-0000B8070000}"/>
    <cellStyle name="_Local employee salary 07-2007_Limit Chart HSBC- August '09_~2136082" xfId="721" xr:uid="{00000000-0005-0000-0000-0000B9070000}"/>
    <cellStyle name="_Local employee salary 07-2007_Limit Chart HSBC- August '09_Addition Fixed Assets" xfId="722" xr:uid="{00000000-0005-0000-0000-0000BA070000}"/>
    <cellStyle name="_Local employee salary 07-2007_Limit Chart HSBC- August '09_Book2" xfId="723" xr:uid="{00000000-0005-0000-0000-0000BB070000}"/>
    <cellStyle name="_Local employee salary 07-2007_Limit Chart HSBC- August '09_Closing Stock of 31st August'10" xfId="724" xr:uid="{00000000-0005-0000-0000-0000BC070000}"/>
    <cellStyle name="_Local employee salary 07-2007_Limit Chart HSBC- August '09_Copy of Fabrics Closing Stock of 09-10" xfId="725" xr:uid="{00000000-0005-0000-0000-0000BD070000}"/>
    <cellStyle name="_Local employee salary 07-2007_Limit Chart HSBC- August '09_Financial Statement - EGMCL 30th  June'10(New)" xfId="726" xr:uid="{00000000-0005-0000-0000-0000BE070000}"/>
    <cellStyle name="_Local employee salary 07-2007_Limit Chart HSBC- August '09_Financial Statement - EGMCL 30th Sep '2010" xfId="727" xr:uid="{00000000-0005-0000-0000-0000BF070000}"/>
    <cellStyle name="_Local employee salary 07-2007_Limit Chart HSBC- August '09_Financial Statement - EGMCL dated 17.06.10" xfId="728" xr:uid="{00000000-0005-0000-0000-0000C0070000}"/>
    <cellStyle name="_Local employee salary 07-2007_Limit Chart HSBC- August '09_Financial Statement - EGMCL May'10" xfId="729" xr:uid="{00000000-0005-0000-0000-0000C1070000}"/>
    <cellStyle name="_Local employee salary 07-2007_Limit Chart HSBC- August '09_Import Register (Unit-1)" xfId="2946" xr:uid="{00000000-0005-0000-0000-0000C2070000}"/>
    <cellStyle name="_Local employee salary 07-2007_Limit Chart HSBC- August '09_Import Register (Unit-1) 2" xfId="2947" xr:uid="{00000000-0005-0000-0000-0000C3070000}"/>
    <cellStyle name="_Local employee salary 07-2007_Limit Chart HSBC- August '09_Summary OF Stock " xfId="730" xr:uid="{00000000-0005-0000-0000-0000C4070000}"/>
    <cellStyle name="_Local employee salary 07-2007_Limit Chart HSBC- August '09_Summary OF Stock _~2136082" xfId="731" xr:uid="{00000000-0005-0000-0000-0000C5070000}"/>
    <cellStyle name="_Local employee salary 07-2007_Limit Chart HSBC- August '09_Summary OF Stock _Addition Fixed Assets" xfId="732" xr:uid="{00000000-0005-0000-0000-0000C6070000}"/>
    <cellStyle name="_Local employee salary 07-2007_Limit Chart HSBC- August '09_Summary OF Stock _Book2" xfId="733" xr:uid="{00000000-0005-0000-0000-0000C7070000}"/>
    <cellStyle name="_Local employee salary 07-2007_Limit Chart HSBC- August '09_Summary OF Stock _Closing Stock of 31st August'10" xfId="734" xr:uid="{00000000-0005-0000-0000-0000C8070000}"/>
    <cellStyle name="_Local employee salary 07-2007_Limit Chart HSBC- August '09_Summary OF Stock _Copy of Fabrics Closing Stock of 09-10" xfId="735" xr:uid="{00000000-0005-0000-0000-0000C9070000}"/>
    <cellStyle name="_Local employee salary 07-2007_Limit Chart HSBC- August '09_Summary OF Stock _Financial Statement - EGMCL 30th  June'10(New)" xfId="736" xr:uid="{00000000-0005-0000-0000-0000CA070000}"/>
    <cellStyle name="_Local employee salary 07-2007_Limit Chart HSBC- August '09_Summary OF Stock _Financial Statement - EGMCL 30th Sep '2010" xfId="737" xr:uid="{00000000-0005-0000-0000-0000CB070000}"/>
    <cellStyle name="_Local employee salary 07-2007_Limit Chart HSBC- August '09_Summary Sheet " xfId="738" xr:uid="{00000000-0005-0000-0000-0000CC070000}"/>
    <cellStyle name="_Local employee salary 07-2007_Limit Chart HSBC- August '09_Summary Sheet _~2136082" xfId="739" xr:uid="{00000000-0005-0000-0000-0000CD070000}"/>
    <cellStyle name="_Local employee salary 07-2007_Limit Chart HSBC- August '09_Summary Sheet _Addition Fixed Assets" xfId="740" xr:uid="{00000000-0005-0000-0000-0000CE070000}"/>
    <cellStyle name="_Local employee salary 07-2007_Limit Chart HSBC- August '09_Summary Sheet _Book2" xfId="741" xr:uid="{00000000-0005-0000-0000-0000CF070000}"/>
    <cellStyle name="_Local employee salary 07-2007_Limit Chart HSBC- August '09_Summary Sheet _Closing Stock of 31st August'10" xfId="742" xr:uid="{00000000-0005-0000-0000-0000D0070000}"/>
    <cellStyle name="_Local employee salary 07-2007_Limit Chart HSBC- August '09_Summary Sheet _Copy of Fabrics Closing Stock of 09-10" xfId="743" xr:uid="{00000000-0005-0000-0000-0000D1070000}"/>
    <cellStyle name="_Local employee salary 07-2007_Limit Chart HSBC- August '09_Summary Sheet _Financial Statement - EGMCL 30th  June'10(New)" xfId="744" xr:uid="{00000000-0005-0000-0000-0000D2070000}"/>
    <cellStyle name="_Local employee salary 07-2007_Limit Chart HSBC- August '09_Summary Sheet _Financial Statement - EGMCL 30th Sep '2010" xfId="745" xr:uid="{00000000-0005-0000-0000-0000D3070000}"/>
    <cellStyle name="_Local employee salary 07-2007_Limit Chart HSBC- August '09_Summary Sheet _Financial Statement - EGMCL dated 17.06.10" xfId="746" xr:uid="{00000000-0005-0000-0000-0000D4070000}"/>
    <cellStyle name="_Local employee salary 07-2007_Limit Chart HSBC- August '09_Summary Sheet _Financial Statement - EGMCL May'10" xfId="747" xr:uid="{00000000-0005-0000-0000-0000D5070000}"/>
    <cellStyle name="_Local employee salary 07-2007_Limit Chart HSBC- August '09_Summary Sheet _Summary OF Stock " xfId="748" xr:uid="{00000000-0005-0000-0000-0000D6070000}"/>
    <cellStyle name="_Local employee salary 07-2007_Limit Chart HSBC- August '09_Summary Sheet _TrialBal 30th June '10-2" xfId="749" xr:uid="{00000000-0005-0000-0000-0000D7070000}"/>
    <cellStyle name="_Local employee salary 07-2007_Limit Chart HSBC- August '09_Transit" xfId="750" xr:uid="{00000000-0005-0000-0000-0000D8070000}"/>
    <cellStyle name="_Local employee salary 07-2007_Limit Chart HSBC- August '09_Transit_~2136082" xfId="751" xr:uid="{00000000-0005-0000-0000-0000D9070000}"/>
    <cellStyle name="_Local employee salary 07-2007_Limit Chart HSBC- August '09_Transit_Closing Stock of 31st August'10" xfId="752" xr:uid="{00000000-0005-0000-0000-0000DA070000}"/>
    <cellStyle name="_Local employee salary 07-2007_Limit Chart HSBC- August '09_Transit_Closing Stock of 31st August'10_~2136082" xfId="753" xr:uid="{00000000-0005-0000-0000-0000DB070000}"/>
    <cellStyle name="_Local employee salary 07-2007_Limit Chart HSBC- August '09_TrialBal 30th June '10-2" xfId="754" xr:uid="{00000000-0005-0000-0000-0000DC070000}"/>
    <cellStyle name="_Local employee salary 07-2007_Limit Chart HSBC- Dec'09" xfId="2948" xr:uid="{00000000-0005-0000-0000-0000DD070000}"/>
    <cellStyle name="_Local employee salary 07-2007_Limit Chart HSBC- Dec'09 2" xfId="2949" xr:uid="{00000000-0005-0000-0000-0000DE070000}"/>
    <cellStyle name="_Local employee salary 07-2007_Limit Chart HSBC- Dec'09_Import Register (Unit-1)" xfId="2950" xr:uid="{00000000-0005-0000-0000-0000DF070000}"/>
    <cellStyle name="_Local employee salary 07-2007_Limit Chart HSBC- Dec'09_Import Register (Unit-1) 2" xfId="2951" xr:uid="{00000000-0005-0000-0000-0000E0070000}"/>
    <cellStyle name="_Local employee salary 07-2007_Limit Chart HSBC- Jan'10" xfId="2952" xr:uid="{00000000-0005-0000-0000-0000E1070000}"/>
    <cellStyle name="_Local employee salary 07-2007_Limit Chart HSBC- July '09" xfId="755" xr:uid="{00000000-0005-0000-0000-0000E2070000}"/>
    <cellStyle name="_Local employee salary 07-2007_Limit Chart HSBC- July '09 2" xfId="2953" xr:uid="{00000000-0005-0000-0000-0000E3070000}"/>
    <cellStyle name="_Local employee salary 07-2007_Limit Chart HSBC- July '09_~2136082" xfId="756" xr:uid="{00000000-0005-0000-0000-0000E4070000}"/>
    <cellStyle name="_Local employee salary 07-2007_Limit Chart HSBC- July '09_Addition Fixed Assets" xfId="757" xr:uid="{00000000-0005-0000-0000-0000E5070000}"/>
    <cellStyle name="_Local employee salary 07-2007_Limit Chart HSBC- July '09_Book2" xfId="758" xr:uid="{00000000-0005-0000-0000-0000E6070000}"/>
    <cellStyle name="_Local employee salary 07-2007_Limit Chart HSBC- July '09_Closing Stock of 31st August'10" xfId="759" xr:uid="{00000000-0005-0000-0000-0000E7070000}"/>
    <cellStyle name="_Local employee salary 07-2007_Limit Chart HSBC- July '09_Copy of Fabrics Closing Stock of 09-10" xfId="760" xr:uid="{00000000-0005-0000-0000-0000E8070000}"/>
    <cellStyle name="_Local employee salary 07-2007_Limit Chart HSBC- July '09_Financial Statement - EGMCL 30th  June'10(New)" xfId="761" xr:uid="{00000000-0005-0000-0000-0000E9070000}"/>
    <cellStyle name="_Local employee salary 07-2007_Limit Chart HSBC- July '09_Financial Statement - EGMCL 30th Sep '2010" xfId="762" xr:uid="{00000000-0005-0000-0000-0000EA070000}"/>
    <cellStyle name="_Local employee salary 07-2007_Limit Chart HSBC- July '09_Financial Statement - EGMCL dated 17.06.10" xfId="763" xr:uid="{00000000-0005-0000-0000-0000EB070000}"/>
    <cellStyle name="_Local employee salary 07-2007_Limit Chart HSBC- July '09_Financial Statement - EGMCL May'10" xfId="764" xr:uid="{00000000-0005-0000-0000-0000EC070000}"/>
    <cellStyle name="_Local employee salary 07-2007_Limit Chart HSBC- July '09_Import Register (Unit-1)" xfId="2954" xr:uid="{00000000-0005-0000-0000-0000ED070000}"/>
    <cellStyle name="_Local employee salary 07-2007_Limit Chart HSBC- July '09_Import Register (Unit-1) 2" xfId="2955" xr:uid="{00000000-0005-0000-0000-0000EE070000}"/>
    <cellStyle name="_Local employee salary 07-2007_Limit Chart HSBC- July '09_Summary OF Stock " xfId="765" xr:uid="{00000000-0005-0000-0000-0000EF070000}"/>
    <cellStyle name="_Local employee salary 07-2007_Limit Chart HSBC- July '09_Summary OF Stock _~2136082" xfId="766" xr:uid="{00000000-0005-0000-0000-0000F0070000}"/>
    <cellStyle name="_Local employee salary 07-2007_Limit Chart HSBC- July '09_Summary OF Stock _Addition Fixed Assets" xfId="767" xr:uid="{00000000-0005-0000-0000-0000F1070000}"/>
    <cellStyle name="_Local employee salary 07-2007_Limit Chart HSBC- July '09_Summary OF Stock _Book2" xfId="768" xr:uid="{00000000-0005-0000-0000-0000F2070000}"/>
    <cellStyle name="_Local employee salary 07-2007_Limit Chart HSBC- July '09_Summary OF Stock _Closing Stock of 31st August'10" xfId="769" xr:uid="{00000000-0005-0000-0000-0000F3070000}"/>
    <cellStyle name="_Local employee salary 07-2007_Limit Chart HSBC- July '09_Summary OF Stock _Copy of Fabrics Closing Stock of 09-10" xfId="770" xr:uid="{00000000-0005-0000-0000-0000F4070000}"/>
    <cellStyle name="_Local employee salary 07-2007_Limit Chart HSBC- July '09_Summary OF Stock _Financial Statement - EGMCL 30th  June'10(New)" xfId="771" xr:uid="{00000000-0005-0000-0000-0000F5070000}"/>
    <cellStyle name="_Local employee salary 07-2007_Limit Chart HSBC- July '09_Summary OF Stock _Financial Statement - EGMCL 30th Sep '2010" xfId="772" xr:uid="{00000000-0005-0000-0000-0000F6070000}"/>
    <cellStyle name="_Local employee salary 07-2007_Limit Chart HSBC- July '09_Summary Sheet " xfId="773" xr:uid="{00000000-0005-0000-0000-0000F7070000}"/>
    <cellStyle name="_Local employee salary 07-2007_Limit Chart HSBC- July '09_Summary Sheet _~2136082" xfId="774" xr:uid="{00000000-0005-0000-0000-0000F8070000}"/>
    <cellStyle name="_Local employee salary 07-2007_Limit Chart HSBC- July '09_Summary Sheet _Addition Fixed Assets" xfId="775" xr:uid="{00000000-0005-0000-0000-0000F9070000}"/>
    <cellStyle name="_Local employee salary 07-2007_Limit Chart HSBC- July '09_Summary Sheet _Book2" xfId="776" xr:uid="{00000000-0005-0000-0000-0000FA070000}"/>
    <cellStyle name="_Local employee salary 07-2007_Limit Chart HSBC- July '09_Summary Sheet _Closing Stock of 31st August'10" xfId="777" xr:uid="{00000000-0005-0000-0000-0000FB070000}"/>
    <cellStyle name="_Local employee salary 07-2007_Limit Chart HSBC- July '09_Summary Sheet _Copy of Fabrics Closing Stock of 09-10" xfId="778" xr:uid="{00000000-0005-0000-0000-0000FC070000}"/>
    <cellStyle name="_Local employee salary 07-2007_Limit Chart HSBC- July '09_Summary Sheet _Financial Statement - EGMCL 30th  June'10(New)" xfId="779" xr:uid="{00000000-0005-0000-0000-0000FD070000}"/>
    <cellStyle name="_Local employee salary 07-2007_Limit Chart HSBC- July '09_Summary Sheet _Financial Statement - EGMCL 30th Sep '2010" xfId="780" xr:uid="{00000000-0005-0000-0000-0000FE070000}"/>
    <cellStyle name="_Local employee salary 07-2007_Limit Chart HSBC- July '09_Summary Sheet _Financial Statement - EGMCL dated 17.06.10" xfId="781" xr:uid="{00000000-0005-0000-0000-0000FF070000}"/>
    <cellStyle name="_Local employee salary 07-2007_Limit Chart HSBC- July '09_Summary Sheet _Financial Statement - EGMCL May'10" xfId="782" xr:uid="{00000000-0005-0000-0000-000000080000}"/>
    <cellStyle name="_Local employee salary 07-2007_Limit Chart HSBC- July '09_Summary Sheet _Summary OF Stock " xfId="783" xr:uid="{00000000-0005-0000-0000-000001080000}"/>
    <cellStyle name="_Local employee salary 07-2007_Limit Chart HSBC- July '09_Summary Sheet _TrialBal 30th June '10-2" xfId="784" xr:uid="{00000000-0005-0000-0000-000002080000}"/>
    <cellStyle name="_Local employee salary 07-2007_Limit Chart HSBC- July '09_Transit" xfId="785" xr:uid="{00000000-0005-0000-0000-000003080000}"/>
    <cellStyle name="_Local employee salary 07-2007_Limit Chart HSBC- July '09_Transit_~2136082" xfId="786" xr:uid="{00000000-0005-0000-0000-000004080000}"/>
    <cellStyle name="_Local employee salary 07-2007_Limit Chart HSBC- July '09_Transit_Closing Stock of 31st August'10" xfId="787" xr:uid="{00000000-0005-0000-0000-000005080000}"/>
    <cellStyle name="_Local employee salary 07-2007_Limit Chart HSBC- July '09_Transit_Closing Stock of 31st August'10_~2136082" xfId="788" xr:uid="{00000000-0005-0000-0000-000006080000}"/>
    <cellStyle name="_Local employee salary 07-2007_Limit Chart HSBC- July '09_TrialBal 30th June '10-2" xfId="789" xr:uid="{00000000-0005-0000-0000-000007080000}"/>
    <cellStyle name="_Local employee salary 07-2007_Limit Chart HSBC- July'10" xfId="790" xr:uid="{00000000-0005-0000-0000-000008080000}"/>
    <cellStyle name="_Local employee salary 07-2007_Limit Chart HSBC- July'10_~2136082" xfId="791" xr:uid="{00000000-0005-0000-0000-000009080000}"/>
    <cellStyle name="_Local employee salary 07-2007_Limit Chart HSBC- July'10_Closing Stock of 31st August'10" xfId="792" xr:uid="{00000000-0005-0000-0000-00000A080000}"/>
    <cellStyle name="_Local employee salary 07-2007_Limit Chart HSBC- July'10_Closing Stock of 31st August'10_~2136082" xfId="793" xr:uid="{00000000-0005-0000-0000-00000B080000}"/>
    <cellStyle name="_Local employee salary 07-2007_Limit Chart HSBC- June '09" xfId="6129" xr:uid="{00000000-0005-0000-0000-00000C080000}"/>
    <cellStyle name="_Local employee salary 07-2007_Limit Chart HSBC- June '09 2" xfId="7749" xr:uid="{00000000-0005-0000-0000-00000D080000}"/>
    <cellStyle name="_Local employee salary 07-2007_Limit Chart HSBC- June '09_BANK POSITION FOR ALL BANK ( CITI, HSBC &amp; SCB )" xfId="6130" xr:uid="{00000000-0005-0000-0000-00000E080000}"/>
    <cellStyle name="_Local employee salary 07-2007_Limit Chart HSBC- June '09_BANK POSITION FOR ALL BANK ( CITI, HSBC &amp; SCB ) 2" xfId="6131" xr:uid="{00000000-0005-0000-0000-00000F080000}"/>
    <cellStyle name="_Local employee salary 07-2007_Limit Chart HSBC- June '09_BANK POSITION FOR ALL BANK ( CITI, HSBC &amp; SCB ) 3" xfId="6132" xr:uid="{00000000-0005-0000-0000-000010080000}"/>
    <cellStyle name="_Local employee salary 07-2007_Limit Chart HSBC- June '09_BANK POSITION FOR ALL BANK ( CITI, HSBC &amp; SCB ) 4" xfId="6133" xr:uid="{00000000-0005-0000-0000-000011080000}"/>
    <cellStyle name="_Local employee salary 07-2007_Limit Chart HSBC- June '09_BANK POSITION FOR ALL BANK ( CITI, HSBC &amp; SCB ) 5" xfId="6134" xr:uid="{00000000-0005-0000-0000-000012080000}"/>
    <cellStyle name="_Local employee salary 07-2007_Limit Chart HSBC- June '09_BANK POSITION FOR ALL BANK ( CITI, HSBC &amp; SCB )_Copy of HSBC MOB  Month of April ,2012 ( Final )" xfId="7750" xr:uid="{00000000-0005-0000-0000-000013080000}"/>
    <cellStyle name="_Local employee salary 07-2007_Limit Chart HSBC- June '09_BANK POSITION FOR ALL BANK ( CITI, HSBC &amp; SCB )_Copy of HSBC MOB  Month of April ,2012 ( Final ) 2" xfId="7751" xr:uid="{00000000-0005-0000-0000-000014080000}"/>
    <cellStyle name="_Local employee salary 07-2007_Limit Chart HSBC- June '09_BANK POSITION FOR ALL BANK ( CITI, HSBC &amp; SCB )_SCB MOB Month Of May  ,2012 - ( Final )" xfId="7752" xr:uid="{00000000-0005-0000-0000-000015080000}"/>
    <cellStyle name="_Local employee salary 07-2007_Limit Chart HSBC- June '09_BANK POSITION FOR ALL BANK ( CITI, HSBC &amp; SCB )_SCB MOB Month Of May  ,2012 - ( Final ) 2" xfId="7753" xr:uid="{00000000-0005-0000-0000-000016080000}"/>
    <cellStyle name="_Local employee salary 07-2007_Limit Chart HSBC- June '09_BANK POSITION FOR ALL BANK ( CITI, HSBC , SCB &amp; EBL )" xfId="6135" xr:uid="{00000000-0005-0000-0000-000017080000}"/>
    <cellStyle name="_Local employee salary 07-2007_Limit Chart HSBC- June '09_BANK POSITION FOR ALL BANK ( CITI, HSBC , SCB &amp; EBL ) 2" xfId="7754" xr:uid="{00000000-0005-0000-0000-000018080000}"/>
    <cellStyle name="_Local employee salary 07-2007_Limit Chart HSBC- June '09_BANK POSITION FOR ALL BANK ( CITI, HSBC , SCB &amp; EBL )_Copy of HSBC MOB  Month of April ,2012 ( Final )" xfId="7755" xr:uid="{00000000-0005-0000-0000-000019080000}"/>
    <cellStyle name="_Local employee salary 07-2007_Limit Chart HSBC- June '09_BANK POSITION FOR ALL BANK ( CITI, HSBC , SCB &amp; EBL )_Copy of HSBC MOB  Month of April ,2012 ( Final ) 2" xfId="7756" xr:uid="{00000000-0005-0000-0000-00001A080000}"/>
    <cellStyle name="_Local employee salary 07-2007_Limit Chart HSBC- June '09_BANK POSITION FOR ALL BANK ( CITI, HSBC , SCB &amp; EBL )_SCB MOB Month Of May  ,2012 - ( Final )" xfId="7757" xr:uid="{00000000-0005-0000-0000-00001B080000}"/>
    <cellStyle name="_Local employee salary 07-2007_Limit Chart HSBC- June '09_BANK POSITION FOR ALL BANK ( CITI, HSBC , SCB &amp; EBL )_SCB MOB Month Of May  ,2012 - ( Final ) 2" xfId="7758" xr:uid="{00000000-0005-0000-0000-00001C080000}"/>
    <cellStyle name="_Local employee salary 07-2007_Limit Chart HSBC- June '09_Citi MOB - June, 2011 ( Final )- REVISED" xfId="6136" xr:uid="{00000000-0005-0000-0000-00001D080000}"/>
    <cellStyle name="_Local employee salary 07-2007_Limit Chart HSBC- June '09_CITI MOB  Month of December 2011- Final" xfId="6137" xr:uid="{00000000-0005-0000-0000-00001E080000}"/>
    <cellStyle name="_Local employee salary 07-2007_Limit Chart HSBC- June '09_EGMCL-FUND-PLAN-CITI" xfId="6138" xr:uid="{00000000-0005-0000-0000-00001F080000}"/>
    <cellStyle name="_Local employee salary 07-2007_Limit Chart HSBC- June '09_EGMCL-FUND-PLAN-CITI -1" xfId="6139" xr:uid="{00000000-0005-0000-0000-000020080000}"/>
    <cellStyle name="_Local employee salary 07-2007_Limit Chart HSBC- June '09_EGMCL-FUND-PLAN-CITI -1 2" xfId="6140" xr:uid="{00000000-0005-0000-0000-000021080000}"/>
    <cellStyle name="_Local employee salary 07-2007_Limit Chart HSBC- June '09_EGMCL-FUND-PLAN-CITI -1 3" xfId="6141" xr:uid="{00000000-0005-0000-0000-000022080000}"/>
    <cellStyle name="_Local employee salary 07-2007_Limit Chart HSBC- June '09_EGMCL-FUND-PLAN-CITI_1" xfId="6142" xr:uid="{00000000-0005-0000-0000-000023080000}"/>
    <cellStyle name="_Local employee salary 07-2007_Limit Chart HSBC- June '09_EGMCL-FUND-PLAN-CITI_1 2" xfId="6143" xr:uid="{00000000-0005-0000-0000-000024080000}"/>
    <cellStyle name="_Local employee salary 07-2007_Limit Chart HSBC- June '09_EGMCL-FUND-PLAN-CITI_1 3" xfId="6144" xr:uid="{00000000-0005-0000-0000-000025080000}"/>
    <cellStyle name="_Local employee salary 07-2007_Limit Chart HSBC- June '09_EGMCL-FUND-PLAN-CITI_Citi MOB - June, 2011 ( Final )- REVISED" xfId="6145" xr:uid="{00000000-0005-0000-0000-000026080000}"/>
    <cellStyle name="_Local employee salary 07-2007_Limit Chart HSBC- June '09_June Export" xfId="6146" xr:uid="{00000000-0005-0000-0000-000027080000}"/>
    <cellStyle name="_Local employee salary 07-2007_Limit Chart HSBC- June '09_June Export 2" xfId="6147" xr:uid="{00000000-0005-0000-0000-000028080000}"/>
    <cellStyle name="_Local employee salary 07-2007_Limit Chart HSBC- June '09_June Export 3" xfId="6148" xr:uid="{00000000-0005-0000-0000-000029080000}"/>
    <cellStyle name="_Local employee salary 07-2007_Limit Chart HSBC- June '09_June Export 4" xfId="6149" xr:uid="{00000000-0005-0000-0000-00002A080000}"/>
    <cellStyle name="_Local employee salary 07-2007_Limit Chart HSBC- June '09_June Export 5" xfId="6150" xr:uid="{00000000-0005-0000-0000-00002B080000}"/>
    <cellStyle name="_Local employee salary 07-2007_Limit Chart HSBC- June '09_June Export_Copy of HSBC MOB  Month of April ,2012 ( Final )" xfId="7759" xr:uid="{00000000-0005-0000-0000-00002C080000}"/>
    <cellStyle name="_Local employee salary 07-2007_Limit Chart HSBC- June '09_June Export_Copy of HSBC MOB  Month of April ,2012 ( Final ) 2" xfId="7760" xr:uid="{00000000-0005-0000-0000-00002D080000}"/>
    <cellStyle name="_Local employee salary 07-2007_Limit Chart HSBC- June '09_June Export_SCB MOB Month Of May  ,2012 - ( Final )" xfId="7761" xr:uid="{00000000-0005-0000-0000-00002E080000}"/>
    <cellStyle name="_Local employee salary 07-2007_Limit Chart HSBC- June '09_June Export_SCB MOB Month Of May  ,2012 - ( Final ) 2" xfId="7762" xr:uid="{00000000-0005-0000-0000-00002F080000}"/>
    <cellStyle name="_Local employee salary 07-2007_Limit Chart HSBC- June '09_June Import" xfId="6151" xr:uid="{00000000-0005-0000-0000-000030080000}"/>
    <cellStyle name="_Local employee salary 07-2007_Limit Chart HSBC- June '09_June Import 2" xfId="6152" xr:uid="{00000000-0005-0000-0000-000031080000}"/>
    <cellStyle name="_Local employee salary 07-2007_Limit Chart HSBC- June '09_June Import 3" xfId="6153" xr:uid="{00000000-0005-0000-0000-000032080000}"/>
    <cellStyle name="_Local employee salary 07-2007_Limit Chart HSBC- June '09_June Import 4" xfId="6154" xr:uid="{00000000-0005-0000-0000-000033080000}"/>
    <cellStyle name="_Local employee salary 07-2007_Limit Chart HSBC- June '09_June Import 5" xfId="6155" xr:uid="{00000000-0005-0000-0000-000034080000}"/>
    <cellStyle name="_Local employee salary 07-2007_Limit Chart HSBC- June '09_June Import_Copy of HSBC MOB  Month of April ,2012 ( Final )" xfId="7763" xr:uid="{00000000-0005-0000-0000-000035080000}"/>
    <cellStyle name="_Local employee salary 07-2007_Limit Chart HSBC- June '09_June Import_Copy of HSBC MOB  Month of April ,2012 ( Final ) 2" xfId="7764" xr:uid="{00000000-0005-0000-0000-000036080000}"/>
    <cellStyle name="_Local employee salary 07-2007_Limit Chart HSBC- June '09_June Import_SCB MOB Month Of May  ,2012 - ( Final )" xfId="7765" xr:uid="{00000000-0005-0000-0000-000037080000}"/>
    <cellStyle name="_Local employee salary 07-2007_Limit Chart HSBC- June '09_June Import_SCB MOB Month Of May  ,2012 - ( Final ) 2" xfId="7766" xr:uid="{00000000-0005-0000-0000-000038080000}"/>
    <cellStyle name="_Local employee salary 07-2007_Limit Chart HSBC- June'10" xfId="2956" xr:uid="{00000000-0005-0000-0000-000039080000}"/>
    <cellStyle name="_Local employee salary 07-2007_Limit Chart HSBC- MARCH'10" xfId="2957" xr:uid="{00000000-0005-0000-0000-00003A080000}"/>
    <cellStyle name="_Local employee salary 07-2007_Limit Chart HSBC- MAY'10" xfId="2958" xr:uid="{00000000-0005-0000-0000-00003B080000}"/>
    <cellStyle name="_Local employee salary 07-2007_Limit Chart HSBC- October '09" xfId="794" xr:uid="{00000000-0005-0000-0000-00003C080000}"/>
    <cellStyle name="_Local employee salary 07-2007_Limit Chart HSBC- October '09 2" xfId="2959" xr:uid="{00000000-0005-0000-0000-00003D080000}"/>
    <cellStyle name="_Local employee salary 07-2007_Limit Chart HSBC- October '09_~2136082" xfId="795" xr:uid="{00000000-0005-0000-0000-00003E080000}"/>
    <cellStyle name="_Local employee salary 07-2007_Limit Chart HSBC- October '09_Addition Fixed Assets" xfId="796" xr:uid="{00000000-0005-0000-0000-00003F080000}"/>
    <cellStyle name="_Local employee salary 07-2007_Limit Chart HSBC- October '09_Book2" xfId="797" xr:uid="{00000000-0005-0000-0000-000040080000}"/>
    <cellStyle name="_Local employee salary 07-2007_Limit Chart HSBC- October '09_Closing Stock of 31st August'10" xfId="798" xr:uid="{00000000-0005-0000-0000-000041080000}"/>
    <cellStyle name="_Local employee salary 07-2007_Limit Chart HSBC- October '09_Copy of Fabrics Closing Stock of 09-10" xfId="799" xr:uid="{00000000-0005-0000-0000-000042080000}"/>
    <cellStyle name="_Local employee salary 07-2007_Limit Chart HSBC- October '09_Financial Statement - EGMCL 30th  June'10(New)" xfId="800" xr:uid="{00000000-0005-0000-0000-000043080000}"/>
    <cellStyle name="_Local employee salary 07-2007_Limit Chart HSBC- October '09_Financial Statement - EGMCL 30th Sep '2010" xfId="801" xr:uid="{00000000-0005-0000-0000-000044080000}"/>
    <cellStyle name="_Local employee salary 07-2007_Limit Chart HSBC- October '09_Financial Statement - EGMCL dated 17.06.10" xfId="802" xr:uid="{00000000-0005-0000-0000-000045080000}"/>
    <cellStyle name="_Local employee salary 07-2007_Limit Chart HSBC- October '09_Financial Statement - EGMCL May'10" xfId="803" xr:uid="{00000000-0005-0000-0000-000046080000}"/>
    <cellStyle name="_Local employee salary 07-2007_Limit Chart HSBC- October '09_Import Register (Unit-1)" xfId="2960" xr:uid="{00000000-0005-0000-0000-000047080000}"/>
    <cellStyle name="_Local employee salary 07-2007_Limit Chart HSBC- October '09_Import Register (Unit-1) 2" xfId="2961" xr:uid="{00000000-0005-0000-0000-000048080000}"/>
    <cellStyle name="_Local employee salary 07-2007_Limit Chart HSBC- October '09_Summary OF Stock " xfId="804" xr:uid="{00000000-0005-0000-0000-000049080000}"/>
    <cellStyle name="_Local employee salary 07-2007_Limit Chart HSBC- October '09_Summary OF Stock _~2136082" xfId="805" xr:uid="{00000000-0005-0000-0000-00004A080000}"/>
    <cellStyle name="_Local employee salary 07-2007_Limit Chart HSBC- October '09_Summary OF Stock _Addition Fixed Assets" xfId="806" xr:uid="{00000000-0005-0000-0000-00004B080000}"/>
    <cellStyle name="_Local employee salary 07-2007_Limit Chart HSBC- October '09_Summary OF Stock _Book2" xfId="807" xr:uid="{00000000-0005-0000-0000-00004C080000}"/>
    <cellStyle name="_Local employee salary 07-2007_Limit Chart HSBC- October '09_Summary OF Stock _Closing Stock of 31st August'10" xfId="808" xr:uid="{00000000-0005-0000-0000-00004D080000}"/>
    <cellStyle name="_Local employee salary 07-2007_Limit Chart HSBC- October '09_Summary OF Stock _Copy of Fabrics Closing Stock of 09-10" xfId="809" xr:uid="{00000000-0005-0000-0000-00004E080000}"/>
    <cellStyle name="_Local employee salary 07-2007_Limit Chart HSBC- October '09_Summary OF Stock _Financial Statement - EGMCL 30th  June'10(New)" xfId="810" xr:uid="{00000000-0005-0000-0000-00004F080000}"/>
    <cellStyle name="_Local employee salary 07-2007_Limit Chart HSBC- October '09_Summary OF Stock _Financial Statement - EGMCL 30th Sep '2010" xfId="811" xr:uid="{00000000-0005-0000-0000-000050080000}"/>
    <cellStyle name="_Local employee salary 07-2007_Limit Chart HSBC- October '09_Summary Sheet " xfId="812" xr:uid="{00000000-0005-0000-0000-000051080000}"/>
    <cellStyle name="_Local employee salary 07-2007_Limit Chart HSBC- October '09_Summary Sheet _~2136082" xfId="813" xr:uid="{00000000-0005-0000-0000-000052080000}"/>
    <cellStyle name="_Local employee salary 07-2007_Limit Chart HSBC- October '09_Summary Sheet _Addition Fixed Assets" xfId="814" xr:uid="{00000000-0005-0000-0000-000053080000}"/>
    <cellStyle name="_Local employee salary 07-2007_Limit Chart HSBC- October '09_Summary Sheet _Book2" xfId="815" xr:uid="{00000000-0005-0000-0000-000054080000}"/>
    <cellStyle name="_Local employee salary 07-2007_Limit Chart HSBC- October '09_Summary Sheet _Closing Stock of 31st August'10" xfId="816" xr:uid="{00000000-0005-0000-0000-000055080000}"/>
    <cellStyle name="_Local employee salary 07-2007_Limit Chart HSBC- October '09_Summary Sheet _Copy of Fabrics Closing Stock of 09-10" xfId="817" xr:uid="{00000000-0005-0000-0000-000056080000}"/>
    <cellStyle name="_Local employee salary 07-2007_Limit Chart HSBC- October '09_Summary Sheet _Financial Statement - EGMCL 30th  June'10(New)" xfId="818" xr:uid="{00000000-0005-0000-0000-000057080000}"/>
    <cellStyle name="_Local employee salary 07-2007_Limit Chart HSBC- October '09_Summary Sheet _Financial Statement - EGMCL 30th Sep '2010" xfId="819" xr:uid="{00000000-0005-0000-0000-000058080000}"/>
    <cellStyle name="_Local employee salary 07-2007_Limit Chart HSBC- October '09_Summary Sheet _Financial Statement - EGMCL dated 17.06.10" xfId="820" xr:uid="{00000000-0005-0000-0000-000059080000}"/>
    <cellStyle name="_Local employee salary 07-2007_Limit Chart HSBC- October '09_Summary Sheet _Financial Statement - EGMCL May'10" xfId="821" xr:uid="{00000000-0005-0000-0000-00005A080000}"/>
    <cellStyle name="_Local employee salary 07-2007_Limit Chart HSBC- October '09_Summary Sheet _Summary OF Stock " xfId="822" xr:uid="{00000000-0005-0000-0000-00005B080000}"/>
    <cellStyle name="_Local employee salary 07-2007_Limit Chart HSBC- October '09_Summary Sheet _TrialBal 30th June '10-2" xfId="823" xr:uid="{00000000-0005-0000-0000-00005C080000}"/>
    <cellStyle name="_Local employee salary 07-2007_Limit Chart HSBC- October '09_Transit" xfId="824" xr:uid="{00000000-0005-0000-0000-00005D080000}"/>
    <cellStyle name="_Local employee salary 07-2007_Limit Chart HSBC- October '09_Transit_~2136082" xfId="825" xr:uid="{00000000-0005-0000-0000-00005E080000}"/>
    <cellStyle name="_Local employee salary 07-2007_Limit Chart HSBC- October '09_Transit_Closing Stock of 31st August'10" xfId="826" xr:uid="{00000000-0005-0000-0000-00005F080000}"/>
    <cellStyle name="_Local employee salary 07-2007_Limit Chart HSBC- October '09_Transit_Closing Stock of 31st August'10_~2136082" xfId="827" xr:uid="{00000000-0005-0000-0000-000060080000}"/>
    <cellStyle name="_Local employee salary 07-2007_Limit Chart HSBC- October '09_TrialBal 30th June '10-2" xfId="828" xr:uid="{00000000-0005-0000-0000-000061080000}"/>
    <cellStyle name="_Local employee salary 07-2007_Limit Chart HSBC-April '09" xfId="829" xr:uid="{00000000-0005-0000-0000-000062080000}"/>
    <cellStyle name="_Local employee salary 07-2007_Limit Chart HSBC-April '09 2" xfId="2962" xr:uid="{00000000-0005-0000-0000-000063080000}"/>
    <cellStyle name="_Local employee salary 07-2007_Limit Chart HSBC-April '09_~2136082" xfId="830" xr:uid="{00000000-0005-0000-0000-000064080000}"/>
    <cellStyle name="_Local employee salary 07-2007_Limit Chart HSBC-April '09_Addition Fixed Assets" xfId="831" xr:uid="{00000000-0005-0000-0000-000065080000}"/>
    <cellStyle name="_Local employee salary 07-2007_Limit Chart HSBC-April '09_Book2" xfId="832" xr:uid="{00000000-0005-0000-0000-000066080000}"/>
    <cellStyle name="_Local employee salary 07-2007_Limit Chart HSBC-April '09_Closing Stock of 31st August'10" xfId="833" xr:uid="{00000000-0005-0000-0000-000067080000}"/>
    <cellStyle name="_Local employee salary 07-2007_Limit Chart HSBC-April '09_Copy of Fabrics Closing Stock of 09-10" xfId="834" xr:uid="{00000000-0005-0000-0000-000068080000}"/>
    <cellStyle name="_Local employee salary 07-2007_Limit Chart HSBC-April '09_Financial Statement - EGMCL 30th  June'10(New)" xfId="835" xr:uid="{00000000-0005-0000-0000-000069080000}"/>
    <cellStyle name="_Local employee salary 07-2007_Limit Chart HSBC-April '09_Financial Statement - EGMCL 30th Sep '2010" xfId="836" xr:uid="{00000000-0005-0000-0000-00006A080000}"/>
    <cellStyle name="_Local employee salary 07-2007_Limit Chart HSBC-April '09_Financial Statement - EGMCL dated 17.06.10" xfId="837" xr:uid="{00000000-0005-0000-0000-00006B080000}"/>
    <cellStyle name="_Local employee salary 07-2007_Limit Chart HSBC-April '09_Financial Statement - EGMCL May'10" xfId="838" xr:uid="{00000000-0005-0000-0000-00006C080000}"/>
    <cellStyle name="_Local employee salary 07-2007_Limit Chart HSBC-April '09_Import Register (Unit-1)" xfId="2963" xr:uid="{00000000-0005-0000-0000-00006D080000}"/>
    <cellStyle name="_Local employee salary 07-2007_Limit Chart HSBC-April '09_Import Register (Unit-1) 2" xfId="2964" xr:uid="{00000000-0005-0000-0000-00006E080000}"/>
    <cellStyle name="_Local employee salary 07-2007_Limit Chart HSBC-April '09_Summary OF Stock " xfId="839" xr:uid="{00000000-0005-0000-0000-00006F080000}"/>
    <cellStyle name="_Local employee salary 07-2007_Limit Chart HSBC-April '09_Summary OF Stock _~2136082" xfId="840" xr:uid="{00000000-0005-0000-0000-000070080000}"/>
    <cellStyle name="_Local employee salary 07-2007_Limit Chart HSBC-April '09_Summary OF Stock _Addition Fixed Assets" xfId="841" xr:uid="{00000000-0005-0000-0000-000071080000}"/>
    <cellStyle name="_Local employee salary 07-2007_Limit Chart HSBC-April '09_Summary OF Stock _Book2" xfId="842" xr:uid="{00000000-0005-0000-0000-000072080000}"/>
    <cellStyle name="_Local employee salary 07-2007_Limit Chart HSBC-April '09_Summary OF Stock _Closing Stock of 31st August'10" xfId="843" xr:uid="{00000000-0005-0000-0000-000073080000}"/>
    <cellStyle name="_Local employee salary 07-2007_Limit Chart HSBC-April '09_Summary OF Stock _Copy of Fabrics Closing Stock of 09-10" xfId="844" xr:uid="{00000000-0005-0000-0000-000074080000}"/>
    <cellStyle name="_Local employee salary 07-2007_Limit Chart HSBC-April '09_Summary OF Stock _Financial Statement - EGMCL 30th  June'10(New)" xfId="845" xr:uid="{00000000-0005-0000-0000-000075080000}"/>
    <cellStyle name="_Local employee salary 07-2007_Limit Chart HSBC-April '09_Summary OF Stock _Financial Statement - EGMCL 30th Sep '2010" xfId="846" xr:uid="{00000000-0005-0000-0000-000076080000}"/>
    <cellStyle name="_Local employee salary 07-2007_Limit Chart HSBC-April '09_Summary Sheet " xfId="847" xr:uid="{00000000-0005-0000-0000-000077080000}"/>
    <cellStyle name="_Local employee salary 07-2007_Limit Chart HSBC-April '09_Summary Sheet _~2136082" xfId="848" xr:uid="{00000000-0005-0000-0000-000078080000}"/>
    <cellStyle name="_Local employee salary 07-2007_Limit Chart HSBC-April '09_Summary Sheet _Addition Fixed Assets" xfId="849" xr:uid="{00000000-0005-0000-0000-000079080000}"/>
    <cellStyle name="_Local employee salary 07-2007_Limit Chart HSBC-April '09_Summary Sheet _Book2" xfId="850" xr:uid="{00000000-0005-0000-0000-00007A080000}"/>
    <cellStyle name="_Local employee salary 07-2007_Limit Chart HSBC-April '09_Summary Sheet _Closing Stock of 31st August'10" xfId="851" xr:uid="{00000000-0005-0000-0000-00007B080000}"/>
    <cellStyle name="_Local employee salary 07-2007_Limit Chart HSBC-April '09_Summary Sheet _Copy of Fabrics Closing Stock of 09-10" xfId="852" xr:uid="{00000000-0005-0000-0000-00007C080000}"/>
    <cellStyle name="_Local employee salary 07-2007_Limit Chart HSBC-April '09_Summary Sheet _Financial Statement - EGMCL 30th  June'10(New)" xfId="853" xr:uid="{00000000-0005-0000-0000-00007D080000}"/>
    <cellStyle name="_Local employee salary 07-2007_Limit Chart HSBC-April '09_Summary Sheet _Financial Statement - EGMCL 30th Sep '2010" xfId="854" xr:uid="{00000000-0005-0000-0000-00007E080000}"/>
    <cellStyle name="_Local employee salary 07-2007_Limit Chart HSBC-April '09_Summary Sheet _Financial Statement - EGMCL dated 17.06.10" xfId="855" xr:uid="{00000000-0005-0000-0000-00007F080000}"/>
    <cellStyle name="_Local employee salary 07-2007_Limit Chart HSBC-April '09_Summary Sheet _Financial Statement - EGMCL May'10" xfId="856" xr:uid="{00000000-0005-0000-0000-000080080000}"/>
    <cellStyle name="_Local employee salary 07-2007_Limit Chart HSBC-April '09_Summary Sheet _Summary OF Stock " xfId="857" xr:uid="{00000000-0005-0000-0000-000081080000}"/>
    <cellStyle name="_Local employee salary 07-2007_Limit Chart HSBC-April '09_Summary Sheet _TrialBal 30th June '10-2" xfId="858" xr:uid="{00000000-0005-0000-0000-000082080000}"/>
    <cellStyle name="_Local employee salary 07-2007_Limit Chart HSBC-April '09_Transit" xfId="859" xr:uid="{00000000-0005-0000-0000-000083080000}"/>
    <cellStyle name="_Local employee salary 07-2007_Limit Chart HSBC-April '09_Transit_~2136082" xfId="860" xr:uid="{00000000-0005-0000-0000-000084080000}"/>
    <cellStyle name="_Local employee salary 07-2007_Limit Chart HSBC-April '09_Transit_Closing Stock of 31st August'10" xfId="861" xr:uid="{00000000-0005-0000-0000-000085080000}"/>
    <cellStyle name="_Local employee salary 07-2007_Limit Chart HSBC-April '09_Transit_Closing Stock of 31st August'10_~2136082" xfId="862" xr:uid="{00000000-0005-0000-0000-000086080000}"/>
    <cellStyle name="_Local employee salary 07-2007_Limit Chart HSBC-April '09_TrialBal 30th June '10-2" xfId="863" xr:uid="{00000000-0005-0000-0000-000087080000}"/>
    <cellStyle name="_Local employee salary 07-2007_Limit Chart HSBC-MAY '09" xfId="864" xr:uid="{00000000-0005-0000-0000-000088080000}"/>
    <cellStyle name="_Local employee salary 07-2007_Limit Chart HSBC-MAY '09 2" xfId="2965" xr:uid="{00000000-0005-0000-0000-000089080000}"/>
    <cellStyle name="_Local employee salary 07-2007_Limit Chart HSBC-MAY '09_~2136082" xfId="865" xr:uid="{00000000-0005-0000-0000-00008A080000}"/>
    <cellStyle name="_Local employee salary 07-2007_Limit Chart HSBC-MAY '09_Addition Fixed Assets" xfId="866" xr:uid="{00000000-0005-0000-0000-00008B080000}"/>
    <cellStyle name="_Local employee salary 07-2007_Limit Chart HSBC-MAY '09_Book2" xfId="867" xr:uid="{00000000-0005-0000-0000-00008C080000}"/>
    <cellStyle name="_Local employee salary 07-2007_Limit Chart HSBC-MAY '09_Closing Stock of 31st August'10" xfId="868" xr:uid="{00000000-0005-0000-0000-00008D080000}"/>
    <cellStyle name="_Local employee salary 07-2007_Limit Chart HSBC-MAY '09_Copy of Fabrics Closing Stock of 09-10" xfId="869" xr:uid="{00000000-0005-0000-0000-00008E080000}"/>
    <cellStyle name="_Local employee salary 07-2007_Limit Chart HSBC-MAY '09_Financial Statement - EGMCL 30th  June'10(New)" xfId="870" xr:uid="{00000000-0005-0000-0000-00008F080000}"/>
    <cellStyle name="_Local employee salary 07-2007_Limit Chart HSBC-MAY '09_Financial Statement - EGMCL 30th Sep '2010" xfId="871" xr:uid="{00000000-0005-0000-0000-000090080000}"/>
    <cellStyle name="_Local employee salary 07-2007_Limit Chart HSBC-MAY '09_Financial Statement - EGMCL dated 17.06.10" xfId="872" xr:uid="{00000000-0005-0000-0000-000091080000}"/>
    <cellStyle name="_Local employee salary 07-2007_Limit Chart HSBC-MAY '09_Financial Statement - EGMCL May'10" xfId="873" xr:uid="{00000000-0005-0000-0000-000092080000}"/>
    <cellStyle name="_Local employee salary 07-2007_Limit Chart HSBC-MAY '09_Import Register (Unit-1)" xfId="2966" xr:uid="{00000000-0005-0000-0000-000093080000}"/>
    <cellStyle name="_Local employee salary 07-2007_Limit Chart HSBC-MAY '09_Import Register (Unit-1) 2" xfId="2967" xr:uid="{00000000-0005-0000-0000-000094080000}"/>
    <cellStyle name="_Local employee salary 07-2007_Limit Chart HSBC-MAY '09_Summary OF Stock " xfId="874" xr:uid="{00000000-0005-0000-0000-000095080000}"/>
    <cellStyle name="_Local employee salary 07-2007_Limit Chart HSBC-MAY '09_Summary OF Stock _~2136082" xfId="875" xr:uid="{00000000-0005-0000-0000-000096080000}"/>
    <cellStyle name="_Local employee salary 07-2007_Limit Chart HSBC-MAY '09_Summary OF Stock _Addition Fixed Assets" xfId="876" xr:uid="{00000000-0005-0000-0000-000097080000}"/>
    <cellStyle name="_Local employee salary 07-2007_Limit Chart HSBC-MAY '09_Summary OF Stock _Book2" xfId="877" xr:uid="{00000000-0005-0000-0000-000098080000}"/>
    <cellStyle name="_Local employee salary 07-2007_Limit Chart HSBC-MAY '09_Summary OF Stock _Closing Stock of 31st August'10" xfId="878" xr:uid="{00000000-0005-0000-0000-000099080000}"/>
    <cellStyle name="_Local employee salary 07-2007_Limit Chart HSBC-MAY '09_Summary OF Stock _Copy of Fabrics Closing Stock of 09-10" xfId="879" xr:uid="{00000000-0005-0000-0000-00009A080000}"/>
    <cellStyle name="_Local employee salary 07-2007_Limit Chart HSBC-MAY '09_Summary OF Stock _Financial Statement - EGMCL 30th  June'10(New)" xfId="880" xr:uid="{00000000-0005-0000-0000-00009B080000}"/>
    <cellStyle name="_Local employee salary 07-2007_Limit Chart HSBC-MAY '09_Summary OF Stock _Financial Statement - EGMCL 30th Sep '2010" xfId="881" xr:uid="{00000000-0005-0000-0000-00009C080000}"/>
    <cellStyle name="_Local employee salary 07-2007_Limit Chart HSBC-MAY '09_Summary Sheet " xfId="882" xr:uid="{00000000-0005-0000-0000-00009D080000}"/>
    <cellStyle name="_Local employee salary 07-2007_Limit Chart HSBC-MAY '09_Summary Sheet _~2136082" xfId="883" xr:uid="{00000000-0005-0000-0000-00009E080000}"/>
    <cellStyle name="_Local employee salary 07-2007_Limit Chart HSBC-MAY '09_Summary Sheet _Addition Fixed Assets" xfId="884" xr:uid="{00000000-0005-0000-0000-00009F080000}"/>
    <cellStyle name="_Local employee salary 07-2007_Limit Chart HSBC-MAY '09_Summary Sheet _Book2" xfId="885" xr:uid="{00000000-0005-0000-0000-0000A0080000}"/>
    <cellStyle name="_Local employee salary 07-2007_Limit Chart HSBC-MAY '09_Summary Sheet _Closing Stock of 31st August'10" xfId="886" xr:uid="{00000000-0005-0000-0000-0000A1080000}"/>
    <cellStyle name="_Local employee salary 07-2007_Limit Chart HSBC-MAY '09_Summary Sheet _Copy of Fabrics Closing Stock of 09-10" xfId="887" xr:uid="{00000000-0005-0000-0000-0000A2080000}"/>
    <cellStyle name="_Local employee salary 07-2007_Limit Chart HSBC-MAY '09_Summary Sheet _Financial Statement - EGMCL 30th  June'10(New)" xfId="888" xr:uid="{00000000-0005-0000-0000-0000A3080000}"/>
    <cellStyle name="_Local employee salary 07-2007_Limit Chart HSBC-MAY '09_Summary Sheet _Financial Statement - EGMCL 30th Sep '2010" xfId="889" xr:uid="{00000000-0005-0000-0000-0000A4080000}"/>
    <cellStyle name="_Local employee salary 07-2007_Limit Chart HSBC-MAY '09_Summary Sheet _Financial Statement - EGMCL dated 17.06.10" xfId="890" xr:uid="{00000000-0005-0000-0000-0000A5080000}"/>
    <cellStyle name="_Local employee salary 07-2007_Limit Chart HSBC-MAY '09_Summary Sheet _Financial Statement - EGMCL May'10" xfId="891" xr:uid="{00000000-0005-0000-0000-0000A6080000}"/>
    <cellStyle name="_Local employee salary 07-2007_Limit Chart HSBC-MAY '09_Summary Sheet _Summary OF Stock " xfId="892" xr:uid="{00000000-0005-0000-0000-0000A7080000}"/>
    <cellStyle name="_Local employee salary 07-2007_Limit Chart HSBC-MAY '09_Summary Sheet _TrialBal 30th June '10-2" xfId="893" xr:uid="{00000000-0005-0000-0000-0000A8080000}"/>
    <cellStyle name="_Local employee salary 07-2007_Limit Chart HSBC-MAY '09_Transit" xfId="894" xr:uid="{00000000-0005-0000-0000-0000A9080000}"/>
    <cellStyle name="_Local employee salary 07-2007_Limit Chart HSBC-MAY '09_Transit_~2136082" xfId="895" xr:uid="{00000000-0005-0000-0000-0000AA080000}"/>
    <cellStyle name="_Local employee salary 07-2007_Limit Chart HSBC-MAY '09_Transit_Closing Stock of 31st August'10" xfId="896" xr:uid="{00000000-0005-0000-0000-0000AB080000}"/>
    <cellStyle name="_Local employee salary 07-2007_Limit Chart HSBC-MAY '09_Transit_Closing Stock of 31st August'10_~2136082" xfId="897" xr:uid="{00000000-0005-0000-0000-0000AC080000}"/>
    <cellStyle name="_Local employee salary 07-2007_Limit Chart HSBC-MAY '09_TrialBal 30th June '10-2" xfId="898" xr:uid="{00000000-0005-0000-0000-0000AD080000}"/>
    <cellStyle name="_Local employee salary 07-2007_limit status-  March '09" xfId="899" xr:uid="{00000000-0005-0000-0000-0000AE080000}"/>
    <cellStyle name="_Local employee salary 07-2007_limit status-  March '09 2" xfId="2968" xr:uid="{00000000-0005-0000-0000-0000AF080000}"/>
    <cellStyle name="_Local employee salary 07-2007_limit status-  March '09_~2136082" xfId="900" xr:uid="{00000000-0005-0000-0000-0000B0080000}"/>
    <cellStyle name="_Local employee salary 07-2007_limit status-  March '09_1" xfId="901" xr:uid="{00000000-0005-0000-0000-0000B1080000}"/>
    <cellStyle name="_Local employee salary 07-2007_limit status-  March '09_1 2" xfId="2969" xr:uid="{00000000-0005-0000-0000-0000B2080000}"/>
    <cellStyle name="_Local employee salary 07-2007_limit status-  March '09_1_~2136082" xfId="902" xr:uid="{00000000-0005-0000-0000-0000B3080000}"/>
    <cellStyle name="_Local employee salary 07-2007_limit status-  March '09_1_Addition Fixed Assets" xfId="903" xr:uid="{00000000-0005-0000-0000-0000B4080000}"/>
    <cellStyle name="_Local employee salary 07-2007_limit status-  March '09_1_BANK POSITION FOR ALL BANK ( CITI, HSBC &amp; SCB )" xfId="6156" xr:uid="{00000000-0005-0000-0000-0000B5080000}"/>
    <cellStyle name="_Local employee salary 07-2007_limit status-  March '09_1_BANK POSITION FOR ALL BANK ( CITI, HSBC &amp; SCB ) 2" xfId="6157" xr:uid="{00000000-0005-0000-0000-0000B6080000}"/>
    <cellStyle name="_Local employee salary 07-2007_limit status-  March '09_1_BANK POSITION FOR ALL BANK ( CITI, HSBC &amp; SCB ) 3" xfId="6158" xr:uid="{00000000-0005-0000-0000-0000B7080000}"/>
    <cellStyle name="_Local employee salary 07-2007_limit status-  March '09_1_BANK POSITION FOR ALL BANK ( CITI, HSBC , SCB &amp; EBL )" xfId="6159" xr:uid="{00000000-0005-0000-0000-0000B8080000}"/>
    <cellStyle name="_Local employee salary 07-2007_limit status-  March '09_1_BANK POSITION FOR ALL BANK ( CITI, HSBC , SCB &amp; EBL ) 2" xfId="7767" xr:uid="{00000000-0005-0000-0000-0000B9080000}"/>
    <cellStyle name="_Local employee salary 07-2007_limit status-  March '09_1_Book2" xfId="904" xr:uid="{00000000-0005-0000-0000-0000BA080000}"/>
    <cellStyle name="_Local employee salary 07-2007_limit status-  March '09_1_Citi MOB - June, 2011 ( Final )- REVISED" xfId="6160" xr:uid="{00000000-0005-0000-0000-0000BB080000}"/>
    <cellStyle name="_Local employee salary 07-2007_limit status-  March '09_1_CITI MOB  Month of December 2011- Final" xfId="6161" xr:uid="{00000000-0005-0000-0000-0000BC080000}"/>
    <cellStyle name="_Local employee salary 07-2007_limit status-  March '09_1_Closing Stock of 31st August'10" xfId="905" xr:uid="{00000000-0005-0000-0000-0000BD080000}"/>
    <cellStyle name="_Local employee salary 07-2007_limit status-  March '09_1_Copy of Fabrics Closing Stock of 09-10" xfId="906" xr:uid="{00000000-0005-0000-0000-0000BE080000}"/>
    <cellStyle name="_Local employee salary 07-2007_limit status-  March '09_1_EGMCL-FUND-PLAN-CITI" xfId="6162" xr:uid="{00000000-0005-0000-0000-0000BF080000}"/>
    <cellStyle name="_Local employee salary 07-2007_limit status-  March '09_1_EGMCL-FUND-PLAN-CITI -1" xfId="6163" xr:uid="{00000000-0005-0000-0000-0000C0080000}"/>
    <cellStyle name="_Local employee salary 07-2007_limit status-  March '09_1_EGMCL-FUND-PLAN-CITI -1 2" xfId="6164" xr:uid="{00000000-0005-0000-0000-0000C1080000}"/>
    <cellStyle name="_Local employee salary 07-2007_limit status-  March '09_1_EGMCL-FUND-PLAN-CITI -1 3" xfId="6165" xr:uid="{00000000-0005-0000-0000-0000C2080000}"/>
    <cellStyle name="_Local employee salary 07-2007_limit status-  March '09_1_EGMCL-FUND-PLAN-CITI 2" xfId="6166" xr:uid="{00000000-0005-0000-0000-0000C3080000}"/>
    <cellStyle name="_Local employee salary 07-2007_limit status-  March '09_1_EGMCL-FUND-PLAN-CITI 3" xfId="6167" xr:uid="{00000000-0005-0000-0000-0000C4080000}"/>
    <cellStyle name="_Local employee salary 07-2007_limit status-  March '09_1_EGMCL-FUND-PLAN-CITI 4" xfId="7768" xr:uid="{00000000-0005-0000-0000-0000C5080000}"/>
    <cellStyle name="_Local employee salary 07-2007_limit status-  March '09_1_Financial Statement - EGMCL 30th  June'10(New)" xfId="907" xr:uid="{00000000-0005-0000-0000-0000C6080000}"/>
    <cellStyle name="_Local employee salary 07-2007_limit status-  March '09_1_Financial Statement - EGMCL 30th Sep '2010" xfId="908" xr:uid="{00000000-0005-0000-0000-0000C7080000}"/>
    <cellStyle name="_Local employee salary 07-2007_limit status-  March '09_1_Financial Statement - EGMCL dated 17.06.10" xfId="909" xr:uid="{00000000-0005-0000-0000-0000C8080000}"/>
    <cellStyle name="_Local employee salary 07-2007_limit status-  March '09_1_Financial Statement - EGMCL May'10" xfId="910" xr:uid="{00000000-0005-0000-0000-0000C9080000}"/>
    <cellStyle name="_Local employee salary 07-2007_limit status-  March '09_1_Import Register (Unit-1)" xfId="2970" xr:uid="{00000000-0005-0000-0000-0000CA080000}"/>
    <cellStyle name="_Local employee salary 07-2007_limit status-  March '09_1_Import Register (Unit-1) 2" xfId="2971" xr:uid="{00000000-0005-0000-0000-0000CB080000}"/>
    <cellStyle name="_Local employee salary 07-2007_limit status-  March '09_1_June Export" xfId="6168" xr:uid="{00000000-0005-0000-0000-0000CC080000}"/>
    <cellStyle name="_Local employee salary 07-2007_limit status-  March '09_1_June Export 2" xfId="6169" xr:uid="{00000000-0005-0000-0000-0000CD080000}"/>
    <cellStyle name="_Local employee salary 07-2007_limit status-  March '09_1_June Export 3" xfId="6170" xr:uid="{00000000-0005-0000-0000-0000CE080000}"/>
    <cellStyle name="_Local employee salary 07-2007_limit status-  March '09_1_June Import" xfId="6171" xr:uid="{00000000-0005-0000-0000-0000CF080000}"/>
    <cellStyle name="_Local employee salary 07-2007_limit status-  March '09_1_June Import 2" xfId="6172" xr:uid="{00000000-0005-0000-0000-0000D0080000}"/>
    <cellStyle name="_Local employee salary 07-2007_limit status-  March '09_1_June Import 3" xfId="6173" xr:uid="{00000000-0005-0000-0000-0000D1080000}"/>
    <cellStyle name="_Local employee salary 07-2007_limit status-  March '09_1_Summary OF Stock " xfId="911" xr:uid="{00000000-0005-0000-0000-0000D2080000}"/>
    <cellStyle name="_Local employee salary 07-2007_limit status-  March '09_1_Summary OF Stock _~2136082" xfId="912" xr:uid="{00000000-0005-0000-0000-0000D3080000}"/>
    <cellStyle name="_Local employee salary 07-2007_limit status-  March '09_1_Summary OF Stock _Addition Fixed Assets" xfId="913" xr:uid="{00000000-0005-0000-0000-0000D4080000}"/>
    <cellStyle name="_Local employee salary 07-2007_limit status-  March '09_1_Summary OF Stock _Book2" xfId="914" xr:uid="{00000000-0005-0000-0000-0000D5080000}"/>
    <cellStyle name="_Local employee salary 07-2007_limit status-  March '09_1_Summary OF Stock _Closing Stock of 31st August'10" xfId="915" xr:uid="{00000000-0005-0000-0000-0000D6080000}"/>
    <cellStyle name="_Local employee salary 07-2007_limit status-  March '09_1_Summary OF Stock _Copy of Fabrics Closing Stock of 09-10" xfId="916" xr:uid="{00000000-0005-0000-0000-0000D7080000}"/>
    <cellStyle name="_Local employee salary 07-2007_limit status-  March '09_1_Summary OF Stock _Financial Statement - EGMCL 30th  June'10(New)" xfId="917" xr:uid="{00000000-0005-0000-0000-0000D8080000}"/>
    <cellStyle name="_Local employee salary 07-2007_limit status-  March '09_1_Summary OF Stock _Financial Statement - EGMCL 30th Sep '2010" xfId="918" xr:uid="{00000000-0005-0000-0000-0000D9080000}"/>
    <cellStyle name="_Local employee salary 07-2007_limit status-  March '09_1_Transit" xfId="919" xr:uid="{00000000-0005-0000-0000-0000DA080000}"/>
    <cellStyle name="_Local employee salary 07-2007_limit status-  March '09_1_Transit_~2136082" xfId="920" xr:uid="{00000000-0005-0000-0000-0000DB080000}"/>
    <cellStyle name="_Local employee salary 07-2007_limit status-  March '09_1_TrialBal 30th June '10-2" xfId="921" xr:uid="{00000000-0005-0000-0000-0000DC080000}"/>
    <cellStyle name="_Local employee salary 07-2007_limit status-  March '09_Addition Fixed Assets" xfId="922" xr:uid="{00000000-0005-0000-0000-0000DD080000}"/>
    <cellStyle name="_Local employee salary 07-2007_limit status-  March '09_BANK POSITION FOR ALL BANK ( CITI, HSBC &amp; SCB )" xfId="6174" xr:uid="{00000000-0005-0000-0000-0000DE080000}"/>
    <cellStyle name="_Local employee salary 07-2007_limit status-  March '09_BANK POSITION FOR ALL BANK ( CITI, HSBC &amp; SCB ) 2" xfId="6175" xr:uid="{00000000-0005-0000-0000-0000DF080000}"/>
    <cellStyle name="_Local employee salary 07-2007_limit status-  March '09_BANK POSITION FOR ALL BANK ( CITI, HSBC &amp; SCB ) 3" xfId="6176" xr:uid="{00000000-0005-0000-0000-0000E0080000}"/>
    <cellStyle name="_Local employee salary 07-2007_limit status-  March '09_BANK POSITION FOR ALL BANK ( CITI, HSBC , SCB &amp; EBL )" xfId="6177" xr:uid="{00000000-0005-0000-0000-0000E1080000}"/>
    <cellStyle name="_Local employee salary 07-2007_limit status-  March '09_BANK POSITION FOR ALL BANK ( CITI, HSBC , SCB &amp; EBL ) 2" xfId="7769" xr:uid="{00000000-0005-0000-0000-0000E2080000}"/>
    <cellStyle name="_Local employee salary 07-2007_limit status-  March '09_Book2" xfId="923" xr:uid="{00000000-0005-0000-0000-0000E3080000}"/>
    <cellStyle name="_Local employee salary 07-2007_limit status-  March '09_Citi MOB - June, 2011 ( Final )- REVISED" xfId="6178" xr:uid="{00000000-0005-0000-0000-0000E4080000}"/>
    <cellStyle name="_Local employee salary 07-2007_limit status-  March '09_CITI MOB  Month of December 2011- Final" xfId="6179" xr:uid="{00000000-0005-0000-0000-0000E5080000}"/>
    <cellStyle name="_Local employee salary 07-2007_limit status-  March '09_Closing Stock of 31st August'10" xfId="924" xr:uid="{00000000-0005-0000-0000-0000E6080000}"/>
    <cellStyle name="_Local employee salary 07-2007_limit status-  March '09_Copy of Fabrics Closing Stock of 09-10" xfId="925" xr:uid="{00000000-0005-0000-0000-0000E7080000}"/>
    <cellStyle name="_Local employee salary 07-2007_limit status-  March '09_EGMCL-FUND-PLAN-CITI" xfId="6180" xr:uid="{00000000-0005-0000-0000-0000E8080000}"/>
    <cellStyle name="_Local employee salary 07-2007_limit status-  March '09_EGMCL-FUND-PLAN-CITI -1" xfId="6181" xr:uid="{00000000-0005-0000-0000-0000E9080000}"/>
    <cellStyle name="_Local employee salary 07-2007_limit status-  March '09_EGMCL-FUND-PLAN-CITI -1 2" xfId="6182" xr:uid="{00000000-0005-0000-0000-0000EA080000}"/>
    <cellStyle name="_Local employee salary 07-2007_limit status-  March '09_EGMCL-FUND-PLAN-CITI -1 3" xfId="6183" xr:uid="{00000000-0005-0000-0000-0000EB080000}"/>
    <cellStyle name="_Local employee salary 07-2007_limit status-  March '09_EGMCL-FUND-PLAN-CITI 2" xfId="6184" xr:uid="{00000000-0005-0000-0000-0000EC080000}"/>
    <cellStyle name="_Local employee salary 07-2007_limit status-  March '09_EGMCL-FUND-PLAN-CITI 3" xfId="6185" xr:uid="{00000000-0005-0000-0000-0000ED080000}"/>
    <cellStyle name="_Local employee salary 07-2007_limit status-  March '09_EGMCL-FUND-PLAN-CITI 4" xfId="7770" xr:uid="{00000000-0005-0000-0000-0000EE080000}"/>
    <cellStyle name="_Local employee salary 07-2007_limit status-  March '09_Financial Statement - EGMCL 30th  June'10(New)" xfId="926" xr:uid="{00000000-0005-0000-0000-0000EF080000}"/>
    <cellStyle name="_Local employee salary 07-2007_limit status-  March '09_Financial Statement - EGMCL 30th Sep '2010" xfId="927" xr:uid="{00000000-0005-0000-0000-0000F0080000}"/>
    <cellStyle name="_Local employee salary 07-2007_limit status-  March '09_Financial Statement - EGMCL dated 17.06.10" xfId="928" xr:uid="{00000000-0005-0000-0000-0000F1080000}"/>
    <cellStyle name="_Local employee salary 07-2007_limit status-  March '09_Financial Statement - EGMCL May'10" xfId="929" xr:uid="{00000000-0005-0000-0000-0000F2080000}"/>
    <cellStyle name="_Local employee salary 07-2007_limit status-  March '09_Import Register (Unit-1)" xfId="2972" xr:uid="{00000000-0005-0000-0000-0000F3080000}"/>
    <cellStyle name="_Local employee salary 07-2007_limit status-  March '09_Import Register (Unit-1) 2" xfId="2973" xr:uid="{00000000-0005-0000-0000-0000F4080000}"/>
    <cellStyle name="_Local employee salary 07-2007_limit status-  March '09_June Export" xfId="6186" xr:uid="{00000000-0005-0000-0000-0000F5080000}"/>
    <cellStyle name="_Local employee salary 07-2007_limit status-  March '09_June Export 2" xfId="6187" xr:uid="{00000000-0005-0000-0000-0000F6080000}"/>
    <cellStyle name="_Local employee salary 07-2007_limit status-  March '09_June Export 3" xfId="6188" xr:uid="{00000000-0005-0000-0000-0000F7080000}"/>
    <cellStyle name="_Local employee salary 07-2007_limit status-  March '09_June Import" xfId="6189" xr:uid="{00000000-0005-0000-0000-0000F8080000}"/>
    <cellStyle name="_Local employee salary 07-2007_limit status-  March '09_June Import 2" xfId="6190" xr:uid="{00000000-0005-0000-0000-0000F9080000}"/>
    <cellStyle name="_Local employee salary 07-2007_limit status-  March '09_June Import 3" xfId="6191" xr:uid="{00000000-0005-0000-0000-0000FA080000}"/>
    <cellStyle name="_Local employee salary 07-2007_limit status-  March '09_Summary OF Stock " xfId="930" xr:uid="{00000000-0005-0000-0000-0000FB080000}"/>
    <cellStyle name="_Local employee salary 07-2007_limit status-  March '09_Summary OF Stock _~2136082" xfId="931" xr:uid="{00000000-0005-0000-0000-0000FC080000}"/>
    <cellStyle name="_Local employee salary 07-2007_limit status-  March '09_Summary OF Stock _Addition Fixed Assets" xfId="932" xr:uid="{00000000-0005-0000-0000-0000FD080000}"/>
    <cellStyle name="_Local employee salary 07-2007_limit status-  March '09_Summary OF Stock _Book2" xfId="933" xr:uid="{00000000-0005-0000-0000-0000FE080000}"/>
    <cellStyle name="_Local employee salary 07-2007_limit status-  March '09_Summary OF Stock _Closing Stock of 31st August'10" xfId="934" xr:uid="{00000000-0005-0000-0000-0000FF080000}"/>
    <cellStyle name="_Local employee salary 07-2007_limit status-  March '09_Summary OF Stock _Copy of Fabrics Closing Stock of 09-10" xfId="935" xr:uid="{00000000-0005-0000-0000-000000090000}"/>
    <cellStyle name="_Local employee salary 07-2007_limit status-  March '09_Summary OF Stock _Financial Statement - EGMCL 30th  June'10(New)" xfId="936" xr:uid="{00000000-0005-0000-0000-000001090000}"/>
    <cellStyle name="_Local employee salary 07-2007_limit status-  March '09_Summary OF Stock _Financial Statement - EGMCL 30th Sep '2010" xfId="937" xr:uid="{00000000-0005-0000-0000-000002090000}"/>
    <cellStyle name="_Local employee salary 07-2007_limit status-  March '09_Transit" xfId="938" xr:uid="{00000000-0005-0000-0000-000003090000}"/>
    <cellStyle name="_Local employee salary 07-2007_limit status-  March '09_Transit_~2136082" xfId="939" xr:uid="{00000000-0005-0000-0000-000004090000}"/>
    <cellStyle name="_Local employee salary 07-2007_limit status-  March '09_TrialBal 30th June '10-2" xfId="940" xr:uid="{00000000-0005-0000-0000-000005090000}"/>
    <cellStyle name="_Local employee salary 07-2007_limit status- April  '09-CITI " xfId="941" xr:uid="{00000000-0005-0000-0000-000006090000}"/>
    <cellStyle name="_Local employee salary 07-2007_limit status- April  '09-CITI  2" xfId="2974" xr:uid="{00000000-0005-0000-0000-000007090000}"/>
    <cellStyle name="_Local employee salary 07-2007_limit status- April  '09-CITI _~2136082" xfId="942" xr:uid="{00000000-0005-0000-0000-000008090000}"/>
    <cellStyle name="_Local employee salary 07-2007_limit status- April  '09-CITI _Addition Fixed Assets" xfId="943" xr:uid="{00000000-0005-0000-0000-000009090000}"/>
    <cellStyle name="_Local employee salary 07-2007_limit status- April  '09-CITI _BANK POSITION FOR ALL BANK ( CITI, HSBC &amp; SCB )" xfId="6192" xr:uid="{00000000-0005-0000-0000-00000A090000}"/>
    <cellStyle name="_Local employee salary 07-2007_limit status- April  '09-CITI _BANK POSITION FOR ALL BANK ( CITI, HSBC &amp; SCB ) 2" xfId="6193" xr:uid="{00000000-0005-0000-0000-00000B090000}"/>
    <cellStyle name="_Local employee salary 07-2007_limit status- April  '09-CITI _BANK POSITION FOR ALL BANK ( CITI, HSBC &amp; SCB ) 3" xfId="6194" xr:uid="{00000000-0005-0000-0000-00000C090000}"/>
    <cellStyle name="_Local employee salary 07-2007_limit status- April  '09-CITI _BANK POSITION FOR ALL BANK ( CITI, HSBC , SCB &amp; EBL )" xfId="6195" xr:uid="{00000000-0005-0000-0000-00000D090000}"/>
    <cellStyle name="_Local employee salary 07-2007_limit status- April  '09-CITI _BANK POSITION FOR ALL BANK ( CITI, HSBC , SCB &amp; EBL ) 2" xfId="7771" xr:uid="{00000000-0005-0000-0000-00000E090000}"/>
    <cellStyle name="_Local employee salary 07-2007_limit status- April  '09-CITI _Book2" xfId="944" xr:uid="{00000000-0005-0000-0000-00000F090000}"/>
    <cellStyle name="_Local employee salary 07-2007_limit status- April  '09-CITI _Citi MOB - June, 2011 ( Final )- REVISED" xfId="6196" xr:uid="{00000000-0005-0000-0000-000010090000}"/>
    <cellStyle name="_Local employee salary 07-2007_limit status- April  '09-CITI _CITI MOB  Month of December 2011- Final" xfId="6197" xr:uid="{00000000-0005-0000-0000-000011090000}"/>
    <cellStyle name="_Local employee salary 07-2007_limit status- April  '09-CITI _Closing Stock of 31st August'10" xfId="945" xr:uid="{00000000-0005-0000-0000-000012090000}"/>
    <cellStyle name="_Local employee salary 07-2007_limit status- April  '09-CITI _Copy of Fabrics Closing Stock of 09-10" xfId="946" xr:uid="{00000000-0005-0000-0000-000013090000}"/>
    <cellStyle name="_Local employee salary 07-2007_limit status- April  '09-CITI _EGMCL-FUND-PLAN-CITI" xfId="6198" xr:uid="{00000000-0005-0000-0000-000014090000}"/>
    <cellStyle name="_Local employee salary 07-2007_limit status- April  '09-CITI _EGMCL-FUND-PLAN-CITI -1" xfId="6199" xr:uid="{00000000-0005-0000-0000-000015090000}"/>
    <cellStyle name="_Local employee salary 07-2007_limit status- April  '09-CITI _EGMCL-FUND-PLAN-CITI -1 2" xfId="6200" xr:uid="{00000000-0005-0000-0000-000016090000}"/>
    <cellStyle name="_Local employee salary 07-2007_limit status- April  '09-CITI _EGMCL-FUND-PLAN-CITI -1 3" xfId="6201" xr:uid="{00000000-0005-0000-0000-000017090000}"/>
    <cellStyle name="_Local employee salary 07-2007_limit status- April  '09-CITI _EGMCL-FUND-PLAN-CITI 2" xfId="6202" xr:uid="{00000000-0005-0000-0000-000018090000}"/>
    <cellStyle name="_Local employee salary 07-2007_limit status- April  '09-CITI _EGMCL-FUND-PLAN-CITI 3" xfId="6203" xr:uid="{00000000-0005-0000-0000-000019090000}"/>
    <cellStyle name="_Local employee salary 07-2007_limit status- April  '09-CITI _EGMCL-FUND-PLAN-CITI 4" xfId="7772" xr:uid="{00000000-0005-0000-0000-00001A090000}"/>
    <cellStyle name="_Local employee salary 07-2007_limit status- April  '09-CITI _Financial Statement - EGMCL 30th  June'10(New)" xfId="947" xr:uid="{00000000-0005-0000-0000-00001B090000}"/>
    <cellStyle name="_Local employee salary 07-2007_limit status- April  '09-CITI _Financial Statement - EGMCL 30th Sep '2010" xfId="948" xr:uid="{00000000-0005-0000-0000-00001C090000}"/>
    <cellStyle name="_Local employee salary 07-2007_limit status- April  '09-CITI _Financial Statement - EGMCL dated 17.06.10" xfId="949" xr:uid="{00000000-0005-0000-0000-00001D090000}"/>
    <cellStyle name="_Local employee salary 07-2007_limit status- April  '09-CITI _Financial Statement - EGMCL May'10" xfId="950" xr:uid="{00000000-0005-0000-0000-00001E090000}"/>
    <cellStyle name="_Local employee salary 07-2007_limit status- April  '09-CITI _Import Register (Unit-1)" xfId="2975" xr:uid="{00000000-0005-0000-0000-00001F090000}"/>
    <cellStyle name="_Local employee salary 07-2007_limit status- April  '09-CITI _Import Register (Unit-1) 2" xfId="2976" xr:uid="{00000000-0005-0000-0000-000020090000}"/>
    <cellStyle name="_Local employee salary 07-2007_limit status- April  '09-CITI _June Export" xfId="6204" xr:uid="{00000000-0005-0000-0000-000021090000}"/>
    <cellStyle name="_Local employee salary 07-2007_limit status- April  '09-CITI _June Export 2" xfId="6205" xr:uid="{00000000-0005-0000-0000-000022090000}"/>
    <cellStyle name="_Local employee salary 07-2007_limit status- April  '09-CITI _June Export 3" xfId="6206" xr:uid="{00000000-0005-0000-0000-000023090000}"/>
    <cellStyle name="_Local employee salary 07-2007_limit status- April  '09-CITI _June Import" xfId="6207" xr:uid="{00000000-0005-0000-0000-000024090000}"/>
    <cellStyle name="_Local employee salary 07-2007_limit status- April  '09-CITI _June Import 2" xfId="6208" xr:uid="{00000000-0005-0000-0000-000025090000}"/>
    <cellStyle name="_Local employee salary 07-2007_limit status- April  '09-CITI _June Import 3" xfId="6209" xr:uid="{00000000-0005-0000-0000-000026090000}"/>
    <cellStyle name="_Local employee salary 07-2007_limit status- April  '09-CITI _Summary OF Stock " xfId="951" xr:uid="{00000000-0005-0000-0000-000027090000}"/>
    <cellStyle name="_Local employee salary 07-2007_limit status- April  '09-CITI _Summary OF Stock _~2136082" xfId="952" xr:uid="{00000000-0005-0000-0000-000028090000}"/>
    <cellStyle name="_Local employee salary 07-2007_limit status- April  '09-CITI _Summary OF Stock _Addition Fixed Assets" xfId="953" xr:uid="{00000000-0005-0000-0000-000029090000}"/>
    <cellStyle name="_Local employee salary 07-2007_limit status- April  '09-CITI _Summary OF Stock _Book2" xfId="954" xr:uid="{00000000-0005-0000-0000-00002A090000}"/>
    <cellStyle name="_Local employee salary 07-2007_limit status- April  '09-CITI _Summary OF Stock _Closing Stock of 31st August'10" xfId="955" xr:uid="{00000000-0005-0000-0000-00002B090000}"/>
    <cellStyle name="_Local employee salary 07-2007_limit status- April  '09-CITI _Summary OF Stock _Copy of Fabrics Closing Stock of 09-10" xfId="956" xr:uid="{00000000-0005-0000-0000-00002C090000}"/>
    <cellStyle name="_Local employee salary 07-2007_limit status- April  '09-CITI _Summary OF Stock _Financial Statement - EGMCL 30th  June'10(New)" xfId="957" xr:uid="{00000000-0005-0000-0000-00002D090000}"/>
    <cellStyle name="_Local employee salary 07-2007_limit status- April  '09-CITI _Summary OF Stock _Financial Statement - EGMCL 30th Sep '2010" xfId="958" xr:uid="{00000000-0005-0000-0000-00002E090000}"/>
    <cellStyle name="_Local employee salary 07-2007_limit status- April  '09-CITI _Transit" xfId="959" xr:uid="{00000000-0005-0000-0000-00002F090000}"/>
    <cellStyle name="_Local employee salary 07-2007_limit status- April  '09-CITI _Transit_~2136082" xfId="960" xr:uid="{00000000-0005-0000-0000-000030090000}"/>
    <cellStyle name="_Local employee salary 07-2007_limit status- April  '09-CITI _TrialBal 30th June '10-2" xfId="961" xr:uid="{00000000-0005-0000-0000-000031090000}"/>
    <cellStyle name="_Local employee salary 07-2007_Pay Roll Analysis_Dec 08" xfId="2977" xr:uid="{00000000-0005-0000-0000-000032090000}"/>
    <cellStyle name="_Local employee salary 07-2007_Pay Roll Analysis_Dec 08 2" xfId="2978" xr:uid="{00000000-0005-0000-0000-000033090000}"/>
    <cellStyle name="_Local employee salary 07-2007_Pay Roll Analysis_Dec 08_Carton" xfId="2979" xr:uid="{00000000-0005-0000-0000-000034090000}"/>
    <cellStyle name="_Local employee salary 07-2007_Pay Roll Analysis_Dec 08_Carton 2" xfId="2980" xr:uid="{00000000-0005-0000-0000-000035090000}"/>
    <cellStyle name="_Local employee salary 07-2007_Pay Roll Analysis_Dec 08_Expenses Perfomance March'09" xfId="2981" xr:uid="{00000000-0005-0000-0000-000036090000}"/>
    <cellStyle name="_Local employee salary 07-2007_Pay Roll Analysis_Dec 08_Expenses Perfomance March'09 2" xfId="2982" xr:uid="{00000000-0005-0000-0000-000037090000}"/>
    <cellStyle name="_Local employee salary 07-2007_Pay Roll Analysis_Dec 08_EXPORT-MAY" xfId="2983" xr:uid="{00000000-0005-0000-0000-000038090000}"/>
    <cellStyle name="_Local employee salary 07-2007_Pay Roll Analysis_Dec 08_EXPORT-MAY 2" xfId="2984" xr:uid="{00000000-0005-0000-0000-000039090000}"/>
    <cellStyle name="_Local employee salary 07-2007_Pay Roll Analysis_Dec 08_MIS For the Month Of Aug_09" xfId="2985" xr:uid="{00000000-0005-0000-0000-00003A090000}"/>
    <cellStyle name="_Local employee salary 07-2007_Pay Roll Analysis_Dec 08_MIS For the Month Of Aug_09 2" xfId="2986" xr:uid="{00000000-0005-0000-0000-00003B090000}"/>
    <cellStyle name="_Local employee salary 07-2007_Pay Roll Analysis_Dec 08_MIS For the Month Of DEC_09" xfId="2987" xr:uid="{00000000-0005-0000-0000-00003C090000}"/>
    <cellStyle name="_Local employee salary 07-2007_Pay Roll Analysis_Dec 08_MIS For the Month Of DEC_09 2" xfId="2988" xr:uid="{00000000-0005-0000-0000-00003D090000}"/>
    <cellStyle name="_Local employee salary 07-2007_Pay Roll Analysis_Dec 08_MIS For the Month Of Sep_09" xfId="2989" xr:uid="{00000000-0005-0000-0000-00003E090000}"/>
    <cellStyle name="_Local employee salary 07-2007_Pay Roll Analysis_Dec 08_MIS For the Month Of Sep_09 2" xfId="2990" xr:uid="{00000000-0005-0000-0000-00003F090000}"/>
    <cellStyle name="_Local employee salary 07-2007_Pay Roll Analysis_Dec 08_Production  performance-May,09" xfId="2991" xr:uid="{00000000-0005-0000-0000-000040090000}"/>
    <cellStyle name="_Local employee salary 07-2007_Pay Roll Analysis_Dec 08_Production  performance-May,09 2" xfId="2992" xr:uid="{00000000-0005-0000-0000-000041090000}"/>
    <cellStyle name="_Local employee salary 07-2007_Pay Roll Analysis_Dec 08_Production Preformance report-March,09" xfId="2993" xr:uid="{00000000-0005-0000-0000-000042090000}"/>
    <cellStyle name="_Local employee salary 07-2007_Pay Roll Analysis_Dec 08_Production Preformance report-March,09 2" xfId="2994" xr:uid="{00000000-0005-0000-0000-000043090000}"/>
    <cellStyle name="_Local employee salary 07-2007_Pay Roll Analysis_Nov 08" xfId="2995" xr:uid="{00000000-0005-0000-0000-000044090000}"/>
    <cellStyle name="_Local employee salary 07-2007_Pay Roll Analysis_Nov 08 2" xfId="2996" xr:uid="{00000000-0005-0000-0000-000045090000}"/>
    <cellStyle name="_Local employee salary 07-2007_Pay Roll Analysis_Nov 08_Carton" xfId="2997" xr:uid="{00000000-0005-0000-0000-000046090000}"/>
    <cellStyle name="_Local employee salary 07-2007_Pay Roll Analysis_Nov 08_Carton 2" xfId="2998" xr:uid="{00000000-0005-0000-0000-000047090000}"/>
    <cellStyle name="_Local employee salary 07-2007_Pay Roll Analysis_Nov 08_Expenses Perfomance March'09" xfId="2999" xr:uid="{00000000-0005-0000-0000-000048090000}"/>
    <cellStyle name="_Local employee salary 07-2007_Pay Roll Analysis_Nov 08_Expenses Perfomance March'09 2" xfId="3000" xr:uid="{00000000-0005-0000-0000-000049090000}"/>
    <cellStyle name="_Local employee salary 07-2007_Pay Roll Analysis_Nov 08_EXPORT-MAY" xfId="3001" xr:uid="{00000000-0005-0000-0000-00004A090000}"/>
    <cellStyle name="_Local employee salary 07-2007_Pay Roll Analysis_Nov 08_EXPORT-MAY 2" xfId="3002" xr:uid="{00000000-0005-0000-0000-00004B090000}"/>
    <cellStyle name="_Local employee salary 07-2007_Pay Roll Analysis_Nov 08_MIS For the Month Of Aug_09" xfId="3003" xr:uid="{00000000-0005-0000-0000-00004C090000}"/>
    <cellStyle name="_Local employee salary 07-2007_Pay Roll Analysis_Nov 08_MIS For the Month Of Aug_09 2" xfId="3004" xr:uid="{00000000-0005-0000-0000-00004D090000}"/>
    <cellStyle name="_Local employee salary 07-2007_Pay Roll Analysis_Nov 08_MIS For the Month Of DEC_09" xfId="3005" xr:uid="{00000000-0005-0000-0000-00004E090000}"/>
    <cellStyle name="_Local employee salary 07-2007_Pay Roll Analysis_Nov 08_MIS For the Month Of DEC_09 2" xfId="3006" xr:uid="{00000000-0005-0000-0000-00004F090000}"/>
    <cellStyle name="_Local employee salary 07-2007_Pay Roll Analysis_Nov 08_MIS For the Month Of Sep_09" xfId="3007" xr:uid="{00000000-0005-0000-0000-000050090000}"/>
    <cellStyle name="_Local employee salary 07-2007_Pay Roll Analysis_Nov 08_MIS For the Month Of Sep_09 2" xfId="3008" xr:uid="{00000000-0005-0000-0000-000051090000}"/>
    <cellStyle name="_Local employee salary 07-2007_Pay Roll Analysis_Nov 08_Production  performance-May,09" xfId="3009" xr:uid="{00000000-0005-0000-0000-000052090000}"/>
    <cellStyle name="_Local employee salary 07-2007_Pay Roll Analysis_Nov 08_Production  performance-May,09 2" xfId="3010" xr:uid="{00000000-0005-0000-0000-000053090000}"/>
    <cellStyle name="_Local employee salary 07-2007_Pay Roll Analysis_Nov 08_Production Preformance report-March,09" xfId="3011" xr:uid="{00000000-0005-0000-0000-000054090000}"/>
    <cellStyle name="_Local employee salary 07-2007_Pay Roll Analysis_Nov 08_Production Preformance report-March,09 2" xfId="3012" xr:uid="{00000000-0005-0000-0000-000055090000}"/>
    <cellStyle name="_Local employee salary 07-2007_Pay Roll Analysis_Oct 08" xfId="3013" xr:uid="{00000000-0005-0000-0000-000056090000}"/>
    <cellStyle name="_Local employee salary 07-2007_Pay Roll Analysis_Oct 08 2" xfId="3014" xr:uid="{00000000-0005-0000-0000-000057090000}"/>
    <cellStyle name="_Local employee salary 07-2007_Pay Roll Analysis_Oct 08_Carton" xfId="3015" xr:uid="{00000000-0005-0000-0000-000058090000}"/>
    <cellStyle name="_Local employee salary 07-2007_Pay Roll Analysis_Oct 08_Carton 2" xfId="3016" xr:uid="{00000000-0005-0000-0000-000059090000}"/>
    <cellStyle name="_Local employee salary 07-2007_Pay Roll Analysis_Oct 08_Expenses Perfomance March'09" xfId="3017" xr:uid="{00000000-0005-0000-0000-00005A090000}"/>
    <cellStyle name="_Local employee salary 07-2007_Pay Roll Analysis_Oct 08_Expenses Perfomance March'09 2" xfId="3018" xr:uid="{00000000-0005-0000-0000-00005B090000}"/>
    <cellStyle name="_Local employee salary 07-2007_Pay Roll Analysis_Oct 08_EXPORT-MAY" xfId="3019" xr:uid="{00000000-0005-0000-0000-00005C090000}"/>
    <cellStyle name="_Local employee salary 07-2007_Pay Roll Analysis_Oct 08_EXPORT-MAY 2" xfId="3020" xr:uid="{00000000-0005-0000-0000-00005D090000}"/>
    <cellStyle name="_Local employee salary 07-2007_Pay Roll Analysis_Oct 08_MIS For the Month Of Aug_09" xfId="3021" xr:uid="{00000000-0005-0000-0000-00005E090000}"/>
    <cellStyle name="_Local employee salary 07-2007_Pay Roll Analysis_Oct 08_MIS For the Month Of Aug_09 2" xfId="3022" xr:uid="{00000000-0005-0000-0000-00005F090000}"/>
    <cellStyle name="_Local employee salary 07-2007_Pay Roll Analysis_Oct 08_MIS For the Month Of DEC_09" xfId="3023" xr:uid="{00000000-0005-0000-0000-000060090000}"/>
    <cellStyle name="_Local employee salary 07-2007_Pay Roll Analysis_Oct 08_MIS For the Month Of DEC_09 2" xfId="3024" xr:uid="{00000000-0005-0000-0000-000061090000}"/>
    <cellStyle name="_Local employee salary 07-2007_Pay Roll Analysis_Oct 08_MIS For the Month Of Sep_09" xfId="3025" xr:uid="{00000000-0005-0000-0000-000062090000}"/>
    <cellStyle name="_Local employee salary 07-2007_Pay Roll Analysis_Oct 08_MIS For the Month Of Sep_09 2" xfId="3026" xr:uid="{00000000-0005-0000-0000-000063090000}"/>
    <cellStyle name="_Local employee salary 07-2007_Pay Roll Analysis_Oct 08_Production  performance-May,09" xfId="3027" xr:uid="{00000000-0005-0000-0000-000064090000}"/>
    <cellStyle name="_Local employee salary 07-2007_Pay Roll Analysis_Oct 08_Production  performance-May,09 2" xfId="3028" xr:uid="{00000000-0005-0000-0000-000065090000}"/>
    <cellStyle name="_Local employee salary 07-2007_Pay Roll Analysis_Oct 08_Production Preformance report-March,09" xfId="3029" xr:uid="{00000000-0005-0000-0000-000066090000}"/>
    <cellStyle name="_Local employee salary 07-2007_Pay Roll Analysis_Oct 08_Production Preformance report-March,09 2" xfId="3030" xr:uid="{00000000-0005-0000-0000-000067090000}"/>
    <cellStyle name="_Local employee salary 07-2007_performance report- August 08 " xfId="3031" xr:uid="{00000000-0005-0000-0000-000068090000}"/>
    <cellStyle name="_Local employee salary 07-2007_performance report- August 08  2" xfId="3032" xr:uid="{00000000-0005-0000-0000-000069090000}"/>
    <cellStyle name="_Local employee salary 07-2007_performance report- August 08 _Incentive  Budget Control August'09 " xfId="3033" xr:uid="{00000000-0005-0000-0000-00006A090000}"/>
    <cellStyle name="_Local employee salary 07-2007_performance report- August 08 _Incentive  Budget Control August'09  2" xfId="3034" xr:uid="{00000000-0005-0000-0000-00006B090000}"/>
    <cellStyle name="_Local employee salary 07-2007_performance report- August 08 _PGCL S &amp; B analysis (Top )  May  '09  v1" xfId="3035" xr:uid="{00000000-0005-0000-0000-00006C090000}"/>
    <cellStyle name="_Local employee salary 07-2007_performance report- August 08 _PGCL S &amp; B analysis (Top )  May  '09  v1 2" xfId="3036" xr:uid="{00000000-0005-0000-0000-00006D090000}"/>
    <cellStyle name="_Local employee salary 07-2007_performance report- August 08 _PGCL S &amp; B analysis (Top ) April  '09  ( R-2 on 26th May)" xfId="3037" xr:uid="{00000000-0005-0000-0000-00006E090000}"/>
    <cellStyle name="_Local employee salary 07-2007_performance report- August 08 _PGCL S &amp; B analysis (Top ) April  '09  ( R-2 on 26th May) 2" xfId="3038" xr:uid="{00000000-0005-0000-0000-00006F090000}"/>
    <cellStyle name="_Local employee salary 07-2007_performance report- August 08 _S &amp; B" xfId="3039" xr:uid="{00000000-0005-0000-0000-000070090000}"/>
    <cellStyle name="_Local employee salary 07-2007_performance report- August 08 _S &amp; B 2" xfId="3040" xr:uid="{00000000-0005-0000-0000-000071090000}"/>
    <cellStyle name="_Local employee salary 07-2007_performance report- August 08 _S &amp; B analysis (Top ) April  '09   " xfId="3041" xr:uid="{00000000-0005-0000-0000-000072090000}"/>
    <cellStyle name="_Local employee salary 07-2007_performance report- August 08 _S &amp; B analysis (Top ) April  '09    2" xfId="3042" xr:uid="{00000000-0005-0000-0000-000073090000}"/>
    <cellStyle name="_Local employee salary 07-2007_performance report- August 08 _S &amp; B analysis February'10 Unit-1  " xfId="3043" xr:uid="{00000000-0005-0000-0000-000074090000}"/>
    <cellStyle name="_Local employee salary 07-2007_performance report- August 08 _S &amp; B analysis February'10 Unit-1   2" xfId="3044" xr:uid="{00000000-0005-0000-0000-000075090000}"/>
    <cellStyle name="_Local employee salary 07-2007_performance report- August 08 _S &amp; B analysis Feruary'10   " xfId="3045" xr:uid="{00000000-0005-0000-0000-000076090000}"/>
    <cellStyle name="_Local employee salary 07-2007_performance report- August 08 _S &amp; B analysis Feruary'10    2" xfId="3046" xr:uid="{00000000-0005-0000-0000-000077090000}"/>
    <cellStyle name="_Local employee salary 07-2007_performance report- August 08 _S &amp; B analysis January '10   " xfId="3047" xr:uid="{00000000-0005-0000-0000-000078090000}"/>
    <cellStyle name="_Local employee salary 07-2007_performance report- August 08 _S &amp; B analysis January '10    2" xfId="3048" xr:uid="{00000000-0005-0000-0000-000079090000}"/>
    <cellStyle name="_Local employee salary 07-2007_performance report- August 08 _S &amp; B analysis July'10 Unit-1 " xfId="6210" xr:uid="{00000000-0005-0000-0000-00007A090000}"/>
    <cellStyle name="_Local employee salary 07-2007_performance report- August 08 _S &amp; B analysis July'10 Unit-3    " xfId="6211" xr:uid="{00000000-0005-0000-0000-00007B090000}"/>
    <cellStyle name="_Local employee salary 07-2007_performance report- August 08 _S &amp; B analysis June10 Unit-1 " xfId="6212" xr:uid="{00000000-0005-0000-0000-00007C090000}"/>
    <cellStyle name="_Local employee salary 07-2007_performance report- August 08 _S &amp; B analysis March 10 Unit-1  " xfId="3049" xr:uid="{00000000-0005-0000-0000-00007D090000}"/>
    <cellStyle name="_Local employee salary 07-2007_performance report- August 08 _S &amp; B analysis March 10 Unit-1   2" xfId="3050" xr:uid="{00000000-0005-0000-0000-00007E090000}"/>
    <cellStyle name="_Local employee salary 07-2007_performance report- August 08 _S &amp; B analysis May 10 Unit-1 " xfId="6213" xr:uid="{00000000-0005-0000-0000-00007F090000}"/>
    <cellStyle name="_Local employee salary 07-2007_performance report- July 08( R-1) " xfId="3051" xr:uid="{00000000-0005-0000-0000-000080090000}"/>
    <cellStyle name="_Local employee salary 07-2007_performance report- July 08( R-1)  2" xfId="3052" xr:uid="{00000000-0005-0000-0000-000081090000}"/>
    <cellStyle name="_Local employee salary 07-2007_performance report- July 08( R-1) _Incentive  Budget Control August'09 " xfId="3053" xr:uid="{00000000-0005-0000-0000-000082090000}"/>
    <cellStyle name="_Local employee salary 07-2007_performance report- July 08( R-1) _Incentive  Budget Control August'09  2" xfId="3054" xr:uid="{00000000-0005-0000-0000-000083090000}"/>
    <cellStyle name="_Local employee salary 07-2007_performance report- July 08( R-1) _PGCL S &amp; B analysis (Top )  May  '09  v1" xfId="3055" xr:uid="{00000000-0005-0000-0000-000084090000}"/>
    <cellStyle name="_Local employee salary 07-2007_performance report- July 08( R-1) _PGCL S &amp; B analysis (Top )  May  '09  v1 2" xfId="3056" xr:uid="{00000000-0005-0000-0000-000085090000}"/>
    <cellStyle name="_Local employee salary 07-2007_performance report- July 08( R-1) _PGCL S &amp; B analysis (Top ) April  '09  ( R-2 on 26th May)" xfId="3057" xr:uid="{00000000-0005-0000-0000-000086090000}"/>
    <cellStyle name="_Local employee salary 07-2007_performance report- July 08( R-1) _PGCL S &amp; B analysis (Top ) April  '09  ( R-2 on 26th May) 2" xfId="3058" xr:uid="{00000000-0005-0000-0000-000087090000}"/>
    <cellStyle name="_Local employee salary 07-2007_performance report- July 08( R-1) _S &amp; B" xfId="3059" xr:uid="{00000000-0005-0000-0000-000088090000}"/>
    <cellStyle name="_Local employee salary 07-2007_performance report- July 08( R-1) _S &amp; B 2" xfId="3060" xr:uid="{00000000-0005-0000-0000-000089090000}"/>
    <cellStyle name="_Local employee salary 07-2007_performance report- July 08( R-1) _S &amp; B analysis (Top ) April  '09   " xfId="3061" xr:uid="{00000000-0005-0000-0000-00008A090000}"/>
    <cellStyle name="_Local employee salary 07-2007_performance report- July 08( R-1) _S &amp; B analysis (Top ) April  '09    2" xfId="3062" xr:uid="{00000000-0005-0000-0000-00008B090000}"/>
    <cellStyle name="_Local employee salary 07-2007_performance report- July 08( R-1) _S &amp; B analysis February'10 Unit-1  " xfId="3063" xr:uid="{00000000-0005-0000-0000-00008C090000}"/>
    <cellStyle name="_Local employee salary 07-2007_performance report- July 08( R-1) _S &amp; B analysis February'10 Unit-1   2" xfId="3064" xr:uid="{00000000-0005-0000-0000-00008D090000}"/>
    <cellStyle name="_Local employee salary 07-2007_performance report- July 08( R-1) _S &amp; B analysis Feruary'10   " xfId="3065" xr:uid="{00000000-0005-0000-0000-00008E090000}"/>
    <cellStyle name="_Local employee salary 07-2007_performance report- July 08( R-1) _S &amp; B analysis Feruary'10    2" xfId="3066" xr:uid="{00000000-0005-0000-0000-00008F090000}"/>
    <cellStyle name="_Local employee salary 07-2007_performance report- July 08( R-1) _S &amp; B analysis January '10   " xfId="3067" xr:uid="{00000000-0005-0000-0000-000090090000}"/>
    <cellStyle name="_Local employee salary 07-2007_performance report- July 08( R-1) _S &amp; B analysis January '10    2" xfId="3068" xr:uid="{00000000-0005-0000-0000-000091090000}"/>
    <cellStyle name="_Local employee salary 07-2007_performance report- July 08( R-1) _S &amp; B analysis July'10 Unit-1 " xfId="6214" xr:uid="{00000000-0005-0000-0000-000092090000}"/>
    <cellStyle name="_Local employee salary 07-2007_performance report- July 08( R-1) _S &amp; B analysis July'10 Unit-3    " xfId="6215" xr:uid="{00000000-0005-0000-0000-000093090000}"/>
    <cellStyle name="_Local employee salary 07-2007_performance report- July 08( R-1) _S &amp; B analysis June10 Unit-1 " xfId="6216" xr:uid="{00000000-0005-0000-0000-000094090000}"/>
    <cellStyle name="_Local employee salary 07-2007_performance report- July 08( R-1) _S &amp; B analysis March 10 Unit-1  " xfId="3069" xr:uid="{00000000-0005-0000-0000-000095090000}"/>
    <cellStyle name="_Local employee salary 07-2007_performance report- July 08( R-1) _S &amp; B analysis March 10 Unit-1   2" xfId="3070" xr:uid="{00000000-0005-0000-0000-000096090000}"/>
    <cellStyle name="_Local employee salary 07-2007_performance report- July 08( R-1) _S &amp; B analysis May 10 Unit-1 " xfId="6217" xr:uid="{00000000-0005-0000-0000-000097090000}"/>
    <cellStyle name="_Local employee salary 07-2007_performance report- June 08 ( R-1)" xfId="3071" xr:uid="{00000000-0005-0000-0000-000098090000}"/>
    <cellStyle name="_Local employee salary 07-2007_performance report- June 08 ( R-1) 2" xfId="3072" xr:uid="{00000000-0005-0000-0000-000099090000}"/>
    <cellStyle name="_Local employee salary 07-2007_performance report- June 08 ( R-1)_Incentive  Budget Control August'09 " xfId="3073" xr:uid="{00000000-0005-0000-0000-00009A090000}"/>
    <cellStyle name="_Local employee salary 07-2007_performance report- June 08 ( R-1)_Incentive  Budget Control August'09  2" xfId="3074" xr:uid="{00000000-0005-0000-0000-00009B090000}"/>
    <cellStyle name="_Local employee salary 07-2007_performance report- June 08 ( R-1)_PGCL S &amp; B analysis (Top )  May  '09  v1" xfId="3075" xr:uid="{00000000-0005-0000-0000-00009C090000}"/>
    <cellStyle name="_Local employee salary 07-2007_performance report- June 08 ( R-1)_PGCL S &amp; B analysis (Top )  May  '09  v1 2" xfId="3076" xr:uid="{00000000-0005-0000-0000-00009D090000}"/>
    <cellStyle name="_Local employee salary 07-2007_performance report- June 08 ( R-1)_PGCL S &amp; B analysis (Top ) April  '09  ( R-2 on 26th May)" xfId="3077" xr:uid="{00000000-0005-0000-0000-00009E090000}"/>
    <cellStyle name="_Local employee salary 07-2007_performance report- June 08 ( R-1)_PGCL S &amp; B analysis (Top ) April  '09  ( R-2 on 26th May) 2" xfId="3078" xr:uid="{00000000-0005-0000-0000-00009F090000}"/>
    <cellStyle name="_Local employee salary 07-2007_performance report- June 08 ( R-1)_S &amp; B" xfId="3079" xr:uid="{00000000-0005-0000-0000-0000A0090000}"/>
    <cellStyle name="_Local employee salary 07-2007_performance report- June 08 ( R-1)_S &amp; B 2" xfId="3080" xr:uid="{00000000-0005-0000-0000-0000A1090000}"/>
    <cellStyle name="_Local employee salary 07-2007_performance report- June 08 ( R-1)_S &amp; B analysis (Top ) April  '09   " xfId="3081" xr:uid="{00000000-0005-0000-0000-0000A2090000}"/>
    <cellStyle name="_Local employee salary 07-2007_performance report- June 08 ( R-1)_S &amp; B analysis (Top ) April  '09    2" xfId="3082" xr:uid="{00000000-0005-0000-0000-0000A3090000}"/>
    <cellStyle name="_Local employee salary 07-2007_performance report- June 08 ( R-1)_S &amp; B analysis February'10 Unit-1  " xfId="3083" xr:uid="{00000000-0005-0000-0000-0000A4090000}"/>
    <cellStyle name="_Local employee salary 07-2007_performance report- June 08 ( R-1)_S &amp; B analysis February'10 Unit-1   2" xfId="3084" xr:uid="{00000000-0005-0000-0000-0000A5090000}"/>
    <cellStyle name="_Local employee salary 07-2007_performance report- June 08 ( R-1)_S &amp; B analysis Feruary'10   " xfId="3085" xr:uid="{00000000-0005-0000-0000-0000A6090000}"/>
    <cellStyle name="_Local employee salary 07-2007_performance report- June 08 ( R-1)_S &amp; B analysis Feruary'10    2" xfId="3086" xr:uid="{00000000-0005-0000-0000-0000A7090000}"/>
    <cellStyle name="_Local employee salary 07-2007_performance report- June 08 ( R-1)_S &amp; B analysis January '10   " xfId="3087" xr:uid="{00000000-0005-0000-0000-0000A8090000}"/>
    <cellStyle name="_Local employee salary 07-2007_performance report- June 08 ( R-1)_S &amp; B analysis January '10    2" xfId="3088" xr:uid="{00000000-0005-0000-0000-0000A9090000}"/>
    <cellStyle name="_Local employee salary 07-2007_performance report- June 08 ( R-1)_S &amp; B analysis July'10 Unit-1 " xfId="6218" xr:uid="{00000000-0005-0000-0000-0000AA090000}"/>
    <cellStyle name="_Local employee salary 07-2007_performance report- June 08 ( R-1)_S &amp; B analysis July'10 Unit-3    " xfId="6219" xr:uid="{00000000-0005-0000-0000-0000AB090000}"/>
    <cellStyle name="_Local employee salary 07-2007_performance report- June 08 ( R-1)_S &amp; B analysis June10 Unit-1 " xfId="6220" xr:uid="{00000000-0005-0000-0000-0000AC090000}"/>
    <cellStyle name="_Local employee salary 07-2007_performance report- June 08 ( R-1)_S &amp; B analysis March 10 Unit-1  " xfId="3089" xr:uid="{00000000-0005-0000-0000-0000AD090000}"/>
    <cellStyle name="_Local employee salary 07-2007_performance report- June 08 ( R-1)_S &amp; B analysis March 10 Unit-1   2" xfId="3090" xr:uid="{00000000-0005-0000-0000-0000AE090000}"/>
    <cellStyle name="_Local employee salary 07-2007_performance report- June 08 ( R-1)_S &amp; B analysis May 10 Unit-1 " xfId="6221" xr:uid="{00000000-0005-0000-0000-0000AF090000}"/>
    <cellStyle name="_Local employee salary 07-2007_performance report of Formate" xfId="3091" xr:uid="{00000000-0005-0000-0000-0000B0090000}"/>
    <cellStyle name="_Local employee salary 07-2007_performance report of Formate 2" xfId="3092" xr:uid="{00000000-0005-0000-0000-0000B1090000}"/>
    <cellStyle name="_Local employee salary 07-2007_PGCL S &amp; B analysis (Top )  May  '09  v1" xfId="3093" xr:uid="{00000000-0005-0000-0000-0000B2090000}"/>
    <cellStyle name="_Local employee salary 07-2007_PGCL S &amp; B analysis (Top )  May  '09  v1 2" xfId="3094" xr:uid="{00000000-0005-0000-0000-0000B3090000}"/>
    <cellStyle name="_Local employee salary 07-2007_PGCL S &amp; B analysis (Top ) April  '09  ( R-2 on 26th May)" xfId="3095" xr:uid="{00000000-0005-0000-0000-0000B4090000}"/>
    <cellStyle name="_Local employee salary 07-2007_PGCL S &amp; B analysis (Top ) April  '09  ( R-2 on 26th May) 2" xfId="3096" xr:uid="{00000000-0005-0000-0000-0000B5090000}"/>
    <cellStyle name="_Local employee salary 07-2007_Prod Perfomance Feb '09" xfId="3097" xr:uid="{00000000-0005-0000-0000-0000B6090000}"/>
    <cellStyle name="_Local employee salary 07-2007_Prod Perfomance Feb '09 2" xfId="3098" xr:uid="{00000000-0005-0000-0000-0000B7090000}"/>
    <cellStyle name="_Local employee salary 07-2007_Production  performance-May,09" xfId="3099" xr:uid="{00000000-0005-0000-0000-0000B8090000}"/>
    <cellStyle name="_Local employee salary 07-2007_Production  performance-May,09 2" xfId="3100" xr:uid="{00000000-0005-0000-0000-0000B9090000}"/>
    <cellStyle name="_Local employee salary 07-2007_Production Perfomsnce Feb '09" xfId="3101" xr:uid="{00000000-0005-0000-0000-0000BA090000}"/>
    <cellStyle name="_Local employee salary 07-2007_Production Perfomsnce Feb '09 2" xfId="3102" xr:uid="{00000000-0005-0000-0000-0000BB090000}"/>
    <cellStyle name="_Local employee salary 07-2007_Production Perfomsnce Feb '09_Production Preformance report-March,09" xfId="3103" xr:uid="{00000000-0005-0000-0000-0000BC090000}"/>
    <cellStyle name="_Local employee salary 07-2007_Production Perfomsnce Feb '09_Production Preformance report-March,09 2" xfId="3104" xr:uid="{00000000-0005-0000-0000-0000BD090000}"/>
    <cellStyle name="_Local employee salary 07-2007_Production Perfomsnce Jan'09" xfId="3105" xr:uid="{00000000-0005-0000-0000-0000BE090000}"/>
    <cellStyle name="_Local employee salary 07-2007_Production Perfomsnce Jan'09 2" xfId="3106" xr:uid="{00000000-0005-0000-0000-0000BF090000}"/>
    <cellStyle name="_Local employee salary 07-2007_Production Perfomsnce Jan'09_Production Preformance report-March,09" xfId="3107" xr:uid="{00000000-0005-0000-0000-0000C0090000}"/>
    <cellStyle name="_Local employee salary 07-2007_Production Perfomsnce Jan'09_Production Preformance report-March,09 2" xfId="3108" xr:uid="{00000000-0005-0000-0000-0000C1090000}"/>
    <cellStyle name="_Local employee salary 07-2007_Provisional  Interst August  '09 " xfId="962" xr:uid="{00000000-0005-0000-0000-0000C2090000}"/>
    <cellStyle name="_Local employee salary 07-2007_Provisional  Interst August  '09  2" xfId="3109" xr:uid="{00000000-0005-0000-0000-0000C3090000}"/>
    <cellStyle name="_Local employee salary 07-2007_Provisional  Interst August  '09 _~2136082" xfId="963" xr:uid="{00000000-0005-0000-0000-0000C4090000}"/>
    <cellStyle name="_Local employee salary 07-2007_Provisional  Interst August  '09 _Addition Fixed Assets" xfId="964" xr:uid="{00000000-0005-0000-0000-0000C5090000}"/>
    <cellStyle name="_Local employee salary 07-2007_Provisional  Interst August  '09 _Book2" xfId="965" xr:uid="{00000000-0005-0000-0000-0000C6090000}"/>
    <cellStyle name="_Local employee salary 07-2007_Provisional  Interst August  '09 _Closing Stock of 31st August'10" xfId="966" xr:uid="{00000000-0005-0000-0000-0000C7090000}"/>
    <cellStyle name="_Local employee salary 07-2007_Provisional  Interst August  '09 _Copy of Fabrics Closing Stock of 09-10" xfId="967" xr:uid="{00000000-0005-0000-0000-0000C8090000}"/>
    <cellStyle name="_Local employee salary 07-2007_Provisional  Interst August  '09 _Financial Statement - EGMCL 30th  June'10(New)" xfId="968" xr:uid="{00000000-0005-0000-0000-0000C9090000}"/>
    <cellStyle name="_Local employee salary 07-2007_Provisional  Interst August  '09 _Financial Statement - EGMCL 30th Sep '2010" xfId="969" xr:uid="{00000000-0005-0000-0000-0000CA090000}"/>
    <cellStyle name="_Local employee salary 07-2007_Provisional  Interst August  '09 _Financial Statement - EGMCL dated 17.06.10" xfId="970" xr:uid="{00000000-0005-0000-0000-0000CB090000}"/>
    <cellStyle name="_Local employee salary 07-2007_Provisional  Interst August  '09 _Financial Statement - EGMCL May'10" xfId="971" xr:uid="{00000000-0005-0000-0000-0000CC090000}"/>
    <cellStyle name="_Local employee salary 07-2007_Provisional  Interst August  '09 _Import Register (Unit-1)" xfId="3110" xr:uid="{00000000-0005-0000-0000-0000CD090000}"/>
    <cellStyle name="_Local employee salary 07-2007_Provisional  Interst August  '09 _Import Register (Unit-1) 2" xfId="3111" xr:uid="{00000000-0005-0000-0000-0000CE090000}"/>
    <cellStyle name="_Local employee salary 07-2007_Provisional  Interst August  '09 _Summary OF Stock " xfId="972" xr:uid="{00000000-0005-0000-0000-0000CF090000}"/>
    <cellStyle name="_Local employee salary 07-2007_Provisional  Interst August  '09 _Summary OF Stock _~2136082" xfId="973" xr:uid="{00000000-0005-0000-0000-0000D0090000}"/>
    <cellStyle name="_Local employee salary 07-2007_Provisional  Interst August  '09 _Summary OF Stock _Addition Fixed Assets" xfId="974" xr:uid="{00000000-0005-0000-0000-0000D1090000}"/>
    <cellStyle name="_Local employee salary 07-2007_Provisional  Interst August  '09 _Summary OF Stock _Book2" xfId="975" xr:uid="{00000000-0005-0000-0000-0000D2090000}"/>
    <cellStyle name="_Local employee salary 07-2007_Provisional  Interst August  '09 _Summary OF Stock _Closing Stock of 31st August'10" xfId="976" xr:uid="{00000000-0005-0000-0000-0000D3090000}"/>
    <cellStyle name="_Local employee salary 07-2007_Provisional  Interst August  '09 _Summary OF Stock _Copy of Fabrics Closing Stock of 09-10" xfId="977" xr:uid="{00000000-0005-0000-0000-0000D4090000}"/>
    <cellStyle name="_Local employee salary 07-2007_Provisional  Interst August  '09 _Summary OF Stock _Financial Statement - EGMCL 30th  June'10(New)" xfId="978" xr:uid="{00000000-0005-0000-0000-0000D5090000}"/>
    <cellStyle name="_Local employee salary 07-2007_Provisional  Interst August  '09 _Summary OF Stock _Financial Statement - EGMCL 30th Sep '2010" xfId="979" xr:uid="{00000000-0005-0000-0000-0000D6090000}"/>
    <cellStyle name="_Local employee salary 07-2007_Provisional  Interst August  '09 _Transit" xfId="980" xr:uid="{00000000-0005-0000-0000-0000D7090000}"/>
    <cellStyle name="_Local employee salary 07-2007_Provisional  Interst August  '09 _Transit_~2136082" xfId="981" xr:uid="{00000000-0005-0000-0000-0000D8090000}"/>
    <cellStyle name="_Local employee salary 07-2007_Provisional  Interst August  '09 _TrialBal 30th June '10-2" xfId="982" xr:uid="{00000000-0005-0000-0000-0000D9090000}"/>
    <cellStyle name="_Local employee salary 07-2007_S &amp; B" xfId="3112" xr:uid="{00000000-0005-0000-0000-0000DA090000}"/>
    <cellStyle name="_Local employee salary 07-2007_S &amp; B 2" xfId="3113" xr:uid="{00000000-0005-0000-0000-0000DB090000}"/>
    <cellStyle name="_Local employee salary 07-2007_S &amp; B analysis (Top ) April  '09   " xfId="3114" xr:uid="{00000000-0005-0000-0000-0000DC090000}"/>
    <cellStyle name="_Local employee salary 07-2007_S &amp; B analysis (Top ) April  '09    2" xfId="3115" xr:uid="{00000000-0005-0000-0000-0000DD090000}"/>
    <cellStyle name="_Local employee salary 07-2007_S &amp; B analysis February'10 Unit-1  " xfId="3116" xr:uid="{00000000-0005-0000-0000-0000DE090000}"/>
    <cellStyle name="_Local employee salary 07-2007_S &amp; B analysis February'10 Unit-1   2" xfId="3117" xr:uid="{00000000-0005-0000-0000-0000DF090000}"/>
    <cellStyle name="_Local employee salary 07-2007_S &amp; B analysis Feruary'10   " xfId="3118" xr:uid="{00000000-0005-0000-0000-0000E0090000}"/>
    <cellStyle name="_Local employee salary 07-2007_S &amp; B analysis Feruary'10    2" xfId="3119" xr:uid="{00000000-0005-0000-0000-0000E1090000}"/>
    <cellStyle name="_Local employee salary 07-2007_S &amp; B analysis January '10   " xfId="3120" xr:uid="{00000000-0005-0000-0000-0000E2090000}"/>
    <cellStyle name="_Local employee salary 07-2007_S &amp; B analysis January '10    2" xfId="3121" xr:uid="{00000000-0005-0000-0000-0000E3090000}"/>
    <cellStyle name="_Local employee salary 07-2007_S &amp; B analysis July'10 Unit-1 " xfId="6222" xr:uid="{00000000-0005-0000-0000-0000E4090000}"/>
    <cellStyle name="_Local employee salary 07-2007_S &amp; B analysis July'10 Unit-3    " xfId="6223" xr:uid="{00000000-0005-0000-0000-0000E5090000}"/>
    <cellStyle name="_Local employee salary 07-2007_S &amp; B analysis June10 Unit-1 " xfId="6224" xr:uid="{00000000-0005-0000-0000-0000E6090000}"/>
    <cellStyle name="_Local employee salary 07-2007_S &amp; B analysis March 10 Unit-1  " xfId="3122" xr:uid="{00000000-0005-0000-0000-0000E7090000}"/>
    <cellStyle name="_Local employee salary 07-2007_S &amp; B analysis March 10 Unit-1   2" xfId="3123" xr:uid="{00000000-0005-0000-0000-0000E8090000}"/>
    <cellStyle name="_Local employee salary 07-2007_S &amp; B analysis May 10 Unit-1 " xfId="6225" xr:uid="{00000000-0005-0000-0000-0000E9090000}"/>
    <cellStyle name="_Local employee salary 07-2007_Summary OF Stock " xfId="983" xr:uid="{00000000-0005-0000-0000-0000EA090000}"/>
    <cellStyle name="_Local employee salary 07-2007_Summary OF Stock _~2136082" xfId="984" xr:uid="{00000000-0005-0000-0000-0000EB090000}"/>
    <cellStyle name="_Local employee salary 07-2007_Summary OF Stock _Addition Fixed Assets" xfId="985" xr:uid="{00000000-0005-0000-0000-0000EC090000}"/>
    <cellStyle name="_Local employee salary 07-2007_Summary OF Stock _Book2" xfId="986" xr:uid="{00000000-0005-0000-0000-0000ED090000}"/>
    <cellStyle name="_Local employee salary 07-2007_Summary OF Stock _Closing Stock of 31st August'10" xfId="987" xr:uid="{00000000-0005-0000-0000-0000EE090000}"/>
    <cellStyle name="_Local employee salary 07-2007_Summary OF Stock _Copy of Fabrics Closing Stock of 09-10" xfId="988" xr:uid="{00000000-0005-0000-0000-0000EF090000}"/>
    <cellStyle name="_Local employee salary 07-2007_Summary OF Stock _Financial Statement - EGMCL 30th  June'10(New)" xfId="989" xr:uid="{00000000-0005-0000-0000-0000F0090000}"/>
    <cellStyle name="_Local employee salary 07-2007_Summary OF Stock _Financial Statement - EGMCL 30th Sep '2010" xfId="990" xr:uid="{00000000-0005-0000-0000-0000F1090000}"/>
    <cellStyle name="_Local employee salary 07-2007_Transit" xfId="991" xr:uid="{00000000-0005-0000-0000-0000F2090000}"/>
    <cellStyle name="_Local employee salary 07-2007_Transit_~2136082" xfId="992" xr:uid="{00000000-0005-0000-0000-0000F3090000}"/>
    <cellStyle name="_Local employee salary 07-2007_TrialBal 30th June '10-2" xfId="993" xr:uid="{00000000-0005-0000-0000-0000F4090000}"/>
    <cellStyle name="_Local employee salary 07-2007_Washing" xfId="994" xr:uid="{00000000-0005-0000-0000-0000F5090000}"/>
    <cellStyle name="_Local employee salary 07-2007_Washing 2" xfId="3124" xr:uid="{00000000-0005-0000-0000-0000F6090000}"/>
    <cellStyle name="_Local employee salary 07-2007_Weekly Report Last Week" xfId="3125" xr:uid="{00000000-0005-0000-0000-0000F7090000}"/>
    <cellStyle name="_Local employee salary 07-2007_Weekly Report Last Week 2" xfId="3126" xr:uid="{00000000-0005-0000-0000-0000F8090000}"/>
    <cellStyle name="_Local employee salary 07-2007_Weekly Report Last Week_Production Preformance report-March,09" xfId="3127" xr:uid="{00000000-0005-0000-0000-0000F9090000}"/>
    <cellStyle name="_Local employee salary 07-2007_Weekly Report Last Week_Production Preformance report-March,09 2" xfId="3128" xr:uid="{00000000-0005-0000-0000-0000FA090000}"/>
    <cellStyle name="_Local employee salary 07-2007_Weekly Repot Last Week of Feb'09" xfId="3129" xr:uid="{00000000-0005-0000-0000-0000FB090000}"/>
    <cellStyle name="_Local employee salary 07-2007_Weekly Repot Last Week of Feb'09 2" xfId="3130" xr:uid="{00000000-0005-0000-0000-0000FC090000}"/>
    <cellStyle name="_Local employee salary 07-2007_Weekly Repot Last Week of Feb'09_Production Preformance report-March,09" xfId="3131" xr:uid="{00000000-0005-0000-0000-0000FD090000}"/>
    <cellStyle name="_Local employee salary 07-2007_Weekly Repot Last Week of Feb'09_Production Preformance report-March,09 2" xfId="3132" xr:uid="{00000000-0005-0000-0000-0000FE090000}"/>
    <cellStyle name="_Local employee salary 07-2007_Working of Production Performance May '09" xfId="3133" xr:uid="{00000000-0005-0000-0000-0000FF090000}"/>
    <cellStyle name="_Local employee salary 07-2007_Working of Production Performance May '09 2" xfId="3134" xr:uid="{00000000-0005-0000-0000-0000000A0000}"/>
    <cellStyle name="_Local employee salary 08-2007" xfId="995" xr:uid="{00000000-0005-0000-0000-0000010A0000}"/>
    <cellStyle name="_Local employee salary 08-2007 2" xfId="3135" xr:uid="{00000000-0005-0000-0000-0000020A0000}"/>
    <cellStyle name="_Local employee salary 08-2007_~2136082" xfId="996" xr:uid="{00000000-0005-0000-0000-0000030A0000}"/>
    <cellStyle name="_Local employee salary 08-2007_~5419312" xfId="6226" xr:uid="{00000000-0005-0000-0000-0000040A0000}"/>
    <cellStyle name="_Local employee salary 08-2007_~5419312 2" xfId="7773" xr:uid="{00000000-0005-0000-0000-0000050A0000}"/>
    <cellStyle name="_Local employee salary 08-2007_~5419312_BANK POSITION FOR ALL BANK ( CITI, HSBC &amp; SCB )" xfId="6227" xr:uid="{00000000-0005-0000-0000-0000060A0000}"/>
    <cellStyle name="_Local employee salary 08-2007_~5419312_BANK POSITION FOR ALL BANK ( CITI, HSBC &amp; SCB ) 2" xfId="6228" xr:uid="{00000000-0005-0000-0000-0000070A0000}"/>
    <cellStyle name="_Local employee salary 08-2007_~5419312_BANK POSITION FOR ALL BANK ( CITI, HSBC &amp; SCB ) 3" xfId="6229" xr:uid="{00000000-0005-0000-0000-0000080A0000}"/>
    <cellStyle name="_Local employee salary 08-2007_~5419312_BANK POSITION FOR ALL BANK ( CITI, HSBC , SCB &amp; EBL )" xfId="6230" xr:uid="{00000000-0005-0000-0000-0000090A0000}"/>
    <cellStyle name="_Local employee salary 08-2007_~5419312_BANK POSITION FOR ALL BANK ( CITI, HSBC , SCB &amp; EBL ) 2" xfId="7774" xr:uid="{00000000-0005-0000-0000-00000A0A0000}"/>
    <cellStyle name="_Local employee salary 08-2007_~5419312_BANK POSITION FOR ALL BANK ( CITI, HSBC , SCB &amp; EBL )_1" xfId="7775" xr:uid="{00000000-0005-0000-0000-00000B0A0000}"/>
    <cellStyle name="_Local employee salary 08-2007_~5419312_BANK POSITION FOR ALL BANK ( CITI, HSBC , SCB &amp; EBL )_1 2" xfId="7776" xr:uid="{00000000-0005-0000-0000-00000C0A0000}"/>
    <cellStyle name="_Local employee salary 08-2007_~5419312_BANK POSITION FOR ALL BANK ( CITI, HSBC , SCB &amp; EBL )_Copy of HSBC MOB  Month of April ,2012 ( Final )" xfId="7777" xr:uid="{00000000-0005-0000-0000-00000D0A0000}"/>
    <cellStyle name="_Local employee salary 08-2007_~5419312_BANK POSITION FOR ALL BANK ( CITI, HSBC , SCB &amp; EBL )_Copy of HSBC MOB  Month of April ,2012 ( Final ) 2" xfId="7778" xr:uid="{00000000-0005-0000-0000-00000E0A0000}"/>
    <cellStyle name="_Local employee salary 08-2007_~5419312_BANK POSITION FOR ALL BANK ( CITI, HSBC , SCB &amp; EBL )_SCB MOB Month Of May  ,2012 - ( Final )" xfId="7779" xr:uid="{00000000-0005-0000-0000-00000F0A0000}"/>
    <cellStyle name="_Local employee salary 08-2007_~5419312_BANK POSITION FOR ALL BANK ( CITI, HSBC , SCB &amp; EBL )_SCB MOB Month Of May  ,2012 - ( Final ) 2" xfId="7780" xr:uid="{00000000-0005-0000-0000-0000100A0000}"/>
    <cellStyle name="_Local employee salary 08-2007_~5419312_BANK POSITION FOR ALL BANK ( CITI, HSBC , SCB &amp; EBL )-1" xfId="7781" xr:uid="{00000000-0005-0000-0000-0000110A0000}"/>
    <cellStyle name="_Local employee salary 08-2007_~5419312_BANK POSITION FOR ALL BANK ( CITI, HSBC , SCB &amp; EBL )-1 2" xfId="7782" xr:uid="{00000000-0005-0000-0000-0000120A0000}"/>
    <cellStyle name="_Local employee salary 08-2007_~5419312_Citi MOB - June, 2011 ( Final )- REVISED" xfId="6231" xr:uid="{00000000-0005-0000-0000-0000130A0000}"/>
    <cellStyle name="_Local employee salary 08-2007_~5419312_CITI MOB  Month of December 2011- Final" xfId="6232" xr:uid="{00000000-0005-0000-0000-0000140A0000}"/>
    <cellStyle name="_Local employee salary 08-2007_~5419312_Copy of HSBC MOB  Month of April ,2012 ( Final )" xfId="7783" xr:uid="{00000000-0005-0000-0000-0000150A0000}"/>
    <cellStyle name="_Local employee salary 08-2007_~5419312_Copy of HSBC MOB  Month of April ,2012 ( Final ) 2" xfId="7784" xr:uid="{00000000-0005-0000-0000-0000160A0000}"/>
    <cellStyle name="_Local employee salary 08-2007_~5419312_EGMCL-FUND-PLAN-CITI" xfId="6233" xr:uid="{00000000-0005-0000-0000-0000170A0000}"/>
    <cellStyle name="_Local employee salary 08-2007_~5419312_EGMCL-FUND-PLAN-CITI -1" xfId="6234" xr:uid="{00000000-0005-0000-0000-0000180A0000}"/>
    <cellStyle name="_Local employee salary 08-2007_~5419312_EGMCL-FUND-PLAN-CITI -1 2" xfId="6235" xr:uid="{00000000-0005-0000-0000-0000190A0000}"/>
    <cellStyle name="_Local employee salary 08-2007_~5419312_EGMCL-FUND-PLAN-CITI -1 3" xfId="6236" xr:uid="{00000000-0005-0000-0000-00001A0A0000}"/>
    <cellStyle name="_Local employee salary 08-2007_~5419312_EGMCL-FUND-PLAN-CITI_1" xfId="6237" xr:uid="{00000000-0005-0000-0000-00001B0A0000}"/>
    <cellStyle name="_Local employee salary 08-2007_~5419312_EGMCL-FUND-PLAN-CITI_1 2" xfId="6238" xr:uid="{00000000-0005-0000-0000-00001C0A0000}"/>
    <cellStyle name="_Local employee salary 08-2007_~5419312_EGMCL-FUND-PLAN-CITI_1 3" xfId="6239" xr:uid="{00000000-0005-0000-0000-00001D0A0000}"/>
    <cellStyle name="_Local employee salary 08-2007_~5419312_EGMCL-FUND-PLAN-CITI_Citi MOB - June, 2011 ( Final )- REVISED" xfId="6240" xr:uid="{00000000-0005-0000-0000-00001E0A0000}"/>
    <cellStyle name="_Local employee salary 08-2007_~5419312_June Export" xfId="6241" xr:uid="{00000000-0005-0000-0000-00001F0A0000}"/>
    <cellStyle name="_Local employee salary 08-2007_~5419312_June Export 2" xfId="6242" xr:uid="{00000000-0005-0000-0000-0000200A0000}"/>
    <cellStyle name="_Local employee salary 08-2007_~5419312_June Export 3" xfId="6243" xr:uid="{00000000-0005-0000-0000-0000210A0000}"/>
    <cellStyle name="_Local employee salary 08-2007_~5419312_June Import" xfId="6244" xr:uid="{00000000-0005-0000-0000-0000220A0000}"/>
    <cellStyle name="_Local employee salary 08-2007_~5419312_June Import 2" xfId="6245" xr:uid="{00000000-0005-0000-0000-0000230A0000}"/>
    <cellStyle name="_Local employee salary 08-2007_~5419312_June Import 3" xfId="6246" xr:uid="{00000000-0005-0000-0000-0000240A0000}"/>
    <cellStyle name="_Local employee salary 08-2007_~5419312_SCB MOB Month Of May  ,2012 - ( Final )" xfId="7785" xr:uid="{00000000-0005-0000-0000-0000250A0000}"/>
    <cellStyle name="_Local employee salary 08-2007_~5419312_SCB MOB Month Of May  ,2012 - ( Final ) 2" xfId="7786" xr:uid="{00000000-0005-0000-0000-0000260A0000}"/>
    <cellStyle name="_Local employee salary 08-2007_~7314120" xfId="6247" xr:uid="{00000000-0005-0000-0000-0000270A0000}"/>
    <cellStyle name="_Local employee salary 08-2007_~7314120 2" xfId="7787" xr:uid="{00000000-0005-0000-0000-0000280A0000}"/>
    <cellStyle name="_Local employee salary 08-2007_~7314120_BANK POSITION FOR ALL BANK ( CITI, HSBC &amp; SCB )" xfId="6248" xr:uid="{00000000-0005-0000-0000-0000290A0000}"/>
    <cellStyle name="_Local employee salary 08-2007_~7314120_BANK POSITION FOR ALL BANK ( CITI, HSBC &amp; SCB ) 2" xfId="6249" xr:uid="{00000000-0005-0000-0000-00002A0A0000}"/>
    <cellStyle name="_Local employee salary 08-2007_~7314120_BANK POSITION FOR ALL BANK ( CITI, HSBC &amp; SCB ) 3" xfId="6250" xr:uid="{00000000-0005-0000-0000-00002B0A0000}"/>
    <cellStyle name="_Local employee salary 08-2007_~7314120_BANK POSITION FOR ALL BANK ( CITI, HSBC , SCB &amp; EBL )" xfId="6251" xr:uid="{00000000-0005-0000-0000-00002C0A0000}"/>
    <cellStyle name="_Local employee salary 08-2007_~7314120_BANK POSITION FOR ALL BANK ( CITI, HSBC , SCB &amp; EBL ) 2" xfId="7788" xr:uid="{00000000-0005-0000-0000-00002D0A0000}"/>
    <cellStyle name="_Local employee salary 08-2007_~7314120_Citi MOB - June, 2011 ( Final )- REVISED" xfId="6252" xr:uid="{00000000-0005-0000-0000-00002E0A0000}"/>
    <cellStyle name="_Local employee salary 08-2007_~7314120_CITI MOB  Month of December 2011- Final" xfId="6253" xr:uid="{00000000-0005-0000-0000-00002F0A0000}"/>
    <cellStyle name="_Local employee salary 08-2007_~7314120_EGMCL-FUND-PLAN-CITI" xfId="6254" xr:uid="{00000000-0005-0000-0000-0000300A0000}"/>
    <cellStyle name="_Local employee salary 08-2007_~7314120_EGMCL-FUND-PLAN-CITI -1" xfId="6255" xr:uid="{00000000-0005-0000-0000-0000310A0000}"/>
    <cellStyle name="_Local employee salary 08-2007_~7314120_EGMCL-FUND-PLAN-CITI -1 2" xfId="6256" xr:uid="{00000000-0005-0000-0000-0000320A0000}"/>
    <cellStyle name="_Local employee salary 08-2007_~7314120_EGMCL-FUND-PLAN-CITI -1 3" xfId="6257" xr:uid="{00000000-0005-0000-0000-0000330A0000}"/>
    <cellStyle name="_Local employee salary 08-2007_~7314120_EGMCL-FUND-PLAN-CITI 2" xfId="6258" xr:uid="{00000000-0005-0000-0000-0000340A0000}"/>
    <cellStyle name="_Local employee salary 08-2007_~7314120_EGMCL-FUND-PLAN-CITI 3" xfId="6259" xr:uid="{00000000-0005-0000-0000-0000350A0000}"/>
    <cellStyle name="_Local employee salary 08-2007_~7314120_EGMCL-FUND-PLAN-CITI 4" xfId="7789" xr:uid="{00000000-0005-0000-0000-0000360A0000}"/>
    <cellStyle name="_Local employee salary 08-2007_~7314120_June Export" xfId="6260" xr:uid="{00000000-0005-0000-0000-0000370A0000}"/>
    <cellStyle name="_Local employee salary 08-2007_~7314120_June Export 2" xfId="6261" xr:uid="{00000000-0005-0000-0000-0000380A0000}"/>
    <cellStyle name="_Local employee salary 08-2007_~7314120_June Export 3" xfId="6262" xr:uid="{00000000-0005-0000-0000-0000390A0000}"/>
    <cellStyle name="_Local employee salary 08-2007_~7314120_June Import" xfId="6263" xr:uid="{00000000-0005-0000-0000-00003A0A0000}"/>
    <cellStyle name="_Local employee salary 08-2007_~7314120_June Import 2" xfId="6264" xr:uid="{00000000-0005-0000-0000-00003B0A0000}"/>
    <cellStyle name="_Local employee salary 08-2007_~7314120_June Import 3" xfId="6265" xr:uid="{00000000-0005-0000-0000-00003C0A0000}"/>
    <cellStyle name="_Local employee salary 08-2007_~7507028" xfId="6266" xr:uid="{00000000-0005-0000-0000-00003D0A0000}"/>
    <cellStyle name="_Local employee salary 08-2007_~7507028 2" xfId="7790" xr:uid="{00000000-0005-0000-0000-00003E0A0000}"/>
    <cellStyle name="_Local employee salary 08-2007_~7507028_BANK POSITION FOR ALL BANK ( CITI, HSBC &amp; SCB )" xfId="6267" xr:uid="{00000000-0005-0000-0000-00003F0A0000}"/>
    <cellStyle name="_Local employee salary 08-2007_~7507028_BANK POSITION FOR ALL BANK ( CITI, HSBC &amp; SCB ) 2" xfId="6268" xr:uid="{00000000-0005-0000-0000-0000400A0000}"/>
    <cellStyle name="_Local employee salary 08-2007_~7507028_BANK POSITION FOR ALL BANK ( CITI, HSBC &amp; SCB ) 3" xfId="6269" xr:uid="{00000000-0005-0000-0000-0000410A0000}"/>
    <cellStyle name="_Local employee salary 08-2007_~7507028_BANK POSITION FOR ALL BANK ( CITI, HSBC , SCB &amp; EBL )" xfId="6270" xr:uid="{00000000-0005-0000-0000-0000420A0000}"/>
    <cellStyle name="_Local employee salary 08-2007_~7507028_BANK POSITION FOR ALL BANK ( CITI, HSBC , SCB &amp; EBL ) 2" xfId="7791" xr:uid="{00000000-0005-0000-0000-0000430A0000}"/>
    <cellStyle name="_Local employee salary 08-2007_~7507028_Citi MOB - June, 2011 ( Final )- REVISED" xfId="6271" xr:uid="{00000000-0005-0000-0000-0000440A0000}"/>
    <cellStyle name="_Local employee salary 08-2007_~7507028_CITI MOB  Month of December 2011- Final" xfId="6272" xr:uid="{00000000-0005-0000-0000-0000450A0000}"/>
    <cellStyle name="_Local employee salary 08-2007_~7507028_EGMCL-FUND-PLAN-CITI" xfId="6273" xr:uid="{00000000-0005-0000-0000-0000460A0000}"/>
    <cellStyle name="_Local employee salary 08-2007_~7507028_EGMCL-FUND-PLAN-CITI -1" xfId="6274" xr:uid="{00000000-0005-0000-0000-0000470A0000}"/>
    <cellStyle name="_Local employee salary 08-2007_~7507028_EGMCL-FUND-PLAN-CITI -1 2" xfId="6275" xr:uid="{00000000-0005-0000-0000-0000480A0000}"/>
    <cellStyle name="_Local employee salary 08-2007_~7507028_EGMCL-FUND-PLAN-CITI -1 3" xfId="6276" xr:uid="{00000000-0005-0000-0000-0000490A0000}"/>
    <cellStyle name="_Local employee salary 08-2007_~7507028_EGMCL-FUND-PLAN-CITI 2" xfId="6277" xr:uid="{00000000-0005-0000-0000-00004A0A0000}"/>
    <cellStyle name="_Local employee salary 08-2007_~7507028_EGMCL-FUND-PLAN-CITI 3" xfId="6278" xr:uid="{00000000-0005-0000-0000-00004B0A0000}"/>
    <cellStyle name="_Local employee salary 08-2007_~7507028_EGMCL-FUND-PLAN-CITI 4" xfId="7792" xr:uid="{00000000-0005-0000-0000-00004C0A0000}"/>
    <cellStyle name="_Local employee salary 08-2007_~7507028_June Export" xfId="6279" xr:uid="{00000000-0005-0000-0000-00004D0A0000}"/>
    <cellStyle name="_Local employee salary 08-2007_~7507028_June Export 2" xfId="6280" xr:uid="{00000000-0005-0000-0000-00004E0A0000}"/>
    <cellStyle name="_Local employee salary 08-2007_~7507028_June Export 3" xfId="6281" xr:uid="{00000000-0005-0000-0000-00004F0A0000}"/>
    <cellStyle name="_Local employee salary 08-2007_~7507028_June Import" xfId="6282" xr:uid="{00000000-0005-0000-0000-0000500A0000}"/>
    <cellStyle name="_Local employee salary 08-2007_~7507028_June Import 2" xfId="6283" xr:uid="{00000000-0005-0000-0000-0000510A0000}"/>
    <cellStyle name="_Local employee salary 08-2007_~7507028_June Import 3" xfId="6284" xr:uid="{00000000-0005-0000-0000-0000520A0000}"/>
    <cellStyle name="_Local employee salary 08-2007_~8003395" xfId="3136" xr:uid="{00000000-0005-0000-0000-0000530A0000}"/>
    <cellStyle name="_Local employee salary 08-2007_~8003395 2" xfId="3137" xr:uid="{00000000-0005-0000-0000-0000540A0000}"/>
    <cellStyle name="_Local employee salary 08-2007_~8003395_Incentive  Budget Control August'09 " xfId="3138" xr:uid="{00000000-0005-0000-0000-0000550A0000}"/>
    <cellStyle name="_Local employee salary 08-2007_~8003395_Incentive  Budget Control August'09  2" xfId="3139" xr:uid="{00000000-0005-0000-0000-0000560A0000}"/>
    <cellStyle name="_Local employee salary 08-2007_~8003395_PGCL S &amp; B analysis (Top )  May  '09  v1" xfId="3140" xr:uid="{00000000-0005-0000-0000-0000570A0000}"/>
    <cellStyle name="_Local employee salary 08-2007_~8003395_PGCL S &amp; B analysis (Top )  May  '09  v1 2" xfId="3141" xr:uid="{00000000-0005-0000-0000-0000580A0000}"/>
    <cellStyle name="_Local employee salary 08-2007_~8003395_PGCL S &amp; B analysis (Top ) April  '09  ( R-2 on 26th May)" xfId="3142" xr:uid="{00000000-0005-0000-0000-0000590A0000}"/>
    <cellStyle name="_Local employee salary 08-2007_~8003395_PGCL S &amp; B analysis (Top ) April  '09  ( R-2 on 26th May) 2" xfId="3143" xr:uid="{00000000-0005-0000-0000-00005A0A0000}"/>
    <cellStyle name="_Local employee salary 08-2007_~8003395_S &amp; B" xfId="3144" xr:uid="{00000000-0005-0000-0000-00005B0A0000}"/>
    <cellStyle name="_Local employee salary 08-2007_~8003395_S &amp; B 2" xfId="3145" xr:uid="{00000000-0005-0000-0000-00005C0A0000}"/>
    <cellStyle name="_Local employee salary 08-2007_~8003395_S &amp; B analysis (Top ) April  '09   " xfId="3146" xr:uid="{00000000-0005-0000-0000-00005D0A0000}"/>
    <cellStyle name="_Local employee salary 08-2007_~8003395_S &amp; B analysis (Top ) April  '09    2" xfId="3147" xr:uid="{00000000-0005-0000-0000-00005E0A0000}"/>
    <cellStyle name="_Local employee salary 08-2007_~8003395_S &amp; B analysis February'10 Unit-1  " xfId="3148" xr:uid="{00000000-0005-0000-0000-00005F0A0000}"/>
    <cellStyle name="_Local employee salary 08-2007_~8003395_S &amp; B analysis February'10 Unit-1   2" xfId="3149" xr:uid="{00000000-0005-0000-0000-0000600A0000}"/>
    <cellStyle name="_Local employee salary 08-2007_~8003395_S &amp; B analysis Feruary'10   " xfId="3150" xr:uid="{00000000-0005-0000-0000-0000610A0000}"/>
    <cellStyle name="_Local employee salary 08-2007_~8003395_S &amp; B analysis Feruary'10    2" xfId="3151" xr:uid="{00000000-0005-0000-0000-0000620A0000}"/>
    <cellStyle name="_Local employee salary 08-2007_~8003395_S &amp; B analysis January '10   " xfId="3152" xr:uid="{00000000-0005-0000-0000-0000630A0000}"/>
    <cellStyle name="_Local employee salary 08-2007_~8003395_S &amp; B analysis January '10    2" xfId="3153" xr:uid="{00000000-0005-0000-0000-0000640A0000}"/>
    <cellStyle name="_Local employee salary 08-2007_~8003395_S &amp; B analysis July'10 Unit-1 " xfId="6285" xr:uid="{00000000-0005-0000-0000-0000650A0000}"/>
    <cellStyle name="_Local employee salary 08-2007_~8003395_S &amp; B analysis July'10 Unit-3    " xfId="6286" xr:uid="{00000000-0005-0000-0000-0000660A0000}"/>
    <cellStyle name="_Local employee salary 08-2007_~8003395_S &amp; B analysis June10 Unit-1 " xfId="6287" xr:uid="{00000000-0005-0000-0000-0000670A0000}"/>
    <cellStyle name="_Local employee salary 08-2007_~8003395_S &amp; B analysis March 10 Unit-1  " xfId="3154" xr:uid="{00000000-0005-0000-0000-0000680A0000}"/>
    <cellStyle name="_Local employee salary 08-2007_~8003395_S &amp; B analysis March 10 Unit-1   2" xfId="3155" xr:uid="{00000000-0005-0000-0000-0000690A0000}"/>
    <cellStyle name="_Local employee salary 08-2007_~8003395_S &amp; B analysis May 10 Unit-1 " xfId="6288" xr:uid="{00000000-0005-0000-0000-00006A0A0000}"/>
    <cellStyle name="_Local employee salary 08-2007_~8749959" xfId="3156" xr:uid="{00000000-0005-0000-0000-00006B0A0000}"/>
    <cellStyle name="_Local employee salary 08-2007_~8749959 2" xfId="3157" xr:uid="{00000000-0005-0000-0000-00006C0A0000}"/>
    <cellStyle name="_Local employee salary 08-2007_~9002579" xfId="3158" xr:uid="{00000000-0005-0000-0000-00006D0A0000}"/>
    <cellStyle name="_Local employee salary 08-2007_~9002579 2" xfId="3159" xr:uid="{00000000-0005-0000-0000-00006E0A0000}"/>
    <cellStyle name="_Local employee salary 08-2007_~9002579_MIS For the Month Of Aug_09" xfId="3160" xr:uid="{00000000-0005-0000-0000-00006F0A0000}"/>
    <cellStyle name="_Local employee salary 08-2007_~9002579_MIS For the Month Of Aug_09 2" xfId="3161" xr:uid="{00000000-0005-0000-0000-0000700A0000}"/>
    <cellStyle name="_Local employee salary 08-2007_~9002579_MIS For the Month Of DEC_09" xfId="3162" xr:uid="{00000000-0005-0000-0000-0000710A0000}"/>
    <cellStyle name="_Local employee salary 08-2007_~9002579_MIS For the Month Of DEC_09 2" xfId="3163" xr:uid="{00000000-0005-0000-0000-0000720A0000}"/>
    <cellStyle name="_Local employee salary 08-2007_~9002579_MIS For the Month Of Sep_09" xfId="3164" xr:uid="{00000000-0005-0000-0000-0000730A0000}"/>
    <cellStyle name="_Local employee salary 08-2007_~9002579_MIS For the Month Of Sep_09 2" xfId="3165" xr:uid="{00000000-0005-0000-0000-0000740A0000}"/>
    <cellStyle name="_Local employee salary 08-2007_~9014545" xfId="997" xr:uid="{00000000-0005-0000-0000-0000750A0000}"/>
    <cellStyle name="_Local employee salary 08-2007_~9014545_~2136082" xfId="998" xr:uid="{00000000-0005-0000-0000-0000760A0000}"/>
    <cellStyle name="_Local employee salary 08-2007_Addition Fixed Assets" xfId="999" xr:uid="{00000000-0005-0000-0000-0000770A0000}"/>
    <cellStyle name="_Local employee salary 08-2007_Bank  Statement-CITI" xfId="6289" xr:uid="{00000000-0005-0000-0000-0000780A0000}"/>
    <cellStyle name="_Local employee salary 08-2007_Bank  Statement-CITI 2" xfId="7793" xr:uid="{00000000-0005-0000-0000-0000790A0000}"/>
    <cellStyle name="_Local employee salary 08-2007_Bank  Statement-CITI_BANK POSITION FOR ALL BANK ( CITI, HSBC &amp; SCB )" xfId="6290" xr:uid="{00000000-0005-0000-0000-00007A0A0000}"/>
    <cellStyle name="_Local employee salary 08-2007_Bank  Statement-CITI_BANK POSITION FOR ALL BANK ( CITI, HSBC &amp; SCB ) 2" xfId="6291" xr:uid="{00000000-0005-0000-0000-00007B0A0000}"/>
    <cellStyle name="_Local employee salary 08-2007_Bank  Statement-CITI_BANK POSITION FOR ALL BANK ( CITI, HSBC &amp; SCB ) 3" xfId="6292" xr:uid="{00000000-0005-0000-0000-00007C0A0000}"/>
    <cellStyle name="_Local employee salary 08-2007_Bank  Statement-CITI_BANK POSITION FOR ALL BANK ( CITI, HSBC , SCB &amp; EBL )" xfId="6293" xr:uid="{00000000-0005-0000-0000-00007D0A0000}"/>
    <cellStyle name="_Local employee salary 08-2007_Bank  Statement-CITI_BANK POSITION FOR ALL BANK ( CITI, HSBC , SCB &amp; EBL ) 2" xfId="7794" xr:uid="{00000000-0005-0000-0000-00007E0A0000}"/>
    <cellStyle name="_Local employee salary 08-2007_Bank  Statement-CITI_Citi MOB - June, 2011 ( Final )- REVISED" xfId="6294" xr:uid="{00000000-0005-0000-0000-00007F0A0000}"/>
    <cellStyle name="_Local employee salary 08-2007_Bank  Statement-CITI_CITI MOB  Month of December 2011- Final" xfId="6295" xr:uid="{00000000-0005-0000-0000-0000800A0000}"/>
    <cellStyle name="_Local employee salary 08-2007_Bank  Statement-CITI_EGMCL-FUND-PLAN-CITI" xfId="6296" xr:uid="{00000000-0005-0000-0000-0000810A0000}"/>
    <cellStyle name="_Local employee salary 08-2007_Bank  Statement-CITI_EGMCL-FUND-PLAN-CITI -1" xfId="6297" xr:uid="{00000000-0005-0000-0000-0000820A0000}"/>
    <cellStyle name="_Local employee salary 08-2007_Bank  Statement-CITI_EGMCL-FUND-PLAN-CITI -1 2" xfId="6298" xr:uid="{00000000-0005-0000-0000-0000830A0000}"/>
    <cellStyle name="_Local employee salary 08-2007_Bank  Statement-CITI_EGMCL-FUND-PLAN-CITI -1 3" xfId="6299" xr:uid="{00000000-0005-0000-0000-0000840A0000}"/>
    <cellStyle name="_Local employee salary 08-2007_Bank  Statement-CITI_EGMCL-FUND-PLAN-CITI 2" xfId="6300" xr:uid="{00000000-0005-0000-0000-0000850A0000}"/>
    <cellStyle name="_Local employee salary 08-2007_Bank  Statement-CITI_EGMCL-FUND-PLAN-CITI 3" xfId="6301" xr:uid="{00000000-0005-0000-0000-0000860A0000}"/>
    <cellStyle name="_Local employee salary 08-2007_Bank  Statement-CITI_EGMCL-FUND-PLAN-CITI 4" xfId="7795" xr:uid="{00000000-0005-0000-0000-0000870A0000}"/>
    <cellStyle name="_Local employee salary 08-2007_Bank  Statement-CITI_June Export" xfId="6302" xr:uid="{00000000-0005-0000-0000-0000880A0000}"/>
    <cellStyle name="_Local employee salary 08-2007_Bank  Statement-CITI_June Export 2" xfId="6303" xr:uid="{00000000-0005-0000-0000-0000890A0000}"/>
    <cellStyle name="_Local employee salary 08-2007_Bank  Statement-CITI_June Export 3" xfId="6304" xr:uid="{00000000-0005-0000-0000-00008A0A0000}"/>
    <cellStyle name="_Local employee salary 08-2007_Bank  Statement-CITI_June Import" xfId="6305" xr:uid="{00000000-0005-0000-0000-00008B0A0000}"/>
    <cellStyle name="_Local employee salary 08-2007_Bank  Statement-CITI_June Import 2" xfId="6306" xr:uid="{00000000-0005-0000-0000-00008C0A0000}"/>
    <cellStyle name="_Local employee salary 08-2007_Bank  Statement-CITI_June Import 3" xfId="6307" xr:uid="{00000000-0005-0000-0000-00008D0A0000}"/>
    <cellStyle name="_Local employee salary 08-2007_Book1" xfId="1000" xr:uid="{00000000-0005-0000-0000-00008E0A0000}"/>
    <cellStyle name="_Local employee salary 08-2007_Book1_~2136082" xfId="1001" xr:uid="{00000000-0005-0000-0000-00008F0A0000}"/>
    <cellStyle name="_Local employee salary 08-2007_Book1_Addition Fixed Assets" xfId="1002" xr:uid="{00000000-0005-0000-0000-0000900A0000}"/>
    <cellStyle name="_Local employee salary 08-2007_Book1_Book2" xfId="1003" xr:uid="{00000000-0005-0000-0000-0000910A0000}"/>
    <cellStyle name="_Local employee salary 08-2007_Book1_Closing Stock of 31st August'10" xfId="1004" xr:uid="{00000000-0005-0000-0000-0000920A0000}"/>
    <cellStyle name="_Local employee salary 08-2007_Book1_Copy of Fabrics Closing Stock of 09-10" xfId="1005" xr:uid="{00000000-0005-0000-0000-0000930A0000}"/>
    <cellStyle name="_Local employee salary 08-2007_Book1_Financial Statement - EGMCL 30th  June'10(New)" xfId="1006" xr:uid="{00000000-0005-0000-0000-0000940A0000}"/>
    <cellStyle name="_Local employee salary 08-2007_Book1_Financial Statement - EGMCL 30th Sep '2010" xfId="1007" xr:uid="{00000000-0005-0000-0000-0000950A0000}"/>
    <cellStyle name="_Local employee salary 08-2007_Book2" xfId="1008" xr:uid="{00000000-0005-0000-0000-0000960A0000}"/>
    <cellStyle name="_Local employee salary 08-2007_Book2 2" xfId="3166" xr:uid="{00000000-0005-0000-0000-0000970A0000}"/>
    <cellStyle name="_Local employee salary 08-2007_Carton" xfId="3167" xr:uid="{00000000-0005-0000-0000-0000980A0000}"/>
    <cellStyle name="_Local employee salary 08-2007_Carton 2" xfId="3168" xr:uid="{00000000-0005-0000-0000-0000990A0000}"/>
    <cellStyle name="_Local employee salary 08-2007_Closing Stock of 31st August'10" xfId="1009" xr:uid="{00000000-0005-0000-0000-00009A0A0000}"/>
    <cellStyle name="_Local employee salary 08-2007_Copy of Fabrics Closing Stock of 09-10" xfId="1010" xr:uid="{00000000-0005-0000-0000-00009B0A0000}"/>
    <cellStyle name="_Local employee salary 08-2007_Debtors may'10" xfId="1011" xr:uid="{00000000-0005-0000-0000-00009C0A0000}"/>
    <cellStyle name="_Local employee salary 08-2007_Debtors may'10_~2136082" xfId="1012" xr:uid="{00000000-0005-0000-0000-00009D0A0000}"/>
    <cellStyle name="_Local employee salary 08-2007_Debtors may'10_Addition Fixed Assets" xfId="1013" xr:uid="{00000000-0005-0000-0000-00009E0A0000}"/>
    <cellStyle name="_Local employee salary 08-2007_Debtors may'10_Book2" xfId="1014" xr:uid="{00000000-0005-0000-0000-00009F0A0000}"/>
    <cellStyle name="_Local employee salary 08-2007_Debtors may'10_Closing Stock of 31st August'10" xfId="1015" xr:uid="{00000000-0005-0000-0000-0000A00A0000}"/>
    <cellStyle name="_Local employee salary 08-2007_Debtors may'10_Copy of Fabrics Closing Stock of 09-10" xfId="1016" xr:uid="{00000000-0005-0000-0000-0000A10A0000}"/>
    <cellStyle name="_Local employee salary 08-2007_Debtors may'10_Financial Statement - EGMCL 30th  June'10(New)" xfId="1017" xr:uid="{00000000-0005-0000-0000-0000A20A0000}"/>
    <cellStyle name="_Local employee salary 08-2007_Debtors may'10_Financial Statement - EGMCL 30th Sep '2010" xfId="1018" xr:uid="{00000000-0005-0000-0000-0000A30A0000}"/>
    <cellStyle name="_Local employee salary 08-2007_Debtors may'10_Financial Statement - EGMCL May'10" xfId="1019" xr:uid="{00000000-0005-0000-0000-0000A40A0000}"/>
    <cellStyle name="_Local employee salary 08-2007_Debtors may'10_Financial Statement - EGMCL May'10_~2136082" xfId="1020" xr:uid="{00000000-0005-0000-0000-0000A50A0000}"/>
    <cellStyle name="_Local employee salary 08-2007_EGMCL  Cash flow -  Oct. 19" xfId="1021" xr:uid="{00000000-0005-0000-0000-0000A60A0000}"/>
    <cellStyle name="_Local employee salary 08-2007_EGMCL  Cash flow -  Oct. 19 2" xfId="3169" xr:uid="{00000000-0005-0000-0000-0000A70A0000}"/>
    <cellStyle name="_Local employee salary 08-2007_Export Register" xfId="3170" xr:uid="{00000000-0005-0000-0000-0000A80A0000}"/>
    <cellStyle name="_Local employee salary 08-2007_Export Register 2" xfId="3171" xr:uid="{00000000-0005-0000-0000-0000A90A0000}"/>
    <cellStyle name="_Local employee salary 08-2007_EXPORT-MAY" xfId="3172" xr:uid="{00000000-0005-0000-0000-0000AA0A0000}"/>
    <cellStyle name="_Local employee salary 08-2007_EXPORT-MAY 2" xfId="3173" xr:uid="{00000000-0005-0000-0000-0000AB0A0000}"/>
    <cellStyle name="_Local employee salary 08-2007_Financial Statement - EGMCL 30th  June'10(New)" xfId="1022" xr:uid="{00000000-0005-0000-0000-0000AC0A0000}"/>
    <cellStyle name="_Local employee salary 08-2007_Financial Statement - EGMCL 30th Sep '2010" xfId="1023" xr:uid="{00000000-0005-0000-0000-0000AD0A0000}"/>
    <cellStyle name="_Local employee salary 08-2007_Financial Statement - EGMCL dated 17.06.10" xfId="1024" xr:uid="{00000000-0005-0000-0000-0000AE0A0000}"/>
    <cellStyle name="_Local employee salary 08-2007_Financial Statement - EGMCL May'10" xfId="1025" xr:uid="{00000000-0005-0000-0000-0000AF0A0000}"/>
    <cellStyle name="_Local employee salary 08-2007_HSBC-APRIL-2010" xfId="3174" xr:uid="{00000000-0005-0000-0000-0000B00A0000}"/>
    <cellStyle name="_Local employee salary 08-2007_HSBC-APRIL-2010 2" xfId="3175" xr:uid="{00000000-0005-0000-0000-0000B10A0000}"/>
    <cellStyle name="_Local employee salary 08-2007_Import GRN Details-Unit-1" xfId="3176" xr:uid="{00000000-0005-0000-0000-0000B20A0000}"/>
    <cellStyle name="_Local employee salary 08-2007_Import GRN Details-Unit-1 2" xfId="3177" xr:uid="{00000000-0005-0000-0000-0000B30A0000}"/>
    <cellStyle name="_Local employee salary 08-2007_Import loan Sep to Nov HSBC '09" xfId="1026" xr:uid="{00000000-0005-0000-0000-0000B40A0000}"/>
    <cellStyle name="_Local employee salary 08-2007_Import loan Sep to Nov HSBC '09 2" xfId="3178" xr:uid="{00000000-0005-0000-0000-0000B50A0000}"/>
    <cellStyle name="_Local employee salary 08-2007_Import loan Sep to Nov HSBC '09_~2136082" xfId="1027" xr:uid="{00000000-0005-0000-0000-0000B60A0000}"/>
    <cellStyle name="_Local employee salary 08-2007_Import loan Sep to Nov HSBC '09_Addition Fixed Assets" xfId="1028" xr:uid="{00000000-0005-0000-0000-0000B70A0000}"/>
    <cellStyle name="_Local employee salary 08-2007_Import loan Sep to Nov HSBC '09_Book2" xfId="1029" xr:uid="{00000000-0005-0000-0000-0000B80A0000}"/>
    <cellStyle name="_Local employee salary 08-2007_Import loan Sep to Nov HSBC '09_Closing Stock of 31st August'10" xfId="1030" xr:uid="{00000000-0005-0000-0000-0000B90A0000}"/>
    <cellStyle name="_Local employee salary 08-2007_Import loan Sep to Nov HSBC '09_Copy of Fabrics Closing Stock of 09-10" xfId="1031" xr:uid="{00000000-0005-0000-0000-0000BA0A0000}"/>
    <cellStyle name="_Local employee salary 08-2007_Import loan Sep to Nov HSBC '09_Financial Statement - EGMCL 30th  June'10(New)" xfId="1032" xr:uid="{00000000-0005-0000-0000-0000BB0A0000}"/>
    <cellStyle name="_Local employee salary 08-2007_Import loan Sep to Nov HSBC '09_Financial Statement - EGMCL 30th Sep '2010" xfId="1033" xr:uid="{00000000-0005-0000-0000-0000BC0A0000}"/>
    <cellStyle name="_Local employee salary 08-2007_Import loan Sep to Nov HSBC '09_Financial Statement - EGMCL dated 17.06.10" xfId="1034" xr:uid="{00000000-0005-0000-0000-0000BD0A0000}"/>
    <cellStyle name="_Local employee salary 08-2007_Import loan Sep to Nov HSBC '09_Financial Statement - EGMCL May'10" xfId="1035" xr:uid="{00000000-0005-0000-0000-0000BE0A0000}"/>
    <cellStyle name="_Local employee salary 08-2007_Import loan Sep to Nov HSBC '09_Import Register (Unit-1)" xfId="3179" xr:uid="{00000000-0005-0000-0000-0000BF0A0000}"/>
    <cellStyle name="_Local employee salary 08-2007_Import loan Sep to Nov HSBC '09_Import Register (Unit-1) 2" xfId="3180" xr:uid="{00000000-0005-0000-0000-0000C00A0000}"/>
    <cellStyle name="_Local employee salary 08-2007_Import loan Sep to Nov HSBC '09_Summary OF Stock " xfId="1036" xr:uid="{00000000-0005-0000-0000-0000C10A0000}"/>
    <cellStyle name="_Local employee salary 08-2007_Import loan Sep to Nov HSBC '09_Summary OF Stock _~2136082" xfId="1037" xr:uid="{00000000-0005-0000-0000-0000C20A0000}"/>
    <cellStyle name="_Local employee salary 08-2007_Import loan Sep to Nov HSBC '09_Summary OF Stock _Addition Fixed Assets" xfId="1038" xr:uid="{00000000-0005-0000-0000-0000C30A0000}"/>
    <cellStyle name="_Local employee salary 08-2007_Import loan Sep to Nov HSBC '09_Summary OF Stock _Book2" xfId="1039" xr:uid="{00000000-0005-0000-0000-0000C40A0000}"/>
    <cellStyle name="_Local employee salary 08-2007_Import loan Sep to Nov HSBC '09_Summary OF Stock _Closing Stock of 31st August'10" xfId="1040" xr:uid="{00000000-0005-0000-0000-0000C50A0000}"/>
    <cellStyle name="_Local employee salary 08-2007_Import loan Sep to Nov HSBC '09_Summary OF Stock _Copy of Fabrics Closing Stock of 09-10" xfId="1041" xr:uid="{00000000-0005-0000-0000-0000C60A0000}"/>
    <cellStyle name="_Local employee salary 08-2007_Import loan Sep to Nov HSBC '09_Summary OF Stock _Financial Statement - EGMCL 30th  June'10(New)" xfId="1042" xr:uid="{00000000-0005-0000-0000-0000C70A0000}"/>
    <cellStyle name="_Local employee salary 08-2007_Import loan Sep to Nov HSBC '09_Summary OF Stock _Financial Statement - EGMCL 30th Sep '2010" xfId="1043" xr:uid="{00000000-0005-0000-0000-0000C80A0000}"/>
    <cellStyle name="_Local employee salary 08-2007_Import loan Sep to Nov HSBC '09_Transit" xfId="1044" xr:uid="{00000000-0005-0000-0000-0000C90A0000}"/>
    <cellStyle name="_Local employee salary 08-2007_Import loan Sep to Nov HSBC '09_Transit_~2136082" xfId="1045" xr:uid="{00000000-0005-0000-0000-0000CA0A0000}"/>
    <cellStyle name="_Local employee salary 08-2007_Import loan Sep to Nov HSBC '09_TrialBal 30th June '10-2" xfId="1046" xr:uid="{00000000-0005-0000-0000-0000CB0A0000}"/>
    <cellStyle name="_Local employee salary 08-2007_Incentive  Budget Control August'09 " xfId="3181" xr:uid="{00000000-0005-0000-0000-0000CC0A0000}"/>
    <cellStyle name="_Local employee salary 08-2007_Incentive  Budget Control August'09  2" xfId="3182" xr:uid="{00000000-0005-0000-0000-0000CD0A0000}"/>
    <cellStyle name="_Local employee salary 08-2007_Limit Chart- CITI NA - July'10" xfId="1047" xr:uid="{00000000-0005-0000-0000-0000CE0A0000}"/>
    <cellStyle name="_Local employee salary 08-2007_Limit Chart- CITI NA - July'10_~2136082" xfId="1048" xr:uid="{00000000-0005-0000-0000-0000CF0A0000}"/>
    <cellStyle name="_Local employee salary 08-2007_Limit Chart- CITI NA - June'10" xfId="1049" xr:uid="{00000000-0005-0000-0000-0000D00A0000}"/>
    <cellStyle name="_Local employee salary 08-2007_Limit Chart- CITI NA - June'10_~2136082" xfId="1050" xr:uid="{00000000-0005-0000-0000-0000D10A0000}"/>
    <cellStyle name="_Local employee salary 08-2007_Limit Chart- CITI NA - October '09" xfId="1051" xr:uid="{00000000-0005-0000-0000-0000D20A0000}"/>
    <cellStyle name="_Local employee salary 08-2007_Limit Chart- CITI NA - October '09 2" xfId="3183" xr:uid="{00000000-0005-0000-0000-0000D30A0000}"/>
    <cellStyle name="_Local employee salary 08-2007_Limit Chart- CITI NA - October '09_~2136082" xfId="1052" xr:uid="{00000000-0005-0000-0000-0000D40A0000}"/>
    <cellStyle name="_Local employee salary 08-2007_Limit Chart- CITI NA - October '09_Addition Fixed Assets" xfId="1053" xr:uid="{00000000-0005-0000-0000-0000D50A0000}"/>
    <cellStyle name="_Local employee salary 08-2007_Limit Chart- CITI NA - October '09_Book2" xfId="1054" xr:uid="{00000000-0005-0000-0000-0000D60A0000}"/>
    <cellStyle name="_Local employee salary 08-2007_Limit Chart- CITI NA - October '09_Closing Stock of 31st August'10" xfId="1055" xr:uid="{00000000-0005-0000-0000-0000D70A0000}"/>
    <cellStyle name="_Local employee salary 08-2007_Limit Chart- CITI NA - October '09_Copy of Fabrics Closing Stock of 09-10" xfId="1056" xr:uid="{00000000-0005-0000-0000-0000D80A0000}"/>
    <cellStyle name="_Local employee salary 08-2007_Limit Chart- CITI NA - October '09_Financial Statement - EGMCL 30th  June'10(New)" xfId="1057" xr:uid="{00000000-0005-0000-0000-0000D90A0000}"/>
    <cellStyle name="_Local employee salary 08-2007_Limit Chart- CITI NA - October '09_Financial Statement - EGMCL 30th Sep '2010" xfId="1058" xr:uid="{00000000-0005-0000-0000-0000DA0A0000}"/>
    <cellStyle name="_Local employee salary 08-2007_Limit Chart- CITI NA - October '09_Financial Statement - EGMCL dated 17.06.10" xfId="1059" xr:uid="{00000000-0005-0000-0000-0000DB0A0000}"/>
    <cellStyle name="_Local employee salary 08-2007_Limit Chart- CITI NA - October '09_Financial Statement - EGMCL May'10" xfId="1060" xr:uid="{00000000-0005-0000-0000-0000DC0A0000}"/>
    <cellStyle name="_Local employee salary 08-2007_Limit Chart- CITI NA - October '09_Import Register (Unit-1)" xfId="3184" xr:uid="{00000000-0005-0000-0000-0000DD0A0000}"/>
    <cellStyle name="_Local employee salary 08-2007_Limit Chart- CITI NA - October '09_Import Register (Unit-1) 2" xfId="3185" xr:uid="{00000000-0005-0000-0000-0000DE0A0000}"/>
    <cellStyle name="_Local employee salary 08-2007_Limit Chart- CITI NA - October '09_Summary OF Stock " xfId="1061" xr:uid="{00000000-0005-0000-0000-0000DF0A0000}"/>
    <cellStyle name="_Local employee salary 08-2007_Limit Chart- CITI NA - October '09_Summary OF Stock _~2136082" xfId="1062" xr:uid="{00000000-0005-0000-0000-0000E00A0000}"/>
    <cellStyle name="_Local employee salary 08-2007_Limit Chart- CITI NA - October '09_Summary OF Stock _Addition Fixed Assets" xfId="1063" xr:uid="{00000000-0005-0000-0000-0000E10A0000}"/>
    <cellStyle name="_Local employee salary 08-2007_Limit Chart- CITI NA - October '09_Summary OF Stock _Book2" xfId="1064" xr:uid="{00000000-0005-0000-0000-0000E20A0000}"/>
    <cellStyle name="_Local employee salary 08-2007_Limit Chart- CITI NA - October '09_Summary OF Stock _Closing Stock of 31st August'10" xfId="1065" xr:uid="{00000000-0005-0000-0000-0000E30A0000}"/>
    <cellStyle name="_Local employee salary 08-2007_Limit Chart- CITI NA - October '09_Summary OF Stock _Copy of Fabrics Closing Stock of 09-10" xfId="1066" xr:uid="{00000000-0005-0000-0000-0000E40A0000}"/>
    <cellStyle name="_Local employee salary 08-2007_Limit Chart- CITI NA - October '09_Summary OF Stock _Financial Statement - EGMCL 30th  June'10(New)" xfId="1067" xr:uid="{00000000-0005-0000-0000-0000E50A0000}"/>
    <cellStyle name="_Local employee salary 08-2007_Limit Chart- CITI NA - October '09_Summary OF Stock _Financial Statement - EGMCL 30th Sep '2010" xfId="1068" xr:uid="{00000000-0005-0000-0000-0000E60A0000}"/>
    <cellStyle name="_Local employee salary 08-2007_Limit Chart- CITI NA - October '09_Transit" xfId="1069" xr:uid="{00000000-0005-0000-0000-0000E70A0000}"/>
    <cellStyle name="_Local employee salary 08-2007_Limit Chart- CITI NA - October '09_Transit_~2136082" xfId="1070" xr:uid="{00000000-0005-0000-0000-0000E80A0000}"/>
    <cellStyle name="_Local employee salary 08-2007_Limit Chart- CITI NA - October '09_TrialBal 30th June '10-2" xfId="1071" xr:uid="{00000000-0005-0000-0000-0000E90A0000}"/>
    <cellStyle name="_Local employee salary 08-2007_Limit Chart HSBC- APRIL'10" xfId="1072" xr:uid="{00000000-0005-0000-0000-0000EA0A0000}"/>
    <cellStyle name="_Local employee salary 08-2007_Limit Chart HSBC- APRIL'10_~2136082" xfId="1073" xr:uid="{00000000-0005-0000-0000-0000EB0A0000}"/>
    <cellStyle name="_Local employee salary 08-2007_Limit Chart HSBC- APRIL'10_Addition Fixed Assets" xfId="1074" xr:uid="{00000000-0005-0000-0000-0000EC0A0000}"/>
    <cellStyle name="_Local employee salary 08-2007_Limit Chart HSBC- APRIL'10_Book2" xfId="1075" xr:uid="{00000000-0005-0000-0000-0000ED0A0000}"/>
    <cellStyle name="_Local employee salary 08-2007_Limit Chart HSBC- APRIL'10_Closing Stock of 31st August'10" xfId="1076" xr:uid="{00000000-0005-0000-0000-0000EE0A0000}"/>
    <cellStyle name="_Local employee salary 08-2007_Limit Chart HSBC- APRIL'10_Copy of Fabrics Closing Stock of 09-10" xfId="1077" xr:uid="{00000000-0005-0000-0000-0000EF0A0000}"/>
    <cellStyle name="_Local employee salary 08-2007_Limit Chart HSBC- APRIL'10_Financial Statement - EGMCL 30th  June'10(New)" xfId="1078" xr:uid="{00000000-0005-0000-0000-0000F00A0000}"/>
    <cellStyle name="_Local employee salary 08-2007_Limit Chart HSBC- APRIL'10_Financial Statement - EGMCL 30th Sep '2010" xfId="1079" xr:uid="{00000000-0005-0000-0000-0000F10A0000}"/>
    <cellStyle name="_Local employee salary 08-2007_Limit Chart HSBC- APRIL'10_Financial Statement - EGMCL dated 17.06.10" xfId="1080" xr:uid="{00000000-0005-0000-0000-0000F20A0000}"/>
    <cellStyle name="_Local employee salary 08-2007_Limit Chart HSBC- APRIL'10_Financial Statement - EGMCL May'10" xfId="1081" xr:uid="{00000000-0005-0000-0000-0000F30A0000}"/>
    <cellStyle name="_Local employee salary 08-2007_Limit Chart HSBC- APRIL'10_Summary OF Stock " xfId="1082" xr:uid="{00000000-0005-0000-0000-0000F40A0000}"/>
    <cellStyle name="_Local employee salary 08-2007_Limit Chart HSBC- APRIL'10_Summary OF Stock _~2136082" xfId="1083" xr:uid="{00000000-0005-0000-0000-0000F50A0000}"/>
    <cellStyle name="_Local employee salary 08-2007_Limit Chart HSBC- APRIL'10_Summary OF Stock _Addition Fixed Assets" xfId="1084" xr:uid="{00000000-0005-0000-0000-0000F60A0000}"/>
    <cellStyle name="_Local employee salary 08-2007_Limit Chart HSBC- APRIL'10_Summary OF Stock _Book2" xfId="1085" xr:uid="{00000000-0005-0000-0000-0000F70A0000}"/>
    <cellStyle name="_Local employee salary 08-2007_Limit Chart HSBC- APRIL'10_Summary OF Stock _Closing Stock of 31st August'10" xfId="1086" xr:uid="{00000000-0005-0000-0000-0000F80A0000}"/>
    <cellStyle name="_Local employee salary 08-2007_Limit Chart HSBC- APRIL'10_Summary OF Stock _Copy of Fabrics Closing Stock of 09-10" xfId="1087" xr:uid="{00000000-0005-0000-0000-0000F90A0000}"/>
    <cellStyle name="_Local employee salary 08-2007_Limit Chart HSBC- APRIL'10_Summary OF Stock _Financial Statement - EGMCL 30th  June'10(New)" xfId="1088" xr:uid="{00000000-0005-0000-0000-0000FA0A0000}"/>
    <cellStyle name="_Local employee salary 08-2007_Limit Chart HSBC- APRIL'10_Summary OF Stock _Financial Statement - EGMCL 30th Sep '2010" xfId="1089" xr:uid="{00000000-0005-0000-0000-0000FB0A0000}"/>
    <cellStyle name="_Local employee salary 08-2007_Limit Chart HSBC- APRIL'10_Summary Sheet " xfId="1090" xr:uid="{00000000-0005-0000-0000-0000FC0A0000}"/>
    <cellStyle name="_Local employee salary 08-2007_Limit Chart HSBC- APRIL'10_Summary Sheet _~2136082" xfId="1091" xr:uid="{00000000-0005-0000-0000-0000FD0A0000}"/>
    <cellStyle name="_Local employee salary 08-2007_Limit Chart HSBC- APRIL'10_Summary Sheet _Addition Fixed Assets" xfId="1092" xr:uid="{00000000-0005-0000-0000-0000FE0A0000}"/>
    <cellStyle name="_Local employee salary 08-2007_Limit Chart HSBC- APRIL'10_Summary Sheet _Book2" xfId="1093" xr:uid="{00000000-0005-0000-0000-0000FF0A0000}"/>
    <cellStyle name="_Local employee salary 08-2007_Limit Chart HSBC- APRIL'10_Summary Sheet _Closing Stock of 31st August'10" xfId="1094" xr:uid="{00000000-0005-0000-0000-0000000B0000}"/>
    <cellStyle name="_Local employee salary 08-2007_Limit Chart HSBC- APRIL'10_Summary Sheet _Copy of Fabrics Closing Stock of 09-10" xfId="1095" xr:uid="{00000000-0005-0000-0000-0000010B0000}"/>
    <cellStyle name="_Local employee salary 08-2007_Limit Chart HSBC- APRIL'10_Summary Sheet _Financial Statement - EGMCL 30th  June'10(New)" xfId="1096" xr:uid="{00000000-0005-0000-0000-0000020B0000}"/>
    <cellStyle name="_Local employee salary 08-2007_Limit Chart HSBC- APRIL'10_Summary Sheet _Financial Statement - EGMCL 30th Sep '2010" xfId="1097" xr:uid="{00000000-0005-0000-0000-0000030B0000}"/>
    <cellStyle name="_Local employee salary 08-2007_Limit Chart HSBC- APRIL'10_Summary Sheet _Financial Statement - EGMCL dated 17.06.10" xfId="1098" xr:uid="{00000000-0005-0000-0000-0000040B0000}"/>
    <cellStyle name="_Local employee salary 08-2007_Limit Chart HSBC- APRIL'10_Summary Sheet _Financial Statement - EGMCL May'10" xfId="1099" xr:uid="{00000000-0005-0000-0000-0000050B0000}"/>
    <cellStyle name="_Local employee salary 08-2007_Limit Chart HSBC- APRIL'10_Summary Sheet _Summary OF Stock " xfId="1100" xr:uid="{00000000-0005-0000-0000-0000060B0000}"/>
    <cellStyle name="_Local employee salary 08-2007_Limit Chart HSBC- APRIL'10_Summary Sheet _TrialBal 30th June '10-2" xfId="1101" xr:uid="{00000000-0005-0000-0000-0000070B0000}"/>
    <cellStyle name="_Local employee salary 08-2007_Limit Chart HSBC- APRIL'10_TrialBal 30th June '10-2" xfId="1102" xr:uid="{00000000-0005-0000-0000-0000080B0000}"/>
    <cellStyle name="_Local employee salary 08-2007_Limit Chart HSBC- August '09" xfId="1103" xr:uid="{00000000-0005-0000-0000-0000090B0000}"/>
    <cellStyle name="_Local employee salary 08-2007_Limit Chart HSBC- August '09 2" xfId="3186" xr:uid="{00000000-0005-0000-0000-00000A0B0000}"/>
    <cellStyle name="_Local employee salary 08-2007_Limit Chart HSBC- August '09_~2136082" xfId="1104" xr:uid="{00000000-0005-0000-0000-00000B0B0000}"/>
    <cellStyle name="_Local employee salary 08-2007_Limit Chart HSBC- August '09_Addition Fixed Assets" xfId="1105" xr:uid="{00000000-0005-0000-0000-00000C0B0000}"/>
    <cellStyle name="_Local employee salary 08-2007_Limit Chart HSBC- August '09_Book2" xfId="1106" xr:uid="{00000000-0005-0000-0000-00000D0B0000}"/>
    <cellStyle name="_Local employee salary 08-2007_Limit Chart HSBC- August '09_Closing Stock of 31st August'10" xfId="1107" xr:uid="{00000000-0005-0000-0000-00000E0B0000}"/>
    <cellStyle name="_Local employee salary 08-2007_Limit Chart HSBC- August '09_Copy of Fabrics Closing Stock of 09-10" xfId="1108" xr:uid="{00000000-0005-0000-0000-00000F0B0000}"/>
    <cellStyle name="_Local employee salary 08-2007_Limit Chart HSBC- August '09_Financial Statement - EGMCL 30th  June'10(New)" xfId="1109" xr:uid="{00000000-0005-0000-0000-0000100B0000}"/>
    <cellStyle name="_Local employee salary 08-2007_Limit Chart HSBC- August '09_Financial Statement - EGMCL 30th Sep '2010" xfId="1110" xr:uid="{00000000-0005-0000-0000-0000110B0000}"/>
    <cellStyle name="_Local employee salary 08-2007_Limit Chart HSBC- August '09_Financial Statement - EGMCL dated 17.06.10" xfId="1111" xr:uid="{00000000-0005-0000-0000-0000120B0000}"/>
    <cellStyle name="_Local employee salary 08-2007_Limit Chart HSBC- August '09_Financial Statement - EGMCL May'10" xfId="1112" xr:uid="{00000000-0005-0000-0000-0000130B0000}"/>
    <cellStyle name="_Local employee salary 08-2007_Limit Chart HSBC- August '09_Import Register (Unit-1)" xfId="3187" xr:uid="{00000000-0005-0000-0000-0000140B0000}"/>
    <cellStyle name="_Local employee salary 08-2007_Limit Chart HSBC- August '09_Import Register (Unit-1) 2" xfId="3188" xr:uid="{00000000-0005-0000-0000-0000150B0000}"/>
    <cellStyle name="_Local employee salary 08-2007_Limit Chart HSBC- August '09_Summary OF Stock " xfId="1113" xr:uid="{00000000-0005-0000-0000-0000160B0000}"/>
    <cellStyle name="_Local employee salary 08-2007_Limit Chart HSBC- August '09_Summary OF Stock _~2136082" xfId="1114" xr:uid="{00000000-0005-0000-0000-0000170B0000}"/>
    <cellStyle name="_Local employee salary 08-2007_Limit Chart HSBC- August '09_Summary OF Stock _Addition Fixed Assets" xfId="1115" xr:uid="{00000000-0005-0000-0000-0000180B0000}"/>
    <cellStyle name="_Local employee salary 08-2007_Limit Chart HSBC- August '09_Summary OF Stock _Book2" xfId="1116" xr:uid="{00000000-0005-0000-0000-0000190B0000}"/>
    <cellStyle name="_Local employee salary 08-2007_Limit Chart HSBC- August '09_Summary OF Stock _Closing Stock of 31st August'10" xfId="1117" xr:uid="{00000000-0005-0000-0000-00001A0B0000}"/>
    <cellStyle name="_Local employee salary 08-2007_Limit Chart HSBC- August '09_Summary OF Stock _Copy of Fabrics Closing Stock of 09-10" xfId="1118" xr:uid="{00000000-0005-0000-0000-00001B0B0000}"/>
    <cellStyle name="_Local employee salary 08-2007_Limit Chart HSBC- August '09_Summary OF Stock _Financial Statement - EGMCL 30th  June'10(New)" xfId="1119" xr:uid="{00000000-0005-0000-0000-00001C0B0000}"/>
    <cellStyle name="_Local employee salary 08-2007_Limit Chart HSBC- August '09_Summary OF Stock _Financial Statement - EGMCL 30th Sep '2010" xfId="1120" xr:uid="{00000000-0005-0000-0000-00001D0B0000}"/>
    <cellStyle name="_Local employee salary 08-2007_Limit Chart HSBC- August '09_Summary Sheet " xfId="1121" xr:uid="{00000000-0005-0000-0000-00001E0B0000}"/>
    <cellStyle name="_Local employee salary 08-2007_Limit Chart HSBC- August '09_Summary Sheet _~2136082" xfId="1122" xr:uid="{00000000-0005-0000-0000-00001F0B0000}"/>
    <cellStyle name="_Local employee salary 08-2007_Limit Chart HSBC- August '09_Summary Sheet _Addition Fixed Assets" xfId="1123" xr:uid="{00000000-0005-0000-0000-0000200B0000}"/>
    <cellStyle name="_Local employee salary 08-2007_Limit Chart HSBC- August '09_Summary Sheet _Book2" xfId="1124" xr:uid="{00000000-0005-0000-0000-0000210B0000}"/>
    <cellStyle name="_Local employee salary 08-2007_Limit Chart HSBC- August '09_Summary Sheet _Closing Stock of 31st August'10" xfId="1125" xr:uid="{00000000-0005-0000-0000-0000220B0000}"/>
    <cellStyle name="_Local employee salary 08-2007_Limit Chart HSBC- August '09_Summary Sheet _Copy of Fabrics Closing Stock of 09-10" xfId="1126" xr:uid="{00000000-0005-0000-0000-0000230B0000}"/>
    <cellStyle name="_Local employee salary 08-2007_Limit Chart HSBC- August '09_Summary Sheet _Financial Statement - EGMCL 30th  June'10(New)" xfId="1127" xr:uid="{00000000-0005-0000-0000-0000240B0000}"/>
    <cellStyle name="_Local employee salary 08-2007_Limit Chart HSBC- August '09_Summary Sheet _Financial Statement - EGMCL 30th Sep '2010" xfId="1128" xr:uid="{00000000-0005-0000-0000-0000250B0000}"/>
    <cellStyle name="_Local employee salary 08-2007_Limit Chart HSBC- August '09_Summary Sheet _Financial Statement - EGMCL dated 17.06.10" xfId="1129" xr:uid="{00000000-0005-0000-0000-0000260B0000}"/>
    <cellStyle name="_Local employee salary 08-2007_Limit Chart HSBC- August '09_Summary Sheet _Financial Statement - EGMCL May'10" xfId="1130" xr:uid="{00000000-0005-0000-0000-0000270B0000}"/>
    <cellStyle name="_Local employee salary 08-2007_Limit Chart HSBC- August '09_Summary Sheet _Summary OF Stock " xfId="1131" xr:uid="{00000000-0005-0000-0000-0000280B0000}"/>
    <cellStyle name="_Local employee salary 08-2007_Limit Chart HSBC- August '09_Summary Sheet _TrialBal 30th June '10-2" xfId="1132" xr:uid="{00000000-0005-0000-0000-0000290B0000}"/>
    <cellStyle name="_Local employee salary 08-2007_Limit Chart HSBC- August '09_Transit" xfId="1133" xr:uid="{00000000-0005-0000-0000-00002A0B0000}"/>
    <cellStyle name="_Local employee salary 08-2007_Limit Chart HSBC- August '09_Transit_~2136082" xfId="1134" xr:uid="{00000000-0005-0000-0000-00002B0B0000}"/>
    <cellStyle name="_Local employee salary 08-2007_Limit Chart HSBC- August '09_Transit_Closing Stock of 31st August'10" xfId="1135" xr:uid="{00000000-0005-0000-0000-00002C0B0000}"/>
    <cellStyle name="_Local employee salary 08-2007_Limit Chart HSBC- August '09_Transit_Closing Stock of 31st August'10_~2136082" xfId="1136" xr:uid="{00000000-0005-0000-0000-00002D0B0000}"/>
    <cellStyle name="_Local employee salary 08-2007_Limit Chart HSBC- August '09_TrialBal 30th June '10-2" xfId="1137" xr:uid="{00000000-0005-0000-0000-00002E0B0000}"/>
    <cellStyle name="_Local employee salary 08-2007_Limit Chart HSBC- Dec'09" xfId="3189" xr:uid="{00000000-0005-0000-0000-00002F0B0000}"/>
    <cellStyle name="_Local employee salary 08-2007_Limit Chart HSBC- Dec'09 2" xfId="3190" xr:uid="{00000000-0005-0000-0000-0000300B0000}"/>
    <cellStyle name="_Local employee salary 08-2007_Limit Chart HSBC- Dec'09_Import Register (Unit-1)" xfId="3191" xr:uid="{00000000-0005-0000-0000-0000310B0000}"/>
    <cellStyle name="_Local employee salary 08-2007_Limit Chart HSBC- Dec'09_Import Register (Unit-1) 2" xfId="3192" xr:uid="{00000000-0005-0000-0000-0000320B0000}"/>
    <cellStyle name="_Local employee salary 08-2007_Limit Chart HSBC- Jan'10" xfId="3193" xr:uid="{00000000-0005-0000-0000-0000330B0000}"/>
    <cellStyle name="_Local employee salary 08-2007_Limit Chart HSBC- July '09" xfId="1138" xr:uid="{00000000-0005-0000-0000-0000340B0000}"/>
    <cellStyle name="_Local employee salary 08-2007_Limit Chart HSBC- July '09 2" xfId="3194" xr:uid="{00000000-0005-0000-0000-0000350B0000}"/>
    <cellStyle name="_Local employee salary 08-2007_Limit Chart HSBC- July '09_~2136082" xfId="1139" xr:uid="{00000000-0005-0000-0000-0000360B0000}"/>
    <cellStyle name="_Local employee salary 08-2007_Limit Chart HSBC- July '09_Addition Fixed Assets" xfId="1140" xr:uid="{00000000-0005-0000-0000-0000370B0000}"/>
    <cellStyle name="_Local employee salary 08-2007_Limit Chart HSBC- July '09_Book2" xfId="1141" xr:uid="{00000000-0005-0000-0000-0000380B0000}"/>
    <cellStyle name="_Local employee salary 08-2007_Limit Chart HSBC- July '09_Closing Stock of 31st August'10" xfId="1142" xr:uid="{00000000-0005-0000-0000-0000390B0000}"/>
    <cellStyle name="_Local employee salary 08-2007_Limit Chart HSBC- July '09_Copy of Fabrics Closing Stock of 09-10" xfId="1143" xr:uid="{00000000-0005-0000-0000-00003A0B0000}"/>
    <cellStyle name="_Local employee salary 08-2007_Limit Chart HSBC- July '09_Financial Statement - EGMCL 30th  June'10(New)" xfId="1144" xr:uid="{00000000-0005-0000-0000-00003B0B0000}"/>
    <cellStyle name="_Local employee salary 08-2007_Limit Chart HSBC- July '09_Financial Statement - EGMCL 30th Sep '2010" xfId="1145" xr:uid="{00000000-0005-0000-0000-00003C0B0000}"/>
    <cellStyle name="_Local employee salary 08-2007_Limit Chart HSBC- July '09_Financial Statement - EGMCL dated 17.06.10" xfId="1146" xr:uid="{00000000-0005-0000-0000-00003D0B0000}"/>
    <cellStyle name="_Local employee salary 08-2007_Limit Chart HSBC- July '09_Financial Statement - EGMCL May'10" xfId="1147" xr:uid="{00000000-0005-0000-0000-00003E0B0000}"/>
    <cellStyle name="_Local employee salary 08-2007_Limit Chart HSBC- July '09_Import Register (Unit-1)" xfId="3195" xr:uid="{00000000-0005-0000-0000-00003F0B0000}"/>
    <cellStyle name="_Local employee salary 08-2007_Limit Chart HSBC- July '09_Import Register (Unit-1) 2" xfId="3196" xr:uid="{00000000-0005-0000-0000-0000400B0000}"/>
    <cellStyle name="_Local employee salary 08-2007_Limit Chart HSBC- July '09_Summary OF Stock " xfId="1148" xr:uid="{00000000-0005-0000-0000-0000410B0000}"/>
    <cellStyle name="_Local employee salary 08-2007_Limit Chart HSBC- July '09_Summary OF Stock _~2136082" xfId="1149" xr:uid="{00000000-0005-0000-0000-0000420B0000}"/>
    <cellStyle name="_Local employee salary 08-2007_Limit Chart HSBC- July '09_Summary OF Stock _Addition Fixed Assets" xfId="1150" xr:uid="{00000000-0005-0000-0000-0000430B0000}"/>
    <cellStyle name="_Local employee salary 08-2007_Limit Chart HSBC- July '09_Summary OF Stock _Book2" xfId="1151" xr:uid="{00000000-0005-0000-0000-0000440B0000}"/>
    <cellStyle name="_Local employee salary 08-2007_Limit Chart HSBC- July '09_Summary OF Stock _Closing Stock of 31st August'10" xfId="1152" xr:uid="{00000000-0005-0000-0000-0000450B0000}"/>
    <cellStyle name="_Local employee salary 08-2007_Limit Chart HSBC- July '09_Summary OF Stock _Copy of Fabrics Closing Stock of 09-10" xfId="1153" xr:uid="{00000000-0005-0000-0000-0000460B0000}"/>
    <cellStyle name="_Local employee salary 08-2007_Limit Chart HSBC- July '09_Summary OF Stock _Financial Statement - EGMCL 30th  June'10(New)" xfId="1154" xr:uid="{00000000-0005-0000-0000-0000470B0000}"/>
    <cellStyle name="_Local employee salary 08-2007_Limit Chart HSBC- July '09_Summary OF Stock _Financial Statement - EGMCL 30th Sep '2010" xfId="1155" xr:uid="{00000000-0005-0000-0000-0000480B0000}"/>
    <cellStyle name="_Local employee salary 08-2007_Limit Chart HSBC- July '09_Summary Sheet " xfId="1156" xr:uid="{00000000-0005-0000-0000-0000490B0000}"/>
    <cellStyle name="_Local employee salary 08-2007_Limit Chart HSBC- July '09_Summary Sheet _~2136082" xfId="1157" xr:uid="{00000000-0005-0000-0000-00004A0B0000}"/>
    <cellStyle name="_Local employee salary 08-2007_Limit Chart HSBC- July '09_Summary Sheet _Addition Fixed Assets" xfId="1158" xr:uid="{00000000-0005-0000-0000-00004B0B0000}"/>
    <cellStyle name="_Local employee salary 08-2007_Limit Chart HSBC- July '09_Summary Sheet _Book2" xfId="1159" xr:uid="{00000000-0005-0000-0000-00004C0B0000}"/>
    <cellStyle name="_Local employee salary 08-2007_Limit Chart HSBC- July '09_Summary Sheet _Closing Stock of 31st August'10" xfId="1160" xr:uid="{00000000-0005-0000-0000-00004D0B0000}"/>
    <cellStyle name="_Local employee salary 08-2007_Limit Chart HSBC- July '09_Summary Sheet _Copy of Fabrics Closing Stock of 09-10" xfId="1161" xr:uid="{00000000-0005-0000-0000-00004E0B0000}"/>
    <cellStyle name="_Local employee salary 08-2007_Limit Chart HSBC- July '09_Summary Sheet _Financial Statement - EGMCL 30th  June'10(New)" xfId="1162" xr:uid="{00000000-0005-0000-0000-00004F0B0000}"/>
    <cellStyle name="_Local employee salary 08-2007_Limit Chart HSBC- July '09_Summary Sheet _Financial Statement - EGMCL 30th Sep '2010" xfId="1163" xr:uid="{00000000-0005-0000-0000-0000500B0000}"/>
    <cellStyle name="_Local employee salary 08-2007_Limit Chart HSBC- July '09_Summary Sheet _Financial Statement - EGMCL dated 17.06.10" xfId="1164" xr:uid="{00000000-0005-0000-0000-0000510B0000}"/>
    <cellStyle name="_Local employee salary 08-2007_Limit Chart HSBC- July '09_Summary Sheet _Financial Statement - EGMCL May'10" xfId="1165" xr:uid="{00000000-0005-0000-0000-0000520B0000}"/>
    <cellStyle name="_Local employee salary 08-2007_Limit Chart HSBC- July '09_Summary Sheet _Summary OF Stock " xfId="1166" xr:uid="{00000000-0005-0000-0000-0000530B0000}"/>
    <cellStyle name="_Local employee salary 08-2007_Limit Chart HSBC- July '09_Summary Sheet _TrialBal 30th June '10-2" xfId="1167" xr:uid="{00000000-0005-0000-0000-0000540B0000}"/>
    <cellStyle name="_Local employee salary 08-2007_Limit Chart HSBC- July '09_Transit" xfId="1168" xr:uid="{00000000-0005-0000-0000-0000550B0000}"/>
    <cellStyle name="_Local employee salary 08-2007_Limit Chart HSBC- July '09_Transit_~2136082" xfId="1169" xr:uid="{00000000-0005-0000-0000-0000560B0000}"/>
    <cellStyle name="_Local employee salary 08-2007_Limit Chart HSBC- July '09_Transit_Closing Stock of 31st August'10" xfId="1170" xr:uid="{00000000-0005-0000-0000-0000570B0000}"/>
    <cellStyle name="_Local employee salary 08-2007_Limit Chart HSBC- July '09_Transit_Closing Stock of 31st August'10_~2136082" xfId="1171" xr:uid="{00000000-0005-0000-0000-0000580B0000}"/>
    <cellStyle name="_Local employee salary 08-2007_Limit Chart HSBC- July '09_TrialBal 30th June '10-2" xfId="1172" xr:uid="{00000000-0005-0000-0000-0000590B0000}"/>
    <cellStyle name="_Local employee salary 08-2007_Limit Chart HSBC- July'10" xfId="1173" xr:uid="{00000000-0005-0000-0000-00005A0B0000}"/>
    <cellStyle name="_Local employee salary 08-2007_Limit Chart HSBC- July'10_~2136082" xfId="1174" xr:uid="{00000000-0005-0000-0000-00005B0B0000}"/>
    <cellStyle name="_Local employee salary 08-2007_Limit Chart HSBC- July'10_Closing Stock of 31st August'10" xfId="1175" xr:uid="{00000000-0005-0000-0000-00005C0B0000}"/>
    <cellStyle name="_Local employee salary 08-2007_Limit Chart HSBC- July'10_Closing Stock of 31st August'10_~2136082" xfId="1176" xr:uid="{00000000-0005-0000-0000-00005D0B0000}"/>
    <cellStyle name="_Local employee salary 08-2007_Limit Chart HSBC- June '09" xfId="6308" xr:uid="{00000000-0005-0000-0000-00005E0B0000}"/>
    <cellStyle name="_Local employee salary 08-2007_Limit Chart HSBC- June '09 2" xfId="7796" xr:uid="{00000000-0005-0000-0000-00005F0B0000}"/>
    <cellStyle name="_Local employee salary 08-2007_Limit Chart HSBC- June '09_BANK POSITION FOR ALL BANK ( CITI, HSBC &amp; SCB )" xfId="6309" xr:uid="{00000000-0005-0000-0000-0000600B0000}"/>
    <cellStyle name="_Local employee salary 08-2007_Limit Chart HSBC- June '09_BANK POSITION FOR ALL BANK ( CITI, HSBC &amp; SCB ) 2" xfId="6310" xr:uid="{00000000-0005-0000-0000-0000610B0000}"/>
    <cellStyle name="_Local employee salary 08-2007_Limit Chart HSBC- June '09_BANK POSITION FOR ALL BANK ( CITI, HSBC &amp; SCB ) 3" xfId="6311" xr:uid="{00000000-0005-0000-0000-0000620B0000}"/>
    <cellStyle name="_Local employee salary 08-2007_Limit Chart HSBC- June '09_BANK POSITION FOR ALL BANK ( CITI, HSBC &amp; SCB ) 4" xfId="6312" xr:uid="{00000000-0005-0000-0000-0000630B0000}"/>
    <cellStyle name="_Local employee salary 08-2007_Limit Chart HSBC- June '09_BANK POSITION FOR ALL BANK ( CITI, HSBC &amp; SCB ) 5" xfId="6313" xr:uid="{00000000-0005-0000-0000-0000640B0000}"/>
    <cellStyle name="_Local employee salary 08-2007_Limit Chart HSBC- June '09_BANK POSITION FOR ALL BANK ( CITI, HSBC &amp; SCB )_Copy of HSBC MOB  Month of April ,2012 ( Final )" xfId="7797" xr:uid="{00000000-0005-0000-0000-0000650B0000}"/>
    <cellStyle name="_Local employee salary 08-2007_Limit Chart HSBC- June '09_BANK POSITION FOR ALL BANK ( CITI, HSBC &amp; SCB )_Copy of HSBC MOB  Month of April ,2012 ( Final ) 2" xfId="7798" xr:uid="{00000000-0005-0000-0000-0000660B0000}"/>
    <cellStyle name="_Local employee salary 08-2007_Limit Chart HSBC- June '09_BANK POSITION FOR ALL BANK ( CITI, HSBC &amp; SCB )_SCB MOB Month Of May  ,2012 - ( Final )" xfId="7799" xr:uid="{00000000-0005-0000-0000-0000670B0000}"/>
    <cellStyle name="_Local employee salary 08-2007_Limit Chart HSBC- June '09_BANK POSITION FOR ALL BANK ( CITI, HSBC &amp; SCB )_SCB MOB Month Of May  ,2012 - ( Final ) 2" xfId="7800" xr:uid="{00000000-0005-0000-0000-0000680B0000}"/>
    <cellStyle name="_Local employee salary 08-2007_Limit Chart HSBC- June '09_BANK POSITION FOR ALL BANK ( CITI, HSBC , SCB &amp; EBL )" xfId="6314" xr:uid="{00000000-0005-0000-0000-0000690B0000}"/>
    <cellStyle name="_Local employee salary 08-2007_Limit Chart HSBC- June '09_BANK POSITION FOR ALL BANK ( CITI, HSBC , SCB &amp; EBL ) 2" xfId="7801" xr:uid="{00000000-0005-0000-0000-00006A0B0000}"/>
    <cellStyle name="_Local employee salary 08-2007_Limit Chart HSBC- June '09_BANK POSITION FOR ALL BANK ( CITI, HSBC , SCB &amp; EBL )_Copy of HSBC MOB  Month of April ,2012 ( Final )" xfId="7802" xr:uid="{00000000-0005-0000-0000-00006B0B0000}"/>
    <cellStyle name="_Local employee salary 08-2007_Limit Chart HSBC- June '09_BANK POSITION FOR ALL BANK ( CITI, HSBC , SCB &amp; EBL )_Copy of HSBC MOB  Month of April ,2012 ( Final ) 2" xfId="7803" xr:uid="{00000000-0005-0000-0000-00006C0B0000}"/>
    <cellStyle name="_Local employee salary 08-2007_Limit Chart HSBC- June '09_BANK POSITION FOR ALL BANK ( CITI, HSBC , SCB &amp; EBL )_SCB MOB Month Of May  ,2012 - ( Final )" xfId="7804" xr:uid="{00000000-0005-0000-0000-00006D0B0000}"/>
    <cellStyle name="_Local employee salary 08-2007_Limit Chart HSBC- June '09_BANK POSITION FOR ALL BANK ( CITI, HSBC , SCB &amp; EBL )_SCB MOB Month Of May  ,2012 - ( Final ) 2" xfId="7805" xr:uid="{00000000-0005-0000-0000-00006E0B0000}"/>
    <cellStyle name="_Local employee salary 08-2007_Limit Chart HSBC- June '09_Citi MOB - June, 2011 ( Final )- REVISED" xfId="6315" xr:uid="{00000000-0005-0000-0000-00006F0B0000}"/>
    <cellStyle name="_Local employee salary 08-2007_Limit Chart HSBC- June '09_CITI MOB  Month of December 2011- Final" xfId="6316" xr:uid="{00000000-0005-0000-0000-0000700B0000}"/>
    <cellStyle name="_Local employee salary 08-2007_Limit Chart HSBC- June '09_EGMCL-FUND-PLAN-CITI" xfId="6317" xr:uid="{00000000-0005-0000-0000-0000710B0000}"/>
    <cellStyle name="_Local employee salary 08-2007_Limit Chart HSBC- June '09_EGMCL-FUND-PLAN-CITI -1" xfId="6318" xr:uid="{00000000-0005-0000-0000-0000720B0000}"/>
    <cellStyle name="_Local employee salary 08-2007_Limit Chart HSBC- June '09_EGMCL-FUND-PLAN-CITI -1 2" xfId="6319" xr:uid="{00000000-0005-0000-0000-0000730B0000}"/>
    <cellStyle name="_Local employee salary 08-2007_Limit Chart HSBC- June '09_EGMCL-FUND-PLAN-CITI -1 3" xfId="6320" xr:uid="{00000000-0005-0000-0000-0000740B0000}"/>
    <cellStyle name="_Local employee salary 08-2007_Limit Chart HSBC- June '09_EGMCL-FUND-PLAN-CITI_1" xfId="6321" xr:uid="{00000000-0005-0000-0000-0000750B0000}"/>
    <cellStyle name="_Local employee salary 08-2007_Limit Chart HSBC- June '09_EGMCL-FUND-PLAN-CITI_1 2" xfId="6322" xr:uid="{00000000-0005-0000-0000-0000760B0000}"/>
    <cellStyle name="_Local employee salary 08-2007_Limit Chart HSBC- June '09_EGMCL-FUND-PLAN-CITI_1 3" xfId="6323" xr:uid="{00000000-0005-0000-0000-0000770B0000}"/>
    <cellStyle name="_Local employee salary 08-2007_Limit Chart HSBC- June '09_EGMCL-FUND-PLAN-CITI_Citi MOB - June, 2011 ( Final )- REVISED" xfId="6324" xr:uid="{00000000-0005-0000-0000-0000780B0000}"/>
    <cellStyle name="_Local employee salary 08-2007_Limit Chart HSBC- June '09_June Export" xfId="6325" xr:uid="{00000000-0005-0000-0000-0000790B0000}"/>
    <cellStyle name="_Local employee salary 08-2007_Limit Chart HSBC- June '09_June Export 2" xfId="6326" xr:uid="{00000000-0005-0000-0000-00007A0B0000}"/>
    <cellStyle name="_Local employee salary 08-2007_Limit Chart HSBC- June '09_June Export 3" xfId="6327" xr:uid="{00000000-0005-0000-0000-00007B0B0000}"/>
    <cellStyle name="_Local employee salary 08-2007_Limit Chart HSBC- June '09_June Export 4" xfId="6328" xr:uid="{00000000-0005-0000-0000-00007C0B0000}"/>
    <cellStyle name="_Local employee salary 08-2007_Limit Chart HSBC- June '09_June Export 5" xfId="6329" xr:uid="{00000000-0005-0000-0000-00007D0B0000}"/>
    <cellStyle name="_Local employee salary 08-2007_Limit Chart HSBC- June '09_June Export_Copy of HSBC MOB  Month of April ,2012 ( Final )" xfId="7806" xr:uid="{00000000-0005-0000-0000-00007E0B0000}"/>
    <cellStyle name="_Local employee salary 08-2007_Limit Chart HSBC- June '09_June Export_Copy of HSBC MOB  Month of April ,2012 ( Final ) 2" xfId="7807" xr:uid="{00000000-0005-0000-0000-00007F0B0000}"/>
    <cellStyle name="_Local employee salary 08-2007_Limit Chart HSBC- June '09_June Export_SCB MOB Month Of May  ,2012 - ( Final )" xfId="7808" xr:uid="{00000000-0005-0000-0000-0000800B0000}"/>
    <cellStyle name="_Local employee salary 08-2007_Limit Chart HSBC- June '09_June Export_SCB MOB Month Of May  ,2012 - ( Final ) 2" xfId="7809" xr:uid="{00000000-0005-0000-0000-0000810B0000}"/>
    <cellStyle name="_Local employee salary 08-2007_Limit Chart HSBC- June '09_June Import" xfId="6330" xr:uid="{00000000-0005-0000-0000-0000820B0000}"/>
    <cellStyle name="_Local employee salary 08-2007_Limit Chart HSBC- June '09_June Import 2" xfId="6331" xr:uid="{00000000-0005-0000-0000-0000830B0000}"/>
    <cellStyle name="_Local employee salary 08-2007_Limit Chart HSBC- June '09_June Import 3" xfId="6332" xr:uid="{00000000-0005-0000-0000-0000840B0000}"/>
    <cellStyle name="_Local employee salary 08-2007_Limit Chart HSBC- June '09_June Import 4" xfId="6333" xr:uid="{00000000-0005-0000-0000-0000850B0000}"/>
    <cellStyle name="_Local employee salary 08-2007_Limit Chart HSBC- June '09_June Import 5" xfId="6334" xr:uid="{00000000-0005-0000-0000-0000860B0000}"/>
    <cellStyle name="_Local employee salary 08-2007_Limit Chart HSBC- June '09_June Import_Copy of HSBC MOB  Month of April ,2012 ( Final )" xfId="7810" xr:uid="{00000000-0005-0000-0000-0000870B0000}"/>
    <cellStyle name="_Local employee salary 08-2007_Limit Chart HSBC- June '09_June Import_Copy of HSBC MOB  Month of April ,2012 ( Final ) 2" xfId="7811" xr:uid="{00000000-0005-0000-0000-0000880B0000}"/>
    <cellStyle name="_Local employee salary 08-2007_Limit Chart HSBC- June '09_June Import_SCB MOB Month Of May  ,2012 - ( Final )" xfId="7812" xr:uid="{00000000-0005-0000-0000-0000890B0000}"/>
    <cellStyle name="_Local employee salary 08-2007_Limit Chart HSBC- June '09_June Import_SCB MOB Month Of May  ,2012 - ( Final ) 2" xfId="7813" xr:uid="{00000000-0005-0000-0000-00008A0B0000}"/>
    <cellStyle name="_Local employee salary 08-2007_Limit Chart HSBC- June'10" xfId="3197" xr:uid="{00000000-0005-0000-0000-00008B0B0000}"/>
    <cellStyle name="_Local employee salary 08-2007_Limit Chart HSBC- MARCH'10" xfId="3198" xr:uid="{00000000-0005-0000-0000-00008C0B0000}"/>
    <cellStyle name="_Local employee salary 08-2007_Limit Chart HSBC- MAY'10" xfId="3199" xr:uid="{00000000-0005-0000-0000-00008D0B0000}"/>
    <cellStyle name="_Local employee salary 08-2007_Limit Chart HSBC- October '09" xfId="1177" xr:uid="{00000000-0005-0000-0000-00008E0B0000}"/>
    <cellStyle name="_Local employee salary 08-2007_Limit Chart HSBC- October '09 2" xfId="3200" xr:uid="{00000000-0005-0000-0000-00008F0B0000}"/>
    <cellStyle name="_Local employee salary 08-2007_Limit Chart HSBC- October '09_~2136082" xfId="1178" xr:uid="{00000000-0005-0000-0000-0000900B0000}"/>
    <cellStyle name="_Local employee salary 08-2007_Limit Chart HSBC- October '09_Addition Fixed Assets" xfId="1179" xr:uid="{00000000-0005-0000-0000-0000910B0000}"/>
    <cellStyle name="_Local employee salary 08-2007_Limit Chart HSBC- October '09_Book2" xfId="1180" xr:uid="{00000000-0005-0000-0000-0000920B0000}"/>
    <cellStyle name="_Local employee salary 08-2007_Limit Chart HSBC- October '09_Closing Stock of 31st August'10" xfId="1181" xr:uid="{00000000-0005-0000-0000-0000930B0000}"/>
    <cellStyle name="_Local employee salary 08-2007_Limit Chart HSBC- October '09_Copy of Fabrics Closing Stock of 09-10" xfId="1182" xr:uid="{00000000-0005-0000-0000-0000940B0000}"/>
    <cellStyle name="_Local employee salary 08-2007_Limit Chart HSBC- October '09_Financial Statement - EGMCL 30th  June'10(New)" xfId="1183" xr:uid="{00000000-0005-0000-0000-0000950B0000}"/>
    <cellStyle name="_Local employee salary 08-2007_Limit Chart HSBC- October '09_Financial Statement - EGMCL 30th Sep '2010" xfId="1184" xr:uid="{00000000-0005-0000-0000-0000960B0000}"/>
    <cellStyle name="_Local employee salary 08-2007_Limit Chart HSBC- October '09_Financial Statement - EGMCL dated 17.06.10" xfId="1185" xr:uid="{00000000-0005-0000-0000-0000970B0000}"/>
    <cellStyle name="_Local employee salary 08-2007_Limit Chart HSBC- October '09_Financial Statement - EGMCL May'10" xfId="1186" xr:uid="{00000000-0005-0000-0000-0000980B0000}"/>
    <cellStyle name="_Local employee salary 08-2007_Limit Chart HSBC- October '09_Import Register (Unit-1)" xfId="3201" xr:uid="{00000000-0005-0000-0000-0000990B0000}"/>
    <cellStyle name="_Local employee salary 08-2007_Limit Chart HSBC- October '09_Import Register (Unit-1) 2" xfId="3202" xr:uid="{00000000-0005-0000-0000-00009A0B0000}"/>
    <cellStyle name="_Local employee salary 08-2007_Limit Chart HSBC- October '09_Summary OF Stock " xfId="1187" xr:uid="{00000000-0005-0000-0000-00009B0B0000}"/>
    <cellStyle name="_Local employee salary 08-2007_Limit Chart HSBC- October '09_Summary OF Stock _~2136082" xfId="1188" xr:uid="{00000000-0005-0000-0000-00009C0B0000}"/>
    <cellStyle name="_Local employee salary 08-2007_Limit Chart HSBC- October '09_Summary OF Stock _Addition Fixed Assets" xfId="1189" xr:uid="{00000000-0005-0000-0000-00009D0B0000}"/>
    <cellStyle name="_Local employee salary 08-2007_Limit Chart HSBC- October '09_Summary OF Stock _Book2" xfId="1190" xr:uid="{00000000-0005-0000-0000-00009E0B0000}"/>
    <cellStyle name="_Local employee salary 08-2007_Limit Chart HSBC- October '09_Summary OF Stock _Closing Stock of 31st August'10" xfId="1191" xr:uid="{00000000-0005-0000-0000-00009F0B0000}"/>
    <cellStyle name="_Local employee salary 08-2007_Limit Chart HSBC- October '09_Summary OF Stock _Copy of Fabrics Closing Stock of 09-10" xfId="1192" xr:uid="{00000000-0005-0000-0000-0000A00B0000}"/>
    <cellStyle name="_Local employee salary 08-2007_Limit Chart HSBC- October '09_Summary OF Stock _Financial Statement - EGMCL 30th  June'10(New)" xfId="1193" xr:uid="{00000000-0005-0000-0000-0000A10B0000}"/>
    <cellStyle name="_Local employee salary 08-2007_Limit Chart HSBC- October '09_Summary OF Stock _Financial Statement - EGMCL 30th Sep '2010" xfId="1194" xr:uid="{00000000-0005-0000-0000-0000A20B0000}"/>
    <cellStyle name="_Local employee salary 08-2007_Limit Chart HSBC- October '09_Summary Sheet " xfId="1195" xr:uid="{00000000-0005-0000-0000-0000A30B0000}"/>
    <cellStyle name="_Local employee salary 08-2007_Limit Chart HSBC- October '09_Summary Sheet _~2136082" xfId="1196" xr:uid="{00000000-0005-0000-0000-0000A40B0000}"/>
    <cellStyle name="_Local employee salary 08-2007_Limit Chart HSBC- October '09_Summary Sheet _Addition Fixed Assets" xfId="1197" xr:uid="{00000000-0005-0000-0000-0000A50B0000}"/>
    <cellStyle name="_Local employee salary 08-2007_Limit Chart HSBC- October '09_Summary Sheet _Book2" xfId="1198" xr:uid="{00000000-0005-0000-0000-0000A60B0000}"/>
    <cellStyle name="_Local employee salary 08-2007_Limit Chart HSBC- October '09_Summary Sheet _Closing Stock of 31st August'10" xfId="1199" xr:uid="{00000000-0005-0000-0000-0000A70B0000}"/>
    <cellStyle name="_Local employee salary 08-2007_Limit Chart HSBC- October '09_Summary Sheet _Copy of Fabrics Closing Stock of 09-10" xfId="1200" xr:uid="{00000000-0005-0000-0000-0000A80B0000}"/>
    <cellStyle name="_Local employee salary 08-2007_Limit Chart HSBC- October '09_Summary Sheet _Financial Statement - EGMCL 30th  June'10(New)" xfId="1201" xr:uid="{00000000-0005-0000-0000-0000A90B0000}"/>
    <cellStyle name="_Local employee salary 08-2007_Limit Chart HSBC- October '09_Summary Sheet _Financial Statement - EGMCL 30th Sep '2010" xfId="1202" xr:uid="{00000000-0005-0000-0000-0000AA0B0000}"/>
    <cellStyle name="_Local employee salary 08-2007_Limit Chart HSBC- October '09_Summary Sheet _Financial Statement - EGMCL dated 17.06.10" xfId="1203" xr:uid="{00000000-0005-0000-0000-0000AB0B0000}"/>
    <cellStyle name="_Local employee salary 08-2007_Limit Chart HSBC- October '09_Summary Sheet _Financial Statement - EGMCL May'10" xfId="1204" xr:uid="{00000000-0005-0000-0000-0000AC0B0000}"/>
    <cellStyle name="_Local employee salary 08-2007_Limit Chart HSBC- October '09_Summary Sheet _Summary OF Stock " xfId="1205" xr:uid="{00000000-0005-0000-0000-0000AD0B0000}"/>
    <cellStyle name="_Local employee salary 08-2007_Limit Chart HSBC- October '09_Summary Sheet _TrialBal 30th June '10-2" xfId="1206" xr:uid="{00000000-0005-0000-0000-0000AE0B0000}"/>
    <cellStyle name="_Local employee salary 08-2007_Limit Chart HSBC- October '09_Transit" xfId="1207" xr:uid="{00000000-0005-0000-0000-0000AF0B0000}"/>
    <cellStyle name="_Local employee salary 08-2007_Limit Chart HSBC- October '09_Transit_~2136082" xfId="1208" xr:uid="{00000000-0005-0000-0000-0000B00B0000}"/>
    <cellStyle name="_Local employee salary 08-2007_Limit Chart HSBC- October '09_Transit_Closing Stock of 31st August'10" xfId="1209" xr:uid="{00000000-0005-0000-0000-0000B10B0000}"/>
    <cellStyle name="_Local employee salary 08-2007_Limit Chart HSBC- October '09_Transit_Closing Stock of 31st August'10_~2136082" xfId="1210" xr:uid="{00000000-0005-0000-0000-0000B20B0000}"/>
    <cellStyle name="_Local employee salary 08-2007_Limit Chart HSBC- October '09_TrialBal 30th June '10-2" xfId="1211" xr:uid="{00000000-0005-0000-0000-0000B30B0000}"/>
    <cellStyle name="_Local employee salary 08-2007_Limit Chart HSBC-April '09" xfId="1212" xr:uid="{00000000-0005-0000-0000-0000B40B0000}"/>
    <cellStyle name="_Local employee salary 08-2007_Limit Chart HSBC-April '09 2" xfId="3203" xr:uid="{00000000-0005-0000-0000-0000B50B0000}"/>
    <cellStyle name="_Local employee salary 08-2007_Limit Chart HSBC-April '09_~2136082" xfId="1213" xr:uid="{00000000-0005-0000-0000-0000B60B0000}"/>
    <cellStyle name="_Local employee salary 08-2007_Limit Chart HSBC-April '09_Addition Fixed Assets" xfId="1214" xr:uid="{00000000-0005-0000-0000-0000B70B0000}"/>
    <cellStyle name="_Local employee salary 08-2007_Limit Chart HSBC-April '09_Book2" xfId="1215" xr:uid="{00000000-0005-0000-0000-0000B80B0000}"/>
    <cellStyle name="_Local employee salary 08-2007_Limit Chart HSBC-April '09_Closing Stock of 31st August'10" xfId="1216" xr:uid="{00000000-0005-0000-0000-0000B90B0000}"/>
    <cellStyle name="_Local employee salary 08-2007_Limit Chart HSBC-April '09_Copy of Fabrics Closing Stock of 09-10" xfId="1217" xr:uid="{00000000-0005-0000-0000-0000BA0B0000}"/>
    <cellStyle name="_Local employee salary 08-2007_Limit Chart HSBC-April '09_Financial Statement - EGMCL 30th  June'10(New)" xfId="1218" xr:uid="{00000000-0005-0000-0000-0000BB0B0000}"/>
    <cellStyle name="_Local employee salary 08-2007_Limit Chart HSBC-April '09_Financial Statement - EGMCL 30th Sep '2010" xfId="1219" xr:uid="{00000000-0005-0000-0000-0000BC0B0000}"/>
    <cellStyle name="_Local employee salary 08-2007_Limit Chart HSBC-April '09_Financial Statement - EGMCL dated 17.06.10" xfId="1220" xr:uid="{00000000-0005-0000-0000-0000BD0B0000}"/>
    <cellStyle name="_Local employee salary 08-2007_Limit Chart HSBC-April '09_Financial Statement - EGMCL May'10" xfId="1221" xr:uid="{00000000-0005-0000-0000-0000BE0B0000}"/>
    <cellStyle name="_Local employee salary 08-2007_Limit Chart HSBC-April '09_Import Register (Unit-1)" xfId="3204" xr:uid="{00000000-0005-0000-0000-0000BF0B0000}"/>
    <cellStyle name="_Local employee salary 08-2007_Limit Chart HSBC-April '09_Import Register (Unit-1) 2" xfId="3205" xr:uid="{00000000-0005-0000-0000-0000C00B0000}"/>
    <cellStyle name="_Local employee salary 08-2007_Limit Chart HSBC-April '09_Summary OF Stock " xfId="1222" xr:uid="{00000000-0005-0000-0000-0000C10B0000}"/>
    <cellStyle name="_Local employee salary 08-2007_Limit Chart HSBC-April '09_Summary OF Stock _~2136082" xfId="1223" xr:uid="{00000000-0005-0000-0000-0000C20B0000}"/>
    <cellStyle name="_Local employee salary 08-2007_Limit Chart HSBC-April '09_Summary OF Stock _Addition Fixed Assets" xfId="1224" xr:uid="{00000000-0005-0000-0000-0000C30B0000}"/>
    <cellStyle name="_Local employee salary 08-2007_Limit Chart HSBC-April '09_Summary OF Stock _Book2" xfId="1225" xr:uid="{00000000-0005-0000-0000-0000C40B0000}"/>
    <cellStyle name="_Local employee salary 08-2007_Limit Chart HSBC-April '09_Summary OF Stock _Closing Stock of 31st August'10" xfId="1226" xr:uid="{00000000-0005-0000-0000-0000C50B0000}"/>
    <cellStyle name="_Local employee salary 08-2007_Limit Chart HSBC-April '09_Summary OF Stock _Copy of Fabrics Closing Stock of 09-10" xfId="1227" xr:uid="{00000000-0005-0000-0000-0000C60B0000}"/>
    <cellStyle name="_Local employee salary 08-2007_Limit Chart HSBC-April '09_Summary OF Stock _Financial Statement - EGMCL 30th  June'10(New)" xfId="1228" xr:uid="{00000000-0005-0000-0000-0000C70B0000}"/>
    <cellStyle name="_Local employee salary 08-2007_Limit Chart HSBC-April '09_Summary OF Stock _Financial Statement - EGMCL 30th Sep '2010" xfId="1229" xr:uid="{00000000-0005-0000-0000-0000C80B0000}"/>
    <cellStyle name="_Local employee salary 08-2007_Limit Chart HSBC-April '09_Summary Sheet " xfId="1230" xr:uid="{00000000-0005-0000-0000-0000C90B0000}"/>
    <cellStyle name="_Local employee salary 08-2007_Limit Chart HSBC-April '09_Summary Sheet _~2136082" xfId="1231" xr:uid="{00000000-0005-0000-0000-0000CA0B0000}"/>
    <cellStyle name="_Local employee salary 08-2007_Limit Chart HSBC-April '09_Summary Sheet _Addition Fixed Assets" xfId="1232" xr:uid="{00000000-0005-0000-0000-0000CB0B0000}"/>
    <cellStyle name="_Local employee salary 08-2007_Limit Chart HSBC-April '09_Summary Sheet _Book2" xfId="1233" xr:uid="{00000000-0005-0000-0000-0000CC0B0000}"/>
    <cellStyle name="_Local employee salary 08-2007_Limit Chart HSBC-April '09_Summary Sheet _Closing Stock of 31st August'10" xfId="1234" xr:uid="{00000000-0005-0000-0000-0000CD0B0000}"/>
    <cellStyle name="_Local employee salary 08-2007_Limit Chart HSBC-April '09_Summary Sheet _Copy of Fabrics Closing Stock of 09-10" xfId="1235" xr:uid="{00000000-0005-0000-0000-0000CE0B0000}"/>
    <cellStyle name="_Local employee salary 08-2007_Limit Chart HSBC-April '09_Summary Sheet _Financial Statement - EGMCL 30th  June'10(New)" xfId="1236" xr:uid="{00000000-0005-0000-0000-0000CF0B0000}"/>
    <cellStyle name="_Local employee salary 08-2007_Limit Chart HSBC-April '09_Summary Sheet _Financial Statement - EGMCL 30th Sep '2010" xfId="1237" xr:uid="{00000000-0005-0000-0000-0000D00B0000}"/>
    <cellStyle name="_Local employee salary 08-2007_Limit Chart HSBC-April '09_Summary Sheet _Financial Statement - EGMCL dated 17.06.10" xfId="1238" xr:uid="{00000000-0005-0000-0000-0000D10B0000}"/>
    <cellStyle name="_Local employee salary 08-2007_Limit Chart HSBC-April '09_Summary Sheet _Financial Statement - EGMCL May'10" xfId="1239" xr:uid="{00000000-0005-0000-0000-0000D20B0000}"/>
    <cellStyle name="_Local employee salary 08-2007_Limit Chart HSBC-April '09_Summary Sheet _Summary OF Stock " xfId="1240" xr:uid="{00000000-0005-0000-0000-0000D30B0000}"/>
    <cellStyle name="_Local employee salary 08-2007_Limit Chart HSBC-April '09_Summary Sheet _TrialBal 30th June '10-2" xfId="1241" xr:uid="{00000000-0005-0000-0000-0000D40B0000}"/>
    <cellStyle name="_Local employee salary 08-2007_Limit Chart HSBC-April '09_Transit" xfId="1242" xr:uid="{00000000-0005-0000-0000-0000D50B0000}"/>
    <cellStyle name="_Local employee salary 08-2007_Limit Chart HSBC-April '09_Transit_~2136082" xfId="1243" xr:uid="{00000000-0005-0000-0000-0000D60B0000}"/>
    <cellStyle name="_Local employee salary 08-2007_Limit Chart HSBC-April '09_Transit_Closing Stock of 31st August'10" xfId="1244" xr:uid="{00000000-0005-0000-0000-0000D70B0000}"/>
    <cellStyle name="_Local employee salary 08-2007_Limit Chart HSBC-April '09_Transit_Closing Stock of 31st August'10_~2136082" xfId="1245" xr:uid="{00000000-0005-0000-0000-0000D80B0000}"/>
    <cellStyle name="_Local employee salary 08-2007_Limit Chart HSBC-April '09_TrialBal 30th June '10-2" xfId="1246" xr:uid="{00000000-0005-0000-0000-0000D90B0000}"/>
    <cellStyle name="_Local employee salary 08-2007_Limit Chart HSBC-MAY '09" xfId="1247" xr:uid="{00000000-0005-0000-0000-0000DA0B0000}"/>
    <cellStyle name="_Local employee salary 08-2007_Limit Chart HSBC-MAY '09 2" xfId="3206" xr:uid="{00000000-0005-0000-0000-0000DB0B0000}"/>
    <cellStyle name="_Local employee salary 08-2007_Limit Chart HSBC-MAY '09_~2136082" xfId="1248" xr:uid="{00000000-0005-0000-0000-0000DC0B0000}"/>
    <cellStyle name="_Local employee salary 08-2007_Limit Chart HSBC-MAY '09_Addition Fixed Assets" xfId="1249" xr:uid="{00000000-0005-0000-0000-0000DD0B0000}"/>
    <cellStyle name="_Local employee salary 08-2007_Limit Chart HSBC-MAY '09_Book2" xfId="1250" xr:uid="{00000000-0005-0000-0000-0000DE0B0000}"/>
    <cellStyle name="_Local employee salary 08-2007_Limit Chart HSBC-MAY '09_Closing Stock of 31st August'10" xfId="1251" xr:uid="{00000000-0005-0000-0000-0000DF0B0000}"/>
    <cellStyle name="_Local employee salary 08-2007_Limit Chart HSBC-MAY '09_Copy of Fabrics Closing Stock of 09-10" xfId="1252" xr:uid="{00000000-0005-0000-0000-0000E00B0000}"/>
    <cellStyle name="_Local employee salary 08-2007_Limit Chart HSBC-MAY '09_Financial Statement - EGMCL 30th  June'10(New)" xfId="1253" xr:uid="{00000000-0005-0000-0000-0000E10B0000}"/>
    <cellStyle name="_Local employee salary 08-2007_Limit Chart HSBC-MAY '09_Financial Statement - EGMCL 30th Sep '2010" xfId="1254" xr:uid="{00000000-0005-0000-0000-0000E20B0000}"/>
    <cellStyle name="_Local employee salary 08-2007_Limit Chart HSBC-MAY '09_Financial Statement - EGMCL dated 17.06.10" xfId="1255" xr:uid="{00000000-0005-0000-0000-0000E30B0000}"/>
    <cellStyle name="_Local employee salary 08-2007_Limit Chart HSBC-MAY '09_Financial Statement - EGMCL May'10" xfId="1256" xr:uid="{00000000-0005-0000-0000-0000E40B0000}"/>
    <cellStyle name="_Local employee salary 08-2007_Limit Chart HSBC-MAY '09_Import Register (Unit-1)" xfId="3207" xr:uid="{00000000-0005-0000-0000-0000E50B0000}"/>
    <cellStyle name="_Local employee salary 08-2007_Limit Chart HSBC-MAY '09_Import Register (Unit-1) 2" xfId="3208" xr:uid="{00000000-0005-0000-0000-0000E60B0000}"/>
    <cellStyle name="_Local employee salary 08-2007_Limit Chart HSBC-MAY '09_Summary OF Stock " xfId="1257" xr:uid="{00000000-0005-0000-0000-0000E70B0000}"/>
    <cellStyle name="_Local employee salary 08-2007_Limit Chart HSBC-MAY '09_Summary OF Stock _Addition Fixed Assets" xfId="1258" xr:uid="{00000000-0005-0000-0000-0000E80B0000}"/>
    <cellStyle name="_Local employee salary 08-2007_Limit Chart HSBC-MAY '09_Summary OF Stock _Book2" xfId="1259" xr:uid="{00000000-0005-0000-0000-0000E90B0000}"/>
    <cellStyle name="_Local employee salary 08-2007_Limit Chart HSBC-MAY '09_Summary OF Stock _Closing Stock of 31st August'10" xfId="1260" xr:uid="{00000000-0005-0000-0000-0000EA0B0000}"/>
    <cellStyle name="_Local employee salary 08-2007_Limit Chart HSBC-MAY '09_Summary OF Stock _Copy of Fabrics Closing Stock of 09-10" xfId="1261" xr:uid="{00000000-0005-0000-0000-0000EB0B0000}"/>
    <cellStyle name="_Local employee salary 08-2007_Limit Chart HSBC-MAY '09_Summary OF Stock _Financial Statement - EGMCL 30th  June'10(New)" xfId="1262" xr:uid="{00000000-0005-0000-0000-0000EC0B0000}"/>
    <cellStyle name="_Local employee salary 08-2007_Limit Chart HSBC-MAY '09_Summary OF Stock _Financial Statement - EGMCL 30th Sep '2010" xfId="1263" xr:uid="{00000000-0005-0000-0000-0000ED0B0000}"/>
    <cellStyle name="_Local employee salary 08-2007_Limit Chart HSBC-MAY '09_Summary Sheet " xfId="1264" xr:uid="{00000000-0005-0000-0000-0000EE0B0000}"/>
    <cellStyle name="_Local employee salary 08-2007_Limit Chart HSBC-MAY '09_Summary Sheet _Addition Fixed Assets" xfId="1265" xr:uid="{00000000-0005-0000-0000-0000EF0B0000}"/>
    <cellStyle name="_Local employee salary 08-2007_Limit Chart HSBC-MAY '09_Summary Sheet _Book2" xfId="1266" xr:uid="{00000000-0005-0000-0000-0000F00B0000}"/>
    <cellStyle name="_Local employee salary 08-2007_Limit Chart HSBC-MAY '09_Summary Sheet _Closing Stock of 31st August'10" xfId="1267" xr:uid="{00000000-0005-0000-0000-0000F10B0000}"/>
    <cellStyle name="_Local employee salary 08-2007_Limit Chart HSBC-MAY '09_Summary Sheet _Copy of Fabrics Closing Stock of 09-10" xfId="1268" xr:uid="{00000000-0005-0000-0000-0000F20B0000}"/>
    <cellStyle name="_Local employee salary 08-2007_Limit Chart HSBC-MAY '09_Summary Sheet _Financial Statement - EGMCL 30th  June'10(New)" xfId="1269" xr:uid="{00000000-0005-0000-0000-0000F30B0000}"/>
    <cellStyle name="_Local employee salary 08-2007_Limit Chart HSBC-MAY '09_Summary Sheet _Financial Statement - EGMCL 30th Sep '2010" xfId="1270" xr:uid="{00000000-0005-0000-0000-0000F40B0000}"/>
    <cellStyle name="_Local employee salary 08-2007_Limit Chart HSBC-MAY '09_Summary Sheet _Financial Statement - EGMCL dated 17.06.10" xfId="1271" xr:uid="{00000000-0005-0000-0000-0000F50B0000}"/>
    <cellStyle name="_Local employee salary 08-2007_Limit Chart HSBC-MAY '09_Summary Sheet _Financial Statement - EGMCL May'10" xfId="1272" xr:uid="{00000000-0005-0000-0000-0000F60B0000}"/>
    <cellStyle name="_Local employee salary 08-2007_Limit Chart HSBC-MAY '09_Summary Sheet _Summary OF Stock " xfId="1273" xr:uid="{00000000-0005-0000-0000-0000F70B0000}"/>
    <cellStyle name="_Local employee salary 08-2007_Limit Chart HSBC-MAY '09_Summary Sheet _TrialBal 30th June '10-2" xfId="1274" xr:uid="{00000000-0005-0000-0000-0000F80B0000}"/>
    <cellStyle name="_Local employee salary 08-2007_Limit Chart HSBC-MAY '09_Transit" xfId="1275" xr:uid="{00000000-0005-0000-0000-0000F90B0000}"/>
    <cellStyle name="_Local employee salary 08-2007_Limit Chart HSBC-MAY '09_Transit_Closing Stock of 31st August'10" xfId="1276" xr:uid="{00000000-0005-0000-0000-0000FA0B0000}"/>
    <cellStyle name="_Local employee salary 08-2007_Limit Chart HSBC-MAY '09_TrialBal 30th June '10-2" xfId="1277" xr:uid="{00000000-0005-0000-0000-0000FB0B0000}"/>
    <cellStyle name="_Local employee salary 08-2007_limit status-  March '09" xfId="1278" xr:uid="{00000000-0005-0000-0000-0000FC0B0000}"/>
    <cellStyle name="_Local employee salary 08-2007_limit status-  March '09 2" xfId="3209" xr:uid="{00000000-0005-0000-0000-0000FD0B0000}"/>
    <cellStyle name="_Local employee salary 08-2007_limit status-  March '09_1" xfId="1279" xr:uid="{00000000-0005-0000-0000-0000FE0B0000}"/>
    <cellStyle name="_Local employee salary 08-2007_limit status-  March '09_1 2" xfId="3210" xr:uid="{00000000-0005-0000-0000-0000FF0B0000}"/>
    <cellStyle name="_Local employee salary 08-2007_limit status-  March '09_1_Addition Fixed Assets" xfId="1280" xr:uid="{00000000-0005-0000-0000-0000000C0000}"/>
    <cellStyle name="_Local employee salary 08-2007_limit status-  March '09_1_BANK POSITION FOR ALL BANK ( CITI, HSBC &amp; SCB )" xfId="6335" xr:uid="{00000000-0005-0000-0000-0000010C0000}"/>
    <cellStyle name="_Local employee salary 08-2007_limit status-  March '09_1_BANK POSITION FOR ALL BANK ( CITI, HSBC &amp; SCB ) 2" xfId="6336" xr:uid="{00000000-0005-0000-0000-0000020C0000}"/>
    <cellStyle name="_Local employee salary 08-2007_limit status-  March '09_1_BANK POSITION FOR ALL BANK ( CITI, HSBC &amp; SCB ) 3" xfId="6337" xr:uid="{00000000-0005-0000-0000-0000030C0000}"/>
    <cellStyle name="_Local employee salary 08-2007_limit status-  March '09_1_BANK POSITION FOR ALL BANK ( CITI, HSBC , SCB &amp; EBL )" xfId="6338" xr:uid="{00000000-0005-0000-0000-0000040C0000}"/>
    <cellStyle name="_Local employee salary 08-2007_limit status-  March '09_1_BANK POSITION FOR ALL BANK ( CITI, HSBC , SCB &amp; EBL ) 2" xfId="7814" xr:uid="{00000000-0005-0000-0000-0000050C0000}"/>
    <cellStyle name="_Local employee salary 08-2007_limit status-  March '09_1_Book2" xfId="1281" xr:uid="{00000000-0005-0000-0000-0000060C0000}"/>
    <cellStyle name="_Local employee salary 08-2007_limit status-  March '09_1_Citi MOB - June, 2011 ( Final )- REVISED" xfId="6339" xr:uid="{00000000-0005-0000-0000-0000070C0000}"/>
    <cellStyle name="_Local employee salary 08-2007_limit status-  March '09_1_CITI MOB  Month of December 2011- Final" xfId="6340" xr:uid="{00000000-0005-0000-0000-0000080C0000}"/>
    <cellStyle name="_Local employee salary 08-2007_limit status-  March '09_1_Closing Stock of 31st August'10" xfId="1282" xr:uid="{00000000-0005-0000-0000-0000090C0000}"/>
    <cellStyle name="_Local employee salary 08-2007_limit status-  March '09_1_Copy of Fabrics Closing Stock of 09-10" xfId="1283" xr:uid="{00000000-0005-0000-0000-00000A0C0000}"/>
    <cellStyle name="_Local employee salary 08-2007_limit status-  March '09_1_EGMCL-FUND-PLAN-CITI" xfId="6341" xr:uid="{00000000-0005-0000-0000-00000B0C0000}"/>
    <cellStyle name="_Local employee salary 08-2007_limit status-  March '09_1_EGMCL-FUND-PLAN-CITI -1" xfId="6342" xr:uid="{00000000-0005-0000-0000-00000C0C0000}"/>
    <cellStyle name="_Local employee salary 08-2007_limit status-  March '09_1_EGMCL-FUND-PLAN-CITI -1 2" xfId="6343" xr:uid="{00000000-0005-0000-0000-00000D0C0000}"/>
    <cellStyle name="_Local employee salary 08-2007_limit status-  March '09_1_EGMCL-FUND-PLAN-CITI -1 3" xfId="6344" xr:uid="{00000000-0005-0000-0000-00000E0C0000}"/>
    <cellStyle name="_Local employee salary 08-2007_limit status-  March '09_1_EGMCL-FUND-PLAN-CITI 2" xfId="6345" xr:uid="{00000000-0005-0000-0000-00000F0C0000}"/>
    <cellStyle name="_Local employee salary 08-2007_limit status-  March '09_1_EGMCL-FUND-PLAN-CITI 3" xfId="6346" xr:uid="{00000000-0005-0000-0000-0000100C0000}"/>
    <cellStyle name="_Local employee salary 08-2007_limit status-  March '09_1_EGMCL-FUND-PLAN-CITI 4" xfId="7815" xr:uid="{00000000-0005-0000-0000-0000110C0000}"/>
    <cellStyle name="_Local employee salary 08-2007_limit status-  March '09_1_Financial Statement - EGMCL 30th  June'10(New)" xfId="1284" xr:uid="{00000000-0005-0000-0000-0000120C0000}"/>
    <cellStyle name="_Local employee salary 08-2007_limit status-  March '09_1_Financial Statement - EGMCL 30th Sep '2010" xfId="1285" xr:uid="{00000000-0005-0000-0000-0000130C0000}"/>
    <cellStyle name="_Local employee salary 08-2007_limit status-  March '09_1_Financial Statement - EGMCL dated 17.06.10" xfId="1286" xr:uid="{00000000-0005-0000-0000-0000140C0000}"/>
    <cellStyle name="_Local employee salary 08-2007_limit status-  March '09_1_Financial Statement - EGMCL May'10" xfId="1287" xr:uid="{00000000-0005-0000-0000-0000150C0000}"/>
    <cellStyle name="_Local employee salary 08-2007_limit status-  March '09_1_Import Register (Unit-1)" xfId="3211" xr:uid="{00000000-0005-0000-0000-0000160C0000}"/>
    <cellStyle name="_Local employee salary 08-2007_limit status-  March '09_1_Import Register (Unit-1) 2" xfId="3212" xr:uid="{00000000-0005-0000-0000-0000170C0000}"/>
    <cellStyle name="_Local employee salary 08-2007_limit status-  March '09_1_June Export" xfId="6347" xr:uid="{00000000-0005-0000-0000-0000180C0000}"/>
    <cellStyle name="_Local employee salary 08-2007_limit status-  March '09_1_June Export 2" xfId="6348" xr:uid="{00000000-0005-0000-0000-0000190C0000}"/>
    <cellStyle name="_Local employee salary 08-2007_limit status-  March '09_1_June Export 3" xfId="6349" xr:uid="{00000000-0005-0000-0000-00001A0C0000}"/>
    <cellStyle name="_Local employee salary 08-2007_limit status-  March '09_1_June Import" xfId="6350" xr:uid="{00000000-0005-0000-0000-00001B0C0000}"/>
    <cellStyle name="_Local employee salary 08-2007_limit status-  March '09_1_June Import 2" xfId="6351" xr:uid="{00000000-0005-0000-0000-00001C0C0000}"/>
    <cellStyle name="_Local employee salary 08-2007_limit status-  March '09_1_June Import 3" xfId="6352" xr:uid="{00000000-0005-0000-0000-00001D0C0000}"/>
    <cellStyle name="_Local employee salary 08-2007_limit status-  March '09_1_Summary OF Stock " xfId="1288" xr:uid="{00000000-0005-0000-0000-00001E0C0000}"/>
    <cellStyle name="_Local employee salary 08-2007_limit status-  March '09_1_Summary OF Stock _Addition Fixed Assets" xfId="1289" xr:uid="{00000000-0005-0000-0000-00001F0C0000}"/>
    <cellStyle name="_Local employee salary 08-2007_limit status-  March '09_1_Summary OF Stock _Book2" xfId="1290" xr:uid="{00000000-0005-0000-0000-0000200C0000}"/>
    <cellStyle name="_Local employee salary 08-2007_limit status-  March '09_1_Summary OF Stock _Closing Stock of 31st August'10" xfId="1291" xr:uid="{00000000-0005-0000-0000-0000210C0000}"/>
    <cellStyle name="_Local employee salary 08-2007_limit status-  March '09_1_Summary OF Stock _Copy of Fabrics Closing Stock of 09-10" xfId="1292" xr:uid="{00000000-0005-0000-0000-0000220C0000}"/>
    <cellStyle name="_Local employee salary 08-2007_limit status-  March '09_1_Summary OF Stock _Financial Statement - EGMCL 30th  June'10(New)" xfId="1293" xr:uid="{00000000-0005-0000-0000-0000230C0000}"/>
    <cellStyle name="_Local employee salary 08-2007_limit status-  March '09_1_Summary OF Stock _Financial Statement - EGMCL 30th Sep '2010" xfId="1294" xr:uid="{00000000-0005-0000-0000-0000240C0000}"/>
    <cellStyle name="_Local employee salary 08-2007_limit status-  March '09_1_Transit" xfId="1295" xr:uid="{00000000-0005-0000-0000-0000250C0000}"/>
    <cellStyle name="_Local employee salary 08-2007_limit status-  March '09_1_TrialBal 30th June '10-2" xfId="1296" xr:uid="{00000000-0005-0000-0000-0000260C0000}"/>
    <cellStyle name="_Local employee salary 08-2007_limit status-  March '09_Addition Fixed Assets" xfId="1297" xr:uid="{00000000-0005-0000-0000-0000270C0000}"/>
    <cellStyle name="_Local employee salary 08-2007_limit status-  March '09_BANK POSITION FOR ALL BANK ( CITI, HSBC &amp; SCB )" xfId="6353" xr:uid="{00000000-0005-0000-0000-0000280C0000}"/>
    <cellStyle name="_Local employee salary 08-2007_limit status-  March '09_BANK POSITION FOR ALL BANK ( CITI, HSBC &amp; SCB ) 2" xfId="6354" xr:uid="{00000000-0005-0000-0000-0000290C0000}"/>
    <cellStyle name="_Local employee salary 08-2007_limit status-  March '09_BANK POSITION FOR ALL BANK ( CITI, HSBC &amp; SCB ) 3" xfId="6355" xr:uid="{00000000-0005-0000-0000-00002A0C0000}"/>
    <cellStyle name="_Local employee salary 08-2007_limit status-  March '09_BANK POSITION FOR ALL BANK ( CITI, HSBC , SCB &amp; EBL )" xfId="6356" xr:uid="{00000000-0005-0000-0000-00002B0C0000}"/>
    <cellStyle name="_Local employee salary 08-2007_limit status-  March '09_BANK POSITION FOR ALL BANK ( CITI, HSBC , SCB &amp; EBL ) 2" xfId="7816" xr:uid="{00000000-0005-0000-0000-00002C0C0000}"/>
    <cellStyle name="_Local employee salary 08-2007_limit status-  March '09_Book2" xfId="1298" xr:uid="{00000000-0005-0000-0000-00002D0C0000}"/>
    <cellStyle name="_Local employee salary 08-2007_limit status-  March '09_Citi MOB - June, 2011 ( Final )- REVISED" xfId="6357" xr:uid="{00000000-0005-0000-0000-00002E0C0000}"/>
    <cellStyle name="_Local employee salary 08-2007_limit status-  March '09_CITI MOB  Month of December 2011- Final" xfId="6358" xr:uid="{00000000-0005-0000-0000-00002F0C0000}"/>
    <cellStyle name="_Local employee salary 08-2007_limit status-  March '09_Closing Stock of 31st August'10" xfId="1299" xr:uid="{00000000-0005-0000-0000-0000300C0000}"/>
    <cellStyle name="_Local employee salary 08-2007_limit status-  March '09_Copy of Fabrics Closing Stock of 09-10" xfId="1300" xr:uid="{00000000-0005-0000-0000-0000310C0000}"/>
    <cellStyle name="_Local employee salary 08-2007_limit status-  March '09_EGMCL-FUND-PLAN-CITI" xfId="6359" xr:uid="{00000000-0005-0000-0000-0000320C0000}"/>
    <cellStyle name="_Local employee salary 08-2007_limit status-  March '09_EGMCL-FUND-PLAN-CITI -1" xfId="6360" xr:uid="{00000000-0005-0000-0000-0000330C0000}"/>
    <cellStyle name="_Local employee salary 08-2007_limit status-  March '09_EGMCL-FUND-PLAN-CITI -1 2" xfId="6361" xr:uid="{00000000-0005-0000-0000-0000340C0000}"/>
    <cellStyle name="_Local employee salary 08-2007_limit status-  March '09_EGMCL-FUND-PLAN-CITI -1 3" xfId="6362" xr:uid="{00000000-0005-0000-0000-0000350C0000}"/>
    <cellStyle name="_Local employee salary 08-2007_limit status-  March '09_EGMCL-FUND-PLAN-CITI 2" xfId="6363" xr:uid="{00000000-0005-0000-0000-0000360C0000}"/>
    <cellStyle name="_Local employee salary 08-2007_limit status-  March '09_EGMCL-FUND-PLAN-CITI 3" xfId="6364" xr:uid="{00000000-0005-0000-0000-0000370C0000}"/>
    <cellStyle name="_Local employee salary 08-2007_limit status-  March '09_EGMCL-FUND-PLAN-CITI 4" xfId="7817" xr:uid="{00000000-0005-0000-0000-0000380C0000}"/>
    <cellStyle name="_Local employee salary 08-2007_limit status-  March '09_Financial Statement - EGMCL 30th  June'10(New)" xfId="1301" xr:uid="{00000000-0005-0000-0000-0000390C0000}"/>
    <cellStyle name="_Local employee salary 08-2007_limit status-  March '09_Financial Statement - EGMCL 30th Sep '2010" xfId="1302" xr:uid="{00000000-0005-0000-0000-00003A0C0000}"/>
    <cellStyle name="_Local employee salary 08-2007_limit status-  March '09_Financial Statement - EGMCL dated 17.06.10" xfId="1303" xr:uid="{00000000-0005-0000-0000-00003B0C0000}"/>
    <cellStyle name="_Local employee salary 08-2007_limit status-  March '09_Financial Statement - EGMCL May'10" xfId="1304" xr:uid="{00000000-0005-0000-0000-00003C0C0000}"/>
    <cellStyle name="_Local employee salary 08-2007_limit status-  March '09_Import Register (Unit-1)" xfId="3213" xr:uid="{00000000-0005-0000-0000-00003D0C0000}"/>
    <cellStyle name="_Local employee salary 08-2007_limit status-  March '09_Import Register (Unit-1) 2" xfId="3214" xr:uid="{00000000-0005-0000-0000-00003E0C0000}"/>
    <cellStyle name="_Local employee salary 08-2007_limit status-  March '09_June Export" xfId="6365" xr:uid="{00000000-0005-0000-0000-00003F0C0000}"/>
    <cellStyle name="_Local employee salary 08-2007_limit status-  March '09_June Export 2" xfId="6366" xr:uid="{00000000-0005-0000-0000-0000400C0000}"/>
    <cellStyle name="_Local employee salary 08-2007_limit status-  March '09_June Export 3" xfId="6367" xr:uid="{00000000-0005-0000-0000-0000410C0000}"/>
    <cellStyle name="_Local employee salary 08-2007_limit status-  March '09_June Import" xfId="6368" xr:uid="{00000000-0005-0000-0000-0000420C0000}"/>
    <cellStyle name="_Local employee salary 08-2007_limit status-  March '09_June Import 2" xfId="6369" xr:uid="{00000000-0005-0000-0000-0000430C0000}"/>
    <cellStyle name="_Local employee salary 08-2007_limit status-  March '09_June Import 3" xfId="6370" xr:uid="{00000000-0005-0000-0000-0000440C0000}"/>
    <cellStyle name="_Local employee salary 08-2007_limit status-  March '09_Summary OF Stock " xfId="1305" xr:uid="{00000000-0005-0000-0000-0000450C0000}"/>
    <cellStyle name="_Local employee salary 08-2007_limit status-  March '09_Summary OF Stock _Addition Fixed Assets" xfId="1306" xr:uid="{00000000-0005-0000-0000-0000460C0000}"/>
    <cellStyle name="_Local employee salary 08-2007_limit status-  March '09_Summary OF Stock _Book2" xfId="1307" xr:uid="{00000000-0005-0000-0000-0000470C0000}"/>
    <cellStyle name="_Local employee salary 08-2007_limit status-  March '09_Summary OF Stock _Closing Stock of 31st August'10" xfId="1308" xr:uid="{00000000-0005-0000-0000-0000480C0000}"/>
    <cellStyle name="_Local employee salary 08-2007_limit status-  March '09_Summary OF Stock _Copy of Fabrics Closing Stock of 09-10" xfId="1309" xr:uid="{00000000-0005-0000-0000-0000490C0000}"/>
    <cellStyle name="_Local employee salary 08-2007_limit status-  March '09_Summary OF Stock _Financial Statement - EGMCL 30th  June'10(New)" xfId="1310" xr:uid="{00000000-0005-0000-0000-00004A0C0000}"/>
    <cellStyle name="_Local employee salary 08-2007_limit status-  March '09_Summary OF Stock _Financial Statement - EGMCL 30th Sep '2010" xfId="1311" xr:uid="{00000000-0005-0000-0000-00004B0C0000}"/>
    <cellStyle name="_Local employee salary 08-2007_limit status-  March '09_Transit" xfId="1312" xr:uid="{00000000-0005-0000-0000-00004C0C0000}"/>
    <cellStyle name="_Local employee salary 08-2007_limit status-  March '09_TrialBal 30th June '10-2" xfId="1313" xr:uid="{00000000-0005-0000-0000-00004D0C0000}"/>
    <cellStyle name="_Local employee salary 08-2007_limit status- April  '09-CITI " xfId="1314" xr:uid="{00000000-0005-0000-0000-00004E0C0000}"/>
    <cellStyle name="_Local employee salary 08-2007_limit status- April  '09-CITI  2" xfId="3215" xr:uid="{00000000-0005-0000-0000-00004F0C0000}"/>
    <cellStyle name="_Local employee salary 08-2007_limit status- April  '09-CITI _Addition Fixed Assets" xfId="1315" xr:uid="{00000000-0005-0000-0000-0000500C0000}"/>
    <cellStyle name="_Local employee salary 08-2007_limit status- April  '09-CITI _BANK POSITION FOR ALL BANK ( CITI, HSBC &amp; SCB )" xfId="6371" xr:uid="{00000000-0005-0000-0000-0000510C0000}"/>
    <cellStyle name="_Local employee salary 08-2007_limit status- April  '09-CITI _BANK POSITION FOR ALL BANK ( CITI, HSBC &amp; SCB ) 2" xfId="6372" xr:uid="{00000000-0005-0000-0000-0000520C0000}"/>
    <cellStyle name="_Local employee salary 08-2007_limit status- April  '09-CITI _BANK POSITION FOR ALL BANK ( CITI, HSBC &amp; SCB ) 3" xfId="6373" xr:uid="{00000000-0005-0000-0000-0000530C0000}"/>
    <cellStyle name="_Local employee salary 08-2007_limit status- April  '09-CITI _BANK POSITION FOR ALL BANK ( CITI, HSBC , SCB &amp; EBL )" xfId="6374" xr:uid="{00000000-0005-0000-0000-0000540C0000}"/>
    <cellStyle name="_Local employee salary 08-2007_limit status- April  '09-CITI _BANK POSITION FOR ALL BANK ( CITI, HSBC , SCB &amp; EBL ) 2" xfId="7818" xr:uid="{00000000-0005-0000-0000-0000550C0000}"/>
    <cellStyle name="_Local employee salary 08-2007_limit status- April  '09-CITI _Book2" xfId="1316" xr:uid="{00000000-0005-0000-0000-0000560C0000}"/>
    <cellStyle name="_Local employee salary 08-2007_limit status- April  '09-CITI _Citi MOB - June, 2011 ( Final )- REVISED" xfId="6375" xr:uid="{00000000-0005-0000-0000-0000570C0000}"/>
    <cellStyle name="_Local employee salary 08-2007_limit status- April  '09-CITI _CITI MOB  Month of December 2011- Final" xfId="6376" xr:uid="{00000000-0005-0000-0000-0000580C0000}"/>
    <cellStyle name="_Local employee salary 08-2007_limit status- April  '09-CITI _Closing Stock of 31st August'10" xfId="1317" xr:uid="{00000000-0005-0000-0000-0000590C0000}"/>
    <cellStyle name="_Local employee salary 08-2007_limit status- April  '09-CITI _Copy of Fabrics Closing Stock of 09-10" xfId="1318" xr:uid="{00000000-0005-0000-0000-00005A0C0000}"/>
    <cellStyle name="_Local employee salary 08-2007_limit status- April  '09-CITI _EGMCL-FUND-PLAN-CITI" xfId="6377" xr:uid="{00000000-0005-0000-0000-00005B0C0000}"/>
    <cellStyle name="_Local employee salary 08-2007_limit status- April  '09-CITI _EGMCL-FUND-PLAN-CITI -1" xfId="6378" xr:uid="{00000000-0005-0000-0000-00005C0C0000}"/>
    <cellStyle name="_Local employee salary 08-2007_limit status- April  '09-CITI _EGMCL-FUND-PLAN-CITI -1 2" xfId="6379" xr:uid="{00000000-0005-0000-0000-00005D0C0000}"/>
    <cellStyle name="_Local employee salary 08-2007_limit status- April  '09-CITI _EGMCL-FUND-PLAN-CITI -1 3" xfId="6380" xr:uid="{00000000-0005-0000-0000-00005E0C0000}"/>
    <cellStyle name="_Local employee salary 08-2007_limit status- April  '09-CITI _EGMCL-FUND-PLAN-CITI 2" xfId="6381" xr:uid="{00000000-0005-0000-0000-00005F0C0000}"/>
    <cellStyle name="_Local employee salary 08-2007_limit status- April  '09-CITI _EGMCL-FUND-PLAN-CITI 3" xfId="6382" xr:uid="{00000000-0005-0000-0000-0000600C0000}"/>
    <cellStyle name="_Local employee salary 08-2007_limit status- April  '09-CITI _EGMCL-FUND-PLAN-CITI 4" xfId="7819" xr:uid="{00000000-0005-0000-0000-0000610C0000}"/>
    <cellStyle name="_Local employee salary 08-2007_limit status- April  '09-CITI _Financial Statement - EGMCL 30th  June'10(New)" xfId="1319" xr:uid="{00000000-0005-0000-0000-0000620C0000}"/>
    <cellStyle name="_Local employee salary 08-2007_limit status- April  '09-CITI _Financial Statement - EGMCL 30th Sep '2010" xfId="1320" xr:uid="{00000000-0005-0000-0000-0000630C0000}"/>
    <cellStyle name="_Local employee salary 08-2007_limit status- April  '09-CITI _Financial Statement - EGMCL dated 17.06.10" xfId="1321" xr:uid="{00000000-0005-0000-0000-0000640C0000}"/>
    <cellStyle name="_Local employee salary 08-2007_limit status- April  '09-CITI _Financial Statement - EGMCL May'10" xfId="1322" xr:uid="{00000000-0005-0000-0000-0000650C0000}"/>
    <cellStyle name="_Local employee salary 08-2007_limit status- April  '09-CITI _Import Register (Unit-1)" xfId="3216" xr:uid="{00000000-0005-0000-0000-0000660C0000}"/>
    <cellStyle name="_Local employee salary 08-2007_limit status- April  '09-CITI _Import Register (Unit-1) 2" xfId="3217" xr:uid="{00000000-0005-0000-0000-0000670C0000}"/>
    <cellStyle name="_Local employee salary 08-2007_limit status- April  '09-CITI _June Export" xfId="6383" xr:uid="{00000000-0005-0000-0000-0000680C0000}"/>
    <cellStyle name="_Local employee salary 08-2007_limit status- April  '09-CITI _June Export 2" xfId="6384" xr:uid="{00000000-0005-0000-0000-0000690C0000}"/>
    <cellStyle name="_Local employee salary 08-2007_limit status- April  '09-CITI _June Export 3" xfId="6385" xr:uid="{00000000-0005-0000-0000-00006A0C0000}"/>
    <cellStyle name="_Local employee salary 08-2007_limit status- April  '09-CITI _June Import" xfId="6386" xr:uid="{00000000-0005-0000-0000-00006B0C0000}"/>
    <cellStyle name="_Local employee salary 08-2007_limit status- April  '09-CITI _June Import 2" xfId="6387" xr:uid="{00000000-0005-0000-0000-00006C0C0000}"/>
    <cellStyle name="_Local employee salary 08-2007_limit status- April  '09-CITI _June Import 3" xfId="6388" xr:uid="{00000000-0005-0000-0000-00006D0C0000}"/>
    <cellStyle name="_Local employee salary 08-2007_limit status- April  '09-CITI _Summary OF Stock " xfId="1323" xr:uid="{00000000-0005-0000-0000-00006E0C0000}"/>
    <cellStyle name="_Local employee salary 08-2007_limit status- April  '09-CITI _Summary OF Stock _Addition Fixed Assets" xfId="1324" xr:uid="{00000000-0005-0000-0000-00006F0C0000}"/>
    <cellStyle name="_Local employee salary 08-2007_limit status- April  '09-CITI _Summary OF Stock _Book2" xfId="1325" xr:uid="{00000000-0005-0000-0000-0000700C0000}"/>
    <cellStyle name="_Local employee salary 08-2007_limit status- April  '09-CITI _Summary OF Stock _Closing Stock of 31st August'10" xfId="1326" xr:uid="{00000000-0005-0000-0000-0000710C0000}"/>
    <cellStyle name="_Local employee salary 08-2007_limit status- April  '09-CITI _Summary OF Stock _Copy of Fabrics Closing Stock of 09-10" xfId="1327" xr:uid="{00000000-0005-0000-0000-0000720C0000}"/>
    <cellStyle name="_Local employee salary 08-2007_limit status- April  '09-CITI _Summary OF Stock _Financial Statement - EGMCL 30th  June'10(New)" xfId="1328" xr:uid="{00000000-0005-0000-0000-0000730C0000}"/>
    <cellStyle name="_Local employee salary 08-2007_limit status- April  '09-CITI _Summary OF Stock _Financial Statement - EGMCL 30th Sep '2010" xfId="1329" xr:uid="{00000000-0005-0000-0000-0000740C0000}"/>
    <cellStyle name="_Local employee salary 08-2007_limit status- April  '09-CITI _Transit" xfId="1330" xr:uid="{00000000-0005-0000-0000-0000750C0000}"/>
    <cellStyle name="_Local employee salary 08-2007_limit status- April  '09-CITI _TrialBal 30th June '10-2" xfId="1331" xr:uid="{00000000-0005-0000-0000-0000760C0000}"/>
    <cellStyle name="_Local employee salary 08-2007_Pay Roll Analysis_Dec 08" xfId="3218" xr:uid="{00000000-0005-0000-0000-0000770C0000}"/>
    <cellStyle name="_Local employee salary 08-2007_Pay Roll Analysis_Dec 08 2" xfId="3219" xr:uid="{00000000-0005-0000-0000-0000780C0000}"/>
    <cellStyle name="_Local employee salary 08-2007_Pay Roll Analysis_Dec 08_Carton" xfId="3220" xr:uid="{00000000-0005-0000-0000-0000790C0000}"/>
    <cellStyle name="_Local employee salary 08-2007_Pay Roll Analysis_Dec 08_Carton 2" xfId="3221" xr:uid="{00000000-0005-0000-0000-00007A0C0000}"/>
    <cellStyle name="_Local employee salary 08-2007_Pay Roll Analysis_Dec 08_Expenses Perfomance March'09" xfId="3222" xr:uid="{00000000-0005-0000-0000-00007B0C0000}"/>
    <cellStyle name="_Local employee salary 08-2007_Pay Roll Analysis_Dec 08_Expenses Perfomance March'09 2" xfId="3223" xr:uid="{00000000-0005-0000-0000-00007C0C0000}"/>
    <cellStyle name="_Local employee salary 08-2007_Pay Roll Analysis_Dec 08_EXPORT-MAY" xfId="3224" xr:uid="{00000000-0005-0000-0000-00007D0C0000}"/>
    <cellStyle name="_Local employee salary 08-2007_Pay Roll Analysis_Dec 08_EXPORT-MAY 2" xfId="3225" xr:uid="{00000000-0005-0000-0000-00007E0C0000}"/>
    <cellStyle name="_Local employee salary 08-2007_Pay Roll Analysis_Dec 08_MIS For the Month Of Aug_09" xfId="3226" xr:uid="{00000000-0005-0000-0000-00007F0C0000}"/>
    <cellStyle name="_Local employee salary 08-2007_Pay Roll Analysis_Dec 08_MIS For the Month Of Aug_09 2" xfId="3227" xr:uid="{00000000-0005-0000-0000-0000800C0000}"/>
    <cellStyle name="_Local employee salary 08-2007_Pay Roll Analysis_Dec 08_MIS For the Month Of DEC_09" xfId="3228" xr:uid="{00000000-0005-0000-0000-0000810C0000}"/>
    <cellStyle name="_Local employee salary 08-2007_Pay Roll Analysis_Dec 08_MIS For the Month Of DEC_09 2" xfId="3229" xr:uid="{00000000-0005-0000-0000-0000820C0000}"/>
    <cellStyle name="_Local employee salary 08-2007_Pay Roll Analysis_Dec 08_MIS For the Month Of Sep_09" xfId="3230" xr:uid="{00000000-0005-0000-0000-0000830C0000}"/>
    <cellStyle name="_Local employee salary 08-2007_Pay Roll Analysis_Dec 08_MIS For the Month Of Sep_09 2" xfId="3231" xr:uid="{00000000-0005-0000-0000-0000840C0000}"/>
    <cellStyle name="_Local employee salary 08-2007_Pay Roll Analysis_Dec 08_Production  performance-May,09" xfId="3232" xr:uid="{00000000-0005-0000-0000-0000850C0000}"/>
    <cellStyle name="_Local employee salary 08-2007_Pay Roll Analysis_Dec 08_Production  performance-May,09 2" xfId="3233" xr:uid="{00000000-0005-0000-0000-0000860C0000}"/>
    <cellStyle name="_Local employee salary 08-2007_Pay Roll Analysis_Dec 08_Production Preformance report-March,09" xfId="3234" xr:uid="{00000000-0005-0000-0000-0000870C0000}"/>
    <cellStyle name="_Local employee salary 08-2007_Pay Roll Analysis_Dec 08_Production Preformance report-March,09 2" xfId="3235" xr:uid="{00000000-0005-0000-0000-0000880C0000}"/>
    <cellStyle name="_Local employee salary 08-2007_Pay Roll Analysis_Nov 08" xfId="3236" xr:uid="{00000000-0005-0000-0000-0000890C0000}"/>
    <cellStyle name="_Local employee salary 08-2007_Pay Roll Analysis_Nov 08 2" xfId="3237" xr:uid="{00000000-0005-0000-0000-00008A0C0000}"/>
    <cellStyle name="_Local employee salary 08-2007_Pay Roll Analysis_Nov 08_Carton" xfId="3238" xr:uid="{00000000-0005-0000-0000-00008B0C0000}"/>
    <cellStyle name="_Local employee salary 08-2007_Pay Roll Analysis_Nov 08_Carton 2" xfId="3239" xr:uid="{00000000-0005-0000-0000-00008C0C0000}"/>
    <cellStyle name="_Local employee salary 08-2007_Pay Roll Analysis_Nov 08_Expenses Perfomance March'09" xfId="3240" xr:uid="{00000000-0005-0000-0000-00008D0C0000}"/>
    <cellStyle name="_Local employee salary 08-2007_Pay Roll Analysis_Nov 08_Expenses Perfomance March'09 2" xfId="3241" xr:uid="{00000000-0005-0000-0000-00008E0C0000}"/>
    <cellStyle name="_Local employee salary 08-2007_Pay Roll Analysis_Nov 08_EXPORT-MAY" xfId="3242" xr:uid="{00000000-0005-0000-0000-00008F0C0000}"/>
    <cellStyle name="_Local employee salary 08-2007_Pay Roll Analysis_Nov 08_EXPORT-MAY 2" xfId="3243" xr:uid="{00000000-0005-0000-0000-0000900C0000}"/>
    <cellStyle name="_Local employee salary 08-2007_Pay Roll Analysis_Nov 08_MIS For the Month Of Aug_09" xfId="3244" xr:uid="{00000000-0005-0000-0000-0000910C0000}"/>
    <cellStyle name="_Local employee salary 08-2007_Pay Roll Analysis_Nov 08_MIS For the Month Of Aug_09 2" xfId="3245" xr:uid="{00000000-0005-0000-0000-0000920C0000}"/>
    <cellStyle name="_Local employee salary 08-2007_Pay Roll Analysis_Nov 08_MIS For the Month Of DEC_09" xfId="3246" xr:uid="{00000000-0005-0000-0000-0000930C0000}"/>
    <cellStyle name="_Local employee salary 08-2007_Pay Roll Analysis_Nov 08_MIS For the Month Of DEC_09 2" xfId="3247" xr:uid="{00000000-0005-0000-0000-0000940C0000}"/>
    <cellStyle name="_Local employee salary 08-2007_Pay Roll Analysis_Nov 08_MIS For the Month Of Sep_09" xfId="3248" xr:uid="{00000000-0005-0000-0000-0000950C0000}"/>
    <cellStyle name="_Local employee salary 08-2007_Pay Roll Analysis_Nov 08_MIS For the Month Of Sep_09 2" xfId="3249" xr:uid="{00000000-0005-0000-0000-0000960C0000}"/>
    <cellStyle name="_Local employee salary 08-2007_Pay Roll Analysis_Nov 08_Production  performance-May,09" xfId="3250" xr:uid="{00000000-0005-0000-0000-0000970C0000}"/>
    <cellStyle name="_Local employee salary 08-2007_Pay Roll Analysis_Nov 08_Production  performance-May,09 2" xfId="3251" xr:uid="{00000000-0005-0000-0000-0000980C0000}"/>
    <cellStyle name="_Local employee salary 08-2007_Pay Roll Analysis_Nov 08_Production Preformance report-March,09" xfId="3252" xr:uid="{00000000-0005-0000-0000-0000990C0000}"/>
    <cellStyle name="_Local employee salary 08-2007_Pay Roll Analysis_Nov 08_Production Preformance report-March,09 2" xfId="3253" xr:uid="{00000000-0005-0000-0000-00009A0C0000}"/>
    <cellStyle name="_Local employee salary 08-2007_Pay Roll Analysis_Oct 08" xfId="3254" xr:uid="{00000000-0005-0000-0000-00009B0C0000}"/>
    <cellStyle name="_Local employee salary 08-2007_Pay Roll Analysis_Oct 08 2" xfId="3255" xr:uid="{00000000-0005-0000-0000-00009C0C0000}"/>
    <cellStyle name="_Local employee salary 08-2007_Pay Roll Analysis_Oct 08_Carton" xfId="3256" xr:uid="{00000000-0005-0000-0000-00009D0C0000}"/>
    <cellStyle name="_Local employee salary 08-2007_Pay Roll Analysis_Oct 08_Carton 2" xfId="3257" xr:uid="{00000000-0005-0000-0000-00009E0C0000}"/>
    <cellStyle name="_Local employee salary 08-2007_Pay Roll Analysis_Oct 08_Expenses Perfomance March'09" xfId="3258" xr:uid="{00000000-0005-0000-0000-00009F0C0000}"/>
    <cellStyle name="_Local employee salary 08-2007_Pay Roll Analysis_Oct 08_Expenses Perfomance March'09 2" xfId="3259" xr:uid="{00000000-0005-0000-0000-0000A00C0000}"/>
    <cellStyle name="_Local employee salary 08-2007_Pay Roll Analysis_Oct 08_EXPORT-MAY" xfId="3260" xr:uid="{00000000-0005-0000-0000-0000A10C0000}"/>
    <cellStyle name="_Local employee salary 08-2007_Pay Roll Analysis_Oct 08_EXPORT-MAY 2" xfId="3261" xr:uid="{00000000-0005-0000-0000-0000A20C0000}"/>
    <cellStyle name="_Local employee salary 08-2007_Pay Roll Analysis_Oct 08_MIS For the Month Of Aug_09" xfId="3262" xr:uid="{00000000-0005-0000-0000-0000A30C0000}"/>
    <cellStyle name="_Local employee salary 08-2007_Pay Roll Analysis_Oct 08_MIS For the Month Of Aug_09 2" xfId="3263" xr:uid="{00000000-0005-0000-0000-0000A40C0000}"/>
    <cellStyle name="_Local employee salary 08-2007_Pay Roll Analysis_Oct 08_MIS For the Month Of DEC_09" xfId="3264" xr:uid="{00000000-0005-0000-0000-0000A50C0000}"/>
    <cellStyle name="_Local employee salary 08-2007_Pay Roll Analysis_Oct 08_MIS For the Month Of DEC_09 2" xfId="3265" xr:uid="{00000000-0005-0000-0000-0000A60C0000}"/>
    <cellStyle name="_Local employee salary 08-2007_Pay Roll Analysis_Oct 08_MIS For the Month Of Sep_09" xfId="3266" xr:uid="{00000000-0005-0000-0000-0000A70C0000}"/>
    <cellStyle name="_Local employee salary 08-2007_Pay Roll Analysis_Oct 08_MIS For the Month Of Sep_09 2" xfId="3267" xr:uid="{00000000-0005-0000-0000-0000A80C0000}"/>
    <cellStyle name="_Local employee salary 08-2007_Pay Roll Analysis_Oct 08_Production  performance-May,09" xfId="3268" xr:uid="{00000000-0005-0000-0000-0000A90C0000}"/>
    <cellStyle name="_Local employee salary 08-2007_Pay Roll Analysis_Oct 08_Production  performance-May,09 2" xfId="3269" xr:uid="{00000000-0005-0000-0000-0000AA0C0000}"/>
    <cellStyle name="_Local employee salary 08-2007_Pay Roll Analysis_Oct 08_Production Preformance report-March,09" xfId="3270" xr:uid="{00000000-0005-0000-0000-0000AB0C0000}"/>
    <cellStyle name="_Local employee salary 08-2007_Pay Roll Analysis_Oct 08_Production Preformance report-March,09 2" xfId="3271" xr:uid="{00000000-0005-0000-0000-0000AC0C0000}"/>
    <cellStyle name="_Local employee salary 08-2007_performance report- August 08 " xfId="3272" xr:uid="{00000000-0005-0000-0000-0000AD0C0000}"/>
    <cellStyle name="_Local employee salary 08-2007_performance report- August 08  2" xfId="3273" xr:uid="{00000000-0005-0000-0000-0000AE0C0000}"/>
    <cellStyle name="_Local employee salary 08-2007_performance report- August 08 _Incentive  Budget Control August'09 " xfId="3274" xr:uid="{00000000-0005-0000-0000-0000AF0C0000}"/>
    <cellStyle name="_Local employee salary 08-2007_performance report- August 08 _Incentive  Budget Control August'09  2" xfId="3275" xr:uid="{00000000-0005-0000-0000-0000B00C0000}"/>
    <cellStyle name="_Local employee salary 08-2007_performance report- August 08 _PGCL S &amp; B analysis (Top )  May  '09  v1" xfId="3276" xr:uid="{00000000-0005-0000-0000-0000B10C0000}"/>
    <cellStyle name="_Local employee salary 08-2007_performance report- August 08 _PGCL S &amp; B analysis (Top )  May  '09  v1 2" xfId="3277" xr:uid="{00000000-0005-0000-0000-0000B20C0000}"/>
    <cellStyle name="_Local employee salary 08-2007_performance report- August 08 _PGCL S &amp; B analysis (Top ) April  '09  ( R-2 on 26th May)" xfId="3278" xr:uid="{00000000-0005-0000-0000-0000B30C0000}"/>
    <cellStyle name="_Local employee salary 08-2007_performance report- August 08 _PGCL S &amp; B analysis (Top ) April  '09  ( R-2 on 26th May) 2" xfId="3279" xr:uid="{00000000-0005-0000-0000-0000B40C0000}"/>
    <cellStyle name="_Local employee salary 08-2007_performance report- August 08 _S &amp; B" xfId="3280" xr:uid="{00000000-0005-0000-0000-0000B50C0000}"/>
    <cellStyle name="_Local employee salary 08-2007_performance report- August 08 _S &amp; B 2" xfId="3281" xr:uid="{00000000-0005-0000-0000-0000B60C0000}"/>
    <cellStyle name="_Local employee salary 08-2007_performance report- August 08 _S &amp; B analysis (Top ) April  '09   " xfId="3282" xr:uid="{00000000-0005-0000-0000-0000B70C0000}"/>
    <cellStyle name="_Local employee salary 08-2007_performance report- August 08 _S &amp; B analysis (Top ) April  '09    2" xfId="3283" xr:uid="{00000000-0005-0000-0000-0000B80C0000}"/>
    <cellStyle name="_Local employee salary 08-2007_performance report- August 08 _S &amp; B analysis February'10 Unit-1  " xfId="3284" xr:uid="{00000000-0005-0000-0000-0000B90C0000}"/>
    <cellStyle name="_Local employee salary 08-2007_performance report- August 08 _S &amp; B analysis February'10 Unit-1   2" xfId="3285" xr:uid="{00000000-0005-0000-0000-0000BA0C0000}"/>
    <cellStyle name="_Local employee salary 08-2007_performance report- August 08 _S &amp; B analysis Feruary'10   " xfId="3286" xr:uid="{00000000-0005-0000-0000-0000BB0C0000}"/>
    <cellStyle name="_Local employee salary 08-2007_performance report- August 08 _S &amp; B analysis Feruary'10    2" xfId="3287" xr:uid="{00000000-0005-0000-0000-0000BC0C0000}"/>
    <cellStyle name="_Local employee salary 08-2007_performance report- August 08 _S &amp; B analysis January '10   " xfId="3288" xr:uid="{00000000-0005-0000-0000-0000BD0C0000}"/>
    <cellStyle name="_Local employee salary 08-2007_performance report- August 08 _S &amp; B analysis January '10    2" xfId="3289" xr:uid="{00000000-0005-0000-0000-0000BE0C0000}"/>
    <cellStyle name="_Local employee salary 08-2007_performance report- August 08 _S &amp; B analysis July'10 Unit-1 " xfId="6389" xr:uid="{00000000-0005-0000-0000-0000BF0C0000}"/>
    <cellStyle name="_Local employee salary 08-2007_performance report- August 08 _S &amp; B analysis July'10 Unit-3    " xfId="6390" xr:uid="{00000000-0005-0000-0000-0000C00C0000}"/>
    <cellStyle name="_Local employee salary 08-2007_performance report- August 08 _S &amp; B analysis June10 Unit-1 " xfId="6391" xr:uid="{00000000-0005-0000-0000-0000C10C0000}"/>
    <cellStyle name="_Local employee salary 08-2007_performance report- August 08 _S &amp; B analysis March 10 Unit-1  " xfId="3290" xr:uid="{00000000-0005-0000-0000-0000C20C0000}"/>
    <cellStyle name="_Local employee salary 08-2007_performance report- August 08 _S &amp; B analysis March 10 Unit-1   2" xfId="3291" xr:uid="{00000000-0005-0000-0000-0000C30C0000}"/>
    <cellStyle name="_Local employee salary 08-2007_performance report- August 08 _S &amp; B analysis May 10 Unit-1 " xfId="6392" xr:uid="{00000000-0005-0000-0000-0000C40C0000}"/>
    <cellStyle name="_Local employee salary 08-2007_performance report- July 08( R-1) " xfId="3292" xr:uid="{00000000-0005-0000-0000-0000C50C0000}"/>
    <cellStyle name="_Local employee salary 08-2007_performance report- July 08( R-1)  2" xfId="3293" xr:uid="{00000000-0005-0000-0000-0000C60C0000}"/>
    <cellStyle name="_Local employee salary 08-2007_performance report- July 08( R-1) _Incentive  Budget Control August'09 " xfId="3294" xr:uid="{00000000-0005-0000-0000-0000C70C0000}"/>
    <cellStyle name="_Local employee salary 08-2007_performance report- July 08( R-1) _Incentive  Budget Control August'09  2" xfId="3295" xr:uid="{00000000-0005-0000-0000-0000C80C0000}"/>
    <cellStyle name="_Local employee salary 08-2007_performance report- July 08( R-1) _PGCL S &amp; B analysis (Top )  May  '09  v1" xfId="3296" xr:uid="{00000000-0005-0000-0000-0000C90C0000}"/>
    <cellStyle name="_Local employee salary 08-2007_performance report- July 08( R-1) _PGCL S &amp; B analysis (Top )  May  '09  v1 2" xfId="3297" xr:uid="{00000000-0005-0000-0000-0000CA0C0000}"/>
    <cellStyle name="_Local employee salary 08-2007_performance report- July 08( R-1) _PGCL S &amp; B analysis (Top ) April  '09  ( R-2 on 26th May)" xfId="3298" xr:uid="{00000000-0005-0000-0000-0000CB0C0000}"/>
    <cellStyle name="_Local employee salary 08-2007_performance report- July 08( R-1) _PGCL S &amp; B analysis (Top ) April  '09  ( R-2 on 26th May) 2" xfId="3299" xr:uid="{00000000-0005-0000-0000-0000CC0C0000}"/>
    <cellStyle name="_Local employee salary 08-2007_performance report- July 08( R-1) _S &amp; B" xfId="3300" xr:uid="{00000000-0005-0000-0000-0000CD0C0000}"/>
    <cellStyle name="_Local employee salary 08-2007_performance report- July 08( R-1) _S &amp; B 2" xfId="3301" xr:uid="{00000000-0005-0000-0000-0000CE0C0000}"/>
    <cellStyle name="_Local employee salary 08-2007_performance report- July 08( R-1) _S &amp; B analysis (Top ) April  '09   " xfId="3302" xr:uid="{00000000-0005-0000-0000-0000CF0C0000}"/>
    <cellStyle name="_Local employee salary 08-2007_performance report- July 08( R-1) _S &amp; B analysis (Top ) April  '09    2" xfId="3303" xr:uid="{00000000-0005-0000-0000-0000D00C0000}"/>
    <cellStyle name="_Local employee salary 08-2007_performance report- July 08( R-1) _S &amp; B analysis February'10 Unit-1  " xfId="3304" xr:uid="{00000000-0005-0000-0000-0000D10C0000}"/>
    <cellStyle name="_Local employee salary 08-2007_performance report- July 08( R-1) _S &amp; B analysis February'10 Unit-1   2" xfId="3305" xr:uid="{00000000-0005-0000-0000-0000D20C0000}"/>
    <cellStyle name="_Local employee salary 08-2007_performance report- July 08( R-1) _S &amp; B analysis Feruary'10   " xfId="3306" xr:uid="{00000000-0005-0000-0000-0000D30C0000}"/>
    <cellStyle name="_Local employee salary 08-2007_performance report- July 08( R-1) _S &amp; B analysis Feruary'10    2" xfId="3307" xr:uid="{00000000-0005-0000-0000-0000D40C0000}"/>
    <cellStyle name="_Local employee salary 08-2007_performance report- July 08( R-1) _S &amp; B analysis January '10   " xfId="3308" xr:uid="{00000000-0005-0000-0000-0000D50C0000}"/>
    <cellStyle name="_Local employee salary 08-2007_performance report- July 08( R-1) _S &amp; B analysis January '10    2" xfId="3309" xr:uid="{00000000-0005-0000-0000-0000D60C0000}"/>
    <cellStyle name="_Local employee salary 08-2007_performance report- July 08( R-1) _S &amp; B analysis July'10 Unit-1 " xfId="6393" xr:uid="{00000000-0005-0000-0000-0000D70C0000}"/>
    <cellStyle name="_Local employee salary 08-2007_performance report- July 08( R-1) _S &amp; B analysis July'10 Unit-3    " xfId="6394" xr:uid="{00000000-0005-0000-0000-0000D80C0000}"/>
    <cellStyle name="_Local employee salary 08-2007_performance report- July 08( R-1) _S &amp; B analysis June10 Unit-1 " xfId="6395" xr:uid="{00000000-0005-0000-0000-0000D90C0000}"/>
    <cellStyle name="_Local employee salary 08-2007_performance report- July 08( R-1) _S &amp; B analysis March 10 Unit-1  " xfId="3310" xr:uid="{00000000-0005-0000-0000-0000DA0C0000}"/>
    <cellStyle name="_Local employee salary 08-2007_performance report- July 08( R-1) _S &amp; B analysis March 10 Unit-1   2" xfId="3311" xr:uid="{00000000-0005-0000-0000-0000DB0C0000}"/>
    <cellStyle name="_Local employee salary 08-2007_performance report- July 08( R-1) _S &amp; B analysis May 10 Unit-1 " xfId="6396" xr:uid="{00000000-0005-0000-0000-0000DC0C0000}"/>
    <cellStyle name="_Local employee salary 08-2007_performance report- June 08 ( R-1)" xfId="3312" xr:uid="{00000000-0005-0000-0000-0000DD0C0000}"/>
    <cellStyle name="_Local employee salary 08-2007_performance report- June 08 ( R-1) 2" xfId="3313" xr:uid="{00000000-0005-0000-0000-0000DE0C0000}"/>
    <cellStyle name="_Local employee salary 08-2007_performance report- June 08 ( R-1)_Incentive  Budget Control August'09 " xfId="3314" xr:uid="{00000000-0005-0000-0000-0000DF0C0000}"/>
    <cellStyle name="_Local employee salary 08-2007_performance report- June 08 ( R-1)_Incentive  Budget Control August'09  2" xfId="3315" xr:uid="{00000000-0005-0000-0000-0000E00C0000}"/>
    <cellStyle name="_Local employee salary 08-2007_performance report- June 08 ( R-1)_PGCL S &amp; B analysis (Top )  May  '09  v1" xfId="3316" xr:uid="{00000000-0005-0000-0000-0000E10C0000}"/>
    <cellStyle name="_Local employee salary 08-2007_performance report- June 08 ( R-1)_PGCL S &amp; B analysis (Top )  May  '09  v1 2" xfId="3317" xr:uid="{00000000-0005-0000-0000-0000E20C0000}"/>
    <cellStyle name="_Local employee salary 08-2007_performance report- June 08 ( R-1)_PGCL S &amp; B analysis (Top ) April  '09  ( R-2 on 26th May)" xfId="3318" xr:uid="{00000000-0005-0000-0000-0000E30C0000}"/>
    <cellStyle name="_Local employee salary 08-2007_performance report- June 08 ( R-1)_PGCL S &amp; B analysis (Top ) April  '09  ( R-2 on 26th May) 2" xfId="3319" xr:uid="{00000000-0005-0000-0000-0000E40C0000}"/>
    <cellStyle name="_Local employee salary 08-2007_performance report- June 08 ( R-1)_S &amp; B" xfId="3320" xr:uid="{00000000-0005-0000-0000-0000E50C0000}"/>
    <cellStyle name="_Local employee salary 08-2007_performance report- June 08 ( R-1)_S &amp; B 2" xfId="3321" xr:uid="{00000000-0005-0000-0000-0000E60C0000}"/>
    <cellStyle name="_Local employee salary 08-2007_performance report- June 08 ( R-1)_S &amp; B analysis (Top ) April  '09   " xfId="3322" xr:uid="{00000000-0005-0000-0000-0000E70C0000}"/>
    <cellStyle name="_Local employee salary 08-2007_performance report- June 08 ( R-1)_S &amp; B analysis (Top ) April  '09    2" xfId="3323" xr:uid="{00000000-0005-0000-0000-0000E80C0000}"/>
    <cellStyle name="_Local employee salary 08-2007_performance report- June 08 ( R-1)_S &amp; B analysis February'10 Unit-1  " xfId="3324" xr:uid="{00000000-0005-0000-0000-0000E90C0000}"/>
    <cellStyle name="_Local employee salary 08-2007_performance report- June 08 ( R-1)_S &amp; B analysis February'10 Unit-1   2" xfId="3325" xr:uid="{00000000-0005-0000-0000-0000EA0C0000}"/>
    <cellStyle name="_Local employee salary 08-2007_performance report- June 08 ( R-1)_S &amp; B analysis Feruary'10   " xfId="3326" xr:uid="{00000000-0005-0000-0000-0000EB0C0000}"/>
    <cellStyle name="_Local employee salary 08-2007_performance report- June 08 ( R-1)_S &amp; B analysis Feruary'10    2" xfId="3327" xr:uid="{00000000-0005-0000-0000-0000EC0C0000}"/>
    <cellStyle name="_Local employee salary 08-2007_performance report- June 08 ( R-1)_S &amp; B analysis January '10   " xfId="3328" xr:uid="{00000000-0005-0000-0000-0000ED0C0000}"/>
    <cellStyle name="_Local employee salary 08-2007_performance report- June 08 ( R-1)_S &amp; B analysis January '10    2" xfId="3329" xr:uid="{00000000-0005-0000-0000-0000EE0C0000}"/>
    <cellStyle name="_Local employee salary 08-2007_performance report- June 08 ( R-1)_S &amp; B analysis July'10 Unit-1 " xfId="6397" xr:uid="{00000000-0005-0000-0000-0000EF0C0000}"/>
    <cellStyle name="_Local employee salary 08-2007_performance report- June 08 ( R-1)_S &amp; B analysis July'10 Unit-3    " xfId="6398" xr:uid="{00000000-0005-0000-0000-0000F00C0000}"/>
    <cellStyle name="_Local employee salary 08-2007_performance report- June 08 ( R-1)_S &amp; B analysis June10 Unit-1 " xfId="6399" xr:uid="{00000000-0005-0000-0000-0000F10C0000}"/>
    <cellStyle name="_Local employee salary 08-2007_performance report- June 08 ( R-1)_S &amp; B analysis March 10 Unit-1  " xfId="3330" xr:uid="{00000000-0005-0000-0000-0000F20C0000}"/>
    <cellStyle name="_Local employee salary 08-2007_performance report- June 08 ( R-1)_S &amp; B analysis March 10 Unit-1   2" xfId="3331" xr:uid="{00000000-0005-0000-0000-0000F30C0000}"/>
    <cellStyle name="_Local employee salary 08-2007_performance report- June 08 ( R-1)_S &amp; B analysis May 10 Unit-1 " xfId="6400" xr:uid="{00000000-0005-0000-0000-0000F40C0000}"/>
    <cellStyle name="_Local employee salary 08-2007_performance report of Formate" xfId="3332" xr:uid="{00000000-0005-0000-0000-0000F50C0000}"/>
    <cellStyle name="_Local employee salary 08-2007_performance report of Formate 2" xfId="3333" xr:uid="{00000000-0005-0000-0000-0000F60C0000}"/>
    <cellStyle name="_Local employee salary 08-2007_PGCL S &amp; B analysis (Top )  May  '09  v1" xfId="3334" xr:uid="{00000000-0005-0000-0000-0000F70C0000}"/>
    <cellStyle name="_Local employee salary 08-2007_PGCL S &amp; B analysis (Top )  May  '09  v1 2" xfId="3335" xr:uid="{00000000-0005-0000-0000-0000F80C0000}"/>
    <cellStyle name="_Local employee salary 08-2007_PGCL S &amp; B analysis (Top ) April  '09  ( R-2 on 26th May)" xfId="3336" xr:uid="{00000000-0005-0000-0000-0000F90C0000}"/>
    <cellStyle name="_Local employee salary 08-2007_PGCL S &amp; B analysis (Top ) April  '09  ( R-2 on 26th May) 2" xfId="3337" xr:uid="{00000000-0005-0000-0000-0000FA0C0000}"/>
    <cellStyle name="_Local employee salary 08-2007_Production  performance-May,09" xfId="3338" xr:uid="{00000000-0005-0000-0000-0000FB0C0000}"/>
    <cellStyle name="_Local employee salary 08-2007_Production  performance-May,09 2" xfId="3339" xr:uid="{00000000-0005-0000-0000-0000FC0C0000}"/>
    <cellStyle name="_Local employee salary 08-2007_Projection of Cash Flow Based on Performance Report" xfId="3340" xr:uid="{00000000-0005-0000-0000-0000FD0C0000}"/>
    <cellStyle name="_Local employee salary 08-2007_Projection of Cash Flow Based on Performance Report 2" xfId="3341" xr:uid="{00000000-0005-0000-0000-0000FE0C0000}"/>
    <cellStyle name="_Local employee salary 08-2007_Projection of Cash Flow Based on Performance Report_MIS For the Month Of Aug_09" xfId="3342" xr:uid="{00000000-0005-0000-0000-0000FF0C0000}"/>
    <cellStyle name="_Local employee salary 08-2007_Projection of Cash Flow Based on Performance Report_MIS For the Month Of Aug_09 2" xfId="3343" xr:uid="{00000000-0005-0000-0000-0000000D0000}"/>
    <cellStyle name="_Local employee salary 08-2007_Projection of Cash Flow Based on Performance Report_MIS For the Month Of DEC_09" xfId="3344" xr:uid="{00000000-0005-0000-0000-0000010D0000}"/>
    <cellStyle name="_Local employee salary 08-2007_Projection of Cash Flow Based on Performance Report_MIS For the Month Of DEC_09 2" xfId="3345" xr:uid="{00000000-0005-0000-0000-0000020D0000}"/>
    <cellStyle name="_Local employee salary 08-2007_Projection of Cash Flow Based on Performance Report_MIS For the Month Of Sep_09" xfId="3346" xr:uid="{00000000-0005-0000-0000-0000030D0000}"/>
    <cellStyle name="_Local employee salary 08-2007_Projection of Cash Flow Based on Performance Report_MIS For the Month Of Sep_09 2" xfId="3347" xr:uid="{00000000-0005-0000-0000-0000040D0000}"/>
    <cellStyle name="_Local employee salary 08-2007_Provisional  Interst August  '09 " xfId="1332" xr:uid="{00000000-0005-0000-0000-0000050D0000}"/>
    <cellStyle name="_Local employee salary 08-2007_Provisional  Interst August  '09  2" xfId="3348" xr:uid="{00000000-0005-0000-0000-0000060D0000}"/>
    <cellStyle name="_Local employee salary 08-2007_Provisional  Interst August  '09 _Addition Fixed Assets" xfId="1333" xr:uid="{00000000-0005-0000-0000-0000070D0000}"/>
    <cellStyle name="_Local employee salary 08-2007_Provisional  Interst August  '09 _Book2" xfId="1334" xr:uid="{00000000-0005-0000-0000-0000080D0000}"/>
    <cellStyle name="_Local employee salary 08-2007_Provisional  Interst August  '09 _Closing Stock of 31st August'10" xfId="1335" xr:uid="{00000000-0005-0000-0000-0000090D0000}"/>
    <cellStyle name="_Local employee salary 08-2007_Provisional  Interst August  '09 _Copy of Fabrics Closing Stock of 09-10" xfId="1336" xr:uid="{00000000-0005-0000-0000-00000A0D0000}"/>
    <cellStyle name="_Local employee salary 08-2007_Provisional  Interst August  '09 _Financial Statement - EGMCL 30th  June'10(New)" xfId="1337" xr:uid="{00000000-0005-0000-0000-00000B0D0000}"/>
    <cellStyle name="_Local employee salary 08-2007_Provisional  Interst August  '09 _Financial Statement - EGMCL 30th Sep '2010" xfId="1338" xr:uid="{00000000-0005-0000-0000-00000C0D0000}"/>
    <cellStyle name="_Local employee salary 08-2007_Provisional  Interst August  '09 _Financial Statement - EGMCL dated 17.06.10" xfId="1339" xr:uid="{00000000-0005-0000-0000-00000D0D0000}"/>
    <cellStyle name="_Local employee salary 08-2007_Provisional  Interst August  '09 _Financial Statement - EGMCL May'10" xfId="1340" xr:uid="{00000000-0005-0000-0000-00000E0D0000}"/>
    <cellStyle name="_Local employee salary 08-2007_Provisional  Interst August  '09 _Import Register (Unit-1)" xfId="3349" xr:uid="{00000000-0005-0000-0000-00000F0D0000}"/>
    <cellStyle name="_Local employee salary 08-2007_Provisional  Interst August  '09 _Import Register (Unit-1) 2" xfId="3350" xr:uid="{00000000-0005-0000-0000-0000100D0000}"/>
    <cellStyle name="_Local employee salary 08-2007_Provisional  Interst August  '09 _Summary OF Stock " xfId="1341" xr:uid="{00000000-0005-0000-0000-0000110D0000}"/>
    <cellStyle name="_Local employee salary 08-2007_Provisional  Interst August  '09 _Summary OF Stock _Addition Fixed Assets" xfId="1342" xr:uid="{00000000-0005-0000-0000-0000120D0000}"/>
    <cellStyle name="_Local employee salary 08-2007_Provisional  Interst August  '09 _Summary OF Stock _Book2" xfId="1343" xr:uid="{00000000-0005-0000-0000-0000130D0000}"/>
    <cellStyle name="_Local employee salary 08-2007_Provisional  Interst August  '09 _Summary OF Stock _Closing Stock of 31st August'10" xfId="1344" xr:uid="{00000000-0005-0000-0000-0000140D0000}"/>
    <cellStyle name="_Local employee salary 08-2007_Provisional  Interst August  '09 _Summary OF Stock _Copy of Fabrics Closing Stock of 09-10" xfId="1345" xr:uid="{00000000-0005-0000-0000-0000150D0000}"/>
    <cellStyle name="_Local employee salary 08-2007_Provisional  Interst August  '09 _Summary OF Stock _Financial Statement - EGMCL 30th  June'10(New)" xfId="1346" xr:uid="{00000000-0005-0000-0000-0000160D0000}"/>
    <cellStyle name="_Local employee salary 08-2007_Provisional  Interst August  '09 _Summary OF Stock _Financial Statement - EGMCL 30th Sep '2010" xfId="1347" xr:uid="{00000000-0005-0000-0000-0000170D0000}"/>
    <cellStyle name="_Local employee salary 08-2007_Provisional  Interst August  '09 _Transit" xfId="1348" xr:uid="{00000000-0005-0000-0000-0000180D0000}"/>
    <cellStyle name="_Local employee salary 08-2007_Provisional  Interst August  '09 _TrialBal 30th June '10-2" xfId="1349" xr:uid="{00000000-0005-0000-0000-0000190D0000}"/>
    <cellStyle name="_Local employee salary 08-2007_S &amp; B" xfId="3351" xr:uid="{00000000-0005-0000-0000-00001A0D0000}"/>
    <cellStyle name="_Local employee salary 08-2007_S &amp; B 2" xfId="3352" xr:uid="{00000000-0005-0000-0000-00001B0D0000}"/>
    <cellStyle name="_Local employee salary 08-2007_S &amp; B analysis (Top ) April  '09   " xfId="3353" xr:uid="{00000000-0005-0000-0000-00001C0D0000}"/>
    <cellStyle name="_Local employee salary 08-2007_S &amp; B analysis (Top ) April  '09    2" xfId="3354" xr:uid="{00000000-0005-0000-0000-00001D0D0000}"/>
    <cellStyle name="_Local employee salary 08-2007_S &amp; B analysis February'10 Unit-1  " xfId="3355" xr:uid="{00000000-0005-0000-0000-00001E0D0000}"/>
    <cellStyle name="_Local employee salary 08-2007_S &amp; B analysis February'10 Unit-1   2" xfId="3356" xr:uid="{00000000-0005-0000-0000-00001F0D0000}"/>
    <cellStyle name="_Local employee salary 08-2007_S &amp; B analysis Feruary'10   " xfId="3357" xr:uid="{00000000-0005-0000-0000-0000200D0000}"/>
    <cellStyle name="_Local employee salary 08-2007_S &amp; B analysis Feruary'10    2" xfId="3358" xr:uid="{00000000-0005-0000-0000-0000210D0000}"/>
    <cellStyle name="_Local employee salary 08-2007_S &amp; B analysis January '10   " xfId="3359" xr:uid="{00000000-0005-0000-0000-0000220D0000}"/>
    <cellStyle name="_Local employee salary 08-2007_S &amp; B analysis January '10    2" xfId="3360" xr:uid="{00000000-0005-0000-0000-0000230D0000}"/>
    <cellStyle name="_Local employee salary 08-2007_S &amp; B analysis July'10 Unit-1 " xfId="6401" xr:uid="{00000000-0005-0000-0000-0000240D0000}"/>
    <cellStyle name="_Local employee salary 08-2007_S &amp; B analysis July'10 Unit-3    " xfId="6402" xr:uid="{00000000-0005-0000-0000-0000250D0000}"/>
    <cellStyle name="_Local employee salary 08-2007_S &amp; B analysis June10 Unit-1 " xfId="6403" xr:uid="{00000000-0005-0000-0000-0000260D0000}"/>
    <cellStyle name="_Local employee salary 08-2007_S &amp; B analysis March 10 Unit-1  " xfId="3361" xr:uid="{00000000-0005-0000-0000-0000270D0000}"/>
    <cellStyle name="_Local employee salary 08-2007_S &amp; B analysis March 10 Unit-1   2" xfId="3362" xr:uid="{00000000-0005-0000-0000-0000280D0000}"/>
    <cellStyle name="_Local employee salary 08-2007_S &amp; B analysis May 10 Unit-1 " xfId="6404" xr:uid="{00000000-0005-0000-0000-0000290D0000}"/>
    <cellStyle name="_Local employee salary 08-2007_Summary OF Stock " xfId="1350" xr:uid="{00000000-0005-0000-0000-00002A0D0000}"/>
    <cellStyle name="_Local employee salary 08-2007_Summary OF Stock _Addition Fixed Assets" xfId="1351" xr:uid="{00000000-0005-0000-0000-00002B0D0000}"/>
    <cellStyle name="_Local employee salary 08-2007_Summary OF Stock _Book2" xfId="1352" xr:uid="{00000000-0005-0000-0000-00002C0D0000}"/>
    <cellStyle name="_Local employee salary 08-2007_Summary OF Stock _Closing Stock of 31st August'10" xfId="1353" xr:uid="{00000000-0005-0000-0000-00002D0D0000}"/>
    <cellStyle name="_Local employee salary 08-2007_Summary OF Stock _Copy of Fabrics Closing Stock of 09-10" xfId="1354" xr:uid="{00000000-0005-0000-0000-00002E0D0000}"/>
    <cellStyle name="_Local employee salary 08-2007_Summary OF Stock _Financial Statement - EGMCL 30th  June'10(New)" xfId="1355" xr:uid="{00000000-0005-0000-0000-00002F0D0000}"/>
    <cellStyle name="_Local employee salary 08-2007_Summary OF Stock _Financial Statement - EGMCL 30th Sep '2010" xfId="1356" xr:uid="{00000000-0005-0000-0000-0000300D0000}"/>
    <cellStyle name="_Local employee salary 08-2007_Transit" xfId="1357" xr:uid="{00000000-0005-0000-0000-0000310D0000}"/>
    <cellStyle name="_Local employee salary 08-2007_TrialBal 30th June '10-2" xfId="1358" xr:uid="{00000000-0005-0000-0000-0000320D0000}"/>
    <cellStyle name="_Local employee salary 08-2007_Washing" xfId="1359" xr:uid="{00000000-0005-0000-0000-0000330D0000}"/>
    <cellStyle name="_Local employee salary 08-2007_Washing 2" xfId="3363" xr:uid="{00000000-0005-0000-0000-0000340D0000}"/>
    <cellStyle name="_Manufacturing Forecast Tool v1.0.0.0 With Aggregation Fix" xfId="3364" xr:uid="{00000000-0005-0000-0000-0000350D0000}"/>
    <cellStyle name="_Nov New employee" xfId="1360" xr:uid="{00000000-0005-0000-0000-0000360D0000}"/>
    <cellStyle name="_Nov New employee 2" xfId="3365" xr:uid="{00000000-0005-0000-0000-0000370D0000}"/>
    <cellStyle name="_Nov New employee_~5419312" xfId="6405" xr:uid="{00000000-0005-0000-0000-0000380D0000}"/>
    <cellStyle name="_Nov New employee_~5419312 2" xfId="7820" xr:uid="{00000000-0005-0000-0000-0000390D0000}"/>
    <cellStyle name="_Nov New employee_~5419312_BANK POSITION FOR ALL BANK ( CITI, HSBC &amp; SCB )" xfId="6406" xr:uid="{00000000-0005-0000-0000-00003A0D0000}"/>
    <cellStyle name="_Nov New employee_~5419312_BANK POSITION FOR ALL BANK ( CITI, HSBC &amp; SCB ) 2" xfId="6407" xr:uid="{00000000-0005-0000-0000-00003B0D0000}"/>
    <cellStyle name="_Nov New employee_~5419312_BANK POSITION FOR ALL BANK ( CITI, HSBC &amp; SCB ) 3" xfId="6408" xr:uid="{00000000-0005-0000-0000-00003C0D0000}"/>
    <cellStyle name="_Nov New employee_~5419312_BANK POSITION FOR ALL BANK ( CITI, HSBC , SCB &amp; EBL )" xfId="6409" xr:uid="{00000000-0005-0000-0000-00003D0D0000}"/>
    <cellStyle name="_Nov New employee_~5419312_BANK POSITION FOR ALL BANK ( CITI, HSBC , SCB &amp; EBL ) 2" xfId="7821" xr:uid="{00000000-0005-0000-0000-00003E0D0000}"/>
    <cellStyle name="_Nov New employee_~5419312_BANK POSITION FOR ALL BANK ( CITI, HSBC , SCB &amp; EBL )_1" xfId="7822" xr:uid="{00000000-0005-0000-0000-00003F0D0000}"/>
    <cellStyle name="_Nov New employee_~5419312_BANK POSITION FOR ALL BANK ( CITI, HSBC , SCB &amp; EBL )_1 2" xfId="7823" xr:uid="{00000000-0005-0000-0000-0000400D0000}"/>
    <cellStyle name="_Nov New employee_~5419312_BANK POSITION FOR ALL BANK ( CITI, HSBC , SCB &amp; EBL )_Copy of HSBC MOB  Month of April ,2012 ( Final )" xfId="7824" xr:uid="{00000000-0005-0000-0000-0000410D0000}"/>
    <cellStyle name="_Nov New employee_~5419312_BANK POSITION FOR ALL BANK ( CITI, HSBC , SCB &amp; EBL )_Copy of HSBC MOB  Month of April ,2012 ( Final ) 2" xfId="7825" xr:uid="{00000000-0005-0000-0000-0000420D0000}"/>
    <cellStyle name="_Nov New employee_~5419312_BANK POSITION FOR ALL BANK ( CITI, HSBC , SCB &amp; EBL )_SCB MOB Month Of May  ,2012 - ( Final )" xfId="7826" xr:uid="{00000000-0005-0000-0000-0000430D0000}"/>
    <cellStyle name="_Nov New employee_~5419312_BANK POSITION FOR ALL BANK ( CITI, HSBC , SCB &amp; EBL )_SCB MOB Month Of May  ,2012 - ( Final ) 2" xfId="7827" xr:uid="{00000000-0005-0000-0000-0000440D0000}"/>
    <cellStyle name="_Nov New employee_~5419312_BANK POSITION FOR ALL BANK ( CITI, HSBC , SCB &amp; EBL )-1" xfId="7828" xr:uid="{00000000-0005-0000-0000-0000450D0000}"/>
    <cellStyle name="_Nov New employee_~5419312_BANK POSITION FOR ALL BANK ( CITI, HSBC , SCB &amp; EBL )-1 2" xfId="7829" xr:uid="{00000000-0005-0000-0000-0000460D0000}"/>
    <cellStyle name="_Nov New employee_~5419312_Citi MOB - June, 2011 ( Final )- REVISED" xfId="6410" xr:uid="{00000000-0005-0000-0000-0000470D0000}"/>
    <cellStyle name="_Nov New employee_~5419312_CITI MOB  Month of December 2011- Final" xfId="6411" xr:uid="{00000000-0005-0000-0000-0000480D0000}"/>
    <cellStyle name="_Nov New employee_~5419312_Copy of HSBC MOB  Month of April ,2012 ( Final )" xfId="7830" xr:uid="{00000000-0005-0000-0000-0000490D0000}"/>
    <cellStyle name="_Nov New employee_~5419312_Copy of HSBC MOB  Month of April ,2012 ( Final ) 2" xfId="7831" xr:uid="{00000000-0005-0000-0000-00004A0D0000}"/>
    <cellStyle name="_Nov New employee_~5419312_EGMCL-FUND-PLAN-CITI" xfId="6412" xr:uid="{00000000-0005-0000-0000-00004B0D0000}"/>
    <cellStyle name="_Nov New employee_~5419312_EGMCL-FUND-PLAN-CITI -1" xfId="6413" xr:uid="{00000000-0005-0000-0000-00004C0D0000}"/>
    <cellStyle name="_Nov New employee_~5419312_EGMCL-FUND-PLAN-CITI -1 2" xfId="6414" xr:uid="{00000000-0005-0000-0000-00004D0D0000}"/>
    <cellStyle name="_Nov New employee_~5419312_EGMCL-FUND-PLAN-CITI -1 3" xfId="6415" xr:uid="{00000000-0005-0000-0000-00004E0D0000}"/>
    <cellStyle name="_Nov New employee_~5419312_EGMCL-FUND-PLAN-CITI_1" xfId="6416" xr:uid="{00000000-0005-0000-0000-00004F0D0000}"/>
    <cellStyle name="_Nov New employee_~5419312_EGMCL-FUND-PLAN-CITI_1 2" xfId="6417" xr:uid="{00000000-0005-0000-0000-0000500D0000}"/>
    <cellStyle name="_Nov New employee_~5419312_EGMCL-FUND-PLAN-CITI_1 3" xfId="6418" xr:uid="{00000000-0005-0000-0000-0000510D0000}"/>
    <cellStyle name="_Nov New employee_~5419312_EGMCL-FUND-PLAN-CITI_Citi MOB - June, 2011 ( Final )- REVISED" xfId="6419" xr:uid="{00000000-0005-0000-0000-0000520D0000}"/>
    <cellStyle name="_Nov New employee_~5419312_June Export" xfId="6420" xr:uid="{00000000-0005-0000-0000-0000530D0000}"/>
    <cellStyle name="_Nov New employee_~5419312_June Export 2" xfId="6421" xr:uid="{00000000-0005-0000-0000-0000540D0000}"/>
    <cellStyle name="_Nov New employee_~5419312_June Export 3" xfId="6422" xr:uid="{00000000-0005-0000-0000-0000550D0000}"/>
    <cellStyle name="_Nov New employee_~5419312_June Import" xfId="6423" xr:uid="{00000000-0005-0000-0000-0000560D0000}"/>
    <cellStyle name="_Nov New employee_~5419312_June Import 2" xfId="6424" xr:uid="{00000000-0005-0000-0000-0000570D0000}"/>
    <cellStyle name="_Nov New employee_~5419312_June Import 3" xfId="6425" xr:uid="{00000000-0005-0000-0000-0000580D0000}"/>
    <cellStyle name="_Nov New employee_~5419312_SCB MOB Month Of May  ,2012 - ( Final )" xfId="7832" xr:uid="{00000000-0005-0000-0000-0000590D0000}"/>
    <cellStyle name="_Nov New employee_~5419312_SCB MOB Month Of May  ,2012 - ( Final ) 2" xfId="7833" xr:uid="{00000000-0005-0000-0000-00005A0D0000}"/>
    <cellStyle name="_Nov New employee_~7314120" xfId="6426" xr:uid="{00000000-0005-0000-0000-00005B0D0000}"/>
    <cellStyle name="_Nov New employee_~7314120 2" xfId="7834" xr:uid="{00000000-0005-0000-0000-00005C0D0000}"/>
    <cellStyle name="_Nov New employee_~7314120_BANK POSITION FOR ALL BANK ( CITI, HSBC &amp; SCB )" xfId="6427" xr:uid="{00000000-0005-0000-0000-00005D0D0000}"/>
    <cellStyle name="_Nov New employee_~7314120_BANK POSITION FOR ALL BANK ( CITI, HSBC &amp; SCB ) 2" xfId="6428" xr:uid="{00000000-0005-0000-0000-00005E0D0000}"/>
    <cellStyle name="_Nov New employee_~7314120_BANK POSITION FOR ALL BANK ( CITI, HSBC &amp; SCB ) 3" xfId="6429" xr:uid="{00000000-0005-0000-0000-00005F0D0000}"/>
    <cellStyle name="_Nov New employee_~7314120_BANK POSITION FOR ALL BANK ( CITI, HSBC , SCB &amp; EBL )" xfId="6430" xr:uid="{00000000-0005-0000-0000-0000600D0000}"/>
    <cellStyle name="_Nov New employee_~7314120_BANK POSITION FOR ALL BANK ( CITI, HSBC , SCB &amp; EBL ) 2" xfId="7835" xr:uid="{00000000-0005-0000-0000-0000610D0000}"/>
    <cellStyle name="_Nov New employee_~7314120_Citi MOB - June, 2011 ( Final )- REVISED" xfId="6431" xr:uid="{00000000-0005-0000-0000-0000620D0000}"/>
    <cellStyle name="_Nov New employee_~7314120_CITI MOB  Month of December 2011- Final" xfId="6432" xr:uid="{00000000-0005-0000-0000-0000630D0000}"/>
    <cellStyle name="_Nov New employee_~7314120_EGMCL-FUND-PLAN-CITI" xfId="6433" xr:uid="{00000000-0005-0000-0000-0000640D0000}"/>
    <cellStyle name="_Nov New employee_~7314120_EGMCL-FUND-PLAN-CITI -1" xfId="6434" xr:uid="{00000000-0005-0000-0000-0000650D0000}"/>
    <cellStyle name="_Nov New employee_~7314120_EGMCL-FUND-PLAN-CITI -1 2" xfId="6435" xr:uid="{00000000-0005-0000-0000-0000660D0000}"/>
    <cellStyle name="_Nov New employee_~7314120_EGMCL-FUND-PLAN-CITI -1 3" xfId="6436" xr:uid="{00000000-0005-0000-0000-0000670D0000}"/>
    <cellStyle name="_Nov New employee_~7314120_EGMCL-FUND-PLAN-CITI 2" xfId="6437" xr:uid="{00000000-0005-0000-0000-0000680D0000}"/>
    <cellStyle name="_Nov New employee_~7314120_EGMCL-FUND-PLAN-CITI 3" xfId="6438" xr:uid="{00000000-0005-0000-0000-0000690D0000}"/>
    <cellStyle name="_Nov New employee_~7314120_EGMCL-FUND-PLAN-CITI 4" xfId="7836" xr:uid="{00000000-0005-0000-0000-00006A0D0000}"/>
    <cellStyle name="_Nov New employee_~7314120_June Export" xfId="6439" xr:uid="{00000000-0005-0000-0000-00006B0D0000}"/>
    <cellStyle name="_Nov New employee_~7314120_June Export 2" xfId="6440" xr:uid="{00000000-0005-0000-0000-00006C0D0000}"/>
    <cellStyle name="_Nov New employee_~7314120_June Export 3" xfId="6441" xr:uid="{00000000-0005-0000-0000-00006D0D0000}"/>
    <cellStyle name="_Nov New employee_~7314120_June Import" xfId="6442" xr:uid="{00000000-0005-0000-0000-00006E0D0000}"/>
    <cellStyle name="_Nov New employee_~7314120_June Import 2" xfId="6443" xr:uid="{00000000-0005-0000-0000-00006F0D0000}"/>
    <cellStyle name="_Nov New employee_~7314120_June Import 3" xfId="6444" xr:uid="{00000000-0005-0000-0000-0000700D0000}"/>
    <cellStyle name="_Nov New employee_~7507028" xfId="6445" xr:uid="{00000000-0005-0000-0000-0000710D0000}"/>
    <cellStyle name="_Nov New employee_~7507028 2" xfId="7837" xr:uid="{00000000-0005-0000-0000-0000720D0000}"/>
    <cellStyle name="_Nov New employee_~7507028_BANK POSITION FOR ALL BANK ( CITI, HSBC &amp; SCB )" xfId="6446" xr:uid="{00000000-0005-0000-0000-0000730D0000}"/>
    <cellStyle name="_Nov New employee_~7507028_BANK POSITION FOR ALL BANK ( CITI, HSBC &amp; SCB ) 2" xfId="6447" xr:uid="{00000000-0005-0000-0000-0000740D0000}"/>
    <cellStyle name="_Nov New employee_~7507028_BANK POSITION FOR ALL BANK ( CITI, HSBC &amp; SCB ) 3" xfId="6448" xr:uid="{00000000-0005-0000-0000-0000750D0000}"/>
    <cellStyle name="_Nov New employee_~7507028_BANK POSITION FOR ALL BANK ( CITI, HSBC , SCB &amp; EBL )" xfId="6449" xr:uid="{00000000-0005-0000-0000-0000760D0000}"/>
    <cellStyle name="_Nov New employee_~7507028_BANK POSITION FOR ALL BANK ( CITI, HSBC , SCB &amp; EBL ) 2" xfId="7838" xr:uid="{00000000-0005-0000-0000-0000770D0000}"/>
    <cellStyle name="_Nov New employee_~7507028_Citi MOB - June, 2011 ( Final )- REVISED" xfId="6450" xr:uid="{00000000-0005-0000-0000-0000780D0000}"/>
    <cellStyle name="_Nov New employee_~7507028_CITI MOB  Month of December 2011- Final" xfId="6451" xr:uid="{00000000-0005-0000-0000-0000790D0000}"/>
    <cellStyle name="_Nov New employee_~7507028_EGMCL-FUND-PLAN-CITI" xfId="6452" xr:uid="{00000000-0005-0000-0000-00007A0D0000}"/>
    <cellStyle name="_Nov New employee_~7507028_EGMCL-FUND-PLAN-CITI -1" xfId="6453" xr:uid="{00000000-0005-0000-0000-00007B0D0000}"/>
    <cellStyle name="_Nov New employee_~7507028_EGMCL-FUND-PLAN-CITI -1 2" xfId="6454" xr:uid="{00000000-0005-0000-0000-00007C0D0000}"/>
    <cellStyle name="_Nov New employee_~7507028_EGMCL-FUND-PLAN-CITI -1 3" xfId="6455" xr:uid="{00000000-0005-0000-0000-00007D0D0000}"/>
    <cellStyle name="_Nov New employee_~7507028_EGMCL-FUND-PLAN-CITI 2" xfId="6456" xr:uid="{00000000-0005-0000-0000-00007E0D0000}"/>
    <cellStyle name="_Nov New employee_~7507028_EGMCL-FUND-PLAN-CITI 3" xfId="6457" xr:uid="{00000000-0005-0000-0000-00007F0D0000}"/>
    <cellStyle name="_Nov New employee_~7507028_EGMCL-FUND-PLAN-CITI 4" xfId="7839" xr:uid="{00000000-0005-0000-0000-0000800D0000}"/>
    <cellStyle name="_Nov New employee_~7507028_June Export" xfId="6458" xr:uid="{00000000-0005-0000-0000-0000810D0000}"/>
    <cellStyle name="_Nov New employee_~7507028_June Export 2" xfId="6459" xr:uid="{00000000-0005-0000-0000-0000820D0000}"/>
    <cellStyle name="_Nov New employee_~7507028_June Export 3" xfId="6460" xr:uid="{00000000-0005-0000-0000-0000830D0000}"/>
    <cellStyle name="_Nov New employee_~7507028_June Import" xfId="6461" xr:uid="{00000000-0005-0000-0000-0000840D0000}"/>
    <cellStyle name="_Nov New employee_~7507028_June Import 2" xfId="6462" xr:uid="{00000000-0005-0000-0000-0000850D0000}"/>
    <cellStyle name="_Nov New employee_~7507028_June Import 3" xfId="6463" xr:uid="{00000000-0005-0000-0000-0000860D0000}"/>
    <cellStyle name="_Nov New employee_~8003395" xfId="3366" xr:uid="{00000000-0005-0000-0000-0000870D0000}"/>
    <cellStyle name="_Nov New employee_~8003395 2" xfId="3367" xr:uid="{00000000-0005-0000-0000-0000880D0000}"/>
    <cellStyle name="_Nov New employee_~8003395_Incentive  Budget Control August'09 " xfId="3368" xr:uid="{00000000-0005-0000-0000-0000890D0000}"/>
    <cellStyle name="_Nov New employee_~8003395_Incentive  Budget Control August'09  2" xfId="3369" xr:uid="{00000000-0005-0000-0000-00008A0D0000}"/>
    <cellStyle name="_Nov New employee_~8003395_PGCL S &amp; B analysis (Top )  May  '09  v1" xfId="3370" xr:uid="{00000000-0005-0000-0000-00008B0D0000}"/>
    <cellStyle name="_Nov New employee_~8003395_PGCL S &amp; B analysis (Top )  May  '09  v1 2" xfId="3371" xr:uid="{00000000-0005-0000-0000-00008C0D0000}"/>
    <cellStyle name="_Nov New employee_~8003395_PGCL S &amp; B analysis (Top ) April  '09  ( R-2 on 26th May)" xfId="3372" xr:uid="{00000000-0005-0000-0000-00008D0D0000}"/>
    <cellStyle name="_Nov New employee_~8003395_PGCL S &amp; B analysis (Top ) April  '09  ( R-2 on 26th May) 2" xfId="3373" xr:uid="{00000000-0005-0000-0000-00008E0D0000}"/>
    <cellStyle name="_Nov New employee_~8003395_S &amp; B" xfId="3374" xr:uid="{00000000-0005-0000-0000-00008F0D0000}"/>
    <cellStyle name="_Nov New employee_~8003395_S &amp; B 2" xfId="3375" xr:uid="{00000000-0005-0000-0000-0000900D0000}"/>
    <cellStyle name="_Nov New employee_~8003395_S &amp; B analysis (Top ) April  '09   " xfId="3376" xr:uid="{00000000-0005-0000-0000-0000910D0000}"/>
    <cellStyle name="_Nov New employee_~8003395_S &amp; B analysis (Top ) April  '09    2" xfId="3377" xr:uid="{00000000-0005-0000-0000-0000920D0000}"/>
    <cellStyle name="_Nov New employee_~8003395_S &amp; B analysis February'10 Unit-1  " xfId="3378" xr:uid="{00000000-0005-0000-0000-0000930D0000}"/>
    <cellStyle name="_Nov New employee_~8003395_S &amp; B analysis February'10 Unit-1   2" xfId="3379" xr:uid="{00000000-0005-0000-0000-0000940D0000}"/>
    <cellStyle name="_Nov New employee_~8003395_S &amp; B analysis Feruary'10   " xfId="3380" xr:uid="{00000000-0005-0000-0000-0000950D0000}"/>
    <cellStyle name="_Nov New employee_~8003395_S &amp; B analysis Feruary'10    2" xfId="3381" xr:uid="{00000000-0005-0000-0000-0000960D0000}"/>
    <cellStyle name="_Nov New employee_~8003395_S &amp; B analysis January '10   " xfId="3382" xr:uid="{00000000-0005-0000-0000-0000970D0000}"/>
    <cellStyle name="_Nov New employee_~8003395_S &amp; B analysis January '10    2" xfId="3383" xr:uid="{00000000-0005-0000-0000-0000980D0000}"/>
    <cellStyle name="_Nov New employee_~8003395_S &amp; B analysis July'10 Unit-1 " xfId="6464" xr:uid="{00000000-0005-0000-0000-0000990D0000}"/>
    <cellStyle name="_Nov New employee_~8003395_S &amp; B analysis July'10 Unit-3    " xfId="6465" xr:uid="{00000000-0005-0000-0000-00009A0D0000}"/>
    <cellStyle name="_Nov New employee_~8003395_S &amp; B analysis June10 Unit-1 " xfId="6466" xr:uid="{00000000-0005-0000-0000-00009B0D0000}"/>
    <cellStyle name="_Nov New employee_~8003395_S &amp; B analysis March 10 Unit-1  " xfId="3384" xr:uid="{00000000-0005-0000-0000-00009C0D0000}"/>
    <cellStyle name="_Nov New employee_~8003395_S &amp; B analysis March 10 Unit-1   2" xfId="3385" xr:uid="{00000000-0005-0000-0000-00009D0D0000}"/>
    <cellStyle name="_Nov New employee_~8003395_S &amp; B analysis May 10 Unit-1 " xfId="6467" xr:uid="{00000000-0005-0000-0000-00009E0D0000}"/>
    <cellStyle name="_Nov New employee_~8749959" xfId="3386" xr:uid="{00000000-0005-0000-0000-00009F0D0000}"/>
    <cellStyle name="_Nov New employee_~8749959 2" xfId="3387" xr:uid="{00000000-0005-0000-0000-0000A00D0000}"/>
    <cellStyle name="_Nov New employee_~9014545" xfId="1361" xr:uid="{00000000-0005-0000-0000-0000A10D0000}"/>
    <cellStyle name="_Nov New employee_~9402871" xfId="3388" xr:uid="{00000000-0005-0000-0000-0000A20D0000}"/>
    <cellStyle name="_Nov New employee_~9402871 2" xfId="8200" xr:uid="{00000000-0005-0000-0000-0000A30D0000}"/>
    <cellStyle name="_Nov New employee_~9402871 3" xfId="8201" xr:uid="{00000000-0005-0000-0000-0000A40D0000}"/>
    <cellStyle name="_Nov New employee_~9711529" xfId="3389" xr:uid="{00000000-0005-0000-0000-0000A50D0000}"/>
    <cellStyle name="_Nov New employee_Addition Fixed Assets" xfId="1362" xr:uid="{00000000-0005-0000-0000-0000A60D0000}"/>
    <cellStyle name="_Nov New employee_Bank  Statement-CITI" xfId="6468" xr:uid="{00000000-0005-0000-0000-0000A70D0000}"/>
    <cellStyle name="_Nov New employee_Bank  Statement-CITI 2" xfId="7840" xr:uid="{00000000-0005-0000-0000-0000A80D0000}"/>
    <cellStyle name="_Nov New employee_Bank  Statement-CITI_BANK POSITION FOR ALL BANK ( CITI, HSBC &amp; SCB )" xfId="6469" xr:uid="{00000000-0005-0000-0000-0000A90D0000}"/>
    <cellStyle name="_Nov New employee_Bank  Statement-CITI_BANK POSITION FOR ALL BANK ( CITI, HSBC &amp; SCB ) 2" xfId="6470" xr:uid="{00000000-0005-0000-0000-0000AA0D0000}"/>
    <cellStyle name="_Nov New employee_Bank  Statement-CITI_BANK POSITION FOR ALL BANK ( CITI, HSBC &amp; SCB ) 3" xfId="6471" xr:uid="{00000000-0005-0000-0000-0000AB0D0000}"/>
    <cellStyle name="_Nov New employee_Bank  Statement-CITI_BANK POSITION FOR ALL BANK ( CITI, HSBC , SCB &amp; EBL )" xfId="6472" xr:uid="{00000000-0005-0000-0000-0000AC0D0000}"/>
    <cellStyle name="_Nov New employee_Bank  Statement-CITI_BANK POSITION FOR ALL BANK ( CITI, HSBC , SCB &amp; EBL ) 2" xfId="7841" xr:uid="{00000000-0005-0000-0000-0000AD0D0000}"/>
    <cellStyle name="_Nov New employee_Bank  Statement-CITI_Citi MOB - June, 2011 ( Final )- REVISED" xfId="6473" xr:uid="{00000000-0005-0000-0000-0000AE0D0000}"/>
    <cellStyle name="_Nov New employee_Bank  Statement-CITI_CITI MOB  Month of December 2011- Final" xfId="6474" xr:uid="{00000000-0005-0000-0000-0000AF0D0000}"/>
    <cellStyle name="_Nov New employee_Bank  Statement-CITI_EGMCL-FUND-PLAN-CITI" xfId="6475" xr:uid="{00000000-0005-0000-0000-0000B00D0000}"/>
    <cellStyle name="_Nov New employee_Bank  Statement-CITI_EGMCL-FUND-PLAN-CITI -1" xfId="6476" xr:uid="{00000000-0005-0000-0000-0000B10D0000}"/>
    <cellStyle name="_Nov New employee_Bank  Statement-CITI_EGMCL-FUND-PLAN-CITI -1 2" xfId="6477" xr:uid="{00000000-0005-0000-0000-0000B20D0000}"/>
    <cellStyle name="_Nov New employee_Bank  Statement-CITI_EGMCL-FUND-PLAN-CITI -1 3" xfId="6478" xr:uid="{00000000-0005-0000-0000-0000B30D0000}"/>
    <cellStyle name="_Nov New employee_Bank  Statement-CITI_EGMCL-FUND-PLAN-CITI 2" xfId="6479" xr:uid="{00000000-0005-0000-0000-0000B40D0000}"/>
    <cellStyle name="_Nov New employee_Bank  Statement-CITI_EGMCL-FUND-PLAN-CITI 3" xfId="6480" xr:uid="{00000000-0005-0000-0000-0000B50D0000}"/>
    <cellStyle name="_Nov New employee_Bank  Statement-CITI_EGMCL-FUND-PLAN-CITI 4" xfId="7842" xr:uid="{00000000-0005-0000-0000-0000B60D0000}"/>
    <cellStyle name="_Nov New employee_Bank  Statement-CITI_June Export" xfId="6481" xr:uid="{00000000-0005-0000-0000-0000B70D0000}"/>
    <cellStyle name="_Nov New employee_Bank  Statement-CITI_June Export 2" xfId="6482" xr:uid="{00000000-0005-0000-0000-0000B80D0000}"/>
    <cellStyle name="_Nov New employee_Bank  Statement-CITI_June Export 3" xfId="6483" xr:uid="{00000000-0005-0000-0000-0000B90D0000}"/>
    <cellStyle name="_Nov New employee_Bank  Statement-CITI_June Import" xfId="6484" xr:uid="{00000000-0005-0000-0000-0000BA0D0000}"/>
    <cellStyle name="_Nov New employee_Bank  Statement-CITI_June Import 2" xfId="6485" xr:uid="{00000000-0005-0000-0000-0000BB0D0000}"/>
    <cellStyle name="_Nov New employee_Bank  Statement-CITI_June Import 3" xfId="6486" xr:uid="{00000000-0005-0000-0000-0000BC0D0000}"/>
    <cellStyle name="_Nov New employee_Book1" xfId="1363" xr:uid="{00000000-0005-0000-0000-0000BD0D0000}"/>
    <cellStyle name="_Nov New employee_Book1_Addition Fixed Assets" xfId="1364" xr:uid="{00000000-0005-0000-0000-0000BE0D0000}"/>
    <cellStyle name="_Nov New employee_Book1_Book2" xfId="1365" xr:uid="{00000000-0005-0000-0000-0000BF0D0000}"/>
    <cellStyle name="_Nov New employee_Book1_Closing Stock of 31st August'10" xfId="1366" xr:uid="{00000000-0005-0000-0000-0000C00D0000}"/>
    <cellStyle name="_Nov New employee_Book1_Copy of Fabrics Closing Stock of 09-10" xfId="1367" xr:uid="{00000000-0005-0000-0000-0000C10D0000}"/>
    <cellStyle name="_Nov New employee_Book1_Financial Statement - EGMCL 30th  June'10(New)" xfId="1368" xr:uid="{00000000-0005-0000-0000-0000C20D0000}"/>
    <cellStyle name="_Nov New employee_Book1_Financial Statement - EGMCL 30th Sep '2010" xfId="1369" xr:uid="{00000000-0005-0000-0000-0000C30D0000}"/>
    <cellStyle name="_Nov New employee_Book2" xfId="1370" xr:uid="{00000000-0005-0000-0000-0000C40D0000}"/>
    <cellStyle name="_Nov New employee_Book2 2" xfId="3390" xr:uid="{00000000-0005-0000-0000-0000C50D0000}"/>
    <cellStyle name="_Nov New employee_Carton" xfId="3391" xr:uid="{00000000-0005-0000-0000-0000C60D0000}"/>
    <cellStyle name="_Nov New employee_Carton 2" xfId="3392" xr:uid="{00000000-0005-0000-0000-0000C70D0000}"/>
    <cellStyle name="_Nov New employee_Closing Stock of 31st August'10" xfId="1371" xr:uid="{00000000-0005-0000-0000-0000C80D0000}"/>
    <cellStyle name="_Nov New employee_combined  financial statement of  CIPL &amp; CFPL February 2010-hkg" xfId="3393" xr:uid="{00000000-0005-0000-0000-0000C90D0000}"/>
    <cellStyle name="_Nov New employee_Copy of Fabrics Closing Stock of 09-10" xfId="1372" xr:uid="{00000000-0005-0000-0000-0000CA0D0000}"/>
    <cellStyle name="_Nov New employee_Debtors may'10" xfId="1373" xr:uid="{00000000-0005-0000-0000-0000CB0D0000}"/>
    <cellStyle name="_Nov New employee_Debtors may'10_Addition Fixed Assets" xfId="1374" xr:uid="{00000000-0005-0000-0000-0000CC0D0000}"/>
    <cellStyle name="_Nov New employee_Debtors may'10_Book2" xfId="1375" xr:uid="{00000000-0005-0000-0000-0000CD0D0000}"/>
    <cellStyle name="_Nov New employee_Debtors may'10_Closing Stock of 31st August'10" xfId="1376" xr:uid="{00000000-0005-0000-0000-0000CE0D0000}"/>
    <cellStyle name="_Nov New employee_Debtors may'10_Copy of Fabrics Closing Stock of 09-10" xfId="1377" xr:uid="{00000000-0005-0000-0000-0000CF0D0000}"/>
    <cellStyle name="_Nov New employee_Debtors may'10_Financial Statement - EGMCL 30th  June'10(New)" xfId="1378" xr:uid="{00000000-0005-0000-0000-0000D00D0000}"/>
    <cellStyle name="_Nov New employee_Debtors may'10_Financial Statement - EGMCL 30th Sep '2010" xfId="1379" xr:uid="{00000000-0005-0000-0000-0000D10D0000}"/>
    <cellStyle name="_Nov New employee_Debtors may'10_Financial Statement - EGMCL May'10" xfId="1380" xr:uid="{00000000-0005-0000-0000-0000D20D0000}"/>
    <cellStyle name="_Nov New employee_EGMCL  Cash flow -  Oct. 19" xfId="1381" xr:uid="{00000000-0005-0000-0000-0000D30D0000}"/>
    <cellStyle name="_Nov New employee_EGMCL  Cash flow -  Oct. 19 2" xfId="3394" xr:uid="{00000000-0005-0000-0000-0000D40D0000}"/>
    <cellStyle name="_Nov New employee_Exp Perfomance Feb'09" xfId="3395" xr:uid="{00000000-0005-0000-0000-0000D50D0000}"/>
    <cellStyle name="_Nov New employee_Exp Perfomance Feb'09 2" xfId="3396" xr:uid="{00000000-0005-0000-0000-0000D60D0000}"/>
    <cellStyle name="_Nov New employee_Exp Perfomance Feb'09_Carton" xfId="3397" xr:uid="{00000000-0005-0000-0000-0000D70D0000}"/>
    <cellStyle name="_Nov New employee_Exp Perfomance Feb'09_Carton 2" xfId="3398" xr:uid="{00000000-0005-0000-0000-0000D80D0000}"/>
    <cellStyle name="_Nov New employee_Exp Perfomance Feb'09_Expenses Perfomance March'09" xfId="3399" xr:uid="{00000000-0005-0000-0000-0000D90D0000}"/>
    <cellStyle name="_Nov New employee_Exp Perfomance Feb'09_Expenses Perfomance March'09 2" xfId="3400" xr:uid="{00000000-0005-0000-0000-0000DA0D0000}"/>
    <cellStyle name="_Nov New employee_Exp Perfomance Feb'09_EXPORT-MAY" xfId="3401" xr:uid="{00000000-0005-0000-0000-0000DB0D0000}"/>
    <cellStyle name="_Nov New employee_Exp Perfomance Feb'09_EXPORT-MAY 2" xfId="3402" xr:uid="{00000000-0005-0000-0000-0000DC0D0000}"/>
    <cellStyle name="_Nov New employee_Exp Perfomance Feb'09_MIS For the Month Of Aug_09" xfId="3403" xr:uid="{00000000-0005-0000-0000-0000DD0D0000}"/>
    <cellStyle name="_Nov New employee_Exp Perfomance Feb'09_MIS For the Month Of Aug_09 2" xfId="3404" xr:uid="{00000000-0005-0000-0000-0000DE0D0000}"/>
    <cellStyle name="_Nov New employee_Exp Perfomance Feb'09_MIS For the Month Of DEC_09" xfId="3405" xr:uid="{00000000-0005-0000-0000-0000DF0D0000}"/>
    <cellStyle name="_Nov New employee_Exp Perfomance Feb'09_MIS For the Month Of DEC_09 2" xfId="3406" xr:uid="{00000000-0005-0000-0000-0000E00D0000}"/>
    <cellStyle name="_Nov New employee_Exp Perfomance Feb'09_MIS For the Month Of Sep_09" xfId="3407" xr:uid="{00000000-0005-0000-0000-0000E10D0000}"/>
    <cellStyle name="_Nov New employee_Exp Perfomance Feb'09_MIS For the Month Of Sep_09 2" xfId="3408" xr:uid="{00000000-0005-0000-0000-0000E20D0000}"/>
    <cellStyle name="_Nov New employee_Exp Perfomance Feb'09_Production  performance-May,09" xfId="3409" xr:uid="{00000000-0005-0000-0000-0000E30D0000}"/>
    <cellStyle name="_Nov New employee_Exp Perfomance Feb'09_Production  performance-May,09 2" xfId="3410" xr:uid="{00000000-0005-0000-0000-0000E40D0000}"/>
    <cellStyle name="_Nov New employee_Exp Perfomance Feb'09_Production Preformance report-March,09" xfId="3411" xr:uid="{00000000-0005-0000-0000-0000E50D0000}"/>
    <cellStyle name="_Nov New employee_Exp Perfomance Feb'09_Production Preformance report-March,09 2" xfId="3412" xr:uid="{00000000-0005-0000-0000-0000E60D0000}"/>
    <cellStyle name="_Nov New employee_Exp Perfomance Feb'09_Projection of Cash Flow Based on Performance Report" xfId="3413" xr:uid="{00000000-0005-0000-0000-0000E70D0000}"/>
    <cellStyle name="_Nov New employee_Exp Perfomance Feb'09_Projection of Cash Flow Based on Performance Report 2" xfId="3414" xr:uid="{00000000-0005-0000-0000-0000E80D0000}"/>
    <cellStyle name="_Nov New employee_Exp Perfomance Feb'09_Projection of Cash Flow Based on Performance Report_MIS For the Month Of Aug_09" xfId="3415" xr:uid="{00000000-0005-0000-0000-0000E90D0000}"/>
    <cellStyle name="_Nov New employee_Exp Perfomance Feb'09_Projection of Cash Flow Based on Performance Report_MIS For the Month Of Aug_09 2" xfId="3416" xr:uid="{00000000-0005-0000-0000-0000EA0D0000}"/>
    <cellStyle name="_Nov New employee_Exp Perfomance Feb'09_Projection of Cash Flow Based on Performance Report_MIS For the Month Of DEC_09" xfId="3417" xr:uid="{00000000-0005-0000-0000-0000EB0D0000}"/>
    <cellStyle name="_Nov New employee_Exp Perfomance Feb'09_Projection of Cash Flow Based on Performance Report_MIS For the Month Of DEC_09 2" xfId="3418" xr:uid="{00000000-0005-0000-0000-0000EC0D0000}"/>
    <cellStyle name="_Nov New employee_Exp Perfomance Feb'09_Projection of Cash Flow Based on Performance Report_MIS For the Month Of Sep_09" xfId="3419" xr:uid="{00000000-0005-0000-0000-0000ED0D0000}"/>
    <cellStyle name="_Nov New employee_Exp Perfomance Feb'09_Projection of Cash Flow Based on Performance Report_MIS For the Month Of Sep_09 2" xfId="3420" xr:uid="{00000000-0005-0000-0000-0000EE0D0000}"/>
    <cellStyle name="_Nov New employee_Expense Analysis -Dec-08PP" xfId="3421" xr:uid="{00000000-0005-0000-0000-0000EF0D0000}"/>
    <cellStyle name="_Nov New employee_Expense Analysis -Dec-08PP 2" xfId="3422" xr:uid="{00000000-0005-0000-0000-0000F00D0000}"/>
    <cellStyle name="_Nov New employee_Expense Analysis -Dec-08PP_Production Preformance report-March,09" xfId="3423" xr:uid="{00000000-0005-0000-0000-0000F10D0000}"/>
    <cellStyle name="_Nov New employee_Expense Analysis -Dec-08PP_Production Preformance report-March,09 2" xfId="3424" xr:uid="{00000000-0005-0000-0000-0000F20D0000}"/>
    <cellStyle name="_Nov New employee_Expense Analysis -June'09PP" xfId="3425" xr:uid="{00000000-0005-0000-0000-0000F30D0000}"/>
    <cellStyle name="_Nov New employee_Expense Analysis -June'09PP 2" xfId="3426" xr:uid="{00000000-0005-0000-0000-0000F40D0000}"/>
    <cellStyle name="_Nov New employee_Export Register" xfId="3427" xr:uid="{00000000-0005-0000-0000-0000F50D0000}"/>
    <cellStyle name="_Nov New employee_Export Register 2" xfId="3428" xr:uid="{00000000-0005-0000-0000-0000F60D0000}"/>
    <cellStyle name="_Nov New employee_EXPORT-MAY" xfId="3429" xr:uid="{00000000-0005-0000-0000-0000F70D0000}"/>
    <cellStyle name="_Nov New employee_EXPORT-MAY 2" xfId="3430" xr:uid="{00000000-0005-0000-0000-0000F80D0000}"/>
    <cellStyle name="_Nov New employee_Financial Statement - EGMCL 30th  June'10(New)" xfId="1382" xr:uid="{00000000-0005-0000-0000-0000F90D0000}"/>
    <cellStyle name="_Nov New employee_Financial Statement - EGMCL 30th Sep '2010" xfId="1383" xr:uid="{00000000-0005-0000-0000-0000FA0D0000}"/>
    <cellStyle name="_Nov New employee_Financial Statement - EGMCL dated 17.06.10" xfId="1384" xr:uid="{00000000-0005-0000-0000-0000FB0D0000}"/>
    <cellStyle name="_Nov New employee_Financial Statement - EGMCL May'10" xfId="1385" xr:uid="{00000000-0005-0000-0000-0000FC0D0000}"/>
    <cellStyle name="_Nov New employee_HSBC-APRIL-2010" xfId="3431" xr:uid="{00000000-0005-0000-0000-0000FD0D0000}"/>
    <cellStyle name="_Nov New employee_HSBC-APRIL-2010 2" xfId="3432" xr:uid="{00000000-0005-0000-0000-0000FE0D0000}"/>
    <cellStyle name="_Nov New employee_Import GRN Details-Unit-1" xfId="3433" xr:uid="{00000000-0005-0000-0000-0000FF0D0000}"/>
    <cellStyle name="_Nov New employee_Import GRN Details-Unit-1 2" xfId="3434" xr:uid="{00000000-0005-0000-0000-0000000E0000}"/>
    <cellStyle name="_Nov New employee_Import loan Sep to Nov HSBC '09" xfId="1386" xr:uid="{00000000-0005-0000-0000-0000010E0000}"/>
    <cellStyle name="_Nov New employee_Import loan Sep to Nov HSBC '09 2" xfId="3435" xr:uid="{00000000-0005-0000-0000-0000020E0000}"/>
    <cellStyle name="_Nov New employee_Import loan Sep to Nov HSBC '09_Addition Fixed Assets" xfId="1387" xr:uid="{00000000-0005-0000-0000-0000030E0000}"/>
    <cellStyle name="_Nov New employee_Import loan Sep to Nov HSBC '09_Book2" xfId="1388" xr:uid="{00000000-0005-0000-0000-0000040E0000}"/>
    <cellStyle name="_Nov New employee_Import loan Sep to Nov HSBC '09_Closing Stock of 31st August'10" xfId="1389" xr:uid="{00000000-0005-0000-0000-0000050E0000}"/>
    <cellStyle name="_Nov New employee_Import loan Sep to Nov HSBC '09_Copy of Fabrics Closing Stock of 09-10" xfId="1390" xr:uid="{00000000-0005-0000-0000-0000060E0000}"/>
    <cellStyle name="_Nov New employee_Import loan Sep to Nov HSBC '09_Financial Statement - EGMCL 30th  June'10(New)" xfId="1391" xr:uid="{00000000-0005-0000-0000-0000070E0000}"/>
    <cellStyle name="_Nov New employee_Import loan Sep to Nov HSBC '09_Financial Statement - EGMCL 30th Sep '2010" xfId="1392" xr:uid="{00000000-0005-0000-0000-0000080E0000}"/>
    <cellStyle name="_Nov New employee_Import loan Sep to Nov HSBC '09_Financial Statement - EGMCL dated 17.06.10" xfId="1393" xr:uid="{00000000-0005-0000-0000-0000090E0000}"/>
    <cellStyle name="_Nov New employee_Import loan Sep to Nov HSBC '09_Financial Statement - EGMCL May'10" xfId="1394" xr:uid="{00000000-0005-0000-0000-00000A0E0000}"/>
    <cellStyle name="_Nov New employee_Import loan Sep to Nov HSBC '09_Import Register (Unit-1)" xfId="3436" xr:uid="{00000000-0005-0000-0000-00000B0E0000}"/>
    <cellStyle name="_Nov New employee_Import loan Sep to Nov HSBC '09_Import Register (Unit-1) 2" xfId="3437" xr:uid="{00000000-0005-0000-0000-00000C0E0000}"/>
    <cellStyle name="_Nov New employee_Import loan Sep to Nov HSBC '09_Summary OF Stock " xfId="1395" xr:uid="{00000000-0005-0000-0000-00000D0E0000}"/>
    <cellStyle name="_Nov New employee_Import loan Sep to Nov HSBC '09_Summary OF Stock _Addition Fixed Assets" xfId="1396" xr:uid="{00000000-0005-0000-0000-00000E0E0000}"/>
    <cellStyle name="_Nov New employee_Import loan Sep to Nov HSBC '09_Summary OF Stock _Book2" xfId="1397" xr:uid="{00000000-0005-0000-0000-00000F0E0000}"/>
    <cellStyle name="_Nov New employee_Import loan Sep to Nov HSBC '09_Summary OF Stock _Closing Stock of 31st August'10" xfId="1398" xr:uid="{00000000-0005-0000-0000-0000100E0000}"/>
    <cellStyle name="_Nov New employee_Import loan Sep to Nov HSBC '09_Summary OF Stock _Copy of Fabrics Closing Stock of 09-10" xfId="1399" xr:uid="{00000000-0005-0000-0000-0000110E0000}"/>
    <cellStyle name="_Nov New employee_Import loan Sep to Nov HSBC '09_Summary OF Stock _Financial Statement - EGMCL 30th  June'10(New)" xfId="1400" xr:uid="{00000000-0005-0000-0000-0000120E0000}"/>
    <cellStyle name="_Nov New employee_Import loan Sep to Nov HSBC '09_Summary OF Stock _Financial Statement - EGMCL 30th Sep '2010" xfId="1401" xr:uid="{00000000-0005-0000-0000-0000130E0000}"/>
    <cellStyle name="_Nov New employee_Import loan Sep to Nov HSBC '09_Transit" xfId="1402" xr:uid="{00000000-0005-0000-0000-0000140E0000}"/>
    <cellStyle name="_Nov New employee_Import loan Sep to Nov HSBC '09_TrialBal 30th June '10-2" xfId="1403" xr:uid="{00000000-0005-0000-0000-0000150E0000}"/>
    <cellStyle name="_Nov New employee_Incentive  Budget Control August'09 " xfId="3438" xr:uid="{00000000-0005-0000-0000-0000160E0000}"/>
    <cellStyle name="_Nov New employee_Incentive  Budget Control August'09  2" xfId="3439" xr:uid="{00000000-0005-0000-0000-0000170E0000}"/>
    <cellStyle name="_Nov New employee_Interest - Jan' 09" xfId="3440" xr:uid="{00000000-0005-0000-0000-0000180E0000}"/>
    <cellStyle name="_Nov New employee_Interest - Jan' 09 2" xfId="8202" xr:uid="{00000000-0005-0000-0000-0000190E0000}"/>
    <cellStyle name="_Nov New employee_Interest - Jan' 09 3" xfId="8203" xr:uid="{00000000-0005-0000-0000-00001A0E0000}"/>
    <cellStyle name="_Nov New employee_Limit Chart- CITI NA - July'10" xfId="1404" xr:uid="{00000000-0005-0000-0000-00001B0E0000}"/>
    <cellStyle name="_Nov New employee_Limit Chart- CITI NA - June'10" xfId="1405" xr:uid="{00000000-0005-0000-0000-00001C0E0000}"/>
    <cellStyle name="_Nov New employee_Limit Chart- CITI NA - October '09" xfId="1406" xr:uid="{00000000-0005-0000-0000-00001D0E0000}"/>
    <cellStyle name="_Nov New employee_Limit Chart- CITI NA - October '09 2" xfId="3441" xr:uid="{00000000-0005-0000-0000-00001E0E0000}"/>
    <cellStyle name="_Nov New employee_Limit Chart- CITI NA - October '09_Addition Fixed Assets" xfId="1407" xr:uid="{00000000-0005-0000-0000-00001F0E0000}"/>
    <cellStyle name="_Nov New employee_Limit Chart- CITI NA - October '09_Book2" xfId="1408" xr:uid="{00000000-0005-0000-0000-0000200E0000}"/>
    <cellStyle name="_Nov New employee_Limit Chart- CITI NA - October '09_Closing Stock of 31st August'10" xfId="1409" xr:uid="{00000000-0005-0000-0000-0000210E0000}"/>
    <cellStyle name="_Nov New employee_Limit Chart- CITI NA - October '09_Copy of Fabrics Closing Stock of 09-10" xfId="1410" xr:uid="{00000000-0005-0000-0000-0000220E0000}"/>
    <cellStyle name="_Nov New employee_Limit Chart- CITI NA - October '09_Financial Statement - EGMCL 30th  June'10(New)" xfId="1411" xr:uid="{00000000-0005-0000-0000-0000230E0000}"/>
    <cellStyle name="_Nov New employee_Limit Chart- CITI NA - October '09_Financial Statement - EGMCL 30th Sep '2010" xfId="1412" xr:uid="{00000000-0005-0000-0000-0000240E0000}"/>
    <cellStyle name="_Nov New employee_Limit Chart- CITI NA - October '09_Financial Statement - EGMCL dated 17.06.10" xfId="1413" xr:uid="{00000000-0005-0000-0000-0000250E0000}"/>
    <cellStyle name="_Nov New employee_Limit Chart- CITI NA - October '09_Financial Statement - EGMCL May'10" xfId="1414" xr:uid="{00000000-0005-0000-0000-0000260E0000}"/>
    <cellStyle name="_Nov New employee_Limit Chart- CITI NA - October '09_Import Register (Unit-1)" xfId="3442" xr:uid="{00000000-0005-0000-0000-0000270E0000}"/>
    <cellStyle name="_Nov New employee_Limit Chart- CITI NA - October '09_Import Register (Unit-1) 2" xfId="3443" xr:uid="{00000000-0005-0000-0000-0000280E0000}"/>
    <cellStyle name="_Nov New employee_Limit Chart- CITI NA - October '09_Summary OF Stock " xfId="1415" xr:uid="{00000000-0005-0000-0000-0000290E0000}"/>
    <cellStyle name="_Nov New employee_Limit Chart- CITI NA - October '09_Summary OF Stock _Addition Fixed Assets" xfId="1416" xr:uid="{00000000-0005-0000-0000-00002A0E0000}"/>
    <cellStyle name="_Nov New employee_Limit Chart- CITI NA - October '09_Summary OF Stock _Book2" xfId="1417" xr:uid="{00000000-0005-0000-0000-00002B0E0000}"/>
    <cellStyle name="_Nov New employee_Limit Chart- CITI NA - October '09_Summary OF Stock _Closing Stock of 31st August'10" xfId="1418" xr:uid="{00000000-0005-0000-0000-00002C0E0000}"/>
    <cellStyle name="_Nov New employee_Limit Chart- CITI NA - October '09_Summary OF Stock _Copy of Fabrics Closing Stock of 09-10" xfId="1419" xr:uid="{00000000-0005-0000-0000-00002D0E0000}"/>
    <cellStyle name="_Nov New employee_Limit Chart- CITI NA - October '09_Summary OF Stock _Financial Statement - EGMCL 30th  June'10(New)" xfId="1420" xr:uid="{00000000-0005-0000-0000-00002E0E0000}"/>
    <cellStyle name="_Nov New employee_Limit Chart- CITI NA - October '09_Summary OF Stock _Financial Statement - EGMCL 30th Sep '2010" xfId="1421" xr:uid="{00000000-0005-0000-0000-00002F0E0000}"/>
    <cellStyle name="_Nov New employee_Limit Chart- CITI NA - October '09_Transit" xfId="1422" xr:uid="{00000000-0005-0000-0000-0000300E0000}"/>
    <cellStyle name="_Nov New employee_Limit Chart- CITI NA - October '09_TrialBal 30th June '10-2" xfId="1423" xr:uid="{00000000-0005-0000-0000-0000310E0000}"/>
    <cellStyle name="_Nov New employee_Limit Chart HSBC- APRIL'10" xfId="1424" xr:uid="{00000000-0005-0000-0000-0000320E0000}"/>
    <cellStyle name="_Nov New employee_Limit Chart HSBC- APRIL'10_Addition Fixed Assets" xfId="1425" xr:uid="{00000000-0005-0000-0000-0000330E0000}"/>
    <cellStyle name="_Nov New employee_Limit Chart HSBC- APRIL'10_Book2" xfId="1426" xr:uid="{00000000-0005-0000-0000-0000340E0000}"/>
    <cellStyle name="_Nov New employee_Limit Chart HSBC- APRIL'10_Closing Stock of 31st August'10" xfId="1427" xr:uid="{00000000-0005-0000-0000-0000350E0000}"/>
    <cellStyle name="_Nov New employee_Limit Chart HSBC- APRIL'10_Copy of Fabrics Closing Stock of 09-10" xfId="1428" xr:uid="{00000000-0005-0000-0000-0000360E0000}"/>
    <cellStyle name="_Nov New employee_Limit Chart HSBC- APRIL'10_Financial Statement - EGMCL 30th  June'10(New)" xfId="1429" xr:uid="{00000000-0005-0000-0000-0000370E0000}"/>
    <cellStyle name="_Nov New employee_Limit Chart HSBC- APRIL'10_Financial Statement - EGMCL 30th Sep '2010" xfId="1430" xr:uid="{00000000-0005-0000-0000-0000380E0000}"/>
    <cellStyle name="_Nov New employee_Limit Chart HSBC- APRIL'10_Financial Statement - EGMCL dated 17.06.10" xfId="1431" xr:uid="{00000000-0005-0000-0000-0000390E0000}"/>
    <cellStyle name="_Nov New employee_Limit Chart HSBC- APRIL'10_Financial Statement - EGMCL May'10" xfId="1432" xr:uid="{00000000-0005-0000-0000-00003A0E0000}"/>
    <cellStyle name="_Nov New employee_Limit Chart HSBC- APRIL'10_Summary OF Stock " xfId="1433" xr:uid="{00000000-0005-0000-0000-00003B0E0000}"/>
    <cellStyle name="_Nov New employee_Limit Chart HSBC- APRIL'10_Summary OF Stock _Addition Fixed Assets" xfId="1434" xr:uid="{00000000-0005-0000-0000-00003C0E0000}"/>
    <cellStyle name="_Nov New employee_Limit Chart HSBC- APRIL'10_Summary OF Stock _Book2" xfId="1435" xr:uid="{00000000-0005-0000-0000-00003D0E0000}"/>
    <cellStyle name="_Nov New employee_Limit Chart HSBC- APRIL'10_Summary OF Stock _Closing Stock of 31st August'10" xfId="1436" xr:uid="{00000000-0005-0000-0000-00003E0E0000}"/>
    <cellStyle name="_Nov New employee_Limit Chart HSBC- APRIL'10_Summary OF Stock _Copy of Fabrics Closing Stock of 09-10" xfId="1437" xr:uid="{00000000-0005-0000-0000-00003F0E0000}"/>
    <cellStyle name="_Nov New employee_Limit Chart HSBC- APRIL'10_Summary OF Stock _Financial Statement - EGMCL 30th  June'10(New)" xfId="1438" xr:uid="{00000000-0005-0000-0000-0000400E0000}"/>
    <cellStyle name="_Nov New employee_Limit Chart HSBC- APRIL'10_Summary OF Stock _Financial Statement - EGMCL 30th Sep '2010" xfId="1439" xr:uid="{00000000-0005-0000-0000-0000410E0000}"/>
    <cellStyle name="_Nov New employee_Limit Chart HSBC- APRIL'10_Summary Sheet " xfId="1440" xr:uid="{00000000-0005-0000-0000-0000420E0000}"/>
    <cellStyle name="_Nov New employee_Limit Chart HSBC- APRIL'10_Summary Sheet _Addition Fixed Assets" xfId="1441" xr:uid="{00000000-0005-0000-0000-0000430E0000}"/>
    <cellStyle name="_Nov New employee_Limit Chart HSBC- APRIL'10_Summary Sheet _Book2" xfId="1442" xr:uid="{00000000-0005-0000-0000-0000440E0000}"/>
    <cellStyle name="_Nov New employee_Limit Chart HSBC- APRIL'10_Summary Sheet _Closing Stock of 31st August'10" xfId="1443" xr:uid="{00000000-0005-0000-0000-0000450E0000}"/>
    <cellStyle name="_Nov New employee_Limit Chart HSBC- APRIL'10_Summary Sheet _Copy of Fabrics Closing Stock of 09-10" xfId="1444" xr:uid="{00000000-0005-0000-0000-0000460E0000}"/>
    <cellStyle name="_Nov New employee_Limit Chart HSBC- APRIL'10_Summary Sheet _Financial Statement - EGMCL 30th  June'10(New)" xfId="1445" xr:uid="{00000000-0005-0000-0000-0000470E0000}"/>
    <cellStyle name="_Nov New employee_Limit Chart HSBC- APRIL'10_Summary Sheet _Financial Statement - EGMCL 30th Sep '2010" xfId="1446" xr:uid="{00000000-0005-0000-0000-0000480E0000}"/>
    <cellStyle name="_Nov New employee_Limit Chart HSBC- APRIL'10_Summary Sheet _Financial Statement - EGMCL dated 17.06.10" xfId="1447" xr:uid="{00000000-0005-0000-0000-0000490E0000}"/>
    <cellStyle name="_Nov New employee_Limit Chart HSBC- APRIL'10_Summary Sheet _Financial Statement - EGMCL May'10" xfId="1448" xr:uid="{00000000-0005-0000-0000-00004A0E0000}"/>
    <cellStyle name="_Nov New employee_Limit Chart HSBC- APRIL'10_Summary Sheet _Summary OF Stock " xfId="1449" xr:uid="{00000000-0005-0000-0000-00004B0E0000}"/>
    <cellStyle name="_Nov New employee_Limit Chart HSBC- APRIL'10_Summary Sheet _TrialBal 30th June '10-2" xfId="1450" xr:uid="{00000000-0005-0000-0000-00004C0E0000}"/>
    <cellStyle name="_Nov New employee_Limit Chart HSBC- APRIL'10_TrialBal 30th June '10-2" xfId="1451" xr:uid="{00000000-0005-0000-0000-00004D0E0000}"/>
    <cellStyle name="_Nov New employee_Limit Chart HSBC- August '09" xfId="1452" xr:uid="{00000000-0005-0000-0000-00004E0E0000}"/>
    <cellStyle name="_Nov New employee_Limit Chart HSBC- August '09 2" xfId="3444" xr:uid="{00000000-0005-0000-0000-00004F0E0000}"/>
    <cellStyle name="_Nov New employee_Limit Chart HSBC- August '09_Addition Fixed Assets" xfId="1453" xr:uid="{00000000-0005-0000-0000-0000500E0000}"/>
    <cellStyle name="_Nov New employee_Limit Chart HSBC- August '09_Book2" xfId="1454" xr:uid="{00000000-0005-0000-0000-0000510E0000}"/>
    <cellStyle name="_Nov New employee_Limit Chart HSBC- August '09_Closing Stock of 31st August'10" xfId="1455" xr:uid="{00000000-0005-0000-0000-0000520E0000}"/>
    <cellStyle name="_Nov New employee_Limit Chart HSBC- August '09_Copy of Fabrics Closing Stock of 09-10" xfId="1456" xr:uid="{00000000-0005-0000-0000-0000530E0000}"/>
    <cellStyle name="_Nov New employee_Limit Chart HSBC- August '09_Financial Statement - EGMCL 30th  June'10(New)" xfId="1457" xr:uid="{00000000-0005-0000-0000-0000540E0000}"/>
    <cellStyle name="_Nov New employee_Limit Chart HSBC- August '09_Financial Statement - EGMCL 30th Sep '2010" xfId="1458" xr:uid="{00000000-0005-0000-0000-0000550E0000}"/>
    <cellStyle name="_Nov New employee_Limit Chart HSBC- August '09_Financial Statement - EGMCL dated 17.06.10" xfId="1459" xr:uid="{00000000-0005-0000-0000-0000560E0000}"/>
    <cellStyle name="_Nov New employee_Limit Chart HSBC- August '09_Financial Statement - EGMCL May'10" xfId="1460" xr:uid="{00000000-0005-0000-0000-0000570E0000}"/>
    <cellStyle name="_Nov New employee_Limit Chart HSBC- August '09_Import Register (Unit-1)" xfId="3445" xr:uid="{00000000-0005-0000-0000-0000580E0000}"/>
    <cellStyle name="_Nov New employee_Limit Chart HSBC- August '09_Import Register (Unit-1) 2" xfId="3446" xr:uid="{00000000-0005-0000-0000-0000590E0000}"/>
    <cellStyle name="_Nov New employee_Limit Chart HSBC- August '09_Summary OF Stock " xfId="1461" xr:uid="{00000000-0005-0000-0000-00005A0E0000}"/>
    <cellStyle name="_Nov New employee_Limit Chart HSBC- August '09_Summary OF Stock _Addition Fixed Assets" xfId="1462" xr:uid="{00000000-0005-0000-0000-00005B0E0000}"/>
    <cellStyle name="_Nov New employee_Limit Chart HSBC- August '09_Summary OF Stock _Book2" xfId="1463" xr:uid="{00000000-0005-0000-0000-00005C0E0000}"/>
    <cellStyle name="_Nov New employee_Limit Chart HSBC- August '09_Summary OF Stock _Closing Stock of 31st August'10" xfId="1464" xr:uid="{00000000-0005-0000-0000-00005D0E0000}"/>
    <cellStyle name="_Nov New employee_Limit Chart HSBC- August '09_Summary OF Stock _Copy of Fabrics Closing Stock of 09-10" xfId="1465" xr:uid="{00000000-0005-0000-0000-00005E0E0000}"/>
    <cellStyle name="_Nov New employee_Limit Chart HSBC- August '09_Summary OF Stock _Financial Statement - EGMCL 30th  June'10(New)" xfId="1466" xr:uid="{00000000-0005-0000-0000-00005F0E0000}"/>
    <cellStyle name="_Nov New employee_Limit Chart HSBC- August '09_Summary OF Stock _Financial Statement - EGMCL 30th Sep '2010" xfId="1467" xr:uid="{00000000-0005-0000-0000-0000600E0000}"/>
    <cellStyle name="_Nov New employee_Limit Chart HSBC- August '09_Summary Sheet " xfId="1468" xr:uid="{00000000-0005-0000-0000-0000610E0000}"/>
    <cellStyle name="_Nov New employee_Limit Chart HSBC- August '09_Summary Sheet _Addition Fixed Assets" xfId="1469" xr:uid="{00000000-0005-0000-0000-0000620E0000}"/>
    <cellStyle name="_Nov New employee_Limit Chart HSBC- August '09_Summary Sheet _Book2" xfId="1470" xr:uid="{00000000-0005-0000-0000-0000630E0000}"/>
    <cellStyle name="_Nov New employee_Limit Chart HSBC- August '09_Summary Sheet _Closing Stock of 31st August'10" xfId="1471" xr:uid="{00000000-0005-0000-0000-0000640E0000}"/>
    <cellStyle name="_Nov New employee_Limit Chart HSBC- August '09_Summary Sheet _Copy of Fabrics Closing Stock of 09-10" xfId="1472" xr:uid="{00000000-0005-0000-0000-0000650E0000}"/>
    <cellStyle name="_Nov New employee_Limit Chart HSBC- August '09_Summary Sheet _Financial Statement - EGMCL 30th  June'10(New)" xfId="1473" xr:uid="{00000000-0005-0000-0000-0000660E0000}"/>
    <cellStyle name="_Nov New employee_Limit Chart HSBC- August '09_Summary Sheet _Financial Statement - EGMCL 30th Sep '2010" xfId="1474" xr:uid="{00000000-0005-0000-0000-0000670E0000}"/>
    <cellStyle name="_Nov New employee_Limit Chart HSBC- August '09_Summary Sheet _Financial Statement - EGMCL dated 17.06.10" xfId="1475" xr:uid="{00000000-0005-0000-0000-0000680E0000}"/>
    <cellStyle name="_Nov New employee_Limit Chart HSBC- August '09_Summary Sheet _Financial Statement - EGMCL May'10" xfId="1476" xr:uid="{00000000-0005-0000-0000-0000690E0000}"/>
    <cellStyle name="_Nov New employee_Limit Chart HSBC- August '09_Summary Sheet _Summary OF Stock " xfId="1477" xr:uid="{00000000-0005-0000-0000-00006A0E0000}"/>
    <cellStyle name="_Nov New employee_Limit Chart HSBC- August '09_Summary Sheet _TrialBal 30th June '10-2" xfId="1478" xr:uid="{00000000-0005-0000-0000-00006B0E0000}"/>
    <cellStyle name="_Nov New employee_Limit Chart HSBC- August '09_Transit" xfId="1479" xr:uid="{00000000-0005-0000-0000-00006C0E0000}"/>
    <cellStyle name="_Nov New employee_Limit Chart HSBC- August '09_Transit_Closing Stock of 31st August'10" xfId="1480" xr:uid="{00000000-0005-0000-0000-00006D0E0000}"/>
    <cellStyle name="_Nov New employee_Limit Chart HSBC- August '09_TrialBal 30th June '10-2" xfId="1481" xr:uid="{00000000-0005-0000-0000-00006E0E0000}"/>
    <cellStyle name="_Nov New employee_Limit Chart HSBC- Dec'09" xfId="3447" xr:uid="{00000000-0005-0000-0000-00006F0E0000}"/>
    <cellStyle name="_Nov New employee_Limit Chart HSBC- Dec'09 2" xfId="3448" xr:uid="{00000000-0005-0000-0000-0000700E0000}"/>
    <cellStyle name="_Nov New employee_Limit Chart HSBC- Dec'09_Import Register (Unit-1)" xfId="3449" xr:uid="{00000000-0005-0000-0000-0000710E0000}"/>
    <cellStyle name="_Nov New employee_Limit Chart HSBC- Dec'09_Import Register (Unit-1) 2" xfId="3450" xr:uid="{00000000-0005-0000-0000-0000720E0000}"/>
    <cellStyle name="_Nov New employee_Limit Chart HSBC- Jan'10" xfId="3451" xr:uid="{00000000-0005-0000-0000-0000730E0000}"/>
    <cellStyle name="_Nov New employee_Limit Chart HSBC- July '09" xfId="1482" xr:uid="{00000000-0005-0000-0000-0000740E0000}"/>
    <cellStyle name="_Nov New employee_Limit Chart HSBC- July '09 2" xfId="3452" xr:uid="{00000000-0005-0000-0000-0000750E0000}"/>
    <cellStyle name="_Nov New employee_Limit Chart HSBC- July '09_Addition Fixed Assets" xfId="1483" xr:uid="{00000000-0005-0000-0000-0000760E0000}"/>
    <cellStyle name="_Nov New employee_Limit Chart HSBC- July '09_Book2" xfId="1484" xr:uid="{00000000-0005-0000-0000-0000770E0000}"/>
    <cellStyle name="_Nov New employee_Limit Chart HSBC- July '09_Closing Stock of 31st August'10" xfId="1485" xr:uid="{00000000-0005-0000-0000-0000780E0000}"/>
    <cellStyle name="_Nov New employee_Limit Chart HSBC- July '09_Copy of Fabrics Closing Stock of 09-10" xfId="1486" xr:uid="{00000000-0005-0000-0000-0000790E0000}"/>
    <cellStyle name="_Nov New employee_Limit Chart HSBC- July '09_Financial Statement - EGMCL 30th  June'10(New)" xfId="1487" xr:uid="{00000000-0005-0000-0000-00007A0E0000}"/>
    <cellStyle name="_Nov New employee_Limit Chart HSBC- July '09_Financial Statement - EGMCL 30th Sep '2010" xfId="1488" xr:uid="{00000000-0005-0000-0000-00007B0E0000}"/>
    <cellStyle name="_Nov New employee_Limit Chart HSBC- July '09_Financial Statement - EGMCL dated 17.06.10" xfId="1489" xr:uid="{00000000-0005-0000-0000-00007C0E0000}"/>
    <cellStyle name="_Nov New employee_Limit Chart HSBC- July '09_Financial Statement - EGMCL May'10" xfId="1490" xr:uid="{00000000-0005-0000-0000-00007D0E0000}"/>
    <cellStyle name="_Nov New employee_Limit Chart HSBC- July '09_Import Register (Unit-1)" xfId="3453" xr:uid="{00000000-0005-0000-0000-00007E0E0000}"/>
    <cellStyle name="_Nov New employee_Limit Chart HSBC- July '09_Import Register (Unit-1) 2" xfId="3454" xr:uid="{00000000-0005-0000-0000-00007F0E0000}"/>
    <cellStyle name="_Nov New employee_Limit Chart HSBC- July '09_Summary OF Stock " xfId="1491" xr:uid="{00000000-0005-0000-0000-0000800E0000}"/>
    <cellStyle name="_Nov New employee_Limit Chart HSBC- July '09_Summary OF Stock _Addition Fixed Assets" xfId="1492" xr:uid="{00000000-0005-0000-0000-0000810E0000}"/>
    <cellStyle name="_Nov New employee_Limit Chart HSBC- July '09_Summary OF Stock _Book2" xfId="1493" xr:uid="{00000000-0005-0000-0000-0000820E0000}"/>
    <cellStyle name="_Nov New employee_Limit Chart HSBC- July '09_Summary OF Stock _Closing Stock of 31st August'10" xfId="1494" xr:uid="{00000000-0005-0000-0000-0000830E0000}"/>
    <cellStyle name="_Nov New employee_Limit Chart HSBC- July '09_Summary OF Stock _Copy of Fabrics Closing Stock of 09-10" xfId="1495" xr:uid="{00000000-0005-0000-0000-0000840E0000}"/>
    <cellStyle name="_Nov New employee_Limit Chart HSBC- July '09_Summary OF Stock _Financial Statement - EGMCL 30th  June'10(New)" xfId="1496" xr:uid="{00000000-0005-0000-0000-0000850E0000}"/>
    <cellStyle name="_Nov New employee_Limit Chart HSBC- July '09_Summary OF Stock _Financial Statement - EGMCL 30th Sep '2010" xfId="1497" xr:uid="{00000000-0005-0000-0000-0000860E0000}"/>
    <cellStyle name="_Nov New employee_Limit Chart HSBC- July '09_Summary Sheet " xfId="1498" xr:uid="{00000000-0005-0000-0000-0000870E0000}"/>
    <cellStyle name="_Nov New employee_Limit Chart HSBC- July '09_Summary Sheet _Addition Fixed Assets" xfId="1499" xr:uid="{00000000-0005-0000-0000-0000880E0000}"/>
    <cellStyle name="_Nov New employee_Limit Chart HSBC- July '09_Summary Sheet _Book2" xfId="1500" xr:uid="{00000000-0005-0000-0000-0000890E0000}"/>
    <cellStyle name="_Nov New employee_Limit Chart HSBC- July '09_Summary Sheet _Closing Stock of 31st August'10" xfId="1501" xr:uid="{00000000-0005-0000-0000-00008A0E0000}"/>
    <cellStyle name="_Nov New employee_Limit Chart HSBC- July '09_Summary Sheet _Copy of Fabrics Closing Stock of 09-10" xfId="1502" xr:uid="{00000000-0005-0000-0000-00008B0E0000}"/>
    <cellStyle name="_Nov New employee_Limit Chart HSBC- July '09_Summary Sheet _Financial Statement - EGMCL 30th  June'10(New)" xfId="1503" xr:uid="{00000000-0005-0000-0000-00008C0E0000}"/>
    <cellStyle name="_Nov New employee_Limit Chart HSBC- July '09_Summary Sheet _Financial Statement - EGMCL 30th Sep '2010" xfId="1504" xr:uid="{00000000-0005-0000-0000-00008D0E0000}"/>
    <cellStyle name="_Nov New employee_Limit Chart HSBC- July '09_Summary Sheet _Financial Statement - EGMCL dated 17.06.10" xfId="1505" xr:uid="{00000000-0005-0000-0000-00008E0E0000}"/>
    <cellStyle name="_Nov New employee_Limit Chart HSBC- July '09_Summary Sheet _Financial Statement - EGMCL May'10" xfId="1506" xr:uid="{00000000-0005-0000-0000-00008F0E0000}"/>
    <cellStyle name="_Nov New employee_Limit Chart HSBC- July '09_Summary Sheet _Summary OF Stock " xfId="1507" xr:uid="{00000000-0005-0000-0000-0000900E0000}"/>
    <cellStyle name="_Nov New employee_Limit Chart HSBC- July '09_Summary Sheet _TrialBal 30th June '10-2" xfId="1508" xr:uid="{00000000-0005-0000-0000-0000910E0000}"/>
    <cellStyle name="_Nov New employee_Limit Chart HSBC- July '09_Transit" xfId="1509" xr:uid="{00000000-0005-0000-0000-0000920E0000}"/>
    <cellStyle name="_Nov New employee_Limit Chart HSBC- July '09_Transit_Closing Stock of 31st August'10" xfId="1510" xr:uid="{00000000-0005-0000-0000-0000930E0000}"/>
    <cellStyle name="_Nov New employee_Limit Chart HSBC- July '09_TrialBal 30th June '10-2" xfId="1511" xr:uid="{00000000-0005-0000-0000-0000940E0000}"/>
    <cellStyle name="_Nov New employee_Limit Chart HSBC- July'10" xfId="1512" xr:uid="{00000000-0005-0000-0000-0000950E0000}"/>
    <cellStyle name="_Nov New employee_Limit Chart HSBC- July'10_Closing Stock of 31st August'10" xfId="1513" xr:uid="{00000000-0005-0000-0000-0000960E0000}"/>
    <cellStyle name="_Nov New employee_Limit Chart HSBC- June '09" xfId="6487" xr:uid="{00000000-0005-0000-0000-0000970E0000}"/>
    <cellStyle name="_Nov New employee_Limit Chart HSBC- June '09 2" xfId="7843" xr:uid="{00000000-0005-0000-0000-0000980E0000}"/>
    <cellStyle name="_Nov New employee_Limit Chart HSBC- June '09_BANK POSITION FOR ALL BANK ( CITI, HSBC &amp; SCB )" xfId="6488" xr:uid="{00000000-0005-0000-0000-0000990E0000}"/>
    <cellStyle name="_Nov New employee_Limit Chart HSBC- June '09_BANK POSITION FOR ALL BANK ( CITI, HSBC &amp; SCB ) 2" xfId="6489" xr:uid="{00000000-0005-0000-0000-00009A0E0000}"/>
    <cellStyle name="_Nov New employee_Limit Chart HSBC- June '09_BANK POSITION FOR ALL BANK ( CITI, HSBC &amp; SCB ) 3" xfId="6490" xr:uid="{00000000-0005-0000-0000-00009B0E0000}"/>
    <cellStyle name="_Nov New employee_Limit Chart HSBC- June '09_BANK POSITION FOR ALL BANK ( CITI, HSBC &amp; SCB ) 4" xfId="6491" xr:uid="{00000000-0005-0000-0000-00009C0E0000}"/>
    <cellStyle name="_Nov New employee_Limit Chart HSBC- June '09_BANK POSITION FOR ALL BANK ( CITI, HSBC &amp; SCB ) 5" xfId="6492" xr:uid="{00000000-0005-0000-0000-00009D0E0000}"/>
    <cellStyle name="_Nov New employee_Limit Chart HSBC- June '09_BANK POSITION FOR ALL BANK ( CITI, HSBC &amp; SCB )_Copy of HSBC MOB  Month of April ,2012 ( Final )" xfId="7844" xr:uid="{00000000-0005-0000-0000-00009E0E0000}"/>
    <cellStyle name="_Nov New employee_Limit Chart HSBC- June '09_BANK POSITION FOR ALL BANK ( CITI, HSBC &amp; SCB )_Copy of HSBC MOB  Month of April ,2012 ( Final ) 2" xfId="7845" xr:uid="{00000000-0005-0000-0000-00009F0E0000}"/>
    <cellStyle name="_Nov New employee_Limit Chart HSBC- June '09_BANK POSITION FOR ALL BANK ( CITI, HSBC &amp; SCB )_SCB MOB Month Of May  ,2012 - ( Final )" xfId="7846" xr:uid="{00000000-0005-0000-0000-0000A00E0000}"/>
    <cellStyle name="_Nov New employee_Limit Chart HSBC- June '09_BANK POSITION FOR ALL BANK ( CITI, HSBC &amp; SCB )_SCB MOB Month Of May  ,2012 - ( Final ) 2" xfId="7847" xr:uid="{00000000-0005-0000-0000-0000A10E0000}"/>
    <cellStyle name="_Nov New employee_Limit Chart HSBC- June '09_BANK POSITION FOR ALL BANK ( CITI, HSBC , SCB &amp; EBL )" xfId="6493" xr:uid="{00000000-0005-0000-0000-0000A20E0000}"/>
    <cellStyle name="_Nov New employee_Limit Chart HSBC- June '09_BANK POSITION FOR ALL BANK ( CITI, HSBC , SCB &amp; EBL ) 2" xfId="7848" xr:uid="{00000000-0005-0000-0000-0000A30E0000}"/>
    <cellStyle name="_Nov New employee_Limit Chart HSBC- June '09_BANK POSITION FOR ALL BANK ( CITI, HSBC , SCB &amp; EBL )_Copy of HSBC MOB  Month of April ,2012 ( Final )" xfId="7849" xr:uid="{00000000-0005-0000-0000-0000A40E0000}"/>
    <cellStyle name="_Nov New employee_Limit Chart HSBC- June '09_BANK POSITION FOR ALL BANK ( CITI, HSBC , SCB &amp; EBL )_Copy of HSBC MOB  Month of April ,2012 ( Final ) 2" xfId="7850" xr:uid="{00000000-0005-0000-0000-0000A50E0000}"/>
    <cellStyle name="_Nov New employee_Limit Chart HSBC- June '09_BANK POSITION FOR ALL BANK ( CITI, HSBC , SCB &amp; EBL )_SCB MOB Month Of May  ,2012 - ( Final )" xfId="7851" xr:uid="{00000000-0005-0000-0000-0000A60E0000}"/>
    <cellStyle name="_Nov New employee_Limit Chart HSBC- June '09_BANK POSITION FOR ALL BANK ( CITI, HSBC , SCB &amp; EBL )_SCB MOB Month Of May  ,2012 - ( Final ) 2" xfId="7852" xr:uid="{00000000-0005-0000-0000-0000A70E0000}"/>
    <cellStyle name="_Nov New employee_Limit Chart HSBC- June '09_Citi MOB - June, 2011 ( Final )- REVISED" xfId="6494" xr:uid="{00000000-0005-0000-0000-0000A80E0000}"/>
    <cellStyle name="_Nov New employee_Limit Chart HSBC- June '09_CITI MOB  Month of December 2011- Final" xfId="6495" xr:uid="{00000000-0005-0000-0000-0000A90E0000}"/>
    <cellStyle name="_Nov New employee_Limit Chart HSBC- June '09_EGMCL-FUND-PLAN-CITI" xfId="6496" xr:uid="{00000000-0005-0000-0000-0000AA0E0000}"/>
    <cellStyle name="_Nov New employee_Limit Chart HSBC- June '09_EGMCL-FUND-PLAN-CITI -1" xfId="6497" xr:uid="{00000000-0005-0000-0000-0000AB0E0000}"/>
    <cellStyle name="_Nov New employee_Limit Chart HSBC- June '09_EGMCL-FUND-PLAN-CITI -1 2" xfId="6498" xr:uid="{00000000-0005-0000-0000-0000AC0E0000}"/>
    <cellStyle name="_Nov New employee_Limit Chart HSBC- June '09_EGMCL-FUND-PLAN-CITI -1 3" xfId="6499" xr:uid="{00000000-0005-0000-0000-0000AD0E0000}"/>
    <cellStyle name="_Nov New employee_Limit Chart HSBC- June '09_EGMCL-FUND-PLAN-CITI_1" xfId="6500" xr:uid="{00000000-0005-0000-0000-0000AE0E0000}"/>
    <cellStyle name="_Nov New employee_Limit Chart HSBC- June '09_EGMCL-FUND-PLAN-CITI_1 2" xfId="6501" xr:uid="{00000000-0005-0000-0000-0000AF0E0000}"/>
    <cellStyle name="_Nov New employee_Limit Chart HSBC- June '09_EGMCL-FUND-PLAN-CITI_1 3" xfId="6502" xr:uid="{00000000-0005-0000-0000-0000B00E0000}"/>
    <cellStyle name="_Nov New employee_Limit Chart HSBC- June '09_EGMCL-FUND-PLAN-CITI_Citi MOB - June, 2011 ( Final )- REVISED" xfId="6503" xr:uid="{00000000-0005-0000-0000-0000B10E0000}"/>
    <cellStyle name="_Nov New employee_Limit Chart HSBC- June '09_June Export" xfId="6504" xr:uid="{00000000-0005-0000-0000-0000B20E0000}"/>
    <cellStyle name="_Nov New employee_Limit Chart HSBC- June '09_June Export 2" xfId="6505" xr:uid="{00000000-0005-0000-0000-0000B30E0000}"/>
    <cellStyle name="_Nov New employee_Limit Chart HSBC- June '09_June Export 3" xfId="6506" xr:uid="{00000000-0005-0000-0000-0000B40E0000}"/>
    <cellStyle name="_Nov New employee_Limit Chart HSBC- June '09_June Export 4" xfId="6507" xr:uid="{00000000-0005-0000-0000-0000B50E0000}"/>
    <cellStyle name="_Nov New employee_Limit Chart HSBC- June '09_June Export 5" xfId="6508" xr:uid="{00000000-0005-0000-0000-0000B60E0000}"/>
    <cellStyle name="_Nov New employee_Limit Chart HSBC- June '09_June Export_Copy of HSBC MOB  Month of April ,2012 ( Final )" xfId="7853" xr:uid="{00000000-0005-0000-0000-0000B70E0000}"/>
    <cellStyle name="_Nov New employee_Limit Chart HSBC- June '09_June Export_Copy of HSBC MOB  Month of April ,2012 ( Final ) 2" xfId="7854" xr:uid="{00000000-0005-0000-0000-0000B80E0000}"/>
    <cellStyle name="_Nov New employee_Limit Chart HSBC- June '09_June Export_SCB MOB Month Of May  ,2012 - ( Final )" xfId="7855" xr:uid="{00000000-0005-0000-0000-0000B90E0000}"/>
    <cellStyle name="_Nov New employee_Limit Chart HSBC- June '09_June Export_SCB MOB Month Of May  ,2012 - ( Final ) 2" xfId="7856" xr:uid="{00000000-0005-0000-0000-0000BA0E0000}"/>
    <cellStyle name="_Nov New employee_Limit Chart HSBC- June '09_June Import" xfId="6509" xr:uid="{00000000-0005-0000-0000-0000BB0E0000}"/>
    <cellStyle name="_Nov New employee_Limit Chart HSBC- June '09_June Import 2" xfId="6510" xr:uid="{00000000-0005-0000-0000-0000BC0E0000}"/>
    <cellStyle name="_Nov New employee_Limit Chart HSBC- June '09_June Import 3" xfId="6511" xr:uid="{00000000-0005-0000-0000-0000BD0E0000}"/>
    <cellStyle name="_Nov New employee_Limit Chart HSBC- June '09_June Import 4" xfId="6512" xr:uid="{00000000-0005-0000-0000-0000BE0E0000}"/>
    <cellStyle name="_Nov New employee_Limit Chart HSBC- June '09_June Import 5" xfId="6513" xr:uid="{00000000-0005-0000-0000-0000BF0E0000}"/>
    <cellStyle name="_Nov New employee_Limit Chart HSBC- June '09_June Import_Copy of HSBC MOB  Month of April ,2012 ( Final )" xfId="7857" xr:uid="{00000000-0005-0000-0000-0000C00E0000}"/>
    <cellStyle name="_Nov New employee_Limit Chart HSBC- June '09_June Import_Copy of HSBC MOB  Month of April ,2012 ( Final ) 2" xfId="7858" xr:uid="{00000000-0005-0000-0000-0000C10E0000}"/>
    <cellStyle name="_Nov New employee_Limit Chart HSBC- June '09_June Import_SCB MOB Month Of May  ,2012 - ( Final )" xfId="7859" xr:uid="{00000000-0005-0000-0000-0000C20E0000}"/>
    <cellStyle name="_Nov New employee_Limit Chart HSBC- June '09_June Import_SCB MOB Month Of May  ,2012 - ( Final ) 2" xfId="7860" xr:uid="{00000000-0005-0000-0000-0000C30E0000}"/>
    <cellStyle name="_Nov New employee_Limit Chart HSBC- June'10" xfId="3455" xr:uid="{00000000-0005-0000-0000-0000C40E0000}"/>
    <cellStyle name="_Nov New employee_Limit Chart HSBC- MARCH'10" xfId="3456" xr:uid="{00000000-0005-0000-0000-0000C50E0000}"/>
    <cellStyle name="_Nov New employee_Limit Chart HSBC- MAY'10" xfId="3457" xr:uid="{00000000-0005-0000-0000-0000C60E0000}"/>
    <cellStyle name="_Nov New employee_Limit Chart HSBC- October '09" xfId="1514" xr:uid="{00000000-0005-0000-0000-0000C70E0000}"/>
    <cellStyle name="_Nov New employee_Limit Chart HSBC- October '09 2" xfId="3458" xr:uid="{00000000-0005-0000-0000-0000C80E0000}"/>
    <cellStyle name="_Nov New employee_Limit Chart HSBC- October '09_Addition Fixed Assets" xfId="1515" xr:uid="{00000000-0005-0000-0000-0000C90E0000}"/>
    <cellStyle name="_Nov New employee_Limit Chart HSBC- October '09_Book2" xfId="1516" xr:uid="{00000000-0005-0000-0000-0000CA0E0000}"/>
    <cellStyle name="_Nov New employee_Limit Chart HSBC- October '09_Closing Stock of 31st August'10" xfId="1517" xr:uid="{00000000-0005-0000-0000-0000CB0E0000}"/>
    <cellStyle name="_Nov New employee_Limit Chart HSBC- October '09_Copy of Fabrics Closing Stock of 09-10" xfId="1518" xr:uid="{00000000-0005-0000-0000-0000CC0E0000}"/>
    <cellStyle name="_Nov New employee_Limit Chart HSBC- October '09_Financial Statement - EGMCL 30th  June'10(New)" xfId="1519" xr:uid="{00000000-0005-0000-0000-0000CD0E0000}"/>
    <cellStyle name="_Nov New employee_Limit Chart HSBC- October '09_Financial Statement - EGMCL 30th Sep '2010" xfId="1520" xr:uid="{00000000-0005-0000-0000-0000CE0E0000}"/>
    <cellStyle name="_Nov New employee_Limit Chart HSBC- October '09_Financial Statement - EGMCL dated 17.06.10" xfId="1521" xr:uid="{00000000-0005-0000-0000-0000CF0E0000}"/>
    <cellStyle name="_Nov New employee_Limit Chart HSBC- October '09_Financial Statement - EGMCL May'10" xfId="1522" xr:uid="{00000000-0005-0000-0000-0000D00E0000}"/>
    <cellStyle name="_Nov New employee_Limit Chart HSBC- October '09_Import Register (Unit-1)" xfId="3459" xr:uid="{00000000-0005-0000-0000-0000D10E0000}"/>
    <cellStyle name="_Nov New employee_Limit Chart HSBC- October '09_Import Register (Unit-1) 2" xfId="3460" xr:uid="{00000000-0005-0000-0000-0000D20E0000}"/>
    <cellStyle name="_Nov New employee_Limit Chart HSBC- October '09_Summary OF Stock " xfId="1523" xr:uid="{00000000-0005-0000-0000-0000D30E0000}"/>
    <cellStyle name="_Nov New employee_Limit Chart HSBC- October '09_Summary OF Stock _Addition Fixed Assets" xfId="1524" xr:uid="{00000000-0005-0000-0000-0000D40E0000}"/>
    <cellStyle name="_Nov New employee_Limit Chart HSBC- October '09_Summary OF Stock _Book2" xfId="1525" xr:uid="{00000000-0005-0000-0000-0000D50E0000}"/>
    <cellStyle name="_Nov New employee_Limit Chart HSBC- October '09_Summary OF Stock _Closing Stock of 31st August'10" xfId="1526" xr:uid="{00000000-0005-0000-0000-0000D60E0000}"/>
    <cellStyle name="_Nov New employee_Limit Chart HSBC- October '09_Summary OF Stock _Copy of Fabrics Closing Stock of 09-10" xfId="1527" xr:uid="{00000000-0005-0000-0000-0000D70E0000}"/>
    <cellStyle name="_Nov New employee_Limit Chart HSBC- October '09_Summary OF Stock _Financial Statement - EGMCL 30th  June'10(New)" xfId="1528" xr:uid="{00000000-0005-0000-0000-0000D80E0000}"/>
    <cellStyle name="_Nov New employee_Limit Chart HSBC- October '09_Summary OF Stock _Financial Statement - EGMCL 30th Sep '2010" xfId="1529" xr:uid="{00000000-0005-0000-0000-0000D90E0000}"/>
    <cellStyle name="_Nov New employee_Limit Chart HSBC- October '09_Summary Sheet " xfId="1530" xr:uid="{00000000-0005-0000-0000-0000DA0E0000}"/>
    <cellStyle name="_Nov New employee_Limit Chart HSBC- October '09_Summary Sheet _Addition Fixed Assets" xfId="1531" xr:uid="{00000000-0005-0000-0000-0000DB0E0000}"/>
    <cellStyle name="_Nov New employee_Limit Chart HSBC- October '09_Summary Sheet _Book2" xfId="1532" xr:uid="{00000000-0005-0000-0000-0000DC0E0000}"/>
    <cellStyle name="_Nov New employee_Limit Chart HSBC- October '09_Summary Sheet _Closing Stock of 31st August'10" xfId="1533" xr:uid="{00000000-0005-0000-0000-0000DD0E0000}"/>
    <cellStyle name="_Nov New employee_Limit Chart HSBC- October '09_Summary Sheet _Copy of Fabrics Closing Stock of 09-10" xfId="1534" xr:uid="{00000000-0005-0000-0000-0000DE0E0000}"/>
    <cellStyle name="_Nov New employee_Limit Chart HSBC- October '09_Summary Sheet _Financial Statement - EGMCL 30th  June'10(New)" xfId="1535" xr:uid="{00000000-0005-0000-0000-0000DF0E0000}"/>
    <cellStyle name="_Nov New employee_Limit Chart HSBC- October '09_Summary Sheet _Financial Statement - EGMCL 30th Sep '2010" xfId="1536" xr:uid="{00000000-0005-0000-0000-0000E00E0000}"/>
    <cellStyle name="_Nov New employee_Limit Chart HSBC- October '09_Summary Sheet _Financial Statement - EGMCL dated 17.06.10" xfId="1537" xr:uid="{00000000-0005-0000-0000-0000E10E0000}"/>
    <cellStyle name="_Nov New employee_Limit Chart HSBC- October '09_Summary Sheet _Financial Statement - EGMCL May'10" xfId="1538" xr:uid="{00000000-0005-0000-0000-0000E20E0000}"/>
    <cellStyle name="_Nov New employee_Limit Chart HSBC- October '09_Summary Sheet _Summary OF Stock " xfId="1539" xr:uid="{00000000-0005-0000-0000-0000E30E0000}"/>
    <cellStyle name="_Nov New employee_Limit Chart HSBC- October '09_Summary Sheet _TrialBal 30th June '10-2" xfId="1540" xr:uid="{00000000-0005-0000-0000-0000E40E0000}"/>
    <cellStyle name="_Nov New employee_Limit Chart HSBC- October '09_Transit" xfId="1541" xr:uid="{00000000-0005-0000-0000-0000E50E0000}"/>
    <cellStyle name="_Nov New employee_Limit Chart HSBC- October '09_Transit_Closing Stock of 31st August'10" xfId="1542" xr:uid="{00000000-0005-0000-0000-0000E60E0000}"/>
    <cellStyle name="_Nov New employee_Limit Chart HSBC- October '09_TrialBal 30th June '10-2" xfId="1543" xr:uid="{00000000-0005-0000-0000-0000E70E0000}"/>
    <cellStyle name="_Nov New employee_Limit Chart HSBC-April '09" xfId="1544" xr:uid="{00000000-0005-0000-0000-0000E80E0000}"/>
    <cellStyle name="_Nov New employee_Limit Chart HSBC-April '09 2" xfId="3461" xr:uid="{00000000-0005-0000-0000-0000E90E0000}"/>
    <cellStyle name="_Nov New employee_Limit Chart HSBC-April '09_Addition Fixed Assets" xfId="1545" xr:uid="{00000000-0005-0000-0000-0000EA0E0000}"/>
    <cellStyle name="_Nov New employee_Limit Chart HSBC-April '09_Book2" xfId="1546" xr:uid="{00000000-0005-0000-0000-0000EB0E0000}"/>
    <cellStyle name="_Nov New employee_Limit Chart HSBC-April '09_Closing Stock of 31st August'10" xfId="1547" xr:uid="{00000000-0005-0000-0000-0000EC0E0000}"/>
    <cellStyle name="_Nov New employee_Limit Chart HSBC-April '09_Copy of Fabrics Closing Stock of 09-10" xfId="1548" xr:uid="{00000000-0005-0000-0000-0000ED0E0000}"/>
    <cellStyle name="_Nov New employee_Limit Chart HSBC-April '09_Financial Statement - EGMCL 30th  June'10(New)" xfId="1549" xr:uid="{00000000-0005-0000-0000-0000EE0E0000}"/>
    <cellStyle name="_Nov New employee_Limit Chart HSBC-April '09_Financial Statement - EGMCL 30th Sep '2010" xfId="1550" xr:uid="{00000000-0005-0000-0000-0000EF0E0000}"/>
    <cellStyle name="_Nov New employee_Limit Chart HSBC-April '09_Financial Statement - EGMCL dated 17.06.10" xfId="1551" xr:uid="{00000000-0005-0000-0000-0000F00E0000}"/>
    <cellStyle name="_Nov New employee_Limit Chart HSBC-April '09_Financial Statement - EGMCL May'10" xfId="1552" xr:uid="{00000000-0005-0000-0000-0000F10E0000}"/>
    <cellStyle name="_Nov New employee_Limit Chart HSBC-April '09_Import Register (Unit-1)" xfId="3462" xr:uid="{00000000-0005-0000-0000-0000F20E0000}"/>
    <cellStyle name="_Nov New employee_Limit Chart HSBC-April '09_Import Register (Unit-1) 2" xfId="3463" xr:uid="{00000000-0005-0000-0000-0000F30E0000}"/>
    <cellStyle name="_Nov New employee_Limit Chart HSBC-April '09_Summary OF Stock " xfId="1553" xr:uid="{00000000-0005-0000-0000-0000F40E0000}"/>
    <cellStyle name="_Nov New employee_Limit Chart HSBC-April '09_Summary OF Stock _Addition Fixed Assets" xfId="1554" xr:uid="{00000000-0005-0000-0000-0000F50E0000}"/>
    <cellStyle name="_Nov New employee_Limit Chart HSBC-April '09_Summary OF Stock _Book2" xfId="1555" xr:uid="{00000000-0005-0000-0000-0000F60E0000}"/>
    <cellStyle name="_Nov New employee_Limit Chart HSBC-April '09_Summary OF Stock _Closing Stock of 31st August'10" xfId="1556" xr:uid="{00000000-0005-0000-0000-0000F70E0000}"/>
    <cellStyle name="_Nov New employee_Limit Chart HSBC-April '09_Summary OF Stock _Copy of Fabrics Closing Stock of 09-10" xfId="1557" xr:uid="{00000000-0005-0000-0000-0000F80E0000}"/>
    <cellStyle name="_Nov New employee_Limit Chart HSBC-April '09_Summary OF Stock _Financial Statement - EGMCL 30th  June'10(New)" xfId="1558" xr:uid="{00000000-0005-0000-0000-0000F90E0000}"/>
    <cellStyle name="_Nov New employee_Limit Chart HSBC-April '09_Summary OF Stock _Financial Statement - EGMCL 30th Sep '2010" xfId="1559" xr:uid="{00000000-0005-0000-0000-0000FA0E0000}"/>
    <cellStyle name="_Nov New employee_Limit Chart HSBC-April '09_Summary Sheet " xfId="1560" xr:uid="{00000000-0005-0000-0000-0000FB0E0000}"/>
    <cellStyle name="_Nov New employee_Limit Chart HSBC-April '09_Summary Sheet _Addition Fixed Assets" xfId="1561" xr:uid="{00000000-0005-0000-0000-0000FC0E0000}"/>
    <cellStyle name="_Nov New employee_Limit Chart HSBC-April '09_Summary Sheet _Book2" xfId="1562" xr:uid="{00000000-0005-0000-0000-0000FD0E0000}"/>
    <cellStyle name="_Nov New employee_Limit Chart HSBC-April '09_Summary Sheet _Closing Stock of 31st August'10" xfId="1563" xr:uid="{00000000-0005-0000-0000-0000FE0E0000}"/>
    <cellStyle name="_Nov New employee_Limit Chart HSBC-April '09_Summary Sheet _Copy of Fabrics Closing Stock of 09-10" xfId="1564" xr:uid="{00000000-0005-0000-0000-0000FF0E0000}"/>
    <cellStyle name="_Nov New employee_Limit Chart HSBC-April '09_Summary Sheet _Financial Statement - EGMCL 30th  June'10(New)" xfId="1565" xr:uid="{00000000-0005-0000-0000-0000000F0000}"/>
    <cellStyle name="_Nov New employee_Limit Chart HSBC-April '09_Summary Sheet _Financial Statement - EGMCL 30th Sep '2010" xfId="1566" xr:uid="{00000000-0005-0000-0000-0000010F0000}"/>
    <cellStyle name="_Nov New employee_Limit Chart HSBC-April '09_Summary Sheet _Financial Statement - EGMCL dated 17.06.10" xfId="1567" xr:uid="{00000000-0005-0000-0000-0000020F0000}"/>
    <cellStyle name="_Nov New employee_Limit Chart HSBC-April '09_Summary Sheet _Financial Statement - EGMCL May'10" xfId="1568" xr:uid="{00000000-0005-0000-0000-0000030F0000}"/>
    <cellStyle name="_Nov New employee_Limit Chart HSBC-April '09_Summary Sheet _Summary OF Stock " xfId="1569" xr:uid="{00000000-0005-0000-0000-0000040F0000}"/>
    <cellStyle name="_Nov New employee_Limit Chart HSBC-April '09_Summary Sheet _TrialBal 30th June '10-2" xfId="1570" xr:uid="{00000000-0005-0000-0000-0000050F0000}"/>
    <cellStyle name="_Nov New employee_Limit Chart HSBC-April '09_Transit" xfId="1571" xr:uid="{00000000-0005-0000-0000-0000060F0000}"/>
    <cellStyle name="_Nov New employee_Limit Chart HSBC-April '09_Transit_Closing Stock of 31st August'10" xfId="1572" xr:uid="{00000000-0005-0000-0000-0000070F0000}"/>
    <cellStyle name="_Nov New employee_Limit Chart HSBC-April '09_TrialBal 30th June '10-2" xfId="1573" xr:uid="{00000000-0005-0000-0000-0000080F0000}"/>
    <cellStyle name="_Nov New employee_Limit Chart HSBC-MAY '09" xfId="1574" xr:uid="{00000000-0005-0000-0000-0000090F0000}"/>
    <cellStyle name="_Nov New employee_Limit Chart HSBC-MAY '09 2" xfId="3464" xr:uid="{00000000-0005-0000-0000-00000A0F0000}"/>
    <cellStyle name="_Nov New employee_Limit Chart HSBC-MAY '09_Addition Fixed Assets" xfId="1575" xr:uid="{00000000-0005-0000-0000-00000B0F0000}"/>
    <cellStyle name="_Nov New employee_Limit Chart HSBC-MAY '09_Book2" xfId="1576" xr:uid="{00000000-0005-0000-0000-00000C0F0000}"/>
    <cellStyle name="_Nov New employee_Limit Chart HSBC-MAY '09_Closing Stock of 31st August'10" xfId="1577" xr:uid="{00000000-0005-0000-0000-00000D0F0000}"/>
    <cellStyle name="_Nov New employee_Limit Chart HSBC-MAY '09_Copy of Fabrics Closing Stock of 09-10" xfId="1578" xr:uid="{00000000-0005-0000-0000-00000E0F0000}"/>
    <cellStyle name="_Nov New employee_Limit Chart HSBC-MAY '09_Financial Statement - EGMCL 30th  June'10(New)" xfId="1579" xr:uid="{00000000-0005-0000-0000-00000F0F0000}"/>
    <cellStyle name="_Nov New employee_Limit Chart HSBC-MAY '09_Financial Statement - EGMCL 30th Sep '2010" xfId="1580" xr:uid="{00000000-0005-0000-0000-0000100F0000}"/>
    <cellStyle name="_Nov New employee_Limit Chart HSBC-MAY '09_Financial Statement - EGMCL dated 17.06.10" xfId="1581" xr:uid="{00000000-0005-0000-0000-0000110F0000}"/>
    <cellStyle name="_Nov New employee_Limit Chart HSBC-MAY '09_Financial Statement - EGMCL May'10" xfId="1582" xr:uid="{00000000-0005-0000-0000-0000120F0000}"/>
    <cellStyle name="_Nov New employee_Limit Chart HSBC-MAY '09_Import Register (Unit-1)" xfId="3465" xr:uid="{00000000-0005-0000-0000-0000130F0000}"/>
    <cellStyle name="_Nov New employee_Limit Chart HSBC-MAY '09_Import Register (Unit-1) 2" xfId="3466" xr:uid="{00000000-0005-0000-0000-0000140F0000}"/>
    <cellStyle name="_Nov New employee_Limit Chart HSBC-MAY '09_Summary OF Stock " xfId="1583" xr:uid="{00000000-0005-0000-0000-0000150F0000}"/>
    <cellStyle name="_Nov New employee_Limit Chart HSBC-MAY '09_Summary OF Stock _Addition Fixed Assets" xfId="1584" xr:uid="{00000000-0005-0000-0000-0000160F0000}"/>
    <cellStyle name="_Nov New employee_Limit Chart HSBC-MAY '09_Summary OF Stock _Book2" xfId="1585" xr:uid="{00000000-0005-0000-0000-0000170F0000}"/>
    <cellStyle name="_Nov New employee_Limit Chart HSBC-MAY '09_Summary OF Stock _Closing Stock of 31st August'10" xfId="1586" xr:uid="{00000000-0005-0000-0000-0000180F0000}"/>
    <cellStyle name="_Nov New employee_Limit Chart HSBC-MAY '09_Summary OF Stock _Copy of Fabrics Closing Stock of 09-10" xfId="1587" xr:uid="{00000000-0005-0000-0000-0000190F0000}"/>
    <cellStyle name="_Nov New employee_Limit Chart HSBC-MAY '09_Summary OF Stock _Financial Statement - EGMCL 30th  June'10(New)" xfId="1588" xr:uid="{00000000-0005-0000-0000-00001A0F0000}"/>
    <cellStyle name="_Nov New employee_Limit Chart HSBC-MAY '09_Summary OF Stock _Financial Statement - EGMCL 30th Sep '2010" xfId="1589" xr:uid="{00000000-0005-0000-0000-00001B0F0000}"/>
    <cellStyle name="_Nov New employee_Limit Chart HSBC-MAY '09_Summary Sheet " xfId="1590" xr:uid="{00000000-0005-0000-0000-00001C0F0000}"/>
    <cellStyle name="_Nov New employee_Limit Chart HSBC-MAY '09_Summary Sheet _Addition Fixed Assets" xfId="1591" xr:uid="{00000000-0005-0000-0000-00001D0F0000}"/>
    <cellStyle name="_Nov New employee_Limit Chart HSBC-MAY '09_Summary Sheet _Book2" xfId="1592" xr:uid="{00000000-0005-0000-0000-00001E0F0000}"/>
    <cellStyle name="_Nov New employee_Limit Chart HSBC-MAY '09_Summary Sheet _Closing Stock of 31st August'10" xfId="1593" xr:uid="{00000000-0005-0000-0000-00001F0F0000}"/>
    <cellStyle name="_Nov New employee_Limit Chart HSBC-MAY '09_Summary Sheet _Copy of Fabrics Closing Stock of 09-10" xfId="1594" xr:uid="{00000000-0005-0000-0000-0000200F0000}"/>
    <cellStyle name="_Nov New employee_Limit Chart HSBC-MAY '09_Summary Sheet _Financial Statement - EGMCL 30th  June'10(New)" xfId="1595" xr:uid="{00000000-0005-0000-0000-0000210F0000}"/>
    <cellStyle name="_Nov New employee_Limit Chart HSBC-MAY '09_Summary Sheet _Financial Statement - EGMCL 30th Sep '2010" xfId="1596" xr:uid="{00000000-0005-0000-0000-0000220F0000}"/>
    <cellStyle name="_Nov New employee_Limit Chart HSBC-MAY '09_Summary Sheet _Financial Statement - EGMCL dated 17.06.10" xfId="1597" xr:uid="{00000000-0005-0000-0000-0000230F0000}"/>
    <cellStyle name="_Nov New employee_Limit Chart HSBC-MAY '09_Summary Sheet _Financial Statement - EGMCL May'10" xfId="1598" xr:uid="{00000000-0005-0000-0000-0000240F0000}"/>
    <cellStyle name="_Nov New employee_Limit Chart HSBC-MAY '09_Summary Sheet _Summary OF Stock " xfId="1599" xr:uid="{00000000-0005-0000-0000-0000250F0000}"/>
    <cellStyle name="_Nov New employee_Limit Chart HSBC-MAY '09_Summary Sheet _TrialBal 30th June '10-2" xfId="1600" xr:uid="{00000000-0005-0000-0000-0000260F0000}"/>
    <cellStyle name="_Nov New employee_Limit Chart HSBC-MAY '09_Transit" xfId="1601" xr:uid="{00000000-0005-0000-0000-0000270F0000}"/>
    <cellStyle name="_Nov New employee_Limit Chart HSBC-MAY '09_Transit_Closing Stock of 31st August'10" xfId="1602" xr:uid="{00000000-0005-0000-0000-0000280F0000}"/>
    <cellStyle name="_Nov New employee_Limit Chart HSBC-MAY '09_TrialBal 30th June '10-2" xfId="1603" xr:uid="{00000000-0005-0000-0000-0000290F0000}"/>
    <cellStyle name="_Nov New employee_limit status-  March '09" xfId="1604" xr:uid="{00000000-0005-0000-0000-00002A0F0000}"/>
    <cellStyle name="_Nov New employee_limit status-  March '09 2" xfId="3467" xr:uid="{00000000-0005-0000-0000-00002B0F0000}"/>
    <cellStyle name="_Nov New employee_limit status-  March '09_1" xfId="1605" xr:uid="{00000000-0005-0000-0000-00002C0F0000}"/>
    <cellStyle name="_Nov New employee_limit status-  March '09_1 2" xfId="3468" xr:uid="{00000000-0005-0000-0000-00002D0F0000}"/>
    <cellStyle name="_Nov New employee_limit status-  March '09_1_Addition Fixed Assets" xfId="1606" xr:uid="{00000000-0005-0000-0000-00002E0F0000}"/>
    <cellStyle name="_Nov New employee_limit status-  March '09_1_BANK POSITION FOR ALL BANK ( CITI, HSBC &amp; SCB )" xfId="6514" xr:uid="{00000000-0005-0000-0000-00002F0F0000}"/>
    <cellStyle name="_Nov New employee_limit status-  March '09_1_BANK POSITION FOR ALL BANK ( CITI, HSBC &amp; SCB ) 2" xfId="6515" xr:uid="{00000000-0005-0000-0000-0000300F0000}"/>
    <cellStyle name="_Nov New employee_limit status-  March '09_1_BANK POSITION FOR ALL BANK ( CITI, HSBC &amp; SCB ) 3" xfId="6516" xr:uid="{00000000-0005-0000-0000-0000310F0000}"/>
    <cellStyle name="_Nov New employee_limit status-  March '09_1_BANK POSITION FOR ALL BANK ( CITI, HSBC , SCB &amp; EBL )" xfId="6517" xr:uid="{00000000-0005-0000-0000-0000320F0000}"/>
    <cellStyle name="_Nov New employee_limit status-  March '09_1_BANK POSITION FOR ALL BANK ( CITI, HSBC , SCB &amp; EBL ) 2" xfId="7861" xr:uid="{00000000-0005-0000-0000-0000330F0000}"/>
    <cellStyle name="_Nov New employee_limit status-  March '09_1_Book2" xfId="1607" xr:uid="{00000000-0005-0000-0000-0000340F0000}"/>
    <cellStyle name="_Nov New employee_limit status-  March '09_1_Citi MOB - June, 2011 ( Final )- REVISED" xfId="6518" xr:uid="{00000000-0005-0000-0000-0000350F0000}"/>
    <cellStyle name="_Nov New employee_limit status-  March '09_1_CITI MOB  Month of December 2011- Final" xfId="6519" xr:uid="{00000000-0005-0000-0000-0000360F0000}"/>
    <cellStyle name="_Nov New employee_limit status-  March '09_1_Closing Stock of 31st August'10" xfId="1608" xr:uid="{00000000-0005-0000-0000-0000370F0000}"/>
    <cellStyle name="_Nov New employee_limit status-  March '09_1_Copy of Fabrics Closing Stock of 09-10" xfId="1609" xr:uid="{00000000-0005-0000-0000-0000380F0000}"/>
    <cellStyle name="_Nov New employee_limit status-  March '09_1_EGMCL-FUND-PLAN-CITI" xfId="6520" xr:uid="{00000000-0005-0000-0000-0000390F0000}"/>
    <cellStyle name="_Nov New employee_limit status-  March '09_1_EGMCL-FUND-PLAN-CITI -1" xfId="6521" xr:uid="{00000000-0005-0000-0000-00003A0F0000}"/>
    <cellStyle name="_Nov New employee_limit status-  March '09_1_EGMCL-FUND-PLAN-CITI -1 2" xfId="6522" xr:uid="{00000000-0005-0000-0000-00003B0F0000}"/>
    <cellStyle name="_Nov New employee_limit status-  March '09_1_EGMCL-FUND-PLAN-CITI -1 3" xfId="6523" xr:uid="{00000000-0005-0000-0000-00003C0F0000}"/>
    <cellStyle name="_Nov New employee_limit status-  March '09_1_EGMCL-FUND-PLAN-CITI 2" xfId="6524" xr:uid="{00000000-0005-0000-0000-00003D0F0000}"/>
    <cellStyle name="_Nov New employee_limit status-  March '09_1_EGMCL-FUND-PLAN-CITI 3" xfId="6525" xr:uid="{00000000-0005-0000-0000-00003E0F0000}"/>
    <cellStyle name="_Nov New employee_limit status-  March '09_1_EGMCL-FUND-PLAN-CITI 4" xfId="7862" xr:uid="{00000000-0005-0000-0000-00003F0F0000}"/>
    <cellStyle name="_Nov New employee_limit status-  March '09_1_Financial Statement - EGMCL 30th  June'10(New)" xfId="1610" xr:uid="{00000000-0005-0000-0000-0000400F0000}"/>
    <cellStyle name="_Nov New employee_limit status-  March '09_1_Financial Statement - EGMCL 30th Sep '2010" xfId="1611" xr:uid="{00000000-0005-0000-0000-0000410F0000}"/>
    <cellStyle name="_Nov New employee_limit status-  March '09_1_Financial Statement - EGMCL dated 17.06.10" xfId="1612" xr:uid="{00000000-0005-0000-0000-0000420F0000}"/>
    <cellStyle name="_Nov New employee_limit status-  March '09_1_Financial Statement - EGMCL May'10" xfId="1613" xr:uid="{00000000-0005-0000-0000-0000430F0000}"/>
    <cellStyle name="_Nov New employee_limit status-  March '09_1_Import Register (Unit-1)" xfId="3469" xr:uid="{00000000-0005-0000-0000-0000440F0000}"/>
    <cellStyle name="_Nov New employee_limit status-  March '09_1_Import Register (Unit-1) 2" xfId="3470" xr:uid="{00000000-0005-0000-0000-0000450F0000}"/>
    <cellStyle name="_Nov New employee_limit status-  March '09_1_June Export" xfId="6526" xr:uid="{00000000-0005-0000-0000-0000460F0000}"/>
    <cellStyle name="_Nov New employee_limit status-  March '09_1_June Export 2" xfId="6527" xr:uid="{00000000-0005-0000-0000-0000470F0000}"/>
    <cellStyle name="_Nov New employee_limit status-  March '09_1_June Export 3" xfId="6528" xr:uid="{00000000-0005-0000-0000-0000480F0000}"/>
    <cellStyle name="_Nov New employee_limit status-  March '09_1_June Import" xfId="6529" xr:uid="{00000000-0005-0000-0000-0000490F0000}"/>
    <cellStyle name="_Nov New employee_limit status-  March '09_1_June Import 2" xfId="6530" xr:uid="{00000000-0005-0000-0000-00004A0F0000}"/>
    <cellStyle name="_Nov New employee_limit status-  March '09_1_June Import 3" xfId="6531" xr:uid="{00000000-0005-0000-0000-00004B0F0000}"/>
    <cellStyle name="_Nov New employee_limit status-  March '09_1_Summary OF Stock " xfId="1614" xr:uid="{00000000-0005-0000-0000-00004C0F0000}"/>
    <cellStyle name="_Nov New employee_limit status-  March '09_1_Summary OF Stock _Addition Fixed Assets" xfId="1615" xr:uid="{00000000-0005-0000-0000-00004D0F0000}"/>
    <cellStyle name="_Nov New employee_limit status-  March '09_1_Summary OF Stock _Book2" xfId="1616" xr:uid="{00000000-0005-0000-0000-00004E0F0000}"/>
    <cellStyle name="_Nov New employee_limit status-  March '09_1_Summary OF Stock _Closing Stock of 31st August'10" xfId="1617" xr:uid="{00000000-0005-0000-0000-00004F0F0000}"/>
    <cellStyle name="_Nov New employee_limit status-  March '09_1_Summary OF Stock _Copy of Fabrics Closing Stock of 09-10" xfId="1618" xr:uid="{00000000-0005-0000-0000-0000500F0000}"/>
    <cellStyle name="_Nov New employee_limit status-  March '09_1_Summary OF Stock _Financial Statement - EGMCL 30th  June'10(New)" xfId="1619" xr:uid="{00000000-0005-0000-0000-0000510F0000}"/>
    <cellStyle name="_Nov New employee_limit status-  March '09_1_Summary OF Stock _Financial Statement - EGMCL 30th Sep '2010" xfId="1620" xr:uid="{00000000-0005-0000-0000-0000520F0000}"/>
    <cellStyle name="_Nov New employee_limit status-  March '09_1_Transit" xfId="1621" xr:uid="{00000000-0005-0000-0000-0000530F0000}"/>
    <cellStyle name="_Nov New employee_limit status-  March '09_1_TrialBal 30th June '10-2" xfId="1622" xr:uid="{00000000-0005-0000-0000-0000540F0000}"/>
    <cellStyle name="_Nov New employee_limit status-  March '09_Addition Fixed Assets" xfId="1623" xr:uid="{00000000-0005-0000-0000-0000550F0000}"/>
    <cellStyle name="_Nov New employee_limit status-  March '09_BANK POSITION FOR ALL BANK ( CITI, HSBC &amp; SCB )" xfId="6532" xr:uid="{00000000-0005-0000-0000-0000560F0000}"/>
    <cellStyle name="_Nov New employee_limit status-  March '09_BANK POSITION FOR ALL BANK ( CITI, HSBC &amp; SCB ) 2" xfId="6533" xr:uid="{00000000-0005-0000-0000-0000570F0000}"/>
    <cellStyle name="_Nov New employee_limit status-  March '09_BANK POSITION FOR ALL BANK ( CITI, HSBC &amp; SCB ) 3" xfId="6534" xr:uid="{00000000-0005-0000-0000-0000580F0000}"/>
    <cellStyle name="_Nov New employee_limit status-  March '09_BANK POSITION FOR ALL BANK ( CITI, HSBC , SCB &amp; EBL )" xfId="6535" xr:uid="{00000000-0005-0000-0000-0000590F0000}"/>
    <cellStyle name="_Nov New employee_limit status-  March '09_BANK POSITION FOR ALL BANK ( CITI, HSBC , SCB &amp; EBL ) 2" xfId="7863" xr:uid="{00000000-0005-0000-0000-00005A0F0000}"/>
    <cellStyle name="_Nov New employee_limit status-  March '09_Book2" xfId="1624" xr:uid="{00000000-0005-0000-0000-00005B0F0000}"/>
    <cellStyle name="_Nov New employee_limit status-  March '09_Citi MOB - June, 2011 ( Final )- REVISED" xfId="6536" xr:uid="{00000000-0005-0000-0000-00005C0F0000}"/>
    <cellStyle name="_Nov New employee_limit status-  March '09_CITI MOB  Month of December 2011- Final" xfId="6537" xr:uid="{00000000-0005-0000-0000-00005D0F0000}"/>
    <cellStyle name="_Nov New employee_limit status-  March '09_Closing Stock of 31st August'10" xfId="1625" xr:uid="{00000000-0005-0000-0000-00005E0F0000}"/>
    <cellStyle name="_Nov New employee_limit status-  March '09_Copy of Fabrics Closing Stock of 09-10" xfId="1626" xr:uid="{00000000-0005-0000-0000-00005F0F0000}"/>
    <cellStyle name="_Nov New employee_limit status-  March '09_EGMCL-FUND-PLAN-CITI" xfId="6538" xr:uid="{00000000-0005-0000-0000-0000600F0000}"/>
    <cellStyle name="_Nov New employee_limit status-  March '09_EGMCL-FUND-PLAN-CITI -1" xfId="6539" xr:uid="{00000000-0005-0000-0000-0000610F0000}"/>
    <cellStyle name="_Nov New employee_limit status-  March '09_EGMCL-FUND-PLAN-CITI -1 2" xfId="6540" xr:uid="{00000000-0005-0000-0000-0000620F0000}"/>
    <cellStyle name="_Nov New employee_limit status-  March '09_EGMCL-FUND-PLAN-CITI -1 3" xfId="6541" xr:uid="{00000000-0005-0000-0000-0000630F0000}"/>
    <cellStyle name="_Nov New employee_limit status-  March '09_EGMCL-FUND-PLAN-CITI 2" xfId="6542" xr:uid="{00000000-0005-0000-0000-0000640F0000}"/>
    <cellStyle name="_Nov New employee_limit status-  March '09_EGMCL-FUND-PLAN-CITI 3" xfId="6543" xr:uid="{00000000-0005-0000-0000-0000650F0000}"/>
    <cellStyle name="_Nov New employee_limit status-  March '09_EGMCL-FUND-PLAN-CITI 4" xfId="7864" xr:uid="{00000000-0005-0000-0000-0000660F0000}"/>
    <cellStyle name="_Nov New employee_limit status-  March '09_Financial Statement - EGMCL 30th  June'10(New)" xfId="1627" xr:uid="{00000000-0005-0000-0000-0000670F0000}"/>
    <cellStyle name="_Nov New employee_limit status-  March '09_Financial Statement - EGMCL 30th Sep '2010" xfId="1628" xr:uid="{00000000-0005-0000-0000-0000680F0000}"/>
    <cellStyle name="_Nov New employee_limit status-  March '09_Financial Statement - EGMCL dated 17.06.10" xfId="1629" xr:uid="{00000000-0005-0000-0000-0000690F0000}"/>
    <cellStyle name="_Nov New employee_limit status-  March '09_Financial Statement - EGMCL May'10" xfId="1630" xr:uid="{00000000-0005-0000-0000-00006A0F0000}"/>
    <cellStyle name="_Nov New employee_limit status-  March '09_Import Register (Unit-1)" xfId="3471" xr:uid="{00000000-0005-0000-0000-00006B0F0000}"/>
    <cellStyle name="_Nov New employee_limit status-  March '09_Import Register (Unit-1) 2" xfId="3472" xr:uid="{00000000-0005-0000-0000-00006C0F0000}"/>
    <cellStyle name="_Nov New employee_limit status-  March '09_June Export" xfId="6544" xr:uid="{00000000-0005-0000-0000-00006D0F0000}"/>
    <cellStyle name="_Nov New employee_limit status-  March '09_June Export 2" xfId="6545" xr:uid="{00000000-0005-0000-0000-00006E0F0000}"/>
    <cellStyle name="_Nov New employee_limit status-  March '09_June Export 3" xfId="6546" xr:uid="{00000000-0005-0000-0000-00006F0F0000}"/>
    <cellStyle name="_Nov New employee_limit status-  March '09_June Import" xfId="6547" xr:uid="{00000000-0005-0000-0000-0000700F0000}"/>
    <cellStyle name="_Nov New employee_limit status-  March '09_June Import 2" xfId="6548" xr:uid="{00000000-0005-0000-0000-0000710F0000}"/>
    <cellStyle name="_Nov New employee_limit status-  March '09_June Import 3" xfId="6549" xr:uid="{00000000-0005-0000-0000-0000720F0000}"/>
    <cellStyle name="_Nov New employee_limit status-  March '09_Summary OF Stock " xfId="1631" xr:uid="{00000000-0005-0000-0000-0000730F0000}"/>
    <cellStyle name="_Nov New employee_limit status-  March '09_Summary OF Stock _Addition Fixed Assets" xfId="1632" xr:uid="{00000000-0005-0000-0000-0000740F0000}"/>
    <cellStyle name="_Nov New employee_limit status-  March '09_Summary OF Stock _Book2" xfId="1633" xr:uid="{00000000-0005-0000-0000-0000750F0000}"/>
    <cellStyle name="_Nov New employee_limit status-  March '09_Summary OF Stock _Closing Stock of 31st August'10" xfId="1634" xr:uid="{00000000-0005-0000-0000-0000760F0000}"/>
    <cellStyle name="_Nov New employee_limit status-  March '09_Summary OF Stock _Copy of Fabrics Closing Stock of 09-10" xfId="1635" xr:uid="{00000000-0005-0000-0000-0000770F0000}"/>
    <cellStyle name="_Nov New employee_limit status-  March '09_Summary OF Stock _Financial Statement - EGMCL 30th  June'10(New)" xfId="1636" xr:uid="{00000000-0005-0000-0000-0000780F0000}"/>
    <cellStyle name="_Nov New employee_limit status-  March '09_Summary OF Stock _Financial Statement - EGMCL 30th Sep '2010" xfId="1637" xr:uid="{00000000-0005-0000-0000-0000790F0000}"/>
    <cellStyle name="_Nov New employee_limit status-  March '09_Transit" xfId="1638" xr:uid="{00000000-0005-0000-0000-00007A0F0000}"/>
    <cellStyle name="_Nov New employee_limit status-  March '09_TrialBal 30th June '10-2" xfId="1639" xr:uid="{00000000-0005-0000-0000-00007B0F0000}"/>
    <cellStyle name="_Nov New employee_limit status- April  '09-CITI " xfId="1640" xr:uid="{00000000-0005-0000-0000-00007C0F0000}"/>
    <cellStyle name="_Nov New employee_limit status- April  '09-CITI  2" xfId="3473" xr:uid="{00000000-0005-0000-0000-00007D0F0000}"/>
    <cellStyle name="_Nov New employee_limit status- April  '09-CITI _Addition Fixed Assets" xfId="1641" xr:uid="{00000000-0005-0000-0000-00007E0F0000}"/>
    <cellStyle name="_Nov New employee_limit status- April  '09-CITI _BANK POSITION FOR ALL BANK ( CITI, HSBC &amp; SCB )" xfId="6550" xr:uid="{00000000-0005-0000-0000-00007F0F0000}"/>
    <cellStyle name="_Nov New employee_limit status- April  '09-CITI _BANK POSITION FOR ALL BANK ( CITI, HSBC &amp; SCB ) 2" xfId="6551" xr:uid="{00000000-0005-0000-0000-0000800F0000}"/>
    <cellStyle name="_Nov New employee_limit status- April  '09-CITI _BANK POSITION FOR ALL BANK ( CITI, HSBC &amp; SCB ) 3" xfId="6552" xr:uid="{00000000-0005-0000-0000-0000810F0000}"/>
    <cellStyle name="_Nov New employee_limit status- April  '09-CITI _BANK POSITION FOR ALL BANK ( CITI, HSBC , SCB &amp; EBL )" xfId="6553" xr:uid="{00000000-0005-0000-0000-0000820F0000}"/>
    <cellStyle name="_Nov New employee_limit status- April  '09-CITI _BANK POSITION FOR ALL BANK ( CITI, HSBC , SCB &amp; EBL ) 2" xfId="7865" xr:uid="{00000000-0005-0000-0000-0000830F0000}"/>
    <cellStyle name="_Nov New employee_limit status- April  '09-CITI _Book2" xfId="1642" xr:uid="{00000000-0005-0000-0000-0000840F0000}"/>
    <cellStyle name="_Nov New employee_limit status- April  '09-CITI _Citi MOB - June, 2011 ( Final )- REVISED" xfId="6554" xr:uid="{00000000-0005-0000-0000-0000850F0000}"/>
    <cellStyle name="_Nov New employee_limit status- April  '09-CITI _CITI MOB  Month of December 2011- Final" xfId="6555" xr:uid="{00000000-0005-0000-0000-0000860F0000}"/>
    <cellStyle name="_Nov New employee_limit status- April  '09-CITI _Closing Stock of 31st August'10" xfId="1643" xr:uid="{00000000-0005-0000-0000-0000870F0000}"/>
    <cellStyle name="_Nov New employee_limit status- April  '09-CITI _Copy of Fabrics Closing Stock of 09-10" xfId="1644" xr:uid="{00000000-0005-0000-0000-0000880F0000}"/>
    <cellStyle name="_Nov New employee_limit status- April  '09-CITI _EGMCL-FUND-PLAN-CITI" xfId="6556" xr:uid="{00000000-0005-0000-0000-0000890F0000}"/>
    <cellStyle name="_Nov New employee_limit status- April  '09-CITI _EGMCL-FUND-PLAN-CITI -1" xfId="6557" xr:uid="{00000000-0005-0000-0000-00008A0F0000}"/>
    <cellStyle name="_Nov New employee_limit status- April  '09-CITI _EGMCL-FUND-PLAN-CITI -1 2" xfId="6558" xr:uid="{00000000-0005-0000-0000-00008B0F0000}"/>
    <cellStyle name="_Nov New employee_limit status- April  '09-CITI _EGMCL-FUND-PLAN-CITI -1 3" xfId="6559" xr:uid="{00000000-0005-0000-0000-00008C0F0000}"/>
    <cellStyle name="_Nov New employee_limit status- April  '09-CITI _EGMCL-FUND-PLAN-CITI 2" xfId="6560" xr:uid="{00000000-0005-0000-0000-00008D0F0000}"/>
    <cellStyle name="_Nov New employee_limit status- April  '09-CITI _EGMCL-FUND-PLAN-CITI 3" xfId="6561" xr:uid="{00000000-0005-0000-0000-00008E0F0000}"/>
    <cellStyle name="_Nov New employee_limit status- April  '09-CITI _EGMCL-FUND-PLAN-CITI 4" xfId="7866" xr:uid="{00000000-0005-0000-0000-00008F0F0000}"/>
    <cellStyle name="_Nov New employee_limit status- April  '09-CITI _Financial Statement - EGMCL 30th  June'10(New)" xfId="1645" xr:uid="{00000000-0005-0000-0000-0000900F0000}"/>
    <cellStyle name="_Nov New employee_limit status- April  '09-CITI _Financial Statement - EGMCL 30th Sep '2010" xfId="1646" xr:uid="{00000000-0005-0000-0000-0000910F0000}"/>
    <cellStyle name="_Nov New employee_limit status- April  '09-CITI _Financial Statement - EGMCL dated 17.06.10" xfId="1647" xr:uid="{00000000-0005-0000-0000-0000920F0000}"/>
    <cellStyle name="_Nov New employee_limit status- April  '09-CITI _Financial Statement - EGMCL May'10" xfId="1648" xr:uid="{00000000-0005-0000-0000-0000930F0000}"/>
    <cellStyle name="_Nov New employee_limit status- April  '09-CITI _Import Register (Unit-1)" xfId="3474" xr:uid="{00000000-0005-0000-0000-0000940F0000}"/>
    <cellStyle name="_Nov New employee_limit status- April  '09-CITI _Import Register (Unit-1) 2" xfId="3475" xr:uid="{00000000-0005-0000-0000-0000950F0000}"/>
    <cellStyle name="_Nov New employee_limit status- April  '09-CITI _June Export" xfId="6562" xr:uid="{00000000-0005-0000-0000-0000960F0000}"/>
    <cellStyle name="_Nov New employee_limit status- April  '09-CITI _June Export 2" xfId="6563" xr:uid="{00000000-0005-0000-0000-0000970F0000}"/>
    <cellStyle name="_Nov New employee_limit status- April  '09-CITI _June Export 3" xfId="6564" xr:uid="{00000000-0005-0000-0000-0000980F0000}"/>
    <cellStyle name="_Nov New employee_limit status- April  '09-CITI _June Import" xfId="6565" xr:uid="{00000000-0005-0000-0000-0000990F0000}"/>
    <cellStyle name="_Nov New employee_limit status- April  '09-CITI _June Import 2" xfId="6566" xr:uid="{00000000-0005-0000-0000-00009A0F0000}"/>
    <cellStyle name="_Nov New employee_limit status- April  '09-CITI _June Import 3" xfId="6567" xr:uid="{00000000-0005-0000-0000-00009B0F0000}"/>
    <cellStyle name="_Nov New employee_limit status- April  '09-CITI _Summary OF Stock " xfId="1649" xr:uid="{00000000-0005-0000-0000-00009C0F0000}"/>
    <cellStyle name="_Nov New employee_limit status- April  '09-CITI _Summary OF Stock _Addition Fixed Assets" xfId="1650" xr:uid="{00000000-0005-0000-0000-00009D0F0000}"/>
    <cellStyle name="_Nov New employee_limit status- April  '09-CITI _Summary OF Stock _Book2" xfId="1651" xr:uid="{00000000-0005-0000-0000-00009E0F0000}"/>
    <cellStyle name="_Nov New employee_limit status- April  '09-CITI _Summary OF Stock _Closing Stock of 31st August'10" xfId="1652" xr:uid="{00000000-0005-0000-0000-00009F0F0000}"/>
    <cellStyle name="_Nov New employee_limit status- April  '09-CITI _Summary OF Stock _Copy of Fabrics Closing Stock of 09-10" xfId="1653" xr:uid="{00000000-0005-0000-0000-0000A00F0000}"/>
    <cellStyle name="_Nov New employee_limit status- April  '09-CITI _Summary OF Stock _Financial Statement - EGMCL 30th  June'10(New)" xfId="1654" xr:uid="{00000000-0005-0000-0000-0000A10F0000}"/>
    <cellStyle name="_Nov New employee_limit status- April  '09-CITI _Summary OF Stock _Financial Statement - EGMCL 30th Sep '2010" xfId="1655" xr:uid="{00000000-0005-0000-0000-0000A20F0000}"/>
    <cellStyle name="_Nov New employee_limit status- April  '09-CITI _Transit" xfId="1656" xr:uid="{00000000-0005-0000-0000-0000A30F0000}"/>
    <cellStyle name="_Nov New employee_limit status- April  '09-CITI _TrialBal 30th June '10-2" xfId="1657" xr:uid="{00000000-0005-0000-0000-0000A40F0000}"/>
    <cellStyle name="_Nov New employee_Pay Roll Analysis_Dec 08" xfId="3476" xr:uid="{00000000-0005-0000-0000-0000A50F0000}"/>
    <cellStyle name="_Nov New employee_Pay Roll Analysis_Dec 08 2" xfId="3477" xr:uid="{00000000-0005-0000-0000-0000A60F0000}"/>
    <cellStyle name="_Nov New employee_Pay Roll Analysis_Dec 08_Carton" xfId="3478" xr:uid="{00000000-0005-0000-0000-0000A70F0000}"/>
    <cellStyle name="_Nov New employee_Pay Roll Analysis_Dec 08_Carton 2" xfId="3479" xr:uid="{00000000-0005-0000-0000-0000A80F0000}"/>
    <cellStyle name="_Nov New employee_Pay Roll Analysis_Dec 08_Expenses Perfomance March'09" xfId="3480" xr:uid="{00000000-0005-0000-0000-0000A90F0000}"/>
    <cellStyle name="_Nov New employee_Pay Roll Analysis_Dec 08_Expenses Perfomance March'09 2" xfId="3481" xr:uid="{00000000-0005-0000-0000-0000AA0F0000}"/>
    <cellStyle name="_Nov New employee_Pay Roll Analysis_Dec 08_EXPORT-MAY" xfId="3482" xr:uid="{00000000-0005-0000-0000-0000AB0F0000}"/>
    <cellStyle name="_Nov New employee_Pay Roll Analysis_Dec 08_EXPORT-MAY 2" xfId="3483" xr:uid="{00000000-0005-0000-0000-0000AC0F0000}"/>
    <cellStyle name="_Nov New employee_Pay Roll Analysis_Dec 08_MIS For the Month Of Aug_09" xfId="3484" xr:uid="{00000000-0005-0000-0000-0000AD0F0000}"/>
    <cellStyle name="_Nov New employee_Pay Roll Analysis_Dec 08_MIS For the Month Of Aug_09 2" xfId="3485" xr:uid="{00000000-0005-0000-0000-0000AE0F0000}"/>
    <cellStyle name="_Nov New employee_Pay Roll Analysis_Dec 08_MIS For the Month Of DEC_09" xfId="3486" xr:uid="{00000000-0005-0000-0000-0000AF0F0000}"/>
    <cellStyle name="_Nov New employee_Pay Roll Analysis_Dec 08_MIS For the Month Of DEC_09 2" xfId="3487" xr:uid="{00000000-0005-0000-0000-0000B00F0000}"/>
    <cellStyle name="_Nov New employee_Pay Roll Analysis_Dec 08_MIS For the Month Of Sep_09" xfId="3488" xr:uid="{00000000-0005-0000-0000-0000B10F0000}"/>
    <cellStyle name="_Nov New employee_Pay Roll Analysis_Dec 08_MIS For the Month Of Sep_09 2" xfId="3489" xr:uid="{00000000-0005-0000-0000-0000B20F0000}"/>
    <cellStyle name="_Nov New employee_Pay Roll Analysis_Dec 08_Production  performance-May,09" xfId="3490" xr:uid="{00000000-0005-0000-0000-0000B30F0000}"/>
    <cellStyle name="_Nov New employee_Pay Roll Analysis_Dec 08_Production  performance-May,09 2" xfId="3491" xr:uid="{00000000-0005-0000-0000-0000B40F0000}"/>
    <cellStyle name="_Nov New employee_Pay Roll Analysis_Dec 08_Production Preformance report-March,09" xfId="3492" xr:uid="{00000000-0005-0000-0000-0000B50F0000}"/>
    <cellStyle name="_Nov New employee_Pay Roll Analysis_Dec 08_Production Preformance report-March,09 2" xfId="3493" xr:uid="{00000000-0005-0000-0000-0000B60F0000}"/>
    <cellStyle name="_Nov New employee_Pay Roll Analysis_Nov 08" xfId="3494" xr:uid="{00000000-0005-0000-0000-0000B70F0000}"/>
    <cellStyle name="_Nov New employee_Pay Roll Analysis_Nov 08 2" xfId="3495" xr:uid="{00000000-0005-0000-0000-0000B80F0000}"/>
    <cellStyle name="_Nov New employee_Pay Roll Analysis_Nov 08_Carton" xfId="3496" xr:uid="{00000000-0005-0000-0000-0000B90F0000}"/>
    <cellStyle name="_Nov New employee_Pay Roll Analysis_Nov 08_Carton 2" xfId="3497" xr:uid="{00000000-0005-0000-0000-0000BA0F0000}"/>
    <cellStyle name="_Nov New employee_Pay Roll Analysis_Nov 08_Expenses Perfomance March'09" xfId="3498" xr:uid="{00000000-0005-0000-0000-0000BB0F0000}"/>
    <cellStyle name="_Nov New employee_Pay Roll Analysis_Nov 08_Expenses Perfomance March'09 2" xfId="3499" xr:uid="{00000000-0005-0000-0000-0000BC0F0000}"/>
    <cellStyle name="_Nov New employee_Pay Roll Analysis_Nov 08_EXPORT-MAY" xfId="3500" xr:uid="{00000000-0005-0000-0000-0000BD0F0000}"/>
    <cellStyle name="_Nov New employee_Pay Roll Analysis_Nov 08_EXPORT-MAY 2" xfId="3501" xr:uid="{00000000-0005-0000-0000-0000BE0F0000}"/>
    <cellStyle name="_Nov New employee_Pay Roll Analysis_Nov 08_MIS For the Month Of Aug_09" xfId="3502" xr:uid="{00000000-0005-0000-0000-0000BF0F0000}"/>
    <cellStyle name="_Nov New employee_Pay Roll Analysis_Nov 08_MIS For the Month Of Aug_09 2" xfId="3503" xr:uid="{00000000-0005-0000-0000-0000C00F0000}"/>
    <cellStyle name="_Nov New employee_Pay Roll Analysis_Nov 08_MIS For the Month Of DEC_09" xfId="3504" xr:uid="{00000000-0005-0000-0000-0000C10F0000}"/>
    <cellStyle name="_Nov New employee_Pay Roll Analysis_Nov 08_MIS For the Month Of DEC_09 2" xfId="3505" xr:uid="{00000000-0005-0000-0000-0000C20F0000}"/>
    <cellStyle name="_Nov New employee_Pay Roll Analysis_Nov 08_MIS For the Month Of Sep_09" xfId="3506" xr:uid="{00000000-0005-0000-0000-0000C30F0000}"/>
    <cellStyle name="_Nov New employee_Pay Roll Analysis_Nov 08_MIS For the Month Of Sep_09 2" xfId="3507" xr:uid="{00000000-0005-0000-0000-0000C40F0000}"/>
    <cellStyle name="_Nov New employee_Pay Roll Analysis_Nov 08_Production  performance-May,09" xfId="3508" xr:uid="{00000000-0005-0000-0000-0000C50F0000}"/>
    <cellStyle name="_Nov New employee_Pay Roll Analysis_Nov 08_Production  performance-May,09 2" xfId="3509" xr:uid="{00000000-0005-0000-0000-0000C60F0000}"/>
    <cellStyle name="_Nov New employee_Pay Roll Analysis_Nov 08_Production Preformance report-March,09" xfId="3510" xr:uid="{00000000-0005-0000-0000-0000C70F0000}"/>
    <cellStyle name="_Nov New employee_Pay Roll Analysis_Nov 08_Production Preformance report-March,09 2" xfId="3511" xr:uid="{00000000-0005-0000-0000-0000C80F0000}"/>
    <cellStyle name="_Nov New employee_Pay Roll Analysis_Oct 08" xfId="3512" xr:uid="{00000000-0005-0000-0000-0000C90F0000}"/>
    <cellStyle name="_Nov New employee_Pay Roll Analysis_Oct 08 2" xfId="3513" xr:uid="{00000000-0005-0000-0000-0000CA0F0000}"/>
    <cellStyle name="_Nov New employee_Pay Roll Analysis_Oct 08_Carton" xfId="3514" xr:uid="{00000000-0005-0000-0000-0000CB0F0000}"/>
    <cellStyle name="_Nov New employee_Pay Roll Analysis_Oct 08_Carton 2" xfId="3515" xr:uid="{00000000-0005-0000-0000-0000CC0F0000}"/>
    <cellStyle name="_Nov New employee_Pay Roll Analysis_Oct 08_Expenses Perfomance March'09" xfId="3516" xr:uid="{00000000-0005-0000-0000-0000CD0F0000}"/>
    <cellStyle name="_Nov New employee_Pay Roll Analysis_Oct 08_Expenses Perfomance March'09 2" xfId="3517" xr:uid="{00000000-0005-0000-0000-0000CE0F0000}"/>
    <cellStyle name="_Nov New employee_Pay Roll Analysis_Oct 08_EXPORT-MAY" xfId="3518" xr:uid="{00000000-0005-0000-0000-0000CF0F0000}"/>
    <cellStyle name="_Nov New employee_Pay Roll Analysis_Oct 08_EXPORT-MAY 2" xfId="3519" xr:uid="{00000000-0005-0000-0000-0000D00F0000}"/>
    <cellStyle name="_Nov New employee_Pay Roll Analysis_Oct 08_MIS For the Month Of Aug_09" xfId="3520" xr:uid="{00000000-0005-0000-0000-0000D10F0000}"/>
    <cellStyle name="_Nov New employee_Pay Roll Analysis_Oct 08_MIS For the Month Of Aug_09 2" xfId="3521" xr:uid="{00000000-0005-0000-0000-0000D20F0000}"/>
    <cellStyle name="_Nov New employee_Pay Roll Analysis_Oct 08_MIS For the Month Of DEC_09" xfId="3522" xr:uid="{00000000-0005-0000-0000-0000D30F0000}"/>
    <cellStyle name="_Nov New employee_Pay Roll Analysis_Oct 08_MIS For the Month Of DEC_09 2" xfId="3523" xr:uid="{00000000-0005-0000-0000-0000D40F0000}"/>
    <cellStyle name="_Nov New employee_Pay Roll Analysis_Oct 08_MIS For the Month Of Sep_09" xfId="3524" xr:uid="{00000000-0005-0000-0000-0000D50F0000}"/>
    <cellStyle name="_Nov New employee_Pay Roll Analysis_Oct 08_MIS For the Month Of Sep_09 2" xfId="3525" xr:uid="{00000000-0005-0000-0000-0000D60F0000}"/>
    <cellStyle name="_Nov New employee_Pay Roll Analysis_Oct 08_Production  performance-May,09" xfId="3526" xr:uid="{00000000-0005-0000-0000-0000D70F0000}"/>
    <cellStyle name="_Nov New employee_Pay Roll Analysis_Oct 08_Production  performance-May,09 2" xfId="3527" xr:uid="{00000000-0005-0000-0000-0000D80F0000}"/>
    <cellStyle name="_Nov New employee_Pay Roll Analysis_Oct 08_Production Preformance report-March,09" xfId="3528" xr:uid="{00000000-0005-0000-0000-0000D90F0000}"/>
    <cellStyle name="_Nov New employee_Pay Roll Analysis_Oct 08_Production Preformance report-March,09 2" xfId="3529" xr:uid="{00000000-0005-0000-0000-0000DA0F0000}"/>
    <cellStyle name="_Nov New employee_performance report- August 08 " xfId="3530" xr:uid="{00000000-0005-0000-0000-0000DB0F0000}"/>
    <cellStyle name="_Nov New employee_performance report- August 08  2" xfId="3531" xr:uid="{00000000-0005-0000-0000-0000DC0F0000}"/>
    <cellStyle name="_Nov New employee_performance report- August 08 _Incentive  Budget Control August'09 " xfId="3532" xr:uid="{00000000-0005-0000-0000-0000DD0F0000}"/>
    <cellStyle name="_Nov New employee_performance report- August 08 _Incentive  Budget Control August'09  2" xfId="3533" xr:uid="{00000000-0005-0000-0000-0000DE0F0000}"/>
    <cellStyle name="_Nov New employee_performance report- August 08 _PGCL S &amp; B analysis (Top )  May  '09  v1" xfId="3534" xr:uid="{00000000-0005-0000-0000-0000DF0F0000}"/>
    <cellStyle name="_Nov New employee_performance report- August 08 _PGCL S &amp; B analysis (Top )  May  '09  v1 2" xfId="3535" xr:uid="{00000000-0005-0000-0000-0000E00F0000}"/>
    <cellStyle name="_Nov New employee_performance report- August 08 _PGCL S &amp; B analysis (Top ) April  '09  ( R-2 on 26th May)" xfId="3536" xr:uid="{00000000-0005-0000-0000-0000E10F0000}"/>
    <cellStyle name="_Nov New employee_performance report- August 08 _PGCL S &amp; B analysis (Top ) April  '09  ( R-2 on 26th May) 2" xfId="3537" xr:uid="{00000000-0005-0000-0000-0000E20F0000}"/>
    <cellStyle name="_Nov New employee_performance report- August 08 _S &amp; B" xfId="3538" xr:uid="{00000000-0005-0000-0000-0000E30F0000}"/>
    <cellStyle name="_Nov New employee_performance report- August 08 _S &amp; B 2" xfId="3539" xr:uid="{00000000-0005-0000-0000-0000E40F0000}"/>
    <cellStyle name="_Nov New employee_performance report- August 08 _S &amp; B analysis (Top ) April  '09   " xfId="3540" xr:uid="{00000000-0005-0000-0000-0000E50F0000}"/>
    <cellStyle name="_Nov New employee_performance report- August 08 _S &amp; B analysis (Top ) April  '09    2" xfId="3541" xr:uid="{00000000-0005-0000-0000-0000E60F0000}"/>
    <cellStyle name="_Nov New employee_performance report- August 08 _S &amp; B analysis February'10 Unit-1  " xfId="3542" xr:uid="{00000000-0005-0000-0000-0000E70F0000}"/>
    <cellStyle name="_Nov New employee_performance report- August 08 _S &amp; B analysis February'10 Unit-1   2" xfId="3543" xr:uid="{00000000-0005-0000-0000-0000E80F0000}"/>
    <cellStyle name="_Nov New employee_performance report- August 08 _S &amp; B analysis Feruary'10   " xfId="3544" xr:uid="{00000000-0005-0000-0000-0000E90F0000}"/>
    <cellStyle name="_Nov New employee_performance report- August 08 _S &amp; B analysis Feruary'10    2" xfId="3545" xr:uid="{00000000-0005-0000-0000-0000EA0F0000}"/>
    <cellStyle name="_Nov New employee_performance report- August 08 _S &amp; B analysis January '10   " xfId="3546" xr:uid="{00000000-0005-0000-0000-0000EB0F0000}"/>
    <cellStyle name="_Nov New employee_performance report- August 08 _S &amp; B analysis January '10    2" xfId="3547" xr:uid="{00000000-0005-0000-0000-0000EC0F0000}"/>
    <cellStyle name="_Nov New employee_performance report- August 08 _S &amp; B analysis July'10 Unit-1 " xfId="6568" xr:uid="{00000000-0005-0000-0000-0000ED0F0000}"/>
    <cellStyle name="_Nov New employee_performance report- August 08 _S &amp; B analysis July'10 Unit-3    " xfId="6569" xr:uid="{00000000-0005-0000-0000-0000EE0F0000}"/>
    <cellStyle name="_Nov New employee_performance report- August 08 _S &amp; B analysis June10 Unit-1 " xfId="6570" xr:uid="{00000000-0005-0000-0000-0000EF0F0000}"/>
    <cellStyle name="_Nov New employee_performance report- August 08 _S &amp; B analysis March 10 Unit-1  " xfId="3548" xr:uid="{00000000-0005-0000-0000-0000F00F0000}"/>
    <cellStyle name="_Nov New employee_performance report- August 08 _S &amp; B analysis March 10 Unit-1   2" xfId="3549" xr:uid="{00000000-0005-0000-0000-0000F10F0000}"/>
    <cellStyle name="_Nov New employee_performance report- August 08 _S &amp; B analysis May 10 Unit-1 " xfId="6571" xr:uid="{00000000-0005-0000-0000-0000F20F0000}"/>
    <cellStyle name="_Nov New employee_performance report- July 08( R-1) " xfId="3550" xr:uid="{00000000-0005-0000-0000-0000F30F0000}"/>
    <cellStyle name="_Nov New employee_performance report- July 08( R-1)  2" xfId="3551" xr:uid="{00000000-0005-0000-0000-0000F40F0000}"/>
    <cellStyle name="_Nov New employee_performance report- July 08( R-1) _Incentive  Budget Control August'09 " xfId="3552" xr:uid="{00000000-0005-0000-0000-0000F50F0000}"/>
    <cellStyle name="_Nov New employee_performance report- July 08( R-1) _Incentive  Budget Control August'09  2" xfId="3553" xr:uid="{00000000-0005-0000-0000-0000F60F0000}"/>
    <cellStyle name="_Nov New employee_performance report- July 08( R-1) _PGCL S &amp; B analysis (Top )  May  '09  v1" xfId="3554" xr:uid="{00000000-0005-0000-0000-0000F70F0000}"/>
    <cellStyle name="_Nov New employee_performance report- July 08( R-1) _PGCL S &amp; B analysis (Top )  May  '09  v1 2" xfId="3555" xr:uid="{00000000-0005-0000-0000-0000F80F0000}"/>
    <cellStyle name="_Nov New employee_performance report- July 08( R-1) _PGCL S &amp; B analysis (Top ) April  '09  ( R-2 on 26th May)" xfId="3556" xr:uid="{00000000-0005-0000-0000-0000F90F0000}"/>
    <cellStyle name="_Nov New employee_performance report- July 08( R-1) _PGCL S &amp; B analysis (Top ) April  '09  ( R-2 on 26th May) 2" xfId="3557" xr:uid="{00000000-0005-0000-0000-0000FA0F0000}"/>
    <cellStyle name="_Nov New employee_performance report- July 08( R-1) _S &amp; B" xfId="3558" xr:uid="{00000000-0005-0000-0000-0000FB0F0000}"/>
    <cellStyle name="_Nov New employee_performance report- July 08( R-1) _S &amp; B 2" xfId="3559" xr:uid="{00000000-0005-0000-0000-0000FC0F0000}"/>
    <cellStyle name="_Nov New employee_performance report- July 08( R-1) _S &amp; B analysis (Top ) April  '09   " xfId="3560" xr:uid="{00000000-0005-0000-0000-0000FD0F0000}"/>
    <cellStyle name="_Nov New employee_performance report- July 08( R-1) _S &amp; B analysis (Top ) April  '09    2" xfId="3561" xr:uid="{00000000-0005-0000-0000-0000FE0F0000}"/>
    <cellStyle name="_Nov New employee_performance report- July 08( R-1) _S &amp; B analysis February'10 Unit-1  " xfId="3562" xr:uid="{00000000-0005-0000-0000-0000FF0F0000}"/>
    <cellStyle name="_Nov New employee_performance report- July 08( R-1) _S &amp; B analysis February'10 Unit-1   2" xfId="3563" xr:uid="{00000000-0005-0000-0000-000000100000}"/>
    <cellStyle name="_Nov New employee_performance report- July 08( R-1) _S &amp; B analysis Feruary'10   " xfId="3564" xr:uid="{00000000-0005-0000-0000-000001100000}"/>
    <cellStyle name="_Nov New employee_performance report- July 08( R-1) _S &amp; B analysis Feruary'10    2" xfId="3565" xr:uid="{00000000-0005-0000-0000-000002100000}"/>
    <cellStyle name="_Nov New employee_performance report- July 08( R-1) _S &amp; B analysis January '10   " xfId="3566" xr:uid="{00000000-0005-0000-0000-000003100000}"/>
    <cellStyle name="_Nov New employee_performance report- July 08( R-1) _S &amp; B analysis January '10    2" xfId="3567" xr:uid="{00000000-0005-0000-0000-000004100000}"/>
    <cellStyle name="_Nov New employee_performance report- July 08( R-1) _S &amp; B analysis July'10 Unit-1 " xfId="6572" xr:uid="{00000000-0005-0000-0000-000005100000}"/>
    <cellStyle name="_Nov New employee_performance report- July 08( R-1) _S &amp; B analysis July'10 Unit-3    " xfId="6573" xr:uid="{00000000-0005-0000-0000-000006100000}"/>
    <cellStyle name="_Nov New employee_performance report- July 08( R-1) _S &amp; B analysis June10 Unit-1 " xfId="6574" xr:uid="{00000000-0005-0000-0000-000007100000}"/>
    <cellStyle name="_Nov New employee_performance report- July 08( R-1) _S &amp; B analysis March 10 Unit-1  " xfId="3568" xr:uid="{00000000-0005-0000-0000-000008100000}"/>
    <cellStyle name="_Nov New employee_performance report- July 08( R-1) _S &amp; B analysis March 10 Unit-1   2" xfId="3569" xr:uid="{00000000-0005-0000-0000-000009100000}"/>
    <cellStyle name="_Nov New employee_performance report- July 08( R-1) _S &amp; B analysis May 10 Unit-1 " xfId="6575" xr:uid="{00000000-0005-0000-0000-00000A100000}"/>
    <cellStyle name="_Nov New employee_performance report- June 08 ( R-1)" xfId="3570" xr:uid="{00000000-0005-0000-0000-00000B100000}"/>
    <cellStyle name="_Nov New employee_performance report- June 08 ( R-1) 2" xfId="3571" xr:uid="{00000000-0005-0000-0000-00000C100000}"/>
    <cellStyle name="_Nov New employee_performance report- June 08 ( R-1)_Incentive  Budget Control August'09 " xfId="3572" xr:uid="{00000000-0005-0000-0000-00000D100000}"/>
    <cellStyle name="_Nov New employee_performance report- June 08 ( R-1)_Incentive  Budget Control August'09  2" xfId="3573" xr:uid="{00000000-0005-0000-0000-00000E100000}"/>
    <cellStyle name="_Nov New employee_performance report- June 08 ( R-1)_PGCL S &amp; B analysis (Top )  May  '09  v1" xfId="3574" xr:uid="{00000000-0005-0000-0000-00000F100000}"/>
    <cellStyle name="_Nov New employee_performance report- June 08 ( R-1)_PGCL S &amp; B analysis (Top )  May  '09  v1 2" xfId="3575" xr:uid="{00000000-0005-0000-0000-000010100000}"/>
    <cellStyle name="_Nov New employee_performance report- June 08 ( R-1)_PGCL S &amp; B analysis (Top ) April  '09  ( R-2 on 26th May)" xfId="3576" xr:uid="{00000000-0005-0000-0000-000011100000}"/>
    <cellStyle name="_Nov New employee_performance report- June 08 ( R-1)_PGCL S &amp; B analysis (Top ) April  '09  ( R-2 on 26th May) 2" xfId="3577" xr:uid="{00000000-0005-0000-0000-000012100000}"/>
    <cellStyle name="_Nov New employee_performance report- June 08 ( R-1)_S &amp; B" xfId="3578" xr:uid="{00000000-0005-0000-0000-000013100000}"/>
    <cellStyle name="_Nov New employee_performance report- June 08 ( R-1)_S &amp; B 2" xfId="3579" xr:uid="{00000000-0005-0000-0000-000014100000}"/>
    <cellStyle name="_Nov New employee_performance report- June 08 ( R-1)_S &amp; B analysis (Top ) April  '09   " xfId="3580" xr:uid="{00000000-0005-0000-0000-000015100000}"/>
    <cellStyle name="_Nov New employee_performance report- June 08 ( R-1)_S &amp; B analysis (Top ) April  '09    2" xfId="3581" xr:uid="{00000000-0005-0000-0000-000016100000}"/>
    <cellStyle name="_Nov New employee_performance report- June 08 ( R-1)_S &amp; B analysis February'10 Unit-1  " xfId="3582" xr:uid="{00000000-0005-0000-0000-000017100000}"/>
    <cellStyle name="_Nov New employee_performance report- June 08 ( R-1)_S &amp; B analysis February'10 Unit-1   2" xfId="3583" xr:uid="{00000000-0005-0000-0000-000018100000}"/>
    <cellStyle name="_Nov New employee_performance report- June 08 ( R-1)_S &amp; B analysis Feruary'10   " xfId="3584" xr:uid="{00000000-0005-0000-0000-000019100000}"/>
    <cellStyle name="_Nov New employee_performance report- June 08 ( R-1)_S &amp; B analysis Feruary'10    2" xfId="3585" xr:uid="{00000000-0005-0000-0000-00001A100000}"/>
    <cellStyle name="_Nov New employee_performance report- June 08 ( R-1)_S &amp; B analysis January '10   " xfId="3586" xr:uid="{00000000-0005-0000-0000-00001B100000}"/>
    <cellStyle name="_Nov New employee_performance report- June 08 ( R-1)_S &amp; B analysis January '10    2" xfId="3587" xr:uid="{00000000-0005-0000-0000-00001C100000}"/>
    <cellStyle name="_Nov New employee_performance report- June 08 ( R-1)_S &amp; B analysis July'10 Unit-1 " xfId="6576" xr:uid="{00000000-0005-0000-0000-00001D100000}"/>
    <cellStyle name="_Nov New employee_performance report- June 08 ( R-1)_S &amp; B analysis July'10 Unit-3    " xfId="6577" xr:uid="{00000000-0005-0000-0000-00001E100000}"/>
    <cellStyle name="_Nov New employee_performance report- June 08 ( R-1)_S &amp; B analysis June10 Unit-1 " xfId="6578" xr:uid="{00000000-0005-0000-0000-00001F100000}"/>
    <cellStyle name="_Nov New employee_performance report- June 08 ( R-1)_S &amp; B analysis March 10 Unit-1  " xfId="3588" xr:uid="{00000000-0005-0000-0000-000020100000}"/>
    <cellStyle name="_Nov New employee_performance report- June 08 ( R-1)_S &amp; B analysis March 10 Unit-1   2" xfId="3589" xr:uid="{00000000-0005-0000-0000-000021100000}"/>
    <cellStyle name="_Nov New employee_performance report- June 08 ( R-1)_S &amp; B analysis May 10 Unit-1 " xfId="6579" xr:uid="{00000000-0005-0000-0000-000022100000}"/>
    <cellStyle name="_Nov New employee_performance report of Formate" xfId="3590" xr:uid="{00000000-0005-0000-0000-000023100000}"/>
    <cellStyle name="_Nov New employee_performance report of Formate 2" xfId="3591" xr:uid="{00000000-0005-0000-0000-000024100000}"/>
    <cellStyle name="_Nov New employee_PGCL S &amp; B analysis (Top )  May  '09  v1" xfId="3592" xr:uid="{00000000-0005-0000-0000-000025100000}"/>
    <cellStyle name="_Nov New employee_PGCL S &amp; B analysis (Top )  May  '09  v1 2" xfId="3593" xr:uid="{00000000-0005-0000-0000-000026100000}"/>
    <cellStyle name="_Nov New employee_PGCL S &amp; B analysis (Top ) April  '09  ( R-2 on 26th May)" xfId="3594" xr:uid="{00000000-0005-0000-0000-000027100000}"/>
    <cellStyle name="_Nov New employee_PGCL S &amp; B analysis (Top ) April  '09  ( R-2 on 26th May) 2" xfId="3595" xr:uid="{00000000-0005-0000-0000-000028100000}"/>
    <cellStyle name="_Nov New employee_Prod Perfomance Feb '09" xfId="3596" xr:uid="{00000000-0005-0000-0000-000029100000}"/>
    <cellStyle name="_Nov New employee_Prod Perfomance Feb '09 2" xfId="3597" xr:uid="{00000000-0005-0000-0000-00002A100000}"/>
    <cellStyle name="_Nov New employee_Production  performance-May,09" xfId="3598" xr:uid="{00000000-0005-0000-0000-00002B100000}"/>
    <cellStyle name="_Nov New employee_Production  performance-May,09 2" xfId="3599" xr:uid="{00000000-0005-0000-0000-00002C100000}"/>
    <cellStyle name="_Nov New employee_Production Perfomsnce Feb '09" xfId="3600" xr:uid="{00000000-0005-0000-0000-00002D100000}"/>
    <cellStyle name="_Nov New employee_Production Perfomsnce Feb '09 2" xfId="3601" xr:uid="{00000000-0005-0000-0000-00002E100000}"/>
    <cellStyle name="_Nov New employee_Production Perfomsnce Feb '09_Production Preformance report-March,09" xfId="3602" xr:uid="{00000000-0005-0000-0000-00002F100000}"/>
    <cellStyle name="_Nov New employee_Production Perfomsnce Feb '09_Production Preformance report-March,09 2" xfId="3603" xr:uid="{00000000-0005-0000-0000-000030100000}"/>
    <cellStyle name="_Nov New employee_Production Perfomsnce Jan'09" xfId="3604" xr:uid="{00000000-0005-0000-0000-000031100000}"/>
    <cellStyle name="_Nov New employee_Production Perfomsnce Jan'09 2" xfId="3605" xr:uid="{00000000-0005-0000-0000-000032100000}"/>
    <cellStyle name="_Nov New employee_Production Perfomsnce Jan'09_Production Preformance report-March,09" xfId="3606" xr:uid="{00000000-0005-0000-0000-000033100000}"/>
    <cellStyle name="_Nov New employee_Production Perfomsnce Jan'09_Production Preformance report-March,09 2" xfId="3607" xr:uid="{00000000-0005-0000-0000-000034100000}"/>
    <cellStyle name="_Nov New employee_Provisional  Interst August  '09 " xfId="1658" xr:uid="{00000000-0005-0000-0000-000035100000}"/>
    <cellStyle name="_Nov New employee_Provisional  Interst August  '09  2" xfId="3608" xr:uid="{00000000-0005-0000-0000-000036100000}"/>
    <cellStyle name="_Nov New employee_Provisional  Interst August  '09 _Addition Fixed Assets" xfId="1659" xr:uid="{00000000-0005-0000-0000-000037100000}"/>
    <cellStyle name="_Nov New employee_Provisional  Interst August  '09 _Book2" xfId="1660" xr:uid="{00000000-0005-0000-0000-000038100000}"/>
    <cellStyle name="_Nov New employee_Provisional  Interst August  '09 _Closing Stock of 31st August'10" xfId="1661" xr:uid="{00000000-0005-0000-0000-000039100000}"/>
    <cellStyle name="_Nov New employee_Provisional  Interst August  '09 _Copy of Fabrics Closing Stock of 09-10" xfId="1662" xr:uid="{00000000-0005-0000-0000-00003A100000}"/>
    <cellStyle name="_Nov New employee_Provisional  Interst August  '09 _Financial Statement - EGMCL 30th  June'10(New)" xfId="1663" xr:uid="{00000000-0005-0000-0000-00003B100000}"/>
    <cellStyle name="_Nov New employee_Provisional  Interst August  '09 _Financial Statement - EGMCL 30th Sep '2010" xfId="1664" xr:uid="{00000000-0005-0000-0000-00003C100000}"/>
    <cellStyle name="_Nov New employee_Provisional  Interst August  '09 _Financial Statement - EGMCL dated 17.06.10" xfId="1665" xr:uid="{00000000-0005-0000-0000-00003D100000}"/>
    <cellStyle name="_Nov New employee_Provisional  Interst August  '09 _Financial Statement - EGMCL May'10" xfId="1666" xr:uid="{00000000-0005-0000-0000-00003E100000}"/>
    <cellStyle name="_Nov New employee_Provisional  Interst August  '09 _Import Register (Unit-1)" xfId="3609" xr:uid="{00000000-0005-0000-0000-00003F100000}"/>
    <cellStyle name="_Nov New employee_Provisional  Interst August  '09 _Import Register (Unit-1) 2" xfId="3610" xr:uid="{00000000-0005-0000-0000-000040100000}"/>
    <cellStyle name="_Nov New employee_Provisional  Interst August  '09 _Summary OF Stock " xfId="1667" xr:uid="{00000000-0005-0000-0000-000041100000}"/>
    <cellStyle name="_Nov New employee_Provisional  Interst August  '09 _Summary OF Stock _Addition Fixed Assets" xfId="1668" xr:uid="{00000000-0005-0000-0000-000042100000}"/>
    <cellStyle name="_Nov New employee_Provisional  Interst August  '09 _Summary OF Stock _Book2" xfId="1669" xr:uid="{00000000-0005-0000-0000-000043100000}"/>
    <cellStyle name="_Nov New employee_Provisional  Interst August  '09 _Summary OF Stock _Closing Stock of 31st August'10" xfId="1670" xr:uid="{00000000-0005-0000-0000-000044100000}"/>
    <cellStyle name="_Nov New employee_Provisional  Interst August  '09 _Summary OF Stock _Copy of Fabrics Closing Stock of 09-10" xfId="1671" xr:uid="{00000000-0005-0000-0000-000045100000}"/>
    <cellStyle name="_Nov New employee_Provisional  Interst August  '09 _Summary OF Stock _Financial Statement - EGMCL 30th  June'10(New)" xfId="1672" xr:uid="{00000000-0005-0000-0000-000046100000}"/>
    <cellStyle name="_Nov New employee_Provisional  Interst August  '09 _Summary OF Stock _Financial Statement - EGMCL 30th Sep '2010" xfId="1673" xr:uid="{00000000-0005-0000-0000-000047100000}"/>
    <cellStyle name="_Nov New employee_Provisional  Interst August  '09 _Transit" xfId="1674" xr:uid="{00000000-0005-0000-0000-000048100000}"/>
    <cellStyle name="_Nov New employee_Provisional  Interst August  '09 _TrialBal 30th June '10-2" xfId="1675" xr:uid="{00000000-0005-0000-0000-000049100000}"/>
    <cellStyle name="_Nov New employee_S &amp; B" xfId="3611" xr:uid="{00000000-0005-0000-0000-00004A100000}"/>
    <cellStyle name="_Nov New employee_S &amp; B 2" xfId="3612" xr:uid="{00000000-0005-0000-0000-00004B100000}"/>
    <cellStyle name="_Nov New employee_S &amp; B analysis (Top ) April  '09   " xfId="3613" xr:uid="{00000000-0005-0000-0000-00004C100000}"/>
    <cellStyle name="_Nov New employee_S &amp; B analysis (Top ) April  '09    2" xfId="3614" xr:uid="{00000000-0005-0000-0000-00004D100000}"/>
    <cellStyle name="_Nov New employee_S &amp; B analysis February'10 Unit-1  " xfId="3615" xr:uid="{00000000-0005-0000-0000-00004E100000}"/>
    <cellStyle name="_Nov New employee_S &amp; B analysis February'10 Unit-1   2" xfId="3616" xr:uid="{00000000-0005-0000-0000-00004F100000}"/>
    <cellStyle name="_Nov New employee_S &amp; B analysis Feruary'10   " xfId="3617" xr:uid="{00000000-0005-0000-0000-000050100000}"/>
    <cellStyle name="_Nov New employee_S &amp; B analysis Feruary'10    2" xfId="3618" xr:uid="{00000000-0005-0000-0000-000051100000}"/>
    <cellStyle name="_Nov New employee_S &amp; B analysis January '10   " xfId="3619" xr:uid="{00000000-0005-0000-0000-000052100000}"/>
    <cellStyle name="_Nov New employee_S &amp; B analysis January '10    2" xfId="3620" xr:uid="{00000000-0005-0000-0000-000053100000}"/>
    <cellStyle name="_Nov New employee_S &amp; B analysis July'10 Unit-1 " xfId="6580" xr:uid="{00000000-0005-0000-0000-000054100000}"/>
    <cellStyle name="_Nov New employee_S &amp; B analysis July'10 Unit-3    " xfId="6581" xr:uid="{00000000-0005-0000-0000-000055100000}"/>
    <cellStyle name="_Nov New employee_S &amp; B analysis June10 Unit-1 " xfId="6582" xr:uid="{00000000-0005-0000-0000-000056100000}"/>
    <cellStyle name="_Nov New employee_S &amp; B analysis March 10 Unit-1  " xfId="3621" xr:uid="{00000000-0005-0000-0000-000057100000}"/>
    <cellStyle name="_Nov New employee_S &amp; B analysis March 10 Unit-1   2" xfId="3622" xr:uid="{00000000-0005-0000-0000-000058100000}"/>
    <cellStyle name="_Nov New employee_S &amp; B analysis May 10 Unit-1 " xfId="6583" xr:uid="{00000000-0005-0000-0000-000059100000}"/>
    <cellStyle name="_Nov New employee_Summary OF Stock " xfId="1676" xr:uid="{00000000-0005-0000-0000-00005A100000}"/>
    <cellStyle name="_Nov New employee_Summary OF Stock _Addition Fixed Assets" xfId="1677" xr:uid="{00000000-0005-0000-0000-00005B100000}"/>
    <cellStyle name="_Nov New employee_Summary OF Stock _Book2" xfId="1678" xr:uid="{00000000-0005-0000-0000-00005C100000}"/>
    <cellStyle name="_Nov New employee_Summary OF Stock _Closing Stock of 31st August'10" xfId="1679" xr:uid="{00000000-0005-0000-0000-00005D100000}"/>
    <cellStyle name="_Nov New employee_Summary OF Stock _Copy of Fabrics Closing Stock of 09-10" xfId="1680" xr:uid="{00000000-0005-0000-0000-00005E100000}"/>
    <cellStyle name="_Nov New employee_Summary OF Stock _Financial Statement - EGMCL 30th  June'10(New)" xfId="1681" xr:uid="{00000000-0005-0000-0000-00005F100000}"/>
    <cellStyle name="_Nov New employee_Summary OF Stock _Financial Statement - EGMCL 30th Sep '2010" xfId="1682" xr:uid="{00000000-0005-0000-0000-000060100000}"/>
    <cellStyle name="_Nov New employee_Transit" xfId="1683" xr:uid="{00000000-0005-0000-0000-000061100000}"/>
    <cellStyle name="_Nov New employee_TrialBal 30th June '10-2" xfId="1684" xr:uid="{00000000-0005-0000-0000-000062100000}"/>
    <cellStyle name="_Nov New employee_Washing" xfId="1685" xr:uid="{00000000-0005-0000-0000-000063100000}"/>
    <cellStyle name="_Nov New employee_Washing 2" xfId="3623" xr:uid="{00000000-0005-0000-0000-000064100000}"/>
    <cellStyle name="_Nov New employee_Weekly Report Last Week" xfId="3624" xr:uid="{00000000-0005-0000-0000-000065100000}"/>
    <cellStyle name="_Nov New employee_Weekly Report Last Week 2" xfId="3625" xr:uid="{00000000-0005-0000-0000-000066100000}"/>
    <cellStyle name="_Nov New employee_Weekly Report Last Week_Production Preformance report-March,09" xfId="3626" xr:uid="{00000000-0005-0000-0000-000067100000}"/>
    <cellStyle name="_Nov New employee_Weekly Report Last Week_Production Preformance report-March,09 2" xfId="3627" xr:uid="{00000000-0005-0000-0000-000068100000}"/>
    <cellStyle name="_Nov New employee_Weekly Repot Last Week of Feb'09" xfId="3628" xr:uid="{00000000-0005-0000-0000-000069100000}"/>
    <cellStyle name="_Nov New employee_Weekly Repot Last Week of Feb'09 2" xfId="3629" xr:uid="{00000000-0005-0000-0000-00006A100000}"/>
    <cellStyle name="_Nov New employee_Weekly Repot Last Week of Feb'09_Production Preformance report-March,09" xfId="3630" xr:uid="{00000000-0005-0000-0000-00006B100000}"/>
    <cellStyle name="_Nov New employee_Weekly Repot Last Week of Feb'09_Production Preformance report-March,09 2" xfId="3631" xr:uid="{00000000-0005-0000-0000-00006C100000}"/>
    <cellStyle name="_Nov New employee_Working of Production Performance May '09" xfId="3632" xr:uid="{00000000-0005-0000-0000-00006D100000}"/>
    <cellStyle name="_Nov New employee_Working of Production Performance May '09 2" xfId="3633" xr:uid="{00000000-0005-0000-0000-00006E100000}"/>
    <cellStyle name="_OCT'09" xfId="3634" xr:uid="{00000000-0005-0000-0000-00006F100000}"/>
    <cellStyle name="_OPERATION" xfId="1686" xr:uid="{00000000-0005-0000-0000-000070100000}"/>
    <cellStyle name="_OPERATION 2" xfId="3635" xr:uid="{00000000-0005-0000-0000-000071100000}"/>
    <cellStyle name="_OPERATION_~5419312" xfId="6584" xr:uid="{00000000-0005-0000-0000-000072100000}"/>
    <cellStyle name="_OPERATION_~5419312 2" xfId="7867" xr:uid="{00000000-0005-0000-0000-000073100000}"/>
    <cellStyle name="_OPERATION_~5419312_BANK POSITION FOR ALL BANK ( CITI, HSBC &amp; SCB )" xfId="6585" xr:uid="{00000000-0005-0000-0000-000074100000}"/>
    <cellStyle name="_OPERATION_~5419312_BANK POSITION FOR ALL BANK ( CITI, HSBC &amp; SCB ) 2" xfId="6586" xr:uid="{00000000-0005-0000-0000-000075100000}"/>
    <cellStyle name="_OPERATION_~5419312_BANK POSITION FOR ALL BANK ( CITI, HSBC &amp; SCB ) 3" xfId="6587" xr:uid="{00000000-0005-0000-0000-000076100000}"/>
    <cellStyle name="_OPERATION_~5419312_BANK POSITION FOR ALL BANK ( CITI, HSBC , SCB &amp; EBL )" xfId="6588" xr:uid="{00000000-0005-0000-0000-000077100000}"/>
    <cellStyle name="_OPERATION_~5419312_BANK POSITION FOR ALL BANK ( CITI, HSBC , SCB &amp; EBL ) 2" xfId="7868" xr:uid="{00000000-0005-0000-0000-000078100000}"/>
    <cellStyle name="_OPERATION_~5419312_BANK POSITION FOR ALL BANK ( CITI, HSBC , SCB &amp; EBL )_1" xfId="7869" xr:uid="{00000000-0005-0000-0000-000079100000}"/>
    <cellStyle name="_OPERATION_~5419312_BANK POSITION FOR ALL BANK ( CITI, HSBC , SCB &amp; EBL )_1 2" xfId="7870" xr:uid="{00000000-0005-0000-0000-00007A100000}"/>
    <cellStyle name="_OPERATION_~5419312_BANK POSITION FOR ALL BANK ( CITI, HSBC , SCB &amp; EBL )_Copy of HSBC MOB  Month of April ,2012 ( Final )" xfId="7871" xr:uid="{00000000-0005-0000-0000-00007B100000}"/>
    <cellStyle name="_OPERATION_~5419312_BANK POSITION FOR ALL BANK ( CITI, HSBC , SCB &amp; EBL )_Copy of HSBC MOB  Month of April ,2012 ( Final ) 2" xfId="7872" xr:uid="{00000000-0005-0000-0000-00007C100000}"/>
    <cellStyle name="_OPERATION_~5419312_BANK POSITION FOR ALL BANK ( CITI, HSBC , SCB &amp; EBL )_SCB MOB Month Of May  ,2012 - ( Final )" xfId="7873" xr:uid="{00000000-0005-0000-0000-00007D100000}"/>
    <cellStyle name="_OPERATION_~5419312_BANK POSITION FOR ALL BANK ( CITI, HSBC , SCB &amp; EBL )_SCB MOB Month Of May  ,2012 - ( Final ) 2" xfId="7874" xr:uid="{00000000-0005-0000-0000-00007E100000}"/>
    <cellStyle name="_OPERATION_~5419312_BANK POSITION FOR ALL BANK ( CITI, HSBC , SCB &amp; EBL )-1" xfId="7875" xr:uid="{00000000-0005-0000-0000-00007F100000}"/>
    <cellStyle name="_OPERATION_~5419312_BANK POSITION FOR ALL BANK ( CITI, HSBC , SCB &amp; EBL )-1 2" xfId="7876" xr:uid="{00000000-0005-0000-0000-000080100000}"/>
    <cellStyle name="_OPERATION_~5419312_Citi MOB - June, 2011 ( Final )- REVISED" xfId="6589" xr:uid="{00000000-0005-0000-0000-000081100000}"/>
    <cellStyle name="_OPERATION_~5419312_CITI MOB  Month of December 2011- Final" xfId="6590" xr:uid="{00000000-0005-0000-0000-000082100000}"/>
    <cellStyle name="_OPERATION_~5419312_Copy of HSBC MOB  Month of April ,2012 ( Final )" xfId="7877" xr:uid="{00000000-0005-0000-0000-000083100000}"/>
    <cellStyle name="_OPERATION_~5419312_Copy of HSBC MOB  Month of April ,2012 ( Final ) 2" xfId="7878" xr:uid="{00000000-0005-0000-0000-000084100000}"/>
    <cellStyle name="_OPERATION_~5419312_EGMCL-FUND-PLAN-CITI" xfId="6591" xr:uid="{00000000-0005-0000-0000-000085100000}"/>
    <cellStyle name="_OPERATION_~5419312_EGMCL-FUND-PLAN-CITI -1" xfId="6592" xr:uid="{00000000-0005-0000-0000-000086100000}"/>
    <cellStyle name="_OPERATION_~5419312_EGMCL-FUND-PLAN-CITI -1 2" xfId="6593" xr:uid="{00000000-0005-0000-0000-000087100000}"/>
    <cellStyle name="_OPERATION_~5419312_EGMCL-FUND-PLAN-CITI -1 3" xfId="6594" xr:uid="{00000000-0005-0000-0000-000088100000}"/>
    <cellStyle name="_OPERATION_~5419312_EGMCL-FUND-PLAN-CITI_1" xfId="6595" xr:uid="{00000000-0005-0000-0000-000089100000}"/>
    <cellStyle name="_OPERATION_~5419312_EGMCL-FUND-PLAN-CITI_1 2" xfId="6596" xr:uid="{00000000-0005-0000-0000-00008A100000}"/>
    <cellStyle name="_OPERATION_~5419312_EGMCL-FUND-PLAN-CITI_1 3" xfId="6597" xr:uid="{00000000-0005-0000-0000-00008B100000}"/>
    <cellStyle name="_OPERATION_~5419312_EGMCL-FUND-PLAN-CITI_Citi MOB - June, 2011 ( Final )- REVISED" xfId="6598" xr:uid="{00000000-0005-0000-0000-00008C100000}"/>
    <cellStyle name="_OPERATION_~5419312_June Export" xfId="6599" xr:uid="{00000000-0005-0000-0000-00008D100000}"/>
    <cellStyle name="_OPERATION_~5419312_June Export 2" xfId="6600" xr:uid="{00000000-0005-0000-0000-00008E100000}"/>
    <cellStyle name="_OPERATION_~5419312_June Export 3" xfId="6601" xr:uid="{00000000-0005-0000-0000-00008F100000}"/>
    <cellStyle name="_OPERATION_~5419312_June Import" xfId="6602" xr:uid="{00000000-0005-0000-0000-000090100000}"/>
    <cellStyle name="_OPERATION_~5419312_June Import 2" xfId="6603" xr:uid="{00000000-0005-0000-0000-000091100000}"/>
    <cellStyle name="_OPERATION_~5419312_June Import 3" xfId="6604" xr:uid="{00000000-0005-0000-0000-000092100000}"/>
    <cellStyle name="_OPERATION_~5419312_SCB MOB Month Of May  ,2012 - ( Final )" xfId="7879" xr:uid="{00000000-0005-0000-0000-000093100000}"/>
    <cellStyle name="_OPERATION_~5419312_SCB MOB Month Of May  ,2012 - ( Final ) 2" xfId="7880" xr:uid="{00000000-0005-0000-0000-000094100000}"/>
    <cellStyle name="_OPERATION_~7314120" xfId="6605" xr:uid="{00000000-0005-0000-0000-000095100000}"/>
    <cellStyle name="_OPERATION_~7314120 2" xfId="7881" xr:uid="{00000000-0005-0000-0000-000096100000}"/>
    <cellStyle name="_OPERATION_~7314120_BANK POSITION FOR ALL BANK ( CITI, HSBC &amp; SCB )" xfId="6606" xr:uid="{00000000-0005-0000-0000-000097100000}"/>
    <cellStyle name="_OPERATION_~7314120_BANK POSITION FOR ALL BANK ( CITI, HSBC &amp; SCB ) 2" xfId="6607" xr:uid="{00000000-0005-0000-0000-000098100000}"/>
    <cellStyle name="_OPERATION_~7314120_BANK POSITION FOR ALL BANK ( CITI, HSBC &amp; SCB ) 3" xfId="6608" xr:uid="{00000000-0005-0000-0000-000099100000}"/>
    <cellStyle name="_OPERATION_~7314120_BANK POSITION FOR ALL BANK ( CITI, HSBC , SCB &amp; EBL )" xfId="6609" xr:uid="{00000000-0005-0000-0000-00009A100000}"/>
    <cellStyle name="_OPERATION_~7314120_BANK POSITION FOR ALL BANK ( CITI, HSBC , SCB &amp; EBL ) 2" xfId="7882" xr:uid="{00000000-0005-0000-0000-00009B100000}"/>
    <cellStyle name="_OPERATION_~7314120_Citi MOB - June, 2011 ( Final )- REVISED" xfId="6610" xr:uid="{00000000-0005-0000-0000-00009C100000}"/>
    <cellStyle name="_OPERATION_~7314120_CITI MOB  Month of December 2011- Final" xfId="6611" xr:uid="{00000000-0005-0000-0000-00009D100000}"/>
    <cellStyle name="_OPERATION_~7314120_EGMCL-FUND-PLAN-CITI" xfId="6612" xr:uid="{00000000-0005-0000-0000-00009E100000}"/>
    <cellStyle name="_OPERATION_~7314120_EGMCL-FUND-PLAN-CITI -1" xfId="6613" xr:uid="{00000000-0005-0000-0000-00009F100000}"/>
    <cellStyle name="_OPERATION_~7314120_EGMCL-FUND-PLAN-CITI -1 2" xfId="6614" xr:uid="{00000000-0005-0000-0000-0000A0100000}"/>
    <cellStyle name="_OPERATION_~7314120_EGMCL-FUND-PLAN-CITI -1 3" xfId="6615" xr:uid="{00000000-0005-0000-0000-0000A1100000}"/>
    <cellStyle name="_OPERATION_~7314120_EGMCL-FUND-PLAN-CITI 2" xfId="6616" xr:uid="{00000000-0005-0000-0000-0000A2100000}"/>
    <cellStyle name="_OPERATION_~7314120_EGMCL-FUND-PLAN-CITI 3" xfId="6617" xr:uid="{00000000-0005-0000-0000-0000A3100000}"/>
    <cellStyle name="_OPERATION_~7314120_EGMCL-FUND-PLAN-CITI 4" xfId="7883" xr:uid="{00000000-0005-0000-0000-0000A4100000}"/>
    <cellStyle name="_OPERATION_~7314120_June Export" xfId="6618" xr:uid="{00000000-0005-0000-0000-0000A5100000}"/>
    <cellStyle name="_OPERATION_~7314120_June Export 2" xfId="6619" xr:uid="{00000000-0005-0000-0000-0000A6100000}"/>
    <cellStyle name="_OPERATION_~7314120_June Export 3" xfId="6620" xr:uid="{00000000-0005-0000-0000-0000A7100000}"/>
    <cellStyle name="_OPERATION_~7314120_June Import" xfId="6621" xr:uid="{00000000-0005-0000-0000-0000A8100000}"/>
    <cellStyle name="_OPERATION_~7314120_June Import 2" xfId="6622" xr:uid="{00000000-0005-0000-0000-0000A9100000}"/>
    <cellStyle name="_OPERATION_~7314120_June Import 3" xfId="6623" xr:uid="{00000000-0005-0000-0000-0000AA100000}"/>
    <cellStyle name="_OPERATION_~7507028" xfId="6624" xr:uid="{00000000-0005-0000-0000-0000AB100000}"/>
    <cellStyle name="_OPERATION_~7507028 2" xfId="7884" xr:uid="{00000000-0005-0000-0000-0000AC100000}"/>
    <cellStyle name="_OPERATION_~7507028_BANK POSITION FOR ALL BANK ( CITI, HSBC &amp; SCB )" xfId="6625" xr:uid="{00000000-0005-0000-0000-0000AD100000}"/>
    <cellStyle name="_OPERATION_~7507028_BANK POSITION FOR ALL BANK ( CITI, HSBC &amp; SCB ) 2" xfId="6626" xr:uid="{00000000-0005-0000-0000-0000AE100000}"/>
    <cellStyle name="_OPERATION_~7507028_BANK POSITION FOR ALL BANK ( CITI, HSBC &amp; SCB ) 3" xfId="6627" xr:uid="{00000000-0005-0000-0000-0000AF100000}"/>
    <cellStyle name="_OPERATION_~7507028_BANK POSITION FOR ALL BANK ( CITI, HSBC , SCB &amp; EBL )" xfId="6628" xr:uid="{00000000-0005-0000-0000-0000B0100000}"/>
    <cellStyle name="_OPERATION_~7507028_BANK POSITION FOR ALL BANK ( CITI, HSBC , SCB &amp; EBL ) 2" xfId="7885" xr:uid="{00000000-0005-0000-0000-0000B1100000}"/>
    <cellStyle name="_OPERATION_~7507028_Citi MOB - June, 2011 ( Final )- REVISED" xfId="6629" xr:uid="{00000000-0005-0000-0000-0000B2100000}"/>
    <cellStyle name="_OPERATION_~7507028_CITI MOB  Month of December 2011- Final" xfId="6630" xr:uid="{00000000-0005-0000-0000-0000B3100000}"/>
    <cellStyle name="_OPERATION_~7507028_EGMCL-FUND-PLAN-CITI" xfId="6631" xr:uid="{00000000-0005-0000-0000-0000B4100000}"/>
    <cellStyle name="_OPERATION_~7507028_EGMCL-FUND-PLAN-CITI -1" xfId="6632" xr:uid="{00000000-0005-0000-0000-0000B5100000}"/>
    <cellStyle name="_OPERATION_~7507028_EGMCL-FUND-PLAN-CITI -1 2" xfId="6633" xr:uid="{00000000-0005-0000-0000-0000B6100000}"/>
    <cellStyle name="_OPERATION_~7507028_EGMCL-FUND-PLAN-CITI -1 3" xfId="6634" xr:uid="{00000000-0005-0000-0000-0000B7100000}"/>
    <cellStyle name="_OPERATION_~7507028_EGMCL-FUND-PLAN-CITI 2" xfId="6635" xr:uid="{00000000-0005-0000-0000-0000B8100000}"/>
    <cellStyle name="_OPERATION_~7507028_EGMCL-FUND-PLAN-CITI 3" xfId="6636" xr:uid="{00000000-0005-0000-0000-0000B9100000}"/>
    <cellStyle name="_OPERATION_~7507028_EGMCL-FUND-PLAN-CITI 4" xfId="7886" xr:uid="{00000000-0005-0000-0000-0000BA100000}"/>
    <cellStyle name="_OPERATION_~7507028_June Export" xfId="6637" xr:uid="{00000000-0005-0000-0000-0000BB100000}"/>
    <cellStyle name="_OPERATION_~7507028_June Export 2" xfId="6638" xr:uid="{00000000-0005-0000-0000-0000BC100000}"/>
    <cellStyle name="_OPERATION_~7507028_June Export 3" xfId="6639" xr:uid="{00000000-0005-0000-0000-0000BD100000}"/>
    <cellStyle name="_OPERATION_~7507028_June Import" xfId="6640" xr:uid="{00000000-0005-0000-0000-0000BE100000}"/>
    <cellStyle name="_OPERATION_~7507028_June Import 2" xfId="6641" xr:uid="{00000000-0005-0000-0000-0000BF100000}"/>
    <cellStyle name="_OPERATION_~7507028_June Import 3" xfId="6642" xr:uid="{00000000-0005-0000-0000-0000C0100000}"/>
    <cellStyle name="_OPERATION_~8003395" xfId="3636" xr:uid="{00000000-0005-0000-0000-0000C1100000}"/>
    <cellStyle name="_OPERATION_~8003395 2" xfId="3637" xr:uid="{00000000-0005-0000-0000-0000C2100000}"/>
    <cellStyle name="_OPERATION_~8003395_Incentive  Budget Control August'09 " xfId="3638" xr:uid="{00000000-0005-0000-0000-0000C3100000}"/>
    <cellStyle name="_OPERATION_~8003395_Incentive  Budget Control August'09  2" xfId="3639" xr:uid="{00000000-0005-0000-0000-0000C4100000}"/>
    <cellStyle name="_OPERATION_~8003395_PGCL S &amp; B analysis (Top )  May  '09  v1" xfId="3640" xr:uid="{00000000-0005-0000-0000-0000C5100000}"/>
    <cellStyle name="_OPERATION_~8003395_PGCL S &amp; B analysis (Top )  May  '09  v1 2" xfId="3641" xr:uid="{00000000-0005-0000-0000-0000C6100000}"/>
    <cellStyle name="_OPERATION_~8003395_PGCL S &amp; B analysis (Top ) April  '09  ( R-2 on 26th May)" xfId="3642" xr:uid="{00000000-0005-0000-0000-0000C7100000}"/>
    <cellStyle name="_OPERATION_~8003395_PGCL S &amp; B analysis (Top ) April  '09  ( R-2 on 26th May) 2" xfId="3643" xr:uid="{00000000-0005-0000-0000-0000C8100000}"/>
    <cellStyle name="_OPERATION_~8003395_S &amp; B" xfId="3644" xr:uid="{00000000-0005-0000-0000-0000C9100000}"/>
    <cellStyle name="_OPERATION_~8003395_S &amp; B 2" xfId="3645" xr:uid="{00000000-0005-0000-0000-0000CA100000}"/>
    <cellStyle name="_OPERATION_~8003395_S &amp; B analysis (Top ) April  '09   " xfId="3646" xr:uid="{00000000-0005-0000-0000-0000CB100000}"/>
    <cellStyle name="_OPERATION_~8003395_S &amp; B analysis (Top ) April  '09    2" xfId="3647" xr:uid="{00000000-0005-0000-0000-0000CC100000}"/>
    <cellStyle name="_OPERATION_~8003395_S &amp; B analysis February'10 Unit-1  " xfId="3648" xr:uid="{00000000-0005-0000-0000-0000CD100000}"/>
    <cellStyle name="_OPERATION_~8003395_S &amp; B analysis February'10 Unit-1   2" xfId="3649" xr:uid="{00000000-0005-0000-0000-0000CE100000}"/>
    <cellStyle name="_OPERATION_~8003395_S &amp; B analysis Feruary'10   " xfId="3650" xr:uid="{00000000-0005-0000-0000-0000CF100000}"/>
    <cellStyle name="_OPERATION_~8003395_S &amp; B analysis Feruary'10    2" xfId="3651" xr:uid="{00000000-0005-0000-0000-0000D0100000}"/>
    <cellStyle name="_OPERATION_~8003395_S &amp; B analysis January '10   " xfId="3652" xr:uid="{00000000-0005-0000-0000-0000D1100000}"/>
    <cellStyle name="_OPERATION_~8003395_S &amp; B analysis January '10    2" xfId="3653" xr:uid="{00000000-0005-0000-0000-0000D2100000}"/>
    <cellStyle name="_OPERATION_~8003395_S &amp; B analysis July'10 Unit-1 " xfId="6643" xr:uid="{00000000-0005-0000-0000-0000D3100000}"/>
    <cellStyle name="_OPERATION_~8003395_S &amp; B analysis July'10 Unit-3    " xfId="6644" xr:uid="{00000000-0005-0000-0000-0000D4100000}"/>
    <cellStyle name="_OPERATION_~8003395_S &amp; B analysis June10 Unit-1 " xfId="6645" xr:uid="{00000000-0005-0000-0000-0000D5100000}"/>
    <cellStyle name="_OPERATION_~8003395_S &amp; B analysis March 10 Unit-1  " xfId="3654" xr:uid="{00000000-0005-0000-0000-0000D6100000}"/>
    <cellStyle name="_OPERATION_~8003395_S &amp; B analysis March 10 Unit-1   2" xfId="3655" xr:uid="{00000000-0005-0000-0000-0000D7100000}"/>
    <cellStyle name="_OPERATION_~8003395_S &amp; B analysis May 10 Unit-1 " xfId="6646" xr:uid="{00000000-0005-0000-0000-0000D8100000}"/>
    <cellStyle name="_OPERATION_~8749959" xfId="3656" xr:uid="{00000000-0005-0000-0000-0000D9100000}"/>
    <cellStyle name="_OPERATION_~8749959 2" xfId="3657" xr:uid="{00000000-0005-0000-0000-0000DA100000}"/>
    <cellStyle name="_OPERATION_~9014545" xfId="1687" xr:uid="{00000000-0005-0000-0000-0000DB100000}"/>
    <cellStyle name="_OPERATION_~9402871" xfId="3658" xr:uid="{00000000-0005-0000-0000-0000DC100000}"/>
    <cellStyle name="_OPERATION_~9402871 2" xfId="8204" xr:uid="{00000000-0005-0000-0000-0000DD100000}"/>
    <cellStyle name="_OPERATION_~9402871 3" xfId="8205" xr:uid="{00000000-0005-0000-0000-0000DE100000}"/>
    <cellStyle name="_OPERATION_~9711529" xfId="3659" xr:uid="{00000000-0005-0000-0000-0000DF100000}"/>
    <cellStyle name="_OPERATION_Addition Fixed Assets" xfId="1688" xr:uid="{00000000-0005-0000-0000-0000E0100000}"/>
    <cellStyle name="_OPERATION_Bank  Statement-CITI" xfId="6647" xr:uid="{00000000-0005-0000-0000-0000E1100000}"/>
    <cellStyle name="_OPERATION_Bank  Statement-CITI 2" xfId="7887" xr:uid="{00000000-0005-0000-0000-0000E2100000}"/>
    <cellStyle name="_OPERATION_Bank  Statement-CITI_BANK POSITION FOR ALL BANK ( CITI, HSBC &amp; SCB )" xfId="6648" xr:uid="{00000000-0005-0000-0000-0000E3100000}"/>
    <cellStyle name="_OPERATION_Bank  Statement-CITI_BANK POSITION FOR ALL BANK ( CITI, HSBC &amp; SCB ) 2" xfId="6649" xr:uid="{00000000-0005-0000-0000-0000E4100000}"/>
    <cellStyle name="_OPERATION_Bank  Statement-CITI_BANK POSITION FOR ALL BANK ( CITI, HSBC &amp; SCB ) 3" xfId="6650" xr:uid="{00000000-0005-0000-0000-0000E5100000}"/>
    <cellStyle name="_OPERATION_Bank  Statement-CITI_BANK POSITION FOR ALL BANK ( CITI, HSBC , SCB &amp; EBL )" xfId="6651" xr:uid="{00000000-0005-0000-0000-0000E6100000}"/>
    <cellStyle name="_OPERATION_Bank  Statement-CITI_BANK POSITION FOR ALL BANK ( CITI, HSBC , SCB &amp; EBL ) 2" xfId="7888" xr:uid="{00000000-0005-0000-0000-0000E7100000}"/>
    <cellStyle name="_OPERATION_Bank  Statement-CITI_Citi MOB - June, 2011 ( Final )- REVISED" xfId="6652" xr:uid="{00000000-0005-0000-0000-0000E8100000}"/>
    <cellStyle name="_OPERATION_Bank  Statement-CITI_CITI MOB  Month of December 2011- Final" xfId="6653" xr:uid="{00000000-0005-0000-0000-0000E9100000}"/>
    <cellStyle name="_OPERATION_Bank  Statement-CITI_EGMCL-FUND-PLAN-CITI" xfId="6654" xr:uid="{00000000-0005-0000-0000-0000EA100000}"/>
    <cellStyle name="_OPERATION_Bank  Statement-CITI_EGMCL-FUND-PLAN-CITI -1" xfId="6655" xr:uid="{00000000-0005-0000-0000-0000EB100000}"/>
    <cellStyle name="_OPERATION_Bank  Statement-CITI_EGMCL-FUND-PLAN-CITI -1 2" xfId="6656" xr:uid="{00000000-0005-0000-0000-0000EC100000}"/>
    <cellStyle name="_OPERATION_Bank  Statement-CITI_EGMCL-FUND-PLAN-CITI -1 3" xfId="6657" xr:uid="{00000000-0005-0000-0000-0000ED100000}"/>
    <cellStyle name="_OPERATION_Bank  Statement-CITI_EGMCL-FUND-PLAN-CITI 2" xfId="6658" xr:uid="{00000000-0005-0000-0000-0000EE100000}"/>
    <cellStyle name="_OPERATION_Bank  Statement-CITI_EGMCL-FUND-PLAN-CITI 3" xfId="6659" xr:uid="{00000000-0005-0000-0000-0000EF100000}"/>
    <cellStyle name="_OPERATION_Bank  Statement-CITI_EGMCL-FUND-PLAN-CITI 4" xfId="7889" xr:uid="{00000000-0005-0000-0000-0000F0100000}"/>
    <cellStyle name="_OPERATION_Bank  Statement-CITI_June Export" xfId="6660" xr:uid="{00000000-0005-0000-0000-0000F1100000}"/>
    <cellStyle name="_OPERATION_Bank  Statement-CITI_June Export 2" xfId="6661" xr:uid="{00000000-0005-0000-0000-0000F2100000}"/>
    <cellStyle name="_OPERATION_Bank  Statement-CITI_June Export 3" xfId="6662" xr:uid="{00000000-0005-0000-0000-0000F3100000}"/>
    <cellStyle name="_OPERATION_Bank  Statement-CITI_June Import" xfId="6663" xr:uid="{00000000-0005-0000-0000-0000F4100000}"/>
    <cellStyle name="_OPERATION_Bank  Statement-CITI_June Import 2" xfId="6664" xr:uid="{00000000-0005-0000-0000-0000F5100000}"/>
    <cellStyle name="_OPERATION_Bank  Statement-CITI_June Import 3" xfId="6665" xr:uid="{00000000-0005-0000-0000-0000F6100000}"/>
    <cellStyle name="_OPERATION_Book1" xfId="1689" xr:uid="{00000000-0005-0000-0000-0000F7100000}"/>
    <cellStyle name="_OPERATION_Book1_Addition Fixed Assets" xfId="1690" xr:uid="{00000000-0005-0000-0000-0000F8100000}"/>
    <cellStyle name="_OPERATION_Book1_Book2" xfId="1691" xr:uid="{00000000-0005-0000-0000-0000F9100000}"/>
    <cellStyle name="_OPERATION_Book1_Closing Stock of 31st August'10" xfId="1692" xr:uid="{00000000-0005-0000-0000-0000FA100000}"/>
    <cellStyle name="_OPERATION_Book1_Copy of Fabrics Closing Stock of 09-10" xfId="1693" xr:uid="{00000000-0005-0000-0000-0000FB100000}"/>
    <cellStyle name="_OPERATION_Book1_Financial Statement - EGMCL 30th  June'10(New)" xfId="1694" xr:uid="{00000000-0005-0000-0000-0000FC100000}"/>
    <cellStyle name="_OPERATION_Book1_Financial Statement - EGMCL 30th Sep '2010" xfId="1695" xr:uid="{00000000-0005-0000-0000-0000FD100000}"/>
    <cellStyle name="_OPERATION_Book2" xfId="1696" xr:uid="{00000000-0005-0000-0000-0000FE100000}"/>
    <cellStyle name="_OPERATION_Book2 2" xfId="3660" xr:uid="{00000000-0005-0000-0000-0000FF100000}"/>
    <cellStyle name="_OPERATION_Carton" xfId="3661" xr:uid="{00000000-0005-0000-0000-000000110000}"/>
    <cellStyle name="_OPERATION_Carton 2" xfId="3662" xr:uid="{00000000-0005-0000-0000-000001110000}"/>
    <cellStyle name="_OPERATION_Closing Stock of 31st August'10" xfId="1697" xr:uid="{00000000-0005-0000-0000-000002110000}"/>
    <cellStyle name="_OPERATION_combined  financial statement of  CIPL &amp; CFPL February 2010-hkg" xfId="3663" xr:uid="{00000000-0005-0000-0000-000003110000}"/>
    <cellStyle name="_OPERATION_Copy of Fabrics Closing Stock of 09-10" xfId="1698" xr:uid="{00000000-0005-0000-0000-000004110000}"/>
    <cellStyle name="_OPERATION_Debtors may'10" xfId="1699" xr:uid="{00000000-0005-0000-0000-000005110000}"/>
    <cellStyle name="_OPERATION_Debtors may'10_Addition Fixed Assets" xfId="1700" xr:uid="{00000000-0005-0000-0000-000006110000}"/>
    <cellStyle name="_OPERATION_Debtors may'10_Book2" xfId="1701" xr:uid="{00000000-0005-0000-0000-000007110000}"/>
    <cellStyle name="_OPERATION_Debtors may'10_Closing Stock of 31st August'10" xfId="1702" xr:uid="{00000000-0005-0000-0000-000008110000}"/>
    <cellStyle name="_OPERATION_Debtors may'10_Copy of Fabrics Closing Stock of 09-10" xfId="1703" xr:uid="{00000000-0005-0000-0000-000009110000}"/>
    <cellStyle name="_OPERATION_Debtors may'10_Financial Statement - EGMCL 30th  June'10(New)" xfId="1704" xr:uid="{00000000-0005-0000-0000-00000A110000}"/>
    <cellStyle name="_OPERATION_Debtors may'10_Financial Statement - EGMCL 30th Sep '2010" xfId="1705" xr:uid="{00000000-0005-0000-0000-00000B110000}"/>
    <cellStyle name="_OPERATION_Debtors may'10_Financial Statement - EGMCL May'10" xfId="1706" xr:uid="{00000000-0005-0000-0000-00000C110000}"/>
    <cellStyle name="_OPERATION_EGMCL  Cash flow -  Oct. 19" xfId="1707" xr:uid="{00000000-0005-0000-0000-00000D110000}"/>
    <cellStyle name="_OPERATION_EGMCL  Cash flow -  Oct. 19 2" xfId="3664" xr:uid="{00000000-0005-0000-0000-00000E110000}"/>
    <cellStyle name="_OPERATION_Exp Perfomance Feb'09" xfId="3665" xr:uid="{00000000-0005-0000-0000-00000F110000}"/>
    <cellStyle name="_OPERATION_Exp Perfomance Feb'09 2" xfId="3666" xr:uid="{00000000-0005-0000-0000-000010110000}"/>
    <cellStyle name="_OPERATION_Exp Perfomance Feb'09_Carton" xfId="3667" xr:uid="{00000000-0005-0000-0000-000011110000}"/>
    <cellStyle name="_OPERATION_Exp Perfomance Feb'09_Carton 2" xfId="3668" xr:uid="{00000000-0005-0000-0000-000012110000}"/>
    <cellStyle name="_OPERATION_Exp Perfomance Feb'09_Expenses Perfomance March'09" xfId="3669" xr:uid="{00000000-0005-0000-0000-000013110000}"/>
    <cellStyle name="_OPERATION_Exp Perfomance Feb'09_Expenses Perfomance March'09 2" xfId="3670" xr:uid="{00000000-0005-0000-0000-000014110000}"/>
    <cellStyle name="_OPERATION_Exp Perfomance Feb'09_EXPORT-MAY" xfId="3671" xr:uid="{00000000-0005-0000-0000-000015110000}"/>
    <cellStyle name="_OPERATION_Exp Perfomance Feb'09_EXPORT-MAY 2" xfId="3672" xr:uid="{00000000-0005-0000-0000-000016110000}"/>
    <cellStyle name="_OPERATION_Exp Perfomance Feb'09_MIS For the Month Of Aug_09" xfId="3673" xr:uid="{00000000-0005-0000-0000-000017110000}"/>
    <cellStyle name="_OPERATION_Exp Perfomance Feb'09_MIS For the Month Of Aug_09 2" xfId="3674" xr:uid="{00000000-0005-0000-0000-000018110000}"/>
    <cellStyle name="_OPERATION_Exp Perfomance Feb'09_MIS For the Month Of DEC_09" xfId="3675" xr:uid="{00000000-0005-0000-0000-000019110000}"/>
    <cellStyle name="_OPERATION_Exp Perfomance Feb'09_MIS For the Month Of DEC_09 2" xfId="3676" xr:uid="{00000000-0005-0000-0000-00001A110000}"/>
    <cellStyle name="_OPERATION_Exp Perfomance Feb'09_MIS For the Month Of Sep_09" xfId="3677" xr:uid="{00000000-0005-0000-0000-00001B110000}"/>
    <cellStyle name="_OPERATION_Exp Perfomance Feb'09_MIS For the Month Of Sep_09 2" xfId="3678" xr:uid="{00000000-0005-0000-0000-00001C110000}"/>
    <cellStyle name="_OPERATION_Exp Perfomance Feb'09_Production  performance-May,09" xfId="3679" xr:uid="{00000000-0005-0000-0000-00001D110000}"/>
    <cellStyle name="_OPERATION_Exp Perfomance Feb'09_Production  performance-May,09 2" xfId="3680" xr:uid="{00000000-0005-0000-0000-00001E110000}"/>
    <cellStyle name="_OPERATION_Exp Perfomance Feb'09_Production Preformance report-March,09" xfId="3681" xr:uid="{00000000-0005-0000-0000-00001F110000}"/>
    <cellStyle name="_OPERATION_Exp Perfomance Feb'09_Production Preformance report-March,09 2" xfId="3682" xr:uid="{00000000-0005-0000-0000-000020110000}"/>
    <cellStyle name="_OPERATION_Exp Perfomance Feb'09_Projection of Cash Flow Based on Performance Report" xfId="3683" xr:uid="{00000000-0005-0000-0000-000021110000}"/>
    <cellStyle name="_OPERATION_Exp Perfomance Feb'09_Projection of Cash Flow Based on Performance Report 2" xfId="3684" xr:uid="{00000000-0005-0000-0000-000022110000}"/>
    <cellStyle name="_OPERATION_Exp Perfomance Feb'09_Projection of Cash Flow Based on Performance Report_MIS For the Month Of Aug_09" xfId="3685" xr:uid="{00000000-0005-0000-0000-000023110000}"/>
    <cellStyle name="_OPERATION_Exp Perfomance Feb'09_Projection of Cash Flow Based on Performance Report_MIS For the Month Of Aug_09 2" xfId="3686" xr:uid="{00000000-0005-0000-0000-000024110000}"/>
    <cellStyle name="_OPERATION_Exp Perfomance Feb'09_Projection of Cash Flow Based on Performance Report_MIS For the Month Of DEC_09" xfId="3687" xr:uid="{00000000-0005-0000-0000-000025110000}"/>
    <cellStyle name="_OPERATION_Exp Perfomance Feb'09_Projection of Cash Flow Based on Performance Report_MIS For the Month Of DEC_09 2" xfId="3688" xr:uid="{00000000-0005-0000-0000-000026110000}"/>
    <cellStyle name="_OPERATION_Exp Perfomance Feb'09_Projection of Cash Flow Based on Performance Report_MIS For the Month Of Sep_09" xfId="3689" xr:uid="{00000000-0005-0000-0000-000027110000}"/>
    <cellStyle name="_OPERATION_Exp Perfomance Feb'09_Projection of Cash Flow Based on Performance Report_MIS For the Month Of Sep_09 2" xfId="3690" xr:uid="{00000000-0005-0000-0000-000028110000}"/>
    <cellStyle name="_OPERATION_Expense Analysis -Dec-08PP" xfId="3691" xr:uid="{00000000-0005-0000-0000-000029110000}"/>
    <cellStyle name="_OPERATION_Expense Analysis -Dec-08PP 2" xfId="3692" xr:uid="{00000000-0005-0000-0000-00002A110000}"/>
    <cellStyle name="_OPERATION_Expense Analysis -Dec-08PP_Production Preformance report-March,09" xfId="3693" xr:uid="{00000000-0005-0000-0000-00002B110000}"/>
    <cellStyle name="_OPERATION_Expense Analysis -Dec-08PP_Production Preformance report-March,09 2" xfId="3694" xr:uid="{00000000-0005-0000-0000-00002C110000}"/>
    <cellStyle name="_OPERATION_Expense Analysis -June'09PP" xfId="3695" xr:uid="{00000000-0005-0000-0000-00002D110000}"/>
    <cellStyle name="_OPERATION_Expense Analysis -June'09PP 2" xfId="3696" xr:uid="{00000000-0005-0000-0000-00002E110000}"/>
    <cellStyle name="_OPERATION_Export Register" xfId="3697" xr:uid="{00000000-0005-0000-0000-00002F110000}"/>
    <cellStyle name="_OPERATION_Export Register 2" xfId="3698" xr:uid="{00000000-0005-0000-0000-000030110000}"/>
    <cellStyle name="_OPERATION_EXPORT-MAY" xfId="3699" xr:uid="{00000000-0005-0000-0000-000031110000}"/>
    <cellStyle name="_OPERATION_EXPORT-MAY 2" xfId="3700" xr:uid="{00000000-0005-0000-0000-000032110000}"/>
    <cellStyle name="_OPERATION_Financial Statement - EGMCL 30th  June'10(New)" xfId="1708" xr:uid="{00000000-0005-0000-0000-000033110000}"/>
    <cellStyle name="_OPERATION_Financial Statement - EGMCL 30th Sep '2010" xfId="1709" xr:uid="{00000000-0005-0000-0000-000034110000}"/>
    <cellStyle name="_OPERATION_Financial Statement - EGMCL dated 17.06.10" xfId="1710" xr:uid="{00000000-0005-0000-0000-000035110000}"/>
    <cellStyle name="_OPERATION_Financial Statement - EGMCL May'10" xfId="1711" xr:uid="{00000000-0005-0000-0000-000036110000}"/>
    <cellStyle name="_OPERATION_HSBC-APRIL-2010" xfId="3701" xr:uid="{00000000-0005-0000-0000-000037110000}"/>
    <cellStyle name="_OPERATION_HSBC-APRIL-2010 2" xfId="3702" xr:uid="{00000000-0005-0000-0000-000038110000}"/>
    <cellStyle name="_OPERATION_Import GRN Details-Unit-1" xfId="3703" xr:uid="{00000000-0005-0000-0000-000039110000}"/>
    <cellStyle name="_OPERATION_Import GRN Details-Unit-1 2" xfId="3704" xr:uid="{00000000-0005-0000-0000-00003A110000}"/>
    <cellStyle name="_OPERATION_Import loan Sep to Nov HSBC '09" xfId="1712" xr:uid="{00000000-0005-0000-0000-00003B110000}"/>
    <cellStyle name="_OPERATION_Import loan Sep to Nov HSBC '09 2" xfId="3705" xr:uid="{00000000-0005-0000-0000-00003C110000}"/>
    <cellStyle name="_OPERATION_Import loan Sep to Nov HSBC '09_Addition Fixed Assets" xfId="1713" xr:uid="{00000000-0005-0000-0000-00003D110000}"/>
    <cellStyle name="_OPERATION_Import loan Sep to Nov HSBC '09_Book2" xfId="1714" xr:uid="{00000000-0005-0000-0000-00003E110000}"/>
    <cellStyle name="_OPERATION_Import loan Sep to Nov HSBC '09_Closing Stock of 31st August'10" xfId="1715" xr:uid="{00000000-0005-0000-0000-00003F110000}"/>
    <cellStyle name="_OPERATION_Import loan Sep to Nov HSBC '09_Copy of Fabrics Closing Stock of 09-10" xfId="1716" xr:uid="{00000000-0005-0000-0000-000040110000}"/>
    <cellStyle name="_OPERATION_Import loan Sep to Nov HSBC '09_Financial Statement - EGMCL 30th  June'10(New)" xfId="1717" xr:uid="{00000000-0005-0000-0000-000041110000}"/>
    <cellStyle name="_OPERATION_Import loan Sep to Nov HSBC '09_Financial Statement - EGMCL 30th Sep '2010" xfId="1718" xr:uid="{00000000-0005-0000-0000-000042110000}"/>
    <cellStyle name="_OPERATION_Import loan Sep to Nov HSBC '09_Financial Statement - EGMCL dated 17.06.10" xfId="1719" xr:uid="{00000000-0005-0000-0000-000043110000}"/>
    <cellStyle name="_OPERATION_Import loan Sep to Nov HSBC '09_Financial Statement - EGMCL May'10" xfId="1720" xr:uid="{00000000-0005-0000-0000-000044110000}"/>
    <cellStyle name="_OPERATION_Import loan Sep to Nov HSBC '09_Import Register (Unit-1)" xfId="3706" xr:uid="{00000000-0005-0000-0000-000045110000}"/>
    <cellStyle name="_OPERATION_Import loan Sep to Nov HSBC '09_Import Register (Unit-1) 2" xfId="3707" xr:uid="{00000000-0005-0000-0000-000046110000}"/>
    <cellStyle name="_OPERATION_Import loan Sep to Nov HSBC '09_Summary OF Stock " xfId="1721" xr:uid="{00000000-0005-0000-0000-000047110000}"/>
    <cellStyle name="_OPERATION_Import loan Sep to Nov HSBC '09_Summary OF Stock _Addition Fixed Assets" xfId="1722" xr:uid="{00000000-0005-0000-0000-000048110000}"/>
    <cellStyle name="_OPERATION_Import loan Sep to Nov HSBC '09_Summary OF Stock _Book2" xfId="1723" xr:uid="{00000000-0005-0000-0000-000049110000}"/>
    <cellStyle name="_OPERATION_Import loan Sep to Nov HSBC '09_Summary OF Stock _Closing Stock of 31st August'10" xfId="1724" xr:uid="{00000000-0005-0000-0000-00004A110000}"/>
    <cellStyle name="_OPERATION_Import loan Sep to Nov HSBC '09_Summary OF Stock _Copy of Fabrics Closing Stock of 09-10" xfId="1725" xr:uid="{00000000-0005-0000-0000-00004B110000}"/>
    <cellStyle name="_OPERATION_Import loan Sep to Nov HSBC '09_Summary OF Stock _Financial Statement - EGMCL 30th  June'10(New)" xfId="1726" xr:uid="{00000000-0005-0000-0000-00004C110000}"/>
    <cellStyle name="_OPERATION_Import loan Sep to Nov HSBC '09_Summary OF Stock _Financial Statement - EGMCL 30th Sep '2010" xfId="1727" xr:uid="{00000000-0005-0000-0000-00004D110000}"/>
    <cellStyle name="_OPERATION_Import loan Sep to Nov HSBC '09_Transit" xfId="1728" xr:uid="{00000000-0005-0000-0000-00004E110000}"/>
    <cellStyle name="_OPERATION_Import loan Sep to Nov HSBC '09_TrialBal 30th June '10-2" xfId="1729" xr:uid="{00000000-0005-0000-0000-00004F110000}"/>
    <cellStyle name="_OPERATION_Incentive  Budget Control August'09 " xfId="3708" xr:uid="{00000000-0005-0000-0000-000050110000}"/>
    <cellStyle name="_OPERATION_Incentive  Budget Control August'09  2" xfId="3709" xr:uid="{00000000-0005-0000-0000-000051110000}"/>
    <cellStyle name="_OPERATION_Interest - Jan' 09" xfId="3710" xr:uid="{00000000-0005-0000-0000-000052110000}"/>
    <cellStyle name="_OPERATION_Interest - Jan' 09 2" xfId="8206" xr:uid="{00000000-0005-0000-0000-000053110000}"/>
    <cellStyle name="_OPERATION_Interest - Jan' 09 3" xfId="8207" xr:uid="{00000000-0005-0000-0000-000054110000}"/>
    <cellStyle name="_OPERATION_Limit Chart- CITI NA - July'10" xfId="1730" xr:uid="{00000000-0005-0000-0000-000055110000}"/>
    <cellStyle name="_OPERATION_Limit Chart- CITI NA - June'10" xfId="1731" xr:uid="{00000000-0005-0000-0000-000056110000}"/>
    <cellStyle name="_OPERATION_Limit Chart- CITI NA - October '09" xfId="1732" xr:uid="{00000000-0005-0000-0000-000057110000}"/>
    <cellStyle name="_OPERATION_Limit Chart- CITI NA - October '09 2" xfId="3711" xr:uid="{00000000-0005-0000-0000-000058110000}"/>
    <cellStyle name="_OPERATION_Limit Chart- CITI NA - October '09_Addition Fixed Assets" xfId="1733" xr:uid="{00000000-0005-0000-0000-000059110000}"/>
    <cellStyle name="_OPERATION_Limit Chart- CITI NA - October '09_Book2" xfId="1734" xr:uid="{00000000-0005-0000-0000-00005A110000}"/>
    <cellStyle name="_OPERATION_Limit Chart- CITI NA - October '09_Closing Stock of 31st August'10" xfId="1735" xr:uid="{00000000-0005-0000-0000-00005B110000}"/>
    <cellStyle name="_OPERATION_Limit Chart- CITI NA - October '09_Copy of Fabrics Closing Stock of 09-10" xfId="1736" xr:uid="{00000000-0005-0000-0000-00005C110000}"/>
    <cellStyle name="_OPERATION_Limit Chart- CITI NA - October '09_Financial Statement - EGMCL 30th  June'10(New)" xfId="1737" xr:uid="{00000000-0005-0000-0000-00005D110000}"/>
    <cellStyle name="_OPERATION_Limit Chart- CITI NA - October '09_Financial Statement - EGMCL 30th Sep '2010" xfId="1738" xr:uid="{00000000-0005-0000-0000-00005E110000}"/>
    <cellStyle name="_OPERATION_Limit Chart- CITI NA - October '09_Financial Statement - EGMCL dated 17.06.10" xfId="1739" xr:uid="{00000000-0005-0000-0000-00005F110000}"/>
    <cellStyle name="_OPERATION_Limit Chart- CITI NA - October '09_Financial Statement - EGMCL May'10" xfId="1740" xr:uid="{00000000-0005-0000-0000-000060110000}"/>
    <cellStyle name="_OPERATION_Limit Chart- CITI NA - October '09_Import Register (Unit-1)" xfId="3712" xr:uid="{00000000-0005-0000-0000-000061110000}"/>
    <cellStyle name="_OPERATION_Limit Chart- CITI NA - October '09_Import Register (Unit-1) 2" xfId="3713" xr:uid="{00000000-0005-0000-0000-000062110000}"/>
    <cellStyle name="_OPERATION_Limit Chart- CITI NA - October '09_Summary OF Stock " xfId="1741" xr:uid="{00000000-0005-0000-0000-000063110000}"/>
    <cellStyle name="_OPERATION_Limit Chart- CITI NA - October '09_Summary OF Stock _Addition Fixed Assets" xfId="1742" xr:uid="{00000000-0005-0000-0000-000064110000}"/>
    <cellStyle name="_OPERATION_Limit Chart- CITI NA - October '09_Summary OF Stock _Book2" xfId="1743" xr:uid="{00000000-0005-0000-0000-000065110000}"/>
    <cellStyle name="_OPERATION_Limit Chart- CITI NA - October '09_Summary OF Stock _Closing Stock of 31st August'10" xfId="1744" xr:uid="{00000000-0005-0000-0000-000066110000}"/>
    <cellStyle name="_OPERATION_Limit Chart- CITI NA - October '09_Summary OF Stock _Copy of Fabrics Closing Stock of 09-10" xfId="1745" xr:uid="{00000000-0005-0000-0000-000067110000}"/>
    <cellStyle name="_OPERATION_Limit Chart- CITI NA - October '09_Summary OF Stock _Financial Statement - EGMCL 30th  June'10(New)" xfId="1746" xr:uid="{00000000-0005-0000-0000-000068110000}"/>
    <cellStyle name="_OPERATION_Limit Chart- CITI NA - October '09_Summary OF Stock _Financial Statement - EGMCL 30th Sep '2010" xfId="1747" xr:uid="{00000000-0005-0000-0000-000069110000}"/>
    <cellStyle name="_OPERATION_Limit Chart- CITI NA - October '09_Transit" xfId="1748" xr:uid="{00000000-0005-0000-0000-00006A110000}"/>
    <cellStyle name="_OPERATION_Limit Chart- CITI NA - October '09_TrialBal 30th June '10-2" xfId="1749" xr:uid="{00000000-0005-0000-0000-00006B110000}"/>
    <cellStyle name="_OPERATION_Limit Chart HSBC- APRIL'10" xfId="1750" xr:uid="{00000000-0005-0000-0000-00006C110000}"/>
    <cellStyle name="_OPERATION_Limit Chart HSBC- APRIL'10_Addition Fixed Assets" xfId="1751" xr:uid="{00000000-0005-0000-0000-00006D110000}"/>
    <cellStyle name="_OPERATION_Limit Chart HSBC- APRIL'10_Book2" xfId="1752" xr:uid="{00000000-0005-0000-0000-00006E110000}"/>
    <cellStyle name="_OPERATION_Limit Chart HSBC- APRIL'10_Closing Stock of 31st August'10" xfId="1753" xr:uid="{00000000-0005-0000-0000-00006F110000}"/>
    <cellStyle name="_OPERATION_Limit Chart HSBC- APRIL'10_Copy of Fabrics Closing Stock of 09-10" xfId="1754" xr:uid="{00000000-0005-0000-0000-000070110000}"/>
    <cellStyle name="_OPERATION_Limit Chart HSBC- APRIL'10_Financial Statement - EGMCL 30th  June'10(New)" xfId="1755" xr:uid="{00000000-0005-0000-0000-000071110000}"/>
    <cellStyle name="_OPERATION_Limit Chart HSBC- APRIL'10_Financial Statement - EGMCL 30th Sep '2010" xfId="1756" xr:uid="{00000000-0005-0000-0000-000072110000}"/>
    <cellStyle name="_OPERATION_Limit Chart HSBC- APRIL'10_Financial Statement - EGMCL dated 17.06.10" xfId="1757" xr:uid="{00000000-0005-0000-0000-000073110000}"/>
    <cellStyle name="_OPERATION_Limit Chart HSBC- APRIL'10_Financial Statement - EGMCL May'10" xfId="1758" xr:uid="{00000000-0005-0000-0000-000074110000}"/>
    <cellStyle name="_OPERATION_Limit Chart HSBC- APRIL'10_Summary OF Stock " xfId="1759" xr:uid="{00000000-0005-0000-0000-000075110000}"/>
    <cellStyle name="_OPERATION_Limit Chart HSBC- APRIL'10_Summary OF Stock _Addition Fixed Assets" xfId="1760" xr:uid="{00000000-0005-0000-0000-000076110000}"/>
    <cellStyle name="_OPERATION_Limit Chart HSBC- APRIL'10_Summary OF Stock _Book2" xfId="1761" xr:uid="{00000000-0005-0000-0000-000077110000}"/>
    <cellStyle name="_OPERATION_Limit Chart HSBC- APRIL'10_Summary OF Stock _Closing Stock of 31st August'10" xfId="1762" xr:uid="{00000000-0005-0000-0000-000078110000}"/>
    <cellStyle name="_OPERATION_Limit Chart HSBC- APRIL'10_Summary OF Stock _Copy of Fabrics Closing Stock of 09-10" xfId="1763" xr:uid="{00000000-0005-0000-0000-000079110000}"/>
    <cellStyle name="_OPERATION_Limit Chart HSBC- APRIL'10_Summary OF Stock _Financial Statement - EGMCL 30th  June'10(New)" xfId="1764" xr:uid="{00000000-0005-0000-0000-00007A110000}"/>
    <cellStyle name="_OPERATION_Limit Chart HSBC- APRIL'10_Summary OF Stock _Financial Statement - EGMCL 30th Sep '2010" xfId="1765" xr:uid="{00000000-0005-0000-0000-00007B110000}"/>
    <cellStyle name="_OPERATION_Limit Chart HSBC- APRIL'10_Summary Sheet " xfId="1766" xr:uid="{00000000-0005-0000-0000-00007C110000}"/>
    <cellStyle name="_OPERATION_Limit Chart HSBC- APRIL'10_Summary Sheet _Addition Fixed Assets" xfId="1767" xr:uid="{00000000-0005-0000-0000-00007D110000}"/>
    <cellStyle name="_OPERATION_Limit Chart HSBC- APRIL'10_Summary Sheet _Book2" xfId="1768" xr:uid="{00000000-0005-0000-0000-00007E110000}"/>
    <cellStyle name="_OPERATION_Limit Chart HSBC- APRIL'10_Summary Sheet _Closing Stock of 31st August'10" xfId="1769" xr:uid="{00000000-0005-0000-0000-00007F110000}"/>
    <cellStyle name="_OPERATION_Limit Chart HSBC- APRIL'10_Summary Sheet _Copy of Fabrics Closing Stock of 09-10" xfId="1770" xr:uid="{00000000-0005-0000-0000-000080110000}"/>
    <cellStyle name="_OPERATION_Limit Chart HSBC- APRIL'10_Summary Sheet _Financial Statement - EGMCL 30th  June'10(New)" xfId="1771" xr:uid="{00000000-0005-0000-0000-000081110000}"/>
    <cellStyle name="_OPERATION_Limit Chart HSBC- APRIL'10_Summary Sheet _Financial Statement - EGMCL 30th Sep '2010" xfId="1772" xr:uid="{00000000-0005-0000-0000-000082110000}"/>
    <cellStyle name="_OPERATION_Limit Chart HSBC- APRIL'10_Summary Sheet _Financial Statement - EGMCL dated 17.06.10" xfId="1773" xr:uid="{00000000-0005-0000-0000-000083110000}"/>
    <cellStyle name="_OPERATION_Limit Chart HSBC- APRIL'10_Summary Sheet _Financial Statement - EGMCL May'10" xfId="1774" xr:uid="{00000000-0005-0000-0000-000084110000}"/>
    <cellStyle name="_OPERATION_Limit Chart HSBC- APRIL'10_Summary Sheet _Summary OF Stock " xfId="1775" xr:uid="{00000000-0005-0000-0000-000085110000}"/>
    <cellStyle name="_OPERATION_Limit Chart HSBC- APRIL'10_Summary Sheet _TrialBal 30th June '10-2" xfId="1776" xr:uid="{00000000-0005-0000-0000-000086110000}"/>
    <cellStyle name="_OPERATION_Limit Chart HSBC- APRIL'10_TrialBal 30th June '10-2" xfId="1777" xr:uid="{00000000-0005-0000-0000-000087110000}"/>
    <cellStyle name="_OPERATION_Limit Chart HSBC- August '09" xfId="1778" xr:uid="{00000000-0005-0000-0000-000088110000}"/>
    <cellStyle name="_OPERATION_Limit Chart HSBC- August '09 2" xfId="3714" xr:uid="{00000000-0005-0000-0000-000089110000}"/>
    <cellStyle name="_OPERATION_Limit Chart HSBC- August '09_Addition Fixed Assets" xfId="1779" xr:uid="{00000000-0005-0000-0000-00008A110000}"/>
    <cellStyle name="_OPERATION_Limit Chart HSBC- August '09_Book2" xfId="1780" xr:uid="{00000000-0005-0000-0000-00008B110000}"/>
    <cellStyle name="_OPERATION_Limit Chart HSBC- August '09_Closing Stock of 31st August'10" xfId="1781" xr:uid="{00000000-0005-0000-0000-00008C110000}"/>
    <cellStyle name="_OPERATION_Limit Chart HSBC- August '09_Copy of Fabrics Closing Stock of 09-10" xfId="1782" xr:uid="{00000000-0005-0000-0000-00008D110000}"/>
    <cellStyle name="_OPERATION_Limit Chart HSBC- August '09_Financial Statement - EGMCL 30th  June'10(New)" xfId="1783" xr:uid="{00000000-0005-0000-0000-00008E110000}"/>
    <cellStyle name="_OPERATION_Limit Chart HSBC- August '09_Financial Statement - EGMCL 30th Sep '2010" xfId="1784" xr:uid="{00000000-0005-0000-0000-00008F110000}"/>
    <cellStyle name="_OPERATION_Limit Chart HSBC- August '09_Financial Statement - EGMCL dated 17.06.10" xfId="1785" xr:uid="{00000000-0005-0000-0000-000090110000}"/>
    <cellStyle name="_OPERATION_Limit Chart HSBC- August '09_Financial Statement - EGMCL May'10" xfId="1786" xr:uid="{00000000-0005-0000-0000-000091110000}"/>
    <cellStyle name="_OPERATION_Limit Chart HSBC- August '09_Import Register (Unit-1)" xfId="3715" xr:uid="{00000000-0005-0000-0000-000092110000}"/>
    <cellStyle name="_OPERATION_Limit Chart HSBC- August '09_Import Register (Unit-1) 2" xfId="3716" xr:uid="{00000000-0005-0000-0000-000093110000}"/>
    <cellStyle name="_OPERATION_Limit Chart HSBC- August '09_Summary OF Stock " xfId="1787" xr:uid="{00000000-0005-0000-0000-000094110000}"/>
    <cellStyle name="_OPERATION_Limit Chart HSBC- August '09_Summary OF Stock _Addition Fixed Assets" xfId="1788" xr:uid="{00000000-0005-0000-0000-000095110000}"/>
    <cellStyle name="_OPERATION_Limit Chart HSBC- August '09_Summary OF Stock _Book2" xfId="1789" xr:uid="{00000000-0005-0000-0000-000096110000}"/>
    <cellStyle name="_OPERATION_Limit Chart HSBC- August '09_Summary OF Stock _Closing Stock of 31st August'10" xfId="1790" xr:uid="{00000000-0005-0000-0000-000097110000}"/>
    <cellStyle name="_OPERATION_Limit Chart HSBC- August '09_Summary OF Stock _Copy of Fabrics Closing Stock of 09-10" xfId="1791" xr:uid="{00000000-0005-0000-0000-000098110000}"/>
    <cellStyle name="_OPERATION_Limit Chart HSBC- August '09_Summary OF Stock _Financial Statement - EGMCL 30th  June'10(New)" xfId="1792" xr:uid="{00000000-0005-0000-0000-000099110000}"/>
    <cellStyle name="_OPERATION_Limit Chart HSBC- August '09_Summary OF Stock _Financial Statement - EGMCL 30th Sep '2010" xfId="1793" xr:uid="{00000000-0005-0000-0000-00009A110000}"/>
    <cellStyle name="_OPERATION_Limit Chart HSBC- August '09_Summary Sheet " xfId="1794" xr:uid="{00000000-0005-0000-0000-00009B110000}"/>
    <cellStyle name="_OPERATION_Limit Chart HSBC- August '09_Summary Sheet _Addition Fixed Assets" xfId="1795" xr:uid="{00000000-0005-0000-0000-00009C110000}"/>
    <cellStyle name="_OPERATION_Limit Chart HSBC- August '09_Summary Sheet _Book2" xfId="1796" xr:uid="{00000000-0005-0000-0000-00009D110000}"/>
    <cellStyle name="_OPERATION_Limit Chart HSBC- August '09_Summary Sheet _Closing Stock of 31st August'10" xfId="1797" xr:uid="{00000000-0005-0000-0000-00009E110000}"/>
    <cellStyle name="_OPERATION_Limit Chart HSBC- August '09_Summary Sheet _Copy of Fabrics Closing Stock of 09-10" xfId="1798" xr:uid="{00000000-0005-0000-0000-00009F110000}"/>
    <cellStyle name="_OPERATION_Limit Chart HSBC- August '09_Summary Sheet _Financial Statement - EGMCL 30th  June'10(New)" xfId="1799" xr:uid="{00000000-0005-0000-0000-0000A0110000}"/>
    <cellStyle name="_OPERATION_Limit Chart HSBC- August '09_Summary Sheet _Financial Statement - EGMCL 30th Sep '2010" xfId="1800" xr:uid="{00000000-0005-0000-0000-0000A1110000}"/>
    <cellStyle name="_OPERATION_Limit Chart HSBC- August '09_Summary Sheet _Financial Statement - EGMCL dated 17.06.10" xfId="1801" xr:uid="{00000000-0005-0000-0000-0000A2110000}"/>
    <cellStyle name="_OPERATION_Limit Chart HSBC- August '09_Summary Sheet _Financial Statement - EGMCL May'10" xfId="1802" xr:uid="{00000000-0005-0000-0000-0000A3110000}"/>
    <cellStyle name="_OPERATION_Limit Chart HSBC- August '09_Summary Sheet _Summary OF Stock " xfId="1803" xr:uid="{00000000-0005-0000-0000-0000A4110000}"/>
    <cellStyle name="_OPERATION_Limit Chart HSBC- August '09_Summary Sheet _TrialBal 30th June '10-2" xfId="1804" xr:uid="{00000000-0005-0000-0000-0000A5110000}"/>
    <cellStyle name="_OPERATION_Limit Chart HSBC- August '09_Transit" xfId="1805" xr:uid="{00000000-0005-0000-0000-0000A6110000}"/>
    <cellStyle name="_OPERATION_Limit Chart HSBC- August '09_Transit_Closing Stock of 31st August'10" xfId="1806" xr:uid="{00000000-0005-0000-0000-0000A7110000}"/>
    <cellStyle name="_OPERATION_Limit Chart HSBC- August '09_TrialBal 30th June '10-2" xfId="1807" xr:uid="{00000000-0005-0000-0000-0000A8110000}"/>
    <cellStyle name="_OPERATION_Limit Chart HSBC- Dec'09" xfId="3717" xr:uid="{00000000-0005-0000-0000-0000A9110000}"/>
    <cellStyle name="_OPERATION_Limit Chart HSBC- Dec'09 2" xfId="3718" xr:uid="{00000000-0005-0000-0000-0000AA110000}"/>
    <cellStyle name="_OPERATION_Limit Chart HSBC- Dec'09_Import Register (Unit-1)" xfId="3719" xr:uid="{00000000-0005-0000-0000-0000AB110000}"/>
    <cellStyle name="_OPERATION_Limit Chart HSBC- Dec'09_Import Register (Unit-1) 2" xfId="3720" xr:uid="{00000000-0005-0000-0000-0000AC110000}"/>
    <cellStyle name="_OPERATION_Limit Chart HSBC- Jan'10" xfId="3721" xr:uid="{00000000-0005-0000-0000-0000AD110000}"/>
    <cellStyle name="_OPERATION_Limit Chart HSBC- July '09" xfId="1808" xr:uid="{00000000-0005-0000-0000-0000AE110000}"/>
    <cellStyle name="_OPERATION_Limit Chart HSBC- July '09 2" xfId="3722" xr:uid="{00000000-0005-0000-0000-0000AF110000}"/>
    <cellStyle name="_OPERATION_Limit Chart HSBC- July '09_Addition Fixed Assets" xfId="1809" xr:uid="{00000000-0005-0000-0000-0000B0110000}"/>
    <cellStyle name="_OPERATION_Limit Chart HSBC- July '09_Book2" xfId="1810" xr:uid="{00000000-0005-0000-0000-0000B1110000}"/>
    <cellStyle name="_OPERATION_Limit Chart HSBC- July '09_Closing Stock of 31st August'10" xfId="1811" xr:uid="{00000000-0005-0000-0000-0000B2110000}"/>
    <cellStyle name="_OPERATION_Limit Chart HSBC- July '09_Copy of Fabrics Closing Stock of 09-10" xfId="1812" xr:uid="{00000000-0005-0000-0000-0000B3110000}"/>
    <cellStyle name="_OPERATION_Limit Chart HSBC- July '09_Financial Statement - EGMCL 30th  June'10(New)" xfId="1813" xr:uid="{00000000-0005-0000-0000-0000B4110000}"/>
    <cellStyle name="_OPERATION_Limit Chart HSBC- July '09_Financial Statement - EGMCL 30th Sep '2010" xfId="1814" xr:uid="{00000000-0005-0000-0000-0000B5110000}"/>
    <cellStyle name="_OPERATION_Limit Chart HSBC- July '09_Financial Statement - EGMCL dated 17.06.10" xfId="1815" xr:uid="{00000000-0005-0000-0000-0000B6110000}"/>
    <cellStyle name="_OPERATION_Limit Chart HSBC- July '09_Financial Statement - EGMCL May'10" xfId="1816" xr:uid="{00000000-0005-0000-0000-0000B7110000}"/>
    <cellStyle name="_OPERATION_Limit Chart HSBC- July '09_Import Register (Unit-1)" xfId="3723" xr:uid="{00000000-0005-0000-0000-0000B8110000}"/>
    <cellStyle name="_OPERATION_Limit Chart HSBC- July '09_Import Register (Unit-1) 2" xfId="3724" xr:uid="{00000000-0005-0000-0000-0000B9110000}"/>
    <cellStyle name="_OPERATION_Limit Chart HSBC- July '09_Summary OF Stock " xfId="1817" xr:uid="{00000000-0005-0000-0000-0000BA110000}"/>
    <cellStyle name="_OPERATION_Limit Chart HSBC- July '09_Summary OF Stock _Addition Fixed Assets" xfId="1818" xr:uid="{00000000-0005-0000-0000-0000BB110000}"/>
    <cellStyle name="_OPERATION_Limit Chart HSBC- July '09_Summary OF Stock _Book2" xfId="1819" xr:uid="{00000000-0005-0000-0000-0000BC110000}"/>
    <cellStyle name="_OPERATION_Limit Chart HSBC- July '09_Summary OF Stock _Closing Stock of 31st August'10" xfId="1820" xr:uid="{00000000-0005-0000-0000-0000BD110000}"/>
    <cellStyle name="_OPERATION_Limit Chart HSBC- July '09_Summary OF Stock _Copy of Fabrics Closing Stock of 09-10" xfId="1821" xr:uid="{00000000-0005-0000-0000-0000BE110000}"/>
    <cellStyle name="_OPERATION_Limit Chart HSBC- July '09_Summary OF Stock _Financial Statement - EGMCL 30th  June'10(New)" xfId="1822" xr:uid="{00000000-0005-0000-0000-0000BF110000}"/>
    <cellStyle name="_OPERATION_Limit Chart HSBC- July '09_Summary OF Stock _Financial Statement - EGMCL 30th Sep '2010" xfId="1823" xr:uid="{00000000-0005-0000-0000-0000C0110000}"/>
    <cellStyle name="_OPERATION_Limit Chart HSBC- July '09_Summary Sheet " xfId="1824" xr:uid="{00000000-0005-0000-0000-0000C1110000}"/>
    <cellStyle name="_OPERATION_Limit Chart HSBC- July '09_Summary Sheet _Addition Fixed Assets" xfId="1825" xr:uid="{00000000-0005-0000-0000-0000C2110000}"/>
    <cellStyle name="_OPERATION_Limit Chart HSBC- July '09_Summary Sheet _Book2" xfId="1826" xr:uid="{00000000-0005-0000-0000-0000C3110000}"/>
    <cellStyle name="_OPERATION_Limit Chart HSBC- July '09_Summary Sheet _Closing Stock of 31st August'10" xfId="1827" xr:uid="{00000000-0005-0000-0000-0000C4110000}"/>
    <cellStyle name="_OPERATION_Limit Chart HSBC- July '09_Summary Sheet _Copy of Fabrics Closing Stock of 09-10" xfId="1828" xr:uid="{00000000-0005-0000-0000-0000C5110000}"/>
    <cellStyle name="_OPERATION_Limit Chart HSBC- July '09_Summary Sheet _Financial Statement - EGMCL 30th  June'10(New)" xfId="1829" xr:uid="{00000000-0005-0000-0000-0000C6110000}"/>
    <cellStyle name="_OPERATION_Limit Chart HSBC- July '09_Summary Sheet _Financial Statement - EGMCL 30th Sep '2010" xfId="1830" xr:uid="{00000000-0005-0000-0000-0000C7110000}"/>
    <cellStyle name="_OPERATION_Limit Chart HSBC- July '09_Summary Sheet _Financial Statement - EGMCL dated 17.06.10" xfId="1831" xr:uid="{00000000-0005-0000-0000-0000C8110000}"/>
    <cellStyle name="_OPERATION_Limit Chart HSBC- July '09_Summary Sheet _Financial Statement - EGMCL May'10" xfId="1832" xr:uid="{00000000-0005-0000-0000-0000C9110000}"/>
    <cellStyle name="_OPERATION_Limit Chart HSBC- July '09_Summary Sheet _Summary OF Stock " xfId="1833" xr:uid="{00000000-0005-0000-0000-0000CA110000}"/>
    <cellStyle name="_OPERATION_Limit Chart HSBC- July '09_Summary Sheet _TrialBal 30th June '10-2" xfId="1834" xr:uid="{00000000-0005-0000-0000-0000CB110000}"/>
    <cellStyle name="_OPERATION_Limit Chart HSBC- July '09_Transit" xfId="1835" xr:uid="{00000000-0005-0000-0000-0000CC110000}"/>
    <cellStyle name="_OPERATION_Limit Chart HSBC- July '09_Transit_Closing Stock of 31st August'10" xfId="1836" xr:uid="{00000000-0005-0000-0000-0000CD110000}"/>
    <cellStyle name="_OPERATION_Limit Chart HSBC- July '09_TrialBal 30th June '10-2" xfId="1837" xr:uid="{00000000-0005-0000-0000-0000CE110000}"/>
    <cellStyle name="_OPERATION_Limit Chart HSBC- July'10" xfId="1838" xr:uid="{00000000-0005-0000-0000-0000CF110000}"/>
    <cellStyle name="_OPERATION_Limit Chart HSBC- July'10_Closing Stock of 31st August'10" xfId="1839" xr:uid="{00000000-0005-0000-0000-0000D0110000}"/>
    <cellStyle name="_OPERATION_Limit Chart HSBC- June '09" xfId="6666" xr:uid="{00000000-0005-0000-0000-0000D1110000}"/>
    <cellStyle name="_OPERATION_Limit Chart HSBC- June '09 2" xfId="7890" xr:uid="{00000000-0005-0000-0000-0000D2110000}"/>
    <cellStyle name="_OPERATION_Limit Chart HSBC- June '09_BANK POSITION FOR ALL BANK ( CITI, HSBC &amp; SCB )" xfId="6667" xr:uid="{00000000-0005-0000-0000-0000D3110000}"/>
    <cellStyle name="_OPERATION_Limit Chart HSBC- June '09_BANK POSITION FOR ALL BANK ( CITI, HSBC &amp; SCB ) 2" xfId="6668" xr:uid="{00000000-0005-0000-0000-0000D4110000}"/>
    <cellStyle name="_OPERATION_Limit Chart HSBC- June '09_BANK POSITION FOR ALL BANK ( CITI, HSBC &amp; SCB ) 3" xfId="6669" xr:uid="{00000000-0005-0000-0000-0000D5110000}"/>
    <cellStyle name="_OPERATION_Limit Chart HSBC- June '09_BANK POSITION FOR ALL BANK ( CITI, HSBC &amp; SCB ) 4" xfId="6670" xr:uid="{00000000-0005-0000-0000-0000D6110000}"/>
    <cellStyle name="_OPERATION_Limit Chart HSBC- June '09_BANK POSITION FOR ALL BANK ( CITI, HSBC &amp; SCB ) 5" xfId="6671" xr:uid="{00000000-0005-0000-0000-0000D7110000}"/>
    <cellStyle name="_OPERATION_Limit Chart HSBC- June '09_BANK POSITION FOR ALL BANK ( CITI, HSBC &amp; SCB )_Copy of HSBC MOB  Month of April ,2012 ( Final )" xfId="7891" xr:uid="{00000000-0005-0000-0000-0000D8110000}"/>
    <cellStyle name="_OPERATION_Limit Chart HSBC- June '09_BANK POSITION FOR ALL BANK ( CITI, HSBC &amp; SCB )_Copy of HSBC MOB  Month of April ,2012 ( Final ) 2" xfId="7892" xr:uid="{00000000-0005-0000-0000-0000D9110000}"/>
    <cellStyle name="_OPERATION_Limit Chart HSBC- June '09_BANK POSITION FOR ALL BANK ( CITI, HSBC &amp; SCB )_SCB MOB Month Of May  ,2012 - ( Final )" xfId="7893" xr:uid="{00000000-0005-0000-0000-0000DA110000}"/>
    <cellStyle name="_OPERATION_Limit Chart HSBC- June '09_BANK POSITION FOR ALL BANK ( CITI, HSBC &amp; SCB )_SCB MOB Month Of May  ,2012 - ( Final ) 2" xfId="7894" xr:uid="{00000000-0005-0000-0000-0000DB110000}"/>
    <cellStyle name="_OPERATION_Limit Chart HSBC- June '09_BANK POSITION FOR ALL BANK ( CITI, HSBC , SCB &amp; EBL )" xfId="6672" xr:uid="{00000000-0005-0000-0000-0000DC110000}"/>
    <cellStyle name="_OPERATION_Limit Chart HSBC- June '09_BANK POSITION FOR ALL BANK ( CITI, HSBC , SCB &amp; EBL ) 2" xfId="7895" xr:uid="{00000000-0005-0000-0000-0000DD110000}"/>
    <cellStyle name="_OPERATION_Limit Chart HSBC- June '09_BANK POSITION FOR ALL BANK ( CITI, HSBC , SCB &amp; EBL )_Copy of HSBC MOB  Month of April ,2012 ( Final )" xfId="7896" xr:uid="{00000000-0005-0000-0000-0000DE110000}"/>
    <cellStyle name="_OPERATION_Limit Chart HSBC- June '09_BANK POSITION FOR ALL BANK ( CITI, HSBC , SCB &amp; EBL )_Copy of HSBC MOB  Month of April ,2012 ( Final ) 2" xfId="7897" xr:uid="{00000000-0005-0000-0000-0000DF110000}"/>
    <cellStyle name="_OPERATION_Limit Chart HSBC- June '09_BANK POSITION FOR ALL BANK ( CITI, HSBC , SCB &amp; EBL )_SCB MOB Month Of May  ,2012 - ( Final )" xfId="7898" xr:uid="{00000000-0005-0000-0000-0000E0110000}"/>
    <cellStyle name="_OPERATION_Limit Chart HSBC- June '09_BANK POSITION FOR ALL BANK ( CITI, HSBC , SCB &amp; EBL )_SCB MOB Month Of May  ,2012 - ( Final ) 2" xfId="7899" xr:uid="{00000000-0005-0000-0000-0000E1110000}"/>
    <cellStyle name="_OPERATION_Limit Chart HSBC- June '09_Citi MOB - June, 2011 ( Final )- REVISED" xfId="6673" xr:uid="{00000000-0005-0000-0000-0000E2110000}"/>
    <cellStyle name="_OPERATION_Limit Chart HSBC- June '09_CITI MOB  Month of December 2011- Final" xfId="6674" xr:uid="{00000000-0005-0000-0000-0000E3110000}"/>
    <cellStyle name="_OPERATION_Limit Chart HSBC- June '09_EGMCL-FUND-PLAN-CITI" xfId="6675" xr:uid="{00000000-0005-0000-0000-0000E4110000}"/>
    <cellStyle name="_OPERATION_Limit Chart HSBC- June '09_EGMCL-FUND-PLAN-CITI -1" xfId="6676" xr:uid="{00000000-0005-0000-0000-0000E5110000}"/>
    <cellStyle name="_OPERATION_Limit Chart HSBC- June '09_EGMCL-FUND-PLAN-CITI -1 2" xfId="6677" xr:uid="{00000000-0005-0000-0000-0000E6110000}"/>
    <cellStyle name="_OPERATION_Limit Chart HSBC- June '09_EGMCL-FUND-PLAN-CITI -1 3" xfId="6678" xr:uid="{00000000-0005-0000-0000-0000E7110000}"/>
    <cellStyle name="_OPERATION_Limit Chart HSBC- June '09_EGMCL-FUND-PLAN-CITI_1" xfId="6679" xr:uid="{00000000-0005-0000-0000-0000E8110000}"/>
    <cellStyle name="_OPERATION_Limit Chart HSBC- June '09_EGMCL-FUND-PLAN-CITI_1 2" xfId="6680" xr:uid="{00000000-0005-0000-0000-0000E9110000}"/>
    <cellStyle name="_OPERATION_Limit Chart HSBC- June '09_EGMCL-FUND-PLAN-CITI_1 3" xfId="6681" xr:uid="{00000000-0005-0000-0000-0000EA110000}"/>
    <cellStyle name="_OPERATION_Limit Chart HSBC- June '09_EGMCL-FUND-PLAN-CITI_Citi MOB - June, 2011 ( Final )- REVISED" xfId="6682" xr:uid="{00000000-0005-0000-0000-0000EB110000}"/>
    <cellStyle name="_OPERATION_Limit Chart HSBC- June '09_June Export" xfId="6683" xr:uid="{00000000-0005-0000-0000-0000EC110000}"/>
    <cellStyle name="_OPERATION_Limit Chart HSBC- June '09_June Export 2" xfId="6684" xr:uid="{00000000-0005-0000-0000-0000ED110000}"/>
    <cellStyle name="_OPERATION_Limit Chart HSBC- June '09_June Export 3" xfId="6685" xr:uid="{00000000-0005-0000-0000-0000EE110000}"/>
    <cellStyle name="_OPERATION_Limit Chart HSBC- June '09_June Export 4" xfId="6686" xr:uid="{00000000-0005-0000-0000-0000EF110000}"/>
    <cellStyle name="_OPERATION_Limit Chart HSBC- June '09_June Export 5" xfId="6687" xr:uid="{00000000-0005-0000-0000-0000F0110000}"/>
    <cellStyle name="_OPERATION_Limit Chart HSBC- June '09_June Export_Copy of HSBC MOB  Month of April ,2012 ( Final )" xfId="7900" xr:uid="{00000000-0005-0000-0000-0000F1110000}"/>
    <cellStyle name="_OPERATION_Limit Chart HSBC- June '09_June Export_Copy of HSBC MOB  Month of April ,2012 ( Final ) 2" xfId="7901" xr:uid="{00000000-0005-0000-0000-0000F2110000}"/>
    <cellStyle name="_OPERATION_Limit Chart HSBC- June '09_June Export_SCB MOB Month Of May  ,2012 - ( Final )" xfId="7902" xr:uid="{00000000-0005-0000-0000-0000F3110000}"/>
    <cellStyle name="_OPERATION_Limit Chart HSBC- June '09_June Export_SCB MOB Month Of May  ,2012 - ( Final ) 2" xfId="7903" xr:uid="{00000000-0005-0000-0000-0000F4110000}"/>
    <cellStyle name="_OPERATION_Limit Chart HSBC- June '09_June Import" xfId="6688" xr:uid="{00000000-0005-0000-0000-0000F5110000}"/>
    <cellStyle name="_OPERATION_Limit Chart HSBC- June '09_June Import 2" xfId="6689" xr:uid="{00000000-0005-0000-0000-0000F6110000}"/>
    <cellStyle name="_OPERATION_Limit Chart HSBC- June '09_June Import 3" xfId="6690" xr:uid="{00000000-0005-0000-0000-0000F7110000}"/>
    <cellStyle name="_OPERATION_Limit Chart HSBC- June '09_June Import 4" xfId="6691" xr:uid="{00000000-0005-0000-0000-0000F8110000}"/>
    <cellStyle name="_OPERATION_Limit Chart HSBC- June '09_June Import 5" xfId="6692" xr:uid="{00000000-0005-0000-0000-0000F9110000}"/>
    <cellStyle name="_OPERATION_Limit Chart HSBC- June '09_June Import_Copy of HSBC MOB  Month of April ,2012 ( Final )" xfId="7904" xr:uid="{00000000-0005-0000-0000-0000FA110000}"/>
    <cellStyle name="_OPERATION_Limit Chart HSBC- June '09_June Import_Copy of HSBC MOB  Month of April ,2012 ( Final ) 2" xfId="7905" xr:uid="{00000000-0005-0000-0000-0000FB110000}"/>
    <cellStyle name="_OPERATION_Limit Chart HSBC- June '09_June Import_SCB MOB Month Of May  ,2012 - ( Final )" xfId="7906" xr:uid="{00000000-0005-0000-0000-0000FC110000}"/>
    <cellStyle name="_OPERATION_Limit Chart HSBC- June '09_June Import_SCB MOB Month Of May  ,2012 - ( Final ) 2" xfId="7907" xr:uid="{00000000-0005-0000-0000-0000FD110000}"/>
    <cellStyle name="_OPERATION_Limit Chart HSBC- June'10" xfId="3725" xr:uid="{00000000-0005-0000-0000-0000FE110000}"/>
    <cellStyle name="_OPERATION_Limit Chart HSBC- MARCH'10" xfId="3726" xr:uid="{00000000-0005-0000-0000-0000FF110000}"/>
    <cellStyle name="_OPERATION_Limit Chart HSBC- MAY'10" xfId="3727" xr:uid="{00000000-0005-0000-0000-000000120000}"/>
    <cellStyle name="_OPERATION_Limit Chart HSBC- October '09" xfId="1840" xr:uid="{00000000-0005-0000-0000-000001120000}"/>
    <cellStyle name="_OPERATION_Limit Chart HSBC- October '09 2" xfId="3728" xr:uid="{00000000-0005-0000-0000-000002120000}"/>
    <cellStyle name="_OPERATION_Limit Chart HSBC- October '09_Addition Fixed Assets" xfId="1841" xr:uid="{00000000-0005-0000-0000-000003120000}"/>
    <cellStyle name="_OPERATION_Limit Chart HSBC- October '09_Book2" xfId="1842" xr:uid="{00000000-0005-0000-0000-000004120000}"/>
    <cellStyle name="_OPERATION_Limit Chart HSBC- October '09_Closing Stock of 31st August'10" xfId="1843" xr:uid="{00000000-0005-0000-0000-000005120000}"/>
    <cellStyle name="_OPERATION_Limit Chart HSBC- October '09_Copy of Fabrics Closing Stock of 09-10" xfId="1844" xr:uid="{00000000-0005-0000-0000-000006120000}"/>
    <cellStyle name="_OPERATION_Limit Chart HSBC- October '09_Financial Statement - EGMCL 30th  June'10(New)" xfId="1845" xr:uid="{00000000-0005-0000-0000-000007120000}"/>
    <cellStyle name="_OPERATION_Limit Chart HSBC- October '09_Financial Statement - EGMCL 30th Sep '2010" xfId="1846" xr:uid="{00000000-0005-0000-0000-000008120000}"/>
    <cellStyle name="_OPERATION_Limit Chart HSBC- October '09_Financial Statement - EGMCL dated 17.06.10" xfId="1847" xr:uid="{00000000-0005-0000-0000-000009120000}"/>
    <cellStyle name="_OPERATION_Limit Chart HSBC- October '09_Financial Statement - EGMCL May'10" xfId="1848" xr:uid="{00000000-0005-0000-0000-00000A120000}"/>
    <cellStyle name="_OPERATION_Limit Chart HSBC- October '09_Import Register (Unit-1)" xfId="3729" xr:uid="{00000000-0005-0000-0000-00000B120000}"/>
    <cellStyle name="_OPERATION_Limit Chart HSBC- October '09_Import Register (Unit-1) 2" xfId="3730" xr:uid="{00000000-0005-0000-0000-00000C120000}"/>
    <cellStyle name="_OPERATION_Limit Chart HSBC- October '09_Summary OF Stock " xfId="1849" xr:uid="{00000000-0005-0000-0000-00000D120000}"/>
    <cellStyle name="_OPERATION_Limit Chart HSBC- October '09_Summary OF Stock _Addition Fixed Assets" xfId="1850" xr:uid="{00000000-0005-0000-0000-00000E120000}"/>
    <cellStyle name="_OPERATION_Limit Chart HSBC- October '09_Summary OF Stock _Book2" xfId="1851" xr:uid="{00000000-0005-0000-0000-00000F120000}"/>
    <cellStyle name="_OPERATION_Limit Chart HSBC- October '09_Summary OF Stock _Closing Stock of 31st August'10" xfId="1852" xr:uid="{00000000-0005-0000-0000-000010120000}"/>
    <cellStyle name="_OPERATION_Limit Chart HSBC- October '09_Summary OF Stock _Copy of Fabrics Closing Stock of 09-10" xfId="1853" xr:uid="{00000000-0005-0000-0000-000011120000}"/>
    <cellStyle name="_OPERATION_Limit Chart HSBC- October '09_Summary OF Stock _Financial Statement - EGMCL 30th  June'10(New)" xfId="1854" xr:uid="{00000000-0005-0000-0000-000012120000}"/>
    <cellStyle name="_OPERATION_Limit Chart HSBC- October '09_Summary OF Stock _Financial Statement - EGMCL 30th Sep '2010" xfId="1855" xr:uid="{00000000-0005-0000-0000-000013120000}"/>
    <cellStyle name="_OPERATION_Limit Chart HSBC- October '09_Summary Sheet " xfId="1856" xr:uid="{00000000-0005-0000-0000-000014120000}"/>
    <cellStyle name="_OPERATION_Limit Chart HSBC- October '09_Summary Sheet _Addition Fixed Assets" xfId="1857" xr:uid="{00000000-0005-0000-0000-000015120000}"/>
    <cellStyle name="_OPERATION_Limit Chart HSBC- October '09_Summary Sheet _Book2" xfId="1858" xr:uid="{00000000-0005-0000-0000-000016120000}"/>
    <cellStyle name="_OPERATION_Limit Chart HSBC- October '09_Summary Sheet _Closing Stock of 31st August'10" xfId="1859" xr:uid="{00000000-0005-0000-0000-000017120000}"/>
    <cellStyle name="_OPERATION_Limit Chart HSBC- October '09_Summary Sheet _Copy of Fabrics Closing Stock of 09-10" xfId="1860" xr:uid="{00000000-0005-0000-0000-000018120000}"/>
    <cellStyle name="_OPERATION_Limit Chart HSBC- October '09_Summary Sheet _Financial Statement - EGMCL 30th  June'10(New)" xfId="1861" xr:uid="{00000000-0005-0000-0000-000019120000}"/>
    <cellStyle name="_OPERATION_Limit Chart HSBC- October '09_Summary Sheet _Financial Statement - EGMCL 30th Sep '2010" xfId="1862" xr:uid="{00000000-0005-0000-0000-00001A120000}"/>
    <cellStyle name="_OPERATION_Limit Chart HSBC- October '09_Summary Sheet _Financial Statement - EGMCL dated 17.06.10" xfId="1863" xr:uid="{00000000-0005-0000-0000-00001B120000}"/>
    <cellStyle name="_OPERATION_Limit Chart HSBC- October '09_Summary Sheet _Financial Statement - EGMCL May'10" xfId="1864" xr:uid="{00000000-0005-0000-0000-00001C120000}"/>
    <cellStyle name="_OPERATION_Limit Chart HSBC- October '09_Summary Sheet _Summary OF Stock " xfId="1865" xr:uid="{00000000-0005-0000-0000-00001D120000}"/>
    <cellStyle name="_OPERATION_Limit Chart HSBC- October '09_Summary Sheet _TrialBal 30th June '10-2" xfId="1866" xr:uid="{00000000-0005-0000-0000-00001E120000}"/>
    <cellStyle name="_OPERATION_Limit Chart HSBC- October '09_Transit" xfId="1867" xr:uid="{00000000-0005-0000-0000-00001F120000}"/>
    <cellStyle name="_OPERATION_Limit Chart HSBC- October '09_Transit_Closing Stock of 31st August'10" xfId="1868" xr:uid="{00000000-0005-0000-0000-000020120000}"/>
    <cellStyle name="_OPERATION_Limit Chart HSBC- October '09_TrialBal 30th June '10-2" xfId="1869" xr:uid="{00000000-0005-0000-0000-000021120000}"/>
    <cellStyle name="_OPERATION_Limit Chart HSBC-April '09" xfId="1870" xr:uid="{00000000-0005-0000-0000-000022120000}"/>
    <cellStyle name="_OPERATION_Limit Chart HSBC-April '09 2" xfId="3731" xr:uid="{00000000-0005-0000-0000-000023120000}"/>
    <cellStyle name="_OPERATION_Limit Chart HSBC-April '09_Addition Fixed Assets" xfId="1871" xr:uid="{00000000-0005-0000-0000-000024120000}"/>
    <cellStyle name="_OPERATION_Limit Chart HSBC-April '09_Book2" xfId="1872" xr:uid="{00000000-0005-0000-0000-000025120000}"/>
    <cellStyle name="_OPERATION_Limit Chart HSBC-April '09_Closing Stock of 31st August'10" xfId="1873" xr:uid="{00000000-0005-0000-0000-000026120000}"/>
    <cellStyle name="_OPERATION_Limit Chart HSBC-April '09_Copy of Fabrics Closing Stock of 09-10" xfId="1874" xr:uid="{00000000-0005-0000-0000-000027120000}"/>
    <cellStyle name="_OPERATION_Limit Chart HSBC-April '09_Financial Statement - EGMCL 30th  June'10(New)" xfId="1875" xr:uid="{00000000-0005-0000-0000-000028120000}"/>
    <cellStyle name="_OPERATION_Limit Chart HSBC-April '09_Financial Statement - EGMCL 30th Sep '2010" xfId="1876" xr:uid="{00000000-0005-0000-0000-000029120000}"/>
    <cellStyle name="_OPERATION_Limit Chart HSBC-April '09_Financial Statement - EGMCL dated 17.06.10" xfId="1877" xr:uid="{00000000-0005-0000-0000-00002A120000}"/>
    <cellStyle name="_OPERATION_Limit Chart HSBC-April '09_Financial Statement - EGMCL May'10" xfId="1878" xr:uid="{00000000-0005-0000-0000-00002B120000}"/>
    <cellStyle name="_OPERATION_Limit Chart HSBC-April '09_Import Register (Unit-1)" xfId="3732" xr:uid="{00000000-0005-0000-0000-00002C120000}"/>
    <cellStyle name="_OPERATION_Limit Chart HSBC-April '09_Import Register (Unit-1) 2" xfId="3733" xr:uid="{00000000-0005-0000-0000-00002D120000}"/>
    <cellStyle name="_OPERATION_Limit Chart HSBC-April '09_Summary OF Stock " xfId="1879" xr:uid="{00000000-0005-0000-0000-00002E120000}"/>
    <cellStyle name="_OPERATION_Limit Chart HSBC-April '09_Summary OF Stock _Addition Fixed Assets" xfId="1880" xr:uid="{00000000-0005-0000-0000-00002F120000}"/>
    <cellStyle name="_OPERATION_Limit Chart HSBC-April '09_Summary OF Stock _Book2" xfId="1881" xr:uid="{00000000-0005-0000-0000-000030120000}"/>
    <cellStyle name="_OPERATION_Limit Chart HSBC-April '09_Summary OF Stock _Closing Stock of 31st August'10" xfId="1882" xr:uid="{00000000-0005-0000-0000-000031120000}"/>
    <cellStyle name="_OPERATION_Limit Chart HSBC-April '09_Summary OF Stock _Copy of Fabrics Closing Stock of 09-10" xfId="1883" xr:uid="{00000000-0005-0000-0000-000032120000}"/>
    <cellStyle name="_OPERATION_Limit Chart HSBC-April '09_Summary OF Stock _Financial Statement - EGMCL 30th  June'10(New)" xfId="1884" xr:uid="{00000000-0005-0000-0000-000033120000}"/>
    <cellStyle name="_OPERATION_Limit Chart HSBC-April '09_Summary OF Stock _Financial Statement - EGMCL 30th Sep '2010" xfId="1885" xr:uid="{00000000-0005-0000-0000-000034120000}"/>
    <cellStyle name="_OPERATION_Limit Chart HSBC-April '09_Summary Sheet " xfId="1886" xr:uid="{00000000-0005-0000-0000-000035120000}"/>
    <cellStyle name="_OPERATION_Limit Chart HSBC-April '09_Summary Sheet _Addition Fixed Assets" xfId="1887" xr:uid="{00000000-0005-0000-0000-000036120000}"/>
    <cellStyle name="_OPERATION_Limit Chart HSBC-April '09_Summary Sheet _Book2" xfId="1888" xr:uid="{00000000-0005-0000-0000-000037120000}"/>
    <cellStyle name="_OPERATION_Limit Chart HSBC-April '09_Summary Sheet _Closing Stock of 31st August'10" xfId="1889" xr:uid="{00000000-0005-0000-0000-000038120000}"/>
    <cellStyle name="_OPERATION_Limit Chart HSBC-April '09_Summary Sheet _Copy of Fabrics Closing Stock of 09-10" xfId="1890" xr:uid="{00000000-0005-0000-0000-000039120000}"/>
    <cellStyle name="_OPERATION_Limit Chart HSBC-April '09_Summary Sheet _Financial Statement - EGMCL 30th  June'10(New)" xfId="1891" xr:uid="{00000000-0005-0000-0000-00003A120000}"/>
    <cellStyle name="_OPERATION_Limit Chart HSBC-April '09_Summary Sheet _Financial Statement - EGMCL 30th Sep '2010" xfId="1892" xr:uid="{00000000-0005-0000-0000-00003B120000}"/>
    <cellStyle name="_OPERATION_Limit Chart HSBC-April '09_Summary Sheet _Financial Statement - EGMCL dated 17.06.10" xfId="1893" xr:uid="{00000000-0005-0000-0000-00003C120000}"/>
    <cellStyle name="_OPERATION_Limit Chart HSBC-April '09_Summary Sheet _Financial Statement - EGMCL May'10" xfId="1894" xr:uid="{00000000-0005-0000-0000-00003D120000}"/>
    <cellStyle name="_OPERATION_Limit Chart HSBC-April '09_Summary Sheet _Summary OF Stock " xfId="1895" xr:uid="{00000000-0005-0000-0000-00003E120000}"/>
    <cellStyle name="_OPERATION_Limit Chart HSBC-April '09_Summary Sheet _TrialBal 30th June '10-2" xfId="1896" xr:uid="{00000000-0005-0000-0000-00003F120000}"/>
    <cellStyle name="_OPERATION_Limit Chart HSBC-April '09_Transit" xfId="1897" xr:uid="{00000000-0005-0000-0000-000040120000}"/>
    <cellStyle name="_OPERATION_Limit Chart HSBC-April '09_Transit_Closing Stock of 31st August'10" xfId="1898" xr:uid="{00000000-0005-0000-0000-000041120000}"/>
    <cellStyle name="_OPERATION_Limit Chart HSBC-April '09_TrialBal 30th June '10-2" xfId="1899" xr:uid="{00000000-0005-0000-0000-000042120000}"/>
    <cellStyle name="_OPERATION_Limit Chart HSBC-MAY '09" xfId="1900" xr:uid="{00000000-0005-0000-0000-000043120000}"/>
    <cellStyle name="_OPERATION_Limit Chart HSBC-MAY '09 2" xfId="3734" xr:uid="{00000000-0005-0000-0000-000044120000}"/>
    <cellStyle name="_OPERATION_Limit Chart HSBC-MAY '09_Addition Fixed Assets" xfId="1901" xr:uid="{00000000-0005-0000-0000-000045120000}"/>
    <cellStyle name="_OPERATION_Limit Chart HSBC-MAY '09_Book2" xfId="1902" xr:uid="{00000000-0005-0000-0000-000046120000}"/>
    <cellStyle name="_OPERATION_Limit Chart HSBC-MAY '09_Closing Stock of 31st August'10" xfId="1903" xr:uid="{00000000-0005-0000-0000-000047120000}"/>
    <cellStyle name="_OPERATION_Limit Chart HSBC-MAY '09_Copy of Fabrics Closing Stock of 09-10" xfId="1904" xr:uid="{00000000-0005-0000-0000-000048120000}"/>
    <cellStyle name="_OPERATION_Limit Chart HSBC-MAY '09_Financial Statement - EGMCL 30th  June'10(New)" xfId="1905" xr:uid="{00000000-0005-0000-0000-000049120000}"/>
    <cellStyle name="_OPERATION_Limit Chart HSBC-MAY '09_Financial Statement - EGMCL 30th Sep '2010" xfId="1906" xr:uid="{00000000-0005-0000-0000-00004A120000}"/>
    <cellStyle name="_OPERATION_Limit Chart HSBC-MAY '09_Financial Statement - EGMCL dated 17.06.10" xfId="1907" xr:uid="{00000000-0005-0000-0000-00004B120000}"/>
    <cellStyle name="_OPERATION_Limit Chart HSBC-MAY '09_Financial Statement - EGMCL May'10" xfId="1908" xr:uid="{00000000-0005-0000-0000-00004C120000}"/>
    <cellStyle name="_OPERATION_Limit Chart HSBC-MAY '09_Import Register (Unit-1)" xfId="3735" xr:uid="{00000000-0005-0000-0000-00004D120000}"/>
    <cellStyle name="_OPERATION_Limit Chart HSBC-MAY '09_Import Register (Unit-1) 2" xfId="3736" xr:uid="{00000000-0005-0000-0000-00004E120000}"/>
    <cellStyle name="_OPERATION_Limit Chart HSBC-MAY '09_Summary OF Stock " xfId="1909" xr:uid="{00000000-0005-0000-0000-00004F120000}"/>
    <cellStyle name="_OPERATION_Limit Chart HSBC-MAY '09_Summary OF Stock _Addition Fixed Assets" xfId="1910" xr:uid="{00000000-0005-0000-0000-000050120000}"/>
    <cellStyle name="_OPERATION_Limit Chart HSBC-MAY '09_Summary OF Stock _Book2" xfId="1911" xr:uid="{00000000-0005-0000-0000-000051120000}"/>
    <cellStyle name="_OPERATION_Limit Chart HSBC-MAY '09_Summary OF Stock _Closing Stock of 31st August'10" xfId="1912" xr:uid="{00000000-0005-0000-0000-000052120000}"/>
    <cellStyle name="_OPERATION_Limit Chart HSBC-MAY '09_Summary OF Stock _Copy of Fabrics Closing Stock of 09-10" xfId="1913" xr:uid="{00000000-0005-0000-0000-000053120000}"/>
    <cellStyle name="_OPERATION_Limit Chart HSBC-MAY '09_Summary OF Stock _Financial Statement - EGMCL 30th  June'10(New)" xfId="1914" xr:uid="{00000000-0005-0000-0000-000054120000}"/>
    <cellStyle name="_OPERATION_Limit Chart HSBC-MAY '09_Summary OF Stock _Financial Statement - EGMCL 30th Sep '2010" xfId="1915" xr:uid="{00000000-0005-0000-0000-000055120000}"/>
    <cellStyle name="_OPERATION_Limit Chart HSBC-MAY '09_Summary Sheet " xfId="1916" xr:uid="{00000000-0005-0000-0000-000056120000}"/>
    <cellStyle name="_OPERATION_Limit Chart HSBC-MAY '09_Summary Sheet _Addition Fixed Assets" xfId="1917" xr:uid="{00000000-0005-0000-0000-000057120000}"/>
    <cellStyle name="_OPERATION_Limit Chart HSBC-MAY '09_Summary Sheet _Book2" xfId="1918" xr:uid="{00000000-0005-0000-0000-000058120000}"/>
    <cellStyle name="_OPERATION_Limit Chart HSBC-MAY '09_Summary Sheet _Closing Stock of 31st August'10" xfId="1919" xr:uid="{00000000-0005-0000-0000-000059120000}"/>
    <cellStyle name="_OPERATION_Limit Chart HSBC-MAY '09_Summary Sheet _Copy of Fabrics Closing Stock of 09-10" xfId="1920" xr:uid="{00000000-0005-0000-0000-00005A120000}"/>
    <cellStyle name="_OPERATION_Limit Chart HSBC-MAY '09_Summary Sheet _Financial Statement - EGMCL 30th  June'10(New)" xfId="1921" xr:uid="{00000000-0005-0000-0000-00005B120000}"/>
    <cellStyle name="_OPERATION_Limit Chart HSBC-MAY '09_Summary Sheet _Financial Statement - EGMCL 30th Sep '2010" xfId="1922" xr:uid="{00000000-0005-0000-0000-00005C120000}"/>
    <cellStyle name="_OPERATION_Limit Chart HSBC-MAY '09_Summary Sheet _Financial Statement - EGMCL dated 17.06.10" xfId="1923" xr:uid="{00000000-0005-0000-0000-00005D120000}"/>
    <cellStyle name="_OPERATION_Limit Chart HSBC-MAY '09_Summary Sheet _Financial Statement - EGMCL May'10" xfId="1924" xr:uid="{00000000-0005-0000-0000-00005E120000}"/>
    <cellStyle name="_OPERATION_Limit Chart HSBC-MAY '09_Summary Sheet _Summary OF Stock " xfId="1925" xr:uid="{00000000-0005-0000-0000-00005F120000}"/>
    <cellStyle name="_OPERATION_Limit Chart HSBC-MAY '09_Summary Sheet _TrialBal 30th June '10-2" xfId="1926" xr:uid="{00000000-0005-0000-0000-000060120000}"/>
    <cellStyle name="_OPERATION_Limit Chart HSBC-MAY '09_Transit" xfId="1927" xr:uid="{00000000-0005-0000-0000-000061120000}"/>
    <cellStyle name="_OPERATION_Limit Chart HSBC-MAY '09_Transit_Closing Stock of 31st August'10" xfId="1928" xr:uid="{00000000-0005-0000-0000-000062120000}"/>
    <cellStyle name="_OPERATION_Limit Chart HSBC-MAY '09_TrialBal 30th June '10-2" xfId="1929" xr:uid="{00000000-0005-0000-0000-000063120000}"/>
    <cellStyle name="_OPERATION_limit status-  March '09" xfId="1930" xr:uid="{00000000-0005-0000-0000-000064120000}"/>
    <cellStyle name="_OPERATION_limit status-  March '09 2" xfId="3737" xr:uid="{00000000-0005-0000-0000-000065120000}"/>
    <cellStyle name="_OPERATION_limit status-  March '09_1" xfId="1931" xr:uid="{00000000-0005-0000-0000-000066120000}"/>
    <cellStyle name="_OPERATION_limit status-  March '09_1 2" xfId="3738" xr:uid="{00000000-0005-0000-0000-000067120000}"/>
    <cellStyle name="_OPERATION_limit status-  March '09_1_Addition Fixed Assets" xfId="1932" xr:uid="{00000000-0005-0000-0000-000068120000}"/>
    <cellStyle name="_OPERATION_limit status-  March '09_1_BANK POSITION FOR ALL BANK ( CITI, HSBC &amp; SCB )" xfId="6693" xr:uid="{00000000-0005-0000-0000-000069120000}"/>
    <cellStyle name="_OPERATION_limit status-  March '09_1_BANK POSITION FOR ALL BANK ( CITI, HSBC &amp; SCB ) 2" xfId="6694" xr:uid="{00000000-0005-0000-0000-00006A120000}"/>
    <cellStyle name="_OPERATION_limit status-  March '09_1_BANK POSITION FOR ALL BANK ( CITI, HSBC &amp; SCB ) 3" xfId="6695" xr:uid="{00000000-0005-0000-0000-00006B120000}"/>
    <cellStyle name="_OPERATION_limit status-  March '09_1_BANK POSITION FOR ALL BANK ( CITI, HSBC , SCB &amp; EBL )" xfId="6696" xr:uid="{00000000-0005-0000-0000-00006C120000}"/>
    <cellStyle name="_OPERATION_limit status-  March '09_1_BANK POSITION FOR ALL BANK ( CITI, HSBC , SCB &amp; EBL ) 2" xfId="7908" xr:uid="{00000000-0005-0000-0000-00006D120000}"/>
    <cellStyle name="_OPERATION_limit status-  March '09_1_Book2" xfId="1933" xr:uid="{00000000-0005-0000-0000-00006E120000}"/>
    <cellStyle name="_OPERATION_limit status-  March '09_1_Citi MOB - June, 2011 ( Final )- REVISED" xfId="6697" xr:uid="{00000000-0005-0000-0000-00006F120000}"/>
    <cellStyle name="_OPERATION_limit status-  March '09_1_CITI MOB  Month of December 2011- Final" xfId="6698" xr:uid="{00000000-0005-0000-0000-000070120000}"/>
    <cellStyle name="_OPERATION_limit status-  March '09_1_Closing Stock of 31st August'10" xfId="1934" xr:uid="{00000000-0005-0000-0000-000071120000}"/>
    <cellStyle name="_OPERATION_limit status-  March '09_1_Copy of Fabrics Closing Stock of 09-10" xfId="1935" xr:uid="{00000000-0005-0000-0000-000072120000}"/>
    <cellStyle name="_OPERATION_limit status-  March '09_1_EGMCL-FUND-PLAN-CITI" xfId="6699" xr:uid="{00000000-0005-0000-0000-000073120000}"/>
    <cellStyle name="_OPERATION_limit status-  March '09_1_EGMCL-FUND-PLAN-CITI -1" xfId="6700" xr:uid="{00000000-0005-0000-0000-000074120000}"/>
    <cellStyle name="_OPERATION_limit status-  March '09_1_EGMCL-FUND-PLAN-CITI -1 2" xfId="6701" xr:uid="{00000000-0005-0000-0000-000075120000}"/>
    <cellStyle name="_OPERATION_limit status-  March '09_1_EGMCL-FUND-PLAN-CITI -1 3" xfId="6702" xr:uid="{00000000-0005-0000-0000-000076120000}"/>
    <cellStyle name="_OPERATION_limit status-  March '09_1_EGMCL-FUND-PLAN-CITI 2" xfId="6703" xr:uid="{00000000-0005-0000-0000-000077120000}"/>
    <cellStyle name="_OPERATION_limit status-  March '09_1_EGMCL-FUND-PLAN-CITI 3" xfId="6704" xr:uid="{00000000-0005-0000-0000-000078120000}"/>
    <cellStyle name="_OPERATION_limit status-  March '09_1_EGMCL-FUND-PLAN-CITI 4" xfId="7909" xr:uid="{00000000-0005-0000-0000-000079120000}"/>
    <cellStyle name="_OPERATION_limit status-  March '09_1_Financial Statement - EGMCL 30th  June'10(New)" xfId="1936" xr:uid="{00000000-0005-0000-0000-00007A120000}"/>
    <cellStyle name="_OPERATION_limit status-  March '09_1_Financial Statement - EGMCL 30th Sep '2010" xfId="1937" xr:uid="{00000000-0005-0000-0000-00007B120000}"/>
    <cellStyle name="_OPERATION_limit status-  March '09_1_Financial Statement - EGMCL dated 17.06.10" xfId="1938" xr:uid="{00000000-0005-0000-0000-00007C120000}"/>
    <cellStyle name="_OPERATION_limit status-  March '09_1_Financial Statement - EGMCL May'10" xfId="1939" xr:uid="{00000000-0005-0000-0000-00007D120000}"/>
    <cellStyle name="_OPERATION_limit status-  March '09_1_Import Register (Unit-1)" xfId="3739" xr:uid="{00000000-0005-0000-0000-00007E120000}"/>
    <cellStyle name="_OPERATION_limit status-  March '09_1_Import Register (Unit-1) 2" xfId="3740" xr:uid="{00000000-0005-0000-0000-00007F120000}"/>
    <cellStyle name="_OPERATION_limit status-  March '09_1_June Export" xfId="6705" xr:uid="{00000000-0005-0000-0000-000080120000}"/>
    <cellStyle name="_OPERATION_limit status-  March '09_1_June Export 2" xfId="6706" xr:uid="{00000000-0005-0000-0000-000081120000}"/>
    <cellStyle name="_OPERATION_limit status-  March '09_1_June Export 3" xfId="6707" xr:uid="{00000000-0005-0000-0000-000082120000}"/>
    <cellStyle name="_OPERATION_limit status-  March '09_1_June Import" xfId="6708" xr:uid="{00000000-0005-0000-0000-000083120000}"/>
    <cellStyle name="_OPERATION_limit status-  March '09_1_June Import 2" xfId="6709" xr:uid="{00000000-0005-0000-0000-000084120000}"/>
    <cellStyle name="_OPERATION_limit status-  March '09_1_June Import 3" xfId="6710" xr:uid="{00000000-0005-0000-0000-000085120000}"/>
    <cellStyle name="_OPERATION_limit status-  March '09_1_Summary OF Stock " xfId="1940" xr:uid="{00000000-0005-0000-0000-000086120000}"/>
    <cellStyle name="_OPERATION_limit status-  March '09_1_Summary OF Stock _Addition Fixed Assets" xfId="1941" xr:uid="{00000000-0005-0000-0000-000087120000}"/>
    <cellStyle name="_OPERATION_limit status-  March '09_1_Summary OF Stock _Book2" xfId="1942" xr:uid="{00000000-0005-0000-0000-000088120000}"/>
    <cellStyle name="_OPERATION_limit status-  March '09_1_Summary OF Stock _Closing Stock of 31st August'10" xfId="1943" xr:uid="{00000000-0005-0000-0000-000089120000}"/>
    <cellStyle name="_OPERATION_limit status-  March '09_1_Summary OF Stock _Copy of Fabrics Closing Stock of 09-10" xfId="1944" xr:uid="{00000000-0005-0000-0000-00008A120000}"/>
    <cellStyle name="_OPERATION_limit status-  March '09_1_Summary OF Stock _Financial Statement - EGMCL 30th  June'10(New)" xfId="1945" xr:uid="{00000000-0005-0000-0000-00008B120000}"/>
    <cellStyle name="_OPERATION_limit status-  March '09_1_Summary OF Stock _Financial Statement - EGMCL 30th Sep '2010" xfId="1946" xr:uid="{00000000-0005-0000-0000-00008C120000}"/>
    <cellStyle name="_OPERATION_limit status-  March '09_1_Transit" xfId="1947" xr:uid="{00000000-0005-0000-0000-00008D120000}"/>
    <cellStyle name="_OPERATION_limit status-  March '09_1_TrialBal 30th June '10-2" xfId="1948" xr:uid="{00000000-0005-0000-0000-00008E120000}"/>
    <cellStyle name="_OPERATION_limit status-  March '09_Addition Fixed Assets" xfId="1949" xr:uid="{00000000-0005-0000-0000-00008F120000}"/>
    <cellStyle name="_OPERATION_limit status-  March '09_BANK POSITION FOR ALL BANK ( CITI, HSBC &amp; SCB )" xfId="6711" xr:uid="{00000000-0005-0000-0000-000090120000}"/>
    <cellStyle name="_OPERATION_limit status-  March '09_BANK POSITION FOR ALL BANK ( CITI, HSBC &amp; SCB ) 2" xfId="6712" xr:uid="{00000000-0005-0000-0000-000091120000}"/>
    <cellStyle name="_OPERATION_limit status-  March '09_BANK POSITION FOR ALL BANK ( CITI, HSBC &amp; SCB ) 3" xfId="6713" xr:uid="{00000000-0005-0000-0000-000092120000}"/>
    <cellStyle name="_OPERATION_limit status-  March '09_BANK POSITION FOR ALL BANK ( CITI, HSBC , SCB &amp; EBL )" xfId="6714" xr:uid="{00000000-0005-0000-0000-000093120000}"/>
    <cellStyle name="_OPERATION_limit status-  March '09_BANK POSITION FOR ALL BANK ( CITI, HSBC , SCB &amp; EBL ) 2" xfId="7910" xr:uid="{00000000-0005-0000-0000-000094120000}"/>
    <cellStyle name="_OPERATION_limit status-  March '09_Book2" xfId="1950" xr:uid="{00000000-0005-0000-0000-000095120000}"/>
    <cellStyle name="_OPERATION_limit status-  March '09_Citi MOB - June, 2011 ( Final )- REVISED" xfId="6715" xr:uid="{00000000-0005-0000-0000-000096120000}"/>
    <cellStyle name="_OPERATION_limit status-  March '09_CITI MOB  Month of December 2011- Final" xfId="6716" xr:uid="{00000000-0005-0000-0000-000097120000}"/>
    <cellStyle name="_OPERATION_limit status-  March '09_Closing Stock of 31st August'10" xfId="1951" xr:uid="{00000000-0005-0000-0000-000098120000}"/>
    <cellStyle name="_OPERATION_limit status-  March '09_Copy of Fabrics Closing Stock of 09-10" xfId="1952" xr:uid="{00000000-0005-0000-0000-000099120000}"/>
    <cellStyle name="_OPERATION_limit status-  March '09_EGMCL-FUND-PLAN-CITI" xfId="6717" xr:uid="{00000000-0005-0000-0000-00009A120000}"/>
    <cellStyle name="_OPERATION_limit status-  March '09_EGMCL-FUND-PLAN-CITI -1" xfId="6718" xr:uid="{00000000-0005-0000-0000-00009B120000}"/>
    <cellStyle name="_OPERATION_limit status-  March '09_EGMCL-FUND-PLAN-CITI -1 2" xfId="6719" xr:uid="{00000000-0005-0000-0000-00009C120000}"/>
    <cellStyle name="_OPERATION_limit status-  March '09_EGMCL-FUND-PLAN-CITI -1 3" xfId="6720" xr:uid="{00000000-0005-0000-0000-00009D120000}"/>
    <cellStyle name="_OPERATION_limit status-  March '09_EGMCL-FUND-PLAN-CITI 2" xfId="6721" xr:uid="{00000000-0005-0000-0000-00009E120000}"/>
    <cellStyle name="_OPERATION_limit status-  March '09_EGMCL-FUND-PLAN-CITI 3" xfId="6722" xr:uid="{00000000-0005-0000-0000-00009F120000}"/>
    <cellStyle name="_OPERATION_limit status-  March '09_EGMCL-FUND-PLAN-CITI 4" xfId="7911" xr:uid="{00000000-0005-0000-0000-0000A0120000}"/>
    <cellStyle name="_OPERATION_limit status-  March '09_Financial Statement - EGMCL 30th  June'10(New)" xfId="1953" xr:uid="{00000000-0005-0000-0000-0000A1120000}"/>
    <cellStyle name="_OPERATION_limit status-  March '09_Financial Statement - EGMCL 30th Sep '2010" xfId="1954" xr:uid="{00000000-0005-0000-0000-0000A2120000}"/>
    <cellStyle name="_OPERATION_limit status-  March '09_Financial Statement - EGMCL dated 17.06.10" xfId="1955" xr:uid="{00000000-0005-0000-0000-0000A3120000}"/>
    <cellStyle name="_OPERATION_limit status-  March '09_Financial Statement - EGMCL May'10" xfId="1956" xr:uid="{00000000-0005-0000-0000-0000A4120000}"/>
    <cellStyle name="_OPERATION_limit status-  March '09_Import Register (Unit-1)" xfId="3741" xr:uid="{00000000-0005-0000-0000-0000A5120000}"/>
    <cellStyle name="_OPERATION_limit status-  March '09_Import Register (Unit-1) 2" xfId="3742" xr:uid="{00000000-0005-0000-0000-0000A6120000}"/>
    <cellStyle name="_OPERATION_limit status-  March '09_June Export" xfId="6723" xr:uid="{00000000-0005-0000-0000-0000A7120000}"/>
    <cellStyle name="_OPERATION_limit status-  March '09_June Export 2" xfId="6724" xr:uid="{00000000-0005-0000-0000-0000A8120000}"/>
    <cellStyle name="_OPERATION_limit status-  March '09_June Export 3" xfId="6725" xr:uid="{00000000-0005-0000-0000-0000A9120000}"/>
    <cellStyle name="_OPERATION_limit status-  March '09_June Import" xfId="6726" xr:uid="{00000000-0005-0000-0000-0000AA120000}"/>
    <cellStyle name="_OPERATION_limit status-  March '09_June Import 2" xfId="6727" xr:uid="{00000000-0005-0000-0000-0000AB120000}"/>
    <cellStyle name="_OPERATION_limit status-  March '09_June Import 3" xfId="6728" xr:uid="{00000000-0005-0000-0000-0000AC120000}"/>
    <cellStyle name="_OPERATION_limit status-  March '09_Summary OF Stock " xfId="1957" xr:uid="{00000000-0005-0000-0000-0000AD120000}"/>
    <cellStyle name="_OPERATION_limit status-  March '09_Summary OF Stock _Addition Fixed Assets" xfId="1958" xr:uid="{00000000-0005-0000-0000-0000AE120000}"/>
    <cellStyle name="_OPERATION_limit status-  March '09_Summary OF Stock _Book2" xfId="1959" xr:uid="{00000000-0005-0000-0000-0000AF120000}"/>
    <cellStyle name="_OPERATION_limit status-  March '09_Summary OF Stock _Closing Stock of 31st August'10" xfId="1960" xr:uid="{00000000-0005-0000-0000-0000B0120000}"/>
    <cellStyle name="_OPERATION_limit status-  March '09_Summary OF Stock _Copy of Fabrics Closing Stock of 09-10" xfId="1961" xr:uid="{00000000-0005-0000-0000-0000B1120000}"/>
    <cellStyle name="_OPERATION_limit status-  March '09_Summary OF Stock _Financial Statement - EGMCL 30th  June'10(New)" xfId="1962" xr:uid="{00000000-0005-0000-0000-0000B2120000}"/>
    <cellStyle name="_OPERATION_limit status-  March '09_Summary OF Stock _Financial Statement - EGMCL 30th Sep '2010" xfId="1963" xr:uid="{00000000-0005-0000-0000-0000B3120000}"/>
    <cellStyle name="_OPERATION_limit status-  March '09_Transit" xfId="1964" xr:uid="{00000000-0005-0000-0000-0000B4120000}"/>
    <cellStyle name="_OPERATION_limit status-  March '09_TrialBal 30th June '10-2" xfId="1965" xr:uid="{00000000-0005-0000-0000-0000B5120000}"/>
    <cellStyle name="_OPERATION_limit status- April  '09-CITI " xfId="1966" xr:uid="{00000000-0005-0000-0000-0000B6120000}"/>
    <cellStyle name="_OPERATION_limit status- April  '09-CITI  2" xfId="3743" xr:uid="{00000000-0005-0000-0000-0000B7120000}"/>
    <cellStyle name="_OPERATION_limit status- April  '09-CITI _Addition Fixed Assets" xfId="1967" xr:uid="{00000000-0005-0000-0000-0000B8120000}"/>
    <cellStyle name="_OPERATION_limit status- April  '09-CITI _BANK POSITION FOR ALL BANK ( CITI, HSBC &amp; SCB )" xfId="6729" xr:uid="{00000000-0005-0000-0000-0000B9120000}"/>
    <cellStyle name="_OPERATION_limit status- April  '09-CITI _BANK POSITION FOR ALL BANK ( CITI, HSBC &amp; SCB ) 2" xfId="6730" xr:uid="{00000000-0005-0000-0000-0000BA120000}"/>
    <cellStyle name="_OPERATION_limit status- April  '09-CITI _BANK POSITION FOR ALL BANK ( CITI, HSBC &amp; SCB ) 3" xfId="6731" xr:uid="{00000000-0005-0000-0000-0000BB120000}"/>
    <cellStyle name="_OPERATION_limit status- April  '09-CITI _BANK POSITION FOR ALL BANK ( CITI, HSBC , SCB &amp; EBL )" xfId="6732" xr:uid="{00000000-0005-0000-0000-0000BC120000}"/>
    <cellStyle name="_OPERATION_limit status- April  '09-CITI _BANK POSITION FOR ALL BANK ( CITI, HSBC , SCB &amp; EBL ) 2" xfId="7912" xr:uid="{00000000-0005-0000-0000-0000BD120000}"/>
    <cellStyle name="_OPERATION_limit status- April  '09-CITI _Book2" xfId="1968" xr:uid="{00000000-0005-0000-0000-0000BE120000}"/>
    <cellStyle name="_OPERATION_limit status- April  '09-CITI _Citi MOB - June, 2011 ( Final )- REVISED" xfId="6733" xr:uid="{00000000-0005-0000-0000-0000BF120000}"/>
    <cellStyle name="_OPERATION_limit status- April  '09-CITI _CITI MOB  Month of December 2011- Final" xfId="6734" xr:uid="{00000000-0005-0000-0000-0000C0120000}"/>
    <cellStyle name="_OPERATION_limit status- April  '09-CITI _Closing Stock of 31st August'10" xfId="1969" xr:uid="{00000000-0005-0000-0000-0000C1120000}"/>
    <cellStyle name="_OPERATION_limit status- April  '09-CITI _Copy of Fabrics Closing Stock of 09-10" xfId="1970" xr:uid="{00000000-0005-0000-0000-0000C2120000}"/>
    <cellStyle name="_OPERATION_limit status- April  '09-CITI _EGMCL-FUND-PLAN-CITI" xfId="6735" xr:uid="{00000000-0005-0000-0000-0000C3120000}"/>
    <cellStyle name="_OPERATION_limit status- April  '09-CITI _EGMCL-FUND-PLAN-CITI -1" xfId="6736" xr:uid="{00000000-0005-0000-0000-0000C4120000}"/>
    <cellStyle name="_OPERATION_limit status- April  '09-CITI _EGMCL-FUND-PLAN-CITI -1 2" xfId="6737" xr:uid="{00000000-0005-0000-0000-0000C5120000}"/>
    <cellStyle name="_OPERATION_limit status- April  '09-CITI _EGMCL-FUND-PLAN-CITI -1 3" xfId="6738" xr:uid="{00000000-0005-0000-0000-0000C6120000}"/>
    <cellStyle name="_OPERATION_limit status- April  '09-CITI _EGMCL-FUND-PLAN-CITI 2" xfId="6739" xr:uid="{00000000-0005-0000-0000-0000C7120000}"/>
    <cellStyle name="_OPERATION_limit status- April  '09-CITI _EGMCL-FUND-PLAN-CITI 3" xfId="6740" xr:uid="{00000000-0005-0000-0000-0000C8120000}"/>
    <cellStyle name="_OPERATION_limit status- April  '09-CITI _EGMCL-FUND-PLAN-CITI 4" xfId="7913" xr:uid="{00000000-0005-0000-0000-0000C9120000}"/>
    <cellStyle name="_OPERATION_limit status- April  '09-CITI _Financial Statement - EGMCL 30th  June'10(New)" xfId="1971" xr:uid="{00000000-0005-0000-0000-0000CA120000}"/>
    <cellStyle name="_OPERATION_limit status- April  '09-CITI _Financial Statement - EGMCL 30th Sep '2010" xfId="1972" xr:uid="{00000000-0005-0000-0000-0000CB120000}"/>
    <cellStyle name="_OPERATION_limit status- April  '09-CITI _Financial Statement - EGMCL dated 17.06.10" xfId="1973" xr:uid="{00000000-0005-0000-0000-0000CC120000}"/>
    <cellStyle name="_OPERATION_limit status- April  '09-CITI _Financial Statement - EGMCL May'10" xfId="1974" xr:uid="{00000000-0005-0000-0000-0000CD120000}"/>
    <cellStyle name="_OPERATION_limit status- April  '09-CITI _Import Register (Unit-1)" xfId="3744" xr:uid="{00000000-0005-0000-0000-0000CE120000}"/>
    <cellStyle name="_OPERATION_limit status- April  '09-CITI _Import Register (Unit-1) 2" xfId="3745" xr:uid="{00000000-0005-0000-0000-0000CF120000}"/>
    <cellStyle name="_OPERATION_limit status- April  '09-CITI _June Export" xfId="6741" xr:uid="{00000000-0005-0000-0000-0000D0120000}"/>
    <cellStyle name="_OPERATION_limit status- April  '09-CITI _June Export 2" xfId="6742" xr:uid="{00000000-0005-0000-0000-0000D1120000}"/>
    <cellStyle name="_OPERATION_limit status- April  '09-CITI _June Export 3" xfId="6743" xr:uid="{00000000-0005-0000-0000-0000D2120000}"/>
    <cellStyle name="_OPERATION_limit status- April  '09-CITI _June Import" xfId="6744" xr:uid="{00000000-0005-0000-0000-0000D3120000}"/>
    <cellStyle name="_OPERATION_limit status- April  '09-CITI _June Import 2" xfId="6745" xr:uid="{00000000-0005-0000-0000-0000D4120000}"/>
    <cellStyle name="_OPERATION_limit status- April  '09-CITI _June Import 3" xfId="6746" xr:uid="{00000000-0005-0000-0000-0000D5120000}"/>
    <cellStyle name="_OPERATION_limit status- April  '09-CITI _Summary OF Stock " xfId="1975" xr:uid="{00000000-0005-0000-0000-0000D6120000}"/>
    <cellStyle name="_OPERATION_limit status- April  '09-CITI _Summary OF Stock _Addition Fixed Assets" xfId="1976" xr:uid="{00000000-0005-0000-0000-0000D7120000}"/>
    <cellStyle name="_OPERATION_limit status- April  '09-CITI _Summary OF Stock _Book2" xfId="1977" xr:uid="{00000000-0005-0000-0000-0000D8120000}"/>
    <cellStyle name="_OPERATION_limit status- April  '09-CITI _Summary OF Stock _Closing Stock of 31st August'10" xfId="1978" xr:uid="{00000000-0005-0000-0000-0000D9120000}"/>
    <cellStyle name="_OPERATION_limit status- April  '09-CITI _Summary OF Stock _Copy of Fabrics Closing Stock of 09-10" xfId="1979" xr:uid="{00000000-0005-0000-0000-0000DA120000}"/>
    <cellStyle name="_OPERATION_limit status- April  '09-CITI _Summary OF Stock _Financial Statement - EGMCL 30th  June'10(New)" xfId="1980" xr:uid="{00000000-0005-0000-0000-0000DB120000}"/>
    <cellStyle name="_OPERATION_limit status- April  '09-CITI _Summary OF Stock _Financial Statement - EGMCL 30th Sep '2010" xfId="1981" xr:uid="{00000000-0005-0000-0000-0000DC120000}"/>
    <cellStyle name="_OPERATION_limit status- April  '09-CITI _Transit" xfId="1982" xr:uid="{00000000-0005-0000-0000-0000DD120000}"/>
    <cellStyle name="_OPERATION_limit status- April  '09-CITI _TrialBal 30th June '10-2" xfId="1983" xr:uid="{00000000-0005-0000-0000-0000DE120000}"/>
    <cellStyle name="_OPERATION_Pay Roll Analysis_Dec 08" xfId="3746" xr:uid="{00000000-0005-0000-0000-0000DF120000}"/>
    <cellStyle name="_OPERATION_Pay Roll Analysis_Dec 08 2" xfId="3747" xr:uid="{00000000-0005-0000-0000-0000E0120000}"/>
    <cellStyle name="_OPERATION_Pay Roll Analysis_Dec 08_Carton" xfId="3748" xr:uid="{00000000-0005-0000-0000-0000E1120000}"/>
    <cellStyle name="_OPERATION_Pay Roll Analysis_Dec 08_Carton 2" xfId="3749" xr:uid="{00000000-0005-0000-0000-0000E2120000}"/>
    <cellStyle name="_OPERATION_Pay Roll Analysis_Dec 08_Expenses Perfomance March'09" xfId="3750" xr:uid="{00000000-0005-0000-0000-0000E3120000}"/>
    <cellStyle name="_OPERATION_Pay Roll Analysis_Dec 08_Expenses Perfomance March'09 2" xfId="3751" xr:uid="{00000000-0005-0000-0000-0000E4120000}"/>
    <cellStyle name="_OPERATION_Pay Roll Analysis_Dec 08_EXPORT-MAY" xfId="3752" xr:uid="{00000000-0005-0000-0000-0000E5120000}"/>
    <cellStyle name="_OPERATION_Pay Roll Analysis_Dec 08_EXPORT-MAY 2" xfId="3753" xr:uid="{00000000-0005-0000-0000-0000E6120000}"/>
    <cellStyle name="_OPERATION_Pay Roll Analysis_Dec 08_MIS For the Month Of Aug_09" xfId="3754" xr:uid="{00000000-0005-0000-0000-0000E7120000}"/>
    <cellStyle name="_OPERATION_Pay Roll Analysis_Dec 08_MIS For the Month Of Aug_09 2" xfId="3755" xr:uid="{00000000-0005-0000-0000-0000E8120000}"/>
    <cellStyle name="_OPERATION_Pay Roll Analysis_Dec 08_MIS For the Month Of DEC_09" xfId="3756" xr:uid="{00000000-0005-0000-0000-0000E9120000}"/>
    <cellStyle name="_OPERATION_Pay Roll Analysis_Dec 08_MIS For the Month Of DEC_09 2" xfId="3757" xr:uid="{00000000-0005-0000-0000-0000EA120000}"/>
    <cellStyle name="_OPERATION_Pay Roll Analysis_Dec 08_MIS For the Month Of Sep_09" xfId="3758" xr:uid="{00000000-0005-0000-0000-0000EB120000}"/>
    <cellStyle name="_OPERATION_Pay Roll Analysis_Dec 08_MIS For the Month Of Sep_09 2" xfId="3759" xr:uid="{00000000-0005-0000-0000-0000EC120000}"/>
    <cellStyle name="_OPERATION_Pay Roll Analysis_Dec 08_Production  performance-May,09" xfId="3760" xr:uid="{00000000-0005-0000-0000-0000ED120000}"/>
    <cellStyle name="_OPERATION_Pay Roll Analysis_Dec 08_Production  performance-May,09 2" xfId="3761" xr:uid="{00000000-0005-0000-0000-0000EE120000}"/>
    <cellStyle name="_OPERATION_Pay Roll Analysis_Dec 08_Production Preformance report-March,09" xfId="3762" xr:uid="{00000000-0005-0000-0000-0000EF120000}"/>
    <cellStyle name="_OPERATION_Pay Roll Analysis_Dec 08_Production Preformance report-March,09 2" xfId="3763" xr:uid="{00000000-0005-0000-0000-0000F0120000}"/>
    <cellStyle name="_OPERATION_Pay Roll Analysis_Nov 08" xfId="3764" xr:uid="{00000000-0005-0000-0000-0000F1120000}"/>
    <cellStyle name="_OPERATION_Pay Roll Analysis_Nov 08 2" xfId="3765" xr:uid="{00000000-0005-0000-0000-0000F2120000}"/>
    <cellStyle name="_OPERATION_Pay Roll Analysis_Nov 08_Carton" xfId="3766" xr:uid="{00000000-0005-0000-0000-0000F3120000}"/>
    <cellStyle name="_OPERATION_Pay Roll Analysis_Nov 08_Carton 2" xfId="3767" xr:uid="{00000000-0005-0000-0000-0000F4120000}"/>
    <cellStyle name="_OPERATION_Pay Roll Analysis_Nov 08_Expenses Perfomance March'09" xfId="3768" xr:uid="{00000000-0005-0000-0000-0000F5120000}"/>
    <cellStyle name="_OPERATION_Pay Roll Analysis_Nov 08_Expenses Perfomance March'09 2" xfId="3769" xr:uid="{00000000-0005-0000-0000-0000F6120000}"/>
    <cellStyle name="_OPERATION_Pay Roll Analysis_Nov 08_EXPORT-MAY" xfId="3770" xr:uid="{00000000-0005-0000-0000-0000F7120000}"/>
    <cellStyle name="_OPERATION_Pay Roll Analysis_Nov 08_EXPORT-MAY 2" xfId="3771" xr:uid="{00000000-0005-0000-0000-0000F8120000}"/>
    <cellStyle name="_OPERATION_Pay Roll Analysis_Nov 08_MIS For the Month Of Aug_09" xfId="3772" xr:uid="{00000000-0005-0000-0000-0000F9120000}"/>
    <cellStyle name="_OPERATION_Pay Roll Analysis_Nov 08_MIS For the Month Of Aug_09 2" xfId="3773" xr:uid="{00000000-0005-0000-0000-0000FA120000}"/>
    <cellStyle name="_OPERATION_Pay Roll Analysis_Nov 08_MIS For the Month Of DEC_09" xfId="3774" xr:uid="{00000000-0005-0000-0000-0000FB120000}"/>
    <cellStyle name="_OPERATION_Pay Roll Analysis_Nov 08_MIS For the Month Of DEC_09 2" xfId="3775" xr:uid="{00000000-0005-0000-0000-0000FC120000}"/>
    <cellStyle name="_OPERATION_Pay Roll Analysis_Nov 08_MIS For the Month Of Sep_09" xfId="3776" xr:uid="{00000000-0005-0000-0000-0000FD120000}"/>
    <cellStyle name="_OPERATION_Pay Roll Analysis_Nov 08_MIS For the Month Of Sep_09 2" xfId="3777" xr:uid="{00000000-0005-0000-0000-0000FE120000}"/>
    <cellStyle name="_OPERATION_Pay Roll Analysis_Nov 08_Production  performance-May,09" xfId="3778" xr:uid="{00000000-0005-0000-0000-0000FF120000}"/>
    <cellStyle name="_OPERATION_Pay Roll Analysis_Nov 08_Production  performance-May,09 2" xfId="3779" xr:uid="{00000000-0005-0000-0000-000000130000}"/>
    <cellStyle name="_OPERATION_Pay Roll Analysis_Nov 08_Production Preformance report-March,09" xfId="3780" xr:uid="{00000000-0005-0000-0000-000001130000}"/>
    <cellStyle name="_OPERATION_Pay Roll Analysis_Nov 08_Production Preformance report-March,09 2" xfId="3781" xr:uid="{00000000-0005-0000-0000-000002130000}"/>
    <cellStyle name="_OPERATION_Pay Roll Analysis_Oct 08" xfId="3782" xr:uid="{00000000-0005-0000-0000-000003130000}"/>
    <cellStyle name="_OPERATION_Pay Roll Analysis_Oct 08 2" xfId="3783" xr:uid="{00000000-0005-0000-0000-000004130000}"/>
    <cellStyle name="_OPERATION_Pay Roll Analysis_Oct 08_Carton" xfId="3784" xr:uid="{00000000-0005-0000-0000-000005130000}"/>
    <cellStyle name="_OPERATION_Pay Roll Analysis_Oct 08_Carton 2" xfId="3785" xr:uid="{00000000-0005-0000-0000-000006130000}"/>
    <cellStyle name="_OPERATION_Pay Roll Analysis_Oct 08_Expenses Perfomance March'09" xfId="3786" xr:uid="{00000000-0005-0000-0000-000007130000}"/>
    <cellStyle name="_OPERATION_Pay Roll Analysis_Oct 08_Expenses Perfomance March'09 2" xfId="3787" xr:uid="{00000000-0005-0000-0000-000008130000}"/>
    <cellStyle name="_OPERATION_Pay Roll Analysis_Oct 08_EXPORT-MAY" xfId="3788" xr:uid="{00000000-0005-0000-0000-000009130000}"/>
    <cellStyle name="_OPERATION_Pay Roll Analysis_Oct 08_EXPORT-MAY 2" xfId="3789" xr:uid="{00000000-0005-0000-0000-00000A130000}"/>
    <cellStyle name="_OPERATION_Pay Roll Analysis_Oct 08_MIS For the Month Of Aug_09" xfId="3790" xr:uid="{00000000-0005-0000-0000-00000B130000}"/>
    <cellStyle name="_OPERATION_Pay Roll Analysis_Oct 08_MIS For the Month Of Aug_09 2" xfId="3791" xr:uid="{00000000-0005-0000-0000-00000C130000}"/>
    <cellStyle name="_OPERATION_Pay Roll Analysis_Oct 08_MIS For the Month Of DEC_09" xfId="3792" xr:uid="{00000000-0005-0000-0000-00000D130000}"/>
    <cellStyle name="_OPERATION_Pay Roll Analysis_Oct 08_MIS For the Month Of DEC_09 2" xfId="3793" xr:uid="{00000000-0005-0000-0000-00000E130000}"/>
    <cellStyle name="_OPERATION_Pay Roll Analysis_Oct 08_MIS For the Month Of Sep_09" xfId="3794" xr:uid="{00000000-0005-0000-0000-00000F130000}"/>
    <cellStyle name="_OPERATION_Pay Roll Analysis_Oct 08_MIS For the Month Of Sep_09 2" xfId="3795" xr:uid="{00000000-0005-0000-0000-000010130000}"/>
    <cellStyle name="_OPERATION_Pay Roll Analysis_Oct 08_Production  performance-May,09" xfId="3796" xr:uid="{00000000-0005-0000-0000-000011130000}"/>
    <cellStyle name="_OPERATION_Pay Roll Analysis_Oct 08_Production  performance-May,09 2" xfId="3797" xr:uid="{00000000-0005-0000-0000-000012130000}"/>
    <cellStyle name="_OPERATION_Pay Roll Analysis_Oct 08_Production Preformance report-March,09" xfId="3798" xr:uid="{00000000-0005-0000-0000-000013130000}"/>
    <cellStyle name="_OPERATION_Pay Roll Analysis_Oct 08_Production Preformance report-March,09 2" xfId="3799" xr:uid="{00000000-0005-0000-0000-000014130000}"/>
    <cellStyle name="_OPERATION_performance report- August 08 " xfId="3800" xr:uid="{00000000-0005-0000-0000-000015130000}"/>
    <cellStyle name="_OPERATION_performance report- August 08  2" xfId="3801" xr:uid="{00000000-0005-0000-0000-000016130000}"/>
    <cellStyle name="_OPERATION_performance report- August 08 _Incentive  Budget Control August'09 " xfId="3802" xr:uid="{00000000-0005-0000-0000-000017130000}"/>
    <cellStyle name="_OPERATION_performance report- August 08 _Incentive  Budget Control August'09  2" xfId="3803" xr:uid="{00000000-0005-0000-0000-000018130000}"/>
    <cellStyle name="_OPERATION_performance report- August 08 _PGCL S &amp; B analysis (Top )  May  '09  v1" xfId="3804" xr:uid="{00000000-0005-0000-0000-000019130000}"/>
    <cellStyle name="_OPERATION_performance report- August 08 _PGCL S &amp; B analysis (Top )  May  '09  v1 2" xfId="3805" xr:uid="{00000000-0005-0000-0000-00001A130000}"/>
    <cellStyle name="_OPERATION_performance report- August 08 _PGCL S &amp; B analysis (Top ) April  '09  ( R-2 on 26th May)" xfId="3806" xr:uid="{00000000-0005-0000-0000-00001B130000}"/>
    <cellStyle name="_OPERATION_performance report- August 08 _PGCL S &amp; B analysis (Top ) April  '09  ( R-2 on 26th May) 2" xfId="3807" xr:uid="{00000000-0005-0000-0000-00001C130000}"/>
    <cellStyle name="_OPERATION_performance report- August 08 _S &amp; B" xfId="3808" xr:uid="{00000000-0005-0000-0000-00001D130000}"/>
    <cellStyle name="_OPERATION_performance report- August 08 _S &amp; B 2" xfId="3809" xr:uid="{00000000-0005-0000-0000-00001E130000}"/>
    <cellStyle name="_OPERATION_performance report- August 08 _S &amp; B analysis (Top ) April  '09   " xfId="3810" xr:uid="{00000000-0005-0000-0000-00001F130000}"/>
    <cellStyle name="_OPERATION_performance report- August 08 _S &amp; B analysis (Top ) April  '09    2" xfId="3811" xr:uid="{00000000-0005-0000-0000-000020130000}"/>
    <cellStyle name="_OPERATION_performance report- August 08 _S &amp; B analysis February'10 Unit-1  " xfId="3812" xr:uid="{00000000-0005-0000-0000-000021130000}"/>
    <cellStyle name="_OPERATION_performance report- August 08 _S &amp; B analysis February'10 Unit-1   2" xfId="3813" xr:uid="{00000000-0005-0000-0000-000022130000}"/>
    <cellStyle name="_OPERATION_performance report- August 08 _S &amp; B analysis Feruary'10   " xfId="3814" xr:uid="{00000000-0005-0000-0000-000023130000}"/>
    <cellStyle name="_OPERATION_performance report- August 08 _S &amp; B analysis Feruary'10    2" xfId="3815" xr:uid="{00000000-0005-0000-0000-000024130000}"/>
    <cellStyle name="_OPERATION_performance report- August 08 _S &amp; B analysis January '10   " xfId="3816" xr:uid="{00000000-0005-0000-0000-000025130000}"/>
    <cellStyle name="_OPERATION_performance report- August 08 _S &amp; B analysis January '10    2" xfId="3817" xr:uid="{00000000-0005-0000-0000-000026130000}"/>
    <cellStyle name="_OPERATION_performance report- August 08 _S &amp; B analysis July'10 Unit-1 " xfId="6747" xr:uid="{00000000-0005-0000-0000-000027130000}"/>
    <cellStyle name="_OPERATION_performance report- August 08 _S &amp; B analysis July'10 Unit-3    " xfId="6748" xr:uid="{00000000-0005-0000-0000-000028130000}"/>
    <cellStyle name="_OPERATION_performance report- August 08 _S &amp; B analysis June10 Unit-1 " xfId="6749" xr:uid="{00000000-0005-0000-0000-000029130000}"/>
    <cellStyle name="_OPERATION_performance report- August 08 _S &amp; B analysis March 10 Unit-1  " xfId="3818" xr:uid="{00000000-0005-0000-0000-00002A130000}"/>
    <cellStyle name="_OPERATION_performance report- August 08 _S &amp; B analysis March 10 Unit-1   2" xfId="3819" xr:uid="{00000000-0005-0000-0000-00002B130000}"/>
    <cellStyle name="_OPERATION_performance report- August 08 _S &amp; B analysis May 10 Unit-1 " xfId="6750" xr:uid="{00000000-0005-0000-0000-00002C130000}"/>
    <cellStyle name="_OPERATION_performance report- July 08( R-1) " xfId="3820" xr:uid="{00000000-0005-0000-0000-00002D130000}"/>
    <cellStyle name="_OPERATION_performance report- July 08( R-1)  2" xfId="3821" xr:uid="{00000000-0005-0000-0000-00002E130000}"/>
    <cellStyle name="_OPERATION_performance report- July 08( R-1) _Incentive  Budget Control August'09 " xfId="3822" xr:uid="{00000000-0005-0000-0000-00002F130000}"/>
    <cellStyle name="_OPERATION_performance report- July 08( R-1) _Incentive  Budget Control August'09  2" xfId="3823" xr:uid="{00000000-0005-0000-0000-000030130000}"/>
    <cellStyle name="_OPERATION_performance report- July 08( R-1) _PGCL S &amp; B analysis (Top )  May  '09  v1" xfId="3824" xr:uid="{00000000-0005-0000-0000-000031130000}"/>
    <cellStyle name="_OPERATION_performance report- July 08( R-1) _PGCL S &amp; B analysis (Top )  May  '09  v1 2" xfId="3825" xr:uid="{00000000-0005-0000-0000-000032130000}"/>
    <cellStyle name="_OPERATION_performance report- July 08( R-1) _PGCL S &amp; B analysis (Top ) April  '09  ( R-2 on 26th May)" xfId="3826" xr:uid="{00000000-0005-0000-0000-000033130000}"/>
    <cellStyle name="_OPERATION_performance report- July 08( R-1) _PGCL S &amp; B analysis (Top ) April  '09  ( R-2 on 26th May) 2" xfId="3827" xr:uid="{00000000-0005-0000-0000-000034130000}"/>
    <cellStyle name="_OPERATION_performance report- July 08( R-1) _S &amp; B" xfId="3828" xr:uid="{00000000-0005-0000-0000-000035130000}"/>
    <cellStyle name="_OPERATION_performance report- July 08( R-1) _S &amp; B 2" xfId="3829" xr:uid="{00000000-0005-0000-0000-000036130000}"/>
    <cellStyle name="_OPERATION_performance report- July 08( R-1) _S &amp; B analysis (Top ) April  '09   " xfId="3830" xr:uid="{00000000-0005-0000-0000-000037130000}"/>
    <cellStyle name="_OPERATION_performance report- July 08( R-1) _S &amp; B analysis (Top ) April  '09    2" xfId="3831" xr:uid="{00000000-0005-0000-0000-000038130000}"/>
    <cellStyle name="_OPERATION_performance report- July 08( R-1) _S &amp; B analysis February'10 Unit-1  " xfId="3832" xr:uid="{00000000-0005-0000-0000-000039130000}"/>
    <cellStyle name="_OPERATION_performance report- July 08( R-1) _S &amp; B analysis February'10 Unit-1   2" xfId="3833" xr:uid="{00000000-0005-0000-0000-00003A130000}"/>
    <cellStyle name="_OPERATION_performance report- July 08( R-1) _S &amp; B analysis Feruary'10   " xfId="3834" xr:uid="{00000000-0005-0000-0000-00003B130000}"/>
    <cellStyle name="_OPERATION_performance report- July 08( R-1) _S &amp; B analysis Feruary'10    2" xfId="3835" xr:uid="{00000000-0005-0000-0000-00003C130000}"/>
    <cellStyle name="_OPERATION_performance report- July 08( R-1) _S &amp; B analysis January '10   " xfId="3836" xr:uid="{00000000-0005-0000-0000-00003D130000}"/>
    <cellStyle name="_OPERATION_performance report- July 08( R-1) _S &amp; B analysis January '10    2" xfId="3837" xr:uid="{00000000-0005-0000-0000-00003E130000}"/>
    <cellStyle name="_OPERATION_performance report- July 08( R-1) _S &amp; B analysis July'10 Unit-1 " xfId="6751" xr:uid="{00000000-0005-0000-0000-00003F130000}"/>
    <cellStyle name="_OPERATION_performance report- July 08( R-1) _S &amp; B analysis July'10 Unit-3    " xfId="6752" xr:uid="{00000000-0005-0000-0000-000040130000}"/>
    <cellStyle name="_OPERATION_performance report- July 08( R-1) _S &amp; B analysis June10 Unit-1 " xfId="6753" xr:uid="{00000000-0005-0000-0000-000041130000}"/>
    <cellStyle name="_OPERATION_performance report- July 08( R-1) _S &amp; B analysis March 10 Unit-1  " xfId="3838" xr:uid="{00000000-0005-0000-0000-000042130000}"/>
    <cellStyle name="_OPERATION_performance report- July 08( R-1) _S &amp; B analysis March 10 Unit-1   2" xfId="3839" xr:uid="{00000000-0005-0000-0000-000043130000}"/>
    <cellStyle name="_OPERATION_performance report- July 08( R-1) _S &amp; B analysis May 10 Unit-1 " xfId="6754" xr:uid="{00000000-0005-0000-0000-000044130000}"/>
    <cellStyle name="_OPERATION_performance report- June 08 ( R-1)" xfId="3840" xr:uid="{00000000-0005-0000-0000-000045130000}"/>
    <cellStyle name="_OPERATION_performance report- June 08 ( R-1) 2" xfId="3841" xr:uid="{00000000-0005-0000-0000-000046130000}"/>
    <cellStyle name="_OPERATION_performance report- June 08 ( R-1)_Incentive  Budget Control August'09 " xfId="3842" xr:uid="{00000000-0005-0000-0000-000047130000}"/>
    <cellStyle name="_OPERATION_performance report- June 08 ( R-1)_Incentive  Budget Control August'09  2" xfId="3843" xr:uid="{00000000-0005-0000-0000-000048130000}"/>
    <cellStyle name="_OPERATION_performance report- June 08 ( R-1)_PGCL S &amp; B analysis (Top )  May  '09  v1" xfId="3844" xr:uid="{00000000-0005-0000-0000-000049130000}"/>
    <cellStyle name="_OPERATION_performance report- June 08 ( R-1)_PGCL S &amp; B analysis (Top )  May  '09  v1 2" xfId="3845" xr:uid="{00000000-0005-0000-0000-00004A130000}"/>
    <cellStyle name="_OPERATION_performance report- June 08 ( R-1)_PGCL S &amp; B analysis (Top ) April  '09  ( R-2 on 26th May)" xfId="3846" xr:uid="{00000000-0005-0000-0000-00004B130000}"/>
    <cellStyle name="_OPERATION_performance report- June 08 ( R-1)_PGCL S &amp; B analysis (Top ) April  '09  ( R-2 on 26th May) 2" xfId="3847" xr:uid="{00000000-0005-0000-0000-00004C130000}"/>
    <cellStyle name="_OPERATION_performance report- June 08 ( R-1)_S &amp; B" xfId="3848" xr:uid="{00000000-0005-0000-0000-00004D130000}"/>
    <cellStyle name="_OPERATION_performance report- June 08 ( R-1)_S &amp; B 2" xfId="3849" xr:uid="{00000000-0005-0000-0000-00004E130000}"/>
    <cellStyle name="_OPERATION_performance report- June 08 ( R-1)_S &amp; B analysis (Top ) April  '09   " xfId="3850" xr:uid="{00000000-0005-0000-0000-00004F130000}"/>
    <cellStyle name="_OPERATION_performance report- June 08 ( R-1)_S &amp; B analysis (Top ) April  '09    2" xfId="3851" xr:uid="{00000000-0005-0000-0000-000050130000}"/>
    <cellStyle name="_OPERATION_performance report- June 08 ( R-1)_S &amp; B analysis February'10 Unit-1  " xfId="3852" xr:uid="{00000000-0005-0000-0000-000051130000}"/>
    <cellStyle name="_OPERATION_performance report- June 08 ( R-1)_S &amp; B analysis February'10 Unit-1   2" xfId="3853" xr:uid="{00000000-0005-0000-0000-000052130000}"/>
    <cellStyle name="_OPERATION_performance report- June 08 ( R-1)_S &amp; B analysis Feruary'10   " xfId="3854" xr:uid="{00000000-0005-0000-0000-000053130000}"/>
    <cellStyle name="_OPERATION_performance report- June 08 ( R-1)_S &amp; B analysis Feruary'10    2" xfId="3855" xr:uid="{00000000-0005-0000-0000-000054130000}"/>
    <cellStyle name="_OPERATION_performance report- June 08 ( R-1)_S &amp; B analysis January '10   " xfId="3856" xr:uid="{00000000-0005-0000-0000-000055130000}"/>
    <cellStyle name="_OPERATION_performance report- June 08 ( R-1)_S &amp; B analysis January '10    2" xfId="3857" xr:uid="{00000000-0005-0000-0000-000056130000}"/>
    <cellStyle name="_OPERATION_performance report- June 08 ( R-1)_S &amp; B analysis July'10 Unit-1 " xfId="6755" xr:uid="{00000000-0005-0000-0000-000057130000}"/>
    <cellStyle name="_OPERATION_performance report- June 08 ( R-1)_S &amp; B analysis July'10 Unit-3    " xfId="6756" xr:uid="{00000000-0005-0000-0000-000058130000}"/>
    <cellStyle name="_OPERATION_performance report- June 08 ( R-1)_S &amp; B analysis June10 Unit-1 " xfId="6757" xr:uid="{00000000-0005-0000-0000-000059130000}"/>
    <cellStyle name="_OPERATION_performance report- June 08 ( R-1)_S &amp; B analysis March 10 Unit-1  " xfId="3858" xr:uid="{00000000-0005-0000-0000-00005A130000}"/>
    <cellStyle name="_OPERATION_performance report- June 08 ( R-1)_S &amp; B analysis March 10 Unit-1   2" xfId="3859" xr:uid="{00000000-0005-0000-0000-00005B130000}"/>
    <cellStyle name="_OPERATION_performance report- June 08 ( R-1)_S &amp; B analysis May 10 Unit-1 " xfId="6758" xr:uid="{00000000-0005-0000-0000-00005C130000}"/>
    <cellStyle name="_OPERATION_performance report of Formate" xfId="3860" xr:uid="{00000000-0005-0000-0000-00005D130000}"/>
    <cellStyle name="_OPERATION_performance report of Formate 2" xfId="3861" xr:uid="{00000000-0005-0000-0000-00005E130000}"/>
    <cellStyle name="_OPERATION_PGCL S &amp; B analysis (Top )  May  '09  v1" xfId="3862" xr:uid="{00000000-0005-0000-0000-00005F130000}"/>
    <cellStyle name="_OPERATION_PGCL S &amp; B analysis (Top )  May  '09  v1 2" xfId="3863" xr:uid="{00000000-0005-0000-0000-000060130000}"/>
    <cellStyle name="_OPERATION_PGCL S &amp; B analysis (Top ) April  '09  ( R-2 on 26th May)" xfId="3864" xr:uid="{00000000-0005-0000-0000-000061130000}"/>
    <cellStyle name="_OPERATION_PGCL S &amp; B analysis (Top ) April  '09  ( R-2 on 26th May) 2" xfId="3865" xr:uid="{00000000-0005-0000-0000-000062130000}"/>
    <cellStyle name="_OPERATION_Prod Perfomance Feb '09" xfId="3866" xr:uid="{00000000-0005-0000-0000-000063130000}"/>
    <cellStyle name="_OPERATION_Prod Perfomance Feb '09 2" xfId="3867" xr:uid="{00000000-0005-0000-0000-000064130000}"/>
    <cellStyle name="_OPERATION_Production  performance-May,09" xfId="3868" xr:uid="{00000000-0005-0000-0000-000065130000}"/>
    <cellStyle name="_OPERATION_Production  performance-May,09 2" xfId="3869" xr:uid="{00000000-0005-0000-0000-000066130000}"/>
    <cellStyle name="_OPERATION_Production Perfomsnce Feb '09" xfId="3870" xr:uid="{00000000-0005-0000-0000-000067130000}"/>
    <cellStyle name="_OPERATION_Production Perfomsnce Feb '09 2" xfId="3871" xr:uid="{00000000-0005-0000-0000-000068130000}"/>
    <cellStyle name="_OPERATION_Production Perfomsnce Feb '09_Production Preformance report-March,09" xfId="3872" xr:uid="{00000000-0005-0000-0000-000069130000}"/>
    <cellStyle name="_OPERATION_Production Perfomsnce Feb '09_Production Preformance report-March,09 2" xfId="3873" xr:uid="{00000000-0005-0000-0000-00006A130000}"/>
    <cellStyle name="_OPERATION_Production Perfomsnce Jan'09" xfId="3874" xr:uid="{00000000-0005-0000-0000-00006B130000}"/>
    <cellStyle name="_OPERATION_Production Perfomsnce Jan'09 2" xfId="3875" xr:uid="{00000000-0005-0000-0000-00006C130000}"/>
    <cellStyle name="_OPERATION_Production Perfomsnce Jan'09_Production Preformance report-March,09" xfId="3876" xr:uid="{00000000-0005-0000-0000-00006D130000}"/>
    <cellStyle name="_OPERATION_Production Perfomsnce Jan'09_Production Preformance report-March,09 2" xfId="3877" xr:uid="{00000000-0005-0000-0000-00006E130000}"/>
    <cellStyle name="_OPERATION_Provisional  Interst August  '09 " xfId="1984" xr:uid="{00000000-0005-0000-0000-00006F130000}"/>
    <cellStyle name="_OPERATION_Provisional  Interst August  '09  2" xfId="3878" xr:uid="{00000000-0005-0000-0000-000070130000}"/>
    <cellStyle name="_OPERATION_Provisional  Interst August  '09 _Addition Fixed Assets" xfId="1985" xr:uid="{00000000-0005-0000-0000-000071130000}"/>
    <cellStyle name="_OPERATION_Provisional  Interst August  '09 _Book2" xfId="1986" xr:uid="{00000000-0005-0000-0000-000072130000}"/>
    <cellStyle name="_OPERATION_Provisional  Interst August  '09 _Closing Stock of 31st August'10" xfId="1987" xr:uid="{00000000-0005-0000-0000-000073130000}"/>
    <cellStyle name="_OPERATION_Provisional  Interst August  '09 _Copy of Fabrics Closing Stock of 09-10" xfId="1988" xr:uid="{00000000-0005-0000-0000-000074130000}"/>
    <cellStyle name="_OPERATION_Provisional  Interst August  '09 _Financial Statement - EGMCL 30th  June'10(New)" xfId="1989" xr:uid="{00000000-0005-0000-0000-000075130000}"/>
    <cellStyle name="_OPERATION_Provisional  Interst August  '09 _Financial Statement - EGMCL 30th Sep '2010" xfId="1990" xr:uid="{00000000-0005-0000-0000-000076130000}"/>
    <cellStyle name="_OPERATION_Provisional  Interst August  '09 _Financial Statement - EGMCL dated 17.06.10" xfId="1991" xr:uid="{00000000-0005-0000-0000-000077130000}"/>
    <cellStyle name="_OPERATION_Provisional  Interst August  '09 _Financial Statement - EGMCL May'10" xfId="1992" xr:uid="{00000000-0005-0000-0000-000078130000}"/>
    <cellStyle name="_OPERATION_Provisional  Interst August  '09 _Import Register (Unit-1)" xfId="3879" xr:uid="{00000000-0005-0000-0000-000079130000}"/>
    <cellStyle name="_OPERATION_Provisional  Interst August  '09 _Import Register (Unit-1) 2" xfId="3880" xr:uid="{00000000-0005-0000-0000-00007A130000}"/>
    <cellStyle name="_OPERATION_Provisional  Interst August  '09 _Summary OF Stock " xfId="1993" xr:uid="{00000000-0005-0000-0000-00007B130000}"/>
    <cellStyle name="_OPERATION_Provisional  Interst August  '09 _Summary OF Stock _Addition Fixed Assets" xfId="1994" xr:uid="{00000000-0005-0000-0000-00007C130000}"/>
    <cellStyle name="_OPERATION_Provisional  Interst August  '09 _Summary OF Stock _Book2" xfId="1995" xr:uid="{00000000-0005-0000-0000-00007D130000}"/>
    <cellStyle name="_OPERATION_Provisional  Interst August  '09 _Summary OF Stock _Closing Stock of 31st August'10" xfId="1996" xr:uid="{00000000-0005-0000-0000-00007E130000}"/>
    <cellStyle name="_OPERATION_Provisional  Interst August  '09 _Summary OF Stock _Copy of Fabrics Closing Stock of 09-10" xfId="1997" xr:uid="{00000000-0005-0000-0000-00007F130000}"/>
    <cellStyle name="_OPERATION_Provisional  Interst August  '09 _Summary OF Stock _Financial Statement - EGMCL 30th  June'10(New)" xfId="1998" xr:uid="{00000000-0005-0000-0000-000080130000}"/>
    <cellStyle name="_OPERATION_Provisional  Interst August  '09 _Summary OF Stock _Financial Statement - EGMCL 30th Sep '2010" xfId="1999" xr:uid="{00000000-0005-0000-0000-000081130000}"/>
    <cellStyle name="_OPERATION_Provisional  Interst August  '09 _Transit" xfId="2000" xr:uid="{00000000-0005-0000-0000-000082130000}"/>
    <cellStyle name="_OPERATION_Provisional  Interst August  '09 _TrialBal 30th June '10-2" xfId="2001" xr:uid="{00000000-0005-0000-0000-000083130000}"/>
    <cellStyle name="_OPERATION_S &amp; B" xfId="3881" xr:uid="{00000000-0005-0000-0000-000084130000}"/>
    <cellStyle name="_OPERATION_S &amp; B 2" xfId="3882" xr:uid="{00000000-0005-0000-0000-000085130000}"/>
    <cellStyle name="_OPERATION_S &amp; B analysis (Top ) April  '09   " xfId="3883" xr:uid="{00000000-0005-0000-0000-000086130000}"/>
    <cellStyle name="_OPERATION_S &amp; B analysis (Top ) April  '09    2" xfId="3884" xr:uid="{00000000-0005-0000-0000-000087130000}"/>
    <cellStyle name="_OPERATION_S &amp; B analysis February'10 Unit-1  " xfId="3885" xr:uid="{00000000-0005-0000-0000-000088130000}"/>
    <cellStyle name="_OPERATION_S &amp; B analysis February'10 Unit-1   2" xfId="3886" xr:uid="{00000000-0005-0000-0000-000089130000}"/>
    <cellStyle name="_OPERATION_S &amp; B analysis Feruary'10   " xfId="3887" xr:uid="{00000000-0005-0000-0000-00008A130000}"/>
    <cellStyle name="_OPERATION_S &amp; B analysis Feruary'10    2" xfId="3888" xr:uid="{00000000-0005-0000-0000-00008B130000}"/>
    <cellStyle name="_OPERATION_S &amp; B analysis January '10   " xfId="3889" xr:uid="{00000000-0005-0000-0000-00008C130000}"/>
    <cellStyle name="_OPERATION_S &amp; B analysis January '10    2" xfId="3890" xr:uid="{00000000-0005-0000-0000-00008D130000}"/>
    <cellStyle name="_OPERATION_S &amp; B analysis July'10 Unit-1 " xfId="6759" xr:uid="{00000000-0005-0000-0000-00008E130000}"/>
    <cellStyle name="_OPERATION_S &amp; B analysis July'10 Unit-3    " xfId="6760" xr:uid="{00000000-0005-0000-0000-00008F130000}"/>
    <cellStyle name="_OPERATION_S &amp; B analysis June10 Unit-1 " xfId="6761" xr:uid="{00000000-0005-0000-0000-000090130000}"/>
    <cellStyle name="_OPERATION_S &amp; B analysis March 10 Unit-1  " xfId="3891" xr:uid="{00000000-0005-0000-0000-000091130000}"/>
    <cellStyle name="_OPERATION_S &amp; B analysis March 10 Unit-1   2" xfId="3892" xr:uid="{00000000-0005-0000-0000-000092130000}"/>
    <cellStyle name="_OPERATION_S &amp; B analysis May 10 Unit-1 " xfId="6762" xr:uid="{00000000-0005-0000-0000-000093130000}"/>
    <cellStyle name="_OPERATION_Summary OF Stock " xfId="2002" xr:uid="{00000000-0005-0000-0000-000094130000}"/>
    <cellStyle name="_OPERATION_Summary OF Stock _Addition Fixed Assets" xfId="2003" xr:uid="{00000000-0005-0000-0000-000095130000}"/>
    <cellStyle name="_OPERATION_Summary OF Stock _Book2" xfId="2004" xr:uid="{00000000-0005-0000-0000-000096130000}"/>
    <cellStyle name="_OPERATION_Summary OF Stock _Closing Stock of 31st August'10" xfId="2005" xr:uid="{00000000-0005-0000-0000-000097130000}"/>
    <cellStyle name="_OPERATION_Summary OF Stock _Copy of Fabrics Closing Stock of 09-10" xfId="2006" xr:uid="{00000000-0005-0000-0000-000098130000}"/>
    <cellStyle name="_OPERATION_Summary OF Stock _Financial Statement - EGMCL 30th  June'10(New)" xfId="2007" xr:uid="{00000000-0005-0000-0000-000099130000}"/>
    <cellStyle name="_OPERATION_Summary OF Stock _Financial Statement - EGMCL 30th Sep '2010" xfId="2008" xr:uid="{00000000-0005-0000-0000-00009A130000}"/>
    <cellStyle name="_OPERATION_Transit" xfId="2009" xr:uid="{00000000-0005-0000-0000-00009B130000}"/>
    <cellStyle name="_OPERATION_TrialBal 30th June '10-2" xfId="2010" xr:uid="{00000000-0005-0000-0000-00009C130000}"/>
    <cellStyle name="_OPERATION_Washing" xfId="2011" xr:uid="{00000000-0005-0000-0000-00009D130000}"/>
    <cellStyle name="_OPERATION_Washing 2" xfId="3893" xr:uid="{00000000-0005-0000-0000-00009E130000}"/>
    <cellStyle name="_OPERATION_Weekly Report Last Week" xfId="3894" xr:uid="{00000000-0005-0000-0000-00009F130000}"/>
    <cellStyle name="_OPERATION_Weekly Report Last Week 2" xfId="3895" xr:uid="{00000000-0005-0000-0000-0000A0130000}"/>
    <cellStyle name="_OPERATION_Weekly Report Last Week_Production Preformance report-March,09" xfId="3896" xr:uid="{00000000-0005-0000-0000-0000A1130000}"/>
    <cellStyle name="_OPERATION_Weekly Report Last Week_Production Preformance report-March,09 2" xfId="3897" xr:uid="{00000000-0005-0000-0000-0000A2130000}"/>
    <cellStyle name="_OPERATION_Weekly Repot Last Week of Feb'09" xfId="3898" xr:uid="{00000000-0005-0000-0000-0000A3130000}"/>
    <cellStyle name="_OPERATION_Weekly Repot Last Week of Feb'09 2" xfId="3899" xr:uid="{00000000-0005-0000-0000-0000A4130000}"/>
    <cellStyle name="_OPERATION_Weekly Repot Last Week of Feb'09_Production Preformance report-March,09" xfId="3900" xr:uid="{00000000-0005-0000-0000-0000A5130000}"/>
    <cellStyle name="_OPERATION_Weekly Repot Last Week of Feb'09_Production Preformance report-March,09 2" xfId="3901" xr:uid="{00000000-0005-0000-0000-0000A6130000}"/>
    <cellStyle name="_OPERATION_Working of Production Performance May '09" xfId="3902" xr:uid="{00000000-0005-0000-0000-0000A7130000}"/>
    <cellStyle name="_OPERATION_Working of Production Performance May '09 2" xfId="3903" xr:uid="{00000000-0005-0000-0000-0000A8130000}"/>
    <cellStyle name="_Overall funds reconciliation" xfId="2012" xr:uid="{00000000-0005-0000-0000-0000A9130000}"/>
    <cellStyle name="_Overall funds reconciliation_Addition Fixed Assets" xfId="2013" xr:uid="{00000000-0005-0000-0000-0000AA130000}"/>
    <cellStyle name="_Overall funds reconciliation_Book2" xfId="2014" xr:uid="{00000000-0005-0000-0000-0000AB130000}"/>
    <cellStyle name="_Overall funds reconciliation_Closing Stock of 31st August'10" xfId="2015" xr:uid="{00000000-0005-0000-0000-0000AC130000}"/>
    <cellStyle name="_Overall funds reconciliation_Copy of Fabrics Closing Stock of 09-10" xfId="2016" xr:uid="{00000000-0005-0000-0000-0000AD130000}"/>
    <cellStyle name="_Overall funds reconciliation_EGMCL  Cash flow -  Oct. 19" xfId="2017" xr:uid="{00000000-0005-0000-0000-0000AE130000}"/>
    <cellStyle name="_Overall funds reconciliation_EGMCL  Cash flow -  Oct. 19_Addition Fixed Assets" xfId="2018" xr:uid="{00000000-0005-0000-0000-0000AF130000}"/>
    <cellStyle name="_Overall funds reconciliation_EGMCL  Cash flow -  Oct. 19_Book2" xfId="2019" xr:uid="{00000000-0005-0000-0000-0000B0130000}"/>
    <cellStyle name="_Overall funds reconciliation_EGMCL  Cash flow -  Oct. 19_Closing Stock of 31st August'10" xfId="2020" xr:uid="{00000000-0005-0000-0000-0000B1130000}"/>
    <cellStyle name="_Overall funds reconciliation_EGMCL  Cash flow -  Oct. 19_Copy of Fabrics Closing Stock of 09-10" xfId="2021" xr:uid="{00000000-0005-0000-0000-0000B2130000}"/>
    <cellStyle name="_Overall funds reconciliation_EGMCL  Cash flow -  Oct. 19_Financial Statement - EGMCL 30th  June'10(New)" xfId="2022" xr:uid="{00000000-0005-0000-0000-0000B3130000}"/>
    <cellStyle name="_Overall funds reconciliation_EGMCL  Cash flow -  Oct. 19_Financial Statement - EGMCL 30th Sep '2010" xfId="2023" xr:uid="{00000000-0005-0000-0000-0000B4130000}"/>
    <cellStyle name="_Overall funds reconciliation_EGMCL  Cash flow -  Oct. 19_Financial Statement - EGMCL dated 17.06.10" xfId="2024" xr:uid="{00000000-0005-0000-0000-0000B5130000}"/>
    <cellStyle name="_Overall funds reconciliation_EGMCL  Cash flow -  Oct. 19_Financial Statement - EGMCL May'10" xfId="2025" xr:uid="{00000000-0005-0000-0000-0000B6130000}"/>
    <cellStyle name="_Overall funds reconciliation_EGMCL  Cash flow -  Oct. 19_Summary OF Stock " xfId="2026" xr:uid="{00000000-0005-0000-0000-0000B7130000}"/>
    <cellStyle name="_Overall funds reconciliation_EGMCL  Cash flow -  Oct. 19_TrialBal 30th June '10-2" xfId="2027" xr:uid="{00000000-0005-0000-0000-0000B8130000}"/>
    <cellStyle name="_Overall funds reconciliation_Financial Statement - EGMCL 30th  June'10(New)" xfId="2028" xr:uid="{00000000-0005-0000-0000-0000B9130000}"/>
    <cellStyle name="_Overall funds reconciliation_Financial Statement - EGMCL 30th Sep '2010" xfId="2029" xr:uid="{00000000-0005-0000-0000-0000BA130000}"/>
    <cellStyle name="_Overall funds reconciliation_Financial Statement - EGMCL dated 17.06.10" xfId="2030" xr:uid="{00000000-0005-0000-0000-0000BB130000}"/>
    <cellStyle name="_Overall funds reconciliation_Financial Statement - EGMCL May'10" xfId="2031" xr:uid="{00000000-0005-0000-0000-0000BC130000}"/>
    <cellStyle name="_Overall funds reconciliation_Summary OF Stock " xfId="2032" xr:uid="{00000000-0005-0000-0000-0000BD130000}"/>
    <cellStyle name="_Overall funds reconciliation_TrialBal 30th June '10-2" xfId="2033" xr:uid="{00000000-0005-0000-0000-0000BE130000}"/>
    <cellStyle name="_OverHaed Details" xfId="2034" xr:uid="{00000000-0005-0000-0000-0000BF130000}"/>
    <cellStyle name="_OverHaed Details_Book1" xfId="2035" xr:uid="{00000000-0005-0000-0000-0000C0130000}"/>
    <cellStyle name="_OverHaed Details_Book1_Addition Fixed Assets" xfId="2036" xr:uid="{00000000-0005-0000-0000-0000C1130000}"/>
    <cellStyle name="_OverHaed Details_Book1_Book2" xfId="2037" xr:uid="{00000000-0005-0000-0000-0000C2130000}"/>
    <cellStyle name="_OverHaed Details_Book1_Closing Stock of 31st August'10" xfId="2038" xr:uid="{00000000-0005-0000-0000-0000C3130000}"/>
    <cellStyle name="_OverHaed Details_Book1_Copy of Fabrics Closing Stock of 09-10" xfId="2039" xr:uid="{00000000-0005-0000-0000-0000C4130000}"/>
    <cellStyle name="_OverHaed Details_Book1_Financial Statement - EGMCL 30th  June'10(New)" xfId="2040" xr:uid="{00000000-0005-0000-0000-0000C5130000}"/>
    <cellStyle name="_OverHaed Details_Book1_Financial Statement - EGMCL 30th Sep '2010" xfId="2041" xr:uid="{00000000-0005-0000-0000-0000C6130000}"/>
    <cellStyle name="_OverHaed Details_Book1_Financial Statement - EGMCL May'10" xfId="2042" xr:uid="{00000000-0005-0000-0000-0000C7130000}"/>
    <cellStyle name="_Prod Perfomance Feb '09" xfId="3904" xr:uid="{00000000-0005-0000-0000-0000C8130000}"/>
    <cellStyle name="_Prod Perfomance Feb '09 2" xfId="3905" xr:uid="{00000000-0005-0000-0000-0000C9130000}"/>
    <cellStyle name="_Production Perfomsnce Feb '09" xfId="3906" xr:uid="{00000000-0005-0000-0000-0000CA130000}"/>
    <cellStyle name="_Production Perfomsnce Feb '09 2" xfId="3907" xr:uid="{00000000-0005-0000-0000-0000CB130000}"/>
    <cellStyle name="_Production Perfomsnce Feb '09_Carton" xfId="3908" xr:uid="{00000000-0005-0000-0000-0000CC130000}"/>
    <cellStyle name="_Production Perfomsnce Feb '09_Carton 2" xfId="3909" xr:uid="{00000000-0005-0000-0000-0000CD130000}"/>
    <cellStyle name="_Production Perfomsnce Feb '09_Expenses Perfomance March'09" xfId="3910" xr:uid="{00000000-0005-0000-0000-0000CE130000}"/>
    <cellStyle name="_Production Perfomsnce Feb '09_Expenses Perfomance March'09 2" xfId="3911" xr:uid="{00000000-0005-0000-0000-0000CF130000}"/>
    <cellStyle name="_Production Perfomsnce Feb '09_EXPORT-MAY" xfId="3912" xr:uid="{00000000-0005-0000-0000-0000D0130000}"/>
    <cellStyle name="_Production Perfomsnce Feb '09_EXPORT-MAY 2" xfId="3913" xr:uid="{00000000-0005-0000-0000-0000D1130000}"/>
    <cellStyle name="_Production Perfomsnce Feb '09_MIS For the Month Of Aug_09" xfId="3914" xr:uid="{00000000-0005-0000-0000-0000D2130000}"/>
    <cellStyle name="_Production Perfomsnce Feb '09_MIS For the Month Of Aug_09 2" xfId="3915" xr:uid="{00000000-0005-0000-0000-0000D3130000}"/>
    <cellStyle name="_Production Perfomsnce Feb '09_MIS For the Month Of DEC_09" xfId="3916" xr:uid="{00000000-0005-0000-0000-0000D4130000}"/>
    <cellStyle name="_Production Perfomsnce Feb '09_MIS For the Month Of DEC_09 2" xfId="3917" xr:uid="{00000000-0005-0000-0000-0000D5130000}"/>
    <cellStyle name="_Production Perfomsnce Feb '09_MIS For the Month Of Sep_09" xfId="3918" xr:uid="{00000000-0005-0000-0000-0000D6130000}"/>
    <cellStyle name="_Production Perfomsnce Feb '09_MIS For the Month Of Sep_09 2" xfId="3919" xr:uid="{00000000-0005-0000-0000-0000D7130000}"/>
    <cellStyle name="_Production Perfomsnce Feb '09_Production  performance-May,09" xfId="3920" xr:uid="{00000000-0005-0000-0000-0000D8130000}"/>
    <cellStyle name="_Production Perfomsnce Feb '09_Production  performance-May,09 2" xfId="3921" xr:uid="{00000000-0005-0000-0000-0000D9130000}"/>
    <cellStyle name="_Production Perfomsnce Feb '09_Production Preformance report-March,09" xfId="3922" xr:uid="{00000000-0005-0000-0000-0000DA130000}"/>
    <cellStyle name="_Production Perfomsnce Feb '09_Production Preformance report-March,09 2" xfId="3923" xr:uid="{00000000-0005-0000-0000-0000DB130000}"/>
    <cellStyle name="_Production Perfomsnce Feb '09_Projection of Cash Flow Based on Performance Report" xfId="3924" xr:uid="{00000000-0005-0000-0000-0000DC130000}"/>
    <cellStyle name="_Production Perfomsnce Feb '09_Projection of Cash Flow Based on Performance Report 2" xfId="3925" xr:uid="{00000000-0005-0000-0000-0000DD130000}"/>
    <cellStyle name="_Production Perfomsnce Feb '09_Projection of Cash Flow Based on Performance Report_MIS For the Month Of Aug_09" xfId="3926" xr:uid="{00000000-0005-0000-0000-0000DE130000}"/>
    <cellStyle name="_Production Perfomsnce Feb '09_Projection of Cash Flow Based on Performance Report_MIS For the Month Of Aug_09 2" xfId="3927" xr:uid="{00000000-0005-0000-0000-0000DF130000}"/>
    <cellStyle name="_Production Perfomsnce Feb '09_Projection of Cash Flow Based on Performance Report_MIS For the Month Of DEC_09" xfId="3928" xr:uid="{00000000-0005-0000-0000-0000E0130000}"/>
    <cellStyle name="_Production Perfomsnce Feb '09_Projection of Cash Flow Based on Performance Report_MIS For the Month Of DEC_09 2" xfId="3929" xr:uid="{00000000-0005-0000-0000-0000E1130000}"/>
    <cellStyle name="_Production Perfomsnce Feb '09_Projection of Cash Flow Based on Performance Report_MIS For the Month Of Sep_09" xfId="3930" xr:uid="{00000000-0005-0000-0000-0000E2130000}"/>
    <cellStyle name="_Production Perfomsnce Feb '09_Projection of Cash Flow Based on Performance Report_MIS For the Month Of Sep_09 2" xfId="3931" xr:uid="{00000000-0005-0000-0000-0000E3130000}"/>
    <cellStyle name="_Production Perfomsnce Jan'09" xfId="3932" xr:uid="{00000000-0005-0000-0000-0000E4130000}"/>
    <cellStyle name="_Production Perfomsnce Jan'09 2" xfId="3933" xr:uid="{00000000-0005-0000-0000-0000E5130000}"/>
    <cellStyle name="_Production Perfomsnce Jan'09_Carton" xfId="3934" xr:uid="{00000000-0005-0000-0000-0000E6130000}"/>
    <cellStyle name="_Production Perfomsnce Jan'09_Carton 2" xfId="3935" xr:uid="{00000000-0005-0000-0000-0000E7130000}"/>
    <cellStyle name="_Production Perfomsnce Jan'09_Expenses Perfomance March'09" xfId="3936" xr:uid="{00000000-0005-0000-0000-0000E8130000}"/>
    <cellStyle name="_Production Perfomsnce Jan'09_Expenses Perfomance March'09 2" xfId="3937" xr:uid="{00000000-0005-0000-0000-0000E9130000}"/>
    <cellStyle name="_Production Perfomsnce Jan'09_EXPORT-MAY" xfId="3938" xr:uid="{00000000-0005-0000-0000-0000EA130000}"/>
    <cellStyle name="_Production Perfomsnce Jan'09_EXPORT-MAY 2" xfId="3939" xr:uid="{00000000-0005-0000-0000-0000EB130000}"/>
    <cellStyle name="_Production Perfomsnce Jan'09_MIS For the Month Of Aug_09" xfId="3940" xr:uid="{00000000-0005-0000-0000-0000EC130000}"/>
    <cellStyle name="_Production Perfomsnce Jan'09_MIS For the Month Of Aug_09 2" xfId="3941" xr:uid="{00000000-0005-0000-0000-0000ED130000}"/>
    <cellStyle name="_Production Perfomsnce Jan'09_MIS For the Month Of DEC_09" xfId="3942" xr:uid="{00000000-0005-0000-0000-0000EE130000}"/>
    <cellStyle name="_Production Perfomsnce Jan'09_MIS For the Month Of DEC_09 2" xfId="3943" xr:uid="{00000000-0005-0000-0000-0000EF130000}"/>
    <cellStyle name="_Production Perfomsnce Jan'09_MIS For the Month Of Sep_09" xfId="3944" xr:uid="{00000000-0005-0000-0000-0000F0130000}"/>
    <cellStyle name="_Production Perfomsnce Jan'09_MIS For the Month Of Sep_09 2" xfId="3945" xr:uid="{00000000-0005-0000-0000-0000F1130000}"/>
    <cellStyle name="_Production Perfomsnce Jan'09_Production  performance-May,09" xfId="3946" xr:uid="{00000000-0005-0000-0000-0000F2130000}"/>
    <cellStyle name="_Production Perfomsnce Jan'09_Production  performance-May,09 2" xfId="3947" xr:uid="{00000000-0005-0000-0000-0000F3130000}"/>
    <cellStyle name="_Production Perfomsnce Jan'09_Production Preformance report-March,09" xfId="3948" xr:uid="{00000000-0005-0000-0000-0000F4130000}"/>
    <cellStyle name="_Production Perfomsnce Jan'09_Production Preformance report-March,09 2" xfId="3949" xr:uid="{00000000-0005-0000-0000-0000F5130000}"/>
    <cellStyle name="_Production Perfomsnce Jan'09_Projection of Cash Flow Based on Performance Report" xfId="3950" xr:uid="{00000000-0005-0000-0000-0000F6130000}"/>
    <cellStyle name="_Production Perfomsnce Jan'09_Projection of Cash Flow Based on Performance Report 2" xfId="3951" xr:uid="{00000000-0005-0000-0000-0000F7130000}"/>
    <cellStyle name="_Production Perfomsnce Jan'09_Projection of Cash Flow Based on Performance Report_MIS For the Month Of Aug_09" xfId="3952" xr:uid="{00000000-0005-0000-0000-0000F8130000}"/>
    <cellStyle name="_Production Perfomsnce Jan'09_Projection of Cash Flow Based on Performance Report_MIS For the Month Of Aug_09 2" xfId="3953" xr:uid="{00000000-0005-0000-0000-0000F9130000}"/>
    <cellStyle name="_Production Perfomsnce Jan'09_Projection of Cash Flow Based on Performance Report_MIS For the Month Of DEC_09" xfId="3954" xr:uid="{00000000-0005-0000-0000-0000FA130000}"/>
    <cellStyle name="_Production Perfomsnce Jan'09_Projection of Cash Flow Based on Performance Report_MIS For the Month Of DEC_09 2" xfId="3955" xr:uid="{00000000-0005-0000-0000-0000FB130000}"/>
    <cellStyle name="_Production Perfomsnce Jan'09_Projection of Cash Flow Based on Performance Report_MIS For the Month Of Sep_09" xfId="3956" xr:uid="{00000000-0005-0000-0000-0000FC130000}"/>
    <cellStyle name="_Production Perfomsnce Jan'09_Projection of Cash Flow Based on Performance Report_MIS For the Month Of Sep_09 2" xfId="3957" xr:uid="{00000000-0005-0000-0000-0000FD130000}"/>
    <cellStyle name="_S &amp; B Analisys August " xfId="3958" xr:uid="{00000000-0005-0000-0000-0000FE130000}"/>
    <cellStyle name="_S &amp; B Analisys August _Carton" xfId="3959" xr:uid="{00000000-0005-0000-0000-0000FF130000}"/>
    <cellStyle name="_S &amp; B Analisys August _Expenses Perfomance March'09" xfId="3960" xr:uid="{00000000-0005-0000-0000-000000140000}"/>
    <cellStyle name="_S &amp; B Analisys August _EXPORT-MAY" xfId="3961" xr:uid="{00000000-0005-0000-0000-000001140000}"/>
    <cellStyle name="_S &amp; B Analisys August _MIS For the Month Of Aug_09" xfId="3962" xr:uid="{00000000-0005-0000-0000-000002140000}"/>
    <cellStyle name="_S &amp; B Analisys August _MIS For the Month Of DEC_09" xfId="3963" xr:uid="{00000000-0005-0000-0000-000003140000}"/>
    <cellStyle name="_S &amp; B Analisys August _MIS For the Month Of Sep_09" xfId="3964" xr:uid="{00000000-0005-0000-0000-000004140000}"/>
    <cellStyle name="_S &amp; B Analisys August _PGCL-S&amp;B-Augt 09 FINAL" xfId="3965" xr:uid="{00000000-0005-0000-0000-000005140000}"/>
    <cellStyle name="_S &amp; B Analisys August _Production  performance-May,09" xfId="3966" xr:uid="{00000000-0005-0000-0000-000006140000}"/>
    <cellStyle name="_S &amp; B Analisys August _Production Preformance report-March,09" xfId="3967" xr:uid="{00000000-0005-0000-0000-000007140000}"/>
    <cellStyle name="_S &amp; B Analysis -July,08" xfId="3968" xr:uid="{00000000-0005-0000-0000-000008140000}"/>
    <cellStyle name="_S &amp; B Analysis -July,08_Carton" xfId="3969" xr:uid="{00000000-0005-0000-0000-000009140000}"/>
    <cellStyle name="_S &amp; B Analysis -July,08_Expenses Perfomance March'09" xfId="3970" xr:uid="{00000000-0005-0000-0000-00000A140000}"/>
    <cellStyle name="_S &amp; B Analysis -July,08_EXPORT-MAY" xfId="3971" xr:uid="{00000000-0005-0000-0000-00000B140000}"/>
    <cellStyle name="_S &amp; B Analysis -July,08_MIS For the Month Of Aug_09" xfId="3972" xr:uid="{00000000-0005-0000-0000-00000C140000}"/>
    <cellStyle name="_S &amp; B Analysis -July,08_MIS For the Month Of DEC_09" xfId="3973" xr:uid="{00000000-0005-0000-0000-00000D140000}"/>
    <cellStyle name="_S &amp; B Analysis -July,08_MIS For the Month Of Sep_09" xfId="3974" xr:uid="{00000000-0005-0000-0000-00000E140000}"/>
    <cellStyle name="_S &amp; B Analysis -July,08_PGCL-S&amp;B-Augt 09 FINAL" xfId="3975" xr:uid="{00000000-0005-0000-0000-00000F140000}"/>
    <cellStyle name="_S &amp; B Analysis -July,08_Production  performance-May,09" xfId="3976" xr:uid="{00000000-0005-0000-0000-000010140000}"/>
    <cellStyle name="_S &amp; B Analysis -July,08_Production Preformance report-March,09" xfId="3977" xr:uid="{00000000-0005-0000-0000-000011140000}"/>
    <cellStyle name="_Sales BOM Views v1" xfId="3978" xr:uid="{00000000-0005-0000-0000-000012140000}"/>
    <cellStyle name="_Sheet2" xfId="3979" xr:uid="{00000000-0005-0000-0000-000013140000}"/>
    <cellStyle name="_Sheet2_~9402871" xfId="3980" xr:uid="{00000000-0005-0000-0000-000014140000}"/>
    <cellStyle name="_Sheet2_~9402871 2" xfId="8208" xr:uid="{00000000-0005-0000-0000-000015140000}"/>
    <cellStyle name="_Sheet2_~9402871 3" xfId="8209" xr:uid="{00000000-0005-0000-0000-000016140000}"/>
    <cellStyle name="_Sheet2_Interest - Jan' 09" xfId="3981" xr:uid="{00000000-0005-0000-0000-000017140000}"/>
    <cellStyle name="_Sheet2_Interest - Jan' 09 2" xfId="8210" xr:uid="{00000000-0005-0000-0000-000018140000}"/>
    <cellStyle name="_Sheet2_Interest - Jan' 09 3" xfId="8211" xr:uid="{00000000-0005-0000-0000-000019140000}"/>
    <cellStyle name="_Sheet2_Production Preformance report-March,09" xfId="3982" xr:uid="{00000000-0005-0000-0000-00001A140000}"/>
    <cellStyle name="_Style" xfId="2043" xr:uid="{00000000-0005-0000-0000-00001B140000}"/>
    <cellStyle name="_Style 2" xfId="3983" xr:uid="{00000000-0005-0000-0000-00001C140000}"/>
    <cellStyle name="_Style_~5419312" xfId="6763" xr:uid="{00000000-0005-0000-0000-00001D140000}"/>
    <cellStyle name="_Style_~5419312 2" xfId="7914" xr:uid="{00000000-0005-0000-0000-00001E140000}"/>
    <cellStyle name="_Style_~5419312_BANK POSITION FOR ALL BANK ( CITI, HSBC &amp; SCB )" xfId="6764" xr:uid="{00000000-0005-0000-0000-00001F140000}"/>
    <cellStyle name="_Style_~5419312_BANK POSITION FOR ALL BANK ( CITI, HSBC &amp; SCB ) 2" xfId="6765" xr:uid="{00000000-0005-0000-0000-000020140000}"/>
    <cellStyle name="_Style_~5419312_BANK POSITION FOR ALL BANK ( CITI, HSBC &amp; SCB ) 3" xfId="6766" xr:uid="{00000000-0005-0000-0000-000021140000}"/>
    <cellStyle name="_Style_~5419312_BANK POSITION FOR ALL BANK ( CITI, HSBC , SCB &amp; EBL )" xfId="6767" xr:uid="{00000000-0005-0000-0000-000022140000}"/>
    <cellStyle name="_Style_~5419312_BANK POSITION FOR ALL BANK ( CITI, HSBC , SCB &amp; EBL ) 2" xfId="7915" xr:uid="{00000000-0005-0000-0000-000023140000}"/>
    <cellStyle name="_Style_~5419312_BANK POSITION FOR ALL BANK ( CITI, HSBC , SCB &amp; EBL )_1" xfId="7916" xr:uid="{00000000-0005-0000-0000-000024140000}"/>
    <cellStyle name="_Style_~5419312_BANK POSITION FOR ALL BANK ( CITI, HSBC , SCB &amp; EBL )_1 2" xfId="7917" xr:uid="{00000000-0005-0000-0000-000025140000}"/>
    <cellStyle name="_Style_~5419312_BANK POSITION FOR ALL BANK ( CITI, HSBC , SCB &amp; EBL )_Copy of HSBC MOB  Month of April ,2012 ( Final )" xfId="7918" xr:uid="{00000000-0005-0000-0000-000026140000}"/>
    <cellStyle name="_Style_~5419312_BANK POSITION FOR ALL BANK ( CITI, HSBC , SCB &amp; EBL )_Copy of HSBC MOB  Month of April ,2012 ( Final ) 2" xfId="7919" xr:uid="{00000000-0005-0000-0000-000027140000}"/>
    <cellStyle name="_Style_~5419312_BANK POSITION FOR ALL BANK ( CITI, HSBC , SCB &amp; EBL )_SCB MOB Month Of May  ,2012 - ( Final )" xfId="7920" xr:uid="{00000000-0005-0000-0000-000028140000}"/>
    <cellStyle name="_Style_~5419312_BANK POSITION FOR ALL BANK ( CITI, HSBC , SCB &amp; EBL )_SCB MOB Month Of May  ,2012 - ( Final ) 2" xfId="7921" xr:uid="{00000000-0005-0000-0000-000029140000}"/>
    <cellStyle name="_Style_~5419312_BANK POSITION FOR ALL BANK ( CITI, HSBC , SCB &amp; EBL )-1" xfId="7922" xr:uid="{00000000-0005-0000-0000-00002A140000}"/>
    <cellStyle name="_Style_~5419312_BANK POSITION FOR ALL BANK ( CITI, HSBC , SCB &amp; EBL )-1 2" xfId="7923" xr:uid="{00000000-0005-0000-0000-00002B140000}"/>
    <cellStyle name="_Style_~5419312_Citi MOB - June, 2011 ( Final )- REVISED" xfId="6768" xr:uid="{00000000-0005-0000-0000-00002C140000}"/>
    <cellStyle name="_Style_~5419312_CITI MOB  Month of December 2011- Final" xfId="6769" xr:uid="{00000000-0005-0000-0000-00002D140000}"/>
    <cellStyle name="_Style_~5419312_Copy of HSBC MOB  Month of April ,2012 ( Final )" xfId="7924" xr:uid="{00000000-0005-0000-0000-00002E140000}"/>
    <cellStyle name="_Style_~5419312_Copy of HSBC MOB  Month of April ,2012 ( Final ) 2" xfId="7925" xr:uid="{00000000-0005-0000-0000-00002F140000}"/>
    <cellStyle name="_Style_~5419312_EGMCL-FUND-PLAN-CITI" xfId="6770" xr:uid="{00000000-0005-0000-0000-000030140000}"/>
    <cellStyle name="_Style_~5419312_EGMCL-FUND-PLAN-CITI -1" xfId="6771" xr:uid="{00000000-0005-0000-0000-000031140000}"/>
    <cellStyle name="_Style_~5419312_EGMCL-FUND-PLAN-CITI -1 2" xfId="6772" xr:uid="{00000000-0005-0000-0000-000032140000}"/>
    <cellStyle name="_Style_~5419312_EGMCL-FUND-PLAN-CITI -1 3" xfId="6773" xr:uid="{00000000-0005-0000-0000-000033140000}"/>
    <cellStyle name="_Style_~5419312_EGMCL-FUND-PLAN-CITI_1" xfId="6774" xr:uid="{00000000-0005-0000-0000-000034140000}"/>
    <cellStyle name="_Style_~5419312_EGMCL-FUND-PLAN-CITI_1 2" xfId="6775" xr:uid="{00000000-0005-0000-0000-000035140000}"/>
    <cellStyle name="_Style_~5419312_EGMCL-FUND-PLAN-CITI_1 3" xfId="6776" xr:uid="{00000000-0005-0000-0000-000036140000}"/>
    <cellStyle name="_Style_~5419312_EGMCL-FUND-PLAN-CITI_Citi MOB - June, 2011 ( Final )- REVISED" xfId="6777" xr:uid="{00000000-0005-0000-0000-000037140000}"/>
    <cellStyle name="_Style_~5419312_June Export" xfId="6778" xr:uid="{00000000-0005-0000-0000-000038140000}"/>
    <cellStyle name="_Style_~5419312_June Export 2" xfId="6779" xr:uid="{00000000-0005-0000-0000-000039140000}"/>
    <cellStyle name="_Style_~5419312_June Export 3" xfId="6780" xr:uid="{00000000-0005-0000-0000-00003A140000}"/>
    <cellStyle name="_Style_~5419312_June Import" xfId="6781" xr:uid="{00000000-0005-0000-0000-00003B140000}"/>
    <cellStyle name="_Style_~5419312_June Import 2" xfId="6782" xr:uid="{00000000-0005-0000-0000-00003C140000}"/>
    <cellStyle name="_Style_~5419312_June Import 3" xfId="6783" xr:uid="{00000000-0005-0000-0000-00003D140000}"/>
    <cellStyle name="_Style_~5419312_SCB MOB Month Of May  ,2012 - ( Final )" xfId="7926" xr:uid="{00000000-0005-0000-0000-00003E140000}"/>
    <cellStyle name="_Style_~5419312_SCB MOB Month Of May  ,2012 - ( Final ) 2" xfId="7927" xr:uid="{00000000-0005-0000-0000-00003F140000}"/>
    <cellStyle name="_Style_~7314120" xfId="6784" xr:uid="{00000000-0005-0000-0000-000040140000}"/>
    <cellStyle name="_Style_~7314120 2" xfId="7928" xr:uid="{00000000-0005-0000-0000-000041140000}"/>
    <cellStyle name="_Style_~7314120_BANK POSITION FOR ALL BANK ( CITI, HSBC &amp; SCB )" xfId="6785" xr:uid="{00000000-0005-0000-0000-000042140000}"/>
    <cellStyle name="_Style_~7314120_BANK POSITION FOR ALL BANK ( CITI, HSBC &amp; SCB ) 2" xfId="6786" xr:uid="{00000000-0005-0000-0000-000043140000}"/>
    <cellStyle name="_Style_~7314120_BANK POSITION FOR ALL BANK ( CITI, HSBC &amp; SCB ) 3" xfId="6787" xr:uid="{00000000-0005-0000-0000-000044140000}"/>
    <cellStyle name="_Style_~7314120_BANK POSITION FOR ALL BANK ( CITI, HSBC , SCB &amp; EBL )" xfId="6788" xr:uid="{00000000-0005-0000-0000-000045140000}"/>
    <cellStyle name="_Style_~7314120_BANK POSITION FOR ALL BANK ( CITI, HSBC , SCB &amp; EBL ) 2" xfId="7929" xr:uid="{00000000-0005-0000-0000-000046140000}"/>
    <cellStyle name="_Style_~7314120_Citi MOB - June, 2011 ( Final )- REVISED" xfId="6789" xr:uid="{00000000-0005-0000-0000-000047140000}"/>
    <cellStyle name="_Style_~7314120_CITI MOB  Month of December 2011- Final" xfId="6790" xr:uid="{00000000-0005-0000-0000-000048140000}"/>
    <cellStyle name="_Style_~7314120_EGMCL-FUND-PLAN-CITI" xfId="6791" xr:uid="{00000000-0005-0000-0000-000049140000}"/>
    <cellStyle name="_Style_~7314120_EGMCL-FUND-PLAN-CITI -1" xfId="6792" xr:uid="{00000000-0005-0000-0000-00004A140000}"/>
    <cellStyle name="_Style_~7314120_EGMCL-FUND-PLAN-CITI -1 2" xfId="6793" xr:uid="{00000000-0005-0000-0000-00004B140000}"/>
    <cellStyle name="_Style_~7314120_EGMCL-FUND-PLAN-CITI -1 3" xfId="6794" xr:uid="{00000000-0005-0000-0000-00004C140000}"/>
    <cellStyle name="_Style_~7314120_EGMCL-FUND-PLAN-CITI 2" xfId="6795" xr:uid="{00000000-0005-0000-0000-00004D140000}"/>
    <cellStyle name="_Style_~7314120_EGMCL-FUND-PLAN-CITI 3" xfId="6796" xr:uid="{00000000-0005-0000-0000-00004E140000}"/>
    <cellStyle name="_Style_~7314120_EGMCL-FUND-PLAN-CITI 4" xfId="7930" xr:uid="{00000000-0005-0000-0000-00004F140000}"/>
    <cellStyle name="_Style_~7314120_June Export" xfId="6797" xr:uid="{00000000-0005-0000-0000-000050140000}"/>
    <cellStyle name="_Style_~7314120_June Export 2" xfId="6798" xr:uid="{00000000-0005-0000-0000-000051140000}"/>
    <cellStyle name="_Style_~7314120_June Export 3" xfId="6799" xr:uid="{00000000-0005-0000-0000-000052140000}"/>
    <cellStyle name="_Style_~7314120_June Import" xfId="6800" xr:uid="{00000000-0005-0000-0000-000053140000}"/>
    <cellStyle name="_Style_~7314120_June Import 2" xfId="6801" xr:uid="{00000000-0005-0000-0000-000054140000}"/>
    <cellStyle name="_Style_~7314120_June Import 3" xfId="6802" xr:uid="{00000000-0005-0000-0000-000055140000}"/>
    <cellStyle name="_Style_~7507028" xfId="6803" xr:uid="{00000000-0005-0000-0000-000056140000}"/>
    <cellStyle name="_Style_~7507028 2" xfId="7931" xr:uid="{00000000-0005-0000-0000-000057140000}"/>
    <cellStyle name="_Style_~7507028_BANK POSITION FOR ALL BANK ( CITI, HSBC &amp; SCB )" xfId="6804" xr:uid="{00000000-0005-0000-0000-000058140000}"/>
    <cellStyle name="_Style_~7507028_BANK POSITION FOR ALL BANK ( CITI, HSBC &amp; SCB ) 2" xfId="6805" xr:uid="{00000000-0005-0000-0000-000059140000}"/>
    <cellStyle name="_Style_~7507028_BANK POSITION FOR ALL BANK ( CITI, HSBC &amp; SCB ) 3" xfId="6806" xr:uid="{00000000-0005-0000-0000-00005A140000}"/>
    <cellStyle name="_Style_~7507028_BANK POSITION FOR ALL BANK ( CITI, HSBC , SCB &amp; EBL )" xfId="6807" xr:uid="{00000000-0005-0000-0000-00005B140000}"/>
    <cellStyle name="_Style_~7507028_BANK POSITION FOR ALL BANK ( CITI, HSBC , SCB &amp; EBL ) 2" xfId="7932" xr:uid="{00000000-0005-0000-0000-00005C140000}"/>
    <cellStyle name="_Style_~7507028_Citi MOB - June, 2011 ( Final )- REVISED" xfId="6808" xr:uid="{00000000-0005-0000-0000-00005D140000}"/>
    <cellStyle name="_Style_~7507028_CITI MOB  Month of December 2011- Final" xfId="6809" xr:uid="{00000000-0005-0000-0000-00005E140000}"/>
    <cellStyle name="_Style_~7507028_EGMCL-FUND-PLAN-CITI" xfId="6810" xr:uid="{00000000-0005-0000-0000-00005F140000}"/>
    <cellStyle name="_Style_~7507028_EGMCL-FUND-PLAN-CITI -1" xfId="6811" xr:uid="{00000000-0005-0000-0000-000060140000}"/>
    <cellStyle name="_Style_~7507028_EGMCL-FUND-PLAN-CITI -1 2" xfId="6812" xr:uid="{00000000-0005-0000-0000-000061140000}"/>
    <cellStyle name="_Style_~7507028_EGMCL-FUND-PLAN-CITI -1 3" xfId="6813" xr:uid="{00000000-0005-0000-0000-000062140000}"/>
    <cellStyle name="_Style_~7507028_EGMCL-FUND-PLAN-CITI 2" xfId="6814" xr:uid="{00000000-0005-0000-0000-000063140000}"/>
    <cellStyle name="_Style_~7507028_EGMCL-FUND-PLAN-CITI 3" xfId="6815" xr:uid="{00000000-0005-0000-0000-000064140000}"/>
    <cellStyle name="_Style_~7507028_EGMCL-FUND-PLAN-CITI 4" xfId="7933" xr:uid="{00000000-0005-0000-0000-000065140000}"/>
    <cellStyle name="_Style_~7507028_June Export" xfId="6816" xr:uid="{00000000-0005-0000-0000-000066140000}"/>
    <cellStyle name="_Style_~7507028_June Export 2" xfId="6817" xr:uid="{00000000-0005-0000-0000-000067140000}"/>
    <cellStyle name="_Style_~7507028_June Export 3" xfId="6818" xr:uid="{00000000-0005-0000-0000-000068140000}"/>
    <cellStyle name="_Style_~7507028_June Import" xfId="6819" xr:uid="{00000000-0005-0000-0000-000069140000}"/>
    <cellStyle name="_Style_~7507028_June Import 2" xfId="6820" xr:uid="{00000000-0005-0000-0000-00006A140000}"/>
    <cellStyle name="_Style_~7507028_June Import 3" xfId="6821" xr:uid="{00000000-0005-0000-0000-00006B140000}"/>
    <cellStyle name="_Style_~8003395" xfId="3984" xr:uid="{00000000-0005-0000-0000-00006C140000}"/>
    <cellStyle name="_Style_~8003395 2" xfId="3985" xr:uid="{00000000-0005-0000-0000-00006D140000}"/>
    <cellStyle name="_Style_~8003395_Incentive  Budget Control August'09 " xfId="3986" xr:uid="{00000000-0005-0000-0000-00006E140000}"/>
    <cellStyle name="_Style_~8003395_Incentive  Budget Control August'09  2" xfId="3987" xr:uid="{00000000-0005-0000-0000-00006F140000}"/>
    <cellStyle name="_Style_~8003395_PGCL S &amp; B analysis (Top )  May  '09  v1" xfId="3988" xr:uid="{00000000-0005-0000-0000-000070140000}"/>
    <cellStyle name="_Style_~8003395_PGCL S &amp; B analysis (Top )  May  '09  v1 2" xfId="3989" xr:uid="{00000000-0005-0000-0000-000071140000}"/>
    <cellStyle name="_Style_~8003395_PGCL S &amp; B analysis (Top ) April  '09  ( R-2 on 26th May)" xfId="3990" xr:uid="{00000000-0005-0000-0000-000072140000}"/>
    <cellStyle name="_Style_~8003395_PGCL S &amp; B analysis (Top ) April  '09  ( R-2 on 26th May) 2" xfId="3991" xr:uid="{00000000-0005-0000-0000-000073140000}"/>
    <cellStyle name="_Style_~8003395_S &amp; B" xfId="3992" xr:uid="{00000000-0005-0000-0000-000074140000}"/>
    <cellStyle name="_Style_~8003395_S &amp; B 2" xfId="3993" xr:uid="{00000000-0005-0000-0000-000075140000}"/>
    <cellStyle name="_Style_~8003395_S &amp; B analysis (Top ) April  '09   " xfId="3994" xr:uid="{00000000-0005-0000-0000-000076140000}"/>
    <cellStyle name="_Style_~8003395_S &amp; B analysis (Top ) April  '09    2" xfId="3995" xr:uid="{00000000-0005-0000-0000-000077140000}"/>
    <cellStyle name="_Style_~8003395_S &amp; B analysis February'10 Unit-1  " xfId="3996" xr:uid="{00000000-0005-0000-0000-000078140000}"/>
    <cellStyle name="_Style_~8003395_S &amp; B analysis February'10 Unit-1   2" xfId="3997" xr:uid="{00000000-0005-0000-0000-000079140000}"/>
    <cellStyle name="_Style_~8003395_S &amp; B analysis Feruary'10   " xfId="3998" xr:uid="{00000000-0005-0000-0000-00007A140000}"/>
    <cellStyle name="_Style_~8003395_S &amp; B analysis Feruary'10    2" xfId="3999" xr:uid="{00000000-0005-0000-0000-00007B140000}"/>
    <cellStyle name="_Style_~8003395_S &amp; B analysis January '10   " xfId="4000" xr:uid="{00000000-0005-0000-0000-00007C140000}"/>
    <cellStyle name="_Style_~8003395_S &amp; B analysis January '10    2" xfId="4001" xr:uid="{00000000-0005-0000-0000-00007D140000}"/>
    <cellStyle name="_Style_~8003395_S &amp; B analysis July'10 Unit-1 " xfId="6822" xr:uid="{00000000-0005-0000-0000-00007E140000}"/>
    <cellStyle name="_Style_~8003395_S &amp; B analysis July'10 Unit-3    " xfId="6823" xr:uid="{00000000-0005-0000-0000-00007F140000}"/>
    <cellStyle name="_Style_~8003395_S &amp; B analysis June10 Unit-1 " xfId="6824" xr:uid="{00000000-0005-0000-0000-000080140000}"/>
    <cellStyle name="_Style_~8003395_S &amp; B analysis March 10 Unit-1  " xfId="4002" xr:uid="{00000000-0005-0000-0000-000081140000}"/>
    <cellStyle name="_Style_~8003395_S &amp; B analysis March 10 Unit-1   2" xfId="4003" xr:uid="{00000000-0005-0000-0000-000082140000}"/>
    <cellStyle name="_Style_~8003395_S &amp; B analysis May 10 Unit-1 " xfId="6825" xr:uid="{00000000-0005-0000-0000-000083140000}"/>
    <cellStyle name="_Style_~8749959" xfId="4004" xr:uid="{00000000-0005-0000-0000-000084140000}"/>
    <cellStyle name="_Style_~8749959 2" xfId="4005" xr:uid="{00000000-0005-0000-0000-000085140000}"/>
    <cellStyle name="_Style_~9014545" xfId="2044" xr:uid="{00000000-0005-0000-0000-000086140000}"/>
    <cellStyle name="_Style_~9402871" xfId="4006" xr:uid="{00000000-0005-0000-0000-000087140000}"/>
    <cellStyle name="_Style_~9402871 2" xfId="8212" xr:uid="{00000000-0005-0000-0000-000088140000}"/>
    <cellStyle name="_Style_~9402871 3" xfId="8213" xr:uid="{00000000-0005-0000-0000-000089140000}"/>
    <cellStyle name="_Style_~9711529" xfId="4007" xr:uid="{00000000-0005-0000-0000-00008A140000}"/>
    <cellStyle name="_Style_Addition Fixed Assets" xfId="2045" xr:uid="{00000000-0005-0000-0000-00008B140000}"/>
    <cellStyle name="_Style_Bank  Statement-CITI" xfId="6826" xr:uid="{00000000-0005-0000-0000-00008C140000}"/>
    <cellStyle name="_Style_Bank  Statement-CITI 2" xfId="7934" xr:uid="{00000000-0005-0000-0000-00008D140000}"/>
    <cellStyle name="_Style_Bank  Statement-CITI_BANK POSITION FOR ALL BANK ( CITI, HSBC &amp; SCB )" xfId="6827" xr:uid="{00000000-0005-0000-0000-00008E140000}"/>
    <cellStyle name="_Style_Bank  Statement-CITI_BANK POSITION FOR ALL BANK ( CITI, HSBC &amp; SCB ) 2" xfId="6828" xr:uid="{00000000-0005-0000-0000-00008F140000}"/>
    <cellStyle name="_Style_Bank  Statement-CITI_BANK POSITION FOR ALL BANK ( CITI, HSBC &amp; SCB ) 3" xfId="6829" xr:uid="{00000000-0005-0000-0000-000090140000}"/>
    <cellStyle name="_Style_Bank  Statement-CITI_BANK POSITION FOR ALL BANK ( CITI, HSBC , SCB &amp; EBL )" xfId="6830" xr:uid="{00000000-0005-0000-0000-000091140000}"/>
    <cellStyle name="_Style_Bank  Statement-CITI_BANK POSITION FOR ALL BANK ( CITI, HSBC , SCB &amp; EBL ) 2" xfId="7935" xr:uid="{00000000-0005-0000-0000-000092140000}"/>
    <cellStyle name="_Style_Bank  Statement-CITI_Citi MOB - June, 2011 ( Final )- REVISED" xfId="6831" xr:uid="{00000000-0005-0000-0000-000093140000}"/>
    <cellStyle name="_Style_Bank  Statement-CITI_CITI MOB  Month of December 2011- Final" xfId="6832" xr:uid="{00000000-0005-0000-0000-000094140000}"/>
    <cellStyle name="_Style_Bank  Statement-CITI_EGMCL-FUND-PLAN-CITI" xfId="6833" xr:uid="{00000000-0005-0000-0000-000095140000}"/>
    <cellStyle name="_Style_Bank  Statement-CITI_EGMCL-FUND-PLAN-CITI -1" xfId="6834" xr:uid="{00000000-0005-0000-0000-000096140000}"/>
    <cellStyle name="_Style_Bank  Statement-CITI_EGMCL-FUND-PLAN-CITI -1 2" xfId="6835" xr:uid="{00000000-0005-0000-0000-000097140000}"/>
    <cellStyle name="_Style_Bank  Statement-CITI_EGMCL-FUND-PLAN-CITI -1 3" xfId="6836" xr:uid="{00000000-0005-0000-0000-000098140000}"/>
    <cellStyle name="_Style_Bank  Statement-CITI_EGMCL-FUND-PLAN-CITI 2" xfId="6837" xr:uid="{00000000-0005-0000-0000-000099140000}"/>
    <cellStyle name="_Style_Bank  Statement-CITI_EGMCL-FUND-PLAN-CITI 3" xfId="6838" xr:uid="{00000000-0005-0000-0000-00009A140000}"/>
    <cellStyle name="_Style_Bank  Statement-CITI_EGMCL-FUND-PLAN-CITI 4" xfId="7936" xr:uid="{00000000-0005-0000-0000-00009B140000}"/>
    <cellStyle name="_Style_Bank  Statement-CITI_June Export" xfId="6839" xr:uid="{00000000-0005-0000-0000-00009C140000}"/>
    <cellStyle name="_Style_Bank  Statement-CITI_June Export 2" xfId="6840" xr:uid="{00000000-0005-0000-0000-00009D140000}"/>
    <cellStyle name="_Style_Bank  Statement-CITI_June Export 3" xfId="6841" xr:uid="{00000000-0005-0000-0000-00009E140000}"/>
    <cellStyle name="_Style_Bank  Statement-CITI_June Import" xfId="6842" xr:uid="{00000000-0005-0000-0000-00009F140000}"/>
    <cellStyle name="_Style_Bank  Statement-CITI_June Import 2" xfId="6843" xr:uid="{00000000-0005-0000-0000-0000A0140000}"/>
    <cellStyle name="_Style_Bank  Statement-CITI_June Import 3" xfId="6844" xr:uid="{00000000-0005-0000-0000-0000A1140000}"/>
    <cellStyle name="_Style_Book1" xfId="2046" xr:uid="{00000000-0005-0000-0000-0000A2140000}"/>
    <cellStyle name="_Style_Book1_Addition Fixed Assets" xfId="2047" xr:uid="{00000000-0005-0000-0000-0000A3140000}"/>
    <cellStyle name="_Style_Book1_Book2" xfId="2048" xr:uid="{00000000-0005-0000-0000-0000A4140000}"/>
    <cellStyle name="_Style_Book1_Closing Stock of 31st August'10" xfId="2049" xr:uid="{00000000-0005-0000-0000-0000A5140000}"/>
    <cellStyle name="_Style_Book1_Copy of Fabrics Closing Stock of 09-10" xfId="2050" xr:uid="{00000000-0005-0000-0000-0000A6140000}"/>
    <cellStyle name="_Style_Book1_Financial Statement - EGMCL 30th  June'10(New)" xfId="2051" xr:uid="{00000000-0005-0000-0000-0000A7140000}"/>
    <cellStyle name="_Style_Book1_Financial Statement - EGMCL 30th Sep '2010" xfId="2052" xr:uid="{00000000-0005-0000-0000-0000A8140000}"/>
    <cellStyle name="_Style_Book2" xfId="2053" xr:uid="{00000000-0005-0000-0000-0000A9140000}"/>
    <cellStyle name="_Style_Book2 2" xfId="4008" xr:uid="{00000000-0005-0000-0000-0000AA140000}"/>
    <cellStyle name="_Style_Carton" xfId="4009" xr:uid="{00000000-0005-0000-0000-0000AB140000}"/>
    <cellStyle name="_Style_Carton 2" xfId="4010" xr:uid="{00000000-0005-0000-0000-0000AC140000}"/>
    <cellStyle name="_Style_Closing Stock of 31st August'10" xfId="2054" xr:uid="{00000000-0005-0000-0000-0000AD140000}"/>
    <cellStyle name="_Style_combined  financial statement of  CIPL &amp; CFPL February 2010-hkg" xfId="4011" xr:uid="{00000000-0005-0000-0000-0000AE140000}"/>
    <cellStyle name="_Style_Copy of Fabrics Closing Stock of 09-10" xfId="2055" xr:uid="{00000000-0005-0000-0000-0000AF140000}"/>
    <cellStyle name="_Style_Debtors may'10" xfId="2056" xr:uid="{00000000-0005-0000-0000-0000B0140000}"/>
    <cellStyle name="_Style_Debtors may'10_Addition Fixed Assets" xfId="2057" xr:uid="{00000000-0005-0000-0000-0000B1140000}"/>
    <cellStyle name="_Style_Debtors may'10_Book2" xfId="2058" xr:uid="{00000000-0005-0000-0000-0000B2140000}"/>
    <cellStyle name="_Style_Debtors may'10_Closing Stock of 31st August'10" xfId="2059" xr:uid="{00000000-0005-0000-0000-0000B3140000}"/>
    <cellStyle name="_Style_Debtors may'10_Copy of Fabrics Closing Stock of 09-10" xfId="2060" xr:uid="{00000000-0005-0000-0000-0000B4140000}"/>
    <cellStyle name="_Style_Debtors may'10_Financial Statement - EGMCL 30th  June'10(New)" xfId="2061" xr:uid="{00000000-0005-0000-0000-0000B5140000}"/>
    <cellStyle name="_Style_Debtors may'10_Financial Statement - EGMCL 30th Sep '2010" xfId="2062" xr:uid="{00000000-0005-0000-0000-0000B6140000}"/>
    <cellStyle name="_Style_Debtors may'10_Financial Statement - EGMCL May'10" xfId="2063" xr:uid="{00000000-0005-0000-0000-0000B7140000}"/>
    <cellStyle name="_Style_EGMCL  Cash flow -  Oct. 19" xfId="2064" xr:uid="{00000000-0005-0000-0000-0000B8140000}"/>
    <cellStyle name="_Style_EGMCL  Cash flow -  Oct. 19 2" xfId="4012" xr:uid="{00000000-0005-0000-0000-0000B9140000}"/>
    <cellStyle name="_Style_Exp Perfomance Feb'09" xfId="4013" xr:uid="{00000000-0005-0000-0000-0000BA140000}"/>
    <cellStyle name="_Style_Exp Perfomance Feb'09 2" xfId="4014" xr:uid="{00000000-0005-0000-0000-0000BB140000}"/>
    <cellStyle name="_Style_Exp Perfomance Feb'09_Carton" xfId="4015" xr:uid="{00000000-0005-0000-0000-0000BC140000}"/>
    <cellStyle name="_Style_Exp Perfomance Feb'09_Carton 2" xfId="4016" xr:uid="{00000000-0005-0000-0000-0000BD140000}"/>
    <cellStyle name="_Style_Exp Perfomance Feb'09_Expenses Perfomance March'09" xfId="4017" xr:uid="{00000000-0005-0000-0000-0000BE140000}"/>
    <cellStyle name="_Style_Exp Perfomance Feb'09_Expenses Perfomance March'09 2" xfId="4018" xr:uid="{00000000-0005-0000-0000-0000BF140000}"/>
    <cellStyle name="_Style_Exp Perfomance Feb'09_EXPORT-MAY" xfId="4019" xr:uid="{00000000-0005-0000-0000-0000C0140000}"/>
    <cellStyle name="_Style_Exp Perfomance Feb'09_EXPORT-MAY 2" xfId="4020" xr:uid="{00000000-0005-0000-0000-0000C1140000}"/>
    <cellStyle name="_Style_Exp Perfomance Feb'09_MIS For the Month Of Aug_09" xfId="4021" xr:uid="{00000000-0005-0000-0000-0000C2140000}"/>
    <cellStyle name="_Style_Exp Perfomance Feb'09_MIS For the Month Of Aug_09 2" xfId="4022" xr:uid="{00000000-0005-0000-0000-0000C3140000}"/>
    <cellStyle name="_Style_Exp Perfomance Feb'09_MIS For the Month Of DEC_09" xfId="4023" xr:uid="{00000000-0005-0000-0000-0000C4140000}"/>
    <cellStyle name="_Style_Exp Perfomance Feb'09_MIS For the Month Of DEC_09 2" xfId="4024" xr:uid="{00000000-0005-0000-0000-0000C5140000}"/>
    <cellStyle name="_Style_Exp Perfomance Feb'09_MIS For the Month Of Sep_09" xfId="4025" xr:uid="{00000000-0005-0000-0000-0000C6140000}"/>
    <cellStyle name="_Style_Exp Perfomance Feb'09_MIS For the Month Of Sep_09 2" xfId="4026" xr:uid="{00000000-0005-0000-0000-0000C7140000}"/>
    <cellStyle name="_Style_Exp Perfomance Feb'09_Production  performance-May,09" xfId="4027" xr:uid="{00000000-0005-0000-0000-0000C8140000}"/>
    <cellStyle name="_Style_Exp Perfomance Feb'09_Production  performance-May,09 2" xfId="4028" xr:uid="{00000000-0005-0000-0000-0000C9140000}"/>
    <cellStyle name="_Style_Exp Perfomance Feb'09_Production Preformance report-March,09" xfId="4029" xr:uid="{00000000-0005-0000-0000-0000CA140000}"/>
    <cellStyle name="_Style_Exp Perfomance Feb'09_Production Preformance report-March,09 2" xfId="4030" xr:uid="{00000000-0005-0000-0000-0000CB140000}"/>
    <cellStyle name="_Style_Exp Perfomance Feb'09_Projection of Cash Flow Based on Performance Report" xfId="4031" xr:uid="{00000000-0005-0000-0000-0000CC140000}"/>
    <cellStyle name="_Style_Exp Perfomance Feb'09_Projection of Cash Flow Based on Performance Report 2" xfId="4032" xr:uid="{00000000-0005-0000-0000-0000CD140000}"/>
    <cellStyle name="_Style_Exp Perfomance Feb'09_Projection of Cash Flow Based on Performance Report_MIS For the Month Of Aug_09" xfId="4033" xr:uid="{00000000-0005-0000-0000-0000CE140000}"/>
    <cellStyle name="_Style_Exp Perfomance Feb'09_Projection of Cash Flow Based on Performance Report_MIS For the Month Of Aug_09 2" xfId="4034" xr:uid="{00000000-0005-0000-0000-0000CF140000}"/>
    <cellStyle name="_Style_Exp Perfomance Feb'09_Projection of Cash Flow Based on Performance Report_MIS For the Month Of DEC_09" xfId="4035" xr:uid="{00000000-0005-0000-0000-0000D0140000}"/>
    <cellStyle name="_Style_Exp Perfomance Feb'09_Projection of Cash Flow Based on Performance Report_MIS For the Month Of DEC_09 2" xfId="4036" xr:uid="{00000000-0005-0000-0000-0000D1140000}"/>
    <cellStyle name="_Style_Exp Perfomance Feb'09_Projection of Cash Flow Based on Performance Report_MIS For the Month Of Sep_09" xfId="4037" xr:uid="{00000000-0005-0000-0000-0000D2140000}"/>
    <cellStyle name="_Style_Exp Perfomance Feb'09_Projection of Cash Flow Based on Performance Report_MIS For the Month Of Sep_09 2" xfId="4038" xr:uid="{00000000-0005-0000-0000-0000D3140000}"/>
    <cellStyle name="_Style_Expense Analysis -Dec-08PP" xfId="4039" xr:uid="{00000000-0005-0000-0000-0000D4140000}"/>
    <cellStyle name="_Style_Expense Analysis -Dec-08PP 2" xfId="4040" xr:uid="{00000000-0005-0000-0000-0000D5140000}"/>
    <cellStyle name="_Style_Expense Analysis -Dec-08PP_Production Preformance report-March,09" xfId="4041" xr:uid="{00000000-0005-0000-0000-0000D6140000}"/>
    <cellStyle name="_Style_Expense Analysis -Dec-08PP_Production Preformance report-March,09 2" xfId="4042" xr:uid="{00000000-0005-0000-0000-0000D7140000}"/>
    <cellStyle name="_Style_Expense Analysis -June'09PP" xfId="4043" xr:uid="{00000000-0005-0000-0000-0000D8140000}"/>
    <cellStyle name="_Style_Expense Analysis -June'09PP 2" xfId="4044" xr:uid="{00000000-0005-0000-0000-0000D9140000}"/>
    <cellStyle name="_Style_Export Register" xfId="4045" xr:uid="{00000000-0005-0000-0000-0000DA140000}"/>
    <cellStyle name="_Style_Export Register 2" xfId="4046" xr:uid="{00000000-0005-0000-0000-0000DB140000}"/>
    <cellStyle name="_Style_EXPORT-MAY" xfId="4047" xr:uid="{00000000-0005-0000-0000-0000DC140000}"/>
    <cellStyle name="_Style_EXPORT-MAY 2" xfId="4048" xr:uid="{00000000-0005-0000-0000-0000DD140000}"/>
    <cellStyle name="_Style_Financial Statement - EGMCL 30th  June'10(New)" xfId="2065" xr:uid="{00000000-0005-0000-0000-0000DE140000}"/>
    <cellStyle name="_Style_Financial Statement - EGMCL 30th Sep '2010" xfId="2066" xr:uid="{00000000-0005-0000-0000-0000DF140000}"/>
    <cellStyle name="_Style_Financial Statement - EGMCL dated 17.06.10" xfId="2067" xr:uid="{00000000-0005-0000-0000-0000E0140000}"/>
    <cellStyle name="_Style_Financial Statement - EGMCL May'10" xfId="2068" xr:uid="{00000000-0005-0000-0000-0000E1140000}"/>
    <cellStyle name="_Style_HSBC-APRIL-2010" xfId="4049" xr:uid="{00000000-0005-0000-0000-0000E2140000}"/>
    <cellStyle name="_Style_HSBC-APRIL-2010 2" xfId="4050" xr:uid="{00000000-0005-0000-0000-0000E3140000}"/>
    <cellStyle name="_Style_Import GRN Details-Unit-1" xfId="4051" xr:uid="{00000000-0005-0000-0000-0000E4140000}"/>
    <cellStyle name="_Style_Import GRN Details-Unit-1 2" xfId="4052" xr:uid="{00000000-0005-0000-0000-0000E5140000}"/>
    <cellStyle name="_Style_Import loan Sep to Nov HSBC '09" xfId="2069" xr:uid="{00000000-0005-0000-0000-0000E6140000}"/>
    <cellStyle name="_Style_Import loan Sep to Nov HSBC '09 2" xfId="4053" xr:uid="{00000000-0005-0000-0000-0000E7140000}"/>
    <cellStyle name="_Style_Import loan Sep to Nov HSBC '09_Addition Fixed Assets" xfId="2070" xr:uid="{00000000-0005-0000-0000-0000E8140000}"/>
    <cellStyle name="_Style_Import loan Sep to Nov HSBC '09_Book2" xfId="2071" xr:uid="{00000000-0005-0000-0000-0000E9140000}"/>
    <cellStyle name="_Style_Import loan Sep to Nov HSBC '09_Closing Stock of 31st August'10" xfId="2072" xr:uid="{00000000-0005-0000-0000-0000EA140000}"/>
    <cellStyle name="_Style_Import loan Sep to Nov HSBC '09_Copy of Fabrics Closing Stock of 09-10" xfId="2073" xr:uid="{00000000-0005-0000-0000-0000EB140000}"/>
    <cellStyle name="_Style_Import loan Sep to Nov HSBC '09_Financial Statement - EGMCL 30th  June'10(New)" xfId="2074" xr:uid="{00000000-0005-0000-0000-0000EC140000}"/>
    <cellStyle name="_Style_Import loan Sep to Nov HSBC '09_Financial Statement - EGMCL 30th Sep '2010" xfId="2075" xr:uid="{00000000-0005-0000-0000-0000ED140000}"/>
    <cellStyle name="_Style_Import loan Sep to Nov HSBC '09_Financial Statement - EGMCL dated 17.06.10" xfId="2076" xr:uid="{00000000-0005-0000-0000-0000EE140000}"/>
    <cellStyle name="_Style_Import loan Sep to Nov HSBC '09_Financial Statement - EGMCL May'10" xfId="2077" xr:uid="{00000000-0005-0000-0000-0000EF140000}"/>
    <cellStyle name="_Style_Import loan Sep to Nov HSBC '09_Import Register (Unit-1)" xfId="4054" xr:uid="{00000000-0005-0000-0000-0000F0140000}"/>
    <cellStyle name="_Style_Import loan Sep to Nov HSBC '09_Import Register (Unit-1) 2" xfId="4055" xr:uid="{00000000-0005-0000-0000-0000F1140000}"/>
    <cellStyle name="_Style_Import loan Sep to Nov HSBC '09_Summary OF Stock " xfId="2078" xr:uid="{00000000-0005-0000-0000-0000F2140000}"/>
    <cellStyle name="_Style_Import loan Sep to Nov HSBC '09_Summary OF Stock _Addition Fixed Assets" xfId="2079" xr:uid="{00000000-0005-0000-0000-0000F3140000}"/>
    <cellStyle name="_Style_Import loan Sep to Nov HSBC '09_Summary OF Stock _Book2" xfId="2080" xr:uid="{00000000-0005-0000-0000-0000F4140000}"/>
    <cellStyle name="_Style_Import loan Sep to Nov HSBC '09_Summary OF Stock _Closing Stock of 31st August'10" xfId="2081" xr:uid="{00000000-0005-0000-0000-0000F5140000}"/>
    <cellStyle name="_Style_Import loan Sep to Nov HSBC '09_Summary OF Stock _Copy of Fabrics Closing Stock of 09-10" xfId="2082" xr:uid="{00000000-0005-0000-0000-0000F6140000}"/>
    <cellStyle name="_Style_Import loan Sep to Nov HSBC '09_Summary OF Stock _Financial Statement - EGMCL 30th  June'10(New)" xfId="2083" xr:uid="{00000000-0005-0000-0000-0000F7140000}"/>
    <cellStyle name="_Style_Import loan Sep to Nov HSBC '09_Summary OF Stock _Financial Statement - EGMCL 30th Sep '2010" xfId="2084" xr:uid="{00000000-0005-0000-0000-0000F8140000}"/>
    <cellStyle name="_Style_Import loan Sep to Nov HSBC '09_Transit" xfId="2085" xr:uid="{00000000-0005-0000-0000-0000F9140000}"/>
    <cellStyle name="_Style_Import loan Sep to Nov HSBC '09_TrialBal 30th June '10-2" xfId="2086" xr:uid="{00000000-0005-0000-0000-0000FA140000}"/>
    <cellStyle name="_Style_Incentive  Budget Control August'09 " xfId="4056" xr:uid="{00000000-0005-0000-0000-0000FB140000}"/>
    <cellStyle name="_Style_Incentive  Budget Control August'09  2" xfId="4057" xr:uid="{00000000-0005-0000-0000-0000FC140000}"/>
    <cellStyle name="_Style_Interest - Jan' 09" xfId="4058" xr:uid="{00000000-0005-0000-0000-0000FD140000}"/>
    <cellStyle name="_Style_Interest - Jan' 09 2" xfId="8214" xr:uid="{00000000-0005-0000-0000-0000FE140000}"/>
    <cellStyle name="_Style_Interest - Jan' 09 3" xfId="8215" xr:uid="{00000000-0005-0000-0000-0000FF140000}"/>
    <cellStyle name="_Style_Limit Chart- CITI NA - July'10" xfId="2087" xr:uid="{00000000-0005-0000-0000-000000150000}"/>
    <cellStyle name="_Style_Limit Chart- CITI NA - June'10" xfId="2088" xr:uid="{00000000-0005-0000-0000-000001150000}"/>
    <cellStyle name="_Style_Limit Chart- CITI NA - October '09" xfId="2089" xr:uid="{00000000-0005-0000-0000-000002150000}"/>
    <cellStyle name="_Style_Limit Chart- CITI NA - October '09 2" xfId="4059" xr:uid="{00000000-0005-0000-0000-000003150000}"/>
    <cellStyle name="_Style_Limit Chart- CITI NA - October '09_Addition Fixed Assets" xfId="2090" xr:uid="{00000000-0005-0000-0000-000004150000}"/>
    <cellStyle name="_Style_Limit Chart- CITI NA - October '09_Book2" xfId="2091" xr:uid="{00000000-0005-0000-0000-000005150000}"/>
    <cellStyle name="_Style_Limit Chart- CITI NA - October '09_Closing Stock of 31st August'10" xfId="2092" xr:uid="{00000000-0005-0000-0000-000006150000}"/>
    <cellStyle name="_Style_Limit Chart- CITI NA - October '09_Copy of Fabrics Closing Stock of 09-10" xfId="2093" xr:uid="{00000000-0005-0000-0000-000007150000}"/>
    <cellStyle name="_Style_Limit Chart- CITI NA - October '09_Financial Statement - EGMCL 30th  June'10(New)" xfId="2094" xr:uid="{00000000-0005-0000-0000-000008150000}"/>
    <cellStyle name="_Style_Limit Chart- CITI NA - October '09_Financial Statement - EGMCL 30th Sep '2010" xfId="2095" xr:uid="{00000000-0005-0000-0000-000009150000}"/>
    <cellStyle name="_Style_Limit Chart- CITI NA - October '09_Financial Statement - EGMCL dated 17.06.10" xfId="2096" xr:uid="{00000000-0005-0000-0000-00000A150000}"/>
    <cellStyle name="_Style_Limit Chart- CITI NA - October '09_Financial Statement - EGMCL May'10" xfId="2097" xr:uid="{00000000-0005-0000-0000-00000B150000}"/>
    <cellStyle name="_Style_Limit Chart- CITI NA - October '09_Import Register (Unit-1)" xfId="4060" xr:uid="{00000000-0005-0000-0000-00000C150000}"/>
    <cellStyle name="_Style_Limit Chart- CITI NA - October '09_Import Register (Unit-1) 2" xfId="4061" xr:uid="{00000000-0005-0000-0000-00000D150000}"/>
    <cellStyle name="_Style_Limit Chart- CITI NA - October '09_Summary OF Stock " xfId="2098" xr:uid="{00000000-0005-0000-0000-00000E150000}"/>
    <cellStyle name="_Style_Limit Chart- CITI NA - October '09_Summary OF Stock _Addition Fixed Assets" xfId="2099" xr:uid="{00000000-0005-0000-0000-00000F150000}"/>
    <cellStyle name="_Style_Limit Chart- CITI NA - October '09_Summary OF Stock _Book2" xfId="2100" xr:uid="{00000000-0005-0000-0000-000010150000}"/>
    <cellStyle name="_Style_Limit Chart- CITI NA - October '09_Summary OF Stock _Closing Stock of 31st August'10" xfId="2101" xr:uid="{00000000-0005-0000-0000-000011150000}"/>
    <cellStyle name="_Style_Limit Chart- CITI NA - October '09_Summary OF Stock _Copy of Fabrics Closing Stock of 09-10" xfId="2102" xr:uid="{00000000-0005-0000-0000-000012150000}"/>
    <cellStyle name="_Style_Limit Chart- CITI NA - October '09_Summary OF Stock _Financial Statement - EGMCL 30th  June'10(New)" xfId="2103" xr:uid="{00000000-0005-0000-0000-000013150000}"/>
    <cellStyle name="_Style_Limit Chart- CITI NA - October '09_Summary OF Stock _Financial Statement - EGMCL 30th Sep '2010" xfId="2104" xr:uid="{00000000-0005-0000-0000-000014150000}"/>
    <cellStyle name="_Style_Limit Chart- CITI NA - October '09_Transit" xfId="2105" xr:uid="{00000000-0005-0000-0000-000015150000}"/>
    <cellStyle name="_Style_Limit Chart- CITI NA - October '09_TrialBal 30th June '10-2" xfId="2106" xr:uid="{00000000-0005-0000-0000-000016150000}"/>
    <cellStyle name="_Style_Limit Chart HSBC- APRIL'10" xfId="2107" xr:uid="{00000000-0005-0000-0000-000017150000}"/>
    <cellStyle name="_Style_Limit Chart HSBC- APRIL'10_Addition Fixed Assets" xfId="2108" xr:uid="{00000000-0005-0000-0000-000018150000}"/>
    <cellStyle name="_Style_Limit Chart HSBC- APRIL'10_Book2" xfId="2109" xr:uid="{00000000-0005-0000-0000-000019150000}"/>
    <cellStyle name="_Style_Limit Chart HSBC- APRIL'10_Closing Stock of 31st August'10" xfId="2110" xr:uid="{00000000-0005-0000-0000-00001A150000}"/>
    <cellStyle name="_Style_Limit Chart HSBC- APRIL'10_Copy of Fabrics Closing Stock of 09-10" xfId="2111" xr:uid="{00000000-0005-0000-0000-00001B150000}"/>
    <cellStyle name="_Style_Limit Chart HSBC- APRIL'10_Financial Statement - EGMCL 30th  June'10(New)" xfId="2112" xr:uid="{00000000-0005-0000-0000-00001C150000}"/>
    <cellStyle name="_Style_Limit Chart HSBC- APRIL'10_Financial Statement - EGMCL 30th Sep '2010" xfId="2113" xr:uid="{00000000-0005-0000-0000-00001D150000}"/>
    <cellStyle name="_Style_Limit Chart HSBC- APRIL'10_Financial Statement - EGMCL dated 17.06.10" xfId="2114" xr:uid="{00000000-0005-0000-0000-00001E150000}"/>
    <cellStyle name="_Style_Limit Chart HSBC- APRIL'10_Financial Statement - EGMCL May'10" xfId="2115" xr:uid="{00000000-0005-0000-0000-00001F150000}"/>
    <cellStyle name="_Style_Limit Chart HSBC- APRIL'10_Summary OF Stock " xfId="2116" xr:uid="{00000000-0005-0000-0000-000020150000}"/>
    <cellStyle name="_Style_Limit Chart HSBC- APRIL'10_Summary OF Stock _Addition Fixed Assets" xfId="2117" xr:uid="{00000000-0005-0000-0000-000021150000}"/>
    <cellStyle name="_Style_Limit Chart HSBC- APRIL'10_Summary OF Stock _Book2" xfId="2118" xr:uid="{00000000-0005-0000-0000-000022150000}"/>
    <cellStyle name="_Style_Limit Chart HSBC- APRIL'10_Summary OF Stock _Closing Stock of 31st August'10" xfId="2119" xr:uid="{00000000-0005-0000-0000-000023150000}"/>
    <cellStyle name="_Style_Limit Chart HSBC- APRIL'10_Summary OF Stock _Copy of Fabrics Closing Stock of 09-10" xfId="2120" xr:uid="{00000000-0005-0000-0000-000024150000}"/>
    <cellStyle name="_Style_Limit Chart HSBC- APRIL'10_Summary OF Stock _Financial Statement - EGMCL 30th  June'10(New)" xfId="2121" xr:uid="{00000000-0005-0000-0000-000025150000}"/>
    <cellStyle name="_Style_Limit Chart HSBC- APRIL'10_Summary OF Stock _Financial Statement - EGMCL 30th Sep '2010" xfId="2122" xr:uid="{00000000-0005-0000-0000-000026150000}"/>
    <cellStyle name="_Style_Limit Chart HSBC- APRIL'10_Summary Sheet " xfId="2123" xr:uid="{00000000-0005-0000-0000-000027150000}"/>
    <cellStyle name="_Style_Limit Chart HSBC- APRIL'10_Summary Sheet _Addition Fixed Assets" xfId="2124" xr:uid="{00000000-0005-0000-0000-000028150000}"/>
    <cellStyle name="_Style_Limit Chart HSBC- APRIL'10_Summary Sheet _Book2" xfId="2125" xr:uid="{00000000-0005-0000-0000-000029150000}"/>
    <cellStyle name="_Style_Limit Chart HSBC- APRIL'10_Summary Sheet _Closing Stock of 31st August'10" xfId="2126" xr:uid="{00000000-0005-0000-0000-00002A150000}"/>
    <cellStyle name="_Style_Limit Chart HSBC- APRIL'10_Summary Sheet _Copy of Fabrics Closing Stock of 09-10" xfId="2127" xr:uid="{00000000-0005-0000-0000-00002B150000}"/>
    <cellStyle name="_Style_Limit Chart HSBC- APRIL'10_Summary Sheet _Financial Statement - EGMCL 30th  June'10(New)" xfId="2128" xr:uid="{00000000-0005-0000-0000-00002C150000}"/>
    <cellStyle name="_Style_Limit Chart HSBC- APRIL'10_Summary Sheet _Financial Statement - EGMCL 30th Sep '2010" xfId="2129" xr:uid="{00000000-0005-0000-0000-00002D150000}"/>
    <cellStyle name="_Style_Limit Chart HSBC- APRIL'10_Summary Sheet _Financial Statement - EGMCL dated 17.06.10" xfId="2130" xr:uid="{00000000-0005-0000-0000-00002E150000}"/>
    <cellStyle name="_Style_Limit Chart HSBC- APRIL'10_Summary Sheet _Financial Statement - EGMCL May'10" xfId="2131" xr:uid="{00000000-0005-0000-0000-00002F150000}"/>
    <cellStyle name="_Style_Limit Chart HSBC- APRIL'10_Summary Sheet _Summary OF Stock " xfId="2132" xr:uid="{00000000-0005-0000-0000-000030150000}"/>
    <cellStyle name="_Style_Limit Chart HSBC- APRIL'10_Summary Sheet _TrialBal 30th June '10-2" xfId="2133" xr:uid="{00000000-0005-0000-0000-000031150000}"/>
    <cellStyle name="_Style_Limit Chart HSBC- APRIL'10_TrialBal 30th June '10-2" xfId="2134" xr:uid="{00000000-0005-0000-0000-000032150000}"/>
    <cellStyle name="_Style_Limit Chart HSBC- August '09" xfId="2135" xr:uid="{00000000-0005-0000-0000-000033150000}"/>
    <cellStyle name="_Style_Limit Chart HSBC- August '09 2" xfId="4062" xr:uid="{00000000-0005-0000-0000-000034150000}"/>
    <cellStyle name="_Style_Limit Chart HSBC- August '09_Addition Fixed Assets" xfId="2136" xr:uid="{00000000-0005-0000-0000-000035150000}"/>
    <cellStyle name="_Style_Limit Chart HSBC- August '09_Book2" xfId="2137" xr:uid="{00000000-0005-0000-0000-000036150000}"/>
    <cellStyle name="_Style_Limit Chart HSBC- August '09_Closing Stock of 31st August'10" xfId="2138" xr:uid="{00000000-0005-0000-0000-000037150000}"/>
    <cellStyle name="_Style_Limit Chart HSBC- August '09_Copy of Fabrics Closing Stock of 09-10" xfId="2139" xr:uid="{00000000-0005-0000-0000-000038150000}"/>
    <cellStyle name="_Style_Limit Chart HSBC- August '09_Financial Statement - EGMCL 30th  June'10(New)" xfId="2140" xr:uid="{00000000-0005-0000-0000-000039150000}"/>
    <cellStyle name="_Style_Limit Chart HSBC- August '09_Financial Statement - EGMCL 30th Sep '2010" xfId="2141" xr:uid="{00000000-0005-0000-0000-00003A150000}"/>
    <cellStyle name="_Style_Limit Chart HSBC- August '09_Financial Statement - EGMCL dated 17.06.10" xfId="2142" xr:uid="{00000000-0005-0000-0000-00003B150000}"/>
    <cellStyle name="_Style_Limit Chart HSBC- August '09_Financial Statement - EGMCL May'10" xfId="2143" xr:uid="{00000000-0005-0000-0000-00003C150000}"/>
    <cellStyle name="_Style_Limit Chart HSBC- August '09_Import Register (Unit-1)" xfId="4063" xr:uid="{00000000-0005-0000-0000-00003D150000}"/>
    <cellStyle name="_Style_Limit Chart HSBC- August '09_Import Register (Unit-1) 2" xfId="4064" xr:uid="{00000000-0005-0000-0000-00003E150000}"/>
    <cellStyle name="_Style_Limit Chart HSBC- August '09_Summary OF Stock " xfId="2144" xr:uid="{00000000-0005-0000-0000-00003F150000}"/>
    <cellStyle name="_Style_Limit Chart HSBC- August '09_Summary OF Stock _Addition Fixed Assets" xfId="2145" xr:uid="{00000000-0005-0000-0000-000040150000}"/>
    <cellStyle name="_Style_Limit Chart HSBC- August '09_Summary OF Stock _Book2" xfId="2146" xr:uid="{00000000-0005-0000-0000-000041150000}"/>
    <cellStyle name="_Style_Limit Chart HSBC- August '09_Summary OF Stock _Closing Stock of 31st August'10" xfId="2147" xr:uid="{00000000-0005-0000-0000-000042150000}"/>
    <cellStyle name="_Style_Limit Chart HSBC- August '09_Summary OF Stock _Copy of Fabrics Closing Stock of 09-10" xfId="2148" xr:uid="{00000000-0005-0000-0000-000043150000}"/>
    <cellStyle name="_Style_Limit Chart HSBC- August '09_Summary OF Stock _Financial Statement - EGMCL 30th  June'10(New)" xfId="2149" xr:uid="{00000000-0005-0000-0000-000044150000}"/>
    <cellStyle name="_Style_Limit Chart HSBC- August '09_Summary OF Stock _Financial Statement - EGMCL 30th Sep '2010" xfId="2150" xr:uid="{00000000-0005-0000-0000-000045150000}"/>
    <cellStyle name="_Style_Limit Chart HSBC- August '09_Summary Sheet " xfId="2151" xr:uid="{00000000-0005-0000-0000-000046150000}"/>
    <cellStyle name="_Style_Limit Chart HSBC- August '09_Summary Sheet _Addition Fixed Assets" xfId="2152" xr:uid="{00000000-0005-0000-0000-000047150000}"/>
    <cellStyle name="_Style_Limit Chart HSBC- August '09_Summary Sheet _Book2" xfId="2153" xr:uid="{00000000-0005-0000-0000-000048150000}"/>
    <cellStyle name="_Style_Limit Chart HSBC- August '09_Summary Sheet _Closing Stock of 31st August'10" xfId="2154" xr:uid="{00000000-0005-0000-0000-000049150000}"/>
    <cellStyle name="_Style_Limit Chart HSBC- August '09_Summary Sheet _Copy of Fabrics Closing Stock of 09-10" xfId="2155" xr:uid="{00000000-0005-0000-0000-00004A150000}"/>
    <cellStyle name="_Style_Limit Chart HSBC- August '09_Summary Sheet _Financial Statement - EGMCL 30th  June'10(New)" xfId="2156" xr:uid="{00000000-0005-0000-0000-00004B150000}"/>
    <cellStyle name="_Style_Limit Chart HSBC- August '09_Summary Sheet _Financial Statement - EGMCL 30th Sep '2010" xfId="2157" xr:uid="{00000000-0005-0000-0000-00004C150000}"/>
    <cellStyle name="_Style_Limit Chart HSBC- August '09_Summary Sheet _Financial Statement - EGMCL dated 17.06.10" xfId="2158" xr:uid="{00000000-0005-0000-0000-00004D150000}"/>
    <cellStyle name="_Style_Limit Chart HSBC- August '09_Summary Sheet _Financial Statement - EGMCL May'10" xfId="2159" xr:uid="{00000000-0005-0000-0000-00004E150000}"/>
    <cellStyle name="_Style_Limit Chart HSBC- August '09_Summary Sheet _Summary OF Stock " xfId="2160" xr:uid="{00000000-0005-0000-0000-00004F150000}"/>
    <cellStyle name="_Style_Limit Chart HSBC- August '09_Summary Sheet _TrialBal 30th June '10-2" xfId="2161" xr:uid="{00000000-0005-0000-0000-000050150000}"/>
    <cellStyle name="_Style_Limit Chart HSBC- August '09_Transit" xfId="2162" xr:uid="{00000000-0005-0000-0000-000051150000}"/>
    <cellStyle name="_Style_Limit Chart HSBC- August '09_Transit_Closing Stock of 31st August'10" xfId="2163" xr:uid="{00000000-0005-0000-0000-000052150000}"/>
    <cellStyle name="_Style_Limit Chart HSBC- August '09_TrialBal 30th June '10-2" xfId="2164" xr:uid="{00000000-0005-0000-0000-000053150000}"/>
    <cellStyle name="_Style_Limit Chart HSBC- Dec'09" xfId="4065" xr:uid="{00000000-0005-0000-0000-000054150000}"/>
    <cellStyle name="_Style_Limit Chart HSBC- Dec'09 2" xfId="4066" xr:uid="{00000000-0005-0000-0000-000055150000}"/>
    <cellStyle name="_Style_Limit Chart HSBC- Dec'09_Import Register (Unit-1)" xfId="4067" xr:uid="{00000000-0005-0000-0000-000056150000}"/>
    <cellStyle name="_Style_Limit Chart HSBC- Dec'09_Import Register (Unit-1) 2" xfId="4068" xr:uid="{00000000-0005-0000-0000-000057150000}"/>
    <cellStyle name="_Style_Limit Chart HSBC- Jan'10" xfId="4069" xr:uid="{00000000-0005-0000-0000-000058150000}"/>
    <cellStyle name="_Style_Limit Chart HSBC- July '09" xfId="2165" xr:uid="{00000000-0005-0000-0000-000059150000}"/>
    <cellStyle name="_Style_Limit Chart HSBC- July '09 2" xfId="4070" xr:uid="{00000000-0005-0000-0000-00005A150000}"/>
    <cellStyle name="_Style_Limit Chart HSBC- July '09_Addition Fixed Assets" xfId="2166" xr:uid="{00000000-0005-0000-0000-00005B150000}"/>
    <cellStyle name="_Style_Limit Chart HSBC- July '09_Book2" xfId="2167" xr:uid="{00000000-0005-0000-0000-00005C150000}"/>
    <cellStyle name="_Style_Limit Chart HSBC- July '09_Closing Stock of 31st August'10" xfId="2168" xr:uid="{00000000-0005-0000-0000-00005D150000}"/>
    <cellStyle name="_Style_Limit Chart HSBC- July '09_Copy of Fabrics Closing Stock of 09-10" xfId="2169" xr:uid="{00000000-0005-0000-0000-00005E150000}"/>
    <cellStyle name="_Style_Limit Chart HSBC- July '09_Financial Statement - EGMCL 30th  June'10(New)" xfId="2170" xr:uid="{00000000-0005-0000-0000-00005F150000}"/>
    <cellStyle name="_Style_Limit Chart HSBC- July '09_Financial Statement - EGMCL 30th Sep '2010" xfId="2171" xr:uid="{00000000-0005-0000-0000-000060150000}"/>
    <cellStyle name="_Style_Limit Chart HSBC- July '09_Financial Statement - EGMCL dated 17.06.10" xfId="2172" xr:uid="{00000000-0005-0000-0000-000061150000}"/>
    <cellStyle name="_Style_Limit Chart HSBC- July '09_Financial Statement - EGMCL May'10" xfId="2173" xr:uid="{00000000-0005-0000-0000-000062150000}"/>
    <cellStyle name="_Style_Limit Chart HSBC- July '09_Import Register (Unit-1)" xfId="4071" xr:uid="{00000000-0005-0000-0000-000063150000}"/>
    <cellStyle name="_Style_Limit Chart HSBC- July '09_Import Register (Unit-1) 2" xfId="4072" xr:uid="{00000000-0005-0000-0000-000064150000}"/>
    <cellStyle name="_Style_Limit Chart HSBC- July '09_Summary OF Stock " xfId="2174" xr:uid="{00000000-0005-0000-0000-000065150000}"/>
    <cellStyle name="_Style_Limit Chart HSBC- July '09_Summary OF Stock _Addition Fixed Assets" xfId="2175" xr:uid="{00000000-0005-0000-0000-000066150000}"/>
    <cellStyle name="_Style_Limit Chart HSBC- July '09_Summary OF Stock _Book2" xfId="2176" xr:uid="{00000000-0005-0000-0000-000067150000}"/>
    <cellStyle name="_Style_Limit Chart HSBC- July '09_Summary OF Stock _Closing Stock of 31st August'10" xfId="2177" xr:uid="{00000000-0005-0000-0000-000068150000}"/>
    <cellStyle name="_Style_Limit Chart HSBC- July '09_Summary OF Stock _Copy of Fabrics Closing Stock of 09-10" xfId="2178" xr:uid="{00000000-0005-0000-0000-000069150000}"/>
    <cellStyle name="_Style_Limit Chart HSBC- July '09_Summary OF Stock _Financial Statement - EGMCL 30th  June'10(New)" xfId="2179" xr:uid="{00000000-0005-0000-0000-00006A150000}"/>
    <cellStyle name="_Style_Limit Chart HSBC- July '09_Summary OF Stock _Financial Statement - EGMCL 30th Sep '2010" xfId="2180" xr:uid="{00000000-0005-0000-0000-00006B150000}"/>
    <cellStyle name="_Style_Limit Chart HSBC- July '09_Summary Sheet " xfId="2181" xr:uid="{00000000-0005-0000-0000-00006C150000}"/>
    <cellStyle name="_Style_Limit Chart HSBC- July '09_Summary Sheet _Addition Fixed Assets" xfId="2182" xr:uid="{00000000-0005-0000-0000-00006D150000}"/>
    <cellStyle name="_Style_Limit Chart HSBC- July '09_Summary Sheet _Book2" xfId="2183" xr:uid="{00000000-0005-0000-0000-00006E150000}"/>
    <cellStyle name="_Style_Limit Chart HSBC- July '09_Summary Sheet _Closing Stock of 31st August'10" xfId="2184" xr:uid="{00000000-0005-0000-0000-00006F150000}"/>
    <cellStyle name="_Style_Limit Chart HSBC- July '09_Summary Sheet _Copy of Fabrics Closing Stock of 09-10" xfId="2185" xr:uid="{00000000-0005-0000-0000-000070150000}"/>
    <cellStyle name="_Style_Limit Chart HSBC- July '09_Summary Sheet _Financial Statement - EGMCL 30th  June'10(New)" xfId="2186" xr:uid="{00000000-0005-0000-0000-000071150000}"/>
    <cellStyle name="_Style_Limit Chart HSBC- July '09_Summary Sheet _Financial Statement - EGMCL 30th Sep '2010" xfId="2187" xr:uid="{00000000-0005-0000-0000-000072150000}"/>
    <cellStyle name="_Style_Limit Chart HSBC- July '09_Summary Sheet _Financial Statement - EGMCL dated 17.06.10" xfId="2188" xr:uid="{00000000-0005-0000-0000-000073150000}"/>
    <cellStyle name="_Style_Limit Chart HSBC- July '09_Summary Sheet _Financial Statement - EGMCL May'10" xfId="2189" xr:uid="{00000000-0005-0000-0000-000074150000}"/>
    <cellStyle name="_Style_Limit Chart HSBC- July '09_Summary Sheet _Summary OF Stock " xfId="2190" xr:uid="{00000000-0005-0000-0000-000075150000}"/>
    <cellStyle name="_Style_Limit Chart HSBC- July '09_Summary Sheet _TrialBal 30th June '10-2" xfId="2191" xr:uid="{00000000-0005-0000-0000-000076150000}"/>
    <cellStyle name="_Style_Limit Chart HSBC- July '09_Transit" xfId="2192" xr:uid="{00000000-0005-0000-0000-000077150000}"/>
    <cellStyle name="_Style_Limit Chart HSBC- July '09_Transit_Closing Stock of 31st August'10" xfId="2193" xr:uid="{00000000-0005-0000-0000-000078150000}"/>
    <cellStyle name="_Style_Limit Chart HSBC- July '09_TrialBal 30th June '10-2" xfId="2194" xr:uid="{00000000-0005-0000-0000-000079150000}"/>
    <cellStyle name="_Style_Limit Chart HSBC- July'10" xfId="2195" xr:uid="{00000000-0005-0000-0000-00007A150000}"/>
    <cellStyle name="_Style_Limit Chart HSBC- July'10_Closing Stock of 31st August'10" xfId="2196" xr:uid="{00000000-0005-0000-0000-00007B150000}"/>
    <cellStyle name="_Style_Limit Chart HSBC- June '09" xfId="6845" xr:uid="{00000000-0005-0000-0000-00007C150000}"/>
    <cellStyle name="_Style_Limit Chart HSBC- June '09 2" xfId="7937" xr:uid="{00000000-0005-0000-0000-00007D150000}"/>
    <cellStyle name="_Style_Limit Chart HSBC- June '09_BANK POSITION FOR ALL BANK ( CITI, HSBC &amp; SCB )" xfId="6846" xr:uid="{00000000-0005-0000-0000-00007E150000}"/>
    <cellStyle name="_Style_Limit Chart HSBC- June '09_BANK POSITION FOR ALL BANK ( CITI, HSBC &amp; SCB ) 2" xfId="6847" xr:uid="{00000000-0005-0000-0000-00007F150000}"/>
    <cellStyle name="_Style_Limit Chart HSBC- June '09_BANK POSITION FOR ALL BANK ( CITI, HSBC &amp; SCB ) 3" xfId="6848" xr:uid="{00000000-0005-0000-0000-000080150000}"/>
    <cellStyle name="_Style_Limit Chart HSBC- June '09_BANK POSITION FOR ALL BANK ( CITI, HSBC &amp; SCB ) 4" xfId="6849" xr:uid="{00000000-0005-0000-0000-000081150000}"/>
    <cellStyle name="_Style_Limit Chart HSBC- June '09_BANK POSITION FOR ALL BANK ( CITI, HSBC &amp; SCB ) 5" xfId="6850" xr:uid="{00000000-0005-0000-0000-000082150000}"/>
    <cellStyle name="_Style_Limit Chart HSBC- June '09_BANK POSITION FOR ALL BANK ( CITI, HSBC &amp; SCB )_Copy of HSBC MOB  Month of April ,2012 ( Final )" xfId="7938" xr:uid="{00000000-0005-0000-0000-000083150000}"/>
    <cellStyle name="_Style_Limit Chart HSBC- June '09_BANK POSITION FOR ALL BANK ( CITI, HSBC &amp; SCB )_Copy of HSBC MOB  Month of April ,2012 ( Final ) 2" xfId="7939" xr:uid="{00000000-0005-0000-0000-000084150000}"/>
    <cellStyle name="_Style_Limit Chart HSBC- June '09_BANK POSITION FOR ALL BANK ( CITI, HSBC &amp; SCB )_SCB MOB Month Of May  ,2012 - ( Final )" xfId="7940" xr:uid="{00000000-0005-0000-0000-000085150000}"/>
    <cellStyle name="_Style_Limit Chart HSBC- June '09_BANK POSITION FOR ALL BANK ( CITI, HSBC &amp; SCB )_SCB MOB Month Of May  ,2012 - ( Final ) 2" xfId="7941" xr:uid="{00000000-0005-0000-0000-000086150000}"/>
    <cellStyle name="_Style_Limit Chart HSBC- June '09_BANK POSITION FOR ALL BANK ( CITI, HSBC , SCB &amp; EBL )" xfId="6851" xr:uid="{00000000-0005-0000-0000-000087150000}"/>
    <cellStyle name="_Style_Limit Chart HSBC- June '09_BANK POSITION FOR ALL BANK ( CITI, HSBC , SCB &amp; EBL ) 2" xfId="7942" xr:uid="{00000000-0005-0000-0000-000088150000}"/>
    <cellStyle name="_Style_Limit Chart HSBC- June '09_BANK POSITION FOR ALL BANK ( CITI, HSBC , SCB &amp; EBL )_Copy of HSBC MOB  Month of April ,2012 ( Final )" xfId="7943" xr:uid="{00000000-0005-0000-0000-000089150000}"/>
    <cellStyle name="_Style_Limit Chart HSBC- June '09_BANK POSITION FOR ALL BANK ( CITI, HSBC , SCB &amp; EBL )_Copy of HSBC MOB  Month of April ,2012 ( Final ) 2" xfId="7944" xr:uid="{00000000-0005-0000-0000-00008A150000}"/>
    <cellStyle name="_Style_Limit Chart HSBC- June '09_BANK POSITION FOR ALL BANK ( CITI, HSBC , SCB &amp; EBL )_SCB MOB Month Of May  ,2012 - ( Final )" xfId="7945" xr:uid="{00000000-0005-0000-0000-00008B150000}"/>
    <cellStyle name="_Style_Limit Chart HSBC- June '09_BANK POSITION FOR ALL BANK ( CITI, HSBC , SCB &amp; EBL )_SCB MOB Month Of May  ,2012 - ( Final ) 2" xfId="7946" xr:uid="{00000000-0005-0000-0000-00008C150000}"/>
    <cellStyle name="_Style_Limit Chart HSBC- June '09_Citi MOB - June, 2011 ( Final )- REVISED" xfId="6852" xr:uid="{00000000-0005-0000-0000-00008D150000}"/>
    <cellStyle name="_Style_Limit Chart HSBC- June '09_CITI MOB  Month of December 2011- Final" xfId="6853" xr:uid="{00000000-0005-0000-0000-00008E150000}"/>
    <cellStyle name="_Style_Limit Chart HSBC- June '09_EGMCL-FUND-PLAN-CITI" xfId="6854" xr:uid="{00000000-0005-0000-0000-00008F150000}"/>
    <cellStyle name="_Style_Limit Chart HSBC- June '09_EGMCL-FUND-PLAN-CITI -1" xfId="6855" xr:uid="{00000000-0005-0000-0000-000090150000}"/>
    <cellStyle name="_Style_Limit Chart HSBC- June '09_EGMCL-FUND-PLAN-CITI -1 2" xfId="6856" xr:uid="{00000000-0005-0000-0000-000091150000}"/>
    <cellStyle name="_Style_Limit Chart HSBC- June '09_EGMCL-FUND-PLAN-CITI -1 3" xfId="6857" xr:uid="{00000000-0005-0000-0000-000092150000}"/>
    <cellStyle name="_Style_Limit Chart HSBC- June '09_EGMCL-FUND-PLAN-CITI_1" xfId="6858" xr:uid="{00000000-0005-0000-0000-000093150000}"/>
    <cellStyle name="_Style_Limit Chart HSBC- June '09_EGMCL-FUND-PLAN-CITI_1 2" xfId="6859" xr:uid="{00000000-0005-0000-0000-000094150000}"/>
    <cellStyle name="_Style_Limit Chart HSBC- June '09_EGMCL-FUND-PLAN-CITI_1 3" xfId="6860" xr:uid="{00000000-0005-0000-0000-000095150000}"/>
    <cellStyle name="_Style_Limit Chart HSBC- June '09_EGMCL-FUND-PLAN-CITI_Citi MOB - June, 2011 ( Final )- REVISED" xfId="6861" xr:uid="{00000000-0005-0000-0000-000096150000}"/>
    <cellStyle name="_Style_Limit Chart HSBC- June '09_June Export" xfId="6862" xr:uid="{00000000-0005-0000-0000-000097150000}"/>
    <cellStyle name="_Style_Limit Chart HSBC- June '09_June Export 2" xfId="6863" xr:uid="{00000000-0005-0000-0000-000098150000}"/>
    <cellStyle name="_Style_Limit Chart HSBC- June '09_June Export 3" xfId="6864" xr:uid="{00000000-0005-0000-0000-000099150000}"/>
    <cellStyle name="_Style_Limit Chart HSBC- June '09_June Export 4" xfId="6865" xr:uid="{00000000-0005-0000-0000-00009A150000}"/>
    <cellStyle name="_Style_Limit Chart HSBC- June '09_June Export 5" xfId="6866" xr:uid="{00000000-0005-0000-0000-00009B150000}"/>
    <cellStyle name="_Style_Limit Chart HSBC- June '09_June Export_Copy of HSBC MOB  Month of April ,2012 ( Final )" xfId="7947" xr:uid="{00000000-0005-0000-0000-00009C150000}"/>
    <cellStyle name="_Style_Limit Chart HSBC- June '09_June Export_Copy of HSBC MOB  Month of April ,2012 ( Final ) 2" xfId="7948" xr:uid="{00000000-0005-0000-0000-00009D150000}"/>
    <cellStyle name="_Style_Limit Chart HSBC- June '09_June Export_SCB MOB Month Of May  ,2012 - ( Final )" xfId="7949" xr:uid="{00000000-0005-0000-0000-00009E150000}"/>
    <cellStyle name="_Style_Limit Chart HSBC- June '09_June Export_SCB MOB Month Of May  ,2012 - ( Final ) 2" xfId="7950" xr:uid="{00000000-0005-0000-0000-00009F150000}"/>
    <cellStyle name="_Style_Limit Chart HSBC- June '09_June Import" xfId="6867" xr:uid="{00000000-0005-0000-0000-0000A0150000}"/>
    <cellStyle name="_Style_Limit Chart HSBC- June '09_June Import 2" xfId="6868" xr:uid="{00000000-0005-0000-0000-0000A1150000}"/>
    <cellStyle name="_Style_Limit Chart HSBC- June '09_June Import 3" xfId="6869" xr:uid="{00000000-0005-0000-0000-0000A2150000}"/>
    <cellStyle name="_Style_Limit Chart HSBC- June '09_June Import 4" xfId="6870" xr:uid="{00000000-0005-0000-0000-0000A3150000}"/>
    <cellStyle name="_Style_Limit Chart HSBC- June '09_June Import 5" xfId="6871" xr:uid="{00000000-0005-0000-0000-0000A4150000}"/>
    <cellStyle name="_Style_Limit Chart HSBC- June '09_June Import_Copy of HSBC MOB  Month of April ,2012 ( Final )" xfId="7951" xr:uid="{00000000-0005-0000-0000-0000A5150000}"/>
    <cellStyle name="_Style_Limit Chart HSBC- June '09_June Import_Copy of HSBC MOB  Month of April ,2012 ( Final ) 2" xfId="7952" xr:uid="{00000000-0005-0000-0000-0000A6150000}"/>
    <cellStyle name="_Style_Limit Chart HSBC- June '09_June Import_SCB MOB Month Of May  ,2012 - ( Final )" xfId="7953" xr:uid="{00000000-0005-0000-0000-0000A7150000}"/>
    <cellStyle name="_Style_Limit Chart HSBC- June '09_June Import_SCB MOB Month Of May  ,2012 - ( Final ) 2" xfId="7954" xr:uid="{00000000-0005-0000-0000-0000A8150000}"/>
    <cellStyle name="_Style_Limit Chart HSBC- June'10" xfId="4073" xr:uid="{00000000-0005-0000-0000-0000A9150000}"/>
    <cellStyle name="_Style_Limit Chart HSBC- MARCH'10" xfId="4074" xr:uid="{00000000-0005-0000-0000-0000AA150000}"/>
    <cellStyle name="_Style_Limit Chart HSBC- MAY'10" xfId="4075" xr:uid="{00000000-0005-0000-0000-0000AB150000}"/>
    <cellStyle name="_Style_Limit Chart HSBC- October '09" xfId="2197" xr:uid="{00000000-0005-0000-0000-0000AC150000}"/>
    <cellStyle name="_Style_Limit Chart HSBC- October '09 2" xfId="4076" xr:uid="{00000000-0005-0000-0000-0000AD150000}"/>
    <cellStyle name="_Style_Limit Chart HSBC- October '09_Addition Fixed Assets" xfId="2198" xr:uid="{00000000-0005-0000-0000-0000AE150000}"/>
    <cellStyle name="_Style_Limit Chart HSBC- October '09_Book2" xfId="2199" xr:uid="{00000000-0005-0000-0000-0000AF150000}"/>
    <cellStyle name="_Style_Limit Chart HSBC- October '09_Closing Stock of 31st August'10" xfId="2200" xr:uid="{00000000-0005-0000-0000-0000B0150000}"/>
    <cellStyle name="_Style_Limit Chart HSBC- October '09_Copy of Fabrics Closing Stock of 09-10" xfId="2201" xr:uid="{00000000-0005-0000-0000-0000B1150000}"/>
    <cellStyle name="_Style_Limit Chart HSBC- October '09_Financial Statement - EGMCL 30th  June'10(New)" xfId="2202" xr:uid="{00000000-0005-0000-0000-0000B2150000}"/>
    <cellStyle name="_Style_Limit Chart HSBC- October '09_Financial Statement - EGMCL 30th Sep '2010" xfId="2203" xr:uid="{00000000-0005-0000-0000-0000B3150000}"/>
    <cellStyle name="_Style_Limit Chart HSBC- October '09_Financial Statement - EGMCL dated 17.06.10" xfId="2204" xr:uid="{00000000-0005-0000-0000-0000B4150000}"/>
    <cellStyle name="_Style_Limit Chart HSBC- October '09_Financial Statement - EGMCL May'10" xfId="2205" xr:uid="{00000000-0005-0000-0000-0000B5150000}"/>
    <cellStyle name="_Style_Limit Chart HSBC- October '09_Import Register (Unit-1)" xfId="4077" xr:uid="{00000000-0005-0000-0000-0000B6150000}"/>
    <cellStyle name="_Style_Limit Chart HSBC- October '09_Import Register (Unit-1) 2" xfId="4078" xr:uid="{00000000-0005-0000-0000-0000B7150000}"/>
    <cellStyle name="_Style_Limit Chart HSBC- October '09_Summary OF Stock " xfId="2206" xr:uid="{00000000-0005-0000-0000-0000B8150000}"/>
    <cellStyle name="_Style_Limit Chart HSBC- October '09_Summary OF Stock _Addition Fixed Assets" xfId="2207" xr:uid="{00000000-0005-0000-0000-0000B9150000}"/>
    <cellStyle name="_Style_Limit Chart HSBC- October '09_Summary OF Stock _Book2" xfId="2208" xr:uid="{00000000-0005-0000-0000-0000BA150000}"/>
    <cellStyle name="_Style_Limit Chart HSBC- October '09_Summary OF Stock _Closing Stock of 31st August'10" xfId="2209" xr:uid="{00000000-0005-0000-0000-0000BB150000}"/>
    <cellStyle name="_Style_Limit Chart HSBC- October '09_Summary OF Stock _Copy of Fabrics Closing Stock of 09-10" xfId="2210" xr:uid="{00000000-0005-0000-0000-0000BC150000}"/>
    <cellStyle name="_Style_Limit Chart HSBC- October '09_Summary OF Stock _Financial Statement - EGMCL 30th  June'10(New)" xfId="2211" xr:uid="{00000000-0005-0000-0000-0000BD150000}"/>
    <cellStyle name="_Style_Limit Chart HSBC- October '09_Summary OF Stock _Financial Statement - EGMCL 30th Sep '2010" xfId="2212" xr:uid="{00000000-0005-0000-0000-0000BE150000}"/>
    <cellStyle name="_Style_Limit Chart HSBC- October '09_Summary Sheet " xfId="2213" xr:uid="{00000000-0005-0000-0000-0000BF150000}"/>
    <cellStyle name="_Style_Limit Chart HSBC- October '09_Summary Sheet _Addition Fixed Assets" xfId="2214" xr:uid="{00000000-0005-0000-0000-0000C0150000}"/>
    <cellStyle name="_Style_Limit Chart HSBC- October '09_Summary Sheet _Book2" xfId="2215" xr:uid="{00000000-0005-0000-0000-0000C1150000}"/>
    <cellStyle name="_Style_Limit Chart HSBC- October '09_Summary Sheet _Closing Stock of 31st August'10" xfId="2216" xr:uid="{00000000-0005-0000-0000-0000C2150000}"/>
    <cellStyle name="_Style_Limit Chart HSBC- October '09_Summary Sheet _Copy of Fabrics Closing Stock of 09-10" xfId="2217" xr:uid="{00000000-0005-0000-0000-0000C3150000}"/>
    <cellStyle name="_Style_Limit Chart HSBC- October '09_Summary Sheet _Financial Statement - EGMCL 30th  June'10(New)" xfId="2218" xr:uid="{00000000-0005-0000-0000-0000C4150000}"/>
    <cellStyle name="_Style_Limit Chart HSBC- October '09_Summary Sheet _Financial Statement - EGMCL 30th Sep '2010" xfId="2219" xr:uid="{00000000-0005-0000-0000-0000C5150000}"/>
    <cellStyle name="_Style_Limit Chart HSBC- October '09_Summary Sheet _Financial Statement - EGMCL dated 17.06.10" xfId="2220" xr:uid="{00000000-0005-0000-0000-0000C6150000}"/>
    <cellStyle name="_Style_Limit Chart HSBC- October '09_Summary Sheet _Financial Statement - EGMCL May'10" xfId="2221" xr:uid="{00000000-0005-0000-0000-0000C7150000}"/>
    <cellStyle name="_Style_Limit Chart HSBC- October '09_Summary Sheet _Summary OF Stock " xfId="2222" xr:uid="{00000000-0005-0000-0000-0000C8150000}"/>
    <cellStyle name="_Style_Limit Chart HSBC- October '09_Summary Sheet _TrialBal 30th June '10-2" xfId="2223" xr:uid="{00000000-0005-0000-0000-0000C9150000}"/>
    <cellStyle name="_Style_Limit Chart HSBC- October '09_Transit" xfId="2224" xr:uid="{00000000-0005-0000-0000-0000CA150000}"/>
    <cellStyle name="_Style_Limit Chart HSBC- October '09_Transit_Closing Stock of 31st August'10" xfId="2225" xr:uid="{00000000-0005-0000-0000-0000CB150000}"/>
    <cellStyle name="_Style_Limit Chart HSBC- October '09_TrialBal 30th June '10-2" xfId="2226" xr:uid="{00000000-0005-0000-0000-0000CC150000}"/>
    <cellStyle name="_Style_Limit Chart HSBC-April '09" xfId="2227" xr:uid="{00000000-0005-0000-0000-0000CD150000}"/>
    <cellStyle name="_Style_Limit Chart HSBC-April '09 2" xfId="4079" xr:uid="{00000000-0005-0000-0000-0000CE150000}"/>
    <cellStyle name="_Style_Limit Chart HSBC-April '09_Addition Fixed Assets" xfId="2228" xr:uid="{00000000-0005-0000-0000-0000CF150000}"/>
    <cellStyle name="_Style_Limit Chart HSBC-April '09_Book2" xfId="2229" xr:uid="{00000000-0005-0000-0000-0000D0150000}"/>
    <cellStyle name="_Style_Limit Chart HSBC-April '09_Closing Stock of 31st August'10" xfId="2230" xr:uid="{00000000-0005-0000-0000-0000D1150000}"/>
    <cellStyle name="_Style_Limit Chart HSBC-April '09_Copy of Fabrics Closing Stock of 09-10" xfId="2231" xr:uid="{00000000-0005-0000-0000-0000D2150000}"/>
    <cellStyle name="_Style_Limit Chart HSBC-April '09_Financial Statement - EGMCL 30th  June'10(New)" xfId="2232" xr:uid="{00000000-0005-0000-0000-0000D3150000}"/>
    <cellStyle name="_Style_Limit Chart HSBC-April '09_Financial Statement - EGMCL 30th Sep '2010" xfId="2233" xr:uid="{00000000-0005-0000-0000-0000D4150000}"/>
    <cellStyle name="_Style_Limit Chart HSBC-April '09_Financial Statement - EGMCL dated 17.06.10" xfId="2234" xr:uid="{00000000-0005-0000-0000-0000D5150000}"/>
    <cellStyle name="_Style_Limit Chart HSBC-April '09_Financial Statement - EGMCL May'10" xfId="2235" xr:uid="{00000000-0005-0000-0000-0000D6150000}"/>
    <cellStyle name="_Style_Limit Chart HSBC-April '09_Import Register (Unit-1)" xfId="4080" xr:uid="{00000000-0005-0000-0000-0000D7150000}"/>
    <cellStyle name="_Style_Limit Chart HSBC-April '09_Import Register (Unit-1) 2" xfId="4081" xr:uid="{00000000-0005-0000-0000-0000D8150000}"/>
    <cellStyle name="_Style_Limit Chart HSBC-April '09_Summary OF Stock " xfId="2236" xr:uid="{00000000-0005-0000-0000-0000D9150000}"/>
    <cellStyle name="_Style_Limit Chart HSBC-April '09_Summary OF Stock _Addition Fixed Assets" xfId="2237" xr:uid="{00000000-0005-0000-0000-0000DA150000}"/>
    <cellStyle name="_Style_Limit Chart HSBC-April '09_Summary OF Stock _Book2" xfId="2238" xr:uid="{00000000-0005-0000-0000-0000DB150000}"/>
    <cellStyle name="_Style_Limit Chart HSBC-April '09_Summary OF Stock _Closing Stock of 31st August'10" xfId="2239" xr:uid="{00000000-0005-0000-0000-0000DC150000}"/>
    <cellStyle name="_Style_Limit Chart HSBC-April '09_Summary OF Stock _Copy of Fabrics Closing Stock of 09-10" xfId="2240" xr:uid="{00000000-0005-0000-0000-0000DD150000}"/>
    <cellStyle name="_Style_Limit Chart HSBC-April '09_Summary OF Stock _Financial Statement - EGMCL 30th  June'10(New)" xfId="2241" xr:uid="{00000000-0005-0000-0000-0000DE150000}"/>
    <cellStyle name="_Style_Limit Chart HSBC-April '09_Summary OF Stock _Financial Statement - EGMCL 30th Sep '2010" xfId="2242" xr:uid="{00000000-0005-0000-0000-0000DF150000}"/>
    <cellStyle name="_Style_Limit Chart HSBC-April '09_Summary Sheet " xfId="2243" xr:uid="{00000000-0005-0000-0000-0000E0150000}"/>
    <cellStyle name="_Style_Limit Chart HSBC-April '09_Summary Sheet _Addition Fixed Assets" xfId="2244" xr:uid="{00000000-0005-0000-0000-0000E1150000}"/>
    <cellStyle name="_Style_Limit Chart HSBC-April '09_Summary Sheet _Book2" xfId="2245" xr:uid="{00000000-0005-0000-0000-0000E2150000}"/>
    <cellStyle name="_Style_Limit Chart HSBC-April '09_Summary Sheet _Closing Stock of 31st August'10" xfId="2246" xr:uid="{00000000-0005-0000-0000-0000E3150000}"/>
    <cellStyle name="_Style_Limit Chart HSBC-April '09_Summary Sheet _Copy of Fabrics Closing Stock of 09-10" xfId="2247" xr:uid="{00000000-0005-0000-0000-0000E4150000}"/>
    <cellStyle name="_Style_Limit Chart HSBC-April '09_Summary Sheet _Financial Statement - EGMCL 30th  June'10(New)" xfId="2248" xr:uid="{00000000-0005-0000-0000-0000E5150000}"/>
    <cellStyle name="_Style_Limit Chart HSBC-April '09_Summary Sheet _Financial Statement - EGMCL 30th Sep '2010" xfId="2249" xr:uid="{00000000-0005-0000-0000-0000E6150000}"/>
    <cellStyle name="_Style_Limit Chart HSBC-April '09_Summary Sheet _Financial Statement - EGMCL dated 17.06.10" xfId="2250" xr:uid="{00000000-0005-0000-0000-0000E7150000}"/>
    <cellStyle name="_Style_Limit Chart HSBC-April '09_Summary Sheet _Financial Statement - EGMCL May'10" xfId="2251" xr:uid="{00000000-0005-0000-0000-0000E8150000}"/>
    <cellStyle name="_Style_Limit Chart HSBC-April '09_Summary Sheet _Summary OF Stock " xfId="2252" xr:uid="{00000000-0005-0000-0000-0000E9150000}"/>
    <cellStyle name="_Style_Limit Chart HSBC-April '09_Summary Sheet _TrialBal 30th June '10-2" xfId="2253" xr:uid="{00000000-0005-0000-0000-0000EA150000}"/>
    <cellStyle name="_Style_Limit Chart HSBC-April '09_Transit" xfId="2254" xr:uid="{00000000-0005-0000-0000-0000EB150000}"/>
    <cellStyle name="_Style_Limit Chart HSBC-April '09_Transit_Closing Stock of 31st August'10" xfId="2255" xr:uid="{00000000-0005-0000-0000-0000EC150000}"/>
    <cellStyle name="_Style_Limit Chart HSBC-April '09_TrialBal 30th June '10-2" xfId="2256" xr:uid="{00000000-0005-0000-0000-0000ED150000}"/>
    <cellStyle name="_Style_Limit Chart HSBC-MAY '09" xfId="2257" xr:uid="{00000000-0005-0000-0000-0000EE150000}"/>
    <cellStyle name="_Style_Limit Chart HSBC-MAY '09 2" xfId="4082" xr:uid="{00000000-0005-0000-0000-0000EF150000}"/>
    <cellStyle name="_Style_Limit Chart HSBC-MAY '09_Addition Fixed Assets" xfId="2258" xr:uid="{00000000-0005-0000-0000-0000F0150000}"/>
    <cellStyle name="_Style_Limit Chart HSBC-MAY '09_Book2" xfId="2259" xr:uid="{00000000-0005-0000-0000-0000F1150000}"/>
    <cellStyle name="_Style_Limit Chart HSBC-MAY '09_Closing Stock of 31st August'10" xfId="2260" xr:uid="{00000000-0005-0000-0000-0000F2150000}"/>
    <cellStyle name="_Style_Limit Chart HSBC-MAY '09_Copy of Fabrics Closing Stock of 09-10" xfId="2261" xr:uid="{00000000-0005-0000-0000-0000F3150000}"/>
    <cellStyle name="_Style_Limit Chart HSBC-MAY '09_Financial Statement - EGMCL 30th  June'10(New)" xfId="2262" xr:uid="{00000000-0005-0000-0000-0000F4150000}"/>
    <cellStyle name="_Style_Limit Chart HSBC-MAY '09_Financial Statement - EGMCL 30th Sep '2010" xfId="2263" xr:uid="{00000000-0005-0000-0000-0000F5150000}"/>
    <cellStyle name="_Style_Limit Chart HSBC-MAY '09_Financial Statement - EGMCL dated 17.06.10" xfId="2264" xr:uid="{00000000-0005-0000-0000-0000F6150000}"/>
    <cellStyle name="_Style_Limit Chart HSBC-MAY '09_Financial Statement - EGMCL May'10" xfId="2265" xr:uid="{00000000-0005-0000-0000-0000F7150000}"/>
    <cellStyle name="_Style_Limit Chart HSBC-MAY '09_Import Register (Unit-1)" xfId="4083" xr:uid="{00000000-0005-0000-0000-0000F8150000}"/>
    <cellStyle name="_Style_Limit Chart HSBC-MAY '09_Import Register (Unit-1) 2" xfId="4084" xr:uid="{00000000-0005-0000-0000-0000F9150000}"/>
    <cellStyle name="_Style_Limit Chart HSBC-MAY '09_Summary OF Stock " xfId="2266" xr:uid="{00000000-0005-0000-0000-0000FA150000}"/>
    <cellStyle name="_Style_Limit Chart HSBC-MAY '09_Summary OF Stock _Addition Fixed Assets" xfId="2267" xr:uid="{00000000-0005-0000-0000-0000FB150000}"/>
    <cellStyle name="_Style_Limit Chart HSBC-MAY '09_Summary OF Stock _Book2" xfId="2268" xr:uid="{00000000-0005-0000-0000-0000FC150000}"/>
    <cellStyle name="_Style_Limit Chart HSBC-MAY '09_Summary OF Stock _Closing Stock of 31st August'10" xfId="2269" xr:uid="{00000000-0005-0000-0000-0000FD150000}"/>
    <cellStyle name="_Style_Limit Chart HSBC-MAY '09_Summary OF Stock _Copy of Fabrics Closing Stock of 09-10" xfId="2270" xr:uid="{00000000-0005-0000-0000-0000FE150000}"/>
    <cellStyle name="_Style_Limit Chart HSBC-MAY '09_Summary OF Stock _Financial Statement - EGMCL 30th  June'10(New)" xfId="2271" xr:uid="{00000000-0005-0000-0000-0000FF150000}"/>
    <cellStyle name="_Style_Limit Chart HSBC-MAY '09_Summary OF Stock _Financial Statement - EGMCL 30th Sep '2010" xfId="2272" xr:uid="{00000000-0005-0000-0000-000000160000}"/>
    <cellStyle name="_Style_Limit Chart HSBC-MAY '09_Summary Sheet " xfId="2273" xr:uid="{00000000-0005-0000-0000-000001160000}"/>
    <cellStyle name="_Style_Limit Chart HSBC-MAY '09_Summary Sheet _Addition Fixed Assets" xfId="2274" xr:uid="{00000000-0005-0000-0000-000002160000}"/>
    <cellStyle name="_Style_Limit Chart HSBC-MAY '09_Summary Sheet _Book2" xfId="2275" xr:uid="{00000000-0005-0000-0000-000003160000}"/>
    <cellStyle name="_Style_Limit Chart HSBC-MAY '09_Summary Sheet _Closing Stock of 31st August'10" xfId="2276" xr:uid="{00000000-0005-0000-0000-000004160000}"/>
    <cellStyle name="_Style_Limit Chart HSBC-MAY '09_Summary Sheet _Copy of Fabrics Closing Stock of 09-10" xfId="2277" xr:uid="{00000000-0005-0000-0000-000005160000}"/>
    <cellStyle name="_Style_Limit Chart HSBC-MAY '09_Summary Sheet _Financial Statement - EGMCL 30th  June'10(New)" xfId="2278" xr:uid="{00000000-0005-0000-0000-000006160000}"/>
    <cellStyle name="_Style_Limit Chart HSBC-MAY '09_Summary Sheet _Financial Statement - EGMCL 30th Sep '2010" xfId="2279" xr:uid="{00000000-0005-0000-0000-000007160000}"/>
    <cellStyle name="_Style_Limit Chart HSBC-MAY '09_Summary Sheet _Financial Statement - EGMCL dated 17.06.10" xfId="2280" xr:uid="{00000000-0005-0000-0000-000008160000}"/>
    <cellStyle name="_Style_Limit Chart HSBC-MAY '09_Summary Sheet _Financial Statement - EGMCL May'10" xfId="2281" xr:uid="{00000000-0005-0000-0000-000009160000}"/>
    <cellStyle name="_Style_Limit Chart HSBC-MAY '09_Summary Sheet _Summary OF Stock " xfId="2282" xr:uid="{00000000-0005-0000-0000-00000A160000}"/>
    <cellStyle name="_Style_Limit Chart HSBC-MAY '09_Summary Sheet _TrialBal 30th June '10-2" xfId="2283" xr:uid="{00000000-0005-0000-0000-00000B160000}"/>
    <cellStyle name="_Style_Limit Chart HSBC-MAY '09_Transit" xfId="2284" xr:uid="{00000000-0005-0000-0000-00000C160000}"/>
    <cellStyle name="_Style_Limit Chart HSBC-MAY '09_Transit_Closing Stock of 31st August'10" xfId="2285" xr:uid="{00000000-0005-0000-0000-00000D160000}"/>
    <cellStyle name="_Style_Limit Chart HSBC-MAY '09_TrialBal 30th June '10-2" xfId="2286" xr:uid="{00000000-0005-0000-0000-00000E160000}"/>
    <cellStyle name="_Style_limit status-  March '09" xfId="2287" xr:uid="{00000000-0005-0000-0000-00000F160000}"/>
    <cellStyle name="_Style_limit status-  March '09 2" xfId="4085" xr:uid="{00000000-0005-0000-0000-000010160000}"/>
    <cellStyle name="_Style_limit status-  March '09_1" xfId="2288" xr:uid="{00000000-0005-0000-0000-000011160000}"/>
    <cellStyle name="_Style_limit status-  March '09_1 2" xfId="4086" xr:uid="{00000000-0005-0000-0000-000012160000}"/>
    <cellStyle name="_Style_limit status-  March '09_1_Addition Fixed Assets" xfId="2289" xr:uid="{00000000-0005-0000-0000-000013160000}"/>
    <cellStyle name="_Style_limit status-  March '09_1_BANK POSITION FOR ALL BANK ( CITI, HSBC &amp; SCB )" xfId="6872" xr:uid="{00000000-0005-0000-0000-000014160000}"/>
    <cellStyle name="_Style_limit status-  March '09_1_BANK POSITION FOR ALL BANK ( CITI, HSBC &amp; SCB ) 2" xfId="6873" xr:uid="{00000000-0005-0000-0000-000015160000}"/>
    <cellStyle name="_Style_limit status-  March '09_1_BANK POSITION FOR ALL BANK ( CITI, HSBC &amp; SCB ) 3" xfId="6874" xr:uid="{00000000-0005-0000-0000-000016160000}"/>
    <cellStyle name="_Style_limit status-  March '09_1_BANK POSITION FOR ALL BANK ( CITI, HSBC , SCB &amp; EBL )" xfId="6875" xr:uid="{00000000-0005-0000-0000-000017160000}"/>
    <cellStyle name="_Style_limit status-  March '09_1_BANK POSITION FOR ALL BANK ( CITI, HSBC , SCB &amp; EBL ) 2" xfId="7955" xr:uid="{00000000-0005-0000-0000-000018160000}"/>
    <cellStyle name="_Style_limit status-  March '09_1_Book2" xfId="2290" xr:uid="{00000000-0005-0000-0000-000019160000}"/>
    <cellStyle name="_Style_limit status-  March '09_1_Citi MOB - June, 2011 ( Final )- REVISED" xfId="6876" xr:uid="{00000000-0005-0000-0000-00001A160000}"/>
    <cellStyle name="_Style_limit status-  March '09_1_CITI MOB  Month of December 2011- Final" xfId="6877" xr:uid="{00000000-0005-0000-0000-00001B160000}"/>
    <cellStyle name="_Style_limit status-  March '09_1_Closing Stock of 31st August'10" xfId="2291" xr:uid="{00000000-0005-0000-0000-00001C160000}"/>
    <cellStyle name="_Style_limit status-  March '09_1_Copy of Fabrics Closing Stock of 09-10" xfId="2292" xr:uid="{00000000-0005-0000-0000-00001D160000}"/>
    <cellStyle name="_Style_limit status-  March '09_1_EGMCL-FUND-PLAN-CITI" xfId="6878" xr:uid="{00000000-0005-0000-0000-00001E160000}"/>
    <cellStyle name="_Style_limit status-  March '09_1_EGMCL-FUND-PLAN-CITI -1" xfId="6879" xr:uid="{00000000-0005-0000-0000-00001F160000}"/>
    <cellStyle name="_Style_limit status-  March '09_1_EGMCL-FUND-PLAN-CITI -1 2" xfId="6880" xr:uid="{00000000-0005-0000-0000-000020160000}"/>
    <cellStyle name="_Style_limit status-  March '09_1_EGMCL-FUND-PLAN-CITI -1 3" xfId="6881" xr:uid="{00000000-0005-0000-0000-000021160000}"/>
    <cellStyle name="_Style_limit status-  March '09_1_EGMCL-FUND-PLAN-CITI 2" xfId="6882" xr:uid="{00000000-0005-0000-0000-000022160000}"/>
    <cellStyle name="_Style_limit status-  March '09_1_EGMCL-FUND-PLAN-CITI 3" xfId="6883" xr:uid="{00000000-0005-0000-0000-000023160000}"/>
    <cellStyle name="_Style_limit status-  March '09_1_EGMCL-FUND-PLAN-CITI 4" xfId="7956" xr:uid="{00000000-0005-0000-0000-000024160000}"/>
    <cellStyle name="_Style_limit status-  March '09_1_Financial Statement - EGMCL 30th  June'10(New)" xfId="2293" xr:uid="{00000000-0005-0000-0000-000025160000}"/>
    <cellStyle name="_Style_limit status-  March '09_1_Financial Statement - EGMCL 30th Sep '2010" xfId="2294" xr:uid="{00000000-0005-0000-0000-000026160000}"/>
    <cellStyle name="_Style_limit status-  March '09_1_Financial Statement - EGMCL dated 17.06.10" xfId="2295" xr:uid="{00000000-0005-0000-0000-000027160000}"/>
    <cellStyle name="_Style_limit status-  March '09_1_Financial Statement - EGMCL May'10" xfId="2296" xr:uid="{00000000-0005-0000-0000-000028160000}"/>
    <cellStyle name="_Style_limit status-  March '09_1_Import Register (Unit-1)" xfId="4087" xr:uid="{00000000-0005-0000-0000-000029160000}"/>
    <cellStyle name="_Style_limit status-  March '09_1_Import Register (Unit-1) 2" xfId="4088" xr:uid="{00000000-0005-0000-0000-00002A160000}"/>
    <cellStyle name="_Style_limit status-  March '09_1_June Export" xfId="6884" xr:uid="{00000000-0005-0000-0000-00002B160000}"/>
    <cellStyle name="_Style_limit status-  March '09_1_June Export 2" xfId="6885" xr:uid="{00000000-0005-0000-0000-00002C160000}"/>
    <cellStyle name="_Style_limit status-  March '09_1_June Export 3" xfId="6886" xr:uid="{00000000-0005-0000-0000-00002D160000}"/>
    <cellStyle name="_Style_limit status-  March '09_1_June Import" xfId="6887" xr:uid="{00000000-0005-0000-0000-00002E160000}"/>
    <cellStyle name="_Style_limit status-  March '09_1_June Import 2" xfId="6888" xr:uid="{00000000-0005-0000-0000-00002F160000}"/>
    <cellStyle name="_Style_limit status-  March '09_1_June Import 3" xfId="6889" xr:uid="{00000000-0005-0000-0000-000030160000}"/>
    <cellStyle name="_Style_limit status-  March '09_1_Summary OF Stock " xfId="2297" xr:uid="{00000000-0005-0000-0000-000031160000}"/>
    <cellStyle name="_Style_limit status-  March '09_1_Summary OF Stock _Addition Fixed Assets" xfId="2298" xr:uid="{00000000-0005-0000-0000-000032160000}"/>
    <cellStyle name="_Style_limit status-  March '09_1_Summary OF Stock _Book2" xfId="2299" xr:uid="{00000000-0005-0000-0000-000033160000}"/>
    <cellStyle name="_Style_limit status-  March '09_1_Summary OF Stock _Closing Stock of 31st August'10" xfId="2300" xr:uid="{00000000-0005-0000-0000-000034160000}"/>
    <cellStyle name="_Style_limit status-  March '09_1_Summary OF Stock _Copy of Fabrics Closing Stock of 09-10" xfId="2301" xr:uid="{00000000-0005-0000-0000-000035160000}"/>
    <cellStyle name="_Style_limit status-  March '09_1_Summary OF Stock _Financial Statement - EGMCL 30th  June'10(New)" xfId="2302" xr:uid="{00000000-0005-0000-0000-000036160000}"/>
    <cellStyle name="_Style_limit status-  March '09_1_Summary OF Stock _Financial Statement - EGMCL 30th Sep '2010" xfId="2303" xr:uid="{00000000-0005-0000-0000-000037160000}"/>
    <cellStyle name="_Style_limit status-  March '09_1_Transit" xfId="2304" xr:uid="{00000000-0005-0000-0000-000038160000}"/>
    <cellStyle name="_Style_limit status-  March '09_1_TrialBal 30th June '10-2" xfId="2305" xr:uid="{00000000-0005-0000-0000-000039160000}"/>
    <cellStyle name="_Style_limit status-  March '09_Addition Fixed Assets" xfId="2306" xr:uid="{00000000-0005-0000-0000-00003A160000}"/>
    <cellStyle name="_Style_limit status-  March '09_BANK POSITION FOR ALL BANK ( CITI, HSBC &amp; SCB )" xfId="6890" xr:uid="{00000000-0005-0000-0000-00003B160000}"/>
    <cellStyle name="_Style_limit status-  March '09_BANK POSITION FOR ALL BANK ( CITI, HSBC &amp; SCB ) 2" xfId="6891" xr:uid="{00000000-0005-0000-0000-00003C160000}"/>
    <cellStyle name="_Style_limit status-  March '09_BANK POSITION FOR ALL BANK ( CITI, HSBC &amp; SCB ) 3" xfId="6892" xr:uid="{00000000-0005-0000-0000-00003D160000}"/>
    <cellStyle name="_Style_limit status-  March '09_BANK POSITION FOR ALL BANK ( CITI, HSBC , SCB &amp; EBL )" xfId="6893" xr:uid="{00000000-0005-0000-0000-00003E160000}"/>
    <cellStyle name="_Style_limit status-  March '09_BANK POSITION FOR ALL BANK ( CITI, HSBC , SCB &amp; EBL ) 2" xfId="7957" xr:uid="{00000000-0005-0000-0000-00003F160000}"/>
    <cellStyle name="_Style_limit status-  March '09_Book2" xfId="2307" xr:uid="{00000000-0005-0000-0000-000040160000}"/>
    <cellStyle name="_Style_limit status-  March '09_Citi MOB - June, 2011 ( Final )- REVISED" xfId="6894" xr:uid="{00000000-0005-0000-0000-000041160000}"/>
    <cellStyle name="_Style_limit status-  March '09_CITI MOB  Month of December 2011- Final" xfId="6895" xr:uid="{00000000-0005-0000-0000-000042160000}"/>
    <cellStyle name="_Style_limit status-  March '09_Closing Stock of 31st August'10" xfId="2308" xr:uid="{00000000-0005-0000-0000-000043160000}"/>
    <cellStyle name="_Style_limit status-  March '09_Copy of Fabrics Closing Stock of 09-10" xfId="2309" xr:uid="{00000000-0005-0000-0000-000044160000}"/>
    <cellStyle name="_Style_limit status-  March '09_EGMCL-FUND-PLAN-CITI" xfId="6896" xr:uid="{00000000-0005-0000-0000-000045160000}"/>
    <cellStyle name="_Style_limit status-  March '09_EGMCL-FUND-PLAN-CITI -1" xfId="6897" xr:uid="{00000000-0005-0000-0000-000046160000}"/>
    <cellStyle name="_Style_limit status-  March '09_EGMCL-FUND-PLAN-CITI -1 2" xfId="6898" xr:uid="{00000000-0005-0000-0000-000047160000}"/>
    <cellStyle name="_Style_limit status-  March '09_EGMCL-FUND-PLAN-CITI -1 3" xfId="6899" xr:uid="{00000000-0005-0000-0000-000048160000}"/>
    <cellStyle name="_Style_limit status-  March '09_EGMCL-FUND-PLAN-CITI 2" xfId="6900" xr:uid="{00000000-0005-0000-0000-000049160000}"/>
    <cellStyle name="_Style_limit status-  March '09_EGMCL-FUND-PLAN-CITI 3" xfId="6901" xr:uid="{00000000-0005-0000-0000-00004A160000}"/>
    <cellStyle name="_Style_limit status-  March '09_EGMCL-FUND-PLAN-CITI 4" xfId="7958" xr:uid="{00000000-0005-0000-0000-00004B160000}"/>
    <cellStyle name="_Style_limit status-  March '09_Financial Statement - EGMCL 30th  June'10(New)" xfId="2310" xr:uid="{00000000-0005-0000-0000-00004C160000}"/>
    <cellStyle name="_Style_limit status-  March '09_Financial Statement - EGMCL 30th Sep '2010" xfId="2311" xr:uid="{00000000-0005-0000-0000-00004D160000}"/>
    <cellStyle name="_Style_limit status-  March '09_Financial Statement - EGMCL dated 17.06.10" xfId="2312" xr:uid="{00000000-0005-0000-0000-00004E160000}"/>
    <cellStyle name="_Style_limit status-  March '09_Financial Statement - EGMCL May'10" xfId="2313" xr:uid="{00000000-0005-0000-0000-00004F160000}"/>
    <cellStyle name="_Style_limit status-  March '09_Import Register (Unit-1)" xfId="4089" xr:uid="{00000000-0005-0000-0000-000050160000}"/>
    <cellStyle name="_Style_limit status-  March '09_Import Register (Unit-1) 2" xfId="4090" xr:uid="{00000000-0005-0000-0000-000051160000}"/>
    <cellStyle name="_Style_limit status-  March '09_June Export" xfId="6902" xr:uid="{00000000-0005-0000-0000-000052160000}"/>
    <cellStyle name="_Style_limit status-  March '09_June Export 2" xfId="6903" xr:uid="{00000000-0005-0000-0000-000053160000}"/>
    <cellStyle name="_Style_limit status-  March '09_June Export 3" xfId="6904" xr:uid="{00000000-0005-0000-0000-000054160000}"/>
    <cellStyle name="_Style_limit status-  March '09_June Import" xfId="6905" xr:uid="{00000000-0005-0000-0000-000055160000}"/>
    <cellStyle name="_Style_limit status-  March '09_June Import 2" xfId="6906" xr:uid="{00000000-0005-0000-0000-000056160000}"/>
    <cellStyle name="_Style_limit status-  March '09_June Import 3" xfId="6907" xr:uid="{00000000-0005-0000-0000-000057160000}"/>
    <cellStyle name="_Style_limit status-  March '09_Summary OF Stock " xfId="2314" xr:uid="{00000000-0005-0000-0000-000058160000}"/>
    <cellStyle name="_Style_limit status-  March '09_Summary OF Stock _Addition Fixed Assets" xfId="2315" xr:uid="{00000000-0005-0000-0000-000059160000}"/>
    <cellStyle name="_Style_limit status-  March '09_Summary OF Stock _Book2" xfId="2316" xr:uid="{00000000-0005-0000-0000-00005A160000}"/>
    <cellStyle name="_Style_limit status-  March '09_Summary OF Stock _Closing Stock of 31st August'10" xfId="2317" xr:uid="{00000000-0005-0000-0000-00005B160000}"/>
    <cellStyle name="_Style_limit status-  March '09_Summary OF Stock _Copy of Fabrics Closing Stock of 09-10" xfId="2318" xr:uid="{00000000-0005-0000-0000-00005C160000}"/>
    <cellStyle name="_Style_limit status-  March '09_Summary OF Stock _Financial Statement - EGMCL 30th  June'10(New)" xfId="2319" xr:uid="{00000000-0005-0000-0000-00005D160000}"/>
    <cellStyle name="_Style_limit status-  March '09_Summary OF Stock _Financial Statement - EGMCL 30th Sep '2010" xfId="2320" xr:uid="{00000000-0005-0000-0000-00005E160000}"/>
    <cellStyle name="_Style_limit status-  March '09_Transit" xfId="2321" xr:uid="{00000000-0005-0000-0000-00005F160000}"/>
    <cellStyle name="_Style_limit status-  March '09_TrialBal 30th June '10-2" xfId="2322" xr:uid="{00000000-0005-0000-0000-000060160000}"/>
    <cellStyle name="_Style_limit status- April  '09-CITI " xfId="2323" xr:uid="{00000000-0005-0000-0000-000061160000}"/>
    <cellStyle name="_Style_limit status- April  '09-CITI  2" xfId="4091" xr:uid="{00000000-0005-0000-0000-000062160000}"/>
    <cellStyle name="_Style_limit status- April  '09-CITI _Addition Fixed Assets" xfId="2324" xr:uid="{00000000-0005-0000-0000-000063160000}"/>
    <cellStyle name="_Style_limit status- April  '09-CITI _BANK POSITION FOR ALL BANK ( CITI, HSBC &amp; SCB )" xfId="6908" xr:uid="{00000000-0005-0000-0000-000064160000}"/>
    <cellStyle name="_Style_limit status- April  '09-CITI _BANK POSITION FOR ALL BANK ( CITI, HSBC &amp; SCB ) 2" xfId="6909" xr:uid="{00000000-0005-0000-0000-000065160000}"/>
    <cellStyle name="_Style_limit status- April  '09-CITI _BANK POSITION FOR ALL BANK ( CITI, HSBC &amp; SCB ) 3" xfId="6910" xr:uid="{00000000-0005-0000-0000-000066160000}"/>
    <cellStyle name="_Style_limit status- April  '09-CITI _BANK POSITION FOR ALL BANK ( CITI, HSBC , SCB &amp; EBL )" xfId="6911" xr:uid="{00000000-0005-0000-0000-000067160000}"/>
    <cellStyle name="_Style_limit status- April  '09-CITI _BANK POSITION FOR ALL BANK ( CITI, HSBC , SCB &amp; EBL ) 2" xfId="7959" xr:uid="{00000000-0005-0000-0000-000068160000}"/>
    <cellStyle name="_Style_limit status- April  '09-CITI _Book2" xfId="2325" xr:uid="{00000000-0005-0000-0000-000069160000}"/>
    <cellStyle name="_Style_limit status- April  '09-CITI _Citi MOB - June, 2011 ( Final )- REVISED" xfId="6912" xr:uid="{00000000-0005-0000-0000-00006A160000}"/>
    <cellStyle name="_Style_limit status- April  '09-CITI _CITI MOB  Month of December 2011- Final" xfId="6913" xr:uid="{00000000-0005-0000-0000-00006B160000}"/>
    <cellStyle name="_Style_limit status- April  '09-CITI _Closing Stock of 31st August'10" xfId="2326" xr:uid="{00000000-0005-0000-0000-00006C160000}"/>
    <cellStyle name="_Style_limit status- April  '09-CITI _Copy of Fabrics Closing Stock of 09-10" xfId="2327" xr:uid="{00000000-0005-0000-0000-00006D160000}"/>
    <cellStyle name="_Style_limit status- April  '09-CITI _EGMCL-FUND-PLAN-CITI" xfId="6914" xr:uid="{00000000-0005-0000-0000-00006E160000}"/>
    <cellStyle name="_Style_limit status- April  '09-CITI _EGMCL-FUND-PLAN-CITI -1" xfId="6915" xr:uid="{00000000-0005-0000-0000-00006F160000}"/>
    <cellStyle name="_Style_limit status- April  '09-CITI _EGMCL-FUND-PLAN-CITI -1 2" xfId="6916" xr:uid="{00000000-0005-0000-0000-000070160000}"/>
    <cellStyle name="_Style_limit status- April  '09-CITI _EGMCL-FUND-PLAN-CITI -1 3" xfId="6917" xr:uid="{00000000-0005-0000-0000-000071160000}"/>
    <cellStyle name="_Style_limit status- April  '09-CITI _EGMCL-FUND-PLAN-CITI 2" xfId="6918" xr:uid="{00000000-0005-0000-0000-000072160000}"/>
    <cellStyle name="_Style_limit status- April  '09-CITI _EGMCL-FUND-PLAN-CITI 3" xfId="6919" xr:uid="{00000000-0005-0000-0000-000073160000}"/>
    <cellStyle name="_Style_limit status- April  '09-CITI _EGMCL-FUND-PLAN-CITI 4" xfId="7960" xr:uid="{00000000-0005-0000-0000-000074160000}"/>
    <cellStyle name="_Style_limit status- April  '09-CITI _Financial Statement - EGMCL 30th  June'10(New)" xfId="2328" xr:uid="{00000000-0005-0000-0000-000075160000}"/>
    <cellStyle name="_Style_limit status- April  '09-CITI _Financial Statement - EGMCL 30th Sep '2010" xfId="2329" xr:uid="{00000000-0005-0000-0000-000076160000}"/>
    <cellStyle name="_Style_limit status- April  '09-CITI _Financial Statement - EGMCL dated 17.06.10" xfId="2330" xr:uid="{00000000-0005-0000-0000-000077160000}"/>
    <cellStyle name="_Style_limit status- April  '09-CITI _Financial Statement - EGMCL May'10" xfId="2331" xr:uid="{00000000-0005-0000-0000-000078160000}"/>
    <cellStyle name="_Style_limit status- April  '09-CITI _Import Register (Unit-1)" xfId="4092" xr:uid="{00000000-0005-0000-0000-000079160000}"/>
    <cellStyle name="_Style_limit status- April  '09-CITI _Import Register (Unit-1) 2" xfId="4093" xr:uid="{00000000-0005-0000-0000-00007A160000}"/>
    <cellStyle name="_Style_limit status- April  '09-CITI _June Export" xfId="6920" xr:uid="{00000000-0005-0000-0000-00007B160000}"/>
    <cellStyle name="_Style_limit status- April  '09-CITI _June Export 2" xfId="6921" xr:uid="{00000000-0005-0000-0000-00007C160000}"/>
    <cellStyle name="_Style_limit status- April  '09-CITI _June Export 3" xfId="6922" xr:uid="{00000000-0005-0000-0000-00007D160000}"/>
    <cellStyle name="_Style_limit status- April  '09-CITI _June Import" xfId="6923" xr:uid="{00000000-0005-0000-0000-00007E160000}"/>
    <cellStyle name="_Style_limit status- April  '09-CITI _June Import 2" xfId="6924" xr:uid="{00000000-0005-0000-0000-00007F160000}"/>
    <cellStyle name="_Style_limit status- April  '09-CITI _June Import 3" xfId="6925" xr:uid="{00000000-0005-0000-0000-000080160000}"/>
    <cellStyle name="_Style_limit status- April  '09-CITI _Summary OF Stock " xfId="2332" xr:uid="{00000000-0005-0000-0000-000081160000}"/>
    <cellStyle name="_Style_limit status- April  '09-CITI _Summary OF Stock _Addition Fixed Assets" xfId="2333" xr:uid="{00000000-0005-0000-0000-000082160000}"/>
    <cellStyle name="_Style_limit status- April  '09-CITI _Summary OF Stock _Book2" xfId="2334" xr:uid="{00000000-0005-0000-0000-000083160000}"/>
    <cellStyle name="_Style_limit status- April  '09-CITI _Summary OF Stock _Closing Stock of 31st August'10" xfId="2335" xr:uid="{00000000-0005-0000-0000-000084160000}"/>
    <cellStyle name="_Style_limit status- April  '09-CITI _Summary OF Stock _Copy of Fabrics Closing Stock of 09-10" xfId="2336" xr:uid="{00000000-0005-0000-0000-000085160000}"/>
    <cellStyle name="_Style_limit status- April  '09-CITI _Summary OF Stock _Financial Statement - EGMCL 30th  June'10(New)" xfId="2337" xr:uid="{00000000-0005-0000-0000-000086160000}"/>
    <cellStyle name="_Style_limit status- April  '09-CITI _Summary OF Stock _Financial Statement - EGMCL 30th Sep '2010" xfId="2338" xr:uid="{00000000-0005-0000-0000-000087160000}"/>
    <cellStyle name="_Style_limit status- April  '09-CITI _Transit" xfId="2339" xr:uid="{00000000-0005-0000-0000-000088160000}"/>
    <cellStyle name="_Style_limit status- April  '09-CITI _TrialBal 30th June '10-2" xfId="2340" xr:uid="{00000000-0005-0000-0000-000089160000}"/>
    <cellStyle name="_Style_Pay Roll Analysis_Dec 08" xfId="4094" xr:uid="{00000000-0005-0000-0000-00008A160000}"/>
    <cellStyle name="_Style_Pay Roll Analysis_Dec 08 2" xfId="4095" xr:uid="{00000000-0005-0000-0000-00008B160000}"/>
    <cellStyle name="_Style_Pay Roll Analysis_Dec 08_Carton" xfId="4096" xr:uid="{00000000-0005-0000-0000-00008C160000}"/>
    <cellStyle name="_Style_Pay Roll Analysis_Dec 08_Carton 2" xfId="4097" xr:uid="{00000000-0005-0000-0000-00008D160000}"/>
    <cellStyle name="_Style_Pay Roll Analysis_Dec 08_Expenses Perfomance March'09" xfId="4098" xr:uid="{00000000-0005-0000-0000-00008E160000}"/>
    <cellStyle name="_Style_Pay Roll Analysis_Dec 08_Expenses Perfomance March'09 2" xfId="4099" xr:uid="{00000000-0005-0000-0000-00008F160000}"/>
    <cellStyle name="_Style_Pay Roll Analysis_Dec 08_EXPORT-MAY" xfId="4100" xr:uid="{00000000-0005-0000-0000-000090160000}"/>
    <cellStyle name="_Style_Pay Roll Analysis_Dec 08_EXPORT-MAY 2" xfId="4101" xr:uid="{00000000-0005-0000-0000-000091160000}"/>
    <cellStyle name="_Style_Pay Roll Analysis_Dec 08_MIS For the Month Of Aug_09" xfId="4102" xr:uid="{00000000-0005-0000-0000-000092160000}"/>
    <cellStyle name="_Style_Pay Roll Analysis_Dec 08_MIS For the Month Of Aug_09 2" xfId="4103" xr:uid="{00000000-0005-0000-0000-000093160000}"/>
    <cellStyle name="_Style_Pay Roll Analysis_Dec 08_MIS For the Month Of DEC_09" xfId="4104" xr:uid="{00000000-0005-0000-0000-000094160000}"/>
    <cellStyle name="_Style_Pay Roll Analysis_Dec 08_MIS For the Month Of DEC_09 2" xfId="4105" xr:uid="{00000000-0005-0000-0000-000095160000}"/>
    <cellStyle name="_Style_Pay Roll Analysis_Dec 08_MIS For the Month Of Sep_09" xfId="4106" xr:uid="{00000000-0005-0000-0000-000096160000}"/>
    <cellStyle name="_Style_Pay Roll Analysis_Dec 08_MIS For the Month Of Sep_09 2" xfId="4107" xr:uid="{00000000-0005-0000-0000-000097160000}"/>
    <cellStyle name="_Style_Pay Roll Analysis_Dec 08_Production  performance-May,09" xfId="4108" xr:uid="{00000000-0005-0000-0000-000098160000}"/>
    <cellStyle name="_Style_Pay Roll Analysis_Dec 08_Production  performance-May,09 2" xfId="4109" xr:uid="{00000000-0005-0000-0000-000099160000}"/>
    <cellStyle name="_Style_Pay Roll Analysis_Dec 08_Production Preformance report-March,09" xfId="4110" xr:uid="{00000000-0005-0000-0000-00009A160000}"/>
    <cellStyle name="_Style_Pay Roll Analysis_Dec 08_Production Preformance report-March,09 2" xfId="4111" xr:uid="{00000000-0005-0000-0000-00009B160000}"/>
    <cellStyle name="_Style_Pay Roll Analysis_Nov 08" xfId="4112" xr:uid="{00000000-0005-0000-0000-00009C160000}"/>
    <cellStyle name="_Style_Pay Roll Analysis_Nov 08 2" xfId="4113" xr:uid="{00000000-0005-0000-0000-00009D160000}"/>
    <cellStyle name="_Style_Pay Roll Analysis_Nov 08_Carton" xfId="4114" xr:uid="{00000000-0005-0000-0000-00009E160000}"/>
    <cellStyle name="_Style_Pay Roll Analysis_Nov 08_Carton 2" xfId="4115" xr:uid="{00000000-0005-0000-0000-00009F160000}"/>
    <cellStyle name="_Style_Pay Roll Analysis_Nov 08_Expenses Perfomance March'09" xfId="4116" xr:uid="{00000000-0005-0000-0000-0000A0160000}"/>
    <cellStyle name="_Style_Pay Roll Analysis_Nov 08_Expenses Perfomance March'09 2" xfId="4117" xr:uid="{00000000-0005-0000-0000-0000A1160000}"/>
    <cellStyle name="_Style_Pay Roll Analysis_Nov 08_EXPORT-MAY" xfId="4118" xr:uid="{00000000-0005-0000-0000-0000A2160000}"/>
    <cellStyle name="_Style_Pay Roll Analysis_Nov 08_EXPORT-MAY 2" xfId="4119" xr:uid="{00000000-0005-0000-0000-0000A3160000}"/>
    <cellStyle name="_Style_Pay Roll Analysis_Nov 08_MIS For the Month Of Aug_09" xfId="4120" xr:uid="{00000000-0005-0000-0000-0000A4160000}"/>
    <cellStyle name="_Style_Pay Roll Analysis_Nov 08_MIS For the Month Of Aug_09 2" xfId="4121" xr:uid="{00000000-0005-0000-0000-0000A5160000}"/>
    <cellStyle name="_Style_Pay Roll Analysis_Nov 08_MIS For the Month Of DEC_09" xfId="4122" xr:uid="{00000000-0005-0000-0000-0000A6160000}"/>
    <cellStyle name="_Style_Pay Roll Analysis_Nov 08_MIS For the Month Of DEC_09 2" xfId="4123" xr:uid="{00000000-0005-0000-0000-0000A7160000}"/>
    <cellStyle name="_Style_Pay Roll Analysis_Nov 08_MIS For the Month Of Sep_09" xfId="4124" xr:uid="{00000000-0005-0000-0000-0000A8160000}"/>
    <cellStyle name="_Style_Pay Roll Analysis_Nov 08_MIS For the Month Of Sep_09 2" xfId="4125" xr:uid="{00000000-0005-0000-0000-0000A9160000}"/>
    <cellStyle name="_Style_Pay Roll Analysis_Nov 08_Production  performance-May,09" xfId="4126" xr:uid="{00000000-0005-0000-0000-0000AA160000}"/>
    <cellStyle name="_Style_Pay Roll Analysis_Nov 08_Production  performance-May,09 2" xfId="4127" xr:uid="{00000000-0005-0000-0000-0000AB160000}"/>
    <cellStyle name="_Style_Pay Roll Analysis_Nov 08_Production Preformance report-March,09" xfId="4128" xr:uid="{00000000-0005-0000-0000-0000AC160000}"/>
    <cellStyle name="_Style_Pay Roll Analysis_Nov 08_Production Preformance report-March,09 2" xfId="4129" xr:uid="{00000000-0005-0000-0000-0000AD160000}"/>
    <cellStyle name="_Style_Pay Roll Analysis_Oct 08" xfId="4130" xr:uid="{00000000-0005-0000-0000-0000AE160000}"/>
    <cellStyle name="_Style_Pay Roll Analysis_Oct 08 2" xfId="4131" xr:uid="{00000000-0005-0000-0000-0000AF160000}"/>
    <cellStyle name="_Style_Pay Roll Analysis_Oct 08_Carton" xfId="4132" xr:uid="{00000000-0005-0000-0000-0000B0160000}"/>
    <cellStyle name="_Style_Pay Roll Analysis_Oct 08_Carton 2" xfId="4133" xr:uid="{00000000-0005-0000-0000-0000B1160000}"/>
    <cellStyle name="_Style_Pay Roll Analysis_Oct 08_Expenses Perfomance March'09" xfId="4134" xr:uid="{00000000-0005-0000-0000-0000B2160000}"/>
    <cellStyle name="_Style_Pay Roll Analysis_Oct 08_Expenses Perfomance March'09 2" xfId="4135" xr:uid="{00000000-0005-0000-0000-0000B3160000}"/>
    <cellStyle name="_Style_Pay Roll Analysis_Oct 08_EXPORT-MAY" xfId="4136" xr:uid="{00000000-0005-0000-0000-0000B4160000}"/>
    <cellStyle name="_Style_Pay Roll Analysis_Oct 08_EXPORT-MAY 2" xfId="4137" xr:uid="{00000000-0005-0000-0000-0000B5160000}"/>
    <cellStyle name="_Style_Pay Roll Analysis_Oct 08_MIS For the Month Of Aug_09" xfId="4138" xr:uid="{00000000-0005-0000-0000-0000B6160000}"/>
    <cellStyle name="_Style_Pay Roll Analysis_Oct 08_MIS For the Month Of Aug_09 2" xfId="4139" xr:uid="{00000000-0005-0000-0000-0000B7160000}"/>
    <cellStyle name="_Style_Pay Roll Analysis_Oct 08_MIS For the Month Of DEC_09" xfId="4140" xr:uid="{00000000-0005-0000-0000-0000B8160000}"/>
    <cellStyle name="_Style_Pay Roll Analysis_Oct 08_MIS For the Month Of DEC_09 2" xfId="4141" xr:uid="{00000000-0005-0000-0000-0000B9160000}"/>
    <cellStyle name="_Style_Pay Roll Analysis_Oct 08_MIS For the Month Of Sep_09" xfId="4142" xr:uid="{00000000-0005-0000-0000-0000BA160000}"/>
    <cellStyle name="_Style_Pay Roll Analysis_Oct 08_MIS For the Month Of Sep_09 2" xfId="4143" xr:uid="{00000000-0005-0000-0000-0000BB160000}"/>
    <cellStyle name="_Style_Pay Roll Analysis_Oct 08_Production  performance-May,09" xfId="4144" xr:uid="{00000000-0005-0000-0000-0000BC160000}"/>
    <cellStyle name="_Style_Pay Roll Analysis_Oct 08_Production  performance-May,09 2" xfId="4145" xr:uid="{00000000-0005-0000-0000-0000BD160000}"/>
    <cellStyle name="_Style_Pay Roll Analysis_Oct 08_Production Preformance report-March,09" xfId="4146" xr:uid="{00000000-0005-0000-0000-0000BE160000}"/>
    <cellStyle name="_Style_Pay Roll Analysis_Oct 08_Production Preformance report-March,09 2" xfId="4147" xr:uid="{00000000-0005-0000-0000-0000BF160000}"/>
    <cellStyle name="_Style_performance report- August 08 " xfId="4148" xr:uid="{00000000-0005-0000-0000-0000C0160000}"/>
    <cellStyle name="_Style_performance report- August 08  2" xfId="4149" xr:uid="{00000000-0005-0000-0000-0000C1160000}"/>
    <cellStyle name="_Style_performance report- August 08 _Incentive  Budget Control August'09 " xfId="4150" xr:uid="{00000000-0005-0000-0000-0000C2160000}"/>
    <cellStyle name="_Style_performance report- August 08 _Incentive  Budget Control August'09  2" xfId="4151" xr:uid="{00000000-0005-0000-0000-0000C3160000}"/>
    <cellStyle name="_Style_performance report- August 08 _PGCL S &amp; B analysis (Top )  May  '09  v1" xfId="4152" xr:uid="{00000000-0005-0000-0000-0000C4160000}"/>
    <cellStyle name="_Style_performance report- August 08 _PGCL S &amp; B analysis (Top )  May  '09  v1 2" xfId="4153" xr:uid="{00000000-0005-0000-0000-0000C5160000}"/>
    <cellStyle name="_Style_performance report- August 08 _PGCL S &amp; B analysis (Top ) April  '09  ( R-2 on 26th May)" xfId="4154" xr:uid="{00000000-0005-0000-0000-0000C6160000}"/>
    <cellStyle name="_Style_performance report- August 08 _PGCL S &amp; B analysis (Top ) April  '09  ( R-2 on 26th May) 2" xfId="4155" xr:uid="{00000000-0005-0000-0000-0000C7160000}"/>
    <cellStyle name="_Style_performance report- August 08 _S &amp; B" xfId="4156" xr:uid="{00000000-0005-0000-0000-0000C8160000}"/>
    <cellStyle name="_Style_performance report- August 08 _S &amp; B 2" xfId="4157" xr:uid="{00000000-0005-0000-0000-0000C9160000}"/>
    <cellStyle name="_Style_performance report- August 08 _S &amp; B analysis (Top ) April  '09   " xfId="4158" xr:uid="{00000000-0005-0000-0000-0000CA160000}"/>
    <cellStyle name="_Style_performance report- August 08 _S &amp; B analysis (Top ) April  '09    2" xfId="4159" xr:uid="{00000000-0005-0000-0000-0000CB160000}"/>
    <cellStyle name="_Style_performance report- August 08 _S &amp; B analysis February'10 Unit-1  " xfId="4160" xr:uid="{00000000-0005-0000-0000-0000CC160000}"/>
    <cellStyle name="_Style_performance report- August 08 _S &amp; B analysis February'10 Unit-1   2" xfId="4161" xr:uid="{00000000-0005-0000-0000-0000CD160000}"/>
    <cellStyle name="_Style_performance report- August 08 _S &amp; B analysis Feruary'10   " xfId="4162" xr:uid="{00000000-0005-0000-0000-0000CE160000}"/>
    <cellStyle name="_Style_performance report- August 08 _S &amp; B analysis Feruary'10    2" xfId="4163" xr:uid="{00000000-0005-0000-0000-0000CF160000}"/>
    <cellStyle name="_Style_performance report- August 08 _S &amp; B analysis January '10   " xfId="4164" xr:uid="{00000000-0005-0000-0000-0000D0160000}"/>
    <cellStyle name="_Style_performance report- August 08 _S &amp; B analysis January '10    2" xfId="4165" xr:uid="{00000000-0005-0000-0000-0000D1160000}"/>
    <cellStyle name="_Style_performance report- August 08 _S &amp; B analysis July'10 Unit-1 " xfId="6926" xr:uid="{00000000-0005-0000-0000-0000D2160000}"/>
    <cellStyle name="_Style_performance report- August 08 _S &amp; B analysis July'10 Unit-3    " xfId="6927" xr:uid="{00000000-0005-0000-0000-0000D3160000}"/>
    <cellStyle name="_Style_performance report- August 08 _S &amp; B analysis June10 Unit-1 " xfId="6928" xr:uid="{00000000-0005-0000-0000-0000D4160000}"/>
    <cellStyle name="_Style_performance report- August 08 _S &amp; B analysis March 10 Unit-1  " xfId="4166" xr:uid="{00000000-0005-0000-0000-0000D5160000}"/>
    <cellStyle name="_Style_performance report- August 08 _S &amp; B analysis March 10 Unit-1   2" xfId="4167" xr:uid="{00000000-0005-0000-0000-0000D6160000}"/>
    <cellStyle name="_Style_performance report- August 08 _S &amp; B analysis May 10 Unit-1 " xfId="6929" xr:uid="{00000000-0005-0000-0000-0000D7160000}"/>
    <cellStyle name="_Style_performance report- July 08( R-1) " xfId="4168" xr:uid="{00000000-0005-0000-0000-0000D8160000}"/>
    <cellStyle name="_Style_performance report- July 08( R-1)  2" xfId="4169" xr:uid="{00000000-0005-0000-0000-0000D9160000}"/>
    <cellStyle name="_Style_performance report- July 08( R-1) _Incentive  Budget Control August'09 " xfId="4170" xr:uid="{00000000-0005-0000-0000-0000DA160000}"/>
    <cellStyle name="_Style_performance report- July 08( R-1) _Incentive  Budget Control August'09  2" xfId="4171" xr:uid="{00000000-0005-0000-0000-0000DB160000}"/>
    <cellStyle name="_Style_performance report- July 08( R-1) _PGCL S &amp; B analysis (Top )  May  '09  v1" xfId="4172" xr:uid="{00000000-0005-0000-0000-0000DC160000}"/>
    <cellStyle name="_Style_performance report- July 08( R-1) _PGCL S &amp; B analysis (Top )  May  '09  v1 2" xfId="4173" xr:uid="{00000000-0005-0000-0000-0000DD160000}"/>
    <cellStyle name="_Style_performance report- July 08( R-1) _PGCL S &amp; B analysis (Top ) April  '09  ( R-2 on 26th May)" xfId="4174" xr:uid="{00000000-0005-0000-0000-0000DE160000}"/>
    <cellStyle name="_Style_performance report- July 08( R-1) _PGCL S &amp; B analysis (Top ) April  '09  ( R-2 on 26th May) 2" xfId="4175" xr:uid="{00000000-0005-0000-0000-0000DF160000}"/>
    <cellStyle name="_Style_performance report- July 08( R-1) _S &amp; B" xfId="4176" xr:uid="{00000000-0005-0000-0000-0000E0160000}"/>
    <cellStyle name="_Style_performance report- July 08( R-1) _S &amp; B 2" xfId="4177" xr:uid="{00000000-0005-0000-0000-0000E1160000}"/>
    <cellStyle name="_Style_performance report- July 08( R-1) _S &amp; B analysis (Top ) April  '09   " xfId="4178" xr:uid="{00000000-0005-0000-0000-0000E2160000}"/>
    <cellStyle name="_Style_performance report- July 08( R-1) _S &amp; B analysis (Top ) April  '09    2" xfId="4179" xr:uid="{00000000-0005-0000-0000-0000E3160000}"/>
    <cellStyle name="_Style_performance report- July 08( R-1) _S &amp; B analysis February'10 Unit-1  " xfId="4180" xr:uid="{00000000-0005-0000-0000-0000E4160000}"/>
    <cellStyle name="_Style_performance report- July 08( R-1) _S &amp; B analysis February'10 Unit-1   2" xfId="4181" xr:uid="{00000000-0005-0000-0000-0000E5160000}"/>
    <cellStyle name="_Style_performance report- July 08( R-1) _S &amp; B analysis Feruary'10   " xfId="4182" xr:uid="{00000000-0005-0000-0000-0000E6160000}"/>
    <cellStyle name="_Style_performance report- July 08( R-1) _S &amp; B analysis Feruary'10    2" xfId="4183" xr:uid="{00000000-0005-0000-0000-0000E7160000}"/>
    <cellStyle name="_Style_performance report- July 08( R-1) _S &amp; B analysis January '10   " xfId="4184" xr:uid="{00000000-0005-0000-0000-0000E8160000}"/>
    <cellStyle name="_Style_performance report- July 08( R-1) _S &amp; B analysis January '10    2" xfId="4185" xr:uid="{00000000-0005-0000-0000-0000E9160000}"/>
    <cellStyle name="_Style_performance report- July 08( R-1) _S &amp; B analysis July'10 Unit-1 " xfId="6930" xr:uid="{00000000-0005-0000-0000-0000EA160000}"/>
    <cellStyle name="_Style_performance report- July 08( R-1) _S &amp; B analysis July'10 Unit-3    " xfId="6931" xr:uid="{00000000-0005-0000-0000-0000EB160000}"/>
    <cellStyle name="_Style_performance report- July 08( R-1) _S &amp; B analysis June10 Unit-1 " xfId="6932" xr:uid="{00000000-0005-0000-0000-0000EC160000}"/>
    <cellStyle name="_Style_performance report- July 08( R-1) _S &amp; B analysis March 10 Unit-1  " xfId="4186" xr:uid="{00000000-0005-0000-0000-0000ED160000}"/>
    <cellStyle name="_Style_performance report- July 08( R-1) _S &amp; B analysis March 10 Unit-1   2" xfId="4187" xr:uid="{00000000-0005-0000-0000-0000EE160000}"/>
    <cellStyle name="_Style_performance report- July 08( R-1) _S &amp; B analysis May 10 Unit-1 " xfId="6933" xr:uid="{00000000-0005-0000-0000-0000EF160000}"/>
    <cellStyle name="_Style_performance report- June 08 ( R-1)" xfId="4188" xr:uid="{00000000-0005-0000-0000-0000F0160000}"/>
    <cellStyle name="_Style_performance report- June 08 ( R-1) 2" xfId="4189" xr:uid="{00000000-0005-0000-0000-0000F1160000}"/>
    <cellStyle name="_Style_performance report- June 08 ( R-1)_Incentive  Budget Control August'09 " xfId="4190" xr:uid="{00000000-0005-0000-0000-0000F2160000}"/>
    <cellStyle name="_Style_performance report- June 08 ( R-1)_Incentive  Budget Control August'09  2" xfId="4191" xr:uid="{00000000-0005-0000-0000-0000F3160000}"/>
    <cellStyle name="_Style_performance report- June 08 ( R-1)_PGCL S &amp; B analysis (Top )  May  '09  v1" xfId="4192" xr:uid="{00000000-0005-0000-0000-0000F4160000}"/>
    <cellStyle name="_Style_performance report- June 08 ( R-1)_PGCL S &amp; B analysis (Top )  May  '09  v1 2" xfId="4193" xr:uid="{00000000-0005-0000-0000-0000F5160000}"/>
    <cellStyle name="_Style_performance report- June 08 ( R-1)_PGCL S &amp; B analysis (Top ) April  '09  ( R-2 on 26th May)" xfId="4194" xr:uid="{00000000-0005-0000-0000-0000F6160000}"/>
    <cellStyle name="_Style_performance report- June 08 ( R-1)_PGCL S &amp; B analysis (Top ) April  '09  ( R-2 on 26th May) 2" xfId="4195" xr:uid="{00000000-0005-0000-0000-0000F7160000}"/>
    <cellStyle name="_Style_performance report- June 08 ( R-1)_S &amp; B" xfId="4196" xr:uid="{00000000-0005-0000-0000-0000F8160000}"/>
    <cellStyle name="_Style_performance report- June 08 ( R-1)_S &amp; B 2" xfId="4197" xr:uid="{00000000-0005-0000-0000-0000F9160000}"/>
    <cellStyle name="_Style_performance report- June 08 ( R-1)_S &amp; B analysis (Top ) April  '09   " xfId="4198" xr:uid="{00000000-0005-0000-0000-0000FA160000}"/>
    <cellStyle name="_Style_performance report- June 08 ( R-1)_S &amp; B analysis (Top ) April  '09    2" xfId="4199" xr:uid="{00000000-0005-0000-0000-0000FB160000}"/>
    <cellStyle name="_Style_performance report- June 08 ( R-1)_S &amp; B analysis February'10 Unit-1  " xfId="4200" xr:uid="{00000000-0005-0000-0000-0000FC160000}"/>
    <cellStyle name="_Style_performance report- June 08 ( R-1)_S &amp; B analysis February'10 Unit-1   2" xfId="4201" xr:uid="{00000000-0005-0000-0000-0000FD160000}"/>
    <cellStyle name="_Style_performance report- June 08 ( R-1)_S &amp; B analysis Feruary'10   " xfId="4202" xr:uid="{00000000-0005-0000-0000-0000FE160000}"/>
    <cellStyle name="_Style_performance report- June 08 ( R-1)_S &amp; B analysis Feruary'10    2" xfId="4203" xr:uid="{00000000-0005-0000-0000-0000FF160000}"/>
    <cellStyle name="_Style_performance report- June 08 ( R-1)_S &amp; B analysis January '10   " xfId="4204" xr:uid="{00000000-0005-0000-0000-000000170000}"/>
    <cellStyle name="_Style_performance report- June 08 ( R-1)_S &amp; B analysis January '10    2" xfId="4205" xr:uid="{00000000-0005-0000-0000-000001170000}"/>
    <cellStyle name="_Style_performance report- June 08 ( R-1)_S &amp; B analysis July'10 Unit-1 " xfId="6934" xr:uid="{00000000-0005-0000-0000-000002170000}"/>
    <cellStyle name="_Style_performance report- June 08 ( R-1)_S &amp; B analysis July'10 Unit-3    " xfId="6935" xr:uid="{00000000-0005-0000-0000-000003170000}"/>
    <cellStyle name="_Style_performance report- June 08 ( R-1)_S &amp; B analysis June10 Unit-1 " xfId="6936" xr:uid="{00000000-0005-0000-0000-000004170000}"/>
    <cellStyle name="_Style_performance report- June 08 ( R-1)_S &amp; B analysis March 10 Unit-1  " xfId="4206" xr:uid="{00000000-0005-0000-0000-000005170000}"/>
    <cellStyle name="_Style_performance report- June 08 ( R-1)_S &amp; B analysis March 10 Unit-1   2" xfId="4207" xr:uid="{00000000-0005-0000-0000-000006170000}"/>
    <cellStyle name="_Style_performance report- June 08 ( R-1)_S &amp; B analysis May 10 Unit-1 " xfId="6937" xr:uid="{00000000-0005-0000-0000-000007170000}"/>
    <cellStyle name="_Style_performance report of Formate" xfId="4208" xr:uid="{00000000-0005-0000-0000-000008170000}"/>
    <cellStyle name="_Style_performance report of Formate 2" xfId="4209" xr:uid="{00000000-0005-0000-0000-000009170000}"/>
    <cellStyle name="_Style_PGCL S &amp; B analysis (Top )  May  '09  v1" xfId="4210" xr:uid="{00000000-0005-0000-0000-00000A170000}"/>
    <cellStyle name="_Style_PGCL S &amp; B analysis (Top )  May  '09  v1 2" xfId="4211" xr:uid="{00000000-0005-0000-0000-00000B170000}"/>
    <cellStyle name="_Style_PGCL S &amp; B analysis (Top ) April  '09  ( R-2 on 26th May)" xfId="4212" xr:uid="{00000000-0005-0000-0000-00000C170000}"/>
    <cellStyle name="_Style_PGCL S &amp; B analysis (Top ) April  '09  ( R-2 on 26th May) 2" xfId="4213" xr:uid="{00000000-0005-0000-0000-00000D170000}"/>
    <cellStyle name="_Style_Prod Perfomance Feb '09" xfId="4214" xr:uid="{00000000-0005-0000-0000-00000E170000}"/>
    <cellStyle name="_Style_Prod Perfomance Feb '09 2" xfId="4215" xr:uid="{00000000-0005-0000-0000-00000F170000}"/>
    <cellStyle name="_Style_Production  performance-May,09" xfId="4216" xr:uid="{00000000-0005-0000-0000-000010170000}"/>
    <cellStyle name="_Style_Production  performance-May,09 2" xfId="4217" xr:uid="{00000000-0005-0000-0000-000011170000}"/>
    <cellStyle name="_Style_Production Perfomsnce Feb '09" xfId="4218" xr:uid="{00000000-0005-0000-0000-000012170000}"/>
    <cellStyle name="_Style_Production Perfomsnce Feb '09 2" xfId="4219" xr:uid="{00000000-0005-0000-0000-000013170000}"/>
    <cellStyle name="_Style_Production Perfomsnce Feb '09_Production Preformance report-March,09" xfId="4220" xr:uid="{00000000-0005-0000-0000-000014170000}"/>
    <cellStyle name="_Style_Production Perfomsnce Feb '09_Production Preformance report-March,09 2" xfId="4221" xr:uid="{00000000-0005-0000-0000-000015170000}"/>
    <cellStyle name="_Style_Production Perfomsnce Jan'09" xfId="4222" xr:uid="{00000000-0005-0000-0000-000016170000}"/>
    <cellStyle name="_Style_Production Perfomsnce Jan'09 2" xfId="4223" xr:uid="{00000000-0005-0000-0000-000017170000}"/>
    <cellStyle name="_Style_Production Perfomsnce Jan'09_Production Preformance report-March,09" xfId="4224" xr:uid="{00000000-0005-0000-0000-000018170000}"/>
    <cellStyle name="_Style_Production Perfomsnce Jan'09_Production Preformance report-March,09 2" xfId="4225" xr:uid="{00000000-0005-0000-0000-000019170000}"/>
    <cellStyle name="_Style_Provisional  Interst August  '09 " xfId="2341" xr:uid="{00000000-0005-0000-0000-00001A170000}"/>
    <cellStyle name="_Style_Provisional  Interst August  '09  2" xfId="4226" xr:uid="{00000000-0005-0000-0000-00001B170000}"/>
    <cellStyle name="_Style_Provisional  Interst August  '09 _Addition Fixed Assets" xfId="2342" xr:uid="{00000000-0005-0000-0000-00001C170000}"/>
    <cellStyle name="_Style_Provisional  Interst August  '09 _Book2" xfId="2343" xr:uid="{00000000-0005-0000-0000-00001D170000}"/>
    <cellStyle name="_Style_Provisional  Interst August  '09 _Closing Stock of 31st August'10" xfId="2344" xr:uid="{00000000-0005-0000-0000-00001E170000}"/>
    <cellStyle name="_Style_Provisional  Interst August  '09 _Copy of Fabrics Closing Stock of 09-10" xfId="2345" xr:uid="{00000000-0005-0000-0000-00001F170000}"/>
    <cellStyle name="_Style_Provisional  Interst August  '09 _Financial Statement - EGMCL 30th  June'10(New)" xfId="2346" xr:uid="{00000000-0005-0000-0000-000020170000}"/>
    <cellStyle name="_Style_Provisional  Interst August  '09 _Financial Statement - EGMCL 30th Sep '2010" xfId="2347" xr:uid="{00000000-0005-0000-0000-000021170000}"/>
    <cellStyle name="_Style_Provisional  Interst August  '09 _Financial Statement - EGMCL dated 17.06.10" xfId="2348" xr:uid="{00000000-0005-0000-0000-000022170000}"/>
    <cellStyle name="_Style_Provisional  Interst August  '09 _Financial Statement - EGMCL May'10" xfId="2349" xr:uid="{00000000-0005-0000-0000-000023170000}"/>
    <cellStyle name="_Style_Provisional  Interst August  '09 _Import Register (Unit-1)" xfId="4227" xr:uid="{00000000-0005-0000-0000-000024170000}"/>
    <cellStyle name="_Style_Provisional  Interst August  '09 _Import Register (Unit-1) 2" xfId="4228" xr:uid="{00000000-0005-0000-0000-000025170000}"/>
    <cellStyle name="_Style_Provisional  Interst August  '09 _Summary OF Stock " xfId="2350" xr:uid="{00000000-0005-0000-0000-000026170000}"/>
    <cellStyle name="_Style_Provisional  Interst August  '09 _Summary OF Stock _Addition Fixed Assets" xfId="2351" xr:uid="{00000000-0005-0000-0000-000027170000}"/>
    <cellStyle name="_Style_Provisional  Interst August  '09 _Summary OF Stock _Book2" xfId="2352" xr:uid="{00000000-0005-0000-0000-000028170000}"/>
    <cellStyle name="_Style_Provisional  Interst August  '09 _Summary OF Stock _Closing Stock of 31st August'10" xfId="2353" xr:uid="{00000000-0005-0000-0000-000029170000}"/>
    <cellStyle name="_Style_Provisional  Interst August  '09 _Summary OF Stock _Copy of Fabrics Closing Stock of 09-10" xfId="2354" xr:uid="{00000000-0005-0000-0000-00002A170000}"/>
    <cellStyle name="_Style_Provisional  Interst August  '09 _Summary OF Stock _Financial Statement - EGMCL 30th  June'10(New)" xfId="2355" xr:uid="{00000000-0005-0000-0000-00002B170000}"/>
    <cellStyle name="_Style_Provisional  Interst August  '09 _Summary OF Stock _Financial Statement - EGMCL 30th Sep '2010" xfId="2356" xr:uid="{00000000-0005-0000-0000-00002C170000}"/>
    <cellStyle name="_Style_Provisional  Interst August  '09 _Transit" xfId="2357" xr:uid="{00000000-0005-0000-0000-00002D170000}"/>
    <cellStyle name="_Style_Provisional  Interst August  '09 _TrialBal 30th June '10-2" xfId="2358" xr:uid="{00000000-0005-0000-0000-00002E170000}"/>
    <cellStyle name="_Style_S &amp; B" xfId="4229" xr:uid="{00000000-0005-0000-0000-00002F170000}"/>
    <cellStyle name="_Style_S &amp; B 2" xfId="4230" xr:uid="{00000000-0005-0000-0000-000030170000}"/>
    <cellStyle name="_Style_S &amp; B analysis (Top ) April  '09   " xfId="4231" xr:uid="{00000000-0005-0000-0000-000031170000}"/>
    <cellStyle name="_Style_S &amp; B analysis (Top ) April  '09    2" xfId="4232" xr:uid="{00000000-0005-0000-0000-000032170000}"/>
    <cellStyle name="_Style_S &amp; B analysis February'10 Unit-1  " xfId="4233" xr:uid="{00000000-0005-0000-0000-000033170000}"/>
    <cellStyle name="_Style_S &amp; B analysis February'10 Unit-1   2" xfId="4234" xr:uid="{00000000-0005-0000-0000-000034170000}"/>
    <cellStyle name="_Style_S &amp; B analysis Feruary'10   " xfId="4235" xr:uid="{00000000-0005-0000-0000-000035170000}"/>
    <cellStyle name="_Style_S &amp; B analysis Feruary'10    2" xfId="4236" xr:uid="{00000000-0005-0000-0000-000036170000}"/>
    <cellStyle name="_Style_S &amp; B analysis January '10   " xfId="4237" xr:uid="{00000000-0005-0000-0000-000037170000}"/>
    <cellStyle name="_Style_S &amp; B analysis January '10    2" xfId="4238" xr:uid="{00000000-0005-0000-0000-000038170000}"/>
    <cellStyle name="_Style_S &amp; B analysis July'10 Unit-1 " xfId="6938" xr:uid="{00000000-0005-0000-0000-000039170000}"/>
    <cellStyle name="_Style_S &amp; B analysis July'10 Unit-3    " xfId="6939" xr:uid="{00000000-0005-0000-0000-00003A170000}"/>
    <cellStyle name="_Style_S &amp; B analysis June10 Unit-1 " xfId="6940" xr:uid="{00000000-0005-0000-0000-00003B170000}"/>
    <cellStyle name="_Style_S &amp; B analysis March 10 Unit-1  " xfId="4239" xr:uid="{00000000-0005-0000-0000-00003C170000}"/>
    <cellStyle name="_Style_S &amp; B analysis March 10 Unit-1   2" xfId="4240" xr:uid="{00000000-0005-0000-0000-00003D170000}"/>
    <cellStyle name="_Style_S &amp; B analysis May 10 Unit-1 " xfId="6941" xr:uid="{00000000-0005-0000-0000-00003E170000}"/>
    <cellStyle name="_Style_Summary OF Stock " xfId="2359" xr:uid="{00000000-0005-0000-0000-00003F170000}"/>
    <cellStyle name="_Style_Summary OF Stock _Addition Fixed Assets" xfId="2360" xr:uid="{00000000-0005-0000-0000-000040170000}"/>
    <cellStyle name="_Style_Summary OF Stock _Book2" xfId="2361" xr:uid="{00000000-0005-0000-0000-000041170000}"/>
    <cellStyle name="_Style_Summary OF Stock _Closing Stock of 31st August'10" xfId="2362" xr:uid="{00000000-0005-0000-0000-000042170000}"/>
    <cellStyle name="_Style_Summary OF Stock _Copy of Fabrics Closing Stock of 09-10" xfId="2363" xr:uid="{00000000-0005-0000-0000-000043170000}"/>
    <cellStyle name="_Style_Summary OF Stock _Financial Statement - EGMCL 30th  June'10(New)" xfId="2364" xr:uid="{00000000-0005-0000-0000-000044170000}"/>
    <cellStyle name="_Style_Summary OF Stock _Financial Statement - EGMCL 30th Sep '2010" xfId="2365" xr:uid="{00000000-0005-0000-0000-000045170000}"/>
    <cellStyle name="_Style_Transit" xfId="2366" xr:uid="{00000000-0005-0000-0000-000046170000}"/>
    <cellStyle name="_Style_TrialBal 30th June '10-2" xfId="2367" xr:uid="{00000000-0005-0000-0000-000047170000}"/>
    <cellStyle name="_Style_Washing" xfId="2368" xr:uid="{00000000-0005-0000-0000-000048170000}"/>
    <cellStyle name="_Style_Washing 2" xfId="4241" xr:uid="{00000000-0005-0000-0000-000049170000}"/>
    <cellStyle name="_Style_Weekly Report Last Week" xfId="4242" xr:uid="{00000000-0005-0000-0000-00004A170000}"/>
    <cellStyle name="_Style_Weekly Report Last Week 2" xfId="4243" xr:uid="{00000000-0005-0000-0000-00004B170000}"/>
    <cellStyle name="_Style_Weekly Report Last Week_Production Preformance report-March,09" xfId="4244" xr:uid="{00000000-0005-0000-0000-00004C170000}"/>
    <cellStyle name="_Style_Weekly Report Last Week_Production Preformance report-March,09 2" xfId="4245" xr:uid="{00000000-0005-0000-0000-00004D170000}"/>
    <cellStyle name="_Style_Weekly Repot Last Week of Feb'09" xfId="4246" xr:uid="{00000000-0005-0000-0000-00004E170000}"/>
    <cellStyle name="_Style_Weekly Repot Last Week of Feb'09 2" xfId="4247" xr:uid="{00000000-0005-0000-0000-00004F170000}"/>
    <cellStyle name="_Style_Weekly Repot Last Week of Feb'09_Production Preformance report-March,09" xfId="4248" xr:uid="{00000000-0005-0000-0000-000050170000}"/>
    <cellStyle name="_Style_Weekly Repot Last Week of Feb'09_Production Preformance report-March,09 2" xfId="4249" xr:uid="{00000000-0005-0000-0000-000051170000}"/>
    <cellStyle name="_Style_Working of Production Performance May '09" xfId="4250" xr:uid="{00000000-0005-0000-0000-000052170000}"/>
    <cellStyle name="_Style_Working of Production Performance May '09 2" xfId="4251" xr:uid="{00000000-0005-0000-0000-000053170000}"/>
    <cellStyle name="_Summary Sheet Marh'10" xfId="2369" xr:uid="{00000000-0005-0000-0000-000054170000}"/>
    <cellStyle name="_Supply Response" xfId="4252" xr:uid="{00000000-0005-0000-0000-000055170000}"/>
    <cellStyle name="_Weekly Report Last Week" xfId="4253" xr:uid="{00000000-0005-0000-0000-000056170000}"/>
    <cellStyle name="_Weekly Report Last Week 2" xfId="4254" xr:uid="{00000000-0005-0000-0000-000057170000}"/>
    <cellStyle name="_Weekly Report Last Week_Carton" xfId="4255" xr:uid="{00000000-0005-0000-0000-000058170000}"/>
    <cellStyle name="_Weekly Report Last Week_Carton 2" xfId="4256" xr:uid="{00000000-0005-0000-0000-000059170000}"/>
    <cellStyle name="_Weekly Report Last Week_Expenses Perfomance March'09" xfId="4257" xr:uid="{00000000-0005-0000-0000-00005A170000}"/>
    <cellStyle name="_Weekly Report Last Week_Expenses Perfomance March'09 2" xfId="4258" xr:uid="{00000000-0005-0000-0000-00005B170000}"/>
    <cellStyle name="_Weekly Report Last Week_EXPORT-MAY" xfId="4259" xr:uid="{00000000-0005-0000-0000-00005C170000}"/>
    <cellStyle name="_Weekly Report Last Week_EXPORT-MAY 2" xfId="4260" xr:uid="{00000000-0005-0000-0000-00005D170000}"/>
    <cellStyle name="_Weekly Report Last Week_MIS For the Month Of Aug_09" xfId="4261" xr:uid="{00000000-0005-0000-0000-00005E170000}"/>
    <cellStyle name="_Weekly Report Last Week_MIS For the Month Of Aug_09 2" xfId="4262" xr:uid="{00000000-0005-0000-0000-00005F170000}"/>
    <cellStyle name="_Weekly Report Last Week_MIS For the Month Of DEC_09" xfId="4263" xr:uid="{00000000-0005-0000-0000-000060170000}"/>
    <cellStyle name="_Weekly Report Last Week_MIS For the Month Of DEC_09 2" xfId="4264" xr:uid="{00000000-0005-0000-0000-000061170000}"/>
    <cellStyle name="_Weekly Report Last Week_MIS For the Month Of Sep_09" xfId="4265" xr:uid="{00000000-0005-0000-0000-000062170000}"/>
    <cellStyle name="_Weekly Report Last Week_MIS For the Month Of Sep_09 2" xfId="4266" xr:uid="{00000000-0005-0000-0000-000063170000}"/>
    <cellStyle name="_Weekly Report Last Week_Production  performance-May,09" xfId="4267" xr:uid="{00000000-0005-0000-0000-000064170000}"/>
    <cellStyle name="_Weekly Report Last Week_Production  performance-May,09 2" xfId="4268" xr:uid="{00000000-0005-0000-0000-000065170000}"/>
    <cellStyle name="_Weekly Report Last Week_Production Preformance report-March,09" xfId="4269" xr:uid="{00000000-0005-0000-0000-000066170000}"/>
    <cellStyle name="_Weekly Report Last Week_Production Preformance report-March,09 2" xfId="4270" xr:uid="{00000000-0005-0000-0000-000067170000}"/>
    <cellStyle name="_Weekly Report Last Week_Projection of Cash Flow Based on Performance Report" xfId="4271" xr:uid="{00000000-0005-0000-0000-000068170000}"/>
    <cellStyle name="_Weekly Report Last Week_Projection of Cash Flow Based on Performance Report 2" xfId="4272" xr:uid="{00000000-0005-0000-0000-000069170000}"/>
    <cellStyle name="_Weekly Report Last Week_Projection of Cash Flow Based on Performance Report_MIS For the Month Of Aug_09" xfId="4273" xr:uid="{00000000-0005-0000-0000-00006A170000}"/>
    <cellStyle name="_Weekly Report Last Week_Projection of Cash Flow Based on Performance Report_MIS For the Month Of Aug_09 2" xfId="4274" xr:uid="{00000000-0005-0000-0000-00006B170000}"/>
    <cellStyle name="_Weekly Report Last Week_Projection of Cash Flow Based on Performance Report_MIS For the Month Of DEC_09" xfId="4275" xr:uid="{00000000-0005-0000-0000-00006C170000}"/>
    <cellStyle name="_Weekly Report Last Week_Projection of Cash Flow Based on Performance Report_MIS For the Month Of DEC_09 2" xfId="4276" xr:uid="{00000000-0005-0000-0000-00006D170000}"/>
    <cellStyle name="_Weekly Report Last Week_Projection of Cash Flow Based on Performance Report_MIS For the Month Of Sep_09" xfId="4277" xr:uid="{00000000-0005-0000-0000-00006E170000}"/>
    <cellStyle name="_Weekly Report Last Week_Projection of Cash Flow Based on Performance Report_MIS For the Month Of Sep_09 2" xfId="4278" xr:uid="{00000000-0005-0000-0000-00006F170000}"/>
    <cellStyle name="_Weekly Repot Last Week of Feb'09" xfId="4279" xr:uid="{00000000-0005-0000-0000-000070170000}"/>
    <cellStyle name="_Weekly Repot Last Week of Feb'09 2" xfId="4280" xr:uid="{00000000-0005-0000-0000-000071170000}"/>
    <cellStyle name="_Weekly Repot Last Week of Feb'09_Carton" xfId="4281" xr:uid="{00000000-0005-0000-0000-000072170000}"/>
    <cellStyle name="_Weekly Repot Last Week of Feb'09_Carton 2" xfId="4282" xr:uid="{00000000-0005-0000-0000-000073170000}"/>
    <cellStyle name="_Weekly Repot Last Week of Feb'09_Expenses Perfomance March'09" xfId="4283" xr:uid="{00000000-0005-0000-0000-000074170000}"/>
    <cellStyle name="_Weekly Repot Last Week of Feb'09_Expenses Perfomance March'09 2" xfId="4284" xr:uid="{00000000-0005-0000-0000-000075170000}"/>
    <cellStyle name="_Weekly Repot Last Week of Feb'09_EXPORT-MAY" xfId="4285" xr:uid="{00000000-0005-0000-0000-000076170000}"/>
    <cellStyle name="_Weekly Repot Last Week of Feb'09_EXPORT-MAY 2" xfId="4286" xr:uid="{00000000-0005-0000-0000-000077170000}"/>
    <cellStyle name="_Weekly Repot Last Week of Feb'09_MIS For the Month Of Aug_09" xfId="4287" xr:uid="{00000000-0005-0000-0000-000078170000}"/>
    <cellStyle name="_Weekly Repot Last Week of Feb'09_MIS For the Month Of Aug_09 2" xfId="4288" xr:uid="{00000000-0005-0000-0000-000079170000}"/>
    <cellStyle name="_Weekly Repot Last Week of Feb'09_MIS For the Month Of DEC_09" xfId="4289" xr:uid="{00000000-0005-0000-0000-00007A170000}"/>
    <cellStyle name="_Weekly Repot Last Week of Feb'09_MIS For the Month Of DEC_09 2" xfId="4290" xr:uid="{00000000-0005-0000-0000-00007B170000}"/>
    <cellStyle name="_Weekly Repot Last Week of Feb'09_MIS For the Month Of Sep_09" xfId="4291" xr:uid="{00000000-0005-0000-0000-00007C170000}"/>
    <cellStyle name="_Weekly Repot Last Week of Feb'09_MIS For the Month Of Sep_09 2" xfId="4292" xr:uid="{00000000-0005-0000-0000-00007D170000}"/>
    <cellStyle name="_Weekly Repot Last Week of Feb'09_Production  performance-May,09" xfId="4293" xr:uid="{00000000-0005-0000-0000-00007E170000}"/>
    <cellStyle name="_Weekly Repot Last Week of Feb'09_Production  performance-May,09 2" xfId="4294" xr:uid="{00000000-0005-0000-0000-00007F170000}"/>
    <cellStyle name="_Weekly Repot Last Week of Feb'09_Production Preformance report-March,09" xfId="4295" xr:uid="{00000000-0005-0000-0000-000080170000}"/>
    <cellStyle name="_Weekly Repot Last Week of Feb'09_Production Preformance report-March,09 2" xfId="4296" xr:uid="{00000000-0005-0000-0000-000081170000}"/>
    <cellStyle name="_Weekly Repot Last Week of Feb'09_Projection of Cash Flow Based on Performance Report" xfId="4297" xr:uid="{00000000-0005-0000-0000-000082170000}"/>
    <cellStyle name="_Weekly Repot Last Week of Feb'09_Projection of Cash Flow Based on Performance Report 2" xfId="4298" xr:uid="{00000000-0005-0000-0000-000083170000}"/>
    <cellStyle name="_Weekly Repot Last Week of Feb'09_Projection of Cash Flow Based on Performance Report_MIS For the Month Of Aug_09" xfId="4299" xr:uid="{00000000-0005-0000-0000-000084170000}"/>
    <cellStyle name="_Weekly Repot Last Week of Feb'09_Projection of Cash Flow Based on Performance Report_MIS For the Month Of Aug_09 2" xfId="4300" xr:uid="{00000000-0005-0000-0000-000085170000}"/>
    <cellStyle name="_Weekly Repot Last Week of Feb'09_Projection of Cash Flow Based on Performance Report_MIS For the Month Of DEC_09" xfId="4301" xr:uid="{00000000-0005-0000-0000-000086170000}"/>
    <cellStyle name="_Weekly Repot Last Week of Feb'09_Projection of Cash Flow Based on Performance Report_MIS For the Month Of DEC_09 2" xfId="4302" xr:uid="{00000000-0005-0000-0000-000087170000}"/>
    <cellStyle name="_Weekly Repot Last Week of Feb'09_Projection of Cash Flow Based on Performance Report_MIS For the Month Of Sep_09" xfId="4303" xr:uid="{00000000-0005-0000-0000-000088170000}"/>
    <cellStyle name="_Weekly Repot Last Week of Feb'09_Projection of Cash Flow Based on Performance Report_MIS For the Month Of Sep_09 2" xfId="4304" xr:uid="{00000000-0005-0000-0000-000089170000}"/>
    <cellStyle name="=C:\WINNT\SYSTEM32\COMMAND.COM" xfId="7961" xr:uid="{00000000-0005-0000-0000-00008A170000}"/>
    <cellStyle name="0,0_x000d__x000a_NA_x000d__x000a_" xfId="6942" xr:uid="{00000000-0005-0000-0000-00008B170000}"/>
    <cellStyle name="20% - Accent1 2" xfId="4305" xr:uid="{00000000-0005-0000-0000-00008C170000}"/>
    <cellStyle name="20% - Accent1 2 2" xfId="4306" xr:uid="{00000000-0005-0000-0000-00008D170000}"/>
    <cellStyle name="20% - Accent1 2 2 2" xfId="4307" xr:uid="{00000000-0005-0000-0000-00008E170000}"/>
    <cellStyle name="20% - Accent1 2 2 2 2" xfId="8216" xr:uid="{00000000-0005-0000-0000-00008F170000}"/>
    <cellStyle name="20% - Accent1 2 2 3" xfId="8217" xr:uid="{00000000-0005-0000-0000-000090170000}"/>
    <cellStyle name="20% - Accent1 2 3" xfId="4308" xr:uid="{00000000-0005-0000-0000-000091170000}"/>
    <cellStyle name="20% - Accent1 2 3 2" xfId="4309" xr:uid="{00000000-0005-0000-0000-000092170000}"/>
    <cellStyle name="20% - Accent1 2 3 2 2" xfId="8218" xr:uid="{00000000-0005-0000-0000-000093170000}"/>
    <cellStyle name="20% - Accent1 2 3 3" xfId="8219" xr:uid="{00000000-0005-0000-0000-000094170000}"/>
    <cellStyle name="20% - Accent1 2 4" xfId="4310" xr:uid="{00000000-0005-0000-0000-000095170000}"/>
    <cellStyle name="20% - Accent1 2 4 2" xfId="8220" xr:uid="{00000000-0005-0000-0000-000096170000}"/>
    <cellStyle name="20% - Accent1 2 5" xfId="8221" xr:uid="{00000000-0005-0000-0000-000097170000}"/>
    <cellStyle name="20% - Accent1 2_PGCL Standard Feasibility (13-07-2011) @74" xfId="4311" xr:uid="{00000000-0005-0000-0000-000098170000}"/>
    <cellStyle name="20% - Accent1 3" xfId="4312" xr:uid="{00000000-0005-0000-0000-000099170000}"/>
    <cellStyle name="20% - Accent1 3 2" xfId="4313" xr:uid="{00000000-0005-0000-0000-00009A170000}"/>
    <cellStyle name="20% - Accent1 3 2 2" xfId="8222" xr:uid="{00000000-0005-0000-0000-00009B170000}"/>
    <cellStyle name="20% - Accent1 3 3" xfId="8223" xr:uid="{00000000-0005-0000-0000-00009C170000}"/>
    <cellStyle name="20% - Accent1 4" xfId="4314" xr:uid="{00000000-0005-0000-0000-00009D170000}"/>
    <cellStyle name="20% - Accent1 4 2" xfId="6943" xr:uid="{00000000-0005-0000-0000-00009E170000}"/>
    <cellStyle name="20% - Accent1 5" xfId="6944" xr:uid="{00000000-0005-0000-0000-00009F170000}"/>
    <cellStyle name="20% - Accent2 2" xfId="4315" xr:uid="{00000000-0005-0000-0000-0000A0170000}"/>
    <cellStyle name="20% - Accent2 2 2" xfId="4316" xr:uid="{00000000-0005-0000-0000-0000A1170000}"/>
    <cellStyle name="20% - Accent2 2 2 2" xfId="4317" xr:uid="{00000000-0005-0000-0000-0000A2170000}"/>
    <cellStyle name="20% - Accent2 2 2 2 2" xfId="8224" xr:uid="{00000000-0005-0000-0000-0000A3170000}"/>
    <cellStyle name="20% - Accent2 2 2 3" xfId="8225" xr:uid="{00000000-0005-0000-0000-0000A4170000}"/>
    <cellStyle name="20% - Accent2 2 3" xfId="4318" xr:uid="{00000000-0005-0000-0000-0000A5170000}"/>
    <cellStyle name="20% - Accent2 2 3 2" xfId="4319" xr:uid="{00000000-0005-0000-0000-0000A6170000}"/>
    <cellStyle name="20% - Accent2 2 3 2 2" xfId="8226" xr:uid="{00000000-0005-0000-0000-0000A7170000}"/>
    <cellStyle name="20% - Accent2 2 3 3" xfId="8227" xr:uid="{00000000-0005-0000-0000-0000A8170000}"/>
    <cellStyle name="20% - Accent2 2 4" xfId="4320" xr:uid="{00000000-0005-0000-0000-0000A9170000}"/>
    <cellStyle name="20% - Accent2 2 4 2" xfId="8228" xr:uid="{00000000-0005-0000-0000-0000AA170000}"/>
    <cellStyle name="20% - Accent2 2 5" xfId="8229" xr:uid="{00000000-0005-0000-0000-0000AB170000}"/>
    <cellStyle name="20% - Accent2 2_PGCL Standard Feasibility (13-07-2011) @74" xfId="4321" xr:uid="{00000000-0005-0000-0000-0000AC170000}"/>
    <cellStyle name="20% - Accent2 3" xfId="4322" xr:uid="{00000000-0005-0000-0000-0000AD170000}"/>
    <cellStyle name="20% - Accent2 3 2" xfId="4323" xr:uid="{00000000-0005-0000-0000-0000AE170000}"/>
    <cellStyle name="20% - Accent2 3 2 2" xfId="8230" xr:uid="{00000000-0005-0000-0000-0000AF170000}"/>
    <cellStyle name="20% - Accent2 3 3" xfId="8231" xr:uid="{00000000-0005-0000-0000-0000B0170000}"/>
    <cellStyle name="20% - Accent2 4" xfId="4324" xr:uid="{00000000-0005-0000-0000-0000B1170000}"/>
    <cellStyle name="20% - Accent2 4 2" xfId="6945" xr:uid="{00000000-0005-0000-0000-0000B2170000}"/>
    <cellStyle name="20% - Accent2 5" xfId="6946" xr:uid="{00000000-0005-0000-0000-0000B3170000}"/>
    <cellStyle name="20% - Accent3 2" xfId="4325" xr:uid="{00000000-0005-0000-0000-0000B4170000}"/>
    <cellStyle name="20% - Accent3 2 2" xfId="4326" xr:uid="{00000000-0005-0000-0000-0000B5170000}"/>
    <cellStyle name="20% - Accent3 2 2 2" xfId="4327" xr:uid="{00000000-0005-0000-0000-0000B6170000}"/>
    <cellStyle name="20% - Accent3 2 2 2 2" xfId="8232" xr:uid="{00000000-0005-0000-0000-0000B7170000}"/>
    <cellStyle name="20% - Accent3 2 2 3" xfId="8233" xr:uid="{00000000-0005-0000-0000-0000B8170000}"/>
    <cellStyle name="20% - Accent3 2 3" xfId="4328" xr:uid="{00000000-0005-0000-0000-0000B9170000}"/>
    <cellStyle name="20% - Accent3 2 3 2" xfId="4329" xr:uid="{00000000-0005-0000-0000-0000BA170000}"/>
    <cellStyle name="20% - Accent3 2 3 2 2" xfId="8234" xr:uid="{00000000-0005-0000-0000-0000BB170000}"/>
    <cellStyle name="20% - Accent3 2 3 3" xfId="8235" xr:uid="{00000000-0005-0000-0000-0000BC170000}"/>
    <cellStyle name="20% - Accent3 2 4" xfId="4330" xr:uid="{00000000-0005-0000-0000-0000BD170000}"/>
    <cellStyle name="20% - Accent3 2 4 2" xfId="8236" xr:uid="{00000000-0005-0000-0000-0000BE170000}"/>
    <cellStyle name="20% - Accent3 2 5" xfId="8237" xr:uid="{00000000-0005-0000-0000-0000BF170000}"/>
    <cellStyle name="20% - Accent3 2_PGCL Standard Feasibility (13-07-2011) @74" xfId="4331" xr:uid="{00000000-0005-0000-0000-0000C0170000}"/>
    <cellStyle name="20% - Accent3 3" xfId="4332" xr:uid="{00000000-0005-0000-0000-0000C1170000}"/>
    <cellStyle name="20% - Accent3 3 2" xfId="4333" xr:uid="{00000000-0005-0000-0000-0000C2170000}"/>
    <cellStyle name="20% - Accent3 3 2 2" xfId="8238" xr:uid="{00000000-0005-0000-0000-0000C3170000}"/>
    <cellStyle name="20% - Accent3 3 3" xfId="8239" xr:uid="{00000000-0005-0000-0000-0000C4170000}"/>
    <cellStyle name="20% - Accent3 4" xfId="4334" xr:uid="{00000000-0005-0000-0000-0000C5170000}"/>
    <cellStyle name="20% - Accent3 4 2" xfId="6947" xr:uid="{00000000-0005-0000-0000-0000C6170000}"/>
    <cellStyle name="20% - Accent3 5" xfId="6948" xr:uid="{00000000-0005-0000-0000-0000C7170000}"/>
    <cellStyle name="20% - Accent4 2" xfId="4335" xr:uid="{00000000-0005-0000-0000-0000C8170000}"/>
    <cellStyle name="20% - Accent4 2 2" xfId="4336" xr:uid="{00000000-0005-0000-0000-0000C9170000}"/>
    <cellStyle name="20% - Accent4 2 2 2" xfId="4337" xr:uid="{00000000-0005-0000-0000-0000CA170000}"/>
    <cellStyle name="20% - Accent4 2 2 2 2" xfId="8240" xr:uid="{00000000-0005-0000-0000-0000CB170000}"/>
    <cellStyle name="20% - Accent4 2 2 3" xfId="8241" xr:uid="{00000000-0005-0000-0000-0000CC170000}"/>
    <cellStyle name="20% - Accent4 2 3" xfId="4338" xr:uid="{00000000-0005-0000-0000-0000CD170000}"/>
    <cellStyle name="20% - Accent4 2 3 2" xfId="4339" xr:uid="{00000000-0005-0000-0000-0000CE170000}"/>
    <cellStyle name="20% - Accent4 2 3 2 2" xfId="8242" xr:uid="{00000000-0005-0000-0000-0000CF170000}"/>
    <cellStyle name="20% - Accent4 2 3 3" xfId="8243" xr:uid="{00000000-0005-0000-0000-0000D0170000}"/>
    <cellStyle name="20% - Accent4 2 4" xfId="4340" xr:uid="{00000000-0005-0000-0000-0000D1170000}"/>
    <cellStyle name="20% - Accent4 2 4 2" xfId="8244" xr:uid="{00000000-0005-0000-0000-0000D2170000}"/>
    <cellStyle name="20% - Accent4 2 5" xfId="8245" xr:uid="{00000000-0005-0000-0000-0000D3170000}"/>
    <cellStyle name="20% - Accent4 2_PGCL Standard Feasibility (13-07-2011) @74" xfId="4341" xr:uid="{00000000-0005-0000-0000-0000D4170000}"/>
    <cellStyle name="20% - Accent4 3" xfId="4342" xr:uid="{00000000-0005-0000-0000-0000D5170000}"/>
    <cellStyle name="20% - Accent4 3 2" xfId="4343" xr:uid="{00000000-0005-0000-0000-0000D6170000}"/>
    <cellStyle name="20% - Accent4 3 2 2" xfId="8246" xr:uid="{00000000-0005-0000-0000-0000D7170000}"/>
    <cellStyle name="20% - Accent4 3 3" xfId="8247" xr:uid="{00000000-0005-0000-0000-0000D8170000}"/>
    <cellStyle name="20% - Accent4 4" xfId="4344" xr:uid="{00000000-0005-0000-0000-0000D9170000}"/>
    <cellStyle name="20% - Accent4 4 2" xfId="6949" xr:uid="{00000000-0005-0000-0000-0000DA170000}"/>
    <cellStyle name="20% - Accent4 5" xfId="6950" xr:uid="{00000000-0005-0000-0000-0000DB170000}"/>
    <cellStyle name="20% - Accent5 2" xfId="4345" xr:uid="{00000000-0005-0000-0000-0000DC170000}"/>
    <cellStyle name="20% - Accent5 2 2" xfId="4346" xr:uid="{00000000-0005-0000-0000-0000DD170000}"/>
    <cellStyle name="20% - Accent5 2 2 2" xfId="4347" xr:uid="{00000000-0005-0000-0000-0000DE170000}"/>
    <cellStyle name="20% - Accent5 2 2 2 2" xfId="8248" xr:uid="{00000000-0005-0000-0000-0000DF170000}"/>
    <cellStyle name="20% - Accent5 2 2 3" xfId="8249" xr:uid="{00000000-0005-0000-0000-0000E0170000}"/>
    <cellStyle name="20% - Accent5 2 3" xfId="4348" xr:uid="{00000000-0005-0000-0000-0000E1170000}"/>
    <cellStyle name="20% - Accent5 2 3 2" xfId="4349" xr:uid="{00000000-0005-0000-0000-0000E2170000}"/>
    <cellStyle name="20% - Accent5 2 3 2 2" xfId="8250" xr:uid="{00000000-0005-0000-0000-0000E3170000}"/>
    <cellStyle name="20% - Accent5 2 3 3" xfId="8251" xr:uid="{00000000-0005-0000-0000-0000E4170000}"/>
    <cellStyle name="20% - Accent5 2 4" xfId="4350" xr:uid="{00000000-0005-0000-0000-0000E5170000}"/>
    <cellStyle name="20% - Accent5 2 4 2" xfId="8252" xr:uid="{00000000-0005-0000-0000-0000E6170000}"/>
    <cellStyle name="20% - Accent5 2 5" xfId="8253" xr:uid="{00000000-0005-0000-0000-0000E7170000}"/>
    <cellStyle name="20% - Accent5 2_PGCL Standard Feasibility (13-07-2011) @74" xfId="4351" xr:uid="{00000000-0005-0000-0000-0000E8170000}"/>
    <cellStyle name="20% - Accent5 3" xfId="4352" xr:uid="{00000000-0005-0000-0000-0000E9170000}"/>
    <cellStyle name="20% - Accent5 3 2" xfId="4353" xr:uid="{00000000-0005-0000-0000-0000EA170000}"/>
    <cellStyle name="20% - Accent5 3 2 2" xfId="8254" xr:uid="{00000000-0005-0000-0000-0000EB170000}"/>
    <cellStyle name="20% - Accent5 3 3" xfId="8255" xr:uid="{00000000-0005-0000-0000-0000EC170000}"/>
    <cellStyle name="20% - Accent5 4" xfId="4354" xr:uid="{00000000-0005-0000-0000-0000ED170000}"/>
    <cellStyle name="20% - Accent5 4 2" xfId="6951" xr:uid="{00000000-0005-0000-0000-0000EE170000}"/>
    <cellStyle name="20% - Accent5 5" xfId="6952" xr:uid="{00000000-0005-0000-0000-0000EF170000}"/>
    <cellStyle name="20% - Accent6 2" xfId="4355" xr:uid="{00000000-0005-0000-0000-0000F0170000}"/>
    <cellStyle name="20% - Accent6 2 2" xfId="4356" xr:uid="{00000000-0005-0000-0000-0000F1170000}"/>
    <cellStyle name="20% - Accent6 2 2 2" xfId="4357" xr:uid="{00000000-0005-0000-0000-0000F2170000}"/>
    <cellStyle name="20% - Accent6 2 2 2 2" xfId="8256" xr:uid="{00000000-0005-0000-0000-0000F3170000}"/>
    <cellStyle name="20% - Accent6 2 2 3" xfId="8257" xr:uid="{00000000-0005-0000-0000-0000F4170000}"/>
    <cellStyle name="20% - Accent6 2 3" xfId="4358" xr:uid="{00000000-0005-0000-0000-0000F5170000}"/>
    <cellStyle name="20% - Accent6 2 3 2" xfId="4359" xr:uid="{00000000-0005-0000-0000-0000F6170000}"/>
    <cellStyle name="20% - Accent6 2 3 2 2" xfId="8258" xr:uid="{00000000-0005-0000-0000-0000F7170000}"/>
    <cellStyle name="20% - Accent6 2 3 3" xfId="8259" xr:uid="{00000000-0005-0000-0000-0000F8170000}"/>
    <cellStyle name="20% - Accent6 2 4" xfId="4360" xr:uid="{00000000-0005-0000-0000-0000F9170000}"/>
    <cellStyle name="20% - Accent6 2 4 2" xfId="8260" xr:uid="{00000000-0005-0000-0000-0000FA170000}"/>
    <cellStyle name="20% - Accent6 2 5" xfId="8261" xr:uid="{00000000-0005-0000-0000-0000FB170000}"/>
    <cellStyle name="20% - Accent6 2_PGCL Standard Feasibility (13-07-2011) @74" xfId="4361" xr:uid="{00000000-0005-0000-0000-0000FC170000}"/>
    <cellStyle name="20% - Accent6 3" xfId="4362" xr:uid="{00000000-0005-0000-0000-0000FD170000}"/>
    <cellStyle name="20% - Accent6 3 2" xfId="4363" xr:uid="{00000000-0005-0000-0000-0000FE170000}"/>
    <cellStyle name="20% - Accent6 3 2 2" xfId="8262" xr:uid="{00000000-0005-0000-0000-0000FF170000}"/>
    <cellStyle name="20% - Accent6 3 3" xfId="8263" xr:uid="{00000000-0005-0000-0000-000000180000}"/>
    <cellStyle name="20% - Accent6 4" xfId="4364" xr:uid="{00000000-0005-0000-0000-000001180000}"/>
    <cellStyle name="20% - Accent6 4 2" xfId="6953" xr:uid="{00000000-0005-0000-0000-000002180000}"/>
    <cellStyle name="20% - Accent6 5" xfId="6954" xr:uid="{00000000-0005-0000-0000-000003180000}"/>
    <cellStyle name="20% - 輔色1" xfId="6955" xr:uid="{00000000-0005-0000-0000-000004180000}"/>
    <cellStyle name="20% - 輔色2" xfId="6956" xr:uid="{00000000-0005-0000-0000-000005180000}"/>
    <cellStyle name="20% - 輔色3" xfId="6957" xr:uid="{00000000-0005-0000-0000-000006180000}"/>
    <cellStyle name="20% - 輔色4" xfId="6958" xr:uid="{00000000-0005-0000-0000-000007180000}"/>
    <cellStyle name="20% - 輔色5" xfId="6959" xr:uid="{00000000-0005-0000-0000-000008180000}"/>
    <cellStyle name="20% - 輔色6" xfId="6960" xr:uid="{00000000-0005-0000-0000-000009180000}"/>
    <cellStyle name="40% - Accent1 2" xfId="4365" xr:uid="{00000000-0005-0000-0000-00000A180000}"/>
    <cellStyle name="40% - Accent1 2 2" xfId="4366" xr:uid="{00000000-0005-0000-0000-00000B180000}"/>
    <cellStyle name="40% - Accent1 2 2 2" xfId="4367" xr:uid="{00000000-0005-0000-0000-00000C180000}"/>
    <cellStyle name="40% - Accent1 2 2 2 2" xfId="8264" xr:uid="{00000000-0005-0000-0000-00000D180000}"/>
    <cellStyle name="40% - Accent1 2 2 3" xfId="8265" xr:uid="{00000000-0005-0000-0000-00000E180000}"/>
    <cellStyle name="40% - Accent1 2 3" xfId="4368" xr:uid="{00000000-0005-0000-0000-00000F180000}"/>
    <cellStyle name="40% - Accent1 2 3 2" xfId="4369" xr:uid="{00000000-0005-0000-0000-000010180000}"/>
    <cellStyle name="40% - Accent1 2 3 2 2" xfId="8266" xr:uid="{00000000-0005-0000-0000-000011180000}"/>
    <cellStyle name="40% - Accent1 2 3 3" xfId="8267" xr:uid="{00000000-0005-0000-0000-000012180000}"/>
    <cellStyle name="40% - Accent1 2 4" xfId="4370" xr:uid="{00000000-0005-0000-0000-000013180000}"/>
    <cellStyle name="40% - Accent1 2 4 2" xfId="8268" xr:uid="{00000000-0005-0000-0000-000014180000}"/>
    <cellStyle name="40% - Accent1 2 5" xfId="8269" xr:uid="{00000000-0005-0000-0000-000015180000}"/>
    <cellStyle name="40% - Accent1 2_PGCL Standard Feasibility (13-07-2011) @74" xfId="4371" xr:uid="{00000000-0005-0000-0000-000016180000}"/>
    <cellStyle name="40% - Accent1 3" xfId="4372" xr:uid="{00000000-0005-0000-0000-000017180000}"/>
    <cellStyle name="40% - Accent1 3 2" xfId="4373" xr:uid="{00000000-0005-0000-0000-000018180000}"/>
    <cellStyle name="40% - Accent1 3 2 2" xfId="8270" xr:uid="{00000000-0005-0000-0000-000019180000}"/>
    <cellStyle name="40% - Accent1 3 3" xfId="8271" xr:uid="{00000000-0005-0000-0000-00001A180000}"/>
    <cellStyle name="40% - Accent1 4" xfId="4374" xr:uid="{00000000-0005-0000-0000-00001B180000}"/>
    <cellStyle name="40% - Accent1 4 2" xfId="6961" xr:uid="{00000000-0005-0000-0000-00001C180000}"/>
    <cellStyle name="40% - Accent1 5" xfId="6962" xr:uid="{00000000-0005-0000-0000-00001D180000}"/>
    <cellStyle name="40% - Accent2 2" xfId="4375" xr:uid="{00000000-0005-0000-0000-00001E180000}"/>
    <cellStyle name="40% - Accent2 2 2" xfId="4376" xr:uid="{00000000-0005-0000-0000-00001F180000}"/>
    <cellStyle name="40% - Accent2 2 2 2" xfId="4377" xr:uid="{00000000-0005-0000-0000-000020180000}"/>
    <cellStyle name="40% - Accent2 2 2 2 2" xfId="8272" xr:uid="{00000000-0005-0000-0000-000021180000}"/>
    <cellStyle name="40% - Accent2 2 2 3" xfId="8273" xr:uid="{00000000-0005-0000-0000-000022180000}"/>
    <cellStyle name="40% - Accent2 2 3" xfId="4378" xr:uid="{00000000-0005-0000-0000-000023180000}"/>
    <cellStyle name="40% - Accent2 2 3 2" xfId="4379" xr:uid="{00000000-0005-0000-0000-000024180000}"/>
    <cellStyle name="40% - Accent2 2 3 2 2" xfId="8274" xr:uid="{00000000-0005-0000-0000-000025180000}"/>
    <cellStyle name="40% - Accent2 2 3 3" xfId="8275" xr:uid="{00000000-0005-0000-0000-000026180000}"/>
    <cellStyle name="40% - Accent2 2 4" xfId="4380" xr:uid="{00000000-0005-0000-0000-000027180000}"/>
    <cellStyle name="40% - Accent2 2 4 2" xfId="8276" xr:uid="{00000000-0005-0000-0000-000028180000}"/>
    <cellStyle name="40% - Accent2 2 5" xfId="8277" xr:uid="{00000000-0005-0000-0000-000029180000}"/>
    <cellStyle name="40% - Accent2 2_PGCL Standard Feasibility (13-07-2011) @74" xfId="4381" xr:uid="{00000000-0005-0000-0000-00002A180000}"/>
    <cellStyle name="40% - Accent2 3" xfId="4382" xr:uid="{00000000-0005-0000-0000-00002B180000}"/>
    <cellStyle name="40% - Accent2 3 2" xfId="4383" xr:uid="{00000000-0005-0000-0000-00002C180000}"/>
    <cellStyle name="40% - Accent2 3 2 2" xfId="8278" xr:uid="{00000000-0005-0000-0000-00002D180000}"/>
    <cellStyle name="40% - Accent2 3 3" xfId="8279" xr:uid="{00000000-0005-0000-0000-00002E180000}"/>
    <cellStyle name="40% - Accent2 4" xfId="4384" xr:uid="{00000000-0005-0000-0000-00002F180000}"/>
    <cellStyle name="40% - Accent2 4 2" xfId="6963" xr:uid="{00000000-0005-0000-0000-000030180000}"/>
    <cellStyle name="40% - Accent2 5" xfId="6964" xr:uid="{00000000-0005-0000-0000-000031180000}"/>
    <cellStyle name="40% - Accent3 2" xfId="4385" xr:uid="{00000000-0005-0000-0000-000032180000}"/>
    <cellStyle name="40% - Accent3 2 2" xfId="4386" xr:uid="{00000000-0005-0000-0000-000033180000}"/>
    <cellStyle name="40% - Accent3 2 2 2" xfId="4387" xr:uid="{00000000-0005-0000-0000-000034180000}"/>
    <cellStyle name="40% - Accent3 2 2 2 2" xfId="8280" xr:uid="{00000000-0005-0000-0000-000035180000}"/>
    <cellStyle name="40% - Accent3 2 2 3" xfId="8281" xr:uid="{00000000-0005-0000-0000-000036180000}"/>
    <cellStyle name="40% - Accent3 2 3" xfId="4388" xr:uid="{00000000-0005-0000-0000-000037180000}"/>
    <cellStyle name="40% - Accent3 2 3 2" xfId="4389" xr:uid="{00000000-0005-0000-0000-000038180000}"/>
    <cellStyle name="40% - Accent3 2 3 2 2" xfId="8282" xr:uid="{00000000-0005-0000-0000-000039180000}"/>
    <cellStyle name="40% - Accent3 2 3 3" xfId="8283" xr:uid="{00000000-0005-0000-0000-00003A180000}"/>
    <cellStyle name="40% - Accent3 2 4" xfId="4390" xr:uid="{00000000-0005-0000-0000-00003B180000}"/>
    <cellStyle name="40% - Accent3 2 4 2" xfId="8284" xr:uid="{00000000-0005-0000-0000-00003C180000}"/>
    <cellStyle name="40% - Accent3 2 5" xfId="8285" xr:uid="{00000000-0005-0000-0000-00003D180000}"/>
    <cellStyle name="40% - Accent3 2_PGCL Standard Feasibility (13-07-2011) @74" xfId="4391" xr:uid="{00000000-0005-0000-0000-00003E180000}"/>
    <cellStyle name="40% - Accent3 3" xfId="4392" xr:uid="{00000000-0005-0000-0000-00003F180000}"/>
    <cellStyle name="40% - Accent3 3 2" xfId="4393" xr:uid="{00000000-0005-0000-0000-000040180000}"/>
    <cellStyle name="40% - Accent3 3 2 2" xfId="8286" xr:uid="{00000000-0005-0000-0000-000041180000}"/>
    <cellStyle name="40% - Accent3 3 3" xfId="8287" xr:uid="{00000000-0005-0000-0000-000042180000}"/>
    <cellStyle name="40% - Accent3 4" xfId="4394" xr:uid="{00000000-0005-0000-0000-000043180000}"/>
    <cellStyle name="40% - Accent3 4 2" xfId="6965" xr:uid="{00000000-0005-0000-0000-000044180000}"/>
    <cellStyle name="40% - Accent3 5" xfId="6966" xr:uid="{00000000-0005-0000-0000-000045180000}"/>
    <cellStyle name="40% - Accent4 2" xfId="4395" xr:uid="{00000000-0005-0000-0000-000046180000}"/>
    <cellStyle name="40% - Accent4 2 2" xfId="4396" xr:uid="{00000000-0005-0000-0000-000047180000}"/>
    <cellStyle name="40% - Accent4 2 2 2" xfId="4397" xr:uid="{00000000-0005-0000-0000-000048180000}"/>
    <cellStyle name="40% - Accent4 2 2 2 2" xfId="8288" xr:uid="{00000000-0005-0000-0000-000049180000}"/>
    <cellStyle name="40% - Accent4 2 2 3" xfId="8289" xr:uid="{00000000-0005-0000-0000-00004A180000}"/>
    <cellStyle name="40% - Accent4 2 3" xfId="4398" xr:uid="{00000000-0005-0000-0000-00004B180000}"/>
    <cellStyle name="40% - Accent4 2 3 2" xfId="4399" xr:uid="{00000000-0005-0000-0000-00004C180000}"/>
    <cellStyle name="40% - Accent4 2 3 2 2" xfId="8290" xr:uid="{00000000-0005-0000-0000-00004D180000}"/>
    <cellStyle name="40% - Accent4 2 3 3" xfId="8291" xr:uid="{00000000-0005-0000-0000-00004E180000}"/>
    <cellStyle name="40% - Accent4 2 4" xfId="4400" xr:uid="{00000000-0005-0000-0000-00004F180000}"/>
    <cellStyle name="40% - Accent4 2 4 2" xfId="8292" xr:uid="{00000000-0005-0000-0000-000050180000}"/>
    <cellStyle name="40% - Accent4 2 5" xfId="8293" xr:uid="{00000000-0005-0000-0000-000051180000}"/>
    <cellStyle name="40% - Accent4 2_PGCL Standard Feasibility (13-07-2011) @74" xfId="4401" xr:uid="{00000000-0005-0000-0000-000052180000}"/>
    <cellStyle name="40% - Accent4 3" xfId="4402" xr:uid="{00000000-0005-0000-0000-000053180000}"/>
    <cellStyle name="40% - Accent4 3 2" xfId="4403" xr:uid="{00000000-0005-0000-0000-000054180000}"/>
    <cellStyle name="40% - Accent4 3 2 2" xfId="8294" xr:uid="{00000000-0005-0000-0000-000055180000}"/>
    <cellStyle name="40% - Accent4 3 3" xfId="8295" xr:uid="{00000000-0005-0000-0000-000056180000}"/>
    <cellStyle name="40% - Accent4 4" xfId="4404" xr:uid="{00000000-0005-0000-0000-000057180000}"/>
    <cellStyle name="40% - Accent4 4 2" xfId="6967" xr:uid="{00000000-0005-0000-0000-000058180000}"/>
    <cellStyle name="40% - Accent4 5" xfId="6968" xr:uid="{00000000-0005-0000-0000-000059180000}"/>
    <cellStyle name="40% - Accent5 2" xfId="4405" xr:uid="{00000000-0005-0000-0000-00005A180000}"/>
    <cellStyle name="40% - Accent5 2 2" xfId="4406" xr:uid="{00000000-0005-0000-0000-00005B180000}"/>
    <cellStyle name="40% - Accent5 2 2 2" xfId="4407" xr:uid="{00000000-0005-0000-0000-00005C180000}"/>
    <cellStyle name="40% - Accent5 2 2 2 2" xfId="8296" xr:uid="{00000000-0005-0000-0000-00005D180000}"/>
    <cellStyle name="40% - Accent5 2 2 3" xfId="8297" xr:uid="{00000000-0005-0000-0000-00005E180000}"/>
    <cellStyle name="40% - Accent5 2 3" xfId="4408" xr:uid="{00000000-0005-0000-0000-00005F180000}"/>
    <cellStyle name="40% - Accent5 2 3 2" xfId="4409" xr:uid="{00000000-0005-0000-0000-000060180000}"/>
    <cellStyle name="40% - Accent5 2 3 2 2" xfId="8298" xr:uid="{00000000-0005-0000-0000-000061180000}"/>
    <cellStyle name="40% - Accent5 2 3 3" xfId="8299" xr:uid="{00000000-0005-0000-0000-000062180000}"/>
    <cellStyle name="40% - Accent5 2 4" xfId="4410" xr:uid="{00000000-0005-0000-0000-000063180000}"/>
    <cellStyle name="40% - Accent5 2 4 2" xfId="8300" xr:uid="{00000000-0005-0000-0000-000064180000}"/>
    <cellStyle name="40% - Accent5 2 5" xfId="8301" xr:uid="{00000000-0005-0000-0000-000065180000}"/>
    <cellStyle name="40% - Accent5 2_PGCL Standard Feasibility (13-07-2011) @74" xfId="4411" xr:uid="{00000000-0005-0000-0000-000066180000}"/>
    <cellStyle name="40% - Accent5 3" xfId="4412" xr:uid="{00000000-0005-0000-0000-000067180000}"/>
    <cellStyle name="40% - Accent5 3 2" xfId="4413" xr:uid="{00000000-0005-0000-0000-000068180000}"/>
    <cellStyle name="40% - Accent5 3 2 2" xfId="8302" xr:uid="{00000000-0005-0000-0000-000069180000}"/>
    <cellStyle name="40% - Accent5 3 3" xfId="8303" xr:uid="{00000000-0005-0000-0000-00006A180000}"/>
    <cellStyle name="40% - Accent5 4" xfId="4414" xr:uid="{00000000-0005-0000-0000-00006B180000}"/>
    <cellStyle name="40% - Accent5 4 2" xfId="6969" xr:uid="{00000000-0005-0000-0000-00006C180000}"/>
    <cellStyle name="40% - Accent5 5" xfId="6970" xr:uid="{00000000-0005-0000-0000-00006D180000}"/>
    <cellStyle name="40% - Accent6 2" xfId="4415" xr:uid="{00000000-0005-0000-0000-00006E180000}"/>
    <cellStyle name="40% - Accent6 2 2" xfId="4416" xr:uid="{00000000-0005-0000-0000-00006F180000}"/>
    <cellStyle name="40% - Accent6 2 2 2" xfId="4417" xr:uid="{00000000-0005-0000-0000-000070180000}"/>
    <cellStyle name="40% - Accent6 2 2 2 2" xfId="8304" xr:uid="{00000000-0005-0000-0000-000071180000}"/>
    <cellStyle name="40% - Accent6 2 2 3" xfId="8305" xr:uid="{00000000-0005-0000-0000-000072180000}"/>
    <cellStyle name="40% - Accent6 2 3" xfId="4418" xr:uid="{00000000-0005-0000-0000-000073180000}"/>
    <cellStyle name="40% - Accent6 2 3 2" xfId="4419" xr:uid="{00000000-0005-0000-0000-000074180000}"/>
    <cellStyle name="40% - Accent6 2 3 2 2" xfId="8306" xr:uid="{00000000-0005-0000-0000-000075180000}"/>
    <cellStyle name="40% - Accent6 2 3 3" xfId="8307" xr:uid="{00000000-0005-0000-0000-000076180000}"/>
    <cellStyle name="40% - Accent6 2 4" xfId="4420" xr:uid="{00000000-0005-0000-0000-000077180000}"/>
    <cellStyle name="40% - Accent6 2 4 2" xfId="8308" xr:uid="{00000000-0005-0000-0000-000078180000}"/>
    <cellStyle name="40% - Accent6 2 5" xfId="8309" xr:uid="{00000000-0005-0000-0000-000079180000}"/>
    <cellStyle name="40% - Accent6 2_PGCL Standard Feasibility (13-07-2011) @74" xfId="4421" xr:uid="{00000000-0005-0000-0000-00007A180000}"/>
    <cellStyle name="40% - Accent6 3" xfId="4422" xr:uid="{00000000-0005-0000-0000-00007B180000}"/>
    <cellStyle name="40% - Accent6 3 2" xfId="4423" xr:uid="{00000000-0005-0000-0000-00007C180000}"/>
    <cellStyle name="40% - Accent6 3 2 2" xfId="8310" xr:uid="{00000000-0005-0000-0000-00007D180000}"/>
    <cellStyle name="40% - Accent6 3 3" xfId="8311" xr:uid="{00000000-0005-0000-0000-00007E180000}"/>
    <cellStyle name="40% - Accent6 4" xfId="4424" xr:uid="{00000000-0005-0000-0000-00007F180000}"/>
    <cellStyle name="40% - Accent6 4 2" xfId="6971" xr:uid="{00000000-0005-0000-0000-000080180000}"/>
    <cellStyle name="40% - Accent6 5" xfId="6972" xr:uid="{00000000-0005-0000-0000-000081180000}"/>
    <cellStyle name="40% - 輔色1" xfId="6973" xr:uid="{00000000-0005-0000-0000-000082180000}"/>
    <cellStyle name="40% - 輔色2" xfId="6974" xr:uid="{00000000-0005-0000-0000-000083180000}"/>
    <cellStyle name="40% - 輔色3" xfId="6975" xr:uid="{00000000-0005-0000-0000-000084180000}"/>
    <cellStyle name="40% - 輔色4" xfId="6976" xr:uid="{00000000-0005-0000-0000-000085180000}"/>
    <cellStyle name="40% - 輔色5" xfId="6977" xr:uid="{00000000-0005-0000-0000-000086180000}"/>
    <cellStyle name="40% - 輔色6" xfId="6978" xr:uid="{00000000-0005-0000-0000-000087180000}"/>
    <cellStyle name="60% - Accent1 2" xfId="4425" xr:uid="{00000000-0005-0000-0000-000088180000}"/>
    <cellStyle name="60% - Accent1 2 2" xfId="6979" xr:uid="{00000000-0005-0000-0000-000089180000}"/>
    <cellStyle name="60% - Accent1 3" xfId="4426" xr:uid="{00000000-0005-0000-0000-00008A180000}"/>
    <cellStyle name="60% - Accent1 3 2" xfId="6980" xr:uid="{00000000-0005-0000-0000-00008B180000}"/>
    <cellStyle name="60% - Accent1 4" xfId="6981" xr:uid="{00000000-0005-0000-0000-00008C180000}"/>
    <cellStyle name="60% - Accent1 4 2" xfId="6982" xr:uid="{00000000-0005-0000-0000-00008D180000}"/>
    <cellStyle name="60% - Accent1 5" xfId="6983" xr:uid="{00000000-0005-0000-0000-00008E180000}"/>
    <cellStyle name="60% - Accent2 2" xfId="4427" xr:uid="{00000000-0005-0000-0000-00008F180000}"/>
    <cellStyle name="60% - Accent2 2 2" xfId="6984" xr:uid="{00000000-0005-0000-0000-000090180000}"/>
    <cellStyle name="60% - Accent2 3" xfId="4428" xr:uid="{00000000-0005-0000-0000-000091180000}"/>
    <cellStyle name="60% - Accent2 3 2" xfId="6985" xr:uid="{00000000-0005-0000-0000-000092180000}"/>
    <cellStyle name="60% - Accent2 4" xfId="6986" xr:uid="{00000000-0005-0000-0000-000093180000}"/>
    <cellStyle name="60% - Accent2 4 2" xfId="6987" xr:uid="{00000000-0005-0000-0000-000094180000}"/>
    <cellStyle name="60% - Accent2 5" xfId="6988" xr:uid="{00000000-0005-0000-0000-000095180000}"/>
    <cellStyle name="60% - Accent3 2" xfId="4429" xr:uid="{00000000-0005-0000-0000-000096180000}"/>
    <cellStyle name="60% - Accent3 2 2" xfId="6989" xr:uid="{00000000-0005-0000-0000-000097180000}"/>
    <cellStyle name="60% - Accent3 3" xfId="4430" xr:uid="{00000000-0005-0000-0000-000098180000}"/>
    <cellStyle name="60% - Accent3 3 2" xfId="6990" xr:uid="{00000000-0005-0000-0000-000099180000}"/>
    <cellStyle name="60% - Accent3 4" xfId="6991" xr:uid="{00000000-0005-0000-0000-00009A180000}"/>
    <cellStyle name="60% - Accent3 4 2" xfId="6992" xr:uid="{00000000-0005-0000-0000-00009B180000}"/>
    <cellStyle name="60% - Accent3 5" xfId="6993" xr:uid="{00000000-0005-0000-0000-00009C180000}"/>
    <cellStyle name="60% - Accent4 2" xfId="4431" xr:uid="{00000000-0005-0000-0000-00009D180000}"/>
    <cellStyle name="60% - Accent4 2 2" xfId="6994" xr:uid="{00000000-0005-0000-0000-00009E180000}"/>
    <cellStyle name="60% - Accent4 3" xfId="4432" xr:uid="{00000000-0005-0000-0000-00009F180000}"/>
    <cellStyle name="60% - Accent4 3 2" xfId="6995" xr:uid="{00000000-0005-0000-0000-0000A0180000}"/>
    <cellStyle name="60% - Accent4 4" xfId="6996" xr:uid="{00000000-0005-0000-0000-0000A1180000}"/>
    <cellStyle name="60% - Accent4 4 2" xfId="6997" xr:uid="{00000000-0005-0000-0000-0000A2180000}"/>
    <cellStyle name="60% - Accent4 5" xfId="6998" xr:uid="{00000000-0005-0000-0000-0000A3180000}"/>
    <cellStyle name="60% - Accent5 2" xfId="4433" xr:uid="{00000000-0005-0000-0000-0000A4180000}"/>
    <cellStyle name="60% - Accent5 2 2" xfId="6999" xr:uid="{00000000-0005-0000-0000-0000A5180000}"/>
    <cellStyle name="60% - Accent5 3" xfId="4434" xr:uid="{00000000-0005-0000-0000-0000A6180000}"/>
    <cellStyle name="60% - Accent5 3 2" xfId="7000" xr:uid="{00000000-0005-0000-0000-0000A7180000}"/>
    <cellStyle name="60% - Accent5 4" xfId="7001" xr:uid="{00000000-0005-0000-0000-0000A8180000}"/>
    <cellStyle name="60% - Accent5 4 2" xfId="7002" xr:uid="{00000000-0005-0000-0000-0000A9180000}"/>
    <cellStyle name="60% - Accent5 5" xfId="7003" xr:uid="{00000000-0005-0000-0000-0000AA180000}"/>
    <cellStyle name="60% - Accent6 2" xfId="4435" xr:uid="{00000000-0005-0000-0000-0000AB180000}"/>
    <cellStyle name="60% - Accent6 2 2" xfId="7004" xr:uid="{00000000-0005-0000-0000-0000AC180000}"/>
    <cellStyle name="60% - Accent6 3" xfId="4436" xr:uid="{00000000-0005-0000-0000-0000AD180000}"/>
    <cellStyle name="60% - Accent6 3 2" xfId="7005" xr:uid="{00000000-0005-0000-0000-0000AE180000}"/>
    <cellStyle name="60% - Accent6 4" xfId="7006" xr:uid="{00000000-0005-0000-0000-0000AF180000}"/>
    <cellStyle name="60% - Accent6 4 2" xfId="7007" xr:uid="{00000000-0005-0000-0000-0000B0180000}"/>
    <cellStyle name="60% - Accent6 5" xfId="7008" xr:uid="{00000000-0005-0000-0000-0000B1180000}"/>
    <cellStyle name="60% - 輔色1" xfId="7009" xr:uid="{00000000-0005-0000-0000-0000B2180000}"/>
    <cellStyle name="60% - 輔色2" xfId="7010" xr:uid="{00000000-0005-0000-0000-0000B3180000}"/>
    <cellStyle name="60% - 輔色3" xfId="7011" xr:uid="{00000000-0005-0000-0000-0000B4180000}"/>
    <cellStyle name="60% - 輔色4" xfId="7012" xr:uid="{00000000-0005-0000-0000-0000B5180000}"/>
    <cellStyle name="60% - 輔色5" xfId="7013" xr:uid="{00000000-0005-0000-0000-0000B6180000}"/>
    <cellStyle name="60% - 輔色6" xfId="7014" xr:uid="{00000000-0005-0000-0000-0000B7180000}"/>
    <cellStyle name="Accent1 - 20%" xfId="7015" xr:uid="{00000000-0005-0000-0000-0000B8180000}"/>
    <cellStyle name="Accent1 - 40%" xfId="7016" xr:uid="{00000000-0005-0000-0000-0000B9180000}"/>
    <cellStyle name="Accent1 - 60%" xfId="7017" xr:uid="{00000000-0005-0000-0000-0000BA180000}"/>
    <cellStyle name="Accent1 2" xfId="4437" xr:uid="{00000000-0005-0000-0000-0000BB180000}"/>
    <cellStyle name="Accent1 2 2" xfId="7018" xr:uid="{00000000-0005-0000-0000-0000BC180000}"/>
    <cellStyle name="Accent1 3" xfId="4438" xr:uid="{00000000-0005-0000-0000-0000BD180000}"/>
    <cellStyle name="Accent1 3 2" xfId="7019" xr:uid="{00000000-0005-0000-0000-0000BE180000}"/>
    <cellStyle name="Accent1 4" xfId="7020" xr:uid="{00000000-0005-0000-0000-0000BF180000}"/>
    <cellStyle name="Accent1 4 2" xfId="7021" xr:uid="{00000000-0005-0000-0000-0000C0180000}"/>
    <cellStyle name="Accent1 5" xfId="7022" xr:uid="{00000000-0005-0000-0000-0000C1180000}"/>
    <cellStyle name="Accent1 6" xfId="7962" xr:uid="{00000000-0005-0000-0000-0000C2180000}"/>
    <cellStyle name="Accent2 - 20%" xfId="7023" xr:uid="{00000000-0005-0000-0000-0000C3180000}"/>
    <cellStyle name="Accent2 - 40%" xfId="7024" xr:uid="{00000000-0005-0000-0000-0000C4180000}"/>
    <cellStyle name="Accent2 - 60%" xfId="7025" xr:uid="{00000000-0005-0000-0000-0000C5180000}"/>
    <cellStyle name="Accent2 2" xfId="4439" xr:uid="{00000000-0005-0000-0000-0000C6180000}"/>
    <cellStyle name="Accent2 2 2" xfId="7026" xr:uid="{00000000-0005-0000-0000-0000C7180000}"/>
    <cellStyle name="Accent2 3" xfId="4440" xr:uid="{00000000-0005-0000-0000-0000C8180000}"/>
    <cellStyle name="Accent2 3 2" xfId="7027" xr:uid="{00000000-0005-0000-0000-0000C9180000}"/>
    <cellStyle name="Accent2 4" xfId="7028" xr:uid="{00000000-0005-0000-0000-0000CA180000}"/>
    <cellStyle name="Accent2 4 2" xfId="7029" xr:uid="{00000000-0005-0000-0000-0000CB180000}"/>
    <cellStyle name="Accent2 5" xfId="7030" xr:uid="{00000000-0005-0000-0000-0000CC180000}"/>
    <cellStyle name="Accent2 6" xfId="7963" xr:uid="{00000000-0005-0000-0000-0000CD180000}"/>
    <cellStyle name="Accent3 - 20%" xfId="7031" xr:uid="{00000000-0005-0000-0000-0000CE180000}"/>
    <cellStyle name="Accent3 - 40%" xfId="7032" xr:uid="{00000000-0005-0000-0000-0000CF180000}"/>
    <cellStyle name="Accent3 - 60%" xfId="7033" xr:uid="{00000000-0005-0000-0000-0000D0180000}"/>
    <cellStyle name="Accent3 2" xfId="4441" xr:uid="{00000000-0005-0000-0000-0000D1180000}"/>
    <cellStyle name="Accent3 2 2" xfId="7034" xr:uid="{00000000-0005-0000-0000-0000D2180000}"/>
    <cellStyle name="Accent3 3" xfId="4442" xr:uid="{00000000-0005-0000-0000-0000D3180000}"/>
    <cellStyle name="Accent3 3 2" xfId="7035" xr:uid="{00000000-0005-0000-0000-0000D4180000}"/>
    <cellStyle name="Accent3 4" xfId="7036" xr:uid="{00000000-0005-0000-0000-0000D5180000}"/>
    <cellStyle name="Accent3 4 2" xfId="7037" xr:uid="{00000000-0005-0000-0000-0000D6180000}"/>
    <cellStyle name="Accent3 5" xfId="7038" xr:uid="{00000000-0005-0000-0000-0000D7180000}"/>
    <cellStyle name="Accent3 6" xfId="7964" xr:uid="{00000000-0005-0000-0000-0000D8180000}"/>
    <cellStyle name="Accent4 - 20%" xfId="7039" xr:uid="{00000000-0005-0000-0000-0000D9180000}"/>
    <cellStyle name="Accent4 - 40%" xfId="7040" xr:uid="{00000000-0005-0000-0000-0000DA180000}"/>
    <cellStyle name="Accent4 - 60%" xfId="7041" xr:uid="{00000000-0005-0000-0000-0000DB180000}"/>
    <cellStyle name="Accent4 2" xfId="4443" xr:uid="{00000000-0005-0000-0000-0000DC180000}"/>
    <cellStyle name="Accent4 2 2" xfId="7042" xr:uid="{00000000-0005-0000-0000-0000DD180000}"/>
    <cellStyle name="Accent4 3" xfId="4444" xr:uid="{00000000-0005-0000-0000-0000DE180000}"/>
    <cellStyle name="Accent4 3 2" xfId="7043" xr:uid="{00000000-0005-0000-0000-0000DF180000}"/>
    <cellStyle name="Accent4 4" xfId="7044" xr:uid="{00000000-0005-0000-0000-0000E0180000}"/>
    <cellStyle name="Accent4 4 2" xfId="7045" xr:uid="{00000000-0005-0000-0000-0000E1180000}"/>
    <cellStyle name="Accent4 5" xfId="7046" xr:uid="{00000000-0005-0000-0000-0000E2180000}"/>
    <cellStyle name="Accent4 6" xfId="7965" xr:uid="{00000000-0005-0000-0000-0000E3180000}"/>
    <cellStyle name="Accent5 - 20%" xfId="7047" xr:uid="{00000000-0005-0000-0000-0000E4180000}"/>
    <cellStyle name="Accent5 - 40%" xfId="7048" xr:uid="{00000000-0005-0000-0000-0000E5180000}"/>
    <cellStyle name="Accent5 - 60%" xfId="7049" xr:uid="{00000000-0005-0000-0000-0000E6180000}"/>
    <cellStyle name="Accent5 2" xfId="4445" xr:uid="{00000000-0005-0000-0000-0000E7180000}"/>
    <cellStyle name="Accent5 2 2" xfId="7050" xr:uid="{00000000-0005-0000-0000-0000E8180000}"/>
    <cellStyle name="Accent5 3" xfId="4446" xr:uid="{00000000-0005-0000-0000-0000E9180000}"/>
    <cellStyle name="Accent5 3 2" xfId="7051" xr:uid="{00000000-0005-0000-0000-0000EA180000}"/>
    <cellStyle name="Accent5 4" xfId="7052" xr:uid="{00000000-0005-0000-0000-0000EB180000}"/>
    <cellStyle name="Accent5 4 2" xfId="7053" xr:uid="{00000000-0005-0000-0000-0000EC180000}"/>
    <cellStyle name="Accent5 5" xfId="7054" xr:uid="{00000000-0005-0000-0000-0000ED180000}"/>
    <cellStyle name="Accent5 6" xfId="7966" xr:uid="{00000000-0005-0000-0000-0000EE180000}"/>
    <cellStyle name="Accent6 - 20%" xfId="7055" xr:uid="{00000000-0005-0000-0000-0000EF180000}"/>
    <cellStyle name="Accent6 - 40%" xfId="7056" xr:uid="{00000000-0005-0000-0000-0000F0180000}"/>
    <cellStyle name="Accent6 - 60%" xfId="7057" xr:uid="{00000000-0005-0000-0000-0000F1180000}"/>
    <cellStyle name="Accent6 2" xfId="4447" xr:uid="{00000000-0005-0000-0000-0000F2180000}"/>
    <cellStyle name="Accent6 2 2" xfId="7058" xr:uid="{00000000-0005-0000-0000-0000F3180000}"/>
    <cellStyle name="Accent6 3" xfId="4448" xr:uid="{00000000-0005-0000-0000-0000F4180000}"/>
    <cellStyle name="Accent6 3 2" xfId="7059" xr:uid="{00000000-0005-0000-0000-0000F5180000}"/>
    <cellStyle name="Accent6 4" xfId="7060" xr:uid="{00000000-0005-0000-0000-0000F6180000}"/>
    <cellStyle name="Accent6 4 2" xfId="7061" xr:uid="{00000000-0005-0000-0000-0000F7180000}"/>
    <cellStyle name="Accent6 5" xfId="7062" xr:uid="{00000000-0005-0000-0000-0000F8180000}"/>
    <cellStyle name="Accent6 6" xfId="7967" xr:uid="{00000000-0005-0000-0000-0000F9180000}"/>
    <cellStyle name="åÖãÊêÿÇË [0.00]" xfId="2370" xr:uid="{00000000-0005-0000-0000-0000FA180000}"/>
    <cellStyle name="åÖãÊêÿÇË [0.00] 10" xfId="8312" xr:uid="{00000000-0005-0000-0000-0000FB180000}"/>
    <cellStyle name="åÖãÊêÿÇË [0.00] 11" xfId="8313" xr:uid="{00000000-0005-0000-0000-0000FC180000}"/>
    <cellStyle name="åÖãÊêÿÇË [0.00] 12" xfId="8314" xr:uid="{00000000-0005-0000-0000-0000FD180000}"/>
    <cellStyle name="åÖãÊêÿÇË [0.00] 13" xfId="8315" xr:uid="{00000000-0005-0000-0000-0000FE180000}"/>
    <cellStyle name="åÖãÊêÿÇË [0.00] 14" xfId="8316" xr:uid="{00000000-0005-0000-0000-0000FF180000}"/>
    <cellStyle name="åÖãÊêÿÇË [0.00] 15" xfId="8317" xr:uid="{00000000-0005-0000-0000-000000190000}"/>
    <cellStyle name="åÖãÊêÿÇË [0.00] 16" xfId="8318" xr:uid="{00000000-0005-0000-0000-000001190000}"/>
    <cellStyle name="åÖãÊêÿÇË [0.00] 17" xfId="8319" xr:uid="{00000000-0005-0000-0000-000002190000}"/>
    <cellStyle name="åÖãÊêÿÇË [0.00] 18" xfId="8320" xr:uid="{00000000-0005-0000-0000-000003190000}"/>
    <cellStyle name="åÖãÊêÿÇË [0.00] 19" xfId="8321" xr:uid="{00000000-0005-0000-0000-000004190000}"/>
    <cellStyle name="åÖãÊêÿÇË [0.00] 2" xfId="4449" xr:uid="{00000000-0005-0000-0000-000005190000}"/>
    <cellStyle name="åÖãÊêÿÇË [0.00] 2 2" xfId="8322" xr:uid="{00000000-0005-0000-0000-000006190000}"/>
    <cellStyle name="åÖãÊêÿÇË [0.00] 2 2 2" xfId="8323" xr:uid="{00000000-0005-0000-0000-000007190000}"/>
    <cellStyle name="åÖãÊêÿÇË [0.00] 2 3" xfId="8324" xr:uid="{00000000-0005-0000-0000-000008190000}"/>
    <cellStyle name="åÖãÊêÿÇË [0.00] 20" xfId="8325" xr:uid="{00000000-0005-0000-0000-000009190000}"/>
    <cellStyle name="åÖãÊêÿÇË [0.00] 21" xfId="8326" xr:uid="{00000000-0005-0000-0000-00000A190000}"/>
    <cellStyle name="åÖãÊêÿÇË [0.00] 22" xfId="8327" xr:uid="{00000000-0005-0000-0000-00000B190000}"/>
    <cellStyle name="åÖãÊêÿÇË [0.00] 23" xfId="8328" xr:uid="{00000000-0005-0000-0000-00000C190000}"/>
    <cellStyle name="åÖãÊêÿÇË [0.00] 24" xfId="8329" xr:uid="{00000000-0005-0000-0000-00000D190000}"/>
    <cellStyle name="åÖãÊêÿÇË [0.00] 25" xfId="8330" xr:uid="{00000000-0005-0000-0000-00000E190000}"/>
    <cellStyle name="åÖãÊêÿÇË [0.00] 26" xfId="8331" xr:uid="{00000000-0005-0000-0000-00000F190000}"/>
    <cellStyle name="åÖãÊêÿÇË [0.00] 27" xfId="8332" xr:uid="{00000000-0005-0000-0000-000010190000}"/>
    <cellStyle name="åÖãÊêÿÇË [0.00] 28" xfId="8333" xr:uid="{00000000-0005-0000-0000-000011190000}"/>
    <cellStyle name="åÖãÊêÿÇË [0.00] 29" xfId="8334" xr:uid="{00000000-0005-0000-0000-000012190000}"/>
    <cellStyle name="åÖãÊêÿÇË [0.00] 3" xfId="7063" xr:uid="{00000000-0005-0000-0000-000013190000}"/>
    <cellStyle name="åÖãÊêÿÇË [0.00] 3 2" xfId="8335" xr:uid="{00000000-0005-0000-0000-000014190000}"/>
    <cellStyle name="åÖãÊêÿÇË [0.00] 3 2 2" xfId="8336" xr:uid="{00000000-0005-0000-0000-000015190000}"/>
    <cellStyle name="åÖãÊêÿÇË [0.00] 3 3" xfId="8337" xr:uid="{00000000-0005-0000-0000-000016190000}"/>
    <cellStyle name="åÖãÊêÿÇË [0.00] 30" xfId="8338" xr:uid="{00000000-0005-0000-0000-000017190000}"/>
    <cellStyle name="åÖãÊêÿÇË [0.00] 31" xfId="8339" xr:uid="{00000000-0005-0000-0000-000018190000}"/>
    <cellStyle name="åÖãÊêÿÇË [0.00] 32" xfId="8340" xr:uid="{00000000-0005-0000-0000-000019190000}"/>
    <cellStyle name="åÖãÊêÿÇË [0.00] 33" xfId="8341" xr:uid="{00000000-0005-0000-0000-00001A190000}"/>
    <cellStyle name="åÖãÊêÿÇË [0.00] 4" xfId="8342" xr:uid="{00000000-0005-0000-0000-00001B190000}"/>
    <cellStyle name="åÖãÊêÿÇË [0.00] 4 2" xfId="8343" xr:uid="{00000000-0005-0000-0000-00001C190000}"/>
    <cellStyle name="åÖãÊêÿÇË [0.00] 4 2 2" xfId="8344" xr:uid="{00000000-0005-0000-0000-00001D190000}"/>
    <cellStyle name="åÖãÊêÿÇË [0.00] 4 3" xfId="8345" xr:uid="{00000000-0005-0000-0000-00001E190000}"/>
    <cellStyle name="åÖãÊêÿÇË [0.00] 5" xfId="8346" xr:uid="{00000000-0005-0000-0000-00001F190000}"/>
    <cellStyle name="åÖãÊêÿÇË [0.00] 5 2" xfId="8347" xr:uid="{00000000-0005-0000-0000-000020190000}"/>
    <cellStyle name="åÖãÊêÿÇË [0.00] 5 2 2" xfId="8348" xr:uid="{00000000-0005-0000-0000-000021190000}"/>
    <cellStyle name="åÖãÊêÿÇË [0.00] 5 3" xfId="8349" xr:uid="{00000000-0005-0000-0000-000022190000}"/>
    <cellStyle name="åÖãÊêÿÇË [0.00] 6" xfId="8350" xr:uid="{00000000-0005-0000-0000-000023190000}"/>
    <cellStyle name="åÖãÊêÿÇË [0.00] 6 2" xfId="8351" xr:uid="{00000000-0005-0000-0000-000024190000}"/>
    <cellStyle name="åÖãÊêÿÇË [0.00] 7" xfId="8352" xr:uid="{00000000-0005-0000-0000-000025190000}"/>
    <cellStyle name="åÖãÊêÿÇË [0.00] 8" xfId="8353" xr:uid="{00000000-0005-0000-0000-000026190000}"/>
    <cellStyle name="åÖãÊêÿÇË [0.00] 9" xfId="8354" xr:uid="{00000000-0005-0000-0000-000027190000}"/>
    <cellStyle name="Bad 2" xfId="4450" xr:uid="{00000000-0005-0000-0000-000028190000}"/>
    <cellStyle name="Bad 2 2" xfId="7064" xr:uid="{00000000-0005-0000-0000-000029190000}"/>
    <cellStyle name="Bad 3" xfId="4451" xr:uid="{00000000-0005-0000-0000-00002A190000}"/>
    <cellStyle name="Bad 3 2" xfId="7065" xr:uid="{00000000-0005-0000-0000-00002B190000}"/>
    <cellStyle name="Bad 4" xfId="7066" xr:uid="{00000000-0005-0000-0000-00002C190000}"/>
    <cellStyle name="Bad 4 2" xfId="7067" xr:uid="{00000000-0005-0000-0000-00002D190000}"/>
    <cellStyle name="Bad 5" xfId="7068" xr:uid="{00000000-0005-0000-0000-00002E190000}"/>
    <cellStyle name="Boolean" xfId="4452" xr:uid="{00000000-0005-0000-0000-00002F190000}"/>
    <cellStyle name="Boolean 2" xfId="8355" xr:uid="{00000000-0005-0000-0000-000030190000}"/>
    <cellStyle name="Calc Currency (0)" xfId="2371" xr:uid="{00000000-0005-0000-0000-000031190000}"/>
    <cellStyle name="Calc Currency (0) 10" xfId="8356" xr:uid="{00000000-0005-0000-0000-000032190000}"/>
    <cellStyle name="Calc Currency (0) 11" xfId="8357" xr:uid="{00000000-0005-0000-0000-000033190000}"/>
    <cellStyle name="Calc Currency (0) 12" xfId="8358" xr:uid="{00000000-0005-0000-0000-000034190000}"/>
    <cellStyle name="Calc Currency (0) 13" xfId="8359" xr:uid="{00000000-0005-0000-0000-000035190000}"/>
    <cellStyle name="Calc Currency (0) 14" xfId="8360" xr:uid="{00000000-0005-0000-0000-000036190000}"/>
    <cellStyle name="Calc Currency (0) 15" xfId="8361" xr:uid="{00000000-0005-0000-0000-000037190000}"/>
    <cellStyle name="Calc Currency (0) 16" xfId="8362" xr:uid="{00000000-0005-0000-0000-000038190000}"/>
    <cellStyle name="Calc Currency (0) 17" xfId="8363" xr:uid="{00000000-0005-0000-0000-000039190000}"/>
    <cellStyle name="Calc Currency (0) 18" xfId="8364" xr:uid="{00000000-0005-0000-0000-00003A190000}"/>
    <cellStyle name="Calc Currency (0) 19" xfId="8365" xr:uid="{00000000-0005-0000-0000-00003B190000}"/>
    <cellStyle name="Calc Currency (0) 2" xfId="4453" xr:uid="{00000000-0005-0000-0000-00003C190000}"/>
    <cellStyle name="Calc Currency (0) 2 2" xfId="8366" xr:uid="{00000000-0005-0000-0000-00003D190000}"/>
    <cellStyle name="Calc Currency (0) 2 2 2" xfId="8367" xr:uid="{00000000-0005-0000-0000-00003E190000}"/>
    <cellStyle name="Calc Currency (0) 2 3" xfId="8368" xr:uid="{00000000-0005-0000-0000-00003F190000}"/>
    <cellStyle name="Calc Currency (0) 20" xfId="8369" xr:uid="{00000000-0005-0000-0000-000040190000}"/>
    <cellStyle name="Calc Currency (0) 21" xfId="8370" xr:uid="{00000000-0005-0000-0000-000041190000}"/>
    <cellStyle name="Calc Currency (0) 22" xfId="8371" xr:uid="{00000000-0005-0000-0000-000042190000}"/>
    <cellStyle name="Calc Currency (0) 23" xfId="8372" xr:uid="{00000000-0005-0000-0000-000043190000}"/>
    <cellStyle name="Calc Currency (0) 24" xfId="8373" xr:uid="{00000000-0005-0000-0000-000044190000}"/>
    <cellStyle name="Calc Currency (0) 25" xfId="8374" xr:uid="{00000000-0005-0000-0000-000045190000}"/>
    <cellStyle name="Calc Currency (0) 26" xfId="8375" xr:uid="{00000000-0005-0000-0000-000046190000}"/>
    <cellStyle name="Calc Currency (0) 27" xfId="8376" xr:uid="{00000000-0005-0000-0000-000047190000}"/>
    <cellStyle name="Calc Currency (0) 28" xfId="8377" xr:uid="{00000000-0005-0000-0000-000048190000}"/>
    <cellStyle name="Calc Currency (0) 29" xfId="8378" xr:uid="{00000000-0005-0000-0000-000049190000}"/>
    <cellStyle name="Calc Currency (0) 3" xfId="7069" xr:uid="{00000000-0005-0000-0000-00004A190000}"/>
    <cellStyle name="Calc Currency (0) 3 2" xfId="8379" xr:uid="{00000000-0005-0000-0000-00004B190000}"/>
    <cellStyle name="Calc Currency (0) 3 2 2" xfId="8380" xr:uid="{00000000-0005-0000-0000-00004C190000}"/>
    <cellStyle name="Calc Currency (0) 3 3" xfId="8381" xr:uid="{00000000-0005-0000-0000-00004D190000}"/>
    <cellStyle name="Calc Currency (0) 30" xfId="8382" xr:uid="{00000000-0005-0000-0000-00004E190000}"/>
    <cellStyle name="Calc Currency (0) 31" xfId="8383" xr:uid="{00000000-0005-0000-0000-00004F190000}"/>
    <cellStyle name="Calc Currency (0) 32" xfId="8384" xr:uid="{00000000-0005-0000-0000-000050190000}"/>
    <cellStyle name="Calc Currency (0) 33" xfId="8385" xr:uid="{00000000-0005-0000-0000-000051190000}"/>
    <cellStyle name="Calc Currency (0) 4" xfId="8386" xr:uid="{00000000-0005-0000-0000-000052190000}"/>
    <cellStyle name="Calc Currency (0) 4 2" xfId="8387" xr:uid="{00000000-0005-0000-0000-000053190000}"/>
    <cellStyle name="Calc Currency (0) 4 2 2" xfId="8388" xr:uid="{00000000-0005-0000-0000-000054190000}"/>
    <cellStyle name="Calc Currency (0) 4 3" xfId="8389" xr:uid="{00000000-0005-0000-0000-000055190000}"/>
    <cellStyle name="Calc Currency (0) 5" xfId="8390" xr:uid="{00000000-0005-0000-0000-000056190000}"/>
    <cellStyle name="Calc Currency (0) 5 2" xfId="8391" xr:uid="{00000000-0005-0000-0000-000057190000}"/>
    <cellStyle name="Calc Currency (0) 5 2 2" xfId="8392" xr:uid="{00000000-0005-0000-0000-000058190000}"/>
    <cellStyle name="Calc Currency (0) 5 3" xfId="8393" xr:uid="{00000000-0005-0000-0000-000059190000}"/>
    <cellStyle name="Calc Currency (0) 6" xfId="8394" xr:uid="{00000000-0005-0000-0000-00005A190000}"/>
    <cellStyle name="Calc Currency (0) 6 2" xfId="8395" xr:uid="{00000000-0005-0000-0000-00005B190000}"/>
    <cellStyle name="Calc Currency (0) 7" xfId="8396" xr:uid="{00000000-0005-0000-0000-00005C190000}"/>
    <cellStyle name="Calc Currency (0) 8" xfId="8397" xr:uid="{00000000-0005-0000-0000-00005D190000}"/>
    <cellStyle name="Calc Currency (0) 9" xfId="8398" xr:uid="{00000000-0005-0000-0000-00005E190000}"/>
    <cellStyle name="Calculation 2" xfId="4454" xr:uid="{00000000-0005-0000-0000-00005F190000}"/>
    <cellStyle name="Calculation 2 2" xfId="7070" xr:uid="{00000000-0005-0000-0000-000060190000}"/>
    <cellStyle name="Calculation 2 2 2" xfId="7071" xr:uid="{00000000-0005-0000-0000-000061190000}"/>
    <cellStyle name="Calculation 2 2 2 2" xfId="8399" xr:uid="{00000000-0005-0000-0000-000062190000}"/>
    <cellStyle name="Calculation 2 2 3" xfId="7968" xr:uid="{00000000-0005-0000-0000-000063190000}"/>
    <cellStyle name="Calculation 2 2 3 2" xfId="8400" xr:uid="{00000000-0005-0000-0000-000064190000}"/>
    <cellStyle name="Calculation 2 2 4" xfId="7969" xr:uid="{00000000-0005-0000-0000-000065190000}"/>
    <cellStyle name="Calculation 2 2 4 2" xfId="8401" xr:uid="{00000000-0005-0000-0000-000066190000}"/>
    <cellStyle name="Calculation 2 2 5" xfId="8402" xr:uid="{00000000-0005-0000-0000-000067190000}"/>
    <cellStyle name="Calculation 2 3" xfId="7072" xr:uid="{00000000-0005-0000-0000-000068190000}"/>
    <cellStyle name="Calculation 2 3 2" xfId="8403" xr:uid="{00000000-0005-0000-0000-000069190000}"/>
    <cellStyle name="Calculation 2 4" xfId="7970" xr:uid="{00000000-0005-0000-0000-00006A190000}"/>
    <cellStyle name="Calculation 2 4 2" xfId="8404" xr:uid="{00000000-0005-0000-0000-00006B190000}"/>
    <cellStyle name="Calculation 2 5" xfId="8405" xr:uid="{00000000-0005-0000-0000-00006C190000}"/>
    <cellStyle name="Calculation 3" xfId="4455" xr:uid="{00000000-0005-0000-0000-00006D190000}"/>
    <cellStyle name="Calculation 3 2" xfId="7073" xr:uid="{00000000-0005-0000-0000-00006E190000}"/>
    <cellStyle name="Calculation 3 2 2" xfId="7074" xr:uid="{00000000-0005-0000-0000-00006F190000}"/>
    <cellStyle name="Calculation 3 2 2 2" xfId="8406" xr:uid="{00000000-0005-0000-0000-000070190000}"/>
    <cellStyle name="Calculation 3 2 3" xfId="7971" xr:uid="{00000000-0005-0000-0000-000071190000}"/>
    <cellStyle name="Calculation 3 2 3 2" xfId="8407" xr:uid="{00000000-0005-0000-0000-000072190000}"/>
    <cellStyle name="Calculation 3 2 4" xfId="7972" xr:uid="{00000000-0005-0000-0000-000073190000}"/>
    <cellStyle name="Calculation 3 2 4 2" xfId="8408" xr:uid="{00000000-0005-0000-0000-000074190000}"/>
    <cellStyle name="Calculation 3 2 5" xfId="8409" xr:uid="{00000000-0005-0000-0000-000075190000}"/>
    <cellStyle name="Calculation 3 3" xfId="7075" xr:uid="{00000000-0005-0000-0000-000076190000}"/>
    <cellStyle name="Calculation 3 3 2" xfId="8410" xr:uid="{00000000-0005-0000-0000-000077190000}"/>
    <cellStyle name="Calculation 3 4" xfId="7973" xr:uid="{00000000-0005-0000-0000-000078190000}"/>
    <cellStyle name="Calculation 3 4 2" xfId="8411" xr:uid="{00000000-0005-0000-0000-000079190000}"/>
    <cellStyle name="Calculation 3 5" xfId="8412" xr:uid="{00000000-0005-0000-0000-00007A190000}"/>
    <cellStyle name="Calculation 4" xfId="7076" xr:uid="{00000000-0005-0000-0000-00007B190000}"/>
    <cellStyle name="Calculation 4 2" xfId="7077" xr:uid="{00000000-0005-0000-0000-00007C190000}"/>
    <cellStyle name="Calculation 4 2 2" xfId="7078" xr:uid="{00000000-0005-0000-0000-00007D190000}"/>
    <cellStyle name="Calculation 4 2 2 2" xfId="8413" xr:uid="{00000000-0005-0000-0000-00007E190000}"/>
    <cellStyle name="Calculation 4 2 3" xfId="7974" xr:uid="{00000000-0005-0000-0000-00007F190000}"/>
    <cellStyle name="Calculation 4 2 3 2" xfId="8414" xr:uid="{00000000-0005-0000-0000-000080190000}"/>
    <cellStyle name="Calculation 4 2 4" xfId="7975" xr:uid="{00000000-0005-0000-0000-000081190000}"/>
    <cellStyle name="Calculation 4 2 4 2" xfId="8415" xr:uid="{00000000-0005-0000-0000-000082190000}"/>
    <cellStyle name="Calculation 4 2 5" xfId="8416" xr:uid="{00000000-0005-0000-0000-000083190000}"/>
    <cellStyle name="Calculation 4 3" xfId="7079" xr:uid="{00000000-0005-0000-0000-000084190000}"/>
    <cellStyle name="Calculation 4 3 2" xfId="8417" xr:uid="{00000000-0005-0000-0000-000085190000}"/>
    <cellStyle name="Calculation 4 4" xfId="7976" xr:uid="{00000000-0005-0000-0000-000086190000}"/>
    <cellStyle name="Calculation 4 4 2" xfId="8418" xr:uid="{00000000-0005-0000-0000-000087190000}"/>
    <cellStyle name="Calculation 4 5" xfId="7977" xr:uid="{00000000-0005-0000-0000-000088190000}"/>
    <cellStyle name="Calculation 4 5 2" xfId="8419" xr:uid="{00000000-0005-0000-0000-000089190000}"/>
    <cellStyle name="Calculation 4 6" xfId="8420" xr:uid="{00000000-0005-0000-0000-00008A190000}"/>
    <cellStyle name="Calculation 5" xfId="7080" xr:uid="{00000000-0005-0000-0000-00008B190000}"/>
    <cellStyle name="Calculation 5 2" xfId="7081" xr:uid="{00000000-0005-0000-0000-00008C190000}"/>
    <cellStyle name="Calculation 5 2 2" xfId="8421" xr:uid="{00000000-0005-0000-0000-00008D190000}"/>
    <cellStyle name="Calculation 5 3" xfId="7978" xr:uid="{00000000-0005-0000-0000-00008E190000}"/>
    <cellStyle name="Calculation 5 3 2" xfId="8422" xr:uid="{00000000-0005-0000-0000-00008F190000}"/>
    <cellStyle name="Calculation 5 4" xfId="7979" xr:uid="{00000000-0005-0000-0000-000090190000}"/>
    <cellStyle name="Calculation 5 4 2" xfId="8423" xr:uid="{00000000-0005-0000-0000-000091190000}"/>
    <cellStyle name="Calculation 5 5" xfId="8424" xr:uid="{00000000-0005-0000-0000-000092190000}"/>
    <cellStyle name="category" xfId="2372" xr:uid="{00000000-0005-0000-0000-000093190000}"/>
    <cellStyle name="Check Cell 2" xfId="4456" xr:uid="{00000000-0005-0000-0000-000094190000}"/>
    <cellStyle name="Check Cell 2 2" xfId="7082" xr:uid="{00000000-0005-0000-0000-000095190000}"/>
    <cellStyle name="Check Cell 3" xfId="4457" xr:uid="{00000000-0005-0000-0000-000096190000}"/>
    <cellStyle name="Check Cell 3 2" xfId="7083" xr:uid="{00000000-0005-0000-0000-000097190000}"/>
    <cellStyle name="Check Cell 4" xfId="7084" xr:uid="{00000000-0005-0000-0000-000098190000}"/>
    <cellStyle name="Check Cell 4 2" xfId="7085" xr:uid="{00000000-0005-0000-0000-000099190000}"/>
    <cellStyle name="Check Cell 5" xfId="7086" xr:uid="{00000000-0005-0000-0000-00009A190000}"/>
    <cellStyle name="Comma" xfId="2373" builtinId="3"/>
    <cellStyle name="Comma  - Style1" xfId="2374" xr:uid="{00000000-0005-0000-0000-00009C190000}"/>
    <cellStyle name="Comma  - Style1 10" xfId="8425" xr:uid="{00000000-0005-0000-0000-00009D190000}"/>
    <cellStyle name="Comma  - Style1 11" xfId="8426" xr:uid="{00000000-0005-0000-0000-00009E190000}"/>
    <cellStyle name="Comma  - Style1 12" xfId="8427" xr:uid="{00000000-0005-0000-0000-00009F190000}"/>
    <cellStyle name="Comma  - Style1 13" xfId="8428" xr:uid="{00000000-0005-0000-0000-0000A0190000}"/>
    <cellStyle name="Comma  - Style1 14" xfId="8429" xr:uid="{00000000-0005-0000-0000-0000A1190000}"/>
    <cellStyle name="Comma  - Style1 15" xfId="8430" xr:uid="{00000000-0005-0000-0000-0000A2190000}"/>
    <cellStyle name="Comma  - Style1 16" xfId="8431" xr:uid="{00000000-0005-0000-0000-0000A3190000}"/>
    <cellStyle name="Comma  - Style1 17" xfId="8432" xr:uid="{00000000-0005-0000-0000-0000A4190000}"/>
    <cellStyle name="Comma  - Style1 18" xfId="8433" xr:uid="{00000000-0005-0000-0000-0000A5190000}"/>
    <cellStyle name="Comma  - Style1 19" xfId="8434" xr:uid="{00000000-0005-0000-0000-0000A6190000}"/>
    <cellStyle name="Comma  - Style1 2" xfId="4458" xr:uid="{00000000-0005-0000-0000-0000A7190000}"/>
    <cellStyle name="Comma  - Style1 2 2" xfId="8435" xr:uid="{00000000-0005-0000-0000-0000A8190000}"/>
    <cellStyle name="Comma  - Style1 2 2 2" xfId="8436" xr:uid="{00000000-0005-0000-0000-0000A9190000}"/>
    <cellStyle name="Comma  - Style1 2 3" xfId="8437" xr:uid="{00000000-0005-0000-0000-0000AA190000}"/>
    <cellStyle name="Comma  - Style1 20" xfId="8438" xr:uid="{00000000-0005-0000-0000-0000AB190000}"/>
    <cellStyle name="Comma  - Style1 21" xfId="8439" xr:uid="{00000000-0005-0000-0000-0000AC190000}"/>
    <cellStyle name="Comma  - Style1 22" xfId="8440" xr:uid="{00000000-0005-0000-0000-0000AD190000}"/>
    <cellStyle name="Comma  - Style1 23" xfId="8441" xr:uid="{00000000-0005-0000-0000-0000AE190000}"/>
    <cellStyle name="Comma  - Style1 24" xfId="8442" xr:uid="{00000000-0005-0000-0000-0000AF190000}"/>
    <cellStyle name="Comma  - Style1 25" xfId="8443" xr:uid="{00000000-0005-0000-0000-0000B0190000}"/>
    <cellStyle name="Comma  - Style1 26" xfId="8444" xr:uid="{00000000-0005-0000-0000-0000B1190000}"/>
    <cellStyle name="Comma  - Style1 27" xfId="8445" xr:uid="{00000000-0005-0000-0000-0000B2190000}"/>
    <cellStyle name="Comma  - Style1 28" xfId="8446" xr:uid="{00000000-0005-0000-0000-0000B3190000}"/>
    <cellStyle name="Comma  - Style1 29" xfId="8447" xr:uid="{00000000-0005-0000-0000-0000B4190000}"/>
    <cellStyle name="Comma  - Style1 3" xfId="7087" xr:uid="{00000000-0005-0000-0000-0000B5190000}"/>
    <cellStyle name="Comma  - Style1 3 2" xfId="8448" xr:uid="{00000000-0005-0000-0000-0000B6190000}"/>
    <cellStyle name="Comma  - Style1 3 2 2" xfId="8449" xr:uid="{00000000-0005-0000-0000-0000B7190000}"/>
    <cellStyle name="Comma  - Style1 3 3" xfId="8450" xr:uid="{00000000-0005-0000-0000-0000B8190000}"/>
    <cellStyle name="Comma  - Style1 30" xfId="8451" xr:uid="{00000000-0005-0000-0000-0000B9190000}"/>
    <cellStyle name="Comma  - Style1 31" xfId="8452" xr:uid="{00000000-0005-0000-0000-0000BA190000}"/>
    <cellStyle name="Comma  - Style1 32" xfId="8453" xr:uid="{00000000-0005-0000-0000-0000BB190000}"/>
    <cellStyle name="Comma  - Style1 33" xfId="8454" xr:uid="{00000000-0005-0000-0000-0000BC190000}"/>
    <cellStyle name="Comma  - Style1 4" xfId="8455" xr:uid="{00000000-0005-0000-0000-0000BD190000}"/>
    <cellStyle name="Comma  - Style1 4 2" xfId="8456" xr:uid="{00000000-0005-0000-0000-0000BE190000}"/>
    <cellStyle name="Comma  - Style1 4 2 2" xfId="8457" xr:uid="{00000000-0005-0000-0000-0000BF190000}"/>
    <cellStyle name="Comma  - Style1 4 3" xfId="8458" xr:uid="{00000000-0005-0000-0000-0000C0190000}"/>
    <cellStyle name="Comma  - Style1 5" xfId="8459" xr:uid="{00000000-0005-0000-0000-0000C1190000}"/>
    <cellStyle name="Comma  - Style1 5 2" xfId="8460" xr:uid="{00000000-0005-0000-0000-0000C2190000}"/>
    <cellStyle name="Comma  - Style1 5 2 2" xfId="8461" xr:uid="{00000000-0005-0000-0000-0000C3190000}"/>
    <cellStyle name="Comma  - Style1 5 3" xfId="8462" xr:uid="{00000000-0005-0000-0000-0000C4190000}"/>
    <cellStyle name="Comma  - Style1 6" xfId="8463" xr:uid="{00000000-0005-0000-0000-0000C5190000}"/>
    <cellStyle name="Comma  - Style1 6 2" xfId="8464" xr:uid="{00000000-0005-0000-0000-0000C6190000}"/>
    <cellStyle name="Comma  - Style1 7" xfId="8465" xr:uid="{00000000-0005-0000-0000-0000C7190000}"/>
    <cellStyle name="Comma  - Style1 8" xfId="8466" xr:uid="{00000000-0005-0000-0000-0000C8190000}"/>
    <cellStyle name="Comma  - Style1 9" xfId="8467" xr:uid="{00000000-0005-0000-0000-0000C9190000}"/>
    <cellStyle name="Comma  - Style2" xfId="2375" xr:uid="{00000000-0005-0000-0000-0000CA190000}"/>
    <cellStyle name="Comma  - Style2 10" xfId="8468" xr:uid="{00000000-0005-0000-0000-0000CB190000}"/>
    <cellStyle name="Comma  - Style2 11" xfId="8469" xr:uid="{00000000-0005-0000-0000-0000CC190000}"/>
    <cellStyle name="Comma  - Style2 12" xfId="8470" xr:uid="{00000000-0005-0000-0000-0000CD190000}"/>
    <cellStyle name="Comma  - Style2 13" xfId="8471" xr:uid="{00000000-0005-0000-0000-0000CE190000}"/>
    <cellStyle name="Comma  - Style2 14" xfId="8472" xr:uid="{00000000-0005-0000-0000-0000CF190000}"/>
    <cellStyle name="Comma  - Style2 15" xfId="8473" xr:uid="{00000000-0005-0000-0000-0000D0190000}"/>
    <cellStyle name="Comma  - Style2 16" xfId="8474" xr:uid="{00000000-0005-0000-0000-0000D1190000}"/>
    <cellStyle name="Comma  - Style2 17" xfId="8475" xr:uid="{00000000-0005-0000-0000-0000D2190000}"/>
    <cellStyle name="Comma  - Style2 18" xfId="8476" xr:uid="{00000000-0005-0000-0000-0000D3190000}"/>
    <cellStyle name="Comma  - Style2 19" xfId="8477" xr:uid="{00000000-0005-0000-0000-0000D4190000}"/>
    <cellStyle name="Comma  - Style2 2" xfId="4459" xr:uid="{00000000-0005-0000-0000-0000D5190000}"/>
    <cellStyle name="Comma  - Style2 2 2" xfId="8478" xr:uid="{00000000-0005-0000-0000-0000D6190000}"/>
    <cellStyle name="Comma  - Style2 2 2 2" xfId="8479" xr:uid="{00000000-0005-0000-0000-0000D7190000}"/>
    <cellStyle name="Comma  - Style2 2 3" xfId="8480" xr:uid="{00000000-0005-0000-0000-0000D8190000}"/>
    <cellStyle name="Comma  - Style2 20" xfId="8481" xr:uid="{00000000-0005-0000-0000-0000D9190000}"/>
    <cellStyle name="Comma  - Style2 21" xfId="8482" xr:uid="{00000000-0005-0000-0000-0000DA190000}"/>
    <cellStyle name="Comma  - Style2 22" xfId="8483" xr:uid="{00000000-0005-0000-0000-0000DB190000}"/>
    <cellStyle name="Comma  - Style2 23" xfId="8484" xr:uid="{00000000-0005-0000-0000-0000DC190000}"/>
    <cellStyle name="Comma  - Style2 24" xfId="8485" xr:uid="{00000000-0005-0000-0000-0000DD190000}"/>
    <cellStyle name="Comma  - Style2 25" xfId="8486" xr:uid="{00000000-0005-0000-0000-0000DE190000}"/>
    <cellStyle name="Comma  - Style2 26" xfId="8487" xr:uid="{00000000-0005-0000-0000-0000DF190000}"/>
    <cellStyle name="Comma  - Style2 27" xfId="8488" xr:uid="{00000000-0005-0000-0000-0000E0190000}"/>
    <cellStyle name="Comma  - Style2 28" xfId="8489" xr:uid="{00000000-0005-0000-0000-0000E1190000}"/>
    <cellStyle name="Comma  - Style2 29" xfId="8490" xr:uid="{00000000-0005-0000-0000-0000E2190000}"/>
    <cellStyle name="Comma  - Style2 3" xfId="7088" xr:uid="{00000000-0005-0000-0000-0000E3190000}"/>
    <cellStyle name="Comma  - Style2 3 2" xfId="8491" xr:uid="{00000000-0005-0000-0000-0000E4190000}"/>
    <cellStyle name="Comma  - Style2 3 2 2" xfId="8492" xr:uid="{00000000-0005-0000-0000-0000E5190000}"/>
    <cellStyle name="Comma  - Style2 3 3" xfId="8493" xr:uid="{00000000-0005-0000-0000-0000E6190000}"/>
    <cellStyle name="Comma  - Style2 30" xfId="8494" xr:uid="{00000000-0005-0000-0000-0000E7190000}"/>
    <cellStyle name="Comma  - Style2 31" xfId="8495" xr:uid="{00000000-0005-0000-0000-0000E8190000}"/>
    <cellStyle name="Comma  - Style2 32" xfId="8496" xr:uid="{00000000-0005-0000-0000-0000E9190000}"/>
    <cellStyle name="Comma  - Style2 33" xfId="8497" xr:uid="{00000000-0005-0000-0000-0000EA190000}"/>
    <cellStyle name="Comma  - Style2 4" xfId="8498" xr:uid="{00000000-0005-0000-0000-0000EB190000}"/>
    <cellStyle name="Comma  - Style2 4 2" xfId="8499" xr:uid="{00000000-0005-0000-0000-0000EC190000}"/>
    <cellStyle name="Comma  - Style2 4 2 2" xfId="8500" xr:uid="{00000000-0005-0000-0000-0000ED190000}"/>
    <cellStyle name="Comma  - Style2 4 3" xfId="8501" xr:uid="{00000000-0005-0000-0000-0000EE190000}"/>
    <cellStyle name="Comma  - Style2 5" xfId="8502" xr:uid="{00000000-0005-0000-0000-0000EF190000}"/>
    <cellStyle name="Comma  - Style2 5 2" xfId="8503" xr:uid="{00000000-0005-0000-0000-0000F0190000}"/>
    <cellStyle name="Comma  - Style2 5 2 2" xfId="8504" xr:uid="{00000000-0005-0000-0000-0000F1190000}"/>
    <cellStyle name="Comma  - Style2 5 3" xfId="8505" xr:uid="{00000000-0005-0000-0000-0000F2190000}"/>
    <cellStyle name="Comma  - Style2 6" xfId="8506" xr:uid="{00000000-0005-0000-0000-0000F3190000}"/>
    <cellStyle name="Comma  - Style2 6 2" xfId="8507" xr:uid="{00000000-0005-0000-0000-0000F4190000}"/>
    <cellStyle name="Comma  - Style2 7" xfId="8508" xr:uid="{00000000-0005-0000-0000-0000F5190000}"/>
    <cellStyle name="Comma  - Style2 8" xfId="8509" xr:uid="{00000000-0005-0000-0000-0000F6190000}"/>
    <cellStyle name="Comma  - Style2 9" xfId="8510" xr:uid="{00000000-0005-0000-0000-0000F7190000}"/>
    <cellStyle name="Comma  - Style3" xfId="2376" xr:uid="{00000000-0005-0000-0000-0000F8190000}"/>
    <cellStyle name="Comma  - Style3 10" xfId="8511" xr:uid="{00000000-0005-0000-0000-0000F9190000}"/>
    <cellStyle name="Comma  - Style3 11" xfId="8512" xr:uid="{00000000-0005-0000-0000-0000FA190000}"/>
    <cellStyle name="Comma  - Style3 12" xfId="8513" xr:uid="{00000000-0005-0000-0000-0000FB190000}"/>
    <cellStyle name="Comma  - Style3 13" xfId="8514" xr:uid="{00000000-0005-0000-0000-0000FC190000}"/>
    <cellStyle name="Comma  - Style3 14" xfId="8515" xr:uid="{00000000-0005-0000-0000-0000FD190000}"/>
    <cellStyle name="Comma  - Style3 15" xfId="8516" xr:uid="{00000000-0005-0000-0000-0000FE190000}"/>
    <cellStyle name="Comma  - Style3 16" xfId="8517" xr:uid="{00000000-0005-0000-0000-0000FF190000}"/>
    <cellStyle name="Comma  - Style3 17" xfId="8518" xr:uid="{00000000-0005-0000-0000-0000001A0000}"/>
    <cellStyle name="Comma  - Style3 18" xfId="8519" xr:uid="{00000000-0005-0000-0000-0000011A0000}"/>
    <cellStyle name="Comma  - Style3 19" xfId="8520" xr:uid="{00000000-0005-0000-0000-0000021A0000}"/>
    <cellStyle name="Comma  - Style3 2" xfId="4460" xr:uid="{00000000-0005-0000-0000-0000031A0000}"/>
    <cellStyle name="Comma  - Style3 2 2" xfId="8521" xr:uid="{00000000-0005-0000-0000-0000041A0000}"/>
    <cellStyle name="Comma  - Style3 2 2 2" xfId="8522" xr:uid="{00000000-0005-0000-0000-0000051A0000}"/>
    <cellStyle name="Comma  - Style3 2 3" xfId="8523" xr:uid="{00000000-0005-0000-0000-0000061A0000}"/>
    <cellStyle name="Comma  - Style3 20" xfId="8524" xr:uid="{00000000-0005-0000-0000-0000071A0000}"/>
    <cellStyle name="Comma  - Style3 21" xfId="8525" xr:uid="{00000000-0005-0000-0000-0000081A0000}"/>
    <cellStyle name="Comma  - Style3 22" xfId="8526" xr:uid="{00000000-0005-0000-0000-0000091A0000}"/>
    <cellStyle name="Comma  - Style3 23" xfId="8527" xr:uid="{00000000-0005-0000-0000-00000A1A0000}"/>
    <cellStyle name="Comma  - Style3 24" xfId="8528" xr:uid="{00000000-0005-0000-0000-00000B1A0000}"/>
    <cellStyle name="Comma  - Style3 25" xfId="8529" xr:uid="{00000000-0005-0000-0000-00000C1A0000}"/>
    <cellStyle name="Comma  - Style3 26" xfId="8530" xr:uid="{00000000-0005-0000-0000-00000D1A0000}"/>
    <cellStyle name="Comma  - Style3 27" xfId="8531" xr:uid="{00000000-0005-0000-0000-00000E1A0000}"/>
    <cellStyle name="Comma  - Style3 28" xfId="8532" xr:uid="{00000000-0005-0000-0000-00000F1A0000}"/>
    <cellStyle name="Comma  - Style3 29" xfId="8533" xr:uid="{00000000-0005-0000-0000-0000101A0000}"/>
    <cellStyle name="Comma  - Style3 3" xfId="7089" xr:uid="{00000000-0005-0000-0000-0000111A0000}"/>
    <cellStyle name="Comma  - Style3 3 2" xfId="8534" xr:uid="{00000000-0005-0000-0000-0000121A0000}"/>
    <cellStyle name="Comma  - Style3 3 2 2" xfId="8535" xr:uid="{00000000-0005-0000-0000-0000131A0000}"/>
    <cellStyle name="Comma  - Style3 3 3" xfId="8536" xr:uid="{00000000-0005-0000-0000-0000141A0000}"/>
    <cellStyle name="Comma  - Style3 30" xfId="8537" xr:uid="{00000000-0005-0000-0000-0000151A0000}"/>
    <cellStyle name="Comma  - Style3 31" xfId="8538" xr:uid="{00000000-0005-0000-0000-0000161A0000}"/>
    <cellStyle name="Comma  - Style3 32" xfId="8539" xr:uid="{00000000-0005-0000-0000-0000171A0000}"/>
    <cellStyle name="Comma  - Style3 33" xfId="8540" xr:uid="{00000000-0005-0000-0000-0000181A0000}"/>
    <cellStyle name="Comma  - Style3 4" xfId="8541" xr:uid="{00000000-0005-0000-0000-0000191A0000}"/>
    <cellStyle name="Comma  - Style3 4 2" xfId="8542" xr:uid="{00000000-0005-0000-0000-00001A1A0000}"/>
    <cellStyle name="Comma  - Style3 4 2 2" xfId="8543" xr:uid="{00000000-0005-0000-0000-00001B1A0000}"/>
    <cellStyle name="Comma  - Style3 4 3" xfId="8544" xr:uid="{00000000-0005-0000-0000-00001C1A0000}"/>
    <cellStyle name="Comma  - Style3 5" xfId="8545" xr:uid="{00000000-0005-0000-0000-00001D1A0000}"/>
    <cellStyle name="Comma  - Style3 5 2" xfId="8546" xr:uid="{00000000-0005-0000-0000-00001E1A0000}"/>
    <cellStyle name="Comma  - Style3 5 2 2" xfId="8547" xr:uid="{00000000-0005-0000-0000-00001F1A0000}"/>
    <cellStyle name="Comma  - Style3 5 3" xfId="8548" xr:uid="{00000000-0005-0000-0000-0000201A0000}"/>
    <cellStyle name="Comma  - Style3 6" xfId="8549" xr:uid="{00000000-0005-0000-0000-0000211A0000}"/>
    <cellStyle name="Comma  - Style3 6 2" xfId="8550" xr:uid="{00000000-0005-0000-0000-0000221A0000}"/>
    <cellStyle name="Comma  - Style3 7" xfId="8551" xr:uid="{00000000-0005-0000-0000-0000231A0000}"/>
    <cellStyle name="Comma  - Style3 8" xfId="8552" xr:uid="{00000000-0005-0000-0000-0000241A0000}"/>
    <cellStyle name="Comma  - Style3 9" xfId="8553" xr:uid="{00000000-0005-0000-0000-0000251A0000}"/>
    <cellStyle name="Comma  - Style4" xfId="2377" xr:uid="{00000000-0005-0000-0000-0000261A0000}"/>
    <cellStyle name="Comma  - Style4 10" xfId="8554" xr:uid="{00000000-0005-0000-0000-0000271A0000}"/>
    <cellStyle name="Comma  - Style4 11" xfId="8555" xr:uid="{00000000-0005-0000-0000-0000281A0000}"/>
    <cellStyle name="Comma  - Style4 12" xfId="8556" xr:uid="{00000000-0005-0000-0000-0000291A0000}"/>
    <cellStyle name="Comma  - Style4 13" xfId="8557" xr:uid="{00000000-0005-0000-0000-00002A1A0000}"/>
    <cellStyle name="Comma  - Style4 14" xfId="8558" xr:uid="{00000000-0005-0000-0000-00002B1A0000}"/>
    <cellStyle name="Comma  - Style4 15" xfId="8559" xr:uid="{00000000-0005-0000-0000-00002C1A0000}"/>
    <cellStyle name="Comma  - Style4 16" xfId="8560" xr:uid="{00000000-0005-0000-0000-00002D1A0000}"/>
    <cellStyle name="Comma  - Style4 17" xfId="8561" xr:uid="{00000000-0005-0000-0000-00002E1A0000}"/>
    <cellStyle name="Comma  - Style4 18" xfId="8562" xr:uid="{00000000-0005-0000-0000-00002F1A0000}"/>
    <cellStyle name="Comma  - Style4 19" xfId="8563" xr:uid="{00000000-0005-0000-0000-0000301A0000}"/>
    <cellStyle name="Comma  - Style4 2" xfId="4461" xr:uid="{00000000-0005-0000-0000-0000311A0000}"/>
    <cellStyle name="Comma  - Style4 2 2" xfId="8564" xr:uid="{00000000-0005-0000-0000-0000321A0000}"/>
    <cellStyle name="Comma  - Style4 2 2 2" xfId="8565" xr:uid="{00000000-0005-0000-0000-0000331A0000}"/>
    <cellStyle name="Comma  - Style4 2 3" xfId="8566" xr:uid="{00000000-0005-0000-0000-0000341A0000}"/>
    <cellStyle name="Comma  - Style4 20" xfId="8567" xr:uid="{00000000-0005-0000-0000-0000351A0000}"/>
    <cellStyle name="Comma  - Style4 21" xfId="8568" xr:uid="{00000000-0005-0000-0000-0000361A0000}"/>
    <cellStyle name="Comma  - Style4 22" xfId="8569" xr:uid="{00000000-0005-0000-0000-0000371A0000}"/>
    <cellStyle name="Comma  - Style4 23" xfId="8570" xr:uid="{00000000-0005-0000-0000-0000381A0000}"/>
    <cellStyle name="Comma  - Style4 24" xfId="8571" xr:uid="{00000000-0005-0000-0000-0000391A0000}"/>
    <cellStyle name="Comma  - Style4 25" xfId="8572" xr:uid="{00000000-0005-0000-0000-00003A1A0000}"/>
    <cellStyle name="Comma  - Style4 26" xfId="8573" xr:uid="{00000000-0005-0000-0000-00003B1A0000}"/>
    <cellStyle name="Comma  - Style4 27" xfId="8574" xr:uid="{00000000-0005-0000-0000-00003C1A0000}"/>
    <cellStyle name="Comma  - Style4 28" xfId="8575" xr:uid="{00000000-0005-0000-0000-00003D1A0000}"/>
    <cellStyle name="Comma  - Style4 29" xfId="8576" xr:uid="{00000000-0005-0000-0000-00003E1A0000}"/>
    <cellStyle name="Comma  - Style4 3" xfId="7090" xr:uid="{00000000-0005-0000-0000-00003F1A0000}"/>
    <cellStyle name="Comma  - Style4 3 2" xfId="8577" xr:uid="{00000000-0005-0000-0000-0000401A0000}"/>
    <cellStyle name="Comma  - Style4 3 2 2" xfId="8578" xr:uid="{00000000-0005-0000-0000-0000411A0000}"/>
    <cellStyle name="Comma  - Style4 3 3" xfId="8579" xr:uid="{00000000-0005-0000-0000-0000421A0000}"/>
    <cellStyle name="Comma  - Style4 30" xfId="8580" xr:uid="{00000000-0005-0000-0000-0000431A0000}"/>
    <cellStyle name="Comma  - Style4 31" xfId="8581" xr:uid="{00000000-0005-0000-0000-0000441A0000}"/>
    <cellStyle name="Comma  - Style4 32" xfId="8582" xr:uid="{00000000-0005-0000-0000-0000451A0000}"/>
    <cellStyle name="Comma  - Style4 33" xfId="8583" xr:uid="{00000000-0005-0000-0000-0000461A0000}"/>
    <cellStyle name="Comma  - Style4 4" xfId="8584" xr:uid="{00000000-0005-0000-0000-0000471A0000}"/>
    <cellStyle name="Comma  - Style4 4 2" xfId="8585" xr:uid="{00000000-0005-0000-0000-0000481A0000}"/>
    <cellStyle name="Comma  - Style4 4 2 2" xfId="8586" xr:uid="{00000000-0005-0000-0000-0000491A0000}"/>
    <cellStyle name="Comma  - Style4 4 3" xfId="8587" xr:uid="{00000000-0005-0000-0000-00004A1A0000}"/>
    <cellStyle name="Comma  - Style4 5" xfId="8588" xr:uid="{00000000-0005-0000-0000-00004B1A0000}"/>
    <cellStyle name="Comma  - Style4 5 2" xfId="8589" xr:uid="{00000000-0005-0000-0000-00004C1A0000}"/>
    <cellStyle name="Comma  - Style4 5 2 2" xfId="8590" xr:uid="{00000000-0005-0000-0000-00004D1A0000}"/>
    <cellStyle name="Comma  - Style4 5 3" xfId="8591" xr:uid="{00000000-0005-0000-0000-00004E1A0000}"/>
    <cellStyle name="Comma  - Style4 6" xfId="8592" xr:uid="{00000000-0005-0000-0000-00004F1A0000}"/>
    <cellStyle name="Comma  - Style4 6 2" xfId="8593" xr:uid="{00000000-0005-0000-0000-0000501A0000}"/>
    <cellStyle name="Comma  - Style4 7" xfId="8594" xr:uid="{00000000-0005-0000-0000-0000511A0000}"/>
    <cellStyle name="Comma  - Style4 8" xfId="8595" xr:uid="{00000000-0005-0000-0000-0000521A0000}"/>
    <cellStyle name="Comma  - Style4 9" xfId="8596" xr:uid="{00000000-0005-0000-0000-0000531A0000}"/>
    <cellStyle name="Comma  - Style5" xfId="2378" xr:uid="{00000000-0005-0000-0000-0000541A0000}"/>
    <cellStyle name="Comma  - Style5 10" xfId="8597" xr:uid="{00000000-0005-0000-0000-0000551A0000}"/>
    <cellStyle name="Comma  - Style5 11" xfId="8598" xr:uid="{00000000-0005-0000-0000-0000561A0000}"/>
    <cellStyle name="Comma  - Style5 12" xfId="8599" xr:uid="{00000000-0005-0000-0000-0000571A0000}"/>
    <cellStyle name="Comma  - Style5 13" xfId="8600" xr:uid="{00000000-0005-0000-0000-0000581A0000}"/>
    <cellStyle name="Comma  - Style5 14" xfId="8601" xr:uid="{00000000-0005-0000-0000-0000591A0000}"/>
    <cellStyle name="Comma  - Style5 15" xfId="8602" xr:uid="{00000000-0005-0000-0000-00005A1A0000}"/>
    <cellStyle name="Comma  - Style5 16" xfId="8603" xr:uid="{00000000-0005-0000-0000-00005B1A0000}"/>
    <cellStyle name="Comma  - Style5 17" xfId="8604" xr:uid="{00000000-0005-0000-0000-00005C1A0000}"/>
    <cellStyle name="Comma  - Style5 18" xfId="8605" xr:uid="{00000000-0005-0000-0000-00005D1A0000}"/>
    <cellStyle name="Comma  - Style5 19" xfId="8606" xr:uid="{00000000-0005-0000-0000-00005E1A0000}"/>
    <cellStyle name="Comma  - Style5 2" xfId="4462" xr:uid="{00000000-0005-0000-0000-00005F1A0000}"/>
    <cellStyle name="Comma  - Style5 2 2" xfId="8607" xr:uid="{00000000-0005-0000-0000-0000601A0000}"/>
    <cellStyle name="Comma  - Style5 2 2 2" xfId="8608" xr:uid="{00000000-0005-0000-0000-0000611A0000}"/>
    <cellStyle name="Comma  - Style5 2 3" xfId="8609" xr:uid="{00000000-0005-0000-0000-0000621A0000}"/>
    <cellStyle name="Comma  - Style5 20" xfId="8610" xr:uid="{00000000-0005-0000-0000-0000631A0000}"/>
    <cellStyle name="Comma  - Style5 21" xfId="8611" xr:uid="{00000000-0005-0000-0000-0000641A0000}"/>
    <cellStyle name="Comma  - Style5 22" xfId="8612" xr:uid="{00000000-0005-0000-0000-0000651A0000}"/>
    <cellStyle name="Comma  - Style5 23" xfId="8613" xr:uid="{00000000-0005-0000-0000-0000661A0000}"/>
    <cellStyle name="Comma  - Style5 24" xfId="8614" xr:uid="{00000000-0005-0000-0000-0000671A0000}"/>
    <cellStyle name="Comma  - Style5 25" xfId="8615" xr:uid="{00000000-0005-0000-0000-0000681A0000}"/>
    <cellStyle name="Comma  - Style5 26" xfId="8616" xr:uid="{00000000-0005-0000-0000-0000691A0000}"/>
    <cellStyle name="Comma  - Style5 27" xfId="8617" xr:uid="{00000000-0005-0000-0000-00006A1A0000}"/>
    <cellStyle name="Comma  - Style5 28" xfId="8618" xr:uid="{00000000-0005-0000-0000-00006B1A0000}"/>
    <cellStyle name="Comma  - Style5 29" xfId="8619" xr:uid="{00000000-0005-0000-0000-00006C1A0000}"/>
    <cellStyle name="Comma  - Style5 3" xfId="7091" xr:uid="{00000000-0005-0000-0000-00006D1A0000}"/>
    <cellStyle name="Comma  - Style5 3 2" xfId="8620" xr:uid="{00000000-0005-0000-0000-00006E1A0000}"/>
    <cellStyle name="Comma  - Style5 3 2 2" xfId="8621" xr:uid="{00000000-0005-0000-0000-00006F1A0000}"/>
    <cellStyle name="Comma  - Style5 3 3" xfId="8622" xr:uid="{00000000-0005-0000-0000-0000701A0000}"/>
    <cellStyle name="Comma  - Style5 30" xfId="8623" xr:uid="{00000000-0005-0000-0000-0000711A0000}"/>
    <cellStyle name="Comma  - Style5 31" xfId="8624" xr:uid="{00000000-0005-0000-0000-0000721A0000}"/>
    <cellStyle name="Comma  - Style5 32" xfId="8625" xr:uid="{00000000-0005-0000-0000-0000731A0000}"/>
    <cellStyle name="Comma  - Style5 33" xfId="8626" xr:uid="{00000000-0005-0000-0000-0000741A0000}"/>
    <cellStyle name="Comma  - Style5 4" xfId="8627" xr:uid="{00000000-0005-0000-0000-0000751A0000}"/>
    <cellStyle name="Comma  - Style5 4 2" xfId="8628" xr:uid="{00000000-0005-0000-0000-0000761A0000}"/>
    <cellStyle name="Comma  - Style5 4 2 2" xfId="8629" xr:uid="{00000000-0005-0000-0000-0000771A0000}"/>
    <cellStyle name="Comma  - Style5 4 3" xfId="8630" xr:uid="{00000000-0005-0000-0000-0000781A0000}"/>
    <cellStyle name="Comma  - Style5 5" xfId="8631" xr:uid="{00000000-0005-0000-0000-0000791A0000}"/>
    <cellStyle name="Comma  - Style5 5 2" xfId="8632" xr:uid="{00000000-0005-0000-0000-00007A1A0000}"/>
    <cellStyle name="Comma  - Style5 5 2 2" xfId="8633" xr:uid="{00000000-0005-0000-0000-00007B1A0000}"/>
    <cellStyle name="Comma  - Style5 5 3" xfId="8634" xr:uid="{00000000-0005-0000-0000-00007C1A0000}"/>
    <cellStyle name="Comma  - Style5 6" xfId="8635" xr:uid="{00000000-0005-0000-0000-00007D1A0000}"/>
    <cellStyle name="Comma  - Style5 6 2" xfId="8636" xr:uid="{00000000-0005-0000-0000-00007E1A0000}"/>
    <cellStyle name="Comma  - Style5 7" xfId="8637" xr:uid="{00000000-0005-0000-0000-00007F1A0000}"/>
    <cellStyle name="Comma  - Style5 8" xfId="8638" xr:uid="{00000000-0005-0000-0000-0000801A0000}"/>
    <cellStyle name="Comma  - Style5 9" xfId="8639" xr:uid="{00000000-0005-0000-0000-0000811A0000}"/>
    <cellStyle name="Comma  - Style6" xfId="2379" xr:uid="{00000000-0005-0000-0000-0000821A0000}"/>
    <cellStyle name="Comma  - Style6 10" xfId="8640" xr:uid="{00000000-0005-0000-0000-0000831A0000}"/>
    <cellStyle name="Comma  - Style6 11" xfId="8641" xr:uid="{00000000-0005-0000-0000-0000841A0000}"/>
    <cellStyle name="Comma  - Style6 12" xfId="8642" xr:uid="{00000000-0005-0000-0000-0000851A0000}"/>
    <cellStyle name="Comma  - Style6 13" xfId="8643" xr:uid="{00000000-0005-0000-0000-0000861A0000}"/>
    <cellStyle name="Comma  - Style6 14" xfId="8644" xr:uid="{00000000-0005-0000-0000-0000871A0000}"/>
    <cellStyle name="Comma  - Style6 15" xfId="8645" xr:uid="{00000000-0005-0000-0000-0000881A0000}"/>
    <cellStyle name="Comma  - Style6 16" xfId="8646" xr:uid="{00000000-0005-0000-0000-0000891A0000}"/>
    <cellStyle name="Comma  - Style6 17" xfId="8647" xr:uid="{00000000-0005-0000-0000-00008A1A0000}"/>
    <cellStyle name="Comma  - Style6 18" xfId="8648" xr:uid="{00000000-0005-0000-0000-00008B1A0000}"/>
    <cellStyle name="Comma  - Style6 19" xfId="8649" xr:uid="{00000000-0005-0000-0000-00008C1A0000}"/>
    <cellStyle name="Comma  - Style6 2" xfId="4463" xr:uid="{00000000-0005-0000-0000-00008D1A0000}"/>
    <cellStyle name="Comma  - Style6 2 2" xfId="8650" xr:uid="{00000000-0005-0000-0000-00008E1A0000}"/>
    <cellStyle name="Comma  - Style6 2 2 2" xfId="8651" xr:uid="{00000000-0005-0000-0000-00008F1A0000}"/>
    <cellStyle name="Comma  - Style6 2 3" xfId="8652" xr:uid="{00000000-0005-0000-0000-0000901A0000}"/>
    <cellStyle name="Comma  - Style6 20" xfId="8653" xr:uid="{00000000-0005-0000-0000-0000911A0000}"/>
    <cellStyle name="Comma  - Style6 21" xfId="8654" xr:uid="{00000000-0005-0000-0000-0000921A0000}"/>
    <cellStyle name="Comma  - Style6 22" xfId="8655" xr:uid="{00000000-0005-0000-0000-0000931A0000}"/>
    <cellStyle name="Comma  - Style6 23" xfId="8656" xr:uid="{00000000-0005-0000-0000-0000941A0000}"/>
    <cellStyle name="Comma  - Style6 24" xfId="8657" xr:uid="{00000000-0005-0000-0000-0000951A0000}"/>
    <cellStyle name="Comma  - Style6 25" xfId="8658" xr:uid="{00000000-0005-0000-0000-0000961A0000}"/>
    <cellStyle name="Comma  - Style6 26" xfId="8659" xr:uid="{00000000-0005-0000-0000-0000971A0000}"/>
    <cellStyle name="Comma  - Style6 27" xfId="8660" xr:uid="{00000000-0005-0000-0000-0000981A0000}"/>
    <cellStyle name="Comma  - Style6 28" xfId="8661" xr:uid="{00000000-0005-0000-0000-0000991A0000}"/>
    <cellStyle name="Comma  - Style6 29" xfId="8662" xr:uid="{00000000-0005-0000-0000-00009A1A0000}"/>
    <cellStyle name="Comma  - Style6 3" xfId="7092" xr:uid="{00000000-0005-0000-0000-00009B1A0000}"/>
    <cellStyle name="Comma  - Style6 3 2" xfId="8663" xr:uid="{00000000-0005-0000-0000-00009C1A0000}"/>
    <cellStyle name="Comma  - Style6 3 2 2" xfId="8664" xr:uid="{00000000-0005-0000-0000-00009D1A0000}"/>
    <cellStyle name="Comma  - Style6 3 3" xfId="8665" xr:uid="{00000000-0005-0000-0000-00009E1A0000}"/>
    <cellStyle name="Comma  - Style6 30" xfId="8666" xr:uid="{00000000-0005-0000-0000-00009F1A0000}"/>
    <cellStyle name="Comma  - Style6 31" xfId="8667" xr:uid="{00000000-0005-0000-0000-0000A01A0000}"/>
    <cellStyle name="Comma  - Style6 32" xfId="8668" xr:uid="{00000000-0005-0000-0000-0000A11A0000}"/>
    <cellStyle name="Comma  - Style6 33" xfId="8669" xr:uid="{00000000-0005-0000-0000-0000A21A0000}"/>
    <cellStyle name="Comma  - Style6 4" xfId="8670" xr:uid="{00000000-0005-0000-0000-0000A31A0000}"/>
    <cellStyle name="Comma  - Style6 4 2" xfId="8671" xr:uid="{00000000-0005-0000-0000-0000A41A0000}"/>
    <cellStyle name="Comma  - Style6 4 2 2" xfId="8672" xr:uid="{00000000-0005-0000-0000-0000A51A0000}"/>
    <cellStyle name="Comma  - Style6 4 3" xfId="8673" xr:uid="{00000000-0005-0000-0000-0000A61A0000}"/>
    <cellStyle name="Comma  - Style6 5" xfId="8674" xr:uid="{00000000-0005-0000-0000-0000A71A0000}"/>
    <cellStyle name="Comma  - Style6 5 2" xfId="8675" xr:uid="{00000000-0005-0000-0000-0000A81A0000}"/>
    <cellStyle name="Comma  - Style6 5 2 2" xfId="8676" xr:uid="{00000000-0005-0000-0000-0000A91A0000}"/>
    <cellStyle name="Comma  - Style6 5 3" xfId="8677" xr:uid="{00000000-0005-0000-0000-0000AA1A0000}"/>
    <cellStyle name="Comma  - Style6 6" xfId="8678" xr:uid="{00000000-0005-0000-0000-0000AB1A0000}"/>
    <cellStyle name="Comma  - Style6 6 2" xfId="8679" xr:uid="{00000000-0005-0000-0000-0000AC1A0000}"/>
    <cellStyle name="Comma  - Style6 7" xfId="8680" xr:uid="{00000000-0005-0000-0000-0000AD1A0000}"/>
    <cellStyle name="Comma  - Style6 8" xfId="8681" xr:uid="{00000000-0005-0000-0000-0000AE1A0000}"/>
    <cellStyle name="Comma  - Style6 9" xfId="8682" xr:uid="{00000000-0005-0000-0000-0000AF1A0000}"/>
    <cellStyle name="Comma  - Style7" xfId="2380" xr:uid="{00000000-0005-0000-0000-0000B01A0000}"/>
    <cellStyle name="Comma  - Style7 10" xfId="8683" xr:uid="{00000000-0005-0000-0000-0000B11A0000}"/>
    <cellStyle name="Comma  - Style7 11" xfId="8684" xr:uid="{00000000-0005-0000-0000-0000B21A0000}"/>
    <cellStyle name="Comma  - Style7 12" xfId="8685" xr:uid="{00000000-0005-0000-0000-0000B31A0000}"/>
    <cellStyle name="Comma  - Style7 13" xfId="8686" xr:uid="{00000000-0005-0000-0000-0000B41A0000}"/>
    <cellStyle name="Comma  - Style7 14" xfId="8687" xr:uid="{00000000-0005-0000-0000-0000B51A0000}"/>
    <cellStyle name="Comma  - Style7 15" xfId="8688" xr:uid="{00000000-0005-0000-0000-0000B61A0000}"/>
    <cellStyle name="Comma  - Style7 16" xfId="8689" xr:uid="{00000000-0005-0000-0000-0000B71A0000}"/>
    <cellStyle name="Comma  - Style7 17" xfId="8690" xr:uid="{00000000-0005-0000-0000-0000B81A0000}"/>
    <cellStyle name="Comma  - Style7 18" xfId="8691" xr:uid="{00000000-0005-0000-0000-0000B91A0000}"/>
    <cellStyle name="Comma  - Style7 19" xfId="8692" xr:uid="{00000000-0005-0000-0000-0000BA1A0000}"/>
    <cellStyle name="Comma  - Style7 2" xfId="4464" xr:uid="{00000000-0005-0000-0000-0000BB1A0000}"/>
    <cellStyle name="Comma  - Style7 2 2" xfId="8693" xr:uid="{00000000-0005-0000-0000-0000BC1A0000}"/>
    <cellStyle name="Comma  - Style7 2 2 2" xfId="8694" xr:uid="{00000000-0005-0000-0000-0000BD1A0000}"/>
    <cellStyle name="Comma  - Style7 2 3" xfId="8695" xr:uid="{00000000-0005-0000-0000-0000BE1A0000}"/>
    <cellStyle name="Comma  - Style7 20" xfId="8696" xr:uid="{00000000-0005-0000-0000-0000BF1A0000}"/>
    <cellStyle name="Comma  - Style7 21" xfId="8697" xr:uid="{00000000-0005-0000-0000-0000C01A0000}"/>
    <cellStyle name="Comma  - Style7 22" xfId="8698" xr:uid="{00000000-0005-0000-0000-0000C11A0000}"/>
    <cellStyle name="Comma  - Style7 23" xfId="8699" xr:uid="{00000000-0005-0000-0000-0000C21A0000}"/>
    <cellStyle name="Comma  - Style7 24" xfId="8700" xr:uid="{00000000-0005-0000-0000-0000C31A0000}"/>
    <cellStyle name="Comma  - Style7 25" xfId="8701" xr:uid="{00000000-0005-0000-0000-0000C41A0000}"/>
    <cellStyle name="Comma  - Style7 26" xfId="8702" xr:uid="{00000000-0005-0000-0000-0000C51A0000}"/>
    <cellStyle name="Comma  - Style7 27" xfId="8703" xr:uid="{00000000-0005-0000-0000-0000C61A0000}"/>
    <cellStyle name="Comma  - Style7 28" xfId="8704" xr:uid="{00000000-0005-0000-0000-0000C71A0000}"/>
    <cellStyle name="Comma  - Style7 29" xfId="8705" xr:uid="{00000000-0005-0000-0000-0000C81A0000}"/>
    <cellStyle name="Comma  - Style7 3" xfId="7093" xr:uid="{00000000-0005-0000-0000-0000C91A0000}"/>
    <cellStyle name="Comma  - Style7 3 2" xfId="8706" xr:uid="{00000000-0005-0000-0000-0000CA1A0000}"/>
    <cellStyle name="Comma  - Style7 3 2 2" xfId="8707" xr:uid="{00000000-0005-0000-0000-0000CB1A0000}"/>
    <cellStyle name="Comma  - Style7 3 3" xfId="8708" xr:uid="{00000000-0005-0000-0000-0000CC1A0000}"/>
    <cellStyle name="Comma  - Style7 30" xfId="8709" xr:uid="{00000000-0005-0000-0000-0000CD1A0000}"/>
    <cellStyle name="Comma  - Style7 31" xfId="8710" xr:uid="{00000000-0005-0000-0000-0000CE1A0000}"/>
    <cellStyle name="Comma  - Style7 32" xfId="8711" xr:uid="{00000000-0005-0000-0000-0000CF1A0000}"/>
    <cellStyle name="Comma  - Style7 33" xfId="8712" xr:uid="{00000000-0005-0000-0000-0000D01A0000}"/>
    <cellStyle name="Comma  - Style7 4" xfId="8713" xr:uid="{00000000-0005-0000-0000-0000D11A0000}"/>
    <cellStyle name="Comma  - Style7 4 2" xfId="8714" xr:uid="{00000000-0005-0000-0000-0000D21A0000}"/>
    <cellStyle name="Comma  - Style7 4 2 2" xfId="8715" xr:uid="{00000000-0005-0000-0000-0000D31A0000}"/>
    <cellStyle name="Comma  - Style7 4 3" xfId="8716" xr:uid="{00000000-0005-0000-0000-0000D41A0000}"/>
    <cellStyle name="Comma  - Style7 5" xfId="8717" xr:uid="{00000000-0005-0000-0000-0000D51A0000}"/>
    <cellStyle name="Comma  - Style7 5 2" xfId="8718" xr:uid="{00000000-0005-0000-0000-0000D61A0000}"/>
    <cellStyle name="Comma  - Style7 5 2 2" xfId="8719" xr:uid="{00000000-0005-0000-0000-0000D71A0000}"/>
    <cellStyle name="Comma  - Style7 5 3" xfId="8720" xr:uid="{00000000-0005-0000-0000-0000D81A0000}"/>
    <cellStyle name="Comma  - Style7 6" xfId="8721" xr:uid="{00000000-0005-0000-0000-0000D91A0000}"/>
    <cellStyle name="Comma  - Style7 6 2" xfId="8722" xr:uid="{00000000-0005-0000-0000-0000DA1A0000}"/>
    <cellStyle name="Comma  - Style7 7" xfId="8723" xr:uid="{00000000-0005-0000-0000-0000DB1A0000}"/>
    <cellStyle name="Comma  - Style7 8" xfId="8724" xr:uid="{00000000-0005-0000-0000-0000DC1A0000}"/>
    <cellStyle name="Comma  - Style7 9" xfId="8725" xr:uid="{00000000-0005-0000-0000-0000DD1A0000}"/>
    <cellStyle name="Comma  - Style8" xfId="2381" xr:uid="{00000000-0005-0000-0000-0000DE1A0000}"/>
    <cellStyle name="Comma  - Style8 10" xfId="8726" xr:uid="{00000000-0005-0000-0000-0000DF1A0000}"/>
    <cellStyle name="Comma  - Style8 11" xfId="8727" xr:uid="{00000000-0005-0000-0000-0000E01A0000}"/>
    <cellStyle name="Comma  - Style8 12" xfId="8728" xr:uid="{00000000-0005-0000-0000-0000E11A0000}"/>
    <cellStyle name="Comma  - Style8 13" xfId="8729" xr:uid="{00000000-0005-0000-0000-0000E21A0000}"/>
    <cellStyle name="Comma  - Style8 14" xfId="8730" xr:uid="{00000000-0005-0000-0000-0000E31A0000}"/>
    <cellStyle name="Comma  - Style8 15" xfId="8731" xr:uid="{00000000-0005-0000-0000-0000E41A0000}"/>
    <cellStyle name="Comma  - Style8 16" xfId="8732" xr:uid="{00000000-0005-0000-0000-0000E51A0000}"/>
    <cellStyle name="Comma  - Style8 17" xfId="8733" xr:uid="{00000000-0005-0000-0000-0000E61A0000}"/>
    <cellStyle name="Comma  - Style8 18" xfId="8734" xr:uid="{00000000-0005-0000-0000-0000E71A0000}"/>
    <cellStyle name="Comma  - Style8 19" xfId="8735" xr:uid="{00000000-0005-0000-0000-0000E81A0000}"/>
    <cellStyle name="Comma  - Style8 2" xfId="4465" xr:uid="{00000000-0005-0000-0000-0000E91A0000}"/>
    <cellStyle name="Comma  - Style8 2 2" xfId="8736" xr:uid="{00000000-0005-0000-0000-0000EA1A0000}"/>
    <cellStyle name="Comma  - Style8 2 2 2" xfId="8737" xr:uid="{00000000-0005-0000-0000-0000EB1A0000}"/>
    <cellStyle name="Comma  - Style8 2 3" xfId="8738" xr:uid="{00000000-0005-0000-0000-0000EC1A0000}"/>
    <cellStyle name="Comma  - Style8 20" xfId="8739" xr:uid="{00000000-0005-0000-0000-0000ED1A0000}"/>
    <cellStyle name="Comma  - Style8 21" xfId="8740" xr:uid="{00000000-0005-0000-0000-0000EE1A0000}"/>
    <cellStyle name="Comma  - Style8 22" xfId="8741" xr:uid="{00000000-0005-0000-0000-0000EF1A0000}"/>
    <cellStyle name="Comma  - Style8 23" xfId="8742" xr:uid="{00000000-0005-0000-0000-0000F01A0000}"/>
    <cellStyle name="Comma  - Style8 24" xfId="8743" xr:uid="{00000000-0005-0000-0000-0000F11A0000}"/>
    <cellStyle name="Comma  - Style8 25" xfId="8744" xr:uid="{00000000-0005-0000-0000-0000F21A0000}"/>
    <cellStyle name="Comma  - Style8 26" xfId="8745" xr:uid="{00000000-0005-0000-0000-0000F31A0000}"/>
    <cellStyle name="Comma  - Style8 27" xfId="8746" xr:uid="{00000000-0005-0000-0000-0000F41A0000}"/>
    <cellStyle name="Comma  - Style8 28" xfId="8747" xr:uid="{00000000-0005-0000-0000-0000F51A0000}"/>
    <cellStyle name="Comma  - Style8 29" xfId="8748" xr:uid="{00000000-0005-0000-0000-0000F61A0000}"/>
    <cellStyle name="Comma  - Style8 3" xfId="7094" xr:uid="{00000000-0005-0000-0000-0000F71A0000}"/>
    <cellStyle name="Comma  - Style8 3 2" xfId="8749" xr:uid="{00000000-0005-0000-0000-0000F81A0000}"/>
    <cellStyle name="Comma  - Style8 3 2 2" xfId="8750" xr:uid="{00000000-0005-0000-0000-0000F91A0000}"/>
    <cellStyle name="Comma  - Style8 3 3" xfId="8751" xr:uid="{00000000-0005-0000-0000-0000FA1A0000}"/>
    <cellStyle name="Comma  - Style8 30" xfId="8752" xr:uid="{00000000-0005-0000-0000-0000FB1A0000}"/>
    <cellStyle name="Comma  - Style8 31" xfId="8753" xr:uid="{00000000-0005-0000-0000-0000FC1A0000}"/>
    <cellStyle name="Comma  - Style8 32" xfId="8754" xr:uid="{00000000-0005-0000-0000-0000FD1A0000}"/>
    <cellStyle name="Comma  - Style8 33" xfId="8755" xr:uid="{00000000-0005-0000-0000-0000FE1A0000}"/>
    <cellStyle name="Comma  - Style8 4" xfId="8756" xr:uid="{00000000-0005-0000-0000-0000FF1A0000}"/>
    <cellStyle name="Comma  - Style8 4 2" xfId="8757" xr:uid="{00000000-0005-0000-0000-0000001B0000}"/>
    <cellStyle name="Comma  - Style8 4 2 2" xfId="8758" xr:uid="{00000000-0005-0000-0000-0000011B0000}"/>
    <cellStyle name="Comma  - Style8 4 3" xfId="8759" xr:uid="{00000000-0005-0000-0000-0000021B0000}"/>
    <cellStyle name="Comma  - Style8 5" xfId="8760" xr:uid="{00000000-0005-0000-0000-0000031B0000}"/>
    <cellStyle name="Comma  - Style8 5 2" xfId="8761" xr:uid="{00000000-0005-0000-0000-0000041B0000}"/>
    <cellStyle name="Comma  - Style8 5 2 2" xfId="8762" xr:uid="{00000000-0005-0000-0000-0000051B0000}"/>
    <cellStyle name="Comma  - Style8 5 3" xfId="8763" xr:uid="{00000000-0005-0000-0000-0000061B0000}"/>
    <cellStyle name="Comma  - Style8 6" xfId="8764" xr:uid="{00000000-0005-0000-0000-0000071B0000}"/>
    <cellStyle name="Comma  - Style8 6 2" xfId="8765" xr:uid="{00000000-0005-0000-0000-0000081B0000}"/>
    <cellStyle name="Comma  - Style8 7" xfId="8766" xr:uid="{00000000-0005-0000-0000-0000091B0000}"/>
    <cellStyle name="Comma  - Style8 8" xfId="8767" xr:uid="{00000000-0005-0000-0000-00000A1B0000}"/>
    <cellStyle name="Comma  - Style8 9" xfId="8768" xr:uid="{00000000-0005-0000-0000-00000B1B0000}"/>
    <cellStyle name="Comma [0] 2" xfId="2482" xr:uid="{00000000-0005-0000-0000-00000C1B0000}"/>
    <cellStyle name="Comma [0] 2 2" xfId="4466" xr:uid="{00000000-0005-0000-0000-00000D1B0000}"/>
    <cellStyle name="Comma [0] 2 2 2" xfId="8769" xr:uid="{00000000-0005-0000-0000-00000E1B0000}"/>
    <cellStyle name="Comma [0] 2 3" xfId="8770" xr:uid="{00000000-0005-0000-0000-00000F1B0000}"/>
    <cellStyle name="Comma [0] 2 4" xfId="19466" xr:uid="{00000000-0005-0000-0000-0000101B0000}"/>
    <cellStyle name="Comma [0] 3" xfId="4467" xr:uid="{00000000-0005-0000-0000-0000111B0000}"/>
    <cellStyle name="Comma [0] 3 2" xfId="4468" xr:uid="{00000000-0005-0000-0000-0000121B0000}"/>
    <cellStyle name="Comma [0] 3 2 2" xfId="8771" xr:uid="{00000000-0005-0000-0000-0000131B0000}"/>
    <cellStyle name="Comma [0] 3 3" xfId="8772" xr:uid="{00000000-0005-0000-0000-0000141B0000}"/>
    <cellStyle name="Comma [0] 4" xfId="4469" xr:uid="{00000000-0005-0000-0000-0000151B0000}"/>
    <cellStyle name="Comma [0] 4 2" xfId="4470" xr:uid="{00000000-0005-0000-0000-0000161B0000}"/>
    <cellStyle name="Comma [0] 4 2 2" xfId="8773" xr:uid="{00000000-0005-0000-0000-0000171B0000}"/>
    <cellStyle name="Comma [0] 4 3" xfId="8774" xr:uid="{00000000-0005-0000-0000-0000181B0000}"/>
    <cellStyle name="Comma [0] 5" xfId="4471" xr:uid="{00000000-0005-0000-0000-0000191B0000}"/>
    <cellStyle name="Comma [0] 5 2" xfId="4472" xr:uid="{00000000-0005-0000-0000-00001A1B0000}"/>
    <cellStyle name="Comma [0] 5 2 2" xfId="8775" xr:uid="{00000000-0005-0000-0000-00001B1B0000}"/>
    <cellStyle name="Comma [0] 5 3" xfId="8776" xr:uid="{00000000-0005-0000-0000-00001C1B0000}"/>
    <cellStyle name="Comma [0] 6" xfId="4473" xr:uid="{00000000-0005-0000-0000-00001D1B0000}"/>
    <cellStyle name="Comma [0] 6 2" xfId="4474" xr:uid="{00000000-0005-0000-0000-00001E1B0000}"/>
    <cellStyle name="Comma [0] 6 2 2" xfId="8777" xr:uid="{00000000-0005-0000-0000-00001F1B0000}"/>
    <cellStyle name="Comma [0] 6 3" xfId="8778" xr:uid="{00000000-0005-0000-0000-0000201B0000}"/>
    <cellStyle name="Comma [0] 7" xfId="4475" xr:uid="{00000000-0005-0000-0000-0000211B0000}"/>
    <cellStyle name="Comma [0] 7 2" xfId="4476" xr:uid="{00000000-0005-0000-0000-0000221B0000}"/>
    <cellStyle name="Comma [0] 7 2 2" xfId="8779" xr:uid="{00000000-0005-0000-0000-0000231B0000}"/>
    <cellStyle name="Comma [0] 7 3" xfId="8780" xr:uid="{00000000-0005-0000-0000-0000241B0000}"/>
    <cellStyle name="Comma [2]" xfId="4477" xr:uid="{00000000-0005-0000-0000-0000251B0000}"/>
    <cellStyle name="Comma 10" xfId="2382" xr:uid="{00000000-0005-0000-0000-0000261B0000}"/>
    <cellStyle name="Comma 10 10" xfId="4478" xr:uid="{00000000-0005-0000-0000-0000271B0000}"/>
    <cellStyle name="Comma 10 10 2" xfId="4479" xr:uid="{00000000-0005-0000-0000-0000281B0000}"/>
    <cellStyle name="Comma 10 10 2 2" xfId="8781" xr:uid="{00000000-0005-0000-0000-0000291B0000}"/>
    <cellStyle name="Comma 10 10 3" xfId="8782" xr:uid="{00000000-0005-0000-0000-00002A1B0000}"/>
    <cellStyle name="Comma 10 11" xfId="4480" xr:uid="{00000000-0005-0000-0000-00002B1B0000}"/>
    <cellStyle name="Comma 10 11 2" xfId="8783" xr:uid="{00000000-0005-0000-0000-00002C1B0000}"/>
    <cellStyle name="Comma 10 11 2 2" xfId="19461" xr:uid="{00000000-0005-0000-0000-00002D1B0000}"/>
    <cellStyle name="Comma 10 12" xfId="8784" xr:uid="{00000000-0005-0000-0000-00002E1B0000}"/>
    <cellStyle name="Comma 10 2" xfId="4481" xr:uid="{00000000-0005-0000-0000-00002F1B0000}"/>
    <cellStyle name="Comma 10 2 2" xfId="4482" xr:uid="{00000000-0005-0000-0000-0000301B0000}"/>
    <cellStyle name="Comma 10 2 2 2" xfId="8785" xr:uid="{00000000-0005-0000-0000-0000311B0000}"/>
    <cellStyle name="Comma 10 2 3" xfId="8786" xr:uid="{00000000-0005-0000-0000-0000321B0000}"/>
    <cellStyle name="Comma 10 3" xfId="4483" xr:uid="{00000000-0005-0000-0000-0000331B0000}"/>
    <cellStyle name="Comma 10 3 2" xfId="4484" xr:uid="{00000000-0005-0000-0000-0000341B0000}"/>
    <cellStyle name="Comma 10 3 2 2" xfId="8787" xr:uid="{00000000-0005-0000-0000-0000351B0000}"/>
    <cellStyle name="Comma 10 3 3" xfId="8788" xr:uid="{00000000-0005-0000-0000-0000361B0000}"/>
    <cellStyle name="Comma 10 4" xfId="4485" xr:uid="{00000000-0005-0000-0000-0000371B0000}"/>
    <cellStyle name="Comma 10 4 2" xfId="4486" xr:uid="{00000000-0005-0000-0000-0000381B0000}"/>
    <cellStyle name="Comma 10 4 2 2" xfId="8789" xr:uid="{00000000-0005-0000-0000-0000391B0000}"/>
    <cellStyle name="Comma 10 4 3" xfId="8790" xr:uid="{00000000-0005-0000-0000-00003A1B0000}"/>
    <cellStyle name="Comma 10 5" xfId="4487" xr:uid="{00000000-0005-0000-0000-00003B1B0000}"/>
    <cellStyle name="Comma 10 5 2" xfId="4488" xr:uid="{00000000-0005-0000-0000-00003C1B0000}"/>
    <cellStyle name="Comma 10 5 2 2" xfId="8791" xr:uid="{00000000-0005-0000-0000-00003D1B0000}"/>
    <cellStyle name="Comma 10 5 3" xfId="8792" xr:uid="{00000000-0005-0000-0000-00003E1B0000}"/>
    <cellStyle name="Comma 10 6" xfId="4489" xr:uid="{00000000-0005-0000-0000-00003F1B0000}"/>
    <cellStyle name="Comma 10 6 2" xfId="4490" xr:uid="{00000000-0005-0000-0000-0000401B0000}"/>
    <cellStyle name="Comma 10 6 2 2" xfId="8793" xr:uid="{00000000-0005-0000-0000-0000411B0000}"/>
    <cellStyle name="Comma 10 6 3" xfId="8794" xr:uid="{00000000-0005-0000-0000-0000421B0000}"/>
    <cellStyle name="Comma 10 7" xfId="4491" xr:uid="{00000000-0005-0000-0000-0000431B0000}"/>
    <cellStyle name="Comma 10 7 2" xfId="4492" xr:uid="{00000000-0005-0000-0000-0000441B0000}"/>
    <cellStyle name="Comma 10 7 2 2" xfId="8795" xr:uid="{00000000-0005-0000-0000-0000451B0000}"/>
    <cellStyle name="Comma 10 7 3" xfId="8796" xr:uid="{00000000-0005-0000-0000-0000461B0000}"/>
    <cellStyle name="Comma 10 8" xfId="4493" xr:uid="{00000000-0005-0000-0000-0000471B0000}"/>
    <cellStyle name="Comma 10 8 2" xfId="4494" xr:uid="{00000000-0005-0000-0000-0000481B0000}"/>
    <cellStyle name="Comma 10 8 2 2" xfId="8797" xr:uid="{00000000-0005-0000-0000-0000491B0000}"/>
    <cellStyle name="Comma 10 8 3" xfId="8798" xr:uid="{00000000-0005-0000-0000-00004A1B0000}"/>
    <cellStyle name="Comma 10 9" xfId="4495" xr:uid="{00000000-0005-0000-0000-00004B1B0000}"/>
    <cellStyle name="Comma 10 9 2" xfId="4496" xr:uid="{00000000-0005-0000-0000-00004C1B0000}"/>
    <cellStyle name="Comma 10 9 2 2" xfId="8799" xr:uid="{00000000-0005-0000-0000-00004D1B0000}"/>
    <cellStyle name="Comma 10 9 3" xfId="8800" xr:uid="{00000000-0005-0000-0000-00004E1B0000}"/>
    <cellStyle name="Comma 100" xfId="8801" xr:uid="{00000000-0005-0000-0000-00004F1B0000}"/>
    <cellStyle name="Comma 100 19" xfId="19495" xr:uid="{00000000-0005-0000-0000-0000501B0000}"/>
    <cellStyle name="Comma 100 2 3" xfId="19505" xr:uid="{442197F3-C329-477D-BB4F-71E5B281FF40}"/>
    <cellStyle name="Comma 101" xfId="19462" xr:uid="{00000000-0005-0000-0000-0000511B0000}"/>
    <cellStyle name="Comma 102" xfId="19472" xr:uid="{00000000-0005-0000-0000-0000521B0000}"/>
    <cellStyle name="Comma 103" xfId="19483" xr:uid="{00000000-0005-0000-0000-0000531B0000}"/>
    <cellStyle name="Comma 104" xfId="19485" xr:uid="{00000000-0005-0000-0000-0000541B0000}"/>
    <cellStyle name="Comma 105" xfId="19469" xr:uid="{00000000-0005-0000-0000-0000551B0000}"/>
    <cellStyle name="Comma 106" xfId="19484" xr:uid="{00000000-0005-0000-0000-0000561B0000}"/>
    <cellStyle name="Comma 107" xfId="19486" xr:uid="{00000000-0005-0000-0000-0000571B0000}"/>
    <cellStyle name="Comma 108" xfId="19489" xr:uid="{00000000-0005-0000-0000-0000581B0000}"/>
    <cellStyle name="Comma 109" xfId="19490" xr:uid="{00000000-0005-0000-0000-0000591B0000}"/>
    <cellStyle name="Comma 11" xfId="2383" xr:uid="{00000000-0005-0000-0000-00005A1B0000}"/>
    <cellStyle name="Comma 11 2" xfId="2384" xr:uid="{00000000-0005-0000-0000-00005B1B0000}"/>
    <cellStyle name="Comma 11 2 2" xfId="8802" xr:uid="{00000000-0005-0000-0000-00005C1B0000}"/>
    <cellStyle name="Comma 11 2 3" xfId="19478" xr:uid="{00000000-0005-0000-0000-00005D1B0000}"/>
    <cellStyle name="Comma 11 3" xfId="7095" xr:uid="{00000000-0005-0000-0000-00005E1B0000}"/>
    <cellStyle name="Comma 11 3 2" xfId="19475" xr:uid="{00000000-0005-0000-0000-00005F1B0000}"/>
    <cellStyle name="Comma 11 4" xfId="7096" xr:uid="{00000000-0005-0000-0000-0000601B0000}"/>
    <cellStyle name="Comma 11 5" xfId="7097" xr:uid="{00000000-0005-0000-0000-0000611B0000}"/>
    <cellStyle name="Comma 110" xfId="19492" xr:uid="{00000000-0005-0000-0000-0000621B0000}"/>
    <cellStyle name="Comma 12" xfId="2385" xr:uid="{00000000-0005-0000-0000-0000631B0000}"/>
    <cellStyle name="Comma 12 2" xfId="2386" xr:uid="{00000000-0005-0000-0000-0000641B0000}"/>
    <cellStyle name="Comma 12 2 2" xfId="7098" xr:uid="{00000000-0005-0000-0000-0000651B0000}"/>
    <cellStyle name="Comma 12 2 2 10" xfId="8803" xr:uid="{00000000-0005-0000-0000-0000661B0000}"/>
    <cellStyle name="Comma 12 2 2 10 2" xfId="8804" xr:uid="{00000000-0005-0000-0000-0000671B0000}"/>
    <cellStyle name="Comma 12 2 2 11" xfId="8805" xr:uid="{00000000-0005-0000-0000-0000681B0000}"/>
    <cellStyle name="Comma 12 2 2 12" xfId="8806" xr:uid="{00000000-0005-0000-0000-0000691B0000}"/>
    <cellStyle name="Comma 12 2 2 12 2" xfId="8807" xr:uid="{00000000-0005-0000-0000-00006A1B0000}"/>
    <cellStyle name="Comma 12 2 2 2" xfId="7099" xr:uid="{00000000-0005-0000-0000-00006B1B0000}"/>
    <cellStyle name="Comma 12 2 2 2 2" xfId="7100" xr:uid="{00000000-0005-0000-0000-00006C1B0000}"/>
    <cellStyle name="Comma 12 2 2 2 2 2" xfId="8808" xr:uid="{00000000-0005-0000-0000-00006D1B0000}"/>
    <cellStyle name="Comma 12 2 2 2 3" xfId="8809" xr:uid="{00000000-0005-0000-0000-00006E1B0000}"/>
    <cellStyle name="Comma 12 2 2 2 4" xfId="19417" xr:uid="{00000000-0005-0000-0000-00006F1B0000}"/>
    <cellStyle name="Comma 12 2 2 3" xfId="7101" xr:uid="{00000000-0005-0000-0000-0000701B0000}"/>
    <cellStyle name="Comma 12 2 2 3 2" xfId="8810" xr:uid="{00000000-0005-0000-0000-0000711B0000}"/>
    <cellStyle name="Comma 12 2 2 4" xfId="7102" xr:uid="{00000000-0005-0000-0000-0000721B0000}"/>
    <cellStyle name="Comma 12 2 2 4 2" xfId="8811" xr:uid="{00000000-0005-0000-0000-0000731B0000}"/>
    <cellStyle name="Comma 12 2 2 5" xfId="7103" xr:uid="{00000000-0005-0000-0000-0000741B0000}"/>
    <cellStyle name="Comma 12 2 2 5 2" xfId="8812" xr:uid="{00000000-0005-0000-0000-0000751B0000}"/>
    <cellStyle name="Comma 12 2 2 6" xfId="8813" xr:uid="{00000000-0005-0000-0000-0000761B0000}"/>
    <cellStyle name="Comma 12 2 2 6 2" xfId="8814" xr:uid="{00000000-0005-0000-0000-0000771B0000}"/>
    <cellStyle name="Comma 12 2 2 7" xfId="8815" xr:uid="{00000000-0005-0000-0000-0000781B0000}"/>
    <cellStyle name="Comma 12 2 2 7 2" xfId="8816" xr:uid="{00000000-0005-0000-0000-0000791B0000}"/>
    <cellStyle name="Comma 12 2 2 8" xfId="8817" xr:uid="{00000000-0005-0000-0000-00007A1B0000}"/>
    <cellStyle name="Comma 12 2 2 8 2" xfId="8818" xr:uid="{00000000-0005-0000-0000-00007B1B0000}"/>
    <cellStyle name="Comma 12 2 2 8 3" xfId="8819" xr:uid="{00000000-0005-0000-0000-00007C1B0000}"/>
    <cellStyle name="Comma 12 2 2 8 4" xfId="8820" xr:uid="{00000000-0005-0000-0000-00007D1B0000}"/>
    <cellStyle name="Comma 12 2 2 9" xfId="8821" xr:uid="{00000000-0005-0000-0000-00007E1B0000}"/>
    <cellStyle name="Comma 12 2 2 9 2" xfId="8822" xr:uid="{00000000-0005-0000-0000-00007F1B0000}"/>
    <cellStyle name="Comma 12 2 3" xfId="7104" xr:uid="{00000000-0005-0000-0000-0000801B0000}"/>
    <cellStyle name="Comma 12 2 3 2" xfId="7105" xr:uid="{00000000-0005-0000-0000-0000811B0000}"/>
    <cellStyle name="Comma 12 2 3 3" xfId="19418" xr:uid="{00000000-0005-0000-0000-0000821B0000}"/>
    <cellStyle name="Comma 12 2 4" xfId="7106" xr:uid="{00000000-0005-0000-0000-0000831B0000}"/>
    <cellStyle name="Comma 12 2 5" xfId="7107" xr:uid="{00000000-0005-0000-0000-0000841B0000}"/>
    <cellStyle name="Comma 12 2 6" xfId="7108" xr:uid="{00000000-0005-0000-0000-0000851B0000}"/>
    <cellStyle name="Comma 12 2 7" xfId="7980" xr:uid="{00000000-0005-0000-0000-0000861B0000}"/>
    <cellStyle name="Comma 12 3" xfId="4497" xr:uid="{00000000-0005-0000-0000-0000871B0000}"/>
    <cellStyle name="Comma 12 4" xfId="4498" xr:uid="{00000000-0005-0000-0000-0000881B0000}"/>
    <cellStyle name="Comma 12 4 2" xfId="8823" xr:uid="{00000000-0005-0000-0000-0000891B0000}"/>
    <cellStyle name="Comma 12 5" xfId="7109" xr:uid="{00000000-0005-0000-0000-00008A1B0000}"/>
    <cellStyle name="Comma 12 5 2" xfId="7110" xr:uid="{00000000-0005-0000-0000-00008B1B0000}"/>
    <cellStyle name="Comma 12 5 3" xfId="7111" xr:uid="{00000000-0005-0000-0000-00008C1B0000}"/>
    <cellStyle name="Comma 12 5 4" xfId="7112" xr:uid="{00000000-0005-0000-0000-00008D1B0000}"/>
    <cellStyle name="Comma 12 6" xfId="7113" xr:uid="{00000000-0005-0000-0000-00008E1B0000}"/>
    <cellStyle name="Comma 12 7" xfId="7114" xr:uid="{00000000-0005-0000-0000-00008F1B0000}"/>
    <cellStyle name="Comma 12 8" xfId="7981" xr:uid="{00000000-0005-0000-0000-0000901B0000}"/>
    <cellStyle name="Comma 13" xfId="2387" xr:uid="{00000000-0005-0000-0000-0000911B0000}"/>
    <cellStyle name="Comma 13 2" xfId="2388" xr:uid="{00000000-0005-0000-0000-0000921B0000}"/>
    <cellStyle name="Comma 13 2 2" xfId="7115" xr:uid="{00000000-0005-0000-0000-0000931B0000}"/>
    <cellStyle name="Comma 13 2 2 2" xfId="7116" xr:uid="{00000000-0005-0000-0000-0000941B0000}"/>
    <cellStyle name="Comma 13 2 2 2 2" xfId="7982" xr:uid="{00000000-0005-0000-0000-0000951B0000}"/>
    <cellStyle name="Comma 13 2 2 2 2 2" xfId="7983" xr:uid="{00000000-0005-0000-0000-0000961B0000}"/>
    <cellStyle name="Comma 13 2 2 2 2 2 2" xfId="8824" xr:uid="{00000000-0005-0000-0000-0000971B0000}"/>
    <cellStyle name="Comma 13 2 2 2 3" xfId="8825" xr:uid="{00000000-0005-0000-0000-0000981B0000}"/>
    <cellStyle name="Comma 13 2 2 3" xfId="7117" xr:uid="{00000000-0005-0000-0000-0000991B0000}"/>
    <cellStyle name="Comma 13 2 2 3 2" xfId="8826" xr:uid="{00000000-0005-0000-0000-00009A1B0000}"/>
    <cellStyle name="Comma 13 2 2 4" xfId="7118" xr:uid="{00000000-0005-0000-0000-00009B1B0000}"/>
    <cellStyle name="Comma 13 2 2 4 2" xfId="8827" xr:uid="{00000000-0005-0000-0000-00009C1B0000}"/>
    <cellStyle name="Comma 13 2 2 5" xfId="7119" xr:uid="{00000000-0005-0000-0000-00009D1B0000}"/>
    <cellStyle name="Comma 13 2 2 6" xfId="7984" xr:uid="{00000000-0005-0000-0000-00009E1B0000}"/>
    <cellStyle name="Comma 13 2 2 6 2" xfId="8828" xr:uid="{00000000-0005-0000-0000-00009F1B0000}"/>
    <cellStyle name="Comma 13 2 3" xfId="7120" xr:uid="{00000000-0005-0000-0000-0000A01B0000}"/>
    <cellStyle name="Comma 13 2 4" xfId="7121" xr:uid="{00000000-0005-0000-0000-0000A11B0000}"/>
    <cellStyle name="Comma 13 2 5" xfId="7122" xr:uid="{00000000-0005-0000-0000-0000A21B0000}"/>
    <cellStyle name="Comma 13 2 6" xfId="7985" xr:uid="{00000000-0005-0000-0000-0000A31B0000}"/>
    <cellStyle name="Comma 13 3" xfId="4499" xr:uid="{00000000-0005-0000-0000-0000A41B0000}"/>
    <cellStyle name="Comma 13 3 2" xfId="7123" xr:uid="{00000000-0005-0000-0000-0000A51B0000}"/>
    <cellStyle name="Comma 13 3 2 2" xfId="8829" xr:uid="{00000000-0005-0000-0000-0000A61B0000}"/>
    <cellStyle name="Comma 13 3 3" xfId="8830" xr:uid="{00000000-0005-0000-0000-0000A71B0000}"/>
    <cellStyle name="Comma 13 4" xfId="7124" xr:uid="{00000000-0005-0000-0000-0000A81B0000}"/>
    <cellStyle name="Comma 13 4 2" xfId="8831" xr:uid="{00000000-0005-0000-0000-0000A91B0000}"/>
    <cellStyle name="Comma 13 5" xfId="8832" xr:uid="{00000000-0005-0000-0000-0000AA1B0000}"/>
    <cellStyle name="Comma 13 5 2" xfId="8833" xr:uid="{00000000-0005-0000-0000-0000AB1B0000}"/>
    <cellStyle name="Comma 13 6" xfId="8834" xr:uid="{00000000-0005-0000-0000-0000AC1B0000}"/>
    <cellStyle name="Comma 13 6 2" xfId="8835" xr:uid="{00000000-0005-0000-0000-0000AD1B0000}"/>
    <cellStyle name="Comma 14" xfId="2461" xr:uid="{00000000-0005-0000-0000-0000AE1B0000}"/>
    <cellStyle name="Comma 14 2" xfId="4500" xr:uid="{00000000-0005-0000-0000-0000AF1B0000}"/>
    <cellStyle name="Comma 14 2 2" xfId="7125" xr:uid="{00000000-0005-0000-0000-0000B01B0000}"/>
    <cellStyle name="Comma 14 2 2 2" xfId="7126" xr:uid="{00000000-0005-0000-0000-0000B11B0000}"/>
    <cellStyle name="Comma 14 2 2 2 2" xfId="7986" xr:uid="{00000000-0005-0000-0000-0000B21B0000}"/>
    <cellStyle name="Comma 14 2 2 2 2 2" xfId="7987" xr:uid="{00000000-0005-0000-0000-0000B31B0000}"/>
    <cellStyle name="Comma 14 2 2 2 2 3" xfId="8836" xr:uid="{00000000-0005-0000-0000-0000B41B0000}"/>
    <cellStyle name="Comma 14 2 2 3" xfId="7127" xr:uid="{00000000-0005-0000-0000-0000B51B0000}"/>
    <cellStyle name="Comma 14 2 2 4" xfId="7128" xr:uid="{00000000-0005-0000-0000-0000B61B0000}"/>
    <cellStyle name="Comma 14 2 2 5" xfId="7988" xr:uid="{00000000-0005-0000-0000-0000B71B0000}"/>
    <cellStyle name="Comma 14 2 2 6" xfId="8837" xr:uid="{00000000-0005-0000-0000-0000B81B0000}"/>
    <cellStyle name="Comma 14 2 3" xfId="7129" xr:uid="{00000000-0005-0000-0000-0000B91B0000}"/>
    <cellStyle name="Comma 14 2 3 2" xfId="8838" xr:uid="{00000000-0005-0000-0000-0000BA1B0000}"/>
    <cellStyle name="Comma 14 2 4" xfId="7130" xr:uid="{00000000-0005-0000-0000-0000BB1B0000}"/>
    <cellStyle name="Comma 14 2 4 2" xfId="8839" xr:uid="{00000000-0005-0000-0000-0000BC1B0000}"/>
    <cellStyle name="Comma 14 2 5" xfId="7131" xr:uid="{00000000-0005-0000-0000-0000BD1B0000}"/>
    <cellStyle name="Comma 14 2 6" xfId="7989" xr:uid="{00000000-0005-0000-0000-0000BE1B0000}"/>
    <cellStyle name="Comma 14 2 6 2" xfId="8840" xr:uid="{00000000-0005-0000-0000-0000BF1B0000}"/>
    <cellStyle name="Comma 14 3" xfId="4501" xr:uid="{00000000-0005-0000-0000-0000C01B0000}"/>
    <cellStyle name="Comma 14 4" xfId="4502" xr:uid="{00000000-0005-0000-0000-0000C11B0000}"/>
    <cellStyle name="Comma 14 4 2" xfId="4503" xr:uid="{00000000-0005-0000-0000-0000C21B0000}"/>
    <cellStyle name="Comma 14 5" xfId="4504" xr:uid="{00000000-0005-0000-0000-0000C31B0000}"/>
    <cellStyle name="Comma 14 6" xfId="4505" xr:uid="{00000000-0005-0000-0000-0000C41B0000}"/>
    <cellStyle name="Comma 14 7" xfId="4506" xr:uid="{00000000-0005-0000-0000-0000C51B0000}"/>
    <cellStyle name="Comma 14 8" xfId="4507" xr:uid="{00000000-0005-0000-0000-0000C61B0000}"/>
    <cellStyle name="Comma 15" xfId="2467" xr:uid="{00000000-0005-0000-0000-0000C71B0000}"/>
    <cellStyle name="Comma 15 2" xfId="2472" xr:uid="{00000000-0005-0000-0000-0000C81B0000}"/>
    <cellStyle name="Comma 15 2 2" xfId="4508" xr:uid="{00000000-0005-0000-0000-0000C91B0000}"/>
    <cellStyle name="Comma 15 2 2 2" xfId="7132" xr:uid="{00000000-0005-0000-0000-0000CA1B0000}"/>
    <cellStyle name="Comma 15 2 2 3" xfId="7133" xr:uid="{00000000-0005-0000-0000-0000CB1B0000}"/>
    <cellStyle name="Comma 15 2 2 4" xfId="7134" xr:uid="{00000000-0005-0000-0000-0000CC1B0000}"/>
    <cellStyle name="Comma 15 2 2 5" xfId="8841" xr:uid="{00000000-0005-0000-0000-0000CD1B0000}"/>
    <cellStyle name="Comma 15 2 3" xfId="7135" xr:uid="{00000000-0005-0000-0000-0000CE1B0000}"/>
    <cellStyle name="Comma 15 2 3 2" xfId="8842" xr:uid="{00000000-0005-0000-0000-0000CF1B0000}"/>
    <cellStyle name="Comma 15 2 4" xfId="7136" xr:uid="{00000000-0005-0000-0000-0000D01B0000}"/>
    <cellStyle name="Comma 15 2 4 2" xfId="8843" xr:uid="{00000000-0005-0000-0000-0000D11B0000}"/>
    <cellStyle name="Comma 15 2 5" xfId="7137" xr:uid="{00000000-0005-0000-0000-0000D21B0000}"/>
    <cellStyle name="Comma 15 3" xfId="4509" xr:uid="{00000000-0005-0000-0000-0000D31B0000}"/>
    <cellStyle name="Comma 15 3 2" xfId="7138" xr:uid="{00000000-0005-0000-0000-0000D41B0000}"/>
    <cellStyle name="Comma 15 3 3" xfId="19419" xr:uid="{00000000-0005-0000-0000-0000D51B0000}"/>
    <cellStyle name="Comma 15 4" xfId="4510" xr:uid="{00000000-0005-0000-0000-0000D61B0000}"/>
    <cellStyle name="Comma 15 4 2" xfId="19420" xr:uid="{00000000-0005-0000-0000-0000D71B0000}"/>
    <cellStyle name="Comma 15 5" xfId="7139" xr:uid="{00000000-0005-0000-0000-0000D81B0000}"/>
    <cellStyle name="Comma 15 6" xfId="19421" xr:uid="{00000000-0005-0000-0000-0000D91B0000}"/>
    <cellStyle name="Comma 15 7" xfId="19422" xr:uid="{00000000-0005-0000-0000-0000DA1B0000}"/>
    <cellStyle name="Comma 15 8" xfId="19423" xr:uid="{00000000-0005-0000-0000-0000DB1B0000}"/>
    <cellStyle name="Comma 16" xfId="2483" xr:uid="{00000000-0005-0000-0000-0000DC1B0000}"/>
    <cellStyle name="Comma 16 2" xfId="4511" xr:uid="{00000000-0005-0000-0000-0000DD1B0000}"/>
    <cellStyle name="Comma 16 2 2" xfId="4512" xr:uid="{00000000-0005-0000-0000-0000DE1B0000}"/>
    <cellStyle name="Comma 16 2 2 2" xfId="8844" xr:uid="{00000000-0005-0000-0000-0000DF1B0000}"/>
    <cellStyle name="Comma 16 2 3" xfId="8845" xr:uid="{00000000-0005-0000-0000-0000E01B0000}"/>
    <cellStyle name="Comma 16 3" xfId="4513" xr:uid="{00000000-0005-0000-0000-0000E11B0000}"/>
    <cellStyle name="Comma 16 3 2" xfId="7140" xr:uid="{00000000-0005-0000-0000-0000E21B0000}"/>
    <cellStyle name="Comma 16 4" xfId="4514" xr:uid="{00000000-0005-0000-0000-0000E31B0000}"/>
    <cellStyle name="Comma 16 5" xfId="7141" xr:uid="{00000000-0005-0000-0000-0000E41B0000}"/>
    <cellStyle name="Comma 16 5 2" xfId="8846" xr:uid="{00000000-0005-0000-0000-0000E51B0000}"/>
    <cellStyle name="Comma 16 6" xfId="7990" xr:uid="{00000000-0005-0000-0000-0000E61B0000}"/>
    <cellStyle name="Comma 16 7" xfId="8847" xr:uid="{00000000-0005-0000-0000-0000E71B0000}"/>
    <cellStyle name="Comma 167" xfId="19508" xr:uid="{210C9295-277D-470C-8987-32DE43B69E29}"/>
    <cellStyle name="Comma 169" xfId="19511" xr:uid="{E4083B89-7DD7-4B08-B8B2-D0875D1C2D62}"/>
    <cellStyle name="Comma 17" xfId="2465" xr:uid="{00000000-0005-0000-0000-0000E81B0000}"/>
    <cellStyle name="Comma 17 2" xfId="4515" xr:uid="{00000000-0005-0000-0000-0000E91B0000}"/>
    <cellStyle name="Comma 17 2 2" xfId="7142" xr:uid="{00000000-0005-0000-0000-0000EA1B0000}"/>
    <cellStyle name="Comma 17 2 3" xfId="8848" xr:uid="{00000000-0005-0000-0000-0000EB1B0000}"/>
    <cellStyle name="Comma 17 3" xfId="7143" xr:uid="{00000000-0005-0000-0000-0000EC1B0000}"/>
    <cellStyle name="Comma 17 4" xfId="7144" xr:uid="{00000000-0005-0000-0000-0000ED1B0000}"/>
    <cellStyle name="Comma 17 4 2" xfId="8849" xr:uid="{00000000-0005-0000-0000-0000EE1B0000}"/>
    <cellStyle name="Comma 17 4 2 2" xfId="8850" xr:uid="{00000000-0005-0000-0000-0000EF1B0000}"/>
    <cellStyle name="Comma 17 4 3" xfId="8851" xr:uid="{00000000-0005-0000-0000-0000F01B0000}"/>
    <cellStyle name="Comma 17 5" xfId="19424" xr:uid="{00000000-0005-0000-0000-0000F11B0000}"/>
    <cellStyle name="Comma 18" xfId="2484" xr:uid="{00000000-0005-0000-0000-0000F21B0000}"/>
    <cellStyle name="Comma 18 2" xfId="4516" xr:uid="{00000000-0005-0000-0000-0000F31B0000}"/>
    <cellStyle name="Comma 18 2 2" xfId="8852" xr:uid="{00000000-0005-0000-0000-0000F41B0000}"/>
    <cellStyle name="Comma 18 2 2 2" xfId="8853" xr:uid="{00000000-0005-0000-0000-0000F51B0000}"/>
    <cellStyle name="Comma 18 2 2 2 2" xfId="8854" xr:uid="{00000000-0005-0000-0000-0000F61B0000}"/>
    <cellStyle name="Comma 18 2 2 2 2 2" xfId="8855" xr:uid="{00000000-0005-0000-0000-0000F71B0000}"/>
    <cellStyle name="Comma 18 2 2 2 2 2 2" xfId="8856" xr:uid="{00000000-0005-0000-0000-0000F81B0000}"/>
    <cellStyle name="Comma 18 2 2 2 2 3" xfId="8857" xr:uid="{00000000-0005-0000-0000-0000F91B0000}"/>
    <cellStyle name="Comma 18 2 2 2 3" xfId="8858" xr:uid="{00000000-0005-0000-0000-0000FA1B0000}"/>
    <cellStyle name="Comma 18 2 2 2 3 2" xfId="8859" xr:uid="{00000000-0005-0000-0000-0000FB1B0000}"/>
    <cellStyle name="Comma 18 2 2 2 4" xfId="8860" xr:uid="{00000000-0005-0000-0000-0000FC1B0000}"/>
    <cellStyle name="Comma 18 2 2 3" xfId="8861" xr:uid="{00000000-0005-0000-0000-0000FD1B0000}"/>
    <cellStyle name="Comma 18 2 2 3 2" xfId="8862" xr:uid="{00000000-0005-0000-0000-0000FE1B0000}"/>
    <cellStyle name="Comma 18 2 2 3 2 2" xfId="8863" xr:uid="{00000000-0005-0000-0000-0000FF1B0000}"/>
    <cellStyle name="Comma 18 2 2 3 2 2 2" xfId="8864" xr:uid="{00000000-0005-0000-0000-0000001C0000}"/>
    <cellStyle name="Comma 18 2 2 3 2 3" xfId="8865" xr:uid="{00000000-0005-0000-0000-0000011C0000}"/>
    <cellStyle name="Comma 18 2 2 3 3" xfId="8866" xr:uid="{00000000-0005-0000-0000-0000021C0000}"/>
    <cellStyle name="Comma 18 2 2 3 3 2" xfId="8867" xr:uid="{00000000-0005-0000-0000-0000031C0000}"/>
    <cellStyle name="Comma 18 2 2 3 4" xfId="8868" xr:uid="{00000000-0005-0000-0000-0000041C0000}"/>
    <cellStyle name="Comma 18 2 2 4" xfId="8869" xr:uid="{00000000-0005-0000-0000-0000051C0000}"/>
    <cellStyle name="Comma 18 2 2 4 2" xfId="8870" xr:uid="{00000000-0005-0000-0000-0000061C0000}"/>
    <cellStyle name="Comma 18 2 2 4 2 2" xfId="8871" xr:uid="{00000000-0005-0000-0000-0000071C0000}"/>
    <cellStyle name="Comma 18 2 2 4 3" xfId="8872" xr:uid="{00000000-0005-0000-0000-0000081C0000}"/>
    <cellStyle name="Comma 18 2 2 5" xfId="8873" xr:uid="{00000000-0005-0000-0000-0000091C0000}"/>
    <cellStyle name="Comma 18 2 2 5 2" xfId="8874" xr:uid="{00000000-0005-0000-0000-00000A1C0000}"/>
    <cellStyle name="Comma 18 2 2 6" xfId="8875" xr:uid="{00000000-0005-0000-0000-00000B1C0000}"/>
    <cellStyle name="Comma 18 2 3" xfId="8876" xr:uid="{00000000-0005-0000-0000-00000C1C0000}"/>
    <cellStyle name="Comma 18 2 3 2" xfId="8877" xr:uid="{00000000-0005-0000-0000-00000D1C0000}"/>
    <cellStyle name="Comma 18 2 3 2 2" xfId="8878" xr:uid="{00000000-0005-0000-0000-00000E1C0000}"/>
    <cellStyle name="Comma 18 2 3 2 2 2" xfId="8879" xr:uid="{00000000-0005-0000-0000-00000F1C0000}"/>
    <cellStyle name="Comma 18 2 3 2 3" xfId="8880" xr:uid="{00000000-0005-0000-0000-0000101C0000}"/>
    <cellStyle name="Comma 18 2 3 3" xfId="8881" xr:uid="{00000000-0005-0000-0000-0000111C0000}"/>
    <cellStyle name="Comma 18 2 3 3 2" xfId="8882" xr:uid="{00000000-0005-0000-0000-0000121C0000}"/>
    <cellStyle name="Comma 18 2 3 4" xfId="8883" xr:uid="{00000000-0005-0000-0000-0000131C0000}"/>
    <cellStyle name="Comma 18 2 4" xfId="8884" xr:uid="{00000000-0005-0000-0000-0000141C0000}"/>
    <cellStyle name="Comma 18 2 4 2" xfId="8885" xr:uid="{00000000-0005-0000-0000-0000151C0000}"/>
    <cellStyle name="Comma 18 2 4 2 2" xfId="8886" xr:uid="{00000000-0005-0000-0000-0000161C0000}"/>
    <cellStyle name="Comma 18 2 4 2 2 2" xfId="8887" xr:uid="{00000000-0005-0000-0000-0000171C0000}"/>
    <cellStyle name="Comma 18 2 4 2 3" xfId="8888" xr:uid="{00000000-0005-0000-0000-0000181C0000}"/>
    <cellStyle name="Comma 18 2 4 3" xfId="8889" xr:uid="{00000000-0005-0000-0000-0000191C0000}"/>
    <cellStyle name="Comma 18 2 4 3 2" xfId="8890" xr:uid="{00000000-0005-0000-0000-00001A1C0000}"/>
    <cellStyle name="Comma 18 2 4 4" xfId="8891" xr:uid="{00000000-0005-0000-0000-00001B1C0000}"/>
    <cellStyle name="Comma 18 2 5" xfId="8892" xr:uid="{00000000-0005-0000-0000-00001C1C0000}"/>
    <cellStyle name="Comma 18 2 5 2" xfId="8893" xr:uid="{00000000-0005-0000-0000-00001D1C0000}"/>
    <cellStyle name="Comma 18 2 5 2 2" xfId="8894" xr:uid="{00000000-0005-0000-0000-00001E1C0000}"/>
    <cellStyle name="Comma 18 2 5 3" xfId="8895" xr:uid="{00000000-0005-0000-0000-00001F1C0000}"/>
    <cellStyle name="Comma 18 2 6" xfId="8896" xr:uid="{00000000-0005-0000-0000-0000201C0000}"/>
    <cellStyle name="Comma 18 2 6 2" xfId="8897" xr:uid="{00000000-0005-0000-0000-0000211C0000}"/>
    <cellStyle name="Comma 18 3" xfId="7145" xr:uid="{00000000-0005-0000-0000-0000221C0000}"/>
    <cellStyle name="Comma 18 3 2" xfId="8898" xr:uid="{00000000-0005-0000-0000-0000231C0000}"/>
    <cellStyle name="Comma 18 3 2 2" xfId="8899" xr:uid="{00000000-0005-0000-0000-0000241C0000}"/>
    <cellStyle name="Comma 18 3 2 2 2" xfId="8900" xr:uid="{00000000-0005-0000-0000-0000251C0000}"/>
    <cellStyle name="Comma 18 3 2 2 2 2" xfId="8901" xr:uid="{00000000-0005-0000-0000-0000261C0000}"/>
    <cellStyle name="Comma 18 3 2 2 3" xfId="8902" xr:uid="{00000000-0005-0000-0000-0000271C0000}"/>
    <cellStyle name="Comma 18 3 2 3" xfId="8903" xr:uid="{00000000-0005-0000-0000-0000281C0000}"/>
    <cellStyle name="Comma 18 3 2 3 2" xfId="8904" xr:uid="{00000000-0005-0000-0000-0000291C0000}"/>
    <cellStyle name="Comma 18 3 2 4" xfId="8905" xr:uid="{00000000-0005-0000-0000-00002A1C0000}"/>
    <cellStyle name="Comma 18 3 3" xfId="8906" xr:uid="{00000000-0005-0000-0000-00002B1C0000}"/>
    <cellStyle name="Comma 18 3 3 2" xfId="8907" xr:uid="{00000000-0005-0000-0000-00002C1C0000}"/>
    <cellStyle name="Comma 18 3 3 2 2" xfId="8908" xr:uid="{00000000-0005-0000-0000-00002D1C0000}"/>
    <cellStyle name="Comma 18 3 3 2 2 2" xfId="8909" xr:uid="{00000000-0005-0000-0000-00002E1C0000}"/>
    <cellStyle name="Comma 18 3 3 2 3" xfId="8910" xr:uid="{00000000-0005-0000-0000-00002F1C0000}"/>
    <cellStyle name="Comma 18 3 3 3" xfId="8911" xr:uid="{00000000-0005-0000-0000-0000301C0000}"/>
    <cellStyle name="Comma 18 3 3 3 2" xfId="8912" xr:uid="{00000000-0005-0000-0000-0000311C0000}"/>
    <cellStyle name="Comma 18 3 3 4" xfId="8913" xr:uid="{00000000-0005-0000-0000-0000321C0000}"/>
    <cellStyle name="Comma 18 3 4" xfId="8914" xr:uid="{00000000-0005-0000-0000-0000331C0000}"/>
    <cellStyle name="Comma 18 3 4 2" xfId="8915" xr:uid="{00000000-0005-0000-0000-0000341C0000}"/>
    <cellStyle name="Comma 18 3 4 2 2" xfId="8916" xr:uid="{00000000-0005-0000-0000-0000351C0000}"/>
    <cellStyle name="Comma 18 3 4 3" xfId="8917" xr:uid="{00000000-0005-0000-0000-0000361C0000}"/>
    <cellStyle name="Comma 18 3 5" xfId="8918" xr:uid="{00000000-0005-0000-0000-0000371C0000}"/>
    <cellStyle name="Comma 18 3 5 2" xfId="8919" xr:uid="{00000000-0005-0000-0000-0000381C0000}"/>
    <cellStyle name="Comma 18 4" xfId="8920" xr:uid="{00000000-0005-0000-0000-0000391C0000}"/>
    <cellStyle name="Comma 18 4 2" xfId="8921" xr:uid="{00000000-0005-0000-0000-00003A1C0000}"/>
    <cellStyle name="Comma 18 4 2 2" xfId="8922" xr:uid="{00000000-0005-0000-0000-00003B1C0000}"/>
    <cellStyle name="Comma 18 4 2 2 2" xfId="8923" xr:uid="{00000000-0005-0000-0000-00003C1C0000}"/>
    <cellStyle name="Comma 18 4 2 3" xfId="8924" xr:uid="{00000000-0005-0000-0000-00003D1C0000}"/>
    <cellStyle name="Comma 18 4 3" xfId="8925" xr:uid="{00000000-0005-0000-0000-00003E1C0000}"/>
    <cellStyle name="Comma 18 4 3 2" xfId="8926" xr:uid="{00000000-0005-0000-0000-00003F1C0000}"/>
    <cellStyle name="Comma 18 4 4" xfId="8927" xr:uid="{00000000-0005-0000-0000-0000401C0000}"/>
    <cellStyle name="Comma 18 5" xfId="8928" xr:uid="{00000000-0005-0000-0000-0000411C0000}"/>
    <cellStyle name="Comma 18 5 2" xfId="8929" xr:uid="{00000000-0005-0000-0000-0000421C0000}"/>
    <cellStyle name="Comma 18 5 2 2" xfId="8930" xr:uid="{00000000-0005-0000-0000-0000431C0000}"/>
    <cellStyle name="Comma 18 5 2 2 2" xfId="8931" xr:uid="{00000000-0005-0000-0000-0000441C0000}"/>
    <cellStyle name="Comma 18 5 2 3" xfId="8932" xr:uid="{00000000-0005-0000-0000-0000451C0000}"/>
    <cellStyle name="Comma 18 5 3" xfId="8933" xr:uid="{00000000-0005-0000-0000-0000461C0000}"/>
    <cellStyle name="Comma 18 5 3 2" xfId="8934" xr:uid="{00000000-0005-0000-0000-0000471C0000}"/>
    <cellStyle name="Comma 18 5 4" xfId="8935" xr:uid="{00000000-0005-0000-0000-0000481C0000}"/>
    <cellStyle name="Comma 18 6" xfId="8936" xr:uid="{00000000-0005-0000-0000-0000491C0000}"/>
    <cellStyle name="Comma 18 6 2" xfId="8937" xr:uid="{00000000-0005-0000-0000-00004A1C0000}"/>
    <cellStyle name="Comma 18 6 2 2" xfId="8938" xr:uid="{00000000-0005-0000-0000-00004B1C0000}"/>
    <cellStyle name="Comma 18 6 3" xfId="8939" xr:uid="{00000000-0005-0000-0000-00004C1C0000}"/>
    <cellStyle name="Comma 18 7" xfId="8940" xr:uid="{00000000-0005-0000-0000-00004D1C0000}"/>
    <cellStyle name="Comma 18 7 2" xfId="8941" xr:uid="{00000000-0005-0000-0000-00004E1C0000}"/>
    <cellStyle name="Comma 19" xfId="2485" xr:uid="{00000000-0005-0000-0000-00004F1C0000}"/>
    <cellStyle name="Comma 19 2" xfId="4517" xr:uid="{00000000-0005-0000-0000-0000501C0000}"/>
    <cellStyle name="Comma 19 3" xfId="8942" xr:uid="{00000000-0005-0000-0000-0000511C0000}"/>
    <cellStyle name="Comma 19 4" xfId="19425" xr:uid="{00000000-0005-0000-0000-0000521C0000}"/>
    <cellStyle name="Comma 2" xfId="2389" xr:uid="{00000000-0005-0000-0000-0000531C0000}"/>
    <cellStyle name="Comma 2 10" xfId="4518" xr:uid="{00000000-0005-0000-0000-0000541C0000}"/>
    <cellStyle name="Comma 2 11" xfId="4519" xr:uid="{00000000-0005-0000-0000-0000551C0000}"/>
    <cellStyle name="Comma 2 12" xfId="4520" xr:uid="{00000000-0005-0000-0000-0000561C0000}"/>
    <cellStyle name="Comma 2 12 2" xfId="7146" xr:uid="{00000000-0005-0000-0000-0000571C0000}"/>
    <cellStyle name="Comma 2 12 3" xfId="8943" xr:uid="{00000000-0005-0000-0000-0000581C0000}"/>
    <cellStyle name="Comma 2 12 4" xfId="8944" xr:uid="{00000000-0005-0000-0000-0000591C0000}"/>
    <cellStyle name="Comma 2 12 5" xfId="8945" xr:uid="{00000000-0005-0000-0000-00005A1C0000}"/>
    <cellStyle name="Comma 2 13" xfId="4521" xr:uid="{00000000-0005-0000-0000-00005B1C0000}"/>
    <cellStyle name="Comma 2 14" xfId="4522" xr:uid="{00000000-0005-0000-0000-00005C1C0000}"/>
    <cellStyle name="Comma 2 15" xfId="4523" xr:uid="{00000000-0005-0000-0000-00005D1C0000}"/>
    <cellStyle name="Comma 2 16" xfId="4524" xr:uid="{00000000-0005-0000-0000-00005E1C0000}"/>
    <cellStyle name="Comma 2 16 2" xfId="8946" xr:uid="{00000000-0005-0000-0000-00005F1C0000}"/>
    <cellStyle name="Comma 2 16 2 2" xfId="8947" xr:uid="{00000000-0005-0000-0000-0000601C0000}"/>
    <cellStyle name="Comma 2 16 2 2 2" xfId="8948" xr:uid="{00000000-0005-0000-0000-0000611C0000}"/>
    <cellStyle name="Comma 2 16 2 2 2 2" xfId="8949" xr:uid="{00000000-0005-0000-0000-0000621C0000}"/>
    <cellStyle name="Comma 2 16 2 2 2 2 2" xfId="8950" xr:uid="{00000000-0005-0000-0000-0000631C0000}"/>
    <cellStyle name="Comma 2 16 2 2 2 2 2 2" xfId="8951" xr:uid="{00000000-0005-0000-0000-0000641C0000}"/>
    <cellStyle name="Comma 2 16 2 2 2 2 3" xfId="8952" xr:uid="{00000000-0005-0000-0000-0000651C0000}"/>
    <cellStyle name="Comma 2 16 2 2 2 3" xfId="8953" xr:uid="{00000000-0005-0000-0000-0000661C0000}"/>
    <cellStyle name="Comma 2 16 2 2 2 3 2" xfId="8954" xr:uid="{00000000-0005-0000-0000-0000671C0000}"/>
    <cellStyle name="Comma 2 16 2 2 2 4" xfId="8955" xr:uid="{00000000-0005-0000-0000-0000681C0000}"/>
    <cellStyle name="Comma 2 16 2 2 3" xfId="8956" xr:uid="{00000000-0005-0000-0000-0000691C0000}"/>
    <cellStyle name="Comma 2 16 2 2 3 2" xfId="8957" xr:uid="{00000000-0005-0000-0000-00006A1C0000}"/>
    <cellStyle name="Comma 2 16 2 2 3 2 2" xfId="8958" xr:uid="{00000000-0005-0000-0000-00006B1C0000}"/>
    <cellStyle name="Comma 2 16 2 2 3 2 2 2" xfId="8959" xr:uid="{00000000-0005-0000-0000-00006C1C0000}"/>
    <cellStyle name="Comma 2 16 2 2 3 2 3" xfId="8960" xr:uid="{00000000-0005-0000-0000-00006D1C0000}"/>
    <cellStyle name="Comma 2 16 2 2 3 3" xfId="8961" xr:uid="{00000000-0005-0000-0000-00006E1C0000}"/>
    <cellStyle name="Comma 2 16 2 2 3 3 2" xfId="8962" xr:uid="{00000000-0005-0000-0000-00006F1C0000}"/>
    <cellStyle name="Comma 2 16 2 2 3 4" xfId="8963" xr:uid="{00000000-0005-0000-0000-0000701C0000}"/>
    <cellStyle name="Comma 2 16 2 2 4" xfId="8964" xr:uid="{00000000-0005-0000-0000-0000711C0000}"/>
    <cellStyle name="Comma 2 16 2 2 4 2" xfId="8965" xr:uid="{00000000-0005-0000-0000-0000721C0000}"/>
    <cellStyle name="Comma 2 16 2 2 4 2 2" xfId="8966" xr:uid="{00000000-0005-0000-0000-0000731C0000}"/>
    <cellStyle name="Comma 2 16 2 2 4 3" xfId="8967" xr:uid="{00000000-0005-0000-0000-0000741C0000}"/>
    <cellStyle name="Comma 2 16 2 2 5" xfId="8968" xr:uid="{00000000-0005-0000-0000-0000751C0000}"/>
    <cellStyle name="Comma 2 16 2 2 5 2" xfId="8969" xr:uid="{00000000-0005-0000-0000-0000761C0000}"/>
    <cellStyle name="Comma 2 16 2 2 6" xfId="8970" xr:uid="{00000000-0005-0000-0000-0000771C0000}"/>
    <cellStyle name="Comma 2 16 2 3" xfId="8971" xr:uid="{00000000-0005-0000-0000-0000781C0000}"/>
    <cellStyle name="Comma 2 16 2 3 2" xfId="8972" xr:uid="{00000000-0005-0000-0000-0000791C0000}"/>
    <cellStyle name="Comma 2 16 2 3 2 2" xfId="8973" xr:uid="{00000000-0005-0000-0000-00007A1C0000}"/>
    <cellStyle name="Comma 2 16 2 3 2 2 2" xfId="8974" xr:uid="{00000000-0005-0000-0000-00007B1C0000}"/>
    <cellStyle name="Comma 2 16 2 3 2 3" xfId="8975" xr:uid="{00000000-0005-0000-0000-00007C1C0000}"/>
    <cellStyle name="Comma 2 16 2 3 3" xfId="8976" xr:uid="{00000000-0005-0000-0000-00007D1C0000}"/>
    <cellStyle name="Comma 2 16 2 3 3 2" xfId="8977" xr:uid="{00000000-0005-0000-0000-00007E1C0000}"/>
    <cellStyle name="Comma 2 16 2 3 4" xfId="8978" xr:uid="{00000000-0005-0000-0000-00007F1C0000}"/>
    <cellStyle name="Comma 2 16 2 4" xfId="8979" xr:uid="{00000000-0005-0000-0000-0000801C0000}"/>
    <cellStyle name="Comma 2 16 2 4 2" xfId="8980" xr:uid="{00000000-0005-0000-0000-0000811C0000}"/>
    <cellStyle name="Comma 2 16 2 4 2 2" xfId="8981" xr:uid="{00000000-0005-0000-0000-0000821C0000}"/>
    <cellStyle name="Comma 2 16 2 4 2 2 2" xfId="8982" xr:uid="{00000000-0005-0000-0000-0000831C0000}"/>
    <cellStyle name="Comma 2 16 2 4 2 3" xfId="8983" xr:uid="{00000000-0005-0000-0000-0000841C0000}"/>
    <cellStyle name="Comma 2 16 2 4 3" xfId="8984" xr:uid="{00000000-0005-0000-0000-0000851C0000}"/>
    <cellStyle name="Comma 2 16 2 4 3 2" xfId="8985" xr:uid="{00000000-0005-0000-0000-0000861C0000}"/>
    <cellStyle name="Comma 2 16 2 4 4" xfId="8986" xr:uid="{00000000-0005-0000-0000-0000871C0000}"/>
    <cellStyle name="Comma 2 16 2 5" xfId="8987" xr:uid="{00000000-0005-0000-0000-0000881C0000}"/>
    <cellStyle name="Comma 2 16 2 5 2" xfId="8988" xr:uid="{00000000-0005-0000-0000-0000891C0000}"/>
    <cellStyle name="Comma 2 16 2 5 2 2" xfId="8989" xr:uid="{00000000-0005-0000-0000-00008A1C0000}"/>
    <cellStyle name="Comma 2 16 2 5 3" xfId="8990" xr:uid="{00000000-0005-0000-0000-00008B1C0000}"/>
    <cellStyle name="Comma 2 16 2 6" xfId="8991" xr:uid="{00000000-0005-0000-0000-00008C1C0000}"/>
    <cellStyle name="Comma 2 16 2 6 2" xfId="8992" xr:uid="{00000000-0005-0000-0000-00008D1C0000}"/>
    <cellStyle name="Comma 2 16 2 7" xfId="8993" xr:uid="{00000000-0005-0000-0000-00008E1C0000}"/>
    <cellStyle name="Comma 2 16 3" xfId="8994" xr:uid="{00000000-0005-0000-0000-00008F1C0000}"/>
    <cellStyle name="Comma 2 16 3 2" xfId="8995" xr:uid="{00000000-0005-0000-0000-0000901C0000}"/>
    <cellStyle name="Comma 2 16 3 2 2" xfId="8996" xr:uid="{00000000-0005-0000-0000-0000911C0000}"/>
    <cellStyle name="Comma 2 16 3 2 2 2" xfId="8997" xr:uid="{00000000-0005-0000-0000-0000921C0000}"/>
    <cellStyle name="Comma 2 16 3 2 2 2 2" xfId="8998" xr:uid="{00000000-0005-0000-0000-0000931C0000}"/>
    <cellStyle name="Comma 2 16 3 2 2 3" xfId="8999" xr:uid="{00000000-0005-0000-0000-0000941C0000}"/>
    <cellStyle name="Comma 2 16 3 2 3" xfId="9000" xr:uid="{00000000-0005-0000-0000-0000951C0000}"/>
    <cellStyle name="Comma 2 16 3 2 3 2" xfId="9001" xr:uid="{00000000-0005-0000-0000-0000961C0000}"/>
    <cellStyle name="Comma 2 16 3 2 4" xfId="9002" xr:uid="{00000000-0005-0000-0000-0000971C0000}"/>
    <cellStyle name="Comma 2 16 3 3" xfId="9003" xr:uid="{00000000-0005-0000-0000-0000981C0000}"/>
    <cellStyle name="Comma 2 16 3 3 2" xfId="9004" xr:uid="{00000000-0005-0000-0000-0000991C0000}"/>
    <cellStyle name="Comma 2 16 3 3 2 2" xfId="9005" xr:uid="{00000000-0005-0000-0000-00009A1C0000}"/>
    <cellStyle name="Comma 2 16 3 3 2 2 2" xfId="9006" xr:uid="{00000000-0005-0000-0000-00009B1C0000}"/>
    <cellStyle name="Comma 2 16 3 3 2 3" xfId="9007" xr:uid="{00000000-0005-0000-0000-00009C1C0000}"/>
    <cellStyle name="Comma 2 16 3 3 3" xfId="9008" xr:uid="{00000000-0005-0000-0000-00009D1C0000}"/>
    <cellStyle name="Comma 2 16 3 3 3 2" xfId="9009" xr:uid="{00000000-0005-0000-0000-00009E1C0000}"/>
    <cellStyle name="Comma 2 16 3 3 4" xfId="9010" xr:uid="{00000000-0005-0000-0000-00009F1C0000}"/>
    <cellStyle name="Comma 2 16 3 4" xfId="9011" xr:uid="{00000000-0005-0000-0000-0000A01C0000}"/>
    <cellStyle name="Comma 2 16 3 4 2" xfId="9012" xr:uid="{00000000-0005-0000-0000-0000A11C0000}"/>
    <cellStyle name="Comma 2 16 3 4 2 2" xfId="9013" xr:uid="{00000000-0005-0000-0000-0000A21C0000}"/>
    <cellStyle name="Comma 2 16 3 4 3" xfId="9014" xr:uid="{00000000-0005-0000-0000-0000A31C0000}"/>
    <cellStyle name="Comma 2 16 3 5" xfId="9015" xr:uid="{00000000-0005-0000-0000-0000A41C0000}"/>
    <cellStyle name="Comma 2 16 3 5 2" xfId="9016" xr:uid="{00000000-0005-0000-0000-0000A51C0000}"/>
    <cellStyle name="Comma 2 16 3 6" xfId="9017" xr:uid="{00000000-0005-0000-0000-0000A61C0000}"/>
    <cellStyle name="Comma 2 16 4" xfId="9018" xr:uid="{00000000-0005-0000-0000-0000A71C0000}"/>
    <cellStyle name="Comma 2 16 4 2" xfId="9019" xr:uid="{00000000-0005-0000-0000-0000A81C0000}"/>
    <cellStyle name="Comma 2 16 4 2 2" xfId="9020" xr:uid="{00000000-0005-0000-0000-0000A91C0000}"/>
    <cellStyle name="Comma 2 16 4 2 2 2" xfId="9021" xr:uid="{00000000-0005-0000-0000-0000AA1C0000}"/>
    <cellStyle name="Comma 2 16 4 2 3" xfId="9022" xr:uid="{00000000-0005-0000-0000-0000AB1C0000}"/>
    <cellStyle name="Comma 2 16 4 3" xfId="9023" xr:uid="{00000000-0005-0000-0000-0000AC1C0000}"/>
    <cellStyle name="Comma 2 16 4 3 2" xfId="9024" xr:uid="{00000000-0005-0000-0000-0000AD1C0000}"/>
    <cellStyle name="Comma 2 16 4 4" xfId="9025" xr:uid="{00000000-0005-0000-0000-0000AE1C0000}"/>
    <cellStyle name="Comma 2 16 5" xfId="9026" xr:uid="{00000000-0005-0000-0000-0000AF1C0000}"/>
    <cellStyle name="Comma 2 16 5 2" xfId="9027" xr:uid="{00000000-0005-0000-0000-0000B01C0000}"/>
    <cellStyle name="Comma 2 16 5 2 2" xfId="9028" xr:uid="{00000000-0005-0000-0000-0000B11C0000}"/>
    <cellStyle name="Comma 2 16 5 2 2 2" xfId="9029" xr:uid="{00000000-0005-0000-0000-0000B21C0000}"/>
    <cellStyle name="Comma 2 16 5 2 3" xfId="9030" xr:uid="{00000000-0005-0000-0000-0000B31C0000}"/>
    <cellStyle name="Comma 2 16 5 3" xfId="9031" xr:uid="{00000000-0005-0000-0000-0000B41C0000}"/>
    <cellStyle name="Comma 2 16 5 3 2" xfId="9032" xr:uid="{00000000-0005-0000-0000-0000B51C0000}"/>
    <cellStyle name="Comma 2 16 5 4" xfId="9033" xr:uid="{00000000-0005-0000-0000-0000B61C0000}"/>
    <cellStyle name="Comma 2 16 6" xfId="9034" xr:uid="{00000000-0005-0000-0000-0000B71C0000}"/>
    <cellStyle name="Comma 2 16 6 2" xfId="9035" xr:uid="{00000000-0005-0000-0000-0000B81C0000}"/>
    <cellStyle name="Comma 2 16 6 2 2" xfId="9036" xr:uid="{00000000-0005-0000-0000-0000B91C0000}"/>
    <cellStyle name="Comma 2 16 6 3" xfId="9037" xr:uid="{00000000-0005-0000-0000-0000BA1C0000}"/>
    <cellStyle name="Comma 2 16 7" xfId="9038" xr:uid="{00000000-0005-0000-0000-0000BB1C0000}"/>
    <cellStyle name="Comma 2 16 7 2" xfId="9039" xr:uid="{00000000-0005-0000-0000-0000BC1C0000}"/>
    <cellStyle name="Comma 2 17" xfId="4525" xr:uid="{00000000-0005-0000-0000-0000BD1C0000}"/>
    <cellStyle name="Comma 2 18" xfId="4526" xr:uid="{00000000-0005-0000-0000-0000BE1C0000}"/>
    <cellStyle name="Comma 2 18 2" xfId="9040" xr:uid="{00000000-0005-0000-0000-0000BF1C0000}"/>
    <cellStyle name="Comma 2 19" xfId="4527" xr:uid="{00000000-0005-0000-0000-0000C01C0000}"/>
    <cellStyle name="Comma 2 19 2" xfId="9041" xr:uid="{00000000-0005-0000-0000-0000C11C0000}"/>
    <cellStyle name="Comma 2 2" xfId="2486" xr:uid="{00000000-0005-0000-0000-0000C21C0000}"/>
    <cellStyle name="Comma 2 2 10" xfId="9042" xr:uid="{00000000-0005-0000-0000-0000C31C0000}"/>
    <cellStyle name="Comma 2 2 11" xfId="19467" xr:uid="{00000000-0005-0000-0000-0000C41C0000}"/>
    <cellStyle name="Comma 2 2 2" xfId="4528" xr:uid="{00000000-0005-0000-0000-0000C51C0000}"/>
    <cellStyle name="Comma 2 2 2 2" xfId="7147" xr:uid="{00000000-0005-0000-0000-0000C61C0000}"/>
    <cellStyle name="Comma 2 2 2 2 2" xfId="7148" xr:uid="{00000000-0005-0000-0000-0000C71C0000}"/>
    <cellStyle name="Comma 2 2 2 2 2 2" xfId="9043" xr:uid="{00000000-0005-0000-0000-0000C81C0000}"/>
    <cellStyle name="Comma 2 2 2 2 3" xfId="7149" xr:uid="{00000000-0005-0000-0000-0000C91C0000}"/>
    <cellStyle name="Comma 2 2 2 3" xfId="7150" xr:uid="{00000000-0005-0000-0000-0000CA1C0000}"/>
    <cellStyle name="Comma 2 2 3" xfId="4529" xr:uid="{00000000-0005-0000-0000-0000CB1C0000}"/>
    <cellStyle name="Comma 2 2 3 2" xfId="9044" xr:uid="{00000000-0005-0000-0000-0000CC1C0000}"/>
    <cellStyle name="Comma 2 2 3 3" xfId="9045" xr:uid="{00000000-0005-0000-0000-0000CD1C0000}"/>
    <cellStyle name="Comma 2 2 4" xfId="4530" xr:uid="{00000000-0005-0000-0000-0000CE1C0000}"/>
    <cellStyle name="Comma 2 2 4 2" xfId="9046" xr:uid="{00000000-0005-0000-0000-0000CF1C0000}"/>
    <cellStyle name="Comma 2 2 4 3" xfId="9047" xr:uid="{00000000-0005-0000-0000-0000D01C0000}"/>
    <cellStyle name="Comma 2 2 5" xfId="4531" xr:uid="{00000000-0005-0000-0000-0000D11C0000}"/>
    <cellStyle name="Comma 2 2 5 2" xfId="9048" xr:uid="{00000000-0005-0000-0000-0000D21C0000}"/>
    <cellStyle name="Comma 2 2 5 3" xfId="9049" xr:uid="{00000000-0005-0000-0000-0000D31C0000}"/>
    <cellStyle name="Comma 2 2 6" xfId="7151" xr:uid="{00000000-0005-0000-0000-0000D41C0000}"/>
    <cellStyle name="Comma 2 2 7" xfId="7152" xr:uid="{00000000-0005-0000-0000-0000D51C0000}"/>
    <cellStyle name="Comma 2 2 8" xfId="7153" xr:uid="{00000000-0005-0000-0000-0000D61C0000}"/>
    <cellStyle name="Comma 2 2 9" xfId="7991" xr:uid="{00000000-0005-0000-0000-0000D71C0000}"/>
    <cellStyle name="Comma 2 20" xfId="9050" xr:uid="{00000000-0005-0000-0000-0000D81C0000}"/>
    <cellStyle name="Comma 2 3" xfId="2464" xr:uid="{00000000-0005-0000-0000-0000D91C0000}"/>
    <cellStyle name="Comma 2 3 10" xfId="7992" xr:uid="{00000000-0005-0000-0000-0000DA1C0000}"/>
    <cellStyle name="Comma 2 3 2" xfId="4532" xr:uid="{00000000-0005-0000-0000-0000DB1C0000}"/>
    <cellStyle name="Comma 2 3 2 10" xfId="9051" xr:uid="{00000000-0005-0000-0000-0000DC1C0000}"/>
    <cellStyle name="Comma 2 3 2 10 2" xfId="9052" xr:uid="{00000000-0005-0000-0000-0000DD1C0000}"/>
    <cellStyle name="Comma 2 3 2 10 2 2" xfId="9053" xr:uid="{00000000-0005-0000-0000-0000DE1C0000}"/>
    <cellStyle name="Comma 2 3 2 10 2 2 2" xfId="9054" xr:uid="{00000000-0005-0000-0000-0000DF1C0000}"/>
    <cellStyle name="Comma 2 3 2 10 2 3" xfId="9055" xr:uid="{00000000-0005-0000-0000-0000E01C0000}"/>
    <cellStyle name="Comma 2 3 2 10 3" xfId="9056" xr:uid="{00000000-0005-0000-0000-0000E11C0000}"/>
    <cellStyle name="Comma 2 3 2 10 3 2" xfId="9057" xr:uid="{00000000-0005-0000-0000-0000E21C0000}"/>
    <cellStyle name="Comma 2 3 2 10 4" xfId="9058" xr:uid="{00000000-0005-0000-0000-0000E31C0000}"/>
    <cellStyle name="Comma 2 3 2 11" xfId="9059" xr:uid="{00000000-0005-0000-0000-0000E41C0000}"/>
    <cellStyle name="Comma 2 3 2 11 2" xfId="9060" xr:uid="{00000000-0005-0000-0000-0000E51C0000}"/>
    <cellStyle name="Comma 2 3 2 11 2 2" xfId="9061" xr:uid="{00000000-0005-0000-0000-0000E61C0000}"/>
    <cellStyle name="Comma 2 3 2 11 3" xfId="9062" xr:uid="{00000000-0005-0000-0000-0000E71C0000}"/>
    <cellStyle name="Comma 2 3 2 12" xfId="9063" xr:uid="{00000000-0005-0000-0000-0000E81C0000}"/>
    <cellStyle name="Comma 2 3 2 12 2" xfId="9064" xr:uid="{00000000-0005-0000-0000-0000E91C0000}"/>
    <cellStyle name="Comma 2 3 2 2" xfId="7154" xr:uid="{00000000-0005-0000-0000-0000EA1C0000}"/>
    <cellStyle name="Comma 2 3 2 2 2" xfId="7155" xr:uid="{00000000-0005-0000-0000-0000EB1C0000}"/>
    <cellStyle name="Comma 2 3 2 2 2 2" xfId="7156" xr:uid="{00000000-0005-0000-0000-0000EC1C0000}"/>
    <cellStyle name="Comma 2 3 2 2 2 2 2" xfId="7157" xr:uid="{00000000-0005-0000-0000-0000ED1C0000}"/>
    <cellStyle name="Comma 2 3 2 2 2 2 2 2" xfId="7993" xr:uid="{00000000-0005-0000-0000-0000EE1C0000}"/>
    <cellStyle name="Comma 2 3 2 2 2 2 2 2 2" xfId="7994" xr:uid="{00000000-0005-0000-0000-0000EF1C0000}"/>
    <cellStyle name="Comma 2 3 2 2 2 2 2 2 2 2" xfId="9065" xr:uid="{00000000-0005-0000-0000-0000F01C0000}"/>
    <cellStyle name="Comma 2 3 2 2 2 2 2 2 3" xfId="9066" xr:uid="{00000000-0005-0000-0000-0000F11C0000}"/>
    <cellStyle name="Comma 2 3 2 2 2 2 2 3" xfId="9067" xr:uid="{00000000-0005-0000-0000-0000F21C0000}"/>
    <cellStyle name="Comma 2 3 2 2 2 2 2 3 2" xfId="9068" xr:uid="{00000000-0005-0000-0000-0000F31C0000}"/>
    <cellStyle name="Comma 2 3 2 2 2 2 3" xfId="7158" xr:uid="{00000000-0005-0000-0000-0000F41C0000}"/>
    <cellStyle name="Comma 2 3 2 2 2 2 3 2" xfId="9069" xr:uid="{00000000-0005-0000-0000-0000F51C0000}"/>
    <cellStyle name="Comma 2 3 2 2 2 2 3 2 2" xfId="9070" xr:uid="{00000000-0005-0000-0000-0000F61C0000}"/>
    <cellStyle name="Comma 2 3 2 2 2 2 3 2 2 2" xfId="9071" xr:uid="{00000000-0005-0000-0000-0000F71C0000}"/>
    <cellStyle name="Comma 2 3 2 2 2 2 3 2 3" xfId="9072" xr:uid="{00000000-0005-0000-0000-0000F81C0000}"/>
    <cellStyle name="Comma 2 3 2 2 2 2 3 3" xfId="9073" xr:uid="{00000000-0005-0000-0000-0000F91C0000}"/>
    <cellStyle name="Comma 2 3 2 2 2 2 3 3 2" xfId="9074" xr:uid="{00000000-0005-0000-0000-0000FA1C0000}"/>
    <cellStyle name="Comma 2 3 2 2 2 2 4" xfId="7159" xr:uid="{00000000-0005-0000-0000-0000FB1C0000}"/>
    <cellStyle name="Comma 2 3 2 2 2 2 4 2" xfId="9075" xr:uid="{00000000-0005-0000-0000-0000FC1C0000}"/>
    <cellStyle name="Comma 2 3 2 2 2 2 4 2 2" xfId="9076" xr:uid="{00000000-0005-0000-0000-0000FD1C0000}"/>
    <cellStyle name="Comma 2 3 2 2 2 2 5" xfId="7995" xr:uid="{00000000-0005-0000-0000-0000FE1C0000}"/>
    <cellStyle name="Comma 2 3 2 2 2 2 5 2" xfId="9077" xr:uid="{00000000-0005-0000-0000-0000FF1C0000}"/>
    <cellStyle name="Comma 2 3 2 2 2 3" xfId="7160" xr:uid="{00000000-0005-0000-0000-0000001D0000}"/>
    <cellStyle name="Comma 2 3 2 2 2 3 2" xfId="9078" xr:uid="{00000000-0005-0000-0000-0000011D0000}"/>
    <cellStyle name="Comma 2 3 2 2 2 3 2 2" xfId="9079" xr:uid="{00000000-0005-0000-0000-0000021D0000}"/>
    <cellStyle name="Comma 2 3 2 2 2 3 2 2 2" xfId="9080" xr:uid="{00000000-0005-0000-0000-0000031D0000}"/>
    <cellStyle name="Comma 2 3 2 2 2 3 2 3" xfId="9081" xr:uid="{00000000-0005-0000-0000-0000041D0000}"/>
    <cellStyle name="Comma 2 3 2 2 2 3 3" xfId="9082" xr:uid="{00000000-0005-0000-0000-0000051D0000}"/>
    <cellStyle name="Comma 2 3 2 2 2 3 3 2" xfId="9083" xr:uid="{00000000-0005-0000-0000-0000061D0000}"/>
    <cellStyle name="Comma 2 3 2 2 2 4" xfId="7161" xr:uid="{00000000-0005-0000-0000-0000071D0000}"/>
    <cellStyle name="Comma 2 3 2 2 2 4 2" xfId="9084" xr:uid="{00000000-0005-0000-0000-0000081D0000}"/>
    <cellStyle name="Comma 2 3 2 2 2 4 2 2" xfId="9085" xr:uid="{00000000-0005-0000-0000-0000091D0000}"/>
    <cellStyle name="Comma 2 3 2 2 2 4 2 2 2" xfId="9086" xr:uid="{00000000-0005-0000-0000-00000A1D0000}"/>
    <cellStyle name="Comma 2 3 2 2 2 4 2 3" xfId="9087" xr:uid="{00000000-0005-0000-0000-00000B1D0000}"/>
    <cellStyle name="Comma 2 3 2 2 2 4 3" xfId="9088" xr:uid="{00000000-0005-0000-0000-00000C1D0000}"/>
    <cellStyle name="Comma 2 3 2 2 2 4 3 2" xfId="9089" xr:uid="{00000000-0005-0000-0000-00000D1D0000}"/>
    <cellStyle name="Comma 2 3 2 2 2 5" xfId="7996" xr:uid="{00000000-0005-0000-0000-00000E1D0000}"/>
    <cellStyle name="Comma 2 3 2 2 2 5 2" xfId="9090" xr:uid="{00000000-0005-0000-0000-00000F1D0000}"/>
    <cellStyle name="Comma 2 3 2 2 2 5 2 2" xfId="9091" xr:uid="{00000000-0005-0000-0000-0000101D0000}"/>
    <cellStyle name="Comma 2 3 2 2 2 5 3" xfId="9092" xr:uid="{00000000-0005-0000-0000-0000111D0000}"/>
    <cellStyle name="Comma 2 3 2 2 2 6" xfId="9093" xr:uid="{00000000-0005-0000-0000-0000121D0000}"/>
    <cellStyle name="Comma 2 3 2 2 2 6 2" xfId="9094" xr:uid="{00000000-0005-0000-0000-0000131D0000}"/>
    <cellStyle name="Comma 2 3 2 2 3" xfId="7162" xr:uid="{00000000-0005-0000-0000-0000141D0000}"/>
    <cellStyle name="Comma 2 3 2 2 3 2" xfId="9095" xr:uid="{00000000-0005-0000-0000-0000151D0000}"/>
    <cellStyle name="Comma 2 3 2 2 3 2 2" xfId="9096" xr:uid="{00000000-0005-0000-0000-0000161D0000}"/>
    <cellStyle name="Comma 2 3 2 2 3 2 2 2" xfId="9097" xr:uid="{00000000-0005-0000-0000-0000171D0000}"/>
    <cellStyle name="Comma 2 3 2 2 3 2 2 2 2" xfId="9098" xr:uid="{00000000-0005-0000-0000-0000181D0000}"/>
    <cellStyle name="Comma 2 3 2 2 3 2 2 3" xfId="9099" xr:uid="{00000000-0005-0000-0000-0000191D0000}"/>
    <cellStyle name="Comma 2 3 2 2 3 2 3" xfId="9100" xr:uid="{00000000-0005-0000-0000-00001A1D0000}"/>
    <cellStyle name="Comma 2 3 2 2 3 2 3 2" xfId="9101" xr:uid="{00000000-0005-0000-0000-00001B1D0000}"/>
    <cellStyle name="Comma 2 3 2 2 3 2 4" xfId="9102" xr:uid="{00000000-0005-0000-0000-00001C1D0000}"/>
    <cellStyle name="Comma 2 3 2 2 3 3" xfId="9103" xr:uid="{00000000-0005-0000-0000-00001D1D0000}"/>
    <cellStyle name="Comma 2 3 2 2 3 3 2" xfId="9104" xr:uid="{00000000-0005-0000-0000-00001E1D0000}"/>
    <cellStyle name="Comma 2 3 2 2 3 3 2 2" xfId="9105" xr:uid="{00000000-0005-0000-0000-00001F1D0000}"/>
    <cellStyle name="Comma 2 3 2 2 3 3 2 2 2" xfId="9106" xr:uid="{00000000-0005-0000-0000-0000201D0000}"/>
    <cellStyle name="Comma 2 3 2 2 3 3 2 3" xfId="9107" xr:uid="{00000000-0005-0000-0000-0000211D0000}"/>
    <cellStyle name="Comma 2 3 2 2 3 3 3" xfId="9108" xr:uid="{00000000-0005-0000-0000-0000221D0000}"/>
    <cellStyle name="Comma 2 3 2 2 3 3 3 2" xfId="9109" xr:uid="{00000000-0005-0000-0000-0000231D0000}"/>
    <cellStyle name="Comma 2 3 2 2 3 3 4" xfId="9110" xr:uid="{00000000-0005-0000-0000-0000241D0000}"/>
    <cellStyle name="Comma 2 3 2 2 3 4" xfId="9111" xr:uid="{00000000-0005-0000-0000-0000251D0000}"/>
    <cellStyle name="Comma 2 3 2 2 3 4 2" xfId="9112" xr:uid="{00000000-0005-0000-0000-0000261D0000}"/>
    <cellStyle name="Comma 2 3 2 2 3 4 2 2" xfId="9113" xr:uid="{00000000-0005-0000-0000-0000271D0000}"/>
    <cellStyle name="Comma 2 3 2 2 3 4 3" xfId="9114" xr:uid="{00000000-0005-0000-0000-0000281D0000}"/>
    <cellStyle name="Comma 2 3 2 2 3 5" xfId="9115" xr:uid="{00000000-0005-0000-0000-0000291D0000}"/>
    <cellStyle name="Comma 2 3 2 2 3 5 2" xfId="9116" xr:uid="{00000000-0005-0000-0000-00002A1D0000}"/>
    <cellStyle name="Comma 2 3 2 2 4" xfId="7163" xr:uid="{00000000-0005-0000-0000-00002B1D0000}"/>
    <cellStyle name="Comma 2 3 2 2 4 2" xfId="9117" xr:uid="{00000000-0005-0000-0000-00002C1D0000}"/>
    <cellStyle name="Comma 2 3 2 2 4 2 2" xfId="9118" xr:uid="{00000000-0005-0000-0000-00002D1D0000}"/>
    <cellStyle name="Comma 2 3 2 2 4 2 2 2" xfId="9119" xr:uid="{00000000-0005-0000-0000-00002E1D0000}"/>
    <cellStyle name="Comma 2 3 2 2 4 2 3" xfId="9120" xr:uid="{00000000-0005-0000-0000-00002F1D0000}"/>
    <cellStyle name="Comma 2 3 2 2 4 3" xfId="9121" xr:uid="{00000000-0005-0000-0000-0000301D0000}"/>
    <cellStyle name="Comma 2 3 2 2 4 3 2" xfId="9122" xr:uid="{00000000-0005-0000-0000-0000311D0000}"/>
    <cellStyle name="Comma 2 3 2 2 5" xfId="7164" xr:uid="{00000000-0005-0000-0000-0000321D0000}"/>
    <cellStyle name="Comma 2 3 2 2 5 2" xfId="9123" xr:uid="{00000000-0005-0000-0000-0000331D0000}"/>
    <cellStyle name="Comma 2 3 2 2 5 2 2" xfId="9124" xr:uid="{00000000-0005-0000-0000-0000341D0000}"/>
    <cellStyle name="Comma 2 3 2 2 5 2 2 2" xfId="9125" xr:uid="{00000000-0005-0000-0000-0000351D0000}"/>
    <cellStyle name="Comma 2 3 2 2 5 2 3" xfId="9126" xr:uid="{00000000-0005-0000-0000-0000361D0000}"/>
    <cellStyle name="Comma 2 3 2 2 5 3" xfId="9127" xr:uid="{00000000-0005-0000-0000-0000371D0000}"/>
    <cellStyle name="Comma 2 3 2 2 5 3 2" xfId="9128" xr:uid="{00000000-0005-0000-0000-0000381D0000}"/>
    <cellStyle name="Comma 2 3 2 2 6" xfId="7165" xr:uid="{00000000-0005-0000-0000-0000391D0000}"/>
    <cellStyle name="Comma 2 3 2 2 6 2" xfId="9129" xr:uid="{00000000-0005-0000-0000-00003A1D0000}"/>
    <cellStyle name="Comma 2 3 2 2 6 2 2" xfId="9130" xr:uid="{00000000-0005-0000-0000-00003B1D0000}"/>
    <cellStyle name="Comma 2 3 2 2 7" xfId="7997" xr:uid="{00000000-0005-0000-0000-00003C1D0000}"/>
    <cellStyle name="Comma 2 3 2 2 7 2" xfId="9131" xr:uid="{00000000-0005-0000-0000-00003D1D0000}"/>
    <cellStyle name="Comma 2 3 2 3" xfId="7166" xr:uid="{00000000-0005-0000-0000-00003E1D0000}"/>
    <cellStyle name="Comma 2 3 2 3 2" xfId="9132" xr:uid="{00000000-0005-0000-0000-00003F1D0000}"/>
    <cellStyle name="Comma 2 3 2 3 2 2" xfId="9133" xr:uid="{00000000-0005-0000-0000-0000401D0000}"/>
    <cellStyle name="Comma 2 3 2 3 2 2 2" xfId="9134" xr:uid="{00000000-0005-0000-0000-0000411D0000}"/>
    <cellStyle name="Comma 2 3 2 3 2 2 2 2" xfId="9135" xr:uid="{00000000-0005-0000-0000-0000421D0000}"/>
    <cellStyle name="Comma 2 3 2 3 2 2 2 2 2" xfId="9136" xr:uid="{00000000-0005-0000-0000-0000431D0000}"/>
    <cellStyle name="Comma 2 3 2 3 2 2 2 2 2 2" xfId="9137" xr:uid="{00000000-0005-0000-0000-0000441D0000}"/>
    <cellStyle name="Comma 2 3 2 3 2 2 2 2 3" xfId="9138" xr:uid="{00000000-0005-0000-0000-0000451D0000}"/>
    <cellStyle name="Comma 2 3 2 3 2 2 2 3" xfId="9139" xr:uid="{00000000-0005-0000-0000-0000461D0000}"/>
    <cellStyle name="Comma 2 3 2 3 2 2 2 3 2" xfId="9140" xr:uid="{00000000-0005-0000-0000-0000471D0000}"/>
    <cellStyle name="Comma 2 3 2 3 2 2 2 4" xfId="9141" xr:uid="{00000000-0005-0000-0000-0000481D0000}"/>
    <cellStyle name="Comma 2 3 2 3 2 2 3" xfId="9142" xr:uid="{00000000-0005-0000-0000-0000491D0000}"/>
    <cellStyle name="Comma 2 3 2 3 2 2 3 2" xfId="9143" xr:uid="{00000000-0005-0000-0000-00004A1D0000}"/>
    <cellStyle name="Comma 2 3 2 3 2 2 3 2 2" xfId="9144" xr:uid="{00000000-0005-0000-0000-00004B1D0000}"/>
    <cellStyle name="Comma 2 3 2 3 2 2 3 2 2 2" xfId="9145" xr:uid="{00000000-0005-0000-0000-00004C1D0000}"/>
    <cellStyle name="Comma 2 3 2 3 2 2 3 2 3" xfId="9146" xr:uid="{00000000-0005-0000-0000-00004D1D0000}"/>
    <cellStyle name="Comma 2 3 2 3 2 2 3 3" xfId="9147" xr:uid="{00000000-0005-0000-0000-00004E1D0000}"/>
    <cellStyle name="Comma 2 3 2 3 2 2 3 3 2" xfId="9148" xr:uid="{00000000-0005-0000-0000-00004F1D0000}"/>
    <cellStyle name="Comma 2 3 2 3 2 2 3 4" xfId="9149" xr:uid="{00000000-0005-0000-0000-0000501D0000}"/>
    <cellStyle name="Comma 2 3 2 3 2 2 4" xfId="9150" xr:uid="{00000000-0005-0000-0000-0000511D0000}"/>
    <cellStyle name="Comma 2 3 2 3 2 2 4 2" xfId="9151" xr:uid="{00000000-0005-0000-0000-0000521D0000}"/>
    <cellStyle name="Comma 2 3 2 3 2 2 4 2 2" xfId="9152" xr:uid="{00000000-0005-0000-0000-0000531D0000}"/>
    <cellStyle name="Comma 2 3 2 3 2 2 4 3" xfId="9153" xr:uid="{00000000-0005-0000-0000-0000541D0000}"/>
    <cellStyle name="Comma 2 3 2 3 2 2 5" xfId="9154" xr:uid="{00000000-0005-0000-0000-0000551D0000}"/>
    <cellStyle name="Comma 2 3 2 3 2 2 5 2" xfId="9155" xr:uid="{00000000-0005-0000-0000-0000561D0000}"/>
    <cellStyle name="Comma 2 3 2 3 2 2 6" xfId="9156" xr:uid="{00000000-0005-0000-0000-0000571D0000}"/>
    <cellStyle name="Comma 2 3 2 3 2 3" xfId="9157" xr:uid="{00000000-0005-0000-0000-0000581D0000}"/>
    <cellStyle name="Comma 2 3 2 3 2 3 2" xfId="9158" xr:uid="{00000000-0005-0000-0000-0000591D0000}"/>
    <cellStyle name="Comma 2 3 2 3 2 3 2 2" xfId="9159" xr:uid="{00000000-0005-0000-0000-00005A1D0000}"/>
    <cellStyle name="Comma 2 3 2 3 2 3 2 2 2" xfId="9160" xr:uid="{00000000-0005-0000-0000-00005B1D0000}"/>
    <cellStyle name="Comma 2 3 2 3 2 3 2 3" xfId="9161" xr:uid="{00000000-0005-0000-0000-00005C1D0000}"/>
    <cellStyle name="Comma 2 3 2 3 2 3 3" xfId="9162" xr:uid="{00000000-0005-0000-0000-00005D1D0000}"/>
    <cellStyle name="Comma 2 3 2 3 2 3 3 2" xfId="9163" xr:uid="{00000000-0005-0000-0000-00005E1D0000}"/>
    <cellStyle name="Comma 2 3 2 3 2 3 4" xfId="9164" xr:uid="{00000000-0005-0000-0000-00005F1D0000}"/>
    <cellStyle name="Comma 2 3 2 3 2 4" xfId="9165" xr:uid="{00000000-0005-0000-0000-0000601D0000}"/>
    <cellStyle name="Comma 2 3 2 3 2 4 2" xfId="9166" xr:uid="{00000000-0005-0000-0000-0000611D0000}"/>
    <cellStyle name="Comma 2 3 2 3 2 4 2 2" xfId="9167" xr:uid="{00000000-0005-0000-0000-0000621D0000}"/>
    <cellStyle name="Comma 2 3 2 3 2 4 2 2 2" xfId="9168" xr:uid="{00000000-0005-0000-0000-0000631D0000}"/>
    <cellStyle name="Comma 2 3 2 3 2 4 2 3" xfId="9169" xr:uid="{00000000-0005-0000-0000-0000641D0000}"/>
    <cellStyle name="Comma 2 3 2 3 2 4 3" xfId="9170" xr:uid="{00000000-0005-0000-0000-0000651D0000}"/>
    <cellStyle name="Comma 2 3 2 3 2 4 3 2" xfId="9171" xr:uid="{00000000-0005-0000-0000-0000661D0000}"/>
    <cellStyle name="Comma 2 3 2 3 2 4 4" xfId="9172" xr:uid="{00000000-0005-0000-0000-0000671D0000}"/>
    <cellStyle name="Comma 2 3 2 3 2 5" xfId="9173" xr:uid="{00000000-0005-0000-0000-0000681D0000}"/>
    <cellStyle name="Comma 2 3 2 3 2 5 2" xfId="9174" xr:uid="{00000000-0005-0000-0000-0000691D0000}"/>
    <cellStyle name="Comma 2 3 2 3 2 5 2 2" xfId="9175" xr:uid="{00000000-0005-0000-0000-00006A1D0000}"/>
    <cellStyle name="Comma 2 3 2 3 2 5 3" xfId="9176" xr:uid="{00000000-0005-0000-0000-00006B1D0000}"/>
    <cellStyle name="Comma 2 3 2 3 2 6" xfId="9177" xr:uid="{00000000-0005-0000-0000-00006C1D0000}"/>
    <cellStyle name="Comma 2 3 2 3 2 6 2" xfId="9178" xr:uid="{00000000-0005-0000-0000-00006D1D0000}"/>
    <cellStyle name="Comma 2 3 2 3 2 7" xfId="9179" xr:uid="{00000000-0005-0000-0000-00006E1D0000}"/>
    <cellStyle name="Comma 2 3 2 3 3" xfId="9180" xr:uid="{00000000-0005-0000-0000-00006F1D0000}"/>
    <cellStyle name="Comma 2 3 2 3 3 2" xfId="9181" xr:uid="{00000000-0005-0000-0000-0000701D0000}"/>
    <cellStyle name="Comma 2 3 2 3 3 2 2" xfId="9182" xr:uid="{00000000-0005-0000-0000-0000711D0000}"/>
    <cellStyle name="Comma 2 3 2 3 3 2 2 2" xfId="9183" xr:uid="{00000000-0005-0000-0000-0000721D0000}"/>
    <cellStyle name="Comma 2 3 2 3 3 2 2 2 2" xfId="9184" xr:uid="{00000000-0005-0000-0000-0000731D0000}"/>
    <cellStyle name="Comma 2 3 2 3 3 2 2 3" xfId="9185" xr:uid="{00000000-0005-0000-0000-0000741D0000}"/>
    <cellStyle name="Comma 2 3 2 3 3 2 3" xfId="9186" xr:uid="{00000000-0005-0000-0000-0000751D0000}"/>
    <cellStyle name="Comma 2 3 2 3 3 2 3 2" xfId="9187" xr:uid="{00000000-0005-0000-0000-0000761D0000}"/>
    <cellStyle name="Comma 2 3 2 3 3 2 4" xfId="9188" xr:uid="{00000000-0005-0000-0000-0000771D0000}"/>
    <cellStyle name="Comma 2 3 2 3 3 3" xfId="9189" xr:uid="{00000000-0005-0000-0000-0000781D0000}"/>
    <cellStyle name="Comma 2 3 2 3 3 3 2" xfId="9190" xr:uid="{00000000-0005-0000-0000-0000791D0000}"/>
    <cellStyle name="Comma 2 3 2 3 3 3 2 2" xfId="9191" xr:uid="{00000000-0005-0000-0000-00007A1D0000}"/>
    <cellStyle name="Comma 2 3 2 3 3 3 2 2 2" xfId="9192" xr:uid="{00000000-0005-0000-0000-00007B1D0000}"/>
    <cellStyle name="Comma 2 3 2 3 3 3 2 3" xfId="9193" xr:uid="{00000000-0005-0000-0000-00007C1D0000}"/>
    <cellStyle name="Comma 2 3 2 3 3 3 3" xfId="9194" xr:uid="{00000000-0005-0000-0000-00007D1D0000}"/>
    <cellStyle name="Comma 2 3 2 3 3 3 3 2" xfId="9195" xr:uid="{00000000-0005-0000-0000-00007E1D0000}"/>
    <cellStyle name="Comma 2 3 2 3 3 3 4" xfId="9196" xr:uid="{00000000-0005-0000-0000-00007F1D0000}"/>
    <cellStyle name="Comma 2 3 2 3 3 4" xfId="9197" xr:uid="{00000000-0005-0000-0000-0000801D0000}"/>
    <cellStyle name="Comma 2 3 2 3 3 4 2" xfId="9198" xr:uid="{00000000-0005-0000-0000-0000811D0000}"/>
    <cellStyle name="Comma 2 3 2 3 3 4 2 2" xfId="9199" xr:uid="{00000000-0005-0000-0000-0000821D0000}"/>
    <cellStyle name="Comma 2 3 2 3 3 4 3" xfId="9200" xr:uid="{00000000-0005-0000-0000-0000831D0000}"/>
    <cellStyle name="Comma 2 3 2 3 3 5" xfId="9201" xr:uid="{00000000-0005-0000-0000-0000841D0000}"/>
    <cellStyle name="Comma 2 3 2 3 3 5 2" xfId="9202" xr:uid="{00000000-0005-0000-0000-0000851D0000}"/>
    <cellStyle name="Comma 2 3 2 3 3 6" xfId="9203" xr:uid="{00000000-0005-0000-0000-0000861D0000}"/>
    <cellStyle name="Comma 2 3 2 3 4" xfId="9204" xr:uid="{00000000-0005-0000-0000-0000871D0000}"/>
    <cellStyle name="Comma 2 3 2 3 4 2" xfId="9205" xr:uid="{00000000-0005-0000-0000-0000881D0000}"/>
    <cellStyle name="Comma 2 3 2 3 4 2 2" xfId="9206" xr:uid="{00000000-0005-0000-0000-0000891D0000}"/>
    <cellStyle name="Comma 2 3 2 3 4 2 2 2" xfId="9207" xr:uid="{00000000-0005-0000-0000-00008A1D0000}"/>
    <cellStyle name="Comma 2 3 2 3 4 2 3" xfId="9208" xr:uid="{00000000-0005-0000-0000-00008B1D0000}"/>
    <cellStyle name="Comma 2 3 2 3 4 3" xfId="9209" xr:uid="{00000000-0005-0000-0000-00008C1D0000}"/>
    <cellStyle name="Comma 2 3 2 3 4 3 2" xfId="9210" xr:uid="{00000000-0005-0000-0000-00008D1D0000}"/>
    <cellStyle name="Comma 2 3 2 3 4 4" xfId="9211" xr:uid="{00000000-0005-0000-0000-00008E1D0000}"/>
    <cellStyle name="Comma 2 3 2 3 5" xfId="9212" xr:uid="{00000000-0005-0000-0000-00008F1D0000}"/>
    <cellStyle name="Comma 2 3 2 3 5 2" xfId="9213" xr:uid="{00000000-0005-0000-0000-0000901D0000}"/>
    <cellStyle name="Comma 2 3 2 3 5 2 2" xfId="9214" xr:uid="{00000000-0005-0000-0000-0000911D0000}"/>
    <cellStyle name="Comma 2 3 2 3 5 2 2 2" xfId="9215" xr:uid="{00000000-0005-0000-0000-0000921D0000}"/>
    <cellStyle name="Comma 2 3 2 3 5 2 3" xfId="9216" xr:uid="{00000000-0005-0000-0000-0000931D0000}"/>
    <cellStyle name="Comma 2 3 2 3 5 3" xfId="9217" xr:uid="{00000000-0005-0000-0000-0000941D0000}"/>
    <cellStyle name="Comma 2 3 2 3 5 3 2" xfId="9218" xr:uid="{00000000-0005-0000-0000-0000951D0000}"/>
    <cellStyle name="Comma 2 3 2 3 5 4" xfId="9219" xr:uid="{00000000-0005-0000-0000-0000961D0000}"/>
    <cellStyle name="Comma 2 3 2 3 6" xfId="9220" xr:uid="{00000000-0005-0000-0000-0000971D0000}"/>
    <cellStyle name="Comma 2 3 2 3 6 2" xfId="9221" xr:uid="{00000000-0005-0000-0000-0000981D0000}"/>
    <cellStyle name="Comma 2 3 2 3 6 2 2" xfId="9222" xr:uid="{00000000-0005-0000-0000-0000991D0000}"/>
    <cellStyle name="Comma 2 3 2 3 6 3" xfId="9223" xr:uid="{00000000-0005-0000-0000-00009A1D0000}"/>
    <cellStyle name="Comma 2 3 2 3 7" xfId="9224" xr:uid="{00000000-0005-0000-0000-00009B1D0000}"/>
    <cellStyle name="Comma 2 3 2 3 7 2" xfId="9225" xr:uid="{00000000-0005-0000-0000-00009C1D0000}"/>
    <cellStyle name="Comma 2 3 2 3 8" xfId="9226" xr:uid="{00000000-0005-0000-0000-00009D1D0000}"/>
    <cellStyle name="Comma 2 3 2 4" xfId="7167" xr:uid="{00000000-0005-0000-0000-00009E1D0000}"/>
    <cellStyle name="Comma 2 3 2 4 2" xfId="9227" xr:uid="{00000000-0005-0000-0000-00009F1D0000}"/>
    <cellStyle name="Comma 2 3 2 4 2 2" xfId="9228" xr:uid="{00000000-0005-0000-0000-0000A01D0000}"/>
    <cellStyle name="Comma 2 3 2 4 2 2 2" xfId="9229" xr:uid="{00000000-0005-0000-0000-0000A11D0000}"/>
    <cellStyle name="Comma 2 3 2 4 2 2 2 2" xfId="9230" xr:uid="{00000000-0005-0000-0000-0000A21D0000}"/>
    <cellStyle name="Comma 2 3 2 4 2 2 2 2 2" xfId="9231" xr:uid="{00000000-0005-0000-0000-0000A31D0000}"/>
    <cellStyle name="Comma 2 3 2 4 2 2 2 2 2 2" xfId="9232" xr:uid="{00000000-0005-0000-0000-0000A41D0000}"/>
    <cellStyle name="Comma 2 3 2 4 2 2 2 2 3" xfId="9233" xr:uid="{00000000-0005-0000-0000-0000A51D0000}"/>
    <cellStyle name="Comma 2 3 2 4 2 2 2 3" xfId="9234" xr:uid="{00000000-0005-0000-0000-0000A61D0000}"/>
    <cellStyle name="Comma 2 3 2 4 2 2 2 3 2" xfId="9235" xr:uid="{00000000-0005-0000-0000-0000A71D0000}"/>
    <cellStyle name="Comma 2 3 2 4 2 2 2 4" xfId="9236" xr:uid="{00000000-0005-0000-0000-0000A81D0000}"/>
    <cellStyle name="Comma 2 3 2 4 2 2 3" xfId="9237" xr:uid="{00000000-0005-0000-0000-0000A91D0000}"/>
    <cellStyle name="Comma 2 3 2 4 2 2 3 2" xfId="9238" xr:uid="{00000000-0005-0000-0000-0000AA1D0000}"/>
    <cellStyle name="Comma 2 3 2 4 2 2 3 2 2" xfId="9239" xr:uid="{00000000-0005-0000-0000-0000AB1D0000}"/>
    <cellStyle name="Comma 2 3 2 4 2 2 3 2 2 2" xfId="9240" xr:uid="{00000000-0005-0000-0000-0000AC1D0000}"/>
    <cellStyle name="Comma 2 3 2 4 2 2 3 2 3" xfId="9241" xr:uid="{00000000-0005-0000-0000-0000AD1D0000}"/>
    <cellStyle name="Comma 2 3 2 4 2 2 3 3" xfId="9242" xr:uid="{00000000-0005-0000-0000-0000AE1D0000}"/>
    <cellStyle name="Comma 2 3 2 4 2 2 3 3 2" xfId="9243" xr:uid="{00000000-0005-0000-0000-0000AF1D0000}"/>
    <cellStyle name="Comma 2 3 2 4 2 2 3 4" xfId="9244" xr:uid="{00000000-0005-0000-0000-0000B01D0000}"/>
    <cellStyle name="Comma 2 3 2 4 2 2 4" xfId="9245" xr:uid="{00000000-0005-0000-0000-0000B11D0000}"/>
    <cellStyle name="Comma 2 3 2 4 2 2 4 2" xfId="9246" xr:uid="{00000000-0005-0000-0000-0000B21D0000}"/>
    <cellStyle name="Comma 2 3 2 4 2 2 4 2 2" xfId="9247" xr:uid="{00000000-0005-0000-0000-0000B31D0000}"/>
    <cellStyle name="Comma 2 3 2 4 2 2 4 3" xfId="9248" xr:uid="{00000000-0005-0000-0000-0000B41D0000}"/>
    <cellStyle name="Comma 2 3 2 4 2 2 5" xfId="9249" xr:uid="{00000000-0005-0000-0000-0000B51D0000}"/>
    <cellStyle name="Comma 2 3 2 4 2 2 5 2" xfId="9250" xr:uid="{00000000-0005-0000-0000-0000B61D0000}"/>
    <cellStyle name="Comma 2 3 2 4 2 2 6" xfId="9251" xr:uid="{00000000-0005-0000-0000-0000B71D0000}"/>
    <cellStyle name="Comma 2 3 2 4 2 3" xfId="9252" xr:uid="{00000000-0005-0000-0000-0000B81D0000}"/>
    <cellStyle name="Comma 2 3 2 4 2 3 2" xfId="9253" xr:uid="{00000000-0005-0000-0000-0000B91D0000}"/>
    <cellStyle name="Comma 2 3 2 4 2 3 2 2" xfId="9254" xr:uid="{00000000-0005-0000-0000-0000BA1D0000}"/>
    <cellStyle name="Comma 2 3 2 4 2 3 2 2 2" xfId="9255" xr:uid="{00000000-0005-0000-0000-0000BB1D0000}"/>
    <cellStyle name="Comma 2 3 2 4 2 3 2 3" xfId="9256" xr:uid="{00000000-0005-0000-0000-0000BC1D0000}"/>
    <cellStyle name="Comma 2 3 2 4 2 3 3" xfId="9257" xr:uid="{00000000-0005-0000-0000-0000BD1D0000}"/>
    <cellStyle name="Comma 2 3 2 4 2 3 3 2" xfId="9258" xr:uid="{00000000-0005-0000-0000-0000BE1D0000}"/>
    <cellStyle name="Comma 2 3 2 4 2 3 4" xfId="9259" xr:uid="{00000000-0005-0000-0000-0000BF1D0000}"/>
    <cellStyle name="Comma 2 3 2 4 2 4" xfId="9260" xr:uid="{00000000-0005-0000-0000-0000C01D0000}"/>
    <cellStyle name="Comma 2 3 2 4 2 4 2" xfId="9261" xr:uid="{00000000-0005-0000-0000-0000C11D0000}"/>
    <cellStyle name="Comma 2 3 2 4 2 4 2 2" xfId="9262" xr:uid="{00000000-0005-0000-0000-0000C21D0000}"/>
    <cellStyle name="Comma 2 3 2 4 2 4 2 2 2" xfId="9263" xr:uid="{00000000-0005-0000-0000-0000C31D0000}"/>
    <cellStyle name="Comma 2 3 2 4 2 4 2 3" xfId="9264" xr:uid="{00000000-0005-0000-0000-0000C41D0000}"/>
    <cellStyle name="Comma 2 3 2 4 2 4 3" xfId="9265" xr:uid="{00000000-0005-0000-0000-0000C51D0000}"/>
    <cellStyle name="Comma 2 3 2 4 2 4 3 2" xfId="9266" xr:uid="{00000000-0005-0000-0000-0000C61D0000}"/>
    <cellStyle name="Comma 2 3 2 4 2 4 4" xfId="9267" xr:uid="{00000000-0005-0000-0000-0000C71D0000}"/>
    <cellStyle name="Comma 2 3 2 4 2 5" xfId="9268" xr:uid="{00000000-0005-0000-0000-0000C81D0000}"/>
    <cellStyle name="Comma 2 3 2 4 2 5 2" xfId="9269" xr:uid="{00000000-0005-0000-0000-0000C91D0000}"/>
    <cellStyle name="Comma 2 3 2 4 2 5 2 2" xfId="9270" xr:uid="{00000000-0005-0000-0000-0000CA1D0000}"/>
    <cellStyle name="Comma 2 3 2 4 2 5 3" xfId="9271" xr:uid="{00000000-0005-0000-0000-0000CB1D0000}"/>
    <cellStyle name="Comma 2 3 2 4 2 6" xfId="9272" xr:uid="{00000000-0005-0000-0000-0000CC1D0000}"/>
    <cellStyle name="Comma 2 3 2 4 2 6 2" xfId="9273" xr:uid="{00000000-0005-0000-0000-0000CD1D0000}"/>
    <cellStyle name="Comma 2 3 2 4 2 7" xfId="9274" xr:uid="{00000000-0005-0000-0000-0000CE1D0000}"/>
    <cellStyle name="Comma 2 3 2 4 3" xfId="9275" xr:uid="{00000000-0005-0000-0000-0000CF1D0000}"/>
    <cellStyle name="Comma 2 3 2 4 3 2" xfId="9276" xr:uid="{00000000-0005-0000-0000-0000D01D0000}"/>
    <cellStyle name="Comma 2 3 2 4 3 2 2" xfId="9277" xr:uid="{00000000-0005-0000-0000-0000D11D0000}"/>
    <cellStyle name="Comma 2 3 2 4 3 2 2 2" xfId="9278" xr:uid="{00000000-0005-0000-0000-0000D21D0000}"/>
    <cellStyle name="Comma 2 3 2 4 3 2 2 2 2" xfId="9279" xr:uid="{00000000-0005-0000-0000-0000D31D0000}"/>
    <cellStyle name="Comma 2 3 2 4 3 2 2 3" xfId="9280" xr:uid="{00000000-0005-0000-0000-0000D41D0000}"/>
    <cellStyle name="Comma 2 3 2 4 3 2 3" xfId="9281" xr:uid="{00000000-0005-0000-0000-0000D51D0000}"/>
    <cellStyle name="Comma 2 3 2 4 3 2 3 2" xfId="9282" xr:uid="{00000000-0005-0000-0000-0000D61D0000}"/>
    <cellStyle name="Comma 2 3 2 4 3 2 4" xfId="9283" xr:uid="{00000000-0005-0000-0000-0000D71D0000}"/>
    <cellStyle name="Comma 2 3 2 4 3 3" xfId="9284" xr:uid="{00000000-0005-0000-0000-0000D81D0000}"/>
    <cellStyle name="Comma 2 3 2 4 3 3 2" xfId="9285" xr:uid="{00000000-0005-0000-0000-0000D91D0000}"/>
    <cellStyle name="Comma 2 3 2 4 3 3 2 2" xfId="9286" xr:uid="{00000000-0005-0000-0000-0000DA1D0000}"/>
    <cellStyle name="Comma 2 3 2 4 3 3 2 2 2" xfId="9287" xr:uid="{00000000-0005-0000-0000-0000DB1D0000}"/>
    <cellStyle name="Comma 2 3 2 4 3 3 2 3" xfId="9288" xr:uid="{00000000-0005-0000-0000-0000DC1D0000}"/>
    <cellStyle name="Comma 2 3 2 4 3 3 3" xfId="9289" xr:uid="{00000000-0005-0000-0000-0000DD1D0000}"/>
    <cellStyle name="Comma 2 3 2 4 3 3 3 2" xfId="9290" xr:uid="{00000000-0005-0000-0000-0000DE1D0000}"/>
    <cellStyle name="Comma 2 3 2 4 3 3 4" xfId="9291" xr:uid="{00000000-0005-0000-0000-0000DF1D0000}"/>
    <cellStyle name="Comma 2 3 2 4 3 4" xfId="9292" xr:uid="{00000000-0005-0000-0000-0000E01D0000}"/>
    <cellStyle name="Comma 2 3 2 4 3 4 2" xfId="9293" xr:uid="{00000000-0005-0000-0000-0000E11D0000}"/>
    <cellStyle name="Comma 2 3 2 4 3 4 2 2" xfId="9294" xr:uid="{00000000-0005-0000-0000-0000E21D0000}"/>
    <cellStyle name="Comma 2 3 2 4 3 4 3" xfId="9295" xr:uid="{00000000-0005-0000-0000-0000E31D0000}"/>
    <cellStyle name="Comma 2 3 2 4 3 5" xfId="9296" xr:uid="{00000000-0005-0000-0000-0000E41D0000}"/>
    <cellStyle name="Comma 2 3 2 4 3 5 2" xfId="9297" xr:uid="{00000000-0005-0000-0000-0000E51D0000}"/>
    <cellStyle name="Comma 2 3 2 4 3 6" xfId="9298" xr:uid="{00000000-0005-0000-0000-0000E61D0000}"/>
    <cellStyle name="Comma 2 3 2 4 4" xfId="9299" xr:uid="{00000000-0005-0000-0000-0000E71D0000}"/>
    <cellStyle name="Comma 2 3 2 4 4 2" xfId="9300" xr:uid="{00000000-0005-0000-0000-0000E81D0000}"/>
    <cellStyle name="Comma 2 3 2 4 4 2 2" xfId="9301" xr:uid="{00000000-0005-0000-0000-0000E91D0000}"/>
    <cellStyle name="Comma 2 3 2 4 4 2 2 2" xfId="9302" xr:uid="{00000000-0005-0000-0000-0000EA1D0000}"/>
    <cellStyle name="Comma 2 3 2 4 4 2 3" xfId="9303" xr:uid="{00000000-0005-0000-0000-0000EB1D0000}"/>
    <cellStyle name="Comma 2 3 2 4 4 3" xfId="9304" xr:uid="{00000000-0005-0000-0000-0000EC1D0000}"/>
    <cellStyle name="Comma 2 3 2 4 4 3 2" xfId="9305" xr:uid="{00000000-0005-0000-0000-0000ED1D0000}"/>
    <cellStyle name="Comma 2 3 2 4 4 4" xfId="9306" xr:uid="{00000000-0005-0000-0000-0000EE1D0000}"/>
    <cellStyle name="Comma 2 3 2 4 5" xfId="9307" xr:uid="{00000000-0005-0000-0000-0000EF1D0000}"/>
    <cellStyle name="Comma 2 3 2 4 5 2" xfId="9308" xr:uid="{00000000-0005-0000-0000-0000F01D0000}"/>
    <cellStyle name="Comma 2 3 2 4 5 2 2" xfId="9309" xr:uid="{00000000-0005-0000-0000-0000F11D0000}"/>
    <cellStyle name="Comma 2 3 2 4 5 2 2 2" xfId="9310" xr:uid="{00000000-0005-0000-0000-0000F21D0000}"/>
    <cellStyle name="Comma 2 3 2 4 5 2 3" xfId="9311" xr:uid="{00000000-0005-0000-0000-0000F31D0000}"/>
    <cellStyle name="Comma 2 3 2 4 5 3" xfId="9312" xr:uid="{00000000-0005-0000-0000-0000F41D0000}"/>
    <cellStyle name="Comma 2 3 2 4 5 3 2" xfId="9313" xr:uid="{00000000-0005-0000-0000-0000F51D0000}"/>
    <cellStyle name="Comma 2 3 2 4 5 4" xfId="9314" xr:uid="{00000000-0005-0000-0000-0000F61D0000}"/>
    <cellStyle name="Comma 2 3 2 4 6" xfId="9315" xr:uid="{00000000-0005-0000-0000-0000F71D0000}"/>
    <cellStyle name="Comma 2 3 2 4 6 2" xfId="9316" xr:uid="{00000000-0005-0000-0000-0000F81D0000}"/>
    <cellStyle name="Comma 2 3 2 4 6 2 2" xfId="9317" xr:uid="{00000000-0005-0000-0000-0000F91D0000}"/>
    <cellStyle name="Comma 2 3 2 4 6 3" xfId="9318" xr:uid="{00000000-0005-0000-0000-0000FA1D0000}"/>
    <cellStyle name="Comma 2 3 2 4 7" xfId="9319" xr:uid="{00000000-0005-0000-0000-0000FB1D0000}"/>
    <cellStyle name="Comma 2 3 2 4 7 2" xfId="9320" xr:uid="{00000000-0005-0000-0000-0000FC1D0000}"/>
    <cellStyle name="Comma 2 3 2 4 8" xfId="9321" xr:uid="{00000000-0005-0000-0000-0000FD1D0000}"/>
    <cellStyle name="Comma 2 3 2 5" xfId="7168" xr:uid="{00000000-0005-0000-0000-0000FE1D0000}"/>
    <cellStyle name="Comma 2 3 2 5 2" xfId="9322" xr:uid="{00000000-0005-0000-0000-0000FF1D0000}"/>
    <cellStyle name="Comma 2 3 2 5 2 2" xfId="9323" xr:uid="{00000000-0005-0000-0000-0000001E0000}"/>
    <cellStyle name="Comma 2 3 2 5 2 2 2" xfId="9324" xr:uid="{00000000-0005-0000-0000-0000011E0000}"/>
    <cellStyle name="Comma 2 3 2 5 2 2 2 2" xfId="9325" xr:uid="{00000000-0005-0000-0000-0000021E0000}"/>
    <cellStyle name="Comma 2 3 2 5 2 2 2 2 2" xfId="9326" xr:uid="{00000000-0005-0000-0000-0000031E0000}"/>
    <cellStyle name="Comma 2 3 2 5 2 2 2 2 2 2" xfId="9327" xr:uid="{00000000-0005-0000-0000-0000041E0000}"/>
    <cellStyle name="Comma 2 3 2 5 2 2 2 2 3" xfId="9328" xr:uid="{00000000-0005-0000-0000-0000051E0000}"/>
    <cellStyle name="Comma 2 3 2 5 2 2 2 3" xfId="9329" xr:uid="{00000000-0005-0000-0000-0000061E0000}"/>
    <cellStyle name="Comma 2 3 2 5 2 2 2 3 2" xfId="9330" xr:uid="{00000000-0005-0000-0000-0000071E0000}"/>
    <cellStyle name="Comma 2 3 2 5 2 2 2 4" xfId="9331" xr:uid="{00000000-0005-0000-0000-0000081E0000}"/>
    <cellStyle name="Comma 2 3 2 5 2 2 3" xfId="9332" xr:uid="{00000000-0005-0000-0000-0000091E0000}"/>
    <cellStyle name="Comma 2 3 2 5 2 2 3 2" xfId="9333" xr:uid="{00000000-0005-0000-0000-00000A1E0000}"/>
    <cellStyle name="Comma 2 3 2 5 2 2 3 2 2" xfId="9334" xr:uid="{00000000-0005-0000-0000-00000B1E0000}"/>
    <cellStyle name="Comma 2 3 2 5 2 2 3 2 2 2" xfId="9335" xr:uid="{00000000-0005-0000-0000-00000C1E0000}"/>
    <cellStyle name="Comma 2 3 2 5 2 2 3 2 3" xfId="9336" xr:uid="{00000000-0005-0000-0000-00000D1E0000}"/>
    <cellStyle name="Comma 2 3 2 5 2 2 3 3" xfId="9337" xr:uid="{00000000-0005-0000-0000-00000E1E0000}"/>
    <cellStyle name="Comma 2 3 2 5 2 2 3 3 2" xfId="9338" xr:uid="{00000000-0005-0000-0000-00000F1E0000}"/>
    <cellStyle name="Comma 2 3 2 5 2 2 3 4" xfId="9339" xr:uid="{00000000-0005-0000-0000-0000101E0000}"/>
    <cellStyle name="Comma 2 3 2 5 2 2 4" xfId="9340" xr:uid="{00000000-0005-0000-0000-0000111E0000}"/>
    <cellStyle name="Comma 2 3 2 5 2 2 4 2" xfId="9341" xr:uid="{00000000-0005-0000-0000-0000121E0000}"/>
    <cellStyle name="Comma 2 3 2 5 2 2 4 2 2" xfId="9342" xr:uid="{00000000-0005-0000-0000-0000131E0000}"/>
    <cellStyle name="Comma 2 3 2 5 2 2 4 3" xfId="9343" xr:uid="{00000000-0005-0000-0000-0000141E0000}"/>
    <cellStyle name="Comma 2 3 2 5 2 2 5" xfId="9344" xr:uid="{00000000-0005-0000-0000-0000151E0000}"/>
    <cellStyle name="Comma 2 3 2 5 2 2 5 2" xfId="9345" xr:uid="{00000000-0005-0000-0000-0000161E0000}"/>
    <cellStyle name="Comma 2 3 2 5 2 2 6" xfId="9346" xr:uid="{00000000-0005-0000-0000-0000171E0000}"/>
    <cellStyle name="Comma 2 3 2 5 2 3" xfId="9347" xr:uid="{00000000-0005-0000-0000-0000181E0000}"/>
    <cellStyle name="Comma 2 3 2 5 2 3 2" xfId="9348" xr:uid="{00000000-0005-0000-0000-0000191E0000}"/>
    <cellStyle name="Comma 2 3 2 5 2 3 2 2" xfId="9349" xr:uid="{00000000-0005-0000-0000-00001A1E0000}"/>
    <cellStyle name="Comma 2 3 2 5 2 3 2 2 2" xfId="9350" xr:uid="{00000000-0005-0000-0000-00001B1E0000}"/>
    <cellStyle name="Comma 2 3 2 5 2 3 2 3" xfId="9351" xr:uid="{00000000-0005-0000-0000-00001C1E0000}"/>
    <cellStyle name="Comma 2 3 2 5 2 3 3" xfId="9352" xr:uid="{00000000-0005-0000-0000-00001D1E0000}"/>
    <cellStyle name="Comma 2 3 2 5 2 3 3 2" xfId="9353" xr:uid="{00000000-0005-0000-0000-00001E1E0000}"/>
    <cellStyle name="Comma 2 3 2 5 2 3 4" xfId="9354" xr:uid="{00000000-0005-0000-0000-00001F1E0000}"/>
    <cellStyle name="Comma 2 3 2 5 2 4" xfId="9355" xr:uid="{00000000-0005-0000-0000-0000201E0000}"/>
    <cellStyle name="Comma 2 3 2 5 2 4 2" xfId="9356" xr:uid="{00000000-0005-0000-0000-0000211E0000}"/>
    <cellStyle name="Comma 2 3 2 5 2 4 2 2" xfId="9357" xr:uid="{00000000-0005-0000-0000-0000221E0000}"/>
    <cellStyle name="Comma 2 3 2 5 2 4 2 2 2" xfId="9358" xr:uid="{00000000-0005-0000-0000-0000231E0000}"/>
    <cellStyle name="Comma 2 3 2 5 2 4 2 3" xfId="9359" xr:uid="{00000000-0005-0000-0000-0000241E0000}"/>
    <cellStyle name="Comma 2 3 2 5 2 4 3" xfId="9360" xr:uid="{00000000-0005-0000-0000-0000251E0000}"/>
    <cellStyle name="Comma 2 3 2 5 2 4 3 2" xfId="9361" xr:uid="{00000000-0005-0000-0000-0000261E0000}"/>
    <cellStyle name="Comma 2 3 2 5 2 4 4" xfId="9362" xr:uid="{00000000-0005-0000-0000-0000271E0000}"/>
    <cellStyle name="Comma 2 3 2 5 2 5" xfId="9363" xr:uid="{00000000-0005-0000-0000-0000281E0000}"/>
    <cellStyle name="Comma 2 3 2 5 2 5 2" xfId="9364" xr:uid="{00000000-0005-0000-0000-0000291E0000}"/>
    <cellStyle name="Comma 2 3 2 5 2 5 2 2" xfId="9365" xr:uid="{00000000-0005-0000-0000-00002A1E0000}"/>
    <cellStyle name="Comma 2 3 2 5 2 5 3" xfId="9366" xr:uid="{00000000-0005-0000-0000-00002B1E0000}"/>
    <cellStyle name="Comma 2 3 2 5 2 6" xfId="9367" xr:uid="{00000000-0005-0000-0000-00002C1E0000}"/>
    <cellStyle name="Comma 2 3 2 5 2 6 2" xfId="9368" xr:uid="{00000000-0005-0000-0000-00002D1E0000}"/>
    <cellStyle name="Comma 2 3 2 5 2 7" xfId="9369" xr:uid="{00000000-0005-0000-0000-00002E1E0000}"/>
    <cellStyle name="Comma 2 3 2 5 3" xfId="9370" xr:uid="{00000000-0005-0000-0000-00002F1E0000}"/>
    <cellStyle name="Comma 2 3 2 5 3 2" xfId="9371" xr:uid="{00000000-0005-0000-0000-0000301E0000}"/>
    <cellStyle name="Comma 2 3 2 5 3 2 2" xfId="9372" xr:uid="{00000000-0005-0000-0000-0000311E0000}"/>
    <cellStyle name="Comma 2 3 2 5 3 2 2 2" xfId="9373" xr:uid="{00000000-0005-0000-0000-0000321E0000}"/>
    <cellStyle name="Comma 2 3 2 5 3 2 2 2 2" xfId="9374" xr:uid="{00000000-0005-0000-0000-0000331E0000}"/>
    <cellStyle name="Comma 2 3 2 5 3 2 2 3" xfId="9375" xr:uid="{00000000-0005-0000-0000-0000341E0000}"/>
    <cellStyle name="Comma 2 3 2 5 3 2 3" xfId="9376" xr:uid="{00000000-0005-0000-0000-0000351E0000}"/>
    <cellStyle name="Comma 2 3 2 5 3 2 3 2" xfId="9377" xr:uid="{00000000-0005-0000-0000-0000361E0000}"/>
    <cellStyle name="Comma 2 3 2 5 3 2 4" xfId="9378" xr:uid="{00000000-0005-0000-0000-0000371E0000}"/>
    <cellStyle name="Comma 2 3 2 5 3 3" xfId="9379" xr:uid="{00000000-0005-0000-0000-0000381E0000}"/>
    <cellStyle name="Comma 2 3 2 5 3 3 2" xfId="9380" xr:uid="{00000000-0005-0000-0000-0000391E0000}"/>
    <cellStyle name="Comma 2 3 2 5 3 3 2 2" xfId="9381" xr:uid="{00000000-0005-0000-0000-00003A1E0000}"/>
    <cellStyle name="Comma 2 3 2 5 3 3 2 2 2" xfId="9382" xr:uid="{00000000-0005-0000-0000-00003B1E0000}"/>
    <cellStyle name="Comma 2 3 2 5 3 3 2 3" xfId="9383" xr:uid="{00000000-0005-0000-0000-00003C1E0000}"/>
    <cellStyle name="Comma 2 3 2 5 3 3 3" xfId="9384" xr:uid="{00000000-0005-0000-0000-00003D1E0000}"/>
    <cellStyle name="Comma 2 3 2 5 3 3 3 2" xfId="9385" xr:uid="{00000000-0005-0000-0000-00003E1E0000}"/>
    <cellStyle name="Comma 2 3 2 5 3 3 4" xfId="9386" xr:uid="{00000000-0005-0000-0000-00003F1E0000}"/>
    <cellStyle name="Comma 2 3 2 5 3 4" xfId="9387" xr:uid="{00000000-0005-0000-0000-0000401E0000}"/>
    <cellStyle name="Comma 2 3 2 5 3 4 2" xfId="9388" xr:uid="{00000000-0005-0000-0000-0000411E0000}"/>
    <cellStyle name="Comma 2 3 2 5 3 4 2 2" xfId="9389" xr:uid="{00000000-0005-0000-0000-0000421E0000}"/>
    <cellStyle name="Comma 2 3 2 5 3 4 3" xfId="9390" xr:uid="{00000000-0005-0000-0000-0000431E0000}"/>
    <cellStyle name="Comma 2 3 2 5 3 5" xfId="9391" xr:uid="{00000000-0005-0000-0000-0000441E0000}"/>
    <cellStyle name="Comma 2 3 2 5 3 5 2" xfId="9392" xr:uid="{00000000-0005-0000-0000-0000451E0000}"/>
    <cellStyle name="Comma 2 3 2 5 3 6" xfId="9393" xr:uid="{00000000-0005-0000-0000-0000461E0000}"/>
    <cellStyle name="Comma 2 3 2 5 4" xfId="9394" xr:uid="{00000000-0005-0000-0000-0000471E0000}"/>
    <cellStyle name="Comma 2 3 2 5 4 2" xfId="9395" xr:uid="{00000000-0005-0000-0000-0000481E0000}"/>
    <cellStyle name="Comma 2 3 2 5 4 2 2" xfId="9396" xr:uid="{00000000-0005-0000-0000-0000491E0000}"/>
    <cellStyle name="Comma 2 3 2 5 4 2 2 2" xfId="9397" xr:uid="{00000000-0005-0000-0000-00004A1E0000}"/>
    <cellStyle name="Comma 2 3 2 5 4 2 3" xfId="9398" xr:uid="{00000000-0005-0000-0000-00004B1E0000}"/>
    <cellStyle name="Comma 2 3 2 5 4 3" xfId="9399" xr:uid="{00000000-0005-0000-0000-00004C1E0000}"/>
    <cellStyle name="Comma 2 3 2 5 4 3 2" xfId="9400" xr:uid="{00000000-0005-0000-0000-00004D1E0000}"/>
    <cellStyle name="Comma 2 3 2 5 4 4" xfId="9401" xr:uid="{00000000-0005-0000-0000-00004E1E0000}"/>
    <cellStyle name="Comma 2 3 2 5 5" xfId="9402" xr:uid="{00000000-0005-0000-0000-00004F1E0000}"/>
    <cellStyle name="Comma 2 3 2 5 5 2" xfId="9403" xr:uid="{00000000-0005-0000-0000-0000501E0000}"/>
    <cellStyle name="Comma 2 3 2 5 5 2 2" xfId="9404" xr:uid="{00000000-0005-0000-0000-0000511E0000}"/>
    <cellStyle name="Comma 2 3 2 5 5 2 2 2" xfId="9405" xr:uid="{00000000-0005-0000-0000-0000521E0000}"/>
    <cellStyle name="Comma 2 3 2 5 5 2 3" xfId="9406" xr:uid="{00000000-0005-0000-0000-0000531E0000}"/>
    <cellStyle name="Comma 2 3 2 5 5 3" xfId="9407" xr:uid="{00000000-0005-0000-0000-0000541E0000}"/>
    <cellStyle name="Comma 2 3 2 5 5 3 2" xfId="9408" xr:uid="{00000000-0005-0000-0000-0000551E0000}"/>
    <cellStyle name="Comma 2 3 2 5 5 4" xfId="9409" xr:uid="{00000000-0005-0000-0000-0000561E0000}"/>
    <cellStyle name="Comma 2 3 2 5 6" xfId="9410" xr:uid="{00000000-0005-0000-0000-0000571E0000}"/>
    <cellStyle name="Comma 2 3 2 5 6 2" xfId="9411" xr:uid="{00000000-0005-0000-0000-0000581E0000}"/>
    <cellStyle name="Comma 2 3 2 5 6 2 2" xfId="9412" xr:uid="{00000000-0005-0000-0000-0000591E0000}"/>
    <cellStyle name="Comma 2 3 2 5 6 3" xfId="9413" xr:uid="{00000000-0005-0000-0000-00005A1E0000}"/>
    <cellStyle name="Comma 2 3 2 5 7" xfId="9414" xr:uid="{00000000-0005-0000-0000-00005B1E0000}"/>
    <cellStyle name="Comma 2 3 2 5 7 2" xfId="9415" xr:uid="{00000000-0005-0000-0000-00005C1E0000}"/>
    <cellStyle name="Comma 2 3 2 6" xfId="7169" xr:uid="{00000000-0005-0000-0000-00005D1E0000}"/>
    <cellStyle name="Comma 2 3 2 6 2" xfId="9416" xr:uid="{00000000-0005-0000-0000-00005E1E0000}"/>
    <cellStyle name="Comma 2 3 2 6 2 2" xfId="9417" xr:uid="{00000000-0005-0000-0000-00005F1E0000}"/>
    <cellStyle name="Comma 2 3 2 6 2 2 2" xfId="9418" xr:uid="{00000000-0005-0000-0000-0000601E0000}"/>
    <cellStyle name="Comma 2 3 2 6 2 2 2 2" xfId="9419" xr:uid="{00000000-0005-0000-0000-0000611E0000}"/>
    <cellStyle name="Comma 2 3 2 6 2 2 2 2 2" xfId="9420" xr:uid="{00000000-0005-0000-0000-0000621E0000}"/>
    <cellStyle name="Comma 2 3 2 6 2 2 2 3" xfId="9421" xr:uid="{00000000-0005-0000-0000-0000631E0000}"/>
    <cellStyle name="Comma 2 3 2 6 2 2 3" xfId="9422" xr:uid="{00000000-0005-0000-0000-0000641E0000}"/>
    <cellStyle name="Comma 2 3 2 6 2 2 3 2" xfId="9423" xr:uid="{00000000-0005-0000-0000-0000651E0000}"/>
    <cellStyle name="Comma 2 3 2 6 2 2 4" xfId="9424" xr:uid="{00000000-0005-0000-0000-0000661E0000}"/>
    <cellStyle name="Comma 2 3 2 6 2 3" xfId="9425" xr:uid="{00000000-0005-0000-0000-0000671E0000}"/>
    <cellStyle name="Comma 2 3 2 6 2 3 2" xfId="9426" xr:uid="{00000000-0005-0000-0000-0000681E0000}"/>
    <cellStyle name="Comma 2 3 2 6 2 3 2 2" xfId="9427" xr:uid="{00000000-0005-0000-0000-0000691E0000}"/>
    <cellStyle name="Comma 2 3 2 6 2 3 2 2 2" xfId="9428" xr:uid="{00000000-0005-0000-0000-00006A1E0000}"/>
    <cellStyle name="Comma 2 3 2 6 2 3 2 3" xfId="9429" xr:uid="{00000000-0005-0000-0000-00006B1E0000}"/>
    <cellStyle name="Comma 2 3 2 6 2 3 3" xfId="9430" xr:uid="{00000000-0005-0000-0000-00006C1E0000}"/>
    <cellStyle name="Comma 2 3 2 6 2 3 3 2" xfId="9431" xr:uid="{00000000-0005-0000-0000-00006D1E0000}"/>
    <cellStyle name="Comma 2 3 2 6 2 3 4" xfId="9432" xr:uid="{00000000-0005-0000-0000-00006E1E0000}"/>
    <cellStyle name="Comma 2 3 2 6 2 4" xfId="9433" xr:uid="{00000000-0005-0000-0000-00006F1E0000}"/>
    <cellStyle name="Comma 2 3 2 6 2 4 2" xfId="9434" xr:uid="{00000000-0005-0000-0000-0000701E0000}"/>
    <cellStyle name="Comma 2 3 2 6 2 4 2 2" xfId="9435" xr:uid="{00000000-0005-0000-0000-0000711E0000}"/>
    <cellStyle name="Comma 2 3 2 6 2 4 3" xfId="9436" xr:uid="{00000000-0005-0000-0000-0000721E0000}"/>
    <cellStyle name="Comma 2 3 2 6 2 5" xfId="9437" xr:uid="{00000000-0005-0000-0000-0000731E0000}"/>
    <cellStyle name="Comma 2 3 2 6 2 5 2" xfId="9438" xr:uid="{00000000-0005-0000-0000-0000741E0000}"/>
    <cellStyle name="Comma 2 3 2 6 2 6" xfId="9439" xr:uid="{00000000-0005-0000-0000-0000751E0000}"/>
    <cellStyle name="Comma 2 3 2 6 3" xfId="9440" xr:uid="{00000000-0005-0000-0000-0000761E0000}"/>
    <cellStyle name="Comma 2 3 2 6 3 2" xfId="9441" xr:uid="{00000000-0005-0000-0000-0000771E0000}"/>
    <cellStyle name="Comma 2 3 2 6 3 2 2" xfId="9442" xr:uid="{00000000-0005-0000-0000-0000781E0000}"/>
    <cellStyle name="Comma 2 3 2 6 3 2 2 2" xfId="9443" xr:uid="{00000000-0005-0000-0000-0000791E0000}"/>
    <cellStyle name="Comma 2 3 2 6 3 2 3" xfId="9444" xr:uid="{00000000-0005-0000-0000-00007A1E0000}"/>
    <cellStyle name="Comma 2 3 2 6 3 3" xfId="9445" xr:uid="{00000000-0005-0000-0000-00007B1E0000}"/>
    <cellStyle name="Comma 2 3 2 6 3 3 2" xfId="9446" xr:uid="{00000000-0005-0000-0000-00007C1E0000}"/>
    <cellStyle name="Comma 2 3 2 6 3 4" xfId="9447" xr:uid="{00000000-0005-0000-0000-00007D1E0000}"/>
    <cellStyle name="Comma 2 3 2 6 4" xfId="9448" xr:uid="{00000000-0005-0000-0000-00007E1E0000}"/>
    <cellStyle name="Comma 2 3 2 6 4 2" xfId="9449" xr:uid="{00000000-0005-0000-0000-00007F1E0000}"/>
    <cellStyle name="Comma 2 3 2 6 4 2 2" xfId="9450" xr:uid="{00000000-0005-0000-0000-0000801E0000}"/>
    <cellStyle name="Comma 2 3 2 6 4 2 2 2" xfId="9451" xr:uid="{00000000-0005-0000-0000-0000811E0000}"/>
    <cellStyle name="Comma 2 3 2 6 4 2 3" xfId="9452" xr:uid="{00000000-0005-0000-0000-0000821E0000}"/>
    <cellStyle name="Comma 2 3 2 6 4 3" xfId="9453" xr:uid="{00000000-0005-0000-0000-0000831E0000}"/>
    <cellStyle name="Comma 2 3 2 6 4 3 2" xfId="9454" xr:uid="{00000000-0005-0000-0000-0000841E0000}"/>
    <cellStyle name="Comma 2 3 2 6 4 4" xfId="9455" xr:uid="{00000000-0005-0000-0000-0000851E0000}"/>
    <cellStyle name="Comma 2 3 2 6 5" xfId="9456" xr:uid="{00000000-0005-0000-0000-0000861E0000}"/>
    <cellStyle name="Comma 2 3 2 6 5 2" xfId="9457" xr:uid="{00000000-0005-0000-0000-0000871E0000}"/>
    <cellStyle name="Comma 2 3 2 6 5 2 2" xfId="9458" xr:uid="{00000000-0005-0000-0000-0000881E0000}"/>
    <cellStyle name="Comma 2 3 2 6 5 3" xfId="9459" xr:uid="{00000000-0005-0000-0000-0000891E0000}"/>
    <cellStyle name="Comma 2 3 2 6 6" xfId="9460" xr:uid="{00000000-0005-0000-0000-00008A1E0000}"/>
    <cellStyle name="Comma 2 3 2 6 6 2" xfId="9461" xr:uid="{00000000-0005-0000-0000-00008B1E0000}"/>
    <cellStyle name="Comma 2 3 2 7" xfId="7998" xr:uid="{00000000-0005-0000-0000-00008C1E0000}"/>
    <cellStyle name="Comma 2 3 2 7 2" xfId="9462" xr:uid="{00000000-0005-0000-0000-00008D1E0000}"/>
    <cellStyle name="Comma 2 3 2 7 2 2" xfId="9463" xr:uid="{00000000-0005-0000-0000-00008E1E0000}"/>
    <cellStyle name="Comma 2 3 2 7 2 2 2" xfId="9464" xr:uid="{00000000-0005-0000-0000-00008F1E0000}"/>
    <cellStyle name="Comma 2 3 2 7 2 2 2 2" xfId="9465" xr:uid="{00000000-0005-0000-0000-0000901E0000}"/>
    <cellStyle name="Comma 2 3 2 7 2 2 2 2 2" xfId="9466" xr:uid="{00000000-0005-0000-0000-0000911E0000}"/>
    <cellStyle name="Comma 2 3 2 7 2 2 2 3" xfId="9467" xr:uid="{00000000-0005-0000-0000-0000921E0000}"/>
    <cellStyle name="Comma 2 3 2 7 2 2 3" xfId="9468" xr:uid="{00000000-0005-0000-0000-0000931E0000}"/>
    <cellStyle name="Comma 2 3 2 7 2 2 3 2" xfId="9469" xr:uid="{00000000-0005-0000-0000-0000941E0000}"/>
    <cellStyle name="Comma 2 3 2 7 2 2 4" xfId="9470" xr:uid="{00000000-0005-0000-0000-0000951E0000}"/>
    <cellStyle name="Comma 2 3 2 7 2 3" xfId="9471" xr:uid="{00000000-0005-0000-0000-0000961E0000}"/>
    <cellStyle name="Comma 2 3 2 7 2 3 2" xfId="9472" xr:uid="{00000000-0005-0000-0000-0000971E0000}"/>
    <cellStyle name="Comma 2 3 2 7 2 3 2 2" xfId="9473" xr:uid="{00000000-0005-0000-0000-0000981E0000}"/>
    <cellStyle name="Comma 2 3 2 7 2 3 2 2 2" xfId="9474" xr:uid="{00000000-0005-0000-0000-0000991E0000}"/>
    <cellStyle name="Comma 2 3 2 7 2 3 2 3" xfId="9475" xr:uid="{00000000-0005-0000-0000-00009A1E0000}"/>
    <cellStyle name="Comma 2 3 2 7 2 3 3" xfId="9476" xr:uid="{00000000-0005-0000-0000-00009B1E0000}"/>
    <cellStyle name="Comma 2 3 2 7 2 3 3 2" xfId="9477" xr:uid="{00000000-0005-0000-0000-00009C1E0000}"/>
    <cellStyle name="Comma 2 3 2 7 2 3 4" xfId="9478" xr:uid="{00000000-0005-0000-0000-00009D1E0000}"/>
    <cellStyle name="Comma 2 3 2 7 2 4" xfId="9479" xr:uid="{00000000-0005-0000-0000-00009E1E0000}"/>
    <cellStyle name="Comma 2 3 2 7 2 4 2" xfId="9480" xr:uid="{00000000-0005-0000-0000-00009F1E0000}"/>
    <cellStyle name="Comma 2 3 2 7 2 4 2 2" xfId="9481" xr:uid="{00000000-0005-0000-0000-0000A01E0000}"/>
    <cellStyle name="Comma 2 3 2 7 2 4 3" xfId="9482" xr:uid="{00000000-0005-0000-0000-0000A11E0000}"/>
    <cellStyle name="Comma 2 3 2 7 2 5" xfId="9483" xr:uid="{00000000-0005-0000-0000-0000A21E0000}"/>
    <cellStyle name="Comma 2 3 2 7 2 5 2" xfId="9484" xr:uid="{00000000-0005-0000-0000-0000A31E0000}"/>
    <cellStyle name="Comma 2 3 2 7 2 6" xfId="9485" xr:uid="{00000000-0005-0000-0000-0000A41E0000}"/>
    <cellStyle name="Comma 2 3 2 7 3" xfId="9486" xr:uid="{00000000-0005-0000-0000-0000A51E0000}"/>
    <cellStyle name="Comma 2 3 2 7 3 2" xfId="9487" xr:uid="{00000000-0005-0000-0000-0000A61E0000}"/>
    <cellStyle name="Comma 2 3 2 7 3 2 2" xfId="9488" xr:uid="{00000000-0005-0000-0000-0000A71E0000}"/>
    <cellStyle name="Comma 2 3 2 7 3 2 2 2" xfId="9489" xr:uid="{00000000-0005-0000-0000-0000A81E0000}"/>
    <cellStyle name="Comma 2 3 2 7 3 2 3" xfId="9490" xr:uid="{00000000-0005-0000-0000-0000A91E0000}"/>
    <cellStyle name="Comma 2 3 2 7 3 3" xfId="9491" xr:uid="{00000000-0005-0000-0000-0000AA1E0000}"/>
    <cellStyle name="Comma 2 3 2 7 3 3 2" xfId="9492" xr:uid="{00000000-0005-0000-0000-0000AB1E0000}"/>
    <cellStyle name="Comma 2 3 2 7 3 4" xfId="9493" xr:uid="{00000000-0005-0000-0000-0000AC1E0000}"/>
    <cellStyle name="Comma 2 3 2 7 4" xfId="9494" xr:uid="{00000000-0005-0000-0000-0000AD1E0000}"/>
    <cellStyle name="Comma 2 3 2 7 4 2" xfId="9495" xr:uid="{00000000-0005-0000-0000-0000AE1E0000}"/>
    <cellStyle name="Comma 2 3 2 7 4 2 2" xfId="9496" xr:uid="{00000000-0005-0000-0000-0000AF1E0000}"/>
    <cellStyle name="Comma 2 3 2 7 4 2 2 2" xfId="9497" xr:uid="{00000000-0005-0000-0000-0000B01E0000}"/>
    <cellStyle name="Comma 2 3 2 7 4 2 3" xfId="9498" xr:uid="{00000000-0005-0000-0000-0000B11E0000}"/>
    <cellStyle name="Comma 2 3 2 7 4 3" xfId="9499" xr:uid="{00000000-0005-0000-0000-0000B21E0000}"/>
    <cellStyle name="Comma 2 3 2 7 4 3 2" xfId="9500" xr:uid="{00000000-0005-0000-0000-0000B31E0000}"/>
    <cellStyle name="Comma 2 3 2 7 4 4" xfId="9501" xr:uid="{00000000-0005-0000-0000-0000B41E0000}"/>
    <cellStyle name="Comma 2 3 2 7 5" xfId="9502" xr:uid="{00000000-0005-0000-0000-0000B51E0000}"/>
    <cellStyle name="Comma 2 3 2 7 5 2" xfId="9503" xr:uid="{00000000-0005-0000-0000-0000B61E0000}"/>
    <cellStyle name="Comma 2 3 2 7 5 2 2" xfId="9504" xr:uid="{00000000-0005-0000-0000-0000B71E0000}"/>
    <cellStyle name="Comma 2 3 2 7 5 3" xfId="9505" xr:uid="{00000000-0005-0000-0000-0000B81E0000}"/>
    <cellStyle name="Comma 2 3 2 7 6" xfId="9506" xr:uid="{00000000-0005-0000-0000-0000B91E0000}"/>
    <cellStyle name="Comma 2 3 2 7 6 2" xfId="9507" xr:uid="{00000000-0005-0000-0000-0000BA1E0000}"/>
    <cellStyle name="Comma 2 3 2 7 7" xfId="9508" xr:uid="{00000000-0005-0000-0000-0000BB1E0000}"/>
    <cellStyle name="Comma 2 3 2 8" xfId="9509" xr:uid="{00000000-0005-0000-0000-0000BC1E0000}"/>
    <cellStyle name="Comma 2 3 2 8 2" xfId="9510" xr:uid="{00000000-0005-0000-0000-0000BD1E0000}"/>
    <cellStyle name="Comma 2 3 2 8 2 2" xfId="9511" xr:uid="{00000000-0005-0000-0000-0000BE1E0000}"/>
    <cellStyle name="Comma 2 3 2 8 2 2 2" xfId="9512" xr:uid="{00000000-0005-0000-0000-0000BF1E0000}"/>
    <cellStyle name="Comma 2 3 2 8 2 2 2 2" xfId="9513" xr:uid="{00000000-0005-0000-0000-0000C01E0000}"/>
    <cellStyle name="Comma 2 3 2 8 2 2 3" xfId="9514" xr:uid="{00000000-0005-0000-0000-0000C11E0000}"/>
    <cellStyle name="Comma 2 3 2 8 2 3" xfId="9515" xr:uid="{00000000-0005-0000-0000-0000C21E0000}"/>
    <cellStyle name="Comma 2 3 2 8 2 3 2" xfId="9516" xr:uid="{00000000-0005-0000-0000-0000C31E0000}"/>
    <cellStyle name="Comma 2 3 2 8 2 4" xfId="9517" xr:uid="{00000000-0005-0000-0000-0000C41E0000}"/>
    <cellStyle name="Comma 2 3 2 8 3" xfId="9518" xr:uid="{00000000-0005-0000-0000-0000C51E0000}"/>
    <cellStyle name="Comma 2 3 2 8 3 2" xfId="9519" xr:uid="{00000000-0005-0000-0000-0000C61E0000}"/>
    <cellStyle name="Comma 2 3 2 8 3 2 2" xfId="9520" xr:uid="{00000000-0005-0000-0000-0000C71E0000}"/>
    <cellStyle name="Comma 2 3 2 8 3 2 2 2" xfId="9521" xr:uid="{00000000-0005-0000-0000-0000C81E0000}"/>
    <cellStyle name="Comma 2 3 2 8 3 2 3" xfId="9522" xr:uid="{00000000-0005-0000-0000-0000C91E0000}"/>
    <cellStyle name="Comma 2 3 2 8 3 3" xfId="9523" xr:uid="{00000000-0005-0000-0000-0000CA1E0000}"/>
    <cellStyle name="Comma 2 3 2 8 3 3 2" xfId="9524" xr:uid="{00000000-0005-0000-0000-0000CB1E0000}"/>
    <cellStyle name="Comma 2 3 2 8 3 4" xfId="9525" xr:uid="{00000000-0005-0000-0000-0000CC1E0000}"/>
    <cellStyle name="Comma 2 3 2 8 4" xfId="9526" xr:uid="{00000000-0005-0000-0000-0000CD1E0000}"/>
    <cellStyle name="Comma 2 3 2 8 4 2" xfId="9527" xr:uid="{00000000-0005-0000-0000-0000CE1E0000}"/>
    <cellStyle name="Comma 2 3 2 8 4 2 2" xfId="9528" xr:uid="{00000000-0005-0000-0000-0000CF1E0000}"/>
    <cellStyle name="Comma 2 3 2 8 4 3" xfId="9529" xr:uid="{00000000-0005-0000-0000-0000D01E0000}"/>
    <cellStyle name="Comma 2 3 2 8 5" xfId="9530" xr:uid="{00000000-0005-0000-0000-0000D11E0000}"/>
    <cellStyle name="Comma 2 3 2 8 5 2" xfId="9531" xr:uid="{00000000-0005-0000-0000-0000D21E0000}"/>
    <cellStyle name="Comma 2 3 2 8 6" xfId="9532" xr:uid="{00000000-0005-0000-0000-0000D31E0000}"/>
    <cellStyle name="Comma 2 3 2 9" xfId="9533" xr:uid="{00000000-0005-0000-0000-0000D41E0000}"/>
    <cellStyle name="Comma 2 3 2 9 2" xfId="9534" xr:uid="{00000000-0005-0000-0000-0000D51E0000}"/>
    <cellStyle name="Comma 2 3 2 9 2 2" xfId="9535" xr:uid="{00000000-0005-0000-0000-0000D61E0000}"/>
    <cellStyle name="Comma 2 3 2 9 2 2 2" xfId="9536" xr:uid="{00000000-0005-0000-0000-0000D71E0000}"/>
    <cellStyle name="Comma 2 3 2 9 2 3" xfId="9537" xr:uid="{00000000-0005-0000-0000-0000D81E0000}"/>
    <cellStyle name="Comma 2 3 2 9 3" xfId="9538" xr:uid="{00000000-0005-0000-0000-0000D91E0000}"/>
    <cellStyle name="Comma 2 3 2 9 3 2" xfId="9539" xr:uid="{00000000-0005-0000-0000-0000DA1E0000}"/>
    <cellStyle name="Comma 2 3 2 9 4" xfId="9540" xr:uid="{00000000-0005-0000-0000-0000DB1E0000}"/>
    <cellStyle name="Comma 2 3 3" xfId="7170" xr:uid="{00000000-0005-0000-0000-0000DC1E0000}"/>
    <cellStyle name="Comma 2 3 3 2" xfId="9541" xr:uid="{00000000-0005-0000-0000-0000DD1E0000}"/>
    <cellStyle name="Comma 2 3 3 2 2" xfId="9542" xr:uid="{00000000-0005-0000-0000-0000DE1E0000}"/>
    <cellStyle name="Comma 2 3 3 2 2 2" xfId="9543" xr:uid="{00000000-0005-0000-0000-0000DF1E0000}"/>
    <cellStyle name="Comma 2 3 3 2 2 2 2" xfId="9544" xr:uid="{00000000-0005-0000-0000-0000E01E0000}"/>
    <cellStyle name="Comma 2 3 3 2 2 2 2 2" xfId="9545" xr:uid="{00000000-0005-0000-0000-0000E11E0000}"/>
    <cellStyle name="Comma 2 3 3 2 2 2 2 2 2" xfId="9546" xr:uid="{00000000-0005-0000-0000-0000E21E0000}"/>
    <cellStyle name="Comma 2 3 3 2 2 2 2 3" xfId="9547" xr:uid="{00000000-0005-0000-0000-0000E31E0000}"/>
    <cellStyle name="Comma 2 3 3 2 2 2 3" xfId="9548" xr:uid="{00000000-0005-0000-0000-0000E41E0000}"/>
    <cellStyle name="Comma 2 3 3 2 2 2 3 2" xfId="9549" xr:uid="{00000000-0005-0000-0000-0000E51E0000}"/>
    <cellStyle name="Comma 2 3 3 2 2 2 4" xfId="9550" xr:uid="{00000000-0005-0000-0000-0000E61E0000}"/>
    <cellStyle name="Comma 2 3 3 2 2 3" xfId="9551" xr:uid="{00000000-0005-0000-0000-0000E71E0000}"/>
    <cellStyle name="Comma 2 3 3 2 2 3 2" xfId="9552" xr:uid="{00000000-0005-0000-0000-0000E81E0000}"/>
    <cellStyle name="Comma 2 3 3 2 2 3 2 2" xfId="9553" xr:uid="{00000000-0005-0000-0000-0000E91E0000}"/>
    <cellStyle name="Comma 2 3 3 2 2 3 2 2 2" xfId="9554" xr:uid="{00000000-0005-0000-0000-0000EA1E0000}"/>
    <cellStyle name="Comma 2 3 3 2 2 3 2 3" xfId="9555" xr:uid="{00000000-0005-0000-0000-0000EB1E0000}"/>
    <cellStyle name="Comma 2 3 3 2 2 3 3" xfId="9556" xr:uid="{00000000-0005-0000-0000-0000EC1E0000}"/>
    <cellStyle name="Comma 2 3 3 2 2 3 3 2" xfId="9557" xr:uid="{00000000-0005-0000-0000-0000ED1E0000}"/>
    <cellStyle name="Comma 2 3 3 2 2 3 4" xfId="9558" xr:uid="{00000000-0005-0000-0000-0000EE1E0000}"/>
    <cellStyle name="Comma 2 3 3 2 2 4" xfId="9559" xr:uid="{00000000-0005-0000-0000-0000EF1E0000}"/>
    <cellStyle name="Comma 2 3 3 2 2 4 2" xfId="9560" xr:uid="{00000000-0005-0000-0000-0000F01E0000}"/>
    <cellStyle name="Comma 2 3 3 2 2 4 2 2" xfId="9561" xr:uid="{00000000-0005-0000-0000-0000F11E0000}"/>
    <cellStyle name="Comma 2 3 3 2 2 4 3" xfId="9562" xr:uid="{00000000-0005-0000-0000-0000F21E0000}"/>
    <cellStyle name="Comma 2 3 3 2 2 5" xfId="9563" xr:uid="{00000000-0005-0000-0000-0000F31E0000}"/>
    <cellStyle name="Comma 2 3 3 2 2 5 2" xfId="9564" xr:uid="{00000000-0005-0000-0000-0000F41E0000}"/>
    <cellStyle name="Comma 2 3 3 2 2 6" xfId="9565" xr:uid="{00000000-0005-0000-0000-0000F51E0000}"/>
    <cellStyle name="Comma 2 3 3 2 3" xfId="9566" xr:uid="{00000000-0005-0000-0000-0000F61E0000}"/>
    <cellStyle name="Comma 2 3 3 2 3 2" xfId="9567" xr:uid="{00000000-0005-0000-0000-0000F71E0000}"/>
    <cellStyle name="Comma 2 3 3 2 3 2 2" xfId="9568" xr:uid="{00000000-0005-0000-0000-0000F81E0000}"/>
    <cellStyle name="Comma 2 3 3 2 3 2 2 2" xfId="9569" xr:uid="{00000000-0005-0000-0000-0000F91E0000}"/>
    <cellStyle name="Comma 2 3 3 2 3 2 3" xfId="9570" xr:uid="{00000000-0005-0000-0000-0000FA1E0000}"/>
    <cellStyle name="Comma 2 3 3 2 3 3" xfId="9571" xr:uid="{00000000-0005-0000-0000-0000FB1E0000}"/>
    <cellStyle name="Comma 2 3 3 2 3 3 2" xfId="9572" xr:uid="{00000000-0005-0000-0000-0000FC1E0000}"/>
    <cellStyle name="Comma 2 3 3 2 3 4" xfId="9573" xr:uid="{00000000-0005-0000-0000-0000FD1E0000}"/>
    <cellStyle name="Comma 2 3 3 2 4" xfId="9574" xr:uid="{00000000-0005-0000-0000-0000FE1E0000}"/>
    <cellStyle name="Comma 2 3 3 2 4 2" xfId="9575" xr:uid="{00000000-0005-0000-0000-0000FF1E0000}"/>
    <cellStyle name="Comma 2 3 3 2 4 2 2" xfId="9576" xr:uid="{00000000-0005-0000-0000-0000001F0000}"/>
    <cellStyle name="Comma 2 3 3 2 4 2 2 2" xfId="9577" xr:uid="{00000000-0005-0000-0000-0000011F0000}"/>
    <cellStyle name="Comma 2 3 3 2 4 2 3" xfId="9578" xr:uid="{00000000-0005-0000-0000-0000021F0000}"/>
    <cellStyle name="Comma 2 3 3 2 4 3" xfId="9579" xr:uid="{00000000-0005-0000-0000-0000031F0000}"/>
    <cellStyle name="Comma 2 3 3 2 4 3 2" xfId="9580" xr:uid="{00000000-0005-0000-0000-0000041F0000}"/>
    <cellStyle name="Comma 2 3 3 2 4 4" xfId="9581" xr:uid="{00000000-0005-0000-0000-0000051F0000}"/>
    <cellStyle name="Comma 2 3 3 2 5" xfId="9582" xr:uid="{00000000-0005-0000-0000-0000061F0000}"/>
    <cellStyle name="Comma 2 3 3 2 5 2" xfId="9583" xr:uid="{00000000-0005-0000-0000-0000071F0000}"/>
    <cellStyle name="Comma 2 3 3 2 5 2 2" xfId="9584" xr:uid="{00000000-0005-0000-0000-0000081F0000}"/>
    <cellStyle name="Comma 2 3 3 2 5 3" xfId="9585" xr:uid="{00000000-0005-0000-0000-0000091F0000}"/>
    <cellStyle name="Comma 2 3 3 2 6" xfId="9586" xr:uid="{00000000-0005-0000-0000-00000A1F0000}"/>
    <cellStyle name="Comma 2 3 3 2 6 2" xfId="9587" xr:uid="{00000000-0005-0000-0000-00000B1F0000}"/>
    <cellStyle name="Comma 2 3 3 3" xfId="9588" xr:uid="{00000000-0005-0000-0000-00000C1F0000}"/>
    <cellStyle name="Comma 2 3 3 3 2" xfId="9589" xr:uid="{00000000-0005-0000-0000-00000D1F0000}"/>
    <cellStyle name="Comma 2 3 3 3 2 2" xfId="9590" xr:uid="{00000000-0005-0000-0000-00000E1F0000}"/>
    <cellStyle name="Comma 2 3 3 3 2 2 2" xfId="9591" xr:uid="{00000000-0005-0000-0000-00000F1F0000}"/>
    <cellStyle name="Comma 2 3 3 3 2 2 2 2" xfId="9592" xr:uid="{00000000-0005-0000-0000-0000101F0000}"/>
    <cellStyle name="Comma 2 3 3 3 2 2 3" xfId="9593" xr:uid="{00000000-0005-0000-0000-0000111F0000}"/>
    <cellStyle name="Comma 2 3 3 3 2 3" xfId="9594" xr:uid="{00000000-0005-0000-0000-0000121F0000}"/>
    <cellStyle name="Comma 2 3 3 3 2 3 2" xfId="9595" xr:uid="{00000000-0005-0000-0000-0000131F0000}"/>
    <cellStyle name="Comma 2 3 3 3 2 4" xfId="9596" xr:uid="{00000000-0005-0000-0000-0000141F0000}"/>
    <cellStyle name="Comma 2 3 3 3 3" xfId="9597" xr:uid="{00000000-0005-0000-0000-0000151F0000}"/>
    <cellStyle name="Comma 2 3 3 3 3 2" xfId="9598" xr:uid="{00000000-0005-0000-0000-0000161F0000}"/>
    <cellStyle name="Comma 2 3 3 3 3 2 2" xfId="9599" xr:uid="{00000000-0005-0000-0000-0000171F0000}"/>
    <cellStyle name="Comma 2 3 3 3 3 2 2 2" xfId="9600" xr:uid="{00000000-0005-0000-0000-0000181F0000}"/>
    <cellStyle name="Comma 2 3 3 3 3 2 3" xfId="9601" xr:uid="{00000000-0005-0000-0000-0000191F0000}"/>
    <cellStyle name="Comma 2 3 3 3 3 3" xfId="9602" xr:uid="{00000000-0005-0000-0000-00001A1F0000}"/>
    <cellStyle name="Comma 2 3 3 3 3 3 2" xfId="9603" xr:uid="{00000000-0005-0000-0000-00001B1F0000}"/>
    <cellStyle name="Comma 2 3 3 3 3 4" xfId="9604" xr:uid="{00000000-0005-0000-0000-00001C1F0000}"/>
    <cellStyle name="Comma 2 3 3 3 4" xfId="9605" xr:uid="{00000000-0005-0000-0000-00001D1F0000}"/>
    <cellStyle name="Comma 2 3 3 3 4 2" xfId="9606" xr:uid="{00000000-0005-0000-0000-00001E1F0000}"/>
    <cellStyle name="Comma 2 3 3 3 4 2 2" xfId="9607" xr:uid="{00000000-0005-0000-0000-00001F1F0000}"/>
    <cellStyle name="Comma 2 3 3 3 4 3" xfId="9608" xr:uid="{00000000-0005-0000-0000-0000201F0000}"/>
    <cellStyle name="Comma 2 3 3 3 5" xfId="9609" xr:uid="{00000000-0005-0000-0000-0000211F0000}"/>
    <cellStyle name="Comma 2 3 3 3 5 2" xfId="9610" xr:uid="{00000000-0005-0000-0000-0000221F0000}"/>
    <cellStyle name="Comma 2 3 3 4" xfId="9611" xr:uid="{00000000-0005-0000-0000-0000231F0000}"/>
    <cellStyle name="Comma 2 3 3 4 2" xfId="9612" xr:uid="{00000000-0005-0000-0000-0000241F0000}"/>
    <cellStyle name="Comma 2 3 3 4 2 2" xfId="9613" xr:uid="{00000000-0005-0000-0000-0000251F0000}"/>
    <cellStyle name="Comma 2 3 3 4 2 2 2" xfId="9614" xr:uid="{00000000-0005-0000-0000-0000261F0000}"/>
    <cellStyle name="Comma 2 3 3 4 2 3" xfId="9615" xr:uid="{00000000-0005-0000-0000-0000271F0000}"/>
    <cellStyle name="Comma 2 3 3 4 3" xfId="9616" xr:uid="{00000000-0005-0000-0000-0000281F0000}"/>
    <cellStyle name="Comma 2 3 3 4 3 2" xfId="9617" xr:uid="{00000000-0005-0000-0000-0000291F0000}"/>
    <cellStyle name="Comma 2 3 3 4 4" xfId="9618" xr:uid="{00000000-0005-0000-0000-00002A1F0000}"/>
    <cellStyle name="Comma 2 3 3 5" xfId="9619" xr:uid="{00000000-0005-0000-0000-00002B1F0000}"/>
    <cellStyle name="Comma 2 3 3 5 2" xfId="9620" xr:uid="{00000000-0005-0000-0000-00002C1F0000}"/>
    <cellStyle name="Comma 2 3 3 5 2 2" xfId="9621" xr:uid="{00000000-0005-0000-0000-00002D1F0000}"/>
    <cellStyle name="Comma 2 3 3 5 2 2 2" xfId="9622" xr:uid="{00000000-0005-0000-0000-00002E1F0000}"/>
    <cellStyle name="Comma 2 3 3 5 2 3" xfId="9623" xr:uid="{00000000-0005-0000-0000-00002F1F0000}"/>
    <cellStyle name="Comma 2 3 3 5 3" xfId="9624" xr:uid="{00000000-0005-0000-0000-0000301F0000}"/>
    <cellStyle name="Comma 2 3 3 5 3 2" xfId="9625" xr:uid="{00000000-0005-0000-0000-0000311F0000}"/>
    <cellStyle name="Comma 2 3 3 5 4" xfId="9626" xr:uid="{00000000-0005-0000-0000-0000321F0000}"/>
    <cellStyle name="Comma 2 3 3 6" xfId="9627" xr:uid="{00000000-0005-0000-0000-0000331F0000}"/>
    <cellStyle name="Comma 2 3 3 6 2" xfId="9628" xr:uid="{00000000-0005-0000-0000-0000341F0000}"/>
    <cellStyle name="Comma 2 3 3 6 2 2" xfId="9629" xr:uid="{00000000-0005-0000-0000-0000351F0000}"/>
    <cellStyle name="Comma 2 3 3 6 3" xfId="9630" xr:uid="{00000000-0005-0000-0000-0000361F0000}"/>
    <cellStyle name="Comma 2 3 3 7" xfId="9631" xr:uid="{00000000-0005-0000-0000-0000371F0000}"/>
    <cellStyle name="Comma 2 3 3 7 2" xfId="9632" xr:uid="{00000000-0005-0000-0000-0000381F0000}"/>
    <cellStyle name="Comma 2 3 4" xfId="7171" xr:uid="{00000000-0005-0000-0000-0000391F0000}"/>
    <cellStyle name="Comma 2 3 4 2" xfId="9633" xr:uid="{00000000-0005-0000-0000-00003A1F0000}"/>
    <cellStyle name="Comma 2 3 4 2 2" xfId="9634" xr:uid="{00000000-0005-0000-0000-00003B1F0000}"/>
    <cellStyle name="Comma 2 3 4 2 2 2" xfId="9635" xr:uid="{00000000-0005-0000-0000-00003C1F0000}"/>
    <cellStyle name="Comma 2 3 4 2 2 2 2" xfId="9636" xr:uid="{00000000-0005-0000-0000-00003D1F0000}"/>
    <cellStyle name="Comma 2 3 4 2 2 2 2 2" xfId="9637" xr:uid="{00000000-0005-0000-0000-00003E1F0000}"/>
    <cellStyle name="Comma 2 3 4 2 2 2 2 2 2" xfId="9638" xr:uid="{00000000-0005-0000-0000-00003F1F0000}"/>
    <cellStyle name="Comma 2 3 4 2 2 2 2 3" xfId="9639" xr:uid="{00000000-0005-0000-0000-0000401F0000}"/>
    <cellStyle name="Comma 2 3 4 2 2 2 3" xfId="9640" xr:uid="{00000000-0005-0000-0000-0000411F0000}"/>
    <cellStyle name="Comma 2 3 4 2 2 2 3 2" xfId="9641" xr:uid="{00000000-0005-0000-0000-0000421F0000}"/>
    <cellStyle name="Comma 2 3 4 2 2 2 4" xfId="9642" xr:uid="{00000000-0005-0000-0000-0000431F0000}"/>
    <cellStyle name="Comma 2 3 4 2 2 3" xfId="9643" xr:uid="{00000000-0005-0000-0000-0000441F0000}"/>
    <cellStyle name="Comma 2 3 4 2 2 3 2" xfId="9644" xr:uid="{00000000-0005-0000-0000-0000451F0000}"/>
    <cellStyle name="Comma 2 3 4 2 2 3 2 2" xfId="9645" xr:uid="{00000000-0005-0000-0000-0000461F0000}"/>
    <cellStyle name="Comma 2 3 4 2 2 3 2 2 2" xfId="9646" xr:uid="{00000000-0005-0000-0000-0000471F0000}"/>
    <cellStyle name="Comma 2 3 4 2 2 3 2 3" xfId="9647" xr:uid="{00000000-0005-0000-0000-0000481F0000}"/>
    <cellStyle name="Comma 2 3 4 2 2 3 3" xfId="9648" xr:uid="{00000000-0005-0000-0000-0000491F0000}"/>
    <cellStyle name="Comma 2 3 4 2 2 3 3 2" xfId="9649" xr:uid="{00000000-0005-0000-0000-00004A1F0000}"/>
    <cellStyle name="Comma 2 3 4 2 2 3 4" xfId="9650" xr:uid="{00000000-0005-0000-0000-00004B1F0000}"/>
    <cellStyle name="Comma 2 3 4 2 2 4" xfId="9651" xr:uid="{00000000-0005-0000-0000-00004C1F0000}"/>
    <cellStyle name="Comma 2 3 4 2 2 4 2" xfId="9652" xr:uid="{00000000-0005-0000-0000-00004D1F0000}"/>
    <cellStyle name="Comma 2 3 4 2 2 4 2 2" xfId="9653" xr:uid="{00000000-0005-0000-0000-00004E1F0000}"/>
    <cellStyle name="Comma 2 3 4 2 2 4 3" xfId="9654" xr:uid="{00000000-0005-0000-0000-00004F1F0000}"/>
    <cellStyle name="Comma 2 3 4 2 2 5" xfId="9655" xr:uid="{00000000-0005-0000-0000-0000501F0000}"/>
    <cellStyle name="Comma 2 3 4 2 2 5 2" xfId="9656" xr:uid="{00000000-0005-0000-0000-0000511F0000}"/>
    <cellStyle name="Comma 2 3 4 2 2 6" xfId="9657" xr:uid="{00000000-0005-0000-0000-0000521F0000}"/>
    <cellStyle name="Comma 2 3 4 2 3" xfId="9658" xr:uid="{00000000-0005-0000-0000-0000531F0000}"/>
    <cellStyle name="Comma 2 3 4 2 3 2" xfId="9659" xr:uid="{00000000-0005-0000-0000-0000541F0000}"/>
    <cellStyle name="Comma 2 3 4 2 3 2 2" xfId="9660" xr:uid="{00000000-0005-0000-0000-0000551F0000}"/>
    <cellStyle name="Comma 2 3 4 2 3 2 2 2" xfId="9661" xr:uid="{00000000-0005-0000-0000-0000561F0000}"/>
    <cellStyle name="Comma 2 3 4 2 3 2 3" xfId="9662" xr:uid="{00000000-0005-0000-0000-0000571F0000}"/>
    <cellStyle name="Comma 2 3 4 2 3 3" xfId="9663" xr:uid="{00000000-0005-0000-0000-0000581F0000}"/>
    <cellStyle name="Comma 2 3 4 2 3 3 2" xfId="9664" xr:uid="{00000000-0005-0000-0000-0000591F0000}"/>
    <cellStyle name="Comma 2 3 4 2 3 4" xfId="9665" xr:uid="{00000000-0005-0000-0000-00005A1F0000}"/>
    <cellStyle name="Comma 2 3 4 2 4" xfId="9666" xr:uid="{00000000-0005-0000-0000-00005B1F0000}"/>
    <cellStyle name="Comma 2 3 4 2 4 2" xfId="9667" xr:uid="{00000000-0005-0000-0000-00005C1F0000}"/>
    <cellStyle name="Comma 2 3 4 2 4 2 2" xfId="9668" xr:uid="{00000000-0005-0000-0000-00005D1F0000}"/>
    <cellStyle name="Comma 2 3 4 2 4 2 2 2" xfId="9669" xr:uid="{00000000-0005-0000-0000-00005E1F0000}"/>
    <cellStyle name="Comma 2 3 4 2 4 2 3" xfId="9670" xr:uid="{00000000-0005-0000-0000-00005F1F0000}"/>
    <cellStyle name="Comma 2 3 4 2 4 3" xfId="9671" xr:uid="{00000000-0005-0000-0000-0000601F0000}"/>
    <cellStyle name="Comma 2 3 4 2 4 3 2" xfId="9672" xr:uid="{00000000-0005-0000-0000-0000611F0000}"/>
    <cellStyle name="Comma 2 3 4 2 4 4" xfId="9673" xr:uid="{00000000-0005-0000-0000-0000621F0000}"/>
    <cellStyle name="Comma 2 3 4 2 5" xfId="9674" xr:uid="{00000000-0005-0000-0000-0000631F0000}"/>
    <cellStyle name="Comma 2 3 4 2 5 2" xfId="9675" xr:uid="{00000000-0005-0000-0000-0000641F0000}"/>
    <cellStyle name="Comma 2 3 4 2 5 2 2" xfId="9676" xr:uid="{00000000-0005-0000-0000-0000651F0000}"/>
    <cellStyle name="Comma 2 3 4 2 5 3" xfId="9677" xr:uid="{00000000-0005-0000-0000-0000661F0000}"/>
    <cellStyle name="Comma 2 3 4 2 6" xfId="9678" xr:uid="{00000000-0005-0000-0000-0000671F0000}"/>
    <cellStyle name="Comma 2 3 4 2 6 2" xfId="9679" xr:uid="{00000000-0005-0000-0000-0000681F0000}"/>
    <cellStyle name="Comma 2 3 4 2 7" xfId="9680" xr:uid="{00000000-0005-0000-0000-0000691F0000}"/>
    <cellStyle name="Comma 2 3 4 3" xfId="9681" xr:uid="{00000000-0005-0000-0000-00006A1F0000}"/>
    <cellStyle name="Comma 2 3 4 3 2" xfId="9682" xr:uid="{00000000-0005-0000-0000-00006B1F0000}"/>
    <cellStyle name="Comma 2 3 4 3 2 2" xfId="9683" xr:uid="{00000000-0005-0000-0000-00006C1F0000}"/>
    <cellStyle name="Comma 2 3 4 3 2 2 2" xfId="9684" xr:uid="{00000000-0005-0000-0000-00006D1F0000}"/>
    <cellStyle name="Comma 2 3 4 3 2 2 2 2" xfId="9685" xr:uid="{00000000-0005-0000-0000-00006E1F0000}"/>
    <cellStyle name="Comma 2 3 4 3 2 2 3" xfId="9686" xr:uid="{00000000-0005-0000-0000-00006F1F0000}"/>
    <cellStyle name="Comma 2 3 4 3 2 3" xfId="9687" xr:uid="{00000000-0005-0000-0000-0000701F0000}"/>
    <cellStyle name="Comma 2 3 4 3 2 3 2" xfId="9688" xr:uid="{00000000-0005-0000-0000-0000711F0000}"/>
    <cellStyle name="Comma 2 3 4 3 2 4" xfId="9689" xr:uid="{00000000-0005-0000-0000-0000721F0000}"/>
    <cellStyle name="Comma 2 3 4 3 3" xfId="9690" xr:uid="{00000000-0005-0000-0000-0000731F0000}"/>
    <cellStyle name="Comma 2 3 4 3 3 2" xfId="9691" xr:uid="{00000000-0005-0000-0000-0000741F0000}"/>
    <cellStyle name="Comma 2 3 4 3 3 2 2" xfId="9692" xr:uid="{00000000-0005-0000-0000-0000751F0000}"/>
    <cellStyle name="Comma 2 3 4 3 3 2 2 2" xfId="9693" xr:uid="{00000000-0005-0000-0000-0000761F0000}"/>
    <cellStyle name="Comma 2 3 4 3 3 2 3" xfId="9694" xr:uid="{00000000-0005-0000-0000-0000771F0000}"/>
    <cellStyle name="Comma 2 3 4 3 3 3" xfId="9695" xr:uid="{00000000-0005-0000-0000-0000781F0000}"/>
    <cellStyle name="Comma 2 3 4 3 3 3 2" xfId="9696" xr:uid="{00000000-0005-0000-0000-0000791F0000}"/>
    <cellStyle name="Comma 2 3 4 3 3 4" xfId="9697" xr:uid="{00000000-0005-0000-0000-00007A1F0000}"/>
    <cellStyle name="Comma 2 3 4 3 4" xfId="9698" xr:uid="{00000000-0005-0000-0000-00007B1F0000}"/>
    <cellStyle name="Comma 2 3 4 3 4 2" xfId="9699" xr:uid="{00000000-0005-0000-0000-00007C1F0000}"/>
    <cellStyle name="Comma 2 3 4 3 4 2 2" xfId="9700" xr:uid="{00000000-0005-0000-0000-00007D1F0000}"/>
    <cellStyle name="Comma 2 3 4 3 4 3" xfId="9701" xr:uid="{00000000-0005-0000-0000-00007E1F0000}"/>
    <cellStyle name="Comma 2 3 4 3 5" xfId="9702" xr:uid="{00000000-0005-0000-0000-00007F1F0000}"/>
    <cellStyle name="Comma 2 3 4 3 5 2" xfId="9703" xr:uid="{00000000-0005-0000-0000-0000801F0000}"/>
    <cellStyle name="Comma 2 3 4 3 6" xfId="9704" xr:uid="{00000000-0005-0000-0000-0000811F0000}"/>
    <cellStyle name="Comma 2 3 4 4" xfId="9705" xr:uid="{00000000-0005-0000-0000-0000821F0000}"/>
    <cellStyle name="Comma 2 3 4 4 2" xfId="9706" xr:uid="{00000000-0005-0000-0000-0000831F0000}"/>
    <cellStyle name="Comma 2 3 4 4 2 2" xfId="9707" xr:uid="{00000000-0005-0000-0000-0000841F0000}"/>
    <cellStyle name="Comma 2 3 4 4 2 2 2" xfId="9708" xr:uid="{00000000-0005-0000-0000-0000851F0000}"/>
    <cellStyle name="Comma 2 3 4 4 2 3" xfId="9709" xr:uid="{00000000-0005-0000-0000-0000861F0000}"/>
    <cellStyle name="Comma 2 3 4 4 3" xfId="9710" xr:uid="{00000000-0005-0000-0000-0000871F0000}"/>
    <cellStyle name="Comma 2 3 4 4 3 2" xfId="9711" xr:uid="{00000000-0005-0000-0000-0000881F0000}"/>
    <cellStyle name="Comma 2 3 4 4 4" xfId="9712" xr:uid="{00000000-0005-0000-0000-0000891F0000}"/>
    <cellStyle name="Comma 2 3 4 5" xfId="9713" xr:uid="{00000000-0005-0000-0000-00008A1F0000}"/>
    <cellStyle name="Comma 2 3 4 5 2" xfId="9714" xr:uid="{00000000-0005-0000-0000-00008B1F0000}"/>
    <cellStyle name="Comma 2 3 4 5 2 2" xfId="9715" xr:uid="{00000000-0005-0000-0000-00008C1F0000}"/>
    <cellStyle name="Comma 2 3 4 5 2 2 2" xfId="9716" xr:uid="{00000000-0005-0000-0000-00008D1F0000}"/>
    <cellStyle name="Comma 2 3 4 5 2 3" xfId="9717" xr:uid="{00000000-0005-0000-0000-00008E1F0000}"/>
    <cellStyle name="Comma 2 3 4 5 3" xfId="9718" xr:uid="{00000000-0005-0000-0000-00008F1F0000}"/>
    <cellStyle name="Comma 2 3 4 5 3 2" xfId="9719" xr:uid="{00000000-0005-0000-0000-0000901F0000}"/>
    <cellStyle name="Comma 2 3 4 5 4" xfId="9720" xr:uid="{00000000-0005-0000-0000-0000911F0000}"/>
    <cellStyle name="Comma 2 3 4 6" xfId="9721" xr:uid="{00000000-0005-0000-0000-0000921F0000}"/>
    <cellStyle name="Comma 2 3 4 6 2" xfId="9722" xr:uid="{00000000-0005-0000-0000-0000931F0000}"/>
    <cellStyle name="Comma 2 3 4 6 2 2" xfId="9723" xr:uid="{00000000-0005-0000-0000-0000941F0000}"/>
    <cellStyle name="Comma 2 3 4 6 3" xfId="9724" xr:uid="{00000000-0005-0000-0000-0000951F0000}"/>
    <cellStyle name="Comma 2 3 4 7" xfId="9725" xr:uid="{00000000-0005-0000-0000-0000961F0000}"/>
    <cellStyle name="Comma 2 3 4 7 2" xfId="9726" xr:uid="{00000000-0005-0000-0000-0000971F0000}"/>
    <cellStyle name="Comma 2 3 5" xfId="7172" xr:uid="{00000000-0005-0000-0000-0000981F0000}"/>
    <cellStyle name="Comma 2 3 5 2" xfId="9727" xr:uid="{00000000-0005-0000-0000-0000991F0000}"/>
    <cellStyle name="Comma 2 3 5 2 2" xfId="9728" xr:uid="{00000000-0005-0000-0000-00009A1F0000}"/>
    <cellStyle name="Comma 2 3 5 2 2 2" xfId="9729" xr:uid="{00000000-0005-0000-0000-00009B1F0000}"/>
    <cellStyle name="Comma 2 3 5 2 2 2 2" xfId="9730" xr:uid="{00000000-0005-0000-0000-00009C1F0000}"/>
    <cellStyle name="Comma 2 3 5 2 2 2 2 2" xfId="9731" xr:uid="{00000000-0005-0000-0000-00009D1F0000}"/>
    <cellStyle name="Comma 2 3 5 2 2 2 2 2 2" xfId="9732" xr:uid="{00000000-0005-0000-0000-00009E1F0000}"/>
    <cellStyle name="Comma 2 3 5 2 2 2 2 3" xfId="9733" xr:uid="{00000000-0005-0000-0000-00009F1F0000}"/>
    <cellStyle name="Comma 2 3 5 2 2 2 3" xfId="9734" xr:uid="{00000000-0005-0000-0000-0000A01F0000}"/>
    <cellStyle name="Comma 2 3 5 2 2 2 3 2" xfId="9735" xr:uid="{00000000-0005-0000-0000-0000A11F0000}"/>
    <cellStyle name="Comma 2 3 5 2 2 2 4" xfId="9736" xr:uid="{00000000-0005-0000-0000-0000A21F0000}"/>
    <cellStyle name="Comma 2 3 5 2 2 3" xfId="9737" xr:uid="{00000000-0005-0000-0000-0000A31F0000}"/>
    <cellStyle name="Comma 2 3 5 2 2 3 2" xfId="9738" xr:uid="{00000000-0005-0000-0000-0000A41F0000}"/>
    <cellStyle name="Comma 2 3 5 2 2 3 2 2" xfId="9739" xr:uid="{00000000-0005-0000-0000-0000A51F0000}"/>
    <cellStyle name="Comma 2 3 5 2 2 3 2 2 2" xfId="9740" xr:uid="{00000000-0005-0000-0000-0000A61F0000}"/>
    <cellStyle name="Comma 2 3 5 2 2 3 2 3" xfId="9741" xr:uid="{00000000-0005-0000-0000-0000A71F0000}"/>
    <cellStyle name="Comma 2 3 5 2 2 3 3" xfId="9742" xr:uid="{00000000-0005-0000-0000-0000A81F0000}"/>
    <cellStyle name="Comma 2 3 5 2 2 3 3 2" xfId="9743" xr:uid="{00000000-0005-0000-0000-0000A91F0000}"/>
    <cellStyle name="Comma 2 3 5 2 2 3 4" xfId="9744" xr:uid="{00000000-0005-0000-0000-0000AA1F0000}"/>
    <cellStyle name="Comma 2 3 5 2 2 4" xfId="9745" xr:uid="{00000000-0005-0000-0000-0000AB1F0000}"/>
    <cellStyle name="Comma 2 3 5 2 2 4 2" xfId="9746" xr:uid="{00000000-0005-0000-0000-0000AC1F0000}"/>
    <cellStyle name="Comma 2 3 5 2 2 4 2 2" xfId="9747" xr:uid="{00000000-0005-0000-0000-0000AD1F0000}"/>
    <cellStyle name="Comma 2 3 5 2 2 4 3" xfId="9748" xr:uid="{00000000-0005-0000-0000-0000AE1F0000}"/>
    <cellStyle name="Comma 2 3 5 2 2 5" xfId="9749" xr:uid="{00000000-0005-0000-0000-0000AF1F0000}"/>
    <cellStyle name="Comma 2 3 5 2 2 5 2" xfId="9750" xr:uid="{00000000-0005-0000-0000-0000B01F0000}"/>
    <cellStyle name="Comma 2 3 5 2 2 6" xfId="9751" xr:uid="{00000000-0005-0000-0000-0000B11F0000}"/>
    <cellStyle name="Comma 2 3 5 2 3" xfId="9752" xr:uid="{00000000-0005-0000-0000-0000B21F0000}"/>
    <cellStyle name="Comma 2 3 5 2 3 2" xfId="9753" xr:uid="{00000000-0005-0000-0000-0000B31F0000}"/>
    <cellStyle name="Comma 2 3 5 2 3 2 2" xfId="9754" xr:uid="{00000000-0005-0000-0000-0000B41F0000}"/>
    <cellStyle name="Comma 2 3 5 2 3 2 2 2" xfId="9755" xr:uid="{00000000-0005-0000-0000-0000B51F0000}"/>
    <cellStyle name="Comma 2 3 5 2 3 2 3" xfId="9756" xr:uid="{00000000-0005-0000-0000-0000B61F0000}"/>
    <cellStyle name="Comma 2 3 5 2 3 3" xfId="9757" xr:uid="{00000000-0005-0000-0000-0000B71F0000}"/>
    <cellStyle name="Comma 2 3 5 2 3 3 2" xfId="9758" xr:uid="{00000000-0005-0000-0000-0000B81F0000}"/>
    <cellStyle name="Comma 2 3 5 2 3 4" xfId="9759" xr:uid="{00000000-0005-0000-0000-0000B91F0000}"/>
    <cellStyle name="Comma 2 3 5 2 4" xfId="9760" xr:uid="{00000000-0005-0000-0000-0000BA1F0000}"/>
    <cellStyle name="Comma 2 3 5 2 4 2" xfId="9761" xr:uid="{00000000-0005-0000-0000-0000BB1F0000}"/>
    <cellStyle name="Comma 2 3 5 2 4 2 2" xfId="9762" xr:uid="{00000000-0005-0000-0000-0000BC1F0000}"/>
    <cellStyle name="Comma 2 3 5 2 4 2 2 2" xfId="9763" xr:uid="{00000000-0005-0000-0000-0000BD1F0000}"/>
    <cellStyle name="Comma 2 3 5 2 4 2 3" xfId="9764" xr:uid="{00000000-0005-0000-0000-0000BE1F0000}"/>
    <cellStyle name="Comma 2 3 5 2 4 3" xfId="9765" xr:uid="{00000000-0005-0000-0000-0000BF1F0000}"/>
    <cellStyle name="Comma 2 3 5 2 4 3 2" xfId="9766" xr:uid="{00000000-0005-0000-0000-0000C01F0000}"/>
    <cellStyle name="Comma 2 3 5 2 4 4" xfId="9767" xr:uid="{00000000-0005-0000-0000-0000C11F0000}"/>
    <cellStyle name="Comma 2 3 5 2 5" xfId="9768" xr:uid="{00000000-0005-0000-0000-0000C21F0000}"/>
    <cellStyle name="Comma 2 3 5 2 5 2" xfId="9769" xr:uid="{00000000-0005-0000-0000-0000C31F0000}"/>
    <cellStyle name="Comma 2 3 5 2 5 2 2" xfId="9770" xr:uid="{00000000-0005-0000-0000-0000C41F0000}"/>
    <cellStyle name="Comma 2 3 5 2 5 3" xfId="9771" xr:uid="{00000000-0005-0000-0000-0000C51F0000}"/>
    <cellStyle name="Comma 2 3 5 2 6" xfId="9772" xr:uid="{00000000-0005-0000-0000-0000C61F0000}"/>
    <cellStyle name="Comma 2 3 5 2 6 2" xfId="9773" xr:uid="{00000000-0005-0000-0000-0000C71F0000}"/>
    <cellStyle name="Comma 2 3 5 2 7" xfId="9774" xr:uid="{00000000-0005-0000-0000-0000C81F0000}"/>
    <cellStyle name="Comma 2 3 5 3" xfId="9775" xr:uid="{00000000-0005-0000-0000-0000C91F0000}"/>
    <cellStyle name="Comma 2 3 5 3 2" xfId="9776" xr:uid="{00000000-0005-0000-0000-0000CA1F0000}"/>
    <cellStyle name="Comma 2 3 5 3 2 2" xfId="9777" xr:uid="{00000000-0005-0000-0000-0000CB1F0000}"/>
    <cellStyle name="Comma 2 3 5 3 2 2 2" xfId="9778" xr:uid="{00000000-0005-0000-0000-0000CC1F0000}"/>
    <cellStyle name="Comma 2 3 5 3 2 2 2 2" xfId="9779" xr:uid="{00000000-0005-0000-0000-0000CD1F0000}"/>
    <cellStyle name="Comma 2 3 5 3 2 2 3" xfId="9780" xr:uid="{00000000-0005-0000-0000-0000CE1F0000}"/>
    <cellStyle name="Comma 2 3 5 3 2 3" xfId="9781" xr:uid="{00000000-0005-0000-0000-0000CF1F0000}"/>
    <cellStyle name="Comma 2 3 5 3 2 3 2" xfId="9782" xr:uid="{00000000-0005-0000-0000-0000D01F0000}"/>
    <cellStyle name="Comma 2 3 5 3 2 4" xfId="9783" xr:uid="{00000000-0005-0000-0000-0000D11F0000}"/>
    <cellStyle name="Comma 2 3 5 3 3" xfId="9784" xr:uid="{00000000-0005-0000-0000-0000D21F0000}"/>
    <cellStyle name="Comma 2 3 5 3 3 2" xfId="9785" xr:uid="{00000000-0005-0000-0000-0000D31F0000}"/>
    <cellStyle name="Comma 2 3 5 3 3 2 2" xfId="9786" xr:uid="{00000000-0005-0000-0000-0000D41F0000}"/>
    <cellStyle name="Comma 2 3 5 3 3 2 2 2" xfId="9787" xr:uid="{00000000-0005-0000-0000-0000D51F0000}"/>
    <cellStyle name="Comma 2 3 5 3 3 2 3" xfId="9788" xr:uid="{00000000-0005-0000-0000-0000D61F0000}"/>
    <cellStyle name="Comma 2 3 5 3 3 3" xfId="9789" xr:uid="{00000000-0005-0000-0000-0000D71F0000}"/>
    <cellStyle name="Comma 2 3 5 3 3 3 2" xfId="9790" xr:uid="{00000000-0005-0000-0000-0000D81F0000}"/>
    <cellStyle name="Comma 2 3 5 3 3 4" xfId="9791" xr:uid="{00000000-0005-0000-0000-0000D91F0000}"/>
    <cellStyle name="Comma 2 3 5 3 4" xfId="9792" xr:uid="{00000000-0005-0000-0000-0000DA1F0000}"/>
    <cellStyle name="Comma 2 3 5 3 4 2" xfId="9793" xr:uid="{00000000-0005-0000-0000-0000DB1F0000}"/>
    <cellStyle name="Comma 2 3 5 3 4 2 2" xfId="9794" xr:uid="{00000000-0005-0000-0000-0000DC1F0000}"/>
    <cellStyle name="Comma 2 3 5 3 4 3" xfId="9795" xr:uid="{00000000-0005-0000-0000-0000DD1F0000}"/>
    <cellStyle name="Comma 2 3 5 3 5" xfId="9796" xr:uid="{00000000-0005-0000-0000-0000DE1F0000}"/>
    <cellStyle name="Comma 2 3 5 3 5 2" xfId="9797" xr:uid="{00000000-0005-0000-0000-0000DF1F0000}"/>
    <cellStyle name="Comma 2 3 5 3 6" xfId="9798" xr:uid="{00000000-0005-0000-0000-0000E01F0000}"/>
    <cellStyle name="Comma 2 3 5 4" xfId="9799" xr:uid="{00000000-0005-0000-0000-0000E11F0000}"/>
    <cellStyle name="Comma 2 3 5 4 2" xfId="9800" xr:uid="{00000000-0005-0000-0000-0000E21F0000}"/>
    <cellStyle name="Comma 2 3 5 4 2 2" xfId="9801" xr:uid="{00000000-0005-0000-0000-0000E31F0000}"/>
    <cellStyle name="Comma 2 3 5 4 2 2 2" xfId="9802" xr:uid="{00000000-0005-0000-0000-0000E41F0000}"/>
    <cellStyle name="Comma 2 3 5 4 2 3" xfId="9803" xr:uid="{00000000-0005-0000-0000-0000E51F0000}"/>
    <cellStyle name="Comma 2 3 5 4 3" xfId="9804" xr:uid="{00000000-0005-0000-0000-0000E61F0000}"/>
    <cellStyle name="Comma 2 3 5 4 3 2" xfId="9805" xr:uid="{00000000-0005-0000-0000-0000E71F0000}"/>
    <cellStyle name="Comma 2 3 5 4 4" xfId="9806" xr:uid="{00000000-0005-0000-0000-0000E81F0000}"/>
    <cellStyle name="Comma 2 3 5 5" xfId="9807" xr:uid="{00000000-0005-0000-0000-0000E91F0000}"/>
    <cellStyle name="Comma 2 3 5 5 2" xfId="9808" xr:uid="{00000000-0005-0000-0000-0000EA1F0000}"/>
    <cellStyle name="Comma 2 3 5 5 2 2" xfId="9809" xr:uid="{00000000-0005-0000-0000-0000EB1F0000}"/>
    <cellStyle name="Comma 2 3 5 5 2 2 2" xfId="9810" xr:uid="{00000000-0005-0000-0000-0000EC1F0000}"/>
    <cellStyle name="Comma 2 3 5 5 2 3" xfId="9811" xr:uid="{00000000-0005-0000-0000-0000ED1F0000}"/>
    <cellStyle name="Comma 2 3 5 5 3" xfId="9812" xr:uid="{00000000-0005-0000-0000-0000EE1F0000}"/>
    <cellStyle name="Comma 2 3 5 5 3 2" xfId="9813" xr:uid="{00000000-0005-0000-0000-0000EF1F0000}"/>
    <cellStyle name="Comma 2 3 5 5 4" xfId="9814" xr:uid="{00000000-0005-0000-0000-0000F01F0000}"/>
    <cellStyle name="Comma 2 3 5 6" xfId="9815" xr:uid="{00000000-0005-0000-0000-0000F11F0000}"/>
    <cellStyle name="Comma 2 3 5 6 2" xfId="9816" xr:uid="{00000000-0005-0000-0000-0000F21F0000}"/>
    <cellStyle name="Comma 2 3 5 6 2 2" xfId="9817" xr:uid="{00000000-0005-0000-0000-0000F31F0000}"/>
    <cellStyle name="Comma 2 3 5 6 3" xfId="9818" xr:uid="{00000000-0005-0000-0000-0000F41F0000}"/>
    <cellStyle name="Comma 2 3 5 7" xfId="9819" xr:uid="{00000000-0005-0000-0000-0000F51F0000}"/>
    <cellStyle name="Comma 2 3 5 7 2" xfId="9820" xr:uid="{00000000-0005-0000-0000-0000F61F0000}"/>
    <cellStyle name="Comma 2 3 6" xfId="7173" xr:uid="{00000000-0005-0000-0000-0000F71F0000}"/>
    <cellStyle name="Comma 2 3 6 2" xfId="9821" xr:uid="{00000000-0005-0000-0000-0000F81F0000}"/>
    <cellStyle name="Comma 2 3 6 2 2" xfId="9822" xr:uid="{00000000-0005-0000-0000-0000F91F0000}"/>
    <cellStyle name="Comma 2 3 6 2 2 2" xfId="9823" xr:uid="{00000000-0005-0000-0000-0000FA1F0000}"/>
    <cellStyle name="Comma 2 3 6 2 2 2 2" xfId="9824" xr:uid="{00000000-0005-0000-0000-0000FB1F0000}"/>
    <cellStyle name="Comma 2 3 6 2 2 2 2 2" xfId="9825" xr:uid="{00000000-0005-0000-0000-0000FC1F0000}"/>
    <cellStyle name="Comma 2 3 6 2 2 2 2 2 2" xfId="9826" xr:uid="{00000000-0005-0000-0000-0000FD1F0000}"/>
    <cellStyle name="Comma 2 3 6 2 2 2 2 3" xfId="9827" xr:uid="{00000000-0005-0000-0000-0000FE1F0000}"/>
    <cellStyle name="Comma 2 3 6 2 2 2 3" xfId="9828" xr:uid="{00000000-0005-0000-0000-0000FF1F0000}"/>
    <cellStyle name="Comma 2 3 6 2 2 2 3 2" xfId="9829" xr:uid="{00000000-0005-0000-0000-000000200000}"/>
    <cellStyle name="Comma 2 3 6 2 2 2 4" xfId="9830" xr:uid="{00000000-0005-0000-0000-000001200000}"/>
    <cellStyle name="Comma 2 3 6 2 2 3" xfId="9831" xr:uid="{00000000-0005-0000-0000-000002200000}"/>
    <cellStyle name="Comma 2 3 6 2 2 3 2" xfId="9832" xr:uid="{00000000-0005-0000-0000-000003200000}"/>
    <cellStyle name="Comma 2 3 6 2 2 3 2 2" xfId="9833" xr:uid="{00000000-0005-0000-0000-000004200000}"/>
    <cellStyle name="Comma 2 3 6 2 2 3 2 2 2" xfId="9834" xr:uid="{00000000-0005-0000-0000-000005200000}"/>
    <cellStyle name="Comma 2 3 6 2 2 3 2 3" xfId="9835" xr:uid="{00000000-0005-0000-0000-000006200000}"/>
    <cellStyle name="Comma 2 3 6 2 2 3 3" xfId="9836" xr:uid="{00000000-0005-0000-0000-000007200000}"/>
    <cellStyle name="Comma 2 3 6 2 2 3 3 2" xfId="9837" xr:uid="{00000000-0005-0000-0000-000008200000}"/>
    <cellStyle name="Comma 2 3 6 2 2 3 4" xfId="9838" xr:uid="{00000000-0005-0000-0000-000009200000}"/>
    <cellStyle name="Comma 2 3 6 2 2 4" xfId="9839" xr:uid="{00000000-0005-0000-0000-00000A200000}"/>
    <cellStyle name="Comma 2 3 6 2 2 4 2" xfId="9840" xr:uid="{00000000-0005-0000-0000-00000B200000}"/>
    <cellStyle name="Comma 2 3 6 2 2 4 2 2" xfId="9841" xr:uid="{00000000-0005-0000-0000-00000C200000}"/>
    <cellStyle name="Comma 2 3 6 2 2 4 3" xfId="9842" xr:uid="{00000000-0005-0000-0000-00000D200000}"/>
    <cellStyle name="Comma 2 3 6 2 2 5" xfId="9843" xr:uid="{00000000-0005-0000-0000-00000E200000}"/>
    <cellStyle name="Comma 2 3 6 2 2 5 2" xfId="9844" xr:uid="{00000000-0005-0000-0000-00000F200000}"/>
    <cellStyle name="Comma 2 3 6 2 2 6" xfId="9845" xr:uid="{00000000-0005-0000-0000-000010200000}"/>
    <cellStyle name="Comma 2 3 6 2 3" xfId="9846" xr:uid="{00000000-0005-0000-0000-000011200000}"/>
    <cellStyle name="Comma 2 3 6 2 3 2" xfId="9847" xr:uid="{00000000-0005-0000-0000-000012200000}"/>
    <cellStyle name="Comma 2 3 6 2 3 2 2" xfId="9848" xr:uid="{00000000-0005-0000-0000-000013200000}"/>
    <cellStyle name="Comma 2 3 6 2 3 2 2 2" xfId="9849" xr:uid="{00000000-0005-0000-0000-000014200000}"/>
    <cellStyle name="Comma 2 3 6 2 3 2 3" xfId="9850" xr:uid="{00000000-0005-0000-0000-000015200000}"/>
    <cellStyle name="Comma 2 3 6 2 3 3" xfId="9851" xr:uid="{00000000-0005-0000-0000-000016200000}"/>
    <cellStyle name="Comma 2 3 6 2 3 3 2" xfId="9852" xr:uid="{00000000-0005-0000-0000-000017200000}"/>
    <cellStyle name="Comma 2 3 6 2 3 4" xfId="9853" xr:uid="{00000000-0005-0000-0000-000018200000}"/>
    <cellStyle name="Comma 2 3 6 2 4" xfId="9854" xr:uid="{00000000-0005-0000-0000-000019200000}"/>
    <cellStyle name="Comma 2 3 6 2 4 2" xfId="9855" xr:uid="{00000000-0005-0000-0000-00001A200000}"/>
    <cellStyle name="Comma 2 3 6 2 4 2 2" xfId="9856" xr:uid="{00000000-0005-0000-0000-00001B200000}"/>
    <cellStyle name="Comma 2 3 6 2 4 2 2 2" xfId="9857" xr:uid="{00000000-0005-0000-0000-00001C200000}"/>
    <cellStyle name="Comma 2 3 6 2 4 2 3" xfId="9858" xr:uid="{00000000-0005-0000-0000-00001D200000}"/>
    <cellStyle name="Comma 2 3 6 2 4 3" xfId="9859" xr:uid="{00000000-0005-0000-0000-00001E200000}"/>
    <cellStyle name="Comma 2 3 6 2 4 3 2" xfId="9860" xr:uid="{00000000-0005-0000-0000-00001F200000}"/>
    <cellStyle name="Comma 2 3 6 2 4 4" xfId="9861" xr:uid="{00000000-0005-0000-0000-000020200000}"/>
    <cellStyle name="Comma 2 3 6 2 5" xfId="9862" xr:uid="{00000000-0005-0000-0000-000021200000}"/>
    <cellStyle name="Comma 2 3 6 2 5 2" xfId="9863" xr:uid="{00000000-0005-0000-0000-000022200000}"/>
    <cellStyle name="Comma 2 3 6 2 5 2 2" xfId="9864" xr:uid="{00000000-0005-0000-0000-000023200000}"/>
    <cellStyle name="Comma 2 3 6 2 5 3" xfId="9865" xr:uid="{00000000-0005-0000-0000-000024200000}"/>
    <cellStyle name="Comma 2 3 6 2 6" xfId="9866" xr:uid="{00000000-0005-0000-0000-000025200000}"/>
    <cellStyle name="Comma 2 3 6 2 6 2" xfId="9867" xr:uid="{00000000-0005-0000-0000-000026200000}"/>
    <cellStyle name="Comma 2 3 6 2 7" xfId="9868" xr:uid="{00000000-0005-0000-0000-000027200000}"/>
    <cellStyle name="Comma 2 3 6 3" xfId="9869" xr:uid="{00000000-0005-0000-0000-000028200000}"/>
    <cellStyle name="Comma 2 3 6 3 2" xfId="9870" xr:uid="{00000000-0005-0000-0000-000029200000}"/>
    <cellStyle name="Comma 2 3 6 3 2 2" xfId="9871" xr:uid="{00000000-0005-0000-0000-00002A200000}"/>
    <cellStyle name="Comma 2 3 6 3 2 2 2" xfId="9872" xr:uid="{00000000-0005-0000-0000-00002B200000}"/>
    <cellStyle name="Comma 2 3 6 3 2 2 2 2" xfId="9873" xr:uid="{00000000-0005-0000-0000-00002C200000}"/>
    <cellStyle name="Comma 2 3 6 3 2 2 3" xfId="9874" xr:uid="{00000000-0005-0000-0000-00002D200000}"/>
    <cellStyle name="Comma 2 3 6 3 2 3" xfId="9875" xr:uid="{00000000-0005-0000-0000-00002E200000}"/>
    <cellStyle name="Comma 2 3 6 3 2 3 2" xfId="9876" xr:uid="{00000000-0005-0000-0000-00002F200000}"/>
    <cellStyle name="Comma 2 3 6 3 2 4" xfId="9877" xr:uid="{00000000-0005-0000-0000-000030200000}"/>
    <cellStyle name="Comma 2 3 6 3 3" xfId="9878" xr:uid="{00000000-0005-0000-0000-000031200000}"/>
    <cellStyle name="Comma 2 3 6 3 3 2" xfId="9879" xr:uid="{00000000-0005-0000-0000-000032200000}"/>
    <cellStyle name="Comma 2 3 6 3 3 2 2" xfId="9880" xr:uid="{00000000-0005-0000-0000-000033200000}"/>
    <cellStyle name="Comma 2 3 6 3 3 2 2 2" xfId="9881" xr:uid="{00000000-0005-0000-0000-000034200000}"/>
    <cellStyle name="Comma 2 3 6 3 3 2 3" xfId="9882" xr:uid="{00000000-0005-0000-0000-000035200000}"/>
    <cellStyle name="Comma 2 3 6 3 3 3" xfId="9883" xr:uid="{00000000-0005-0000-0000-000036200000}"/>
    <cellStyle name="Comma 2 3 6 3 3 3 2" xfId="9884" xr:uid="{00000000-0005-0000-0000-000037200000}"/>
    <cellStyle name="Comma 2 3 6 3 3 4" xfId="9885" xr:uid="{00000000-0005-0000-0000-000038200000}"/>
    <cellStyle name="Comma 2 3 6 3 4" xfId="9886" xr:uid="{00000000-0005-0000-0000-000039200000}"/>
    <cellStyle name="Comma 2 3 6 3 4 2" xfId="9887" xr:uid="{00000000-0005-0000-0000-00003A200000}"/>
    <cellStyle name="Comma 2 3 6 3 4 2 2" xfId="9888" xr:uid="{00000000-0005-0000-0000-00003B200000}"/>
    <cellStyle name="Comma 2 3 6 3 4 3" xfId="9889" xr:uid="{00000000-0005-0000-0000-00003C200000}"/>
    <cellStyle name="Comma 2 3 6 3 5" xfId="9890" xr:uid="{00000000-0005-0000-0000-00003D200000}"/>
    <cellStyle name="Comma 2 3 6 3 5 2" xfId="9891" xr:uid="{00000000-0005-0000-0000-00003E200000}"/>
    <cellStyle name="Comma 2 3 6 3 6" xfId="9892" xr:uid="{00000000-0005-0000-0000-00003F200000}"/>
    <cellStyle name="Comma 2 3 6 4" xfId="9893" xr:uid="{00000000-0005-0000-0000-000040200000}"/>
    <cellStyle name="Comma 2 3 6 4 2" xfId="9894" xr:uid="{00000000-0005-0000-0000-000041200000}"/>
    <cellStyle name="Comma 2 3 6 4 2 2" xfId="9895" xr:uid="{00000000-0005-0000-0000-000042200000}"/>
    <cellStyle name="Comma 2 3 6 4 2 2 2" xfId="9896" xr:uid="{00000000-0005-0000-0000-000043200000}"/>
    <cellStyle name="Comma 2 3 6 4 2 3" xfId="9897" xr:uid="{00000000-0005-0000-0000-000044200000}"/>
    <cellStyle name="Comma 2 3 6 4 3" xfId="9898" xr:uid="{00000000-0005-0000-0000-000045200000}"/>
    <cellStyle name="Comma 2 3 6 4 3 2" xfId="9899" xr:uid="{00000000-0005-0000-0000-000046200000}"/>
    <cellStyle name="Comma 2 3 6 4 4" xfId="9900" xr:uid="{00000000-0005-0000-0000-000047200000}"/>
    <cellStyle name="Comma 2 3 6 5" xfId="9901" xr:uid="{00000000-0005-0000-0000-000048200000}"/>
    <cellStyle name="Comma 2 3 6 5 2" xfId="9902" xr:uid="{00000000-0005-0000-0000-000049200000}"/>
    <cellStyle name="Comma 2 3 6 5 2 2" xfId="9903" xr:uid="{00000000-0005-0000-0000-00004A200000}"/>
    <cellStyle name="Comma 2 3 6 5 2 2 2" xfId="9904" xr:uid="{00000000-0005-0000-0000-00004B200000}"/>
    <cellStyle name="Comma 2 3 6 5 2 3" xfId="9905" xr:uid="{00000000-0005-0000-0000-00004C200000}"/>
    <cellStyle name="Comma 2 3 6 5 3" xfId="9906" xr:uid="{00000000-0005-0000-0000-00004D200000}"/>
    <cellStyle name="Comma 2 3 6 5 3 2" xfId="9907" xr:uid="{00000000-0005-0000-0000-00004E200000}"/>
    <cellStyle name="Comma 2 3 6 5 4" xfId="9908" xr:uid="{00000000-0005-0000-0000-00004F200000}"/>
    <cellStyle name="Comma 2 3 6 6" xfId="9909" xr:uid="{00000000-0005-0000-0000-000050200000}"/>
    <cellStyle name="Comma 2 3 6 6 2" xfId="9910" xr:uid="{00000000-0005-0000-0000-000051200000}"/>
    <cellStyle name="Comma 2 3 6 6 2 2" xfId="9911" xr:uid="{00000000-0005-0000-0000-000052200000}"/>
    <cellStyle name="Comma 2 3 6 6 3" xfId="9912" xr:uid="{00000000-0005-0000-0000-000053200000}"/>
    <cellStyle name="Comma 2 3 6 7" xfId="9913" xr:uid="{00000000-0005-0000-0000-000054200000}"/>
    <cellStyle name="Comma 2 3 6 7 2" xfId="9914" xr:uid="{00000000-0005-0000-0000-000055200000}"/>
    <cellStyle name="Comma 2 3 7" xfId="7174" xr:uid="{00000000-0005-0000-0000-000056200000}"/>
    <cellStyle name="Comma 2 3 8" xfId="7175" xr:uid="{00000000-0005-0000-0000-000057200000}"/>
    <cellStyle name="Comma 2 3 8 2" xfId="9915" xr:uid="{00000000-0005-0000-0000-000058200000}"/>
    <cellStyle name="Comma 2 3 8 2 2" xfId="9916" xr:uid="{00000000-0005-0000-0000-000059200000}"/>
    <cellStyle name="Comma 2 3 8 2 2 2" xfId="9917" xr:uid="{00000000-0005-0000-0000-00005A200000}"/>
    <cellStyle name="Comma 2 3 8 2 2 2 2" xfId="9918" xr:uid="{00000000-0005-0000-0000-00005B200000}"/>
    <cellStyle name="Comma 2 3 8 2 2 2 2 2" xfId="9919" xr:uid="{00000000-0005-0000-0000-00005C200000}"/>
    <cellStyle name="Comma 2 3 8 2 2 2 3" xfId="9920" xr:uid="{00000000-0005-0000-0000-00005D200000}"/>
    <cellStyle name="Comma 2 3 8 2 2 3" xfId="9921" xr:uid="{00000000-0005-0000-0000-00005E200000}"/>
    <cellStyle name="Comma 2 3 8 2 2 3 2" xfId="9922" xr:uid="{00000000-0005-0000-0000-00005F200000}"/>
    <cellStyle name="Comma 2 3 8 2 2 4" xfId="9923" xr:uid="{00000000-0005-0000-0000-000060200000}"/>
    <cellStyle name="Comma 2 3 8 2 3" xfId="9924" xr:uid="{00000000-0005-0000-0000-000061200000}"/>
    <cellStyle name="Comma 2 3 8 2 3 2" xfId="9925" xr:uid="{00000000-0005-0000-0000-000062200000}"/>
    <cellStyle name="Comma 2 3 8 2 3 2 2" xfId="9926" xr:uid="{00000000-0005-0000-0000-000063200000}"/>
    <cellStyle name="Comma 2 3 8 2 3 2 2 2" xfId="9927" xr:uid="{00000000-0005-0000-0000-000064200000}"/>
    <cellStyle name="Comma 2 3 8 2 3 2 3" xfId="9928" xr:uid="{00000000-0005-0000-0000-000065200000}"/>
    <cellStyle name="Comma 2 3 8 2 3 3" xfId="9929" xr:uid="{00000000-0005-0000-0000-000066200000}"/>
    <cellStyle name="Comma 2 3 8 2 3 3 2" xfId="9930" xr:uid="{00000000-0005-0000-0000-000067200000}"/>
    <cellStyle name="Comma 2 3 8 2 3 4" xfId="9931" xr:uid="{00000000-0005-0000-0000-000068200000}"/>
    <cellStyle name="Comma 2 3 8 2 4" xfId="9932" xr:uid="{00000000-0005-0000-0000-000069200000}"/>
    <cellStyle name="Comma 2 3 8 2 4 2" xfId="9933" xr:uid="{00000000-0005-0000-0000-00006A200000}"/>
    <cellStyle name="Comma 2 3 8 2 4 2 2" xfId="9934" xr:uid="{00000000-0005-0000-0000-00006B200000}"/>
    <cellStyle name="Comma 2 3 8 2 4 3" xfId="9935" xr:uid="{00000000-0005-0000-0000-00006C200000}"/>
    <cellStyle name="Comma 2 3 8 2 5" xfId="9936" xr:uid="{00000000-0005-0000-0000-00006D200000}"/>
    <cellStyle name="Comma 2 3 8 2 5 2" xfId="9937" xr:uid="{00000000-0005-0000-0000-00006E200000}"/>
    <cellStyle name="Comma 2 3 8 2 6" xfId="9938" xr:uid="{00000000-0005-0000-0000-00006F200000}"/>
    <cellStyle name="Comma 2 3 8 3" xfId="9939" xr:uid="{00000000-0005-0000-0000-000070200000}"/>
    <cellStyle name="Comma 2 3 8 3 2" xfId="9940" xr:uid="{00000000-0005-0000-0000-000071200000}"/>
    <cellStyle name="Comma 2 3 8 3 2 2" xfId="9941" xr:uid="{00000000-0005-0000-0000-000072200000}"/>
    <cellStyle name="Comma 2 3 8 3 2 2 2" xfId="9942" xr:uid="{00000000-0005-0000-0000-000073200000}"/>
    <cellStyle name="Comma 2 3 8 3 2 3" xfId="9943" xr:uid="{00000000-0005-0000-0000-000074200000}"/>
    <cellStyle name="Comma 2 3 8 3 3" xfId="9944" xr:uid="{00000000-0005-0000-0000-000075200000}"/>
    <cellStyle name="Comma 2 3 8 3 3 2" xfId="9945" xr:uid="{00000000-0005-0000-0000-000076200000}"/>
    <cellStyle name="Comma 2 3 8 3 4" xfId="9946" xr:uid="{00000000-0005-0000-0000-000077200000}"/>
    <cellStyle name="Comma 2 3 8 4" xfId="9947" xr:uid="{00000000-0005-0000-0000-000078200000}"/>
    <cellStyle name="Comma 2 3 8 4 2" xfId="9948" xr:uid="{00000000-0005-0000-0000-000079200000}"/>
    <cellStyle name="Comma 2 3 8 4 2 2" xfId="9949" xr:uid="{00000000-0005-0000-0000-00007A200000}"/>
    <cellStyle name="Comma 2 3 8 4 2 2 2" xfId="9950" xr:uid="{00000000-0005-0000-0000-00007B200000}"/>
    <cellStyle name="Comma 2 3 8 4 2 3" xfId="9951" xr:uid="{00000000-0005-0000-0000-00007C200000}"/>
    <cellStyle name="Comma 2 3 8 4 3" xfId="9952" xr:uid="{00000000-0005-0000-0000-00007D200000}"/>
    <cellStyle name="Comma 2 3 8 4 3 2" xfId="9953" xr:uid="{00000000-0005-0000-0000-00007E200000}"/>
    <cellStyle name="Comma 2 3 8 4 4" xfId="9954" xr:uid="{00000000-0005-0000-0000-00007F200000}"/>
    <cellStyle name="Comma 2 3 8 5" xfId="9955" xr:uid="{00000000-0005-0000-0000-000080200000}"/>
    <cellStyle name="Comma 2 3 8 5 2" xfId="9956" xr:uid="{00000000-0005-0000-0000-000081200000}"/>
    <cellStyle name="Comma 2 3 8 5 2 2" xfId="9957" xr:uid="{00000000-0005-0000-0000-000082200000}"/>
    <cellStyle name="Comma 2 3 8 5 3" xfId="9958" xr:uid="{00000000-0005-0000-0000-000083200000}"/>
    <cellStyle name="Comma 2 3 8 6" xfId="9959" xr:uid="{00000000-0005-0000-0000-000084200000}"/>
    <cellStyle name="Comma 2 3 8 6 2" xfId="9960" xr:uid="{00000000-0005-0000-0000-000085200000}"/>
    <cellStyle name="Comma 2 3 9" xfId="7176" xr:uid="{00000000-0005-0000-0000-000086200000}"/>
    <cellStyle name="Comma 2 33" xfId="19503" xr:uid="{00000000-0005-0000-0000-000087200000}"/>
    <cellStyle name="Comma 2 4" xfId="4533" xr:uid="{00000000-0005-0000-0000-000088200000}"/>
    <cellStyle name="Comma 2 4 2" xfId="4534" xr:uid="{00000000-0005-0000-0000-000089200000}"/>
    <cellStyle name="Comma 2 4 2 2" xfId="9961" xr:uid="{00000000-0005-0000-0000-00008A200000}"/>
    <cellStyle name="Comma 2 4 3" xfId="9962" xr:uid="{00000000-0005-0000-0000-00008B200000}"/>
    <cellStyle name="Comma 2 4 4" xfId="9963" xr:uid="{00000000-0005-0000-0000-00008C200000}"/>
    <cellStyle name="Comma 2 4 5" xfId="9964" xr:uid="{00000000-0005-0000-0000-00008D200000}"/>
    <cellStyle name="Comma 2 4 6" xfId="9965" xr:uid="{00000000-0005-0000-0000-00008E200000}"/>
    <cellStyle name="Comma 2 5" xfId="4535" xr:uid="{00000000-0005-0000-0000-00008F200000}"/>
    <cellStyle name="Comma 2 5 2" xfId="7999" xr:uid="{00000000-0005-0000-0000-000090200000}"/>
    <cellStyle name="Comma 2 5 2 2" xfId="8000" xr:uid="{00000000-0005-0000-0000-000091200000}"/>
    <cellStyle name="Comma 2 6" xfId="4536" xr:uid="{00000000-0005-0000-0000-000092200000}"/>
    <cellStyle name="Comma 2 6 2" xfId="7177" xr:uid="{00000000-0005-0000-0000-000093200000}"/>
    <cellStyle name="Comma 2 6 2 2" xfId="7178" xr:uid="{00000000-0005-0000-0000-000094200000}"/>
    <cellStyle name="Comma 2 6 2 3" xfId="7179" xr:uid="{00000000-0005-0000-0000-000095200000}"/>
    <cellStyle name="Comma 2 6 2 4" xfId="7180" xr:uid="{00000000-0005-0000-0000-000096200000}"/>
    <cellStyle name="Comma 2 6 3" xfId="7181" xr:uid="{00000000-0005-0000-0000-000097200000}"/>
    <cellStyle name="Comma 2 6 4" xfId="7182" xr:uid="{00000000-0005-0000-0000-000098200000}"/>
    <cellStyle name="Comma 2 7" xfId="4537" xr:uid="{00000000-0005-0000-0000-000099200000}"/>
    <cellStyle name="Comma 2 7 2" xfId="9966" xr:uid="{00000000-0005-0000-0000-00009A200000}"/>
    <cellStyle name="Comma 2 8" xfId="4538" xr:uid="{00000000-0005-0000-0000-00009B200000}"/>
    <cellStyle name="Comma 2 9" xfId="4539" xr:uid="{00000000-0005-0000-0000-00009C200000}"/>
    <cellStyle name="Comma 20" xfId="2487" xr:uid="{00000000-0005-0000-0000-00009D200000}"/>
    <cellStyle name="Comma 20 2" xfId="4540" xr:uid="{00000000-0005-0000-0000-00009E200000}"/>
    <cellStyle name="Comma 20 2 2" xfId="9967" xr:uid="{00000000-0005-0000-0000-00009F200000}"/>
    <cellStyle name="Comma 20 3" xfId="9968" xr:uid="{00000000-0005-0000-0000-0000A0200000}"/>
    <cellStyle name="Comma 21" xfId="4541" xr:uid="{00000000-0005-0000-0000-0000A1200000}"/>
    <cellStyle name="Comma 21 2" xfId="4542" xr:uid="{00000000-0005-0000-0000-0000A2200000}"/>
    <cellStyle name="Comma 21 3" xfId="9969" xr:uid="{00000000-0005-0000-0000-0000A3200000}"/>
    <cellStyle name="Comma 22" xfId="4543" xr:uid="{00000000-0005-0000-0000-0000A4200000}"/>
    <cellStyle name="Comma 22 2" xfId="7183" xr:uid="{00000000-0005-0000-0000-0000A5200000}"/>
    <cellStyle name="Comma 22 3" xfId="9970" xr:uid="{00000000-0005-0000-0000-0000A6200000}"/>
    <cellStyle name="Comma 23" xfId="4544" xr:uid="{00000000-0005-0000-0000-0000A7200000}"/>
    <cellStyle name="Comma 23 2" xfId="9971" xr:uid="{00000000-0005-0000-0000-0000A8200000}"/>
    <cellStyle name="Comma 23 2 2" xfId="9972" xr:uid="{00000000-0005-0000-0000-0000A9200000}"/>
    <cellStyle name="Comma 23 2 2 2" xfId="9973" xr:uid="{00000000-0005-0000-0000-0000AA200000}"/>
    <cellStyle name="Comma 23 2 2 2 2" xfId="9974" xr:uid="{00000000-0005-0000-0000-0000AB200000}"/>
    <cellStyle name="Comma 23 2 2 2 2 2" xfId="9975" xr:uid="{00000000-0005-0000-0000-0000AC200000}"/>
    <cellStyle name="Comma 23 2 2 2 2 2 2" xfId="9976" xr:uid="{00000000-0005-0000-0000-0000AD200000}"/>
    <cellStyle name="Comma 23 2 2 2 2 3" xfId="9977" xr:uid="{00000000-0005-0000-0000-0000AE200000}"/>
    <cellStyle name="Comma 23 2 2 2 3" xfId="9978" xr:uid="{00000000-0005-0000-0000-0000AF200000}"/>
    <cellStyle name="Comma 23 2 2 2 3 2" xfId="9979" xr:uid="{00000000-0005-0000-0000-0000B0200000}"/>
    <cellStyle name="Comma 23 2 2 2 4" xfId="9980" xr:uid="{00000000-0005-0000-0000-0000B1200000}"/>
    <cellStyle name="Comma 23 2 2 3" xfId="9981" xr:uid="{00000000-0005-0000-0000-0000B2200000}"/>
    <cellStyle name="Comma 23 2 2 3 2" xfId="9982" xr:uid="{00000000-0005-0000-0000-0000B3200000}"/>
    <cellStyle name="Comma 23 2 2 3 2 2" xfId="9983" xr:uid="{00000000-0005-0000-0000-0000B4200000}"/>
    <cellStyle name="Comma 23 2 2 3 2 2 2" xfId="9984" xr:uid="{00000000-0005-0000-0000-0000B5200000}"/>
    <cellStyle name="Comma 23 2 2 3 2 3" xfId="9985" xr:uid="{00000000-0005-0000-0000-0000B6200000}"/>
    <cellStyle name="Comma 23 2 2 3 3" xfId="9986" xr:uid="{00000000-0005-0000-0000-0000B7200000}"/>
    <cellStyle name="Comma 23 2 2 3 3 2" xfId="9987" xr:uid="{00000000-0005-0000-0000-0000B8200000}"/>
    <cellStyle name="Comma 23 2 2 3 4" xfId="9988" xr:uid="{00000000-0005-0000-0000-0000B9200000}"/>
    <cellStyle name="Comma 23 2 2 4" xfId="9989" xr:uid="{00000000-0005-0000-0000-0000BA200000}"/>
    <cellStyle name="Comma 23 2 2 4 2" xfId="9990" xr:uid="{00000000-0005-0000-0000-0000BB200000}"/>
    <cellStyle name="Comma 23 2 2 4 2 2" xfId="9991" xr:uid="{00000000-0005-0000-0000-0000BC200000}"/>
    <cellStyle name="Comma 23 2 2 4 3" xfId="9992" xr:uid="{00000000-0005-0000-0000-0000BD200000}"/>
    <cellStyle name="Comma 23 2 2 5" xfId="9993" xr:uid="{00000000-0005-0000-0000-0000BE200000}"/>
    <cellStyle name="Comma 23 2 2 5 2" xfId="9994" xr:uid="{00000000-0005-0000-0000-0000BF200000}"/>
    <cellStyle name="Comma 23 2 2 6" xfId="9995" xr:uid="{00000000-0005-0000-0000-0000C0200000}"/>
    <cellStyle name="Comma 23 2 3" xfId="9996" xr:uid="{00000000-0005-0000-0000-0000C1200000}"/>
    <cellStyle name="Comma 23 2 3 2" xfId="9997" xr:uid="{00000000-0005-0000-0000-0000C2200000}"/>
    <cellStyle name="Comma 23 2 3 2 2" xfId="9998" xr:uid="{00000000-0005-0000-0000-0000C3200000}"/>
    <cellStyle name="Comma 23 2 3 2 2 2" xfId="9999" xr:uid="{00000000-0005-0000-0000-0000C4200000}"/>
    <cellStyle name="Comma 23 2 3 2 3" xfId="10000" xr:uid="{00000000-0005-0000-0000-0000C5200000}"/>
    <cellStyle name="Comma 23 2 3 3" xfId="10001" xr:uid="{00000000-0005-0000-0000-0000C6200000}"/>
    <cellStyle name="Comma 23 2 3 3 2" xfId="10002" xr:uid="{00000000-0005-0000-0000-0000C7200000}"/>
    <cellStyle name="Comma 23 2 3 4" xfId="10003" xr:uid="{00000000-0005-0000-0000-0000C8200000}"/>
    <cellStyle name="Comma 23 2 4" xfId="10004" xr:uid="{00000000-0005-0000-0000-0000C9200000}"/>
    <cellStyle name="Comma 23 2 4 2" xfId="10005" xr:uid="{00000000-0005-0000-0000-0000CA200000}"/>
    <cellStyle name="Comma 23 2 4 2 2" xfId="10006" xr:uid="{00000000-0005-0000-0000-0000CB200000}"/>
    <cellStyle name="Comma 23 2 4 2 2 2" xfId="10007" xr:uid="{00000000-0005-0000-0000-0000CC200000}"/>
    <cellStyle name="Comma 23 2 4 2 3" xfId="10008" xr:uid="{00000000-0005-0000-0000-0000CD200000}"/>
    <cellStyle name="Comma 23 2 4 3" xfId="10009" xr:uid="{00000000-0005-0000-0000-0000CE200000}"/>
    <cellStyle name="Comma 23 2 4 3 2" xfId="10010" xr:uid="{00000000-0005-0000-0000-0000CF200000}"/>
    <cellStyle name="Comma 23 2 4 4" xfId="10011" xr:uid="{00000000-0005-0000-0000-0000D0200000}"/>
    <cellStyle name="Comma 23 2 5" xfId="10012" xr:uid="{00000000-0005-0000-0000-0000D1200000}"/>
    <cellStyle name="Comma 23 2 5 2" xfId="10013" xr:uid="{00000000-0005-0000-0000-0000D2200000}"/>
    <cellStyle name="Comma 23 2 5 2 2" xfId="10014" xr:uid="{00000000-0005-0000-0000-0000D3200000}"/>
    <cellStyle name="Comma 23 2 5 3" xfId="10015" xr:uid="{00000000-0005-0000-0000-0000D4200000}"/>
    <cellStyle name="Comma 23 2 6" xfId="10016" xr:uid="{00000000-0005-0000-0000-0000D5200000}"/>
    <cellStyle name="Comma 23 2 6 2" xfId="10017" xr:uid="{00000000-0005-0000-0000-0000D6200000}"/>
    <cellStyle name="Comma 23 3" xfId="10018" xr:uid="{00000000-0005-0000-0000-0000D7200000}"/>
    <cellStyle name="Comma 23 3 2" xfId="10019" xr:uid="{00000000-0005-0000-0000-0000D8200000}"/>
    <cellStyle name="Comma 23 3 2 2" xfId="10020" xr:uid="{00000000-0005-0000-0000-0000D9200000}"/>
    <cellStyle name="Comma 23 3 2 2 2" xfId="10021" xr:uid="{00000000-0005-0000-0000-0000DA200000}"/>
    <cellStyle name="Comma 23 3 2 2 2 2" xfId="10022" xr:uid="{00000000-0005-0000-0000-0000DB200000}"/>
    <cellStyle name="Comma 23 3 2 2 3" xfId="10023" xr:uid="{00000000-0005-0000-0000-0000DC200000}"/>
    <cellStyle name="Comma 23 3 2 3" xfId="10024" xr:uid="{00000000-0005-0000-0000-0000DD200000}"/>
    <cellStyle name="Comma 23 3 2 3 2" xfId="10025" xr:uid="{00000000-0005-0000-0000-0000DE200000}"/>
    <cellStyle name="Comma 23 3 2 4" xfId="10026" xr:uid="{00000000-0005-0000-0000-0000DF200000}"/>
    <cellStyle name="Comma 23 3 3" xfId="10027" xr:uid="{00000000-0005-0000-0000-0000E0200000}"/>
    <cellStyle name="Comma 23 3 3 2" xfId="10028" xr:uid="{00000000-0005-0000-0000-0000E1200000}"/>
    <cellStyle name="Comma 23 3 3 2 2" xfId="10029" xr:uid="{00000000-0005-0000-0000-0000E2200000}"/>
    <cellStyle name="Comma 23 3 3 2 2 2" xfId="10030" xr:uid="{00000000-0005-0000-0000-0000E3200000}"/>
    <cellStyle name="Comma 23 3 3 2 3" xfId="10031" xr:uid="{00000000-0005-0000-0000-0000E4200000}"/>
    <cellStyle name="Comma 23 3 3 3" xfId="10032" xr:uid="{00000000-0005-0000-0000-0000E5200000}"/>
    <cellStyle name="Comma 23 3 3 3 2" xfId="10033" xr:uid="{00000000-0005-0000-0000-0000E6200000}"/>
    <cellStyle name="Comma 23 3 3 4" xfId="10034" xr:uid="{00000000-0005-0000-0000-0000E7200000}"/>
    <cellStyle name="Comma 23 3 4" xfId="10035" xr:uid="{00000000-0005-0000-0000-0000E8200000}"/>
    <cellStyle name="Comma 23 3 4 2" xfId="10036" xr:uid="{00000000-0005-0000-0000-0000E9200000}"/>
    <cellStyle name="Comma 23 3 4 2 2" xfId="10037" xr:uid="{00000000-0005-0000-0000-0000EA200000}"/>
    <cellStyle name="Comma 23 3 4 3" xfId="10038" xr:uid="{00000000-0005-0000-0000-0000EB200000}"/>
    <cellStyle name="Comma 23 3 5" xfId="10039" xr:uid="{00000000-0005-0000-0000-0000EC200000}"/>
    <cellStyle name="Comma 23 3 5 2" xfId="10040" xr:uid="{00000000-0005-0000-0000-0000ED200000}"/>
    <cellStyle name="Comma 23 4" xfId="10041" xr:uid="{00000000-0005-0000-0000-0000EE200000}"/>
    <cellStyle name="Comma 23 4 2" xfId="10042" xr:uid="{00000000-0005-0000-0000-0000EF200000}"/>
    <cellStyle name="Comma 23 4 2 2" xfId="10043" xr:uid="{00000000-0005-0000-0000-0000F0200000}"/>
    <cellStyle name="Comma 23 4 2 2 2" xfId="10044" xr:uid="{00000000-0005-0000-0000-0000F1200000}"/>
    <cellStyle name="Comma 23 4 2 3" xfId="10045" xr:uid="{00000000-0005-0000-0000-0000F2200000}"/>
    <cellStyle name="Comma 23 4 3" xfId="10046" xr:uid="{00000000-0005-0000-0000-0000F3200000}"/>
    <cellStyle name="Comma 23 4 3 2" xfId="10047" xr:uid="{00000000-0005-0000-0000-0000F4200000}"/>
    <cellStyle name="Comma 23 4 4" xfId="10048" xr:uid="{00000000-0005-0000-0000-0000F5200000}"/>
    <cellStyle name="Comma 23 5" xfId="10049" xr:uid="{00000000-0005-0000-0000-0000F6200000}"/>
    <cellStyle name="Comma 23 5 2" xfId="10050" xr:uid="{00000000-0005-0000-0000-0000F7200000}"/>
    <cellStyle name="Comma 23 5 2 2" xfId="10051" xr:uid="{00000000-0005-0000-0000-0000F8200000}"/>
    <cellStyle name="Comma 23 5 2 2 2" xfId="10052" xr:uid="{00000000-0005-0000-0000-0000F9200000}"/>
    <cellStyle name="Comma 23 5 2 3" xfId="10053" xr:uid="{00000000-0005-0000-0000-0000FA200000}"/>
    <cellStyle name="Comma 23 5 3" xfId="10054" xr:uid="{00000000-0005-0000-0000-0000FB200000}"/>
    <cellStyle name="Comma 23 5 3 2" xfId="10055" xr:uid="{00000000-0005-0000-0000-0000FC200000}"/>
    <cellStyle name="Comma 23 5 4" xfId="10056" xr:uid="{00000000-0005-0000-0000-0000FD200000}"/>
    <cellStyle name="Comma 23 6" xfId="10057" xr:uid="{00000000-0005-0000-0000-0000FE200000}"/>
    <cellStyle name="Comma 23 6 2" xfId="10058" xr:uid="{00000000-0005-0000-0000-0000FF200000}"/>
    <cellStyle name="Comma 23 6 2 2" xfId="10059" xr:uid="{00000000-0005-0000-0000-000000210000}"/>
    <cellStyle name="Comma 23 6 3" xfId="10060" xr:uid="{00000000-0005-0000-0000-000001210000}"/>
    <cellStyle name="Comma 23 7" xfId="10061" xr:uid="{00000000-0005-0000-0000-000002210000}"/>
    <cellStyle name="Comma 23 7 2" xfId="10062" xr:uid="{00000000-0005-0000-0000-000003210000}"/>
    <cellStyle name="Comma 24" xfId="4545" xr:uid="{00000000-0005-0000-0000-000004210000}"/>
    <cellStyle name="Comma 24 2" xfId="10063" xr:uid="{00000000-0005-0000-0000-000005210000}"/>
    <cellStyle name="Comma 24 3" xfId="10064" xr:uid="{00000000-0005-0000-0000-000006210000}"/>
    <cellStyle name="Comma 25" xfId="4546" xr:uid="{00000000-0005-0000-0000-000007210000}"/>
    <cellStyle name="Comma 25 2" xfId="4547" xr:uid="{00000000-0005-0000-0000-000008210000}"/>
    <cellStyle name="Comma 25 2 2" xfId="10065" xr:uid="{00000000-0005-0000-0000-000009210000}"/>
    <cellStyle name="Comma 25 2 2 2" xfId="10066" xr:uid="{00000000-0005-0000-0000-00000A210000}"/>
    <cellStyle name="Comma 25 2 2 2 2" xfId="10067" xr:uid="{00000000-0005-0000-0000-00000B210000}"/>
    <cellStyle name="Comma 25 2 2 2 2 2" xfId="10068" xr:uid="{00000000-0005-0000-0000-00000C210000}"/>
    <cellStyle name="Comma 25 2 2 2 2 2 2" xfId="10069" xr:uid="{00000000-0005-0000-0000-00000D210000}"/>
    <cellStyle name="Comma 25 2 2 2 2 3" xfId="10070" xr:uid="{00000000-0005-0000-0000-00000E210000}"/>
    <cellStyle name="Comma 25 2 2 2 3" xfId="10071" xr:uid="{00000000-0005-0000-0000-00000F210000}"/>
    <cellStyle name="Comma 25 2 2 2 3 2" xfId="10072" xr:uid="{00000000-0005-0000-0000-000010210000}"/>
    <cellStyle name="Comma 25 2 2 2 4" xfId="10073" xr:uid="{00000000-0005-0000-0000-000011210000}"/>
    <cellStyle name="Comma 25 2 2 3" xfId="10074" xr:uid="{00000000-0005-0000-0000-000012210000}"/>
    <cellStyle name="Comma 25 2 2 3 2" xfId="10075" xr:uid="{00000000-0005-0000-0000-000013210000}"/>
    <cellStyle name="Comma 25 2 2 3 2 2" xfId="10076" xr:uid="{00000000-0005-0000-0000-000014210000}"/>
    <cellStyle name="Comma 25 2 2 3 2 2 2" xfId="10077" xr:uid="{00000000-0005-0000-0000-000015210000}"/>
    <cellStyle name="Comma 25 2 2 3 2 3" xfId="10078" xr:uid="{00000000-0005-0000-0000-000016210000}"/>
    <cellStyle name="Comma 25 2 2 3 3" xfId="10079" xr:uid="{00000000-0005-0000-0000-000017210000}"/>
    <cellStyle name="Comma 25 2 2 3 3 2" xfId="10080" xr:uid="{00000000-0005-0000-0000-000018210000}"/>
    <cellStyle name="Comma 25 2 2 3 4" xfId="10081" xr:uid="{00000000-0005-0000-0000-000019210000}"/>
    <cellStyle name="Comma 25 2 2 4" xfId="10082" xr:uid="{00000000-0005-0000-0000-00001A210000}"/>
    <cellStyle name="Comma 25 2 2 4 2" xfId="10083" xr:uid="{00000000-0005-0000-0000-00001B210000}"/>
    <cellStyle name="Comma 25 2 2 4 2 2" xfId="10084" xr:uid="{00000000-0005-0000-0000-00001C210000}"/>
    <cellStyle name="Comma 25 2 2 4 3" xfId="10085" xr:uid="{00000000-0005-0000-0000-00001D210000}"/>
    <cellStyle name="Comma 25 2 2 5" xfId="10086" xr:uid="{00000000-0005-0000-0000-00001E210000}"/>
    <cellStyle name="Comma 25 2 2 5 2" xfId="10087" xr:uid="{00000000-0005-0000-0000-00001F210000}"/>
    <cellStyle name="Comma 25 2 2 6" xfId="10088" xr:uid="{00000000-0005-0000-0000-000020210000}"/>
    <cellStyle name="Comma 25 2 3" xfId="10089" xr:uid="{00000000-0005-0000-0000-000021210000}"/>
    <cellStyle name="Comma 25 2 3 2" xfId="10090" xr:uid="{00000000-0005-0000-0000-000022210000}"/>
    <cellStyle name="Comma 25 2 3 2 2" xfId="10091" xr:uid="{00000000-0005-0000-0000-000023210000}"/>
    <cellStyle name="Comma 25 2 3 2 2 2" xfId="10092" xr:uid="{00000000-0005-0000-0000-000024210000}"/>
    <cellStyle name="Comma 25 2 3 2 3" xfId="10093" xr:uid="{00000000-0005-0000-0000-000025210000}"/>
    <cellStyle name="Comma 25 2 3 3" xfId="10094" xr:uid="{00000000-0005-0000-0000-000026210000}"/>
    <cellStyle name="Comma 25 2 3 3 2" xfId="10095" xr:uid="{00000000-0005-0000-0000-000027210000}"/>
    <cellStyle name="Comma 25 2 3 4" xfId="10096" xr:uid="{00000000-0005-0000-0000-000028210000}"/>
    <cellStyle name="Comma 25 2 4" xfId="10097" xr:uid="{00000000-0005-0000-0000-000029210000}"/>
    <cellStyle name="Comma 25 2 4 2" xfId="10098" xr:uid="{00000000-0005-0000-0000-00002A210000}"/>
    <cellStyle name="Comma 25 2 4 2 2" xfId="10099" xr:uid="{00000000-0005-0000-0000-00002B210000}"/>
    <cellStyle name="Comma 25 2 4 2 2 2" xfId="10100" xr:uid="{00000000-0005-0000-0000-00002C210000}"/>
    <cellStyle name="Comma 25 2 4 2 3" xfId="10101" xr:uid="{00000000-0005-0000-0000-00002D210000}"/>
    <cellStyle name="Comma 25 2 4 3" xfId="10102" xr:uid="{00000000-0005-0000-0000-00002E210000}"/>
    <cellStyle name="Comma 25 2 4 3 2" xfId="10103" xr:uid="{00000000-0005-0000-0000-00002F210000}"/>
    <cellStyle name="Comma 25 2 4 4" xfId="10104" xr:uid="{00000000-0005-0000-0000-000030210000}"/>
    <cellStyle name="Comma 25 2 5" xfId="10105" xr:uid="{00000000-0005-0000-0000-000031210000}"/>
    <cellStyle name="Comma 25 2 5 2" xfId="10106" xr:uid="{00000000-0005-0000-0000-000032210000}"/>
    <cellStyle name="Comma 25 2 5 2 2" xfId="10107" xr:uid="{00000000-0005-0000-0000-000033210000}"/>
    <cellStyle name="Comma 25 2 5 3" xfId="10108" xr:uid="{00000000-0005-0000-0000-000034210000}"/>
    <cellStyle name="Comma 25 2 6" xfId="10109" xr:uid="{00000000-0005-0000-0000-000035210000}"/>
    <cellStyle name="Comma 25 2 6 2" xfId="10110" xr:uid="{00000000-0005-0000-0000-000036210000}"/>
    <cellStyle name="Comma 25 3" xfId="10111" xr:uid="{00000000-0005-0000-0000-000037210000}"/>
    <cellStyle name="Comma 25 4" xfId="10112" xr:uid="{00000000-0005-0000-0000-000038210000}"/>
    <cellStyle name="Comma 25 4 2" xfId="10113" xr:uid="{00000000-0005-0000-0000-000039210000}"/>
    <cellStyle name="Comma 25 4 2 2" xfId="10114" xr:uid="{00000000-0005-0000-0000-00003A210000}"/>
    <cellStyle name="Comma 25 4 2 2 2" xfId="10115" xr:uid="{00000000-0005-0000-0000-00003B210000}"/>
    <cellStyle name="Comma 25 4 2 2 2 2" xfId="10116" xr:uid="{00000000-0005-0000-0000-00003C210000}"/>
    <cellStyle name="Comma 25 4 2 2 3" xfId="10117" xr:uid="{00000000-0005-0000-0000-00003D210000}"/>
    <cellStyle name="Comma 25 4 2 3" xfId="10118" xr:uid="{00000000-0005-0000-0000-00003E210000}"/>
    <cellStyle name="Comma 25 4 2 3 2" xfId="10119" xr:uid="{00000000-0005-0000-0000-00003F210000}"/>
    <cellStyle name="Comma 25 4 2 4" xfId="10120" xr:uid="{00000000-0005-0000-0000-000040210000}"/>
    <cellStyle name="Comma 25 4 3" xfId="10121" xr:uid="{00000000-0005-0000-0000-000041210000}"/>
    <cellStyle name="Comma 25 4 3 2" xfId="10122" xr:uid="{00000000-0005-0000-0000-000042210000}"/>
    <cellStyle name="Comma 25 4 3 2 2" xfId="10123" xr:uid="{00000000-0005-0000-0000-000043210000}"/>
    <cellStyle name="Comma 25 4 3 2 2 2" xfId="10124" xr:uid="{00000000-0005-0000-0000-000044210000}"/>
    <cellStyle name="Comma 25 4 3 2 3" xfId="10125" xr:uid="{00000000-0005-0000-0000-000045210000}"/>
    <cellStyle name="Comma 25 4 3 3" xfId="10126" xr:uid="{00000000-0005-0000-0000-000046210000}"/>
    <cellStyle name="Comma 25 4 3 3 2" xfId="10127" xr:uid="{00000000-0005-0000-0000-000047210000}"/>
    <cellStyle name="Comma 25 4 3 4" xfId="10128" xr:uid="{00000000-0005-0000-0000-000048210000}"/>
    <cellStyle name="Comma 25 4 4" xfId="10129" xr:uid="{00000000-0005-0000-0000-000049210000}"/>
    <cellStyle name="Comma 25 4 4 2" xfId="10130" xr:uid="{00000000-0005-0000-0000-00004A210000}"/>
    <cellStyle name="Comma 25 4 4 2 2" xfId="10131" xr:uid="{00000000-0005-0000-0000-00004B210000}"/>
    <cellStyle name="Comma 25 4 4 3" xfId="10132" xr:uid="{00000000-0005-0000-0000-00004C210000}"/>
    <cellStyle name="Comma 25 4 5" xfId="10133" xr:uid="{00000000-0005-0000-0000-00004D210000}"/>
    <cellStyle name="Comma 25 4 5 2" xfId="10134" xr:uid="{00000000-0005-0000-0000-00004E210000}"/>
    <cellStyle name="Comma 25 4 6" xfId="10135" xr:uid="{00000000-0005-0000-0000-00004F210000}"/>
    <cellStyle name="Comma 25 5" xfId="10136" xr:uid="{00000000-0005-0000-0000-000050210000}"/>
    <cellStyle name="Comma 25 5 2" xfId="10137" xr:uid="{00000000-0005-0000-0000-000051210000}"/>
    <cellStyle name="Comma 25 5 2 2" xfId="10138" xr:uid="{00000000-0005-0000-0000-000052210000}"/>
    <cellStyle name="Comma 25 5 2 2 2" xfId="10139" xr:uid="{00000000-0005-0000-0000-000053210000}"/>
    <cellStyle name="Comma 25 5 2 3" xfId="10140" xr:uid="{00000000-0005-0000-0000-000054210000}"/>
    <cellStyle name="Comma 25 5 3" xfId="10141" xr:uid="{00000000-0005-0000-0000-000055210000}"/>
    <cellStyle name="Comma 25 5 3 2" xfId="10142" xr:uid="{00000000-0005-0000-0000-000056210000}"/>
    <cellStyle name="Comma 25 5 4" xfId="10143" xr:uid="{00000000-0005-0000-0000-000057210000}"/>
    <cellStyle name="Comma 25 6" xfId="10144" xr:uid="{00000000-0005-0000-0000-000058210000}"/>
    <cellStyle name="Comma 25 6 2" xfId="10145" xr:uid="{00000000-0005-0000-0000-000059210000}"/>
    <cellStyle name="Comma 25 6 2 2" xfId="10146" xr:uid="{00000000-0005-0000-0000-00005A210000}"/>
    <cellStyle name="Comma 25 6 2 2 2" xfId="10147" xr:uid="{00000000-0005-0000-0000-00005B210000}"/>
    <cellStyle name="Comma 25 6 2 3" xfId="10148" xr:uid="{00000000-0005-0000-0000-00005C210000}"/>
    <cellStyle name="Comma 25 6 3" xfId="10149" xr:uid="{00000000-0005-0000-0000-00005D210000}"/>
    <cellStyle name="Comma 25 6 3 2" xfId="10150" xr:uid="{00000000-0005-0000-0000-00005E210000}"/>
    <cellStyle name="Comma 25 6 4" xfId="10151" xr:uid="{00000000-0005-0000-0000-00005F210000}"/>
    <cellStyle name="Comma 25 7" xfId="10152" xr:uid="{00000000-0005-0000-0000-000060210000}"/>
    <cellStyle name="Comma 25 7 2" xfId="10153" xr:uid="{00000000-0005-0000-0000-000061210000}"/>
    <cellStyle name="Comma 25 7 2 2" xfId="10154" xr:uid="{00000000-0005-0000-0000-000062210000}"/>
    <cellStyle name="Comma 25 7 3" xfId="10155" xr:uid="{00000000-0005-0000-0000-000063210000}"/>
    <cellStyle name="Comma 25 8" xfId="10156" xr:uid="{00000000-0005-0000-0000-000064210000}"/>
    <cellStyle name="Comma 25 8 2" xfId="10157" xr:uid="{00000000-0005-0000-0000-000065210000}"/>
    <cellStyle name="Comma 26" xfId="4548" xr:uid="{00000000-0005-0000-0000-000066210000}"/>
    <cellStyle name="Comma 26 2" xfId="4549" xr:uid="{00000000-0005-0000-0000-000067210000}"/>
    <cellStyle name="Comma 27" xfId="4550" xr:uid="{00000000-0005-0000-0000-000068210000}"/>
    <cellStyle name="Comma 27 2" xfId="4551" xr:uid="{00000000-0005-0000-0000-000069210000}"/>
    <cellStyle name="Comma 27 2 2" xfId="10158" xr:uid="{00000000-0005-0000-0000-00006A210000}"/>
    <cellStyle name="Comma 27 3" xfId="10159" xr:uid="{00000000-0005-0000-0000-00006B210000}"/>
    <cellStyle name="Comma 28" xfId="4552" xr:uid="{00000000-0005-0000-0000-00006C210000}"/>
    <cellStyle name="Comma 28 2" xfId="4553" xr:uid="{00000000-0005-0000-0000-00006D210000}"/>
    <cellStyle name="Comma 28 2 2" xfId="10160" xr:uid="{00000000-0005-0000-0000-00006E210000}"/>
    <cellStyle name="Comma 28 3" xfId="10161" xr:uid="{00000000-0005-0000-0000-00006F210000}"/>
    <cellStyle name="Comma 29" xfId="4554" xr:uid="{00000000-0005-0000-0000-000070210000}"/>
    <cellStyle name="Comma 29 2" xfId="4555" xr:uid="{00000000-0005-0000-0000-000071210000}"/>
    <cellStyle name="Comma 29 2 2" xfId="10162" xr:uid="{00000000-0005-0000-0000-000072210000}"/>
    <cellStyle name="Comma 29 3" xfId="10163" xr:uid="{00000000-0005-0000-0000-000073210000}"/>
    <cellStyle name="Comma 3" xfId="2390" xr:uid="{00000000-0005-0000-0000-000074210000}"/>
    <cellStyle name="Comma 3 10" xfId="10164" xr:uid="{00000000-0005-0000-0000-000075210000}"/>
    <cellStyle name="Comma 3 2" xfId="2391" xr:uid="{00000000-0005-0000-0000-000076210000}"/>
    <cellStyle name="Comma 3 2 10" xfId="10165" xr:uid="{00000000-0005-0000-0000-000077210000}"/>
    <cellStyle name="Comma 3 2 11" xfId="10166" xr:uid="{00000000-0005-0000-0000-000078210000}"/>
    <cellStyle name="Comma 3 2 2" xfId="4556" xr:uid="{00000000-0005-0000-0000-000079210000}"/>
    <cellStyle name="Comma 3 2 2 2" xfId="7184" xr:uid="{00000000-0005-0000-0000-00007A210000}"/>
    <cellStyle name="Comma 3 2 3" xfId="4557" xr:uid="{00000000-0005-0000-0000-00007B210000}"/>
    <cellStyle name="Comma 3 2 4" xfId="7185" xr:uid="{00000000-0005-0000-0000-00007C210000}"/>
    <cellStyle name="Comma 3 2 5" xfId="7186" xr:uid="{00000000-0005-0000-0000-00007D210000}"/>
    <cellStyle name="Comma 3 2 5 2" xfId="10167" xr:uid="{00000000-0005-0000-0000-00007E210000}"/>
    <cellStyle name="Comma 3 2 5 3" xfId="10168" xr:uid="{00000000-0005-0000-0000-00007F210000}"/>
    <cellStyle name="Comma 3 2 6" xfId="10169" xr:uid="{00000000-0005-0000-0000-000080210000}"/>
    <cellStyle name="Comma 3 2 7" xfId="10170" xr:uid="{00000000-0005-0000-0000-000081210000}"/>
    <cellStyle name="Comma 3 2 8" xfId="10171" xr:uid="{00000000-0005-0000-0000-000082210000}"/>
    <cellStyle name="Comma 3 2 9" xfId="10172" xr:uid="{00000000-0005-0000-0000-000083210000}"/>
    <cellStyle name="Comma 3 3" xfId="4558" xr:uid="{00000000-0005-0000-0000-000084210000}"/>
    <cellStyle name="Comma 3 3 2" xfId="7187" xr:uid="{00000000-0005-0000-0000-000085210000}"/>
    <cellStyle name="Comma 3 3 3" xfId="10173" xr:uid="{00000000-0005-0000-0000-000086210000}"/>
    <cellStyle name="Comma 3 3 4" xfId="10174" xr:uid="{00000000-0005-0000-0000-000087210000}"/>
    <cellStyle name="Comma 3 3 5" xfId="10175" xr:uid="{00000000-0005-0000-0000-000088210000}"/>
    <cellStyle name="Comma 3 4" xfId="4559" xr:uid="{00000000-0005-0000-0000-000089210000}"/>
    <cellStyle name="Comma 3 4 2" xfId="4560" xr:uid="{00000000-0005-0000-0000-00008A210000}"/>
    <cellStyle name="Comma 3 5" xfId="10176" xr:uid="{00000000-0005-0000-0000-00008B210000}"/>
    <cellStyle name="Comma 3 5 2" xfId="10177" xr:uid="{00000000-0005-0000-0000-00008C210000}"/>
    <cellStyle name="Comma 3 6" xfId="10178" xr:uid="{00000000-0005-0000-0000-00008D210000}"/>
    <cellStyle name="Comma 3 7" xfId="10179" xr:uid="{00000000-0005-0000-0000-00008E210000}"/>
    <cellStyle name="Comma 3 8" xfId="10180" xr:uid="{00000000-0005-0000-0000-00008F210000}"/>
    <cellStyle name="Comma 3 9" xfId="10181" xr:uid="{00000000-0005-0000-0000-000090210000}"/>
    <cellStyle name="Comma 30" xfId="4561" xr:uid="{00000000-0005-0000-0000-000091210000}"/>
    <cellStyle name="Comma 30 2" xfId="4562" xr:uid="{00000000-0005-0000-0000-000092210000}"/>
    <cellStyle name="Comma 30 3" xfId="4563" xr:uid="{00000000-0005-0000-0000-000093210000}"/>
    <cellStyle name="Comma 30 4" xfId="10182" xr:uid="{00000000-0005-0000-0000-000094210000}"/>
    <cellStyle name="Comma 31" xfId="4564" xr:uid="{00000000-0005-0000-0000-000095210000}"/>
    <cellStyle name="Comma 31 2" xfId="4565" xr:uid="{00000000-0005-0000-0000-000096210000}"/>
    <cellStyle name="Comma 31 2 2" xfId="10183" xr:uid="{00000000-0005-0000-0000-000097210000}"/>
    <cellStyle name="Comma 31 3" xfId="10184" xr:uid="{00000000-0005-0000-0000-000098210000}"/>
    <cellStyle name="Comma 32" xfId="4566" xr:uid="{00000000-0005-0000-0000-000099210000}"/>
    <cellStyle name="Comma 32 2" xfId="4567" xr:uid="{00000000-0005-0000-0000-00009A210000}"/>
    <cellStyle name="Comma 33" xfId="4568" xr:uid="{00000000-0005-0000-0000-00009B210000}"/>
    <cellStyle name="Comma 33 2" xfId="4569" xr:uid="{00000000-0005-0000-0000-00009C210000}"/>
    <cellStyle name="Comma 34" xfId="4570" xr:uid="{00000000-0005-0000-0000-00009D210000}"/>
    <cellStyle name="Comma 34 2" xfId="4571" xr:uid="{00000000-0005-0000-0000-00009E210000}"/>
    <cellStyle name="Comma 34 2 2" xfId="10185" xr:uid="{00000000-0005-0000-0000-00009F210000}"/>
    <cellStyle name="Comma 35" xfId="4572" xr:uid="{00000000-0005-0000-0000-0000A0210000}"/>
    <cellStyle name="Comma 35 2" xfId="4573" xr:uid="{00000000-0005-0000-0000-0000A1210000}"/>
    <cellStyle name="Comma 36" xfId="4574" xr:uid="{00000000-0005-0000-0000-0000A2210000}"/>
    <cellStyle name="Comma 36 2" xfId="4575" xr:uid="{00000000-0005-0000-0000-0000A3210000}"/>
    <cellStyle name="Comma 36 2 2" xfId="10186" xr:uid="{00000000-0005-0000-0000-0000A4210000}"/>
    <cellStyle name="Comma 36 3" xfId="10187" xr:uid="{00000000-0005-0000-0000-0000A5210000}"/>
    <cellStyle name="Comma 37" xfId="4576" xr:uid="{00000000-0005-0000-0000-0000A6210000}"/>
    <cellStyle name="Comma 38" xfId="4577" xr:uid="{00000000-0005-0000-0000-0000A7210000}"/>
    <cellStyle name="Comma 38 2" xfId="10188" xr:uid="{00000000-0005-0000-0000-0000A8210000}"/>
    <cellStyle name="Comma 38 2 2" xfId="10189" xr:uid="{00000000-0005-0000-0000-0000A9210000}"/>
    <cellStyle name="Comma 38 3" xfId="10190" xr:uid="{00000000-0005-0000-0000-0000AA210000}"/>
    <cellStyle name="Comma 39" xfId="4578" xr:uid="{00000000-0005-0000-0000-0000AB210000}"/>
    <cellStyle name="Comma 39 2" xfId="4579" xr:uid="{00000000-0005-0000-0000-0000AC210000}"/>
    <cellStyle name="Comma 39 2 2" xfId="4580" xr:uid="{00000000-0005-0000-0000-0000AD210000}"/>
    <cellStyle name="Comma 39 2 3" xfId="10191" xr:uid="{00000000-0005-0000-0000-0000AE210000}"/>
    <cellStyle name="Comma 39 3" xfId="10192" xr:uid="{00000000-0005-0000-0000-0000AF210000}"/>
    <cellStyle name="Comma 4" xfId="2392" xr:uid="{00000000-0005-0000-0000-0000B0210000}"/>
    <cellStyle name="Comma 4 10" xfId="10193" xr:uid="{00000000-0005-0000-0000-0000B1210000}"/>
    <cellStyle name="Comma 4 11" xfId="10194" xr:uid="{00000000-0005-0000-0000-0000B2210000}"/>
    <cellStyle name="Comma 4 12" xfId="10195" xr:uid="{00000000-0005-0000-0000-0000B3210000}"/>
    <cellStyle name="Comma 4 13" xfId="19473" xr:uid="{00000000-0005-0000-0000-0000B4210000}"/>
    <cellStyle name="Comma 4 2" xfId="4581" xr:uid="{00000000-0005-0000-0000-0000B5210000}"/>
    <cellStyle name="Comma 4 2 10" xfId="10196" xr:uid="{00000000-0005-0000-0000-0000B6210000}"/>
    <cellStyle name="Comma 4 2 2" xfId="7188" xr:uid="{00000000-0005-0000-0000-0000B7210000}"/>
    <cellStyle name="Comma 4 2 2 2" xfId="7189" xr:uid="{00000000-0005-0000-0000-0000B8210000}"/>
    <cellStyle name="Comma 4 2 2 2 2" xfId="8001" xr:uid="{00000000-0005-0000-0000-0000B9210000}"/>
    <cellStyle name="Comma 4 2 2 2 2 2" xfId="8002" xr:uid="{00000000-0005-0000-0000-0000BA210000}"/>
    <cellStyle name="Comma 4 2 2 3" xfId="7190" xr:uid="{00000000-0005-0000-0000-0000BB210000}"/>
    <cellStyle name="Comma 4 2 2 4" xfId="7191" xr:uid="{00000000-0005-0000-0000-0000BC210000}"/>
    <cellStyle name="Comma 4 2 2 5" xfId="8003" xr:uid="{00000000-0005-0000-0000-0000BD210000}"/>
    <cellStyle name="Comma 4 2 3" xfId="7192" xr:uid="{00000000-0005-0000-0000-0000BE210000}"/>
    <cellStyle name="Comma 4 2 4" xfId="7193" xr:uid="{00000000-0005-0000-0000-0000BF210000}"/>
    <cellStyle name="Comma 4 2 5" xfId="8004" xr:uid="{00000000-0005-0000-0000-0000C0210000}"/>
    <cellStyle name="Comma 4 2 6" xfId="10197" xr:uid="{00000000-0005-0000-0000-0000C1210000}"/>
    <cellStyle name="Comma 4 2 7" xfId="10198" xr:uid="{00000000-0005-0000-0000-0000C2210000}"/>
    <cellStyle name="Comma 4 2 8" xfId="10199" xr:uid="{00000000-0005-0000-0000-0000C3210000}"/>
    <cellStyle name="Comma 4 2 9" xfId="10200" xr:uid="{00000000-0005-0000-0000-0000C4210000}"/>
    <cellStyle name="Comma 4 3" xfId="4582" xr:uid="{00000000-0005-0000-0000-0000C5210000}"/>
    <cellStyle name="Comma 4 4" xfId="7194" xr:uid="{00000000-0005-0000-0000-0000C6210000}"/>
    <cellStyle name="Comma 4 5" xfId="7195" xr:uid="{00000000-0005-0000-0000-0000C7210000}"/>
    <cellStyle name="Comma 4 5 2" xfId="10201" xr:uid="{00000000-0005-0000-0000-0000C8210000}"/>
    <cellStyle name="Comma 4 5 3" xfId="10202" xr:uid="{00000000-0005-0000-0000-0000C9210000}"/>
    <cellStyle name="Comma 4 6" xfId="7196" xr:uid="{00000000-0005-0000-0000-0000CA210000}"/>
    <cellStyle name="Comma 4 7" xfId="7197" xr:uid="{00000000-0005-0000-0000-0000CB210000}"/>
    <cellStyle name="Comma 4 8" xfId="8005" xr:uid="{00000000-0005-0000-0000-0000CC210000}"/>
    <cellStyle name="Comma 4 9" xfId="10203" xr:uid="{00000000-0005-0000-0000-0000CD210000}"/>
    <cellStyle name="Comma 40" xfId="4583" xr:uid="{00000000-0005-0000-0000-0000CE210000}"/>
    <cellStyle name="Comma 40 2" xfId="4584" xr:uid="{00000000-0005-0000-0000-0000CF210000}"/>
    <cellStyle name="Comma 40 2 2" xfId="10204" xr:uid="{00000000-0005-0000-0000-0000D0210000}"/>
    <cellStyle name="Comma 40 2 2 2" xfId="10205" xr:uid="{00000000-0005-0000-0000-0000D1210000}"/>
    <cellStyle name="Comma 40 2 3" xfId="10206" xr:uid="{00000000-0005-0000-0000-0000D2210000}"/>
    <cellStyle name="Comma 40 3" xfId="4585" xr:uid="{00000000-0005-0000-0000-0000D3210000}"/>
    <cellStyle name="Comma 40 3 2" xfId="10207" xr:uid="{00000000-0005-0000-0000-0000D4210000}"/>
    <cellStyle name="Comma 40 4" xfId="10208" xr:uid="{00000000-0005-0000-0000-0000D5210000}"/>
    <cellStyle name="Comma 41" xfId="4586" xr:uid="{00000000-0005-0000-0000-0000D6210000}"/>
    <cellStyle name="Comma 41 2" xfId="2496" xr:uid="{00000000-0005-0000-0000-0000D7210000}"/>
    <cellStyle name="Comma 42" xfId="4587" xr:uid="{00000000-0005-0000-0000-0000D8210000}"/>
    <cellStyle name="Comma 42 2" xfId="10209" xr:uid="{00000000-0005-0000-0000-0000D9210000}"/>
    <cellStyle name="Comma 43" xfId="4588" xr:uid="{00000000-0005-0000-0000-0000DA210000}"/>
    <cellStyle name="Comma 43 2" xfId="4589" xr:uid="{00000000-0005-0000-0000-0000DB210000}"/>
    <cellStyle name="Comma 43 2 2" xfId="10210" xr:uid="{00000000-0005-0000-0000-0000DC210000}"/>
    <cellStyle name="Comma 43 3" xfId="10211" xr:uid="{00000000-0005-0000-0000-0000DD210000}"/>
    <cellStyle name="Comma 44" xfId="4590" xr:uid="{00000000-0005-0000-0000-0000DE210000}"/>
    <cellStyle name="Comma 44 2" xfId="10212" xr:uid="{00000000-0005-0000-0000-0000DF210000}"/>
    <cellStyle name="Comma 44 2 2" xfId="10213" xr:uid="{00000000-0005-0000-0000-0000E0210000}"/>
    <cellStyle name="Comma 44 3" xfId="10214" xr:uid="{00000000-0005-0000-0000-0000E1210000}"/>
    <cellStyle name="Comma 45" xfId="4591" xr:uid="{00000000-0005-0000-0000-0000E2210000}"/>
    <cellStyle name="Comma 45 2" xfId="10215" xr:uid="{00000000-0005-0000-0000-0000E3210000}"/>
    <cellStyle name="Comma 45 2 2" xfId="10216" xr:uid="{00000000-0005-0000-0000-0000E4210000}"/>
    <cellStyle name="Comma 45 3" xfId="10217" xr:uid="{00000000-0005-0000-0000-0000E5210000}"/>
    <cellStyle name="Comma 46" xfId="4592" xr:uid="{00000000-0005-0000-0000-0000E6210000}"/>
    <cellStyle name="Comma 46 2" xfId="10218" xr:uid="{00000000-0005-0000-0000-0000E7210000}"/>
    <cellStyle name="Comma 47" xfId="4593" xr:uid="{00000000-0005-0000-0000-0000E8210000}"/>
    <cellStyle name="Comma 47 2" xfId="10219" xr:uid="{00000000-0005-0000-0000-0000E9210000}"/>
    <cellStyle name="Comma 47 2 2" xfId="10220" xr:uid="{00000000-0005-0000-0000-0000EA210000}"/>
    <cellStyle name="Comma 47 3" xfId="10221" xr:uid="{00000000-0005-0000-0000-0000EB210000}"/>
    <cellStyle name="Comma 48" xfId="4594" xr:uid="{00000000-0005-0000-0000-0000EC210000}"/>
    <cellStyle name="Comma 48 2" xfId="10222" xr:uid="{00000000-0005-0000-0000-0000ED210000}"/>
    <cellStyle name="Comma 48 2 2" xfId="10223" xr:uid="{00000000-0005-0000-0000-0000EE210000}"/>
    <cellStyle name="Comma 48 3" xfId="10224" xr:uid="{00000000-0005-0000-0000-0000EF210000}"/>
    <cellStyle name="Comma 49" xfId="4595" xr:uid="{00000000-0005-0000-0000-0000F0210000}"/>
    <cellStyle name="Comma 49 2" xfId="10225" xr:uid="{00000000-0005-0000-0000-0000F1210000}"/>
    <cellStyle name="Comma 49 2 2" xfId="10226" xr:uid="{00000000-0005-0000-0000-0000F2210000}"/>
    <cellStyle name="Comma 49 3" xfId="10227" xr:uid="{00000000-0005-0000-0000-0000F3210000}"/>
    <cellStyle name="Comma 5" xfId="2393" xr:uid="{00000000-0005-0000-0000-0000F4210000}"/>
    <cellStyle name="Comma 5 10" xfId="10228" xr:uid="{00000000-0005-0000-0000-0000F5210000}"/>
    <cellStyle name="Comma 5 11" xfId="10229" xr:uid="{00000000-0005-0000-0000-0000F6210000}"/>
    <cellStyle name="Comma 5 12" xfId="10230" xr:uid="{00000000-0005-0000-0000-0000F7210000}"/>
    <cellStyle name="Comma 5 14" xfId="19506" xr:uid="{0FDCF294-D352-4AF9-BAC9-9BF9D9C616BD}"/>
    <cellStyle name="Comma 5 2" xfId="4596" xr:uid="{00000000-0005-0000-0000-0000F8210000}"/>
    <cellStyle name="Comma 5 2 2" xfId="7198" xr:uid="{00000000-0005-0000-0000-0000F9210000}"/>
    <cellStyle name="Comma 5 2 2 2" xfId="8006" xr:uid="{00000000-0005-0000-0000-0000FA210000}"/>
    <cellStyle name="Comma 5 2 2 2 2" xfId="8007" xr:uid="{00000000-0005-0000-0000-0000FB210000}"/>
    <cellStyle name="Comma 5 2 3" xfId="8008" xr:uid="{00000000-0005-0000-0000-0000FC210000}"/>
    <cellStyle name="Comma 5 3" xfId="4597" xr:uid="{00000000-0005-0000-0000-0000FD210000}"/>
    <cellStyle name="Comma 5 3 2" xfId="7199" xr:uid="{00000000-0005-0000-0000-0000FE210000}"/>
    <cellStyle name="Comma 5 3 3" xfId="10231" xr:uid="{00000000-0005-0000-0000-0000FF210000}"/>
    <cellStyle name="Comma 5 3 3 2" xfId="10232" xr:uid="{00000000-0005-0000-0000-000000220000}"/>
    <cellStyle name="Comma 5 4" xfId="4598" xr:uid="{00000000-0005-0000-0000-000001220000}"/>
    <cellStyle name="Comma 5 4 2" xfId="10233" xr:uid="{00000000-0005-0000-0000-000002220000}"/>
    <cellStyle name="Comma 5 4 3" xfId="10234" xr:uid="{00000000-0005-0000-0000-000003220000}"/>
    <cellStyle name="Comma 5 4 3 2" xfId="10235" xr:uid="{00000000-0005-0000-0000-000004220000}"/>
    <cellStyle name="Comma 5 5" xfId="7200" xr:uid="{00000000-0005-0000-0000-000005220000}"/>
    <cellStyle name="Comma 5 5 2" xfId="7201" xr:uid="{00000000-0005-0000-0000-000006220000}"/>
    <cellStyle name="Comma 5 5 3" xfId="7202" xr:uid="{00000000-0005-0000-0000-000007220000}"/>
    <cellStyle name="Comma 5 5 3 2" xfId="10236" xr:uid="{00000000-0005-0000-0000-000008220000}"/>
    <cellStyle name="Comma 5 5 4" xfId="7203" xr:uid="{00000000-0005-0000-0000-000009220000}"/>
    <cellStyle name="Comma 5 6" xfId="7204" xr:uid="{00000000-0005-0000-0000-00000A220000}"/>
    <cellStyle name="Comma 5 7" xfId="7205" xr:uid="{00000000-0005-0000-0000-00000B220000}"/>
    <cellStyle name="Comma 5 8" xfId="8009" xr:uid="{00000000-0005-0000-0000-00000C220000}"/>
    <cellStyle name="Comma 5 9" xfId="10237" xr:uid="{00000000-0005-0000-0000-00000D220000}"/>
    <cellStyle name="Comma 50" xfId="4599" xr:uid="{00000000-0005-0000-0000-00000E220000}"/>
    <cellStyle name="Comma 50 2" xfId="10238" xr:uid="{00000000-0005-0000-0000-00000F220000}"/>
    <cellStyle name="Comma 51" xfId="4600" xr:uid="{00000000-0005-0000-0000-000010220000}"/>
    <cellStyle name="Comma 51 2" xfId="10239" xr:uid="{00000000-0005-0000-0000-000011220000}"/>
    <cellStyle name="Comma 52" xfId="4601" xr:uid="{00000000-0005-0000-0000-000012220000}"/>
    <cellStyle name="Comma 52 2" xfId="10240" xr:uid="{00000000-0005-0000-0000-000013220000}"/>
    <cellStyle name="Comma 52 2 2" xfId="10241" xr:uid="{00000000-0005-0000-0000-000014220000}"/>
    <cellStyle name="Comma 52 3" xfId="10242" xr:uid="{00000000-0005-0000-0000-000015220000}"/>
    <cellStyle name="Comma 53" xfId="4602" xr:uid="{00000000-0005-0000-0000-000016220000}"/>
    <cellStyle name="Comma 53 2" xfId="10243" xr:uid="{00000000-0005-0000-0000-000017220000}"/>
    <cellStyle name="Comma 53 2 2" xfId="10244" xr:uid="{00000000-0005-0000-0000-000018220000}"/>
    <cellStyle name="Comma 53 3" xfId="10245" xr:uid="{00000000-0005-0000-0000-000019220000}"/>
    <cellStyle name="Comma 54" xfId="4603" xr:uid="{00000000-0005-0000-0000-00001A220000}"/>
    <cellStyle name="Comma 54 2" xfId="10246" xr:uid="{00000000-0005-0000-0000-00001B220000}"/>
    <cellStyle name="Comma 55" xfId="4604" xr:uid="{00000000-0005-0000-0000-00001C220000}"/>
    <cellStyle name="Comma 55 2" xfId="10247" xr:uid="{00000000-0005-0000-0000-00001D220000}"/>
    <cellStyle name="Comma 55 2 2" xfId="10248" xr:uid="{00000000-0005-0000-0000-00001E220000}"/>
    <cellStyle name="Comma 55 3" xfId="10249" xr:uid="{00000000-0005-0000-0000-00001F220000}"/>
    <cellStyle name="Comma 56" xfId="4605" xr:uid="{00000000-0005-0000-0000-000020220000}"/>
    <cellStyle name="Comma 56 2" xfId="10250" xr:uid="{00000000-0005-0000-0000-000021220000}"/>
    <cellStyle name="Comma 56 2 2" xfId="10251" xr:uid="{00000000-0005-0000-0000-000022220000}"/>
    <cellStyle name="Comma 56 3" xfId="10252" xr:uid="{00000000-0005-0000-0000-000023220000}"/>
    <cellStyle name="Comma 57" xfId="4606" xr:uid="{00000000-0005-0000-0000-000024220000}"/>
    <cellStyle name="Comma 57 2" xfId="10253" xr:uid="{00000000-0005-0000-0000-000025220000}"/>
    <cellStyle name="Comma 57 2 2" xfId="10254" xr:uid="{00000000-0005-0000-0000-000026220000}"/>
    <cellStyle name="Comma 57 3" xfId="10255" xr:uid="{00000000-0005-0000-0000-000027220000}"/>
    <cellStyle name="Comma 58" xfId="4607" xr:uid="{00000000-0005-0000-0000-000028220000}"/>
    <cellStyle name="Comma 58 2" xfId="4608" xr:uid="{00000000-0005-0000-0000-000029220000}"/>
    <cellStyle name="Comma 58 2 2" xfId="10256" xr:uid="{00000000-0005-0000-0000-00002A220000}"/>
    <cellStyle name="Comma 58 3" xfId="10257" xr:uid="{00000000-0005-0000-0000-00002B220000}"/>
    <cellStyle name="Comma 59" xfId="4609" xr:uid="{00000000-0005-0000-0000-00002C220000}"/>
    <cellStyle name="Comma 59 2" xfId="10258" xr:uid="{00000000-0005-0000-0000-00002D220000}"/>
    <cellStyle name="Comma 59 2 2" xfId="10259" xr:uid="{00000000-0005-0000-0000-00002E220000}"/>
    <cellStyle name="Comma 59 3" xfId="10260" xr:uid="{00000000-0005-0000-0000-00002F220000}"/>
    <cellStyle name="Comma 6" xfId="2394" xr:uid="{00000000-0005-0000-0000-000030220000}"/>
    <cellStyle name="Comma 6 10" xfId="10261" xr:uid="{00000000-0005-0000-0000-000031220000}"/>
    <cellStyle name="Comma 6 11" xfId="10262" xr:uid="{00000000-0005-0000-0000-000032220000}"/>
    <cellStyle name="Comma 6 2" xfId="2395" xr:uid="{00000000-0005-0000-0000-000033220000}"/>
    <cellStyle name="Comma 6 2 2" xfId="4610" xr:uid="{00000000-0005-0000-0000-000034220000}"/>
    <cellStyle name="Comma 6 2 2 2" xfId="10263" xr:uid="{00000000-0005-0000-0000-000035220000}"/>
    <cellStyle name="Comma 6 2 2 2 2" xfId="10264" xr:uid="{00000000-0005-0000-0000-000036220000}"/>
    <cellStyle name="Comma 6 2 2 2 2 2" xfId="10265" xr:uid="{00000000-0005-0000-0000-000037220000}"/>
    <cellStyle name="Comma 6 2 2 2 2 2 2" xfId="10266" xr:uid="{00000000-0005-0000-0000-000038220000}"/>
    <cellStyle name="Comma 6 2 2 2 2 2 2 2" xfId="10267" xr:uid="{00000000-0005-0000-0000-000039220000}"/>
    <cellStyle name="Comma 6 2 2 2 2 2 3" xfId="10268" xr:uid="{00000000-0005-0000-0000-00003A220000}"/>
    <cellStyle name="Comma 6 2 2 2 2 3" xfId="10269" xr:uid="{00000000-0005-0000-0000-00003B220000}"/>
    <cellStyle name="Comma 6 2 2 2 2 3 2" xfId="10270" xr:uid="{00000000-0005-0000-0000-00003C220000}"/>
    <cellStyle name="Comma 6 2 2 2 2 4" xfId="10271" xr:uid="{00000000-0005-0000-0000-00003D220000}"/>
    <cellStyle name="Comma 6 2 2 2 3" xfId="10272" xr:uid="{00000000-0005-0000-0000-00003E220000}"/>
    <cellStyle name="Comma 6 2 2 2 3 2" xfId="10273" xr:uid="{00000000-0005-0000-0000-00003F220000}"/>
    <cellStyle name="Comma 6 2 2 2 3 2 2" xfId="10274" xr:uid="{00000000-0005-0000-0000-000040220000}"/>
    <cellStyle name="Comma 6 2 2 2 3 2 2 2" xfId="10275" xr:uid="{00000000-0005-0000-0000-000041220000}"/>
    <cellStyle name="Comma 6 2 2 2 3 2 3" xfId="10276" xr:uid="{00000000-0005-0000-0000-000042220000}"/>
    <cellStyle name="Comma 6 2 2 2 3 3" xfId="10277" xr:uid="{00000000-0005-0000-0000-000043220000}"/>
    <cellStyle name="Comma 6 2 2 2 3 3 2" xfId="10278" xr:uid="{00000000-0005-0000-0000-000044220000}"/>
    <cellStyle name="Comma 6 2 2 2 3 4" xfId="10279" xr:uid="{00000000-0005-0000-0000-000045220000}"/>
    <cellStyle name="Comma 6 2 2 2 4" xfId="10280" xr:uid="{00000000-0005-0000-0000-000046220000}"/>
    <cellStyle name="Comma 6 2 2 2 4 2" xfId="10281" xr:uid="{00000000-0005-0000-0000-000047220000}"/>
    <cellStyle name="Comma 6 2 2 2 4 2 2" xfId="10282" xr:uid="{00000000-0005-0000-0000-000048220000}"/>
    <cellStyle name="Comma 6 2 2 2 4 3" xfId="10283" xr:uid="{00000000-0005-0000-0000-000049220000}"/>
    <cellStyle name="Comma 6 2 2 2 5" xfId="10284" xr:uid="{00000000-0005-0000-0000-00004A220000}"/>
    <cellStyle name="Comma 6 2 2 2 5 2" xfId="10285" xr:uid="{00000000-0005-0000-0000-00004B220000}"/>
    <cellStyle name="Comma 6 2 2 3" xfId="10286" xr:uid="{00000000-0005-0000-0000-00004C220000}"/>
    <cellStyle name="Comma 6 2 2 3 2" xfId="10287" xr:uid="{00000000-0005-0000-0000-00004D220000}"/>
    <cellStyle name="Comma 6 2 2 3 2 2" xfId="10288" xr:uid="{00000000-0005-0000-0000-00004E220000}"/>
    <cellStyle name="Comma 6 2 2 3 2 2 2" xfId="10289" xr:uid="{00000000-0005-0000-0000-00004F220000}"/>
    <cellStyle name="Comma 6 2 2 3 2 3" xfId="10290" xr:uid="{00000000-0005-0000-0000-000050220000}"/>
    <cellStyle name="Comma 6 2 2 3 3" xfId="10291" xr:uid="{00000000-0005-0000-0000-000051220000}"/>
    <cellStyle name="Comma 6 2 2 3 3 2" xfId="10292" xr:uid="{00000000-0005-0000-0000-000052220000}"/>
    <cellStyle name="Comma 6 2 2 4" xfId="10293" xr:uid="{00000000-0005-0000-0000-000053220000}"/>
    <cellStyle name="Comma 6 2 2 4 2" xfId="10294" xr:uid="{00000000-0005-0000-0000-000054220000}"/>
    <cellStyle name="Comma 6 2 2 4 2 2" xfId="10295" xr:uid="{00000000-0005-0000-0000-000055220000}"/>
    <cellStyle name="Comma 6 2 2 4 2 2 2" xfId="10296" xr:uid="{00000000-0005-0000-0000-000056220000}"/>
    <cellStyle name="Comma 6 2 2 4 2 3" xfId="10297" xr:uid="{00000000-0005-0000-0000-000057220000}"/>
    <cellStyle name="Comma 6 2 2 4 3" xfId="10298" xr:uid="{00000000-0005-0000-0000-000058220000}"/>
    <cellStyle name="Comma 6 2 2 4 3 2" xfId="10299" xr:uid="{00000000-0005-0000-0000-000059220000}"/>
    <cellStyle name="Comma 6 2 2 4 4" xfId="10300" xr:uid="{00000000-0005-0000-0000-00005A220000}"/>
    <cellStyle name="Comma 6 2 2 5" xfId="10301" xr:uid="{00000000-0005-0000-0000-00005B220000}"/>
    <cellStyle name="Comma 6 2 2 5 2" xfId="10302" xr:uid="{00000000-0005-0000-0000-00005C220000}"/>
    <cellStyle name="Comma 6 2 2 5 2 2" xfId="10303" xr:uid="{00000000-0005-0000-0000-00005D220000}"/>
    <cellStyle name="Comma 6 2 2 5 3" xfId="10304" xr:uid="{00000000-0005-0000-0000-00005E220000}"/>
    <cellStyle name="Comma 6 2 2 6" xfId="10305" xr:uid="{00000000-0005-0000-0000-00005F220000}"/>
    <cellStyle name="Comma 6 2 2 6 2" xfId="10306" xr:uid="{00000000-0005-0000-0000-000060220000}"/>
    <cellStyle name="Comma 6 2 3" xfId="4611" xr:uid="{00000000-0005-0000-0000-000061220000}"/>
    <cellStyle name="Comma 6 2 4" xfId="10307" xr:uid="{00000000-0005-0000-0000-000062220000}"/>
    <cellStyle name="Comma 6 2 4 2" xfId="10308" xr:uid="{00000000-0005-0000-0000-000063220000}"/>
    <cellStyle name="Comma 6 2 4 2 2" xfId="10309" xr:uid="{00000000-0005-0000-0000-000064220000}"/>
    <cellStyle name="Comma 6 2 4 2 2 2" xfId="10310" xr:uid="{00000000-0005-0000-0000-000065220000}"/>
    <cellStyle name="Comma 6 2 4 2 2 2 2" xfId="10311" xr:uid="{00000000-0005-0000-0000-000066220000}"/>
    <cellStyle name="Comma 6 2 4 2 2 3" xfId="10312" xr:uid="{00000000-0005-0000-0000-000067220000}"/>
    <cellStyle name="Comma 6 2 4 2 3" xfId="10313" xr:uid="{00000000-0005-0000-0000-000068220000}"/>
    <cellStyle name="Comma 6 2 4 2 3 2" xfId="10314" xr:uid="{00000000-0005-0000-0000-000069220000}"/>
    <cellStyle name="Comma 6 2 4 2 4" xfId="10315" xr:uid="{00000000-0005-0000-0000-00006A220000}"/>
    <cellStyle name="Comma 6 2 4 3" xfId="10316" xr:uid="{00000000-0005-0000-0000-00006B220000}"/>
    <cellStyle name="Comma 6 2 4 3 2" xfId="10317" xr:uid="{00000000-0005-0000-0000-00006C220000}"/>
    <cellStyle name="Comma 6 2 4 3 2 2" xfId="10318" xr:uid="{00000000-0005-0000-0000-00006D220000}"/>
    <cellStyle name="Comma 6 2 4 3 2 2 2" xfId="10319" xr:uid="{00000000-0005-0000-0000-00006E220000}"/>
    <cellStyle name="Comma 6 2 4 3 2 3" xfId="10320" xr:uid="{00000000-0005-0000-0000-00006F220000}"/>
    <cellStyle name="Comma 6 2 4 3 3" xfId="10321" xr:uid="{00000000-0005-0000-0000-000070220000}"/>
    <cellStyle name="Comma 6 2 4 3 3 2" xfId="10322" xr:uid="{00000000-0005-0000-0000-000071220000}"/>
    <cellStyle name="Comma 6 2 4 3 4" xfId="10323" xr:uid="{00000000-0005-0000-0000-000072220000}"/>
    <cellStyle name="Comma 6 2 4 4" xfId="10324" xr:uid="{00000000-0005-0000-0000-000073220000}"/>
    <cellStyle name="Comma 6 2 4 4 2" xfId="10325" xr:uid="{00000000-0005-0000-0000-000074220000}"/>
    <cellStyle name="Comma 6 2 4 4 2 2" xfId="10326" xr:uid="{00000000-0005-0000-0000-000075220000}"/>
    <cellStyle name="Comma 6 2 4 4 3" xfId="10327" xr:uid="{00000000-0005-0000-0000-000076220000}"/>
    <cellStyle name="Comma 6 2 4 5" xfId="10328" xr:uid="{00000000-0005-0000-0000-000077220000}"/>
    <cellStyle name="Comma 6 2 4 5 2" xfId="10329" xr:uid="{00000000-0005-0000-0000-000078220000}"/>
    <cellStyle name="Comma 6 2 5" xfId="10330" xr:uid="{00000000-0005-0000-0000-000079220000}"/>
    <cellStyle name="Comma 6 2 5 2" xfId="10331" xr:uid="{00000000-0005-0000-0000-00007A220000}"/>
    <cellStyle name="Comma 6 2 5 2 2" xfId="10332" xr:uid="{00000000-0005-0000-0000-00007B220000}"/>
    <cellStyle name="Comma 6 2 5 2 2 2" xfId="10333" xr:uid="{00000000-0005-0000-0000-00007C220000}"/>
    <cellStyle name="Comma 6 2 5 2 3" xfId="10334" xr:uid="{00000000-0005-0000-0000-00007D220000}"/>
    <cellStyle name="Comma 6 2 5 3" xfId="10335" xr:uid="{00000000-0005-0000-0000-00007E220000}"/>
    <cellStyle name="Comma 6 2 5 3 2" xfId="10336" xr:uid="{00000000-0005-0000-0000-00007F220000}"/>
    <cellStyle name="Comma 6 2 5 4" xfId="10337" xr:uid="{00000000-0005-0000-0000-000080220000}"/>
    <cellStyle name="Comma 6 2 6" xfId="10338" xr:uid="{00000000-0005-0000-0000-000081220000}"/>
    <cellStyle name="Comma 6 2 6 2" xfId="10339" xr:uid="{00000000-0005-0000-0000-000082220000}"/>
    <cellStyle name="Comma 6 2 6 2 2" xfId="10340" xr:uid="{00000000-0005-0000-0000-000083220000}"/>
    <cellStyle name="Comma 6 2 6 2 2 2" xfId="10341" xr:uid="{00000000-0005-0000-0000-000084220000}"/>
    <cellStyle name="Comma 6 2 6 2 3" xfId="10342" xr:uid="{00000000-0005-0000-0000-000085220000}"/>
    <cellStyle name="Comma 6 2 6 3" xfId="10343" xr:uid="{00000000-0005-0000-0000-000086220000}"/>
    <cellStyle name="Comma 6 2 6 3 2" xfId="10344" xr:uid="{00000000-0005-0000-0000-000087220000}"/>
    <cellStyle name="Comma 6 2 6 4" xfId="10345" xr:uid="{00000000-0005-0000-0000-000088220000}"/>
    <cellStyle name="Comma 6 2 7" xfId="10346" xr:uid="{00000000-0005-0000-0000-000089220000}"/>
    <cellStyle name="Comma 6 2 7 2" xfId="10347" xr:uid="{00000000-0005-0000-0000-00008A220000}"/>
    <cellStyle name="Comma 6 2 7 2 2" xfId="10348" xr:uid="{00000000-0005-0000-0000-00008B220000}"/>
    <cellStyle name="Comma 6 2 7 3" xfId="10349" xr:uid="{00000000-0005-0000-0000-00008C220000}"/>
    <cellStyle name="Comma 6 2 8" xfId="10350" xr:uid="{00000000-0005-0000-0000-00008D220000}"/>
    <cellStyle name="Comma 6 2 8 2" xfId="10351" xr:uid="{00000000-0005-0000-0000-00008E220000}"/>
    <cellStyle name="Comma 6 2_Book1" xfId="4612" xr:uid="{00000000-0005-0000-0000-00008F220000}"/>
    <cellStyle name="Comma 6 3" xfId="4613" xr:uid="{00000000-0005-0000-0000-000090220000}"/>
    <cellStyle name="Comma 6 3 2" xfId="10352" xr:uid="{00000000-0005-0000-0000-000091220000}"/>
    <cellStyle name="Comma 6 3 2 2" xfId="10353" xr:uid="{00000000-0005-0000-0000-000092220000}"/>
    <cellStyle name="Comma 6 3 2 2 2" xfId="10354" xr:uid="{00000000-0005-0000-0000-000093220000}"/>
    <cellStyle name="Comma 6 3 2 2 2 2" xfId="10355" xr:uid="{00000000-0005-0000-0000-000094220000}"/>
    <cellStyle name="Comma 6 3 2 2 2 2 2" xfId="10356" xr:uid="{00000000-0005-0000-0000-000095220000}"/>
    <cellStyle name="Comma 6 3 2 2 2 2 2 2" xfId="10357" xr:uid="{00000000-0005-0000-0000-000096220000}"/>
    <cellStyle name="Comma 6 3 2 2 2 2 3" xfId="10358" xr:uid="{00000000-0005-0000-0000-000097220000}"/>
    <cellStyle name="Comma 6 3 2 2 2 3" xfId="10359" xr:uid="{00000000-0005-0000-0000-000098220000}"/>
    <cellStyle name="Comma 6 3 2 2 2 3 2" xfId="10360" xr:uid="{00000000-0005-0000-0000-000099220000}"/>
    <cellStyle name="Comma 6 3 2 2 2 4" xfId="10361" xr:uid="{00000000-0005-0000-0000-00009A220000}"/>
    <cellStyle name="Comma 6 3 2 2 3" xfId="10362" xr:uid="{00000000-0005-0000-0000-00009B220000}"/>
    <cellStyle name="Comma 6 3 2 2 3 2" xfId="10363" xr:uid="{00000000-0005-0000-0000-00009C220000}"/>
    <cellStyle name="Comma 6 3 2 2 3 2 2" xfId="10364" xr:uid="{00000000-0005-0000-0000-00009D220000}"/>
    <cellStyle name="Comma 6 3 2 2 3 2 2 2" xfId="10365" xr:uid="{00000000-0005-0000-0000-00009E220000}"/>
    <cellStyle name="Comma 6 3 2 2 3 2 3" xfId="10366" xr:uid="{00000000-0005-0000-0000-00009F220000}"/>
    <cellStyle name="Comma 6 3 2 2 3 3" xfId="10367" xr:uid="{00000000-0005-0000-0000-0000A0220000}"/>
    <cellStyle name="Comma 6 3 2 2 3 3 2" xfId="10368" xr:uid="{00000000-0005-0000-0000-0000A1220000}"/>
    <cellStyle name="Comma 6 3 2 2 3 4" xfId="10369" xr:uid="{00000000-0005-0000-0000-0000A2220000}"/>
    <cellStyle name="Comma 6 3 2 2 4" xfId="10370" xr:uid="{00000000-0005-0000-0000-0000A3220000}"/>
    <cellStyle name="Comma 6 3 2 2 4 2" xfId="10371" xr:uid="{00000000-0005-0000-0000-0000A4220000}"/>
    <cellStyle name="Comma 6 3 2 2 4 2 2" xfId="10372" xr:uid="{00000000-0005-0000-0000-0000A5220000}"/>
    <cellStyle name="Comma 6 3 2 2 4 3" xfId="10373" xr:uid="{00000000-0005-0000-0000-0000A6220000}"/>
    <cellStyle name="Comma 6 3 2 2 5" xfId="10374" xr:uid="{00000000-0005-0000-0000-0000A7220000}"/>
    <cellStyle name="Comma 6 3 2 2 5 2" xfId="10375" xr:uid="{00000000-0005-0000-0000-0000A8220000}"/>
    <cellStyle name="Comma 6 3 2 2 6" xfId="10376" xr:uid="{00000000-0005-0000-0000-0000A9220000}"/>
    <cellStyle name="Comma 6 3 2 3" xfId="10377" xr:uid="{00000000-0005-0000-0000-0000AA220000}"/>
    <cellStyle name="Comma 6 3 2 3 2" xfId="10378" xr:uid="{00000000-0005-0000-0000-0000AB220000}"/>
    <cellStyle name="Comma 6 3 2 3 2 2" xfId="10379" xr:uid="{00000000-0005-0000-0000-0000AC220000}"/>
    <cellStyle name="Comma 6 3 2 3 2 2 2" xfId="10380" xr:uid="{00000000-0005-0000-0000-0000AD220000}"/>
    <cellStyle name="Comma 6 3 2 3 2 3" xfId="10381" xr:uid="{00000000-0005-0000-0000-0000AE220000}"/>
    <cellStyle name="Comma 6 3 2 3 3" xfId="10382" xr:uid="{00000000-0005-0000-0000-0000AF220000}"/>
    <cellStyle name="Comma 6 3 2 3 3 2" xfId="10383" xr:uid="{00000000-0005-0000-0000-0000B0220000}"/>
    <cellStyle name="Comma 6 3 2 3 4" xfId="10384" xr:uid="{00000000-0005-0000-0000-0000B1220000}"/>
    <cellStyle name="Comma 6 3 2 4" xfId="10385" xr:uid="{00000000-0005-0000-0000-0000B2220000}"/>
    <cellStyle name="Comma 6 3 2 4 2" xfId="10386" xr:uid="{00000000-0005-0000-0000-0000B3220000}"/>
    <cellStyle name="Comma 6 3 2 4 2 2" xfId="10387" xr:uid="{00000000-0005-0000-0000-0000B4220000}"/>
    <cellStyle name="Comma 6 3 2 4 2 2 2" xfId="10388" xr:uid="{00000000-0005-0000-0000-0000B5220000}"/>
    <cellStyle name="Comma 6 3 2 4 2 3" xfId="10389" xr:uid="{00000000-0005-0000-0000-0000B6220000}"/>
    <cellStyle name="Comma 6 3 2 4 3" xfId="10390" xr:uid="{00000000-0005-0000-0000-0000B7220000}"/>
    <cellStyle name="Comma 6 3 2 4 3 2" xfId="10391" xr:uid="{00000000-0005-0000-0000-0000B8220000}"/>
    <cellStyle name="Comma 6 3 2 4 4" xfId="10392" xr:uid="{00000000-0005-0000-0000-0000B9220000}"/>
    <cellStyle name="Comma 6 3 2 5" xfId="10393" xr:uid="{00000000-0005-0000-0000-0000BA220000}"/>
    <cellStyle name="Comma 6 3 2 5 2" xfId="10394" xr:uid="{00000000-0005-0000-0000-0000BB220000}"/>
    <cellStyle name="Comma 6 3 2 5 2 2" xfId="10395" xr:uid="{00000000-0005-0000-0000-0000BC220000}"/>
    <cellStyle name="Comma 6 3 2 5 3" xfId="10396" xr:uid="{00000000-0005-0000-0000-0000BD220000}"/>
    <cellStyle name="Comma 6 3 2 6" xfId="10397" xr:uid="{00000000-0005-0000-0000-0000BE220000}"/>
    <cellStyle name="Comma 6 3 2 6 2" xfId="10398" xr:uid="{00000000-0005-0000-0000-0000BF220000}"/>
    <cellStyle name="Comma 6 3 2 7" xfId="10399" xr:uid="{00000000-0005-0000-0000-0000C0220000}"/>
    <cellStyle name="Comma 6 3 3" xfId="10400" xr:uid="{00000000-0005-0000-0000-0000C1220000}"/>
    <cellStyle name="Comma 6 3 3 2" xfId="10401" xr:uid="{00000000-0005-0000-0000-0000C2220000}"/>
    <cellStyle name="Comma 6 3 3 2 2" xfId="10402" xr:uid="{00000000-0005-0000-0000-0000C3220000}"/>
    <cellStyle name="Comma 6 3 3 2 2 2" xfId="10403" xr:uid="{00000000-0005-0000-0000-0000C4220000}"/>
    <cellStyle name="Comma 6 3 3 2 2 2 2" xfId="10404" xr:uid="{00000000-0005-0000-0000-0000C5220000}"/>
    <cellStyle name="Comma 6 3 3 2 2 3" xfId="10405" xr:uid="{00000000-0005-0000-0000-0000C6220000}"/>
    <cellStyle name="Comma 6 3 3 2 3" xfId="10406" xr:uid="{00000000-0005-0000-0000-0000C7220000}"/>
    <cellStyle name="Comma 6 3 3 2 3 2" xfId="10407" xr:uid="{00000000-0005-0000-0000-0000C8220000}"/>
    <cellStyle name="Comma 6 3 3 2 4" xfId="10408" xr:uid="{00000000-0005-0000-0000-0000C9220000}"/>
    <cellStyle name="Comma 6 3 3 3" xfId="10409" xr:uid="{00000000-0005-0000-0000-0000CA220000}"/>
    <cellStyle name="Comma 6 3 3 3 2" xfId="10410" xr:uid="{00000000-0005-0000-0000-0000CB220000}"/>
    <cellStyle name="Comma 6 3 3 3 2 2" xfId="10411" xr:uid="{00000000-0005-0000-0000-0000CC220000}"/>
    <cellStyle name="Comma 6 3 3 3 2 2 2" xfId="10412" xr:uid="{00000000-0005-0000-0000-0000CD220000}"/>
    <cellStyle name="Comma 6 3 3 3 2 3" xfId="10413" xr:uid="{00000000-0005-0000-0000-0000CE220000}"/>
    <cellStyle name="Comma 6 3 3 3 3" xfId="10414" xr:uid="{00000000-0005-0000-0000-0000CF220000}"/>
    <cellStyle name="Comma 6 3 3 3 3 2" xfId="10415" xr:uid="{00000000-0005-0000-0000-0000D0220000}"/>
    <cellStyle name="Comma 6 3 3 3 4" xfId="10416" xr:uid="{00000000-0005-0000-0000-0000D1220000}"/>
    <cellStyle name="Comma 6 3 3 4" xfId="10417" xr:uid="{00000000-0005-0000-0000-0000D2220000}"/>
    <cellStyle name="Comma 6 3 3 4 2" xfId="10418" xr:uid="{00000000-0005-0000-0000-0000D3220000}"/>
    <cellStyle name="Comma 6 3 3 4 2 2" xfId="10419" xr:uid="{00000000-0005-0000-0000-0000D4220000}"/>
    <cellStyle name="Comma 6 3 3 4 3" xfId="10420" xr:uid="{00000000-0005-0000-0000-0000D5220000}"/>
    <cellStyle name="Comma 6 3 3 5" xfId="10421" xr:uid="{00000000-0005-0000-0000-0000D6220000}"/>
    <cellStyle name="Comma 6 3 3 5 2" xfId="10422" xr:uid="{00000000-0005-0000-0000-0000D7220000}"/>
    <cellStyle name="Comma 6 3 3 6" xfId="10423" xr:uid="{00000000-0005-0000-0000-0000D8220000}"/>
    <cellStyle name="Comma 6 3 4" xfId="10424" xr:uid="{00000000-0005-0000-0000-0000D9220000}"/>
    <cellStyle name="Comma 6 3 4 2" xfId="10425" xr:uid="{00000000-0005-0000-0000-0000DA220000}"/>
    <cellStyle name="Comma 6 3 4 2 2" xfId="10426" xr:uid="{00000000-0005-0000-0000-0000DB220000}"/>
    <cellStyle name="Comma 6 3 4 2 2 2" xfId="10427" xr:uid="{00000000-0005-0000-0000-0000DC220000}"/>
    <cellStyle name="Comma 6 3 4 2 3" xfId="10428" xr:uid="{00000000-0005-0000-0000-0000DD220000}"/>
    <cellStyle name="Comma 6 3 4 3" xfId="10429" xr:uid="{00000000-0005-0000-0000-0000DE220000}"/>
    <cellStyle name="Comma 6 3 4 3 2" xfId="10430" xr:uid="{00000000-0005-0000-0000-0000DF220000}"/>
    <cellStyle name="Comma 6 3 4 4" xfId="10431" xr:uid="{00000000-0005-0000-0000-0000E0220000}"/>
    <cellStyle name="Comma 6 3 5" xfId="10432" xr:uid="{00000000-0005-0000-0000-0000E1220000}"/>
    <cellStyle name="Comma 6 3 5 2" xfId="10433" xr:uid="{00000000-0005-0000-0000-0000E2220000}"/>
    <cellStyle name="Comma 6 3 5 2 2" xfId="10434" xr:uid="{00000000-0005-0000-0000-0000E3220000}"/>
    <cellStyle name="Comma 6 3 5 2 2 2" xfId="10435" xr:uid="{00000000-0005-0000-0000-0000E4220000}"/>
    <cellStyle name="Comma 6 3 5 2 3" xfId="10436" xr:uid="{00000000-0005-0000-0000-0000E5220000}"/>
    <cellStyle name="Comma 6 3 5 3" xfId="10437" xr:uid="{00000000-0005-0000-0000-0000E6220000}"/>
    <cellStyle name="Comma 6 3 5 3 2" xfId="10438" xr:uid="{00000000-0005-0000-0000-0000E7220000}"/>
    <cellStyle name="Comma 6 3 5 4" xfId="10439" xr:uid="{00000000-0005-0000-0000-0000E8220000}"/>
    <cellStyle name="Comma 6 3 6" xfId="10440" xr:uid="{00000000-0005-0000-0000-0000E9220000}"/>
    <cellStyle name="Comma 6 3 6 2" xfId="10441" xr:uid="{00000000-0005-0000-0000-0000EA220000}"/>
    <cellStyle name="Comma 6 3 6 2 2" xfId="10442" xr:uid="{00000000-0005-0000-0000-0000EB220000}"/>
    <cellStyle name="Comma 6 3 6 3" xfId="10443" xr:uid="{00000000-0005-0000-0000-0000EC220000}"/>
    <cellStyle name="Comma 6 3 7" xfId="10444" xr:uid="{00000000-0005-0000-0000-0000ED220000}"/>
    <cellStyle name="Comma 6 3 7 2" xfId="10445" xr:uid="{00000000-0005-0000-0000-0000EE220000}"/>
    <cellStyle name="Comma 6 4" xfId="4614" xr:uid="{00000000-0005-0000-0000-0000EF220000}"/>
    <cellStyle name="Comma 6 4 2" xfId="10446" xr:uid="{00000000-0005-0000-0000-0000F0220000}"/>
    <cellStyle name="Comma 6 4 2 2" xfId="10447" xr:uid="{00000000-0005-0000-0000-0000F1220000}"/>
    <cellStyle name="Comma 6 4 2 2 2" xfId="10448" xr:uid="{00000000-0005-0000-0000-0000F2220000}"/>
    <cellStyle name="Comma 6 4 2 2 2 2" xfId="10449" xr:uid="{00000000-0005-0000-0000-0000F3220000}"/>
    <cellStyle name="Comma 6 4 2 2 2 2 2" xfId="10450" xr:uid="{00000000-0005-0000-0000-0000F4220000}"/>
    <cellStyle name="Comma 6 4 2 2 2 2 2 2" xfId="10451" xr:uid="{00000000-0005-0000-0000-0000F5220000}"/>
    <cellStyle name="Comma 6 4 2 2 2 2 3" xfId="10452" xr:uid="{00000000-0005-0000-0000-0000F6220000}"/>
    <cellStyle name="Comma 6 4 2 2 2 3" xfId="10453" xr:uid="{00000000-0005-0000-0000-0000F7220000}"/>
    <cellStyle name="Comma 6 4 2 2 2 3 2" xfId="10454" xr:uid="{00000000-0005-0000-0000-0000F8220000}"/>
    <cellStyle name="Comma 6 4 2 2 2 4" xfId="10455" xr:uid="{00000000-0005-0000-0000-0000F9220000}"/>
    <cellStyle name="Comma 6 4 2 2 3" xfId="10456" xr:uid="{00000000-0005-0000-0000-0000FA220000}"/>
    <cellStyle name="Comma 6 4 2 2 3 2" xfId="10457" xr:uid="{00000000-0005-0000-0000-0000FB220000}"/>
    <cellStyle name="Comma 6 4 2 2 3 2 2" xfId="10458" xr:uid="{00000000-0005-0000-0000-0000FC220000}"/>
    <cellStyle name="Comma 6 4 2 2 3 2 2 2" xfId="10459" xr:uid="{00000000-0005-0000-0000-0000FD220000}"/>
    <cellStyle name="Comma 6 4 2 2 3 2 3" xfId="10460" xr:uid="{00000000-0005-0000-0000-0000FE220000}"/>
    <cellStyle name="Comma 6 4 2 2 3 3" xfId="10461" xr:uid="{00000000-0005-0000-0000-0000FF220000}"/>
    <cellStyle name="Comma 6 4 2 2 3 3 2" xfId="10462" xr:uid="{00000000-0005-0000-0000-000000230000}"/>
    <cellStyle name="Comma 6 4 2 2 3 4" xfId="10463" xr:uid="{00000000-0005-0000-0000-000001230000}"/>
    <cellStyle name="Comma 6 4 2 2 4" xfId="10464" xr:uid="{00000000-0005-0000-0000-000002230000}"/>
    <cellStyle name="Comma 6 4 2 2 4 2" xfId="10465" xr:uid="{00000000-0005-0000-0000-000003230000}"/>
    <cellStyle name="Comma 6 4 2 2 4 2 2" xfId="10466" xr:uid="{00000000-0005-0000-0000-000004230000}"/>
    <cellStyle name="Comma 6 4 2 2 4 3" xfId="10467" xr:uid="{00000000-0005-0000-0000-000005230000}"/>
    <cellStyle name="Comma 6 4 2 2 5" xfId="10468" xr:uid="{00000000-0005-0000-0000-000006230000}"/>
    <cellStyle name="Comma 6 4 2 2 5 2" xfId="10469" xr:uid="{00000000-0005-0000-0000-000007230000}"/>
    <cellStyle name="Comma 6 4 2 2 6" xfId="10470" xr:uid="{00000000-0005-0000-0000-000008230000}"/>
    <cellStyle name="Comma 6 4 2 3" xfId="10471" xr:uid="{00000000-0005-0000-0000-000009230000}"/>
    <cellStyle name="Comma 6 4 2 3 2" xfId="10472" xr:uid="{00000000-0005-0000-0000-00000A230000}"/>
    <cellStyle name="Comma 6 4 2 3 2 2" xfId="10473" xr:uid="{00000000-0005-0000-0000-00000B230000}"/>
    <cellStyle name="Comma 6 4 2 3 2 2 2" xfId="10474" xr:uid="{00000000-0005-0000-0000-00000C230000}"/>
    <cellStyle name="Comma 6 4 2 3 2 3" xfId="10475" xr:uid="{00000000-0005-0000-0000-00000D230000}"/>
    <cellStyle name="Comma 6 4 2 3 3" xfId="10476" xr:uid="{00000000-0005-0000-0000-00000E230000}"/>
    <cellStyle name="Comma 6 4 2 3 3 2" xfId="10477" xr:uid="{00000000-0005-0000-0000-00000F230000}"/>
    <cellStyle name="Comma 6 4 2 3 4" xfId="10478" xr:uid="{00000000-0005-0000-0000-000010230000}"/>
    <cellStyle name="Comma 6 4 2 4" xfId="10479" xr:uid="{00000000-0005-0000-0000-000011230000}"/>
    <cellStyle name="Comma 6 4 2 4 2" xfId="10480" xr:uid="{00000000-0005-0000-0000-000012230000}"/>
    <cellStyle name="Comma 6 4 2 4 2 2" xfId="10481" xr:uid="{00000000-0005-0000-0000-000013230000}"/>
    <cellStyle name="Comma 6 4 2 4 2 2 2" xfId="10482" xr:uid="{00000000-0005-0000-0000-000014230000}"/>
    <cellStyle name="Comma 6 4 2 4 2 3" xfId="10483" xr:uid="{00000000-0005-0000-0000-000015230000}"/>
    <cellStyle name="Comma 6 4 2 4 3" xfId="10484" xr:uid="{00000000-0005-0000-0000-000016230000}"/>
    <cellStyle name="Comma 6 4 2 4 3 2" xfId="10485" xr:uid="{00000000-0005-0000-0000-000017230000}"/>
    <cellStyle name="Comma 6 4 2 4 4" xfId="10486" xr:uid="{00000000-0005-0000-0000-000018230000}"/>
    <cellStyle name="Comma 6 4 2 5" xfId="10487" xr:uid="{00000000-0005-0000-0000-000019230000}"/>
    <cellStyle name="Comma 6 4 2 5 2" xfId="10488" xr:uid="{00000000-0005-0000-0000-00001A230000}"/>
    <cellStyle name="Comma 6 4 2 5 2 2" xfId="10489" xr:uid="{00000000-0005-0000-0000-00001B230000}"/>
    <cellStyle name="Comma 6 4 2 5 3" xfId="10490" xr:uid="{00000000-0005-0000-0000-00001C230000}"/>
    <cellStyle name="Comma 6 4 2 6" xfId="10491" xr:uid="{00000000-0005-0000-0000-00001D230000}"/>
    <cellStyle name="Comma 6 4 2 6 2" xfId="10492" xr:uid="{00000000-0005-0000-0000-00001E230000}"/>
    <cellStyle name="Comma 6 4 2 7" xfId="10493" xr:uid="{00000000-0005-0000-0000-00001F230000}"/>
    <cellStyle name="Comma 6 4 3" xfId="10494" xr:uid="{00000000-0005-0000-0000-000020230000}"/>
    <cellStyle name="Comma 6 4 3 2" xfId="10495" xr:uid="{00000000-0005-0000-0000-000021230000}"/>
    <cellStyle name="Comma 6 4 3 2 2" xfId="10496" xr:uid="{00000000-0005-0000-0000-000022230000}"/>
    <cellStyle name="Comma 6 4 3 2 2 2" xfId="10497" xr:uid="{00000000-0005-0000-0000-000023230000}"/>
    <cellStyle name="Comma 6 4 3 2 2 2 2" xfId="10498" xr:uid="{00000000-0005-0000-0000-000024230000}"/>
    <cellStyle name="Comma 6 4 3 2 2 3" xfId="10499" xr:uid="{00000000-0005-0000-0000-000025230000}"/>
    <cellStyle name="Comma 6 4 3 2 3" xfId="10500" xr:uid="{00000000-0005-0000-0000-000026230000}"/>
    <cellStyle name="Comma 6 4 3 2 3 2" xfId="10501" xr:uid="{00000000-0005-0000-0000-000027230000}"/>
    <cellStyle name="Comma 6 4 3 2 4" xfId="10502" xr:uid="{00000000-0005-0000-0000-000028230000}"/>
    <cellStyle name="Comma 6 4 3 3" xfId="10503" xr:uid="{00000000-0005-0000-0000-000029230000}"/>
    <cellStyle name="Comma 6 4 3 3 2" xfId="10504" xr:uid="{00000000-0005-0000-0000-00002A230000}"/>
    <cellStyle name="Comma 6 4 3 3 2 2" xfId="10505" xr:uid="{00000000-0005-0000-0000-00002B230000}"/>
    <cellStyle name="Comma 6 4 3 3 2 2 2" xfId="10506" xr:uid="{00000000-0005-0000-0000-00002C230000}"/>
    <cellStyle name="Comma 6 4 3 3 2 3" xfId="10507" xr:uid="{00000000-0005-0000-0000-00002D230000}"/>
    <cellStyle name="Comma 6 4 3 3 3" xfId="10508" xr:uid="{00000000-0005-0000-0000-00002E230000}"/>
    <cellStyle name="Comma 6 4 3 3 3 2" xfId="10509" xr:uid="{00000000-0005-0000-0000-00002F230000}"/>
    <cellStyle name="Comma 6 4 3 3 4" xfId="10510" xr:uid="{00000000-0005-0000-0000-000030230000}"/>
    <cellStyle name="Comma 6 4 3 4" xfId="10511" xr:uid="{00000000-0005-0000-0000-000031230000}"/>
    <cellStyle name="Comma 6 4 3 4 2" xfId="10512" xr:uid="{00000000-0005-0000-0000-000032230000}"/>
    <cellStyle name="Comma 6 4 3 4 2 2" xfId="10513" xr:uid="{00000000-0005-0000-0000-000033230000}"/>
    <cellStyle name="Comma 6 4 3 4 3" xfId="10514" xr:uid="{00000000-0005-0000-0000-000034230000}"/>
    <cellStyle name="Comma 6 4 3 5" xfId="10515" xr:uid="{00000000-0005-0000-0000-000035230000}"/>
    <cellStyle name="Comma 6 4 3 5 2" xfId="10516" xr:uid="{00000000-0005-0000-0000-000036230000}"/>
    <cellStyle name="Comma 6 4 3 6" xfId="10517" xr:uid="{00000000-0005-0000-0000-000037230000}"/>
    <cellStyle name="Comma 6 4 4" xfId="10518" xr:uid="{00000000-0005-0000-0000-000038230000}"/>
    <cellStyle name="Comma 6 4 4 2" xfId="10519" xr:uid="{00000000-0005-0000-0000-000039230000}"/>
    <cellStyle name="Comma 6 4 4 2 2" xfId="10520" xr:uid="{00000000-0005-0000-0000-00003A230000}"/>
    <cellStyle name="Comma 6 4 4 2 2 2" xfId="10521" xr:uid="{00000000-0005-0000-0000-00003B230000}"/>
    <cellStyle name="Comma 6 4 4 2 3" xfId="10522" xr:uid="{00000000-0005-0000-0000-00003C230000}"/>
    <cellStyle name="Comma 6 4 4 3" xfId="10523" xr:uid="{00000000-0005-0000-0000-00003D230000}"/>
    <cellStyle name="Comma 6 4 4 3 2" xfId="10524" xr:uid="{00000000-0005-0000-0000-00003E230000}"/>
    <cellStyle name="Comma 6 4 4 4" xfId="10525" xr:uid="{00000000-0005-0000-0000-00003F230000}"/>
    <cellStyle name="Comma 6 4 5" xfId="10526" xr:uid="{00000000-0005-0000-0000-000040230000}"/>
    <cellStyle name="Comma 6 4 5 2" xfId="10527" xr:uid="{00000000-0005-0000-0000-000041230000}"/>
    <cellStyle name="Comma 6 4 5 2 2" xfId="10528" xr:uid="{00000000-0005-0000-0000-000042230000}"/>
    <cellStyle name="Comma 6 4 5 2 2 2" xfId="10529" xr:uid="{00000000-0005-0000-0000-000043230000}"/>
    <cellStyle name="Comma 6 4 5 2 3" xfId="10530" xr:uid="{00000000-0005-0000-0000-000044230000}"/>
    <cellStyle name="Comma 6 4 5 3" xfId="10531" xr:uid="{00000000-0005-0000-0000-000045230000}"/>
    <cellStyle name="Comma 6 4 5 3 2" xfId="10532" xr:uid="{00000000-0005-0000-0000-000046230000}"/>
    <cellStyle name="Comma 6 4 5 4" xfId="10533" xr:uid="{00000000-0005-0000-0000-000047230000}"/>
    <cellStyle name="Comma 6 4 6" xfId="10534" xr:uid="{00000000-0005-0000-0000-000048230000}"/>
    <cellStyle name="Comma 6 4 6 2" xfId="10535" xr:uid="{00000000-0005-0000-0000-000049230000}"/>
    <cellStyle name="Comma 6 4 6 2 2" xfId="10536" xr:uid="{00000000-0005-0000-0000-00004A230000}"/>
    <cellStyle name="Comma 6 4 6 3" xfId="10537" xr:uid="{00000000-0005-0000-0000-00004B230000}"/>
    <cellStyle name="Comma 6 4 7" xfId="10538" xr:uid="{00000000-0005-0000-0000-00004C230000}"/>
    <cellStyle name="Comma 6 4 7 2" xfId="10539" xr:uid="{00000000-0005-0000-0000-00004D230000}"/>
    <cellStyle name="Comma 6 5" xfId="10540" xr:uid="{00000000-0005-0000-0000-00004E230000}"/>
    <cellStyle name="Comma 6 5 2" xfId="10541" xr:uid="{00000000-0005-0000-0000-00004F230000}"/>
    <cellStyle name="Comma 6 5 2 2" xfId="10542" xr:uid="{00000000-0005-0000-0000-000050230000}"/>
    <cellStyle name="Comma 6 5 2 2 2" xfId="10543" xr:uid="{00000000-0005-0000-0000-000051230000}"/>
    <cellStyle name="Comma 6 5 2 2 2 2" xfId="10544" xr:uid="{00000000-0005-0000-0000-000052230000}"/>
    <cellStyle name="Comma 6 5 2 2 2 2 2" xfId="10545" xr:uid="{00000000-0005-0000-0000-000053230000}"/>
    <cellStyle name="Comma 6 5 2 2 2 2 2 2" xfId="10546" xr:uid="{00000000-0005-0000-0000-000054230000}"/>
    <cellStyle name="Comma 6 5 2 2 2 2 3" xfId="10547" xr:uid="{00000000-0005-0000-0000-000055230000}"/>
    <cellStyle name="Comma 6 5 2 2 2 3" xfId="10548" xr:uid="{00000000-0005-0000-0000-000056230000}"/>
    <cellStyle name="Comma 6 5 2 2 2 3 2" xfId="10549" xr:uid="{00000000-0005-0000-0000-000057230000}"/>
    <cellStyle name="Comma 6 5 2 2 2 4" xfId="10550" xr:uid="{00000000-0005-0000-0000-000058230000}"/>
    <cellStyle name="Comma 6 5 2 2 3" xfId="10551" xr:uid="{00000000-0005-0000-0000-000059230000}"/>
    <cellStyle name="Comma 6 5 2 2 3 2" xfId="10552" xr:uid="{00000000-0005-0000-0000-00005A230000}"/>
    <cellStyle name="Comma 6 5 2 2 3 2 2" xfId="10553" xr:uid="{00000000-0005-0000-0000-00005B230000}"/>
    <cellStyle name="Comma 6 5 2 2 3 2 2 2" xfId="10554" xr:uid="{00000000-0005-0000-0000-00005C230000}"/>
    <cellStyle name="Comma 6 5 2 2 3 2 3" xfId="10555" xr:uid="{00000000-0005-0000-0000-00005D230000}"/>
    <cellStyle name="Comma 6 5 2 2 3 3" xfId="10556" xr:uid="{00000000-0005-0000-0000-00005E230000}"/>
    <cellStyle name="Comma 6 5 2 2 3 3 2" xfId="10557" xr:uid="{00000000-0005-0000-0000-00005F230000}"/>
    <cellStyle name="Comma 6 5 2 2 3 4" xfId="10558" xr:uid="{00000000-0005-0000-0000-000060230000}"/>
    <cellStyle name="Comma 6 5 2 2 4" xfId="10559" xr:uid="{00000000-0005-0000-0000-000061230000}"/>
    <cellStyle name="Comma 6 5 2 2 4 2" xfId="10560" xr:uid="{00000000-0005-0000-0000-000062230000}"/>
    <cellStyle name="Comma 6 5 2 2 4 2 2" xfId="10561" xr:uid="{00000000-0005-0000-0000-000063230000}"/>
    <cellStyle name="Comma 6 5 2 2 4 3" xfId="10562" xr:uid="{00000000-0005-0000-0000-000064230000}"/>
    <cellStyle name="Comma 6 5 2 2 5" xfId="10563" xr:uid="{00000000-0005-0000-0000-000065230000}"/>
    <cellStyle name="Comma 6 5 2 2 5 2" xfId="10564" xr:uid="{00000000-0005-0000-0000-000066230000}"/>
    <cellStyle name="Comma 6 5 2 2 6" xfId="10565" xr:uid="{00000000-0005-0000-0000-000067230000}"/>
    <cellStyle name="Comma 6 5 2 3" xfId="10566" xr:uid="{00000000-0005-0000-0000-000068230000}"/>
    <cellStyle name="Comma 6 5 2 3 2" xfId="10567" xr:uid="{00000000-0005-0000-0000-000069230000}"/>
    <cellStyle name="Comma 6 5 2 3 2 2" xfId="10568" xr:uid="{00000000-0005-0000-0000-00006A230000}"/>
    <cellStyle name="Comma 6 5 2 3 2 2 2" xfId="10569" xr:uid="{00000000-0005-0000-0000-00006B230000}"/>
    <cellStyle name="Comma 6 5 2 3 2 3" xfId="10570" xr:uid="{00000000-0005-0000-0000-00006C230000}"/>
    <cellStyle name="Comma 6 5 2 3 3" xfId="10571" xr:uid="{00000000-0005-0000-0000-00006D230000}"/>
    <cellStyle name="Comma 6 5 2 3 3 2" xfId="10572" xr:uid="{00000000-0005-0000-0000-00006E230000}"/>
    <cellStyle name="Comma 6 5 2 3 4" xfId="10573" xr:uid="{00000000-0005-0000-0000-00006F230000}"/>
    <cellStyle name="Comma 6 5 2 4" xfId="10574" xr:uid="{00000000-0005-0000-0000-000070230000}"/>
    <cellStyle name="Comma 6 5 2 4 2" xfId="10575" xr:uid="{00000000-0005-0000-0000-000071230000}"/>
    <cellStyle name="Comma 6 5 2 4 2 2" xfId="10576" xr:uid="{00000000-0005-0000-0000-000072230000}"/>
    <cellStyle name="Comma 6 5 2 4 2 2 2" xfId="10577" xr:uid="{00000000-0005-0000-0000-000073230000}"/>
    <cellStyle name="Comma 6 5 2 4 2 3" xfId="10578" xr:uid="{00000000-0005-0000-0000-000074230000}"/>
    <cellStyle name="Comma 6 5 2 4 3" xfId="10579" xr:uid="{00000000-0005-0000-0000-000075230000}"/>
    <cellStyle name="Comma 6 5 2 4 3 2" xfId="10580" xr:uid="{00000000-0005-0000-0000-000076230000}"/>
    <cellStyle name="Comma 6 5 2 4 4" xfId="10581" xr:uid="{00000000-0005-0000-0000-000077230000}"/>
    <cellStyle name="Comma 6 5 2 5" xfId="10582" xr:uid="{00000000-0005-0000-0000-000078230000}"/>
    <cellStyle name="Comma 6 5 2 5 2" xfId="10583" xr:uid="{00000000-0005-0000-0000-000079230000}"/>
    <cellStyle name="Comma 6 5 2 5 2 2" xfId="10584" xr:uid="{00000000-0005-0000-0000-00007A230000}"/>
    <cellStyle name="Comma 6 5 2 5 3" xfId="10585" xr:uid="{00000000-0005-0000-0000-00007B230000}"/>
    <cellStyle name="Comma 6 5 2 6" xfId="10586" xr:uid="{00000000-0005-0000-0000-00007C230000}"/>
    <cellStyle name="Comma 6 5 2 6 2" xfId="10587" xr:uid="{00000000-0005-0000-0000-00007D230000}"/>
    <cellStyle name="Comma 6 5 3" xfId="10588" xr:uid="{00000000-0005-0000-0000-00007E230000}"/>
    <cellStyle name="Comma 6 5 3 2" xfId="10589" xr:uid="{00000000-0005-0000-0000-00007F230000}"/>
    <cellStyle name="Comma 6 5 3 2 2" xfId="10590" xr:uid="{00000000-0005-0000-0000-000080230000}"/>
    <cellStyle name="Comma 6 5 3 2 2 2" xfId="10591" xr:uid="{00000000-0005-0000-0000-000081230000}"/>
    <cellStyle name="Comma 6 5 3 2 2 2 2" xfId="10592" xr:uid="{00000000-0005-0000-0000-000082230000}"/>
    <cellStyle name="Comma 6 5 3 2 2 3" xfId="10593" xr:uid="{00000000-0005-0000-0000-000083230000}"/>
    <cellStyle name="Comma 6 5 3 2 3" xfId="10594" xr:uid="{00000000-0005-0000-0000-000084230000}"/>
    <cellStyle name="Comma 6 5 3 2 3 2" xfId="10595" xr:uid="{00000000-0005-0000-0000-000085230000}"/>
    <cellStyle name="Comma 6 5 3 2 4" xfId="10596" xr:uid="{00000000-0005-0000-0000-000086230000}"/>
    <cellStyle name="Comma 6 5 3 3" xfId="10597" xr:uid="{00000000-0005-0000-0000-000087230000}"/>
    <cellStyle name="Comma 6 5 3 3 2" xfId="10598" xr:uid="{00000000-0005-0000-0000-000088230000}"/>
    <cellStyle name="Comma 6 5 3 3 2 2" xfId="10599" xr:uid="{00000000-0005-0000-0000-000089230000}"/>
    <cellStyle name="Comma 6 5 3 3 2 2 2" xfId="10600" xr:uid="{00000000-0005-0000-0000-00008A230000}"/>
    <cellStyle name="Comma 6 5 3 3 2 3" xfId="10601" xr:uid="{00000000-0005-0000-0000-00008B230000}"/>
    <cellStyle name="Comma 6 5 3 3 3" xfId="10602" xr:uid="{00000000-0005-0000-0000-00008C230000}"/>
    <cellStyle name="Comma 6 5 3 3 3 2" xfId="10603" xr:uid="{00000000-0005-0000-0000-00008D230000}"/>
    <cellStyle name="Comma 6 5 3 3 4" xfId="10604" xr:uid="{00000000-0005-0000-0000-00008E230000}"/>
    <cellStyle name="Comma 6 5 3 4" xfId="10605" xr:uid="{00000000-0005-0000-0000-00008F230000}"/>
    <cellStyle name="Comma 6 5 3 4 2" xfId="10606" xr:uid="{00000000-0005-0000-0000-000090230000}"/>
    <cellStyle name="Comma 6 5 3 4 2 2" xfId="10607" xr:uid="{00000000-0005-0000-0000-000091230000}"/>
    <cellStyle name="Comma 6 5 3 4 3" xfId="10608" xr:uid="{00000000-0005-0000-0000-000092230000}"/>
    <cellStyle name="Comma 6 5 3 5" xfId="10609" xr:uid="{00000000-0005-0000-0000-000093230000}"/>
    <cellStyle name="Comma 6 5 3 5 2" xfId="10610" xr:uid="{00000000-0005-0000-0000-000094230000}"/>
    <cellStyle name="Comma 6 5 4" xfId="10611" xr:uid="{00000000-0005-0000-0000-000095230000}"/>
    <cellStyle name="Comma 6 5 4 2" xfId="10612" xr:uid="{00000000-0005-0000-0000-000096230000}"/>
    <cellStyle name="Comma 6 5 4 2 2" xfId="10613" xr:uid="{00000000-0005-0000-0000-000097230000}"/>
    <cellStyle name="Comma 6 5 4 2 2 2" xfId="10614" xr:uid="{00000000-0005-0000-0000-000098230000}"/>
    <cellStyle name="Comma 6 5 4 2 3" xfId="10615" xr:uid="{00000000-0005-0000-0000-000099230000}"/>
    <cellStyle name="Comma 6 5 4 3" xfId="10616" xr:uid="{00000000-0005-0000-0000-00009A230000}"/>
    <cellStyle name="Comma 6 5 4 3 2" xfId="10617" xr:uid="{00000000-0005-0000-0000-00009B230000}"/>
    <cellStyle name="Comma 6 5 4 4" xfId="10618" xr:uid="{00000000-0005-0000-0000-00009C230000}"/>
    <cellStyle name="Comma 6 5 5" xfId="10619" xr:uid="{00000000-0005-0000-0000-00009D230000}"/>
    <cellStyle name="Comma 6 5 5 2" xfId="10620" xr:uid="{00000000-0005-0000-0000-00009E230000}"/>
    <cellStyle name="Comma 6 5 5 2 2" xfId="10621" xr:uid="{00000000-0005-0000-0000-00009F230000}"/>
    <cellStyle name="Comma 6 5 5 2 2 2" xfId="10622" xr:uid="{00000000-0005-0000-0000-0000A0230000}"/>
    <cellStyle name="Comma 6 5 5 2 3" xfId="10623" xr:uid="{00000000-0005-0000-0000-0000A1230000}"/>
    <cellStyle name="Comma 6 5 5 3" xfId="10624" xr:uid="{00000000-0005-0000-0000-0000A2230000}"/>
    <cellStyle name="Comma 6 5 5 3 2" xfId="10625" xr:uid="{00000000-0005-0000-0000-0000A3230000}"/>
    <cellStyle name="Comma 6 5 5 4" xfId="10626" xr:uid="{00000000-0005-0000-0000-0000A4230000}"/>
    <cellStyle name="Comma 6 5 6" xfId="10627" xr:uid="{00000000-0005-0000-0000-0000A5230000}"/>
    <cellStyle name="Comma 6 5 6 2" xfId="10628" xr:uid="{00000000-0005-0000-0000-0000A6230000}"/>
    <cellStyle name="Comma 6 5 6 2 2" xfId="10629" xr:uid="{00000000-0005-0000-0000-0000A7230000}"/>
    <cellStyle name="Comma 6 5 6 3" xfId="10630" xr:uid="{00000000-0005-0000-0000-0000A8230000}"/>
    <cellStyle name="Comma 6 5 7" xfId="10631" xr:uid="{00000000-0005-0000-0000-0000A9230000}"/>
    <cellStyle name="Comma 6 5 7 2" xfId="10632" xr:uid="{00000000-0005-0000-0000-0000AA230000}"/>
    <cellStyle name="Comma 6 6" xfId="10633" xr:uid="{00000000-0005-0000-0000-0000AB230000}"/>
    <cellStyle name="Comma 6 6 2" xfId="10634" xr:uid="{00000000-0005-0000-0000-0000AC230000}"/>
    <cellStyle name="Comma 6 6 2 2" xfId="10635" xr:uid="{00000000-0005-0000-0000-0000AD230000}"/>
    <cellStyle name="Comma 6 6 2 2 2" xfId="10636" xr:uid="{00000000-0005-0000-0000-0000AE230000}"/>
    <cellStyle name="Comma 6 6 2 2 2 2" xfId="10637" xr:uid="{00000000-0005-0000-0000-0000AF230000}"/>
    <cellStyle name="Comma 6 6 2 2 2 2 2" xfId="10638" xr:uid="{00000000-0005-0000-0000-0000B0230000}"/>
    <cellStyle name="Comma 6 6 2 2 2 3" xfId="10639" xr:uid="{00000000-0005-0000-0000-0000B1230000}"/>
    <cellStyle name="Comma 6 6 2 2 3" xfId="10640" xr:uid="{00000000-0005-0000-0000-0000B2230000}"/>
    <cellStyle name="Comma 6 6 2 2 3 2" xfId="10641" xr:uid="{00000000-0005-0000-0000-0000B3230000}"/>
    <cellStyle name="Comma 6 6 2 2 4" xfId="10642" xr:uid="{00000000-0005-0000-0000-0000B4230000}"/>
    <cellStyle name="Comma 6 6 2 3" xfId="10643" xr:uid="{00000000-0005-0000-0000-0000B5230000}"/>
    <cellStyle name="Comma 6 6 2 3 2" xfId="10644" xr:uid="{00000000-0005-0000-0000-0000B6230000}"/>
    <cellStyle name="Comma 6 6 2 3 2 2" xfId="10645" xr:uid="{00000000-0005-0000-0000-0000B7230000}"/>
    <cellStyle name="Comma 6 6 2 3 2 2 2" xfId="10646" xr:uid="{00000000-0005-0000-0000-0000B8230000}"/>
    <cellStyle name="Comma 6 6 2 3 2 3" xfId="10647" xr:uid="{00000000-0005-0000-0000-0000B9230000}"/>
    <cellStyle name="Comma 6 6 2 3 3" xfId="10648" xr:uid="{00000000-0005-0000-0000-0000BA230000}"/>
    <cellStyle name="Comma 6 6 2 3 3 2" xfId="10649" xr:uid="{00000000-0005-0000-0000-0000BB230000}"/>
    <cellStyle name="Comma 6 6 2 3 4" xfId="10650" xr:uid="{00000000-0005-0000-0000-0000BC230000}"/>
    <cellStyle name="Comma 6 6 2 4" xfId="10651" xr:uid="{00000000-0005-0000-0000-0000BD230000}"/>
    <cellStyle name="Comma 6 6 2 4 2" xfId="10652" xr:uid="{00000000-0005-0000-0000-0000BE230000}"/>
    <cellStyle name="Comma 6 6 2 4 2 2" xfId="10653" xr:uid="{00000000-0005-0000-0000-0000BF230000}"/>
    <cellStyle name="Comma 6 6 2 4 3" xfId="10654" xr:uid="{00000000-0005-0000-0000-0000C0230000}"/>
    <cellStyle name="Comma 6 6 2 5" xfId="10655" xr:uid="{00000000-0005-0000-0000-0000C1230000}"/>
    <cellStyle name="Comma 6 6 2 5 2" xfId="10656" xr:uid="{00000000-0005-0000-0000-0000C2230000}"/>
    <cellStyle name="Comma 6 6 3" xfId="10657" xr:uid="{00000000-0005-0000-0000-0000C3230000}"/>
    <cellStyle name="Comma 6 6 3 2" xfId="10658" xr:uid="{00000000-0005-0000-0000-0000C4230000}"/>
    <cellStyle name="Comma 6 6 3 2 2" xfId="10659" xr:uid="{00000000-0005-0000-0000-0000C5230000}"/>
    <cellStyle name="Comma 6 6 3 2 2 2" xfId="10660" xr:uid="{00000000-0005-0000-0000-0000C6230000}"/>
    <cellStyle name="Comma 6 6 3 2 3" xfId="10661" xr:uid="{00000000-0005-0000-0000-0000C7230000}"/>
    <cellStyle name="Comma 6 6 3 3" xfId="10662" xr:uid="{00000000-0005-0000-0000-0000C8230000}"/>
    <cellStyle name="Comma 6 6 3 3 2" xfId="10663" xr:uid="{00000000-0005-0000-0000-0000C9230000}"/>
    <cellStyle name="Comma 6 6 4" xfId="10664" xr:uid="{00000000-0005-0000-0000-0000CA230000}"/>
    <cellStyle name="Comma 6 6 4 2" xfId="10665" xr:uid="{00000000-0005-0000-0000-0000CB230000}"/>
    <cellStyle name="Comma 6 6 4 2 2" xfId="10666" xr:uid="{00000000-0005-0000-0000-0000CC230000}"/>
    <cellStyle name="Comma 6 6 4 2 2 2" xfId="10667" xr:uid="{00000000-0005-0000-0000-0000CD230000}"/>
    <cellStyle name="Comma 6 6 4 2 3" xfId="10668" xr:uid="{00000000-0005-0000-0000-0000CE230000}"/>
    <cellStyle name="Comma 6 6 4 3" xfId="10669" xr:uid="{00000000-0005-0000-0000-0000CF230000}"/>
    <cellStyle name="Comma 6 6 4 3 2" xfId="10670" xr:uid="{00000000-0005-0000-0000-0000D0230000}"/>
    <cellStyle name="Comma 6 6 4 4" xfId="10671" xr:uid="{00000000-0005-0000-0000-0000D1230000}"/>
    <cellStyle name="Comma 6 6 5" xfId="10672" xr:uid="{00000000-0005-0000-0000-0000D2230000}"/>
    <cellStyle name="Comma 6 6 5 2" xfId="10673" xr:uid="{00000000-0005-0000-0000-0000D3230000}"/>
    <cellStyle name="Comma 6 6 5 2 2" xfId="10674" xr:uid="{00000000-0005-0000-0000-0000D4230000}"/>
    <cellStyle name="Comma 6 6 5 3" xfId="10675" xr:uid="{00000000-0005-0000-0000-0000D5230000}"/>
    <cellStyle name="Comma 6 6 6" xfId="10676" xr:uid="{00000000-0005-0000-0000-0000D6230000}"/>
    <cellStyle name="Comma 6 6 6 2" xfId="10677" xr:uid="{00000000-0005-0000-0000-0000D7230000}"/>
    <cellStyle name="Comma 6 7" xfId="10678" xr:uid="{00000000-0005-0000-0000-0000D8230000}"/>
    <cellStyle name="Comma 6 8" xfId="10679" xr:uid="{00000000-0005-0000-0000-0000D9230000}"/>
    <cellStyle name="Comma 6 9" xfId="10680" xr:uid="{00000000-0005-0000-0000-0000DA230000}"/>
    <cellStyle name="Comma 60" xfId="4615" xr:uid="{00000000-0005-0000-0000-0000DB230000}"/>
    <cellStyle name="Comma 60 2" xfId="10681" xr:uid="{00000000-0005-0000-0000-0000DC230000}"/>
    <cellStyle name="Comma 60 2 2" xfId="10682" xr:uid="{00000000-0005-0000-0000-0000DD230000}"/>
    <cellStyle name="Comma 60 3" xfId="10683" xr:uid="{00000000-0005-0000-0000-0000DE230000}"/>
    <cellStyle name="Comma 61" xfId="4616" xr:uid="{00000000-0005-0000-0000-0000DF230000}"/>
    <cellStyle name="Comma 62" xfId="4617" xr:uid="{00000000-0005-0000-0000-0000E0230000}"/>
    <cellStyle name="Comma 63" xfId="4618" xr:uid="{00000000-0005-0000-0000-0000E1230000}"/>
    <cellStyle name="Comma 63 2" xfId="10684" xr:uid="{00000000-0005-0000-0000-0000E2230000}"/>
    <cellStyle name="Comma 63 3" xfId="10685" xr:uid="{00000000-0005-0000-0000-0000E3230000}"/>
    <cellStyle name="Comma 64" xfId="4619" xr:uid="{00000000-0005-0000-0000-0000E4230000}"/>
    <cellStyle name="Comma 64 2" xfId="10686" xr:uid="{00000000-0005-0000-0000-0000E5230000}"/>
    <cellStyle name="Comma 65" xfId="8174" xr:uid="{00000000-0005-0000-0000-0000E6230000}"/>
    <cellStyle name="Comma 65 2" xfId="10687" xr:uid="{00000000-0005-0000-0000-0000E7230000}"/>
    <cellStyle name="Comma 66" xfId="10688" xr:uid="{00000000-0005-0000-0000-0000E8230000}"/>
    <cellStyle name="Comma 66 2" xfId="10689" xr:uid="{00000000-0005-0000-0000-0000E9230000}"/>
    <cellStyle name="Comma 67" xfId="4620" xr:uid="{00000000-0005-0000-0000-0000EA230000}"/>
    <cellStyle name="Comma 67 2" xfId="10690" xr:uid="{00000000-0005-0000-0000-0000EB230000}"/>
    <cellStyle name="Comma 68" xfId="10691" xr:uid="{00000000-0005-0000-0000-0000EC230000}"/>
    <cellStyle name="Comma 68 2" xfId="10692" xr:uid="{00000000-0005-0000-0000-0000ED230000}"/>
    <cellStyle name="Comma 69" xfId="10693" xr:uid="{00000000-0005-0000-0000-0000EE230000}"/>
    <cellStyle name="Comma 7" xfId="2396" xr:uid="{00000000-0005-0000-0000-0000EF230000}"/>
    <cellStyle name="Comma 7 2" xfId="4621" xr:uid="{00000000-0005-0000-0000-0000F0230000}"/>
    <cellStyle name="Comma 7 2 2" xfId="10694" xr:uid="{00000000-0005-0000-0000-0000F1230000}"/>
    <cellStyle name="Comma 7 2 2 2" xfId="19468" xr:uid="{00000000-0005-0000-0000-0000F2230000}"/>
    <cellStyle name="Comma 7 2 3" xfId="10695" xr:uid="{00000000-0005-0000-0000-0000F3230000}"/>
    <cellStyle name="Comma 7 3" xfId="4622" xr:uid="{00000000-0005-0000-0000-0000F4230000}"/>
    <cellStyle name="Comma 7 3 2" xfId="10696" xr:uid="{00000000-0005-0000-0000-0000F5230000}"/>
    <cellStyle name="Comma 7 3 3" xfId="10697" xr:uid="{00000000-0005-0000-0000-0000F6230000}"/>
    <cellStyle name="Comma 7 4" xfId="10698" xr:uid="{00000000-0005-0000-0000-0000F7230000}"/>
    <cellStyle name="Comma 7 5" xfId="10699" xr:uid="{00000000-0005-0000-0000-0000F8230000}"/>
    <cellStyle name="Comma 7 6" xfId="10700" xr:uid="{00000000-0005-0000-0000-0000F9230000}"/>
    <cellStyle name="Comma 7 7" xfId="10701" xr:uid="{00000000-0005-0000-0000-0000FA230000}"/>
    <cellStyle name="Comma 70" xfId="10702" xr:uid="{00000000-0005-0000-0000-0000FB230000}"/>
    <cellStyle name="Comma 70 2" xfId="10703" xr:uid="{00000000-0005-0000-0000-0000FC230000}"/>
    <cellStyle name="Comma 71" xfId="10704" xr:uid="{00000000-0005-0000-0000-0000FD230000}"/>
    <cellStyle name="Comma 71 2" xfId="10705" xr:uid="{00000000-0005-0000-0000-0000FE230000}"/>
    <cellStyle name="Comma 72" xfId="4623" xr:uid="{00000000-0005-0000-0000-0000FF230000}"/>
    <cellStyle name="Comma 73" xfId="10706" xr:uid="{00000000-0005-0000-0000-000000240000}"/>
    <cellStyle name="Comma 74" xfId="10707" xr:uid="{00000000-0005-0000-0000-000001240000}"/>
    <cellStyle name="Comma 75" xfId="10708" xr:uid="{00000000-0005-0000-0000-000002240000}"/>
    <cellStyle name="Comma 75 2" xfId="10709" xr:uid="{00000000-0005-0000-0000-000003240000}"/>
    <cellStyle name="Comma 75 2 2" xfId="10710" xr:uid="{00000000-0005-0000-0000-000004240000}"/>
    <cellStyle name="Comma 75 3" xfId="10711" xr:uid="{00000000-0005-0000-0000-000005240000}"/>
    <cellStyle name="Comma 76" xfId="4624" xr:uid="{00000000-0005-0000-0000-000006240000}"/>
    <cellStyle name="Comma 76 2" xfId="10712" xr:uid="{00000000-0005-0000-0000-000007240000}"/>
    <cellStyle name="Comma 77" xfId="10713" xr:uid="{00000000-0005-0000-0000-000008240000}"/>
    <cellStyle name="Comma 77 2" xfId="10714" xr:uid="{00000000-0005-0000-0000-000009240000}"/>
    <cellStyle name="Comma 78" xfId="10715" xr:uid="{00000000-0005-0000-0000-00000A240000}"/>
    <cellStyle name="Comma 78 2" xfId="10716" xr:uid="{00000000-0005-0000-0000-00000B240000}"/>
    <cellStyle name="Comma 79" xfId="10717" xr:uid="{00000000-0005-0000-0000-00000C240000}"/>
    <cellStyle name="Comma 79 2" xfId="10718" xr:uid="{00000000-0005-0000-0000-00000D240000}"/>
    <cellStyle name="Comma 8" xfId="2397" xr:uid="{00000000-0005-0000-0000-00000E240000}"/>
    <cellStyle name="Comma 8 2" xfId="4625" xr:uid="{00000000-0005-0000-0000-00000F240000}"/>
    <cellStyle name="Comma 8 2 2" xfId="10719" xr:uid="{00000000-0005-0000-0000-000010240000}"/>
    <cellStyle name="Comma 8 2 3" xfId="10720" xr:uid="{00000000-0005-0000-0000-000011240000}"/>
    <cellStyle name="Comma 8 3" xfId="4626" xr:uid="{00000000-0005-0000-0000-000012240000}"/>
    <cellStyle name="Comma 8 3 2" xfId="10721" xr:uid="{00000000-0005-0000-0000-000013240000}"/>
    <cellStyle name="Comma 8 3 3" xfId="10722" xr:uid="{00000000-0005-0000-0000-000014240000}"/>
    <cellStyle name="Comma 8 4" xfId="10723" xr:uid="{00000000-0005-0000-0000-000015240000}"/>
    <cellStyle name="Comma 8 5" xfId="10724" xr:uid="{00000000-0005-0000-0000-000016240000}"/>
    <cellStyle name="Comma 8 6" xfId="10725" xr:uid="{00000000-0005-0000-0000-000017240000}"/>
    <cellStyle name="Comma 8 7" xfId="10726" xr:uid="{00000000-0005-0000-0000-000018240000}"/>
    <cellStyle name="Comma 8_Book1" xfId="4627" xr:uid="{00000000-0005-0000-0000-000019240000}"/>
    <cellStyle name="Comma 80" xfId="10727" xr:uid="{00000000-0005-0000-0000-00001A240000}"/>
    <cellStyle name="Comma 80 2" xfId="10728" xr:uid="{00000000-0005-0000-0000-00001B240000}"/>
    <cellStyle name="Comma 81" xfId="10729" xr:uid="{00000000-0005-0000-0000-00001C240000}"/>
    <cellStyle name="Comma 81 2" xfId="10730" xr:uid="{00000000-0005-0000-0000-00001D240000}"/>
    <cellStyle name="Comma 82" xfId="10731" xr:uid="{00000000-0005-0000-0000-00001E240000}"/>
    <cellStyle name="Comma 83" xfId="10732" xr:uid="{00000000-0005-0000-0000-00001F240000}"/>
    <cellStyle name="Comma 84" xfId="10733" xr:uid="{00000000-0005-0000-0000-000020240000}"/>
    <cellStyle name="Comma 85" xfId="10734" xr:uid="{00000000-0005-0000-0000-000021240000}"/>
    <cellStyle name="Comma 85 2" xfId="10735" xr:uid="{00000000-0005-0000-0000-000022240000}"/>
    <cellStyle name="Comma 86" xfId="10736" xr:uid="{00000000-0005-0000-0000-000023240000}"/>
    <cellStyle name="Comma 86 2" xfId="10737" xr:uid="{00000000-0005-0000-0000-000024240000}"/>
    <cellStyle name="Comma 87" xfId="10738" xr:uid="{00000000-0005-0000-0000-000025240000}"/>
    <cellStyle name="Comma 87 2" xfId="10739" xr:uid="{00000000-0005-0000-0000-000026240000}"/>
    <cellStyle name="Comma 88" xfId="10740" xr:uid="{00000000-0005-0000-0000-000027240000}"/>
    <cellStyle name="Comma 89" xfId="10741" xr:uid="{00000000-0005-0000-0000-000028240000}"/>
    <cellStyle name="Comma 9" xfId="2398" xr:uid="{00000000-0005-0000-0000-000029240000}"/>
    <cellStyle name="Comma 9 2" xfId="4628" xr:uid="{00000000-0005-0000-0000-00002A240000}"/>
    <cellStyle name="Comma 9 2 2" xfId="10742" xr:uid="{00000000-0005-0000-0000-00002B240000}"/>
    <cellStyle name="Comma 9 2 3" xfId="10743" xr:uid="{00000000-0005-0000-0000-00002C240000}"/>
    <cellStyle name="Comma 9 3" xfId="4629" xr:uid="{00000000-0005-0000-0000-00002D240000}"/>
    <cellStyle name="Comma 9 3 2" xfId="10744" xr:uid="{00000000-0005-0000-0000-00002E240000}"/>
    <cellStyle name="Comma 9 4" xfId="10745" xr:uid="{00000000-0005-0000-0000-00002F240000}"/>
    <cellStyle name="Comma 9 5" xfId="10746" xr:uid="{00000000-0005-0000-0000-000030240000}"/>
    <cellStyle name="Comma 9 6" xfId="10747" xr:uid="{00000000-0005-0000-0000-000031240000}"/>
    <cellStyle name="Comma 9_Book1" xfId="4630" xr:uid="{00000000-0005-0000-0000-000032240000}"/>
    <cellStyle name="Comma 90" xfId="10748" xr:uid="{00000000-0005-0000-0000-000033240000}"/>
    <cellStyle name="Comma 91" xfId="10749" xr:uid="{00000000-0005-0000-0000-000034240000}"/>
    <cellStyle name="Comma 92" xfId="10750" xr:uid="{00000000-0005-0000-0000-000035240000}"/>
    <cellStyle name="Comma 93" xfId="10751" xr:uid="{00000000-0005-0000-0000-000036240000}"/>
    <cellStyle name="Comma 94" xfId="10752" xr:uid="{00000000-0005-0000-0000-000037240000}"/>
    <cellStyle name="Comma 95" xfId="10753" xr:uid="{00000000-0005-0000-0000-000038240000}"/>
    <cellStyle name="Comma 96" xfId="10754" xr:uid="{00000000-0005-0000-0000-000039240000}"/>
    <cellStyle name="Comma 97" xfId="10755" xr:uid="{00000000-0005-0000-0000-00003A240000}"/>
    <cellStyle name="Comma 98" xfId="10756" xr:uid="{00000000-0005-0000-0000-00003B240000}"/>
    <cellStyle name="Comma 99" xfId="10757" xr:uid="{00000000-0005-0000-0000-00003C240000}"/>
    <cellStyle name="Comma0" xfId="2399" xr:uid="{00000000-0005-0000-0000-00003D240000}"/>
    <cellStyle name="Comma0 10" xfId="8010" xr:uid="{00000000-0005-0000-0000-00003E240000}"/>
    <cellStyle name="Comma0 2" xfId="4631" xr:uid="{00000000-0005-0000-0000-00003F240000}"/>
    <cellStyle name="Comma0 2 2" xfId="7206" xr:uid="{00000000-0005-0000-0000-000040240000}"/>
    <cellStyle name="Comma0 2 2 2" xfId="7207" xr:uid="{00000000-0005-0000-0000-000041240000}"/>
    <cellStyle name="Comma0 2 2 2 2" xfId="8011" xr:uid="{00000000-0005-0000-0000-000042240000}"/>
    <cellStyle name="Comma0 2 2 2 2 2" xfId="8012" xr:uid="{00000000-0005-0000-0000-000043240000}"/>
    <cellStyle name="Comma0 2 2 3" xfId="7208" xr:uid="{00000000-0005-0000-0000-000044240000}"/>
    <cellStyle name="Comma0 2 2 4" xfId="7209" xr:uid="{00000000-0005-0000-0000-000045240000}"/>
    <cellStyle name="Comma0 2 2 5" xfId="8013" xr:uid="{00000000-0005-0000-0000-000046240000}"/>
    <cellStyle name="Comma0 2 3" xfId="7210" xr:uid="{00000000-0005-0000-0000-000047240000}"/>
    <cellStyle name="Comma0 2 4" xfId="7211" xr:uid="{00000000-0005-0000-0000-000048240000}"/>
    <cellStyle name="Comma0 2 5" xfId="8014" xr:uid="{00000000-0005-0000-0000-000049240000}"/>
    <cellStyle name="Comma0 3" xfId="4632" xr:uid="{00000000-0005-0000-0000-00004A240000}"/>
    <cellStyle name="Comma0 4" xfId="7212" xr:uid="{00000000-0005-0000-0000-00004B240000}"/>
    <cellStyle name="Comma0 5" xfId="7213" xr:uid="{00000000-0005-0000-0000-00004C240000}"/>
    <cellStyle name="Comma0 6" xfId="7214" xr:uid="{00000000-0005-0000-0000-00004D240000}"/>
    <cellStyle name="Comma0 7" xfId="7215" xr:uid="{00000000-0005-0000-0000-00004E240000}"/>
    <cellStyle name="Comma0 8" xfId="7216" xr:uid="{00000000-0005-0000-0000-00004F240000}"/>
    <cellStyle name="Comma0 9" xfId="7217" xr:uid="{00000000-0005-0000-0000-000050240000}"/>
    <cellStyle name="Comma0_Copy of Copy of PGCL cash flow -Jan_1st Phase_2010-2nd Ver-3" xfId="4633" xr:uid="{00000000-0005-0000-0000-000051240000}"/>
    <cellStyle name="Currency 10" xfId="4634" xr:uid="{00000000-0005-0000-0000-000052240000}"/>
    <cellStyle name="Currency 10 2" xfId="4635" xr:uid="{00000000-0005-0000-0000-000053240000}"/>
    <cellStyle name="Currency 10 2 2" xfId="10758" xr:uid="{00000000-0005-0000-0000-000054240000}"/>
    <cellStyle name="Currency 10 3" xfId="10759" xr:uid="{00000000-0005-0000-0000-000055240000}"/>
    <cellStyle name="Currency 11" xfId="4636" xr:uid="{00000000-0005-0000-0000-000056240000}"/>
    <cellStyle name="Currency 11 2" xfId="4637" xr:uid="{00000000-0005-0000-0000-000057240000}"/>
    <cellStyle name="Currency 11 3" xfId="10760" xr:uid="{00000000-0005-0000-0000-000058240000}"/>
    <cellStyle name="Currency 12" xfId="2497" xr:uid="{00000000-0005-0000-0000-000059240000}"/>
    <cellStyle name="Currency 12 2" xfId="4638" xr:uid="{00000000-0005-0000-0000-00005A240000}"/>
    <cellStyle name="Currency 12 2 2" xfId="4639" xr:uid="{00000000-0005-0000-0000-00005B240000}"/>
    <cellStyle name="Currency 12 2 2 2" xfId="10761" xr:uid="{00000000-0005-0000-0000-00005C240000}"/>
    <cellStyle name="Currency 12 2 3" xfId="10762" xr:uid="{00000000-0005-0000-0000-00005D240000}"/>
    <cellStyle name="Currency 12 3" xfId="10763" xr:uid="{00000000-0005-0000-0000-00005E240000}"/>
    <cellStyle name="Currency 13" xfId="4640" xr:uid="{00000000-0005-0000-0000-00005F240000}"/>
    <cellStyle name="Currency 13 2" xfId="4641" xr:uid="{00000000-0005-0000-0000-000060240000}"/>
    <cellStyle name="Currency 13 2 2" xfId="10764" xr:uid="{00000000-0005-0000-0000-000061240000}"/>
    <cellStyle name="Currency 13 3" xfId="4642" xr:uid="{00000000-0005-0000-0000-000062240000}"/>
    <cellStyle name="Currency 13 3 2" xfId="4643" xr:uid="{00000000-0005-0000-0000-000063240000}"/>
    <cellStyle name="Currency 13 3 2 2" xfId="10765" xr:uid="{00000000-0005-0000-0000-000064240000}"/>
    <cellStyle name="Currency 13 3 3" xfId="10766" xr:uid="{00000000-0005-0000-0000-000065240000}"/>
    <cellStyle name="Currency 13 4" xfId="10767" xr:uid="{00000000-0005-0000-0000-000066240000}"/>
    <cellStyle name="Currency 14" xfId="4644" xr:uid="{00000000-0005-0000-0000-000067240000}"/>
    <cellStyle name="Currency 14 2" xfId="4645" xr:uid="{00000000-0005-0000-0000-000068240000}"/>
    <cellStyle name="Currency 14 3" xfId="10768" xr:uid="{00000000-0005-0000-0000-000069240000}"/>
    <cellStyle name="Currency 15" xfId="4646" xr:uid="{00000000-0005-0000-0000-00006A240000}"/>
    <cellStyle name="Currency 16" xfId="4647" xr:uid="{00000000-0005-0000-0000-00006B240000}"/>
    <cellStyle name="Currency 16 2" xfId="4648" xr:uid="{00000000-0005-0000-0000-00006C240000}"/>
    <cellStyle name="Currency 16 2 2" xfId="10769" xr:uid="{00000000-0005-0000-0000-00006D240000}"/>
    <cellStyle name="Currency 16 2 2 2" xfId="10770" xr:uid="{00000000-0005-0000-0000-00006E240000}"/>
    <cellStyle name="Currency 16 2 3" xfId="10771" xr:uid="{00000000-0005-0000-0000-00006F240000}"/>
    <cellStyle name="Currency 16 3" xfId="10772" xr:uid="{00000000-0005-0000-0000-000070240000}"/>
    <cellStyle name="Currency 16 3 2" xfId="10773" xr:uid="{00000000-0005-0000-0000-000071240000}"/>
    <cellStyle name="Currency 16 4" xfId="10774" xr:uid="{00000000-0005-0000-0000-000072240000}"/>
    <cellStyle name="Currency 16 4 2" xfId="10775" xr:uid="{00000000-0005-0000-0000-000073240000}"/>
    <cellStyle name="Currency 16 5" xfId="10776" xr:uid="{00000000-0005-0000-0000-000074240000}"/>
    <cellStyle name="Currency 17" xfId="4649" xr:uid="{00000000-0005-0000-0000-000075240000}"/>
    <cellStyle name="Currency 17 2" xfId="10777" xr:uid="{00000000-0005-0000-0000-000076240000}"/>
    <cellStyle name="Currency 18" xfId="4650" xr:uid="{00000000-0005-0000-0000-000077240000}"/>
    <cellStyle name="Currency 18 2" xfId="10778" xr:uid="{00000000-0005-0000-0000-000078240000}"/>
    <cellStyle name="Currency 18 2 2" xfId="10779" xr:uid="{00000000-0005-0000-0000-000079240000}"/>
    <cellStyle name="Currency 18 3" xfId="10780" xr:uid="{00000000-0005-0000-0000-00007A240000}"/>
    <cellStyle name="Currency 19" xfId="4651" xr:uid="{00000000-0005-0000-0000-00007B240000}"/>
    <cellStyle name="Currency 19 2" xfId="4652" xr:uid="{00000000-0005-0000-0000-00007C240000}"/>
    <cellStyle name="Currency 2" xfId="2400" xr:uid="{00000000-0005-0000-0000-00007D240000}"/>
    <cellStyle name="Currency 2 10" xfId="4653" xr:uid="{00000000-0005-0000-0000-00007E240000}"/>
    <cellStyle name="Currency 2 11" xfId="10781" xr:uid="{00000000-0005-0000-0000-00007F240000}"/>
    <cellStyle name="Currency 2 11 2" xfId="10782" xr:uid="{00000000-0005-0000-0000-000080240000}"/>
    <cellStyle name="Currency 2 11 3" xfId="10783" xr:uid="{00000000-0005-0000-0000-000081240000}"/>
    <cellStyle name="Currency 2 12" xfId="10784" xr:uid="{00000000-0005-0000-0000-000082240000}"/>
    <cellStyle name="Currency 2 2" xfId="4654" xr:uid="{00000000-0005-0000-0000-000083240000}"/>
    <cellStyle name="Currency 2 2 2" xfId="4655" xr:uid="{00000000-0005-0000-0000-000084240000}"/>
    <cellStyle name="Currency 2 2 2 2" xfId="10785" xr:uid="{00000000-0005-0000-0000-000085240000}"/>
    <cellStyle name="Currency 2 3" xfId="4656" xr:uid="{00000000-0005-0000-0000-000086240000}"/>
    <cellStyle name="Currency 2 3 2" xfId="4657" xr:uid="{00000000-0005-0000-0000-000087240000}"/>
    <cellStyle name="Currency 2 3 3" xfId="10786" xr:uid="{00000000-0005-0000-0000-000088240000}"/>
    <cellStyle name="Currency 2 4" xfId="4658" xr:uid="{00000000-0005-0000-0000-000089240000}"/>
    <cellStyle name="Currency 2 4 2" xfId="10787" xr:uid="{00000000-0005-0000-0000-00008A240000}"/>
    <cellStyle name="Currency 2 5" xfId="4659" xr:uid="{00000000-0005-0000-0000-00008B240000}"/>
    <cellStyle name="Currency 2 5 2" xfId="7218" xr:uid="{00000000-0005-0000-0000-00008C240000}"/>
    <cellStyle name="Currency 2 5 2 2" xfId="7219" xr:uid="{00000000-0005-0000-0000-00008D240000}"/>
    <cellStyle name="Currency 2 5 2 2 2" xfId="8015" xr:uid="{00000000-0005-0000-0000-00008E240000}"/>
    <cellStyle name="Currency 2 5 2 2 2 2" xfId="8016" xr:uid="{00000000-0005-0000-0000-00008F240000}"/>
    <cellStyle name="Currency 2 5 2 3" xfId="7220" xr:uid="{00000000-0005-0000-0000-000090240000}"/>
    <cellStyle name="Currency 2 5 2 4" xfId="7221" xr:uid="{00000000-0005-0000-0000-000091240000}"/>
    <cellStyle name="Currency 2 5 2 5" xfId="8017" xr:uid="{00000000-0005-0000-0000-000092240000}"/>
    <cellStyle name="Currency 2 5 3" xfId="7222" xr:uid="{00000000-0005-0000-0000-000093240000}"/>
    <cellStyle name="Currency 2 5 4" xfId="7223" xr:uid="{00000000-0005-0000-0000-000094240000}"/>
    <cellStyle name="Currency 2 5 5" xfId="8018" xr:uid="{00000000-0005-0000-0000-000095240000}"/>
    <cellStyle name="Currency 2 6" xfId="4660" xr:uid="{00000000-0005-0000-0000-000096240000}"/>
    <cellStyle name="Currency 2 7" xfId="4661" xr:uid="{00000000-0005-0000-0000-000097240000}"/>
    <cellStyle name="Currency 2 8" xfId="4662" xr:uid="{00000000-0005-0000-0000-000098240000}"/>
    <cellStyle name="Currency 2 8 2" xfId="4663" xr:uid="{00000000-0005-0000-0000-000099240000}"/>
    <cellStyle name="Currency 2 9" xfId="4664" xr:uid="{00000000-0005-0000-0000-00009A240000}"/>
    <cellStyle name="Currency 2 9 2" xfId="4665" xr:uid="{00000000-0005-0000-0000-00009B240000}"/>
    <cellStyle name="Currency 20" xfId="4666" xr:uid="{00000000-0005-0000-0000-00009C240000}"/>
    <cellStyle name="Currency 20 2" xfId="4667" xr:uid="{00000000-0005-0000-0000-00009D240000}"/>
    <cellStyle name="Currency 21" xfId="4668" xr:uid="{00000000-0005-0000-0000-00009E240000}"/>
    <cellStyle name="Currency 21 2" xfId="4669" xr:uid="{00000000-0005-0000-0000-00009F240000}"/>
    <cellStyle name="Currency 22" xfId="4670" xr:uid="{00000000-0005-0000-0000-0000A0240000}"/>
    <cellStyle name="Currency 22 2" xfId="10788" xr:uid="{00000000-0005-0000-0000-0000A1240000}"/>
    <cellStyle name="Currency 22 2 2" xfId="10789" xr:uid="{00000000-0005-0000-0000-0000A2240000}"/>
    <cellStyle name="Currency 22 3" xfId="10790" xr:uid="{00000000-0005-0000-0000-0000A3240000}"/>
    <cellStyle name="Currency 23" xfId="4671" xr:uid="{00000000-0005-0000-0000-0000A4240000}"/>
    <cellStyle name="Currency 23 2" xfId="4672" xr:uid="{00000000-0005-0000-0000-0000A5240000}"/>
    <cellStyle name="Currency 24" xfId="4673" xr:uid="{00000000-0005-0000-0000-0000A6240000}"/>
    <cellStyle name="Currency 24 2" xfId="4674" xr:uid="{00000000-0005-0000-0000-0000A7240000}"/>
    <cellStyle name="Currency 24 2 2" xfId="10791" xr:uid="{00000000-0005-0000-0000-0000A8240000}"/>
    <cellStyle name="Currency 24 3" xfId="10792" xr:uid="{00000000-0005-0000-0000-0000A9240000}"/>
    <cellStyle name="Currency 25" xfId="4675" xr:uid="{00000000-0005-0000-0000-0000AA240000}"/>
    <cellStyle name="Currency 25 2" xfId="10793" xr:uid="{00000000-0005-0000-0000-0000AB240000}"/>
    <cellStyle name="Currency 25 2 2" xfId="10794" xr:uid="{00000000-0005-0000-0000-0000AC240000}"/>
    <cellStyle name="Currency 25 3" xfId="10795" xr:uid="{00000000-0005-0000-0000-0000AD240000}"/>
    <cellStyle name="Currency 26" xfId="4676" xr:uid="{00000000-0005-0000-0000-0000AE240000}"/>
    <cellStyle name="Currency 26 2" xfId="4677" xr:uid="{00000000-0005-0000-0000-0000AF240000}"/>
    <cellStyle name="Currency 26 2 2" xfId="10796" xr:uid="{00000000-0005-0000-0000-0000B0240000}"/>
    <cellStyle name="Currency 26 3" xfId="10797" xr:uid="{00000000-0005-0000-0000-0000B1240000}"/>
    <cellStyle name="Currency 27" xfId="4678" xr:uid="{00000000-0005-0000-0000-0000B2240000}"/>
    <cellStyle name="Currency 27 2" xfId="10798" xr:uid="{00000000-0005-0000-0000-0000B3240000}"/>
    <cellStyle name="Currency 27 2 2" xfId="10799" xr:uid="{00000000-0005-0000-0000-0000B4240000}"/>
    <cellStyle name="Currency 27 3" xfId="10800" xr:uid="{00000000-0005-0000-0000-0000B5240000}"/>
    <cellStyle name="Currency 28" xfId="4679" xr:uid="{00000000-0005-0000-0000-0000B6240000}"/>
    <cellStyle name="Currency 28 2" xfId="4680" xr:uid="{00000000-0005-0000-0000-0000B7240000}"/>
    <cellStyle name="Currency 28 2 2" xfId="10801" xr:uid="{00000000-0005-0000-0000-0000B8240000}"/>
    <cellStyle name="Currency 28 3" xfId="10802" xr:uid="{00000000-0005-0000-0000-0000B9240000}"/>
    <cellStyle name="Currency 29" xfId="4681" xr:uid="{00000000-0005-0000-0000-0000BA240000}"/>
    <cellStyle name="Currency 29 2" xfId="10803" xr:uid="{00000000-0005-0000-0000-0000BB240000}"/>
    <cellStyle name="Currency 29 2 2" xfId="10804" xr:uid="{00000000-0005-0000-0000-0000BC240000}"/>
    <cellStyle name="Currency 29 3" xfId="10805" xr:uid="{00000000-0005-0000-0000-0000BD240000}"/>
    <cellStyle name="Currency 3" xfId="2401" xr:uid="{00000000-0005-0000-0000-0000BE240000}"/>
    <cellStyle name="Currency 3 2" xfId="4682" xr:uid="{00000000-0005-0000-0000-0000BF240000}"/>
    <cellStyle name="Currency 3 3" xfId="4683" xr:uid="{00000000-0005-0000-0000-0000C0240000}"/>
    <cellStyle name="Currency 3 4" xfId="10806" xr:uid="{00000000-0005-0000-0000-0000C1240000}"/>
    <cellStyle name="Currency 3 5" xfId="10807" xr:uid="{00000000-0005-0000-0000-0000C2240000}"/>
    <cellStyle name="Currency 3 6" xfId="10808" xr:uid="{00000000-0005-0000-0000-0000C3240000}"/>
    <cellStyle name="Currency 3 7" xfId="10809" xr:uid="{00000000-0005-0000-0000-0000C4240000}"/>
    <cellStyle name="Currency 30" xfId="4684" xr:uid="{00000000-0005-0000-0000-0000C5240000}"/>
    <cellStyle name="Currency 30 2" xfId="10810" xr:uid="{00000000-0005-0000-0000-0000C6240000}"/>
    <cellStyle name="Currency 30 2 2" xfId="10811" xr:uid="{00000000-0005-0000-0000-0000C7240000}"/>
    <cellStyle name="Currency 30 3" xfId="10812" xr:uid="{00000000-0005-0000-0000-0000C8240000}"/>
    <cellStyle name="Currency 31" xfId="4685" xr:uid="{00000000-0005-0000-0000-0000C9240000}"/>
    <cellStyle name="Currency 31 2" xfId="10813" xr:uid="{00000000-0005-0000-0000-0000CA240000}"/>
    <cellStyle name="Currency 31 2 2" xfId="10814" xr:uid="{00000000-0005-0000-0000-0000CB240000}"/>
    <cellStyle name="Currency 31 3" xfId="10815" xr:uid="{00000000-0005-0000-0000-0000CC240000}"/>
    <cellStyle name="Currency 32" xfId="4686" xr:uid="{00000000-0005-0000-0000-0000CD240000}"/>
    <cellStyle name="Currency 32 2" xfId="10816" xr:uid="{00000000-0005-0000-0000-0000CE240000}"/>
    <cellStyle name="Currency 33" xfId="4687" xr:uid="{00000000-0005-0000-0000-0000CF240000}"/>
    <cellStyle name="Currency 33 2" xfId="10817" xr:uid="{00000000-0005-0000-0000-0000D0240000}"/>
    <cellStyle name="Currency 33 2 2" xfId="10818" xr:uid="{00000000-0005-0000-0000-0000D1240000}"/>
    <cellStyle name="Currency 33 3" xfId="10819" xr:uid="{00000000-0005-0000-0000-0000D2240000}"/>
    <cellStyle name="Currency 34" xfId="4688" xr:uid="{00000000-0005-0000-0000-0000D3240000}"/>
    <cellStyle name="Currency 34 2" xfId="10820" xr:uid="{00000000-0005-0000-0000-0000D4240000}"/>
    <cellStyle name="Currency 34 2 2" xfId="10821" xr:uid="{00000000-0005-0000-0000-0000D5240000}"/>
    <cellStyle name="Currency 34 3" xfId="10822" xr:uid="{00000000-0005-0000-0000-0000D6240000}"/>
    <cellStyle name="Currency 35" xfId="4689" xr:uid="{00000000-0005-0000-0000-0000D7240000}"/>
    <cellStyle name="Currency 35 2" xfId="10823" xr:uid="{00000000-0005-0000-0000-0000D8240000}"/>
    <cellStyle name="Currency 35 2 2" xfId="10824" xr:uid="{00000000-0005-0000-0000-0000D9240000}"/>
    <cellStyle name="Currency 35 3" xfId="10825" xr:uid="{00000000-0005-0000-0000-0000DA240000}"/>
    <cellStyle name="Currency 36" xfId="4690" xr:uid="{00000000-0005-0000-0000-0000DB240000}"/>
    <cellStyle name="Currency 36 2" xfId="10826" xr:uid="{00000000-0005-0000-0000-0000DC240000}"/>
    <cellStyle name="Currency 36 2 2" xfId="10827" xr:uid="{00000000-0005-0000-0000-0000DD240000}"/>
    <cellStyle name="Currency 36 3" xfId="10828" xr:uid="{00000000-0005-0000-0000-0000DE240000}"/>
    <cellStyle name="Currency 37" xfId="4691" xr:uid="{00000000-0005-0000-0000-0000DF240000}"/>
    <cellStyle name="Currency 37 2" xfId="10829" xr:uid="{00000000-0005-0000-0000-0000E0240000}"/>
    <cellStyle name="Currency 38" xfId="4692" xr:uid="{00000000-0005-0000-0000-0000E1240000}"/>
    <cellStyle name="Currency 38 2" xfId="10830" xr:uid="{00000000-0005-0000-0000-0000E2240000}"/>
    <cellStyle name="Currency 39" xfId="4693" xr:uid="{00000000-0005-0000-0000-0000E3240000}"/>
    <cellStyle name="Currency 39 2" xfId="10831" xr:uid="{00000000-0005-0000-0000-0000E4240000}"/>
    <cellStyle name="Currency 4" xfId="2402" xr:uid="{00000000-0005-0000-0000-0000E5240000}"/>
    <cellStyle name="Currency 4 2" xfId="2403" xr:uid="{00000000-0005-0000-0000-0000E6240000}"/>
    <cellStyle name="Currency 4 2 2" xfId="7224" xr:uid="{00000000-0005-0000-0000-0000E7240000}"/>
    <cellStyle name="Currency 4 2 2 2" xfId="7225" xr:uid="{00000000-0005-0000-0000-0000E8240000}"/>
    <cellStyle name="Currency 4 2 2 2 2" xfId="8019" xr:uid="{00000000-0005-0000-0000-0000E9240000}"/>
    <cellStyle name="Currency 4 2 2 2 2 2" xfId="8020" xr:uid="{00000000-0005-0000-0000-0000EA240000}"/>
    <cellStyle name="Currency 4 2 2 3" xfId="7226" xr:uid="{00000000-0005-0000-0000-0000EB240000}"/>
    <cellStyle name="Currency 4 2 2 4" xfId="7227" xr:uid="{00000000-0005-0000-0000-0000EC240000}"/>
    <cellStyle name="Currency 4 2 2 5" xfId="8021" xr:uid="{00000000-0005-0000-0000-0000ED240000}"/>
    <cellStyle name="Currency 4 2 3" xfId="7228" xr:uid="{00000000-0005-0000-0000-0000EE240000}"/>
    <cellStyle name="Currency 4 2 4" xfId="7229" xr:uid="{00000000-0005-0000-0000-0000EF240000}"/>
    <cellStyle name="Currency 4 2 5" xfId="7230" xr:uid="{00000000-0005-0000-0000-0000F0240000}"/>
    <cellStyle name="Currency 4 2 6" xfId="8022" xr:uid="{00000000-0005-0000-0000-0000F1240000}"/>
    <cellStyle name="Currency 4 3" xfId="4694" xr:uid="{00000000-0005-0000-0000-0000F2240000}"/>
    <cellStyle name="Currency 4 4" xfId="4695" xr:uid="{00000000-0005-0000-0000-0000F3240000}"/>
    <cellStyle name="Currency 4 5" xfId="4696" xr:uid="{00000000-0005-0000-0000-0000F4240000}"/>
    <cellStyle name="Currency 4 5 2" xfId="10832" xr:uid="{00000000-0005-0000-0000-0000F5240000}"/>
    <cellStyle name="Currency 4 6" xfId="10833" xr:uid="{00000000-0005-0000-0000-0000F6240000}"/>
    <cellStyle name="Currency 40" xfId="4697" xr:uid="{00000000-0005-0000-0000-0000F7240000}"/>
    <cellStyle name="Currency 40 2" xfId="10834" xr:uid="{00000000-0005-0000-0000-0000F8240000}"/>
    <cellStyle name="Currency 41" xfId="4698" xr:uid="{00000000-0005-0000-0000-0000F9240000}"/>
    <cellStyle name="Currency 42" xfId="4699" xr:uid="{00000000-0005-0000-0000-0000FA240000}"/>
    <cellStyle name="Currency 42 2" xfId="10835" xr:uid="{00000000-0005-0000-0000-0000FB240000}"/>
    <cellStyle name="Currency 43" xfId="4700" xr:uid="{00000000-0005-0000-0000-0000FC240000}"/>
    <cellStyle name="Currency 43 2" xfId="10836" xr:uid="{00000000-0005-0000-0000-0000FD240000}"/>
    <cellStyle name="Currency 44" xfId="4701" xr:uid="{00000000-0005-0000-0000-0000FE240000}"/>
    <cellStyle name="Currency 44 2" xfId="10837" xr:uid="{00000000-0005-0000-0000-0000FF240000}"/>
    <cellStyle name="Currency 45" xfId="4702" xr:uid="{00000000-0005-0000-0000-000000250000}"/>
    <cellStyle name="Currency 45 2" xfId="10838" xr:uid="{00000000-0005-0000-0000-000001250000}"/>
    <cellStyle name="Currency 46" xfId="4703" xr:uid="{00000000-0005-0000-0000-000002250000}"/>
    <cellStyle name="Currency 46 2" xfId="4704" xr:uid="{00000000-0005-0000-0000-000003250000}"/>
    <cellStyle name="Currency 46 3" xfId="10839" xr:uid="{00000000-0005-0000-0000-000004250000}"/>
    <cellStyle name="Currency 47" xfId="4705" xr:uid="{00000000-0005-0000-0000-000005250000}"/>
    <cellStyle name="Currency 47 2" xfId="10840" xr:uid="{00000000-0005-0000-0000-000006250000}"/>
    <cellStyle name="Currency 48" xfId="4706" xr:uid="{00000000-0005-0000-0000-000007250000}"/>
    <cellStyle name="Currency 49" xfId="4707" xr:uid="{00000000-0005-0000-0000-000008250000}"/>
    <cellStyle name="Currency 5" xfId="4708" xr:uid="{00000000-0005-0000-0000-000009250000}"/>
    <cellStyle name="Currency 5 2" xfId="4709" xr:uid="{00000000-0005-0000-0000-00000A250000}"/>
    <cellStyle name="Currency 5 2 2" xfId="7231" xr:uid="{00000000-0005-0000-0000-00000B250000}"/>
    <cellStyle name="Currency 5 2 2 2" xfId="7232" xr:uid="{00000000-0005-0000-0000-00000C250000}"/>
    <cellStyle name="Currency 5 2 2 2 2" xfId="10841" xr:uid="{00000000-0005-0000-0000-00000D250000}"/>
    <cellStyle name="Currency 5 2 2 3" xfId="10842" xr:uid="{00000000-0005-0000-0000-00000E250000}"/>
    <cellStyle name="Currency 5 2 3" xfId="7233" xr:uid="{00000000-0005-0000-0000-00000F250000}"/>
    <cellStyle name="Currency 5 2 3 2" xfId="10843" xr:uid="{00000000-0005-0000-0000-000010250000}"/>
    <cellStyle name="Currency 5 2 4" xfId="7234" xr:uid="{00000000-0005-0000-0000-000011250000}"/>
    <cellStyle name="Currency 5 2 4 2" xfId="10844" xr:uid="{00000000-0005-0000-0000-000012250000}"/>
    <cellStyle name="Currency 5 2 5" xfId="19426" xr:uid="{00000000-0005-0000-0000-000013250000}"/>
    <cellStyle name="Currency 5 2 6" xfId="19427" xr:uid="{00000000-0005-0000-0000-000014250000}"/>
    <cellStyle name="Currency 5 3" xfId="4710" xr:uid="{00000000-0005-0000-0000-000015250000}"/>
    <cellStyle name="Currency 5 3 2" xfId="7235" xr:uid="{00000000-0005-0000-0000-000016250000}"/>
    <cellStyle name="Currency 5 3 3" xfId="19428" xr:uid="{00000000-0005-0000-0000-000017250000}"/>
    <cellStyle name="Currency 5 4" xfId="4711" xr:uid="{00000000-0005-0000-0000-000018250000}"/>
    <cellStyle name="Currency 5 5" xfId="10845" xr:uid="{00000000-0005-0000-0000-000019250000}"/>
    <cellStyle name="Currency 50" xfId="4712" xr:uid="{00000000-0005-0000-0000-00001A250000}"/>
    <cellStyle name="Currency 50 2" xfId="10846" xr:uid="{00000000-0005-0000-0000-00001B250000}"/>
    <cellStyle name="Currency 51" xfId="4713" xr:uid="{00000000-0005-0000-0000-00001C250000}"/>
    <cellStyle name="Currency 52" xfId="4714" xr:uid="{00000000-0005-0000-0000-00001D250000}"/>
    <cellStyle name="Currency 53" xfId="4715" xr:uid="{00000000-0005-0000-0000-00001E250000}"/>
    <cellStyle name="Currency 54" xfId="4716" xr:uid="{00000000-0005-0000-0000-00001F250000}"/>
    <cellStyle name="Currency 54 2" xfId="10847" xr:uid="{00000000-0005-0000-0000-000020250000}"/>
    <cellStyle name="Currency 55" xfId="4717" xr:uid="{00000000-0005-0000-0000-000021250000}"/>
    <cellStyle name="Currency 56" xfId="4718" xr:uid="{00000000-0005-0000-0000-000022250000}"/>
    <cellStyle name="Currency 56 2" xfId="10848" xr:uid="{00000000-0005-0000-0000-000023250000}"/>
    <cellStyle name="Currency 57" xfId="4719" xr:uid="{00000000-0005-0000-0000-000024250000}"/>
    <cellStyle name="Currency 58" xfId="10849" xr:uid="{00000000-0005-0000-0000-000025250000}"/>
    <cellStyle name="Currency 58 2" xfId="10850" xr:uid="{00000000-0005-0000-0000-000026250000}"/>
    <cellStyle name="Currency 59" xfId="10851" xr:uid="{00000000-0005-0000-0000-000027250000}"/>
    <cellStyle name="Currency 59 2" xfId="10852" xr:uid="{00000000-0005-0000-0000-000028250000}"/>
    <cellStyle name="Currency 6" xfId="4720" xr:uid="{00000000-0005-0000-0000-000029250000}"/>
    <cellStyle name="Currency 6 2" xfId="4721" xr:uid="{00000000-0005-0000-0000-00002A250000}"/>
    <cellStyle name="Currency 6 3" xfId="7236" xr:uid="{00000000-0005-0000-0000-00002B250000}"/>
    <cellStyle name="Currency 6 4" xfId="7237" xr:uid="{00000000-0005-0000-0000-00002C250000}"/>
    <cellStyle name="Currency 6 5" xfId="19429" xr:uid="{00000000-0005-0000-0000-00002D250000}"/>
    <cellStyle name="Currency 60" xfId="10853" xr:uid="{00000000-0005-0000-0000-00002E250000}"/>
    <cellStyle name="Currency 60 2" xfId="10854" xr:uid="{00000000-0005-0000-0000-00002F250000}"/>
    <cellStyle name="Currency 61" xfId="10855" xr:uid="{00000000-0005-0000-0000-000030250000}"/>
    <cellStyle name="Currency 62" xfId="10856" xr:uid="{00000000-0005-0000-0000-000031250000}"/>
    <cellStyle name="Currency 62 2" xfId="10857" xr:uid="{00000000-0005-0000-0000-000032250000}"/>
    <cellStyle name="Currency 63" xfId="10858" xr:uid="{00000000-0005-0000-0000-000033250000}"/>
    <cellStyle name="Currency 63 2" xfId="10859" xr:uid="{00000000-0005-0000-0000-000034250000}"/>
    <cellStyle name="Currency 64" xfId="10860" xr:uid="{00000000-0005-0000-0000-000035250000}"/>
    <cellStyle name="Currency 64 2" xfId="10861" xr:uid="{00000000-0005-0000-0000-000036250000}"/>
    <cellStyle name="Currency 65" xfId="10862" xr:uid="{00000000-0005-0000-0000-000037250000}"/>
    <cellStyle name="Currency 65 2" xfId="10863" xr:uid="{00000000-0005-0000-0000-000038250000}"/>
    <cellStyle name="Currency 66" xfId="10864" xr:uid="{00000000-0005-0000-0000-000039250000}"/>
    <cellStyle name="Currency 67" xfId="10865" xr:uid="{00000000-0005-0000-0000-00003A250000}"/>
    <cellStyle name="Currency 68" xfId="10866" xr:uid="{00000000-0005-0000-0000-00003B250000}"/>
    <cellStyle name="Currency 69" xfId="10867" xr:uid="{00000000-0005-0000-0000-00003C250000}"/>
    <cellStyle name="Currency 7" xfId="4722" xr:uid="{00000000-0005-0000-0000-00003D250000}"/>
    <cellStyle name="Currency 7 2" xfId="4723" xr:uid="{00000000-0005-0000-0000-00003E250000}"/>
    <cellStyle name="Currency 7 3" xfId="4724" xr:uid="{00000000-0005-0000-0000-00003F250000}"/>
    <cellStyle name="Currency 7 4" xfId="10868" xr:uid="{00000000-0005-0000-0000-000040250000}"/>
    <cellStyle name="Currency 8" xfId="4725" xr:uid="{00000000-0005-0000-0000-000041250000}"/>
    <cellStyle name="Currency 8 2" xfId="4726" xr:uid="{00000000-0005-0000-0000-000042250000}"/>
    <cellStyle name="Currency 8 3" xfId="10869" xr:uid="{00000000-0005-0000-0000-000043250000}"/>
    <cellStyle name="Currency 9" xfId="4727" xr:uid="{00000000-0005-0000-0000-000044250000}"/>
    <cellStyle name="Currency 9 2" xfId="4728" xr:uid="{00000000-0005-0000-0000-000045250000}"/>
    <cellStyle name="Currency 9 3" xfId="10870" xr:uid="{00000000-0005-0000-0000-000046250000}"/>
    <cellStyle name="Currency 9 4" xfId="10871" xr:uid="{00000000-0005-0000-0000-000047250000}"/>
    <cellStyle name="Currency0" xfId="2404" xr:uid="{00000000-0005-0000-0000-000048250000}"/>
    <cellStyle name="Currency0 10" xfId="8023" xr:uid="{00000000-0005-0000-0000-000049250000}"/>
    <cellStyle name="Currency0 2" xfId="4729" xr:uid="{00000000-0005-0000-0000-00004A250000}"/>
    <cellStyle name="Currency0 2 2" xfId="7238" xr:uid="{00000000-0005-0000-0000-00004B250000}"/>
    <cellStyle name="Currency0 2 2 2" xfId="7239" xr:uid="{00000000-0005-0000-0000-00004C250000}"/>
    <cellStyle name="Currency0 2 2 2 2" xfId="8024" xr:uid="{00000000-0005-0000-0000-00004D250000}"/>
    <cellStyle name="Currency0 2 2 2 2 2" xfId="8025" xr:uid="{00000000-0005-0000-0000-00004E250000}"/>
    <cellStyle name="Currency0 2 2 3" xfId="7240" xr:uid="{00000000-0005-0000-0000-00004F250000}"/>
    <cellStyle name="Currency0 2 2 4" xfId="7241" xr:uid="{00000000-0005-0000-0000-000050250000}"/>
    <cellStyle name="Currency0 2 2 5" xfId="8026" xr:uid="{00000000-0005-0000-0000-000051250000}"/>
    <cellStyle name="Currency0 2 3" xfId="7242" xr:uid="{00000000-0005-0000-0000-000052250000}"/>
    <cellStyle name="Currency0 2 4" xfId="7243" xr:uid="{00000000-0005-0000-0000-000053250000}"/>
    <cellStyle name="Currency0 2 5" xfId="8027" xr:uid="{00000000-0005-0000-0000-000054250000}"/>
    <cellStyle name="Currency0 3" xfId="4730" xr:uid="{00000000-0005-0000-0000-000055250000}"/>
    <cellStyle name="Currency0 3 2" xfId="10872" xr:uid="{00000000-0005-0000-0000-000056250000}"/>
    <cellStyle name="Currency0 3 3" xfId="10873" xr:uid="{00000000-0005-0000-0000-000057250000}"/>
    <cellStyle name="Currency0 4" xfId="7244" xr:uid="{00000000-0005-0000-0000-000058250000}"/>
    <cellStyle name="Currency0 5" xfId="7245" xr:uid="{00000000-0005-0000-0000-000059250000}"/>
    <cellStyle name="Currency0 6" xfId="7246" xr:uid="{00000000-0005-0000-0000-00005A250000}"/>
    <cellStyle name="Currency0 7" xfId="7247" xr:uid="{00000000-0005-0000-0000-00005B250000}"/>
    <cellStyle name="Currency0 8" xfId="7248" xr:uid="{00000000-0005-0000-0000-00005C250000}"/>
    <cellStyle name="Currency0 9" xfId="7249" xr:uid="{00000000-0005-0000-0000-00005D250000}"/>
    <cellStyle name="Currency0_Copy of Copy of PGCL cash flow -Jan_1st Phase_2010-2nd Ver-3" xfId="4731" xr:uid="{00000000-0005-0000-0000-00005E250000}"/>
    <cellStyle name="Date" xfId="2405" xr:uid="{00000000-0005-0000-0000-00005F250000}"/>
    <cellStyle name="Date 10" xfId="8028" xr:uid="{00000000-0005-0000-0000-000060250000}"/>
    <cellStyle name="Date 11" xfId="10874" xr:uid="{00000000-0005-0000-0000-000061250000}"/>
    <cellStyle name="Date 12" xfId="10875" xr:uid="{00000000-0005-0000-0000-000062250000}"/>
    <cellStyle name="Date 13" xfId="10876" xr:uid="{00000000-0005-0000-0000-000063250000}"/>
    <cellStyle name="Date 14" xfId="10877" xr:uid="{00000000-0005-0000-0000-000064250000}"/>
    <cellStyle name="Date 15" xfId="10878" xr:uid="{00000000-0005-0000-0000-000065250000}"/>
    <cellStyle name="Date 16" xfId="10879" xr:uid="{00000000-0005-0000-0000-000066250000}"/>
    <cellStyle name="Date 17" xfId="10880" xr:uid="{00000000-0005-0000-0000-000067250000}"/>
    <cellStyle name="Date 18" xfId="10881" xr:uid="{00000000-0005-0000-0000-000068250000}"/>
    <cellStyle name="Date 19" xfId="10882" xr:uid="{00000000-0005-0000-0000-000069250000}"/>
    <cellStyle name="Date 2" xfId="4732" xr:uid="{00000000-0005-0000-0000-00006A250000}"/>
    <cellStyle name="Date 2 2" xfId="7250" xr:uid="{00000000-0005-0000-0000-00006B250000}"/>
    <cellStyle name="Date 2 2 2" xfId="7251" xr:uid="{00000000-0005-0000-0000-00006C250000}"/>
    <cellStyle name="Date 2 2 2 2" xfId="8029" xr:uid="{00000000-0005-0000-0000-00006D250000}"/>
    <cellStyle name="Date 2 2 2 2 2" xfId="8030" xr:uid="{00000000-0005-0000-0000-00006E250000}"/>
    <cellStyle name="Date 2 2 3" xfId="7252" xr:uid="{00000000-0005-0000-0000-00006F250000}"/>
    <cellStyle name="Date 2 2 4" xfId="7253" xr:uid="{00000000-0005-0000-0000-000070250000}"/>
    <cellStyle name="Date 2 2 5" xfId="8031" xr:uid="{00000000-0005-0000-0000-000071250000}"/>
    <cellStyle name="Date 2 3" xfId="7254" xr:uid="{00000000-0005-0000-0000-000072250000}"/>
    <cellStyle name="Date 2 4" xfId="7255" xr:uid="{00000000-0005-0000-0000-000073250000}"/>
    <cellStyle name="Date 2 5" xfId="8032" xr:uid="{00000000-0005-0000-0000-000074250000}"/>
    <cellStyle name="Date 20" xfId="10883" xr:uid="{00000000-0005-0000-0000-000075250000}"/>
    <cellStyle name="Date 21" xfId="10884" xr:uid="{00000000-0005-0000-0000-000076250000}"/>
    <cellStyle name="Date 22" xfId="10885" xr:uid="{00000000-0005-0000-0000-000077250000}"/>
    <cellStyle name="Date 23" xfId="10886" xr:uid="{00000000-0005-0000-0000-000078250000}"/>
    <cellStyle name="Date 24" xfId="10887" xr:uid="{00000000-0005-0000-0000-000079250000}"/>
    <cellStyle name="Date 25" xfId="10888" xr:uid="{00000000-0005-0000-0000-00007A250000}"/>
    <cellStyle name="Date 26" xfId="10889" xr:uid="{00000000-0005-0000-0000-00007B250000}"/>
    <cellStyle name="Date 27" xfId="10890" xr:uid="{00000000-0005-0000-0000-00007C250000}"/>
    <cellStyle name="Date 28" xfId="10891" xr:uid="{00000000-0005-0000-0000-00007D250000}"/>
    <cellStyle name="Date 29" xfId="10892" xr:uid="{00000000-0005-0000-0000-00007E250000}"/>
    <cellStyle name="Date 3" xfId="4733" xr:uid="{00000000-0005-0000-0000-00007F250000}"/>
    <cellStyle name="Date 3 2" xfId="10893" xr:uid="{00000000-0005-0000-0000-000080250000}"/>
    <cellStyle name="Date 3 2 2" xfId="10894" xr:uid="{00000000-0005-0000-0000-000081250000}"/>
    <cellStyle name="Date 3 2 2 2" xfId="10895" xr:uid="{00000000-0005-0000-0000-000082250000}"/>
    <cellStyle name="Date 3 3" xfId="10896" xr:uid="{00000000-0005-0000-0000-000083250000}"/>
    <cellStyle name="Date 30" xfId="10897" xr:uid="{00000000-0005-0000-0000-000084250000}"/>
    <cellStyle name="Date 31" xfId="10898" xr:uid="{00000000-0005-0000-0000-000085250000}"/>
    <cellStyle name="Date 32" xfId="10899" xr:uid="{00000000-0005-0000-0000-000086250000}"/>
    <cellStyle name="Date 33" xfId="10900" xr:uid="{00000000-0005-0000-0000-000087250000}"/>
    <cellStyle name="Date 4" xfId="4734" xr:uid="{00000000-0005-0000-0000-000088250000}"/>
    <cellStyle name="Date 4 2" xfId="10901" xr:uid="{00000000-0005-0000-0000-000089250000}"/>
    <cellStyle name="Date 4 2 2" xfId="10902" xr:uid="{00000000-0005-0000-0000-00008A250000}"/>
    <cellStyle name="Date 4 2 2 2" xfId="10903" xr:uid="{00000000-0005-0000-0000-00008B250000}"/>
    <cellStyle name="Date 4 3" xfId="10904" xr:uid="{00000000-0005-0000-0000-00008C250000}"/>
    <cellStyle name="Date 4 3 2" xfId="10905" xr:uid="{00000000-0005-0000-0000-00008D250000}"/>
    <cellStyle name="Date 5" xfId="4735" xr:uid="{00000000-0005-0000-0000-00008E250000}"/>
    <cellStyle name="Date 5 2" xfId="10906" xr:uid="{00000000-0005-0000-0000-00008F250000}"/>
    <cellStyle name="Date 5 2 2" xfId="10907" xr:uid="{00000000-0005-0000-0000-000090250000}"/>
    <cellStyle name="Date 5 2 2 2" xfId="10908" xr:uid="{00000000-0005-0000-0000-000091250000}"/>
    <cellStyle name="Date 5 3" xfId="10909" xr:uid="{00000000-0005-0000-0000-000092250000}"/>
    <cellStyle name="Date 5 3 2" xfId="10910" xr:uid="{00000000-0005-0000-0000-000093250000}"/>
    <cellStyle name="Date 6" xfId="7256" xr:uid="{00000000-0005-0000-0000-000094250000}"/>
    <cellStyle name="Date 6 2" xfId="10911" xr:uid="{00000000-0005-0000-0000-000095250000}"/>
    <cellStyle name="Date 7" xfId="7257" xr:uid="{00000000-0005-0000-0000-000096250000}"/>
    <cellStyle name="Date 8" xfId="7258" xr:uid="{00000000-0005-0000-0000-000097250000}"/>
    <cellStyle name="Date 9" xfId="7259" xr:uid="{00000000-0005-0000-0000-000098250000}"/>
    <cellStyle name="Date_Copy of Copy of PGCL cash flow -Jan_1st Phase_2010-2nd Ver-3" xfId="4736" xr:uid="{00000000-0005-0000-0000-000099250000}"/>
    <cellStyle name="Emphasis 1" xfId="7260" xr:uid="{00000000-0005-0000-0000-00009A250000}"/>
    <cellStyle name="Emphasis 2" xfId="7261" xr:uid="{00000000-0005-0000-0000-00009B250000}"/>
    <cellStyle name="Emphasis 3" xfId="7262" xr:uid="{00000000-0005-0000-0000-00009C250000}"/>
    <cellStyle name="Euro" xfId="2406" xr:uid="{00000000-0005-0000-0000-00009D250000}"/>
    <cellStyle name="Euro 2" xfId="4737" xr:uid="{00000000-0005-0000-0000-00009E250000}"/>
    <cellStyle name="Euro 2 2" xfId="4738" xr:uid="{00000000-0005-0000-0000-00009F250000}"/>
    <cellStyle name="Euro 2 2 2" xfId="8033" xr:uid="{00000000-0005-0000-0000-0000A0250000}"/>
    <cellStyle name="Euro 3" xfId="4739" xr:uid="{00000000-0005-0000-0000-0000A1250000}"/>
    <cellStyle name="Euro 4" xfId="7263" xr:uid="{00000000-0005-0000-0000-0000A2250000}"/>
    <cellStyle name="Euro 5" xfId="7264" xr:uid="{00000000-0005-0000-0000-0000A3250000}"/>
    <cellStyle name="Euro 5 2" xfId="7265" xr:uid="{00000000-0005-0000-0000-0000A4250000}"/>
    <cellStyle name="Euro 5 3" xfId="7266" xr:uid="{00000000-0005-0000-0000-0000A5250000}"/>
    <cellStyle name="Euro 5 4" xfId="7267" xr:uid="{00000000-0005-0000-0000-0000A6250000}"/>
    <cellStyle name="Euro 6" xfId="7268" xr:uid="{00000000-0005-0000-0000-0000A7250000}"/>
    <cellStyle name="Euro 7" xfId="7269" xr:uid="{00000000-0005-0000-0000-0000A8250000}"/>
    <cellStyle name="Euro 8" xfId="8034" xr:uid="{00000000-0005-0000-0000-0000A9250000}"/>
    <cellStyle name="Explanatory Text 2" xfId="4740" xr:uid="{00000000-0005-0000-0000-0000AA250000}"/>
    <cellStyle name="Explanatory Text 2 2" xfId="7270" xr:uid="{00000000-0005-0000-0000-0000AB250000}"/>
    <cellStyle name="Explanatory Text 3" xfId="4741" xr:uid="{00000000-0005-0000-0000-0000AC250000}"/>
    <cellStyle name="Explanatory Text 3 2" xfId="7271" xr:uid="{00000000-0005-0000-0000-0000AD250000}"/>
    <cellStyle name="Explanatory Text 4" xfId="7272" xr:uid="{00000000-0005-0000-0000-0000AE250000}"/>
    <cellStyle name="Explanatory Text 4 2" xfId="7273" xr:uid="{00000000-0005-0000-0000-0000AF250000}"/>
    <cellStyle name="Explanatory Text 5" xfId="7274" xr:uid="{00000000-0005-0000-0000-0000B0250000}"/>
    <cellStyle name="Fixed" xfId="2407" xr:uid="{00000000-0005-0000-0000-0000B1250000}"/>
    <cellStyle name="Fixed 10" xfId="8035" xr:uid="{00000000-0005-0000-0000-0000B2250000}"/>
    <cellStyle name="Fixed 2" xfId="4742" xr:uid="{00000000-0005-0000-0000-0000B3250000}"/>
    <cellStyle name="Fixed 2 2" xfId="7275" xr:uid="{00000000-0005-0000-0000-0000B4250000}"/>
    <cellStyle name="Fixed 2 2 2" xfId="7276" xr:uid="{00000000-0005-0000-0000-0000B5250000}"/>
    <cellStyle name="Fixed 2 2 2 2" xfId="8036" xr:uid="{00000000-0005-0000-0000-0000B6250000}"/>
    <cellStyle name="Fixed 2 2 2 2 2" xfId="8037" xr:uid="{00000000-0005-0000-0000-0000B7250000}"/>
    <cellStyle name="Fixed 2 2 3" xfId="7277" xr:uid="{00000000-0005-0000-0000-0000B8250000}"/>
    <cellStyle name="Fixed 2 2 4" xfId="7278" xr:uid="{00000000-0005-0000-0000-0000B9250000}"/>
    <cellStyle name="Fixed 2 2 5" xfId="8038" xr:uid="{00000000-0005-0000-0000-0000BA250000}"/>
    <cellStyle name="Fixed 2 3" xfId="7279" xr:uid="{00000000-0005-0000-0000-0000BB250000}"/>
    <cellStyle name="Fixed 2 4" xfId="7280" xr:uid="{00000000-0005-0000-0000-0000BC250000}"/>
    <cellStyle name="Fixed 2 5" xfId="8039" xr:uid="{00000000-0005-0000-0000-0000BD250000}"/>
    <cellStyle name="Fixed 3" xfId="4743" xr:uid="{00000000-0005-0000-0000-0000BE250000}"/>
    <cellStyle name="Fixed 3 2" xfId="10912" xr:uid="{00000000-0005-0000-0000-0000BF250000}"/>
    <cellStyle name="Fixed 3 3" xfId="10913" xr:uid="{00000000-0005-0000-0000-0000C0250000}"/>
    <cellStyle name="Fixed 4" xfId="7281" xr:uid="{00000000-0005-0000-0000-0000C1250000}"/>
    <cellStyle name="Fixed 5" xfId="7282" xr:uid="{00000000-0005-0000-0000-0000C2250000}"/>
    <cellStyle name="Fixed 6" xfId="7283" xr:uid="{00000000-0005-0000-0000-0000C3250000}"/>
    <cellStyle name="Fixed 7" xfId="7284" xr:uid="{00000000-0005-0000-0000-0000C4250000}"/>
    <cellStyle name="Fixed 8" xfId="7285" xr:uid="{00000000-0005-0000-0000-0000C5250000}"/>
    <cellStyle name="Fixed 9" xfId="7286" xr:uid="{00000000-0005-0000-0000-0000C6250000}"/>
    <cellStyle name="Fixed_Copy of Copy of PGCL cash flow -Jan_1st Phase_2010-2nd Ver-3" xfId="4744" xr:uid="{00000000-0005-0000-0000-0000C7250000}"/>
    <cellStyle name="Good 2" xfId="4745" xr:uid="{00000000-0005-0000-0000-0000C8250000}"/>
    <cellStyle name="Good 2 2" xfId="7287" xr:uid="{00000000-0005-0000-0000-0000C9250000}"/>
    <cellStyle name="Good 3" xfId="4746" xr:uid="{00000000-0005-0000-0000-0000CA250000}"/>
    <cellStyle name="Good 3 2" xfId="7288" xr:uid="{00000000-0005-0000-0000-0000CB250000}"/>
    <cellStyle name="Good 4" xfId="7289" xr:uid="{00000000-0005-0000-0000-0000CC250000}"/>
    <cellStyle name="Good 4 2" xfId="7290" xr:uid="{00000000-0005-0000-0000-0000CD250000}"/>
    <cellStyle name="Good 5" xfId="7291" xr:uid="{00000000-0005-0000-0000-0000CE250000}"/>
    <cellStyle name="Grey" xfId="2408" xr:uid="{00000000-0005-0000-0000-0000CF250000}"/>
    <cellStyle name="Grey 10" xfId="10914" xr:uid="{00000000-0005-0000-0000-0000D0250000}"/>
    <cellStyle name="Grey 11" xfId="10915" xr:uid="{00000000-0005-0000-0000-0000D1250000}"/>
    <cellStyle name="Grey 12" xfId="10916" xr:uid="{00000000-0005-0000-0000-0000D2250000}"/>
    <cellStyle name="Grey 13" xfId="10917" xr:uid="{00000000-0005-0000-0000-0000D3250000}"/>
    <cellStyle name="Grey 14" xfId="10918" xr:uid="{00000000-0005-0000-0000-0000D4250000}"/>
    <cellStyle name="Grey 15" xfId="10919" xr:uid="{00000000-0005-0000-0000-0000D5250000}"/>
    <cellStyle name="Grey 16" xfId="10920" xr:uid="{00000000-0005-0000-0000-0000D6250000}"/>
    <cellStyle name="Grey 17" xfId="10921" xr:uid="{00000000-0005-0000-0000-0000D7250000}"/>
    <cellStyle name="Grey 18" xfId="10922" xr:uid="{00000000-0005-0000-0000-0000D8250000}"/>
    <cellStyle name="Grey 19" xfId="10923" xr:uid="{00000000-0005-0000-0000-0000D9250000}"/>
    <cellStyle name="Grey 2" xfId="4747" xr:uid="{00000000-0005-0000-0000-0000DA250000}"/>
    <cellStyle name="Grey 2 2" xfId="10924" xr:uid="{00000000-0005-0000-0000-0000DB250000}"/>
    <cellStyle name="Grey 2 2 2" xfId="10925" xr:uid="{00000000-0005-0000-0000-0000DC250000}"/>
    <cellStyle name="Grey 2 3" xfId="10926" xr:uid="{00000000-0005-0000-0000-0000DD250000}"/>
    <cellStyle name="Grey 20" xfId="10927" xr:uid="{00000000-0005-0000-0000-0000DE250000}"/>
    <cellStyle name="Grey 21" xfId="10928" xr:uid="{00000000-0005-0000-0000-0000DF250000}"/>
    <cellStyle name="Grey 22" xfId="10929" xr:uid="{00000000-0005-0000-0000-0000E0250000}"/>
    <cellStyle name="Grey 23" xfId="10930" xr:uid="{00000000-0005-0000-0000-0000E1250000}"/>
    <cellStyle name="Grey 24" xfId="10931" xr:uid="{00000000-0005-0000-0000-0000E2250000}"/>
    <cellStyle name="Grey 25" xfId="10932" xr:uid="{00000000-0005-0000-0000-0000E3250000}"/>
    <cellStyle name="Grey 26" xfId="10933" xr:uid="{00000000-0005-0000-0000-0000E4250000}"/>
    <cellStyle name="Grey 27" xfId="10934" xr:uid="{00000000-0005-0000-0000-0000E5250000}"/>
    <cellStyle name="Grey 28" xfId="10935" xr:uid="{00000000-0005-0000-0000-0000E6250000}"/>
    <cellStyle name="Grey 29" xfId="10936" xr:uid="{00000000-0005-0000-0000-0000E7250000}"/>
    <cellStyle name="Grey 3" xfId="7292" xr:uid="{00000000-0005-0000-0000-0000E8250000}"/>
    <cellStyle name="Grey 3 2" xfId="10937" xr:uid="{00000000-0005-0000-0000-0000E9250000}"/>
    <cellStyle name="Grey 3 2 2" xfId="10938" xr:uid="{00000000-0005-0000-0000-0000EA250000}"/>
    <cellStyle name="Grey 3 3" xfId="10939" xr:uid="{00000000-0005-0000-0000-0000EB250000}"/>
    <cellStyle name="Grey 30" xfId="10940" xr:uid="{00000000-0005-0000-0000-0000EC250000}"/>
    <cellStyle name="Grey 31" xfId="10941" xr:uid="{00000000-0005-0000-0000-0000ED250000}"/>
    <cellStyle name="Grey 32" xfId="10942" xr:uid="{00000000-0005-0000-0000-0000EE250000}"/>
    <cellStyle name="Grey 33" xfId="10943" xr:uid="{00000000-0005-0000-0000-0000EF250000}"/>
    <cellStyle name="Grey 4" xfId="10944" xr:uid="{00000000-0005-0000-0000-0000F0250000}"/>
    <cellStyle name="Grey 4 2" xfId="10945" xr:uid="{00000000-0005-0000-0000-0000F1250000}"/>
    <cellStyle name="Grey 4 2 2" xfId="10946" xr:uid="{00000000-0005-0000-0000-0000F2250000}"/>
    <cellStyle name="Grey 4 3" xfId="10947" xr:uid="{00000000-0005-0000-0000-0000F3250000}"/>
    <cellStyle name="Grey 5" xfId="10948" xr:uid="{00000000-0005-0000-0000-0000F4250000}"/>
    <cellStyle name="Grey 5 2" xfId="10949" xr:uid="{00000000-0005-0000-0000-0000F5250000}"/>
    <cellStyle name="Grey 5 2 2" xfId="10950" xr:uid="{00000000-0005-0000-0000-0000F6250000}"/>
    <cellStyle name="Grey 5 3" xfId="10951" xr:uid="{00000000-0005-0000-0000-0000F7250000}"/>
    <cellStyle name="Grey 6" xfId="10952" xr:uid="{00000000-0005-0000-0000-0000F8250000}"/>
    <cellStyle name="Grey 6 2" xfId="10953" xr:uid="{00000000-0005-0000-0000-0000F9250000}"/>
    <cellStyle name="Grey 7" xfId="10954" xr:uid="{00000000-0005-0000-0000-0000FA250000}"/>
    <cellStyle name="Grey 8" xfId="10955" xr:uid="{00000000-0005-0000-0000-0000FB250000}"/>
    <cellStyle name="Grey 9" xfId="10956" xr:uid="{00000000-0005-0000-0000-0000FC250000}"/>
    <cellStyle name="GreyOrWhite" xfId="4748" xr:uid="{00000000-0005-0000-0000-0000FD250000}"/>
    <cellStyle name="HD" xfId="4749" xr:uid="{00000000-0005-0000-0000-0000FE250000}"/>
    <cellStyle name="HD 2" xfId="4750" xr:uid="{00000000-0005-0000-0000-0000FF250000}"/>
    <cellStyle name="HD 2 2" xfId="10957" xr:uid="{00000000-0005-0000-0000-000000260000}"/>
    <cellStyle name="HD 3" xfId="10958" xr:uid="{00000000-0005-0000-0000-000001260000}"/>
    <cellStyle name="HD 3 2" xfId="19430" xr:uid="{00000000-0005-0000-0000-000002260000}"/>
    <cellStyle name="HD 4" xfId="19431" xr:uid="{00000000-0005-0000-0000-000003260000}"/>
    <cellStyle name="HEADER" xfId="2409" xr:uid="{00000000-0005-0000-0000-000004260000}"/>
    <cellStyle name="Header1" xfId="2410" xr:uid="{00000000-0005-0000-0000-000005260000}"/>
    <cellStyle name="Header1 10" xfId="10959" xr:uid="{00000000-0005-0000-0000-000006260000}"/>
    <cellStyle name="Header1 11" xfId="10960" xr:uid="{00000000-0005-0000-0000-000007260000}"/>
    <cellStyle name="Header1 12" xfId="10961" xr:uid="{00000000-0005-0000-0000-000008260000}"/>
    <cellStyle name="Header1 13" xfId="10962" xr:uid="{00000000-0005-0000-0000-000009260000}"/>
    <cellStyle name="Header1 14" xfId="10963" xr:uid="{00000000-0005-0000-0000-00000A260000}"/>
    <cellStyle name="Header1 15" xfId="10964" xr:uid="{00000000-0005-0000-0000-00000B260000}"/>
    <cellStyle name="Header1 16" xfId="10965" xr:uid="{00000000-0005-0000-0000-00000C260000}"/>
    <cellStyle name="Header1 17" xfId="10966" xr:uid="{00000000-0005-0000-0000-00000D260000}"/>
    <cellStyle name="Header1 18" xfId="10967" xr:uid="{00000000-0005-0000-0000-00000E260000}"/>
    <cellStyle name="Header1 19" xfId="10968" xr:uid="{00000000-0005-0000-0000-00000F260000}"/>
    <cellStyle name="Header1 2" xfId="4751" xr:uid="{00000000-0005-0000-0000-000010260000}"/>
    <cellStyle name="Header1 2 2" xfId="4752" xr:uid="{00000000-0005-0000-0000-000011260000}"/>
    <cellStyle name="Header1 2 2 2" xfId="10969" xr:uid="{00000000-0005-0000-0000-000012260000}"/>
    <cellStyle name="Header1 2 3" xfId="10970" xr:uid="{00000000-0005-0000-0000-000013260000}"/>
    <cellStyle name="Header1 20" xfId="10971" xr:uid="{00000000-0005-0000-0000-000014260000}"/>
    <cellStyle name="Header1 21" xfId="10972" xr:uid="{00000000-0005-0000-0000-000015260000}"/>
    <cellStyle name="Header1 22" xfId="10973" xr:uid="{00000000-0005-0000-0000-000016260000}"/>
    <cellStyle name="Header1 23" xfId="10974" xr:uid="{00000000-0005-0000-0000-000017260000}"/>
    <cellStyle name="Header1 24" xfId="10975" xr:uid="{00000000-0005-0000-0000-000018260000}"/>
    <cellStyle name="Header1 25" xfId="10976" xr:uid="{00000000-0005-0000-0000-000019260000}"/>
    <cellStyle name="Header1 26" xfId="10977" xr:uid="{00000000-0005-0000-0000-00001A260000}"/>
    <cellStyle name="Header1 27" xfId="10978" xr:uid="{00000000-0005-0000-0000-00001B260000}"/>
    <cellStyle name="Header1 28" xfId="10979" xr:uid="{00000000-0005-0000-0000-00001C260000}"/>
    <cellStyle name="Header1 29" xfId="10980" xr:uid="{00000000-0005-0000-0000-00001D260000}"/>
    <cellStyle name="Header1 3" xfId="4753" xr:uid="{00000000-0005-0000-0000-00001E260000}"/>
    <cellStyle name="Header1 3 2" xfId="4754" xr:uid="{00000000-0005-0000-0000-00001F260000}"/>
    <cellStyle name="Header1 3 2 2" xfId="10981" xr:uid="{00000000-0005-0000-0000-000020260000}"/>
    <cellStyle name="Header1 3 3" xfId="10982" xr:uid="{00000000-0005-0000-0000-000021260000}"/>
    <cellStyle name="Header1 30" xfId="10983" xr:uid="{00000000-0005-0000-0000-000022260000}"/>
    <cellStyle name="Header1 31" xfId="10984" xr:uid="{00000000-0005-0000-0000-000023260000}"/>
    <cellStyle name="Header1 32" xfId="10985" xr:uid="{00000000-0005-0000-0000-000024260000}"/>
    <cellStyle name="Header1 33" xfId="10986" xr:uid="{00000000-0005-0000-0000-000025260000}"/>
    <cellStyle name="Header1 4" xfId="4755" xr:uid="{00000000-0005-0000-0000-000026260000}"/>
    <cellStyle name="Header1 4 2" xfId="4756" xr:uid="{00000000-0005-0000-0000-000027260000}"/>
    <cellStyle name="Header1 4 2 2" xfId="10987" xr:uid="{00000000-0005-0000-0000-000028260000}"/>
    <cellStyle name="Header1 4 3" xfId="10988" xr:uid="{00000000-0005-0000-0000-000029260000}"/>
    <cellStyle name="Header1 5" xfId="4757" xr:uid="{00000000-0005-0000-0000-00002A260000}"/>
    <cellStyle name="Header1 5 2" xfId="4758" xr:uid="{00000000-0005-0000-0000-00002B260000}"/>
    <cellStyle name="Header1 5 2 2" xfId="10989" xr:uid="{00000000-0005-0000-0000-00002C260000}"/>
    <cellStyle name="Header1 5 3" xfId="10990" xr:uid="{00000000-0005-0000-0000-00002D260000}"/>
    <cellStyle name="Header1 6" xfId="4759" xr:uid="{00000000-0005-0000-0000-00002E260000}"/>
    <cellStyle name="Header1 6 2" xfId="10991" xr:uid="{00000000-0005-0000-0000-00002F260000}"/>
    <cellStyle name="Header1 7" xfId="10992" xr:uid="{00000000-0005-0000-0000-000030260000}"/>
    <cellStyle name="Header1 8" xfId="10993" xr:uid="{00000000-0005-0000-0000-000031260000}"/>
    <cellStyle name="Header1 9" xfId="10994" xr:uid="{00000000-0005-0000-0000-000032260000}"/>
    <cellStyle name="Header2" xfId="2411" xr:uid="{00000000-0005-0000-0000-000033260000}"/>
    <cellStyle name="Header2 10" xfId="10995" xr:uid="{00000000-0005-0000-0000-000034260000}"/>
    <cellStyle name="Header2 11" xfId="10996" xr:uid="{00000000-0005-0000-0000-000035260000}"/>
    <cellStyle name="Header2 12" xfId="10997" xr:uid="{00000000-0005-0000-0000-000036260000}"/>
    <cellStyle name="Header2 13" xfId="10998" xr:uid="{00000000-0005-0000-0000-000037260000}"/>
    <cellStyle name="Header2 14" xfId="10999" xr:uid="{00000000-0005-0000-0000-000038260000}"/>
    <cellStyle name="Header2 15" xfId="11000" xr:uid="{00000000-0005-0000-0000-000039260000}"/>
    <cellStyle name="Header2 16" xfId="11001" xr:uid="{00000000-0005-0000-0000-00003A260000}"/>
    <cellStyle name="Header2 17" xfId="11002" xr:uid="{00000000-0005-0000-0000-00003B260000}"/>
    <cellStyle name="Header2 18" xfId="11003" xr:uid="{00000000-0005-0000-0000-00003C260000}"/>
    <cellStyle name="Header2 19" xfId="11004" xr:uid="{00000000-0005-0000-0000-00003D260000}"/>
    <cellStyle name="Header2 2" xfId="4760" xr:uid="{00000000-0005-0000-0000-00003E260000}"/>
    <cellStyle name="Header2 2 2" xfId="7293" xr:uid="{00000000-0005-0000-0000-00003F260000}"/>
    <cellStyle name="Header2 2 2 2" xfId="11005" xr:uid="{00000000-0005-0000-0000-000040260000}"/>
    <cellStyle name="Header2 2 2 3" xfId="11006" xr:uid="{00000000-0005-0000-0000-000041260000}"/>
    <cellStyle name="Header2 2 3" xfId="8040" xr:uid="{00000000-0005-0000-0000-000042260000}"/>
    <cellStyle name="Header2 2 3 2" xfId="11007" xr:uid="{00000000-0005-0000-0000-000043260000}"/>
    <cellStyle name="Header2 2 4" xfId="8041" xr:uid="{00000000-0005-0000-0000-000044260000}"/>
    <cellStyle name="Header2 2 4 2" xfId="11008" xr:uid="{00000000-0005-0000-0000-000045260000}"/>
    <cellStyle name="Header2 2 5" xfId="8042" xr:uid="{00000000-0005-0000-0000-000046260000}"/>
    <cellStyle name="Header2 2 5 2" xfId="11009" xr:uid="{00000000-0005-0000-0000-000047260000}"/>
    <cellStyle name="Header2 2 6" xfId="11010" xr:uid="{00000000-0005-0000-0000-000048260000}"/>
    <cellStyle name="Header2 20" xfId="11011" xr:uid="{00000000-0005-0000-0000-000049260000}"/>
    <cellStyle name="Header2 21" xfId="11012" xr:uid="{00000000-0005-0000-0000-00004A260000}"/>
    <cellStyle name="Header2 22" xfId="11013" xr:uid="{00000000-0005-0000-0000-00004B260000}"/>
    <cellStyle name="Header2 23" xfId="11014" xr:uid="{00000000-0005-0000-0000-00004C260000}"/>
    <cellStyle name="Header2 24" xfId="11015" xr:uid="{00000000-0005-0000-0000-00004D260000}"/>
    <cellStyle name="Header2 25" xfId="11016" xr:uid="{00000000-0005-0000-0000-00004E260000}"/>
    <cellStyle name="Header2 26" xfId="11017" xr:uid="{00000000-0005-0000-0000-00004F260000}"/>
    <cellStyle name="Header2 27" xfId="11018" xr:uid="{00000000-0005-0000-0000-000050260000}"/>
    <cellStyle name="Header2 28" xfId="11019" xr:uid="{00000000-0005-0000-0000-000051260000}"/>
    <cellStyle name="Header2 29" xfId="11020" xr:uid="{00000000-0005-0000-0000-000052260000}"/>
    <cellStyle name="Header2 3" xfId="4761" xr:uid="{00000000-0005-0000-0000-000053260000}"/>
    <cellStyle name="Header2 3 2" xfId="11021" xr:uid="{00000000-0005-0000-0000-000054260000}"/>
    <cellStyle name="Header2 3 2 2" xfId="11022" xr:uid="{00000000-0005-0000-0000-000055260000}"/>
    <cellStyle name="Header2 3 2 3" xfId="11023" xr:uid="{00000000-0005-0000-0000-000056260000}"/>
    <cellStyle name="Header2 3 3" xfId="11024" xr:uid="{00000000-0005-0000-0000-000057260000}"/>
    <cellStyle name="Header2 3 3 2" xfId="11025" xr:uid="{00000000-0005-0000-0000-000058260000}"/>
    <cellStyle name="Header2 3 4" xfId="11026" xr:uid="{00000000-0005-0000-0000-000059260000}"/>
    <cellStyle name="Header2 3 4 2" xfId="11027" xr:uid="{00000000-0005-0000-0000-00005A260000}"/>
    <cellStyle name="Header2 3 5" xfId="11028" xr:uid="{00000000-0005-0000-0000-00005B260000}"/>
    <cellStyle name="Header2 30" xfId="11029" xr:uid="{00000000-0005-0000-0000-00005C260000}"/>
    <cellStyle name="Header2 31" xfId="11030" xr:uid="{00000000-0005-0000-0000-00005D260000}"/>
    <cellStyle name="Header2 32" xfId="11031" xr:uid="{00000000-0005-0000-0000-00005E260000}"/>
    <cellStyle name="Header2 33" xfId="11032" xr:uid="{00000000-0005-0000-0000-00005F260000}"/>
    <cellStyle name="Header2 4" xfId="4762" xr:uid="{00000000-0005-0000-0000-000060260000}"/>
    <cellStyle name="Header2 4 2" xfId="11033" xr:uid="{00000000-0005-0000-0000-000061260000}"/>
    <cellStyle name="Header2 4 2 2" xfId="11034" xr:uid="{00000000-0005-0000-0000-000062260000}"/>
    <cellStyle name="Header2 4 3" xfId="11035" xr:uid="{00000000-0005-0000-0000-000063260000}"/>
    <cellStyle name="Header2 5" xfId="4763" xr:uid="{00000000-0005-0000-0000-000064260000}"/>
    <cellStyle name="Header2 5 2" xfId="11036" xr:uid="{00000000-0005-0000-0000-000065260000}"/>
    <cellStyle name="Header2 5 2 2" xfId="11037" xr:uid="{00000000-0005-0000-0000-000066260000}"/>
    <cellStyle name="Header2 5 3" xfId="11038" xr:uid="{00000000-0005-0000-0000-000067260000}"/>
    <cellStyle name="Header2 6" xfId="8043" xr:uid="{00000000-0005-0000-0000-000068260000}"/>
    <cellStyle name="Header2 6 2" xfId="11039" xr:uid="{00000000-0005-0000-0000-000069260000}"/>
    <cellStyle name="Header2 7" xfId="11040" xr:uid="{00000000-0005-0000-0000-00006A260000}"/>
    <cellStyle name="Header2 8" xfId="11041" xr:uid="{00000000-0005-0000-0000-00006B260000}"/>
    <cellStyle name="Header2 9" xfId="11042" xr:uid="{00000000-0005-0000-0000-00006C260000}"/>
    <cellStyle name="Header2_April Build up Plan _April'10 (PGCL)" xfId="4764" xr:uid="{00000000-0005-0000-0000-00006D260000}"/>
    <cellStyle name="Heading 1 2" xfId="2412" xr:uid="{00000000-0005-0000-0000-00006E260000}"/>
    <cellStyle name="Heading 1 2 2" xfId="7294" xr:uid="{00000000-0005-0000-0000-00006F260000}"/>
    <cellStyle name="Heading 1 2 2 2" xfId="11043" xr:uid="{00000000-0005-0000-0000-000070260000}"/>
    <cellStyle name="Heading 1 3" xfId="2413" xr:uid="{00000000-0005-0000-0000-000071260000}"/>
    <cellStyle name="Heading 1 3 2" xfId="7295" xr:uid="{00000000-0005-0000-0000-000072260000}"/>
    <cellStyle name="Heading 1 4" xfId="4765" xr:uid="{00000000-0005-0000-0000-000073260000}"/>
    <cellStyle name="Heading 1 4 2" xfId="4766" xr:uid="{00000000-0005-0000-0000-000074260000}"/>
    <cellStyle name="Heading 1 4 3" xfId="7296" xr:uid="{00000000-0005-0000-0000-000075260000}"/>
    <cellStyle name="Heading 1 5" xfId="4767" xr:uid="{00000000-0005-0000-0000-000076260000}"/>
    <cellStyle name="Heading 1 5 2" xfId="4768" xr:uid="{00000000-0005-0000-0000-000077260000}"/>
    <cellStyle name="Heading 1 5 2 2" xfId="7297" xr:uid="{00000000-0005-0000-0000-000078260000}"/>
    <cellStyle name="Heading 1 5 2 3" xfId="7298" xr:uid="{00000000-0005-0000-0000-000079260000}"/>
    <cellStyle name="Heading 1 5 2 4" xfId="7299" xr:uid="{00000000-0005-0000-0000-00007A260000}"/>
    <cellStyle name="Heading 1 5 3" xfId="7300" xr:uid="{00000000-0005-0000-0000-00007B260000}"/>
    <cellStyle name="Heading 1 5 4" xfId="7301" xr:uid="{00000000-0005-0000-0000-00007C260000}"/>
    <cellStyle name="Heading 1 6" xfId="4769" xr:uid="{00000000-0005-0000-0000-00007D260000}"/>
    <cellStyle name="Heading 1 7" xfId="4770" xr:uid="{00000000-0005-0000-0000-00007E260000}"/>
    <cellStyle name="Heading 2 2" xfId="2414" xr:uid="{00000000-0005-0000-0000-00007F260000}"/>
    <cellStyle name="Heading 2 2 2" xfId="7302" xr:uid="{00000000-0005-0000-0000-000080260000}"/>
    <cellStyle name="Heading 2 2 2 2" xfId="11044" xr:uid="{00000000-0005-0000-0000-000081260000}"/>
    <cellStyle name="Heading 2 3" xfId="2415" xr:uid="{00000000-0005-0000-0000-000082260000}"/>
    <cellStyle name="Heading 2 3 2" xfId="7303" xr:uid="{00000000-0005-0000-0000-000083260000}"/>
    <cellStyle name="Heading 2 4" xfId="4771" xr:uid="{00000000-0005-0000-0000-000084260000}"/>
    <cellStyle name="Heading 2 4 2" xfId="4772" xr:uid="{00000000-0005-0000-0000-000085260000}"/>
    <cellStyle name="Heading 2 4 3" xfId="7304" xr:uid="{00000000-0005-0000-0000-000086260000}"/>
    <cellStyle name="Heading 2 5" xfId="4773" xr:uid="{00000000-0005-0000-0000-000087260000}"/>
    <cellStyle name="Heading 2 5 2" xfId="4774" xr:uid="{00000000-0005-0000-0000-000088260000}"/>
    <cellStyle name="Heading 2 5 2 2" xfId="7305" xr:uid="{00000000-0005-0000-0000-000089260000}"/>
    <cellStyle name="Heading 2 5 2 3" xfId="7306" xr:uid="{00000000-0005-0000-0000-00008A260000}"/>
    <cellStyle name="Heading 2 5 2 4" xfId="7307" xr:uid="{00000000-0005-0000-0000-00008B260000}"/>
    <cellStyle name="Heading 2 5 3" xfId="7308" xr:uid="{00000000-0005-0000-0000-00008C260000}"/>
    <cellStyle name="Heading 2 5 4" xfId="7309" xr:uid="{00000000-0005-0000-0000-00008D260000}"/>
    <cellStyle name="Heading 2 6" xfId="4775" xr:uid="{00000000-0005-0000-0000-00008E260000}"/>
    <cellStyle name="Heading 2 7" xfId="4776" xr:uid="{00000000-0005-0000-0000-00008F260000}"/>
    <cellStyle name="Heading 3 2" xfId="4777" xr:uid="{00000000-0005-0000-0000-000090260000}"/>
    <cellStyle name="Heading 3 2 2" xfId="7310" xr:uid="{00000000-0005-0000-0000-000091260000}"/>
    <cellStyle name="Heading 3 3" xfId="4778" xr:uid="{00000000-0005-0000-0000-000092260000}"/>
    <cellStyle name="Heading 3 3 2" xfId="7311" xr:uid="{00000000-0005-0000-0000-000093260000}"/>
    <cellStyle name="Heading 3 4" xfId="7312" xr:uid="{00000000-0005-0000-0000-000094260000}"/>
    <cellStyle name="Heading 3 4 2" xfId="7313" xr:uid="{00000000-0005-0000-0000-000095260000}"/>
    <cellStyle name="Heading 3 5" xfId="7314" xr:uid="{00000000-0005-0000-0000-000096260000}"/>
    <cellStyle name="Heading 4 2" xfId="4779" xr:uid="{00000000-0005-0000-0000-000097260000}"/>
    <cellStyle name="Heading 4 2 2" xfId="7315" xr:uid="{00000000-0005-0000-0000-000098260000}"/>
    <cellStyle name="Heading 4 3" xfId="4780" xr:uid="{00000000-0005-0000-0000-000099260000}"/>
    <cellStyle name="Heading 4 3 2" xfId="7316" xr:uid="{00000000-0005-0000-0000-00009A260000}"/>
    <cellStyle name="Heading 4 4" xfId="7317" xr:uid="{00000000-0005-0000-0000-00009B260000}"/>
    <cellStyle name="Heading 4 4 2" xfId="7318" xr:uid="{00000000-0005-0000-0000-00009C260000}"/>
    <cellStyle name="Heading 4 5" xfId="7319" xr:uid="{00000000-0005-0000-0000-00009D260000}"/>
    <cellStyle name="Hyperlink 2" xfId="4781" xr:uid="{00000000-0005-0000-0000-00009E260000}"/>
    <cellStyle name="Hyperlink 2 2" xfId="11045" xr:uid="{00000000-0005-0000-0000-00009F260000}"/>
    <cellStyle name="Hyperlink 2 3" xfId="11046" xr:uid="{00000000-0005-0000-0000-0000A0260000}"/>
    <cellStyle name="Hyperlink 3" xfId="4782" xr:uid="{00000000-0005-0000-0000-0000A1260000}"/>
    <cellStyle name="Hyperlink 4" xfId="4783" xr:uid="{00000000-0005-0000-0000-0000A2260000}"/>
    <cellStyle name="í â› [0.00]" xfId="2416" xr:uid="{00000000-0005-0000-0000-0000A3260000}"/>
    <cellStyle name="í â› [0.00] 10" xfId="11047" xr:uid="{00000000-0005-0000-0000-0000A4260000}"/>
    <cellStyle name="í â› [0.00] 11" xfId="11048" xr:uid="{00000000-0005-0000-0000-0000A5260000}"/>
    <cellStyle name="í â› [0.00] 12" xfId="11049" xr:uid="{00000000-0005-0000-0000-0000A6260000}"/>
    <cellStyle name="í â› [0.00] 13" xfId="11050" xr:uid="{00000000-0005-0000-0000-0000A7260000}"/>
    <cellStyle name="í â› [0.00] 14" xfId="11051" xr:uid="{00000000-0005-0000-0000-0000A8260000}"/>
    <cellStyle name="í â› [0.00] 15" xfId="11052" xr:uid="{00000000-0005-0000-0000-0000A9260000}"/>
    <cellStyle name="í â› [0.00] 16" xfId="11053" xr:uid="{00000000-0005-0000-0000-0000AA260000}"/>
    <cellStyle name="í â› [0.00] 17" xfId="11054" xr:uid="{00000000-0005-0000-0000-0000AB260000}"/>
    <cellStyle name="í â› [0.00] 18" xfId="11055" xr:uid="{00000000-0005-0000-0000-0000AC260000}"/>
    <cellStyle name="í â› [0.00] 19" xfId="11056" xr:uid="{00000000-0005-0000-0000-0000AD260000}"/>
    <cellStyle name="í â› [0.00] 2" xfId="4784" xr:uid="{00000000-0005-0000-0000-0000AE260000}"/>
    <cellStyle name="í â› [0.00] 2 2" xfId="11057" xr:uid="{00000000-0005-0000-0000-0000AF260000}"/>
    <cellStyle name="í â› [0.00] 2 2 2" xfId="11058" xr:uid="{00000000-0005-0000-0000-0000B0260000}"/>
    <cellStyle name="í â› [0.00] 2 3" xfId="11059" xr:uid="{00000000-0005-0000-0000-0000B1260000}"/>
    <cellStyle name="í â› [0.00] 20" xfId="11060" xr:uid="{00000000-0005-0000-0000-0000B2260000}"/>
    <cellStyle name="í â› [0.00] 21" xfId="11061" xr:uid="{00000000-0005-0000-0000-0000B3260000}"/>
    <cellStyle name="í â› [0.00] 22" xfId="11062" xr:uid="{00000000-0005-0000-0000-0000B4260000}"/>
    <cellStyle name="í â› [0.00] 23" xfId="11063" xr:uid="{00000000-0005-0000-0000-0000B5260000}"/>
    <cellStyle name="í â› [0.00] 24" xfId="11064" xr:uid="{00000000-0005-0000-0000-0000B6260000}"/>
    <cellStyle name="í â› [0.00] 25" xfId="11065" xr:uid="{00000000-0005-0000-0000-0000B7260000}"/>
    <cellStyle name="í â› [0.00] 26" xfId="11066" xr:uid="{00000000-0005-0000-0000-0000B8260000}"/>
    <cellStyle name="í â› [0.00] 27" xfId="11067" xr:uid="{00000000-0005-0000-0000-0000B9260000}"/>
    <cellStyle name="í â› [0.00] 28" xfId="11068" xr:uid="{00000000-0005-0000-0000-0000BA260000}"/>
    <cellStyle name="í â› [0.00] 29" xfId="11069" xr:uid="{00000000-0005-0000-0000-0000BB260000}"/>
    <cellStyle name="í â› [0.00] 3" xfId="7320" xr:uid="{00000000-0005-0000-0000-0000BC260000}"/>
    <cellStyle name="í â› [0.00] 3 2" xfId="11070" xr:uid="{00000000-0005-0000-0000-0000BD260000}"/>
    <cellStyle name="í â› [0.00] 3 2 2" xfId="11071" xr:uid="{00000000-0005-0000-0000-0000BE260000}"/>
    <cellStyle name="í â› [0.00] 3 3" xfId="11072" xr:uid="{00000000-0005-0000-0000-0000BF260000}"/>
    <cellStyle name="í â› [0.00] 30" xfId="11073" xr:uid="{00000000-0005-0000-0000-0000C0260000}"/>
    <cellStyle name="í â› [0.00] 31" xfId="11074" xr:uid="{00000000-0005-0000-0000-0000C1260000}"/>
    <cellStyle name="í â› [0.00] 32" xfId="11075" xr:uid="{00000000-0005-0000-0000-0000C2260000}"/>
    <cellStyle name="í â› [0.00] 33" xfId="11076" xr:uid="{00000000-0005-0000-0000-0000C3260000}"/>
    <cellStyle name="í â› [0.00] 4" xfId="11077" xr:uid="{00000000-0005-0000-0000-0000C4260000}"/>
    <cellStyle name="í â› [0.00] 4 2" xfId="11078" xr:uid="{00000000-0005-0000-0000-0000C5260000}"/>
    <cellStyle name="í â› [0.00] 4 2 2" xfId="11079" xr:uid="{00000000-0005-0000-0000-0000C6260000}"/>
    <cellStyle name="í â› [0.00] 4 3" xfId="11080" xr:uid="{00000000-0005-0000-0000-0000C7260000}"/>
    <cellStyle name="í â› [0.00] 5" xfId="11081" xr:uid="{00000000-0005-0000-0000-0000C8260000}"/>
    <cellStyle name="í â› [0.00] 5 2" xfId="11082" xr:uid="{00000000-0005-0000-0000-0000C9260000}"/>
    <cellStyle name="í â› [0.00] 5 2 2" xfId="11083" xr:uid="{00000000-0005-0000-0000-0000CA260000}"/>
    <cellStyle name="í â› [0.00] 5 3" xfId="11084" xr:uid="{00000000-0005-0000-0000-0000CB260000}"/>
    <cellStyle name="í â› [0.00] 6" xfId="11085" xr:uid="{00000000-0005-0000-0000-0000CC260000}"/>
    <cellStyle name="í â› [0.00] 6 2" xfId="11086" xr:uid="{00000000-0005-0000-0000-0000CD260000}"/>
    <cellStyle name="í â› [0.00] 7" xfId="11087" xr:uid="{00000000-0005-0000-0000-0000CE260000}"/>
    <cellStyle name="í â› [0.00] 8" xfId="11088" xr:uid="{00000000-0005-0000-0000-0000CF260000}"/>
    <cellStyle name="í â› [0.00] 9" xfId="11089" xr:uid="{00000000-0005-0000-0000-0000D0260000}"/>
    <cellStyle name="Input [yellow]" xfId="2417" xr:uid="{00000000-0005-0000-0000-0000D1260000}"/>
    <cellStyle name="Input [yellow] 10" xfId="11090" xr:uid="{00000000-0005-0000-0000-0000D2260000}"/>
    <cellStyle name="Input [yellow] 11" xfId="11091" xr:uid="{00000000-0005-0000-0000-0000D3260000}"/>
    <cellStyle name="Input [yellow] 12" xfId="11092" xr:uid="{00000000-0005-0000-0000-0000D4260000}"/>
    <cellStyle name="Input [yellow] 13" xfId="11093" xr:uid="{00000000-0005-0000-0000-0000D5260000}"/>
    <cellStyle name="Input [yellow] 14" xfId="11094" xr:uid="{00000000-0005-0000-0000-0000D6260000}"/>
    <cellStyle name="Input [yellow] 15" xfId="11095" xr:uid="{00000000-0005-0000-0000-0000D7260000}"/>
    <cellStyle name="Input [yellow] 16" xfId="11096" xr:uid="{00000000-0005-0000-0000-0000D8260000}"/>
    <cellStyle name="Input [yellow] 17" xfId="11097" xr:uid="{00000000-0005-0000-0000-0000D9260000}"/>
    <cellStyle name="Input [yellow] 18" xfId="11098" xr:uid="{00000000-0005-0000-0000-0000DA260000}"/>
    <cellStyle name="Input [yellow] 19" xfId="11099" xr:uid="{00000000-0005-0000-0000-0000DB260000}"/>
    <cellStyle name="Input [yellow] 2" xfId="4785" xr:uid="{00000000-0005-0000-0000-0000DC260000}"/>
    <cellStyle name="Input [yellow] 2 2" xfId="8044" xr:uid="{00000000-0005-0000-0000-0000DD260000}"/>
    <cellStyle name="Input [yellow] 2 2 2" xfId="11100" xr:uid="{00000000-0005-0000-0000-0000DE260000}"/>
    <cellStyle name="Input [yellow] 2 2 2 2" xfId="11101" xr:uid="{00000000-0005-0000-0000-0000DF260000}"/>
    <cellStyle name="Input [yellow] 2 2 3" xfId="11102" xr:uid="{00000000-0005-0000-0000-0000E0260000}"/>
    <cellStyle name="Input [yellow] 2 3" xfId="8045" xr:uid="{00000000-0005-0000-0000-0000E1260000}"/>
    <cellStyle name="Input [yellow] 2 3 2" xfId="11103" xr:uid="{00000000-0005-0000-0000-0000E2260000}"/>
    <cellStyle name="Input [yellow] 2 4" xfId="11104" xr:uid="{00000000-0005-0000-0000-0000E3260000}"/>
    <cellStyle name="Input [yellow] 2 4 2" xfId="11105" xr:uid="{00000000-0005-0000-0000-0000E4260000}"/>
    <cellStyle name="Input [yellow] 2 5" xfId="11106" xr:uid="{00000000-0005-0000-0000-0000E5260000}"/>
    <cellStyle name="Input [yellow] 20" xfId="11107" xr:uid="{00000000-0005-0000-0000-0000E6260000}"/>
    <cellStyle name="Input [yellow] 21" xfId="11108" xr:uid="{00000000-0005-0000-0000-0000E7260000}"/>
    <cellStyle name="Input [yellow] 22" xfId="11109" xr:uid="{00000000-0005-0000-0000-0000E8260000}"/>
    <cellStyle name="Input [yellow] 23" xfId="11110" xr:uid="{00000000-0005-0000-0000-0000E9260000}"/>
    <cellStyle name="Input [yellow] 24" xfId="11111" xr:uid="{00000000-0005-0000-0000-0000EA260000}"/>
    <cellStyle name="Input [yellow] 25" xfId="11112" xr:uid="{00000000-0005-0000-0000-0000EB260000}"/>
    <cellStyle name="Input [yellow] 26" xfId="11113" xr:uid="{00000000-0005-0000-0000-0000EC260000}"/>
    <cellStyle name="Input [yellow] 27" xfId="11114" xr:uid="{00000000-0005-0000-0000-0000ED260000}"/>
    <cellStyle name="Input [yellow] 28" xfId="11115" xr:uid="{00000000-0005-0000-0000-0000EE260000}"/>
    <cellStyle name="Input [yellow] 29" xfId="11116" xr:uid="{00000000-0005-0000-0000-0000EF260000}"/>
    <cellStyle name="Input [yellow] 3" xfId="4786" xr:uid="{00000000-0005-0000-0000-0000F0260000}"/>
    <cellStyle name="Input [yellow] 3 2" xfId="11117" xr:uid="{00000000-0005-0000-0000-0000F1260000}"/>
    <cellStyle name="Input [yellow] 3 2 2" xfId="11118" xr:uid="{00000000-0005-0000-0000-0000F2260000}"/>
    <cellStyle name="Input [yellow] 3 2 2 2" xfId="11119" xr:uid="{00000000-0005-0000-0000-0000F3260000}"/>
    <cellStyle name="Input [yellow] 3 2 3" xfId="11120" xr:uid="{00000000-0005-0000-0000-0000F4260000}"/>
    <cellStyle name="Input [yellow] 3 3" xfId="11121" xr:uid="{00000000-0005-0000-0000-0000F5260000}"/>
    <cellStyle name="Input [yellow] 3 3 2" xfId="11122" xr:uid="{00000000-0005-0000-0000-0000F6260000}"/>
    <cellStyle name="Input [yellow] 3 4" xfId="11123" xr:uid="{00000000-0005-0000-0000-0000F7260000}"/>
    <cellStyle name="Input [yellow] 3 4 2" xfId="11124" xr:uid="{00000000-0005-0000-0000-0000F8260000}"/>
    <cellStyle name="Input [yellow] 3 5" xfId="11125" xr:uid="{00000000-0005-0000-0000-0000F9260000}"/>
    <cellStyle name="Input [yellow] 30" xfId="11126" xr:uid="{00000000-0005-0000-0000-0000FA260000}"/>
    <cellStyle name="Input [yellow] 31" xfId="11127" xr:uid="{00000000-0005-0000-0000-0000FB260000}"/>
    <cellStyle name="Input [yellow] 32" xfId="11128" xr:uid="{00000000-0005-0000-0000-0000FC260000}"/>
    <cellStyle name="Input [yellow] 33" xfId="11129" xr:uid="{00000000-0005-0000-0000-0000FD260000}"/>
    <cellStyle name="Input [yellow] 4" xfId="4787" xr:uid="{00000000-0005-0000-0000-0000FE260000}"/>
    <cellStyle name="Input [yellow] 4 2" xfId="11130" xr:uid="{00000000-0005-0000-0000-0000FF260000}"/>
    <cellStyle name="Input [yellow] 4 2 2" xfId="11131" xr:uid="{00000000-0005-0000-0000-000000270000}"/>
    <cellStyle name="Input [yellow] 4 2 2 2" xfId="11132" xr:uid="{00000000-0005-0000-0000-000001270000}"/>
    <cellStyle name="Input [yellow] 4 3" xfId="11133" xr:uid="{00000000-0005-0000-0000-000002270000}"/>
    <cellStyle name="Input [yellow] 4 3 2" xfId="11134" xr:uid="{00000000-0005-0000-0000-000003270000}"/>
    <cellStyle name="Input [yellow] 5" xfId="4788" xr:uid="{00000000-0005-0000-0000-000004270000}"/>
    <cellStyle name="Input [yellow] 5 2" xfId="11135" xr:uid="{00000000-0005-0000-0000-000005270000}"/>
    <cellStyle name="Input [yellow] 5 2 2" xfId="11136" xr:uid="{00000000-0005-0000-0000-000006270000}"/>
    <cellStyle name="Input [yellow] 5 2 2 2" xfId="11137" xr:uid="{00000000-0005-0000-0000-000007270000}"/>
    <cellStyle name="Input [yellow] 5 3" xfId="11138" xr:uid="{00000000-0005-0000-0000-000008270000}"/>
    <cellStyle name="Input [yellow] 5 3 2" xfId="11139" xr:uid="{00000000-0005-0000-0000-000009270000}"/>
    <cellStyle name="Input [yellow] 6" xfId="8046" xr:uid="{00000000-0005-0000-0000-00000A270000}"/>
    <cellStyle name="Input [yellow] 6 2" xfId="11140" xr:uid="{00000000-0005-0000-0000-00000B270000}"/>
    <cellStyle name="Input [yellow] 7" xfId="11141" xr:uid="{00000000-0005-0000-0000-00000C270000}"/>
    <cellStyle name="Input [yellow] 8" xfId="11142" xr:uid="{00000000-0005-0000-0000-00000D270000}"/>
    <cellStyle name="Input [yellow] 9" xfId="11143" xr:uid="{00000000-0005-0000-0000-00000E270000}"/>
    <cellStyle name="Input [yellow]_April Build up Plan _April'10 (PGCL)" xfId="4789" xr:uid="{00000000-0005-0000-0000-00000F270000}"/>
    <cellStyle name="Input 10" xfId="11144" xr:uid="{00000000-0005-0000-0000-000010270000}"/>
    <cellStyle name="Input 10 2" xfId="11145" xr:uid="{00000000-0005-0000-0000-000011270000}"/>
    <cellStyle name="Input 11" xfId="11146" xr:uid="{00000000-0005-0000-0000-000012270000}"/>
    <cellStyle name="Input 11 2" xfId="11147" xr:uid="{00000000-0005-0000-0000-000013270000}"/>
    <cellStyle name="Input 12" xfId="11148" xr:uid="{00000000-0005-0000-0000-000014270000}"/>
    <cellStyle name="Input 12 2" xfId="11149" xr:uid="{00000000-0005-0000-0000-000015270000}"/>
    <cellStyle name="Input 13" xfId="11150" xr:uid="{00000000-0005-0000-0000-000016270000}"/>
    <cellStyle name="Input 13 2" xfId="11151" xr:uid="{00000000-0005-0000-0000-000017270000}"/>
    <cellStyle name="Input 14" xfId="11152" xr:uid="{00000000-0005-0000-0000-000018270000}"/>
    <cellStyle name="Input 14 2" xfId="11153" xr:uid="{00000000-0005-0000-0000-000019270000}"/>
    <cellStyle name="Input 15" xfId="11154" xr:uid="{00000000-0005-0000-0000-00001A270000}"/>
    <cellStyle name="Input 15 2" xfId="11155" xr:uid="{00000000-0005-0000-0000-00001B270000}"/>
    <cellStyle name="Input 16" xfId="11156" xr:uid="{00000000-0005-0000-0000-00001C270000}"/>
    <cellStyle name="Input 16 2" xfId="11157" xr:uid="{00000000-0005-0000-0000-00001D270000}"/>
    <cellStyle name="Input 17" xfId="11158" xr:uid="{00000000-0005-0000-0000-00001E270000}"/>
    <cellStyle name="Input 17 2" xfId="11159" xr:uid="{00000000-0005-0000-0000-00001F270000}"/>
    <cellStyle name="Input 18" xfId="11160" xr:uid="{00000000-0005-0000-0000-000020270000}"/>
    <cellStyle name="Input 18 2" xfId="11161" xr:uid="{00000000-0005-0000-0000-000021270000}"/>
    <cellStyle name="Input 19" xfId="11162" xr:uid="{00000000-0005-0000-0000-000022270000}"/>
    <cellStyle name="Input 19 2" xfId="11163" xr:uid="{00000000-0005-0000-0000-000023270000}"/>
    <cellStyle name="Input 2" xfId="4790" xr:uid="{00000000-0005-0000-0000-000024270000}"/>
    <cellStyle name="Input 2 2" xfId="7321" xr:uid="{00000000-0005-0000-0000-000025270000}"/>
    <cellStyle name="Input 2 2 2" xfId="7322" xr:uid="{00000000-0005-0000-0000-000026270000}"/>
    <cellStyle name="Input 2 2 2 2" xfId="11164" xr:uid="{00000000-0005-0000-0000-000027270000}"/>
    <cellStyle name="Input 2 2 3" xfId="8047" xr:uid="{00000000-0005-0000-0000-000028270000}"/>
    <cellStyle name="Input 2 2 3 2" xfId="11165" xr:uid="{00000000-0005-0000-0000-000029270000}"/>
    <cellStyle name="Input 2 2 4" xfId="8048" xr:uid="{00000000-0005-0000-0000-00002A270000}"/>
    <cellStyle name="Input 2 2 4 2" xfId="11166" xr:uid="{00000000-0005-0000-0000-00002B270000}"/>
    <cellStyle name="Input 2 2 5" xfId="11167" xr:uid="{00000000-0005-0000-0000-00002C270000}"/>
    <cellStyle name="Input 2 3" xfId="7323" xr:uid="{00000000-0005-0000-0000-00002D270000}"/>
    <cellStyle name="Input 2 3 2" xfId="11168" xr:uid="{00000000-0005-0000-0000-00002E270000}"/>
    <cellStyle name="Input 2 4" xfId="8049" xr:uid="{00000000-0005-0000-0000-00002F270000}"/>
    <cellStyle name="Input 2 4 2" xfId="11169" xr:uid="{00000000-0005-0000-0000-000030270000}"/>
    <cellStyle name="Input 2 5" xfId="11170" xr:uid="{00000000-0005-0000-0000-000031270000}"/>
    <cellStyle name="Input 3" xfId="4791" xr:uid="{00000000-0005-0000-0000-000032270000}"/>
    <cellStyle name="Input 3 2" xfId="7324" xr:uid="{00000000-0005-0000-0000-000033270000}"/>
    <cellStyle name="Input 3 2 2" xfId="7325" xr:uid="{00000000-0005-0000-0000-000034270000}"/>
    <cellStyle name="Input 3 2 2 2" xfId="11171" xr:uid="{00000000-0005-0000-0000-000035270000}"/>
    <cellStyle name="Input 3 2 3" xfId="8050" xr:uid="{00000000-0005-0000-0000-000036270000}"/>
    <cellStyle name="Input 3 2 3 2" xfId="11172" xr:uid="{00000000-0005-0000-0000-000037270000}"/>
    <cellStyle name="Input 3 2 4" xfId="8051" xr:uid="{00000000-0005-0000-0000-000038270000}"/>
    <cellStyle name="Input 3 2 4 2" xfId="11173" xr:uid="{00000000-0005-0000-0000-000039270000}"/>
    <cellStyle name="Input 3 2 5" xfId="11174" xr:uid="{00000000-0005-0000-0000-00003A270000}"/>
    <cellStyle name="Input 3 3" xfId="7326" xr:uid="{00000000-0005-0000-0000-00003B270000}"/>
    <cellStyle name="Input 3 3 2" xfId="11175" xr:uid="{00000000-0005-0000-0000-00003C270000}"/>
    <cellStyle name="Input 3 4" xfId="8052" xr:uid="{00000000-0005-0000-0000-00003D270000}"/>
    <cellStyle name="Input 3 4 2" xfId="11176" xr:uid="{00000000-0005-0000-0000-00003E270000}"/>
    <cellStyle name="Input 3 5" xfId="11177" xr:uid="{00000000-0005-0000-0000-00003F270000}"/>
    <cellStyle name="Input 4" xfId="4792" xr:uid="{00000000-0005-0000-0000-000040270000}"/>
    <cellStyle name="Input 4 2" xfId="7327" xr:uid="{00000000-0005-0000-0000-000041270000}"/>
    <cellStyle name="Input 4 2 2" xfId="7328" xr:uid="{00000000-0005-0000-0000-000042270000}"/>
    <cellStyle name="Input 4 2 2 2" xfId="11178" xr:uid="{00000000-0005-0000-0000-000043270000}"/>
    <cellStyle name="Input 4 2 3" xfId="8053" xr:uid="{00000000-0005-0000-0000-000044270000}"/>
    <cellStyle name="Input 4 2 3 2" xfId="11179" xr:uid="{00000000-0005-0000-0000-000045270000}"/>
    <cellStyle name="Input 4 2 4" xfId="8054" xr:uid="{00000000-0005-0000-0000-000046270000}"/>
    <cellStyle name="Input 4 2 4 2" xfId="11180" xr:uid="{00000000-0005-0000-0000-000047270000}"/>
    <cellStyle name="Input 4 2 5" xfId="11181" xr:uid="{00000000-0005-0000-0000-000048270000}"/>
    <cellStyle name="Input 4 3" xfId="7329" xr:uid="{00000000-0005-0000-0000-000049270000}"/>
    <cellStyle name="Input 4 3 2" xfId="11182" xr:uid="{00000000-0005-0000-0000-00004A270000}"/>
    <cellStyle name="Input 4 4" xfId="8055" xr:uid="{00000000-0005-0000-0000-00004B270000}"/>
    <cellStyle name="Input 4 4 2" xfId="11183" xr:uid="{00000000-0005-0000-0000-00004C270000}"/>
    <cellStyle name="Input 4 5" xfId="8056" xr:uid="{00000000-0005-0000-0000-00004D270000}"/>
    <cellStyle name="Input 4 5 2" xfId="11184" xr:uid="{00000000-0005-0000-0000-00004E270000}"/>
    <cellStyle name="Input 4 6" xfId="11185" xr:uid="{00000000-0005-0000-0000-00004F270000}"/>
    <cellStyle name="Input 5" xfId="7330" xr:uid="{00000000-0005-0000-0000-000050270000}"/>
    <cellStyle name="Input 5 2" xfId="7331" xr:uid="{00000000-0005-0000-0000-000051270000}"/>
    <cellStyle name="Input 5 2 2" xfId="11186" xr:uid="{00000000-0005-0000-0000-000052270000}"/>
    <cellStyle name="Input 5 3" xfId="8057" xr:uid="{00000000-0005-0000-0000-000053270000}"/>
    <cellStyle name="Input 5 3 2" xfId="11187" xr:uid="{00000000-0005-0000-0000-000054270000}"/>
    <cellStyle name="Input 5 4" xfId="8058" xr:uid="{00000000-0005-0000-0000-000055270000}"/>
    <cellStyle name="Input 5 4 2" xfId="11188" xr:uid="{00000000-0005-0000-0000-000056270000}"/>
    <cellStyle name="Input 5 5" xfId="11189" xr:uid="{00000000-0005-0000-0000-000057270000}"/>
    <cellStyle name="Input 6" xfId="7332" xr:uid="{00000000-0005-0000-0000-000058270000}"/>
    <cellStyle name="Input 6 2" xfId="8059" xr:uid="{00000000-0005-0000-0000-000059270000}"/>
    <cellStyle name="Input 6 2 2" xfId="11190" xr:uid="{00000000-0005-0000-0000-00005A270000}"/>
    <cellStyle name="Input 6 3" xfId="8060" xr:uid="{00000000-0005-0000-0000-00005B270000}"/>
    <cellStyle name="Input 6 3 2" xfId="11191" xr:uid="{00000000-0005-0000-0000-00005C270000}"/>
    <cellStyle name="Input 6 4" xfId="11192" xr:uid="{00000000-0005-0000-0000-00005D270000}"/>
    <cellStyle name="Input 7" xfId="8061" xr:uid="{00000000-0005-0000-0000-00005E270000}"/>
    <cellStyle name="Input 7 2" xfId="11193" xr:uid="{00000000-0005-0000-0000-00005F270000}"/>
    <cellStyle name="Input 8" xfId="11194" xr:uid="{00000000-0005-0000-0000-000060270000}"/>
    <cellStyle name="Input 8 2" xfId="11195" xr:uid="{00000000-0005-0000-0000-000061270000}"/>
    <cellStyle name="Input 9" xfId="11196" xr:uid="{00000000-0005-0000-0000-000062270000}"/>
    <cellStyle name="Input 9 2" xfId="11197" xr:uid="{00000000-0005-0000-0000-000063270000}"/>
    <cellStyle name="Linked Cell 2" xfId="4793" xr:uid="{00000000-0005-0000-0000-000064270000}"/>
    <cellStyle name="Linked Cell 2 2" xfId="7333" xr:uid="{00000000-0005-0000-0000-000065270000}"/>
    <cellStyle name="Linked Cell 3" xfId="4794" xr:uid="{00000000-0005-0000-0000-000066270000}"/>
    <cellStyle name="Linked Cell 3 2" xfId="7334" xr:uid="{00000000-0005-0000-0000-000067270000}"/>
    <cellStyle name="Linked Cell 4" xfId="7335" xr:uid="{00000000-0005-0000-0000-000068270000}"/>
    <cellStyle name="Linked Cell 4 2" xfId="7336" xr:uid="{00000000-0005-0000-0000-000069270000}"/>
    <cellStyle name="Linked Cell 5" xfId="7337" xr:uid="{00000000-0005-0000-0000-00006A270000}"/>
    <cellStyle name="Model" xfId="2418" xr:uid="{00000000-0005-0000-0000-00006B270000}"/>
    <cellStyle name="Model 10" xfId="11198" xr:uid="{00000000-0005-0000-0000-00006C270000}"/>
    <cellStyle name="Model 11" xfId="11199" xr:uid="{00000000-0005-0000-0000-00006D270000}"/>
    <cellStyle name="Model 12" xfId="11200" xr:uid="{00000000-0005-0000-0000-00006E270000}"/>
    <cellStyle name="Model 13" xfId="11201" xr:uid="{00000000-0005-0000-0000-00006F270000}"/>
    <cellStyle name="Model 14" xfId="11202" xr:uid="{00000000-0005-0000-0000-000070270000}"/>
    <cellStyle name="Model 15" xfId="11203" xr:uid="{00000000-0005-0000-0000-000071270000}"/>
    <cellStyle name="Model 16" xfId="11204" xr:uid="{00000000-0005-0000-0000-000072270000}"/>
    <cellStyle name="Model 17" xfId="11205" xr:uid="{00000000-0005-0000-0000-000073270000}"/>
    <cellStyle name="Model 18" xfId="11206" xr:uid="{00000000-0005-0000-0000-000074270000}"/>
    <cellStyle name="Model 19" xfId="11207" xr:uid="{00000000-0005-0000-0000-000075270000}"/>
    <cellStyle name="Model 2" xfId="4795" xr:uid="{00000000-0005-0000-0000-000076270000}"/>
    <cellStyle name="Model 2 2" xfId="11208" xr:uid="{00000000-0005-0000-0000-000077270000}"/>
    <cellStyle name="Model 2 2 2" xfId="11209" xr:uid="{00000000-0005-0000-0000-000078270000}"/>
    <cellStyle name="Model 2 3" xfId="11210" xr:uid="{00000000-0005-0000-0000-000079270000}"/>
    <cellStyle name="Model 20" xfId="11211" xr:uid="{00000000-0005-0000-0000-00007A270000}"/>
    <cellStyle name="Model 21" xfId="11212" xr:uid="{00000000-0005-0000-0000-00007B270000}"/>
    <cellStyle name="Model 22" xfId="11213" xr:uid="{00000000-0005-0000-0000-00007C270000}"/>
    <cellStyle name="Model 23" xfId="11214" xr:uid="{00000000-0005-0000-0000-00007D270000}"/>
    <cellStyle name="Model 24" xfId="11215" xr:uid="{00000000-0005-0000-0000-00007E270000}"/>
    <cellStyle name="Model 25" xfId="11216" xr:uid="{00000000-0005-0000-0000-00007F270000}"/>
    <cellStyle name="Model 26" xfId="11217" xr:uid="{00000000-0005-0000-0000-000080270000}"/>
    <cellStyle name="Model 27" xfId="11218" xr:uid="{00000000-0005-0000-0000-000081270000}"/>
    <cellStyle name="Model 28" xfId="11219" xr:uid="{00000000-0005-0000-0000-000082270000}"/>
    <cellStyle name="Model 29" xfId="11220" xr:uid="{00000000-0005-0000-0000-000083270000}"/>
    <cellStyle name="Model 3" xfId="7338" xr:uid="{00000000-0005-0000-0000-000084270000}"/>
    <cellStyle name="Model 3 2" xfId="11221" xr:uid="{00000000-0005-0000-0000-000085270000}"/>
    <cellStyle name="Model 3 2 2" xfId="11222" xr:uid="{00000000-0005-0000-0000-000086270000}"/>
    <cellStyle name="Model 3 3" xfId="11223" xr:uid="{00000000-0005-0000-0000-000087270000}"/>
    <cellStyle name="Model 30" xfId="11224" xr:uid="{00000000-0005-0000-0000-000088270000}"/>
    <cellStyle name="Model 31" xfId="11225" xr:uid="{00000000-0005-0000-0000-000089270000}"/>
    <cellStyle name="Model 32" xfId="11226" xr:uid="{00000000-0005-0000-0000-00008A270000}"/>
    <cellStyle name="Model 33" xfId="11227" xr:uid="{00000000-0005-0000-0000-00008B270000}"/>
    <cellStyle name="Model 4" xfId="11228" xr:uid="{00000000-0005-0000-0000-00008C270000}"/>
    <cellStyle name="Model 4 2" xfId="11229" xr:uid="{00000000-0005-0000-0000-00008D270000}"/>
    <cellStyle name="Model 4 2 2" xfId="11230" xr:uid="{00000000-0005-0000-0000-00008E270000}"/>
    <cellStyle name="Model 4 3" xfId="11231" xr:uid="{00000000-0005-0000-0000-00008F270000}"/>
    <cellStyle name="Model 5" xfId="11232" xr:uid="{00000000-0005-0000-0000-000090270000}"/>
    <cellStyle name="Model 5 2" xfId="11233" xr:uid="{00000000-0005-0000-0000-000091270000}"/>
    <cellStyle name="Model 5 2 2" xfId="11234" xr:uid="{00000000-0005-0000-0000-000092270000}"/>
    <cellStyle name="Model 5 3" xfId="11235" xr:uid="{00000000-0005-0000-0000-000093270000}"/>
    <cellStyle name="Model 6" xfId="11236" xr:uid="{00000000-0005-0000-0000-000094270000}"/>
    <cellStyle name="Model 6 2" xfId="11237" xr:uid="{00000000-0005-0000-0000-000095270000}"/>
    <cellStyle name="Model 7" xfId="11238" xr:uid="{00000000-0005-0000-0000-000096270000}"/>
    <cellStyle name="Model 8" xfId="11239" xr:uid="{00000000-0005-0000-0000-000097270000}"/>
    <cellStyle name="Model 9" xfId="11240" xr:uid="{00000000-0005-0000-0000-000098270000}"/>
    <cellStyle name="Neutral 2" xfId="4796" xr:uid="{00000000-0005-0000-0000-000099270000}"/>
    <cellStyle name="Neutral 2 2" xfId="7339" xr:uid="{00000000-0005-0000-0000-00009A270000}"/>
    <cellStyle name="Neutral 3" xfId="4797" xr:uid="{00000000-0005-0000-0000-00009B270000}"/>
    <cellStyle name="Neutral 3 2" xfId="7340" xr:uid="{00000000-0005-0000-0000-00009C270000}"/>
    <cellStyle name="Neutral 4" xfId="7341" xr:uid="{00000000-0005-0000-0000-00009D270000}"/>
    <cellStyle name="Neutral 4 2" xfId="7342" xr:uid="{00000000-0005-0000-0000-00009E270000}"/>
    <cellStyle name="Neutral 5" xfId="7343" xr:uid="{00000000-0005-0000-0000-00009F270000}"/>
    <cellStyle name="New Times Roman" xfId="2419" xr:uid="{00000000-0005-0000-0000-0000A0270000}"/>
    <cellStyle name="No" xfId="4798" xr:uid="{00000000-0005-0000-0000-0000A1270000}"/>
    <cellStyle name="No 2" xfId="4799" xr:uid="{00000000-0005-0000-0000-0000A2270000}"/>
    <cellStyle name="No 2 2" xfId="11241" xr:uid="{00000000-0005-0000-0000-0000A3270000}"/>
    <cellStyle name="No 3" xfId="11242" xr:uid="{00000000-0005-0000-0000-0000A4270000}"/>
    <cellStyle name="no dec" xfId="4800" xr:uid="{00000000-0005-0000-0000-0000A5270000}"/>
    <cellStyle name="Normal" xfId="0" builtinId="0"/>
    <cellStyle name="Normal - Style1" xfId="2420" xr:uid="{00000000-0005-0000-0000-0000A7270000}"/>
    <cellStyle name="Normal - Style1 10" xfId="11243" xr:uid="{00000000-0005-0000-0000-0000A8270000}"/>
    <cellStyle name="Normal - Style1 11" xfId="11244" xr:uid="{00000000-0005-0000-0000-0000A9270000}"/>
    <cellStyle name="Normal - Style1 12" xfId="11245" xr:uid="{00000000-0005-0000-0000-0000AA270000}"/>
    <cellStyle name="Normal - Style1 13" xfId="11246" xr:uid="{00000000-0005-0000-0000-0000AB270000}"/>
    <cellStyle name="Normal - Style1 14" xfId="11247" xr:uid="{00000000-0005-0000-0000-0000AC270000}"/>
    <cellStyle name="Normal - Style1 15" xfId="11248" xr:uid="{00000000-0005-0000-0000-0000AD270000}"/>
    <cellStyle name="Normal - Style1 16" xfId="11249" xr:uid="{00000000-0005-0000-0000-0000AE270000}"/>
    <cellStyle name="Normal - Style1 17" xfId="11250" xr:uid="{00000000-0005-0000-0000-0000AF270000}"/>
    <cellStyle name="Normal - Style1 18" xfId="11251" xr:uid="{00000000-0005-0000-0000-0000B0270000}"/>
    <cellStyle name="Normal - Style1 19" xfId="11252" xr:uid="{00000000-0005-0000-0000-0000B1270000}"/>
    <cellStyle name="Normal - Style1 2" xfId="4801" xr:uid="{00000000-0005-0000-0000-0000B2270000}"/>
    <cellStyle name="Normal - Style1 2 2" xfId="11253" xr:uid="{00000000-0005-0000-0000-0000B3270000}"/>
    <cellStyle name="Normal - Style1 2 2 2" xfId="11254" xr:uid="{00000000-0005-0000-0000-0000B4270000}"/>
    <cellStyle name="Normal - Style1 2 3" xfId="11255" xr:uid="{00000000-0005-0000-0000-0000B5270000}"/>
    <cellStyle name="Normal - Style1 20" xfId="11256" xr:uid="{00000000-0005-0000-0000-0000B6270000}"/>
    <cellStyle name="Normal - Style1 21" xfId="11257" xr:uid="{00000000-0005-0000-0000-0000B7270000}"/>
    <cellStyle name="Normal - Style1 22" xfId="11258" xr:uid="{00000000-0005-0000-0000-0000B8270000}"/>
    <cellStyle name="Normal - Style1 23" xfId="11259" xr:uid="{00000000-0005-0000-0000-0000B9270000}"/>
    <cellStyle name="Normal - Style1 24" xfId="11260" xr:uid="{00000000-0005-0000-0000-0000BA270000}"/>
    <cellStyle name="Normal - Style1 25" xfId="11261" xr:uid="{00000000-0005-0000-0000-0000BB270000}"/>
    <cellStyle name="Normal - Style1 26" xfId="11262" xr:uid="{00000000-0005-0000-0000-0000BC270000}"/>
    <cellStyle name="Normal - Style1 27" xfId="11263" xr:uid="{00000000-0005-0000-0000-0000BD270000}"/>
    <cellStyle name="Normal - Style1 28" xfId="11264" xr:uid="{00000000-0005-0000-0000-0000BE270000}"/>
    <cellStyle name="Normal - Style1 29" xfId="11265" xr:uid="{00000000-0005-0000-0000-0000BF270000}"/>
    <cellStyle name="Normal - Style1 3" xfId="7344" xr:uid="{00000000-0005-0000-0000-0000C0270000}"/>
    <cellStyle name="Normal - Style1 3 2" xfId="11266" xr:uid="{00000000-0005-0000-0000-0000C1270000}"/>
    <cellStyle name="Normal - Style1 3 2 2" xfId="11267" xr:uid="{00000000-0005-0000-0000-0000C2270000}"/>
    <cellStyle name="Normal - Style1 3 3" xfId="11268" xr:uid="{00000000-0005-0000-0000-0000C3270000}"/>
    <cellStyle name="Normal - Style1 30" xfId="11269" xr:uid="{00000000-0005-0000-0000-0000C4270000}"/>
    <cellStyle name="Normal - Style1 31" xfId="11270" xr:uid="{00000000-0005-0000-0000-0000C5270000}"/>
    <cellStyle name="Normal - Style1 32" xfId="11271" xr:uid="{00000000-0005-0000-0000-0000C6270000}"/>
    <cellStyle name="Normal - Style1 33" xfId="11272" xr:uid="{00000000-0005-0000-0000-0000C7270000}"/>
    <cellStyle name="Normal - Style1 4" xfId="11273" xr:uid="{00000000-0005-0000-0000-0000C8270000}"/>
    <cellStyle name="Normal - Style1 4 2" xfId="11274" xr:uid="{00000000-0005-0000-0000-0000C9270000}"/>
    <cellStyle name="Normal - Style1 4 2 2" xfId="11275" xr:uid="{00000000-0005-0000-0000-0000CA270000}"/>
    <cellStyle name="Normal - Style1 4 3" xfId="11276" xr:uid="{00000000-0005-0000-0000-0000CB270000}"/>
    <cellStyle name="Normal - Style1 5" xfId="11277" xr:uid="{00000000-0005-0000-0000-0000CC270000}"/>
    <cellStyle name="Normal - Style1 5 2" xfId="11278" xr:uid="{00000000-0005-0000-0000-0000CD270000}"/>
    <cellStyle name="Normal - Style1 5 2 2" xfId="11279" xr:uid="{00000000-0005-0000-0000-0000CE270000}"/>
    <cellStyle name="Normal - Style1 5 3" xfId="11280" xr:uid="{00000000-0005-0000-0000-0000CF270000}"/>
    <cellStyle name="Normal - Style1 6" xfId="11281" xr:uid="{00000000-0005-0000-0000-0000D0270000}"/>
    <cellStyle name="Normal - Style1 6 2" xfId="11282" xr:uid="{00000000-0005-0000-0000-0000D1270000}"/>
    <cellStyle name="Normal - Style1 7" xfId="11283" xr:uid="{00000000-0005-0000-0000-0000D2270000}"/>
    <cellStyle name="Normal - Style1 8" xfId="11284" xr:uid="{00000000-0005-0000-0000-0000D3270000}"/>
    <cellStyle name="Normal - Style1 9" xfId="11285" xr:uid="{00000000-0005-0000-0000-0000D4270000}"/>
    <cellStyle name="Normal 10" xfId="2421" xr:uid="{00000000-0005-0000-0000-0000D5270000}"/>
    <cellStyle name="Normal 10 10" xfId="11286" xr:uid="{00000000-0005-0000-0000-0000D6270000}"/>
    <cellStyle name="Normal 10 11" xfId="11287" xr:uid="{00000000-0005-0000-0000-0000D7270000}"/>
    <cellStyle name="Normal 10 12" xfId="11288" xr:uid="{00000000-0005-0000-0000-0000D8270000}"/>
    <cellStyle name="Normal 10 2" xfId="4802" xr:uid="{00000000-0005-0000-0000-0000D9270000}"/>
    <cellStyle name="Normal 10 2 2" xfId="4803" xr:uid="{00000000-0005-0000-0000-0000DA270000}"/>
    <cellStyle name="Normal 10 2 2 2" xfId="7345" xr:uid="{00000000-0005-0000-0000-0000DB270000}"/>
    <cellStyle name="Normal 10 2 2 2 2" xfId="11289" xr:uid="{00000000-0005-0000-0000-0000DC270000}"/>
    <cellStyle name="Normal 10 2 2 2 2 2" xfId="11290" xr:uid="{00000000-0005-0000-0000-0000DD270000}"/>
    <cellStyle name="Normal 10 2 2 2 2 2 2" xfId="11291" xr:uid="{00000000-0005-0000-0000-0000DE270000}"/>
    <cellStyle name="Normal 10 2 2 2 2 2 2 2" xfId="11292" xr:uid="{00000000-0005-0000-0000-0000DF270000}"/>
    <cellStyle name="Normal 10 2 2 2 2 2 3" xfId="11293" xr:uid="{00000000-0005-0000-0000-0000E0270000}"/>
    <cellStyle name="Normal 10 2 2 2 2 3" xfId="11294" xr:uid="{00000000-0005-0000-0000-0000E1270000}"/>
    <cellStyle name="Normal 10 2 2 2 2 3 2" xfId="11295" xr:uid="{00000000-0005-0000-0000-0000E2270000}"/>
    <cellStyle name="Normal 10 2 2 2 2 4" xfId="11296" xr:uid="{00000000-0005-0000-0000-0000E3270000}"/>
    <cellStyle name="Normal 10 2 2 2 3" xfId="11297" xr:uid="{00000000-0005-0000-0000-0000E4270000}"/>
    <cellStyle name="Normal 10 2 2 2 3 2" xfId="11298" xr:uid="{00000000-0005-0000-0000-0000E5270000}"/>
    <cellStyle name="Normal 10 2 2 2 3 2 2" xfId="11299" xr:uid="{00000000-0005-0000-0000-0000E6270000}"/>
    <cellStyle name="Normal 10 2 2 2 3 2 2 2" xfId="11300" xr:uid="{00000000-0005-0000-0000-0000E7270000}"/>
    <cellStyle name="Normal 10 2 2 2 3 2 3" xfId="11301" xr:uid="{00000000-0005-0000-0000-0000E8270000}"/>
    <cellStyle name="Normal 10 2 2 2 3 3" xfId="11302" xr:uid="{00000000-0005-0000-0000-0000E9270000}"/>
    <cellStyle name="Normal 10 2 2 2 3 3 2" xfId="11303" xr:uid="{00000000-0005-0000-0000-0000EA270000}"/>
    <cellStyle name="Normal 10 2 2 2 3 4" xfId="11304" xr:uid="{00000000-0005-0000-0000-0000EB270000}"/>
    <cellStyle name="Normal 10 2 2 2 4" xfId="11305" xr:uid="{00000000-0005-0000-0000-0000EC270000}"/>
    <cellStyle name="Normal 10 2 2 2 4 2" xfId="11306" xr:uid="{00000000-0005-0000-0000-0000ED270000}"/>
    <cellStyle name="Normal 10 2 2 2 4 2 2" xfId="11307" xr:uid="{00000000-0005-0000-0000-0000EE270000}"/>
    <cellStyle name="Normal 10 2 2 2 4 3" xfId="11308" xr:uid="{00000000-0005-0000-0000-0000EF270000}"/>
    <cellStyle name="Normal 10 2 2 2 5" xfId="11309" xr:uid="{00000000-0005-0000-0000-0000F0270000}"/>
    <cellStyle name="Normal 10 2 2 2 5 2" xfId="11310" xr:uid="{00000000-0005-0000-0000-0000F1270000}"/>
    <cellStyle name="Normal 10 2 2 2 6" xfId="11311" xr:uid="{00000000-0005-0000-0000-0000F2270000}"/>
    <cellStyle name="Normal 10 2 2 3" xfId="11312" xr:uid="{00000000-0005-0000-0000-0000F3270000}"/>
    <cellStyle name="Normal 10 2 2 3 2" xfId="11313" xr:uid="{00000000-0005-0000-0000-0000F4270000}"/>
    <cellStyle name="Normal 10 2 2 3 2 2" xfId="11314" xr:uid="{00000000-0005-0000-0000-0000F5270000}"/>
    <cellStyle name="Normal 10 2 2 3 2 2 2" xfId="11315" xr:uid="{00000000-0005-0000-0000-0000F6270000}"/>
    <cellStyle name="Normal 10 2 2 3 2 3" xfId="11316" xr:uid="{00000000-0005-0000-0000-0000F7270000}"/>
    <cellStyle name="Normal 10 2 2 3 3" xfId="11317" xr:uid="{00000000-0005-0000-0000-0000F8270000}"/>
    <cellStyle name="Normal 10 2 2 3 3 2" xfId="11318" xr:uid="{00000000-0005-0000-0000-0000F9270000}"/>
    <cellStyle name="Normal 10 2 2 3 4" xfId="11319" xr:uid="{00000000-0005-0000-0000-0000FA270000}"/>
    <cellStyle name="Normal 10 2 2 4" xfId="11320" xr:uid="{00000000-0005-0000-0000-0000FB270000}"/>
    <cellStyle name="Normal 10 2 2 4 2" xfId="11321" xr:uid="{00000000-0005-0000-0000-0000FC270000}"/>
    <cellStyle name="Normal 10 2 2 4 2 2" xfId="11322" xr:uid="{00000000-0005-0000-0000-0000FD270000}"/>
    <cellStyle name="Normal 10 2 2 4 2 2 2" xfId="11323" xr:uid="{00000000-0005-0000-0000-0000FE270000}"/>
    <cellStyle name="Normal 10 2 2 4 2 3" xfId="11324" xr:uid="{00000000-0005-0000-0000-0000FF270000}"/>
    <cellStyle name="Normal 10 2 2 4 3" xfId="11325" xr:uid="{00000000-0005-0000-0000-000000280000}"/>
    <cellStyle name="Normal 10 2 2 4 3 2" xfId="11326" xr:uid="{00000000-0005-0000-0000-000001280000}"/>
    <cellStyle name="Normal 10 2 2 4 4" xfId="11327" xr:uid="{00000000-0005-0000-0000-000002280000}"/>
    <cellStyle name="Normal 10 2 2 5" xfId="11328" xr:uid="{00000000-0005-0000-0000-000003280000}"/>
    <cellStyle name="Normal 10 2 2 5 2" xfId="11329" xr:uid="{00000000-0005-0000-0000-000004280000}"/>
    <cellStyle name="Normal 10 2 2 5 2 2" xfId="11330" xr:uid="{00000000-0005-0000-0000-000005280000}"/>
    <cellStyle name="Normal 10 2 2 5 3" xfId="11331" xr:uid="{00000000-0005-0000-0000-000006280000}"/>
    <cellStyle name="Normal 10 2 2 6" xfId="11332" xr:uid="{00000000-0005-0000-0000-000007280000}"/>
    <cellStyle name="Normal 10 2 2 6 2" xfId="11333" xr:uid="{00000000-0005-0000-0000-000008280000}"/>
    <cellStyle name="Normal 10 2 3" xfId="11334" xr:uid="{00000000-0005-0000-0000-000009280000}"/>
    <cellStyle name="Normal 10 2 3 2" xfId="11335" xr:uid="{00000000-0005-0000-0000-00000A280000}"/>
    <cellStyle name="Normal 10 2 3 2 2" xfId="11336" xr:uid="{00000000-0005-0000-0000-00000B280000}"/>
    <cellStyle name="Normal 10 2 3 2 2 2" xfId="11337" xr:uid="{00000000-0005-0000-0000-00000C280000}"/>
    <cellStyle name="Normal 10 2 3 2 2 2 2" xfId="11338" xr:uid="{00000000-0005-0000-0000-00000D280000}"/>
    <cellStyle name="Normal 10 2 3 2 2 3" xfId="11339" xr:uid="{00000000-0005-0000-0000-00000E280000}"/>
    <cellStyle name="Normal 10 2 3 2 3" xfId="11340" xr:uid="{00000000-0005-0000-0000-00000F280000}"/>
    <cellStyle name="Normal 10 2 3 2 3 2" xfId="11341" xr:uid="{00000000-0005-0000-0000-000010280000}"/>
    <cellStyle name="Normal 10 2 3 2 4" xfId="11342" xr:uid="{00000000-0005-0000-0000-000011280000}"/>
    <cellStyle name="Normal 10 2 3 3" xfId="11343" xr:uid="{00000000-0005-0000-0000-000012280000}"/>
    <cellStyle name="Normal 10 2 3 3 2" xfId="11344" xr:uid="{00000000-0005-0000-0000-000013280000}"/>
    <cellStyle name="Normal 10 2 3 3 2 2" xfId="11345" xr:uid="{00000000-0005-0000-0000-000014280000}"/>
    <cellStyle name="Normal 10 2 3 3 2 2 2" xfId="11346" xr:uid="{00000000-0005-0000-0000-000015280000}"/>
    <cellStyle name="Normal 10 2 3 3 2 3" xfId="11347" xr:uid="{00000000-0005-0000-0000-000016280000}"/>
    <cellStyle name="Normal 10 2 3 3 3" xfId="11348" xr:uid="{00000000-0005-0000-0000-000017280000}"/>
    <cellStyle name="Normal 10 2 3 3 3 2" xfId="11349" xr:uid="{00000000-0005-0000-0000-000018280000}"/>
    <cellStyle name="Normal 10 2 3 3 4" xfId="11350" xr:uid="{00000000-0005-0000-0000-000019280000}"/>
    <cellStyle name="Normal 10 2 3 4" xfId="11351" xr:uid="{00000000-0005-0000-0000-00001A280000}"/>
    <cellStyle name="Normal 10 2 3 4 2" xfId="11352" xr:uid="{00000000-0005-0000-0000-00001B280000}"/>
    <cellStyle name="Normal 10 2 3 4 2 2" xfId="11353" xr:uid="{00000000-0005-0000-0000-00001C280000}"/>
    <cellStyle name="Normal 10 2 3 4 3" xfId="11354" xr:uid="{00000000-0005-0000-0000-00001D280000}"/>
    <cellStyle name="Normal 10 2 3 5" xfId="11355" xr:uid="{00000000-0005-0000-0000-00001E280000}"/>
    <cellStyle name="Normal 10 2 3 5 2" xfId="11356" xr:uid="{00000000-0005-0000-0000-00001F280000}"/>
    <cellStyle name="Normal 10 2 4" xfId="11357" xr:uid="{00000000-0005-0000-0000-000020280000}"/>
    <cellStyle name="Normal 10 2 4 2" xfId="11358" xr:uid="{00000000-0005-0000-0000-000021280000}"/>
    <cellStyle name="Normal 10 2 4 2 2" xfId="11359" xr:uid="{00000000-0005-0000-0000-000022280000}"/>
    <cellStyle name="Normal 10 2 4 2 2 2" xfId="11360" xr:uid="{00000000-0005-0000-0000-000023280000}"/>
    <cellStyle name="Normal 10 2 4 2 3" xfId="11361" xr:uid="{00000000-0005-0000-0000-000024280000}"/>
    <cellStyle name="Normal 10 2 4 3" xfId="11362" xr:uid="{00000000-0005-0000-0000-000025280000}"/>
    <cellStyle name="Normal 10 2 4 3 2" xfId="11363" xr:uid="{00000000-0005-0000-0000-000026280000}"/>
    <cellStyle name="Normal 10 2 4 4" xfId="11364" xr:uid="{00000000-0005-0000-0000-000027280000}"/>
    <cellStyle name="Normal 10 2 5" xfId="11365" xr:uid="{00000000-0005-0000-0000-000028280000}"/>
    <cellStyle name="Normal 10 2 5 2" xfId="11366" xr:uid="{00000000-0005-0000-0000-000029280000}"/>
    <cellStyle name="Normal 10 2 5 2 2" xfId="11367" xr:uid="{00000000-0005-0000-0000-00002A280000}"/>
    <cellStyle name="Normal 10 2 5 2 2 2" xfId="11368" xr:uid="{00000000-0005-0000-0000-00002B280000}"/>
    <cellStyle name="Normal 10 2 5 2 3" xfId="11369" xr:uid="{00000000-0005-0000-0000-00002C280000}"/>
    <cellStyle name="Normal 10 2 5 3" xfId="11370" xr:uid="{00000000-0005-0000-0000-00002D280000}"/>
    <cellStyle name="Normal 10 2 5 3 2" xfId="11371" xr:uid="{00000000-0005-0000-0000-00002E280000}"/>
    <cellStyle name="Normal 10 2 5 4" xfId="11372" xr:uid="{00000000-0005-0000-0000-00002F280000}"/>
    <cellStyle name="Normal 10 2 6" xfId="11373" xr:uid="{00000000-0005-0000-0000-000030280000}"/>
    <cellStyle name="Normal 10 2 6 2" xfId="11374" xr:uid="{00000000-0005-0000-0000-000031280000}"/>
    <cellStyle name="Normal 10 2 6 2 2" xfId="11375" xr:uid="{00000000-0005-0000-0000-000032280000}"/>
    <cellStyle name="Normal 10 2 6 3" xfId="11376" xr:uid="{00000000-0005-0000-0000-000033280000}"/>
    <cellStyle name="Normal 10 2 7" xfId="11377" xr:uid="{00000000-0005-0000-0000-000034280000}"/>
    <cellStyle name="Normal 10 2 7 2" xfId="11378" xr:uid="{00000000-0005-0000-0000-000035280000}"/>
    <cellStyle name="Normal 10 2 8" xfId="19499" xr:uid="{00000000-0005-0000-0000-000036280000}"/>
    <cellStyle name="Normal 10 3" xfId="4804" xr:uid="{00000000-0005-0000-0000-000037280000}"/>
    <cellStyle name="Normal 10 3 2" xfId="4805" xr:uid="{00000000-0005-0000-0000-000038280000}"/>
    <cellStyle name="Normal 10 3 2 2" xfId="11379" xr:uid="{00000000-0005-0000-0000-000039280000}"/>
    <cellStyle name="Normal 10 3 3" xfId="11380" xr:uid="{00000000-0005-0000-0000-00003A280000}"/>
    <cellStyle name="Normal 10 3 4" xfId="19458" xr:uid="{00000000-0005-0000-0000-00003B280000}"/>
    <cellStyle name="Normal 10 4" xfId="4806" xr:uid="{00000000-0005-0000-0000-00003C280000}"/>
    <cellStyle name="Normal 10 4 2" xfId="11381" xr:uid="{00000000-0005-0000-0000-00003D280000}"/>
    <cellStyle name="Normal 10 4 2 2" xfId="11382" xr:uid="{00000000-0005-0000-0000-00003E280000}"/>
    <cellStyle name="Normal 10 4 2 2 2" xfId="11383" xr:uid="{00000000-0005-0000-0000-00003F280000}"/>
    <cellStyle name="Normal 10 4 2 2 2 2" xfId="11384" xr:uid="{00000000-0005-0000-0000-000040280000}"/>
    <cellStyle name="Normal 10 4 2 2 3" xfId="11385" xr:uid="{00000000-0005-0000-0000-000041280000}"/>
    <cellStyle name="Normal 10 4 2 3" xfId="11386" xr:uid="{00000000-0005-0000-0000-000042280000}"/>
    <cellStyle name="Normal 10 4 2 3 2" xfId="11387" xr:uid="{00000000-0005-0000-0000-000043280000}"/>
    <cellStyle name="Normal 10 4 2 4" xfId="11388" xr:uid="{00000000-0005-0000-0000-000044280000}"/>
    <cellStyle name="Normal 10 4 3" xfId="11389" xr:uid="{00000000-0005-0000-0000-000045280000}"/>
    <cellStyle name="Normal 10 4 3 2" xfId="11390" xr:uid="{00000000-0005-0000-0000-000046280000}"/>
    <cellStyle name="Normal 10 4 3 2 2" xfId="11391" xr:uid="{00000000-0005-0000-0000-000047280000}"/>
    <cellStyle name="Normal 10 4 3 2 2 2" xfId="11392" xr:uid="{00000000-0005-0000-0000-000048280000}"/>
    <cellStyle name="Normal 10 4 3 2 3" xfId="11393" xr:uid="{00000000-0005-0000-0000-000049280000}"/>
    <cellStyle name="Normal 10 4 3 3" xfId="11394" xr:uid="{00000000-0005-0000-0000-00004A280000}"/>
    <cellStyle name="Normal 10 4 3 3 2" xfId="11395" xr:uid="{00000000-0005-0000-0000-00004B280000}"/>
    <cellStyle name="Normal 10 4 3 4" xfId="11396" xr:uid="{00000000-0005-0000-0000-00004C280000}"/>
    <cellStyle name="Normal 10 4 4" xfId="11397" xr:uid="{00000000-0005-0000-0000-00004D280000}"/>
    <cellStyle name="Normal 10 4 4 2" xfId="11398" xr:uid="{00000000-0005-0000-0000-00004E280000}"/>
    <cellStyle name="Normal 10 4 4 2 2" xfId="11399" xr:uid="{00000000-0005-0000-0000-00004F280000}"/>
    <cellStyle name="Normal 10 4 4 3" xfId="11400" xr:uid="{00000000-0005-0000-0000-000050280000}"/>
    <cellStyle name="Normal 10 4 5" xfId="11401" xr:uid="{00000000-0005-0000-0000-000051280000}"/>
    <cellStyle name="Normal 10 4 5 2" xfId="11402" xr:uid="{00000000-0005-0000-0000-000052280000}"/>
    <cellStyle name="Normal 10 5" xfId="4807" xr:uid="{00000000-0005-0000-0000-000053280000}"/>
    <cellStyle name="Normal 10 5 2" xfId="11403" xr:uid="{00000000-0005-0000-0000-000054280000}"/>
    <cellStyle name="Normal 10 5 2 2" xfId="11404" xr:uid="{00000000-0005-0000-0000-000055280000}"/>
    <cellStyle name="Normal 10 5 2 2 2" xfId="11405" xr:uid="{00000000-0005-0000-0000-000056280000}"/>
    <cellStyle name="Normal 10 5 2 2 2 2" xfId="11406" xr:uid="{00000000-0005-0000-0000-000057280000}"/>
    <cellStyle name="Normal 10 5 2 2 3" xfId="11407" xr:uid="{00000000-0005-0000-0000-000058280000}"/>
    <cellStyle name="Normal 10 5 2 3" xfId="11408" xr:uid="{00000000-0005-0000-0000-000059280000}"/>
    <cellStyle name="Normal 10 5 2 3 2" xfId="11409" xr:uid="{00000000-0005-0000-0000-00005A280000}"/>
    <cellStyle name="Normal 10 5 2 4" xfId="11410" xr:uid="{00000000-0005-0000-0000-00005B280000}"/>
    <cellStyle name="Normal 10 5 3" xfId="11411" xr:uid="{00000000-0005-0000-0000-00005C280000}"/>
    <cellStyle name="Normal 10 5 3 2" xfId="11412" xr:uid="{00000000-0005-0000-0000-00005D280000}"/>
    <cellStyle name="Normal 10 5 3 2 2" xfId="11413" xr:uid="{00000000-0005-0000-0000-00005E280000}"/>
    <cellStyle name="Normal 10 5 3 3" xfId="11414" xr:uid="{00000000-0005-0000-0000-00005F280000}"/>
    <cellStyle name="Normal 10 5 4" xfId="11415" xr:uid="{00000000-0005-0000-0000-000060280000}"/>
    <cellStyle name="Normal 10 5 4 2" xfId="11416" xr:uid="{00000000-0005-0000-0000-000061280000}"/>
    <cellStyle name="Normal 10 6" xfId="11417" xr:uid="{00000000-0005-0000-0000-000062280000}"/>
    <cellStyle name="Normal 10 6 2" xfId="11418" xr:uid="{00000000-0005-0000-0000-000063280000}"/>
    <cellStyle name="Normal 10 6 2 2" xfId="11419" xr:uid="{00000000-0005-0000-0000-000064280000}"/>
    <cellStyle name="Normal 10 6 2 2 2" xfId="11420" xr:uid="{00000000-0005-0000-0000-000065280000}"/>
    <cellStyle name="Normal 10 6 2 3" xfId="11421" xr:uid="{00000000-0005-0000-0000-000066280000}"/>
    <cellStyle name="Normal 10 6 3" xfId="11422" xr:uid="{00000000-0005-0000-0000-000067280000}"/>
    <cellStyle name="Normal 10 6 3 2" xfId="11423" xr:uid="{00000000-0005-0000-0000-000068280000}"/>
    <cellStyle name="Normal 10 7" xfId="11424" xr:uid="{00000000-0005-0000-0000-000069280000}"/>
    <cellStyle name="Normal 10 7 2" xfId="11425" xr:uid="{00000000-0005-0000-0000-00006A280000}"/>
    <cellStyle name="Normal 10 7 2 2" xfId="11426" xr:uid="{00000000-0005-0000-0000-00006B280000}"/>
    <cellStyle name="Normal 10 7 2 2 2" xfId="11427" xr:uid="{00000000-0005-0000-0000-00006C280000}"/>
    <cellStyle name="Normal 10 7 2 3" xfId="11428" xr:uid="{00000000-0005-0000-0000-00006D280000}"/>
    <cellStyle name="Normal 10 7 3" xfId="11429" xr:uid="{00000000-0005-0000-0000-00006E280000}"/>
    <cellStyle name="Normal 10 7 3 2" xfId="11430" xr:uid="{00000000-0005-0000-0000-00006F280000}"/>
    <cellStyle name="Normal 10 8" xfId="11431" xr:uid="{00000000-0005-0000-0000-000070280000}"/>
    <cellStyle name="Normal 10 8 2" xfId="11432" xr:uid="{00000000-0005-0000-0000-000071280000}"/>
    <cellStyle name="Normal 10 8 2 2" xfId="11433" xr:uid="{00000000-0005-0000-0000-000072280000}"/>
    <cellStyle name="Normal 10 9" xfId="11434" xr:uid="{00000000-0005-0000-0000-000073280000}"/>
    <cellStyle name="Normal 10_Book1" xfId="4808" xr:uid="{00000000-0005-0000-0000-000074280000}"/>
    <cellStyle name="Normal 100" xfId="4809" xr:uid="{00000000-0005-0000-0000-000075280000}"/>
    <cellStyle name="Normal 100 2" xfId="11435" xr:uid="{00000000-0005-0000-0000-000076280000}"/>
    <cellStyle name="Normal 100 2 2" xfId="11436" xr:uid="{00000000-0005-0000-0000-000077280000}"/>
    <cellStyle name="Normal 100 2 2 2" xfId="11437" xr:uid="{00000000-0005-0000-0000-000078280000}"/>
    <cellStyle name="Normal 100 2 2 2 2" xfId="11438" xr:uid="{00000000-0005-0000-0000-000079280000}"/>
    <cellStyle name="Normal 100 2 2 3" xfId="11439" xr:uid="{00000000-0005-0000-0000-00007A280000}"/>
    <cellStyle name="Normal 100 2 3" xfId="11440" xr:uid="{00000000-0005-0000-0000-00007B280000}"/>
    <cellStyle name="Normal 100 2 3 2" xfId="11441" xr:uid="{00000000-0005-0000-0000-00007C280000}"/>
    <cellStyle name="Normal 100 3" xfId="11442" xr:uid="{00000000-0005-0000-0000-00007D280000}"/>
    <cellStyle name="Normal 100 3 2" xfId="11443" xr:uid="{00000000-0005-0000-0000-00007E280000}"/>
    <cellStyle name="Normal 100 3 2 2" xfId="11444" xr:uid="{00000000-0005-0000-0000-00007F280000}"/>
    <cellStyle name="Normal 100 4" xfId="11445" xr:uid="{00000000-0005-0000-0000-000080280000}"/>
    <cellStyle name="Normal 100 4 2" xfId="11446" xr:uid="{00000000-0005-0000-0000-000081280000}"/>
    <cellStyle name="Normal 101" xfId="4810" xr:uid="{00000000-0005-0000-0000-000082280000}"/>
    <cellStyle name="Normal 101 2" xfId="11447" xr:uid="{00000000-0005-0000-0000-000083280000}"/>
    <cellStyle name="Normal 101 2 2" xfId="11448" xr:uid="{00000000-0005-0000-0000-000084280000}"/>
    <cellStyle name="Normal 101 2 2 2" xfId="11449" xr:uid="{00000000-0005-0000-0000-000085280000}"/>
    <cellStyle name="Normal 101 2 2 2 2" xfId="11450" xr:uid="{00000000-0005-0000-0000-000086280000}"/>
    <cellStyle name="Normal 101 2 2 3" xfId="11451" xr:uid="{00000000-0005-0000-0000-000087280000}"/>
    <cellStyle name="Normal 101 2 3" xfId="11452" xr:uid="{00000000-0005-0000-0000-000088280000}"/>
    <cellStyle name="Normal 101 2 3 2" xfId="11453" xr:uid="{00000000-0005-0000-0000-000089280000}"/>
    <cellStyle name="Normal 101 2 4" xfId="11454" xr:uid="{00000000-0005-0000-0000-00008A280000}"/>
    <cellStyle name="Normal 101 3" xfId="11455" xr:uid="{00000000-0005-0000-0000-00008B280000}"/>
    <cellStyle name="Normal 101 3 2" xfId="11456" xr:uid="{00000000-0005-0000-0000-00008C280000}"/>
    <cellStyle name="Normal 101 3 2 2" xfId="11457" xr:uid="{00000000-0005-0000-0000-00008D280000}"/>
    <cellStyle name="Normal 101 3 3" xfId="11458" xr:uid="{00000000-0005-0000-0000-00008E280000}"/>
    <cellStyle name="Normal 101 4" xfId="11459" xr:uid="{00000000-0005-0000-0000-00008F280000}"/>
    <cellStyle name="Normal 101 4 2" xfId="11460" xr:uid="{00000000-0005-0000-0000-000090280000}"/>
    <cellStyle name="Normal 101 5" xfId="11461" xr:uid="{00000000-0005-0000-0000-000091280000}"/>
    <cellStyle name="Normal 102" xfId="4811" xr:uid="{00000000-0005-0000-0000-000092280000}"/>
    <cellStyle name="Normal 102 2" xfId="11462" xr:uid="{00000000-0005-0000-0000-000093280000}"/>
    <cellStyle name="Normal 102 2 2" xfId="11463" xr:uid="{00000000-0005-0000-0000-000094280000}"/>
    <cellStyle name="Normal 102 3" xfId="11464" xr:uid="{00000000-0005-0000-0000-000095280000}"/>
    <cellStyle name="Normal 103" xfId="4812" xr:uid="{00000000-0005-0000-0000-000096280000}"/>
    <cellStyle name="Normal 103 2" xfId="11465" xr:uid="{00000000-0005-0000-0000-000097280000}"/>
    <cellStyle name="Normal 103 2 2" xfId="11466" xr:uid="{00000000-0005-0000-0000-000098280000}"/>
    <cellStyle name="Normal 103 3" xfId="11467" xr:uid="{00000000-0005-0000-0000-000099280000}"/>
    <cellStyle name="Normal 104" xfId="4813" xr:uid="{00000000-0005-0000-0000-00009A280000}"/>
    <cellStyle name="Normal 104 2" xfId="11468" xr:uid="{00000000-0005-0000-0000-00009B280000}"/>
    <cellStyle name="Normal 104 2 2" xfId="11469" xr:uid="{00000000-0005-0000-0000-00009C280000}"/>
    <cellStyle name="Normal 104 3" xfId="11470" xr:uid="{00000000-0005-0000-0000-00009D280000}"/>
    <cellStyle name="Normal 105" xfId="4814" xr:uid="{00000000-0005-0000-0000-00009E280000}"/>
    <cellStyle name="Normal 106" xfId="4815" xr:uid="{00000000-0005-0000-0000-00009F280000}"/>
    <cellStyle name="Normal 107" xfId="4816" xr:uid="{00000000-0005-0000-0000-0000A0280000}"/>
    <cellStyle name="Normal 108" xfId="4817" xr:uid="{00000000-0005-0000-0000-0000A1280000}"/>
    <cellStyle name="Normal 108 2" xfId="11471" xr:uid="{00000000-0005-0000-0000-0000A2280000}"/>
    <cellStyle name="Normal 109" xfId="4818" xr:uid="{00000000-0005-0000-0000-0000A3280000}"/>
    <cellStyle name="Normal 109 2" xfId="11472" xr:uid="{00000000-0005-0000-0000-0000A4280000}"/>
    <cellStyle name="Normal 109 3" xfId="11473" xr:uid="{00000000-0005-0000-0000-0000A5280000}"/>
    <cellStyle name="Normal 11" xfId="2422" xr:uid="{00000000-0005-0000-0000-0000A6280000}"/>
    <cellStyle name="Normal 11 2" xfId="4819" xr:uid="{00000000-0005-0000-0000-0000A7280000}"/>
    <cellStyle name="Normal 11 3" xfId="4820" xr:uid="{00000000-0005-0000-0000-0000A8280000}"/>
    <cellStyle name="Normal 11 4" xfId="11474" xr:uid="{00000000-0005-0000-0000-0000A9280000}"/>
    <cellStyle name="Normal 11 5" xfId="11475" xr:uid="{00000000-0005-0000-0000-0000AA280000}"/>
    <cellStyle name="Normal 11 6" xfId="11476" xr:uid="{00000000-0005-0000-0000-0000AB280000}"/>
    <cellStyle name="Normal 11 7" xfId="11477" xr:uid="{00000000-0005-0000-0000-0000AC280000}"/>
    <cellStyle name="Normal 11 8" xfId="11478" xr:uid="{00000000-0005-0000-0000-0000AD280000}"/>
    <cellStyle name="Normal 110" xfId="4821" xr:uid="{00000000-0005-0000-0000-0000AE280000}"/>
    <cellStyle name="Normal 110 2" xfId="11479" xr:uid="{00000000-0005-0000-0000-0000AF280000}"/>
    <cellStyle name="Normal 110 2 2" xfId="11480" xr:uid="{00000000-0005-0000-0000-0000B0280000}"/>
    <cellStyle name="Normal 110 2 2 2" xfId="11481" xr:uid="{00000000-0005-0000-0000-0000B1280000}"/>
    <cellStyle name="Normal 110 2 3" xfId="11482" xr:uid="{00000000-0005-0000-0000-0000B2280000}"/>
    <cellStyle name="Normal 110 3" xfId="11483" xr:uid="{00000000-0005-0000-0000-0000B3280000}"/>
    <cellStyle name="Normal 110 3 2" xfId="11484" xr:uid="{00000000-0005-0000-0000-0000B4280000}"/>
    <cellStyle name="Normal 111" xfId="4822" xr:uid="{00000000-0005-0000-0000-0000B5280000}"/>
    <cellStyle name="Normal 111 2" xfId="11485" xr:uid="{00000000-0005-0000-0000-0000B6280000}"/>
    <cellStyle name="Normal 111 2 2" xfId="11486" xr:uid="{00000000-0005-0000-0000-0000B7280000}"/>
    <cellStyle name="Normal 111 2 2 2" xfId="11487" xr:uid="{00000000-0005-0000-0000-0000B8280000}"/>
    <cellStyle name="Normal 111 2 3" xfId="11488" xr:uid="{00000000-0005-0000-0000-0000B9280000}"/>
    <cellStyle name="Normal 111 3" xfId="11489" xr:uid="{00000000-0005-0000-0000-0000BA280000}"/>
    <cellStyle name="Normal 111 3 2" xfId="11490" xr:uid="{00000000-0005-0000-0000-0000BB280000}"/>
    <cellStyle name="Normal 112" xfId="4823" xr:uid="{00000000-0005-0000-0000-0000BC280000}"/>
    <cellStyle name="Normal 112 2" xfId="11491" xr:uid="{00000000-0005-0000-0000-0000BD280000}"/>
    <cellStyle name="Normal 112 2 2" xfId="11492" xr:uid="{00000000-0005-0000-0000-0000BE280000}"/>
    <cellStyle name="Normal 112 2 2 2" xfId="11493" xr:uid="{00000000-0005-0000-0000-0000BF280000}"/>
    <cellStyle name="Normal 112 2 3" xfId="11494" xr:uid="{00000000-0005-0000-0000-0000C0280000}"/>
    <cellStyle name="Normal 112 3" xfId="11495" xr:uid="{00000000-0005-0000-0000-0000C1280000}"/>
    <cellStyle name="Normal 112 3 2" xfId="11496" xr:uid="{00000000-0005-0000-0000-0000C2280000}"/>
    <cellStyle name="Normal 112 4" xfId="11497" xr:uid="{00000000-0005-0000-0000-0000C3280000}"/>
    <cellStyle name="Normal 113" xfId="4824" xr:uid="{00000000-0005-0000-0000-0000C4280000}"/>
    <cellStyle name="Normal 113 2" xfId="11498" xr:uid="{00000000-0005-0000-0000-0000C5280000}"/>
    <cellStyle name="Normal 113 2 2" xfId="11499" xr:uid="{00000000-0005-0000-0000-0000C6280000}"/>
    <cellStyle name="Normal 113 2 2 2" xfId="11500" xr:uid="{00000000-0005-0000-0000-0000C7280000}"/>
    <cellStyle name="Normal 113 2 3" xfId="11501" xr:uid="{00000000-0005-0000-0000-0000C8280000}"/>
    <cellStyle name="Normal 113 3" xfId="11502" xr:uid="{00000000-0005-0000-0000-0000C9280000}"/>
    <cellStyle name="Normal 113 3 2" xfId="11503" xr:uid="{00000000-0005-0000-0000-0000CA280000}"/>
    <cellStyle name="Normal 113 4" xfId="11504" xr:uid="{00000000-0005-0000-0000-0000CB280000}"/>
    <cellStyle name="Normal 114" xfId="4825" xr:uid="{00000000-0005-0000-0000-0000CC280000}"/>
    <cellStyle name="Normal 114 2" xfId="11505" xr:uid="{00000000-0005-0000-0000-0000CD280000}"/>
    <cellStyle name="Normal 114 2 2" xfId="11506" xr:uid="{00000000-0005-0000-0000-0000CE280000}"/>
    <cellStyle name="Normal 114 2 2 2" xfId="11507" xr:uid="{00000000-0005-0000-0000-0000CF280000}"/>
    <cellStyle name="Normal 114 2 3" xfId="11508" xr:uid="{00000000-0005-0000-0000-0000D0280000}"/>
    <cellStyle name="Normal 114 3" xfId="11509" xr:uid="{00000000-0005-0000-0000-0000D1280000}"/>
    <cellStyle name="Normal 114 3 2" xfId="11510" xr:uid="{00000000-0005-0000-0000-0000D2280000}"/>
    <cellStyle name="Normal 114 4" xfId="11511" xr:uid="{00000000-0005-0000-0000-0000D3280000}"/>
    <cellStyle name="Normal 115" xfId="4826" xr:uid="{00000000-0005-0000-0000-0000D4280000}"/>
    <cellStyle name="Normal 115 2" xfId="11512" xr:uid="{00000000-0005-0000-0000-0000D5280000}"/>
    <cellStyle name="Normal 115 2 2" xfId="11513" xr:uid="{00000000-0005-0000-0000-0000D6280000}"/>
    <cellStyle name="Normal 115 2 2 2" xfId="11514" xr:uid="{00000000-0005-0000-0000-0000D7280000}"/>
    <cellStyle name="Normal 115 2 3" xfId="11515" xr:uid="{00000000-0005-0000-0000-0000D8280000}"/>
    <cellStyle name="Normal 115 3" xfId="11516" xr:uid="{00000000-0005-0000-0000-0000D9280000}"/>
    <cellStyle name="Normal 115 3 2" xfId="11517" xr:uid="{00000000-0005-0000-0000-0000DA280000}"/>
    <cellStyle name="Normal 115 4" xfId="11518" xr:uid="{00000000-0005-0000-0000-0000DB280000}"/>
    <cellStyle name="Normal 116" xfId="4827" xr:uid="{00000000-0005-0000-0000-0000DC280000}"/>
    <cellStyle name="Normal 116 2" xfId="11519" xr:uid="{00000000-0005-0000-0000-0000DD280000}"/>
    <cellStyle name="Normal 116 2 2" xfId="11520" xr:uid="{00000000-0005-0000-0000-0000DE280000}"/>
    <cellStyle name="Normal 116 2 2 2" xfId="11521" xr:uid="{00000000-0005-0000-0000-0000DF280000}"/>
    <cellStyle name="Normal 116 2 3" xfId="11522" xr:uid="{00000000-0005-0000-0000-0000E0280000}"/>
    <cellStyle name="Normal 116 3" xfId="11523" xr:uid="{00000000-0005-0000-0000-0000E1280000}"/>
    <cellStyle name="Normal 116 3 2" xfId="11524" xr:uid="{00000000-0005-0000-0000-0000E2280000}"/>
    <cellStyle name="Normal 117" xfId="4828" xr:uid="{00000000-0005-0000-0000-0000E3280000}"/>
    <cellStyle name="Normal 117 2" xfId="11525" xr:uid="{00000000-0005-0000-0000-0000E4280000}"/>
    <cellStyle name="Normal 117 2 2" xfId="11526" xr:uid="{00000000-0005-0000-0000-0000E5280000}"/>
    <cellStyle name="Normal 117 2 2 2" xfId="11527" xr:uid="{00000000-0005-0000-0000-0000E6280000}"/>
    <cellStyle name="Normal 117 2 3" xfId="11528" xr:uid="{00000000-0005-0000-0000-0000E7280000}"/>
    <cellStyle name="Normal 117 3" xfId="11529" xr:uid="{00000000-0005-0000-0000-0000E8280000}"/>
    <cellStyle name="Normal 117 3 2" xfId="11530" xr:uid="{00000000-0005-0000-0000-0000E9280000}"/>
    <cellStyle name="Normal 118" xfId="4829" xr:uid="{00000000-0005-0000-0000-0000EA280000}"/>
    <cellStyle name="Normal 118 2" xfId="11531" xr:uid="{00000000-0005-0000-0000-0000EB280000}"/>
    <cellStyle name="Normal 118 2 2" xfId="11532" xr:uid="{00000000-0005-0000-0000-0000EC280000}"/>
    <cellStyle name="Normal 118 2 2 2" xfId="11533" xr:uid="{00000000-0005-0000-0000-0000ED280000}"/>
    <cellStyle name="Normal 118 2 3" xfId="11534" xr:uid="{00000000-0005-0000-0000-0000EE280000}"/>
    <cellStyle name="Normal 118 3" xfId="11535" xr:uid="{00000000-0005-0000-0000-0000EF280000}"/>
    <cellStyle name="Normal 118 3 2" xfId="11536" xr:uid="{00000000-0005-0000-0000-0000F0280000}"/>
    <cellStyle name="Normal 119" xfId="4830" xr:uid="{00000000-0005-0000-0000-0000F1280000}"/>
    <cellStyle name="Normal 119 2" xfId="11537" xr:uid="{00000000-0005-0000-0000-0000F2280000}"/>
    <cellStyle name="Normal 119 2 2" xfId="11538" xr:uid="{00000000-0005-0000-0000-0000F3280000}"/>
    <cellStyle name="Normal 119 2 2 2" xfId="11539" xr:uid="{00000000-0005-0000-0000-0000F4280000}"/>
    <cellStyle name="Normal 119 2 3" xfId="11540" xr:uid="{00000000-0005-0000-0000-0000F5280000}"/>
    <cellStyle name="Normal 119 3" xfId="11541" xr:uid="{00000000-0005-0000-0000-0000F6280000}"/>
    <cellStyle name="Normal 119 3 2" xfId="11542" xr:uid="{00000000-0005-0000-0000-0000F7280000}"/>
    <cellStyle name="Normal 12" xfId="2423" xr:uid="{00000000-0005-0000-0000-0000F8280000}"/>
    <cellStyle name="Normal 12 2" xfId="4831" xr:uid="{00000000-0005-0000-0000-0000F9280000}"/>
    <cellStyle name="Normal 12 2 2" xfId="11543" xr:uid="{00000000-0005-0000-0000-0000FA280000}"/>
    <cellStyle name="Normal 12 2 2 2" xfId="11544" xr:uid="{00000000-0005-0000-0000-0000FB280000}"/>
    <cellStyle name="Normal 12 2 2 2 2" xfId="11545" xr:uid="{00000000-0005-0000-0000-0000FC280000}"/>
    <cellStyle name="Normal 12 2 2 2 2 2" xfId="11546" xr:uid="{00000000-0005-0000-0000-0000FD280000}"/>
    <cellStyle name="Normal 12 2 2 2 2 2 2" xfId="11547" xr:uid="{00000000-0005-0000-0000-0000FE280000}"/>
    <cellStyle name="Normal 12 2 2 2 2 2 2 2" xfId="11548" xr:uid="{00000000-0005-0000-0000-0000FF280000}"/>
    <cellStyle name="Normal 12 2 2 2 2 2 3" xfId="11549" xr:uid="{00000000-0005-0000-0000-000000290000}"/>
    <cellStyle name="Normal 12 2 2 2 2 3" xfId="11550" xr:uid="{00000000-0005-0000-0000-000001290000}"/>
    <cellStyle name="Normal 12 2 2 2 2 3 2" xfId="11551" xr:uid="{00000000-0005-0000-0000-000002290000}"/>
    <cellStyle name="Normal 12 2 2 2 2 4" xfId="11552" xr:uid="{00000000-0005-0000-0000-000003290000}"/>
    <cellStyle name="Normal 12 2 2 2 3" xfId="11553" xr:uid="{00000000-0005-0000-0000-000004290000}"/>
    <cellStyle name="Normal 12 2 2 2 3 2" xfId="11554" xr:uid="{00000000-0005-0000-0000-000005290000}"/>
    <cellStyle name="Normal 12 2 2 2 3 2 2" xfId="11555" xr:uid="{00000000-0005-0000-0000-000006290000}"/>
    <cellStyle name="Normal 12 2 2 2 3 2 2 2" xfId="11556" xr:uid="{00000000-0005-0000-0000-000007290000}"/>
    <cellStyle name="Normal 12 2 2 2 3 2 3" xfId="11557" xr:uid="{00000000-0005-0000-0000-000008290000}"/>
    <cellStyle name="Normal 12 2 2 2 3 3" xfId="11558" xr:uid="{00000000-0005-0000-0000-000009290000}"/>
    <cellStyle name="Normal 12 2 2 2 3 3 2" xfId="11559" xr:uid="{00000000-0005-0000-0000-00000A290000}"/>
    <cellStyle name="Normal 12 2 2 2 3 4" xfId="11560" xr:uid="{00000000-0005-0000-0000-00000B290000}"/>
    <cellStyle name="Normal 12 2 2 2 4" xfId="11561" xr:uid="{00000000-0005-0000-0000-00000C290000}"/>
    <cellStyle name="Normal 12 2 2 2 4 2" xfId="11562" xr:uid="{00000000-0005-0000-0000-00000D290000}"/>
    <cellStyle name="Normal 12 2 2 2 4 2 2" xfId="11563" xr:uid="{00000000-0005-0000-0000-00000E290000}"/>
    <cellStyle name="Normal 12 2 2 2 4 3" xfId="11564" xr:uid="{00000000-0005-0000-0000-00000F290000}"/>
    <cellStyle name="Normal 12 2 2 2 5" xfId="11565" xr:uid="{00000000-0005-0000-0000-000010290000}"/>
    <cellStyle name="Normal 12 2 2 2 5 2" xfId="11566" xr:uid="{00000000-0005-0000-0000-000011290000}"/>
    <cellStyle name="Normal 12 2 2 2 6" xfId="11567" xr:uid="{00000000-0005-0000-0000-000012290000}"/>
    <cellStyle name="Normal 12 2 2 3" xfId="11568" xr:uid="{00000000-0005-0000-0000-000013290000}"/>
    <cellStyle name="Normal 12 2 2 3 2" xfId="11569" xr:uid="{00000000-0005-0000-0000-000014290000}"/>
    <cellStyle name="Normal 12 2 2 3 2 2" xfId="11570" xr:uid="{00000000-0005-0000-0000-000015290000}"/>
    <cellStyle name="Normal 12 2 2 3 2 2 2" xfId="11571" xr:uid="{00000000-0005-0000-0000-000016290000}"/>
    <cellStyle name="Normal 12 2 2 3 2 3" xfId="11572" xr:uid="{00000000-0005-0000-0000-000017290000}"/>
    <cellStyle name="Normal 12 2 2 3 3" xfId="11573" xr:uid="{00000000-0005-0000-0000-000018290000}"/>
    <cellStyle name="Normal 12 2 2 3 3 2" xfId="11574" xr:uid="{00000000-0005-0000-0000-000019290000}"/>
    <cellStyle name="Normal 12 2 2 3 4" xfId="11575" xr:uid="{00000000-0005-0000-0000-00001A290000}"/>
    <cellStyle name="Normal 12 2 2 4" xfId="11576" xr:uid="{00000000-0005-0000-0000-00001B290000}"/>
    <cellStyle name="Normal 12 2 2 4 2" xfId="11577" xr:uid="{00000000-0005-0000-0000-00001C290000}"/>
    <cellStyle name="Normal 12 2 2 4 2 2" xfId="11578" xr:uid="{00000000-0005-0000-0000-00001D290000}"/>
    <cellStyle name="Normal 12 2 2 4 2 2 2" xfId="11579" xr:uid="{00000000-0005-0000-0000-00001E290000}"/>
    <cellStyle name="Normal 12 2 2 4 2 3" xfId="11580" xr:uid="{00000000-0005-0000-0000-00001F290000}"/>
    <cellStyle name="Normal 12 2 2 4 3" xfId="11581" xr:uid="{00000000-0005-0000-0000-000020290000}"/>
    <cellStyle name="Normal 12 2 2 4 3 2" xfId="11582" xr:uid="{00000000-0005-0000-0000-000021290000}"/>
    <cellStyle name="Normal 12 2 2 4 4" xfId="11583" xr:uid="{00000000-0005-0000-0000-000022290000}"/>
    <cellStyle name="Normal 12 2 2 5" xfId="11584" xr:uid="{00000000-0005-0000-0000-000023290000}"/>
    <cellStyle name="Normal 12 2 2 5 2" xfId="11585" xr:uid="{00000000-0005-0000-0000-000024290000}"/>
    <cellStyle name="Normal 12 2 2 5 2 2" xfId="11586" xr:uid="{00000000-0005-0000-0000-000025290000}"/>
    <cellStyle name="Normal 12 2 2 5 3" xfId="11587" xr:uid="{00000000-0005-0000-0000-000026290000}"/>
    <cellStyle name="Normal 12 2 2 6" xfId="11588" xr:uid="{00000000-0005-0000-0000-000027290000}"/>
    <cellStyle name="Normal 12 2 2 6 2" xfId="11589" xr:uid="{00000000-0005-0000-0000-000028290000}"/>
    <cellStyle name="Normal 12 2 2 7" xfId="11590" xr:uid="{00000000-0005-0000-0000-000029290000}"/>
    <cellStyle name="Normal 12 2 3" xfId="11591" xr:uid="{00000000-0005-0000-0000-00002A290000}"/>
    <cellStyle name="Normal 12 2 3 2" xfId="11592" xr:uid="{00000000-0005-0000-0000-00002B290000}"/>
    <cellStyle name="Normal 12 2 3 2 2" xfId="11593" xr:uid="{00000000-0005-0000-0000-00002C290000}"/>
    <cellStyle name="Normal 12 2 3 2 2 2" xfId="11594" xr:uid="{00000000-0005-0000-0000-00002D290000}"/>
    <cellStyle name="Normal 12 2 3 2 2 2 2" xfId="11595" xr:uid="{00000000-0005-0000-0000-00002E290000}"/>
    <cellStyle name="Normal 12 2 3 2 2 3" xfId="11596" xr:uid="{00000000-0005-0000-0000-00002F290000}"/>
    <cellStyle name="Normal 12 2 3 2 3" xfId="11597" xr:uid="{00000000-0005-0000-0000-000030290000}"/>
    <cellStyle name="Normal 12 2 3 2 3 2" xfId="11598" xr:uid="{00000000-0005-0000-0000-000031290000}"/>
    <cellStyle name="Normal 12 2 3 2 4" xfId="11599" xr:uid="{00000000-0005-0000-0000-000032290000}"/>
    <cellStyle name="Normal 12 2 3 3" xfId="11600" xr:uid="{00000000-0005-0000-0000-000033290000}"/>
    <cellStyle name="Normal 12 2 3 3 2" xfId="11601" xr:uid="{00000000-0005-0000-0000-000034290000}"/>
    <cellStyle name="Normal 12 2 3 3 2 2" xfId="11602" xr:uid="{00000000-0005-0000-0000-000035290000}"/>
    <cellStyle name="Normal 12 2 3 3 2 2 2" xfId="11603" xr:uid="{00000000-0005-0000-0000-000036290000}"/>
    <cellStyle name="Normal 12 2 3 3 2 3" xfId="11604" xr:uid="{00000000-0005-0000-0000-000037290000}"/>
    <cellStyle name="Normal 12 2 3 3 3" xfId="11605" xr:uid="{00000000-0005-0000-0000-000038290000}"/>
    <cellStyle name="Normal 12 2 3 3 3 2" xfId="11606" xr:uid="{00000000-0005-0000-0000-000039290000}"/>
    <cellStyle name="Normal 12 2 3 3 4" xfId="11607" xr:uid="{00000000-0005-0000-0000-00003A290000}"/>
    <cellStyle name="Normal 12 2 3 4" xfId="11608" xr:uid="{00000000-0005-0000-0000-00003B290000}"/>
    <cellStyle name="Normal 12 2 3 4 2" xfId="11609" xr:uid="{00000000-0005-0000-0000-00003C290000}"/>
    <cellStyle name="Normal 12 2 3 4 2 2" xfId="11610" xr:uid="{00000000-0005-0000-0000-00003D290000}"/>
    <cellStyle name="Normal 12 2 3 4 3" xfId="11611" xr:uid="{00000000-0005-0000-0000-00003E290000}"/>
    <cellStyle name="Normal 12 2 3 5" xfId="11612" xr:uid="{00000000-0005-0000-0000-00003F290000}"/>
    <cellStyle name="Normal 12 2 3 5 2" xfId="11613" xr:uid="{00000000-0005-0000-0000-000040290000}"/>
    <cellStyle name="Normal 12 2 3 6" xfId="11614" xr:uid="{00000000-0005-0000-0000-000041290000}"/>
    <cellStyle name="Normal 12 2 4" xfId="11615" xr:uid="{00000000-0005-0000-0000-000042290000}"/>
    <cellStyle name="Normal 12 2 4 2" xfId="11616" xr:uid="{00000000-0005-0000-0000-000043290000}"/>
    <cellStyle name="Normal 12 2 4 2 2" xfId="11617" xr:uid="{00000000-0005-0000-0000-000044290000}"/>
    <cellStyle name="Normal 12 2 4 2 2 2" xfId="11618" xr:uid="{00000000-0005-0000-0000-000045290000}"/>
    <cellStyle name="Normal 12 2 4 2 3" xfId="11619" xr:uid="{00000000-0005-0000-0000-000046290000}"/>
    <cellStyle name="Normal 12 2 4 3" xfId="11620" xr:uid="{00000000-0005-0000-0000-000047290000}"/>
    <cellStyle name="Normal 12 2 4 3 2" xfId="11621" xr:uid="{00000000-0005-0000-0000-000048290000}"/>
    <cellStyle name="Normal 12 2 4 4" xfId="11622" xr:uid="{00000000-0005-0000-0000-000049290000}"/>
    <cellStyle name="Normal 12 2 5" xfId="11623" xr:uid="{00000000-0005-0000-0000-00004A290000}"/>
    <cellStyle name="Normal 12 2 5 2" xfId="11624" xr:uid="{00000000-0005-0000-0000-00004B290000}"/>
    <cellStyle name="Normal 12 2 5 2 2" xfId="11625" xr:uid="{00000000-0005-0000-0000-00004C290000}"/>
    <cellStyle name="Normal 12 2 5 2 2 2" xfId="11626" xr:uid="{00000000-0005-0000-0000-00004D290000}"/>
    <cellStyle name="Normal 12 2 5 2 3" xfId="11627" xr:uid="{00000000-0005-0000-0000-00004E290000}"/>
    <cellStyle name="Normal 12 2 5 3" xfId="11628" xr:uid="{00000000-0005-0000-0000-00004F290000}"/>
    <cellStyle name="Normal 12 2 5 3 2" xfId="11629" xr:uid="{00000000-0005-0000-0000-000050290000}"/>
    <cellStyle name="Normal 12 2 5 4" xfId="11630" xr:uid="{00000000-0005-0000-0000-000051290000}"/>
    <cellStyle name="Normal 12 2 6" xfId="11631" xr:uid="{00000000-0005-0000-0000-000052290000}"/>
    <cellStyle name="Normal 12 2 6 2" xfId="11632" xr:uid="{00000000-0005-0000-0000-000053290000}"/>
    <cellStyle name="Normal 12 2 6 2 2" xfId="11633" xr:uid="{00000000-0005-0000-0000-000054290000}"/>
    <cellStyle name="Normal 12 2 6 3" xfId="11634" xr:uid="{00000000-0005-0000-0000-000055290000}"/>
    <cellStyle name="Normal 12 2 7" xfId="11635" xr:uid="{00000000-0005-0000-0000-000056290000}"/>
    <cellStyle name="Normal 12 2 7 2" xfId="11636" xr:uid="{00000000-0005-0000-0000-000057290000}"/>
    <cellStyle name="Normal 12 3" xfId="7346" xr:uid="{00000000-0005-0000-0000-000058290000}"/>
    <cellStyle name="Normal 12 3 2" xfId="11637" xr:uid="{00000000-0005-0000-0000-000059290000}"/>
    <cellStyle name="Normal 12 3 2 2" xfId="11638" xr:uid="{00000000-0005-0000-0000-00005A290000}"/>
    <cellStyle name="Normal 12 3 2 2 2" xfId="11639" xr:uid="{00000000-0005-0000-0000-00005B290000}"/>
    <cellStyle name="Normal 12 3 2 2 2 2" xfId="11640" xr:uid="{00000000-0005-0000-0000-00005C290000}"/>
    <cellStyle name="Normal 12 3 2 2 2 2 2" xfId="11641" xr:uid="{00000000-0005-0000-0000-00005D290000}"/>
    <cellStyle name="Normal 12 3 2 2 2 2 2 2" xfId="11642" xr:uid="{00000000-0005-0000-0000-00005E290000}"/>
    <cellStyle name="Normal 12 3 2 2 2 2 3" xfId="11643" xr:uid="{00000000-0005-0000-0000-00005F290000}"/>
    <cellStyle name="Normal 12 3 2 2 2 3" xfId="11644" xr:uid="{00000000-0005-0000-0000-000060290000}"/>
    <cellStyle name="Normal 12 3 2 2 2 3 2" xfId="11645" xr:uid="{00000000-0005-0000-0000-000061290000}"/>
    <cellStyle name="Normal 12 3 2 2 2 4" xfId="11646" xr:uid="{00000000-0005-0000-0000-000062290000}"/>
    <cellStyle name="Normal 12 3 2 2 3" xfId="11647" xr:uid="{00000000-0005-0000-0000-000063290000}"/>
    <cellStyle name="Normal 12 3 2 2 3 2" xfId="11648" xr:uid="{00000000-0005-0000-0000-000064290000}"/>
    <cellStyle name="Normal 12 3 2 2 3 2 2" xfId="11649" xr:uid="{00000000-0005-0000-0000-000065290000}"/>
    <cellStyle name="Normal 12 3 2 2 3 2 2 2" xfId="11650" xr:uid="{00000000-0005-0000-0000-000066290000}"/>
    <cellStyle name="Normal 12 3 2 2 3 2 3" xfId="11651" xr:uid="{00000000-0005-0000-0000-000067290000}"/>
    <cellStyle name="Normal 12 3 2 2 3 3" xfId="11652" xr:uid="{00000000-0005-0000-0000-000068290000}"/>
    <cellStyle name="Normal 12 3 2 2 3 3 2" xfId="11653" xr:uid="{00000000-0005-0000-0000-000069290000}"/>
    <cellStyle name="Normal 12 3 2 2 3 4" xfId="11654" xr:uid="{00000000-0005-0000-0000-00006A290000}"/>
    <cellStyle name="Normal 12 3 2 2 4" xfId="11655" xr:uid="{00000000-0005-0000-0000-00006B290000}"/>
    <cellStyle name="Normal 12 3 2 2 4 2" xfId="11656" xr:uid="{00000000-0005-0000-0000-00006C290000}"/>
    <cellStyle name="Normal 12 3 2 2 4 2 2" xfId="11657" xr:uid="{00000000-0005-0000-0000-00006D290000}"/>
    <cellStyle name="Normal 12 3 2 2 4 3" xfId="11658" xr:uid="{00000000-0005-0000-0000-00006E290000}"/>
    <cellStyle name="Normal 12 3 2 2 5" xfId="11659" xr:uid="{00000000-0005-0000-0000-00006F290000}"/>
    <cellStyle name="Normal 12 3 2 2 5 2" xfId="11660" xr:uid="{00000000-0005-0000-0000-000070290000}"/>
    <cellStyle name="Normal 12 3 2 2 6" xfId="11661" xr:uid="{00000000-0005-0000-0000-000071290000}"/>
    <cellStyle name="Normal 12 3 2 3" xfId="11662" xr:uid="{00000000-0005-0000-0000-000072290000}"/>
    <cellStyle name="Normal 12 3 2 3 2" xfId="11663" xr:uid="{00000000-0005-0000-0000-000073290000}"/>
    <cellStyle name="Normal 12 3 2 3 2 2" xfId="11664" xr:uid="{00000000-0005-0000-0000-000074290000}"/>
    <cellStyle name="Normal 12 3 2 3 2 2 2" xfId="11665" xr:uid="{00000000-0005-0000-0000-000075290000}"/>
    <cellStyle name="Normal 12 3 2 3 2 3" xfId="11666" xr:uid="{00000000-0005-0000-0000-000076290000}"/>
    <cellStyle name="Normal 12 3 2 3 3" xfId="11667" xr:uid="{00000000-0005-0000-0000-000077290000}"/>
    <cellStyle name="Normal 12 3 2 3 3 2" xfId="11668" xr:uid="{00000000-0005-0000-0000-000078290000}"/>
    <cellStyle name="Normal 12 3 2 3 4" xfId="11669" xr:uid="{00000000-0005-0000-0000-000079290000}"/>
    <cellStyle name="Normal 12 3 2 4" xfId="11670" xr:uid="{00000000-0005-0000-0000-00007A290000}"/>
    <cellStyle name="Normal 12 3 2 4 2" xfId="11671" xr:uid="{00000000-0005-0000-0000-00007B290000}"/>
    <cellStyle name="Normal 12 3 2 4 2 2" xfId="11672" xr:uid="{00000000-0005-0000-0000-00007C290000}"/>
    <cellStyle name="Normal 12 3 2 4 2 2 2" xfId="11673" xr:uid="{00000000-0005-0000-0000-00007D290000}"/>
    <cellStyle name="Normal 12 3 2 4 2 3" xfId="11674" xr:uid="{00000000-0005-0000-0000-00007E290000}"/>
    <cellStyle name="Normal 12 3 2 4 3" xfId="11675" xr:uid="{00000000-0005-0000-0000-00007F290000}"/>
    <cellStyle name="Normal 12 3 2 4 3 2" xfId="11676" xr:uid="{00000000-0005-0000-0000-000080290000}"/>
    <cellStyle name="Normal 12 3 2 4 4" xfId="11677" xr:uid="{00000000-0005-0000-0000-000081290000}"/>
    <cellStyle name="Normal 12 3 2 5" xfId="11678" xr:uid="{00000000-0005-0000-0000-000082290000}"/>
    <cellStyle name="Normal 12 3 2 5 2" xfId="11679" xr:uid="{00000000-0005-0000-0000-000083290000}"/>
    <cellStyle name="Normal 12 3 2 5 2 2" xfId="11680" xr:uid="{00000000-0005-0000-0000-000084290000}"/>
    <cellStyle name="Normal 12 3 2 5 3" xfId="11681" xr:uid="{00000000-0005-0000-0000-000085290000}"/>
    <cellStyle name="Normal 12 3 2 6" xfId="11682" xr:uid="{00000000-0005-0000-0000-000086290000}"/>
    <cellStyle name="Normal 12 3 2 6 2" xfId="11683" xr:uid="{00000000-0005-0000-0000-000087290000}"/>
    <cellStyle name="Normal 12 3 2 7" xfId="11684" xr:uid="{00000000-0005-0000-0000-000088290000}"/>
    <cellStyle name="Normal 12 3 3" xfId="11685" xr:uid="{00000000-0005-0000-0000-000089290000}"/>
    <cellStyle name="Normal 12 3 3 2" xfId="11686" xr:uid="{00000000-0005-0000-0000-00008A290000}"/>
    <cellStyle name="Normal 12 3 3 2 2" xfId="11687" xr:uid="{00000000-0005-0000-0000-00008B290000}"/>
    <cellStyle name="Normal 12 3 3 2 2 2" xfId="11688" xr:uid="{00000000-0005-0000-0000-00008C290000}"/>
    <cellStyle name="Normal 12 3 3 2 2 2 2" xfId="11689" xr:uid="{00000000-0005-0000-0000-00008D290000}"/>
    <cellStyle name="Normal 12 3 3 2 2 3" xfId="11690" xr:uid="{00000000-0005-0000-0000-00008E290000}"/>
    <cellStyle name="Normal 12 3 3 2 3" xfId="11691" xr:uid="{00000000-0005-0000-0000-00008F290000}"/>
    <cellStyle name="Normal 12 3 3 2 3 2" xfId="11692" xr:uid="{00000000-0005-0000-0000-000090290000}"/>
    <cellStyle name="Normal 12 3 3 2 4" xfId="11693" xr:uid="{00000000-0005-0000-0000-000091290000}"/>
    <cellStyle name="Normal 12 3 3 3" xfId="11694" xr:uid="{00000000-0005-0000-0000-000092290000}"/>
    <cellStyle name="Normal 12 3 3 3 2" xfId="11695" xr:uid="{00000000-0005-0000-0000-000093290000}"/>
    <cellStyle name="Normal 12 3 3 3 2 2" xfId="11696" xr:uid="{00000000-0005-0000-0000-000094290000}"/>
    <cellStyle name="Normal 12 3 3 3 2 2 2" xfId="11697" xr:uid="{00000000-0005-0000-0000-000095290000}"/>
    <cellStyle name="Normal 12 3 3 3 2 3" xfId="11698" xr:uid="{00000000-0005-0000-0000-000096290000}"/>
    <cellStyle name="Normal 12 3 3 3 3" xfId="11699" xr:uid="{00000000-0005-0000-0000-000097290000}"/>
    <cellStyle name="Normal 12 3 3 3 3 2" xfId="11700" xr:uid="{00000000-0005-0000-0000-000098290000}"/>
    <cellStyle name="Normal 12 3 3 3 4" xfId="11701" xr:uid="{00000000-0005-0000-0000-000099290000}"/>
    <cellStyle name="Normal 12 3 3 4" xfId="11702" xr:uid="{00000000-0005-0000-0000-00009A290000}"/>
    <cellStyle name="Normal 12 3 3 4 2" xfId="11703" xr:uid="{00000000-0005-0000-0000-00009B290000}"/>
    <cellStyle name="Normal 12 3 3 4 2 2" xfId="11704" xr:uid="{00000000-0005-0000-0000-00009C290000}"/>
    <cellStyle name="Normal 12 3 3 4 3" xfId="11705" xr:uid="{00000000-0005-0000-0000-00009D290000}"/>
    <cellStyle name="Normal 12 3 3 5" xfId="11706" xr:uid="{00000000-0005-0000-0000-00009E290000}"/>
    <cellStyle name="Normal 12 3 3 5 2" xfId="11707" xr:uid="{00000000-0005-0000-0000-00009F290000}"/>
    <cellStyle name="Normal 12 3 3 6" xfId="11708" xr:uid="{00000000-0005-0000-0000-0000A0290000}"/>
    <cellStyle name="Normal 12 3 4" xfId="11709" xr:uid="{00000000-0005-0000-0000-0000A1290000}"/>
    <cellStyle name="Normal 12 3 4 2" xfId="11710" xr:uid="{00000000-0005-0000-0000-0000A2290000}"/>
    <cellStyle name="Normal 12 3 4 2 2" xfId="11711" xr:uid="{00000000-0005-0000-0000-0000A3290000}"/>
    <cellStyle name="Normal 12 3 4 2 2 2" xfId="11712" xr:uid="{00000000-0005-0000-0000-0000A4290000}"/>
    <cellStyle name="Normal 12 3 4 2 3" xfId="11713" xr:uid="{00000000-0005-0000-0000-0000A5290000}"/>
    <cellStyle name="Normal 12 3 4 3" xfId="11714" xr:uid="{00000000-0005-0000-0000-0000A6290000}"/>
    <cellStyle name="Normal 12 3 4 3 2" xfId="11715" xr:uid="{00000000-0005-0000-0000-0000A7290000}"/>
    <cellStyle name="Normal 12 3 4 4" xfId="11716" xr:uid="{00000000-0005-0000-0000-0000A8290000}"/>
    <cellStyle name="Normal 12 3 5" xfId="11717" xr:uid="{00000000-0005-0000-0000-0000A9290000}"/>
    <cellStyle name="Normal 12 3 5 2" xfId="11718" xr:uid="{00000000-0005-0000-0000-0000AA290000}"/>
    <cellStyle name="Normal 12 3 5 2 2" xfId="11719" xr:uid="{00000000-0005-0000-0000-0000AB290000}"/>
    <cellStyle name="Normal 12 3 5 2 2 2" xfId="11720" xr:uid="{00000000-0005-0000-0000-0000AC290000}"/>
    <cellStyle name="Normal 12 3 5 2 3" xfId="11721" xr:uid="{00000000-0005-0000-0000-0000AD290000}"/>
    <cellStyle name="Normal 12 3 5 3" xfId="11722" xr:uid="{00000000-0005-0000-0000-0000AE290000}"/>
    <cellStyle name="Normal 12 3 5 3 2" xfId="11723" xr:uid="{00000000-0005-0000-0000-0000AF290000}"/>
    <cellStyle name="Normal 12 3 5 4" xfId="11724" xr:uid="{00000000-0005-0000-0000-0000B0290000}"/>
    <cellStyle name="Normal 12 3 6" xfId="11725" xr:uid="{00000000-0005-0000-0000-0000B1290000}"/>
    <cellStyle name="Normal 12 3 6 2" xfId="11726" xr:uid="{00000000-0005-0000-0000-0000B2290000}"/>
    <cellStyle name="Normal 12 3 6 2 2" xfId="11727" xr:uid="{00000000-0005-0000-0000-0000B3290000}"/>
    <cellStyle name="Normal 12 3 6 3" xfId="11728" xr:uid="{00000000-0005-0000-0000-0000B4290000}"/>
    <cellStyle name="Normal 12 3 7" xfId="11729" xr:uid="{00000000-0005-0000-0000-0000B5290000}"/>
    <cellStyle name="Normal 12 3 7 2" xfId="11730" xr:uid="{00000000-0005-0000-0000-0000B6290000}"/>
    <cellStyle name="Normal 12 4" xfId="11731" xr:uid="{00000000-0005-0000-0000-0000B7290000}"/>
    <cellStyle name="Normal 12 5" xfId="11732" xr:uid="{00000000-0005-0000-0000-0000B8290000}"/>
    <cellStyle name="Normal 12 6" xfId="11733" xr:uid="{00000000-0005-0000-0000-0000B9290000}"/>
    <cellStyle name="Normal 12_cash flow_Aug_2nd Phase" xfId="4832" xr:uid="{00000000-0005-0000-0000-0000BA290000}"/>
    <cellStyle name="Normal 120" xfId="4833" xr:uid="{00000000-0005-0000-0000-0000BB290000}"/>
    <cellStyle name="Normal 120 2" xfId="11734" xr:uid="{00000000-0005-0000-0000-0000BC290000}"/>
    <cellStyle name="Normal 120 2 2" xfId="11735" xr:uid="{00000000-0005-0000-0000-0000BD290000}"/>
    <cellStyle name="Normal 120 2 2 2" xfId="11736" xr:uid="{00000000-0005-0000-0000-0000BE290000}"/>
    <cellStyle name="Normal 120 2 3" xfId="11737" xr:uid="{00000000-0005-0000-0000-0000BF290000}"/>
    <cellStyle name="Normal 120 3" xfId="11738" xr:uid="{00000000-0005-0000-0000-0000C0290000}"/>
    <cellStyle name="Normal 120 3 2" xfId="11739" xr:uid="{00000000-0005-0000-0000-0000C1290000}"/>
    <cellStyle name="Normal 120 4" xfId="11740" xr:uid="{00000000-0005-0000-0000-0000C2290000}"/>
    <cellStyle name="Normal 121" xfId="4834" xr:uid="{00000000-0005-0000-0000-0000C3290000}"/>
    <cellStyle name="Normal 121 2" xfId="11741" xr:uid="{00000000-0005-0000-0000-0000C4290000}"/>
    <cellStyle name="Normal 121 2 2" xfId="11742" xr:uid="{00000000-0005-0000-0000-0000C5290000}"/>
    <cellStyle name="Normal 121 2 2 2" xfId="11743" xr:uid="{00000000-0005-0000-0000-0000C6290000}"/>
    <cellStyle name="Normal 121 2 3" xfId="11744" xr:uid="{00000000-0005-0000-0000-0000C7290000}"/>
    <cellStyle name="Normal 121 3" xfId="11745" xr:uid="{00000000-0005-0000-0000-0000C8290000}"/>
    <cellStyle name="Normal 121 3 2" xfId="11746" xr:uid="{00000000-0005-0000-0000-0000C9290000}"/>
    <cellStyle name="Normal 122" xfId="4835" xr:uid="{00000000-0005-0000-0000-0000CA290000}"/>
    <cellStyle name="Normal 122 2" xfId="11747" xr:uid="{00000000-0005-0000-0000-0000CB290000}"/>
    <cellStyle name="Normal 122 2 2" xfId="11748" xr:uid="{00000000-0005-0000-0000-0000CC290000}"/>
    <cellStyle name="Normal 122 2 2 2" xfId="11749" xr:uid="{00000000-0005-0000-0000-0000CD290000}"/>
    <cellStyle name="Normal 122 2 3" xfId="11750" xr:uid="{00000000-0005-0000-0000-0000CE290000}"/>
    <cellStyle name="Normal 122 3" xfId="11751" xr:uid="{00000000-0005-0000-0000-0000CF290000}"/>
    <cellStyle name="Normal 122 3 2" xfId="11752" xr:uid="{00000000-0005-0000-0000-0000D0290000}"/>
    <cellStyle name="Normal 122 4" xfId="11753" xr:uid="{00000000-0005-0000-0000-0000D1290000}"/>
    <cellStyle name="Normal 123" xfId="4836" xr:uid="{00000000-0005-0000-0000-0000D2290000}"/>
    <cellStyle name="Normal 123 2" xfId="11754" xr:uid="{00000000-0005-0000-0000-0000D3290000}"/>
    <cellStyle name="Normal 123 2 2" xfId="11755" xr:uid="{00000000-0005-0000-0000-0000D4290000}"/>
    <cellStyle name="Normal 123 2 2 2" xfId="11756" xr:uid="{00000000-0005-0000-0000-0000D5290000}"/>
    <cellStyle name="Normal 123 3" xfId="11757" xr:uid="{00000000-0005-0000-0000-0000D6290000}"/>
    <cellStyle name="Normal 123 3 2" xfId="11758" xr:uid="{00000000-0005-0000-0000-0000D7290000}"/>
    <cellStyle name="Normal 124" xfId="4837" xr:uid="{00000000-0005-0000-0000-0000D8290000}"/>
    <cellStyle name="Normal 124 2" xfId="11759" xr:uid="{00000000-0005-0000-0000-0000D9290000}"/>
    <cellStyle name="Normal 124 2 2" xfId="11760" xr:uid="{00000000-0005-0000-0000-0000DA290000}"/>
    <cellStyle name="Normal 124 2 2 2" xfId="11761" xr:uid="{00000000-0005-0000-0000-0000DB290000}"/>
    <cellStyle name="Normal 124 2 3" xfId="11762" xr:uid="{00000000-0005-0000-0000-0000DC290000}"/>
    <cellStyle name="Normal 124 3" xfId="11763" xr:uid="{00000000-0005-0000-0000-0000DD290000}"/>
    <cellStyle name="Normal 124 3 2" xfId="11764" xr:uid="{00000000-0005-0000-0000-0000DE290000}"/>
    <cellStyle name="Normal 125" xfId="4838" xr:uid="{00000000-0005-0000-0000-0000DF290000}"/>
    <cellStyle name="Normal 125 2" xfId="11765" xr:uid="{00000000-0005-0000-0000-0000E0290000}"/>
    <cellStyle name="Normal 125 2 2" xfId="11766" xr:uid="{00000000-0005-0000-0000-0000E1290000}"/>
    <cellStyle name="Normal 125 2 2 2" xfId="11767" xr:uid="{00000000-0005-0000-0000-0000E2290000}"/>
    <cellStyle name="Normal 125 2 3" xfId="11768" xr:uid="{00000000-0005-0000-0000-0000E3290000}"/>
    <cellStyle name="Normal 125 3" xfId="11769" xr:uid="{00000000-0005-0000-0000-0000E4290000}"/>
    <cellStyle name="Normal 125 3 2" xfId="11770" xr:uid="{00000000-0005-0000-0000-0000E5290000}"/>
    <cellStyle name="Normal 126" xfId="4839" xr:uid="{00000000-0005-0000-0000-0000E6290000}"/>
    <cellStyle name="Normal 126 2" xfId="11771" xr:uid="{00000000-0005-0000-0000-0000E7290000}"/>
    <cellStyle name="Normal 127" xfId="4840" xr:uid="{00000000-0005-0000-0000-0000E8290000}"/>
    <cellStyle name="Normal 128" xfId="4841" xr:uid="{00000000-0005-0000-0000-0000E9290000}"/>
    <cellStyle name="Normal 128 2" xfId="11772" xr:uid="{00000000-0005-0000-0000-0000EA290000}"/>
    <cellStyle name="Normal 129" xfId="4842" xr:uid="{00000000-0005-0000-0000-0000EB290000}"/>
    <cellStyle name="Normal 13" xfId="2424" xr:uid="{00000000-0005-0000-0000-0000EC290000}"/>
    <cellStyle name="Normal 13 2" xfId="4843" xr:uid="{00000000-0005-0000-0000-0000ED290000}"/>
    <cellStyle name="Normal 13 3" xfId="4844" xr:uid="{00000000-0005-0000-0000-0000EE290000}"/>
    <cellStyle name="Normal 13 4" xfId="4845" xr:uid="{00000000-0005-0000-0000-0000EF290000}"/>
    <cellStyle name="Normal 13 5" xfId="7347" xr:uid="{00000000-0005-0000-0000-0000F0290000}"/>
    <cellStyle name="Normal 13 6" xfId="7348" xr:uid="{00000000-0005-0000-0000-0000F1290000}"/>
    <cellStyle name="Normal 13_Book1" xfId="4846" xr:uid="{00000000-0005-0000-0000-0000F2290000}"/>
    <cellStyle name="Normal 130" xfId="4847" xr:uid="{00000000-0005-0000-0000-0000F3290000}"/>
    <cellStyle name="Normal 131" xfId="4848" xr:uid="{00000000-0005-0000-0000-0000F4290000}"/>
    <cellStyle name="Normal 131 2" xfId="11773" xr:uid="{00000000-0005-0000-0000-0000F5290000}"/>
    <cellStyle name="Normal 132" xfId="4849" xr:uid="{00000000-0005-0000-0000-0000F6290000}"/>
    <cellStyle name="Normal 132 2" xfId="11774" xr:uid="{00000000-0005-0000-0000-0000F7290000}"/>
    <cellStyle name="Normal 132 2 2" xfId="11775" xr:uid="{00000000-0005-0000-0000-0000F8290000}"/>
    <cellStyle name="Normal 132 3" xfId="11776" xr:uid="{00000000-0005-0000-0000-0000F9290000}"/>
    <cellStyle name="Normal 133" xfId="4850" xr:uid="{00000000-0005-0000-0000-0000FA290000}"/>
    <cellStyle name="Normal 134" xfId="4851" xr:uid="{00000000-0005-0000-0000-0000FB290000}"/>
    <cellStyle name="Normal 134 2" xfId="11777" xr:uid="{00000000-0005-0000-0000-0000FC290000}"/>
    <cellStyle name="Normal 135" xfId="4852" xr:uid="{00000000-0005-0000-0000-0000FD290000}"/>
    <cellStyle name="Normal 136" xfId="4853" xr:uid="{00000000-0005-0000-0000-0000FE290000}"/>
    <cellStyle name="Normal 136 2" xfId="11778" xr:uid="{00000000-0005-0000-0000-0000FF290000}"/>
    <cellStyle name="Normal 137" xfId="4854" xr:uid="{00000000-0005-0000-0000-0000002A0000}"/>
    <cellStyle name="Normal 138" xfId="4855" xr:uid="{00000000-0005-0000-0000-0000012A0000}"/>
    <cellStyle name="Normal 139" xfId="4856" xr:uid="{00000000-0005-0000-0000-0000022A0000}"/>
    <cellStyle name="Normal 14" xfId="2460" xr:uid="{00000000-0005-0000-0000-0000032A0000}"/>
    <cellStyle name="Normal 14 10" xfId="11779" xr:uid="{00000000-0005-0000-0000-0000042A0000}"/>
    <cellStyle name="Normal 14 10 2" xfId="11780" xr:uid="{00000000-0005-0000-0000-0000052A0000}"/>
    <cellStyle name="Normal 14 10 2 2" xfId="11781" xr:uid="{00000000-0005-0000-0000-0000062A0000}"/>
    <cellStyle name="Normal 14 10 3" xfId="11782" xr:uid="{00000000-0005-0000-0000-0000072A0000}"/>
    <cellStyle name="Normal 14 11" xfId="11783" xr:uid="{00000000-0005-0000-0000-0000082A0000}"/>
    <cellStyle name="Normal 14 11 2" xfId="11784" xr:uid="{00000000-0005-0000-0000-0000092A0000}"/>
    <cellStyle name="Normal 14 2" xfId="4857" xr:uid="{00000000-0005-0000-0000-00000A2A0000}"/>
    <cellStyle name="Normal 14 2 2" xfId="7349" xr:uid="{00000000-0005-0000-0000-00000B2A0000}"/>
    <cellStyle name="Normal 14 2 2 2" xfId="7350" xr:uid="{00000000-0005-0000-0000-00000C2A0000}"/>
    <cellStyle name="Normal 14 2 2 2 2" xfId="8062" xr:uid="{00000000-0005-0000-0000-00000D2A0000}"/>
    <cellStyle name="Normal 14 2 2 2 2 2" xfId="8063" xr:uid="{00000000-0005-0000-0000-00000E2A0000}"/>
    <cellStyle name="Normal 14 2 2 2 2 2 2" xfId="11785" xr:uid="{00000000-0005-0000-0000-00000F2A0000}"/>
    <cellStyle name="Normal 14 2 2 2 2 2 2 2" xfId="11786" xr:uid="{00000000-0005-0000-0000-0000102A0000}"/>
    <cellStyle name="Normal 14 2 2 2 2 2 3" xfId="11787" xr:uid="{00000000-0005-0000-0000-0000112A0000}"/>
    <cellStyle name="Normal 14 2 2 2 2 3" xfId="11788" xr:uid="{00000000-0005-0000-0000-0000122A0000}"/>
    <cellStyle name="Normal 14 2 2 2 2 3 2" xfId="11789" xr:uid="{00000000-0005-0000-0000-0000132A0000}"/>
    <cellStyle name="Normal 14 2 2 2 2 4" xfId="11790" xr:uid="{00000000-0005-0000-0000-0000142A0000}"/>
    <cellStyle name="Normal 14 2 2 2 3" xfId="11791" xr:uid="{00000000-0005-0000-0000-0000152A0000}"/>
    <cellStyle name="Normal 14 2 2 2 3 2" xfId="11792" xr:uid="{00000000-0005-0000-0000-0000162A0000}"/>
    <cellStyle name="Normal 14 2 2 2 3 2 2" xfId="11793" xr:uid="{00000000-0005-0000-0000-0000172A0000}"/>
    <cellStyle name="Normal 14 2 2 2 3 2 2 2" xfId="11794" xr:uid="{00000000-0005-0000-0000-0000182A0000}"/>
    <cellStyle name="Normal 14 2 2 2 3 2 3" xfId="11795" xr:uid="{00000000-0005-0000-0000-0000192A0000}"/>
    <cellStyle name="Normal 14 2 2 2 3 3" xfId="11796" xr:uid="{00000000-0005-0000-0000-00001A2A0000}"/>
    <cellStyle name="Normal 14 2 2 2 3 3 2" xfId="11797" xr:uid="{00000000-0005-0000-0000-00001B2A0000}"/>
    <cellStyle name="Normal 14 2 2 2 3 4" xfId="11798" xr:uid="{00000000-0005-0000-0000-00001C2A0000}"/>
    <cellStyle name="Normal 14 2 2 2 4" xfId="11799" xr:uid="{00000000-0005-0000-0000-00001D2A0000}"/>
    <cellStyle name="Normal 14 2 2 2 4 2" xfId="11800" xr:uid="{00000000-0005-0000-0000-00001E2A0000}"/>
    <cellStyle name="Normal 14 2 2 2 4 2 2" xfId="11801" xr:uid="{00000000-0005-0000-0000-00001F2A0000}"/>
    <cellStyle name="Normal 14 2 2 2 4 3" xfId="11802" xr:uid="{00000000-0005-0000-0000-0000202A0000}"/>
    <cellStyle name="Normal 14 2 2 2 5" xfId="11803" xr:uid="{00000000-0005-0000-0000-0000212A0000}"/>
    <cellStyle name="Normal 14 2 2 2 5 2" xfId="11804" xr:uid="{00000000-0005-0000-0000-0000222A0000}"/>
    <cellStyle name="Normal 14 2 2 3" xfId="7351" xr:uid="{00000000-0005-0000-0000-0000232A0000}"/>
    <cellStyle name="Normal 14 2 2 3 2" xfId="11805" xr:uid="{00000000-0005-0000-0000-0000242A0000}"/>
    <cellStyle name="Normal 14 2 2 3 2 2" xfId="11806" xr:uid="{00000000-0005-0000-0000-0000252A0000}"/>
    <cellStyle name="Normal 14 2 2 3 2 2 2" xfId="11807" xr:uid="{00000000-0005-0000-0000-0000262A0000}"/>
    <cellStyle name="Normal 14 2 2 3 2 3" xfId="11808" xr:uid="{00000000-0005-0000-0000-0000272A0000}"/>
    <cellStyle name="Normal 14 2 2 3 3" xfId="11809" xr:uid="{00000000-0005-0000-0000-0000282A0000}"/>
    <cellStyle name="Normal 14 2 2 3 3 2" xfId="11810" xr:uid="{00000000-0005-0000-0000-0000292A0000}"/>
    <cellStyle name="Normal 14 2 2 4" xfId="7352" xr:uid="{00000000-0005-0000-0000-00002A2A0000}"/>
    <cellStyle name="Normal 14 2 2 4 2" xfId="11811" xr:uid="{00000000-0005-0000-0000-00002B2A0000}"/>
    <cellStyle name="Normal 14 2 2 4 2 2" xfId="11812" xr:uid="{00000000-0005-0000-0000-00002C2A0000}"/>
    <cellStyle name="Normal 14 2 2 4 2 2 2" xfId="11813" xr:uid="{00000000-0005-0000-0000-00002D2A0000}"/>
    <cellStyle name="Normal 14 2 2 4 2 3" xfId="11814" xr:uid="{00000000-0005-0000-0000-00002E2A0000}"/>
    <cellStyle name="Normal 14 2 2 4 3" xfId="11815" xr:uid="{00000000-0005-0000-0000-00002F2A0000}"/>
    <cellStyle name="Normal 14 2 2 4 3 2" xfId="11816" xr:uid="{00000000-0005-0000-0000-0000302A0000}"/>
    <cellStyle name="Normal 14 2 2 5" xfId="8064" xr:uid="{00000000-0005-0000-0000-0000312A0000}"/>
    <cellStyle name="Normal 14 2 2 5 2" xfId="11817" xr:uid="{00000000-0005-0000-0000-0000322A0000}"/>
    <cellStyle name="Normal 14 2 2 5 2 2" xfId="11818" xr:uid="{00000000-0005-0000-0000-0000332A0000}"/>
    <cellStyle name="Normal 14 2 2 5 3" xfId="11819" xr:uid="{00000000-0005-0000-0000-0000342A0000}"/>
    <cellStyle name="Normal 14 2 2 6" xfId="11820" xr:uid="{00000000-0005-0000-0000-0000352A0000}"/>
    <cellStyle name="Normal 14 2 2 6 2" xfId="11821" xr:uid="{00000000-0005-0000-0000-0000362A0000}"/>
    <cellStyle name="Normal 14 2 2 7" xfId="11822" xr:uid="{00000000-0005-0000-0000-0000372A0000}"/>
    <cellStyle name="Normal 14 2 2 7 2" xfId="11823" xr:uid="{00000000-0005-0000-0000-0000382A0000}"/>
    <cellStyle name="Normal 14 2 2 7 3" xfId="11824" xr:uid="{00000000-0005-0000-0000-0000392A0000}"/>
    <cellStyle name="Normal 14 2 2 7 4" xfId="11825" xr:uid="{00000000-0005-0000-0000-00003A2A0000}"/>
    <cellStyle name="Normal 14 2 2 7 5" xfId="11826" xr:uid="{00000000-0005-0000-0000-00003B2A0000}"/>
    <cellStyle name="Normal 14 2 2 8" xfId="11827" xr:uid="{00000000-0005-0000-0000-00003C2A0000}"/>
    <cellStyle name="Normal 14 2 2 9" xfId="11828" xr:uid="{00000000-0005-0000-0000-00003D2A0000}"/>
    <cellStyle name="Normal 14 2 2 9 2" xfId="11829" xr:uid="{00000000-0005-0000-0000-00003E2A0000}"/>
    <cellStyle name="Normal 14 2 2 9 2 4" xfId="19453" xr:uid="{00000000-0005-0000-0000-00003F2A0000}"/>
    <cellStyle name="Normal 14 2 3" xfId="7353" xr:uid="{00000000-0005-0000-0000-0000402A0000}"/>
    <cellStyle name="Normal 14 2 3 2" xfId="11830" xr:uid="{00000000-0005-0000-0000-0000412A0000}"/>
    <cellStyle name="Normal 14 2 3 2 2" xfId="11831" xr:uid="{00000000-0005-0000-0000-0000422A0000}"/>
    <cellStyle name="Normal 14 2 3 2 2 2" xfId="11832" xr:uid="{00000000-0005-0000-0000-0000432A0000}"/>
    <cellStyle name="Normal 14 2 3 2 2 2 2" xfId="11833" xr:uid="{00000000-0005-0000-0000-0000442A0000}"/>
    <cellStyle name="Normal 14 2 3 2 2 2 2 2" xfId="11834" xr:uid="{00000000-0005-0000-0000-0000452A0000}"/>
    <cellStyle name="Normal 14 2 3 2 2 2 3" xfId="11835" xr:uid="{00000000-0005-0000-0000-0000462A0000}"/>
    <cellStyle name="Normal 14 2 3 2 2 3" xfId="11836" xr:uid="{00000000-0005-0000-0000-0000472A0000}"/>
    <cellStyle name="Normal 14 2 3 2 2 3 2" xfId="11837" xr:uid="{00000000-0005-0000-0000-0000482A0000}"/>
    <cellStyle name="Normal 14 2 3 2 2 4" xfId="11838" xr:uid="{00000000-0005-0000-0000-0000492A0000}"/>
    <cellStyle name="Normal 14 2 3 2 3" xfId="11839" xr:uid="{00000000-0005-0000-0000-00004A2A0000}"/>
    <cellStyle name="Normal 14 2 3 2 3 2" xfId="11840" xr:uid="{00000000-0005-0000-0000-00004B2A0000}"/>
    <cellStyle name="Normal 14 2 3 2 3 2 2" xfId="11841" xr:uid="{00000000-0005-0000-0000-00004C2A0000}"/>
    <cellStyle name="Normal 14 2 3 2 3 2 2 2" xfId="11842" xr:uid="{00000000-0005-0000-0000-00004D2A0000}"/>
    <cellStyle name="Normal 14 2 3 2 3 2 3" xfId="11843" xr:uid="{00000000-0005-0000-0000-00004E2A0000}"/>
    <cellStyle name="Normal 14 2 3 2 3 3" xfId="11844" xr:uid="{00000000-0005-0000-0000-00004F2A0000}"/>
    <cellStyle name="Normal 14 2 3 2 3 3 2" xfId="11845" xr:uid="{00000000-0005-0000-0000-0000502A0000}"/>
    <cellStyle name="Normal 14 2 3 2 3 4" xfId="11846" xr:uid="{00000000-0005-0000-0000-0000512A0000}"/>
    <cellStyle name="Normal 14 2 3 2 4" xfId="11847" xr:uid="{00000000-0005-0000-0000-0000522A0000}"/>
    <cellStyle name="Normal 14 2 3 2 4 2" xfId="11848" xr:uid="{00000000-0005-0000-0000-0000532A0000}"/>
    <cellStyle name="Normal 14 2 3 2 4 2 2" xfId="11849" xr:uid="{00000000-0005-0000-0000-0000542A0000}"/>
    <cellStyle name="Normal 14 2 3 2 4 3" xfId="11850" xr:uid="{00000000-0005-0000-0000-0000552A0000}"/>
    <cellStyle name="Normal 14 2 3 2 5" xfId="11851" xr:uid="{00000000-0005-0000-0000-0000562A0000}"/>
    <cellStyle name="Normal 14 2 3 2 5 2" xfId="11852" xr:uid="{00000000-0005-0000-0000-0000572A0000}"/>
    <cellStyle name="Normal 14 2 3 2 6" xfId="11853" xr:uid="{00000000-0005-0000-0000-0000582A0000}"/>
    <cellStyle name="Normal 14 2 3 3" xfId="11854" xr:uid="{00000000-0005-0000-0000-0000592A0000}"/>
    <cellStyle name="Normal 14 2 3 3 2" xfId="11855" xr:uid="{00000000-0005-0000-0000-00005A2A0000}"/>
    <cellStyle name="Normal 14 2 3 3 2 2" xfId="11856" xr:uid="{00000000-0005-0000-0000-00005B2A0000}"/>
    <cellStyle name="Normal 14 2 3 3 2 2 2" xfId="11857" xr:uid="{00000000-0005-0000-0000-00005C2A0000}"/>
    <cellStyle name="Normal 14 2 3 3 2 3" xfId="11858" xr:uid="{00000000-0005-0000-0000-00005D2A0000}"/>
    <cellStyle name="Normal 14 2 3 3 3" xfId="11859" xr:uid="{00000000-0005-0000-0000-00005E2A0000}"/>
    <cellStyle name="Normal 14 2 3 3 3 2" xfId="11860" xr:uid="{00000000-0005-0000-0000-00005F2A0000}"/>
    <cellStyle name="Normal 14 2 3 3 4" xfId="11861" xr:uid="{00000000-0005-0000-0000-0000602A0000}"/>
    <cellStyle name="Normal 14 2 3 4" xfId="11862" xr:uid="{00000000-0005-0000-0000-0000612A0000}"/>
    <cellStyle name="Normal 14 2 3 4 2" xfId="11863" xr:uid="{00000000-0005-0000-0000-0000622A0000}"/>
    <cellStyle name="Normal 14 2 3 4 2 2" xfId="11864" xr:uid="{00000000-0005-0000-0000-0000632A0000}"/>
    <cellStyle name="Normal 14 2 3 4 2 2 2" xfId="11865" xr:uid="{00000000-0005-0000-0000-0000642A0000}"/>
    <cellStyle name="Normal 14 2 3 4 2 3" xfId="11866" xr:uid="{00000000-0005-0000-0000-0000652A0000}"/>
    <cellStyle name="Normal 14 2 3 4 3" xfId="11867" xr:uid="{00000000-0005-0000-0000-0000662A0000}"/>
    <cellStyle name="Normal 14 2 3 4 3 2" xfId="11868" xr:uid="{00000000-0005-0000-0000-0000672A0000}"/>
    <cellStyle name="Normal 14 2 3 4 4" xfId="11869" xr:uid="{00000000-0005-0000-0000-0000682A0000}"/>
    <cellStyle name="Normal 14 2 3 5" xfId="11870" xr:uid="{00000000-0005-0000-0000-0000692A0000}"/>
    <cellStyle name="Normal 14 2 3 5 2" xfId="11871" xr:uid="{00000000-0005-0000-0000-00006A2A0000}"/>
    <cellStyle name="Normal 14 2 3 5 2 2" xfId="11872" xr:uid="{00000000-0005-0000-0000-00006B2A0000}"/>
    <cellStyle name="Normal 14 2 3 5 3" xfId="11873" xr:uid="{00000000-0005-0000-0000-00006C2A0000}"/>
    <cellStyle name="Normal 14 2 3 6" xfId="11874" xr:uid="{00000000-0005-0000-0000-00006D2A0000}"/>
    <cellStyle name="Normal 14 2 3 6 2" xfId="11875" xr:uid="{00000000-0005-0000-0000-00006E2A0000}"/>
    <cellStyle name="Normal 14 2 3 7" xfId="11876" xr:uid="{00000000-0005-0000-0000-00006F2A0000}"/>
    <cellStyle name="Normal 14 2 4" xfId="7354" xr:uid="{00000000-0005-0000-0000-0000702A0000}"/>
    <cellStyle name="Normal 14 2 4 2" xfId="11877" xr:uid="{00000000-0005-0000-0000-0000712A0000}"/>
    <cellStyle name="Normal 14 2 4 2 2" xfId="11878" xr:uid="{00000000-0005-0000-0000-0000722A0000}"/>
    <cellStyle name="Normal 14 2 4 2 2 2" xfId="11879" xr:uid="{00000000-0005-0000-0000-0000732A0000}"/>
    <cellStyle name="Normal 14 2 4 2 2 2 2" xfId="11880" xr:uid="{00000000-0005-0000-0000-0000742A0000}"/>
    <cellStyle name="Normal 14 2 4 2 2 3" xfId="11881" xr:uid="{00000000-0005-0000-0000-0000752A0000}"/>
    <cellStyle name="Normal 14 2 4 2 3" xfId="11882" xr:uid="{00000000-0005-0000-0000-0000762A0000}"/>
    <cellStyle name="Normal 14 2 4 2 3 2" xfId="11883" xr:uid="{00000000-0005-0000-0000-0000772A0000}"/>
    <cellStyle name="Normal 14 2 4 2 4" xfId="11884" xr:uid="{00000000-0005-0000-0000-0000782A0000}"/>
    <cellStyle name="Normal 14 2 4 3" xfId="11885" xr:uid="{00000000-0005-0000-0000-0000792A0000}"/>
    <cellStyle name="Normal 14 2 4 3 2" xfId="11886" xr:uid="{00000000-0005-0000-0000-00007A2A0000}"/>
    <cellStyle name="Normal 14 2 4 3 2 2" xfId="11887" xr:uid="{00000000-0005-0000-0000-00007B2A0000}"/>
    <cellStyle name="Normal 14 2 4 3 2 2 2" xfId="11888" xr:uid="{00000000-0005-0000-0000-00007C2A0000}"/>
    <cellStyle name="Normal 14 2 4 3 2 3" xfId="11889" xr:uid="{00000000-0005-0000-0000-00007D2A0000}"/>
    <cellStyle name="Normal 14 2 4 3 3" xfId="11890" xr:uid="{00000000-0005-0000-0000-00007E2A0000}"/>
    <cellStyle name="Normal 14 2 4 3 3 2" xfId="11891" xr:uid="{00000000-0005-0000-0000-00007F2A0000}"/>
    <cellStyle name="Normal 14 2 4 3 4" xfId="11892" xr:uid="{00000000-0005-0000-0000-0000802A0000}"/>
    <cellStyle name="Normal 14 2 4 4" xfId="11893" xr:uid="{00000000-0005-0000-0000-0000812A0000}"/>
    <cellStyle name="Normal 14 2 4 4 2" xfId="11894" xr:uid="{00000000-0005-0000-0000-0000822A0000}"/>
    <cellStyle name="Normal 14 2 4 4 2 2" xfId="11895" xr:uid="{00000000-0005-0000-0000-0000832A0000}"/>
    <cellStyle name="Normal 14 2 4 4 3" xfId="11896" xr:uid="{00000000-0005-0000-0000-0000842A0000}"/>
    <cellStyle name="Normal 14 2 4 5" xfId="11897" xr:uid="{00000000-0005-0000-0000-0000852A0000}"/>
    <cellStyle name="Normal 14 2 4 5 2" xfId="11898" xr:uid="{00000000-0005-0000-0000-0000862A0000}"/>
    <cellStyle name="Normal 14 2 4 6" xfId="11899" xr:uid="{00000000-0005-0000-0000-0000872A0000}"/>
    <cellStyle name="Normal 14 2 5" xfId="7355" xr:uid="{00000000-0005-0000-0000-0000882A0000}"/>
    <cellStyle name="Normal 14 2 5 2" xfId="11900" xr:uid="{00000000-0005-0000-0000-0000892A0000}"/>
    <cellStyle name="Normal 14 2 5 2 2" xfId="11901" xr:uid="{00000000-0005-0000-0000-00008A2A0000}"/>
    <cellStyle name="Normal 14 2 5 2 2 2" xfId="11902" xr:uid="{00000000-0005-0000-0000-00008B2A0000}"/>
    <cellStyle name="Normal 14 2 5 2 3" xfId="11903" xr:uid="{00000000-0005-0000-0000-00008C2A0000}"/>
    <cellStyle name="Normal 14 2 5 3" xfId="11904" xr:uid="{00000000-0005-0000-0000-00008D2A0000}"/>
    <cellStyle name="Normal 14 2 5 3 2" xfId="11905" xr:uid="{00000000-0005-0000-0000-00008E2A0000}"/>
    <cellStyle name="Normal 14 2 6" xfId="7356" xr:uid="{00000000-0005-0000-0000-00008F2A0000}"/>
    <cellStyle name="Normal 14 2 6 2" xfId="11906" xr:uid="{00000000-0005-0000-0000-0000902A0000}"/>
    <cellStyle name="Normal 14 2 6 2 2" xfId="11907" xr:uid="{00000000-0005-0000-0000-0000912A0000}"/>
    <cellStyle name="Normal 14 2 6 2 2 2" xfId="11908" xr:uid="{00000000-0005-0000-0000-0000922A0000}"/>
    <cellStyle name="Normal 14 2 6 2 3" xfId="11909" xr:uid="{00000000-0005-0000-0000-0000932A0000}"/>
    <cellStyle name="Normal 14 2 6 3" xfId="11910" xr:uid="{00000000-0005-0000-0000-0000942A0000}"/>
    <cellStyle name="Normal 14 2 6 3 2" xfId="11911" xr:uid="{00000000-0005-0000-0000-0000952A0000}"/>
    <cellStyle name="Normal 14 2 6 4" xfId="11912" xr:uid="{00000000-0005-0000-0000-0000962A0000}"/>
    <cellStyle name="Normal 14 2 7" xfId="8065" xr:uid="{00000000-0005-0000-0000-0000972A0000}"/>
    <cellStyle name="Normal 14 2 7 2" xfId="11913" xr:uid="{00000000-0005-0000-0000-0000982A0000}"/>
    <cellStyle name="Normal 14 2 7 2 2" xfId="11914" xr:uid="{00000000-0005-0000-0000-0000992A0000}"/>
    <cellStyle name="Normal 14 2 7 3" xfId="11915" xr:uid="{00000000-0005-0000-0000-00009A2A0000}"/>
    <cellStyle name="Normal 14 2 8" xfId="11916" xr:uid="{00000000-0005-0000-0000-00009B2A0000}"/>
    <cellStyle name="Normal 14 2 8 2" xfId="11917" xr:uid="{00000000-0005-0000-0000-00009C2A0000}"/>
    <cellStyle name="Normal 14 3" xfId="4858" xr:uid="{00000000-0005-0000-0000-00009D2A0000}"/>
    <cellStyle name="Normal 14 3 2" xfId="4859" xr:uid="{00000000-0005-0000-0000-00009E2A0000}"/>
    <cellStyle name="Normal 14 3 2 2" xfId="11918" xr:uid="{00000000-0005-0000-0000-00009F2A0000}"/>
    <cellStyle name="Normal 14 3 2 2 2" xfId="11919" xr:uid="{00000000-0005-0000-0000-0000A02A0000}"/>
    <cellStyle name="Normal 14 3 2 2 2 2" xfId="11920" xr:uid="{00000000-0005-0000-0000-0000A12A0000}"/>
    <cellStyle name="Normal 14 3 2 2 2 2 2" xfId="11921" xr:uid="{00000000-0005-0000-0000-0000A22A0000}"/>
    <cellStyle name="Normal 14 3 2 2 2 2 2 2" xfId="11922" xr:uid="{00000000-0005-0000-0000-0000A32A0000}"/>
    <cellStyle name="Normal 14 3 2 2 2 2 3" xfId="11923" xr:uid="{00000000-0005-0000-0000-0000A42A0000}"/>
    <cellStyle name="Normal 14 3 2 2 2 3" xfId="11924" xr:uid="{00000000-0005-0000-0000-0000A52A0000}"/>
    <cellStyle name="Normal 14 3 2 2 2 3 2" xfId="11925" xr:uid="{00000000-0005-0000-0000-0000A62A0000}"/>
    <cellStyle name="Normal 14 3 2 2 2 4" xfId="11926" xr:uid="{00000000-0005-0000-0000-0000A72A0000}"/>
    <cellStyle name="Normal 14 3 2 2 3" xfId="11927" xr:uid="{00000000-0005-0000-0000-0000A82A0000}"/>
    <cellStyle name="Normal 14 3 2 2 3 2" xfId="11928" xr:uid="{00000000-0005-0000-0000-0000A92A0000}"/>
    <cellStyle name="Normal 14 3 2 2 3 2 2" xfId="11929" xr:uid="{00000000-0005-0000-0000-0000AA2A0000}"/>
    <cellStyle name="Normal 14 3 2 2 3 2 2 2" xfId="11930" xr:uid="{00000000-0005-0000-0000-0000AB2A0000}"/>
    <cellStyle name="Normal 14 3 2 2 3 2 3" xfId="11931" xr:uid="{00000000-0005-0000-0000-0000AC2A0000}"/>
    <cellStyle name="Normal 14 3 2 2 3 3" xfId="11932" xr:uid="{00000000-0005-0000-0000-0000AD2A0000}"/>
    <cellStyle name="Normal 14 3 2 2 3 3 2" xfId="11933" xr:uid="{00000000-0005-0000-0000-0000AE2A0000}"/>
    <cellStyle name="Normal 14 3 2 2 3 4" xfId="11934" xr:uid="{00000000-0005-0000-0000-0000AF2A0000}"/>
    <cellStyle name="Normal 14 3 2 2 4" xfId="11935" xr:uid="{00000000-0005-0000-0000-0000B02A0000}"/>
    <cellStyle name="Normal 14 3 2 2 4 2" xfId="11936" xr:uid="{00000000-0005-0000-0000-0000B12A0000}"/>
    <cellStyle name="Normal 14 3 2 2 4 2 2" xfId="11937" xr:uid="{00000000-0005-0000-0000-0000B22A0000}"/>
    <cellStyle name="Normal 14 3 2 2 4 3" xfId="11938" xr:uid="{00000000-0005-0000-0000-0000B32A0000}"/>
    <cellStyle name="Normal 14 3 2 2 5" xfId="11939" xr:uid="{00000000-0005-0000-0000-0000B42A0000}"/>
    <cellStyle name="Normal 14 3 2 2 5 2" xfId="11940" xr:uid="{00000000-0005-0000-0000-0000B52A0000}"/>
    <cellStyle name="Normal 14 3 2 2 6" xfId="11941" xr:uid="{00000000-0005-0000-0000-0000B62A0000}"/>
    <cellStyle name="Normal 14 3 2 3" xfId="11942" xr:uid="{00000000-0005-0000-0000-0000B72A0000}"/>
    <cellStyle name="Normal 14 3 2 3 2" xfId="11943" xr:uid="{00000000-0005-0000-0000-0000B82A0000}"/>
    <cellStyle name="Normal 14 3 2 3 2 2" xfId="11944" xr:uid="{00000000-0005-0000-0000-0000B92A0000}"/>
    <cellStyle name="Normal 14 3 2 3 2 2 2" xfId="11945" xr:uid="{00000000-0005-0000-0000-0000BA2A0000}"/>
    <cellStyle name="Normal 14 3 2 3 2 3" xfId="11946" xr:uid="{00000000-0005-0000-0000-0000BB2A0000}"/>
    <cellStyle name="Normal 14 3 2 3 3" xfId="11947" xr:uid="{00000000-0005-0000-0000-0000BC2A0000}"/>
    <cellStyle name="Normal 14 3 2 3 3 2" xfId="11948" xr:uid="{00000000-0005-0000-0000-0000BD2A0000}"/>
    <cellStyle name="Normal 14 3 2 3 4" xfId="11949" xr:uid="{00000000-0005-0000-0000-0000BE2A0000}"/>
    <cellStyle name="Normal 14 3 2 4" xfId="11950" xr:uid="{00000000-0005-0000-0000-0000BF2A0000}"/>
    <cellStyle name="Normal 14 3 2 4 2" xfId="11951" xr:uid="{00000000-0005-0000-0000-0000C02A0000}"/>
    <cellStyle name="Normal 14 3 2 4 2 2" xfId="11952" xr:uid="{00000000-0005-0000-0000-0000C12A0000}"/>
    <cellStyle name="Normal 14 3 2 4 2 2 2" xfId="11953" xr:uid="{00000000-0005-0000-0000-0000C22A0000}"/>
    <cellStyle name="Normal 14 3 2 4 2 3" xfId="11954" xr:uid="{00000000-0005-0000-0000-0000C32A0000}"/>
    <cellStyle name="Normal 14 3 2 4 3" xfId="11955" xr:uid="{00000000-0005-0000-0000-0000C42A0000}"/>
    <cellStyle name="Normal 14 3 2 4 3 2" xfId="11956" xr:uid="{00000000-0005-0000-0000-0000C52A0000}"/>
    <cellStyle name="Normal 14 3 2 4 4" xfId="11957" xr:uid="{00000000-0005-0000-0000-0000C62A0000}"/>
    <cellStyle name="Normal 14 3 2 5" xfId="11958" xr:uid="{00000000-0005-0000-0000-0000C72A0000}"/>
    <cellStyle name="Normal 14 3 2 5 2" xfId="11959" xr:uid="{00000000-0005-0000-0000-0000C82A0000}"/>
    <cellStyle name="Normal 14 3 2 5 2 2" xfId="11960" xr:uid="{00000000-0005-0000-0000-0000C92A0000}"/>
    <cellStyle name="Normal 14 3 2 5 3" xfId="11961" xr:uid="{00000000-0005-0000-0000-0000CA2A0000}"/>
    <cellStyle name="Normal 14 3 2 6" xfId="11962" xr:uid="{00000000-0005-0000-0000-0000CB2A0000}"/>
    <cellStyle name="Normal 14 3 2 6 2" xfId="11963" xr:uid="{00000000-0005-0000-0000-0000CC2A0000}"/>
    <cellStyle name="Normal 14 3 2 7" xfId="11964" xr:uid="{00000000-0005-0000-0000-0000CD2A0000}"/>
    <cellStyle name="Normal 14 3 3" xfId="11965" xr:uid="{00000000-0005-0000-0000-0000CE2A0000}"/>
    <cellStyle name="Normal 14 3 3 2" xfId="11966" xr:uid="{00000000-0005-0000-0000-0000CF2A0000}"/>
    <cellStyle name="Normal 14 3 3 2 2" xfId="11967" xr:uid="{00000000-0005-0000-0000-0000D02A0000}"/>
    <cellStyle name="Normal 14 3 3 2 2 2" xfId="11968" xr:uid="{00000000-0005-0000-0000-0000D12A0000}"/>
    <cellStyle name="Normal 14 3 3 2 2 2 2" xfId="11969" xr:uid="{00000000-0005-0000-0000-0000D22A0000}"/>
    <cellStyle name="Normal 14 3 3 2 2 3" xfId="11970" xr:uid="{00000000-0005-0000-0000-0000D32A0000}"/>
    <cellStyle name="Normal 14 3 3 2 3" xfId="11971" xr:uid="{00000000-0005-0000-0000-0000D42A0000}"/>
    <cellStyle name="Normal 14 3 3 2 3 2" xfId="11972" xr:uid="{00000000-0005-0000-0000-0000D52A0000}"/>
    <cellStyle name="Normal 14 3 3 2 4" xfId="11973" xr:uid="{00000000-0005-0000-0000-0000D62A0000}"/>
    <cellStyle name="Normal 14 3 3 3" xfId="11974" xr:uid="{00000000-0005-0000-0000-0000D72A0000}"/>
    <cellStyle name="Normal 14 3 3 3 2" xfId="11975" xr:uid="{00000000-0005-0000-0000-0000D82A0000}"/>
    <cellStyle name="Normal 14 3 3 3 2 2" xfId="11976" xr:uid="{00000000-0005-0000-0000-0000D92A0000}"/>
    <cellStyle name="Normal 14 3 3 3 2 2 2" xfId="11977" xr:uid="{00000000-0005-0000-0000-0000DA2A0000}"/>
    <cellStyle name="Normal 14 3 3 3 2 3" xfId="11978" xr:uid="{00000000-0005-0000-0000-0000DB2A0000}"/>
    <cellStyle name="Normal 14 3 3 3 3" xfId="11979" xr:uid="{00000000-0005-0000-0000-0000DC2A0000}"/>
    <cellStyle name="Normal 14 3 3 3 3 2" xfId="11980" xr:uid="{00000000-0005-0000-0000-0000DD2A0000}"/>
    <cellStyle name="Normal 14 3 3 3 4" xfId="11981" xr:uid="{00000000-0005-0000-0000-0000DE2A0000}"/>
    <cellStyle name="Normal 14 3 3 4" xfId="11982" xr:uid="{00000000-0005-0000-0000-0000DF2A0000}"/>
    <cellStyle name="Normal 14 3 3 4 2" xfId="11983" xr:uid="{00000000-0005-0000-0000-0000E02A0000}"/>
    <cellStyle name="Normal 14 3 3 4 2 2" xfId="11984" xr:uid="{00000000-0005-0000-0000-0000E12A0000}"/>
    <cellStyle name="Normal 14 3 3 4 3" xfId="11985" xr:uid="{00000000-0005-0000-0000-0000E22A0000}"/>
    <cellStyle name="Normal 14 3 3 5" xfId="11986" xr:uid="{00000000-0005-0000-0000-0000E32A0000}"/>
    <cellStyle name="Normal 14 3 3 5 2" xfId="11987" xr:uid="{00000000-0005-0000-0000-0000E42A0000}"/>
    <cellStyle name="Normal 14 3 3 6" xfId="11988" xr:uid="{00000000-0005-0000-0000-0000E52A0000}"/>
    <cellStyle name="Normal 14 3 4" xfId="11989" xr:uid="{00000000-0005-0000-0000-0000E62A0000}"/>
    <cellStyle name="Normal 14 3 4 2" xfId="11990" xr:uid="{00000000-0005-0000-0000-0000E72A0000}"/>
    <cellStyle name="Normal 14 3 4 2 2" xfId="11991" xr:uid="{00000000-0005-0000-0000-0000E82A0000}"/>
    <cellStyle name="Normal 14 3 4 2 2 2" xfId="11992" xr:uid="{00000000-0005-0000-0000-0000E92A0000}"/>
    <cellStyle name="Normal 14 3 4 2 3" xfId="11993" xr:uid="{00000000-0005-0000-0000-0000EA2A0000}"/>
    <cellStyle name="Normal 14 3 4 3" xfId="11994" xr:uid="{00000000-0005-0000-0000-0000EB2A0000}"/>
    <cellStyle name="Normal 14 3 4 3 2" xfId="11995" xr:uid="{00000000-0005-0000-0000-0000EC2A0000}"/>
    <cellStyle name="Normal 14 3 4 4" xfId="11996" xr:uid="{00000000-0005-0000-0000-0000ED2A0000}"/>
    <cellStyle name="Normal 14 3 5" xfId="11997" xr:uid="{00000000-0005-0000-0000-0000EE2A0000}"/>
    <cellStyle name="Normal 14 3 5 2" xfId="11998" xr:uid="{00000000-0005-0000-0000-0000EF2A0000}"/>
    <cellStyle name="Normal 14 3 5 2 2" xfId="11999" xr:uid="{00000000-0005-0000-0000-0000F02A0000}"/>
    <cellStyle name="Normal 14 3 5 2 2 2" xfId="12000" xr:uid="{00000000-0005-0000-0000-0000F12A0000}"/>
    <cellStyle name="Normal 14 3 5 2 3" xfId="12001" xr:uid="{00000000-0005-0000-0000-0000F22A0000}"/>
    <cellStyle name="Normal 14 3 5 3" xfId="12002" xr:uid="{00000000-0005-0000-0000-0000F32A0000}"/>
    <cellStyle name="Normal 14 3 5 3 2" xfId="12003" xr:uid="{00000000-0005-0000-0000-0000F42A0000}"/>
    <cellStyle name="Normal 14 3 5 4" xfId="12004" xr:uid="{00000000-0005-0000-0000-0000F52A0000}"/>
    <cellStyle name="Normal 14 3 6" xfId="12005" xr:uid="{00000000-0005-0000-0000-0000F62A0000}"/>
    <cellStyle name="Normal 14 3 6 2" xfId="12006" xr:uid="{00000000-0005-0000-0000-0000F72A0000}"/>
    <cellStyle name="Normal 14 3 6 2 2" xfId="12007" xr:uid="{00000000-0005-0000-0000-0000F82A0000}"/>
    <cellStyle name="Normal 14 3 6 3" xfId="12008" xr:uid="{00000000-0005-0000-0000-0000F92A0000}"/>
    <cellStyle name="Normal 14 3 7" xfId="12009" xr:uid="{00000000-0005-0000-0000-0000FA2A0000}"/>
    <cellStyle name="Normal 14 3 7 2" xfId="12010" xr:uid="{00000000-0005-0000-0000-0000FB2A0000}"/>
    <cellStyle name="Normal 14 4" xfId="4860" xr:uid="{00000000-0005-0000-0000-0000FC2A0000}"/>
    <cellStyle name="Normal 14 4 2" xfId="12011" xr:uid="{00000000-0005-0000-0000-0000FD2A0000}"/>
    <cellStyle name="Normal 14 4 2 2" xfId="12012" xr:uid="{00000000-0005-0000-0000-0000FE2A0000}"/>
    <cellStyle name="Normal 14 4 2 2 2" xfId="12013" xr:uid="{00000000-0005-0000-0000-0000FF2A0000}"/>
    <cellStyle name="Normal 14 4 2 2 2 2" xfId="12014" xr:uid="{00000000-0005-0000-0000-0000002B0000}"/>
    <cellStyle name="Normal 14 4 2 2 2 2 2" xfId="12015" xr:uid="{00000000-0005-0000-0000-0000012B0000}"/>
    <cellStyle name="Normal 14 4 2 2 2 3" xfId="12016" xr:uid="{00000000-0005-0000-0000-0000022B0000}"/>
    <cellStyle name="Normal 14 4 2 2 3" xfId="12017" xr:uid="{00000000-0005-0000-0000-0000032B0000}"/>
    <cellStyle name="Normal 14 4 2 2 3 2" xfId="12018" xr:uid="{00000000-0005-0000-0000-0000042B0000}"/>
    <cellStyle name="Normal 14 4 2 2 4" xfId="12019" xr:uid="{00000000-0005-0000-0000-0000052B0000}"/>
    <cellStyle name="Normal 14 4 2 3" xfId="12020" xr:uid="{00000000-0005-0000-0000-0000062B0000}"/>
    <cellStyle name="Normal 14 4 2 3 2" xfId="12021" xr:uid="{00000000-0005-0000-0000-0000072B0000}"/>
    <cellStyle name="Normal 14 4 2 3 2 2" xfId="12022" xr:uid="{00000000-0005-0000-0000-0000082B0000}"/>
    <cellStyle name="Normal 14 4 2 3 2 2 2" xfId="12023" xr:uid="{00000000-0005-0000-0000-0000092B0000}"/>
    <cellStyle name="Normal 14 4 2 3 2 3" xfId="12024" xr:uid="{00000000-0005-0000-0000-00000A2B0000}"/>
    <cellStyle name="Normal 14 4 2 3 3" xfId="12025" xr:uid="{00000000-0005-0000-0000-00000B2B0000}"/>
    <cellStyle name="Normal 14 4 2 3 3 2" xfId="12026" xr:uid="{00000000-0005-0000-0000-00000C2B0000}"/>
    <cellStyle name="Normal 14 4 2 3 4" xfId="12027" xr:uid="{00000000-0005-0000-0000-00000D2B0000}"/>
    <cellStyle name="Normal 14 4 2 4" xfId="12028" xr:uid="{00000000-0005-0000-0000-00000E2B0000}"/>
    <cellStyle name="Normal 14 4 2 4 2" xfId="12029" xr:uid="{00000000-0005-0000-0000-00000F2B0000}"/>
    <cellStyle name="Normal 14 4 2 4 2 2" xfId="12030" xr:uid="{00000000-0005-0000-0000-0000102B0000}"/>
    <cellStyle name="Normal 14 4 2 4 3" xfId="12031" xr:uid="{00000000-0005-0000-0000-0000112B0000}"/>
    <cellStyle name="Normal 14 4 2 5" xfId="12032" xr:uid="{00000000-0005-0000-0000-0000122B0000}"/>
    <cellStyle name="Normal 14 4 2 5 2" xfId="12033" xr:uid="{00000000-0005-0000-0000-0000132B0000}"/>
    <cellStyle name="Normal 14 4 2 6" xfId="12034" xr:uid="{00000000-0005-0000-0000-0000142B0000}"/>
    <cellStyle name="Normal 14 4 3" xfId="12035" xr:uid="{00000000-0005-0000-0000-0000152B0000}"/>
    <cellStyle name="Normal 14 4 3 2" xfId="12036" xr:uid="{00000000-0005-0000-0000-0000162B0000}"/>
    <cellStyle name="Normal 14 4 3 2 2" xfId="12037" xr:uid="{00000000-0005-0000-0000-0000172B0000}"/>
    <cellStyle name="Normal 14 4 3 2 2 2" xfId="12038" xr:uid="{00000000-0005-0000-0000-0000182B0000}"/>
    <cellStyle name="Normal 14 4 3 2 3" xfId="12039" xr:uid="{00000000-0005-0000-0000-0000192B0000}"/>
    <cellStyle name="Normal 14 4 3 3" xfId="12040" xr:uid="{00000000-0005-0000-0000-00001A2B0000}"/>
    <cellStyle name="Normal 14 4 3 3 2" xfId="12041" xr:uid="{00000000-0005-0000-0000-00001B2B0000}"/>
    <cellStyle name="Normal 14 4 3 4" xfId="12042" xr:uid="{00000000-0005-0000-0000-00001C2B0000}"/>
    <cellStyle name="Normal 14 4 4" xfId="12043" xr:uid="{00000000-0005-0000-0000-00001D2B0000}"/>
    <cellStyle name="Normal 14 4 4 2" xfId="12044" xr:uid="{00000000-0005-0000-0000-00001E2B0000}"/>
    <cellStyle name="Normal 14 4 4 2 2" xfId="12045" xr:uid="{00000000-0005-0000-0000-00001F2B0000}"/>
    <cellStyle name="Normal 14 4 4 2 2 2" xfId="12046" xr:uid="{00000000-0005-0000-0000-0000202B0000}"/>
    <cellStyle name="Normal 14 4 4 2 3" xfId="12047" xr:uid="{00000000-0005-0000-0000-0000212B0000}"/>
    <cellStyle name="Normal 14 4 4 3" xfId="12048" xr:uid="{00000000-0005-0000-0000-0000222B0000}"/>
    <cellStyle name="Normal 14 4 4 3 2" xfId="12049" xr:uid="{00000000-0005-0000-0000-0000232B0000}"/>
    <cellStyle name="Normal 14 4 4 4" xfId="12050" xr:uid="{00000000-0005-0000-0000-0000242B0000}"/>
    <cellStyle name="Normal 14 4 5" xfId="12051" xr:uid="{00000000-0005-0000-0000-0000252B0000}"/>
    <cellStyle name="Normal 14 4 5 2" xfId="12052" xr:uid="{00000000-0005-0000-0000-0000262B0000}"/>
    <cellStyle name="Normal 14 4 5 2 2" xfId="12053" xr:uid="{00000000-0005-0000-0000-0000272B0000}"/>
    <cellStyle name="Normal 14 4 5 3" xfId="12054" xr:uid="{00000000-0005-0000-0000-0000282B0000}"/>
    <cellStyle name="Normal 14 4 6" xfId="12055" xr:uid="{00000000-0005-0000-0000-0000292B0000}"/>
    <cellStyle name="Normal 14 4 6 2" xfId="12056" xr:uid="{00000000-0005-0000-0000-00002A2B0000}"/>
    <cellStyle name="Normal 14 5" xfId="4861" xr:uid="{00000000-0005-0000-0000-00002B2B0000}"/>
    <cellStyle name="Normal 14 6" xfId="7357" xr:uid="{00000000-0005-0000-0000-00002C2B0000}"/>
    <cellStyle name="Normal 14 6 2" xfId="12057" xr:uid="{00000000-0005-0000-0000-00002D2B0000}"/>
    <cellStyle name="Normal 14 6 2 2" xfId="12058" xr:uid="{00000000-0005-0000-0000-00002E2B0000}"/>
    <cellStyle name="Normal 14 6 2 2 2" xfId="12059" xr:uid="{00000000-0005-0000-0000-00002F2B0000}"/>
    <cellStyle name="Normal 14 6 2 2 2 2" xfId="12060" xr:uid="{00000000-0005-0000-0000-0000302B0000}"/>
    <cellStyle name="Normal 14 6 2 2 3" xfId="12061" xr:uid="{00000000-0005-0000-0000-0000312B0000}"/>
    <cellStyle name="Normal 14 6 2 3" xfId="12062" xr:uid="{00000000-0005-0000-0000-0000322B0000}"/>
    <cellStyle name="Normal 14 6 2 3 2" xfId="12063" xr:uid="{00000000-0005-0000-0000-0000332B0000}"/>
    <cellStyle name="Normal 14 6 2 4" xfId="12064" xr:uid="{00000000-0005-0000-0000-0000342B0000}"/>
    <cellStyle name="Normal 14 6 3" xfId="12065" xr:uid="{00000000-0005-0000-0000-0000352B0000}"/>
    <cellStyle name="Normal 14 6 3 2" xfId="12066" xr:uid="{00000000-0005-0000-0000-0000362B0000}"/>
    <cellStyle name="Normal 14 6 3 2 2" xfId="12067" xr:uid="{00000000-0005-0000-0000-0000372B0000}"/>
    <cellStyle name="Normal 14 6 3 2 2 2" xfId="12068" xr:uid="{00000000-0005-0000-0000-0000382B0000}"/>
    <cellStyle name="Normal 14 6 3 2 3" xfId="12069" xr:uid="{00000000-0005-0000-0000-0000392B0000}"/>
    <cellStyle name="Normal 14 6 3 3" xfId="12070" xr:uid="{00000000-0005-0000-0000-00003A2B0000}"/>
    <cellStyle name="Normal 14 6 3 3 2" xfId="12071" xr:uid="{00000000-0005-0000-0000-00003B2B0000}"/>
    <cellStyle name="Normal 14 6 3 4" xfId="12072" xr:uid="{00000000-0005-0000-0000-00003C2B0000}"/>
    <cellStyle name="Normal 14 6 4" xfId="12073" xr:uid="{00000000-0005-0000-0000-00003D2B0000}"/>
    <cellStyle name="Normal 14 6 4 2" xfId="12074" xr:uid="{00000000-0005-0000-0000-00003E2B0000}"/>
    <cellStyle name="Normal 14 6 4 2 2" xfId="12075" xr:uid="{00000000-0005-0000-0000-00003F2B0000}"/>
    <cellStyle name="Normal 14 6 4 3" xfId="12076" xr:uid="{00000000-0005-0000-0000-0000402B0000}"/>
    <cellStyle name="Normal 14 6 5" xfId="12077" xr:uid="{00000000-0005-0000-0000-0000412B0000}"/>
    <cellStyle name="Normal 14 6 5 2" xfId="12078" xr:uid="{00000000-0005-0000-0000-0000422B0000}"/>
    <cellStyle name="Normal 14 7" xfId="12079" xr:uid="{00000000-0005-0000-0000-0000432B0000}"/>
    <cellStyle name="Normal 14 7 2" xfId="12080" xr:uid="{00000000-0005-0000-0000-0000442B0000}"/>
    <cellStyle name="Normal 14 7 2 2" xfId="12081" xr:uid="{00000000-0005-0000-0000-0000452B0000}"/>
    <cellStyle name="Normal 14 7 2 2 2" xfId="12082" xr:uid="{00000000-0005-0000-0000-0000462B0000}"/>
    <cellStyle name="Normal 14 7 2 2 2 2" xfId="12083" xr:uid="{00000000-0005-0000-0000-0000472B0000}"/>
    <cellStyle name="Normal 14 7 2 2 3" xfId="12084" xr:uid="{00000000-0005-0000-0000-0000482B0000}"/>
    <cellStyle name="Normal 14 7 2 3" xfId="12085" xr:uid="{00000000-0005-0000-0000-0000492B0000}"/>
    <cellStyle name="Normal 14 7 2 3 2" xfId="12086" xr:uid="{00000000-0005-0000-0000-00004A2B0000}"/>
    <cellStyle name="Normal 14 7 2 4" xfId="12087" xr:uid="{00000000-0005-0000-0000-00004B2B0000}"/>
    <cellStyle name="Normal 14 7 3" xfId="12088" xr:uid="{00000000-0005-0000-0000-00004C2B0000}"/>
    <cellStyle name="Normal 14 7 3 2" xfId="12089" xr:uid="{00000000-0005-0000-0000-00004D2B0000}"/>
    <cellStyle name="Normal 14 7 3 2 2" xfId="12090" xr:uid="{00000000-0005-0000-0000-00004E2B0000}"/>
    <cellStyle name="Normal 14 7 3 3" xfId="12091" xr:uid="{00000000-0005-0000-0000-00004F2B0000}"/>
    <cellStyle name="Normal 14 7 4" xfId="12092" xr:uid="{00000000-0005-0000-0000-0000502B0000}"/>
    <cellStyle name="Normal 14 7 4 2" xfId="12093" xr:uid="{00000000-0005-0000-0000-0000512B0000}"/>
    <cellStyle name="Normal 14 7 5" xfId="12094" xr:uid="{00000000-0005-0000-0000-0000522B0000}"/>
    <cellStyle name="Normal 14 8" xfId="12095" xr:uid="{00000000-0005-0000-0000-0000532B0000}"/>
    <cellStyle name="Normal 14 8 2" xfId="12096" xr:uid="{00000000-0005-0000-0000-0000542B0000}"/>
    <cellStyle name="Normal 14 8 2 2" xfId="12097" xr:uid="{00000000-0005-0000-0000-0000552B0000}"/>
    <cellStyle name="Normal 14 8 2 2 2" xfId="12098" xr:uid="{00000000-0005-0000-0000-0000562B0000}"/>
    <cellStyle name="Normal 14 8 2 3" xfId="12099" xr:uid="{00000000-0005-0000-0000-0000572B0000}"/>
    <cellStyle name="Normal 14 8 3" xfId="12100" xr:uid="{00000000-0005-0000-0000-0000582B0000}"/>
    <cellStyle name="Normal 14 8 3 2" xfId="12101" xr:uid="{00000000-0005-0000-0000-0000592B0000}"/>
    <cellStyle name="Normal 14 8 4" xfId="12102" xr:uid="{00000000-0005-0000-0000-00005A2B0000}"/>
    <cellStyle name="Normal 14 9" xfId="12103" xr:uid="{00000000-0005-0000-0000-00005B2B0000}"/>
    <cellStyle name="Normal 14 9 2" xfId="12104" xr:uid="{00000000-0005-0000-0000-00005C2B0000}"/>
    <cellStyle name="Normal 14 9 2 2" xfId="12105" xr:uid="{00000000-0005-0000-0000-00005D2B0000}"/>
    <cellStyle name="Normal 14 9 2 2 2" xfId="12106" xr:uid="{00000000-0005-0000-0000-00005E2B0000}"/>
    <cellStyle name="Normal 14 9 2 3" xfId="12107" xr:uid="{00000000-0005-0000-0000-00005F2B0000}"/>
    <cellStyle name="Normal 14 9 3" xfId="12108" xr:uid="{00000000-0005-0000-0000-0000602B0000}"/>
    <cellStyle name="Normal 14 9 3 2" xfId="12109" xr:uid="{00000000-0005-0000-0000-0000612B0000}"/>
    <cellStyle name="Normal 14 9 4" xfId="12110" xr:uid="{00000000-0005-0000-0000-0000622B0000}"/>
    <cellStyle name="Normal 14_cash flow_Aug_2nd Phase" xfId="4862" xr:uid="{00000000-0005-0000-0000-0000632B0000}"/>
    <cellStyle name="Normal 140" xfId="4863" xr:uid="{00000000-0005-0000-0000-0000642B0000}"/>
    <cellStyle name="Normal 141" xfId="4864" xr:uid="{00000000-0005-0000-0000-0000652B0000}"/>
    <cellStyle name="Normal 142" xfId="4865" xr:uid="{00000000-0005-0000-0000-0000662B0000}"/>
    <cellStyle name="Normal 142 2" xfId="12111" xr:uid="{00000000-0005-0000-0000-0000672B0000}"/>
    <cellStyle name="Normal 143" xfId="4866" xr:uid="{00000000-0005-0000-0000-0000682B0000}"/>
    <cellStyle name="Normal 143 2" xfId="12112" xr:uid="{00000000-0005-0000-0000-0000692B0000}"/>
    <cellStyle name="Normal 144" xfId="4867" xr:uid="{00000000-0005-0000-0000-00006A2B0000}"/>
    <cellStyle name="Normal 144 2" xfId="12113" xr:uid="{00000000-0005-0000-0000-00006B2B0000}"/>
    <cellStyle name="Normal 145" xfId="4868" xr:uid="{00000000-0005-0000-0000-00006C2B0000}"/>
    <cellStyle name="Normal 145 2" xfId="12114" xr:uid="{00000000-0005-0000-0000-00006D2B0000}"/>
    <cellStyle name="Normal 146" xfId="4869" xr:uid="{00000000-0005-0000-0000-00006E2B0000}"/>
    <cellStyle name="Normal 146 2" xfId="12115" xr:uid="{00000000-0005-0000-0000-00006F2B0000}"/>
    <cellStyle name="Normal 146 2 2" xfId="12116" xr:uid="{00000000-0005-0000-0000-0000702B0000}"/>
    <cellStyle name="Normal 146 3" xfId="12117" xr:uid="{00000000-0005-0000-0000-0000712B0000}"/>
    <cellStyle name="Normal 147" xfId="4870" xr:uid="{00000000-0005-0000-0000-0000722B0000}"/>
    <cellStyle name="Normal 148" xfId="4871" xr:uid="{00000000-0005-0000-0000-0000732B0000}"/>
    <cellStyle name="Normal 149" xfId="4872" xr:uid="{00000000-0005-0000-0000-0000742B0000}"/>
    <cellStyle name="Normal 15" xfId="2462" xr:uid="{00000000-0005-0000-0000-0000752B0000}"/>
    <cellStyle name="Normal 15 2" xfId="4873" xr:uid="{00000000-0005-0000-0000-0000762B0000}"/>
    <cellStyle name="Normal 15 2 10" xfId="19432" xr:uid="{00000000-0005-0000-0000-0000772B0000}"/>
    <cellStyle name="Normal 15 2 11" xfId="19433" xr:uid="{00000000-0005-0000-0000-0000782B0000}"/>
    <cellStyle name="Normal 15 2 12" xfId="19434" xr:uid="{00000000-0005-0000-0000-0000792B0000}"/>
    <cellStyle name="Normal 15 2 13" xfId="19435" xr:uid="{00000000-0005-0000-0000-00007A2B0000}"/>
    <cellStyle name="Normal 15 2 14" xfId="19436" xr:uid="{00000000-0005-0000-0000-00007B2B0000}"/>
    <cellStyle name="Normal 15 2 2" xfId="5482" xr:uid="{00000000-0005-0000-0000-00007C2B0000}"/>
    <cellStyle name="Normal 15 2 2 2" xfId="7358" xr:uid="{00000000-0005-0000-0000-00007D2B0000}"/>
    <cellStyle name="Normal 15 2 2 2 2" xfId="12118" xr:uid="{00000000-0005-0000-0000-00007E2B0000}"/>
    <cellStyle name="Normal 15 2 2 3" xfId="7359" xr:uid="{00000000-0005-0000-0000-00007F2B0000}"/>
    <cellStyle name="Normal 15 2 2 3 2" xfId="12119" xr:uid="{00000000-0005-0000-0000-0000802B0000}"/>
    <cellStyle name="Normal 15 2 2 4" xfId="12120" xr:uid="{00000000-0005-0000-0000-0000812B0000}"/>
    <cellStyle name="Normal 15 2 2 5" xfId="19437" xr:uid="{00000000-0005-0000-0000-0000822B0000}"/>
    <cellStyle name="Normal 15 2 3" xfId="7360" xr:uid="{00000000-0005-0000-0000-0000832B0000}"/>
    <cellStyle name="Normal 15 2 3 2" xfId="12121" xr:uid="{00000000-0005-0000-0000-0000842B0000}"/>
    <cellStyle name="Normal 15 2 4" xfId="7361" xr:uid="{00000000-0005-0000-0000-0000852B0000}"/>
    <cellStyle name="Normal 15 2 4 2" xfId="12122" xr:uid="{00000000-0005-0000-0000-0000862B0000}"/>
    <cellStyle name="Normal 15 2 5" xfId="7362" xr:uid="{00000000-0005-0000-0000-0000872B0000}"/>
    <cellStyle name="Normal 15 2 5 2" xfId="12123" xr:uid="{00000000-0005-0000-0000-0000882B0000}"/>
    <cellStyle name="Normal 15 2 6" xfId="7363" xr:uid="{00000000-0005-0000-0000-0000892B0000}"/>
    <cellStyle name="Normal 15 2 6 2" xfId="12124" xr:uid="{00000000-0005-0000-0000-00008A2B0000}"/>
    <cellStyle name="Normal 15 2 7" xfId="7364" xr:uid="{00000000-0005-0000-0000-00008B2B0000}"/>
    <cellStyle name="Normal 15 2 7 2" xfId="12125" xr:uid="{00000000-0005-0000-0000-00008C2B0000}"/>
    <cellStyle name="Normal 15 2 8" xfId="7365" xr:uid="{00000000-0005-0000-0000-00008D2B0000}"/>
    <cellStyle name="Normal 15 2 8 2" xfId="12126" xr:uid="{00000000-0005-0000-0000-00008E2B0000}"/>
    <cellStyle name="Normal 15 2 9" xfId="7366" xr:uid="{00000000-0005-0000-0000-00008F2B0000}"/>
    <cellStyle name="Normal 15 3" xfId="4874" xr:uid="{00000000-0005-0000-0000-0000902B0000}"/>
    <cellStyle name="Normal 15 3 2" xfId="7367" xr:uid="{00000000-0005-0000-0000-0000912B0000}"/>
    <cellStyle name="Normal 15 3 3" xfId="19438" xr:uid="{00000000-0005-0000-0000-0000922B0000}"/>
    <cellStyle name="Normal 15 4" xfId="7368" xr:uid="{00000000-0005-0000-0000-0000932B0000}"/>
    <cellStyle name="Normal 15 4 2" xfId="12127" xr:uid="{00000000-0005-0000-0000-0000942B0000}"/>
    <cellStyle name="Normal 15 5" xfId="7369" xr:uid="{00000000-0005-0000-0000-0000952B0000}"/>
    <cellStyle name="Normal 15 6" xfId="7370" xr:uid="{00000000-0005-0000-0000-0000962B0000}"/>
    <cellStyle name="Normal 150" xfId="4875" xr:uid="{00000000-0005-0000-0000-0000972B0000}"/>
    <cellStyle name="Normal 151" xfId="4876" xr:uid="{00000000-0005-0000-0000-0000982B0000}"/>
    <cellStyle name="Normal 152" xfId="4877" xr:uid="{00000000-0005-0000-0000-0000992B0000}"/>
    <cellStyle name="Normal 153" xfId="4878" xr:uid="{00000000-0005-0000-0000-00009A2B0000}"/>
    <cellStyle name="Normal 154" xfId="4879" xr:uid="{00000000-0005-0000-0000-00009B2B0000}"/>
    <cellStyle name="Normal 155" xfId="4880" xr:uid="{00000000-0005-0000-0000-00009C2B0000}"/>
    <cellStyle name="Normal 156" xfId="4881" xr:uid="{00000000-0005-0000-0000-00009D2B0000}"/>
    <cellStyle name="Normal 157" xfId="4882" xr:uid="{00000000-0005-0000-0000-00009E2B0000}"/>
    <cellStyle name="Normal 158" xfId="4883" xr:uid="{00000000-0005-0000-0000-00009F2B0000}"/>
    <cellStyle name="Normal 159" xfId="4884" xr:uid="{00000000-0005-0000-0000-0000A02B0000}"/>
    <cellStyle name="Normal 16" xfId="2466" xr:uid="{00000000-0005-0000-0000-0000A12B0000}"/>
    <cellStyle name="Normal 16 2" xfId="2471" xr:uid="{00000000-0005-0000-0000-0000A22B0000}"/>
    <cellStyle name="Normal 16 2 2" xfId="4885" xr:uid="{00000000-0005-0000-0000-0000A32B0000}"/>
    <cellStyle name="Normal 16 2 2 2" xfId="7371" xr:uid="{00000000-0005-0000-0000-0000A42B0000}"/>
    <cellStyle name="Normal 16 2 2 3" xfId="7372" xr:uid="{00000000-0005-0000-0000-0000A52B0000}"/>
    <cellStyle name="Normal 16 2 2 4" xfId="7373" xr:uid="{00000000-0005-0000-0000-0000A62B0000}"/>
    <cellStyle name="Normal 16 2 2 5" xfId="12128" xr:uid="{00000000-0005-0000-0000-0000A72B0000}"/>
    <cellStyle name="Normal 16 2 3" xfId="7374" xr:uid="{00000000-0005-0000-0000-0000A82B0000}"/>
    <cellStyle name="Normal 16 2 3 2" xfId="12129" xr:uid="{00000000-0005-0000-0000-0000A92B0000}"/>
    <cellStyle name="Normal 16 2 4" xfId="7375" xr:uid="{00000000-0005-0000-0000-0000AA2B0000}"/>
    <cellStyle name="Normal 16 2 4 2" xfId="12130" xr:uid="{00000000-0005-0000-0000-0000AB2B0000}"/>
    <cellStyle name="Normal 16 2 5" xfId="7376" xr:uid="{00000000-0005-0000-0000-0000AC2B0000}"/>
    <cellStyle name="Normal 16 3" xfId="4886" xr:uid="{00000000-0005-0000-0000-0000AD2B0000}"/>
    <cellStyle name="Normal 16 4" xfId="4887" xr:uid="{00000000-0005-0000-0000-0000AE2B0000}"/>
    <cellStyle name="Normal 16 4 2" xfId="12131" xr:uid="{00000000-0005-0000-0000-0000AF2B0000}"/>
    <cellStyle name="Normal 16 5" xfId="7377" xr:uid="{00000000-0005-0000-0000-0000B02B0000}"/>
    <cellStyle name="Normal 16 6" xfId="12132" xr:uid="{00000000-0005-0000-0000-0000B12B0000}"/>
    <cellStyle name="Normal 16_Book1" xfId="4888" xr:uid="{00000000-0005-0000-0000-0000B22B0000}"/>
    <cellStyle name="Normal 160" xfId="4889" xr:uid="{00000000-0005-0000-0000-0000B32B0000}"/>
    <cellStyle name="Normal 161" xfId="4890" xr:uid="{00000000-0005-0000-0000-0000B42B0000}"/>
    <cellStyle name="Normal 162" xfId="4891" xr:uid="{00000000-0005-0000-0000-0000B52B0000}"/>
    <cellStyle name="Normal 163" xfId="4892" xr:uid="{00000000-0005-0000-0000-0000B62B0000}"/>
    <cellStyle name="Normal 164" xfId="4893" xr:uid="{00000000-0005-0000-0000-0000B72B0000}"/>
    <cellStyle name="Normal 165" xfId="4894" xr:uid="{00000000-0005-0000-0000-0000B82B0000}"/>
    <cellStyle name="Normal 166" xfId="4895" xr:uid="{00000000-0005-0000-0000-0000B92B0000}"/>
    <cellStyle name="Normal 167" xfId="4896" xr:uid="{00000000-0005-0000-0000-0000BA2B0000}"/>
    <cellStyle name="Normal 168" xfId="4897" xr:uid="{00000000-0005-0000-0000-0000BB2B0000}"/>
    <cellStyle name="Normal 169" xfId="4898" xr:uid="{00000000-0005-0000-0000-0000BC2B0000}"/>
    <cellStyle name="Normal 17" xfId="2468" xr:uid="{00000000-0005-0000-0000-0000BD2B0000}"/>
    <cellStyle name="Normal 17 2" xfId="2488" xr:uid="{00000000-0005-0000-0000-0000BE2B0000}"/>
    <cellStyle name="Normal 17 2 2" xfId="7378" xr:uid="{00000000-0005-0000-0000-0000BF2B0000}"/>
    <cellStyle name="Normal 17 2 2 2" xfId="12133" xr:uid="{00000000-0005-0000-0000-0000C02B0000}"/>
    <cellStyle name="Normal 17 2 2 3" xfId="12134" xr:uid="{00000000-0005-0000-0000-0000C12B0000}"/>
    <cellStyle name="Normal 17 2 2 3 2" xfId="12135" xr:uid="{00000000-0005-0000-0000-0000C22B0000}"/>
    <cellStyle name="Normal 17 2 2 4" xfId="12136" xr:uid="{00000000-0005-0000-0000-0000C32B0000}"/>
    <cellStyle name="Normal 17 2 3" xfId="7379" xr:uid="{00000000-0005-0000-0000-0000C42B0000}"/>
    <cellStyle name="Normal 17 2 3 2" xfId="12137" xr:uid="{00000000-0005-0000-0000-0000C52B0000}"/>
    <cellStyle name="Normal 17 2 3 2 2" xfId="12138" xr:uid="{00000000-0005-0000-0000-0000C62B0000}"/>
    <cellStyle name="Normal 17 2 3 2 2 2" xfId="12139" xr:uid="{00000000-0005-0000-0000-0000C72B0000}"/>
    <cellStyle name="Normal 17 2 3 2 2 2 2" xfId="12140" xr:uid="{00000000-0005-0000-0000-0000C82B0000}"/>
    <cellStyle name="Normal 17 2 3 2 2 3" xfId="12141" xr:uid="{00000000-0005-0000-0000-0000C92B0000}"/>
    <cellStyle name="Normal 17 2 3 2 3" xfId="12142" xr:uid="{00000000-0005-0000-0000-0000CA2B0000}"/>
    <cellStyle name="Normal 17 2 3 2 3 2" xfId="12143" xr:uid="{00000000-0005-0000-0000-0000CB2B0000}"/>
    <cellStyle name="Normal 17 2 3 2 4" xfId="12144" xr:uid="{00000000-0005-0000-0000-0000CC2B0000}"/>
    <cellStyle name="Normal 17 2 3 3" xfId="12145" xr:uid="{00000000-0005-0000-0000-0000CD2B0000}"/>
    <cellStyle name="Normal 17 2 3 3 2" xfId="12146" xr:uid="{00000000-0005-0000-0000-0000CE2B0000}"/>
    <cellStyle name="Normal 17 2 3 3 2 2" xfId="12147" xr:uid="{00000000-0005-0000-0000-0000CF2B0000}"/>
    <cellStyle name="Normal 17 2 3 3 2 2 2" xfId="12148" xr:uid="{00000000-0005-0000-0000-0000D02B0000}"/>
    <cellStyle name="Normal 17 2 3 3 2 3" xfId="12149" xr:uid="{00000000-0005-0000-0000-0000D12B0000}"/>
    <cellStyle name="Normal 17 2 3 3 3" xfId="12150" xr:uid="{00000000-0005-0000-0000-0000D22B0000}"/>
    <cellStyle name="Normal 17 2 3 3 3 2" xfId="12151" xr:uid="{00000000-0005-0000-0000-0000D32B0000}"/>
    <cellStyle name="Normal 17 2 3 3 4" xfId="12152" xr:uid="{00000000-0005-0000-0000-0000D42B0000}"/>
    <cellStyle name="Normal 17 2 3 4" xfId="12153" xr:uid="{00000000-0005-0000-0000-0000D52B0000}"/>
    <cellStyle name="Normal 17 2 3 4 2" xfId="12154" xr:uid="{00000000-0005-0000-0000-0000D62B0000}"/>
    <cellStyle name="Normal 17 2 3 4 2 2" xfId="12155" xr:uid="{00000000-0005-0000-0000-0000D72B0000}"/>
    <cellStyle name="Normal 17 2 3 4 3" xfId="12156" xr:uid="{00000000-0005-0000-0000-0000D82B0000}"/>
    <cellStyle name="Normal 17 2 3 5" xfId="12157" xr:uid="{00000000-0005-0000-0000-0000D92B0000}"/>
    <cellStyle name="Normal 17 2 3 5 2" xfId="12158" xr:uid="{00000000-0005-0000-0000-0000DA2B0000}"/>
    <cellStyle name="Normal 17 2 3 6" xfId="12159" xr:uid="{00000000-0005-0000-0000-0000DB2B0000}"/>
    <cellStyle name="Normal 17 2 4" xfId="12160" xr:uid="{00000000-0005-0000-0000-0000DC2B0000}"/>
    <cellStyle name="Normal 17 2 4 2" xfId="12161" xr:uid="{00000000-0005-0000-0000-0000DD2B0000}"/>
    <cellStyle name="Normal 17 2 4 2 2" xfId="12162" xr:uid="{00000000-0005-0000-0000-0000DE2B0000}"/>
    <cellStyle name="Normal 17 2 4 2 2 2" xfId="12163" xr:uid="{00000000-0005-0000-0000-0000DF2B0000}"/>
    <cellStyle name="Normal 17 2 4 2 3" xfId="12164" xr:uid="{00000000-0005-0000-0000-0000E02B0000}"/>
    <cellStyle name="Normal 17 2 4 3" xfId="12165" xr:uid="{00000000-0005-0000-0000-0000E12B0000}"/>
    <cellStyle name="Normal 17 2 4 3 2" xfId="12166" xr:uid="{00000000-0005-0000-0000-0000E22B0000}"/>
    <cellStyle name="Normal 17 2 4 4" xfId="12167" xr:uid="{00000000-0005-0000-0000-0000E32B0000}"/>
    <cellStyle name="Normal 17 2 5" xfId="12168" xr:uid="{00000000-0005-0000-0000-0000E42B0000}"/>
    <cellStyle name="Normal 17 2 5 2" xfId="12169" xr:uid="{00000000-0005-0000-0000-0000E52B0000}"/>
    <cellStyle name="Normal 17 2 5 2 2" xfId="12170" xr:uid="{00000000-0005-0000-0000-0000E62B0000}"/>
    <cellStyle name="Normal 17 2 5 2 2 2" xfId="12171" xr:uid="{00000000-0005-0000-0000-0000E72B0000}"/>
    <cellStyle name="Normal 17 2 5 2 3" xfId="12172" xr:uid="{00000000-0005-0000-0000-0000E82B0000}"/>
    <cellStyle name="Normal 17 2 5 3" xfId="12173" xr:uid="{00000000-0005-0000-0000-0000E92B0000}"/>
    <cellStyle name="Normal 17 2 5 3 2" xfId="12174" xr:uid="{00000000-0005-0000-0000-0000EA2B0000}"/>
    <cellStyle name="Normal 17 2 5 4" xfId="12175" xr:uid="{00000000-0005-0000-0000-0000EB2B0000}"/>
    <cellStyle name="Normal 17 2 6" xfId="12176" xr:uid="{00000000-0005-0000-0000-0000EC2B0000}"/>
    <cellStyle name="Normal 17 2 6 2" xfId="12177" xr:uid="{00000000-0005-0000-0000-0000ED2B0000}"/>
    <cellStyle name="Normal 17 2 6 2 2" xfId="12178" xr:uid="{00000000-0005-0000-0000-0000EE2B0000}"/>
    <cellStyle name="Normal 17 2 6 3" xfId="12179" xr:uid="{00000000-0005-0000-0000-0000EF2B0000}"/>
    <cellStyle name="Normal 17 2 7" xfId="12180" xr:uid="{00000000-0005-0000-0000-0000F02B0000}"/>
    <cellStyle name="Normal 17 2 7 2" xfId="12181" xr:uid="{00000000-0005-0000-0000-0000F12B0000}"/>
    <cellStyle name="Normal 17 3" xfId="7380" xr:uid="{00000000-0005-0000-0000-0000F22B0000}"/>
    <cellStyle name="Normal 17 3 2" xfId="7381" xr:uid="{00000000-0005-0000-0000-0000F32B0000}"/>
    <cellStyle name="Normal 17 3 3" xfId="19439" xr:uid="{00000000-0005-0000-0000-0000F42B0000}"/>
    <cellStyle name="Normal 17 4" xfId="7382" xr:uid="{00000000-0005-0000-0000-0000F52B0000}"/>
    <cellStyle name="Normal 17 4 2" xfId="12182" xr:uid="{00000000-0005-0000-0000-0000F62B0000}"/>
    <cellStyle name="Normal 17 5" xfId="12183" xr:uid="{00000000-0005-0000-0000-0000F72B0000}"/>
    <cellStyle name="Normal 17 5 2" xfId="12184" xr:uid="{00000000-0005-0000-0000-0000F82B0000}"/>
    <cellStyle name="Normal 17 6" xfId="19440" xr:uid="{00000000-0005-0000-0000-0000F92B0000}"/>
    <cellStyle name="Normal 170" xfId="4899" xr:uid="{00000000-0005-0000-0000-0000FA2B0000}"/>
    <cellStyle name="Normal 171" xfId="4900" xr:uid="{00000000-0005-0000-0000-0000FB2B0000}"/>
    <cellStyle name="Normal 172" xfId="4901" xr:uid="{00000000-0005-0000-0000-0000FC2B0000}"/>
    <cellStyle name="Normal 173" xfId="4902" xr:uid="{00000000-0005-0000-0000-0000FD2B0000}"/>
    <cellStyle name="Normal 174" xfId="4903" xr:uid="{00000000-0005-0000-0000-0000FE2B0000}"/>
    <cellStyle name="Normal 175" xfId="4904" xr:uid="{00000000-0005-0000-0000-0000FF2B0000}"/>
    <cellStyle name="Normal 176" xfId="4905" xr:uid="{00000000-0005-0000-0000-0000002C0000}"/>
    <cellStyle name="Normal 177" xfId="4906" xr:uid="{00000000-0005-0000-0000-0000012C0000}"/>
    <cellStyle name="Normal 178" xfId="4907" xr:uid="{00000000-0005-0000-0000-0000022C0000}"/>
    <cellStyle name="Normal 179" xfId="4908" xr:uid="{00000000-0005-0000-0000-0000032C0000}"/>
    <cellStyle name="Normal 18" xfId="2463" xr:uid="{00000000-0005-0000-0000-0000042C0000}"/>
    <cellStyle name="Normal 18 2" xfId="7383" xr:uid="{00000000-0005-0000-0000-0000052C0000}"/>
    <cellStyle name="Normal 18 2 2" xfId="7384" xr:uid="{00000000-0005-0000-0000-0000062C0000}"/>
    <cellStyle name="Normal 18 2 2 2" xfId="12185" xr:uid="{00000000-0005-0000-0000-0000072C0000}"/>
    <cellStyle name="Normal 18 2 3" xfId="12186" xr:uid="{00000000-0005-0000-0000-0000082C0000}"/>
    <cellStyle name="Normal 18 3" xfId="7385" xr:uid="{00000000-0005-0000-0000-0000092C0000}"/>
    <cellStyle name="Normal 18 3 2" xfId="7386" xr:uid="{00000000-0005-0000-0000-00000A2C0000}"/>
    <cellStyle name="Normal 18 3 3" xfId="19441" xr:uid="{00000000-0005-0000-0000-00000B2C0000}"/>
    <cellStyle name="Normal 18 4" xfId="7387" xr:uid="{00000000-0005-0000-0000-00000C2C0000}"/>
    <cellStyle name="Normal 18 4 2" xfId="12187" xr:uid="{00000000-0005-0000-0000-00000D2C0000}"/>
    <cellStyle name="Normal 18 5" xfId="7388" xr:uid="{00000000-0005-0000-0000-00000E2C0000}"/>
    <cellStyle name="Normal 18 5 2" xfId="12188" xr:uid="{00000000-0005-0000-0000-00000F2C0000}"/>
    <cellStyle name="Normal 18 6" xfId="19442" xr:uid="{00000000-0005-0000-0000-0000102C0000}"/>
    <cellStyle name="Normal 18 7" xfId="19443" xr:uid="{00000000-0005-0000-0000-0000112C0000}"/>
    <cellStyle name="Normal 180" xfId="4909" xr:uid="{00000000-0005-0000-0000-0000122C0000}"/>
    <cellStyle name="Normal 181" xfId="4910" xr:uid="{00000000-0005-0000-0000-0000132C0000}"/>
    <cellStyle name="Normal 182" xfId="4911" xr:uid="{00000000-0005-0000-0000-0000142C0000}"/>
    <cellStyle name="Normal 183" xfId="4912" xr:uid="{00000000-0005-0000-0000-0000152C0000}"/>
    <cellStyle name="Normal 184" xfId="4913" xr:uid="{00000000-0005-0000-0000-0000162C0000}"/>
    <cellStyle name="Normal 185" xfId="4914" xr:uid="{00000000-0005-0000-0000-0000172C0000}"/>
    <cellStyle name="Normal 186" xfId="4915" xr:uid="{00000000-0005-0000-0000-0000182C0000}"/>
    <cellStyle name="Normal 187" xfId="4916" xr:uid="{00000000-0005-0000-0000-0000192C0000}"/>
    <cellStyle name="Normal 188" xfId="4917" xr:uid="{00000000-0005-0000-0000-00001A2C0000}"/>
    <cellStyle name="Normal 189" xfId="4918" xr:uid="{00000000-0005-0000-0000-00001B2C0000}"/>
    <cellStyle name="Normal 19" xfId="2469" xr:uid="{00000000-0005-0000-0000-00001C2C0000}"/>
    <cellStyle name="Normal 19 2" xfId="2473" xr:uid="{00000000-0005-0000-0000-00001D2C0000}"/>
    <cellStyle name="Normal 19 2 2" xfId="7389" xr:uid="{00000000-0005-0000-0000-00001E2C0000}"/>
    <cellStyle name="Normal 19 2 3" xfId="19444" xr:uid="{00000000-0005-0000-0000-00001F2C0000}"/>
    <cellStyle name="Normal 19 3" xfId="7390" xr:uid="{00000000-0005-0000-0000-0000202C0000}"/>
    <cellStyle name="Normal 19 4" xfId="12189" xr:uid="{00000000-0005-0000-0000-0000212C0000}"/>
    <cellStyle name="Normal 190" xfId="4919" xr:uid="{00000000-0005-0000-0000-0000222C0000}"/>
    <cellStyle name="Normal 191" xfId="4920" xr:uid="{00000000-0005-0000-0000-0000232C0000}"/>
    <cellStyle name="Normal 192" xfId="4921" xr:uid="{00000000-0005-0000-0000-0000242C0000}"/>
    <cellStyle name="Normal 193" xfId="4922" xr:uid="{00000000-0005-0000-0000-0000252C0000}"/>
    <cellStyle name="Normal 194" xfId="4923" xr:uid="{00000000-0005-0000-0000-0000262C0000}"/>
    <cellStyle name="Normal 195" xfId="4924" xr:uid="{00000000-0005-0000-0000-0000272C0000}"/>
    <cellStyle name="Normal 196" xfId="4925" xr:uid="{00000000-0005-0000-0000-0000282C0000}"/>
    <cellStyle name="Normal 197" xfId="4926" xr:uid="{00000000-0005-0000-0000-0000292C0000}"/>
    <cellStyle name="Normal 198" xfId="4927" xr:uid="{00000000-0005-0000-0000-00002A2C0000}"/>
    <cellStyle name="Normal 199" xfId="4928" xr:uid="{00000000-0005-0000-0000-00002B2C0000}"/>
    <cellStyle name="Normal 2" xfId="2425" xr:uid="{00000000-0005-0000-0000-00002C2C0000}"/>
    <cellStyle name="Normal 2 10" xfId="4929" xr:uid="{00000000-0005-0000-0000-00002D2C0000}"/>
    <cellStyle name="Normal 2 10 2" xfId="12190" xr:uid="{00000000-0005-0000-0000-00002E2C0000}"/>
    <cellStyle name="Normal 2 10 2 2" xfId="12191" xr:uid="{00000000-0005-0000-0000-00002F2C0000}"/>
    <cellStyle name="Normal 2 10 3" xfId="12192" xr:uid="{00000000-0005-0000-0000-0000302C0000}"/>
    <cellStyle name="Normal 2 11" xfId="4930" xr:uid="{00000000-0005-0000-0000-0000312C0000}"/>
    <cellStyle name="Normal 2 11 2" xfId="12193" xr:uid="{00000000-0005-0000-0000-0000322C0000}"/>
    <cellStyle name="Normal 2 11 2 2" xfId="12194" xr:uid="{00000000-0005-0000-0000-0000332C0000}"/>
    <cellStyle name="Normal 2 11 3" xfId="12195" xr:uid="{00000000-0005-0000-0000-0000342C0000}"/>
    <cellStyle name="Normal 2 12" xfId="7391" xr:uid="{00000000-0005-0000-0000-0000352C0000}"/>
    <cellStyle name="Normal 2 12 2" xfId="12196" xr:uid="{00000000-0005-0000-0000-0000362C0000}"/>
    <cellStyle name="Normal 2 12 2 2" xfId="12197" xr:uid="{00000000-0005-0000-0000-0000372C0000}"/>
    <cellStyle name="Normal 2 12 3" xfId="12198" xr:uid="{00000000-0005-0000-0000-0000382C0000}"/>
    <cellStyle name="Normal 2 13" xfId="7392" xr:uid="{00000000-0005-0000-0000-0000392C0000}"/>
    <cellStyle name="Normal 2 13 2" xfId="12199" xr:uid="{00000000-0005-0000-0000-00003A2C0000}"/>
    <cellStyle name="Normal 2 13 2 2" xfId="12200" xr:uid="{00000000-0005-0000-0000-00003B2C0000}"/>
    <cellStyle name="Normal 2 13 3" xfId="12201" xr:uid="{00000000-0005-0000-0000-00003C2C0000}"/>
    <cellStyle name="Normal 2 13 4" xfId="12202" xr:uid="{00000000-0005-0000-0000-00003D2C0000}"/>
    <cellStyle name="Normal 2 14" xfId="7393" xr:uid="{00000000-0005-0000-0000-00003E2C0000}"/>
    <cellStyle name="Normal 2 14 2" xfId="12203" xr:uid="{00000000-0005-0000-0000-00003F2C0000}"/>
    <cellStyle name="Normal 2 14 2 2" xfId="12204" xr:uid="{00000000-0005-0000-0000-0000402C0000}"/>
    <cellStyle name="Normal 2 14 2 2 2" xfId="12205" xr:uid="{00000000-0005-0000-0000-0000412C0000}"/>
    <cellStyle name="Normal 2 14 2 2 2 2" xfId="12206" xr:uid="{00000000-0005-0000-0000-0000422C0000}"/>
    <cellStyle name="Normal 2 14 2 2 2 2 2" xfId="12207" xr:uid="{00000000-0005-0000-0000-0000432C0000}"/>
    <cellStyle name="Normal 2 14 2 2 2 2 2 2" xfId="12208" xr:uid="{00000000-0005-0000-0000-0000442C0000}"/>
    <cellStyle name="Normal 2 14 2 2 2 2 2 2 2" xfId="12209" xr:uid="{00000000-0005-0000-0000-0000452C0000}"/>
    <cellStyle name="Normal 2 14 2 2 2 2 2 3" xfId="12210" xr:uid="{00000000-0005-0000-0000-0000462C0000}"/>
    <cellStyle name="Normal 2 14 2 2 2 2 3" xfId="12211" xr:uid="{00000000-0005-0000-0000-0000472C0000}"/>
    <cellStyle name="Normal 2 14 2 2 2 2 3 2" xfId="12212" xr:uid="{00000000-0005-0000-0000-0000482C0000}"/>
    <cellStyle name="Normal 2 14 2 2 2 2 4" xfId="12213" xr:uid="{00000000-0005-0000-0000-0000492C0000}"/>
    <cellStyle name="Normal 2 14 2 2 2 3" xfId="12214" xr:uid="{00000000-0005-0000-0000-00004A2C0000}"/>
    <cellStyle name="Normal 2 14 2 2 2 3 2" xfId="12215" xr:uid="{00000000-0005-0000-0000-00004B2C0000}"/>
    <cellStyle name="Normal 2 14 2 2 2 3 2 2" xfId="12216" xr:uid="{00000000-0005-0000-0000-00004C2C0000}"/>
    <cellStyle name="Normal 2 14 2 2 2 3 2 2 2" xfId="12217" xr:uid="{00000000-0005-0000-0000-00004D2C0000}"/>
    <cellStyle name="Normal 2 14 2 2 2 3 2 3" xfId="12218" xr:uid="{00000000-0005-0000-0000-00004E2C0000}"/>
    <cellStyle name="Normal 2 14 2 2 2 3 3" xfId="12219" xr:uid="{00000000-0005-0000-0000-00004F2C0000}"/>
    <cellStyle name="Normal 2 14 2 2 2 3 3 2" xfId="12220" xr:uid="{00000000-0005-0000-0000-0000502C0000}"/>
    <cellStyle name="Normal 2 14 2 2 2 3 4" xfId="12221" xr:uid="{00000000-0005-0000-0000-0000512C0000}"/>
    <cellStyle name="Normal 2 14 2 2 2 4" xfId="12222" xr:uid="{00000000-0005-0000-0000-0000522C0000}"/>
    <cellStyle name="Normal 2 14 2 2 2 4 2" xfId="12223" xr:uid="{00000000-0005-0000-0000-0000532C0000}"/>
    <cellStyle name="Normal 2 14 2 2 2 4 2 2" xfId="12224" xr:uid="{00000000-0005-0000-0000-0000542C0000}"/>
    <cellStyle name="Normal 2 14 2 2 2 4 3" xfId="12225" xr:uid="{00000000-0005-0000-0000-0000552C0000}"/>
    <cellStyle name="Normal 2 14 2 2 2 5" xfId="12226" xr:uid="{00000000-0005-0000-0000-0000562C0000}"/>
    <cellStyle name="Normal 2 14 2 2 2 5 2" xfId="12227" xr:uid="{00000000-0005-0000-0000-0000572C0000}"/>
    <cellStyle name="Normal 2 14 2 2 2 6" xfId="12228" xr:uid="{00000000-0005-0000-0000-0000582C0000}"/>
    <cellStyle name="Normal 2 14 2 2 3" xfId="12229" xr:uid="{00000000-0005-0000-0000-0000592C0000}"/>
    <cellStyle name="Normal 2 14 2 2 3 2" xfId="12230" xr:uid="{00000000-0005-0000-0000-00005A2C0000}"/>
    <cellStyle name="Normal 2 14 2 2 3 2 2" xfId="12231" xr:uid="{00000000-0005-0000-0000-00005B2C0000}"/>
    <cellStyle name="Normal 2 14 2 2 3 2 2 2" xfId="12232" xr:uid="{00000000-0005-0000-0000-00005C2C0000}"/>
    <cellStyle name="Normal 2 14 2 2 3 2 3" xfId="12233" xr:uid="{00000000-0005-0000-0000-00005D2C0000}"/>
    <cellStyle name="Normal 2 14 2 2 3 3" xfId="12234" xr:uid="{00000000-0005-0000-0000-00005E2C0000}"/>
    <cellStyle name="Normal 2 14 2 2 3 3 2" xfId="12235" xr:uid="{00000000-0005-0000-0000-00005F2C0000}"/>
    <cellStyle name="Normal 2 14 2 2 3 4" xfId="12236" xr:uid="{00000000-0005-0000-0000-0000602C0000}"/>
    <cellStyle name="Normal 2 14 2 2 4" xfId="12237" xr:uid="{00000000-0005-0000-0000-0000612C0000}"/>
    <cellStyle name="Normal 2 14 2 2 4 2" xfId="12238" xr:uid="{00000000-0005-0000-0000-0000622C0000}"/>
    <cellStyle name="Normal 2 14 2 2 4 2 2" xfId="12239" xr:uid="{00000000-0005-0000-0000-0000632C0000}"/>
    <cellStyle name="Normal 2 14 2 2 4 2 2 2" xfId="12240" xr:uid="{00000000-0005-0000-0000-0000642C0000}"/>
    <cellStyle name="Normal 2 14 2 2 4 2 3" xfId="12241" xr:uid="{00000000-0005-0000-0000-0000652C0000}"/>
    <cellStyle name="Normal 2 14 2 2 4 3" xfId="12242" xr:uid="{00000000-0005-0000-0000-0000662C0000}"/>
    <cellStyle name="Normal 2 14 2 2 4 3 2" xfId="12243" xr:uid="{00000000-0005-0000-0000-0000672C0000}"/>
    <cellStyle name="Normal 2 14 2 2 4 4" xfId="12244" xr:uid="{00000000-0005-0000-0000-0000682C0000}"/>
    <cellStyle name="Normal 2 14 2 2 5" xfId="12245" xr:uid="{00000000-0005-0000-0000-0000692C0000}"/>
    <cellStyle name="Normal 2 14 2 2 5 2" xfId="12246" xr:uid="{00000000-0005-0000-0000-00006A2C0000}"/>
    <cellStyle name="Normal 2 14 2 2 5 2 2" xfId="12247" xr:uid="{00000000-0005-0000-0000-00006B2C0000}"/>
    <cellStyle name="Normal 2 14 2 2 5 3" xfId="12248" xr:uid="{00000000-0005-0000-0000-00006C2C0000}"/>
    <cellStyle name="Normal 2 14 2 2 6" xfId="12249" xr:uid="{00000000-0005-0000-0000-00006D2C0000}"/>
    <cellStyle name="Normal 2 14 2 2 6 2" xfId="12250" xr:uid="{00000000-0005-0000-0000-00006E2C0000}"/>
    <cellStyle name="Normal 2 14 2 2 7" xfId="12251" xr:uid="{00000000-0005-0000-0000-00006F2C0000}"/>
    <cellStyle name="Normal 2 14 3" xfId="12252" xr:uid="{00000000-0005-0000-0000-0000702C0000}"/>
    <cellStyle name="Normal 2 14 3 2" xfId="12253" xr:uid="{00000000-0005-0000-0000-0000712C0000}"/>
    <cellStyle name="Normal 2 14 3 2 2" xfId="12254" xr:uid="{00000000-0005-0000-0000-0000722C0000}"/>
    <cellStyle name="Normal 2 14 3 2 2 2" xfId="12255" xr:uid="{00000000-0005-0000-0000-0000732C0000}"/>
    <cellStyle name="Normal 2 14 3 2 2 2 2" xfId="12256" xr:uid="{00000000-0005-0000-0000-0000742C0000}"/>
    <cellStyle name="Normal 2 14 3 2 2 2 2 2" xfId="12257" xr:uid="{00000000-0005-0000-0000-0000752C0000}"/>
    <cellStyle name="Normal 2 14 3 2 2 2 3" xfId="12258" xr:uid="{00000000-0005-0000-0000-0000762C0000}"/>
    <cellStyle name="Normal 2 14 3 2 2 3" xfId="12259" xr:uid="{00000000-0005-0000-0000-0000772C0000}"/>
    <cellStyle name="Normal 2 14 3 2 2 3 2" xfId="12260" xr:uid="{00000000-0005-0000-0000-0000782C0000}"/>
    <cellStyle name="Normal 2 14 3 2 2 4" xfId="12261" xr:uid="{00000000-0005-0000-0000-0000792C0000}"/>
    <cellStyle name="Normal 2 14 3 2 3" xfId="12262" xr:uid="{00000000-0005-0000-0000-00007A2C0000}"/>
    <cellStyle name="Normal 2 14 3 2 3 2" xfId="12263" xr:uid="{00000000-0005-0000-0000-00007B2C0000}"/>
    <cellStyle name="Normal 2 14 3 2 3 2 2" xfId="12264" xr:uid="{00000000-0005-0000-0000-00007C2C0000}"/>
    <cellStyle name="Normal 2 14 3 2 3 2 2 2" xfId="12265" xr:uid="{00000000-0005-0000-0000-00007D2C0000}"/>
    <cellStyle name="Normal 2 14 3 2 3 2 3" xfId="12266" xr:uid="{00000000-0005-0000-0000-00007E2C0000}"/>
    <cellStyle name="Normal 2 14 3 2 3 3" xfId="12267" xr:uid="{00000000-0005-0000-0000-00007F2C0000}"/>
    <cellStyle name="Normal 2 14 3 2 3 3 2" xfId="12268" xr:uid="{00000000-0005-0000-0000-0000802C0000}"/>
    <cellStyle name="Normal 2 14 3 2 3 4" xfId="12269" xr:uid="{00000000-0005-0000-0000-0000812C0000}"/>
    <cellStyle name="Normal 2 14 3 2 4" xfId="12270" xr:uid="{00000000-0005-0000-0000-0000822C0000}"/>
    <cellStyle name="Normal 2 14 3 2 4 2" xfId="12271" xr:uid="{00000000-0005-0000-0000-0000832C0000}"/>
    <cellStyle name="Normal 2 14 3 2 4 2 2" xfId="12272" xr:uid="{00000000-0005-0000-0000-0000842C0000}"/>
    <cellStyle name="Normal 2 14 3 2 4 3" xfId="12273" xr:uid="{00000000-0005-0000-0000-0000852C0000}"/>
    <cellStyle name="Normal 2 14 3 2 5" xfId="12274" xr:uid="{00000000-0005-0000-0000-0000862C0000}"/>
    <cellStyle name="Normal 2 14 3 2 5 2" xfId="12275" xr:uid="{00000000-0005-0000-0000-0000872C0000}"/>
    <cellStyle name="Normal 2 14 3 2 6" xfId="12276" xr:uid="{00000000-0005-0000-0000-0000882C0000}"/>
    <cellStyle name="Normal 2 14 3 3" xfId="12277" xr:uid="{00000000-0005-0000-0000-0000892C0000}"/>
    <cellStyle name="Normal 2 14 3 3 2" xfId="12278" xr:uid="{00000000-0005-0000-0000-00008A2C0000}"/>
    <cellStyle name="Normal 2 14 3 3 2 2" xfId="12279" xr:uid="{00000000-0005-0000-0000-00008B2C0000}"/>
    <cellStyle name="Normal 2 14 3 3 2 2 2" xfId="12280" xr:uid="{00000000-0005-0000-0000-00008C2C0000}"/>
    <cellStyle name="Normal 2 14 3 3 2 3" xfId="12281" xr:uid="{00000000-0005-0000-0000-00008D2C0000}"/>
    <cellStyle name="Normal 2 14 3 3 3" xfId="12282" xr:uid="{00000000-0005-0000-0000-00008E2C0000}"/>
    <cellStyle name="Normal 2 14 3 3 3 2" xfId="12283" xr:uid="{00000000-0005-0000-0000-00008F2C0000}"/>
    <cellStyle name="Normal 2 14 3 3 4" xfId="12284" xr:uid="{00000000-0005-0000-0000-0000902C0000}"/>
    <cellStyle name="Normal 2 14 3 4" xfId="12285" xr:uid="{00000000-0005-0000-0000-0000912C0000}"/>
    <cellStyle name="Normal 2 14 3 4 2" xfId="12286" xr:uid="{00000000-0005-0000-0000-0000922C0000}"/>
    <cellStyle name="Normal 2 14 3 4 2 2" xfId="12287" xr:uid="{00000000-0005-0000-0000-0000932C0000}"/>
    <cellStyle name="Normal 2 14 3 4 2 2 2" xfId="12288" xr:uid="{00000000-0005-0000-0000-0000942C0000}"/>
    <cellStyle name="Normal 2 14 3 4 2 3" xfId="12289" xr:uid="{00000000-0005-0000-0000-0000952C0000}"/>
    <cellStyle name="Normal 2 14 3 4 3" xfId="12290" xr:uid="{00000000-0005-0000-0000-0000962C0000}"/>
    <cellStyle name="Normal 2 14 3 4 3 2" xfId="12291" xr:uid="{00000000-0005-0000-0000-0000972C0000}"/>
    <cellStyle name="Normal 2 14 3 4 4" xfId="12292" xr:uid="{00000000-0005-0000-0000-0000982C0000}"/>
    <cellStyle name="Normal 2 14 3 5" xfId="12293" xr:uid="{00000000-0005-0000-0000-0000992C0000}"/>
    <cellStyle name="Normal 2 14 3 5 2" xfId="12294" xr:uid="{00000000-0005-0000-0000-00009A2C0000}"/>
    <cellStyle name="Normal 2 14 3 5 2 2" xfId="12295" xr:uid="{00000000-0005-0000-0000-00009B2C0000}"/>
    <cellStyle name="Normal 2 14 3 5 3" xfId="12296" xr:uid="{00000000-0005-0000-0000-00009C2C0000}"/>
    <cellStyle name="Normal 2 14 3 6" xfId="12297" xr:uid="{00000000-0005-0000-0000-00009D2C0000}"/>
    <cellStyle name="Normal 2 14 3 6 2" xfId="12298" xr:uid="{00000000-0005-0000-0000-00009E2C0000}"/>
    <cellStyle name="Normal 2 14 3 7" xfId="12299" xr:uid="{00000000-0005-0000-0000-00009F2C0000}"/>
    <cellStyle name="Normal 2 14 4" xfId="12300" xr:uid="{00000000-0005-0000-0000-0000A02C0000}"/>
    <cellStyle name="Normal 2 14 4 2" xfId="12301" xr:uid="{00000000-0005-0000-0000-0000A12C0000}"/>
    <cellStyle name="Normal 2 14 4 2 2" xfId="12302" xr:uid="{00000000-0005-0000-0000-0000A22C0000}"/>
    <cellStyle name="Normal 2 14 4 2 2 2" xfId="12303" xr:uid="{00000000-0005-0000-0000-0000A32C0000}"/>
    <cellStyle name="Normal 2 14 4 2 2 2 2" xfId="12304" xr:uid="{00000000-0005-0000-0000-0000A42C0000}"/>
    <cellStyle name="Normal 2 14 4 2 2 3" xfId="12305" xr:uid="{00000000-0005-0000-0000-0000A52C0000}"/>
    <cellStyle name="Normal 2 14 4 2 3" xfId="12306" xr:uid="{00000000-0005-0000-0000-0000A62C0000}"/>
    <cellStyle name="Normal 2 14 4 2 3 2" xfId="12307" xr:uid="{00000000-0005-0000-0000-0000A72C0000}"/>
    <cellStyle name="Normal 2 14 4 2 4" xfId="12308" xr:uid="{00000000-0005-0000-0000-0000A82C0000}"/>
    <cellStyle name="Normal 2 14 4 3" xfId="12309" xr:uid="{00000000-0005-0000-0000-0000A92C0000}"/>
    <cellStyle name="Normal 2 14 4 3 2" xfId="12310" xr:uid="{00000000-0005-0000-0000-0000AA2C0000}"/>
    <cellStyle name="Normal 2 14 4 3 2 2" xfId="12311" xr:uid="{00000000-0005-0000-0000-0000AB2C0000}"/>
    <cellStyle name="Normal 2 14 4 3 2 2 2" xfId="12312" xr:uid="{00000000-0005-0000-0000-0000AC2C0000}"/>
    <cellStyle name="Normal 2 14 4 3 2 3" xfId="12313" xr:uid="{00000000-0005-0000-0000-0000AD2C0000}"/>
    <cellStyle name="Normal 2 14 4 3 3" xfId="12314" xr:uid="{00000000-0005-0000-0000-0000AE2C0000}"/>
    <cellStyle name="Normal 2 14 4 3 3 2" xfId="12315" xr:uid="{00000000-0005-0000-0000-0000AF2C0000}"/>
    <cellStyle name="Normal 2 14 4 3 4" xfId="12316" xr:uid="{00000000-0005-0000-0000-0000B02C0000}"/>
    <cellStyle name="Normal 2 14 4 4" xfId="12317" xr:uid="{00000000-0005-0000-0000-0000B12C0000}"/>
    <cellStyle name="Normal 2 14 4 4 2" xfId="12318" xr:uid="{00000000-0005-0000-0000-0000B22C0000}"/>
    <cellStyle name="Normal 2 14 4 4 2 2" xfId="12319" xr:uid="{00000000-0005-0000-0000-0000B32C0000}"/>
    <cellStyle name="Normal 2 14 4 4 3" xfId="12320" xr:uid="{00000000-0005-0000-0000-0000B42C0000}"/>
    <cellStyle name="Normal 2 14 4 5" xfId="12321" xr:uid="{00000000-0005-0000-0000-0000B52C0000}"/>
    <cellStyle name="Normal 2 14 4 5 2" xfId="12322" xr:uid="{00000000-0005-0000-0000-0000B62C0000}"/>
    <cellStyle name="Normal 2 14 4 6" xfId="12323" xr:uid="{00000000-0005-0000-0000-0000B72C0000}"/>
    <cellStyle name="Normal 2 14 5" xfId="12324" xr:uid="{00000000-0005-0000-0000-0000B82C0000}"/>
    <cellStyle name="Normal 2 14 5 2" xfId="12325" xr:uid="{00000000-0005-0000-0000-0000B92C0000}"/>
    <cellStyle name="Normal 2 14 5 2 2" xfId="12326" xr:uid="{00000000-0005-0000-0000-0000BA2C0000}"/>
    <cellStyle name="Normal 2 14 5 2 2 2" xfId="12327" xr:uid="{00000000-0005-0000-0000-0000BB2C0000}"/>
    <cellStyle name="Normal 2 14 5 2 3" xfId="12328" xr:uid="{00000000-0005-0000-0000-0000BC2C0000}"/>
    <cellStyle name="Normal 2 14 5 3" xfId="12329" xr:uid="{00000000-0005-0000-0000-0000BD2C0000}"/>
    <cellStyle name="Normal 2 14 5 3 2" xfId="12330" xr:uid="{00000000-0005-0000-0000-0000BE2C0000}"/>
    <cellStyle name="Normal 2 14 5 4" xfId="12331" xr:uid="{00000000-0005-0000-0000-0000BF2C0000}"/>
    <cellStyle name="Normal 2 14 6" xfId="12332" xr:uid="{00000000-0005-0000-0000-0000C02C0000}"/>
    <cellStyle name="Normal 2 14 6 2" xfId="12333" xr:uid="{00000000-0005-0000-0000-0000C12C0000}"/>
    <cellStyle name="Normal 2 14 6 2 2" xfId="12334" xr:uid="{00000000-0005-0000-0000-0000C22C0000}"/>
    <cellStyle name="Normal 2 14 6 2 2 2" xfId="12335" xr:uid="{00000000-0005-0000-0000-0000C32C0000}"/>
    <cellStyle name="Normal 2 14 6 2 3" xfId="12336" xr:uid="{00000000-0005-0000-0000-0000C42C0000}"/>
    <cellStyle name="Normal 2 14 6 3" xfId="12337" xr:uid="{00000000-0005-0000-0000-0000C52C0000}"/>
    <cellStyle name="Normal 2 14 6 3 2" xfId="12338" xr:uid="{00000000-0005-0000-0000-0000C62C0000}"/>
    <cellStyle name="Normal 2 14 6 4" xfId="12339" xr:uid="{00000000-0005-0000-0000-0000C72C0000}"/>
    <cellStyle name="Normal 2 14 7" xfId="12340" xr:uid="{00000000-0005-0000-0000-0000C82C0000}"/>
    <cellStyle name="Normal 2 14 7 2" xfId="12341" xr:uid="{00000000-0005-0000-0000-0000C92C0000}"/>
    <cellStyle name="Normal 2 14 7 2 2" xfId="12342" xr:uid="{00000000-0005-0000-0000-0000CA2C0000}"/>
    <cellStyle name="Normal 2 14 7 3" xfId="12343" xr:uid="{00000000-0005-0000-0000-0000CB2C0000}"/>
    <cellStyle name="Normal 2 14 8" xfId="12344" xr:uid="{00000000-0005-0000-0000-0000CC2C0000}"/>
    <cellStyle name="Normal 2 14 8 2" xfId="12345" xr:uid="{00000000-0005-0000-0000-0000CD2C0000}"/>
    <cellStyle name="Normal 2 15" xfId="7394" xr:uid="{00000000-0005-0000-0000-0000CE2C0000}"/>
    <cellStyle name="Normal 2 15 2" xfId="12346" xr:uid="{00000000-0005-0000-0000-0000CF2C0000}"/>
    <cellStyle name="Normal 2 16" xfId="7395" xr:uid="{00000000-0005-0000-0000-0000D02C0000}"/>
    <cellStyle name="Normal 2 17" xfId="7396" xr:uid="{00000000-0005-0000-0000-0000D12C0000}"/>
    <cellStyle name="Normal 2 18" xfId="7397" xr:uid="{00000000-0005-0000-0000-0000D22C0000}"/>
    <cellStyle name="Normal 2 19" xfId="7398" xr:uid="{00000000-0005-0000-0000-0000D32C0000}"/>
    <cellStyle name="Normal 2 2" xfId="2489" xr:uid="{00000000-0005-0000-0000-0000D42C0000}"/>
    <cellStyle name="Normal 2 2 10" xfId="12347" xr:uid="{00000000-0005-0000-0000-0000D52C0000}"/>
    <cellStyle name="Normal 2 2 10 2" xfId="19476" xr:uid="{00000000-0005-0000-0000-0000D62C0000}"/>
    <cellStyle name="Normal 2 2 2" xfId="4931" xr:uid="{00000000-0005-0000-0000-0000D72C0000}"/>
    <cellStyle name="Normal 2 2 2 2" xfId="12348" xr:uid="{00000000-0005-0000-0000-0000D82C0000}"/>
    <cellStyle name="Normal 2 2 2 2 2" xfId="12349" xr:uid="{00000000-0005-0000-0000-0000D92C0000}"/>
    <cellStyle name="Normal 2 2 2 2 3" xfId="12350" xr:uid="{00000000-0005-0000-0000-0000DA2C0000}"/>
    <cellStyle name="Normal 2 2 2 3" xfId="12351" xr:uid="{00000000-0005-0000-0000-0000DB2C0000}"/>
    <cellStyle name="Normal 2 2 2 4" xfId="12352" xr:uid="{00000000-0005-0000-0000-0000DC2C0000}"/>
    <cellStyle name="Normal 2 2 2 5" xfId="12353" xr:uid="{00000000-0005-0000-0000-0000DD2C0000}"/>
    <cellStyle name="Normal 2 2 3" xfId="4932" xr:uid="{00000000-0005-0000-0000-0000DE2C0000}"/>
    <cellStyle name="Normal 2 2 3 2" xfId="12354" xr:uid="{00000000-0005-0000-0000-0000DF2C0000}"/>
    <cellStyle name="Normal 2 2 3 2 2" xfId="12355" xr:uid="{00000000-0005-0000-0000-0000E02C0000}"/>
    <cellStyle name="Normal 2 2 3 2 2 2" xfId="12356" xr:uid="{00000000-0005-0000-0000-0000E12C0000}"/>
    <cellStyle name="Normal 2 2 3 2 2 2 2" xfId="12357" xr:uid="{00000000-0005-0000-0000-0000E22C0000}"/>
    <cellStyle name="Normal 2 2 3 2 2 2 2 2" xfId="12358" xr:uid="{00000000-0005-0000-0000-0000E32C0000}"/>
    <cellStyle name="Normal 2 2 3 2 2 2 2 2 2" xfId="12359" xr:uid="{00000000-0005-0000-0000-0000E42C0000}"/>
    <cellStyle name="Normal 2 2 3 2 2 2 2 3" xfId="12360" xr:uid="{00000000-0005-0000-0000-0000E52C0000}"/>
    <cellStyle name="Normal 2 2 3 2 2 2 3" xfId="12361" xr:uid="{00000000-0005-0000-0000-0000E62C0000}"/>
    <cellStyle name="Normal 2 2 3 2 2 2 3 2" xfId="12362" xr:uid="{00000000-0005-0000-0000-0000E72C0000}"/>
    <cellStyle name="Normal 2 2 3 2 2 2 4" xfId="12363" xr:uid="{00000000-0005-0000-0000-0000E82C0000}"/>
    <cellStyle name="Normal 2 2 3 2 2 3" xfId="12364" xr:uid="{00000000-0005-0000-0000-0000E92C0000}"/>
    <cellStyle name="Normal 2 2 3 2 2 3 2" xfId="12365" xr:uid="{00000000-0005-0000-0000-0000EA2C0000}"/>
    <cellStyle name="Normal 2 2 3 2 2 3 2 2" xfId="12366" xr:uid="{00000000-0005-0000-0000-0000EB2C0000}"/>
    <cellStyle name="Normal 2 2 3 2 2 3 2 2 2" xfId="12367" xr:uid="{00000000-0005-0000-0000-0000EC2C0000}"/>
    <cellStyle name="Normal 2 2 3 2 2 3 2 3" xfId="12368" xr:uid="{00000000-0005-0000-0000-0000ED2C0000}"/>
    <cellStyle name="Normal 2 2 3 2 2 3 3" xfId="12369" xr:uid="{00000000-0005-0000-0000-0000EE2C0000}"/>
    <cellStyle name="Normal 2 2 3 2 2 3 3 2" xfId="12370" xr:uid="{00000000-0005-0000-0000-0000EF2C0000}"/>
    <cellStyle name="Normal 2 2 3 2 2 3 4" xfId="12371" xr:uid="{00000000-0005-0000-0000-0000F02C0000}"/>
    <cellStyle name="Normal 2 2 3 2 2 4" xfId="12372" xr:uid="{00000000-0005-0000-0000-0000F12C0000}"/>
    <cellStyle name="Normal 2 2 3 2 2 4 2" xfId="12373" xr:uid="{00000000-0005-0000-0000-0000F22C0000}"/>
    <cellStyle name="Normal 2 2 3 2 2 4 2 2" xfId="12374" xr:uid="{00000000-0005-0000-0000-0000F32C0000}"/>
    <cellStyle name="Normal 2 2 3 2 2 4 3" xfId="12375" xr:uid="{00000000-0005-0000-0000-0000F42C0000}"/>
    <cellStyle name="Normal 2 2 3 2 2 5" xfId="12376" xr:uid="{00000000-0005-0000-0000-0000F52C0000}"/>
    <cellStyle name="Normal 2 2 3 2 2 5 2" xfId="12377" xr:uid="{00000000-0005-0000-0000-0000F62C0000}"/>
    <cellStyle name="Normal 2 2 3 2 2 6" xfId="12378" xr:uid="{00000000-0005-0000-0000-0000F72C0000}"/>
    <cellStyle name="Normal 2 2 3 2 3" xfId="12379" xr:uid="{00000000-0005-0000-0000-0000F82C0000}"/>
    <cellStyle name="Normal 2 2 3 2 3 2" xfId="12380" xr:uid="{00000000-0005-0000-0000-0000F92C0000}"/>
    <cellStyle name="Normal 2 2 3 2 3 2 2" xfId="12381" xr:uid="{00000000-0005-0000-0000-0000FA2C0000}"/>
    <cellStyle name="Normal 2 2 3 2 3 2 2 2" xfId="12382" xr:uid="{00000000-0005-0000-0000-0000FB2C0000}"/>
    <cellStyle name="Normal 2 2 3 2 3 2 3" xfId="12383" xr:uid="{00000000-0005-0000-0000-0000FC2C0000}"/>
    <cellStyle name="Normal 2 2 3 2 3 3" xfId="12384" xr:uid="{00000000-0005-0000-0000-0000FD2C0000}"/>
    <cellStyle name="Normal 2 2 3 2 3 3 2" xfId="12385" xr:uid="{00000000-0005-0000-0000-0000FE2C0000}"/>
    <cellStyle name="Normal 2 2 3 2 3 4" xfId="12386" xr:uid="{00000000-0005-0000-0000-0000FF2C0000}"/>
    <cellStyle name="Normal 2 2 3 2 4" xfId="12387" xr:uid="{00000000-0005-0000-0000-0000002D0000}"/>
    <cellStyle name="Normal 2 2 3 2 4 2" xfId="12388" xr:uid="{00000000-0005-0000-0000-0000012D0000}"/>
    <cellStyle name="Normal 2 2 3 2 4 2 2" xfId="12389" xr:uid="{00000000-0005-0000-0000-0000022D0000}"/>
    <cellStyle name="Normal 2 2 3 2 4 2 2 2" xfId="12390" xr:uid="{00000000-0005-0000-0000-0000032D0000}"/>
    <cellStyle name="Normal 2 2 3 2 4 2 3" xfId="12391" xr:uid="{00000000-0005-0000-0000-0000042D0000}"/>
    <cellStyle name="Normal 2 2 3 2 4 3" xfId="12392" xr:uid="{00000000-0005-0000-0000-0000052D0000}"/>
    <cellStyle name="Normal 2 2 3 2 4 3 2" xfId="12393" xr:uid="{00000000-0005-0000-0000-0000062D0000}"/>
    <cellStyle name="Normal 2 2 3 2 4 4" xfId="12394" xr:uid="{00000000-0005-0000-0000-0000072D0000}"/>
    <cellStyle name="Normal 2 2 3 2 5" xfId="12395" xr:uid="{00000000-0005-0000-0000-0000082D0000}"/>
    <cellStyle name="Normal 2 2 3 2 5 2" xfId="12396" xr:uid="{00000000-0005-0000-0000-0000092D0000}"/>
    <cellStyle name="Normal 2 2 3 2 5 2 2" xfId="12397" xr:uid="{00000000-0005-0000-0000-00000A2D0000}"/>
    <cellStyle name="Normal 2 2 3 2 5 3" xfId="12398" xr:uid="{00000000-0005-0000-0000-00000B2D0000}"/>
    <cellStyle name="Normal 2 2 3 2 6" xfId="12399" xr:uid="{00000000-0005-0000-0000-00000C2D0000}"/>
    <cellStyle name="Normal 2 2 3 2 6 2" xfId="12400" xr:uid="{00000000-0005-0000-0000-00000D2D0000}"/>
    <cellStyle name="Normal 2 2 3 3" xfId="12401" xr:uid="{00000000-0005-0000-0000-00000E2D0000}"/>
    <cellStyle name="Normal 2 2 3 3 2" xfId="12402" xr:uid="{00000000-0005-0000-0000-00000F2D0000}"/>
    <cellStyle name="Normal 2 2 3 3 2 2" xfId="12403" xr:uid="{00000000-0005-0000-0000-0000102D0000}"/>
    <cellStyle name="Normal 2 2 3 3 2 2 2" xfId="12404" xr:uid="{00000000-0005-0000-0000-0000112D0000}"/>
    <cellStyle name="Normal 2 2 3 3 2 2 2 2" xfId="12405" xr:uid="{00000000-0005-0000-0000-0000122D0000}"/>
    <cellStyle name="Normal 2 2 3 3 2 2 3" xfId="12406" xr:uid="{00000000-0005-0000-0000-0000132D0000}"/>
    <cellStyle name="Normal 2 2 3 3 2 3" xfId="12407" xr:uid="{00000000-0005-0000-0000-0000142D0000}"/>
    <cellStyle name="Normal 2 2 3 3 2 3 2" xfId="12408" xr:uid="{00000000-0005-0000-0000-0000152D0000}"/>
    <cellStyle name="Normal 2 2 3 3 2 4" xfId="12409" xr:uid="{00000000-0005-0000-0000-0000162D0000}"/>
    <cellStyle name="Normal 2 2 3 3 3" xfId="12410" xr:uid="{00000000-0005-0000-0000-0000172D0000}"/>
    <cellStyle name="Normal 2 2 3 3 3 2" xfId="12411" xr:uid="{00000000-0005-0000-0000-0000182D0000}"/>
    <cellStyle name="Normal 2 2 3 3 3 2 2" xfId="12412" xr:uid="{00000000-0005-0000-0000-0000192D0000}"/>
    <cellStyle name="Normal 2 2 3 3 3 2 2 2" xfId="12413" xr:uid="{00000000-0005-0000-0000-00001A2D0000}"/>
    <cellStyle name="Normal 2 2 3 3 3 2 3" xfId="12414" xr:uid="{00000000-0005-0000-0000-00001B2D0000}"/>
    <cellStyle name="Normal 2 2 3 3 3 3" xfId="12415" xr:uid="{00000000-0005-0000-0000-00001C2D0000}"/>
    <cellStyle name="Normal 2 2 3 3 3 3 2" xfId="12416" xr:uid="{00000000-0005-0000-0000-00001D2D0000}"/>
    <cellStyle name="Normal 2 2 3 3 3 4" xfId="12417" xr:uid="{00000000-0005-0000-0000-00001E2D0000}"/>
    <cellStyle name="Normal 2 2 3 3 4" xfId="12418" xr:uid="{00000000-0005-0000-0000-00001F2D0000}"/>
    <cellStyle name="Normal 2 2 3 3 4 2" xfId="12419" xr:uid="{00000000-0005-0000-0000-0000202D0000}"/>
    <cellStyle name="Normal 2 2 3 3 4 2 2" xfId="12420" xr:uid="{00000000-0005-0000-0000-0000212D0000}"/>
    <cellStyle name="Normal 2 2 3 3 4 3" xfId="12421" xr:uid="{00000000-0005-0000-0000-0000222D0000}"/>
    <cellStyle name="Normal 2 2 3 3 5" xfId="12422" xr:uid="{00000000-0005-0000-0000-0000232D0000}"/>
    <cellStyle name="Normal 2 2 3 3 5 2" xfId="12423" xr:uid="{00000000-0005-0000-0000-0000242D0000}"/>
    <cellStyle name="Normal 2 2 3 4" xfId="12424" xr:uid="{00000000-0005-0000-0000-0000252D0000}"/>
    <cellStyle name="Normal 2 2 3 4 2" xfId="12425" xr:uid="{00000000-0005-0000-0000-0000262D0000}"/>
    <cellStyle name="Normal 2 2 3 4 2 2" xfId="12426" xr:uid="{00000000-0005-0000-0000-0000272D0000}"/>
    <cellStyle name="Normal 2 2 3 4 2 2 2" xfId="12427" xr:uid="{00000000-0005-0000-0000-0000282D0000}"/>
    <cellStyle name="Normal 2 2 3 4 2 3" xfId="12428" xr:uid="{00000000-0005-0000-0000-0000292D0000}"/>
    <cellStyle name="Normal 2 2 3 4 3" xfId="12429" xr:uid="{00000000-0005-0000-0000-00002A2D0000}"/>
    <cellStyle name="Normal 2 2 3 4 3 2" xfId="12430" xr:uid="{00000000-0005-0000-0000-00002B2D0000}"/>
    <cellStyle name="Normal 2 2 3 4 4" xfId="12431" xr:uid="{00000000-0005-0000-0000-00002C2D0000}"/>
    <cellStyle name="Normal 2 2 3 5" xfId="12432" xr:uid="{00000000-0005-0000-0000-00002D2D0000}"/>
    <cellStyle name="Normal 2 2 3 5 2" xfId="12433" xr:uid="{00000000-0005-0000-0000-00002E2D0000}"/>
    <cellStyle name="Normal 2 2 3 5 2 2" xfId="12434" xr:uid="{00000000-0005-0000-0000-00002F2D0000}"/>
    <cellStyle name="Normal 2 2 3 5 2 2 2" xfId="12435" xr:uid="{00000000-0005-0000-0000-0000302D0000}"/>
    <cellStyle name="Normal 2 2 3 5 2 3" xfId="12436" xr:uid="{00000000-0005-0000-0000-0000312D0000}"/>
    <cellStyle name="Normal 2 2 3 5 3" xfId="12437" xr:uid="{00000000-0005-0000-0000-0000322D0000}"/>
    <cellStyle name="Normal 2 2 3 5 3 2" xfId="12438" xr:uid="{00000000-0005-0000-0000-0000332D0000}"/>
    <cellStyle name="Normal 2 2 3 5 4" xfId="12439" xr:uid="{00000000-0005-0000-0000-0000342D0000}"/>
    <cellStyle name="Normal 2 2 3 6" xfId="12440" xr:uid="{00000000-0005-0000-0000-0000352D0000}"/>
    <cellStyle name="Normal 2 2 3 6 2" xfId="12441" xr:uid="{00000000-0005-0000-0000-0000362D0000}"/>
    <cellStyle name="Normal 2 2 3 6 2 2" xfId="12442" xr:uid="{00000000-0005-0000-0000-0000372D0000}"/>
    <cellStyle name="Normal 2 2 3 6 3" xfId="12443" xr:uid="{00000000-0005-0000-0000-0000382D0000}"/>
    <cellStyle name="Normal 2 2 3 7" xfId="12444" xr:uid="{00000000-0005-0000-0000-0000392D0000}"/>
    <cellStyle name="Normal 2 2 3 7 2" xfId="12445" xr:uid="{00000000-0005-0000-0000-00003A2D0000}"/>
    <cellStyle name="Normal 2 2 4" xfId="4933" xr:uid="{00000000-0005-0000-0000-00003B2D0000}"/>
    <cellStyle name="Normal 2 2 4 2" xfId="12446" xr:uid="{00000000-0005-0000-0000-00003C2D0000}"/>
    <cellStyle name="Normal 2 2 4 2 2" xfId="12447" xr:uid="{00000000-0005-0000-0000-00003D2D0000}"/>
    <cellStyle name="Normal 2 2 4 2 2 2" xfId="12448" xr:uid="{00000000-0005-0000-0000-00003E2D0000}"/>
    <cellStyle name="Normal 2 2 4 2 2 2 2" xfId="12449" xr:uid="{00000000-0005-0000-0000-00003F2D0000}"/>
    <cellStyle name="Normal 2 2 4 2 2 2 2 2" xfId="12450" xr:uid="{00000000-0005-0000-0000-0000402D0000}"/>
    <cellStyle name="Normal 2 2 4 2 2 2 2 2 2" xfId="12451" xr:uid="{00000000-0005-0000-0000-0000412D0000}"/>
    <cellStyle name="Normal 2 2 4 2 2 2 2 3" xfId="12452" xr:uid="{00000000-0005-0000-0000-0000422D0000}"/>
    <cellStyle name="Normal 2 2 4 2 2 2 3" xfId="12453" xr:uid="{00000000-0005-0000-0000-0000432D0000}"/>
    <cellStyle name="Normal 2 2 4 2 2 2 3 2" xfId="12454" xr:uid="{00000000-0005-0000-0000-0000442D0000}"/>
    <cellStyle name="Normal 2 2 4 2 2 2 4" xfId="12455" xr:uid="{00000000-0005-0000-0000-0000452D0000}"/>
    <cellStyle name="Normal 2 2 4 2 2 3" xfId="12456" xr:uid="{00000000-0005-0000-0000-0000462D0000}"/>
    <cellStyle name="Normal 2 2 4 2 2 3 2" xfId="12457" xr:uid="{00000000-0005-0000-0000-0000472D0000}"/>
    <cellStyle name="Normal 2 2 4 2 2 3 2 2" xfId="12458" xr:uid="{00000000-0005-0000-0000-0000482D0000}"/>
    <cellStyle name="Normal 2 2 4 2 2 3 2 2 2" xfId="12459" xr:uid="{00000000-0005-0000-0000-0000492D0000}"/>
    <cellStyle name="Normal 2 2 4 2 2 3 2 3" xfId="12460" xr:uid="{00000000-0005-0000-0000-00004A2D0000}"/>
    <cellStyle name="Normal 2 2 4 2 2 3 3" xfId="12461" xr:uid="{00000000-0005-0000-0000-00004B2D0000}"/>
    <cellStyle name="Normal 2 2 4 2 2 3 3 2" xfId="12462" xr:uid="{00000000-0005-0000-0000-00004C2D0000}"/>
    <cellStyle name="Normal 2 2 4 2 2 3 4" xfId="12463" xr:uid="{00000000-0005-0000-0000-00004D2D0000}"/>
    <cellStyle name="Normal 2 2 4 2 2 4" xfId="12464" xr:uid="{00000000-0005-0000-0000-00004E2D0000}"/>
    <cellStyle name="Normal 2 2 4 2 2 4 2" xfId="12465" xr:uid="{00000000-0005-0000-0000-00004F2D0000}"/>
    <cellStyle name="Normal 2 2 4 2 2 4 2 2" xfId="12466" xr:uid="{00000000-0005-0000-0000-0000502D0000}"/>
    <cellStyle name="Normal 2 2 4 2 2 4 3" xfId="12467" xr:uid="{00000000-0005-0000-0000-0000512D0000}"/>
    <cellStyle name="Normal 2 2 4 2 2 5" xfId="12468" xr:uid="{00000000-0005-0000-0000-0000522D0000}"/>
    <cellStyle name="Normal 2 2 4 2 2 5 2" xfId="12469" xr:uid="{00000000-0005-0000-0000-0000532D0000}"/>
    <cellStyle name="Normal 2 2 4 2 2 6" xfId="12470" xr:uid="{00000000-0005-0000-0000-0000542D0000}"/>
    <cellStyle name="Normal 2 2 4 2 3" xfId="12471" xr:uid="{00000000-0005-0000-0000-0000552D0000}"/>
    <cellStyle name="Normal 2 2 4 2 3 2" xfId="12472" xr:uid="{00000000-0005-0000-0000-0000562D0000}"/>
    <cellStyle name="Normal 2 2 4 2 3 2 2" xfId="12473" xr:uid="{00000000-0005-0000-0000-0000572D0000}"/>
    <cellStyle name="Normal 2 2 4 2 3 2 2 2" xfId="12474" xr:uid="{00000000-0005-0000-0000-0000582D0000}"/>
    <cellStyle name="Normal 2 2 4 2 3 2 3" xfId="12475" xr:uid="{00000000-0005-0000-0000-0000592D0000}"/>
    <cellStyle name="Normal 2 2 4 2 3 3" xfId="12476" xr:uid="{00000000-0005-0000-0000-00005A2D0000}"/>
    <cellStyle name="Normal 2 2 4 2 3 3 2" xfId="12477" xr:uid="{00000000-0005-0000-0000-00005B2D0000}"/>
    <cellStyle name="Normal 2 2 4 2 3 4" xfId="12478" xr:uid="{00000000-0005-0000-0000-00005C2D0000}"/>
    <cellStyle name="Normal 2 2 4 2 4" xfId="12479" xr:uid="{00000000-0005-0000-0000-00005D2D0000}"/>
    <cellStyle name="Normal 2 2 4 2 4 2" xfId="12480" xr:uid="{00000000-0005-0000-0000-00005E2D0000}"/>
    <cellStyle name="Normal 2 2 4 2 4 2 2" xfId="12481" xr:uid="{00000000-0005-0000-0000-00005F2D0000}"/>
    <cellStyle name="Normal 2 2 4 2 4 2 2 2" xfId="12482" xr:uid="{00000000-0005-0000-0000-0000602D0000}"/>
    <cellStyle name="Normal 2 2 4 2 4 2 3" xfId="12483" xr:uid="{00000000-0005-0000-0000-0000612D0000}"/>
    <cellStyle name="Normal 2 2 4 2 4 3" xfId="12484" xr:uid="{00000000-0005-0000-0000-0000622D0000}"/>
    <cellStyle name="Normal 2 2 4 2 4 3 2" xfId="12485" xr:uid="{00000000-0005-0000-0000-0000632D0000}"/>
    <cellStyle name="Normal 2 2 4 2 4 4" xfId="12486" xr:uid="{00000000-0005-0000-0000-0000642D0000}"/>
    <cellStyle name="Normal 2 2 4 2 5" xfId="12487" xr:uid="{00000000-0005-0000-0000-0000652D0000}"/>
    <cellStyle name="Normal 2 2 4 2 5 2" xfId="12488" xr:uid="{00000000-0005-0000-0000-0000662D0000}"/>
    <cellStyle name="Normal 2 2 4 2 5 2 2" xfId="12489" xr:uid="{00000000-0005-0000-0000-0000672D0000}"/>
    <cellStyle name="Normal 2 2 4 2 5 3" xfId="12490" xr:uid="{00000000-0005-0000-0000-0000682D0000}"/>
    <cellStyle name="Normal 2 2 4 2 6" xfId="12491" xr:uid="{00000000-0005-0000-0000-0000692D0000}"/>
    <cellStyle name="Normal 2 2 4 2 6 2" xfId="12492" xr:uid="{00000000-0005-0000-0000-00006A2D0000}"/>
    <cellStyle name="Normal 2 2 4 2 7" xfId="12493" xr:uid="{00000000-0005-0000-0000-00006B2D0000}"/>
    <cellStyle name="Normal 2 2 4 3" xfId="12494" xr:uid="{00000000-0005-0000-0000-00006C2D0000}"/>
    <cellStyle name="Normal 2 2 4 3 2" xfId="12495" xr:uid="{00000000-0005-0000-0000-00006D2D0000}"/>
    <cellStyle name="Normal 2 2 4 3 2 2" xfId="12496" xr:uid="{00000000-0005-0000-0000-00006E2D0000}"/>
    <cellStyle name="Normal 2 2 4 3 2 2 2" xfId="12497" xr:uid="{00000000-0005-0000-0000-00006F2D0000}"/>
    <cellStyle name="Normal 2 2 4 3 2 2 2 2" xfId="12498" xr:uid="{00000000-0005-0000-0000-0000702D0000}"/>
    <cellStyle name="Normal 2 2 4 3 2 2 3" xfId="12499" xr:uid="{00000000-0005-0000-0000-0000712D0000}"/>
    <cellStyle name="Normal 2 2 4 3 2 3" xfId="12500" xr:uid="{00000000-0005-0000-0000-0000722D0000}"/>
    <cellStyle name="Normal 2 2 4 3 2 3 2" xfId="12501" xr:uid="{00000000-0005-0000-0000-0000732D0000}"/>
    <cellStyle name="Normal 2 2 4 3 2 4" xfId="12502" xr:uid="{00000000-0005-0000-0000-0000742D0000}"/>
    <cellStyle name="Normal 2 2 4 3 3" xfId="12503" xr:uid="{00000000-0005-0000-0000-0000752D0000}"/>
    <cellStyle name="Normal 2 2 4 3 3 2" xfId="12504" xr:uid="{00000000-0005-0000-0000-0000762D0000}"/>
    <cellStyle name="Normal 2 2 4 3 3 2 2" xfId="12505" xr:uid="{00000000-0005-0000-0000-0000772D0000}"/>
    <cellStyle name="Normal 2 2 4 3 3 2 2 2" xfId="12506" xr:uid="{00000000-0005-0000-0000-0000782D0000}"/>
    <cellStyle name="Normal 2 2 4 3 3 2 3" xfId="12507" xr:uid="{00000000-0005-0000-0000-0000792D0000}"/>
    <cellStyle name="Normal 2 2 4 3 3 3" xfId="12508" xr:uid="{00000000-0005-0000-0000-00007A2D0000}"/>
    <cellStyle name="Normal 2 2 4 3 3 3 2" xfId="12509" xr:uid="{00000000-0005-0000-0000-00007B2D0000}"/>
    <cellStyle name="Normal 2 2 4 3 3 4" xfId="12510" xr:uid="{00000000-0005-0000-0000-00007C2D0000}"/>
    <cellStyle name="Normal 2 2 4 3 4" xfId="12511" xr:uid="{00000000-0005-0000-0000-00007D2D0000}"/>
    <cellStyle name="Normal 2 2 4 3 4 2" xfId="12512" xr:uid="{00000000-0005-0000-0000-00007E2D0000}"/>
    <cellStyle name="Normal 2 2 4 3 4 2 2" xfId="12513" xr:uid="{00000000-0005-0000-0000-00007F2D0000}"/>
    <cellStyle name="Normal 2 2 4 3 4 3" xfId="12514" xr:uid="{00000000-0005-0000-0000-0000802D0000}"/>
    <cellStyle name="Normal 2 2 4 3 5" xfId="12515" xr:uid="{00000000-0005-0000-0000-0000812D0000}"/>
    <cellStyle name="Normal 2 2 4 3 5 2" xfId="12516" xr:uid="{00000000-0005-0000-0000-0000822D0000}"/>
    <cellStyle name="Normal 2 2 4 3 6" xfId="12517" xr:uid="{00000000-0005-0000-0000-0000832D0000}"/>
    <cellStyle name="Normal 2 2 4 4" xfId="12518" xr:uid="{00000000-0005-0000-0000-0000842D0000}"/>
    <cellStyle name="Normal 2 2 4 4 2" xfId="12519" xr:uid="{00000000-0005-0000-0000-0000852D0000}"/>
    <cellStyle name="Normal 2 2 4 4 2 2" xfId="12520" xr:uid="{00000000-0005-0000-0000-0000862D0000}"/>
    <cellStyle name="Normal 2 2 4 4 2 2 2" xfId="12521" xr:uid="{00000000-0005-0000-0000-0000872D0000}"/>
    <cellStyle name="Normal 2 2 4 4 2 3" xfId="12522" xr:uid="{00000000-0005-0000-0000-0000882D0000}"/>
    <cellStyle name="Normal 2 2 4 4 3" xfId="12523" xr:uid="{00000000-0005-0000-0000-0000892D0000}"/>
    <cellStyle name="Normal 2 2 4 4 3 2" xfId="12524" xr:uid="{00000000-0005-0000-0000-00008A2D0000}"/>
    <cellStyle name="Normal 2 2 4 4 4" xfId="12525" xr:uid="{00000000-0005-0000-0000-00008B2D0000}"/>
    <cellStyle name="Normal 2 2 4 5" xfId="12526" xr:uid="{00000000-0005-0000-0000-00008C2D0000}"/>
    <cellStyle name="Normal 2 2 4 5 2" xfId="12527" xr:uid="{00000000-0005-0000-0000-00008D2D0000}"/>
    <cellStyle name="Normal 2 2 4 5 2 2" xfId="12528" xr:uid="{00000000-0005-0000-0000-00008E2D0000}"/>
    <cellStyle name="Normal 2 2 4 5 2 2 2" xfId="12529" xr:uid="{00000000-0005-0000-0000-00008F2D0000}"/>
    <cellStyle name="Normal 2 2 4 5 2 3" xfId="12530" xr:uid="{00000000-0005-0000-0000-0000902D0000}"/>
    <cellStyle name="Normal 2 2 4 5 3" xfId="12531" xr:uid="{00000000-0005-0000-0000-0000912D0000}"/>
    <cellStyle name="Normal 2 2 4 5 3 2" xfId="12532" xr:uid="{00000000-0005-0000-0000-0000922D0000}"/>
    <cellStyle name="Normal 2 2 4 5 4" xfId="12533" xr:uid="{00000000-0005-0000-0000-0000932D0000}"/>
    <cellStyle name="Normal 2 2 4 6" xfId="12534" xr:uid="{00000000-0005-0000-0000-0000942D0000}"/>
    <cellStyle name="Normal 2 2 4 6 2" xfId="12535" xr:uid="{00000000-0005-0000-0000-0000952D0000}"/>
    <cellStyle name="Normal 2 2 4 6 2 2" xfId="12536" xr:uid="{00000000-0005-0000-0000-0000962D0000}"/>
    <cellStyle name="Normal 2 2 4 6 3" xfId="12537" xr:uid="{00000000-0005-0000-0000-0000972D0000}"/>
    <cellStyle name="Normal 2 2 4 7" xfId="12538" xr:uid="{00000000-0005-0000-0000-0000982D0000}"/>
    <cellStyle name="Normal 2 2 4 7 2" xfId="12539" xr:uid="{00000000-0005-0000-0000-0000992D0000}"/>
    <cellStyle name="Normal 2 2 5" xfId="4934" xr:uid="{00000000-0005-0000-0000-00009A2D0000}"/>
    <cellStyle name="Normal 2 2 5 2" xfId="12540" xr:uid="{00000000-0005-0000-0000-00009B2D0000}"/>
    <cellStyle name="Normal 2 2 5 2 2" xfId="12541" xr:uid="{00000000-0005-0000-0000-00009C2D0000}"/>
    <cellStyle name="Normal 2 2 5 2 2 2" xfId="12542" xr:uid="{00000000-0005-0000-0000-00009D2D0000}"/>
    <cellStyle name="Normal 2 2 5 2 2 2 2" xfId="12543" xr:uid="{00000000-0005-0000-0000-00009E2D0000}"/>
    <cellStyle name="Normal 2 2 5 2 2 2 2 2" xfId="12544" xr:uid="{00000000-0005-0000-0000-00009F2D0000}"/>
    <cellStyle name="Normal 2 2 5 2 2 2 2 2 2" xfId="12545" xr:uid="{00000000-0005-0000-0000-0000A02D0000}"/>
    <cellStyle name="Normal 2 2 5 2 2 2 2 3" xfId="12546" xr:uid="{00000000-0005-0000-0000-0000A12D0000}"/>
    <cellStyle name="Normal 2 2 5 2 2 2 3" xfId="12547" xr:uid="{00000000-0005-0000-0000-0000A22D0000}"/>
    <cellStyle name="Normal 2 2 5 2 2 2 3 2" xfId="12548" xr:uid="{00000000-0005-0000-0000-0000A32D0000}"/>
    <cellStyle name="Normal 2 2 5 2 2 2 4" xfId="12549" xr:uid="{00000000-0005-0000-0000-0000A42D0000}"/>
    <cellStyle name="Normal 2 2 5 2 2 3" xfId="12550" xr:uid="{00000000-0005-0000-0000-0000A52D0000}"/>
    <cellStyle name="Normal 2 2 5 2 2 3 2" xfId="12551" xr:uid="{00000000-0005-0000-0000-0000A62D0000}"/>
    <cellStyle name="Normal 2 2 5 2 2 3 2 2" xfId="12552" xr:uid="{00000000-0005-0000-0000-0000A72D0000}"/>
    <cellStyle name="Normal 2 2 5 2 2 3 2 2 2" xfId="12553" xr:uid="{00000000-0005-0000-0000-0000A82D0000}"/>
    <cellStyle name="Normal 2 2 5 2 2 3 2 3" xfId="12554" xr:uid="{00000000-0005-0000-0000-0000A92D0000}"/>
    <cellStyle name="Normal 2 2 5 2 2 3 3" xfId="12555" xr:uid="{00000000-0005-0000-0000-0000AA2D0000}"/>
    <cellStyle name="Normal 2 2 5 2 2 3 3 2" xfId="12556" xr:uid="{00000000-0005-0000-0000-0000AB2D0000}"/>
    <cellStyle name="Normal 2 2 5 2 2 3 4" xfId="12557" xr:uid="{00000000-0005-0000-0000-0000AC2D0000}"/>
    <cellStyle name="Normal 2 2 5 2 2 4" xfId="12558" xr:uid="{00000000-0005-0000-0000-0000AD2D0000}"/>
    <cellStyle name="Normal 2 2 5 2 2 4 2" xfId="12559" xr:uid="{00000000-0005-0000-0000-0000AE2D0000}"/>
    <cellStyle name="Normal 2 2 5 2 2 4 2 2" xfId="12560" xr:uid="{00000000-0005-0000-0000-0000AF2D0000}"/>
    <cellStyle name="Normal 2 2 5 2 2 4 3" xfId="12561" xr:uid="{00000000-0005-0000-0000-0000B02D0000}"/>
    <cellStyle name="Normal 2 2 5 2 2 5" xfId="12562" xr:uid="{00000000-0005-0000-0000-0000B12D0000}"/>
    <cellStyle name="Normal 2 2 5 2 2 5 2" xfId="12563" xr:uid="{00000000-0005-0000-0000-0000B22D0000}"/>
    <cellStyle name="Normal 2 2 5 2 2 6" xfId="12564" xr:uid="{00000000-0005-0000-0000-0000B32D0000}"/>
    <cellStyle name="Normal 2 2 5 2 3" xfId="12565" xr:uid="{00000000-0005-0000-0000-0000B42D0000}"/>
    <cellStyle name="Normal 2 2 5 2 3 2" xfId="12566" xr:uid="{00000000-0005-0000-0000-0000B52D0000}"/>
    <cellStyle name="Normal 2 2 5 2 3 2 2" xfId="12567" xr:uid="{00000000-0005-0000-0000-0000B62D0000}"/>
    <cellStyle name="Normal 2 2 5 2 3 2 2 2" xfId="12568" xr:uid="{00000000-0005-0000-0000-0000B72D0000}"/>
    <cellStyle name="Normal 2 2 5 2 3 2 3" xfId="12569" xr:uid="{00000000-0005-0000-0000-0000B82D0000}"/>
    <cellStyle name="Normal 2 2 5 2 3 3" xfId="12570" xr:uid="{00000000-0005-0000-0000-0000B92D0000}"/>
    <cellStyle name="Normal 2 2 5 2 3 3 2" xfId="12571" xr:uid="{00000000-0005-0000-0000-0000BA2D0000}"/>
    <cellStyle name="Normal 2 2 5 2 3 4" xfId="12572" xr:uid="{00000000-0005-0000-0000-0000BB2D0000}"/>
    <cellStyle name="Normal 2 2 5 2 4" xfId="12573" xr:uid="{00000000-0005-0000-0000-0000BC2D0000}"/>
    <cellStyle name="Normal 2 2 5 2 4 2" xfId="12574" xr:uid="{00000000-0005-0000-0000-0000BD2D0000}"/>
    <cellStyle name="Normal 2 2 5 2 4 2 2" xfId="12575" xr:uid="{00000000-0005-0000-0000-0000BE2D0000}"/>
    <cellStyle name="Normal 2 2 5 2 4 2 2 2" xfId="12576" xr:uid="{00000000-0005-0000-0000-0000BF2D0000}"/>
    <cellStyle name="Normal 2 2 5 2 4 2 3" xfId="12577" xr:uid="{00000000-0005-0000-0000-0000C02D0000}"/>
    <cellStyle name="Normal 2 2 5 2 4 3" xfId="12578" xr:uid="{00000000-0005-0000-0000-0000C12D0000}"/>
    <cellStyle name="Normal 2 2 5 2 4 3 2" xfId="12579" xr:uid="{00000000-0005-0000-0000-0000C22D0000}"/>
    <cellStyle name="Normal 2 2 5 2 4 4" xfId="12580" xr:uid="{00000000-0005-0000-0000-0000C32D0000}"/>
    <cellStyle name="Normal 2 2 5 2 5" xfId="12581" xr:uid="{00000000-0005-0000-0000-0000C42D0000}"/>
    <cellStyle name="Normal 2 2 5 2 5 2" xfId="12582" xr:uid="{00000000-0005-0000-0000-0000C52D0000}"/>
    <cellStyle name="Normal 2 2 5 2 5 2 2" xfId="12583" xr:uid="{00000000-0005-0000-0000-0000C62D0000}"/>
    <cellStyle name="Normal 2 2 5 2 5 3" xfId="12584" xr:uid="{00000000-0005-0000-0000-0000C72D0000}"/>
    <cellStyle name="Normal 2 2 5 2 6" xfId="12585" xr:uid="{00000000-0005-0000-0000-0000C82D0000}"/>
    <cellStyle name="Normal 2 2 5 2 6 2" xfId="12586" xr:uid="{00000000-0005-0000-0000-0000C92D0000}"/>
    <cellStyle name="Normal 2 2 5 2 7" xfId="12587" xr:uid="{00000000-0005-0000-0000-0000CA2D0000}"/>
    <cellStyle name="Normal 2 2 5 3" xfId="12588" xr:uid="{00000000-0005-0000-0000-0000CB2D0000}"/>
    <cellStyle name="Normal 2 2 5 3 2" xfId="12589" xr:uid="{00000000-0005-0000-0000-0000CC2D0000}"/>
    <cellStyle name="Normal 2 2 5 3 2 2" xfId="12590" xr:uid="{00000000-0005-0000-0000-0000CD2D0000}"/>
    <cellStyle name="Normal 2 2 5 3 2 2 2" xfId="12591" xr:uid="{00000000-0005-0000-0000-0000CE2D0000}"/>
    <cellStyle name="Normal 2 2 5 3 2 2 2 2" xfId="12592" xr:uid="{00000000-0005-0000-0000-0000CF2D0000}"/>
    <cellStyle name="Normal 2 2 5 3 2 2 3" xfId="12593" xr:uid="{00000000-0005-0000-0000-0000D02D0000}"/>
    <cellStyle name="Normal 2 2 5 3 2 3" xfId="12594" xr:uid="{00000000-0005-0000-0000-0000D12D0000}"/>
    <cellStyle name="Normal 2 2 5 3 2 3 2" xfId="12595" xr:uid="{00000000-0005-0000-0000-0000D22D0000}"/>
    <cellStyle name="Normal 2 2 5 3 2 4" xfId="12596" xr:uid="{00000000-0005-0000-0000-0000D32D0000}"/>
    <cellStyle name="Normal 2 2 5 3 3" xfId="12597" xr:uid="{00000000-0005-0000-0000-0000D42D0000}"/>
    <cellStyle name="Normal 2 2 5 3 3 2" xfId="12598" xr:uid="{00000000-0005-0000-0000-0000D52D0000}"/>
    <cellStyle name="Normal 2 2 5 3 3 2 2" xfId="12599" xr:uid="{00000000-0005-0000-0000-0000D62D0000}"/>
    <cellStyle name="Normal 2 2 5 3 3 2 2 2" xfId="12600" xr:uid="{00000000-0005-0000-0000-0000D72D0000}"/>
    <cellStyle name="Normal 2 2 5 3 3 2 3" xfId="12601" xr:uid="{00000000-0005-0000-0000-0000D82D0000}"/>
    <cellStyle name="Normal 2 2 5 3 3 3" xfId="12602" xr:uid="{00000000-0005-0000-0000-0000D92D0000}"/>
    <cellStyle name="Normal 2 2 5 3 3 3 2" xfId="12603" xr:uid="{00000000-0005-0000-0000-0000DA2D0000}"/>
    <cellStyle name="Normal 2 2 5 3 3 4" xfId="12604" xr:uid="{00000000-0005-0000-0000-0000DB2D0000}"/>
    <cellStyle name="Normal 2 2 5 3 4" xfId="12605" xr:uid="{00000000-0005-0000-0000-0000DC2D0000}"/>
    <cellStyle name="Normal 2 2 5 3 4 2" xfId="12606" xr:uid="{00000000-0005-0000-0000-0000DD2D0000}"/>
    <cellStyle name="Normal 2 2 5 3 4 2 2" xfId="12607" xr:uid="{00000000-0005-0000-0000-0000DE2D0000}"/>
    <cellStyle name="Normal 2 2 5 3 4 3" xfId="12608" xr:uid="{00000000-0005-0000-0000-0000DF2D0000}"/>
    <cellStyle name="Normal 2 2 5 3 5" xfId="12609" xr:uid="{00000000-0005-0000-0000-0000E02D0000}"/>
    <cellStyle name="Normal 2 2 5 3 5 2" xfId="12610" xr:uid="{00000000-0005-0000-0000-0000E12D0000}"/>
    <cellStyle name="Normal 2 2 5 3 6" xfId="12611" xr:uid="{00000000-0005-0000-0000-0000E22D0000}"/>
    <cellStyle name="Normal 2 2 5 4" xfId="12612" xr:uid="{00000000-0005-0000-0000-0000E32D0000}"/>
    <cellStyle name="Normal 2 2 5 4 2" xfId="12613" xr:uid="{00000000-0005-0000-0000-0000E42D0000}"/>
    <cellStyle name="Normal 2 2 5 4 2 2" xfId="12614" xr:uid="{00000000-0005-0000-0000-0000E52D0000}"/>
    <cellStyle name="Normal 2 2 5 4 2 2 2" xfId="12615" xr:uid="{00000000-0005-0000-0000-0000E62D0000}"/>
    <cellStyle name="Normal 2 2 5 4 2 3" xfId="12616" xr:uid="{00000000-0005-0000-0000-0000E72D0000}"/>
    <cellStyle name="Normal 2 2 5 4 3" xfId="12617" xr:uid="{00000000-0005-0000-0000-0000E82D0000}"/>
    <cellStyle name="Normal 2 2 5 4 3 2" xfId="12618" xr:uid="{00000000-0005-0000-0000-0000E92D0000}"/>
    <cellStyle name="Normal 2 2 5 4 4" xfId="12619" xr:uid="{00000000-0005-0000-0000-0000EA2D0000}"/>
    <cellStyle name="Normal 2 2 5 5" xfId="12620" xr:uid="{00000000-0005-0000-0000-0000EB2D0000}"/>
    <cellStyle name="Normal 2 2 5 5 2" xfId="12621" xr:uid="{00000000-0005-0000-0000-0000EC2D0000}"/>
    <cellStyle name="Normal 2 2 5 5 2 2" xfId="12622" xr:uid="{00000000-0005-0000-0000-0000ED2D0000}"/>
    <cellStyle name="Normal 2 2 5 5 2 2 2" xfId="12623" xr:uid="{00000000-0005-0000-0000-0000EE2D0000}"/>
    <cellStyle name="Normal 2 2 5 5 2 3" xfId="12624" xr:uid="{00000000-0005-0000-0000-0000EF2D0000}"/>
    <cellStyle name="Normal 2 2 5 5 3" xfId="12625" xr:uid="{00000000-0005-0000-0000-0000F02D0000}"/>
    <cellStyle name="Normal 2 2 5 5 3 2" xfId="12626" xr:uid="{00000000-0005-0000-0000-0000F12D0000}"/>
    <cellStyle name="Normal 2 2 5 5 4" xfId="12627" xr:uid="{00000000-0005-0000-0000-0000F22D0000}"/>
    <cellStyle name="Normal 2 2 5 6" xfId="12628" xr:uid="{00000000-0005-0000-0000-0000F32D0000}"/>
    <cellStyle name="Normal 2 2 5 6 2" xfId="12629" xr:uid="{00000000-0005-0000-0000-0000F42D0000}"/>
    <cellStyle name="Normal 2 2 5 6 2 2" xfId="12630" xr:uid="{00000000-0005-0000-0000-0000F52D0000}"/>
    <cellStyle name="Normal 2 2 5 6 3" xfId="12631" xr:uid="{00000000-0005-0000-0000-0000F62D0000}"/>
    <cellStyle name="Normal 2 2 5 7" xfId="12632" xr:uid="{00000000-0005-0000-0000-0000F72D0000}"/>
    <cellStyle name="Normal 2 2 5 7 2" xfId="12633" xr:uid="{00000000-0005-0000-0000-0000F82D0000}"/>
    <cellStyle name="Normal 2 2 6" xfId="4935" xr:uid="{00000000-0005-0000-0000-0000F92D0000}"/>
    <cellStyle name="Normal 2 2 6 2" xfId="12634" xr:uid="{00000000-0005-0000-0000-0000FA2D0000}"/>
    <cellStyle name="Normal 2 2 6 2 2" xfId="12635" xr:uid="{00000000-0005-0000-0000-0000FB2D0000}"/>
    <cellStyle name="Normal 2 2 6 2 2 2" xfId="12636" xr:uid="{00000000-0005-0000-0000-0000FC2D0000}"/>
    <cellStyle name="Normal 2 2 6 2 2 2 2" xfId="12637" xr:uid="{00000000-0005-0000-0000-0000FD2D0000}"/>
    <cellStyle name="Normal 2 2 6 2 2 2 2 2" xfId="12638" xr:uid="{00000000-0005-0000-0000-0000FE2D0000}"/>
    <cellStyle name="Normal 2 2 6 2 2 2 2 2 2" xfId="12639" xr:uid="{00000000-0005-0000-0000-0000FF2D0000}"/>
    <cellStyle name="Normal 2 2 6 2 2 2 2 3" xfId="12640" xr:uid="{00000000-0005-0000-0000-0000002E0000}"/>
    <cellStyle name="Normal 2 2 6 2 2 2 3" xfId="12641" xr:uid="{00000000-0005-0000-0000-0000012E0000}"/>
    <cellStyle name="Normal 2 2 6 2 2 2 3 2" xfId="12642" xr:uid="{00000000-0005-0000-0000-0000022E0000}"/>
    <cellStyle name="Normal 2 2 6 2 2 2 4" xfId="12643" xr:uid="{00000000-0005-0000-0000-0000032E0000}"/>
    <cellStyle name="Normal 2 2 6 2 2 3" xfId="12644" xr:uid="{00000000-0005-0000-0000-0000042E0000}"/>
    <cellStyle name="Normal 2 2 6 2 2 3 2" xfId="12645" xr:uid="{00000000-0005-0000-0000-0000052E0000}"/>
    <cellStyle name="Normal 2 2 6 2 2 3 2 2" xfId="12646" xr:uid="{00000000-0005-0000-0000-0000062E0000}"/>
    <cellStyle name="Normal 2 2 6 2 2 3 2 2 2" xfId="12647" xr:uid="{00000000-0005-0000-0000-0000072E0000}"/>
    <cellStyle name="Normal 2 2 6 2 2 3 2 3" xfId="12648" xr:uid="{00000000-0005-0000-0000-0000082E0000}"/>
    <cellStyle name="Normal 2 2 6 2 2 3 3" xfId="12649" xr:uid="{00000000-0005-0000-0000-0000092E0000}"/>
    <cellStyle name="Normal 2 2 6 2 2 3 3 2" xfId="12650" xr:uid="{00000000-0005-0000-0000-00000A2E0000}"/>
    <cellStyle name="Normal 2 2 6 2 2 3 4" xfId="12651" xr:uid="{00000000-0005-0000-0000-00000B2E0000}"/>
    <cellStyle name="Normal 2 2 6 2 2 4" xfId="12652" xr:uid="{00000000-0005-0000-0000-00000C2E0000}"/>
    <cellStyle name="Normal 2 2 6 2 2 4 2" xfId="12653" xr:uid="{00000000-0005-0000-0000-00000D2E0000}"/>
    <cellStyle name="Normal 2 2 6 2 2 4 2 2" xfId="12654" xr:uid="{00000000-0005-0000-0000-00000E2E0000}"/>
    <cellStyle name="Normal 2 2 6 2 2 4 3" xfId="12655" xr:uid="{00000000-0005-0000-0000-00000F2E0000}"/>
    <cellStyle name="Normal 2 2 6 2 2 5" xfId="12656" xr:uid="{00000000-0005-0000-0000-0000102E0000}"/>
    <cellStyle name="Normal 2 2 6 2 2 5 2" xfId="12657" xr:uid="{00000000-0005-0000-0000-0000112E0000}"/>
    <cellStyle name="Normal 2 2 6 2 2 6" xfId="12658" xr:uid="{00000000-0005-0000-0000-0000122E0000}"/>
    <cellStyle name="Normal 2 2 6 2 3" xfId="12659" xr:uid="{00000000-0005-0000-0000-0000132E0000}"/>
    <cellStyle name="Normal 2 2 6 2 3 2" xfId="12660" xr:uid="{00000000-0005-0000-0000-0000142E0000}"/>
    <cellStyle name="Normal 2 2 6 2 3 2 2" xfId="12661" xr:uid="{00000000-0005-0000-0000-0000152E0000}"/>
    <cellStyle name="Normal 2 2 6 2 3 2 2 2" xfId="12662" xr:uid="{00000000-0005-0000-0000-0000162E0000}"/>
    <cellStyle name="Normal 2 2 6 2 3 2 3" xfId="12663" xr:uid="{00000000-0005-0000-0000-0000172E0000}"/>
    <cellStyle name="Normal 2 2 6 2 3 3" xfId="12664" xr:uid="{00000000-0005-0000-0000-0000182E0000}"/>
    <cellStyle name="Normal 2 2 6 2 3 3 2" xfId="12665" xr:uid="{00000000-0005-0000-0000-0000192E0000}"/>
    <cellStyle name="Normal 2 2 6 2 3 4" xfId="12666" xr:uid="{00000000-0005-0000-0000-00001A2E0000}"/>
    <cellStyle name="Normal 2 2 6 2 4" xfId="12667" xr:uid="{00000000-0005-0000-0000-00001B2E0000}"/>
    <cellStyle name="Normal 2 2 6 2 4 2" xfId="12668" xr:uid="{00000000-0005-0000-0000-00001C2E0000}"/>
    <cellStyle name="Normal 2 2 6 2 4 2 2" xfId="12669" xr:uid="{00000000-0005-0000-0000-00001D2E0000}"/>
    <cellStyle name="Normal 2 2 6 2 4 2 2 2" xfId="12670" xr:uid="{00000000-0005-0000-0000-00001E2E0000}"/>
    <cellStyle name="Normal 2 2 6 2 4 2 3" xfId="12671" xr:uid="{00000000-0005-0000-0000-00001F2E0000}"/>
    <cellStyle name="Normal 2 2 6 2 4 3" xfId="12672" xr:uid="{00000000-0005-0000-0000-0000202E0000}"/>
    <cellStyle name="Normal 2 2 6 2 4 3 2" xfId="12673" xr:uid="{00000000-0005-0000-0000-0000212E0000}"/>
    <cellStyle name="Normal 2 2 6 2 4 4" xfId="12674" xr:uid="{00000000-0005-0000-0000-0000222E0000}"/>
    <cellStyle name="Normal 2 2 6 2 5" xfId="12675" xr:uid="{00000000-0005-0000-0000-0000232E0000}"/>
    <cellStyle name="Normal 2 2 6 2 5 2" xfId="12676" xr:uid="{00000000-0005-0000-0000-0000242E0000}"/>
    <cellStyle name="Normal 2 2 6 2 5 2 2" xfId="12677" xr:uid="{00000000-0005-0000-0000-0000252E0000}"/>
    <cellStyle name="Normal 2 2 6 2 5 3" xfId="12678" xr:uid="{00000000-0005-0000-0000-0000262E0000}"/>
    <cellStyle name="Normal 2 2 6 2 6" xfId="12679" xr:uid="{00000000-0005-0000-0000-0000272E0000}"/>
    <cellStyle name="Normal 2 2 6 2 6 2" xfId="12680" xr:uid="{00000000-0005-0000-0000-0000282E0000}"/>
    <cellStyle name="Normal 2 2 6 2 7" xfId="12681" xr:uid="{00000000-0005-0000-0000-0000292E0000}"/>
    <cellStyle name="Normal 2 2 6 3" xfId="12682" xr:uid="{00000000-0005-0000-0000-00002A2E0000}"/>
    <cellStyle name="Normal 2 2 6 3 2" xfId="12683" xr:uid="{00000000-0005-0000-0000-00002B2E0000}"/>
    <cellStyle name="Normal 2 2 6 3 2 2" xfId="12684" xr:uid="{00000000-0005-0000-0000-00002C2E0000}"/>
    <cellStyle name="Normal 2 2 6 3 2 2 2" xfId="12685" xr:uid="{00000000-0005-0000-0000-00002D2E0000}"/>
    <cellStyle name="Normal 2 2 6 3 2 2 2 2" xfId="12686" xr:uid="{00000000-0005-0000-0000-00002E2E0000}"/>
    <cellStyle name="Normal 2 2 6 3 2 2 3" xfId="12687" xr:uid="{00000000-0005-0000-0000-00002F2E0000}"/>
    <cellStyle name="Normal 2 2 6 3 2 3" xfId="12688" xr:uid="{00000000-0005-0000-0000-0000302E0000}"/>
    <cellStyle name="Normal 2 2 6 3 2 3 2" xfId="12689" xr:uid="{00000000-0005-0000-0000-0000312E0000}"/>
    <cellStyle name="Normal 2 2 6 3 2 4" xfId="12690" xr:uid="{00000000-0005-0000-0000-0000322E0000}"/>
    <cellStyle name="Normal 2 2 6 3 3" xfId="12691" xr:uid="{00000000-0005-0000-0000-0000332E0000}"/>
    <cellStyle name="Normal 2 2 6 3 3 2" xfId="12692" xr:uid="{00000000-0005-0000-0000-0000342E0000}"/>
    <cellStyle name="Normal 2 2 6 3 3 2 2" xfId="12693" xr:uid="{00000000-0005-0000-0000-0000352E0000}"/>
    <cellStyle name="Normal 2 2 6 3 3 2 2 2" xfId="12694" xr:uid="{00000000-0005-0000-0000-0000362E0000}"/>
    <cellStyle name="Normal 2 2 6 3 3 2 3" xfId="12695" xr:uid="{00000000-0005-0000-0000-0000372E0000}"/>
    <cellStyle name="Normal 2 2 6 3 3 3" xfId="12696" xr:uid="{00000000-0005-0000-0000-0000382E0000}"/>
    <cellStyle name="Normal 2 2 6 3 3 3 2" xfId="12697" xr:uid="{00000000-0005-0000-0000-0000392E0000}"/>
    <cellStyle name="Normal 2 2 6 3 3 4" xfId="12698" xr:uid="{00000000-0005-0000-0000-00003A2E0000}"/>
    <cellStyle name="Normal 2 2 6 3 4" xfId="12699" xr:uid="{00000000-0005-0000-0000-00003B2E0000}"/>
    <cellStyle name="Normal 2 2 6 3 4 2" xfId="12700" xr:uid="{00000000-0005-0000-0000-00003C2E0000}"/>
    <cellStyle name="Normal 2 2 6 3 4 2 2" xfId="12701" xr:uid="{00000000-0005-0000-0000-00003D2E0000}"/>
    <cellStyle name="Normal 2 2 6 3 4 3" xfId="12702" xr:uid="{00000000-0005-0000-0000-00003E2E0000}"/>
    <cellStyle name="Normal 2 2 6 3 5" xfId="12703" xr:uid="{00000000-0005-0000-0000-00003F2E0000}"/>
    <cellStyle name="Normal 2 2 6 3 5 2" xfId="12704" xr:uid="{00000000-0005-0000-0000-0000402E0000}"/>
    <cellStyle name="Normal 2 2 6 3 6" xfId="12705" xr:uid="{00000000-0005-0000-0000-0000412E0000}"/>
    <cellStyle name="Normal 2 2 6 4" xfId="12706" xr:uid="{00000000-0005-0000-0000-0000422E0000}"/>
    <cellStyle name="Normal 2 2 6 4 2" xfId="12707" xr:uid="{00000000-0005-0000-0000-0000432E0000}"/>
    <cellStyle name="Normal 2 2 6 4 2 2" xfId="12708" xr:uid="{00000000-0005-0000-0000-0000442E0000}"/>
    <cellStyle name="Normal 2 2 6 4 2 2 2" xfId="12709" xr:uid="{00000000-0005-0000-0000-0000452E0000}"/>
    <cellStyle name="Normal 2 2 6 4 2 3" xfId="12710" xr:uid="{00000000-0005-0000-0000-0000462E0000}"/>
    <cellStyle name="Normal 2 2 6 4 3" xfId="12711" xr:uid="{00000000-0005-0000-0000-0000472E0000}"/>
    <cellStyle name="Normal 2 2 6 4 3 2" xfId="12712" xr:uid="{00000000-0005-0000-0000-0000482E0000}"/>
    <cellStyle name="Normal 2 2 6 4 4" xfId="12713" xr:uid="{00000000-0005-0000-0000-0000492E0000}"/>
    <cellStyle name="Normal 2 2 6 5" xfId="12714" xr:uid="{00000000-0005-0000-0000-00004A2E0000}"/>
    <cellStyle name="Normal 2 2 6 5 2" xfId="12715" xr:uid="{00000000-0005-0000-0000-00004B2E0000}"/>
    <cellStyle name="Normal 2 2 6 5 2 2" xfId="12716" xr:uid="{00000000-0005-0000-0000-00004C2E0000}"/>
    <cellStyle name="Normal 2 2 6 5 2 2 2" xfId="12717" xr:uid="{00000000-0005-0000-0000-00004D2E0000}"/>
    <cellStyle name="Normal 2 2 6 5 2 3" xfId="12718" xr:uid="{00000000-0005-0000-0000-00004E2E0000}"/>
    <cellStyle name="Normal 2 2 6 5 3" xfId="12719" xr:uid="{00000000-0005-0000-0000-00004F2E0000}"/>
    <cellStyle name="Normal 2 2 6 5 3 2" xfId="12720" xr:uid="{00000000-0005-0000-0000-0000502E0000}"/>
    <cellStyle name="Normal 2 2 6 5 4" xfId="12721" xr:uid="{00000000-0005-0000-0000-0000512E0000}"/>
    <cellStyle name="Normal 2 2 6 6" xfId="12722" xr:uid="{00000000-0005-0000-0000-0000522E0000}"/>
    <cellStyle name="Normal 2 2 6 6 2" xfId="12723" xr:uid="{00000000-0005-0000-0000-0000532E0000}"/>
    <cellStyle name="Normal 2 2 6 6 2 2" xfId="12724" xr:uid="{00000000-0005-0000-0000-0000542E0000}"/>
    <cellStyle name="Normal 2 2 6 6 3" xfId="12725" xr:uid="{00000000-0005-0000-0000-0000552E0000}"/>
    <cellStyle name="Normal 2 2 6 7" xfId="12726" xr:uid="{00000000-0005-0000-0000-0000562E0000}"/>
    <cellStyle name="Normal 2 2 6 7 2" xfId="12727" xr:uid="{00000000-0005-0000-0000-0000572E0000}"/>
    <cellStyle name="Normal 2 2 7" xfId="4936" xr:uid="{00000000-0005-0000-0000-0000582E0000}"/>
    <cellStyle name="Normal 2 2 7 2" xfId="12728" xr:uid="{00000000-0005-0000-0000-0000592E0000}"/>
    <cellStyle name="Normal 2 2 7 2 2" xfId="12729" xr:uid="{00000000-0005-0000-0000-00005A2E0000}"/>
    <cellStyle name="Normal 2 2 7 2 2 2" xfId="12730" xr:uid="{00000000-0005-0000-0000-00005B2E0000}"/>
    <cellStyle name="Normal 2 2 7 2 2 2 2" xfId="12731" xr:uid="{00000000-0005-0000-0000-00005C2E0000}"/>
    <cellStyle name="Normal 2 2 7 2 2 2 2 2" xfId="12732" xr:uid="{00000000-0005-0000-0000-00005D2E0000}"/>
    <cellStyle name="Normal 2 2 7 2 2 2 3" xfId="12733" xr:uid="{00000000-0005-0000-0000-00005E2E0000}"/>
    <cellStyle name="Normal 2 2 7 2 2 3" xfId="12734" xr:uid="{00000000-0005-0000-0000-00005F2E0000}"/>
    <cellStyle name="Normal 2 2 7 2 2 3 2" xfId="12735" xr:uid="{00000000-0005-0000-0000-0000602E0000}"/>
    <cellStyle name="Normal 2 2 7 2 2 4" xfId="12736" xr:uid="{00000000-0005-0000-0000-0000612E0000}"/>
    <cellStyle name="Normal 2 2 7 2 3" xfId="12737" xr:uid="{00000000-0005-0000-0000-0000622E0000}"/>
    <cellStyle name="Normal 2 2 7 2 3 2" xfId="12738" xr:uid="{00000000-0005-0000-0000-0000632E0000}"/>
    <cellStyle name="Normal 2 2 7 2 3 2 2" xfId="12739" xr:uid="{00000000-0005-0000-0000-0000642E0000}"/>
    <cellStyle name="Normal 2 2 7 2 3 2 2 2" xfId="12740" xr:uid="{00000000-0005-0000-0000-0000652E0000}"/>
    <cellStyle name="Normal 2 2 7 2 3 2 3" xfId="12741" xr:uid="{00000000-0005-0000-0000-0000662E0000}"/>
    <cellStyle name="Normal 2 2 7 2 3 3" xfId="12742" xr:uid="{00000000-0005-0000-0000-0000672E0000}"/>
    <cellStyle name="Normal 2 2 7 2 3 3 2" xfId="12743" xr:uid="{00000000-0005-0000-0000-0000682E0000}"/>
    <cellStyle name="Normal 2 2 7 2 3 4" xfId="12744" xr:uid="{00000000-0005-0000-0000-0000692E0000}"/>
    <cellStyle name="Normal 2 2 7 2 4" xfId="12745" xr:uid="{00000000-0005-0000-0000-00006A2E0000}"/>
    <cellStyle name="Normal 2 2 7 2 4 2" xfId="12746" xr:uid="{00000000-0005-0000-0000-00006B2E0000}"/>
    <cellStyle name="Normal 2 2 7 2 4 2 2" xfId="12747" xr:uid="{00000000-0005-0000-0000-00006C2E0000}"/>
    <cellStyle name="Normal 2 2 7 2 4 3" xfId="12748" xr:uid="{00000000-0005-0000-0000-00006D2E0000}"/>
    <cellStyle name="Normal 2 2 7 2 5" xfId="12749" xr:uid="{00000000-0005-0000-0000-00006E2E0000}"/>
    <cellStyle name="Normal 2 2 7 2 5 2" xfId="12750" xr:uid="{00000000-0005-0000-0000-00006F2E0000}"/>
    <cellStyle name="Normal 2 2 7 2 6" xfId="12751" xr:uid="{00000000-0005-0000-0000-0000702E0000}"/>
    <cellStyle name="Normal 2 2 7 3" xfId="12752" xr:uid="{00000000-0005-0000-0000-0000712E0000}"/>
    <cellStyle name="Normal 2 2 7 3 2" xfId="12753" xr:uid="{00000000-0005-0000-0000-0000722E0000}"/>
    <cellStyle name="Normal 2 2 7 3 2 2" xfId="12754" xr:uid="{00000000-0005-0000-0000-0000732E0000}"/>
    <cellStyle name="Normal 2 2 7 3 2 2 2" xfId="12755" xr:uid="{00000000-0005-0000-0000-0000742E0000}"/>
    <cellStyle name="Normal 2 2 7 3 2 3" xfId="12756" xr:uid="{00000000-0005-0000-0000-0000752E0000}"/>
    <cellStyle name="Normal 2 2 7 3 3" xfId="12757" xr:uid="{00000000-0005-0000-0000-0000762E0000}"/>
    <cellStyle name="Normal 2 2 7 3 3 2" xfId="12758" xr:uid="{00000000-0005-0000-0000-0000772E0000}"/>
    <cellStyle name="Normal 2 2 7 3 4" xfId="12759" xr:uid="{00000000-0005-0000-0000-0000782E0000}"/>
    <cellStyle name="Normal 2 2 7 4" xfId="12760" xr:uid="{00000000-0005-0000-0000-0000792E0000}"/>
    <cellStyle name="Normal 2 2 7 4 2" xfId="12761" xr:uid="{00000000-0005-0000-0000-00007A2E0000}"/>
    <cellStyle name="Normal 2 2 7 4 2 2" xfId="12762" xr:uid="{00000000-0005-0000-0000-00007B2E0000}"/>
    <cellStyle name="Normal 2 2 7 4 2 2 2" xfId="12763" xr:uid="{00000000-0005-0000-0000-00007C2E0000}"/>
    <cellStyle name="Normal 2 2 7 4 2 3" xfId="12764" xr:uid="{00000000-0005-0000-0000-00007D2E0000}"/>
    <cellStyle name="Normal 2 2 7 4 3" xfId="12765" xr:uid="{00000000-0005-0000-0000-00007E2E0000}"/>
    <cellStyle name="Normal 2 2 7 4 3 2" xfId="12766" xr:uid="{00000000-0005-0000-0000-00007F2E0000}"/>
    <cellStyle name="Normal 2 2 7 4 4" xfId="12767" xr:uid="{00000000-0005-0000-0000-0000802E0000}"/>
    <cellStyle name="Normal 2 2 7 5" xfId="12768" xr:uid="{00000000-0005-0000-0000-0000812E0000}"/>
    <cellStyle name="Normal 2 2 7 5 2" xfId="12769" xr:uid="{00000000-0005-0000-0000-0000822E0000}"/>
    <cellStyle name="Normal 2 2 7 5 2 2" xfId="12770" xr:uid="{00000000-0005-0000-0000-0000832E0000}"/>
    <cellStyle name="Normal 2 2 7 5 3" xfId="12771" xr:uid="{00000000-0005-0000-0000-0000842E0000}"/>
    <cellStyle name="Normal 2 2 7 6" xfId="12772" xr:uid="{00000000-0005-0000-0000-0000852E0000}"/>
    <cellStyle name="Normal 2 2 7 6 2" xfId="12773" xr:uid="{00000000-0005-0000-0000-0000862E0000}"/>
    <cellStyle name="Normal 2 2 8" xfId="4937" xr:uid="{00000000-0005-0000-0000-0000872E0000}"/>
    <cellStyle name="Normal 2 2 9" xfId="12774" xr:uid="{00000000-0005-0000-0000-0000882E0000}"/>
    <cellStyle name="Normal 2 2_Copy of Target Budget PGCL-DEC (26-11-09)" xfId="4938" xr:uid="{00000000-0005-0000-0000-0000892E0000}"/>
    <cellStyle name="Normal 2 20" xfId="7399" xr:uid="{00000000-0005-0000-0000-00008A2E0000}"/>
    <cellStyle name="Normal 2 21" xfId="7400" xr:uid="{00000000-0005-0000-0000-00008B2E0000}"/>
    <cellStyle name="Normal 2 22" xfId="7401" xr:uid="{00000000-0005-0000-0000-00008C2E0000}"/>
    <cellStyle name="Normal 2 23" xfId="8066" xr:uid="{00000000-0005-0000-0000-00008D2E0000}"/>
    <cellStyle name="Normal 2 23 2" xfId="8067" xr:uid="{00000000-0005-0000-0000-00008E2E0000}"/>
    <cellStyle name="Normal 2 24" xfId="8068" xr:uid="{00000000-0005-0000-0000-00008F2E0000}"/>
    <cellStyle name="Normal 2 25" xfId="12775" xr:uid="{00000000-0005-0000-0000-0000902E0000}"/>
    <cellStyle name="Normal 2 26" xfId="12776" xr:uid="{00000000-0005-0000-0000-0000912E0000}"/>
    <cellStyle name="Normal 2 27" xfId="12777" xr:uid="{00000000-0005-0000-0000-0000922E0000}"/>
    <cellStyle name="Normal 2 28" xfId="12778" xr:uid="{00000000-0005-0000-0000-0000932E0000}"/>
    <cellStyle name="Normal 2 29" xfId="12779" xr:uid="{00000000-0005-0000-0000-0000942E0000}"/>
    <cellStyle name="Normal 2 3" xfId="2490" xr:uid="{00000000-0005-0000-0000-0000952E0000}"/>
    <cellStyle name="Normal 2 3 10" xfId="12780" xr:uid="{00000000-0005-0000-0000-0000962E0000}"/>
    <cellStyle name="Normal 2 3 2" xfId="4939" xr:uid="{00000000-0005-0000-0000-0000972E0000}"/>
    <cellStyle name="Normal 2 3 2 2" xfId="7402" xr:uid="{00000000-0005-0000-0000-0000982E0000}"/>
    <cellStyle name="Normal 2 3 2 3" xfId="12781" xr:uid="{00000000-0005-0000-0000-0000992E0000}"/>
    <cellStyle name="Normal 2 3 2 4" xfId="12782" xr:uid="{00000000-0005-0000-0000-00009A2E0000}"/>
    <cellStyle name="Normal 2 3 2 4 2" xfId="12783" xr:uid="{00000000-0005-0000-0000-00009B2E0000}"/>
    <cellStyle name="Normal 2 3 2 5" xfId="12784" xr:uid="{00000000-0005-0000-0000-00009C2E0000}"/>
    <cellStyle name="Normal 2 3 3" xfId="4940" xr:uid="{00000000-0005-0000-0000-00009D2E0000}"/>
    <cellStyle name="Normal 2 3 4" xfId="12785" xr:uid="{00000000-0005-0000-0000-00009E2E0000}"/>
    <cellStyle name="Normal 2 3 5" xfId="12786" xr:uid="{00000000-0005-0000-0000-00009F2E0000}"/>
    <cellStyle name="Normal 2 3 6" xfId="12787" xr:uid="{00000000-0005-0000-0000-0000A02E0000}"/>
    <cellStyle name="Normal 2 3 7" xfId="12788" xr:uid="{00000000-0005-0000-0000-0000A12E0000}"/>
    <cellStyle name="Normal 2 3 8" xfId="12789" xr:uid="{00000000-0005-0000-0000-0000A22E0000}"/>
    <cellStyle name="Normal 2 3 9" xfId="12790" xr:uid="{00000000-0005-0000-0000-0000A32E0000}"/>
    <cellStyle name="Normal 2 3 9 2" xfId="12791" xr:uid="{00000000-0005-0000-0000-0000A42E0000}"/>
    <cellStyle name="Normal 2 30" xfId="12792" xr:uid="{00000000-0005-0000-0000-0000A52E0000}"/>
    <cellStyle name="Normal 2 31" xfId="12793" xr:uid="{00000000-0005-0000-0000-0000A62E0000}"/>
    <cellStyle name="Normal 2 32" xfId="12794" xr:uid="{00000000-0005-0000-0000-0000A72E0000}"/>
    <cellStyle name="Normal 2 33" xfId="12795" xr:uid="{00000000-0005-0000-0000-0000A82E0000}"/>
    <cellStyle name="Normal 2 4" xfId="4941" xr:uid="{00000000-0005-0000-0000-0000A92E0000}"/>
    <cellStyle name="Normal 2 4 2" xfId="8175" xr:uid="{00000000-0005-0000-0000-0000AA2E0000}"/>
    <cellStyle name="Normal 2 4 3" xfId="12796" xr:uid="{00000000-0005-0000-0000-0000AB2E0000}"/>
    <cellStyle name="Normal 2 5" xfId="4942" xr:uid="{00000000-0005-0000-0000-0000AC2E0000}"/>
    <cellStyle name="Normal 2 5 2" xfId="8069" xr:uid="{00000000-0005-0000-0000-0000AD2E0000}"/>
    <cellStyle name="Normal 2 5 2 2" xfId="8070" xr:uid="{00000000-0005-0000-0000-0000AE2E0000}"/>
    <cellStyle name="Normal 2 5 3" xfId="12797" xr:uid="{00000000-0005-0000-0000-0000AF2E0000}"/>
    <cellStyle name="Normal 2 5 4" xfId="12798" xr:uid="{00000000-0005-0000-0000-0000B02E0000}"/>
    <cellStyle name="Normal 2 6" xfId="4943" xr:uid="{00000000-0005-0000-0000-0000B12E0000}"/>
    <cellStyle name="Normal 2 6 2" xfId="7403" xr:uid="{00000000-0005-0000-0000-0000B22E0000}"/>
    <cellStyle name="Normal 2 6 3" xfId="7404" xr:uid="{00000000-0005-0000-0000-0000B32E0000}"/>
    <cellStyle name="Normal 2 6 4" xfId="7405" xr:uid="{00000000-0005-0000-0000-0000B42E0000}"/>
    <cellStyle name="Normal 2 7" xfId="4944" xr:uid="{00000000-0005-0000-0000-0000B52E0000}"/>
    <cellStyle name="Normal 2 7 2" xfId="12799" xr:uid="{00000000-0005-0000-0000-0000B62E0000}"/>
    <cellStyle name="Normal 2 8" xfId="4945" xr:uid="{00000000-0005-0000-0000-0000B72E0000}"/>
    <cellStyle name="Normal 2 8 2" xfId="4946" xr:uid="{00000000-0005-0000-0000-0000B82E0000}"/>
    <cellStyle name="Normal 2 8 2 2" xfId="4947" xr:uid="{00000000-0005-0000-0000-0000B92E0000}"/>
    <cellStyle name="Normal 2 8 2 2 2" xfId="12800" xr:uid="{00000000-0005-0000-0000-0000BA2E0000}"/>
    <cellStyle name="Normal 2 8 2 3" xfId="12801" xr:uid="{00000000-0005-0000-0000-0000BB2E0000}"/>
    <cellStyle name="Normal 2 8 3" xfId="4948" xr:uid="{00000000-0005-0000-0000-0000BC2E0000}"/>
    <cellStyle name="Normal 2 8 3 2" xfId="12802" xr:uid="{00000000-0005-0000-0000-0000BD2E0000}"/>
    <cellStyle name="Normal 2 8 4" xfId="4949" xr:uid="{00000000-0005-0000-0000-0000BE2E0000}"/>
    <cellStyle name="Normal 2 8 4 2" xfId="4950" xr:uid="{00000000-0005-0000-0000-0000BF2E0000}"/>
    <cellStyle name="Normal 2 8 4 2 10" xfId="12803" xr:uid="{00000000-0005-0000-0000-0000C02E0000}"/>
    <cellStyle name="Normal 2 8 4 2 10 2" xfId="12804" xr:uid="{00000000-0005-0000-0000-0000C12E0000}"/>
    <cellStyle name="Normal 2 8 4 2 11" xfId="12805" xr:uid="{00000000-0005-0000-0000-0000C22E0000}"/>
    <cellStyle name="Normal 2 8 4 2 2" xfId="4951" xr:uid="{00000000-0005-0000-0000-0000C32E0000}"/>
    <cellStyle name="Normal 2 8 4 2 2 2" xfId="12806" xr:uid="{00000000-0005-0000-0000-0000C42E0000}"/>
    <cellStyle name="Normal 2 8 4 2 3" xfId="4952" xr:uid="{00000000-0005-0000-0000-0000C52E0000}"/>
    <cellStyle name="Normal 2 8 4 2 3 2" xfId="12807" xr:uid="{00000000-0005-0000-0000-0000C62E0000}"/>
    <cellStyle name="Normal 2 8 4 2 4" xfId="4953" xr:uid="{00000000-0005-0000-0000-0000C72E0000}"/>
    <cellStyle name="Normal 2 8 4 2 4 2" xfId="12808" xr:uid="{00000000-0005-0000-0000-0000C82E0000}"/>
    <cellStyle name="Normal 2 8 4 2 5" xfId="4954" xr:uid="{00000000-0005-0000-0000-0000C92E0000}"/>
    <cellStyle name="Normal 2 8 4 2 5 2" xfId="12809" xr:uid="{00000000-0005-0000-0000-0000CA2E0000}"/>
    <cellStyle name="Normal 2 8 4 2 6" xfId="12810" xr:uid="{00000000-0005-0000-0000-0000CB2E0000}"/>
    <cellStyle name="Normal 2 8 4 2 6 2" xfId="12811" xr:uid="{00000000-0005-0000-0000-0000CC2E0000}"/>
    <cellStyle name="Normal 2 8 4 2 7" xfId="12812" xr:uid="{00000000-0005-0000-0000-0000CD2E0000}"/>
    <cellStyle name="Normal 2 8 4 2 7 2" xfId="12813" xr:uid="{00000000-0005-0000-0000-0000CE2E0000}"/>
    <cellStyle name="Normal 2 8 4 2 8" xfId="12814" xr:uid="{00000000-0005-0000-0000-0000CF2E0000}"/>
    <cellStyle name="Normal 2 8 4 2 8 2" xfId="12815" xr:uid="{00000000-0005-0000-0000-0000D02E0000}"/>
    <cellStyle name="Normal 2 8 4 2 9" xfId="12816" xr:uid="{00000000-0005-0000-0000-0000D12E0000}"/>
    <cellStyle name="Normal 2 8 4 2 9 2" xfId="12817" xr:uid="{00000000-0005-0000-0000-0000D22E0000}"/>
    <cellStyle name="Normal 2 8 4 3" xfId="4955" xr:uid="{00000000-0005-0000-0000-0000D32E0000}"/>
    <cellStyle name="Normal 2 8 4 3 2" xfId="12818" xr:uid="{00000000-0005-0000-0000-0000D42E0000}"/>
    <cellStyle name="Normal 2 8 4 4" xfId="12819" xr:uid="{00000000-0005-0000-0000-0000D52E0000}"/>
    <cellStyle name="Normal 2 8 5" xfId="12820" xr:uid="{00000000-0005-0000-0000-0000D62E0000}"/>
    <cellStyle name="Normal 2 9" xfId="4956" xr:uid="{00000000-0005-0000-0000-0000D72E0000}"/>
    <cellStyle name="Normal 2 9 2" xfId="4957" xr:uid="{00000000-0005-0000-0000-0000D82E0000}"/>
    <cellStyle name="Normal 2 9 2 2" xfId="12821" xr:uid="{00000000-0005-0000-0000-0000D92E0000}"/>
    <cellStyle name="Normal 2 9 3" xfId="4958" xr:uid="{00000000-0005-0000-0000-0000DA2E0000}"/>
    <cellStyle name="Normal 2 9 4" xfId="12822" xr:uid="{00000000-0005-0000-0000-0000DB2E0000}"/>
    <cellStyle name="Normal 2_April Build up Plan _April'10 (PGCL)" xfId="4959" xr:uid="{00000000-0005-0000-0000-0000DC2E0000}"/>
    <cellStyle name="Normal 20" xfId="2470" xr:uid="{00000000-0005-0000-0000-0000DD2E0000}"/>
    <cellStyle name="Normal 20 2" xfId="4960" xr:uid="{00000000-0005-0000-0000-0000DE2E0000}"/>
    <cellStyle name="Normal 20 2 2" xfId="12823" xr:uid="{00000000-0005-0000-0000-0000DF2E0000}"/>
    <cellStyle name="Normal 20 2 2 2" xfId="12824" xr:uid="{00000000-0005-0000-0000-0000E02E0000}"/>
    <cellStyle name="Normal 20 2 2 2 2" xfId="12825" xr:uid="{00000000-0005-0000-0000-0000E12E0000}"/>
    <cellStyle name="Normal 20 2 2 2 2 2" xfId="12826" xr:uid="{00000000-0005-0000-0000-0000E22E0000}"/>
    <cellStyle name="Normal 20 2 2 2 2 2 2" xfId="12827" xr:uid="{00000000-0005-0000-0000-0000E32E0000}"/>
    <cellStyle name="Normal 20 2 2 2 2 3" xfId="12828" xr:uid="{00000000-0005-0000-0000-0000E42E0000}"/>
    <cellStyle name="Normal 20 2 2 2 3" xfId="12829" xr:uid="{00000000-0005-0000-0000-0000E52E0000}"/>
    <cellStyle name="Normal 20 2 2 2 3 2" xfId="12830" xr:uid="{00000000-0005-0000-0000-0000E62E0000}"/>
    <cellStyle name="Normal 20 2 2 2 4" xfId="12831" xr:uid="{00000000-0005-0000-0000-0000E72E0000}"/>
    <cellStyle name="Normal 20 2 2 3" xfId="12832" xr:uid="{00000000-0005-0000-0000-0000E82E0000}"/>
    <cellStyle name="Normal 20 2 2 3 2" xfId="12833" xr:uid="{00000000-0005-0000-0000-0000E92E0000}"/>
    <cellStyle name="Normal 20 2 2 3 2 2" xfId="12834" xr:uid="{00000000-0005-0000-0000-0000EA2E0000}"/>
    <cellStyle name="Normal 20 2 2 3 2 2 2" xfId="12835" xr:uid="{00000000-0005-0000-0000-0000EB2E0000}"/>
    <cellStyle name="Normal 20 2 2 3 2 3" xfId="12836" xr:uid="{00000000-0005-0000-0000-0000EC2E0000}"/>
    <cellStyle name="Normal 20 2 2 3 3" xfId="12837" xr:uid="{00000000-0005-0000-0000-0000ED2E0000}"/>
    <cellStyle name="Normal 20 2 2 3 3 2" xfId="12838" xr:uid="{00000000-0005-0000-0000-0000EE2E0000}"/>
    <cellStyle name="Normal 20 2 2 3 4" xfId="12839" xr:uid="{00000000-0005-0000-0000-0000EF2E0000}"/>
    <cellStyle name="Normal 20 2 2 4" xfId="12840" xr:uid="{00000000-0005-0000-0000-0000F02E0000}"/>
    <cellStyle name="Normal 20 2 2 4 2" xfId="12841" xr:uid="{00000000-0005-0000-0000-0000F12E0000}"/>
    <cellStyle name="Normal 20 2 2 4 2 2" xfId="12842" xr:uid="{00000000-0005-0000-0000-0000F22E0000}"/>
    <cellStyle name="Normal 20 2 2 4 3" xfId="12843" xr:uid="{00000000-0005-0000-0000-0000F32E0000}"/>
    <cellStyle name="Normal 20 2 2 5" xfId="12844" xr:uid="{00000000-0005-0000-0000-0000F42E0000}"/>
    <cellStyle name="Normal 20 2 2 5 2" xfId="12845" xr:uid="{00000000-0005-0000-0000-0000F52E0000}"/>
    <cellStyle name="Normal 20 2 3" xfId="12846" xr:uid="{00000000-0005-0000-0000-0000F62E0000}"/>
    <cellStyle name="Normal 20 2 3 2" xfId="12847" xr:uid="{00000000-0005-0000-0000-0000F72E0000}"/>
    <cellStyle name="Normal 20 2 3 2 2" xfId="12848" xr:uid="{00000000-0005-0000-0000-0000F82E0000}"/>
    <cellStyle name="Normal 20 2 3 2 2 2" xfId="12849" xr:uid="{00000000-0005-0000-0000-0000F92E0000}"/>
    <cellStyle name="Normal 20 2 3 2 3" xfId="12850" xr:uid="{00000000-0005-0000-0000-0000FA2E0000}"/>
    <cellStyle name="Normal 20 2 3 3" xfId="12851" xr:uid="{00000000-0005-0000-0000-0000FB2E0000}"/>
    <cellStyle name="Normal 20 2 3 3 2" xfId="12852" xr:uid="{00000000-0005-0000-0000-0000FC2E0000}"/>
    <cellStyle name="Normal 20 2 4" xfId="12853" xr:uid="{00000000-0005-0000-0000-0000FD2E0000}"/>
    <cellStyle name="Normal 20 2 4 2" xfId="12854" xr:uid="{00000000-0005-0000-0000-0000FE2E0000}"/>
    <cellStyle name="Normal 20 2 4 2 2" xfId="12855" xr:uid="{00000000-0005-0000-0000-0000FF2E0000}"/>
    <cellStyle name="Normal 20 2 4 2 2 2" xfId="12856" xr:uid="{00000000-0005-0000-0000-0000002F0000}"/>
    <cellStyle name="Normal 20 2 4 2 3" xfId="12857" xr:uid="{00000000-0005-0000-0000-0000012F0000}"/>
    <cellStyle name="Normal 20 2 4 3" xfId="12858" xr:uid="{00000000-0005-0000-0000-0000022F0000}"/>
    <cellStyle name="Normal 20 2 4 3 2" xfId="12859" xr:uid="{00000000-0005-0000-0000-0000032F0000}"/>
    <cellStyle name="Normal 20 2 4 4" xfId="12860" xr:uid="{00000000-0005-0000-0000-0000042F0000}"/>
    <cellStyle name="Normal 20 2 5" xfId="12861" xr:uid="{00000000-0005-0000-0000-0000052F0000}"/>
    <cellStyle name="Normal 20 2 5 2" xfId="12862" xr:uid="{00000000-0005-0000-0000-0000062F0000}"/>
    <cellStyle name="Normal 20 2 5 2 2" xfId="12863" xr:uid="{00000000-0005-0000-0000-0000072F0000}"/>
    <cellStyle name="Normal 20 2 5 3" xfId="12864" xr:uid="{00000000-0005-0000-0000-0000082F0000}"/>
    <cellStyle name="Normal 20 2 6" xfId="12865" xr:uid="{00000000-0005-0000-0000-0000092F0000}"/>
    <cellStyle name="Normal 20 2 6 2" xfId="12866" xr:uid="{00000000-0005-0000-0000-00000A2F0000}"/>
    <cellStyle name="Normal 20 3" xfId="12867" xr:uid="{00000000-0005-0000-0000-00000B2F0000}"/>
    <cellStyle name="Normal 20 3 2" xfId="12868" xr:uid="{00000000-0005-0000-0000-00000C2F0000}"/>
    <cellStyle name="Normal 20 3 2 2" xfId="12869" xr:uid="{00000000-0005-0000-0000-00000D2F0000}"/>
    <cellStyle name="Normal 20 3 2 2 2" xfId="12870" xr:uid="{00000000-0005-0000-0000-00000E2F0000}"/>
    <cellStyle name="Normal 20 3 2 2 2 2" xfId="12871" xr:uid="{00000000-0005-0000-0000-00000F2F0000}"/>
    <cellStyle name="Normal 20 3 2 2 2 2 2" xfId="12872" xr:uid="{00000000-0005-0000-0000-0000102F0000}"/>
    <cellStyle name="Normal 20 3 2 2 2 3" xfId="12873" xr:uid="{00000000-0005-0000-0000-0000112F0000}"/>
    <cellStyle name="Normal 20 3 2 2 3" xfId="12874" xr:uid="{00000000-0005-0000-0000-0000122F0000}"/>
    <cellStyle name="Normal 20 3 2 2 3 2" xfId="12875" xr:uid="{00000000-0005-0000-0000-0000132F0000}"/>
    <cellStyle name="Normal 20 3 2 2 4" xfId="12876" xr:uid="{00000000-0005-0000-0000-0000142F0000}"/>
    <cellStyle name="Normal 20 3 2 3" xfId="12877" xr:uid="{00000000-0005-0000-0000-0000152F0000}"/>
    <cellStyle name="Normal 20 3 2 3 2" xfId="12878" xr:uid="{00000000-0005-0000-0000-0000162F0000}"/>
    <cellStyle name="Normal 20 3 2 3 2 2" xfId="12879" xr:uid="{00000000-0005-0000-0000-0000172F0000}"/>
    <cellStyle name="Normal 20 3 2 3 2 2 2" xfId="12880" xr:uid="{00000000-0005-0000-0000-0000182F0000}"/>
    <cellStyle name="Normal 20 3 2 3 2 3" xfId="12881" xr:uid="{00000000-0005-0000-0000-0000192F0000}"/>
    <cellStyle name="Normal 20 3 2 3 3" xfId="12882" xr:uid="{00000000-0005-0000-0000-00001A2F0000}"/>
    <cellStyle name="Normal 20 3 2 3 3 2" xfId="12883" xr:uid="{00000000-0005-0000-0000-00001B2F0000}"/>
    <cellStyle name="Normal 20 3 2 3 4" xfId="12884" xr:uid="{00000000-0005-0000-0000-00001C2F0000}"/>
    <cellStyle name="Normal 20 3 2 4" xfId="12885" xr:uid="{00000000-0005-0000-0000-00001D2F0000}"/>
    <cellStyle name="Normal 20 3 2 4 2" xfId="12886" xr:uid="{00000000-0005-0000-0000-00001E2F0000}"/>
    <cellStyle name="Normal 20 3 2 4 2 2" xfId="12887" xr:uid="{00000000-0005-0000-0000-00001F2F0000}"/>
    <cellStyle name="Normal 20 3 2 4 3" xfId="12888" xr:uid="{00000000-0005-0000-0000-0000202F0000}"/>
    <cellStyle name="Normal 20 3 2 5" xfId="12889" xr:uid="{00000000-0005-0000-0000-0000212F0000}"/>
    <cellStyle name="Normal 20 3 2 5 2" xfId="12890" xr:uid="{00000000-0005-0000-0000-0000222F0000}"/>
    <cellStyle name="Normal 20 3 2 6" xfId="12891" xr:uid="{00000000-0005-0000-0000-0000232F0000}"/>
    <cellStyle name="Normal 20 3 3" xfId="12892" xr:uid="{00000000-0005-0000-0000-0000242F0000}"/>
    <cellStyle name="Normal 20 3 3 2" xfId="12893" xr:uid="{00000000-0005-0000-0000-0000252F0000}"/>
    <cellStyle name="Normal 20 3 3 2 2" xfId="12894" xr:uid="{00000000-0005-0000-0000-0000262F0000}"/>
    <cellStyle name="Normal 20 3 3 2 2 2" xfId="12895" xr:uid="{00000000-0005-0000-0000-0000272F0000}"/>
    <cellStyle name="Normal 20 3 3 2 3" xfId="12896" xr:uid="{00000000-0005-0000-0000-0000282F0000}"/>
    <cellStyle name="Normal 20 3 3 3" xfId="12897" xr:uid="{00000000-0005-0000-0000-0000292F0000}"/>
    <cellStyle name="Normal 20 3 3 3 2" xfId="12898" xr:uid="{00000000-0005-0000-0000-00002A2F0000}"/>
    <cellStyle name="Normal 20 3 3 4" xfId="12899" xr:uid="{00000000-0005-0000-0000-00002B2F0000}"/>
    <cellStyle name="Normal 20 3 4" xfId="12900" xr:uid="{00000000-0005-0000-0000-00002C2F0000}"/>
    <cellStyle name="Normal 20 3 4 2" xfId="12901" xr:uid="{00000000-0005-0000-0000-00002D2F0000}"/>
    <cellStyle name="Normal 20 3 4 2 2" xfId="12902" xr:uid="{00000000-0005-0000-0000-00002E2F0000}"/>
    <cellStyle name="Normal 20 3 4 2 2 2" xfId="12903" xr:uid="{00000000-0005-0000-0000-00002F2F0000}"/>
    <cellStyle name="Normal 20 3 4 2 3" xfId="12904" xr:uid="{00000000-0005-0000-0000-0000302F0000}"/>
    <cellStyle name="Normal 20 3 4 3" xfId="12905" xr:uid="{00000000-0005-0000-0000-0000312F0000}"/>
    <cellStyle name="Normal 20 3 4 3 2" xfId="12906" xr:uid="{00000000-0005-0000-0000-0000322F0000}"/>
    <cellStyle name="Normal 20 3 4 4" xfId="12907" xr:uid="{00000000-0005-0000-0000-0000332F0000}"/>
    <cellStyle name="Normal 20 3 5" xfId="12908" xr:uid="{00000000-0005-0000-0000-0000342F0000}"/>
    <cellStyle name="Normal 20 3 5 2" xfId="12909" xr:uid="{00000000-0005-0000-0000-0000352F0000}"/>
    <cellStyle name="Normal 20 3 5 2 2" xfId="12910" xr:uid="{00000000-0005-0000-0000-0000362F0000}"/>
    <cellStyle name="Normal 20 3 5 3" xfId="12911" xr:uid="{00000000-0005-0000-0000-0000372F0000}"/>
    <cellStyle name="Normal 20 3 6" xfId="12912" xr:uid="{00000000-0005-0000-0000-0000382F0000}"/>
    <cellStyle name="Normal 20 3 6 2" xfId="12913" xr:uid="{00000000-0005-0000-0000-0000392F0000}"/>
    <cellStyle name="Normal 20 4" xfId="12914" xr:uid="{00000000-0005-0000-0000-00003A2F0000}"/>
    <cellStyle name="Normal 20 5" xfId="12915" xr:uid="{00000000-0005-0000-0000-00003B2F0000}"/>
    <cellStyle name="Normal 20 5 2" xfId="12916" xr:uid="{00000000-0005-0000-0000-00003C2F0000}"/>
    <cellStyle name="Normal 20 5 2 2" xfId="12917" xr:uid="{00000000-0005-0000-0000-00003D2F0000}"/>
    <cellStyle name="Normal 20 5 2 2 2" xfId="12918" xr:uid="{00000000-0005-0000-0000-00003E2F0000}"/>
    <cellStyle name="Normal 20 5 2 2 2 2" xfId="12919" xr:uid="{00000000-0005-0000-0000-00003F2F0000}"/>
    <cellStyle name="Normal 20 5 2 2 3" xfId="12920" xr:uid="{00000000-0005-0000-0000-0000402F0000}"/>
    <cellStyle name="Normal 20 5 2 3" xfId="12921" xr:uid="{00000000-0005-0000-0000-0000412F0000}"/>
    <cellStyle name="Normal 20 5 2 3 2" xfId="12922" xr:uid="{00000000-0005-0000-0000-0000422F0000}"/>
    <cellStyle name="Normal 20 5 2 4" xfId="12923" xr:uid="{00000000-0005-0000-0000-0000432F0000}"/>
    <cellStyle name="Normal 20 5 3" xfId="12924" xr:uid="{00000000-0005-0000-0000-0000442F0000}"/>
    <cellStyle name="Normal 20 5 3 2" xfId="12925" xr:uid="{00000000-0005-0000-0000-0000452F0000}"/>
    <cellStyle name="Normal 20 5 3 2 2" xfId="12926" xr:uid="{00000000-0005-0000-0000-0000462F0000}"/>
    <cellStyle name="Normal 20 5 3 2 2 2" xfId="12927" xr:uid="{00000000-0005-0000-0000-0000472F0000}"/>
    <cellStyle name="Normal 20 5 3 2 3" xfId="12928" xr:uid="{00000000-0005-0000-0000-0000482F0000}"/>
    <cellStyle name="Normal 20 5 3 3" xfId="12929" xr:uid="{00000000-0005-0000-0000-0000492F0000}"/>
    <cellStyle name="Normal 20 5 3 3 2" xfId="12930" xr:uid="{00000000-0005-0000-0000-00004A2F0000}"/>
    <cellStyle name="Normal 20 5 3 4" xfId="12931" xr:uid="{00000000-0005-0000-0000-00004B2F0000}"/>
    <cellStyle name="Normal 20 5 4" xfId="12932" xr:uid="{00000000-0005-0000-0000-00004C2F0000}"/>
    <cellStyle name="Normal 20 5 4 2" xfId="12933" xr:uid="{00000000-0005-0000-0000-00004D2F0000}"/>
    <cellStyle name="Normal 20 5 4 2 2" xfId="12934" xr:uid="{00000000-0005-0000-0000-00004E2F0000}"/>
    <cellStyle name="Normal 20 5 4 3" xfId="12935" xr:uid="{00000000-0005-0000-0000-00004F2F0000}"/>
    <cellStyle name="Normal 20 5 5" xfId="12936" xr:uid="{00000000-0005-0000-0000-0000502F0000}"/>
    <cellStyle name="Normal 20 5 5 2" xfId="12937" xr:uid="{00000000-0005-0000-0000-0000512F0000}"/>
    <cellStyle name="Normal 20 5 6" xfId="12938" xr:uid="{00000000-0005-0000-0000-0000522F0000}"/>
    <cellStyle name="Normal 20 6" xfId="12939" xr:uid="{00000000-0005-0000-0000-0000532F0000}"/>
    <cellStyle name="Normal 20 6 2" xfId="12940" xr:uid="{00000000-0005-0000-0000-0000542F0000}"/>
    <cellStyle name="Normal 20 6 2 2" xfId="12941" xr:uid="{00000000-0005-0000-0000-0000552F0000}"/>
    <cellStyle name="Normal 20 6 2 2 2" xfId="12942" xr:uid="{00000000-0005-0000-0000-0000562F0000}"/>
    <cellStyle name="Normal 20 6 2 3" xfId="12943" xr:uid="{00000000-0005-0000-0000-0000572F0000}"/>
    <cellStyle name="Normal 20 6 3" xfId="12944" xr:uid="{00000000-0005-0000-0000-0000582F0000}"/>
    <cellStyle name="Normal 20 6 3 2" xfId="12945" xr:uid="{00000000-0005-0000-0000-0000592F0000}"/>
    <cellStyle name="Normal 20 6 4" xfId="12946" xr:uid="{00000000-0005-0000-0000-00005A2F0000}"/>
    <cellStyle name="Normal 20 7" xfId="12947" xr:uid="{00000000-0005-0000-0000-00005B2F0000}"/>
    <cellStyle name="Normal 20 7 2" xfId="12948" xr:uid="{00000000-0005-0000-0000-00005C2F0000}"/>
    <cellStyle name="Normal 20 7 2 2" xfId="12949" xr:uid="{00000000-0005-0000-0000-00005D2F0000}"/>
    <cellStyle name="Normal 20 7 2 2 2" xfId="12950" xr:uid="{00000000-0005-0000-0000-00005E2F0000}"/>
    <cellStyle name="Normal 20 7 2 3" xfId="12951" xr:uid="{00000000-0005-0000-0000-00005F2F0000}"/>
    <cellStyle name="Normal 20 7 3" xfId="12952" xr:uid="{00000000-0005-0000-0000-0000602F0000}"/>
    <cellStyle name="Normal 20 7 3 2" xfId="12953" xr:uid="{00000000-0005-0000-0000-0000612F0000}"/>
    <cellStyle name="Normal 20 7 4" xfId="12954" xr:uid="{00000000-0005-0000-0000-0000622F0000}"/>
    <cellStyle name="Normal 20 8" xfId="12955" xr:uid="{00000000-0005-0000-0000-0000632F0000}"/>
    <cellStyle name="Normal 20 8 2" xfId="12956" xr:uid="{00000000-0005-0000-0000-0000642F0000}"/>
    <cellStyle name="Normal 20 8 2 2" xfId="12957" xr:uid="{00000000-0005-0000-0000-0000652F0000}"/>
    <cellStyle name="Normal 20 8 3" xfId="12958" xr:uid="{00000000-0005-0000-0000-0000662F0000}"/>
    <cellStyle name="Normal 20 9" xfId="12959" xr:uid="{00000000-0005-0000-0000-0000672F0000}"/>
    <cellStyle name="Normal 20 9 2" xfId="12960" xr:uid="{00000000-0005-0000-0000-0000682F0000}"/>
    <cellStyle name="Normal 200" xfId="4961" xr:uid="{00000000-0005-0000-0000-0000692F0000}"/>
    <cellStyle name="Normal 201" xfId="4962" xr:uid="{00000000-0005-0000-0000-00006A2F0000}"/>
    <cellStyle name="Normal 202" xfId="4963" xr:uid="{00000000-0005-0000-0000-00006B2F0000}"/>
    <cellStyle name="Normal 203" xfId="4964" xr:uid="{00000000-0005-0000-0000-00006C2F0000}"/>
    <cellStyle name="Normal 204" xfId="4965" xr:uid="{00000000-0005-0000-0000-00006D2F0000}"/>
    <cellStyle name="Normal 205" xfId="4966" xr:uid="{00000000-0005-0000-0000-00006E2F0000}"/>
    <cellStyle name="Normal 206" xfId="4967" xr:uid="{00000000-0005-0000-0000-00006F2F0000}"/>
    <cellStyle name="Normal 207" xfId="4968" xr:uid="{00000000-0005-0000-0000-0000702F0000}"/>
    <cellStyle name="Normal 208" xfId="4969" xr:uid="{00000000-0005-0000-0000-0000712F0000}"/>
    <cellStyle name="Normal 209" xfId="4970" xr:uid="{00000000-0005-0000-0000-0000722F0000}"/>
    <cellStyle name="Normal 21" xfId="2474" xr:uid="{00000000-0005-0000-0000-0000732F0000}"/>
    <cellStyle name="Normal 21 10" xfId="19452" xr:uid="{00000000-0005-0000-0000-0000742F0000}"/>
    <cellStyle name="Normal 21 2" xfId="4971" xr:uid="{00000000-0005-0000-0000-0000752F0000}"/>
    <cellStyle name="Normal 21 2 2" xfId="12961" xr:uid="{00000000-0005-0000-0000-0000762F0000}"/>
    <cellStyle name="Normal 21 2 2 2" xfId="12962" xr:uid="{00000000-0005-0000-0000-0000772F0000}"/>
    <cellStyle name="Normal 21 2 2 2 2" xfId="12963" xr:uid="{00000000-0005-0000-0000-0000782F0000}"/>
    <cellStyle name="Normal 21 2 2 2 2 2" xfId="12964" xr:uid="{00000000-0005-0000-0000-0000792F0000}"/>
    <cellStyle name="Normal 21 2 2 2 2 2 2" xfId="12965" xr:uid="{00000000-0005-0000-0000-00007A2F0000}"/>
    <cellStyle name="Normal 21 2 2 2 2 3" xfId="12966" xr:uid="{00000000-0005-0000-0000-00007B2F0000}"/>
    <cellStyle name="Normal 21 2 2 2 3" xfId="12967" xr:uid="{00000000-0005-0000-0000-00007C2F0000}"/>
    <cellStyle name="Normal 21 2 2 2 3 2" xfId="12968" xr:uid="{00000000-0005-0000-0000-00007D2F0000}"/>
    <cellStyle name="Normal 21 2 2 2 4" xfId="12969" xr:uid="{00000000-0005-0000-0000-00007E2F0000}"/>
    <cellStyle name="Normal 21 2 2 3" xfId="12970" xr:uid="{00000000-0005-0000-0000-00007F2F0000}"/>
    <cellStyle name="Normal 21 2 2 3 2" xfId="12971" xr:uid="{00000000-0005-0000-0000-0000802F0000}"/>
    <cellStyle name="Normal 21 2 2 3 2 2" xfId="12972" xr:uid="{00000000-0005-0000-0000-0000812F0000}"/>
    <cellStyle name="Normal 21 2 2 3 2 2 2" xfId="12973" xr:uid="{00000000-0005-0000-0000-0000822F0000}"/>
    <cellStyle name="Normal 21 2 2 3 2 3" xfId="12974" xr:uid="{00000000-0005-0000-0000-0000832F0000}"/>
    <cellStyle name="Normal 21 2 2 3 3" xfId="12975" xr:uid="{00000000-0005-0000-0000-0000842F0000}"/>
    <cellStyle name="Normal 21 2 2 3 3 2" xfId="12976" xr:uid="{00000000-0005-0000-0000-0000852F0000}"/>
    <cellStyle name="Normal 21 2 2 3 4" xfId="12977" xr:uid="{00000000-0005-0000-0000-0000862F0000}"/>
    <cellStyle name="Normal 21 2 2 4" xfId="12978" xr:uid="{00000000-0005-0000-0000-0000872F0000}"/>
    <cellStyle name="Normal 21 2 2 4 2" xfId="12979" xr:uid="{00000000-0005-0000-0000-0000882F0000}"/>
    <cellStyle name="Normal 21 2 2 4 2 2" xfId="12980" xr:uid="{00000000-0005-0000-0000-0000892F0000}"/>
    <cellStyle name="Normal 21 2 2 4 3" xfId="12981" xr:uid="{00000000-0005-0000-0000-00008A2F0000}"/>
    <cellStyle name="Normal 21 2 2 5" xfId="12982" xr:uid="{00000000-0005-0000-0000-00008B2F0000}"/>
    <cellStyle name="Normal 21 2 2 5 2" xfId="12983" xr:uid="{00000000-0005-0000-0000-00008C2F0000}"/>
    <cellStyle name="Normal 21 2 2 6" xfId="12984" xr:uid="{00000000-0005-0000-0000-00008D2F0000}"/>
    <cellStyle name="Normal 21 2 3" xfId="12985" xr:uid="{00000000-0005-0000-0000-00008E2F0000}"/>
    <cellStyle name="Normal 21 2 3 2" xfId="12986" xr:uid="{00000000-0005-0000-0000-00008F2F0000}"/>
    <cellStyle name="Normal 21 2 3 2 2" xfId="12987" xr:uid="{00000000-0005-0000-0000-0000902F0000}"/>
    <cellStyle name="Normal 21 2 3 2 2 2" xfId="12988" xr:uid="{00000000-0005-0000-0000-0000912F0000}"/>
    <cellStyle name="Normal 21 2 3 2 3" xfId="12989" xr:uid="{00000000-0005-0000-0000-0000922F0000}"/>
    <cellStyle name="Normal 21 2 3 3" xfId="12990" xr:uid="{00000000-0005-0000-0000-0000932F0000}"/>
    <cellStyle name="Normal 21 2 3 3 2" xfId="12991" xr:uid="{00000000-0005-0000-0000-0000942F0000}"/>
    <cellStyle name="Normal 21 2 3 4" xfId="12992" xr:uid="{00000000-0005-0000-0000-0000952F0000}"/>
    <cellStyle name="Normal 21 2 4" xfId="12993" xr:uid="{00000000-0005-0000-0000-0000962F0000}"/>
    <cellStyle name="Normal 21 2 4 2" xfId="12994" xr:uid="{00000000-0005-0000-0000-0000972F0000}"/>
    <cellStyle name="Normal 21 2 4 2 2" xfId="12995" xr:uid="{00000000-0005-0000-0000-0000982F0000}"/>
    <cellStyle name="Normal 21 2 4 2 2 2" xfId="12996" xr:uid="{00000000-0005-0000-0000-0000992F0000}"/>
    <cellStyle name="Normal 21 2 4 2 3" xfId="12997" xr:uid="{00000000-0005-0000-0000-00009A2F0000}"/>
    <cellStyle name="Normal 21 2 4 3" xfId="12998" xr:uid="{00000000-0005-0000-0000-00009B2F0000}"/>
    <cellStyle name="Normal 21 2 4 3 2" xfId="12999" xr:uid="{00000000-0005-0000-0000-00009C2F0000}"/>
    <cellStyle name="Normal 21 2 4 4" xfId="13000" xr:uid="{00000000-0005-0000-0000-00009D2F0000}"/>
    <cellStyle name="Normal 21 2 5" xfId="13001" xr:uid="{00000000-0005-0000-0000-00009E2F0000}"/>
    <cellStyle name="Normal 21 2 5 2" xfId="13002" xr:uid="{00000000-0005-0000-0000-00009F2F0000}"/>
    <cellStyle name="Normal 21 2 5 2 2" xfId="13003" xr:uid="{00000000-0005-0000-0000-0000A02F0000}"/>
    <cellStyle name="Normal 21 2 5 3" xfId="13004" xr:uid="{00000000-0005-0000-0000-0000A12F0000}"/>
    <cellStyle name="Normal 21 2 6" xfId="13005" xr:uid="{00000000-0005-0000-0000-0000A22F0000}"/>
    <cellStyle name="Normal 21 2 6 2" xfId="13006" xr:uid="{00000000-0005-0000-0000-0000A32F0000}"/>
    <cellStyle name="Normal 21 3" xfId="13007" xr:uid="{00000000-0005-0000-0000-0000A42F0000}"/>
    <cellStyle name="Normal 21 3 2" xfId="13008" xr:uid="{00000000-0005-0000-0000-0000A52F0000}"/>
    <cellStyle name="Normal 21 3 2 2" xfId="13009" xr:uid="{00000000-0005-0000-0000-0000A62F0000}"/>
    <cellStyle name="Normal 21 3 2 2 2" xfId="13010" xr:uid="{00000000-0005-0000-0000-0000A72F0000}"/>
    <cellStyle name="Normal 21 3 2 2 2 2" xfId="13011" xr:uid="{00000000-0005-0000-0000-0000A82F0000}"/>
    <cellStyle name="Normal 21 3 2 2 2 2 2" xfId="13012" xr:uid="{00000000-0005-0000-0000-0000A92F0000}"/>
    <cellStyle name="Normal 21 3 2 2 2 3" xfId="13013" xr:uid="{00000000-0005-0000-0000-0000AA2F0000}"/>
    <cellStyle name="Normal 21 3 2 2 3" xfId="13014" xr:uid="{00000000-0005-0000-0000-0000AB2F0000}"/>
    <cellStyle name="Normal 21 3 2 2 3 2" xfId="13015" xr:uid="{00000000-0005-0000-0000-0000AC2F0000}"/>
    <cellStyle name="Normal 21 3 2 2 4" xfId="13016" xr:uid="{00000000-0005-0000-0000-0000AD2F0000}"/>
    <cellStyle name="Normal 21 3 2 3" xfId="13017" xr:uid="{00000000-0005-0000-0000-0000AE2F0000}"/>
    <cellStyle name="Normal 21 3 2 3 2" xfId="13018" xr:uid="{00000000-0005-0000-0000-0000AF2F0000}"/>
    <cellStyle name="Normal 21 3 2 3 2 2" xfId="13019" xr:uid="{00000000-0005-0000-0000-0000B02F0000}"/>
    <cellStyle name="Normal 21 3 2 3 2 2 2" xfId="13020" xr:uid="{00000000-0005-0000-0000-0000B12F0000}"/>
    <cellStyle name="Normal 21 3 2 3 2 3" xfId="13021" xr:uid="{00000000-0005-0000-0000-0000B22F0000}"/>
    <cellStyle name="Normal 21 3 2 3 3" xfId="13022" xr:uid="{00000000-0005-0000-0000-0000B32F0000}"/>
    <cellStyle name="Normal 21 3 2 3 3 2" xfId="13023" xr:uid="{00000000-0005-0000-0000-0000B42F0000}"/>
    <cellStyle name="Normal 21 3 2 3 4" xfId="13024" xr:uid="{00000000-0005-0000-0000-0000B52F0000}"/>
    <cellStyle name="Normal 21 3 2 4" xfId="13025" xr:uid="{00000000-0005-0000-0000-0000B62F0000}"/>
    <cellStyle name="Normal 21 3 2 4 2" xfId="13026" xr:uid="{00000000-0005-0000-0000-0000B72F0000}"/>
    <cellStyle name="Normal 21 3 2 4 2 2" xfId="13027" xr:uid="{00000000-0005-0000-0000-0000B82F0000}"/>
    <cellStyle name="Normal 21 3 2 4 3" xfId="13028" xr:uid="{00000000-0005-0000-0000-0000B92F0000}"/>
    <cellStyle name="Normal 21 3 2 5" xfId="13029" xr:uid="{00000000-0005-0000-0000-0000BA2F0000}"/>
    <cellStyle name="Normal 21 3 2 5 2" xfId="13030" xr:uid="{00000000-0005-0000-0000-0000BB2F0000}"/>
    <cellStyle name="Normal 21 3 3" xfId="13031" xr:uid="{00000000-0005-0000-0000-0000BC2F0000}"/>
    <cellStyle name="Normal 21 3 3 2" xfId="13032" xr:uid="{00000000-0005-0000-0000-0000BD2F0000}"/>
    <cellStyle name="Normal 21 3 3 2 2" xfId="13033" xr:uid="{00000000-0005-0000-0000-0000BE2F0000}"/>
    <cellStyle name="Normal 21 3 3 2 2 2" xfId="13034" xr:uid="{00000000-0005-0000-0000-0000BF2F0000}"/>
    <cellStyle name="Normal 21 3 3 2 3" xfId="13035" xr:uid="{00000000-0005-0000-0000-0000C02F0000}"/>
    <cellStyle name="Normal 21 3 3 3" xfId="13036" xr:uid="{00000000-0005-0000-0000-0000C12F0000}"/>
    <cellStyle name="Normal 21 3 3 3 2" xfId="13037" xr:uid="{00000000-0005-0000-0000-0000C22F0000}"/>
    <cellStyle name="Normal 21 3 3 4" xfId="13038" xr:uid="{00000000-0005-0000-0000-0000C32F0000}"/>
    <cellStyle name="Normal 21 3 4" xfId="13039" xr:uid="{00000000-0005-0000-0000-0000C42F0000}"/>
    <cellStyle name="Normal 21 3 4 2" xfId="13040" xr:uid="{00000000-0005-0000-0000-0000C52F0000}"/>
    <cellStyle name="Normal 21 3 4 2 2" xfId="13041" xr:uid="{00000000-0005-0000-0000-0000C62F0000}"/>
    <cellStyle name="Normal 21 3 4 2 2 2" xfId="13042" xr:uid="{00000000-0005-0000-0000-0000C72F0000}"/>
    <cellStyle name="Normal 21 3 4 2 3" xfId="13043" xr:uid="{00000000-0005-0000-0000-0000C82F0000}"/>
    <cellStyle name="Normal 21 3 4 3" xfId="13044" xr:uid="{00000000-0005-0000-0000-0000C92F0000}"/>
    <cellStyle name="Normal 21 3 4 3 2" xfId="13045" xr:uid="{00000000-0005-0000-0000-0000CA2F0000}"/>
    <cellStyle name="Normal 21 3 4 4" xfId="13046" xr:uid="{00000000-0005-0000-0000-0000CB2F0000}"/>
    <cellStyle name="Normal 21 3 5" xfId="13047" xr:uid="{00000000-0005-0000-0000-0000CC2F0000}"/>
    <cellStyle name="Normal 21 3 5 2" xfId="13048" xr:uid="{00000000-0005-0000-0000-0000CD2F0000}"/>
    <cellStyle name="Normal 21 3 5 2 2" xfId="13049" xr:uid="{00000000-0005-0000-0000-0000CE2F0000}"/>
    <cellStyle name="Normal 21 3 5 3" xfId="13050" xr:uid="{00000000-0005-0000-0000-0000CF2F0000}"/>
    <cellStyle name="Normal 21 3 6" xfId="13051" xr:uid="{00000000-0005-0000-0000-0000D02F0000}"/>
    <cellStyle name="Normal 21 3 6 2" xfId="13052" xr:uid="{00000000-0005-0000-0000-0000D12F0000}"/>
    <cellStyle name="Normal 21 4" xfId="13053" xr:uid="{00000000-0005-0000-0000-0000D22F0000}"/>
    <cellStyle name="Normal 21 5" xfId="13054" xr:uid="{00000000-0005-0000-0000-0000D32F0000}"/>
    <cellStyle name="Normal 21 5 2" xfId="13055" xr:uid="{00000000-0005-0000-0000-0000D42F0000}"/>
    <cellStyle name="Normal 21 5 2 2" xfId="13056" xr:uid="{00000000-0005-0000-0000-0000D52F0000}"/>
    <cellStyle name="Normal 21 5 2 2 2" xfId="13057" xr:uid="{00000000-0005-0000-0000-0000D62F0000}"/>
    <cellStyle name="Normal 21 5 2 2 2 2" xfId="13058" xr:uid="{00000000-0005-0000-0000-0000D72F0000}"/>
    <cellStyle name="Normal 21 5 2 2 3" xfId="13059" xr:uid="{00000000-0005-0000-0000-0000D82F0000}"/>
    <cellStyle name="Normal 21 5 2 3" xfId="13060" xr:uid="{00000000-0005-0000-0000-0000D92F0000}"/>
    <cellStyle name="Normal 21 5 2 3 2" xfId="13061" xr:uid="{00000000-0005-0000-0000-0000DA2F0000}"/>
    <cellStyle name="Normal 21 5 2 4" xfId="13062" xr:uid="{00000000-0005-0000-0000-0000DB2F0000}"/>
    <cellStyle name="Normal 21 5 3" xfId="13063" xr:uid="{00000000-0005-0000-0000-0000DC2F0000}"/>
    <cellStyle name="Normal 21 5 3 2" xfId="13064" xr:uid="{00000000-0005-0000-0000-0000DD2F0000}"/>
    <cellStyle name="Normal 21 5 3 2 2" xfId="13065" xr:uid="{00000000-0005-0000-0000-0000DE2F0000}"/>
    <cellStyle name="Normal 21 5 3 2 2 2" xfId="13066" xr:uid="{00000000-0005-0000-0000-0000DF2F0000}"/>
    <cellStyle name="Normal 21 5 3 2 3" xfId="13067" xr:uid="{00000000-0005-0000-0000-0000E02F0000}"/>
    <cellStyle name="Normal 21 5 3 3" xfId="13068" xr:uid="{00000000-0005-0000-0000-0000E12F0000}"/>
    <cellStyle name="Normal 21 5 3 3 2" xfId="13069" xr:uid="{00000000-0005-0000-0000-0000E22F0000}"/>
    <cellStyle name="Normal 21 5 3 4" xfId="13070" xr:uid="{00000000-0005-0000-0000-0000E32F0000}"/>
    <cellStyle name="Normal 21 5 4" xfId="13071" xr:uid="{00000000-0005-0000-0000-0000E42F0000}"/>
    <cellStyle name="Normal 21 5 4 2" xfId="13072" xr:uid="{00000000-0005-0000-0000-0000E52F0000}"/>
    <cellStyle name="Normal 21 5 4 2 2" xfId="13073" xr:uid="{00000000-0005-0000-0000-0000E62F0000}"/>
    <cellStyle name="Normal 21 5 4 3" xfId="13074" xr:uid="{00000000-0005-0000-0000-0000E72F0000}"/>
    <cellStyle name="Normal 21 5 5" xfId="13075" xr:uid="{00000000-0005-0000-0000-0000E82F0000}"/>
    <cellStyle name="Normal 21 5 5 2" xfId="13076" xr:uid="{00000000-0005-0000-0000-0000E92F0000}"/>
    <cellStyle name="Normal 21 6" xfId="13077" xr:uid="{00000000-0005-0000-0000-0000EA2F0000}"/>
    <cellStyle name="Normal 21 6 2" xfId="13078" xr:uid="{00000000-0005-0000-0000-0000EB2F0000}"/>
    <cellStyle name="Normal 21 6 2 2" xfId="13079" xr:uid="{00000000-0005-0000-0000-0000EC2F0000}"/>
    <cellStyle name="Normal 21 6 2 2 2" xfId="13080" xr:uid="{00000000-0005-0000-0000-0000ED2F0000}"/>
    <cellStyle name="Normal 21 6 2 3" xfId="13081" xr:uid="{00000000-0005-0000-0000-0000EE2F0000}"/>
    <cellStyle name="Normal 21 6 3" xfId="13082" xr:uid="{00000000-0005-0000-0000-0000EF2F0000}"/>
    <cellStyle name="Normal 21 6 3 2" xfId="13083" xr:uid="{00000000-0005-0000-0000-0000F02F0000}"/>
    <cellStyle name="Normal 21 6 4" xfId="13084" xr:uid="{00000000-0005-0000-0000-0000F12F0000}"/>
    <cellStyle name="Normal 21 7" xfId="13085" xr:uid="{00000000-0005-0000-0000-0000F22F0000}"/>
    <cellStyle name="Normal 21 7 2" xfId="13086" xr:uid="{00000000-0005-0000-0000-0000F32F0000}"/>
    <cellStyle name="Normal 21 7 2 2" xfId="13087" xr:uid="{00000000-0005-0000-0000-0000F42F0000}"/>
    <cellStyle name="Normal 21 7 2 2 2" xfId="13088" xr:uid="{00000000-0005-0000-0000-0000F52F0000}"/>
    <cellStyle name="Normal 21 7 2 3" xfId="13089" xr:uid="{00000000-0005-0000-0000-0000F62F0000}"/>
    <cellStyle name="Normal 21 7 3" xfId="13090" xr:uid="{00000000-0005-0000-0000-0000F72F0000}"/>
    <cellStyle name="Normal 21 7 3 2" xfId="13091" xr:uid="{00000000-0005-0000-0000-0000F82F0000}"/>
    <cellStyle name="Normal 21 7 4" xfId="13092" xr:uid="{00000000-0005-0000-0000-0000F92F0000}"/>
    <cellStyle name="Normal 21 8" xfId="13093" xr:uid="{00000000-0005-0000-0000-0000FA2F0000}"/>
    <cellStyle name="Normal 21 8 2" xfId="13094" xr:uid="{00000000-0005-0000-0000-0000FB2F0000}"/>
    <cellStyle name="Normal 21 8 2 2" xfId="13095" xr:uid="{00000000-0005-0000-0000-0000FC2F0000}"/>
    <cellStyle name="Normal 21 8 3" xfId="13096" xr:uid="{00000000-0005-0000-0000-0000FD2F0000}"/>
    <cellStyle name="Normal 21 9" xfId="13097" xr:uid="{00000000-0005-0000-0000-0000FE2F0000}"/>
    <cellStyle name="Normal 21 9 2" xfId="13098" xr:uid="{00000000-0005-0000-0000-0000FF2F0000}"/>
    <cellStyle name="Normal 210" xfId="4972" xr:uid="{00000000-0005-0000-0000-000000300000}"/>
    <cellStyle name="Normal 211" xfId="4973" xr:uid="{00000000-0005-0000-0000-000001300000}"/>
    <cellStyle name="Normal 212" xfId="4974" xr:uid="{00000000-0005-0000-0000-000002300000}"/>
    <cellStyle name="Normal 213" xfId="4975" xr:uid="{00000000-0005-0000-0000-000003300000}"/>
    <cellStyle name="Normal 214" xfId="4976" xr:uid="{00000000-0005-0000-0000-000004300000}"/>
    <cellStyle name="Normal 215" xfId="4977" xr:uid="{00000000-0005-0000-0000-000005300000}"/>
    <cellStyle name="Normal 216" xfId="4978" xr:uid="{00000000-0005-0000-0000-000006300000}"/>
    <cellStyle name="Normal 217" xfId="4979" xr:uid="{00000000-0005-0000-0000-000007300000}"/>
    <cellStyle name="Normal 218" xfId="4980" xr:uid="{00000000-0005-0000-0000-000008300000}"/>
    <cellStyle name="Normal 219" xfId="4981" xr:uid="{00000000-0005-0000-0000-000009300000}"/>
    <cellStyle name="Normal 22" xfId="2475" xr:uid="{00000000-0005-0000-0000-00000A300000}"/>
    <cellStyle name="Normal 22 2" xfId="4982" xr:uid="{00000000-0005-0000-0000-00000B300000}"/>
    <cellStyle name="Normal 22 2 2" xfId="13099" xr:uid="{00000000-0005-0000-0000-00000C300000}"/>
    <cellStyle name="Normal 22 2 3" xfId="13100" xr:uid="{00000000-0005-0000-0000-00000D300000}"/>
    <cellStyle name="Normal 22 2 3 2" xfId="13101" xr:uid="{00000000-0005-0000-0000-00000E300000}"/>
    <cellStyle name="Normal 22 3" xfId="13102" xr:uid="{00000000-0005-0000-0000-00000F300000}"/>
    <cellStyle name="Normal 22 4" xfId="13103" xr:uid="{00000000-0005-0000-0000-000010300000}"/>
    <cellStyle name="Normal 22 5" xfId="13104" xr:uid="{00000000-0005-0000-0000-000011300000}"/>
    <cellStyle name="Normal 22 5 2" xfId="13105" xr:uid="{00000000-0005-0000-0000-000012300000}"/>
    <cellStyle name="Normal 220" xfId="4983" xr:uid="{00000000-0005-0000-0000-000013300000}"/>
    <cellStyle name="Normal 221" xfId="4984" xr:uid="{00000000-0005-0000-0000-000014300000}"/>
    <cellStyle name="Normal 222" xfId="4985" xr:uid="{00000000-0005-0000-0000-000015300000}"/>
    <cellStyle name="Normal 223" xfId="4986" xr:uid="{00000000-0005-0000-0000-000016300000}"/>
    <cellStyle name="Normal 224" xfId="4987" xr:uid="{00000000-0005-0000-0000-000017300000}"/>
    <cellStyle name="Normal 225" xfId="4988" xr:uid="{00000000-0005-0000-0000-000018300000}"/>
    <cellStyle name="Normal 226" xfId="4989" xr:uid="{00000000-0005-0000-0000-000019300000}"/>
    <cellStyle name="Normal 227" xfId="4990" xr:uid="{00000000-0005-0000-0000-00001A300000}"/>
    <cellStyle name="Normal 228" xfId="4991" xr:uid="{00000000-0005-0000-0000-00001B300000}"/>
    <cellStyle name="Normal 229" xfId="4992" xr:uid="{00000000-0005-0000-0000-00001C300000}"/>
    <cellStyle name="Normal 23" xfId="2476" xr:uid="{00000000-0005-0000-0000-00001D300000}"/>
    <cellStyle name="Normal 23 2" xfId="7406" xr:uid="{00000000-0005-0000-0000-00001E300000}"/>
    <cellStyle name="Normal 23 2 2" xfId="13106" xr:uid="{00000000-0005-0000-0000-00001F300000}"/>
    <cellStyle name="Normal 23 3" xfId="13107" xr:uid="{00000000-0005-0000-0000-000020300000}"/>
    <cellStyle name="Normal 23 4" xfId="13108" xr:uid="{00000000-0005-0000-0000-000021300000}"/>
    <cellStyle name="Normal 23 5" xfId="19456" xr:uid="{00000000-0005-0000-0000-000022300000}"/>
    <cellStyle name="Normal 230" xfId="4993" xr:uid="{00000000-0005-0000-0000-000023300000}"/>
    <cellStyle name="Normal 231" xfId="4994" xr:uid="{00000000-0005-0000-0000-000024300000}"/>
    <cellStyle name="Normal 232" xfId="4995" xr:uid="{00000000-0005-0000-0000-000025300000}"/>
    <cellStyle name="Normal 233" xfId="4996" xr:uid="{00000000-0005-0000-0000-000026300000}"/>
    <cellStyle name="Normal 234" xfId="4997" xr:uid="{00000000-0005-0000-0000-000027300000}"/>
    <cellStyle name="Normal 235" xfId="4998" xr:uid="{00000000-0005-0000-0000-000028300000}"/>
    <cellStyle name="Normal 236" xfId="4999" xr:uid="{00000000-0005-0000-0000-000029300000}"/>
    <cellStyle name="Normal 237" xfId="5000" xr:uid="{00000000-0005-0000-0000-00002A300000}"/>
    <cellStyle name="Normal 238" xfId="5001" xr:uid="{00000000-0005-0000-0000-00002B300000}"/>
    <cellStyle name="Normal 239" xfId="5002" xr:uid="{00000000-0005-0000-0000-00002C300000}"/>
    <cellStyle name="Normal 24" xfId="2494" xr:uid="{00000000-0005-0000-0000-00002D300000}"/>
    <cellStyle name="Normal 24 2" xfId="5003" xr:uid="{00000000-0005-0000-0000-00002E300000}"/>
    <cellStyle name="Normal 24 3" xfId="7407" xr:uid="{00000000-0005-0000-0000-00002F300000}"/>
    <cellStyle name="Normal 24 4" xfId="13109" xr:uid="{00000000-0005-0000-0000-000030300000}"/>
    <cellStyle name="Normal 240" xfId="5004" xr:uid="{00000000-0005-0000-0000-000031300000}"/>
    <cellStyle name="Normal 241" xfId="5005" xr:uid="{00000000-0005-0000-0000-000032300000}"/>
    <cellStyle name="Normal 242" xfId="5006" xr:uid="{00000000-0005-0000-0000-000033300000}"/>
    <cellStyle name="Normal 243" xfId="5007" xr:uid="{00000000-0005-0000-0000-000034300000}"/>
    <cellStyle name="Normal 244" xfId="5008" xr:uid="{00000000-0005-0000-0000-000035300000}"/>
    <cellStyle name="Normal 245" xfId="5009" xr:uid="{00000000-0005-0000-0000-000036300000}"/>
    <cellStyle name="Normal 246" xfId="5010" xr:uid="{00000000-0005-0000-0000-000037300000}"/>
    <cellStyle name="Normal 247" xfId="5011" xr:uid="{00000000-0005-0000-0000-000038300000}"/>
    <cellStyle name="Normal 248" xfId="5012" xr:uid="{00000000-0005-0000-0000-000039300000}"/>
    <cellStyle name="Normal 249" xfId="5013" xr:uid="{00000000-0005-0000-0000-00003A300000}"/>
    <cellStyle name="Normal 25" xfId="2495" xr:uid="{00000000-0005-0000-0000-00003B300000}"/>
    <cellStyle name="Normal 25 2" xfId="5014" xr:uid="{00000000-0005-0000-0000-00003C300000}"/>
    <cellStyle name="Normal 25 2 2" xfId="13110" xr:uid="{00000000-0005-0000-0000-00003D300000}"/>
    <cellStyle name="Normal 25 2 2 2" xfId="13111" xr:uid="{00000000-0005-0000-0000-00003E300000}"/>
    <cellStyle name="Normal 25 2 2 2 2" xfId="13112" xr:uid="{00000000-0005-0000-0000-00003F300000}"/>
    <cellStyle name="Normal 25 2 2 2 2 2" xfId="13113" xr:uid="{00000000-0005-0000-0000-000040300000}"/>
    <cellStyle name="Normal 25 2 2 2 2 2 2" xfId="13114" xr:uid="{00000000-0005-0000-0000-000041300000}"/>
    <cellStyle name="Normal 25 2 2 2 2 3" xfId="13115" xr:uid="{00000000-0005-0000-0000-000042300000}"/>
    <cellStyle name="Normal 25 2 2 2 3" xfId="13116" xr:uid="{00000000-0005-0000-0000-000043300000}"/>
    <cellStyle name="Normal 25 2 2 2 3 2" xfId="13117" xr:uid="{00000000-0005-0000-0000-000044300000}"/>
    <cellStyle name="Normal 25 2 2 2 4" xfId="13118" xr:uid="{00000000-0005-0000-0000-000045300000}"/>
    <cellStyle name="Normal 25 2 2 3" xfId="13119" xr:uid="{00000000-0005-0000-0000-000046300000}"/>
    <cellStyle name="Normal 25 2 2 3 2" xfId="13120" xr:uid="{00000000-0005-0000-0000-000047300000}"/>
    <cellStyle name="Normal 25 2 2 3 2 2" xfId="13121" xr:uid="{00000000-0005-0000-0000-000048300000}"/>
    <cellStyle name="Normal 25 2 2 3 2 2 2" xfId="13122" xr:uid="{00000000-0005-0000-0000-000049300000}"/>
    <cellStyle name="Normal 25 2 2 3 2 3" xfId="13123" xr:uid="{00000000-0005-0000-0000-00004A300000}"/>
    <cellStyle name="Normal 25 2 2 3 3" xfId="13124" xr:uid="{00000000-0005-0000-0000-00004B300000}"/>
    <cellStyle name="Normal 25 2 2 3 3 2" xfId="13125" xr:uid="{00000000-0005-0000-0000-00004C300000}"/>
    <cellStyle name="Normal 25 2 2 3 4" xfId="13126" xr:uid="{00000000-0005-0000-0000-00004D300000}"/>
    <cellStyle name="Normal 25 2 2 4" xfId="13127" xr:uid="{00000000-0005-0000-0000-00004E300000}"/>
    <cellStyle name="Normal 25 2 2 4 2" xfId="13128" xr:uid="{00000000-0005-0000-0000-00004F300000}"/>
    <cellStyle name="Normal 25 2 2 4 2 2" xfId="13129" xr:uid="{00000000-0005-0000-0000-000050300000}"/>
    <cellStyle name="Normal 25 2 2 4 3" xfId="13130" xr:uid="{00000000-0005-0000-0000-000051300000}"/>
    <cellStyle name="Normal 25 2 2 5" xfId="13131" xr:uid="{00000000-0005-0000-0000-000052300000}"/>
    <cellStyle name="Normal 25 2 2 5 2" xfId="13132" xr:uid="{00000000-0005-0000-0000-000053300000}"/>
    <cellStyle name="Normal 25 2 2 6" xfId="13133" xr:uid="{00000000-0005-0000-0000-000054300000}"/>
    <cellStyle name="Normal 25 2 3" xfId="13134" xr:uid="{00000000-0005-0000-0000-000055300000}"/>
    <cellStyle name="Normal 25 2 3 2" xfId="13135" xr:uid="{00000000-0005-0000-0000-000056300000}"/>
    <cellStyle name="Normal 25 2 3 2 2" xfId="13136" xr:uid="{00000000-0005-0000-0000-000057300000}"/>
    <cellStyle name="Normal 25 2 3 2 2 2" xfId="13137" xr:uid="{00000000-0005-0000-0000-000058300000}"/>
    <cellStyle name="Normal 25 2 3 2 3" xfId="13138" xr:uid="{00000000-0005-0000-0000-000059300000}"/>
    <cellStyle name="Normal 25 2 3 3" xfId="13139" xr:uid="{00000000-0005-0000-0000-00005A300000}"/>
    <cellStyle name="Normal 25 2 3 3 2" xfId="13140" xr:uid="{00000000-0005-0000-0000-00005B300000}"/>
    <cellStyle name="Normal 25 2 3 4" xfId="13141" xr:uid="{00000000-0005-0000-0000-00005C300000}"/>
    <cellStyle name="Normal 25 2 4" xfId="13142" xr:uid="{00000000-0005-0000-0000-00005D300000}"/>
    <cellStyle name="Normal 25 2 4 2" xfId="13143" xr:uid="{00000000-0005-0000-0000-00005E300000}"/>
    <cellStyle name="Normal 25 2 4 2 2" xfId="13144" xr:uid="{00000000-0005-0000-0000-00005F300000}"/>
    <cellStyle name="Normal 25 2 4 2 2 2" xfId="13145" xr:uid="{00000000-0005-0000-0000-000060300000}"/>
    <cellStyle name="Normal 25 2 4 2 3" xfId="13146" xr:uid="{00000000-0005-0000-0000-000061300000}"/>
    <cellStyle name="Normal 25 2 4 3" xfId="13147" xr:uid="{00000000-0005-0000-0000-000062300000}"/>
    <cellStyle name="Normal 25 2 4 3 2" xfId="13148" xr:uid="{00000000-0005-0000-0000-000063300000}"/>
    <cellStyle name="Normal 25 2 4 4" xfId="13149" xr:uid="{00000000-0005-0000-0000-000064300000}"/>
    <cellStyle name="Normal 25 2 5" xfId="13150" xr:uid="{00000000-0005-0000-0000-000065300000}"/>
    <cellStyle name="Normal 25 2 5 2" xfId="13151" xr:uid="{00000000-0005-0000-0000-000066300000}"/>
    <cellStyle name="Normal 25 2 5 2 2" xfId="13152" xr:uid="{00000000-0005-0000-0000-000067300000}"/>
    <cellStyle name="Normal 25 2 5 3" xfId="13153" xr:uid="{00000000-0005-0000-0000-000068300000}"/>
    <cellStyle name="Normal 25 2 6" xfId="13154" xr:uid="{00000000-0005-0000-0000-000069300000}"/>
    <cellStyle name="Normal 25 2 6 2" xfId="13155" xr:uid="{00000000-0005-0000-0000-00006A300000}"/>
    <cellStyle name="Normal 25 3" xfId="7408" xr:uid="{00000000-0005-0000-0000-00006B300000}"/>
    <cellStyle name="Normal 25 3 2" xfId="13156" xr:uid="{00000000-0005-0000-0000-00006C300000}"/>
    <cellStyle name="Normal 25 3 2 2" xfId="13157" xr:uid="{00000000-0005-0000-0000-00006D300000}"/>
    <cellStyle name="Normal 25 3 2 2 2" xfId="13158" xr:uid="{00000000-0005-0000-0000-00006E300000}"/>
    <cellStyle name="Normal 25 3 2 2 2 2" xfId="13159" xr:uid="{00000000-0005-0000-0000-00006F300000}"/>
    <cellStyle name="Normal 25 3 2 2 2 2 2" xfId="13160" xr:uid="{00000000-0005-0000-0000-000070300000}"/>
    <cellStyle name="Normal 25 3 2 2 2 3" xfId="13161" xr:uid="{00000000-0005-0000-0000-000071300000}"/>
    <cellStyle name="Normal 25 3 2 2 3" xfId="13162" xr:uid="{00000000-0005-0000-0000-000072300000}"/>
    <cellStyle name="Normal 25 3 2 2 3 2" xfId="13163" xr:uid="{00000000-0005-0000-0000-000073300000}"/>
    <cellStyle name="Normal 25 3 2 2 4" xfId="13164" xr:uid="{00000000-0005-0000-0000-000074300000}"/>
    <cellStyle name="Normal 25 3 2 3" xfId="13165" xr:uid="{00000000-0005-0000-0000-000075300000}"/>
    <cellStyle name="Normal 25 3 2 3 2" xfId="13166" xr:uid="{00000000-0005-0000-0000-000076300000}"/>
    <cellStyle name="Normal 25 3 2 3 2 2" xfId="13167" xr:uid="{00000000-0005-0000-0000-000077300000}"/>
    <cellStyle name="Normal 25 3 2 3 2 2 2" xfId="13168" xr:uid="{00000000-0005-0000-0000-000078300000}"/>
    <cellStyle name="Normal 25 3 2 3 2 3" xfId="13169" xr:uid="{00000000-0005-0000-0000-000079300000}"/>
    <cellStyle name="Normal 25 3 2 3 3" xfId="13170" xr:uid="{00000000-0005-0000-0000-00007A300000}"/>
    <cellStyle name="Normal 25 3 2 3 3 2" xfId="13171" xr:uid="{00000000-0005-0000-0000-00007B300000}"/>
    <cellStyle name="Normal 25 3 2 3 4" xfId="13172" xr:uid="{00000000-0005-0000-0000-00007C300000}"/>
    <cellStyle name="Normal 25 3 2 4" xfId="13173" xr:uid="{00000000-0005-0000-0000-00007D300000}"/>
    <cellStyle name="Normal 25 3 2 4 2" xfId="13174" xr:uid="{00000000-0005-0000-0000-00007E300000}"/>
    <cellStyle name="Normal 25 3 2 4 2 2" xfId="13175" xr:uid="{00000000-0005-0000-0000-00007F300000}"/>
    <cellStyle name="Normal 25 3 2 4 3" xfId="13176" xr:uid="{00000000-0005-0000-0000-000080300000}"/>
    <cellStyle name="Normal 25 3 2 5" xfId="13177" xr:uid="{00000000-0005-0000-0000-000081300000}"/>
    <cellStyle name="Normal 25 3 2 5 2" xfId="13178" xr:uid="{00000000-0005-0000-0000-000082300000}"/>
    <cellStyle name="Normal 25 3 2 6" xfId="13179" xr:uid="{00000000-0005-0000-0000-000083300000}"/>
    <cellStyle name="Normal 25 3 3" xfId="13180" xr:uid="{00000000-0005-0000-0000-000084300000}"/>
    <cellStyle name="Normal 25 3 3 2" xfId="13181" xr:uid="{00000000-0005-0000-0000-000085300000}"/>
    <cellStyle name="Normal 25 3 3 2 2" xfId="13182" xr:uid="{00000000-0005-0000-0000-000086300000}"/>
    <cellStyle name="Normal 25 3 3 2 2 2" xfId="13183" xr:uid="{00000000-0005-0000-0000-000087300000}"/>
    <cellStyle name="Normal 25 3 3 2 3" xfId="13184" xr:uid="{00000000-0005-0000-0000-000088300000}"/>
    <cellStyle name="Normal 25 3 3 3" xfId="13185" xr:uid="{00000000-0005-0000-0000-000089300000}"/>
    <cellStyle name="Normal 25 3 3 3 2" xfId="13186" xr:uid="{00000000-0005-0000-0000-00008A300000}"/>
    <cellStyle name="Normal 25 3 3 4" xfId="13187" xr:uid="{00000000-0005-0000-0000-00008B300000}"/>
    <cellStyle name="Normal 25 3 4" xfId="13188" xr:uid="{00000000-0005-0000-0000-00008C300000}"/>
    <cellStyle name="Normal 25 3 4 2" xfId="13189" xr:uid="{00000000-0005-0000-0000-00008D300000}"/>
    <cellStyle name="Normal 25 3 4 2 2" xfId="13190" xr:uid="{00000000-0005-0000-0000-00008E300000}"/>
    <cellStyle name="Normal 25 3 4 2 2 2" xfId="13191" xr:uid="{00000000-0005-0000-0000-00008F300000}"/>
    <cellStyle name="Normal 25 3 4 2 3" xfId="13192" xr:uid="{00000000-0005-0000-0000-000090300000}"/>
    <cellStyle name="Normal 25 3 4 3" xfId="13193" xr:uid="{00000000-0005-0000-0000-000091300000}"/>
    <cellStyle name="Normal 25 3 4 3 2" xfId="13194" xr:uid="{00000000-0005-0000-0000-000092300000}"/>
    <cellStyle name="Normal 25 3 4 4" xfId="13195" xr:uid="{00000000-0005-0000-0000-000093300000}"/>
    <cellStyle name="Normal 25 3 5" xfId="13196" xr:uid="{00000000-0005-0000-0000-000094300000}"/>
    <cellStyle name="Normal 25 3 5 2" xfId="13197" xr:uid="{00000000-0005-0000-0000-000095300000}"/>
    <cellStyle name="Normal 25 3 5 2 2" xfId="13198" xr:uid="{00000000-0005-0000-0000-000096300000}"/>
    <cellStyle name="Normal 25 3 5 3" xfId="13199" xr:uid="{00000000-0005-0000-0000-000097300000}"/>
    <cellStyle name="Normal 25 3 6" xfId="13200" xr:uid="{00000000-0005-0000-0000-000098300000}"/>
    <cellStyle name="Normal 25 3 6 2" xfId="13201" xr:uid="{00000000-0005-0000-0000-000099300000}"/>
    <cellStyle name="Normal 25 4" xfId="7409" xr:uid="{00000000-0005-0000-0000-00009A300000}"/>
    <cellStyle name="Normal 25 4 2" xfId="13202" xr:uid="{00000000-0005-0000-0000-00009B300000}"/>
    <cellStyle name="Normal 25 4 2 2" xfId="13203" xr:uid="{00000000-0005-0000-0000-00009C300000}"/>
    <cellStyle name="Normal 25 4 2 2 2" xfId="13204" xr:uid="{00000000-0005-0000-0000-00009D300000}"/>
    <cellStyle name="Normal 25 4 2 2 2 2" xfId="13205" xr:uid="{00000000-0005-0000-0000-00009E300000}"/>
    <cellStyle name="Normal 25 4 2 2 2 2 2" xfId="13206" xr:uid="{00000000-0005-0000-0000-00009F300000}"/>
    <cellStyle name="Normal 25 4 2 2 2 3" xfId="13207" xr:uid="{00000000-0005-0000-0000-0000A0300000}"/>
    <cellStyle name="Normal 25 4 2 2 3" xfId="13208" xr:uid="{00000000-0005-0000-0000-0000A1300000}"/>
    <cellStyle name="Normal 25 4 2 2 3 2" xfId="13209" xr:uid="{00000000-0005-0000-0000-0000A2300000}"/>
    <cellStyle name="Normal 25 4 2 2 4" xfId="13210" xr:uid="{00000000-0005-0000-0000-0000A3300000}"/>
    <cellStyle name="Normal 25 4 2 3" xfId="13211" xr:uid="{00000000-0005-0000-0000-0000A4300000}"/>
    <cellStyle name="Normal 25 4 2 3 2" xfId="13212" xr:uid="{00000000-0005-0000-0000-0000A5300000}"/>
    <cellStyle name="Normal 25 4 2 3 2 2" xfId="13213" xr:uid="{00000000-0005-0000-0000-0000A6300000}"/>
    <cellStyle name="Normal 25 4 2 3 2 2 2" xfId="13214" xr:uid="{00000000-0005-0000-0000-0000A7300000}"/>
    <cellStyle name="Normal 25 4 2 3 2 3" xfId="13215" xr:uid="{00000000-0005-0000-0000-0000A8300000}"/>
    <cellStyle name="Normal 25 4 2 3 3" xfId="13216" xr:uid="{00000000-0005-0000-0000-0000A9300000}"/>
    <cellStyle name="Normal 25 4 2 3 3 2" xfId="13217" xr:uid="{00000000-0005-0000-0000-0000AA300000}"/>
    <cellStyle name="Normal 25 4 2 3 4" xfId="13218" xr:uid="{00000000-0005-0000-0000-0000AB300000}"/>
    <cellStyle name="Normal 25 4 2 4" xfId="13219" xr:uid="{00000000-0005-0000-0000-0000AC300000}"/>
    <cellStyle name="Normal 25 4 2 4 2" xfId="13220" xr:uid="{00000000-0005-0000-0000-0000AD300000}"/>
    <cellStyle name="Normal 25 4 2 4 2 2" xfId="13221" xr:uid="{00000000-0005-0000-0000-0000AE300000}"/>
    <cellStyle name="Normal 25 4 2 4 3" xfId="13222" xr:uid="{00000000-0005-0000-0000-0000AF300000}"/>
    <cellStyle name="Normal 25 4 2 5" xfId="13223" xr:uid="{00000000-0005-0000-0000-0000B0300000}"/>
    <cellStyle name="Normal 25 4 2 5 2" xfId="13224" xr:uid="{00000000-0005-0000-0000-0000B1300000}"/>
    <cellStyle name="Normal 25 4 2 6" xfId="13225" xr:uid="{00000000-0005-0000-0000-0000B2300000}"/>
    <cellStyle name="Normal 25 4 3" xfId="13226" xr:uid="{00000000-0005-0000-0000-0000B3300000}"/>
    <cellStyle name="Normal 25 4 3 2" xfId="13227" xr:uid="{00000000-0005-0000-0000-0000B4300000}"/>
    <cellStyle name="Normal 25 4 3 2 2" xfId="13228" xr:uid="{00000000-0005-0000-0000-0000B5300000}"/>
    <cellStyle name="Normal 25 4 3 2 2 2" xfId="13229" xr:uid="{00000000-0005-0000-0000-0000B6300000}"/>
    <cellStyle name="Normal 25 4 3 2 3" xfId="13230" xr:uid="{00000000-0005-0000-0000-0000B7300000}"/>
    <cellStyle name="Normal 25 4 3 3" xfId="13231" xr:uid="{00000000-0005-0000-0000-0000B8300000}"/>
    <cellStyle name="Normal 25 4 3 3 2" xfId="13232" xr:uid="{00000000-0005-0000-0000-0000B9300000}"/>
    <cellStyle name="Normal 25 4 3 4" xfId="13233" xr:uid="{00000000-0005-0000-0000-0000BA300000}"/>
    <cellStyle name="Normal 25 4 4" xfId="13234" xr:uid="{00000000-0005-0000-0000-0000BB300000}"/>
    <cellStyle name="Normal 25 4 4 2" xfId="13235" xr:uid="{00000000-0005-0000-0000-0000BC300000}"/>
    <cellStyle name="Normal 25 4 4 2 2" xfId="13236" xr:uid="{00000000-0005-0000-0000-0000BD300000}"/>
    <cellStyle name="Normal 25 4 4 2 2 2" xfId="13237" xr:uid="{00000000-0005-0000-0000-0000BE300000}"/>
    <cellStyle name="Normal 25 4 4 2 3" xfId="13238" xr:uid="{00000000-0005-0000-0000-0000BF300000}"/>
    <cellStyle name="Normal 25 4 4 3" xfId="13239" xr:uid="{00000000-0005-0000-0000-0000C0300000}"/>
    <cellStyle name="Normal 25 4 4 3 2" xfId="13240" xr:uid="{00000000-0005-0000-0000-0000C1300000}"/>
    <cellStyle name="Normal 25 4 4 4" xfId="13241" xr:uid="{00000000-0005-0000-0000-0000C2300000}"/>
    <cellStyle name="Normal 25 4 5" xfId="13242" xr:uid="{00000000-0005-0000-0000-0000C3300000}"/>
    <cellStyle name="Normal 25 4 5 2" xfId="13243" xr:uid="{00000000-0005-0000-0000-0000C4300000}"/>
    <cellStyle name="Normal 25 4 5 2 2" xfId="13244" xr:uid="{00000000-0005-0000-0000-0000C5300000}"/>
    <cellStyle name="Normal 25 4 5 3" xfId="13245" xr:uid="{00000000-0005-0000-0000-0000C6300000}"/>
    <cellStyle name="Normal 25 4 6" xfId="13246" xr:uid="{00000000-0005-0000-0000-0000C7300000}"/>
    <cellStyle name="Normal 25 4 6 2" xfId="13247" xr:uid="{00000000-0005-0000-0000-0000C8300000}"/>
    <cellStyle name="Normal 25 5" xfId="7410" xr:uid="{00000000-0005-0000-0000-0000C9300000}"/>
    <cellStyle name="Normal 25 5 2" xfId="13248" xr:uid="{00000000-0005-0000-0000-0000CA300000}"/>
    <cellStyle name="Normal 25 5 2 2" xfId="13249" xr:uid="{00000000-0005-0000-0000-0000CB300000}"/>
    <cellStyle name="Normal 25 5 2 2 2" xfId="13250" xr:uid="{00000000-0005-0000-0000-0000CC300000}"/>
    <cellStyle name="Normal 25 5 2 2 2 2" xfId="13251" xr:uid="{00000000-0005-0000-0000-0000CD300000}"/>
    <cellStyle name="Normal 25 5 2 2 3" xfId="13252" xr:uid="{00000000-0005-0000-0000-0000CE300000}"/>
    <cellStyle name="Normal 25 5 2 3" xfId="13253" xr:uid="{00000000-0005-0000-0000-0000CF300000}"/>
    <cellStyle name="Normal 25 5 2 3 2" xfId="13254" xr:uid="{00000000-0005-0000-0000-0000D0300000}"/>
    <cellStyle name="Normal 25 5 2 4" xfId="13255" xr:uid="{00000000-0005-0000-0000-0000D1300000}"/>
    <cellStyle name="Normal 25 5 3" xfId="13256" xr:uid="{00000000-0005-0000-0000-0000D2300000}"/>
    <cellStyle name="Normal 25 5 3 2" xfId="13257" xr:uid="{00000000-0005-0000-0000-0000D3300000}"/>
    <cellStyle name="Normal 25 5 3 2 2" xfId="13258" xr:uid="{00000000-0005-0000-0000-0000D4300000}"/>
    <cellStyle name="Normal 25 5 3 2 2 2" xfId="13259" xr:uid="{00000000-0005-0000-0000-0000D5300000}"/>
    <cellStyle name="Normal 25 5 3 2 3" xfId="13260" xr:uid="{00000000-0005-0000-0000-0000D6300000}"/>
    <cellStyle name="Normal 25 5 3 3" xfId="13261" xr:uid="{00000000-0005-0000-0000-0000D7300000}"/>
    <cellStyle name="Normal 25 5 3 3 2" xfId="13262" xr:uid="{00000000-0005-0000-0000-0000D8300000}"/>
    <cellStyle name="Normal 25 5 3 4" xfId="13263" xr:uid="{00000000-0005-0000-0000-0000D9300000}"/>
    <cellStyle name="Normal 25 5 4" xfId="13264" xr:uid="{00000000-0005-0000-0000-0000DA300000}"/>
    <cellStyle name="Normal 25 5 4 2" xfId="13265" xr:uid="{00000000-0005-0000-0000-0000DB300000}"/>
    <cellStyle name="Normal 25 5 4 2 2" xfId="13266" xr:uid="{00000000-0005-0000-0000-0000DC300000}"/>
    <cellStyle name="Normal 25 5 4 3" xfId="13267" xr:uid="{00000000-0005-0000-0000-0000DD300000}"/>
    <cellStyle name="Normal 25 5 5" xfId="13268" xr:uid="{00000000-0005-0000-0000-0000DE300000}"/>
    <cellStyle name="Normal 25 5 5 2" xfId="13269" xr:uid="{00000000-0005-0000-0000-0000DF300000}"/>
    <cellStyle name="Normal 25 6" xfId="7411" xr:uid="{00000000-0005-0000-0000-0000E0300000}"/>
    <cellStyle name="Normal 25 6 2" xfId="13270" xr:uid="{00000000-0005-0000-0000-0000E1300000}"/>
    <cellStyle name="Normal 25 6 2 2" xfId="13271" xr:uid="{00000000-0005-0000-0000-0000E2300000}"/>
    <cellStyle name="Normal 25 6 2 2 2" xfId="13272" xr:uid="{00000000-0005-0000-0000-0000E3300000}"/>
    <cellStyle name="Normal 25 6 2 3" xfId="13273" xr:uid="{00000000-0005-0000-0000-0000E4300000}"/>
    <cellStyle name="Normal 25 6 3" xfId="13274" xr:uid="{00000000-0005-0000-0000-0000E5300000}"/>
    <cellStyle name="Normal 25 6 3 2" xfId="13275" xr:uid="{00000000-0005-0000-0000-0000E6300000}"/>
    <cellStyle name="Normal 25 7" xfId="7412" xr:uid="{00000000-0005-0000-0000-0000E7300000}"/>
    <cellStyle name="Normal 25 7 2" xfId="13276" xr:uid="{00000000-0005-0000-0000-0000E8300000}"/>
    <cellStyle name="Normal 25 7 2 2" xfId="13277" xr:uid="{00000000-0005-0000-0000-0000E9300000}"/>
    <cellStyle name="Normal 25 7 2 2 2" xfId="13278" xr:uid="{00000000-0005-0000-0000-0000EA300000}"/>
    <cellStyle name="Normal 25 7 2 3" xfId="13279" xr:uid="{00000000-0005-0000-0000-0000EB300000}"/>
    <cellStyle name="Normal 25 7 3" xfId="13280" xr:uid="{00000000-0005-0000-0000-0000EC300000}"/>
    <cellStyle name="Normal 25 7 3 2" xfId="13281" xr:uid="{00000000-0005-0000-0000-0000ED300000}"/>
    <cellStyle name="Normal 25 7 4" xfId="13282" xr:uid="{00000000-0005-0000-0000-0000EE300000}"/>
    <cellStyle name="Normal 25 8" xfId="8071" xr:uid="{00000000-0005-0000-0000-0000EF300000}"/>
    <cellStyle name="Normal 25 8 2" xfId="13283" xr:uid="{00000000-0005-0000-0000-0000F0300000}"/>
    <cellStyle name="Normal 25 8 2 2" xfId="13284" xr:uid="{00000000-0005-0000-0000-0000F1300000}"/>
    <cellStyle name="Normal 25 8 3" xfId="13285" xr:uid="{00000000-0005-0000-0000-0000F2300000}"/>
    <cellStyle name="Normal 25 9" xfId="13286" xr:uid="{00000000-0005-0000-0000-0000F3300000}"/>
    <cellStyle name="Normal 25 9 2" xfId="13287" xr:uid="{00000000-0005-0000-0000-0000F4300000}"/>
    <cellStyle name="Normal 250" xfId="5015" xr:uid="{00000000-0005-0000-0000-0000F5300000}"/>
    <cellStyle name="Normal 251" xfId="5016" xr:uid="{00000000-0005-0000-0000-0000F6300000}"/>
    <cellStyle name="Normal 252" xfId="5017" xr:uid="{00000000-0005-0000-0000-0000F7300000}"/>
    <cellStyle name="Normal 253" xfId="5018" xr:uid="{00000000-0005-0000-0000-0000F8300000}"/>
    <cellStyle name="Normal 254" xfId="5019" xr:uid="{00000000-0005-0000-0000-0000F9300000}"/>
    <cellStyle name="Normal 255" xfId="5020" xr:uid="{00000000-0005-0000-0000-0000FA300000}"/>
    <cellStyle name="Normal 256" xfId="5021" xr:uid="{00000000-0005-0000-0000-0000FB300000}"/>
    <cellStyle name="Normal 257" xfId="5022" xr:uid="{00000000-0005-0000-0000-0000FC300000}"/>
    <cellStyle name="Normal 258" xfId="5023" xr:uid="{00000000-0005-0000-0000-0000FD300000}"/>
    <cellStyle name="Normal 259" xfId="5024" xr:uid="{00000000-0005-0000-0000-0000FE300000}"/>
    <cellStyle name="Normal 26" xfId="5025" xr:uid="{00000000-0005-0000-0000-0000FF300000}"/>
    <cellStyle name="Normal 26 2" xfId="5026" xr:uid="{00000000-0005-0000-0000-000000310000}"/>
    <cellStyle name="Normal 26 2 2" xfId="13288" xr:uid="{00000000-0005-0000-0000-000001310000}"/>
    <cellStyle name="Normal 26 2 2 2" xfId="13289" xr:uid="{00000000-0005-0000-0000-000002310000}"/>
    <cellStyle name="Normal 26 2 2 2 2" xfId="13290" xr:uid="{00000000-0005-0000-0000-000003310000}"/>
    <cellStyle name="Normal 26 2 2 2 2 2" xfId="13291" xr:uid="{00000000-0005-0000-0000-000004310000}"/>
    <cellStyle name="Normal 26 2 2 2 2 2 2" xfId="13292" xr:uid="{00000000-0005-0000-0000-000005310000}"/>
    <cellStyle name="Normal 26 2 2 2 2 3" xfId="13293" xr:uid="{00000000-0005-0000-0000-000006310000}"/>
    <cellStyle name="Normal 26 2 2 2 3" xfId="13294" xr:uid="{00000000-0005-0000-0000-000007310000}"/>
    <cellStyle name="Normal 26 2 2 2 3 2" xfId="13295" xr:uid="{00000000-0005-0000-0000-000008310000}"/>
    <cellStyle name="Normal 26 2 2 2 4" xfId="13296" xr:uid="{00000000-0005-0000-0000-000009310000}"/>
    <cellStyle name="Normal 26 2 2 3" xfId="13297" xr:uid="{00000000-0005-0000-0000-00000A310000}"/>
    <cellStyle name="Normal 26 2 2 3 2" xfId="13298" xr:uid="{00000000-0005-0000-0000-00000B310000}"/>
    <cellStyle name="Normal 26 2 2 3 2 2" xfId="13299" xr:uid="{00000000-0005-0000-0000-00000C310000}"/>
    <cellStyle name="Normal 26 2 2 3 2 2 2" xfId="13300" xr:uid="{00000000-0005-0000-0000-00000D310000}"/>
    <cellStyle name="Normal 26 2 2 3 2 3" xfId="13301" xr:uid="{00000000-0005-0000-0000-00000E310000}"/>
    <cellStyle name="Normal 26 2 2 3 3" xfId="13302" xr:uid="{00000000-0005-0000-0000-00000F310000}"/>
    <cellStyle name="Normal 26 2 2 3 3 2" xfId="13303" xr:uid="{00000000-0005-0000-0000-000010310000}"/>
    <cellStyle name="Normal 26 2 2 3 4" xfId="13304" xr:uid="{00000000-0005-0000-0000-000011310000}"/>
    <cellStyle name="Normal 26 2 2 4" xfId="13305" xr:uid="{00000000-0005-0000-0000-000012310000}"/>
    <cellStyle name="Normal 26 2 2 4 2" xfId="13306" xr:uid="{00000000-0005-0000-0000-000013310000}"/>
    <cellStyle name="Normal 26 2 2 4 2 2" xfId="13307" xr:uid="{00000000-0005-0000-0000-000014310000}"/>
    <cellStyle name="Normal 26 2 2 4 3" xfId="13308" xr:uid="{00000000-0005-0000-0000-000015310000}"/>
    <cellStyle name="Normal 26 2 2 5" xfId="13309" xr:uid="{00000000-0005-0000-0000-000016310000}"/>
    <cellStyle name="Normal 26 2 2 5 2" xfId="13310" xr:uid="{00000000-0005-0000-0000-000017310000}"/>
    <cellStyle name="Normal 26 2 2 6" xfId="13311" xr:uid="{00000000-0005-0000-0000-000018310000}"/>
    <cellStyle name="Normal 26 2 3" xfId="13312" xr:uid="{00000000-0005-0000-0000-000019310000}"/>
    <cellStyle name="Normal 26 2 3 2" xfId="13313" xr:uid="{00000000-0005-0000-0000-00001A310000}"/>
    <cellStyle name="Normal 26 2 3 2 2" xfId="13314" xr:uid="{00000000-0005-0000-0000-00001B310000}"/>
    <cellStyle name="Normal 26 2 3 2 2 2" xfId="13315" xr:uid="{00000000-0005-0000-0000-00001C310000}"/>
    <cellStyle name="Normal 26 2 3 2 3" xfId="13316" xr:uid="{00000000-0005-0000-0000-00001D310000}"/>
    <cellStyle name="Normal 26 2 3 3" xfId="13317" xr:uid="{00000000-0005-0000-0000-00001E310000}"/>
    <cellStyle name="Normal 26 2 3 3 2" xfId="13318" xr:uid="{00000000-0005-0000-0000-00001F310000}"/>
    <cellStyle name="Normal 26 2 3 4" xfId="13319" xr:uid="{00000000-0005-0000-0000-000020310000}"/>
    <cellStyle name="Normal 26 2 4" xfId="13320" xr:uid="{00000000-0005-0000-0000-000021310000}"/>
    <cellStyle name="Normal 26 2 4 2" xfId="13321" xr:uid="{00000000-0005-0000-0000-000022310000}"/>
    <cellStyle name="Normal 26 2 4 2 2" xfId="13322" xr:uid="{00000000-0005-0000-0000-000023310000}"/>
    <cellStyle name="Normal 26 2 4 2 2 2" xfId="13323" xr:uid="{00000000-0005-0000-0000-000024310000}"/>
    <cellStyle name="Normal 26 2 4 2 3" xfId="13324" xr:uid="{00000000-0005-0000-0000-000025310000}"/>
    <cellStyle name="Normal 26 2 4 3" xfId="13325" xr:uid="{00000000-0005-0000-0000-000026310000}"/>
    <cellStyle name="Normal 26 2 4 3 2" xfId="13326" xr:uid="{00000000-0005-0000-0000-000027310000}"/>
    <cellStyle name="Normal 26 2 4 4" xfId="13327" xr:uid="{00000000-0005-0000-0000-000028310000}"/>
    <cellStyle name="Normal 26 2 5" xfId="13328" xr:uid="{00000000-0005-0000-0000-000029310000}"/>
    <cellStyle name="Normal 26 2 5 2" xfId="13329" xr:uid="{00000000-0005-0000-0000-00002A310000}"/>
    <cellStyle name="Normal 26 2 5 2 2" xfId="13330" xr:uid="{00000000-0005-0000-0000-00002B310000}"/>
    <cellStyle name="Normal 26 2 5 3" xfId="13331" xr:uid="{00000000-0005-0000-0000-00002C310000}"/>
    <cellStyle name="Normal 26 2 6" xfId="13332" xr:uid="{00000000-0005-0000-0000-00002D310000}"/>
    <cellStyle name="Normal 26 2 6 2" xfId="13333" xr:uid="{00000000-0005-0000-0000-00002E310000}"/>
    <cellStyle name="Normal 26 3" xfId="7413" xr:uid="{00000000-0005-0000-0000-00002F310000}"/>
    <cellStyle name="Normal 26 3 2" xfId="13334" xr:uid="{00000000-0005-0000-0000-000030310000}"/>
    <cellStyle name="Normal 26 3 2 2" xfId="13335" xr:uid="{00000000-0005-0000-0000-000031310000}"/>
    <cellStyle name="Normal 26 3 2 2 2" xfId="13336" xr:uid="{00000000-0005-0000-0000-000032310000}"/>
    <cellStyle name="Normal 26 3 2 2 2 2" xfId="13337" xr:uid="{00000000-0005-0000-0000-000033310000}"/>
    <cellStyle name="Normal 26 3 2 2 2 2 2" xfId="13338" xr:uid="{00000000-0005-0000-0000-000034310000}"/>
    <cellStyle name="Normal 26 3 2 2 2 3" xfId="13339" xr:uid="{00000000-0005-0000-0000-000035310000}"/>
    <cellStyle name="Normal 26 3 2 2 3" xfId="13340" xr:uid="{00000000-0005-0000-0000-000036310000}"/>
    <cellStyle name="Normal 26 3 2 2 3 2" xfId="13341" xr:uid="{00000000-0005-0000-0000-000037310000}"/>
    <cellStyle name="Normal 26 3 2 2 4" xfId="13342" xr:uid="{00000000-0005-0000-0000-000038310000}"/>
    <cellStyle name="Normal 26 3 2 3" xfId="13343" xr:uid="{00000000-0005-0000-0000-000039310000}"/>
    <cellStyle name="Normal 26 3 2 3 2" xfId="13344" xr:uid="{00000000-0005-0000-0000-00003A310000}"/>
    <cellStyle name="Normal 26 3 2 3 2 2" xfId="13345" xr:uid="{00000000-0005-0000-0000-00003B310000}"/>
    <cellStyle name="Normal 26 3 2 3 2 2 2" xfId="13346" xr:uid="{00000000-0005-0000-0000-00003C310000}"/>
    <cellStyle name="Normal 26 3 2 3 2 3" xfId="13347" xr:uid="{00000000-0005-0000-0000-00003D310000}"/>
    <cellStyle name="Normal 26 3 2 3 3" xfId="13348" xr:uid="{00000000-0005-0000-0000-00003E310000}"/>
    <cellStyle name="Normal 26 3 2 3 3 2" xfId="13349" xr:uid="{00000000-0005-0000-0000-00003F310000}"/>
    <cellStyle name="Normal 26 3 2 3 4" xfId="13350" xr:uid="{00000000-0005-0000-0000-000040310000}"/>
    <cellStyle name="Normal 26 3 2 4" xfId="13351" xr:uid="{00000000-0005-0000-0000-000041310000}"/>
    <cellStyle name="Normal 26 3 2 4 2" xfId="13352" xr:uid="{00000000-0005-0000-0000-000042310000}"/>
    <cellStyle name="Normal 26 3 2 4 2 2" xfId="13353" xr:uid="{00000000-0005-0000-0000-000043310000}"/>
    <cellStyle name="Normal 26 3 2 4 3" xfId="13354" xr:uid="{00000000-0005-0000-0000-000044310000}"/>
    <cellStyle name="Normal 26 3 2 5" xfId="13355" xr:uid="{00000000-0005-0000-0000-000045310000}"/>
    <cellStyle name="Normal 26 3 2 5 2" xfId="13356" xr:uid="{00000000-0005-0000-0000-000046310000}"/>
    <cellStyle name="Normal 26 3 2 6" xfId="13357" xr:uid="{00000000-0005-0000-0000-000047310000}"/>
    <cellStyle name="Normal 26 3 3" xfId="13358" xr:uid="{00000000-0005-0000-0000-000048310000}"/>
    <cellStyle name="Normal 26 3 3 2" xfId="13359" xr:uid="{00000000-0005-0000-0000-000049310000}"/>
    <cellStyle name="Normal 26 3 3 2 2" xfId="13360" xr:uid="{00000000-0005-0000-0000-00004A310000}"/>
    <cellStyle name="Normal 26 3 3 2 2 2" xfId="13361" xr:uid="{00000000-0005-0000-0000-00004B310000}"/>
    <cellStyle name="Normal 26 3 3 2 3" xfId="13362" xr:uid="{00000000-0005-0000-0000-00004C310000}"/>
    <cellStyle name="Normal 26 3 3 3" xfId="13363" xr:uid="{00000000-0005-0000-0000-00004D310000}"/>
    <cellStyle name="Normal 26 3 3 3 2" xfId="13364" xr:uid="{00000000-0005-0000-0000-00004E310000}"/>
    <cellStyle name="Normal 26 3 3 4" xfId="13365" xr:uid="{00000000-0005-0000-0000-00004F310000}"/>
    <cellStyle name="Normal 26 3 4" xfId="13366" xr:uid="{00000000-0005-0000-0000-000050310000}"/>
    <cellStyle name="Normal 26 3 4 2" xfId="13367" xr:uid="{00000000-0005-0000-0000-000051310000}"/>
    <cellStyle name="Normal 26 3 4 2 2" xfId="13368" xr:uid="{00000000-0005-0000-0000-000052310000}"/>
    <cellStyle name="Normal 26 3 4 2 2 2" xfId="13369" xr:uid="{00000000-0005-0000-0000-000053310000}"/>
    <cellStyle name="Normal 26 3 4 2 3" xfId="13370" xr:uid="{00000000-0005-0000-0000-000054310000}"/>
    <cellStyle name="Normal 26 3 4 3" xfId="13371" xr:uid="{00000000-0005-0000-0000-000055310000}"/>
    <cellStyle name="Normal 26 3 4 3 2" xfId="13372" xr:uid="{00000000-0005-0000-0000-000056310000}"/>
    <cellStyle name="Normal 26 3 4 4" xfId="13373" xr:uid="{00000000-0005-0000-0000-000057310000}"/>
    <cellStyle name="Normal 26 3 5" xfId="13374" xr:uid="{00000000-0005-0000-0000-000058310000}"/>
    <cellStyle name="Normal 26 3 5 2" xfId="13375" xr:uid="{00000000-0005-0000-0000-000059310000}"/>
    <cellStyle name="Normal 26 3 5 2 2" xfId="13376" xr:uid="{00000000-0005-0000-0000-00005A310000}"/>
    <cellStyle name="Normal 26 3 5 3" xfId="13377" xr:uid="{00000000-0005-0000-0000-00005B310000}"/>
    <cellStyle name="Normal 26 3 6" xfId="13378" xr:uid="{00000000-0005-0000-0000-00005C310000}"/>
    <cellStyle name="Normal 26 3 6 2" xfId="13379" xr:uid="{00000000-0005-0000-0000-00005D310000}"/>
    <cellStyle name="Normal 26 4" xfId="7414" xr:uid="{00000000-0005-0000-0000-00005E310000}"/>
    <cellStyle name="Normal 26 5" xfId="8072" xr:uid="{00000000-0005-0000-0000-00005F310000}"/>
    <cellStyle name="Normal 26 5 2" xfId="13380" xr:uid="{00000000-0005-0000-0000-000060310000}"/>
    <cellStyle name="Normal 26 5 2 2" xfId="13381" xr:uid="{00000000-0005-0000-0000-000061310000}"/>
    <cellStyle name="Normal 26 5 2 2 2" xfId="13382" xr:uid="{00000000-0005-0000-0000-000062310000}"/>
    <cellStyle name="Normal 26 5 2 2 2 2" xfId="13383" xr:uid="{00000000-0005-0000-0000-000063310000}"/>
    <cellStyle name="Normal 26 5 2 2 3" xfId="13384" xr:uid="{00000000-0005-0000-0000-000064310000}"/>
    <cellStyle name="Normal 26 5 2 3" xfId="13385" xr:uid="{00000000-0005-0000-0000-000065310000}"/>
    <cellStyle name="Normal 26 5 2 3 2" xfId="13386" xr:uid="{00000000-0005-0000-0000-000066310000}"/>
    <cellStyle name="Normal 26 5 2 4" xfId="13387" xr:uid="{00000000-0005-0000-0000-000067310000}"/>
    <cellStyle name="Normal 26 5 3" xfId="13388" xr:uid="{00000000-0005-0000-0000-000068310000}"/>
    <cellStyle name="Normal 26 5 3 2" xfId="13389" xr:uid="{00000000-0005-0000-0000-000069310000}"/>
    <cellStyle name="Normal 26 5 3 2 2" xfId="13390" xr:uid="{00000000-0005-0000-0000-00006A310000}"/>
    <cellStyle name="Normal 26 5 3 2 2 2" xfId="13391" xr:uid="{00000000-0005-0000-0000-00006B310000}"/>
    <cellStyle name="Normal 26 5 3 2 3" xfId="13392" xr:uid="{00000000-0005-0000-0000-00006C310000}"/>
    <cellStyle name="Normal 26 5 3 3" xfId="13393" xr:uid="{00000000-0005-0000-0000-00006D310000}"/>
    <cellStyle name="Normal 26 5 3 3 2" xfId="13394" xr:uid="{00000000-0005-0000-0000-00006E310000}"/>
    <cellStyle name="Normal 26 5 3 4" xfId="13395" xr:uid="{00000000-0005-0000-0000-00006F310000}"/>
    <cellStyle name="Normal 26 5 4" xfId="13396" xr:uid="{00000000-0005-0000-0000-000070310000}"/>
    <cellStyle name="Normal 26 5 4 2" xfId="13397" xr:uid="{00000000-0005-0000-0000-000071310000}"/>
    <cellStyle name="Normal 26 5 4 2 2" xfId="13398" xr:uid="{00000000-0005-0000-0000-000072310000}"/>
    <cellStyle name="Normal 26 5 4 3" xfId="13399" xr:uid="{00000000-0005-0000-0000-000073310000}"/>
    <cellStyle name="Normal 26 5 5" xfId="13400" xr:uid="{00000000-0005-0000-0000-000074310000}"/>
    <cellStyle name="Normal 26 5 5 2" xfId="13401" xr:uid="{00000000-0005-0000-0000-000075310000}"/>
    <cellStyle name="Normal 26 5 6" xfId="13402" xr:uid="{00000000-0005-0000-0000-000076310000}"/>
    <cellStyle name="Normal 26 6" xfId="13403" xr:uid="{00000000-0005-0000-0000-000077310000}"/>
    <cellStyle name="Normal 26 6 2" xfId="13404" xr:uid="{00000000-0005-0000-0000-000078310000}"/>
    <cellStyle name="Normal 26 6 2 2" xfId="13405" xr:uid="{00000000-0005-0000-0000-000079310000}"/>
    <cellStyle name="Normal 26 6 2 2 2" xfId="13406" xr:uid="{00000000-0005-0000-0000-00007A310000}"/>
    <cellStyle name="Normal 26 6 2 3" xfId="13407" xr:uid="{00000000-0005-0000-0000-00007B310000}"/>
    <cellStyle name="Normal 26 6 3" xfId="13408" xr:uid="{00000000-0005-0000-0000-00007C310000}"/>
    <cellStyle name="Normal 26 6 3 2" xfId="13409" xr:uid="{00000000-0005-0000-0000-00007D310000}"/>
    <cellStyle name="Normal 26 6 4" xfId="13410" xr:uid="{00000000-0005-0000-0000-00007E310000}"/>
    <cellStyle name="Normal 26 7" xfId="13411" xr:uid="{00000000-0005-0000-0000-00007F310000}"/>
    <cellStyle name="Normal 26 7 2" xfId="13412" xr:uid="{00000000-0005-0000-0000-000080310000}"/>
    <cellStyle name="Normal 26 7 2 2" xfId="13413" xr:uid="{00000000-0005-0000-0000-000081310000}"/>
    <cellStyle name="Normal 26 7 2 2 2" xfId="13414" xr:uid="{00000000-0005-0000-0000-000082310000}"/>
    <cellStyle name="Normal 26 7 2 3" xfId="13415" xr:uid="{00000000-0005-0000-0000-000083310000}"/>
    <cellStyle name="Normal 26 7 3" xfId="13416" xr:uid="{00000000-0005-0000-0000-000084310000}"/>
    <cellStyle name="Normal 26 7 3 2" xfId="13417" xr:uid="{00000000-0005-0000-0000-000085310000}"/>
    <cellStyle name="Normal 26 7 4" xfId="13418" xr:uid="{00000000-0005-0000-0000-000086310000}"/>
    <cellStyle name="Normal 26 8" xfId="13419" xr:uid="{00000000-0005-0000-0000-000087310000}"/>
    <cellStyle name="Normal 26 8 2" xfId="13420" xr:uid="{00000000-0005-0000-0000-000088310000}"/>
    <cellStyle name="Normal 26 8 2 2" xfId="13421" xr:uid="{00000000-0005-0000-0000-000089310000}"/>
    <cellStyle name="Normal 26 8 3" xfId="13422" xr:uid="{00000000-0005-0000-0000-00008A310000}"/>
    <cellStyle name="Normal 26 9" xfId="13423" xr:uid="{00000000-0005-0000-0000-00008B310000}"/>
    <cellStyle name="Normal 26 9 2" xfId="13424" xr:uid="{00000000-0005-0000-0000-00008C310000}"/>
    <cellStyle name="Normal 260" xfId="5027" xr:uid="{00000000-0005-0000-0000-00008D310000}"/>
    <cellStyle name="Normal 261" xfId="5028" xr:uid="{00000000-0005-0000-0000-00008E310000}"/>
    <cellStyle name="Normal 262" xfId="5029" xr:uid="{00000000-0005-0000-0000-00008F310000}"/>
    <cellStyle name="Normal 263" xfId="5030" xr:uid="{00000000-0005-0000-0000-000090310000}"/>
    <cellStyle name="Normal 264" xfId="5031" xr:uid="{00000000-0005-0000-0000-000091310000}"/>
    <cellStyle name="Normal 265" xfId="5032" xr:uid="{00000000-0005-0000-0000-000092310000}"/>
    <cellStyle name="Normal 266" xfId="5033" xr:uid="{00000000-0005-0000-0000-000093310000}"/>
    <cellStyle name="Normal 267" xfId="5034" xr:uid="{00000000-0005-0000-0000-000094310000}"/>
    <cellStyle name="Normal 268" xfId="5035" xr:uid="{00000000-0005-0000-0000-000095310000}"/>
    <cellStyle name="Normal 269" xfId="5036" xr:uid="{00000000-0005-0000-0000-000096310000}"/>
    <cellStyle name="Normal 27" xfId="5037" xr:uid="{00000000-0005-0000-0000-000097310000}"/>
    <cellStyle name="Normal 27 2" xfId="5038" xr:uid="{00000000-0005-0000-0000-000098310000}"/>
    <cellStyle name="Normal 27 2 2" xfId="13425" xr:uid="{00000000-0005-0000-0000-000099310000}"/>
    <cellStyle name="Normal 27 2 3" xfId="13426" xr:uid="{00000000-0005-0000-0000-00009A310000}"/>
    <cellStyle name="Normal 27 2 3 2" xfId="13427" xr:uid="{00000000-0005-0000-0000-00009B310000}"/>
    <cellStyle name="Normal 27 3" xfId="8073" xr:uid="{00000000-0005-0000-0000-00009C310000}"/>
    <cellStyle name="Normal 27 4" xfId="8074" xr:uid="{00000000-0005-0000-0000-00009D310000}"/>
    <cellStyle name="Normal 27 5" xfId="8075" xr:uid="{00000000-0005-0000-0000-00009E310000}"/>
    <cellStyle name="Normal 27 5 2" xfId="13428" xr:uid="{00000000-0005-0000-0000-00009F310000}"/>
    <cellStyle name="Normal 270" xfId="5039" xr:uid="{00000000-0005-0000-0000-0000A0310000}"/>
    <cellStyle name="Normal 271" xfId="5040" xr:uid="{00000000-0005-0000-0000-0000A1310000}"/>
    <cellStyle name="Normal 272" xfId="5041" xr:uid="{00000000-0005-0000-0000-0000A2310000}"/>
    <cellStyle name="Normal 273" xfId="5042" xr:uid="{00000000-0005-0000-0000-0000A3310000}"/>
    <cellStyle name="Normal 274" xfId="5043" xr:uid="{00000000-0005-0000-0000-0000A4310000}"/>
    <cellStyle name="Normal 275" xfId="5044" xr:uid="{00000000-0005-0000-0000-0000A5310000}"/>
    <cellStyle name="Normal 276" xfId="5045" xr:uid="{00000000-0005-0000-0000-0000A6310000}"/>
    <cellStyle name="Normal 277" xfId="5046" xr:uid="{00000000-0005-0000-0000-0000A7310000}"/>
    <cellStyle name="Normal 278" xfId="5047" xr:uid="{00000000-0005-0000-0000-0000A8310000}"/>
    <cellStyle name="Normal 279" xfId="5048" xr:uid="{00000000-0005-0000-0000-0000A9310000}"/>
    <cellStyle name="Normal 28" xfId="5049" xr:uid="{00000000-0005-0000-0000-0000AA310000}"/>
    <cellStyle name="Normal 28 2" xfId="5050" xr:uid="{00000000-0005-0000-0000-0000AB310000}"/>
    <cellStyle name="Normal 28 2 2" xfId="13429" xr:uid="{00000000-0005-0000-0000-0000AC310000}"/>
    <cellStyle name="Normal 28 2 2 2" xfId="13430" xr:uid="{00000000-0005-0000-0000-0000AD310000}"/>
    <cellStyle name="Normal 28 2 2 2 2" xfId="13431" xr:uid="{00000000-0005-0000-0000-0000AE310000}"/>
    <cellStyle name="Normal 28 2 2 2 2 2" xfId="13432" xr:uid="{00000000-0005-0000-0000-0000AF310000}"/>
    <cellStyle name="Normal 28 2 2 2 2 2 2" xfId="13433" xr:uid="{00000000-0005-0000-0000-0000B0310000}"/>
    <cellStyle name="Normal 28 2 2 2 2 3" xfId="13434" xr:uid="{00000000-0005-0000-0000-0000B1310000}"/>
    <cellStyle name="Normal 28 2 2 2 3" xfId="13435" xr:uid="{00000000-0005-0000-0000-0000B2310000}"/>
    <cellStyle name="Normal 28 2 2 2 3 2" xfId="13436" xr:uid="{00000000-0005-0000-0000-0000B3310000}"/>
    <cellStyle name="Normal 28 2 2 2 4" xfId="13437" xr:uid="{00000000-0005-0000-0000-0000B4310000}"/>
    <cellStyle name="Normal 28 2 2 3" xfId="13438" xr:uid="{00000000-0005-0000-0000-0000B5310000}"/>
    <cellStyle name="Normal 28 2 2 3 2" xfId="13439" xr:uid="{00000000-0005-0000-0000-0000B6310000}"/>
    <cellStyle name="Normal 28 2 2 3 2 2" xfId="13440" xr:uid="{00000000-0005-0000-0000-0000B7310000}"/>
    <cellStyle name="Normal 28 2 2 3 2 2 2" xfId="13441" xr:uid="{00000000-0005-0000-0000-0000B8310000}"/>
    <cellStyle name="Normal 28 2 2 3 2 3" xfId="13442" xr:uid="{00000000-0005-0000-0000-0000B9310000}"/>
    <cellStyle name="Normal 28 2 2 3 3" xfId="13443" xr:uid="{00000000-0005-0000-0000-0000BA310000}"/>
    <cellStyle name="Normal 28 2 2 3 3 2" xfId="13444" xr:uid="{00000000-0005-0000-0000-0000BB310000}"/>
    <cellStyle name="Normal 28 2 2 3 4" xfId="13445" xr:uid="{00000000-0005-0000-0000-0000BC310000}"/>
    <cellStyle name="Normal 28 2 2 4" xfId="13446" xr:uid="{00000000-0005-0000-0000-0000BD310000}"/>
    <cellStyle name="Normal 28 2 2 4 2" xfId="13447" xr:uid="{00000000-0005-0000-0000-0000BE310000}"/>
    <cellStyle name="Normal 28 2 2 4 2 2" xfId="13448" xr:uid="{00000000-0005-0000-0000-0000BF310000}"/>
    <cellStyle name="Normal 28 2 2 4 3" xfId="13449" xr:uid="{00000000-0005-0000-0000-0000C0310000}"/>
    <cellStyle name="Normal 28 2 2 5" xfId="13450" xr:uid="{00000000-0005-0000-0000-0000C1310000}"/>
    <cellStyle name="Normal 28 2 2 5 2" xfId="13451" xr:uid="{00000000-0005-0000-0000-0000C2310000}"/>
    <cellStyle name="Normal 28 2 2 6" xfId="13452" xr:uid="{00000000-0005-0000-0000-0000C3310000}"/>
    <cellStyle name="Normal 28 2 3" xfId="13453" xr:uid="{00000000-0005-0000-0000-0000C4310000}"/>
    <cellStyle name="Normal 28 2 3 2" xfId="13454" xr:uid="{00000000-0005-0000-0000-0000C5310000}"/>
    <cellStyle name="Normal 28 2 3 2 2" xfId="13455" xr:uid="{00000000-0005-0000-0000-0000C6310000}"/>
    <cellStyle name="Normal 28 2 3 2 2 2" xfId="13456" xr:uid="{00000000-0005-0000-0000-0000C7310000}"/>
    <cellStyle name="Normal 28 2 3 2 3" xfId="13457" xr:uid="{00000000-0005-0000-0000-0000C8310000}"/>
    <cellStyle name="Normal 28 2 3 3" xfId="13458" xr:uid="{00000000-0005-0000-0000-0000C9310000}"/>
    <cellStyle name="Normal 28 2 3 3 2" xfId="13459" xr:uid="{00000000-0005-0000-0000-0000CA310000}"/>
    <cellStyle name="Normal 28 2 3 4" xfId="13460" xr:uid="{00000000-0005-0000-0000-0000CB310000}"/>
    <cellStyle name="Normal 28 2 4" xfId="13461" xr:uid="{00000000-0005-0000-0000-0000CC310000}"/>
    <cellStyle name="Normal 28 2 4 2" xfId="13462" xr:uid="{00000000-0005-0000-0000-0000CD310000}"/>
    <cellStyle name="Normal 28 2 4 2 2" xfId="13463" xr:uid="{00000000-0005-0000-0000-0000CE310000}"/>
    <cellStyle name="Normal 28 2 4 2 2 2" xfId="13464" xr:uid="{00000000-0005-0000-0000-0000CF310000}"/>
    <cellStyle name="Normal 28 2 4 2 3" xfId="13465" xr:uid="{00000000-0005-0000-0000-0000D0310000}"/>
    <cellStyle name="Normal 28 2 4 3" xfId="13466" xr:uid="{00000000-0005-0000-0000-0000D1310000}"/>
    <cellStyle name="Normal 28 2 4 3 2" xfId="13467" xr:uid="{00000000-0005-0000-0000-0000D2310000}"/>
    <cellStyle name="Normal 28 2 4 4" xfId="13468" xr:uid="{00000000-0005-0000-0000-0000D3310000}"/>
    <cellStyle name="Normal 28 2 5" xfId="13469" xr:uid="{00000000-0005-0000-0000-0000D4310000}"/>
    <cellStyle name="Normal 28 2 5 2" xfId="13470" xr:uid="{00000000-0005-0000-0000-0000D5310000}"/>
    <cellStyle name="Normal 28 2 5 2 2" xfId="13471" xr:uid="{00000000-0005-0000-0000-0000D6310000}"/>
    <cellStyle name="Normal 28 2 5 3" xfId="13472" xr:uid="{00000000-0005-0000-0000-0000D7310000}"/>
    <cellStyle name="Normal 28 2 6" xfId="13473" xr:uid="{00000000-0005-0000-0000-0000D8310000}"/>
    <cellStyle name="Normal 28 2 6 2" xfId="13474" xr:uid="{00000000-0005-0000-0000-0000D9310000}"/>
    <cellStyle name="Normal 28 3" xfId="13475" xr:uid="{00000000-0005-0000-0000-0000DA310000}"/>
    <cellStyle name="Normal 28 3 2" xfId="13476" xr:uid="{00000000-0005-0000-0000-0000DB310000}"/>
    <cellStyle name="Normal 28 3 2 2" xfId="13477" xr:uid="{00000000-0005-0000-0000-0000DC310000}"/>
    <cellStyle name="Normal 28 3 2 2 2" xfId="13478" xr:uid="{00000000-0005-0000-0000-0000DD310000}"/>
    <cellStyle name="Normal 28 3 2 2 2 2" xfId="13479" xr:uid="{00000000-0005-0000-0000-0000DE310000}"/>
    <cellStyle name="Normal 28 3 2 2 2 2 2" xfId="13480" xr:uid="{00000000-0005-0000-0000-0000DF310000}"/>
    <cellStyle name="Normal 28 3 2 2 2 3" xfId="13481" xr:uid="{00000000-0005-0000-0000-0000E0310000}"/>
    <cellStyle name="Normal 28 3 2 2 3" xfId="13482" xr:uid="{00000000-0005-0000-0000-0000E1310000}"/>
    <cellStyle name="Normal 28 3 2 2 3 2" xfId="13483" xr:uid="{00000000-0005-0000-0000-0000E2310000}"/>
    <cellStyle name="Normal 28 3 2 2 4" xfId="13484" xr:uid="{00000000-0005-0000-0000-0000E3310000}"/>
    <cellStyle name="Normal 28 3 2 3" xfId="13485" xr:uid="{00000000-0005-0000-0000-0000E4310000}"/>
    <cellStyle name="Normal 28 3 2 3 2" xfId="13486" xr:uid="{00000000-0005-0000-0000-0000E5310000}"/>
    <cellStyle name="Normal 28 3 2 3 2 2" xfId="13487" xr:uid="{00000000-0005-0000-0000-0000E6310000}"/>
    <cellStyle name="Normal 28 3 2 3 2 2 2" xfId="13488" xr:uid="{00000000-0005-0000-0000-0000E7310000}"/>
    <cellStyle name="Normal 28 3 2 3 2 3" xfId="13489" xr:uid="{00000000-0005-0000-0000-0000E8310000}"/>
    <cellStyle name="Normal 28 3 2 3 3" xfId="13490" xr:uid="{00000000-0005-0000-0000-0000E9310000}"/>
    <cellStyle name="Normal 28 3 2 3 3 2" xfId="13491" xr:uid="{00000000-0005-0000-0000-0000EA310000}"/>
    <cellStyle name="Normal 28 3 2 3 4" xfId="13492" xr:uid="{00000000-0005-0000-0000-0000EB310000}"/>
    <cellStyle name="Normal 28 3 2 4" xfId="13493" xr:uid="{00000000-0005-0000-0000-0000EC310000}"/>
    <cellStyle name="Normal 28 3 2 4 2" xfId="13494" xr:uid="{00000000-0005-0000-0000-0000ED310000}"/>
    <cellStyle name="Normal 28 3 2 4 2 2" xfId="13495" xr:uid="{00000000-0005-0000-0000-0000EE310000}"/>
    <cellStyle name="Normal 28 3 2 4 3" xfId="13496" xr:uid="{00000000-0005-0000-0000-0000EF310000}"/>
    <cellStyle name="Normal 28 3 2 5" xfId="13497" xr:uid="{00000000-0005-0000-0000-0000F0310000}"/>
    <cellStyle name="Normal 28 3 2 5 2" xfId="13498" xr:uid="{00000000-0005-0000-0000-0000F1310000}"/>
    <cellStyle name="Normal 28 3 2 6" xfId="13499" xr:uid="{00000000-0005-0000-0000-0000F2310000}"/>
    <cellStyle name="Normal 28 3 3" xfId="13500" xr:uid="{00000000-0005-0000-0000-0000F3310000}"/>
    <cellStyle name="Normal 28 3 3 2" xfId="13501" xr:uid="{00000000-0005-0000-0000-0000F4310000}"/>
    <cellStyle name="Normal 28 3 3 2 2" xfId="13502" xr:uid="{00000000-0005-0000-0000-0000F5310000}"/>
    <cellStyle name="Normal 28 3 3 2 2 2" xfId="13503" xr:uid="{00000000-0005-0000-0000-0000F6310000}"/>
    <cellStyle name="Normal 28 3 3 2 3" xfId="13504" xr:uid="{00000000-0005-0000-0000-0000F7310000}"/>
    <cellStyle name="Normal 28 3 3 3" xfId="13505" xr:uid="{00000000-0005-0000-0000-0000F8310000}"/>
    <cellStyle name="Normal 28 3 3 3 2" xfId="13506" xr:uid="{00000000-0005-0000-0000-0000F9310000}"/>
    <cellStyle name="Normal 28 3 3 4" xfId="13507" xr:uid="{00000000-0005-0000-0000-0000FA310000}"/>
    <cellStyle name="Normal 28 3 4" xfId="13508" xr:uid="{00000000-0005-0000-0000-0000FB310000}"/>
    <cellStyle name="Normal 28 3 4 2" xfId="13509" xr:uid="{00000000-0005-0000-0000-0000FC310000}"/>
    <cellStyle name="Normal 28 3 4 2 2" xfId="13510" xr:uid="{00000000-0005-0000-0000-0000FD310000}"/>
    <cellStyle name="Normal 28 3 4 2 2 2" xfId="13511" xr:uid="{00000000-0005-0000-0000-0000FE310000}"/>
    <cellStyle name="Normal 28 3 4 2 3" xfId="13512" xr:uid="{00000000-0005-0000-0000-0000FF310000}"/>
    <cellStyle name="Normal 28 3 4 3" xfId="13513" xr:uid="{00000000-0005-0000-0000-000000320000}"/>
    <cellStyle name="Normal 28 3 4 3 2" xfId="13514" xr:uid="{00000000-0005-0000-0000-000001320000}"/>
    <cellStyle name="Normal 28 3 4 4" xfId="13515" xr:uid="{00000000-0005-0000-0000-000002320000}"/>
    <cellStyle name="Normal 28 3 5" xfId="13516" xr:uid="{00000000-0005-0000-0000-000003320000}"/>
    <cellStyle name="Normal 28 3 5 2" xfId="13517" xr:uid="{00000000-0005-0000-0000-000004320000}"/>
    <cellStyle name="Normal 28 3 5 2 2" xfId="13518" xr:uid="{00000000-0005-0000-0000-000005320000}"/>
    <cellStyle name="Normal 28 3 5 3" xfId="13519" xr:uid="{00000000-0005-0000-0000-000006320000}"/>
    <cellStyle name="Normal 28 3 6" xfId="13520" xr:uid="{00000000-0005-0000-0000-000007320000}"/>
    <cellStyle name="Normal 28 3 6 2" xfId="13521" xr:uid="{00000000-0005-0000-0000-000008320000}"/>
    <cellStyle name="Normal 28 4" xfId="13522" xr:uid="{00000000-0005-0000-0000-000009320000}"/>
    <cellStyle name="Normal 28 5" xfId="13523" xr:uid="{00000000-0005-0000-0000-00000A320000}"/>
    <cellStyle name="Normal 28 5 2" xfId="13524" xr:uid="{00000000-0005-0000-0000-00000B320000}"/>
    <cellStyle name="Normal 28 5 2 2" xfId="13525" xr:uid="{00000000-0005-0000-0000-00000C320000}"/>
    <cellStyle name="Normal 28 5 2 2 2" xfId="13526" xr:uid="{00000000-0005-0000-0000-00000D320000}"/>
    <cellStyle name="Normal 28 5 2 2 2 2" xfId="13527" xr:uid="{00000000-0005-0000-0000-00000E320000}"/>
    <cellStyle name="Normal 28 5 2 2 3" xfId="13528" xr:uid="{00000000-0005-0000-0000-00000F320000}"/>
    <cellStyle name="Normal 28 5 2 3" xfId="13529" xr:uid="{00000000-0005-0000-0000-000010320000}"/>
    <cellStyle name="Normal 28 5 2 3 2" xfId="13530" xr:uid="{00000000-0005-0000-0000-000011320000}"/>
    <cellStyle name="Normal 28 5 2 4" xfId="13531" xr:uid="{00000000-0005-0000-0000-000012320000}"/>
    <cellStyle name="Normal 28 5 3" xfId="13532" xr:uid="{00000000-0005-0000-0000-000013320000}"/>
    <cellStyle name="Normal 28 5 3 2" xfId="13533" xr:uid="{00000000-0005-0000-0000-000014320000}"/>
    <cellStyle name="Normal 28 5 3 2 2" xfId="13534" xr:uid="{00000000-0005-0000-0000-000015320000}"/>
    <cellStyle name="Normal 28 5 3 2 2 2" xfId="13535" xr:uid="{00000000-0005-0000-0000-000016320000}"/>
    <cellStyle name="Normal 28 5 3 2 3" xfId="13536" xr:uid="{00000000-0005-0000-0000-000017320000}"/>
    <cellStyle name="Normal 28 5 3 3" xfId="13537" xr:uid="{00000000-0005-0000-0000-000018320000}"/>
    <cellStyle name="Normal 28 5 3 3 2" xfId="13538" xr:uid="{00000000-0005-0000-0000-000019320000}"/>
    <cellStyle name="Normal 28 5 3 4" xfId="13539" xr:uid="{00000000-0005-0000-0000-00001A320000}"/>
    <cellStyle name="Normal 28 5 4" xfId="13540" xr:uid="{00000000-0005-0000-0000-00001B320000}"/>
    <cellStyle name="Normal 28 5 4 2" xfId="13541" xr:uid="{00000000-0005-0000-0000-00001C320000}"/>
    <cellStyle name="Normal 28 5 4 2 2" xfId="13542" xr:uid="{00000000-0005-0000-0000-00001D320000}"/>
    <cellStyle name="Normal 28 5 4 3" xfId="13543" xr:uid="{00000000-0005-0000-0000-00001E320000}"/>
    <cellStyle name="Normal 28 5 5" xfId="13544" xr:uid="{00000000-0005-0000-0000-00001F320000}"/>
    <cellStyle name="Normal 28 5 5 2" xfId="13545" xr:uid="{00000000-0005-0000-0000-000020320000}"/>
    <cellStyle name="Normal 28 5 6" xfId="13546" xr:uid="{00000000-0005-0000-0000-000021320000}"/>
    <cellStyle name="Normal 28 6" xfId="13547" xr:uid="{00000000-0005-0000-0000-000022320000}"/>
    <cellStyle name="Normal 28 6 2" xfId="13548" xr:uid="{00000000-0005-0000-0000-000023320000}"/>
    <cellStyle name="Normal 28 6 2 2" xfId="13549" xr:uid="{00000000-0005-0000-0000-000024320000}"/>
    <cellStyle name="Normal 28 6 2 2 2" xfId="13550" xr:uid="{00000000-0005-0000-0000-000025320000}"/>
    <cellStyle name="Normal 28 6 2 3" xfId="13551" xr:uid="{00000000-0005-0000-0000-000026320000}"/>
    <cellStyle name="Normal 28 6 3" xfId="13552" xr:uid="{00000000-0005-0000-0000-000027320000}"/>
    <cellStyle name="Normal 28 6 3 2" xfId="13553" xr:uid="{00000000-0005-0000-0000-000028320000}"/>
    <cellStyle name="Normal 28 6 4" xfId="13554" xr:uid="{00000000-0005-0000-0000-000029320000}"/>
    <cellStyle name="Normal 28 7" xfId="13555" xr:uid="{00000000-0005-0000-0000-00002A320000}"/>
    <cellStyle name="Normal 28 7 2" xfId="13556" xr:uid="{00000000-0005-0000-0000-00002B320000}"/>
    <cellStyle name="Normal 28 7 2 2" xfId="13557" xr:uid="{00000000-0005-0000-0000-00002C320000}"/>
    <cellStyle name="Normal 28 7 2 2 2" xfId="13558" xr:uid="{00000000-0005-0000-0000-00002D320000}"/>
    <cellStyle name="Normal 28 7 2 3" xfId="13559" xr:uid="{00000000-0005-0000-0000-00002E320000}"/>
    <cellStyle name="Normal 28 7 3" xfId="13560" xr:uid="{00000000-0005-0000-0000-00002F320000}"/>
    <cellStyle name="Normal 28 7 3 2" xfId="13561" xr:uid="{00000000-0005-0000-0000-000030320000}"/>
    <cellStyle name="Normal 28 7 4" xfId="13562" xr:uid="{00000000-0005-0000-0000-000031320000}"/>
    <cellStyle name="Normal 28 8" xfId="13563" xr:uid="{00000000-0005-0000-0000-000032320000}"/>
    <cellStyle name="Normal 28 8 2" xfId="13564" xr:uid="{00000000-0005-0000-0000-000033320000}"/>
    <cellStyle name="Normal 28 8 2 2" xfId="13565" xr:uid="{00000000-0005-0000-0000-000034320000}"/>
    <cellStyle name="Normal 28 8 3" xfId="13566" xr:uid="{00000000-0005-0000-0000-000035320000}"/>
    <cellStyle name="Normal 28 9" xfId="13567" xr:uid="{00000000-0005-0000-0000-000036320000}"/>
    <cellStyle name="Normal 28 9 2" xfId="13568" xr:uid="{00000000-0005-0000-0000-000037320000}"/>
    <cellStyle name="Normal 280" xfId="5051" xr:uid="{00000000-0005-0000-0000-000038320000}"/>
    <cellStyle name="Normal 281" xfId="5052" xr:uid="{00000000-0005-0000-0000-000039320000}"/>
    <cellStyle name="Normal 282" xfId="5053" xr:uid="{00000000-0005-0000-0000-00003A320000}"/>
    <cellStyle name="Normal 283" xfId="5054" xr:uid="{00000000-0005-0000-0000-00003B320000}"/>
    <cellStyle name="Normal 284" xfId="5055" xr:uid="{00000000-0005-0000-0000-00003C320000}"/>
    <cellStyle name="Normal 285" xfId="5056" xr:uid="{00000000-0005-0000-0000-00003D320000}"/>
    <cellStyle name="Normal 286" xfId="5057" xr:uid="{00000000-0005-0000-0000-00003E320000}"/>
    <cellStyle name="Normal 287" xfId="5058" xr:uid="{00000000-0005-0000-0000-00003F320000}"/>
    <cellStyle name="Normal 288" xfId="5059" xr:uid="{00000000-0005-0000-0000-000040320000}"/>
    <cellStyle name="Normal 289" xfId="5060" xr:uid="{00000000-0005-0000-0000-000041320000}"/>
    <cellStyle name="Normal 29" xfId="5061" xr:uid="{00000000-0005-0000-0000-000042320000}"/>
    <cellStyle name="Normal 29 2" xfId="5062" xr:uid="{00000000-0005-0000-0000-000043320000}"/>
    <cellStyle name="Normal 29 2 2" xfId="13569" xr:uid="{00000000-0005-0000-0000-000044320000}"/>
    <cellStyle name="Normal 29 2 2 2" xfId="13570" xr:uid="{00000000-0005-0000-0000-000045320000}"/>
    <cellStyle name="Normal 29 2 2 2 2" xfId="13571" xr:uid="{00000000-0005-0000-0000-000046320000}"/>
    <cellStyle name="Normal 29 2 2 2 2 2" xfId="13572" xr:uid="{00000000-0005-0000-0000-000047320000}"/>
    <cellStyle name="Normal 29 2 2 2 2 2 2" xfId="13573" xr:uid="{00000000-0005-0000-0000-000048320000}"/>
    <cellStyle name="Normal 29 2 2 2 2 3" xfId="13574" xr:uid="{00000000-0005-0000-0000-000049320000}"/>
    <cellStyle name="Normal 29 2 2 2 3" xfId="13575" xr:uid="{00000000-0005-0000-0000-00004A320000}"/>
    <cellStyle name="Normal 29 2 2 2 3 2" xfId="13576" xr:uid="{00000000-0005-0000-0000-00004B320000}"/>
    <cellStyle name="Normal 29 2 2 2 4" xfId="13577" xr:uid="{00000000-0005-0000-0000-00004C320000}"/>
    <cellStyle name="Normal 29 2 2 3" xfId="13578" xr:uid="{00000000-0005-0000-0000-00004D320000}"/>
    <cellStyle name="Normal 29 2 2 3 2" xfId="13579" xr:uid="{00000000-0005-0000-0000-00004E320000}"/>
    <cellStyle name="Normal 29 2 2 3 2 2" xfId="13580" xr:uid="{00000000-0005-0000-0000-00004F320000}"/>
    <cellStyle name="Normal 29 2 2 3 2 2 2" xfId="13581" xr:uid="{00000000-0005-0000-0000-000050320000}"/>
    <cellStyle name="Normal 29 2 2 3 2 3" xfId="13582" xr:uid="{00000000-0005-0000-0000-000051320000}"/>
    <cellStyle name="Normal 29 2 2 3 3" xfId="13583" xr:uid="{00000000-0005-0000-0000-000052320000}"/>
    <cellStyle name="Normal 29 2 2 3 3 2" xfId="13584" xr:uid="{00000000-0005-0000-0000-000053320000}"/>
    <cellStyle name="Normal 29 2 2 3 4" xfId="13585" xr:uid="{00000000-0005-0000-0000-000054320000}"/>
    <cellStyle name="Normal 29 2 2 4" xfId="13586" xr:uid="{00000000-0005-0000-0000-000055320000}"/>
    <cellStyle name="Normal 29 2 2 4 2" xfId="13587" xr:uid="{00000000-0005-0000-0000-000056320000}"/>
    <cellStyle name="Normal 29 2 2 4 2 2" xfId="13588" xr:uid="{00000000-0005-0000-0000-000057320000}"/>
    <cellStyle name="Normal 29 2 2 4 3" xfId="13589" xr:uid="{00000000-0005-0000-0000-000058320000}"/>
    <cellStyle name="Normal 29 2 2 5" xfId="13590" xr:uid="{00000000-0005-0000-0000-000059320000}"/>
    <cellStyle name="Normal 29 2 2 5 2" xfId="13591" xr:uid="{00000000-0005-0000-0000-00005A320000}"/>
    <cellStyle name="Normal 29 2 2 6" xfId="13592" xr:uid="{00000000-0005-0000-0000-00005B320000}"/>
    <cellStyle name="Normal 29 2 3" xfId="13593" xr:uid="{00000000-0005-0000-0000-00005C320000}"/>
    <cellStyle name="Normal 29 2 3 2" xfId="13594" xr:uid="{00000000-0005-0000-0000-00005D320000}"/>
    <cellStyle name="Normal 29 2 3 2 2" xfId="13595" xr:uid="{00000000-0005-0000-0000-00005E320000}"/>
    <cellStyle name="Normal 29 2 3 2 2 2" xfId="13596" xr:uid="{00000000-0005-0000-0000-00005F320000}"/>
    <cellStyle name="Normal 29 2 3 2 3" xfId="13597" xr:uid="{00000000-0005-0000-0000-000060320000}"/>
    <cellStyle name="Normal 29 2 3 3" xfId="13598" xr:uid="{00000000-0005-0000-0000-000061320000}"/>
    <cellStyle name="Normal 29 2 3 3 2" xfId="13599" xr:uid="{00000000-0005-0000-0000-000062320000}"/>
    <cellStyle name="Normal 29 2 3 4" xfId="13600" xr:uid="{00000000-0005-0000-0000-000063320000}"/>
    <cellStyle name="Normal 29 2 4" xfId="13601" xr:uid="{00000000-0005-0000-0000-000064320000}"/>
    <cellStyle name="Normal 29 2 4 2" xfId="13602" xr:uid="{00000000-0005-0000-0000-000065320000}"/>
    <cellStyle name="Normal 29 2 4 2 2" xfId="13603" xr:uid="{00000000-0005-0000-0000-000066320000}"/>
    <cellStyle name="Normal 29 2 4 2 2 2" xfId="13604" xr:uid="{00000000-0005-0000-0000-000067320000}"/>
    <cellStyle name="Normal 29 2 4 2 3" xfId="13605" xr:uid="{00000000-0005-0000-0000-000068320000}"/>
    <cellStyle name="Normal 29 2 4 3" xfId="13606" xr:uid="{00000000-0005-0000-0000-000069320000}"/>
    <cellStyle name="Normal 29 2 4 3 2" xfId="13607" xr:uid="{00000000-0005-0000-0000-00006A320000}"/>
    <cellStyle name="Normal 29 2 4 4" xfId="13608" xr:uid="{00000000-0005-0000-0000-00006B320000}"/>
    <cellStyle name="Normal 29 2 5" xfId="13609" xr:uid="{00000000-0005-0000-0000-00006C320000}"/>
    <cellStyle name="Normal 29 2 5 2" xfId="13610" xr:uid="{00000000-0005-0000-0000-00006D320000}"/>
    <cellStyle name="Normal 29 2 5 2 2" xfId="13611" xr:uid="{00000000-0005-0000-0000-00006E320000}"/>
    <cellStyle name="Normal 29 2 5 3" xfId="13612" xr:uid="{00000000-0005-0000-0000-00006F320000}"/>
    <cellStyle name="Normal 29 2 6" xfId="13613" xr:uid="{00000000-0005-0000-0000-000070320000}"/>
    <cellStyle name="Normal 29 2 6 2" xfId="13614" xr:uid="{00000000-0005-0000-0000-000071320000}"/>
    <cellStyle name="Normal 29 2 7" xfId="13615" xr:uid="{00000000-0005-0000-0000-000072320000}"/>
    <cellStyle name="Normal 29 3" xfId="13616" xr:uid="{00000000-0005-0000-0000-000073320000}"/>
    <cellStyle name="Normal 29 3 2" xfId="19445" xr:uid="{00000000-0005-0000-0000-000074320000}"/>
    <cellStyle name="Normal 29 4" xfId="13617" xr:uid="{00000000-0005-0000-0000-000075320000}"/>
    <cellStyle name="Normal 29 4 2" xfId="13618" xr:uid="{00000000-0005-0000-0000-000076320000}"/>
    <cellStyle name="Normal 290" xfId="5063" xr:uid="{00000000-0005-0000-0000-000077320000}"/>
    <cellStyle name="Normal 291" xfId="5064" xr:uid="{00000000-0005-0000-0000-000078320000}"/>
    <cellStyle name="Normal 292" xfId="5065" xr:uid="{00000000-0005-0000-0000-000079320000}"/>
    <cellStyle name="Normal 293" xfId="5066" xr:uid="{00000000-0005-0000-0000-00007A320000}"/>
    <cellStyle name="Normal 294" xfId="5067" xr:uid="{00000000-0005-0000-0000-00007B320000}"/>
    <cellStyle name="Normal 295" xfId="5068" xr:uid="{00000000-0005-0000-0000-00007C320000}"/>
    <cellStyle name="Normal 296" xfId="5069" xr:uid="{00000000-0005-0000-0000-00007D320000}"/>
    <cellStyle name="Normal 297" xfId="5070" xr:uid="{00000000-0005-0000-0000-00007E320000}"/>
    <cellStyle name="Normal 298" xfId="5071" xr:uid="{00000000-0005-0000-0000-00007F320000}"/>
    <cellStyle name="Normal 299" xfId="5072" xr:uid="{00000000-0005-0000-0000-000080320000}"/>
    <cellStyle name="Normal 299 2" xfId="13619" xr:uid="{00000000-0005-0000-0000-000081320000}"/>
    <cellStyle name="Normal 3" xfId="2426" xr:uid="{00000000-0005-0000-0000-000082320000}"/>
    <cellStyle name="Normal 3 10" xfId="7415" xr:uid="{00000000-0005-0000-0000-000083320000}"/>
    <cellStyle name="Normal 3 10 2" xfId="13620" xr:uid="{00000000-0005-0000-0000-000084320000}"/>
    <cellStyle name="Normal 3 10 2 2" xfId="13621" xr:uid="{00000000-0005-0000-0000-000085320000}"/>
    <cellStyle name="Normal 3 10 3" xfId="13622" xr:uid="{00000000-0005-0000-0000-000086320000}"/>
    <cellStyle name="Normal 3 11" xfId="7416" xr:uid="{00000000-0005-0000-0000-000087320000}"/>
    <cellStyle name="Normal 3 11 2" xfId="13623" xr:uid="{00000000-0005-0000-0000-000088320000}"/>
    <cellStyle name="Normal 3 11 2 2" xfId="13624" xr:uid="{00000000-0005-0000-0000-000089320000}"/>
    <cellStyle name="Normal 3 11 3" xfId="13625" xr:uid="{00000000-0005-0000-0000-00008A320000}"/>
    <cellStyle name="Normal 3 12" xfId="8076" xr:uid="{00000000-0005-0000-0000-00008B320000}"/>
    <cellStyle name="Normal 3 12 2" xfId="13626" xr:uid="{00000000-0005-0000-0000-00008C320000}"/>
    <cellStyle name="Normal 3 12 2 2" xfId="13627" xr:uid="{00000000-0005-0000-0000-00008D320000}"/>
    <cellStyle name="Normal 3 12 3" xfId="13628" xr:uid="{00000000-0005-0000-0000-00008E320000}"/>
    <cellStyle name="Normal 3 13" xfId="8077" xr:uid="{00000000-0005-0000-0000-00008F320000}"/>
    <cellStyle name="Normal 3 13 2" xfId="13629" xr:uid="{00000000-0005-0000-0000-000090320000}"/>
    <cellStyle name="Normal 3 14" xfId="13630" xr:uid="{00000000-0005-0000-0000-000091320000}"/>
    <cellStyle name="Normal 3 15" xfId="13631" xr:uid="{00000000-0005-0000-0000-000092320000}"/>
    <cellStyle name="Normal 3 16" xfId="13632" xr:uid="{00000000-0005-0000-0000-000093320000}"/>
    <cellStyle name="Normal 3 17" xfId="13633" xr:uid="{00000000-0005-0000-0000-000094320000}"/>
    <cellStyle name="Normal 3 18" xfId="13634" xr:uid="{00000000-0005-0000-0000-000095320000}"/>
    <cellStyle name="Normal 3 19" xfId="13635" xr:uid="{00000000-0005-0000-0000-000096320000}"/>
    <cellStyle name="Normal 3 2" xfId="2427" xr:uid="{00000000-0005-0000-0000-000097320000}"/>
    <cellStyle name="Normal 3 2 2" xfId="5073" xr:uid="{00000000-0005-0000-0000-000098320000}"/>
    <cellStyle name="Normal 3 2 2 2" xfId="13636" xr:uid="{00000000-0005-0000-0000-000099320000}"/>
    <cellStyle name="Normal 3 2 2 3" xfId="13637" xr:uid="{00000000-0005-0000-0000-00009A320000}"/>
    <cellStyle name="Normal 3 2 3" xfId="5074" xr:uid="{00000000-0005-0000-0000-00009B320000}"/>
    <cellStyle name="Normal 3 2 3 2" xfId="7417" xr:uid="{00000000-0005-0000-0000-00009C320000}"/>
    <cellStyle name="Normal 3 2 4" xfId="7418" xr:uid="{00000000-0005-0000-0000-00009D320000}"/>
    <cellStyle name="Normal 3 2 5" xfId="7419" xr:uid="{00000000-0005-0000-0000-00009E320000}"/>
    <cellStyle name="Normal 3 2 6" xfId="19471" xr:uid="{00000000-0005-0000-0000-00009F320000}"/>
    <cellStyle name="Normal 3 2_Book1" xfId="5075" xr:uid="{00000000-0005-0000-0000-0000A0320000}"/>
    <cellStyle name="Normal 3 20" xfId="13638" xr:uid="{00000000-0005-0000-0000-0000A1320000}"/>
    <cellStyle name="Normal 3 21" xfId="13639" xr:uid="{00000000-0005-0000-0000-0000A2320000}"/>
    <cellStyle name="Normal 3 22" xfId="13640" xr:uid="{00000000-0005-0000-0000-0000A3320000}"/>
    <cellStyle name="Normal 3 23" xfId="13641" xr:uid="{00000000-0005-0000-0000-0000A4320000}"/>
    <cellStyle name="Normal 3 24" xfId="13642" xr:uid="{00000000-0005-0000-0000-0000A5320000}"/>
    <cellStyle name="Normal 3 25" xfId="13643" xr:uid="{00000000-0005-0000-0000-0000A6320000}"/>
    <cellStyle name="Normal 3 26" xfId="13644" xr:uid="{00000000-0005-0000-0000-0000A7320000}"/>
    <cellStyle name="Normal 3 27" xfId="13645" xr:uid="{00000000-0005-0000-0000-0000A8320000}"/>
    <cellStyle name="Normal 3 28" xfId="13646" xr:uid="{00000000-0005-0000-0000-0000A9320000}"/>
    <cellStyle name="Normal 3 29" xfId="13647" xr:uid="{00000000-0005-0000-0000-0000AA320000}"/>
    <cellStyle name="Normal 3 3" xfId="2428" xr:uid="{00000000-0005-0000-0000-0000AB320000}"/>
    <cellStyle name="Normal 3 3 2" xfId="5076" xr:uid="{00000000-0005-0000-0000-0000AC320000}"/>
    <cellStyle name="Normal 3 3 2 2" xfId="13648" xr:uid="{00000000-0005-0000-0000-0000AD320000}"/>
    <cellStyle name="Normal 3 3 2 3" xfId="13649" xr:uid="{00000000-0005-0000-0000-0000AE320000}"/>
    <cellStyle name="Normal 3 3 3" xfId="13650" xr:uid="{00000000-0005-0000-0000-0000AF320000}"/>
    <cellStyle name="Normal 3 3 4" xfId="13651" xr:uid="{00000000-0005-0000-0000-0000B0320000}"/>
    <cellStyle name="Normal 3 3 5" xfId="13652" xr:uid="{00000000-0005-0000-0000-0000B1320000}"/>
    <cellStyle name="Normal 3 3 6" xfId="19470" xr:uid="{00000000-0005-0000-0000-0000B2320000}"/>
    <cellStyle name="Normal 3 3_cash flow_Aug_2nd Phase" xfId="5077" xr:uid="{00000000-0005-0000-0000-0000B3320000}"/>
    <cellStyle name="Normal 3 30" xfId="13653" xr:uid="{00000000-0005-0000-0000-0000B4320000}"/>
    <cellStyle name="Normal 3 31" xfId="13654" xr:uid="{00000000-0005-0000-0000-0000B5320000}"/>
    <cellStyle name="Normal 3 32" xfId="13655" xr:uid="{00000000-0005-0000-0000-0000B6320000}"/>
    <cellStyle name="Normal 3 33" xfId="13656" xr:uid="{00000000-0005-0000-0000-0000B7320000}"/>
    <cellStyle name="Normal 3 34" xfId="13657" xr:uid="{00000000-0005-0000-0000-0000B8320000}"/>
    <cellStyle name="Normal 3 4" xfId="5078" xr:uid="{00000000-0005-0000-0000-0000B9320000}"/>
    <cellStyle name="Normal 3 4 2" xfId="7420" xr:uid="{00000000-0005-0000-0000-0000BA320000}"/>
    <cellStyle name="Normal 3 4 2 2" xfId="13658" xr:uid="{00000000-0005-0000-0000-0000BB320000}"/>
    <cellStyle name="Normal 3 4 3" xfId="13659" xr:uid="{00000000-0005-0000-0000-0000BC320000}"/>
    <cellStyle name="Normal 3 5" xfId="5079" xr:uid="{00000000-0005-0000-0000-0000BD320000}"/>
    <cellStyle name="Normal 3 5 2" xfId="13660" xr:uid="{00000000-0005-0000-0000-0000BE320000}"/>
    <cellStyle name="Normal 3 5 3" xfId="13661" xr:uid="{00000000-0005-0000-0000-0000BF320000}"/>
    <cellStyle name="Normal 3 6" xfId="5080" xr:uid="{00000000-0005-0000-0000-0000C0320000}"/>
    <cellStyle name="Normal 3 7" xfId="5081" xr:uid="{00000000-0005-0000-0000-0000C1320000}"/>
    <cellStyle name="Normal 3 7 2" xfId="13662" xr:uid="{00000000-0005-0000-0000-0000C2320000}"/>
    <cellStyle name="Normal 3 7 2 2" xfId="13663" xr:uid="{00000000-0005-0000-0000-0000C3320000}"/>
    <cellStyle name="Normal 3 7 3" xfId="13664" xr:uid="{00000000-0005-0000-0000-0000C4320000}"/>
    <cellStyle name="Normal 3 8" xfId="5082" xr:uid="{00000000-0005-0000-0000-0000C5320000}"/>
    <cellStyle name="Normal 3 8 2" xfId="13665" xr:uid="{00000000-0005-0000-0000-0000C6320000}"/>
    <cellStyle name="Normal 3 8 2 2" xfId="13666" xr:uid="{00000000-0005-0000-0000-0000C7320000}"/>
    <cellStyle name="Normal 3 8 3" xfId="13667" xr:uid="{00000000-0005-0000-0000-0000C8320000}"/>
    <cellStyle name="Normal 3 9" xfId="5083" xr:uid="{00000000-0005-0000-0000-0000C9320000}"/>
    <cellStyle name="Normal 3 9 2" xfId="13668" xr:uid="{00000000-0005-0000-0000-0000CA320000}"/>
    <cellStyle name="Normal 3 9 2 2" xfId="13669" xr:uid="{00000000-0005-0000-0000-0000CB320000}"/>
    <cellStyle name="Normal 3 9 3" xfId="13670" xr:uid="{00000000-0005-0000-0000-0000CC320000}"/>
    <cellStyle name="Normal 3_~1098247" xfId="5084" xr:uid="{00000000-0005-0000-0000-0000CD320000}"/>
    <cellStyle name="Normal 30" xfId="5085" xr:uid="{00000000-0005-0000-0000-0000CE320000}"/>
    <cellStyle name="Normal 30 2" xfId="5086" xr:uid="{00000000-0005-0000-0000-0000CF320000}"/>
    <cellStyle name="Normal 30 3" xfId="13671" xr:uid="{00000000-0005-0000-0000-0000D0320000}"/>
    <cellStyle name="Normal 300" xfId="5087" xr:uid="{00000000-0005-0000-0000-0000D1320000}"/>
    <cellStyle name="Normal 301" xfId="5088" xr:uid="{00000000-0005-0000-0000-0000D2320000}"/>
    <cellStyle name="Normal 302" xfId="5089" xr:uid="{00000000-0005-0000-0000-0000D3320000}"/>
    <cellStyle name="Normal 303" xfId="5090" xr:uid="{00000000-0005-0000-0000-0000D4320000}"/>
    <cellStyle name="Normal 304" xfId="5091" xr:uid="{00000000-0005-0000-0000-0000D5320000}"/>
    <cellStyle name="Normal 305" xfId="5092" xr:uid="{00000000-0005-0000-0000-0000D6320000}"/>
    <cellStyle name="Normal 306" xfId="5093" xr:uid="{00000000-0005-0000-0000-0000D7320000}"/>
    <cellStyle name="Normal 307" xfId="5094" xr:uid="{00000000-0005-0000-0000-0000D8320000}"/>
    <cellStyle name="Normal 308" xfId="5095" xr:uid="{00000000-0005-0000-0000-0000D9320000}"/>
    <cellStyle name="Normal 309" xfId="5096" xr:uid="{00000000-0005-0000-0000-0000DA320000}"/>
    <cellStyle name="Normal 31" xfId="5097" xr:uid="{00000000-0005-0000-0000-0000DB320000}"/>
    <cellStyle name="Normal 31 2" xfId="5098" xr:uid="{00000000-0005-0000-0000-0000DC320000}"/>
    <cellStyle name="Normal 31 3" xfId="8078" xr:uid="{00000000-0005-0000-0000-0000DD320000}"/>
    <cellStyle name="Normal 31 4" xfId="13672" xr:uid="{00000000-0005-0000-0000-0000DE320000}"/>
    <cellStyle name="Normal 310" xfId="5099" xr:uid="{00000000-0005-0000-0000-0000DF320000}"/>
    <cellStyle name="Normal 311" xfId="5100" xr:uid="{00000000-0005-0000-0000-0000E0320000}"/>
    <cellStyle name="Normal 312" xfId="5101" xr:uid="{00000000-0005-0000-0000-0000E1320000}"/>
    <cellStyle name="Normal 313" xfId="5102" xr:uid="{00000000-0005-0000-0000-0000E2320000}"/>
    <cellStyle name="Normal 314" xfId="5103" xr:uid="{00000000-0005-0000-0000-0000E3320000}"/>
    <cellStyle name="Normal 315" xfId="5104" xr:uid="{00000000-0005-0000-0000-0000E4320000}"/>
    <cellStyle name="Normal 316" xfId="5105" xr:uid="{00000000-0005-0000-0000-0000E5320000}"/>
    <cellStyle name="Normal 317" xfId="5106" xr:uid="{00000000-0005-0000-0000-0000E6320000}"/>
    <cellStyle name="Normal 318" xfId="5107" xr:uid="{00000000-0005-0000-0000-0000E7320000}"/>
    <cellStyle name="Normal 319" xfId="5108" xr:uid="{00000000-0005-0000-0000-0000E8320000}"/>
    <cellStyle name="Normal 32" xfId="5109" xr:uid="{00000000-0005-0000-0000-0000E9320000}"/>
    <cellStyle name="Normal 32 2" xfId="8079" xr:uid="{00000000-0005-0000-0000-0000EA320000}"/>
    <cellStyle name="Normal 32 2 2" xfId="13673" xr:uid="{00000000-0005-0000-0000-0000EB320000}"/>
    <cellStyle name="Normal 32 2 3" xfId="13674" xr:uid="{00000000-0005-0000-0000-0000EC320000}"/>
    <cellStyle name="Normal 32 3" xfId="13675" xr:uid="{00000000-0005-0000-0000-0000ED320000}"/>
    <cellStyle name="Normal 32 4" xfId="13676" xr:uid="{00000000-0005-0000-0000-0000EE320000}"/>
    <cellStyle name="Normal 32 4 2" xfId="13677" xr:uid="{00000000-0005-0000-0000-0000EF320000}"/>
    <cellStyle name="Normal 320" xfId="5110" xr:uid="{00000000-0005-0000-0000-0000F0320000}"/>
    <cellStyle name="Normal 321" xfId="5111" xr:uid="{00000000-0005-0000-0000-0000F1320000}"/>
    <cellStyle name="Normal 322" xfId="5112" xr:uid="{00000000-0005-0000-0000-0000F2320000}"/>
    <cellStyle name="Normal 323" xfId="5113" xr:uid="{00000000-0005-0000-0000-0000F3320000}"/>
    <cellStyle name="Normal 324" xfId="5114" xr:uid="{00000000-0005-0000-0000-0000F4320000}"/>
    <cellStyle name="Normal 325" xfId="5115" xr:uid="{00000000-0005-0000-0000-0000F5320000}"/>
    <cellStyle name="Normal 326" xfId="5116" xr:uid="{00000000-0005-0000-0000-0000F6320000}"/>
    <cellStyle name="Normal 327" xfId="5117" xr:uid="{00000000-0005-0000-0000-0000F7320000}"/>
    <cellStyle name="Normal 328" xfId="5118" xr:uid="{00000000-0005-0000-0000-0000F8320000}"/>
    <cellStyle name="Normal 329" xfId="5119" xr:uid="{00000000-0005-0000-0000-0000F9320000}"/>
    <cellStyle name="Normal 33" xfId="5120" xr:uid="{00000000-0005-0000-0000-0000FA320000}"/>
    <cellStyle name="Normal 33 2" xfId="5121" xr:uid="{00000000-0005-0000-0000-0000FB320000}"/>
    <cellStyle name="Normal 33 2 2" xfId="13678" xr:uid="{00000000-0005-0000-0000-0000FC320000}"/>
    <cellStyle name="Normal 33 2 2 2" xfId="13679" xr:uid="{00000000-0005-0000-0000-0000FD320000}"/>
    <cellStyle name="Normal 33 2 2 2 2" xfId="13680" xr:uid="{00000000-0005-0000-0000-0000FE320000}"/>
    <cellStyle name="Normal 33 2 2 2 2 2" xfId="13681" xr:uid="{00000000-0005-0000-0000-0000FF320000}"/>
    <cellStyle name="Normal 33 2 2 2 2 2 2" xfId="13682" xr:uid="{00000000-0005-0000-0000-000000330000}"/>
    <cellStyle name="Normal 33 2 2 2 2 3" xfId="13683" xr:uid="{00000000-0005-0000-0000-000001330000}"/>
    <cellStyle name="Normal 33 2 2 2 3" xfId="13684" xr:uid="{00000000-0005-0000-0000-000002330000}"/>
    <cellStyle name="Normal 33 2 2 2 3 2" xfId="13685" xr:uid="{00000000-0005-0000-0000-000003330000}"/>
    <cellStyle name="Normal 33 2 2 2 4" xfId="13686" xr:uid="{00000000-0005-0000-0000-000004330000}"/>
    <cellStyle name="Normal 33 2 2 3" xfId="13687" xr:uid="{00000000-0005-0000-0000-000005330000}"/>
    <cellStyle name="Normal 33 2 2 3 2" xfId="13688" xr:uid="{00000000-0005-0000-0000-000006330000}"/>
    <cellStyle name="Normal 33 2 2 3 2 2" xfId="13689" xr:uid="{00000000-0005-0000-0000-000007330000}"/>
    <cellStyle name="Normal 33 2 2 3 2 2 2" xfId="13690" xr:uid="{00000000-0005-0000-0000-000008330000}"/>
    <cellStyle name="Normal 33 2 2 3 2 3" xfId="13691" xr:uid="{00000000-0005-0000-0000-000009330000}"/>
    <cellStyle name="Normal 33 2 2 3 3" xfId="13692" xr:uid="{00000000-0005-0000-0000-00000A330000}"/>
    <cellStyle name="Normal 33 2 2 3 3 2" xfId="13693" xr:uid="{00000000-0005-0000-0000-00000B330000}"/>
    <cellStyle name="Normal 33 2 2 3 4" xfId="13694" xr:uid="{00000000-0005-0000-0000-00000C330000}"/>
    <cellStyle name="Normal 33 2 2 4" xfId="13695" xr:uid="{00000000-0005-0000-0000-00000D330000}"/>
    <cellStyle name="Normal 33 2 2 4 2" xfId="13696" xr:uid="{00000000-0005-0000-0000-00000E330000}"/>
    <cellStyle name="Normal 33 2 2 4 2 2" xfId="13697" xr:uid="{00000000-0005-0000-0000-00000F330000}"/>
    <cellStyle name="Normal 33 2 2 4 3" xfId="13698" xr:uid="{00000000-0005-0000-0000-000010330000}"/>
    <cellStyle name="Normal 33 2 2 5" xfId="13699" xr:uid="{00000000-0005-0000-0000-000011330000}"/>
    <cellStyle name="Normal 33 2 2 5 2" xfId="13700" xr:uid="{00000000-0005-0000-0000-000012330000}"/>
    <cellStyle name="Normal 33 2 2 6" xfId="13701" xr:uid="{00000000-0005-0000-0000-000013330000}"/>
    <cellStyle name="Normal 33 2 3" xfId="13702" xr:uid="{00000000-0005-0000-0000-000014330000}"/>
    <cellStyle name="Normal 33 2 3 2" xfId="13703" xr:uid="{00000000-0005-0000-0000-000015330000}"/>
    <cellStyle name="Normal 33 2 3 2 2" xfId="13704" xr:uid="{00000000-0005-0000-0000-000016330000}"/>
    <cellStyle name="Normal 33 2 3 2 2 2" xfId="13705" xr:uid="{00000000-0005-0000-0000-000017330000}"/>
    <cellStyle name="Normal 33 2 3 2 3" xfId="13706" xr:uid="{00000000-0005-0000-0000-000018330000}"/>
    <cellStyle name="Normal 33 2 3 3" xfId="13707" xr:uid="{00000000-0005-0000-0000-000019330000}"/>
    <cellStyle name="Normal 33 2 3 3 2" xfId="13708" xr:uid="{00000000-0005-0000-0000-00001A330000}"/>
    <cellStyle name="Normal 33 2 3 4" xfId="13709" xr:uid="{00000000-0005-0000-0000-00001B330000}"/>
    <cellStyle name="Normal 33 2 4" xfId="13710" xr:uid="{00000000-0005-0000-0000-00001C330000}"/>
    <cellStyle name="Normal 33 2 4 2" xfId="13711" xr:uid="{00000000-0005-0000-0000-00001D330000}"/>
    <cellStyle name="Normal 33 2 4 2 2" xfId="13712" xr:uid="{00000000-0005-0000-0000-00001E330000}"/>
    <cellStyle name="Normal 33 2 4 2 2 2" xfId="13713" xr:uid="{00000000-0005-0000-0000-00001F330000}"/>
    <cellStyle name="Normal 33 2 4 2 3" xfId="13714" xr:uid="{00000000-0005-0000-0000-000020330000}"/>
    <cellStyle name="Normal 33 2 4 3" xfId="13715" xr:uid="{00000000-0005-0000-0000-000021330000}"/>
    <cellStyle name="Normal 33 2 4 3 2" xfId="13716" xr:uid="{00000000-0005-0000-0000-000022330000}"/>
    <cellStyle name="Normal 33 2 4 4" xfId="13717" xr:uid="{00000000-0005-0000-0000-000023330000}"/>
    <cellStyle name="Normal 33 2 5" xfId="13718" xr:uid="{00000000-0005-0000-0000-000024330000}"/>
    <cellStyle name="Normal 33 2 5 2" xfId="13719" xr:uid="{00000000-0005-0000-0000-000025330000}"/>
    <cellStyle name="Normal 33 2 5 2 2" xfId="13720" xr:uid="{00000000-0005-0000-0000-000026330000}"/>
    <cellStyle name="Normal 33 2 5 3" xfId="13721" xr:uid="{00000000-0005-0000-0000-000027330000}"/>
    <cellStyle name="Normal 33 2 6" xfId="13722" xr:uid="{00000000-0005-0000-0000-000028330000}"/>
    <cellStyle name="Normal 33 2 6 2" xfId="13723" xr:uid="{00000000-0005-0000-0000-000029330000}"/>
    <cellStyle name="Normal 33 2 7" xfId="13724" xr:uid="{00000000-0005-0000-0000-00002A330000}"/>
    <cellStyle name="Normal 33 3" xfId="13725" xr:uid="{00000000-0005-0000-0000-00002B330000}"/>
    <cellStyle name="Normal 33 3 2" xfId="13726" xr:uid="{00000000-0005-0000-0000-00002C330000}"/>
    <cellStyle name="Normal 33 3 2 2" xfId="13727" xr:uid="{00000000-0005-0000-0000-00002D330000}"/>
    <cellStyle name="Normal 33 3 3" xfId="13728" xr:uid="{00000000-0005-0000-0000-00002E330000}"/>
    <cellStyle name="Normal 33 4" xfId="13729" xr:uid="{00000000-0005-0000-0000-00002F330000}"/>
    <cellStyle name="Normal 33 4 2" xfId="13730" xr:uid="{00000000-0005-0000-0000-000030330000}"/>
    <cellStyle name="Normal 33 4 3" xfId="13731" xr:uid="{00000000-0005-0000-0000-000031330000}"/>
    <cellStyle name="Normal 33 5" xfId="13732" xr:uid="{00000000-0005-0000-0000-000032330000}"/>
    <cellStyle name="Normal 330" xfId="5122" xr:uid="{00000000-0005-0000-0000-000033330000}"/>
    <cellStyle name="Normal 331" xfId="5123" xr:uid="{00000000-0005-0000-0000-000034330000}"/>
    <cellStyle name="Normal 332" xfId="5124" xr:uid="{00000000-0005-0000-0000-000035330000}"/>
    <cellStyle name="Normal 333" xfId="5125" xr:uid="{00000000-0005-0000-0000-000036330000}"/>
    <cellStyle name="Normal 334" xfId="5126" xr:uid="{00000000-0005-0000-0000-000037330000}"/>
    <cellStyle name="Normal 335" xfId="5127" xr:uid="{00000000-0005-0000-0000-000038330000}"/>
    <cellStyle name="Normal 336" xfId="5128" xr:uid="{00000000-0005-0000-0000-000039330000}"/>
    <cellStyle name="Normal 337" xfId="5129" xr:uid="{00000000-0005-0000-0000-00003A330000}"/>
    <cellStyle name="Normal 338" xfId="5130" xr:uid="{00000000-0005-0000-0000-00003B330000}"/>
    <cellStyle name="Normal 339" xfId="5131" xr:uid="{00000000-0005-0000-0000-00003C330000}"/>
    <cellStyle name="Normal 34" xfId="5132" xr:uid="{00000000-0005-0000-0000-00003D330000}"/>
    <cellStyle name="Normal 34 2" xfId="5133" xr:uid="{00000000-0005-0000-0000-00003E330000}"/>
    <cellStyle name="Normal 34 3" xfId="13733" xr:uid="{00000000-0005-0000-0000-00003F330000}"/>
    <cellStyle name="Normal 34 4" xfId="13734" xr:uid="{00000000-0005-0000-0000-000040330000}"/>
    <cellStyle name="Normal 34 4 2" xfId="13735" xr:uid="{00000000-0005-0000-0000-000041330000}"/>
    <cellStyle name="Normal 340" xfId="5134" xr:uid="{00000000-0005-0000-0000-000042330000}"/>
    <cellStyle name="Normal 341" xfId="5135" xr:uid="{00000000-0005-0000-0000-000043330000}"/>
    <cellStyle name="Normal 342" xfId="5136" xr:uid="{00000000-0005-0000-0000-000044330000}"/>
    <cellStyle name="Normal 343" xfId="5137" xr:uid="{00000000-0005-0000-0000-000045330000}"/>
    <cellStyle name="Normal 344" xfId="5138" xr:uid="{00000000-0005-0000-0000-000046330000}"/>
    <cellStyle name="Normal 345" xfId="5139" xr:uid="{00000000-0005-0000-0000-000047330000}"/>
    <cellStyle name="Normal 346" xfId="5140" xr:uid="{00000000-0005-0000-0000-000048330000}"/>
    <cellStyle name="Normal 347" xfId="5141" xr:uid="{00000000-0005-0000-0000-000049330000}"/>
    <cellStyle name="Normal 348" xfId="5142" xr:uid="{00000000-0005-0000-0000-00004A330000}"/>
    <cellStyle name="Normal 349" xfId="5143" xr:uid="{00000000-0005-0000-0000-00004B330000}"/>
    <cellStyle name="Normal 35" xfId="5144" xr:uid="{00000000-0005-0000-0000-00004C330000}"/>
    <cellStyle name="Normal 35 2" xfId="5145" xr:uid="{00000000-0005-0000-0000-00004D330000}"/>
    <cellStyle name="Normal 35 3" xfId="13736" xr:uid="{00000000-0005-0000-0000-00004E330000}"/>
    <cellStyle name="Normal 35 4" xfId="13737" xr:uid="{00000000-0005-0000-0000-00004F330000}"/>
    <cellStyle name="Normal 35 4 2" xfId="13738" xr:uid="{00000000-0005-0000-0000-000050330000}"/>
    <cellStyle name="Normal 350" xfId="5146" xr:uid="{00000000-0005-0000-0000-000051330000}"/>
    <cellStyle name="Normal 351" xfId="5147" xr:uid="{00000000-0005-0000-0000-000052330000}"/>
    <cellStyle name="Normal 352" xfId="5148" xr:uid="{00000000-0005-0000-0000-000053330000}"/>
    <cellStyle name="Normal 353" xfId="5149" xr:uid="{00000000-0005-0000-0000-000054330000}"/>
    <cellStyle name="Normal 354" xfId="5150" xr:uid="{00000000-0005-0000-0000-000055330000}"/>
    <cellStyle name="Normal 355" xfId="5151" xr:uid="{00000000-0005-0000-0000-000056330000}"/>
    <cellStyle name="Normal 356" xfId="5152" xr:uid="{00000000-0005-0000-0000-000057330000}"/>
    <cellStyle name="Normal 357" xfId="5153" xr:uid="{00000000-0005-0000-0000-000058330000}"/>
    <cellStyle name="Normal 358" xfId="5154" xr:uid="{00000000-0005-0000-0000-000059330000}"/>
    <cellStyle name="Normal 359" xfId="5155" xr:uid="{00000000-0005-0000-0000-00005A330000}"/>
    <cellStyle name="Normal 36" xfId="5156" xr:uid="{00000000-0005-0000-0000-00005B330000}"/>
    <cellStyle name="Normal 36 2" xfId="5157" xr:uid="{00000000-0005-0000-0000-00005C330000}"/>
    <cellStyle name="Normal 36 2 2" xfId="13739" xr:uid="{00000000-0005-0000-0000-00005D330000}"/>
    <cellStyle name="Normal 36 2 2 2" xfId="13740" xr:uid="{00000000-0005-0000-0000-00005E330000}"/>
    <cellStyle name="Normal 36 2 2 2 2" xfId="13741" xr:uid="{00000000-0005-0000-0000-00005F330000}"/>
    <cellStyle name="Normal 36 2 2 2 2 2" xfId="13742" xr:uid="{00000000-0005-0000-0000-000060330000}"/>
    <cellStyle name="Normal 36 2 2 2 2 2 2" xfId="13743" xr:uid="{00000000-0005-0000-0000-000061330000}"/>
    <cellStyle name="Normal 36 2 2 2 2 3" xfId="13744" xr:uid="{00000000-0005-0000-0000-000062330000}"/>
    <cellStyle name="Normal 36 2 2 2 3" xfId="13745" xr:uid="{00000000-0005-0000-0000-000063330000}"/>
    <cellStyle name="Normal 36 2 2 2 3 2" xfId="13746" xr:uid="{00000000-0005-0000-0000-000064330000}"/>
    <cellStyle name="Normal 36 2 2 2 4" xfId="13747" xr:uid="{00000000-0005-0000-0000-000065330000}"/>
    <cellStyle name="Normal 36 2 2 3" xfId="13748" xr:uid="{00000000-0005-0000-0000-000066330000}"/>
    <cellStyle name="Normal 36 2 2 3 2" xfId="13749" xr:uid="{00000000-0005-0000-0000-000067330000}"/>
    <cellStyle name="Normal 36 2 2 3 2 2" xfId="13750" xr:uid="{00000000-0005-0000-0000-000068330000}"/>
    <cellStyle name="Normal 36 2 2 3 2 2 2" xfId="13751" xr:uid="{00000000-0005-0000-0000-000069330000}"/>
    <cellStyle name="Normal 36 2 2 3 2 3" xfId="13752" xr:uid="{00000000-0005-0000-0000-00006A330000}"/>
    <cellStyle name="Normal 36 2 2 3 3" xfId="13753" xr:uid="{00000000-0005-0000-0000-00006B330000}"/>
    <cellStyle name="Normal 36 2 2 3 3 2" xfId="13754" xr:uid="{00000000-0005-0000-0000-00006C330000}"/>
    <cellStyle name="Normal 36 2 2 3 4" xfId="13755" xr:uid="{00000000-0005-0000-0000-00006D330000}"/>
    <cellStyle name="Normal 36 2 2 4" xfId="13756" xr:uid="{00000000-0005-0000-0000-00006E330000}"/>
    <cellStyle name="Normal 36 2 2 4 2" xfId="13757" xr:uid="{00000000-0005-0000-0000-00006F330000}"/>
    <cellStyle name="Normal 36 2 2 4 2 2" xfId="13758" xr:uid="{00000000-0005-0000-0000-000070330000}"/>
    <cellStyle name="Normal 36 2 2 4 3" xfId="13759" xr:uid="{00000000-0005-0000-0000-000071330000}"/>
    <cellStyle name="Normal 36 2 2 5" xfId="13760" xr:uid="{00000000-0005-0000-0000-000072330000}"/>
    <cellStyle name="Normal 36 2 2 5 2" xfId="13761" xr:uid="{00000000-0005-0000-0000-000073330000}"/>
    <cellStyle name="Normal 36 2 2 6" xfId="13762" xr:uid="{00000000-0005-0000-0000-000074330000}"/>
    <cellStyle name="Normal 36 2 3" xfId="13763" xr:uid="{00000000-0005-0000-0000-000075330000}"/>
    <cellStyle name="Normal 36 2 3 2" xfId="13764" xr:uid="{00000000-0005-0000-0000-000076330000}"/>
    <cellStyle name="Normal 36 2 3 2 2" xfId="13765" xr:uid="{00000000-0005-0000-0000-000077330000}"/>
    <cellStyle name="Normal 36 2 3 2 2 2" xfId="13766" xr:uid="{00000000-0005-0000-0000-000078330000}"/>
    <cellStyle name="Normal 36 2 3 2 3" xfId="13767" xr:uid="{00000000-0005-0000-0000-000079330000}"/>
    <cellStyle name="Normal 36 2 3 3" xfId="13768" xr:uid="{00000000-0005-0000-0000-00007A330000}"/>
    <cellStyle name="Normal 36 2 3 3 2" xfId="13769" xr:uid="{00000000-0005-0000-0000-00007B330000}"/>
    <cellStyle name="Normal 36 2 3 4" xfId="13770" xr:uid="{00000000-0005-0000-0000-00007C330000}"/>
    <cellStyle name="Normal 36 2 4" xfId="13771" xr:uid="{00000000-0005-0000-0000-00007D330000}"/>
    <cellStyle name="Normal 36 2 4 2" xfId="13772" xr:uid="{00000000-0005-0000-0000-00007E330000}"/>
    <cellStyle name="Normal 36 2 4 2 2" xfId="13773" xr:uid="{00000000-0005-0000-0000-00007F330000}"/>
    <cellStyle name="Normal 36 2 4 2 2 2" xfId="13774" xr:uid="{00000000-0005-0000-0000-000080330000}"/>
    <cellStyle name="Normal 36 2 4 2 3" xfId="13775" xr:uid="{00000000-0005-0000-0000-000081330000}"/>
    <cellStyle name="Normal 36 2 4 3" xfId="13776" xr:uid="{00000000-0005-0000-0000-000082330000}"/>
    <cellStyle name="Normal 36 2 4 3 2" xfId="13777" xr:uid="{00000000-0005-0000-0000-000083330000}"/>
    <cellStyle name="Normal 36 2 4 4" xfId="13778" xr:uid="{00000000-0005-0000-0000-000084330000}"/>
    <cellStyle name="Normal 36 2 5" xfId="13779" xr:uid="{00000000-0005-0000-0000-000085330000}"/>
    <cellStyle name="Normal 36 2 5 2" xfId="13780" xr:uid="{00000000-0005-0000-0000-000086330000}"/>
    <cellStyle name="Normal 36 2 5 2 2" xfId="13781" xr:uid="{00000000-0005-0000-0000-000087330000}"/>
    <cellStyle name="Normal 36 2 5 3" xfId="13782" xr:uid="{00000000-0005-0000-0000-000088330000}"/>
    <cellStyle name="Normal 36 2 6" xfId="13783" xr:uid="{00000000-0005-0000-0000-000089330000}"/>
    <cellStyle name="Normal 36 2 6 2" xfId="13784" xr:uid="{00000000-0005-0000-0000-00008A330000}"/>
    <cellStyle name="Normal 36 3" xfId="13785" xr:uid="{00000000-0005-0000-0000-00008B330000}"/>
    <cellStyle name="Normal 36 4" xfId="13786" xr:uid="{00000000-0005-0000-0000-00008C330000}"/>
    <cellStyle name="Normal 36 4 2" xfId="13787" xr:uid="{00000000-0005-0000-0000-00008D330000}"/>
    <cellStyle name="Normal 360" xfId="5158" xr:uid="{00000000-0005-0000-0000-00008E330000}"/>
    <cellStyle name="Normal 361" xfId="5159" xr:uid="{00000000-0005-0000-0000-00008F330000}"/>
    <cellStyle name="Normal 362" xfId="5160" xr:uid="{00000000-0005-0000-0000-000090330000}"/>
    <cellStyle name="Normal 363" xfId="5161" xr:uid="{00000000-0005-0000-0000-000091330000}"/>
    <cellStyle name="Normal 364" xfId="5162" xr:uid="{00000000-0005-0000-0000-000092330000}"/>
    <cellStyle name="Normal 365" xfId="5163" xr:uid="{00000000-0005-0000-0000-000093330000}"/>
    <cellStyle name="Normal 366" xfId="5164" xr:uid="{00000000-0005-0000-0000-000094330000}"/>
    <cellStyle name="Normal 367" xfId="5165" xr:uid="{00000000-0005-0000-0000-000095330000}"/>
    <cellStyle name="Normal 368" xfId="5166" xr:uid="{00000000-0005-0000-0000-000096330000}"/>
    <cellStyle name="Normal 369" xfId="5167" xr:uid="{00000000-0005-0000-0000-000097330000}"/>
    <cellStyle name="Normal 37" xfId="5168" xr:uid="{00000000-0005-0000-0000-000098330000}"/>
    <cellStyle name="Normal 37 2" xfId="5169" xr:uid="{00000000-0005-0000-0000-000099330000}"/>
    <cellStyle name="Normal 37 3" xfId="13788" xr:uid="{00000000-0005-0000-0000-00009A330000}"/>
    <cellStyle name="Normal 37 4" xfId="13789" xr:uid="{00000000-0005-0000-0000-00009B330000}"/>
    <cellStyle name="Normal 37 4 2" xfId="13790" xr:uid="{00000000-0005-0000-0000-00009C330000}"/>
    <cellStyle name="Normal 370" xfId="5170" xr:uid="{00000000-0005-0000-0000-00009D330000}"/>
    <cellStyle name="Normal 371" xfId="5171" xr:uid="{00000000-0005-0000-0000-00009E330000}"/>
    <cellStyle name="Normal 372" xfId="5172" xr:uid="{00000000-0005-0000-0000-00009F330000}"/>
    <cellStyle name="Normal 373" xfId="5173" xr:uid="{00000000-0005-0000-0000-0000A0330000}"/>
    <cellStyle name="Normal 374" xfId="5174" xr:uid="{00000000-0005-0000-0000-0000A1330000}"/>
    <cellStyle name="Normal 375" xfId="5175" xr:uid="{00000000-0005-0000-0000-0000A2330000}"/>
    <cellStyle name="Normal 376" xfId="5176" xr:uid="{00000000-0005-0000-0000-0000A3330000}"/>
    <cellStyle name="Normal 377" xfId="5177" xr:uid="{00000000-0005-0000-0000-0000A4330000}"/>
    <cellStyle name="Normal 378" xfId="5178" xr:uid="{00000000-0005-0000-0000-0000A5330000}"/>
    <cellStyle name="Normal 379" xfId="5179" xr:uid="{00000000-0005-0000-0000-0000A6330000}"/>
    <cellStyle name="Normal 38" xfId="5180" xr:uid="{00000000-0005-0000-0000-0000A7330000}"/>
    <cellStyle name="Normal 38 2" xfId="5181" xr:uid="{00000000-0005-0000-0000-0000A8330000}"/>
    <cellStyle name="Normal 38 2 2" xfId="13791" xr:uid="{00000000-0005-0000-0000-0000A9330000}"/>
    <cellStyle name="Normal 38 2 2 2" xfId="13792" xr:uid="{00000000-0005-0000-0000-0000AA330000}"/>
    <cellStyle name="Normal 38 2 2 2 2" xfId="13793" xr:uid="{00000000-0005-0000-0000-0000AB330000}"/>
    <cellStyle name="Normal 38 2 2 2 2 2" xfId="13794" xr:uid="{00000000-0005-0000-0000-0000AC330000}"/>
    <cellStyle name="Normal 38 2 2 2 2 2 2" xfId="13795" xr:uid="{00000000-0005-0000-0000-0000AD330000}"/>
    <cellStyle name="Normal 38 2 2 2 2 3" xfId="13796" xr:uid="{00000000-0005-0000-0000-0000AE330000}"/>
    <cellStyle name="Normal 38 2 2 2 3" xfId="13797" xr:uid="{00000000-0005-0000-0000-0000AF330000}"/>
    <cellStyle name="Normal 38 2 2 2 3 2" xfId="13798" xr:uid="{00000000-0005-0000-0000-0000B0330000}"/>
    <cellStyle name="Normal 38 2 2 2 4" xfId="13799" xr:uid="{00000000-0005-0000-0000-0000B1330000}"/>
    <cellStyle name="Normal 38 2 2 3" xfId="13800" xr:uid="{00000000-0005-0000-0000-0000B2330000}"/>
    <cellStyle name="Normal 38 2 2 3 2" xfId="13801" xr:uid="{00000000-0005-0000-0000-0000B3330000}"/>
    <cellStyle name="Normal 38 2 2 3 2 2" xfId="13802" xr:uid="{00000000-0005-0000-0000-0000B4330000}"/>
    <cellStyle name="Normal 38 2 2 3 2 2 2" xfId="13803" xr:uid="{00000000-0005-0000-0000-0000B5330000}"/>
    <cellStyle name="Normal 38 2 2 3 2 3" xfId="13804" xr:uid="{00000000-0005-0000-0000-0000B6330000}"/>
    <cellStyle name="Normal 38 2 2 3 3" xfId="13805" xr:uid="{00000000-0005-0000-0000-0000B7330000}"/>
    <cellStyle name="Normal 38 2 2 3 3 2" xfId="13806" xr:uid="{00000000-0005-0000-0000-0000B8330000}"/>
    <cellStyle name="Normal 38 2 2 3 4" xfId="13807" xr:uid="{00000000-0005-0000-0000-0000B9330000}"/>
    <cellStyle name="Normal 38 2 2 4" xfId="13808" xr:uid="{00000000-0005-0000-0000-0000BA330000}"/>
    <cellStyle name="Normal 38 2 2 4 2" xfId="13809" xr:uid="{00000000-0005-0000-0000-0000BB330000}"/>
    <cellStyle name="Normal 38 2 2 4 2 2" xfId="13810" xr:uid="{00000000-0005-0000-0000-0000BC330000}"/>
    <cellStyle name="Normal 38 2 2 4 3" xfId="13811" xr:uid="{00000000-0005-0000-0000-0000BD330000}"/>
    <cellStyle name="Normal 38 2 2 5" xfId="13812" xr:uid="{00000000-0005-0000-0000-0000BE330000}"/>
    <cellStyle name="Normal 38 2 2 5 2" xfId="13813" xr:uid="{00000000-0005-0000-0000-0000BF330000}"/>
    <cellStyle name="Normal 38 2 2 6" xfId="13814" xr:uid="{00000000-0005-0000-0000-0000C0330000}"/>
    <cellStyle name="Normal 38 2 3" xfId="13815" xr:uid="{00000000-0005-0000-0000-0000C1330000}"/>
    <cellStyle name="Normal 38 2 3 2" xfId="13816" xr:uid="{00000000-0005-0000-0000-0000C2330000}"/>
    <cellStyle name="Normal 38 2 3 2 2" xfId="13817" xr:uid="{00000000-0005-0000-0000-0000C3330000}"/>
    <cellStyle name="Normal 38 2 3 2 2 2" xfId="13818" xr:uid="{00000000-0005-0000-0000-0000C4330000}"/>
    <cellStyle name="Normal 38 2 3 2 3" xfId="13819" xr:uid="{00000000-0005-0000-0000-0000C5330000}"/>
    <cellStyle name="Normal 38 2 3 3" xfId="13820" xr:uid="{00000000-0005-0000-0000-0000C6330000}"/>
    <cellStyle name="Normal 38 2 3 3 2" xfId="13821" xr:uid="{00000000-0005-0000-0000-0000C7330000}"/>
    <cellStyle name="Normal 38 2 3 4" xfId="13822" xr:uid="{00000000-0005-0000-0000-0000C8330000}"/>
    <cellStyle name="Normal 38 2 4" xfId="13823" xr:uid="{00000000-0005-0000-0000-0000C9330000}"/>
    <cellStyle name="Normal 38 2 4 2" xfId="13824" xr:uid="{00000000-0005-0000-0000-0000CA330000}"/>
    <cellStyle name="Normal 38 2 4 2 2" xfId="13825" xr:uid="{00000000-0005-0000-0000-0000CB330000}"/>
    <cellStyle name="Normal 38 2 4 2 2 2" xfId="13826" xr:uid="{00000000-0005-0000-0000-0000CC330000}"/>
    <cellStyle name="Normal 38 2 4 2 3" xfId="13827" xr:uid="{00000000-0005-0000-0000-0000CD330000}"/>
    <cellStyle name="Normal 38 2 4 3" xfId="13828" xr:uid="{00000000-0005-0000-0000-0000CE330000}"/>
    <cellStyle name="Normal 38 2 4 3 2" xfId="13829" xr:uid="{00000000-0005-0000-0000-0000CF330000}"/>
    <cellStyle name="Normal 38 2 4 4" xfId="13830" xr:uid="{00000000-0005-0000-0000-0000D0330000}"/>
    <cellStyle name="Normal 38 2 5" xfId="13831" xr:uid="{00000000-0005-0000-0000-0000D1330000}"/>
    <cellStyle name="Normal 38 2 5 2" xfId="13832" xr:uid="{00000000-0005-0000-0000-0000D2330000}"/>
    <cellStyle name="Normal 38 2 5 2 2" xfId="13833" xr:uid="{00000000-0005-0000-0000-0000D3330000}"/>
    <cellStyle name="Normal 38 2 5 3" xfId="13834" xr:uid="{00000000-0005-0000-0000-0000D4330000}"/>
    <cellStyle name="Normal 38 2 6" xfId="13835" xr:uid="{00000000-0005-0000-0000-0000D5330000}"/>
    <cellStyle name="Normal 38 2 6 2" xfId="13836" xr:uid="{00000000-0005-0000-0000-0000D6330000}"/>
    <cellStyle name="Normal 38 2 7" xfId="13837" xr:uid="{00000000-0005-0000-0000-0000D7330000}"/>
    <cellStyle name="Normal 38 3" xfId="13838" xr:uid="{00000000-0005-0000-0000-0000D8330000}"/>
    <cellStyle name="Normal 38 3 2" xfId="13839" xr:uid="{00000000-0005-0000-0000-0000D9330000}"/>
    <cellStyle name="Normal 38 4" xfId="13840" xr:uid="{00000000-0005-0000-0000-0000DA330000}"/>
    <cellStyle name="Normal 38 4 2" xfId="13841" xr:uid="{00000000-0005-0000-0000-0000DB330000}"/>
    <cellStyle name="Normal 38 5" xfId="13842" xr:uid="{00000000-0005-0000-0000-0000DC330000}"/>
    <cellStyle name="Normal 380" xfId="5182" xr:uid="{00000000-0005-0000-0000-0000DD330000}"/>
    <cellStyle name="Normal 381" xfId="5183" xr:uid="{00000000-0005-0000-0000-0000DE330000}"/>
    <cellStyle name="Normal 382" xfId="5184" xr:uid="{00000000-0005-0000-0000-0000DF330000}"/>
    <cellStyle name="Normal 383" xfId="5185" xr:uid="{00000000-0005-0000-0000-0000E0330000}"/>
    <cellStyle name="Normal 384" xfId="5186" xr:uid="{00000000-0005-0000-0000-0000E1330000}"/>
    <cellStyle name="Normal 385" xfId="5187" xr:uid="{00000000-0005-0000-0000-0000E2330000}"/>
    <cellStyle name="Normal 386" xfId="5188" xr:uid="{00000000-0005-0000-0000-0000E3330000}"/>
    <cellStyle name="Normal 387" xfId="5189" xr:uid="{00000000-0005-0000-0000-0000E4330000}"/>
    <cellStyle name="Normal 388" xfId="5190" xr:uid="{00000000-0005-0000-0000-0000E5330000}"/>
    <cellStyle name="Normal 389" xfId="5191" xr:uid="{00000000-0005-0000-0000-0000E6330000}"/>
    <cellStyle name="Normal 39" xfId="5192" xr:uid="{00000000-0005-0000-0000-0000E7330000}"/>
    <cellStyle name="Normal 39 2" xfId="5193" xr:uid="{00000000-0005-0000-0000-0000E8330000}"/>
    <cellStyle name="Normal 39 2 2" xfId="13843" xr:uid="{00000000-0005-0000-0000-0000E9330000}"/>
    <cellStyle name="Normal 39 2 2 2" xfId="13844" xr:uid="{00000000-0005-0000-0000-0000EA330000}"/>
    <cellStyle name="Normal 39 2 2 2 2" xfId="13845" xr:uid="{00000000-0005-0000-0000-0000EB330000}"/>
    <cellStyle name="Normal 39 2 2 2 2 2" xfId="13846" xr:uid="{00000000-0005-0000-0000-0000EC330000}"/>
    <cellStyle name="Normal 39 2 2 2 2 2 2" xfId="13847" xr:uid="{00000000-0005-0000-0000-0000ED330000}"/>
    <cellStyle name="Normal 39 2 2 2 2 3" xfId="13848" xr:uid="{00000000-0005-0000-0000-0000EE330000}"/>
    <cellStyle name="Normal 39 2 2 2 3" xfId="13849" xr:uid="{00000000-0005-0000-0000-0000EF330000}"/>
    <cellStyle name="Normal 39 2 2 2 3 2" xfId="13850" xr:uid="{00000000-0005-0000-0000-0000F0330000}"/>
    <cellStyle name="Normal 39 2 2 2 4" xfId="13851" xr:uid="{00000000-0005-0000-0000-0000F1330000}"/>
    <cellStyle name="Normal 39 2 2 3" xfId="13852" xr:uid="{00000000-0005-0000-0000-0000F2330000}"/>
    <cellStyle name="Normal 39 2 2 3 2" xfId="13853" xr:uid="{00000000-0005-0000-0000-0000F3330000}"/>
    <cellStyle name="Normal 39 2 2 3 2 2" xfId="13854" xr:uid="{00000000-0005-0000-0000-0000F4330000}"/>
    <cellStyle name="Normal 39 2 2 3 2 2 2" xfId="13855" xr:uid="{00000000-0005-0000-0000-0000F5330000}"/>
    <cellStyle name="Normal 39 2 2 3 2 3" xfId="13856" xr:uid="{00000000-0005-0000-0000-0000F6330000}"/>
    <cellStyle name="Normal 39 2 2 3 3" xfId="13857" xr:uid="{00000000-0005-0000-0000-0000F7330000}"/>
    <cellStyle name="Normal 39 2 2 3 3 2" xfId="13858" xr:uid="{00000000-0005-0000-0000-0000F8330000}"/>
    <cellStyle name="Normal 39 2 2 3 4" xfId="13859" xr:uid="{00000000-0005-0000-0000-0000F9330000}"/>
    <cellStyle name="Normal 39 2 2 4" xfId="13860" xr:uid="{00000000-0005-0000-0000-0000FA330000}"/>
    <cellStyle name="Normal 39 2 2 4 2" xfId="13861" xr:uid="{00000000-0005-0000-0000-0000FB330000}"/>
    <cellStyle name="Normal 39 2 2 4 2 2" xfId="13862" xr:uid="{00000000-0005-0000-0000-0000FC330000}"/>
    <cellStyle name="Normal 39 2 2 4 3" xfId="13863" xr:uid="{00000000-0005-0000-0000-0000FD330000}"/>
    <cellStyle name="Normal 39 2 2 5" xfId="13864" xr:uid="{00000000-0005-0000-0000-0000FE330000}"/>
    <cellStyle name="Normal 39 2 2 5 2" xfId="13865" xr:uid="{00000000-0005-0000-0000-0000FF330000}"/>
    <cellStyle name="Normal 39 2 2 6" xfId="13866" xr:uid="{00000000-0005-0000-0000-000000340000}"/>
    <cellStyle name="Normal 39 2 3" xfId="13867" xr:uid="{00000000-0005-0000-0000-000001340000}"/>
    <cellStyle name="Normal 39 2 3 2" xfId="13868" xr:uid="{00000000-0005-0000-0000-000002340000}"/>
    <cellStyle name="Normal 39 2 3 2 2" xfId="13869" xr:uid="{00000000-0005-0000-0000-000003340000}"/>
    <cellStyle name="Normal 39 2 3 2 2 2" xfId="13870" xr:uid="{00000000-0005-0000-0000-000004340000}"/>
    <cellStyle name="Normal 39 2 3 2 3" xfId="13871" xr:uid="{00000000-0005-0000-0000-000005340000}"/>
    <cellStyle name="Normal 39 2 3 3" xfId="13872" xr:uid="{00000000-0005-0000-0000-000006340000}"/>
    <cellStyle name="Normal 39 2 3 3 2" xfId="13873" xr:uid="{00000000-0005-0000-0000-000007340000}"/>
    <cellStyle name="Normal 39 2 3 4" xfId="13874" xr:uid="{00000000-0005-0000-0000-000008340000}"/>
    <cellStyle name="Normal 39 2 4" xfId="13875" xr:uid="{00000000-0005-0000-0000-000009340000}"/>
    <cellStyle name="Normal 39 2 4 2" xfId="13876" xr:uid="{00000000-0005-0000-0000-00000A340000}"/>
    <cellStyle name="Normal 39 2 4 2 2" xfId="13877" xr:uid="{00000000-0005-0000-0000-00000B340000}"/>
    <cellStyle name="Normal 39 2 4 2 2 2" xfId="13878" xr:uid="{00000000-0005-0000-0000-00000C340000}"/>
    <cellStyle name="Normal 39 2 4 2 3" xfId="13879" xr:uid="{00000000-0005-0000-0000-00000D340000}"/>
    <cellStyle name="Normal 39 2 4 3" xfId="13880" xr:uid="{00000000-0005-0000-0000-00000E340000}"/>
    <cellStyle name="Normal 39 2 4 3 2" xfId="13881" xr:uid="{00000000-0005-0000-0000-00000F340000}"/>
    <cellStyle name="Normal 39 2 4 4" xfId="13882" xr:uid="{00000000-0005-0000-0000-000010340000}"/>
    <cellStyle name="Normal 39 2 5" xfId="13883" xr:uid="{00000000-0005-0000-0000-000011340000}"/>
    <cellStyle name="Normal 39 2 5 2" xfId="13884" xr:uid="{00000000-0005-0000-0000-000012340000}"/>
    <cellStyle name="Normal 39 2 5 2 2" xfId="13885" xr:uid="{00000000-0005-0000-0000-000013340000}"/>
    <cellStyle name="Normal 39 2 5 3" xfId="13886" xr:uid="{00000000-0005-0000-0000-000014340000}"/>
    <cellStyle name="Normal 39 2 6" xfId="13887" xr:uid="{00000000-0005-0000-0000-000015340000}"/>
    <cellStyle name="Normal 39 2 6 2" xfId="13888" xr:uid="{00000000-0005-0000-0000-000016340000}"/>
    <cellStyle name="Normal 39 2 7" xfId="13889" xr:uid="{00000000-0005-0000-0000-000017340000}"/>
    <cellStyle name="Normal 39 3" xfId="13890" xr:uid="{00000000-0005-0000-0000-000018340000}"/>
    <cellStyle name="Normal 39 3 2" xfId="13891" xr:uid="{00000000-0005-0000-0000-000019340000}"/>
    <cellStyle name="Normal 39 4" xfId="13892" xr:uid="{00000000-0005-0000-0000-00001A340000}"/>
    <cellStyle name="Normal 39 4 2" xfId="13893" xr:uid="{00000000-0005-0000-0000-00001B340000}"/>
    <cellStyle name="Normal 39 5" xfId="13894" xr:uid="{00000000-0005-0000-0000-00001C340000}"/>
    <cellStyle name="Normal 390" xfId="5194" xr:uid="{00000000-0005-0000-0000-00001D340000}"/>
    <cellStyle name="Normal 391" xfId="5195" xr:uid="{00000000-0005-0000-0000-00001E340000}"/>
    <cellStyle name="Normal 392" xfId="5196" xr:uid="{00000000-0005-0000-0000-00001F340000}"/>
    <cellStyle name="Normal 393" xfId="5197" xr:uid="{00000000-0005-0000-0000-000020340000}"/>
    <cellStyle name="Normal 394" xfId="5198" xr:uid="{00000000-0005-0000-0000-000021340000}"/>
    <cellStyle name="Normal 395" xfId="5199" xr:uid="{00000000-0005-0000-0000-000022340000}"/>
    <cellStyle name="Normal 396" xfId="5200" xr:uid="{00000000-0005-0000-0000-000023340000}"/>
    <cellStyle name="Normal 397" xfId="5201" xr:uid="{00000000-0005-0000-0000-000024340000}"/>
    <cellStyle name="Normal 398" xfId="5202" xr:uid="{00000000-0005-0000-0000-000025340000}"/>
    <cellStyle name="Normal 399" xfId="5203" xr:uid="{00000000-0005-0000-0000-000026340000}"/>
    <cellStyle name="Normal 4" xfId="2429" xr:uid="{00000000-0005-0000-0000-000027340000}"/>
    <cellStyle name="Normal 4 10" xfId="8080" xr:uid="{00000000-0005-0000-0000-000028340000}"/>
    <cellStyle name="Normal 4 10 2" xfId="13895" xr:uid="{00000000-0005-0000-0000-000029340000}"/>
    <cellStyle name="Normal 4 11" xfId="13896" xr:uid="{00000000-0005-0000-0000-00002A340000}"/>
    <cellStyle name="Normal 4 12" xfId="13897" xr:uid="{00000000-0005-0000-0000-00002B340000}"/>
    <cellStyle name="Normal 4 13" xfId="13898" xr:uid="{00000000-0005-0000-0000-00002C340000}"/>
    <cellStyle name="Normal 4 14" xfId="13899" xr:uid="{00000000-0005-0000-0000-00002D340000}"/>
    <cellStyle name="Normal 4 15" xfId="13900" xr:uid="{00000000-0005-0000-0000-00002E340000}"/>
    <cellStyle name="Normal 4 16" xfId="13901" xr:uid="{00000000-0005-0000-0000-00002F340000}"/>
    <cellStyle name="Normal 4 17" xfId="13902" xr:uid="{00000000-0005-0000-0000-000030340000}"/>
    <cellStyle name="Normal 4 18" xfId="13903" xr:uid="{00000000-0005-0000-0000-000031340000}"/>
    <cellStyle name="Normal 4 19" xfId="13904" xr:uid="{00000000-0005-0000-0000-000032340000}"/>
    <cellStyle name="Normal 4 2" xfId="5204" xr:uid="{00000000-0005-0000-0000-000033340000}"/>
    <cellStyle name="Normal 4 2 2" xfId="7421" xr:uid="{00000000-0005-0000-0000-000034340000}"/>
    <cellStyle name="Normal 4 2 2 2" xfId="7422" xr:uid="{00000000-0005-0000-0000-000035340000}"/>
    <cellStyle name="Normal 4 2 2 2 2" xfId="8081" xr:uid="{00000000-0005-0000-0000-000036340000}"/>
    <cellStyle name="Normal 4 2 2 2 2 2" xfId="8082" xr:uid="{00000000-0005-0000-0000-000037340000}"/>
    <cellStyle name="Normal 4 2 2 3" xfId="7423" xr:uid="{00000000-0005-0000-0000-000038340000}"/>
    <cellStyle name="Normal 4 2 2 4" xfId="7424" xr:uid="{00000000-0005-0000-0000-000039340000}"/>
    <cellStyle name="Normal 4 2 2 5" xfId="8083" xr:uid="{00000000-0005-0000-0000-00003A340000}"/>
    <cellStyle name="Normal 4 2 3" xfId="7425" xr:uid="{00000000-0005-0000-0000-00003B340000}"/>
    <cellStyle name="Normal 4 2 4" xfId="7426" xr:uid="{00000000-0005-0000-0000-00003C340000}"/>
    <cellStyle name="Normal 4 2 5" xfId="8084" xr:uid="{00000000-0005-0000-0000-00003D340000}"/>
    <cellStyle name="Normal 4 2 6" xfId="13905" xr:uid="{00000000-0005-0000-0000-00003E340000}"/>
    <cellStyle name="Normal 4 2 6 2" xfId="13906" xr:uid="{00000000-0005-0000-0000-00003F340000}"/>
    <cellStyle name="Normal 4 2 7" xfId="19502" xr:uid="{00000000-0005-0000-0000-000040340000}"/>
    <cellStyle name="Normal 4 20" xfId="13907" xr:uid="{00000000-0005-0000-0000-000041340000}"/>
    <cellStyle name="Normal 4 21" xfId="13908" xr:uid="{00000000-0005-0000-0000-000042340000}"/>
    <cellStyle name="Normal 4 22" xfId="13909" xr:uid="{00000000-0005-0000-0000-000043340000}"/>
    <cellStyle name="Normal 4 23" xfId="13910" xr:uid="{00000000-0005-0000-0000-000044340000}"/>
    <cellStyle name="Normal 4 24" xfId="13911" xr:uid="{00000000-0005-0000-0000-000045340000}"/>
    <cellStyle name="Normal 4 25" xfId="13912" xr:uid="{00000000-0005-0000-0000-000046340000}"/>
    <cellStyle name="Normal 4 26" xfId="13913" xr:uid="{00000000-0005-0000-0000-000047340000}"/>
    <cellStyle name="Normal 4 27" xfId="13914" xr:uid="{00000000-0005-0000-0000-000048340000}"/>
    <cellStyle name="Normal 4 28" xfId="13915" xr:uid="{00000000-0005-0000-0000-000049340000}"/>
    <cellStyle name="Normal 4 29" xfId="13916" xr:uid="{00000000-0005-0000-0000-00004A340000}"/>
    <cellStyle name="Normal 4 3" xfId="5205" xr:uid="{00000000-0005-0000-0000-00004B340000}"/>
    <cellStyle name="Normal 4 3 2" xfId="13917" xr:uid="{00000000-0005-0000-0000-00004C340000}"/>
    <cellStyle name="Normal 4 3 2 2" xfId="13918" xr:uid="{00000000-0005-0000-0000-00004D340000}"/>
    <cellStyle name="Normal 4 3 3" xfId="13919" xr:uid="{00000000-0005-0000-0000-00004E340000}"/>
    <cellStyle name="Normal 4 30" xfId="13920" xr:uid="{00000000-0005-0000-0000-00004F340000}"/>
    <cellStyle name="Normal 4 31" xfId="13921" xr:uid="{00000000-0005-0000-0000-000050340000}"/>
    <cellStyle name="Normal 4 32" xfId="13922" xr:uid="{00000000-0005-0000-0000-000051340000}"/>
    <cellStyle name="Normal 4 33" xfId="13923" xr:uid="{00000000-0005-0000-0000-000052340000}"/>
    <cellStyle name="Normal 4 34" xfId="13924" xr:uid="{00000000-0005-0000-0000-000053340000}"/>
    <cellStyle name="Normal 4 34 2" xfId="13925" xr:uid="{00000000-0005-0000-0000-000054340000}"/>
    <cellStyle name="Normal 4 34 2 2" xfId="13926" xr:uid="{00000000-0005-0000-0000-000055340000}"/>
    <cellStyle name="Normal 4 34 2 2 2" xfId="13927" xr:uid="{00000000-0005-0000-0000-000056340000}"/>
    <cellStyle name="Normal 4 34 2 2 2 2" xfId="13928" xr:uid="{00000000-0005-0000-0000-000057340000}"/>
    <cellStyle name="Normal 4 34 2 2 2 2 2" xfId="13929" xr:uid="{00000000-0005-0000-0000-000058340000}"/>
    <cellStyle name="Normal 4 34 2 2 2 3" xfId="13930" xr:uid="{00000000-0005-0000-0000-000059340000}"/>
    <cellStyle name="Normal 4 34 2 2 3" xfId="13931" xr:uid="{00000000-0005-0000-0000-00005A340000}"/>
    <cellStyle name="Normal 4 34 2 2 3 2" xfId="13932" xr:uid="{00000000-0005-0000-0000-00005B340000}"/>
    <cellStyle name="Normal 4 34 2 2 4" xfId="13933" xr:uid="{00000000-0005-0000-0000-00005C340000}"/>
    <cellStyle name="Normal 4 34 2 3" xfId="13934" xr:uid="{00000000-0005-0000-0000-00005D340000}"/>
    <cellStyle name="Normal 4 34 2 3 2" xfId="13935" xr:uid="{00000000-0005-0000-0000-00005E340000}"/>
    <cellStyle name="Normal 4 34 2 3 2 2" xfId="13936" xr:uid="{00000000-0005-0000-0000-00005F340000}"/>
    <cellStyle name="Normal 4 34 2 3 2 2 2" xfId="13937" xr:uid="{00000000-0005-0000-0000-000060340000}"/>
    <cellStyle name="Normal 4 34 2 3 2 3" xfId="13938" xr:uid="{00000000-0005-0000-0000-000061340000}"/>
    <cellStyle name="Normal 4 34 2 3 3" xfId="13939" xr:uid="{00000000-0005-0000-0000-000062340000}"/>
    <cellStyle name="Normal 4 34 2 3 3 2" xfId="13940" xr:uid="{00000000-0005-0000-0000-000063340000}"/>
    <cellStyle name="Normal 4 34 2 3 4" xfId="13941" xr:uid="{00000000-0005-0000-0000-000064340000}"/>
    <cellStyle name="Normal 4 34 2 4" xfId="13942" xr:uid="{00000000-0005-0000-0000-000065340000}"/>
    <cellStyle name="Normal 4 34 2 4 2" xfId="13943" xr:uid="{00000000-0005-0000-0000-000066340000}"/>
    <cellStyle name="Normal 4 34 2 4 2 2" xfId="13944" xr:uid="{00000000-0005-0000-0000-000067340000}"/>
    <cellStyle name="Normal 4 34 2 4 3" xfId="13945" xr:uid="{00000000-0005-0000-0000-000068340000}"/>
    <cellStyle name="Normal 4 34 2 5" xfId="13946" xr:uid="{00000000-0005-0000-0000-000069340000}"/>
    <cellStyle name="Normal 4 34 2 5 2" xfId="13947" xr:uid="{00000000-0005-0000-0000-00006A340000}"/>
    <cellStyle name="Normal 4 34 2 6" xfId="13948" xr:uid="{00000000-0005-0000-0000-00006B340000}"/>
    <cellStyle name="Normal 4 34 3" xfId="13949" xr:uid="{00000000-0005-0000-0000-00006C340000}"/>
    <cellStyle name="Normal 4 34 3 2" xfId="13950" xr:uid="{00000000-0005-0000-0000-00006D340000}"/>
    <cellStyle name="Normal 4 34 3 2 2" xfId="13951" xr:uid="{00000000-0005-0000-0000-00006E340000}"/>
    <cellStyle name="Normal 4 34 3 2 2 2" xfId="13952" xr:uid="{00000000-0005-0000-0000-00006F340000}"/>
    <cellStyle name="Normal 4 34 3 2 3" xfId="13953" xr:uid="{00000000-0005-0000-0000-000070340000}"/>
    <cellStyle name="Normal 4 34 3 3" xfId="13954" xr:uid="{00000000-0005-0000-0000-000071340000}"/>
    <cellStyle name="Normal 4 34 3 3 2" xfId="13955" xr:uid="{00000000-0005-0000-0000-000072340000}"/>
    <cellStyle name="Normal 4 34 3 4" xfId="13956" xr:uid="{00000000-0005-0000-0000-000073340000}"/>
    <cellStyle name="Normal 4 34 4" xfId="13957" xr:uid="{00000000-0005-0000-0000-000074340000}"/>
    <cellStyle name="Normal 4 34 4 2" xfId="13958" xr:uid="{00000000-0005-0000-0000-000075340000}"/>
    <cellStyle name="Normal 4 34 4 2 2" xfId="13959" xr:uid="{00000000-0005-0000-0000-000076340000}"/>
    <cellStyle name="Normal 4 34 4 2 2 2" xfId="13960" xr:uid="{00000000-0005-0000-0000-000077340000}"/>
    <cellStyle name="Normal 4 34 4 2 3" xfId="13961" xr:uid="{00000000-0005-0000-0000-000078340000}"/>
    <cellStyle name="Normal 4 34 4 3" xfId="13962" xr:uid="{00000000-0005-0000-0000-000079340000}"/>
    <cellStyle name="Normal 4 34 4 3 2" xfId="13963" xr:uid="{00000000-0005-0000-0000-00007A340000}"/>
    <cellStyle name="Normal 4 34 4 4" xfId="13964" xr:uid="{00000000-0005-0000-0000-00007B340000}"/>
    <cellStyle name="Normal 4 34 5" xfId="13965" xr:uid="{00000000-0005-0000-0000-00007C340000}"/>
    <cellStyle name="Normal 4 34 5 2" xfId="13966" xr:uid="{00000000-0005-0000-0000-00007D340000}"/>
    <cellStyle name="Normal 4 34 5 2 2" xfId="13967" xr:uid="{00000000-0005-0000-0000-00007E340000}"/>
    <cellStyle name="Normal 4 34 5 3" xfId="13968" xr:uid="{00000000-0005-0000-0000-00007F340000}"/>
    <cellStyle name="Normal 4 34 6" xfId="13969" xr:uid="{00000000-0005-0000-0000-000080340000}"/>
    <cellStyle name="Normal 4 34 6 2" xfId="13970" xr:uid="{00000000-0005-0000-0000-000081340000}"/>
    <cellStyle name="Normal 4 34 7" xfId="13971" xr:uid="{00000000-0005-0000-0000-000082340000}"/>
    <cellStyle name="Normal 4 35" xfId="13972" xr:uid="{00000000-0005-0000-0000-000083340000}"/>
    <cellStyle name="Normal 4 4" xfId="5206" xr:uid="{00000000-0005-0000-0000-000084340000}"/>
    <cellStyle name="Normal 4 4 2" xfId="13973" xr:uid="{00000000-0005-0000-0000-000085340000}"/>
    <cellStyle name="Normal 4 4 2 2" xfId="13974" xr:uid="{00000000-0005-0000-0000-000086340000}"/>
    <cellStyle name="Normal 4 4 3" xfId="13975" xr:uid="{00000000-0005-0000-0000-000087340000}"/>
    <cellStyle name="Normal 4 5" xfId="5207" xr:uid="{00000000-0005-0000-0000-000088340000}"/>
    <cellStyle name="Normal 4 5 2" xfId="13976" xr:uid="{00000000-0005-0000-0000-000089340000}"/>
    <cellStyle name="Normal 4 5 2 2" xfId="13977" xr:uid="{00000000-0005-0000-0000-00008A340000}"/>
    <cellStyle name="Normal 4 5 3" xfId="13978" xr:uid="{00000000-0005-0000-0000-00008B340000}"/>
    <cellStyle name="Normal 4 6" xfId="5208" xr:uid="{00000000-0005-0000-0000-00008C340000}"/>
    <cellStyle name="Normal 4 6 2" xfId="13979" xr:uid="{00000000-0005-0000-0000-00008D340000}"/>
    <cellStyle name="Normal 4 6 2 2" xfId="13980" xr:uid="{00000000-0005-0000-0000-00008E340000}"/>
    <cellStyle name="Normal 4 6 3" xfId="13981" xr:uid="{00000000-0005-0000-0000-00008F340000}"/>
    <cellStyle name="Normal 4 7" xfId="7427" xr:uid="{00000000-0005-0000-0000-000090340000}"/>
    <cellStyle name="Normal 4 7 2" xfId="13982" xr:uid="{00000000-0005-0000-0000-000091340000}"/>
    <cellStyle name="Normal 4 7 2 2" xfId="13983" xr:uid="{00000000-0005-0000-0000-000092340000}"/>
    <cellStyle name="Normal 4 7 3" xfId="13984" xr:uid="{00000000-0005-0000-0000-000093340000}"/>
    <cellStyle name="Normal 4 8" xfId="7428" xr:uid="{00000000-0005-0000-0000-000094340000}"/>
    <cellStyle name="Normal 4 8 2" xfId="13985" xr:uid="{00000000-0005-0000-0000-000095340000}"/>
    <cellStyle name="Normal 4 8 2 2" xfId="13986" xr:uid="{00000000-0005-0000-0000-000096340000}"/>
    <cellStyle name="Normal 4 8 3" xfId="13987" xr:uid="{00000000-0005-0000-0000-000097340000}"/>
    <cellStyle name="Normal 4 9" xfId="8085" xr:uid="{00000000-0005-0000-0000-000098340000}"/>
    <cellStyle name="Normal 4 9 2" xfId="13988" xr:uid="{00000000-0005-0000-0000-000099340000}"/>
    <cellStyle name="Normal 4 9 2 2" xfId="13989" xr:uid="{00000000-0005-0000-0000-00009A340000}"/>
    <cellStyle name="Normal 4 9 3" xfId="13990" xr:uid="{00000000-0005-0000-0000-00009B340000}"/>
    <cellStyle name="Normal 4_April Build up Plan _April'10 (PGCL)" xfId="5209" xr:uid="{00000000-0005-0000-0000-00009C340000}"/>
    <cellStyle name="Normal 40" xfId="5210" xr:uid="{00000000-0005-0000-0000-00009D340000}"/>
    <cellStyle name="Normal 40 2" xfId="5211" xr:uid="{00000000-0005-0000-0000-00009E340000}"/>
    <cellStyle name="Normal 40 2 2" xfId="5212" xr:uid="{00000000-0005-0000-0000-00009F340000}"/>
    <cellStyle name="Normal 40 2 2 2" xfId="13991" xr:uid="{00000000-0005-0000-0000-0000A0340000}"/>
    <cellStyle name="Normal 40 2 2 2 2" xfId="13992" xr:uid="{00000000-0005-0000-0000-0000A1340000}"/>
    <cellStyle name="Normal 40 2 2 2 2 2" xfId="13993" xr:uid="{00000000-0005-0000-0000-0000A2340000}"/>
    <cellStyle name="Normal 40 2 2 2 2 2 2" xfId="13994" xr:uid="{00000000-0005-0000-0000-0000A3340000}"/>
    <cellStyle name="Normal 40 2 2 2 2 3" xfId="13995" xr:uid="{00000000-0005-0000-0000-0000A4340000}"/>
    <cellStyle name="Normal 40 2 2 2 3" xfId="13996" xr:uid="{00000000-0005-0000-0000-0000A5340000}"/>
    <cellStyle name="Normal 40 2 2 2 3 2" xfId="13997" xr:uid="{00000000-0005-0000-0000-0000A6340000}"/>
    <cellStyle name="Normal 40 2 2 2 4" xfId="13998" xr:uid="{00000000-0005-0000-0000-0000A7340000}"/>
    <cellStyle name="Normal 40 2 2 3" xfId="13999" xr:uid="{00000000-0005-0000-0000-0000A8340000}"/>
    <cellStyle name="Normal 40 2 2 3 2" xfId="14000" xr:uid="{00000000-0005-0000-0000-0000A9340000}"/>
    <cellStyle name="Normal 40 2 2 3 2 2" xfId="14001" xr:uid="{00000000-0005-0000-0000-0000AA340000}"/>
    <cellStyle name="Normal 40 2 2 3 2 2 2" xfId="14002" xr:uid="{00000000-0005-0000-0000-0000AB340000}"/>
    <cellStyle name="Normal 40 2 2 3 2 3" xfId="14003" xr:uid="{00000000-0005-0000-0000-0000AC340000}"/>
    <cellStyle name="Normal 40 2 2 3 3" xfId="14004" xr:uid="{00000000-0005-0000-0000-0000AD340000}"/>
    <cellStyle name="Normal 40 2 2 3 3 2" xfId="14005" xr:uid="{00000000-0005-0000-0000-0000AE340000}"/>
    <cellStyle name="Normal 40 2 2 3 4" xfId="14006" xr:uid="{00000000-0005-0000-0000-0000AF340000}"/>
    <cellStyle name="Normal 40 2 2 4" xfId="14007" xr:uid="{00000000-0005-0000-0000-0000B0340000}"/>
    <cellStyle name="Normal 40 2 2 4 2" xfId="14008" xr:uid="{00000000-0005-0000-0000-0000B1340000}"/>
    <cellStyle name="Normal 40 2 2 4 2 2" xfId="14009" xr:uid="{00000000-0005-0000-0000-0000B2340000}"/>
    <cellStyle name="Normal 40 2 2 4 3" xfId="14010" xr:uid="{00000000-0005-0000-0000-0000B3340000}"/>
    <cellStyle name="Normal 40 2 2 5" xfId="14011" xr:uid="{00000000-0005-0000-0000-0000B4340000}"/>
    <cellStyle name="Normal 40 2 2 5 2" xfId="14012" xr:uid="{00000000-0005-0000-0000-0000B5340000}"/>
    <cellStyle name="Normal 40 2 2 6" xfId="14013" xr:uid="{00000000-0005-0000-0000-0000B6340000}"/>
    <cellStyle name="Normal 40 2 3" xfId="14014" xr:uid="{00000000-0005-0000-0000-0000B7340000}"/>
    <cellStyle name="Normal 40 2 3 2" xfId="14015" xr:uid="{00000000-0005-0000-0000-0000B8340000}"/>
    <cellStyle name="Normal 40 2 3 2 2" xfId="14016" xr:uid="{00000000-0005-0000-0000-0000B9340000}"/>
    <cellStyle name="Normal 40 2 3 2 2 2" xfId="14017" xr:uid="{00000000-0005-0000-0000-0000BA340000}"/>
    <cellStyle name="Normal 40 2 3 2 3" xfId="14018" xr:uid="{00000000-0005-0000-0000-0000BB340000}"/>
    <cellStyle name="Normal 40 2 3 3" xfId="14019" xr:uid="{00000000-0005-0000-0000-0000BC340000}"/>
    <cellStyle name="Normal 40 2 3 3 2" xfId="14020" xr:uid="{00000000-0005-0000-0000-0000BD340000}"/>
    <cellStyle name="Normal 40 2 3 4" xfId="14021" xr:uid="{00000000-0005-0000-0000-0000BE340000}"/>
    <cellStyle name="Normal 40 2 4" xfId="14022" xr:uid="{00000000-0005-0000-0000-0000BF340000}"/>
    <cellStyle name="Normal 40 2 4 2" xfId="14023" xr:uid="{00000000-0005-0000-0000-0000C0340000}"/>
    <cellStyle name="Normal 40 2 4 2 2" xfId="14024" xr:uid="{00000000-0005-0000-0000-0000C1340000}"/>
    <cellStyle name="Normal 40 2 4 2 2 2" xfId="14025" xr:uid="{00000000-0005-0000-0000-0000C2340000}"/>
    <cellStyle name="Normal 40 2 4 2 3" xfId="14026" xr:uid="{00000000-0005-0000-0000-0000C3340000}"/>
    <cellStyle name="Normal 40 2 4 3" xfId="14027" xr:uid="{00000000-0005-0000-0000-0000C4340000}"/>
    <cellStyle name="Normal 40 2 4 3 2" xfId="14028" xr:uid="{00000000-0005-0000-0000-0000C5340000}"/>
    <cellStyle name="Normal 40 2 4 4" xfId="14029" xr:uid="{00000000-0005-0000-0000-0000C6340000}"/>
    <cellStyle name="Normal 40 2 5" xfId="14030" xr:uid="{00000000-0005-0000-0000-0000C7340000}"/>
    <cellStyle name="Normal 40 2 5 2" xfId="14031" xr:uid="{00000000-0005-0000-0000-0000C8340000}"/>
    <cellStyle name="Normal 40 2 5 2 2" xfId="14032" xr:uid="{00000000-0005-0000-0000-0000C9340000}"/>
    <cellStyle name="Normal 40 2 5 3" xfId="14033" xr:uid="{00000000-0005-0000-0000-0000CA340000}"/>
    <cellStyle name="Normal 40 2 6" xfId="14034" xr:uid="{00000000-0005-0000-0000-0000CB340000}"/>
    <cellStyle name="Normal 40 2 6 2" xfId="14035" xr:uid="{00000000-0005-0000-0000-0000CC340000}"/>
    <cellStyle name="Normal 40 2 7" xfId="14036" xr:uid="{00000000-0005-0000-0000-0000CD340000}"/>
    <cellStyle name="Normal 40 3" xfId="14037" xr:uid="{00000000-0005-0000-0000-0000CE340000}"/>
    <cellStyle name="Normal 40 3 2" xfId="14038" xr:uid="{00000000-0005-0000-0000-0000CF340000}"/>
    <cellStyle name="Normal 40 4" xfId="14039" xr:uid="{00000000-0005-0000-0000-0000D0340000}"/>
    <cellStyle name="Normal 40 4 2" xfId="14040" xr:uid="{00000000-0005-0000-0000-0000D1340000}"/>
    <cellStyle name="Normal 40 5" xfId="14041" xr:uid="{00000000-0005-0000-0000-0000D2340000}"/>
    <cellStyle name="Normal 400" xfId="5213" xr:uid="{00000000-0005-0000-0000-0000D3340000}"/>
    <cellStyle name="Normal 401" xfId="5214" xr:uid="{00000000-0005-0000-0000-0000D4340000}"/>
    <cellStyle name="Normal 402" xfId="5215" xr:uid="{00000000-0005-0000-0000-0000D5340000}"/>
    <cellStyle name="Normal 403" xfId="5216" xr:uid="{00000000-0005-0000-0000-0000D6340000}"/>
    <cellStyle name="Normal 404" xfId="5217" xr:uid="{00000000-0005-0000-0000-0000D7340000}"/>
    <cellStyle name="Normal 405" xfId="5218" xr:uid="{00000000-0005-0000-0000-0000D8340000}"/>
    <cellStyle name="Normal 406" xfId="5219" xr:uid="{00000000-0005-0000-0000-0000D9340000}"/>
    <cellStyle name="Normal 407" xfId="5220" xr:uid="{00000000-0005-0000-0000-0000DA340000}"/>
    <cellStyle name="Normal 408" xfId="5221" xr:uid="{00000000-0005-0000-0000-0000DB340000}"/>
    <cellStyle name="Normal 409" xfId="5222" xr:uid="{00000000-0005-0000-0000-0000DC340000}"/>
    <cellStyle name="Normal 41" xfId="5223" xr:uid="{00000000-0005-0000-0000-0000DD340000}"/>
    <cellStyle name="Normal 41 2" xfId="14042" xr:uid="{00000000-0005-0000-0000-0000DE340000}"/>
    <cellStyle name="Normal 41 2 2" xfId="14043" xr:uid="{00000000-0005-0000-0000-0000DF340000}"/>
    <cellStyle name="Normal 41 2 2 2" xfId="14044" xr:uid="{00000000-0005-0000-0000-0000E0340000}"/>
    <cellStyle name="Normal 41 2 2 2 2" xfId="14045" xr:uid="{00000000-0005-0000-0000-0000E1340000}"/>
    <cellStyle name="Normal 41 2 2 2 2 2" xfId="14046" xr:uid="{00000000-0005-0000-0000-0000E2340000}"/>
    <cellStyle name="Normal 41 2 2 2 2 2 2" xfId="14047" xr:uid="{00000000-0005-0000-0000-0000E3340000}"/>
    <cellStyle name="Normal 41 2 2 2 2 3" xfId="14048" xr:uid="{00000000-0005-0000-0000-0000E4340000}"/>
    <cellStyle name="Normal 41 2 2 2 3" xfId="14049" xr:uid="{00000000-0005-0000-0000-0000E5340000}"/>
    <cellStyle name="Normal 41 2 2 2 3 2" xfId="14050" xr:uid="{00000000-0005-0000-0000-0000E6340000}"/>
    <cellStyle name="Normal 41 2 2 2 4" xfId="14051" xr:uid="{00000000-0005-0000-0000-0000E7340000}"/>
    <cellStyle name="Normal 41 2 2 3" xfId="14052" xr:uid="{00000000-0005-0000-0000-0000E8340000}"/>
    <cellStyle name="Normal 41 2 2 3 2" xfId="14053" xr:uid="{00000000-0005-0000-0000-0000E9340000}"/>
    <cellStyle name="Normal 41 2 2 3 2 2" xfId="14054" xr:uid="{00000000-0005-0000-0000-0000EA340000}"/>
    <cellStyle name="Normal 41 2 2 3 2 2 2" xfId="14055" xr:uid="{00000000-0005-0000-0000-0000EB340000}"/>
    <cellStyle name="Normal 41 2 2 3 2 3" xfId="14056" xr:uid="{00000000-0005-0000-0000-0000EC340000}"/>
    <cellStyle name="Normal 41 2 2 3 3" xfId="14057" xr:uid="{00000000-0005-0000-0000-0000ED340000}"/>
    <cellStyle name="Normal 41 2 2 3 3 2" xfId="14058" xr:uid="{00000000-0005-0000-0000-0000EE340000}"/>
    <cellStyle name="Normal 41 2 2 3 4" xfId="14059" xr:uid="{00000000-0005-0000-0000-0000EF340000}"/>
    <cellStyle name="Normal 41 2 2 4" xfId="14060" xr:uid="{00000000-0005-0000-0000-0000F0340000}"/>
    <cellStyle name="Normal 41 2 2 4 2" xfId="14061" xr:uid="{00000000-0005-0000-0000-0000F1340000}"/>
    <cellStyle name="Normal 41 2 2 4 2 2" xfId="14062" xr:uid="{00000000-0005-0000-0000-0000F2340000}"/>
    <cellStyle name="Normal 41 2 2 4 3" xfId="14063" xr:uid="{00000000-0005-0000-0000-0000F3340000}"/>
    <cellStyle name="Normal 41 2 2 5" xfId="14064" xr:uid="{00000000-0005-0000-0000-0000F4340000}"/>
    <cellStyle name="Normal 41 2 2 5 2" xfId="14065" xr:uid="{00000000-0005-0000-0000-0000F5340000}"/>
    <cellStyle name="Normal 41 2 2 6" xfId="14066" xr:uid="{00000000-0005-0000-0000-0000F6340000}"/>
    <cellStyle name="Normal 41 2 3" xfId="14067" xr:uid="{00000000-0005-0000-0000-0000F7340000}"/>
    <cellStyle name="Normal 41 2 3 2" xfId="14068" xr:uid="{00000000-0005-0000-0000-0000F8340000}"/>
    <cellStyle name="Normal 41 2 3 2 2" xfId="14069" xr:uid="{00000000-0005-0000-0000-0000F9340000}"/>
    <cellStyle name="Normal 41 2 3 2 2 2" xfId="14070" xr:uid="{00000000-0005-0000-0000-0000FA340000}"/>
    <cellStyle name="Normal 41 2 3 2 3" xfId="14071" xr:uid="{00000000-0005-0000-0000-0000FB340000}"/>
    <cellStyle name="Normal 41 2 3 3" xfId="14072" xr:uid="{00000000-0005-0000-0000-0000FC340000}"/>
    <cellStyle name="Normal 41 2 3 3 2" xfId="14073" xr:uid="{00000000-0005-0000-0000-0000FD340000}"/>
    <cellStyle name="Normal 41 2 3 4" xfId="14074" xr:uid="{00000000-0005-0000-0000-0000FE340000}"/>
    <cellStyle name="Normal 41 2 4" xfId="14075" xr:uid="{00000000-0005-0000-0000-0000FF340000}"/>
    <cellStyle name="Normal 41 2 4 2" xfId="14076" xr:uid="{00000000-0005-0000-0000-000000350000}"/>
    <cellStyle name="Normal 41 2 4 2 2" xfId="14077" xr:uid="{00000000-0005-0000-0000-000001350000}"/>
    <cellStyle name="Normal 41 2 4 2 2 2" xfId="14078" xr:uid="{00000000-0005-0000-0000-000002350000}"/>
    <cellStyle name="Normal 41 2 4 2 3" xfId="14079" xr:uid="{00000000-0005-0000-0000-000003350000}"/>
    <cellStyle name="Normal 41 2 4 3" xfId="14080" xr:uid="{00000000-0005-0000-0000-000004350000}"/>
    <cellStyle name="Normal 41 2 4 3 2" xfId="14081" xr:uid="{00000000-0005-0000-0000-000005350000}"/>
    <cellStyle name="Normal 41 2 4 4" xfId="14082" xr:uid="{00000000-0005-0000-0000-000006350000}"/>
    <cellStyle name="Normal 41 2 5" xfId="14083" xr:uid="{00000000-0005-0000-0000-000007350000}"/>
    <cellStyle name="Normal 41 2 5 2" xfId="14084" xr:uid="{00000000-0005-0000-0000-000008350000}"/>
    <cellStyle name="Normal 41 2 5 2 2" xfId="14085" xr:uid="{00000000-0005-0000-0000-000009350000}"/>
    <cellStyle name="Normal 41 2 5 3" xfId="14086" xr:uid="{00000000-0005-0000-0000-00000A350000}"/>
    <cellStyle name="Normal 41 2 6" xfId="14087" xr:uid="{00000000-0005-0000-0000-00000B350000}"/>
    <cellStyle name="Normal 41 2 6 2" xfId="14088" xr:uid="{00000000-0005-0000-0000-00000C350000}"/>
    <cellStyle name="Normal 41 3" xfId="14089" xr:uid="{00000000-0005-0000-0000-00000D350000}"/>
    <cellStyle name="Normal 41 4" xfId="14090" xr:uid="{00000000-0005-0000-0000-00000E350000}"/>
    <cellStyle name="Normal 41 4 2" xfId="14091" xr:uid="{00000000-0005-0000-0000-00000F350000}"/>
    <cellStyle name="Normal 410" xfId="5224" xr:uid="{00000000-0005-0000-0000-000010350000}"/>
    <cellStyle name="Normal 411" xfId="5225" xr:uid="{00000000-0005-0000-0000-000011350000}"/>
    <cellStyle name="Normal 412" xfId="5226" xr:uid="{00000000-0005-0000-0000-000012350000}"/>
    <cellStyle name="Normal 413" xfId="5227" xr:uid="{00000000-0005-0000-0000-000013350000}"/>
    <cellStyle name="Normal 414" xfId="5228" xr:uid="{00000000-0005-0000-0000-000014350000}"/>
    <cellStyle name="Normal 415" xfId="5229" xr:uid="{00000000-0005-0000-0000-000015350000}"/>
    <cellStyle name="Normal 416" xfId="5230" xr:uid="{00000000-0005-0000-0000-000016350000}"/>
    <cellStyle name="Normal 417" xfId="5231" xr:uid="{00000000-0005-0000-0000-000017350000}"/>
    <cellStyle name="Normal 418" xfId="5232" xr:uid="{00000000-0005-0000-0000-000018350000}"/>
    <cellStyle name="Normal 419" xfId="5233" xr:uid="{00000000-0005-0000-0000-000019350000}"/>
    <cellStyle name="Normal 42" xfId="5234" xr:uid="{00000000-0005-0000-0000-00001A350000}"/>
    <cellStyle name="Normal 42 2" xfId="14092" xr:uid="{00000000-0005-0000-0000-00001B350000}"/>
    <cellStyle name="Normal 42 2 2" xfId="14093" xr:uid="{00000000-0005-0000-0000-00001C350000}"/>
    <cellStyle name="Normal 42 2 2 2" xfId="14094" xr:uid="{00000000-0005-0000-0000-00001D350000}"/>
    <cellStyle name="Normal 42 2 2 2 2" xfId="14095" xr:uid="{00000000-0005-0000-0000-00001E350000}"/>
    <cellStyle name="Normal 42 2 2 2 2 2" xfId="14096" xr:uid="{00000000-0005-0000-0000-00001F350000}"/>
    <cellStyle name="Normal 42 2 2 2 2 2 2" xfId="14097" xr:uid="{00000000-0005-0000-0000-000020350000}"/>
    <cellStyle name="Normal 42 2 2 2 2 3" xfId="14098" xr:uid="{00000000-0005-0000-0000-000021350000}"/>
    <cellStyle name="Normal 42 2 2 2 3" xfId="14099" xr:uid="{00000000-0005-0000-0000-000022350000}"/>
    <cellStyle name="Normal 42 2 2 2 3 2" xfId="14100" xr:uid="{00000000-0005-0000-0000-000023350000}"/>
    <cellStyle name="Normal 42 2 2 2 4" xfId="14101" xr:uid="{00000000-0005-0000-0000-000024350000}"/>
    <cellStyle name="Normal 42 2 2 3" xfId="14102" xr:uid="{00000000-0005-0000-0000-000025350000}"/>
    <cellStyle name="Normal 42 2 2 3 2" xfId="14103" xr:uid="{00000000-0005-0000-0000-000026350000}"/>
    <cellStyle name="Normal 42 2 2 3 2 2" xfId="14104" xr:uid="{00000000-0005-0000-0000-000027350000}"/>
    <cellStyle name="Normal 42 2 2 3 2 2 2" xfId="14105" xr:uid="{00000000-0005-0000-0000-000028350000}"/>
    <cellStyle name="Normal 42 2 2 3 2 3" xfId="14106" xr:uid="{00000000-0005-0000-0000-000029350000}"/>
    <cellStyle name="Normal 42 2 2 3 3" xfId="14107" xr:uid="{00000000-0005-0000-0000-00002A350000}"/>
    <cellStyle name="Normal 42 2 2 3 3 2" xfId="14108" xr:uid="{00000000-0005-0000-0000-00002B350000}"/>
    <cellStyle name="Normal 42 2 2 3 4" xfId="14109" xr:uid="{00000000-0005-0000-0000-00002C350000}"/>
    <cellStyle name="Normal 42 2 2 4" xfId="14110" xr:uid="{00000000-0005-0000-0000-00002D350000}"/>
    <cellStyle name="Normal 42 2 2 4 2" xfId="14111" xr:uid="{00000000-0005-0000-0000-00002E350000}"/>
    <cellStyle name="Normal 42 2 2 4 2 2" xfId="14112" xr:uid="{00000000-0005-0000-0000-00002F350000}"/>
    <cellStyle name="Normal 42 2 2 4 3" xfId="14113" xr:uid="{00000000-0005-0000-0000-000030350000}"/>
    <cellStyle name="Normal 42 2 2 5" xfId="14114" xr:uid="{00000000-0005-0000-0000-000031350000}"/>
    <cellStyle name="Normal 42 2 2 5 2" xfId="14115" xr:uid="{00000000-0005-0000-0000-000032350000}"/>
    <cellStyle name="Normal 42 2 2 6" xfId="14116" xr:uid="{00000000-0005-0000-0000-000033350000}"/>
    <cellStyle name="Normal 42 2 3" xfId="14117" xr:uid="{00000000-0005-0000-0000-000034350000}"/>
    <cellStyle name="Normal 42 2 3 2" xfId="14118" xr:uid="{00000000-0005-0000-0000-000035350000}"/>
    <cellStyle name="Normal 42 2 3 2 2" xfId="14119" xr:uid="{00000000-0005-0000-0000-000036350000}"/>
    <cellStyle name="Normal 42 2 3 2 2 2" xfId="14120" xr:uid="{00000000-0005-0000-0000-000037350000}"/>
    <cellStyle name="Normal 42 2 3 2 3" xfId="14121" xr:uid="{00000000-0005-0000-0000-000038350000}"/>
    <cellStyle name="Normal 42 2 3 3" xfId="14122" xr:uid="{00000000-0005-0000-0000-000039350000}"/>
    <cellStyle name="Normal 42 2 3 3 2" xfId="14123" xr:uid="{00000000-0005-0000-0000-00003A350000}"/>
    <cellStyle name="Normal 42 2 3 4" xfId="14124" xr:uid="{00000000-0005-0000-0000-00003B350000}"/>
    <cellStyle name="Normal 42 2 4" xfId="14125" xr:uid="{00000000-0005-0000-0000-00003C350000}"/>
    <cellStyle name="Normal 42 2 4 2" xfId="14126" xr:uid="{00000000-0005-0000-0000-00003D350000}"/>
    <cellStyle name="Normal 42 2 4 2 2" xfId="14127" xr:uid="{00000000-0005-0000-0000-00003E350000}"/>
    <cellStyle name="Normal 42 2 4 2 2 2" xfId="14128" xr:uid="{00000000-0005-0000-0000-00003F350000}"/>
    <cellStyle name="Normal 42 2 4 2 3" xfId="14129" xr:uid="{00000000-0005-0000-0000-000040350000}"/>
    <cellStyle name="Normal 42 2 4 3" xfId="14130" xr:uid="{00000000-0005-0000-0000-000041350000}"/>
    <cellStyle name="Normal 42 2 4 3 2" xfId="14131" xr:uid="{00000000-0005-0000-0000-000042350000}"/>
    <cellStyle name="Normal 42 2 4 4" xfId="14132" xr:uid="{00000000-0005-0000-0000-000043350000}"/>
    <cellStyle name="Normal 42 2 5" xfId="14133" xr:uid="{00000000-0005-0000-0000-000044350000}"/>
    <cellStyle name="Normal 42 2 5 2" xfId="14134" xr:uid="{00000000-0005-0000-0000-000045350000}"/>
    <cellStyle name="Normal 42 2 5 2 2" xfId="14135" xr:uid="{00000000-0005-0000-0000-000046350000}"/>
    <cellStyle name="Normal 42 2 5 3" xfId="14136" xr:uid="{00000000-0005-0000-0000-000047350000}"/>
    <cellStyle name="Normal 42 2 6" xfId="14137" xr:uid="{00000000-0005-0000-0000-000048350000}"/>
    <cellStyle name="Normal 42 2 6 2" xfId="14138" xr:uid="{00000000-0005-0000-0000-000049350000}"/>
    <cellStyle name="Normal 42 3" xfId="14139" xr:uid="{00000000-0005-0000-0000-00004A350000}"/>
    <cellStyle name="Normal 42 4" xfId="14140" xr:uid="{00000000-0005-0000-0000-00004B350000}"/>
    <cellStyle name="Normal 42 4 2" xfId="14141" xr:uid="{00000000-0005-0000-0000-00004C350000}"/>
    <cellStyle name="Normal 420" xfId="5235" xr:uid="{00000000-0005-0000-0000-00004D350000}"/>
    <cellStyle name="Normal 421" xfId="5236" xr:uid="{00000000-0005-0000-0000-00004E350000}"/>
    <cellStyle name="Normal 422" xfId="5237" xr:uid="{00000000-0005-0000-0000-00004F350000}"/>
    <cellStyle name="Normal 423" xfId="5238" xr:uid="{00000000-0005-0000-0000-000050350000}"/>
    <cellStyle name="Normal 424" xfId="5239" xr:uid="{00000000-0005-0000-0000-000051350000}"/>
    <cellStyle name="Normal 425" xfId="5240" xr:uid="{00000000-0005-0000-0000-000052350000}"/>
    <cellStyle name="Normal 426" xfId="5241" xr:uid="{00000000-0005-0000-0000-000053350000}"/>
    <cellStyle name="Normal 427" xfId="5242" xr:uid="{00000000-0005-0000-0000-000054350000}"/>
    <cellStyle name="Normal 428" xfId="5243" xr:uid="{00000000-0005-0000-0000-000055350000}"/>
    <cellStyle name="Normal 429" xfId="5244" xr:uid="{00000000-0005-0000-0000-000056350000}"/>
    <cellStyle name="Normal 43" xfId="5245" xr:uid="{00000000-0005-0000-0000-000057350000}"/>
    <cellStyle name="Normal 43 2" xfId="5246" xr:uid="{00000000-0005-0000-0000-000058350000}"/>
    <cellStyle name="Normal 43 2 2" xfId="14142" xr:uid="{00000000-0005-0000-0000-000059350000}"/>
    <cellStyle name="Normal 43 2 2 2" xfId="14143" xr:uid="{00000000-0005-0000-0000-00005A350000}"/>
    <cellStyle name="Normal 43 2 2 2 2" xfId="14144" xr:uid="{00000000-0005-0000-0000-00005B350000}"/>
    <cellStyle name="Normal 43 2 2 2 2 2" xfId="14145" xr:uid="{00000000-0005-0000-0000-00005C350000}"/>
    <cellStyle name="Normal 43 2 2 2 2 2 2" xfId="14146" xr:uid="{00000000-0005-0000-0000-00005D350000}"/>
    <cellStyle name="Normal 43 2 2 2 2 3" xfId="14147" xr:uid="{00000000-0005-0000-0000-00005E350000}"/>
    <cellStyle name="Normal 43 2 2 2 3" xfId="14148" xr:uid="{00000000-0005-0000-0000-00005F350000}"/>
    <cellStyle name="Normal 43 2 2 2 3 2" xfId="14149" xr:uid="{00000000-0005-0000-0000-000060350000}"/>
    <cellStyle name="Normal 43 2 2 2 4" xfId="14150" xr:uid="{00000000-0005-0000-0000-000061350000}"/>
    <cellStyle name="Normal 43 2 2 3" xfId="14151" xr:uid="{00000000-0005-0000-0000-000062350000}"/>
    <cellStyle name="Normal 43 2 2 3 2" xfId="14152" xr:uid="{00000000-0005-0000-0000-000063350000}"/>
    <cellStyle name="Normal 43 2 2 3 2 2" xfId="14153" xr:uid="{00000000-0005-0000-0000-000064350000}"/>
    <cellStyle name="Normal 43 2 2 3 2 2 2" xfId="14154" xr:uid="{00000000-0005-0000-0000-000065350000}"/>
    <cellStyle name="Normal 43 2 2 3 2 3" xfId="14155" xr:uid="{00000000-0005-0000-0000-000066350000}"/>
    <cellStyle name="Normal 43 2 2 3 3" xfId="14156" xr:uid="{00000000-0005-0000-0000-000067350000}"/>
    <cellStyle name="Normal 43 2 2 3 3 2" xfId="14157" xr:uid="{00000000-0005-0000-0000-000068350000}"/>
    <cellStyle name="Normal 43 2 2 3 4" xfId="14158" xr:uid="{00000000-0005-0000-0000-000069350000}"/>
    <cellStyle name="Normal 43 2 2 4" xfId="14159" xr:uid="{00000000-0005-0000-0000-00006A350000}"/>
    <cellStyle name="Normal 43 2 2 4 2" xfId="14160" xr:uid="{00000000-0005-0000-0000-00006B350000}"/>
    <cellStyle name="Normal 43 2 2 4 2 2" xfId="14161" xr:uid="{00000000-0005-0000-0000-00006C350000}"/>
    <cellStyle name="Normal 43 2 2 4 3" xfId="14162" xr:uid="{00000000-0005-0000-0000-00006D350000}"/>
    <cellStyle name="Normal 43 2 2 5" xfId="14163" xr:uid="{00000000-0005-0000-0000-00006E350000}"/>
    <cellStyle name="Normal 43 2 2 5 2" xfId="14164" xr:uid="{00000000-0005-0000-0000-00006F350000}"/>
    <cellStyle name="Normal 43 2 2 6" xfId="14165" xr:uid="{00000000-0005-0000-0000-000070350000}"/>
    <cellStyle name="Normal 43 2 3" xfId="14166" xr:uid="{00000000-0005-0000-0000-000071350000}"/>
    <cellStyle name="Normal 43 2 3 2" xfId="14167" xr:uid="{00000000-0005-0000-0000-000072350000}"/>
    <cellStyle name="Normal 43 2 3 2 2" xfId="14168" xr:uid="{00000000-0005-0000-0000-000073350000}"/>
    <cellStyle name="Normal 43 2 3 2 2 2" xfId="14169" xr:uid="{00000000-0005-0000-0000-000074350000}"/>
    <cellStyle name="Normal 43 2 3 2 3" xfId="14170" xr:uid="{00000000-0005-0000-0000-000075350000}"/>
    <cellStyle name="Normal 43 2 3 3" xfId="14171" xr:uid="{00000000-0005-0000-0000-000076350000}"/>
    <cellStyle name="Normal 43 2 3 3 2" xfId="14172" xr:uid="{00000000-0005-0000-0000-000077350000}"/>
    <cellStyle name="Normal 43 2 3 4" xfId="14173" xr:uid="{00000000-0005-0000-0000-000078350000}"/>
    <cellStyle name="Normal 43 2 4" xfId="14174" xr:uid="{00000000-0005-0000-0000-000079350000}"/>
    <cellStyle name="Normal 43 2 4 2" xfId="14175" xr:uid="{00000000-0005-0000-0000-00007A350000}"/>
    <cellStyle name="Normal 43 2 4 2 2" xfId="14176" xr:uid="{00000000-0005-0000-0000-00007B350000}"/>
    <cellStyle name="Normal 43 2 4 2 2 2" xfId="14177" xr:uid="{00000000-0005-0000-0000-00007C350000}"/>
    <cellStyle name="Normal 43 2 4 2 3" xfId="14178" xr:uid="{00000000-0005-0000-0000-00007D350000}"/>
    <cellStyle name="Normal 43 2 4 3" xfId="14179" xr:uid="{00000000-0005-0000-0000-00007E350000}"/>
    <cellStyle name="Normal 43 2 4 3 2" xfId="14180" xr:uid="{00000000-0005-0000-0000-00007F350000}"/>
    <cellStyle name="Normal 43 2 4 4" xfId="14181" xr:uid="{00000000-0005-0000-0000-000080350000}"/>
    <cellStyle name="Normal 43 2 5" xfId="14182" xr:uid="{00000000-0005-0000-0000-000081350000}"/>
    <cellStyle name="Normal 43 2 5 2" xfId="14183" xr:uid="{00000000-0005-0000-0000-000082350000}"/>
    <cellStyle name="Normal 43 2 5 2 2" xfId="14184" xr:uid="{00000000-0005-0000-0000-000083350000}"/>
    <cellStyle name="Normal 43 2 5 3" xfId="14185" xr:uid="{00000000-0005-0000-0000-000084350000}"/>
    <cellStyle name="Normal 43 2 6" xfId="14186" xr:uid="{00000000-0005-0000-0000-000085350000}"/>
    <cellStyle name="Normal 43 2 6 2" xfId="14187" xr:uid="{00000000-0005-0000-0000-000086350000}"/>
    <cellStyle name="Normal 43 3" xfId="14188" xr:uid="{00000000-0005-0000-0000-000087350000}"/>
    <cellStyle name="Normal 43 4" xfId="14189" xr:uid="{00000000-0005-0000-0000-000088350000}"/>
    <cellStyle name="Normal 43 4 2" xfId="14190" xr:uid="{00000000-0005-0000-0000-000089350000}"/>
    <cellStyle name="Normal 430" xfId="5247" xr:uid="{00000000-0005-0000-0000-00008A350000}"/>
    <cellStyle name="Normal 431" xfId="5248" xr:uid="{00000000-0005-0000-0000-00008B350000}"/>
    <cellStyle name="Normal 432" xfId="5249" xr:uid="{00000000-0005-0000-0000-00008C350000}"/>
    <cellStyle name="Normal 433" xfId="5250" xr:uid="{00000000-0005-0000-0000-00008D350000}"/>
    <cellStyle name="Normal 434" xfId="5251" xr:uid="{00000000-0005-0000-0000-00008E350000}"/>
    <cellStyle name="Normal 435" xfId="5252" xr:uid="{00000000-0005-0000-0000-00008F350000}"/>
    <cellStyle name="Normal 436" xfId="5253" xr:uid="{00000000-0005-0000-0000-000090350000}"/>
    <cellStyle name="Normal 437" xfId="5254" xr:uid="{00000000-0005-0000-0000-000091350000}"/>
    <cellStyle name="Normal 438" xfId="5255" xr:uid="{00000000-0005-0000-0000-000092350000}"/>
    <cellStyle name="Normal 439" xfId="5256" xr:uid="{00000000-0005-0000-0000-000093350000}"/>
    <cellStyle name="Normal 44" xfId="5257" xr:uid="{00000000-0005-0000-0000-000094350000}"/>
    <cellStyle name="Normal 44 2" xfId="14191" xr:uid="{00000000-0005-0000-0000-000095350000}"/>
    <cellStyle name="Normal 44 2 2" xfId="14192" xr:uid="{00000000-0005-0000-0000-000096350000}"/>
    <cellStyle name="Normal 44 3" xfId="14193" xr:uid="{00000000-0005-0000-0000-000097350000}"/>
    <cellStyle name="Normal 44 4" xfId="14194" xr:uid="{00000000-0005-0000-0000-000098350000}"/>
    <cellStyle name="Normal 44 4 2" xfId="14195" xr:uid="{00000000-0005-0000-0000-000099350000}"/>
    <cellStyle name="Normal 440" xfId="5258" xr:uid="{00000000-0005-0000-0000-00009A350000}"/>
    <cellStyle name="Normal 441" xfId="5259" xr:uid="{00000000-0005-0000-0000-00009B350000}"/>
    <cellStyle name="Normal 442" xfId="5260" xr:uid="{00000000-0005-0000-0000-00009C350000}"/>
    <cellStyle name="Normal 443" xfId="5261" xr:uid="{00000000-0005-0000-0000-00009D350000}"/>
    <cellStyle name="Normal 444" xfId="5262" xr:uid="{00000000-0005-0000-0000-00009E350000}"/>
    <cellStyle name="Normal 445" xfId="5263" xr:uid="{00000000-0005-0000-0000-00009F350000}"/>
    <cellStyle name="Normal 446" xfId="5264" xr:uid="{00000000-0005-0000-0000-0000A0350000}"/>
    <cellStyle name="Normal 447" xfId="5265" xr:uid="{00000000-0005-0000-0000-0000A1350000}"/>
    <cellStyle name="Normal 448" xfId="5266" xr:uid="{00000000-0005-0000-0000-0000A2350000}"/>
    <cellStyle name="Normal 449" xfId="5267" xr:uid="{00000000-0005-0000-0000-0000A3350000}"/>
    <cellStyle name="Normal 45" xfId="5268" xr:uid="{00000000-0005-0000-0000-0000A4350000}"/>
    <cellStyle name="Normal 45 2" xfId="14196" xr:uid="{00000000-0005-0000-0000-0000A5350000}"/>
    <cellStyle name="Normal 45 2 2" xfId="14197" xr:uid="{00000000-0005-0000-0000-0000A6350000}"/>
    <cellStyle name="Normal 45 2 2 2" xfId="14198" xr:uid="{00000000-0005-0000-0000-0000A7350000}"/>
    <cellStyle name="Normal 45 2 2 2 2" xfId="14199" xr:uid="{00000000-0005-0000-0000-0000A8350000}"/>
    <cellStyle name="Normal 45 2 2 2 2 2" xfId="14200" xr:uid="{00000000-0005-0000-0000-0000A9350000}"/>
    <cellStyle name="Normal 45 2 2 2 2 2 2" xfId="14201" xr:uid="{00000000-0005-0000-0000-0000AA350000}"/>
    <cellStyle name="Normal 45 2 2 2 2 3" xfId="14202" xr:uid="{00000000-0005-0000-0000-0000AB350000}"/>
    <cellStyle name="Normal 45 2 2 2 3" xfId="14203" xr:uid="{00000000-0005-0000-0000-0000AC350000}"/>
    <cellStyle name="Normal 45 2 2 2 3 2" xfId="14204" xr:uid="{00000000-0005-0000-0000-0000AD350000}"/>
    <cellStyle name="Normal 45 2 2 2 4" xfId="14205" xr:uid="{00000000-0005-0000-0000-0000AE350000}"/>
    <cellStyle name="Normal 45 2 2 3" xfId="14206" xr:uid="{00000000-0005-0000-0000-0000AF350000}"/>
    <cellStyle name="Normal 45 2 2 3 2" xfId="14207" xr:uid="{00000000-0005-0000-0000-0000B0350000}"/>
    <cellStyle name="Normal 45 2 2 3 2 2" xfId="14208" xr:uid="{00000000-0005-0000-0000-0000B1350000}"/>
    <cellStyle name="Normal 45 2 2 3 2 2 2" xfId="14209" xr:uid="{00000000-0005-0000-0000-0000B2350000}"/>
    <cellStyle name="Normal 45 2 2 3 2 3" xfId="14210" xr:uid="{00000000-0005-0000-0000-0000B3350000}"/>
    <cellStyle name="Normal 45 2 2 3 3" xfId="14211" xr:uid="{00000000-0005-0000-0000-0000B4350000}"/>
    <cellStyle name="Normal 45 2 2 3 3 2" xfId="14212" xr:uid="{00000000-0005-0000-0000-0000B5350000}"/>
    <cellStyle name="Normal 45 2 2 3 4" xfId="14213" xr:uid="{00000000-0005-0000-0000-0000B6350000}"/>
    <cellStyle name="Normal 45 2 2 4" xfId="14214" xr:uid="{00000000-0005-0000-0000-0000B7350000}"/>
    <cellStyle name="Normal 45 2 2 4 2" xfId="14215" xr:uid="{00000000-0005-0000-0000-0000B8350000}"/>
    <cellStyle name="Normal 45 2 2 4 2 2" xfId="14216" xr:uid="{00000000-0005-0000-0000-0000B9350000}"/>
    <cellStyle name="Normal 45 2 2 4 3" xfId="14217" xr:uid="{00000000-0005-0000-0000-0000BA350000}"/>
    <cellStyle name="Normal 45 2 2 5" xfId="14218" xr:uid="{00000000-0005-0000-0000-0000BB350000}"/>
    <cellStyle name="Normal 45 2 2 5 2" xfId="14219" xr:uid="{00000000-0005-0000-0000-0000BC350000}"/>
    <cellStyle name="Normal 45 2 2 6" xfId="14220" xr:uid="{00000000-0005-0000-0000-0000BD350000}"/>
    <cellStyle name="Normal 45 2 3" xfId="14221" xr:uid="{00000000-0005-0000-0000-0000BE350000}"/>
    <cellStyle name="Normal 45 2 3 2" xfId="14222" xr:uid="{00000000-0005-0000-0000-0000BF350000}"/>
    <cellStyle name="Normal 45 2 3 2 2" xfId="14223" xr:uid="{00000000-0005-0000-0000-0000C0350000}"/>
    <cellStyle name="Normal 45 2 3 2 2 2" xfId="14224" xr:uid="{00000000-0005-0000-0000-0000C1350000}"/>
    <cellStyle name="Normal 45 2 3 2 3" xfId="14225" xr:uid="{00000000-0005-0000-0000-0000C2350000}"/>
    <cellStyle name="Normal 45 2 3 3" xfId="14226" xr:uid="{00000000-0005-0000-0000-0000C3350000}"/>
    <cellStyle name="Normal 45 2 3 3 2" xfId="14227" xr:uid="{00000000-0005-0000-0000-0000C4350000}"/>
    <cellStyle name="Normal 45 2 3 4" xfId="14228" xr:uid="{00000000-0005-0000-0000-0000C5350000}"/>
    <cellStyle name="Normal 45 2 4" xfId="14229" xr:uid="{00000000-0005-0000-0000-0000C6350000}"/>
    <cellStyle name="Normal 45 2 4 2" xfId="14230" xr:uid="{00000000-0005-0000-0000-0000C7350000}"/>
    <cellStyle name="Normal 45 2 4 2 2" xfId="14231" xr:uid="{00000000-0005-0000-0000-0000C8350000}"/>
    <cellStyle name="Normal 45 2 4 2 2 2" xfId="14232" xr:uid="{00000000-0005-0000-0000-0000C9350000}"/>
    <cellStyle name="Normal 45 2 4 2 3" xfId="14233" xr:uid="{00000000-0005-0000-0000-0000CA350000}"/>
    <cellStyle name="Normal 45 2 4 3" xfId="14234" xr:uid="{00000000-0005-0000-0000-0000CB350000}"/>
    <cellStyle name="Normal 45 2 4 3 2" xfId="14235" xr:uid="{00000000-0005-0000-0000-0000CC350000}"/>
    <cellStyle name="Normal 45 2 4 4" xfId="14236" xr:uid="{00000000-0005-0000-0000-0000CD350000}"/>
    <cellStyle name="Normal 45 2 5" xfId="14237" xr:uid="{00000000-0005-0000-0000-0000CE350000}"/>
    <cellStyle name="Normal 45 2 5 2" xfId="14238" xr:uid="{00000000-0005-0000-0000-0000CF350000}"/>
    <cellStyle name="Normal 45 2 5 2 2" xfId="14239" xr:uid="{00000000-0005-0000-0000-0000D0350000}"/>
    <cellStyle name="Normal 45 2 5 3" xfId="14240" xr:uid="{00000000-0005-0000-0000-0000D1350000}"/>
    <cellStyle name="Normal 45 2 6" xfId="14241" xr:uid="{00000000-0005-0000-0000-0000D2350000}"/>
    <cellStyle name="Normal 45 2 6 2" xfId="14242" xr:uid="{00000000-0005-0000-0000-0000D3350000}"/>
    <cellStyle name="Normal 45 3" xfId="14243" xr:uid="{00000000-0005-0000-0000-0000D4350000}"/>
    <cellStyle name="Normal 45 4" xfId="14244" xr:uid="{00000000-0005-0000-0000-0000D5350000}"/>
    <cellStyle name="Normal 45 4 2" xfId="14245" xr:uid="{00000000-0005-0000-0000-0000D6350000}"/>
    <cellStyle name="Normal 450" xfId="5269" xr:uid="{00000000-0005-0000-0000-0000D7350000}"/>
    <cellStyle name="Normal 451" xfId="5270" xr:uid="{00000000-0005-0000-0000-0000D8350000}"/>
    <cellStyle name="Normal 452" xfId="5271" xr:uid="{00000000-0005-0000-0000-0000D9350000}"/>
    <cellStyle name="Normal 453" xfId="5272" xr:uid="{00000000-0005-0000-0000-0000DA350000}"/>
    <cellStyle name="Normal 454" xfId="5273" xr:uid="{00000000-0005-0000-0000-0000DB350000}"/>
    <cellStyle name="Normal 455" xfId="5274" xr:uid="{00000000-0005-0000-0000-0000DC350000}"/>
    <cellStyle name="Normal 456" xfId="5275" xr:uid="{00000000-0005-0000-0000-0000DD350000}"/>
    <cellStyle name="Normal 457" xfId="5276" xr:uid="{00000000-0005-0000-0000-0000DE350000}"/>
    <cellStyle name="Normal 458" xfId="5277" xr:uid="{00000000-0005-0000-0000-0000DF350000}"/>
    <cellStyle name="Normal 459" xfId="5278" xr:uid="{00000000-0005-0000-0000-0000E0350000}"/>
    <cellStyle name="Normal 46" xfId="5279" xr:uid="{00000000-0005-0000-0000-0000E1350000}"/>
    <cellStyle name="Normal 46 2" xfId="14246" xr:uid="{00000000-0005-0000-0000-0000E2350000}"/>
    <cellStyle name="Normal 46 3" xfId="14247" xr:uid="{00000000-0005-0000-0000-0000E3350000}"/>
    <cellStyle name="Normal 460" xfId="5280" xr:uid="{00000000-0005-0000-0000-0000E4350000}"/>
    <cellStyle name="Normal 461" xfId="5281" xr:uid="{00000000-0005-0000-0000-0000E5350000}"/>
    <cellStyle name="Normal 462" xfId="5282" xr:uid="{00000000-0005-0000-0000-0000E6350000}"/>
    <cellStyle name="Normal 463" xfId="5283" xr:uid="{00000000-0005-0000-0000-0000E7350000}"/>
    <cellStyle name="Normal 464" xfId="5284" xr:uid="{00000000-0005-0000-0000-0000E8350000}"/>
    <cellStyle name="Normal 465" xfId="5285" xr:uid="{00000000-0005-0000-0000-0000E9350000}"/>
    <cellStyle name="Normal 466" xfId="5286" xr:uid="{00000000-0005-0000-0000-0000EA350000}"/>
    <cellStyle name="Normal 467" xfId="5287" xr:uid="{00000000-0005-0000-0000-0000EB350000}"/>
    <cellStyle name="Normal 468" xfId="5288" xr:uid="{00000000-0005-0000-0000-0000EC350000}"/>
    <cellStyle name="Normal 469" xfId="5289" xr:uid="{00000000-0005-0000-0000-0000ED350000}"/>
    <cellStyle name="Normal 47" xfId="5290" xr:uid="{00000000-0005-0000-0000-0000EE350000}"/>
    <cellStyle name="Normal 47 2" xfId="14248" xr:uid="{00000000-0005-0000-0000-0000EF350000}"/>
    <cellStyle name="Normal 47 3" xfId="14249" xr:uid="{00000000-0005-0000-0000-0000F0350000}"/>
    <cellStyle name="Normal 470" xfId="5291" xr:uid="{00000000-0005-0000-0000-0000F1350000}"/>
    <cellStyle name="Normal 471" xfId="5292" xr:uid="{00000000-0005-0000-0000-0000F2350000}"/>
    <cellStyle name="Normal 472" xfId="5293" xr:uid="{00000000-0005-0000-0000-0000F3350000}"/>
    <cellStyle name="Normal 473" xfId="5294" xr:uid="{00000000-0005-0000-0000-0000F4350000}"/>
    <cellStyle name="Normal 474" xfId="5295" xr:uid="{00000000-0005-0000-0000-0000F5350000}"/>
    <cellStyle name="Normal 475" xfId="5296" xr:uid="{00000000-0005-0000-0000-0000F6350000}"/>
    <cellStyle name="Normal 476" xfId="5297" xr:uid="{00000000-0005-0000-0000-0000F7350000}"/>
    <cellStyle name="Normal 477" xfId="5298" xr:uid="{00000000-0005-0000-0000-0000F8350000}"/>
    <cellStyle name="Normal 478" xfId="5299" xr:uid="{00000000-0005-0000-0000-0000F9350000}"/>
    <cellStyle name="Normal 479" xfId="5300" xr:uid="{00000000-0005-0000-0000-0000FA350000}"/>
    <cellStyle name="Normal 48" xfId="5301" xr:uid="{00000000-0005-0000-0000-0000FB350000}"/>
    <cellStyle name="Normal 48 2" xfId="14250" xr:uid="{00000000-0005-0000-0000-0000FC350000}"/>
    <cellStyle name="Normal 48 3" xfId="14251" xr:uid="{00000000-0005-0000-0000-0000FD350000}"/>
    <cellStyle name="Normal 480" xfId="5302" xr:uid="{00000000-0005-0000-0000-0000FE350000}"/>
    <cellStyle name="Normal 481" xfId="5303" xr:uid="{00000000-0005-0000-0000-0000FF350000}"/>
    <cellStyle name="Normal 482" xfId="5304" xr:uid="{00000000-0005-0000-0000-000000360000}"/>
    <cellStyle name="Normal 483" xfId="5305" xr:uid="{00000000-0005-0000-0000-000001360000}"/>
    <cellStyle name="Normal 484" xfId="5306" xr:uid="{00000000-0005-0000-0000-000002360000}"/>
    <cellStyle name="Normal 485" xfId="5483" xr:uid="{00000000-0005-0000-0000-000003360000}"/>
    <cellStyle name="Normal 485 2" xfId="14252" xr:uid="{00000000-0005-0000-0000-000004360000}"/>
    <cellStyle name="Normal 486" xfId="8173" xr:uid="{00000000-0005-0000-0000-000005360000}"/>
    <cellStyle name="Normal 487" xfId="14253" xr:uid="{00000000-0005-0000-0000-000006360000}"/>
    <cellStyle name="Normal 488" xfId="14254" xr:uid="{00000000-0005-0000-0000-000007360000}"/>
    <cellStyle name="Normal 489" xfId="14255" xr:uid="{00000000-0005-0000-0000-000008360000}"/>
    <cellStyle name="Normal 49" xfId="5307" xr:uid="{00000000-0005-0000-0000-000009360000}"/>
    <cellStyle name="Normal 49 2" xfId="14256" xr:uid="{00000000-0005-0000-0000-00000A360000}"/>
    <cellStyle name="Normal 49 2 2" xfId="14257" xr:uid="{00000000-0005-0000-0000-00000B360000}"/>
    <cellStyle name="Normal 49 2 2 2" xfId="14258" xr:uid="{00000000-0005-0000-0000-00000C360000}"/>
    <cellStyle name="Normal 49 2 2 2 2" xfId="14259" xr:uid="{00000000-0005-0000-0000-00000D360000}"/>
    <cellStyle name="Normal 49 2 2 2 2 2" xfId="14260" xr:uid="{00000000-0005-0000-0000-00000E360000}"/>
    <cellStyle name="Normal 49 2 2 2 2 2 2" xfId="14261" xr:uid="{00000000-0005-0000-0000-00000F360000}"/>
    <cellStyle name="Normal 49 2 2 2 2 3" xfId="14262" xr:uid="{00000000-0005-0000-0000-000010360000}"/>
    <cellStyle name="Normal 49 2 2 2 3" xfId="14263" xr:uid="{00000000-0005-0000-0000-000011360000}"/>
    <cellStyle name="Normal 49 2 2 2 3 2" xfId="14264" xr:uid="{00000000-0005-0000-0000-000012360000}"/>
    <cellStyle name="Normal 49 2 2 2 4" xfId="14265" xr:uid="{00000000-0005-0000-0000-000013360000}"/>
    <cellStyle name="Normal 49 2 2 3" xfId="14266" xr:uid="{00000000-0005-0000-0000-000014360000}"/>
    <cellStyle name="Normal 49 2 2 3 2" xfId="14267" xr:uid="{00000000-0005-0000-0000-000015360000}"/>
    <cellStyle name="Normal 49 2 2 3 2 2" xfId="14268" xr:uid="{00000000-0005-0000-0000-000016360000}"/>
    <cellStyle name="Normal 49 2 2 3 2 2 2" xfId="14269" xr:uid="{00000000-0005-0000-0000-000017360000}"/>
    <cellStyle name="Normal 49 2 2 3 2 3" xfId="14270" xr:uid="{00000000-0005-0000-0000-000018360000}"/>
    <cellStyle name="Normal 49 2 2 3 3" xfId="14271" xr:uid="{00000000-0005-0000-0000-000019360000}"/>
    <cellStyle name="Normal 49 2 2 3 3 2" xfId="14272" xr:uid="{00000000-0005-0000-0000-00001A360000}"/>
    <cellStyle name="Normal 49 2 2 3 4" xfId="14273" xr:uid="{00000000-0005-0000-0000-00001B360000}"/>
    <cellStyle name="Normal 49 2 2 4" xfId="14274" xr:uid="{00000000-0005-0000-0000-00001C360000}"/>
    <cellStyle name="Normal 49 2 2 4 2" xfId="14275" xr:uid="{00000000-0005-0000-0000-00001D360000}"/>
    <cellStyle name="Normal 49 2 2 4 2 2" xfId="14276" xr:uid="{00000000-0005-0000-0000-00001E360000}"/>
    <cellStyle name="Normal 49 2 2 4 3" xfId="14277" xr:uid="{00000000-0005-0000-0000-00001F360000}"/>
    <cellStyle name="Normal 49 2 2 5" xfId="14278" xr:uid="{00000000-0005-0000-0000-000020360000}"/>
    <cellStyle name="Normal 49 2 2 5 2" xfId="14279" xr:uid="{00000000-0005-0000-0000-000021360000}"/>
    <cellStyle name="Normal 49 2 2 6" xfId="14280" xr:uid="{00000000-0005-0000-0000-000022360000}"/>
    <cellStyle name="Normal 49 2 3" xfId="14281" xr:uid="{00000000-0005-0000-0000-000023360000}"/>
    <cellStyle name="Normal 49 2 3 2" xfId="14282" xr:uid="{00000000-0005-0000-0000-000024360000}"/>
    <cellStyle name="Normal 49 2 3 2 2" xfId="14283" xr:uid="{00000000-0005-0000-0000-000025360000}"/>
    <cellStyle name="Normal 49 2 3 2 2 2" xfId="14284" xr:uid="{00000000-0005-0000-0000-000026360000}"/>
    <cellStyle name="Normal 49 2 3 2 3" xfId="14285" xr:uid="{00000000-0005-0000-0000-000027360000}"/>
    <cellStyle name="Normal 49 2 3 3" xfId="14286" xr:uid="{00000000-0005-0000-0000-000028360000}"/>
    <cellStyle name="Normal 49 2 3 3 2" xfId="14287" xr:uid="{00000000-0005-0000-0000-000029360000}"/>
    <cellStyle name="Normal 49 2 3 4" xfId="14288" xr:uid="{00000000-0005-0000-0000-00002A360000}"/>
    <cellStyle name="Normal 49 2 4" xfId="14289" xr:uid="{00000000-0005-0000-0000-00002B360000}"/>
    <cellStyle name="Normal 49 2 4 2" xfId="14290" xr:uid="{00000000-0005-0000-0000-00002C360000}"/>
    <cellStyle name="Normal 49 2 4 2 2" xfId="14291" xr:uid="{00000000-0005-0000-0000-00002D360000}"/>
    <cellStyle name="Normal 49 2 4 2 2 2" xfId="14292" xr:uid="{00000000-0005-0000-0000-00002E360000}"/>
    <cellStyle name="Normal 49 2 4 2 3" xfId="14293" xr:uid="{00000000-0005-0000-0000-00002F360000}"/>
    <cellStyle name="Normal 49 2 4 3" xfId="14294" xr:uid="{00000000-0005-0000-0000-000030360000}"/>
    <cellStyle name="Normal 49 2 4 3 2" xfId="14295" xr:uid="{00000000-0005-0000-0000-000031360000}"/>
    <cellStyle name="Normal 49 2 4 4" xfId="14296" xr:uid="{00000000-0005-0000-0000-000032360000}"/>
    <cellStyle name="Normal 49 2 5" xfId="14297" xr:uid="{00000000-0005-0000-0000-000033360000}"/>
    <cellStyle name="Normal 49 2 5 2" xfId="14298" xr:uid="{00000000-0005-0000-0000-000034360000}"/>
    <cellStyle name="Normal 49 2 5 2 2" xfId="14299" xr:uid="{00000000-0005-0000-0000-000035360000}"/>
    <cellStyle name="Normal 49 2 5 3" xfId="14300" xr:uid="{00000000-0005-0000-0000-000036360000}"/>
    <cellStyle name="Normal 49 2 6" xfId="14301" xr:uid="{00000000-0005-0000-0000-000037360000}"/>
    <cellStyle name="Normal 49 2 6 2" xfId="14302" xr:uid="{00000000-0005-0000-0000-000038360000}"/>
    <cellStyle name="Normal 49 3" xfId="14303" xr:uid="{00000000-0005-0000-0000-000039360000}"/>
    <cellStyle name="Normal 490" xfId="14304" xr:uid="{00000000-0005-0000-0000-00003A360000}"/>
    <cellStyle name="Normal 491" xfId="14305" xr:uid="{00000000-0005-0000-0000-00003B360000}"/>
    <cellStyle name="Normal 492" xfId="14306" xr:uid="{00000000-0005-0000-0000-00003C360000}"/>
    <cellStyle name="Normal 493" xfId="14307" xr:uid="{00000000-0005-0000-0000-00003D360000}"/>
    <cellStyle name="Normal 494" xfId="14308" xr:uid="{00000000-0005-0000-0000-00003E360000}"/>
    <cellStyle name="Normal 495" xfId="14309" xr:uid="{00000000-0005-0000-0000-00003F360000}"/>
    <cellStyle name="Normal 496" xfId="14310" xr:uid="{00000000-0005-0000-0000-000040360000}"/>
    <cellStyle name="Normal 497" xfId="14311" xr:uid="{00000000-0005-0000-0000-000041360000}"/>
    <cellStyle name="Normal 498" xfId="14312" xr:uid="{00000000-0005-0000-0000-000042360000}"/>
    <cellStyle name="Normal 499" xfId="14313" xr:uid="{00000000-0005-0000-0000-000043360000}"/>
    <cellStyle name="Normal 5" xfId="2430" xr:uid="{00000000-0005-0000-0000-000044360000}"/>
    <cellStyle name="Normal 5 10" xfId="14314" xr:uid="{00000000-0005-0000-0000-000045360000}"/>
    <cellStyle name="Normal 5 10 2" xfId="14315" xr:uid="{00000000-0005-0000-0000-000046360000}"/>
    <cellStyle name="Normal 5 10 2 2" xfId="14316" xr:uid="{00000000-0005-0000-0000-000047360000}"/>
    <cellStyle name="Normal 5 10 3" xfId="14317" xr:uid="{00000000-0005-0000-0000-000048360000}"/>
    <cellStyle name="Normal 5 11" xfId="14318" xr:uid="{00000000-0005-0000-0000-000049360000}"/>
    <cellStyle name="Normal 5 11 2" xfId="14319" xr:uid="{00000000-0005-0000-0000-00004A360000}"/>
    <cellStyle name="Normal 5 12" xfId="14320" xr:uid="{00000000-0005-0000-0000-00004B360000}"/>
    <cellStyle name="Normal 5 13" xfId="14321" xr:uid="{00000000-0005-0000-0000-00004C360000}"/>
    <cellStyle name="Normal 5 14" xfId="14322" xr:uid="{00000000-0005-0000-0000-00004D360000}"/>
    <cellStyle name="Normal 5 15" xfId="14323" xr:uid="{00000000-0005-0000-0000-00004E360000}"/>
    <cellStyle name="Normal 5 16" xfId="14324" xr:uid="{00000000-0005-0000-0000-00004F360000}"/>
    <cellStyle name="Normal 5 17" xfId="14325" xr:uid="{00000000-0005-0000-0000-000050360000}"/>
    <cellStyle name="Normal 5 18" xfId="14326" xr:uid="{00000000-0005-0000-0000-000051360000}"/>
    <cellStyle name="Normal 5 19" xfId="14327" xr:uid="{00000000-0005-0000-0000-000052360000}"/>
    <cellStyle name="Normal 5 2" xfId="5308" xr:uid="{00000000-0005-0000-0000-000053360000}"/>
    <cellStyle name="Normal 5 2 2" xfId="5309" xr:uid="{00000000-0005-0000-0000-000054360000}"/>
    <cellStyle name="Normal 5 2 2 2" xfId="8086" xr:uid="{00000000-0005-0000-0000-000055360000}"/>
    <cellStyle name="Normal 5 20" xfId="14328" xr:uid="{00000000-0005-0000-0000-000056360000}"/>
    <cellStyle name="Normal 5 21" xfId="14329" xr:uid="{00000000-0005-0000-0000-000057360000}"/>
    <cellStyle name="Normal 5 22" xfId="14330" xr:uid="{00000000-0005-0000-0000-000058360000}"/>
    <cellStyle name="Normal 5 23" xfId="14331" xr:uid="{00000000-0005-0000-0000-000059360000}"/>
    <cellStyle name="Normal 5 24" xfId="14332" xr:uid="{00000000-0005-0000-0000-00005A360000}"/>
    <cellStyle name="Normal 5 25" xfId="14333" xr:uid="{00000000-0005-0000-0000-00005B360000}"/>
    <cellStyle name="Normal 5 26" xfId="14334" xr:uid="{00000000-0005-0000-0000-00005C360000}"/>
    <cellStyle name="Normal 5 27" xfId="14335" xr:uid="{00000000-0005-0000-0000-00005D360000}"/>
    <cellStyle name="Normal 5 28" xfId="14336" xr:uid="{00000000-0005-0000-0000-00005E360000}"/>
    <cellStyle name="Normal 5 29" xfId="14337" xr:uid="{00000000-0005-0000-0000-00005F360000}"/>
    <cellStyle name="Normal 5 3" xfId="5310" xr:uid="{00000000-0005-0000-0000-000060360000}"/>
    <cellStyle name="Normal 5 3 2" xfId="14338" xr:uid="{00000000-0005-0000-0000-000061360000}"/>
    <cellStyle name="Normal 5 3 2 2" xfId="14339" xr:uid="{00000000-0005-0000-0000-000062360000}"/>
    <cellStyle name="Normal 5 3 2 2 2" xfId="14340" xr:uid="{00000000-0005-0000-0000-000063360000}"/>
    <cellStyle name="Normal 5 3 2 2 2 2" xfId="14341" xr:uid="{00000000-0005-0000-0000-000064360000}"/>
    <cellStyle name="Normal 5 3 2 2 2 2 2" xfId="14342" xr:uid="{00000000-0005-0000-0000-000065360000}"/>
    <cellStyle name="Normal 5 3 2 2 2 2 2 2" xfId="14343" xr:uid="{00000000-0005-0000-0000-000066360000}"/>
    <cellStyle name="Normal 5 3 2 2 2 2 2 2 2" xfId="14344" xr:uid="{00000000-0005-0000-0000-000067360000}"/>
    <cellStyle name="Normal 5 3 2 2 2 2 2 3" xfId="14345" xr:uid="{00000000-0005-0000-0000-000068360000}"/>
    <cellStyle name="Normal 5 3 2 2 2 2 3" xfId="14346" xr:uid="{00000000-0005-0000-0000-000069360000}"/>
    <cellStyle name="Normal 5 3 2 2 2 2 3 2" xfId="14347" xr:uid="{00000000-0005-0000-0000-00006A360000}"/>
    <cellStyle name="Normal 5 3 2 2 2 2 4" xfId="14348" xr:uid="{00000000-0005-0000-0000-00006B360000}"/>
    <cellStyle name="Normal 5 3 2 2 2 3" xfId="14349" xr:uid="{00000000-0005-0000-0000-00006C360000}"/>
    <cellStyle name="Normal 5 3 2 2 2 3 2" xfId="14350" xr:uid="{00000000-0005-0000-0000-00006D360000}"/>
    <cellStyle name="Normal 5 3 2 2 2 3 2 2" xfId="14351" xr:uid="{00000000-0005-0000-0000-00006E360000}"/>
    <cellStyle name="Normal 5 3 2 2 2 3 2 2 2" xfId="14352" xr:uid="{00000000-0005-0000-0000-00006F360000}"/>
    <cellStyle name="Normal 5 3 2 2 2 3 2 3" xfId="14353" xr:uid="{00000000-0005-0000-0000-000070360000}"/>
    <cellStyle name="Normal 5 3 2 2 2 3 3" xfId="14354" xr:uid="{00000000-0005-0000-0000-000071360000}"/>
    <cellStyle name="Normal 5 3 2 2 2 3 3 2" xfId="14355" xr:uid="{00000000-0005-0000-0000-000072360000}"/>
    <cellStyle name="Normal 5 3 2 2 2 3 4" xfId="14356" xr:uid="{00000000-0005-0000-0000-000073360000}"/>
    <cellStyle name="Normal 5 3 2 2 2 4" xfId="14357" xr:uid="{00000000-0005-0000-0000-000074360000}"/>
    <cellStyle name="Normal 5 3 2 2 2 4 2" xfId="14358" xr:uid="{00000000-0005-0000-0000-000075360000}"/>
    <cellStyle name="Normal 5 3 2 2 2 4 2 2" xfId="14359" xr:uid="{00000000-0005-0000-0000-000076360000}"/>
    <cellStyle name="Normal 5 3 2 2 2 4 3" xfId="14360" xr:uid="{00000000-0005-0000-0000-000077360000}"/>
    <cellStyle name="Normal 5 3 2 2 2 5" xfId="14361" xr:uid="{00000000-0005-0000-0000-000078360000}"/>
    <cellStyle name="Normal 5 3 2 2 2 5 2" xfId="14362" xr:uid="{00000000-0005-0000-0000-000079360000}"/>
    <cellStyle name="Normal 5 3 2 2 2 6" xfId="14363" xr:uid="{00000000-0005-0000-0000-00007A360000}"/>
    <cellStyle name="Normal 5 3 2 2 3" xfId="14364" xr:uid="{00000000-0005-0000-0000-00007B360000}"/>
    <cellStyle name="Normal 5 3 2 2 3 2" xfId="14365" xr:uid="{00000000-0005-0000-0000-00007C360000}"/>
    <cellStyle name="Normal 5 3 2 2 3 2 2" xfId="14366" xr:uid="{00000000-0005-0000-0000-00007D360000}"/>
    <cellStyle name="Normal 5 3 2 2 3 2 2 2" xfId="14367" xr:uid="{00000000-0005-0000-0000-00007E360000}"/>
    <cellStyle name="Normal 5 3 2 2 3 2 3" xfId="14368" xr:uid="{00000000-0005-0000-0000-00007F360000}"/>
    <cellStyle name="Normal 5 3 2 2 3 3" xfId="14369" xr:uid="{00000000-0005-0000-0000-000080360000}"/>
    <cellStyle name="Normal 5 3 2 2 3 3 2" xfId="14370" xr:uid="{00000000-0005-0000-0000-000081360000}"/>
    <cellStyle name="Normal 5 3 2 2 3 4" xfId="14371" xr:uid="{00000000-0005-0000-0000-000082360000}"/>
    <cellStyle name="Normal 5 3 2 2 4" xfId="14372" xr:uid="{00000000-0005-0000-0000-000083360000}"/>
    <cellStyle name="Normal 5 3 2 2 4 2" xfId="14373" xr:uid="{00000000-0005-0000-0000-000084360000}"/>
    <cellStyle name="Normal 5 3 2 2 4 2 2" xfId="14374" xr:uid="{00000000-0005-0000-0000-000085360000}"/>
    <cellStyle name="Normal 5 3 2 2 4 2 2 2" xfId="14375" xr:uid="{00000000-0005-0000-0000-000086360000}"/>
    <cellStyle name="Normal 5 3 2 2 4 2 3" xfId="14376" xr:uid="{00000000-0005-0000-0000-000087360000}"/>
    <cellStyle name="Normal 5 3 2 2 4 3" xfId="14377" xr:uid="{00000000-0005-0000-0000-000088360000}"/>
    <cellStyle name="Normal 5 3 2 2 4 3 2" xfId="14378" xr:uid="{00000000-0005-0000-0000-000089360000}"/>
    <cellStyle name="Normal 5 3 2 2 4 4" xfId="14379" xr:uid="{00000000-0005-0000-0000-00008A360000}"/>
    <cellStyle name="Normal 5 3 2 2 5" xfId="14380" xr:uid="{00000000-0005-0000-0000-00008B360000}"/>
    <cellStyle name="Normal 5 3 2 2 5 2" xfId="14381" xr:uid="{00000000-0005-0000-0000-00008C360000}"/>
    <cellStyle name="Normal 5 3 2 2 5 2 2" xfId="14382" xr:uid="{00000000-0005-0000-0000-00008D360000}"/>
    <cellStyle name="Normal 5 3 2 2 5 3" xfId="14383" xr:uid="{00000000-0005-0000-0000-00008E360000}"/>
    <cellStyle name="Normal 5 3 2 2 6" xfId="14384" xr:uid="{00000000-0005-0000-0000-00008F360000}"/>
    <cellStyle name="Normal 5 3 2 2 6 2" xfId="14385" xr:uid="{00000000-0005-0000-0000-000090360000}"/>
    <cellStyle name="Normal 5 3 2 2 7" xfId="14386" xr:uid="{00000000-0005-0000-0000-000091360000}"/>
    <cellStyle name="Normal 5 3 3" xfId="14387" xr:uid="{00000000-0005-0000-0000-000092360000}"/>
    <cellStyle name="Normal 5 3 3 2" xfId="14388" xr:uid="{00000000-0005-0000-0000-000093360000}"/>
    <cellStyle name="Normal 5 3 3 2 2" xfId="14389" xr:uid="{00000000-0005-0000-0000-000094360000}"/>
    <cellStyle name="Normal 5 3 3 2 2 2" xfId="14390" xr:uid="{00000000-0005-0000-0000-000095360000}"/>
    <cellStyle name="Normal 5 3 3 2 2 2 2" xfId="14391" xr:uid="{00000000-0005-0000-0000-000096360000}"/>
    <cellStyle name="Normal 5 3 3 2 2 2 2 2" xfId="14392" xr:uid="{00000000-0005-0000-0000-000097360000}"/>
    <cellStyle name="Normal 5 3 3 2 2 2 3" xfId="14393" xr:uid="{00000000-0005-0000-0000-000098360000}"/>
    <cellStyle name="Normal 5 3 3 2 2 3" xfId="14394" xr:uid="{00000000-0005-0000-0000-000099360000}"/>
    <cellStyle name="Normal 5 3 3 2 2 3 2" xfId="14395" xr:uid="{00000000-0005-0000-0000-00009A360000}"/>
    <cellStyle name="Normal 5 3 3 2 2 4" xfId="14396" xr:uid="{00000000-0005-0000-0000-00009B360000}"/>
    <cellStyle name="Normal 5 3 3 2 3" xfId="14397" xr:uid="{00000000-0005-0000-0000-00009C360000}"/>
    <cellStyle name="Normal 5 3 3 2 3 2" xfId="14398" xr:uid="{00000000-0005-0000-0000-00009D360000}"/>
    <cellStyle name="Normal 5 3 3 2 3 2 2" xfId="14399" xr:uid="{00000000-0005-0000-0000-00009E360000}"/>
    <cellStyle name="Normal 5 3 3 2 3 2 2 2" xfId="14400" xr:uid="{00000000-0005-0000-0000-00009F360000}"/>
    <cellStyle name="Normal 5 3 3 2 3 2 3" xfId="14401" xr:uid="{00000000-0005-0000-0000-0000A0360000}"/>
    <cellStyle name="Normal 5 3 3 2 3 3" xfId="14402" xr:uid="{00000000-0005-0000-0000-0000A1360000}"/>
    <cellStyle name="Normal 5 3 3 2 3 3 2" xfId="14403" xr:uid="{00000000-0005-0000-0000-0000A2360000}"/>
    <cellStyle name="Normal 5 3 3 2 3 4" xfId="14404" xr:uid="{00000000-0005-0000-0000-0000A3360000}"/>
    <cellStyle name="Normal 5 3 3 2 4" xfId="14405" xr:uid="{00000000-0005-0000-0000-0000A4360000}"/>
    <cellStyle name="Normal 5 3 3 2 4 2" xfId="14406" xr:uid="{00000000-0005-0000-0000-0000A5360000}"/>
    <cellStyle name="Normal 5 3 3 2 4 2 2" xfId="14407" xr:uid="{00000000-0005-0000-0000-0000A6360000}"/>
    <cellStyle name="Normal 5 3 3 2 4 3" xfId="14408" xr:uid="{00000000-0005-0000-0000-0000A7360000}"/>
    <cellStyle name="Normal 5 3 3 2 5" xfId="14409" xr:uid="{00000000-0005-0000-0000-0000A8360000}"/>
    <cellStyle name="Normal 5 3 3 2 5 2" xfId="14410" xr:uid="{00000000-0005-0000-0000-0000A9360000}"/>
    <cellStyle name="Normal 5 3 3 2 6" xfId="14411" xr:uid="{00000000-0005-0000-0000-0000AA360000}"/>
    <cellStyle name="Normal 5 3 3 3" xfId="14412" xr:uid="{00000000-0005-0000-0000-0000AB360000}"/>
    <cellStyle name="Normal 5 3 3 3 2" xfId="14413" xr:uid="{00000000-0005-0000-0000-0000AC360000}"/>
    <cellStyle name="Normal 5 3 3 3 2 2" xfId="14414" xr:uid="{00000000-0005-0000-0000-0000AD360000}"/>
    <cellStyle name="Normal 5 3 3 3 2 2 2" xfId="14415" xr:uid="{00000000-0005-0000-0000-0000AE360000}"/>
    <cellStyle name="Normal 5 3 3 3 2 3" xfId="14416" xr:uid="{00000000-0005-0000-0000-0000AF360000}"/>
    <cellStyle name="Normal 5 3 3 3 3" xfId="14417" xr:uid="{00000000-0005-0000-0000-0000B0360000}"/>
    <cellStyle name="Normal 5 3 3 3 3 2" xfId="14418" xr:uid="{00000000-0005-0000-0000-0000B1360000}"/>
    <cellStyle name="Normal 5 3 3 3 4" xfId="14419" xr:uid="{00000000-0005-0000-0000-0000B2360000}"/>
    <cellStyle name="Normal 5 3 3 4" xfId="14420" xr:uid="{00000000-0005-0000-0000-0000B3360000}"/>
    <cellStyle name="Normal 5 3 3 4 2" xfId="14421" xr:uid="{00000000-0005-0000-0000-0000B4360000}"/>
    <cellStyle name="Normal 5 3 3 4 2 2" xfId="14422" xr:uid="{00000000-0005-0000-0000-0000B5360000}"/>
    <cellStyle name="Normal 5 3 3 4 2 2 2" xfId="14423" xr:uid="{00000000-0005-0000-0000-0000B6360000}"/>
    <cellStyle name="Normal 5 3 3 4 2 3" xfId="14424" xr:uid="{00000000-0005-0000-0000-0000B7360000}"/>
    <cellStyle name="Normal 5 3 3 4 3" xfId="14425" xr:uid="{00000000-0005-0000-0000-0000B8360000}"/>
    <cellStyle name="Normal 5 3 3 4 3 2" xfId="14426" xr:uid="{00000000-0005-0000-0000-0000B9360000}"/>
    <cellStyle name="Normal 5 3 3 4 4" xfId="14427" xr:uid="{00000000-0005-0000-0000-0000BA360000}"/>
    <cellStyle name="Normal 5 3 3 5" xfId="14428" xr:uid="{00000000-0005-0000-0000-0000BB360000}"/>
    <cellStyle name="Normal 5 3 3 5 2" xfId="14429" xr:uid="{00000000-0005-0000-0000-0000BC360000}"/>
    <cellStyle name="Normal 5 3 3 5 2 2" xfId="14430" xr:uid="{00000000-0005-0000-0000-0000BD360000}"/>
    <cellStyle name="Normal 5 3 3 5 3" xfId="14431" xr:uid="{00000000-0005-0000-0000-0000BE360000}"/>
    <cellStyle name="Normal 5 3 3 6" xfId="14432" xr:uid="{00000000-0005-0000-0000-0000BF360000}"/>
    <cellStyle name="Normal 5 3 3 6 2" xfId="14433" xr:uid="{00000000-0005-0000-0000-0000C0360000}"/>
    <cellStyle name="Normal 5 3 3 7" xfId="14434" xr:uid="{00000000-0005-0000-0000-0000C1360000}"/>
    <cellStyle name="Normal 5 3 4" xfId="14435" xr:uid="{00000000-0005-0000-0000-0000C2360000}"/>
    <cellStyle name="Normal 5 3 4 2" xfId="14436" xr:uid="{00000000-0005-0000-0000-0000C3360000}"/>
    <cellStyle name="Normal 5 3 4 2 2" xfId="14437" xr:uid="{00000000-0005-0000-0000-0000C4360000}"/>
    <cellStyle name="Normal 5 3 4 2 2 2" xfId="14438" xr:uid="{00000000-0005-0000-0000-0000C5360000}"/>
    <cellStyle name="Normal 5 3 4 2 2 2 2" xfId="14439" xr:uid="{00000000-0005-0000-0000-0000C6360000}"/>
    <cellStyle name="Normal 5 3 4 2 2 3" xfId="14440" xr:uid="{00000000-0005-0000-0000-0000C7360000}"/>
    <cellStyle name="Normal 5 3 4 2 3" xfId="14441" xr:uid="{00000000-0005-0000-0000-0000C8360000}"/>
    <cellStyle name="Normal 5 3 4 2 3 2" xfId="14442" xr:uid="{00000000-0005-0000-0000-0000C9360000}"/>
    <cellStyle name="Normal 5 3 4 2 4" xfId="14443" xr:uid="{00000000-0005-0000-0000-0000CA360000}"/>
    <cellStyle name="Normal 5 3 4 3" xfId="14444" xr:uid="{00000000-0005-0000-0000-0000CB360000}"/>
    <cellStyle name="Normal 5 3 4 3 2" xfId="14445" xr:uid="{00000000-0005-0000-0000-0000CC360000}"/>
    <cellStyle name="Normal 5 3 4 3 2 2" xfId="14446" xr:uid="{00000000-0005-0000-0000-0000CD360000}"/>
    <cellStyle name="Normal 5 3 4 3 2 2 2" xfId="14447" xr:uid="{00000000-0005-0000-0000-0000CE360000}"/>
    <cellStyle name="Normal 5 3 4 3 2 3" xfId="14448" xr:uid="{00000000-0005-0000-0000-0000CF360000}"/>
    <cellStyle name="Normal 5 3 4 3 3" xfId="14449" xr:uid="{00000000-0005-0000-0000-0000D0360000}"/>
    <cellStyle name="Normal 5 3 4 3 3 2" xfId="14450" xr:uid="{00000000-0005-0000-0000-0000D1360000}"/>
    <cellStyle name="Normal 5 3 4 3 4" xfId="14451" xr:uid="{00000000-0005-0000-0000-0000D2360000}"/>
    <cellStyle name="Normal 5 3 4 4" xfId="14452" xr:uid="{00000000-0005-0000-0000-0000D3360000}"/>
    <cellStyle name="Normal 5 3 4 4 2" xfId="14453" xr:uid="{00000000-0005-0000-0000-0000D4360000}"/>
    <cellStyle name="Normal 5 3 4 4 2 2" xfId="14454" xr:uid="{00000000-0005-0000-0000-0000D5360000}"/>
    <cellStyle name="Normal 5 3 4 4 3" xfId="14455" xr:uid="{00000000-0005-0000-0000-0000D6360000}"/>
    <cellStyle name="Normal 5 3 4 5" xfId="14456" xr:uid="{00000000-0005-0000-0000-0000D7360000}"/>
    <cellStyle name="Normal 5 3 4 5 2" xfId="14457" xr:uid="{00000000-0005-0000-0000-0000D8360000}"/>
    <cellStyle name="Normal 5 3 4 6" xfId="14458" xr:uid="{00000000-0005-0000-0000-0000D9360000}"/>
    <cellStyle name="Normal 5 3 5" xfId="14459" xr:uid="{00000000-0005-0000-0000-0000DA360000}"/>
    <cellStyle name="Normal 5 3 5 2" xfId="14460" xr:uid="{00000000-0005-0000-0000-0000DB360000}"/>
    <cellStyle name="Normal 5 3 5 2 2" xfId="14461" xr:uid="{00000000-0005-0000-0000-0000DC360000}"/>
    <cellStyle name="Normal 5 3 5 2 2 2" xfId="14462" xr:uid="{00000000-0005-0000-0000-0000DD360000}"/>
    <cellStyle name="Normal 5 3 5 2 3" xfId="14463" xr:uid="{00000000-0005-0000-0000-0000DE360000}"/>
    <cellStyle name="Normal 5 3 5 3" xfId="14464" xr:uid="{00000000-0005-0000-0000-0000DF360000}"/>
    <cellStyle name="Normal 5 3 5 3 2" xfId="14465" xr:uid="{00000000-0005-0000-0000-0000E0360000}"/>
    <cellStyle name="Normal 5 3 5 4" xfId="14466" xr:uid="{00000000-0005-0000-0000-0000E1360000}"/>
    <cellStyle name="Normal 5 3 6" xfId="14467" xr:uid="{00000000-0005-0000-0000-0000E2360000}"/>
    <cellStyle name="Normal 5 3 6 2" xfId="14468" xr:uid="{00000000-0005-0000-0000-0000E3360000}"/>
    <cellStyle name="Normal 5 3 6 2 2" xfId="14469" xr:uid="{00000000-0005-0000-0000-0000E4360000}"/>
    <cellStyle name="Normal 5 3 6 2 2 2" xfId="14470" xr:uid="{00000000-0005-0000-0000-0000E5360000}"/>
    <cellStyle name="Normal 5 3 6 2 3" xfId="14471" xr:uid="{00000000-0005-0000-0000-0000E6360000}"/>
    <cellStyle name="Normal 5 3 6 3" xfId="14472" xr:uid="{00000000-0005-0000-0000-0000E7360000}"/>
    <cellStyle name="Normal 5 3 6 3 2" xfId="14473" xr:uid="{00000000-0005-0000-0000-0000E8360000}"/>
    <cellStyle name="Normal 5 3 6 4" xfId="14474" xr:uid="{00000000-0005-0000-0000-0000E9360000}"/>
    <cellStyle name="Normal 5 3 7" xfId="14475" xr:uid="{00000000-0005-0000-0000-0000EA360000}"/>
    <cellStyle name="Normal 5 3 7 2" xfId="14476" xr:uid="{00000000-0005-0000-0000-0000EB360000}"/>
    <cellStyle name="Normal 5 3 7 2 2" xfId="14477" xr:uid="{00000000-0005-0000-0000-0000EC360000}"/>
    <cellStyle name="Normal 5 3 7 3" xfId="14478" xr:uid="{00000000-0005-0000-0000-0000ED360000}"/>
    <cellStyle name="Normal 5 3 8" xfId="14479" xr:uid="{00000000-0005-0000-0000-0000EE360000}"/>
    <cellStyle name="Normal 5 3 8 2" xfId="14480" xr:uid="{00000000-0005-0000-0000-0000EF360000}"/>
    <cellStyle name="Normal 5 30" xfId="14481" xr:uid="{00000000-0005-0000-0000-0000F0360000}"/>
    <cellStyle name="Normal 5 31" xfId="14482" xr:uid="{00000000-0005-0000-0000-0000F1360000}"/>
    <cellStyle name="Normal 5 32" xfId="14483" xr:uid="{00000000-0005-0000-0000-0000F2360000}"/>
    <cellStyle name="Normal 5 33" xfId="14484" xr:uid="{00000000-0005-0000-0000-0000F3360000}"/>
    <cellStyle name="Normal 5 34" xfId="14485" xr:uid="{00000000-0005-0000-0000-0000F4360000}"/>
    <cellStyle name="Normal 5 34 2" xfId="14486" xr:uid="{00000000-0005-0000-0000-0000F5360000}"/>
    <cellStyle name="Normal 5 34 2 2" xfId="14487" xr:uid="{00000000-0005-0000-0000-0000F6360000}"/>
    <cellStyle name="Normal 5 34 2 2 2" xfId="14488" xr:uid="{00000000-0005-0000-0000-0000F7360000}"/>
    <cellStyle name="Normal 5 34 2 2 2 2" xfId="14489" xr:uid="{00000000-0005-0000-0000-0000F8360000}"/>
    <cellStyle name="Normal 5 34 2 2 2 2 2" xfId="14490" xr:uid="{00000000-0005-0000-0000-0000F9360000}"/>
    <cellStyle name="Normal 5 34 2 2 2 3" xfId="14491" xr:uid="{00000000-0005-0000-0000-0000FA360000}"/>
    <cellStyle name="Normal 5 34 2 2 3" xfId="14492" xr:uid="{00000000-0005-0000-0000-0000FB360000}"/>
    <cellStyle name="Normal 5 34 2 2 3 2" xfId="14493" xr:uid="{00000000-0005-0000-0000-0000FC360000}"/>
    <cellStyle name="Normal 5 34 2 2 4" xfId="14494" xr:uid="{00000000-0005-0000-0000-0000FD360000}"/>
    <cellStyle name="Normal 5 34 2 3" xfId="14495" xr:uid="{00000000-0005-0000-0000-0000FE360000}"/>
    <cellStyle name="Normal 5 34 2 3 2" xfId="14496" xr:uid="{00000000-0005-0000-0000-0000FF360000}"/>
    <cellStyle name="Normal 5 34 2 3 2 2" xfId="14497" xr:uid="{00000000-0005-0000-0000-000000370000}"/>
    <cellStyle name="Normal 5 34 2 3 2 2 2" xfId="14498" xr:uid="{00000000-0005-0000-0000-000001370000}"/>
    <cellStyle name="Normal 5 34 2 3 2 3" xfId="14499" xr:uid="{00000000-0005-0000-0000-000002370000}"/>
    <cellStyle name="Normal 5 34 2 3 3" xfId="14500" xr:uid="{00000000-0005-0000-0000-000003370000}"/>
    <cellStyle name="Normal 5 34 2 3 3 2" xfId="14501" xr:uid="{00000000-0005-0000-0000-000004370000}"/>
    <cellStyle name="Normal 5 34 2 3 4" xfId="14502" xr:uid="{00000000-0005-0000-0000-000005370000}"/>
    <cellStyle name="Normal 5 34 2 4" xfId="14503" xr:uid="{00000000-0005-0000-0000-000006370000}"/>
    <cellStyle name="Normal 5 34 2 4 2" xfId="14504" xr:uid="{00000000-0005-0000-0000-000007370000}"/>
    <cellStyle name="Normal 5 34 2 4 2 2" xfId="14505" xr:uid="{00000000-0005-0000-0000-000008370000}"/>
    <cellStyle name="Normal 5 34 2 4 3" xfId="14506" xr:uid="{00000000-0005-0000-0000-000009370000}"/>
    <cellStyle name="Normal 5 34 2 5" xfId="14507" xr:uid="{00000000-0005-0000-0000-00000A370000}"/>
    <cellStyle name="Normal 5 34 2 5 2" xfId="14508" xr:uid="{00000000-0005-0000-0000-00000B370000}"/>
    <cellStyle name="Normal 5 34 2 6" xfId="14509" xr:uid="{00000000-0005-0000-0000-00000C370000}"/>
    <cellStyle name="Normal 5 34 3" xfId="14510" xr:uid="{00000000-0005-0000-0000-00000D370000}"/>
    <cellStyle name="Normal 5 34 3 2" xfId="14511" xr:uid="{00000000-0005-0000-0000-00000E370000}"/>
    <cellStyle name="Normal 5 34 3 2 2" xfId="14512" xr:uid="{00000000-0005-0000-0000-00000F370000}"/>
    <cellStyle name="Normal 5 34 3 2 2 2" xfId="14513" xr:uid="{00000000-0005-0000-0000-000010370000}"/>
    <cellStyle name="Normal 5 34 3 2 3" xfId="14514" xr:uid="{00000000-0005-0000-0000-000011370000}"/>
    <cellStyle name="Normal 5 34 3 3" xfId="14515" xr:uid="{00000000-0005-0000-0000-000012370000}"/>
    <cellStyle name="Normal 5 34 3 3 2" xfId="14516" xr:uid="{00000000-0005-0000-0000-000013370000}"/>
    <cellStyle name="Normal 5 34 3 4" xfId="14517" xr:uid="{00000000-0005-0000-0000-000014370000}"/>
    <cellStyle name="Normal 5 34 4" xfId="14518" xr:uid="{00000000-0005-0000-0000-000015370000}"/>
    <cellStyle name="Normal 5 34 4 2" xfId="14519" xr:uid="{00000000-0005-0000-0000-000016370000}"/>
    <cellStyle name="Normal 5 34 4 2 2" xfId="14520" xr:uid="{00000000-0005-0000-0000-000017370000}"/>
    <cellStyle name="Normal 5 34 4 2 2 2" xfId="14521" xr:uid="{00000000-0005-0000-0000-000018370000}"/>
    <cellStyle name="Normal 5 34 4 2 3" xfId="14522" xr:uid="{00000000-0005-0000-0000-000019370000}"/>
    <cellStyle name="Normal 5 34 4 3" xfId="14523" xr:uid="{00000000-0005-0000-0000-00001A370000}"/>
    <cellStyle name="Normal 5 34 4 3 2" xfId="14524" xr:uid="{00000000-0005-0000-0000-00001B370000}"/>
    <cellStyle name="Normal 5 34 4 4" xfId="14525" xr:uid="{00000000-0005-0000-0000-00001C370000}"/>
    <cellStyle name="Normal 5 34 5" xfId="14526" xr:uid="{00000000-0005-0000-0000-00001D370000}"/>
    <cellStyle name="Normal 5 34 5 2" xfId="14527" xr:uid="{00000000-0005-0000-0000-00001E370000}"/>
    <cellStyle name="Normal 5 34 5 2 2" xfId="14528" xr:uid="{00000000-0005-0000-0000-00001F370000}"/>
    <cellStyle name="Normal 5 34 5 3" xfId="14529" xr:uid="{00000000-0005-0000-0000-000020370000}"/>
    <cellStyle name="Normal 5 34 6" xfId="14530" xr:uid="{00000000-0005-0000-0000-000021370000}"/>
    <cellStyle name="Normal 5 34 6 2" xfId="14531" xr:uid="{00000000-0005-0000-0000-000022370000}"/>
    <cellStyle name="Normal 5 34 7" xfId="14532" xr:uid="{00000000-0005-0000-0000-000023370000}"/>
    <cellStyle name="Normal 5 35" xfId="14533" xr:uid="{00000000-0005-0000-0000-000024370000}"/>
    <cellStyle name="Normal 5 36" xfId="14534" xr:uid="{00000000-0005-0000-0000-000025370000}"/>
    <cellStyle name="Normal 5 37" xfId="14535" xr:uid="{00000000-0005-0000-0000-000026370000}"/>
    <cellStyle name="Normal 5 39" xfId="19509" xr:uid="{7F483F88-BD11-430E-89E8-B308F7D23AC5}"/>
    <cellStyle name="Normal 5 4" xfId="5311" xr:uid="{00000000-0005-0000-0000-000027370000}"/>
    <cellStyle name="Normal 5 4 2" xfId="7429" xr:uid="{00000000-0005-0000-0000-000028370000}"/>
    <cellStyle name="Normal 5 4 2 2" xfId="14536" xr:uid="{00000000-0005-0000-0000-000029370000}"/>
    <cellStyle name="Normal 5 4 2 2 2" xfId="14537" xr:uid="{00000000-0005-0000-0000-00002A370000}"/>
    <cellStyle name="Normal 5 4 2 2 2 2" xfId="14538" xr:uid="{00000000-0005-0000-0000-00002B370000}"/>
    <cellStyle name="Normal 5 4 2 2 2 2 2" xfId="14539" xr:uid="{00000000-0005-0000-0000-00002C370000}"/>
    <cellStyle name="Normal 5 4 2 2 2 2 2 2" xfId="14540" xr:uid="{00000000-0005-0000-0000-00002D370000}"/>
    <cellStyle name="Normal 5 4 2 2 2 2 2 2 2" xfId="14541" xr:uid="{00000000-0005-0000-0000-00002E370000}"/>
    <cellStyle name="Normal 5 4 2 2 2 2 2 3" xfId="14542" xr:uid="{00000000-0005-0000-0000-00002F370000}"/>
    <cellStyle name="Normal 5 4 2 2 2 2 3" xfId="14543" xr:uid="{00000000-0005-0000-0000-000030370000}"/>
    <cellStyle name="Normal 5 4 2 2 2 2 3 2" xfId="14544" xr:uid="{00000000-0005-0000-0000-000031370000}"/>
    <cellStyle name="Normal 5 4 2 2 2 2 4" xfId="14545" xr:uid="{00000000-0005-0000-0000-000032370000}"/>
    <cellStyle name="Normal 5 4 2 2 2 3" xfId="14546" xr:uid="{00000000-0005-0000-0000-000033370000}"/>
    <cellStyle name="Normal 5 4 2 2 2 3 2" xfId="14547" xr:uid="{00000000-0005-0000-0000-000034370000}"/>
    <cellStyle name="Normal 5 4 2 2 2 3 2 2" xfId="14548" xr:uid="{00000000-0005-0000-0000-000035370000}"/>
    <cellStyle name="Normal 5 4 2 2 2 3 2 2 2" xfId="14549" xr:uid="{00000000-0005-0000-0000-000036370000}"/>
    <cellStyle name="Normal 5 4 2 2 2 3 2 3" xfId="14550" xr:uid="{00000000-0005-0000-0000-000037370000}"/>
    <cellStyle name="Normal 5 4 2 2 2 3 3" xfId="14551" xr:uid="{00000000-0005-0000-0000-000038370000}"/>
    <cellStyle name="Normal 5 4 2 2 2 3 3 2" xfId="14552" xr:uid="{00000000-0005-0000-0000-000039370000}"/>
    <cellStyle name="Normal 5 4 2 2 2 3 4" xfId="14553" xr:uid="{00000000-0005-0000-0000-00003A370000}"/>
    <cellStyle name="Normal 5 4 2 2 2 4" xfId="14554" xr:uid="{00000000-0005-0000-0000-00003B370000}"/>
    <cellStyle name="Normal 5 4 2 2 2 4 2" xfId="14555" xr:uid="{00000000-0005-0000-0000-00003C370000}"/>
    <cellStyle name="Normal 5 4 2 2 2 4 2 2" xfId="14556" xr:uid="{00000000-0005-0000-0000-00003D370000}"/>
    <cellStyle name="Normal 5 4 2 2 2 4 3" xfId="14557" xr:uid="{00000000-0005-0000-0000-00003E370000}"/>
    <cellStyle name="Normal 5 4 2 2 2 5" xfId="14558" xr:uid="{00000000-0005-0000-0000-00003F370000}"/>
    <cellStyle name="Normal 5 4 2 2 2 5 2" xfId="14559" xr:uid="{00000000-0005-0000-0000-000040370000}"/>
    <cellStyle name="Normal 5 4 2 2 2 6" xfId="14560" xr:uid="{00000000-0005-0000-0000-000041370000}"/>
    <cellStyle name="Normal 5 4 2 2 3" xfId="14561" xr:uid="{00000000-0005-0000-0000-000042370000}"/>
    <cellStyle name="Normal 5 4 2 2 3 2" xfId="14562" xr:uid="{00000000-0005-0000-0000-000043370000}"/>
    <cellStyle name="Normal 5 4 2 2 3 2 2" xfId="14563" xr:uid="{00000000-0005-0000-0000-000044370000}"/>
    <cellStyle name="Normal 5 4 2 2 3 2 2 2" xfId="14564" xr:uid="{00000000-0005-0000-0000-000045370000}"/>
    <cellStyle name="Normal 5 4 2 2 3 2 3" xfId="14565" xr:uid="{00000000-0005-0000-0000-000046370000}"/>
    <cellStyle name="Normal 5 4 2 2 3 3" xfId="14566" xr:uid="{00000000-0005-0000-0000-000047370000}"/>
    <cellStyle name="Normal 5 4 2 2 3 3 2" xfId="14567" xr:uid="{00000000-0005-0000-0000-000048370000}"/>
    <cellStyle name="Normal 5 4 2 2 3 4" xfId="14568" xr:uid="{00000000-0005-0000-0000-000049370000}"/>
    <cellStyle name="Normal 5 4 2 2 4" xfId="14569" xr:uid="{00000000-0005-0000-0000-00004A370000}"/>
    <cellStyle name="Normal 5 4 2 2 4 2" xfId="14570" xr:uid="{00000000-0005-0000-0000-00004B370000}"/>
    <cellStyle name="Normal 5 4 2 2 4 2 2" xfId="14571" xr:uid="{00000000-0005-0000-0000-00004C370000}"/>
    <cellStyle name="Normal 5 4 2 2 4 2 2 2" xfId="14572" xr:uid="{00000000-0005-0000-0000-00004D370000}"/>
    <cellStyle name="Normal 5 4 2 2 4 2 3" xfId="14573" xr:uid="{00000000-0005-0000-0000-00004E370000}"/>
    <cellStyle name="Normal 5 4 2 2 4 3" xfId="14574" xr:uid="{00000000-0005-0000-0000-00004F370000}"/>
    <cellStyle name="Normal 5 4 2 2 4 3 2" xfId="14575" xr:uid="{00000000-0005-0000-0000-000050370000}"/>
    <cellStyle name="Normal 5 4 2 2 4 4" xfId="14576" xr:uid="{00000000-0005-0000-0000-000051370000}"/>
    <cellStyle name="Normal 5 4 2 2 5" xfId="14577" xr:uid="{00000000-0005-0000-0000-000052370000}"/>
    <cellStyle name="Normal 5 4 2 2 5 2" xfId="14578" xr:uid="{00000000-0005-0000-0000-000053370000}"/>
    <cellStyle name="Normal 5 4 2 2 5 2 2" xfId="14579" xr:uid="{00000000-0005-0000-0000-000054370000}"/>
    <cellStyle name="Normal 5 4 2 2 5 3" xfId="14580" xr:uid="{00000000-0005-0000-0000-000055370000}"/>
    <cellStyle name="Normal 5 4 2 2 6" xfId="14581" xr:uid="{00000000-0005-0000-0000-000056370000}"/>
    <cellStyle name="Normal 5 4 2 2 6 2" xfId="14582" xr:uid="{00000000-0005-0000-0000-000057370000}"/>
    <cellStyle name="Normal 5 4 2 2 7" xfId="14583" xr:uid="{00000000-0005-0000-0000-000058370000}"/>
    <cellStyle name="Normal 5 4 2 3" xfId="14584" xr:uid="{00000000-0005-0000-0000-000059370000}"/>
    <cellStyle name="Normal 5 4 3" xfId="7430" xr:uid="{00000000-0005-0000-0000-00005A370000}"/>
    <cellStyle name="Normal 5 4 3 2" xfId="14585" xr:uid="{00000000-0005-0000-0000-00005B370000}"/>
    <cellStyle name="Normal 5 4 3 2 2" xfId="14586" xr:uid="{00000000-0005-0000-0000-00005C370000}"/>
    <cellStyle name="Normal 5 4 3 2 2 2" xfId="14587" xr:uid="{00000000-0005-0000-0000-00005D370000}"/>
    <cellStyle name="Normal 5 4 3 2 2 2 2" xfId="14588" xr:uid="{00000000-0005-0000-0000-00005E370000}"/>
    <cellStyle name="Normal 5 4 3 2 2 2 2 2" xfId="14589" xr:uid="{00000000-0005-0000-0000-00005F370000}"/>
    <cellStyle name="Normal 5 4 3 2 2 2 3" xfId="14590" xr:uid="{00000000-0005-0000-0000-000060370000}"/>
    <cellStyle name="Normal 5 4 3 2 2 3" xfId="14591" xr:uid="{00000000-0005-0000-0000-000061370000}"/>
    <cellStyle name="Normal 5 4 3 2 2 3 2" xfId="14592" xr:uid="{00000000-0005-0000-0000-000062370000}"/>
    <cellStyle name="Normal 5 4 3 2 2 4" xfId="14593" xr:uid="{00000000-0005-0000-0000-000063370000}"/>
    <cellStyle name="Normal 5 4 3 2 3" xfId="14594" xr:uid="{00000000-0005-0000-0000-000064370000}"/>
    <cellStyle name="Normal 5 4 3 2 3 2" xfId="14595" xr:uid="{00000000-0005-0000-0000-000065370000}"/>
    <cellStyle name="Normal 5 4 3 2 3 2 2" xfId="14596" xr:uid="{00000000-0005-0000-0000-000066370000}"/>
    <cellStyle name="Normal 5 4 3 2 3 2 2 2" xfId="14597" xr:uid="{00000000-0005-0000-0000-000067370000}"/>
    <cellStyle name="Normal 5 4 3 2 3 2 3" xfId="14598" xr:uid="{00000000-0005-0000-0000-000068370000}"/>
    <cellStyle name="Normal 5 4 3 2 3 3" xfId="14599" xr:uid="{00000000-0005-0000-0000-000069370000}"/>
    <cellStyle name="Normal 5 4 3 2 3 3 2" xfId="14600" xr:uid="{00000000-0005-0000-0000-00006A370000}"/>
    <cellStyle name="Normal 5 4 3 2 3 4" xfId="14601" xr:uid="{00000000-0005-0000-0000-00006B370000}"/>
    <cellStyle name="Normal 5 4 3 2 4" xfId="14602" xr:uid="{00000000-0005-0000-0000-00006C370000}"/>
    <cellStyle name="Normal 5 4 3 2 4 2" xfId="14603" xr:uid="{00000000-0005-0000-0000-00006D370000}"/>
    <cellStyle name="Normal 5 4 3 2 4 2 2" xfId="14604" xr:uid="{00000000-0005-0000-0000-00006E370000}"/>
    <cellStyle name="Normal 5 4 3 2 4 3" xfId="14605" xr:uid="{00000000-0005-0000-0000-00006F370000}"/>
    <cellStyle name="Normal 5 4 3 2 5" xfId="14606" xr:uid="{00000000-0005-0000-0000-000070370000}"/>
    <cellStyle name="Normal 5 4 3 2 5 2" xfId="14607" xr:uid="{00000000-0005-0000-0000-000071370000}"/>
    <cellStyle name="Normal 5 4 3 2 6" xfId="14608" xr:uid="{00000000-0005-0000-0000-000072370000}"/>
    <cellStyle name="Normal 5 4 3 3" xfId="14609" xr:uid="{00000000-0005-0000-0000-000073370000}"/>
    <cellStyle name="Normal 5 4 3 3 2" xfId="14610" xr:uid="{00000000-0005-0000-0000-000074370000}"/>
    <cellStyle name="Normal 5 4 3 3 2 2" xfId="14611" xr:uid="{00000000-0005-0000-0000-000075370000}"/>
    <cellStyle name="Normal 5 4 3 3 2 2 2" xfId="14612" xr:uid="{00000000-0005-0000-0000-000076370000}"/>
    <cellStyle name="Normal 5 4 3 3 2 3" xfId="14613" xr:uid="{00000000-0005-0000-0000-000077370000}"/>
    <cellStyle name="Normal 5 4 3 3 3" xfId="14614" xr:uid="{00000000-0005-0000-0000-000078370000}"/>
    <cellStyle name="Normal 5 4 3 3 3 2" xfId="14615" xr:uid="{00000000-0005-0000-0000-000079370000}"/>
    <cellStyle name="Normal 5 4 3 3 4" xfId="14616" xr:uid="{00000000-0005-0000-0000-00007A370000}"/>
    <cellStyle name="Normal 5 4 3 4" xfId="14617" xr:uid="{00000000-0005-0000-0000-00007B370000}"/>
    <cellStyle name="Normal 5 4 3 4 2" xfId="14618" xr:uid="{00000000-0005-0000-0000-00007C370000}"/>
    <cellStyle name="Normal 5 4 3 4 2 2" xfId="14619" xr:uid="{00000000-0005-0000-0000-00007D370000}"/>
    <cellStyle name="Normal 5 4 3 4 2 2 2" xfId="14620" xr:uid="{00000000-0005-0000-0000-00007E370000}"/>
    <cellStyle name="Normal 5 4 3 4 2 3" xfId="14621" xr:uid="{00000000-0005-0000-0000-00007F370000}"/>
    <cellStyle name="Normal 5 4 3 4 3" xfId="14622" xr:uid="{00000000-0005-0000-0000-000080370000}"/>
    <cellStyle name="Normal 5 4 3 4 3 2" xfId="14623" xr:uid="{00000000-0005-0000-0000-000081370000}"/>
    <cellStyle name="Normal 5 4 3 4 4" xfId="14624" xr:uid="{00000000-0005-0000-0000-000082370000}"/>
    <cellStyle name="Normal 5 4 3 5" xfId="14625" xr:uid="{00000000-0005-0000-0000-000083370000}"/>
    <cellStyle name="Normal 5 4 3 5 2" xfId="14626" xr:uid="{00000000-0005-0000-0000-000084370000}"/>
    <cellStyle name="Normal 5 4 3 5 2 2" xfId="14627" xr:uid="{00000000-0005-0000-0000-000085370000}"/>
    <cellStyle name="Normal 5 4 3 5 3" xfId="14628" xr:uid="{00000000-0005-0000-0000-000086370000}"/>
    <cellStyle name="Normal 5 4 3 6" xfId="14629" xr:uid="{00000000-0005-0000-0000-000087370000}"/>
    <cellStyle name="Normal 5 4 3 6 2" xfId="14630" xr:uid="{00000000-0005-0000-0000-000088370000}"/>
    <cellStyle name="Normal 5 4 3 7" xfId="14631" xr:uid="{00000000-0005-0000-0000-000089370000}"/>
    <cellStyle name="Normal 5 4 4" xfId="7431" xr:uid="{00000000-0005-0000-0000-00008A370000}"/>
    <cellStyle name="Normal 5 4 4 2" xfId="14632" xr:uid="{00000000-0005-0000-0000-00008B370000}"/>
    <cellStyle name="Normal 5 4 4 2 2" xfId="14633" xr:uid="{00000000-0005-0000-0000-00008C370000}"/>
    <cellStyle name="Normal 5 4 4 2 2 2" xfId="14634" xr:uid="{00000000-0005-0000-0000-00008D370000}"/>
    <cellStyle name="Normal 5 4 4 2 2 2 2" xfId="14635" xr:uid="{00000000-0005-0000-0000-00008E370000}"/>
    <cellStyle name="Normal 5 4 4 2 2 3" xfId="14636" xr:uid="{00000000-0005-0000-0000-00008F370000}"/>
    <cellStyle name="Normal 5 4 4 2 3" xfId="14637" xr:uid="{00000000-0005-0000-0000-000090370000}"/>
    <cellStyle name="Normal 5 4 4 2 3 2" xfId="14638" xr:uid="{00000000-0005-0000-0000-000091370000}"/>
    <cellStyle name="Normal 5 4 4 2 4" xfId="14639" xr:uid="{00000000-0005-0000-0000-000092370000}"/>
    <cellStyle name="Normal 5 4 4 3" xfId="14640" xr:uid="{00000000-0005-0000-0000-000093370000}"/>
    <cellStyle name="Normal 5 4 4 3 2" xfId="14641" xr:uid="{00000000-0005-0000-0000-000094370000}"/>
    <cellStyle name="Normal 5 4 4 3 2 2" xfId="14642" xr:uid="{00000000-0005-0000-0000-000095370000}"/>
    <cellStyle name="Normal 5 4 4 3 2 2 2" xfId="14643" xr:uid="{00000000-0005-0000-0000-000096370000}"/>
    <cellStyle name="Normal 5 4 4 3 2 3" xfId="14644" xr:uid="{00000000-0005-0000-0000-000097370000}"/>
    <cellStyle name="Normal 5 4 4 3 3" xfId="14645" xr:uid="{00000000-0005-0000-0000-000098370000}"/>
    <cellStyle name="Normal 5 4 4 3 3 2" xfId="14646" xr:uid="{00000000-0005-0000-0000-000099370000}"/>
    <cellStyle name="Normal 5 4 4 3 4" xfId="14647" xr:uid="{00000000-0005-0000-0000-00009A370000}"/>
    <cellStyle name="Normal 5 4 4 4" xfId="14648" xr:uid="{00000000-0005-0000-0000-00009B370000}"/>
    <cellStyle name="Normal 5 4 4 4 2" xfId="14649" xr:uid="{00000000-0005-0000-0000-00009C370000}"/>
    <cellStyle name="Normal 5 4 4 4 2 2" xfId="14650" xr:uid="{00000000-0005-0000-0000-00009D370000}"/>
    <cellStyle name="Normal 5 4 4 4 3" xfId="14651" xr:uid="{00000000-0005-0000-0000-00009E370000}"/>
    <cellStyle name="Normal 5 4 4 5" xfId="14652" xr:uid="{00000000-0005-0000-0000-00009F370000}"/>
    <cellStyle name="Normal 5 4 4 5 2" xfId="14653" xr:uid="{00000000-0005-0000-0000-0000A0370000}"/>
    <cellStyle name="Normal 5 4 4 6" xfId="14654" xr:uid="{00000000-0005-0000-0000-0000A1370000}"/>
    <cellStyle name="Normal 5 4 5" xfId="14655" xr:uid="{00000000-0005-0000-0000-0000A2370000}"/>
    <cellStyle name="Normal 5 4 5 2" xfId="14656" xr:uid="{00000000-0005-0000-0000-0000A3370000}"/>
    <cellStyle name="Normal 5 4 5 2 2" xfId="14657" xr:uid="{00000000-0005-0000-0000-0000A4370000}"/>
    <cellStyle name="Normal 5 4 5 2 2 2" xfId="14658" xr:uid="{00000000-0005-0000-0000-0000A5370000}"/>
    <cellStyle name="Normal 5 4 5 2 3" xfId="14659" xr:uid="{00000000-0005-0000-0000-0000A6370000}"/>
    <cellStyle name="Normal 5 4 5 3" xfId="14660" xr:uid="{00000000-0005-0000-0000-0000A7370000}"/>
    <cellStyle name="Normal 5 4 5 3 2" xfId="14661" xr:uid="{00000000-0005-0000-0000-0000A8370000}"/>
    <cellStyle name="Normal 5 4 5 4" xfId="14662" xr:uid="{00000000-0005-0000-0000-0000A9370000}"/>
    <cellStyle name="Normal 5 4 6" xfId="14663" xr:uid="{00000000-0005-0000-0000-0000AA370000}"/>
    <cellStyle name="Normal 5 4 6 2" xfId="14664" xr:uid="{00000000-0005-0000-0000-0000AB370000}"/>
    <cellStyle name="Normal 5 4 6 2 2" xfId="14665" xr:uid="{00000000-0005-0000-0000-0000AC370000}"/>
    <cellStyle name="Normal 5 4 6 2 2 2" xfId="14666" xr:uid="{00000000-0005-0000-0000-0000AD370000}"/>
    <cellStyle name="Normal 5 4 6 2 3" xfId="14667" xr:uid="{00000000-0005-0000-0000-0000AE370000}"/>
    <cellStyle name="Normal 5 4 6 3" xfId="14668" xr:uid="{00000000-0005-0000-0000-0000AF370000}"/>
    <cellStyle name="Normal 5 4 6 3 2" xfId="14669" xr:uid="{00000000-0005-0000-0000-0000B0370000}"/>
    <cellStyle name="Normal 5 4 6 4" xfId="14670" xr:uid="{00000000-0005-0000-0000-0000B1370000}"/>
    <cellStyle name="Normal 5 4 7" xfId="14671" xr:uid="{00000000-0005-0000-0000-0000B2370000}"/>
    <cellStyle name="Normal 5 4 7 2" xfId="14672" xr:uid="{00000000-0005-0000-0000-0000B3370000}"/>
    <cellStyle name="Normal 5 4 7 2 2" xfId="14673" xr:uid="{00000000-0005-0000-0000-0000B4370000}"/>
    <cellStyle name="Normal 5 4 7 3" xfId="14674" xr:uid="{00000000-0005-0000-0000-0000B5370000}"/>
    <cellStyle name="Normal 5 4 8" xfId="14675" xr:uid="{00000000-0005-0000-0000-0000B6370000}"/>
    <cellStyle name="Normal 5 4 8 2" xfId="14676" xr:uid="{00000000-0005-0000-0000-0000B7370000}"/>
    <cellStyle name="Normal 5 4 9" xfId="14677" xr:uid="{00000000-0005-0000-0000-0000B8370000}"/>
    <cellStyle name="Normal 5 5" xfId="5312" xr:uid="{00000000-0005-0000-0000-0000B9370000}"/>
    <cellStyle name="Normal 5 5 2" xfId="14678" xr:uid="{00000000-0005-0000-0000-0000BA370000}"/>
    <cellStyle name="Normal 5 5 2 2" xfId="14679" xr:uid="{00000000-0005-0000-0000-0000BB370000}"/>
    <cellStyle name="Normal 5 5 2 2 2" xfId="14680" xr:uid="{00000000-0005-0000-0000-0000BC370000}"/>
    <cellStyle name="Normal 5 5 2 2 2 2" xfId="14681" xr:uid="{00000000-0005-0000-0000-0000BD370000}"/>
    <cellStyle name="Normal 5 5 2 2 2 2 2" xfId="14682" xr:uid="{00000000-0005-0000-0000-0000BE370000}"/>
    <cellStyle name="Normal 5 5 2 2 2 2 2 2" xfId="14683" xr:uid="{00000000-0005-0000-0000-0000BF370000}"/>
    <cellStyle name="Normal 5 5 2 2 2 2 2 2 2" xfId="14684" xr:uid="{00000000-0005-0000-0000-0000C0370000}"/>
    <cellStyle name="Normal 5 5 2 2 2 2 2 3" xfId="14685" xr:uid="{00000000-0005-0000-0000-0000C1370000}"/>
    <cellStyle name="Normal 5 5 2 2 2 2 3" xfId="14686" xr:uid="{00000000-0005-0000-0000-0000C2370000}"/>
    <cellStyle name="Normal 5 5 2 2 2 2 3 2" xfId="14687" xr:uid="{00000000-0005-0000-0000-0000C3370000}"/>
    <cellStyle name="Normal 5 5 2 2 2 2 4" xfId="14688" xr:uid="{00000000-0005-0000-0000-0000C4370000}"/>
    <cellStyle name="Normal 5 5 2 2 2 3" xfId="14689" xr:uid="{00000000-0005-0000-0000-0000C5370000}"/>
    <cellStyle name="Normal 5 5 2 2 2 3 2" xfId="14690" xr:uid="{00000000-0005-0000-0000-0000C6370000}"/>
    <cellStyle name="Normal 5 5 2 2 2 3 2 2" xfId="14691" xr:uid="{00000000-0005-0000-0000-0000C7370000}"/>
    <cellStyle name="Normal 5 5 2 2 2 3 2 2 2" xfId="14692" xr:uid="{00000000-0005-0000-0000-0000C8370000}"/>
    <cellStyle name="Normal 5 5 2 2 2 3 2 3" xfId="14693" xr:uid="{00000000-0005-0000-0000-0000C9370000}"/>
    <cellStyle name="Normal 5 5 2 2 2 3 3" xfId="14694" xr:uid="{00000000-0005-0000-0000-0000CA370000}"/>
    <cellStyle name="Normal 5 5 2 2 2 3 3 2" xfId="14695" xr:uid="{00000000-0005-0000-0000-0000CB370000}"/>
    <cellStyle name="Normal 5 5 2 2 2 3 4" xfId="14696" xr:uid="{00000000-0005-0000-0000-0000CC370000}"/>
    <cellStyle name="Normal 5 5 2 2 2 4" xfId="14697" xr:uid="{00000000-0005-0000-0000-0000CD370000}"/>
    <cellStyle name="Normal 5 5 2 2 2 4 2" xfId="14698" xr:uid="{00000000-0005-0000-0000-0000CE370000}"/>
    <cellStyle name="Normal 5 5 2 2 2 4 2 2" xfId="14699" xr:uid="{00000000-0005-0000-0000-0000CF370000}"/>
    <cellStyle name="Normal 5 5 2 2 2 4 3" xfId="14700" xr:uid="{00000000-0005-0000-0000-0000D0370000}"/>
    <cellStyle name="Normal 5 5 2 2 2 5" xfId="14701" xr:uid="{00000000-0005-0000-0000-0000D1370000}"/>
    <cellStyle name="Normal 5 5 2 2 2 5 2" xfId="14702" xr:uid="{00000000-0005-0000-0000-0000D2370000}"/>
    <cellStyle name="Normal 5 5 2 2 2 6" xfId="14703" xr:uid="{00000000-0005-0000-0000-0000D3370000}"/>
    <cellStyle name="Normal 5 5 2 2 3" xfId="14704" xr:uid="{00000000-0005-0000-0000-0000D4370000}"/>
    <cellStyle name="Normal 5 5 2 2 3 2" xfId="14705" xr:uid="{00000000-0005-0000-0000-0000D5370000}"/>
    <cellStyle name="Normal 5 5 2 2 3 2 2" xfId="14706" xr:uid="{00000000-0005-0000-0000-0000D6370000}"/>
    <cellStyle name="Normal 5 5 2 2 3 2 2 2" xfId="14707" xr:uid="{00000000-0005-0000-0000-0000D7370000}"/>
    <cellStyle name="Normal 5 5 2 2 3 2 3" xfId="14708" xr:uid="{00000000-0005-0000-0000-0000D8370000}"/>
    <cellStyle name="Normal 5 5 2 2 3 3" xfId="14709" xr:uid="{00000000-0005-0000-0000-0000D9370000}"/>
    <cellStyle name="Normal 5 5 2 2 3 3 2" xfId="14710" xr:uid="{00000000-0005-0000-0000-0000DA370000}"/>
    <cellStyle name="Normal 5 5 2 2 3 4" xfId="14711" xr:uid="{00000000-0005-0000-0000-0000DB370000}"/>
    <cellStyle name="Normal 5 5 2 2 4" xfId="14712" xr:uid="{00000000-0005-0000-0000-0000DC370000}"/>
    <cellStyle name="Normal 5 5 2 2 4 2" xfId="14713" xr:uid="{00000000-0005-0000-0000-0000DD370000}"/>
    <cellStyle name="Normal 5 5 2 2 4 2 2" xfId="14714" xr:uid="{00000000-0005-0000-0000-0000DE370000}"/>
    <cellStyle name="Normal 5 5 2 2 4 2 2 2" xfId="14715" xr:uid="{00000000-0005-0000-0000-0000DF370000}"/>
    <cellStyle name="Normal 5 5 2 2 4 2 3" xfId="14716" xr:uid="{00000000-0005-0000-0000-0000E0370000}"/>
    <cellStyle name="Normal 5 5 2 2 4 3" xfId="14717" xr:uid="{00000000-0005-0000-0000-0000E1370000}"/>
    <cellStyle name="Normal 5 5 2 2 4 3 2" xfId="14718" xr:uid="{00000000-0005-0000-0000-0000E2370000}"/>
    <cellStyle name="Normal 5 5 2 2 4 4" xfId="14719" xr:uid="{00000000-0005-0000-0000-0000E3370000}"/>
    <cellStyle name="Normal 5 5 2 2 5" xfId="14720" xr:uid="{00000000-0005-0000-0000-0000E4370000}"/>
    <cellStyle name="Normal 5 5 2 2 5 2" xfId="14721" xr:uid="{00000000-0005-0000-0000-0000E5370000}"/>
    <cellStyle name="Normal 5 5 2 2 5 2 2" xfId="14722" xr:uid="{00000000-0005-0000-0000-0000E6370000}"/>
    <cellStyle name="Normal 5 5 2 2 5 3" xfId="14723" xr:uid="{00000000-0005-0000-0000-0000E7370000}"/>
    <cellStyle name="Normal 5 5 2 2 6" xfId="14724" xr:uid="{00000000-0005-0000-0000-0000E8370000}"/>
    <cellStyle name="Normal 5 5 2 2 6 2" xfId="14725" xr:uid="{00000000-0005-0000-0000-0000E9370000}"/>
    <cellStyle name="Normal 5 5 2 2 7" xfId="14726" xr:uid="{00000000-0005-0000-0000-0000EA370000}"/>
    <cellStyle name="Normal 5 5 3" xfId="14727" xr:uid="{00000000-0005-0000-0000-0000EB370000}"/>
    <cellStyle name="Normal 5 5 3 2" xfId="14728" xr:uid="{00000000-0005-0000-0000-0000EC370000}"/>
    <cellStyle name="Normal 5 5 3 2 2" xfId="14729" xr:uid="{00000000-0005-0000-0000-0000ED370000}"/>
    <cellStyle name="Normal 5 5 3 2 2 2" xfId="14730" xr:uid="{00000000-0005-0000-0000-0000EE370000}"/>
    <cellStyle name="Normal 5 5 3 2 2 2 2" xfId="14731" xr:uid="{00000000-0005-0000-0000-0000EF370000}"/>
    <cellStyle name="Normal 5 5 3 2 2 2 2 2" xfId="14732" xr:uid="{00000000-0005-0000-0000-0000F0370000}"/>
    <cellStyle name="Normal 5 5 3 2 2 2 3" xfId="14733" xr:uid="{00000000-0005-0000-0000-0000F1370000}"/>
    <cellStyle name="Normal 5 5 3 2 2 3" xfId="14734" xr:uid="{00000000-0005-0000-0000-0000F2370000}"/>
    <cellStyle name="Normal 5 5 3 2 2 3 2" xfId="14735" xr:uid="{00000000-0005-0000-0000-0000F3370000}"/>
    <cellStyle name="Normal 5 5 3 2 2 4" xfId="14736" xr:uid="{00000000-0005-0000-0000-0000F4370000}"/>
    <cellStyle name="Normal 5 5 3 2 3" xfId="14737" xr:uid="{00000000-0005-0000-0000-0000F5370000}"/>
    <cellStyle name="Normal 5 5 3 2 3 2" xfId="14738" xr:uid="{00000000-0005-0000-0000-0000F6370000}"/>
    <cellStyle name="Normal 5 5 3 2 3 2 2" xfId="14739" xr:uid="{00000000-0005-0000-0000-0000F7370000}"/>
    <cellStyle name="Normal 5 5 3 2 3 2 2 2" xfId="14740" xr:uid="{00000000-0005-0000-0000-0000F8370000}"/>
    <cellStyle name="Normal 5 5 3 2 3 2 3" xfId="14741" xr:uid="{00000000-0005-0000-0000-0000F9370000}"/>
    <cellStyle name="Normal 5 5 3 2 3 3" xfId="14742" xr:uid="{00000000-0005-0000-0000-0000FA370000}"/>
    <cellStyle name="Normal 5 5 3 2 3 3 2" xfId="14743" xr:uid="{00000000-0005-0000-0000-0000FB370000}"/>
    <cellStyle name="Normal 5 5 3 2 3 4" xfId="14744" xr:uid="{00000000-0005-0000-0000-0000FC370000}"/>
    <cellStyle name="Normal 5 5 3 2 4" xfId="14745" xr:uid="{00000000-0005-0000-0000-0000FD370000}"/>
    <cellStyle name="Normal 5 5 3 2 4 2" xfId="14746" xr:uid="{00000000-0005-0000-0000-0000FE370000}"/>
    <cellStyle name="Normal 5 5 3 2 4 2 2" xfId="14747" xr:uid="{00000000-0005-0000-0000-0000FF370000}"/>
    <cellStyle name="Normal 5 5 3 2 4 3" xfId="14748" xr:uid="{00000000-0005-0000-0000-000000380000}"/>
    <cellStyle name="Normal 5 5 3 2 5" xfId="14749" xr:uid="{00000000-0005-0000-0000-000001380000}"/>
    <cellStyle name="Normal 5 5 3 2 5 2" xfId="14750" xr:uid="{00000000-0005-0000-0000-000002380000}"/>
    <cellStyle name="Normal 5 5 3 2 6" xfId="14751" xr:uid="{00000000-0005-0000-0000-000003380000}"/>
    <cellStyle name="Normal 5 5 3 3" xfId="14752" xr:uid="{00000000-0005-0000-0000-000004380000}"/>
    <cellStyle name="Normal 5 5 3 3 2" xfId="14753" xr:uid="{00000000-0005-0000-0000-000005380000}"/>
    <cellStyle name="Normal 5 5 3 3 2 2" xfId="14754" xr:uid="{00000000-0005-0000-0000-000006380000}"/>
    <cellStyle name="Normal 5 5 3 3 2 2 2" xfId="14755" xr:uid="{00000000-0005-0000-0000-000007380000}"/>
    <cellStyle name="Normal 5 5 3 3 2 3" xfId="14756" xr:uid="{00000000-0005-0000-0000-000008380000}"/>
    <cellStyle name="Normal 5 5 3 3 3" xfId="14757" xr:uid="{00000000-0005-0000-0000-000009380000}"/>
    <cellStyle name="Normal 5 5 3 3 3 2" xfId="14758" xr:uid="{00000000-0005-0000-0000-00000A380000}"/>
    <cellStyle name="Normal 5 5 3 3 4" xfId="14759" xr:uid="{00000000-0005-0000-0000-00000B380000}"/>
    <cellStyle name="Normal 5 5 3 4" xfId="14760" xr:uid="{00000000-0005-0000-0000-00000C380000}"/>
    <cellStyle name="Normal 5 5 3 4 2" xfId="14761" xr:uid="{00000000-0005-0000-0000-00000D380000}"/>
    <cellStyle name="Normal 5 5 3 4 2 2" xfId="14762" xr:uid="{00000000-0005-0000-0000-00000E380000}"/>
    <cellStyle name="Normal 5 5 3 4 2 2 2" xfId="14763" xr:uid="{00000000-0005-0000-0000-00000F380000}"/>
    <cellStyle name="Normal 5 5 3 4 2 3" xfId="14764" xr:uid="{00000000-0005-0000-0000-000010380000}"/>
    <cellStyle name="Normal 5 5 3 4 3" xfId="14765" xr:uid="{00000000-0005-0000-0000-000011380000}"/>
    <cellStyle name="Normal 5 5 3 4 3 2" xfId="14766" xr:uid="{00000000-0005-0000-0000-000012380000}"/>
    <cellStyle name="Normal 5 5 3 4 4" xfId="14767" xr:uid="{00000000-0005-0000-0000-000013380000}"/>
    <cellStyle name="Normal 5 5 3 5" xfId="14768" xr:uid="{00000000-0005-0000-0000-000014380000}"/>
    <cellStyle name="Normal 5 5 3 5 2" xfId="14769" xr:uid="{00000000-0005-0000-0000-000015380000}"/>
    <cellStyle name="Normal 5 5 3 5 2 2" xfId="14770" xr:uid="{00000000-0005-0000-0000-000016380000}"/>
    <cellStyle name="Normal 5 5 3 5 3" xfId="14771" xr:uid="{00000000-0005-0000-0000-000017380000}"/>
    <cellStyle name="Normal 5 5 3 6" xfId="14772" xr:uid="{00000000-0005-0000-0000-000018380000}"/>
    <cellStyle name="Normal 5 5 3 6 2" xfId="14773" xr:uid="{00000000-0005-0000-0000-000019380000}"/>
    <cellStyle name="Normal 5 5 4" xfId="14774" xr:uid="{00000000-0005-0000-0000-00001A380000}"/>
    <cellStyle name="Normal 5 5 4 2" xfId="14775" xr:uid="{00000000-0005-0000-0000-00001B380000}"/>
    <cellStyle name="Normal 5 5 4 2 2" xfId="14776" xr:uid="{00000000-0005-0000-0000-00001C380000}"/>
    <cellStyle name="Normal 5 5 4 2 2 2" xfId="14777" xr:uid="{00000000-0005-0000-0000-00001D380000}"/>
    <cellStyle name="Normal 5 5 4 2 2 2 2" xfId="14778" xr:uid="{00000000-0005-0000-0000-00001E380000}"/>
    <cellStyle name="Normal 5 5 4 2 2 3" xfId="14779" xr:uid="{00000000-0005-0000-0000-00001F380000}"/>
    <cellStyle name="Normal 5 5 4 2 3" xfId="14780" xr:uid="{00000000-0005-0000-0000-000020380000}"/>
    <cellStyle name="Normal 5 5 4 2 3 2" xfId="14781" xr:uid="{00000000-0005-0000-0000-000021380000}"/>
    <cellStyle name="Normal 5 5 4 2 4" xfId="14782" xr:uid="{00000000-0005-0000-0000-000022380000}"/>
    <cellStyle name="Normal 5 5 4 3" xfId="14783" xr:uid="{00000000-0005-0000-0000-000023380000}"/>
    <cellStyle name="Normal 5 5 4 3 2" xfId="14784" xr:uid="{00000000-0005-0000-0000-000024380000}"/>
    <cellStyle name="Normal 5 5 4 3 2 2" xfId="14785" xr:uid="{00000000-0005-0000-0000-000025380000}"/>
    <cellStyle name="Normal 5 5 4 3 2 2 2" xfId="14786" xr:uid="{00000000-0005-0000-0000-000026380000}"/>
    <cellStyle name="Normal 5 5 4 3 2 3" xfId="14787" xr:uid="{00000000-0005-0000-0000-000027380000}"/>
    <cellStyle name="Normal 5 5 4 3 3" xfId="14788" xr:uid="{00000000-0005-0000-0000-000028380000}"/>
    <cellStyle name="Normal 5 5 4 3 3 2" xfId="14789" xr:uid="{00000000-0005-0000-0000-000029380000}"/>
    <cellStyle name="Normal 5 5 4 3 4" xfId="14790" xr:uid="{00000000-0005-0000-0000-00002A380000}"/>
    <cellStyle name="Normal 5 5 4 4" xfId="14791" xr:uid="{00000000-0005-0000-0000-00002B380000}"/>
    <cellStyle name="Normal 5 5 4 4 2" xfId="14792" xr:uid="{00000000-0005-0000-0000-00002C380000}"/>
    <cellStyle name="Normal 5 5 4 4 2 2" xfId="14793" xr:uid="{00000000-0005-0000-0000-00002D380000}"/>
    <cellStyle name="Normal 5 5 4 4 3" xfId="14794" xr:uid="{00000000-0005-0000-0000-00002E380000}"/>
    <cellStyle name="Normal 5 5 4 5" xfId="14795" xr:uid="{00000000-0005-0000-0000-00002F380000}"/>
    <cellStyle name="Normal 5 5 4 5 2" xfId="14796" xr:uid="{00000000-0005-0000-0000-000030380000}"/>
    <cellStyle name="Normal 5 5 4 6" xfId="14797" xr:uid="{00000000-0005-0000-0000-000031380000}"/>
    <cellStyle name="Normal 5 5 5" xfId="14798" xr:uid="{00000000-0005-0000-0000-000032380000}"/>
    <cellStyle name="Normal 5 5 5 2" xfId="14799" xr:uid="{00000000-0005-0000-0000-000033380000}"/>
    <cellStyle name="Normal 5 5 5 2 2" xfId="14800" xr:uid="{00000000-0005-0000-0000-000034380000}"/>
    <cellStyle name="Normal 5 5 5 2 2 2" xfId="14801" xr:uid="{00000000-0005-0000-0000-000035380000}"/>
    <cellStyle name="Normal 5 5 5 2 3" xfId="14802" xr:uid="{00000000-0005-0000-0000-000036380000}"/>
    <cellStyle name="Normal 5 5 5 3" xfId="14803" xr:uid="{00000000-0005-0000-0000-000037380000}"/>
    <cellStyle name="Normal 5 5 5 3 2" xfId="14804" xr:uid="{00000000-0005-0000-0000-000038380000}"/>
    <cellStyle name="Normal 5 5 5 4" xfId="14805" xr:uid="{00000000-0005-0000-0000-000039380000}"/>
    <cellStyle name="Normal 5 5 6" xfId="14806" xr:uid="{00000000-0005-0000-0000-00003A380000}"/>
    <cellStyle name="Normal 5 5 6 2" xfId="14807" xr:uid="{00000000-0005-0000-0000-00003B380000}"/>
    <cellStyle name="Normal 5 5 6 2 2" xfId="14808" xr:uid="{00000000-0005-0000-0000-00003C380000}"/>
    <cellStyle name="Normal 5 5 6 2 2 2" xfId="14809" xr:uid="{00000000-0005-0000-0000-00003D380000}"/>
    <cellStyle name="Normal 5 5 6 2 3" xfId="14810" xr:uid="{00000000-0005-0000-0000-00003E380000}"/>
    <cellStyle name="Normal 5 5 6 3" xfId="14811" xr:uid="{00000000-0005-0000-0000-00003F380000}"/>
    <cellStyle name="Normal 5 5 6 3 2" xfId="14812" xr:uid="{00000000-0005-0000-0000-000040380000}"/>
    <cellStyle name="Normal 5 5 6 4" xfId="14813" xr:uid="{00000000-0005-0000-0000-000041380000}"/>
    <cellStyle name="Normal 5 5 7" xfId="14814" xr:uid="{00000000-0005-0000-0000-000042380000}"/>
    <cellStyle name="Normal 5 5 7 2" xfId="14815" xr:uid="{00000000-0005-0000-0000-000043380000}"/>
    <cellStyle name="Normal 5 5 7 2 2" xfId="14816" xr:uid="{00000000-0005-0000-0000-000044380000}"/>
    <cellStyle name="Normal 5 5 7 3" xfId="14817" xr:uid="{00000000-0005-0000-0000-000045380000}"/>
    <cellStyle name="Normal 5 5 8" xfId="14818" xr:uid="{00000000-0005-0000-0000-000046380000}"/>
    <cellStyle name="Normal 5 5 8 2" xfId="14819" xr:uid="{00000000-0005-0000-0000-000047380000}"/>
    <cellStyle name="Normal 5 6" xfId="5313" xr:uid="{00000000-0005-0000-0000-000048380000}"/>
    <cellStyle name="Normal 5 6 2" xfId="14820" xr:uid="{00000000-0005-0000-0000-000049380000}"/>
    <cellStyle name="Normal 5 6 2 2" xfId="14821" xr:uid="{00000000-0005-0000-0000-00004A380000}"/>
    <cellStyle name="Normal 5 6 2 2 2" xfId="14822" xr:uid="{00000000-0005-0000-0000-00004B380000}"/>
    <cellStyle name="Normal 5 6 2 2 2 2" xfId="14823" xr:uid="{00000000-0005-0000-0000-00004C380000}"/>
    <cellStyle name="Normal 5 6 2 2 2 2 2" xfId="14824" xr:uid="{00000000-0005-0000-0000-00004D380000}"/>
    <cellStyle name="Normal 5 6 2 2 2 2 2 2" xfId="14825" xr:uid="{00000000-0005-0000-0000-00004E380000}"/>
    <cellStyle name="Normal 5 6 2 2 2 2 2 2 2" xfId="14826" xr:uid="{00000000-0005-0000-0000-00004F380000}"/>
    <cellStyle name="Normal 5 6 2 2 2 2 2 3" xfId="14827" xr:uid="{00000000-0005-0000-0000-000050380000}"/>
    <cellStyle name="Normal 5 6 2 2 2 2 3" xfId="14828" xr:uid="{00000000-0005-0000-0000-000051380000}"/>
    <cellStyle name="Normal 5 6 2 2 2 2 3 2" xfId="14829" xr:uid="{00000000-0005-0000-0000-000052380000}"/>
    <cellStyle name="Normal 5 6 2 2 2 2 4" xfId="14830" xr:uid="{00000000-0005-0000-0000-000053380000}"/>
    <cellStyle name="Normal 5 6 2 2 2 3" xfId="14831" xr:uid="{00000000-0005-0000-0000-000054380000}"/>
    <cellStyle name="Normal 5 6 2 2 2 3 2" xfId="14832" xr:uid="{00000000-0005-0000-0000-000055380000}"/>
    <cellStyle name="Normal 5 6 2 2 2 3 2 2" xfId="14833" xr:uid="{00000000-0005-0000-0000-000056380000}"/>
    <cellStyle name="Normal 5 6 2 2 2 3 2 2 2" xfId="14834" xr:uid="{00000000-0005-0000-0000-000057380000}"/>
    <cellStyle name="Normal 5 6 2 2 2 3 2 3" xfId="14835" xr:uid="{00000000-0005-0000-0000-000058380000}"/>
    <cellStyle name="Normal 5 6 2 2 2 3 3" xfId="14836" xr:uid="{00000000-0005-0000-0000-000059380000}"/>
    <cellStyle name="Normal 5 6 2 2 2 3 3 2" xfId="14837" xr:uid="{00000000-0005-0000-0000-00005A380000}"/>
    <cellStyle name="Normal 5 6 2 2 2 3 4" xfId="14838" xr:uid="{00000000-0005-0000-0000-00005B380000}"/>
    <cellStyle name="Normal 5 6 2 2 2 4" xfId="14839" xr:uid="{00000000-0005-0000-0000-00005C380000}"/>
    <cellStyle name="Normal 5 6 2 2 2 4 2" xfId="14840" xr:uid="{00000000-0005-0000-0000-00005D380000}"/>
    <cellStyle name="Normal 5 6 2 2 2 4 2 2" xfId="14841" xr:uid="{00000000-0005-0000-0000-00005E380000}"/>
    <cellStyle name="Normal 5 6 2 2 2 4 3" xfId="14842" xr:uid="{00000000-0005-0000-0000-00005F380000}"/>
    <cellStyle name="Normal 5 6 2 2 2 5" xfId="14843" xr:uid="{00000000-0005-0000-0000-000060380000}"/>
    <cellStyle name="Normal 5 6 2 2 2 5 2" xfId="14844" xr:uid="{00000000-0005-0000-0000-000061380000}"/>
    <cellStyle name="Normal 5 6 2 2 2 6" xfId="14845" xr:uid="{00000000-0005-0000-0000-000062380000}"/>
    <cellStyle name="Normal 5 6 2 2 3" xfId="14846" xr:uid="{00000000-0005-0000-0000-000063380000}"/>
    <cellStyle name="Normal 5 6 2 2 3 2" xfId="14847" xr:uid="{00000000-0005-0000-0000-000064380000}"/>
    <cellStyle name="Normal 5 6 2 2 3 2 2" xfId="14848" xr:uid="{00000000-0005-0000-0000-000065380000}"/>
    <cellStyle name="Normal 5 6 2 2 3 2 2 2" xfId="14849" xr:uid="{00000000-0005-0000-0000-000066380000}"/>
    <cellStyle name="Normal 5 6 2 2 3 2 3" xfId="14850" xr:uid="{00000000-0005-0000-0000-000067380000}"/>
    <cellStyle name="Normal 5 6 2 2 3 3" xfId="14851" xr:uid="{00000000-0005-0000-0000-000068380000}"/>
    <cellStyle name="Normal 5 6 2 2 3 3 2" xfId="14852" xr:uid="{00000000-0005-0000-0000-000069380000}"/>
    <cellStyle name="Normal 5 6 2 2 3 4" xfId="14853" xr:uid="{00000000-0005-0000-0000-00006A380000}"/>
    <cellStyle name="Normal 5 6 2 2 4" xfId="14854" xr:uid="{00000000-0005-0000-0000-00006B380000}"/>
    <cellStyle name="Normal 5 6 2 2 4 2" xfId="14855" xr:uid="{00000000-0005-0000-0000-00006C380000}"/>
    <cellStyle name="Normal 5 6 2 2 4 2 2" xfId="14856" xr:uid="{00000000-0005-0000-0000-00006D380000}"/>
    <cellStyle name="Normal 5 6 2 2 4 2 2 2" xfId="14857" xr:uid="{00000000-0005-0000-0000-00006E380000}"/>
    <cellStyle name="Normal 5 6 2 2 4 2 3" xfId="14858" xr:uid="{00000000-0005-0000-0000-00006F380000}"/>
    <cellStyle name="Normal 5 6 2 2 4 3" xfId="14859" xr:uid="{00000000-0005-0000-0000-000070380000}"/>
    <cellStyle name="Normal 5 6 2 2 4 3 2" xfId="14860" xr:uid="{00000000-0005-0000-0000-000071380000}"/>
    <cellStyle name="Normal 5 6 2 2 4 4" xfId="14861" xr:uid="{00000000-0005-0000-0000-000072380000}"/>
    <cellStyle name="Normal 5 6 2 2 5" xfId="14862" xr:uid="{00000000-0005-0000-0000-000073380000}"/>
    <cellStyle name="Normal 5 6 2 2 5 2" xfId="14863" xr:uid="{00000000-0005-0000-0000-000074380000}"/>
    <cellStyle name="Normal 5 6 2 2 5 2 2" xfId="14864" xr:uid="{00000000-0005-0000-0000-000075380000}"/>
    <cellStyle name="Normal 5 6 2 2 5 3" xfId="14865" xr:uid="{00000000-0005-0000-0000-000076380000}"/>
    <cellStyle name="Normal 5 6 2 2 6" xfId="14866" xr:uid="{00000000-0005-0000-0000-000077380000}"/>
    <cellStyle name="Normal 5 6 2 2 6 2" xfId="14867" xr:uid="{00000000-0005-0000-0000-000078380000}"/>
    <cellStyle name="Normal 5 6 2 2 7" xfId="14868" xr:uid="{00000000-0005-0000-0000-000079380000}"/>
    <cellStyle name="Normal 5 6 3" xfId="14869" xr:uid="{00000000-0005-0000-0000-00007A380000}"/>
    <cellStyle name="Normal 5 6 3 2" xfId="14870" xr:uid="{00000000-0005-0000-0000-00007B380000}"/>
    <cellStyle name="Normal 5 6 3 2 2" xfId="14871" xr:uid="{00000000-0005-0000-0000-00007C380000}"/>
    <cellStyle name="Normal 5 6 3 2 2 2" xfId="14872" xr:uid="{00000000-0005-0000-0000-00007D380000}"/>
    <cellStyle name="Normal 5 6 3 2 2 2 2" xfId="14873" xr:uid="{00000000-0005-0000-0000-00007E380000}"/>
    <cellStyle name="Normal 5 6 3 2 2 2 2 2" xfId="14874" xr:uid="{00000000-0005-0000-0000-00007F380000}"/>
    <cellStyle name="Normal 5 6 3 2 2 2 3" xfId="14875" xr:uid="{00000000-0005-0000-0000-000080380000}"/>
    <cellStyle name="Normal 5 6 3 2 2 3" xfId="14876" xr:uid="{00000000-0005-0000-0000-000081380000}"/>
    <cellStyle name="Normal 5 6 3 2 2 3 2" xfId="14877" xr:uid="{00000000-0005-0000-0000-000082380000}"/>
    <cellStyle name="Normal 5 6 3 2 2 4" xfId="14878" xr:uid="{00000000-0005-0000-0000-000083380000}"/>
    <cellStyle name="Normal 5 6 3 2 3" xfId="14879" xr:uid="{00000000-0005-0000-0000-000084380000}"/>
    <cellStyle name="Normal 5 6 3 2 3 2" xfId="14880" xr:uid="{00000000-0005-0000-0000-000085380000}"/>
    <cellStyle name="Normal 5 6 3 2 3 2 2" xfId="14881" xr:uid="{00000000-0005-0000-0000-000086380000}"/>
    <cellStyle name="Normal 5 6 3 2 3 2 2 2" xfId="14882" xr:uid="{00000000-0005-0000-0000-000087380000}"/>
    <cellStyle name="Normal 5 6 3 2 3 2 3" xfId="14883" xr:uid="{00000000-0005-0000-0000-000088380000}"/>
    <cellStyle name="Normal 5 6 3 2 3 3" xfId="14884" xr:uid="{00000000-0005-0000-0000-000089380000}"/>
    <cellStyle name="Normal 5 6 3 2 3 3 2" xfId="14885" xr:uid="{00000000-0005-0000-0000-00008A380000}"/>
    <cellStyle name="Normal 5 6 3 2 3 4" xfId="14886" xr:uid="{00000000-0005-0000-0000-00008B380000}"/>
    <cellStyle name="Normal 5 6 3 2 4" xfId="14887" xr:uid="{00000000-0005-0000-0000-00008C380000}"/>
    <cellStyle name="Normal 5 6 3 2 4 2" xfId="14888" xr:uid="{00000000-0005-0000-0000-00008D380000}"/>
    <cellStyle name="Normal 5 6 3 2 4 2 2" xfId="14889" xr:uid="{00000000-0005-0000-0000-00008E380000}"/>
    <cellStyle name="Normal 5 6 3 2 4 3" xfId="14890" xr:uid="{00000000-0005-0000-0000-00008F380000}"/>
    <cellStyle name="Normal 5 6 3 2 5" xfId="14891" xr:uid="{00000000-0005-0000-0000-000090380000}"/>
    <cellStyle name="Normal 5 6 3 2 5 2" xfId="14892" xr:uid="{00000000-0005-0000-0000-000091380000}"/>
    <cellStyle name="Normal 5 6 3 2 6" xfId="14893" xr:uid="{00000000-0005-0000-0000-000092380000}"/>
    <cellStyle name="Normal 5 6 3 3" xfId="14894" xr:uid="{00000000-0005-0000-0000-000093380000}"/>
    <cellStyle name="Normal 5 6 3 3 2" xfId="14895" xr:uid="{00000000-0005-0000-0000-000094380000}"/>
    <cellStyle name="Normal 5 6 3 3 2 2" xfId="14896" xr:uid="{00000000-0005-0000-0000-000095380000}"/>
    <cellStyle name="Normal 5 6 3 3 2 2 2" xfId="14897" xr:uid="{00000000-0005-0000-0000-000096380000}"/>
    <cellStyle name="Normal 5 6 3 3 2 3" xfId="14898" xr:uid="{00000000-0005-0000-0000-000097380000}"/>
    <cellStyle name="Normal 5 6 3 3 3" xfId="14899" xr:uid="{00000000-0005-0000-0000-000098380000}"/>
    <cellStyle name="Normal 5 6 3 3 3 2" xfId="14900" xr:uid="{00000000-0005-0000-0000-000099380000}"/>
    <cellStyle name="Normal 5 6 3 3 4" xfId="14901" xr:uid="{00000000-0005-0000-0000-00009A380000}"/>
    <cellStyle name="Normal 5 6 3 4" xfId="14902" xr:uid="{00000000-0005-0000-0000-00009B380000}"/>
    <cellStyle name="Normal 5 6 3 4 2" xfId="14903" xr:uid="{00000000-0005-0000-0000-00009C380000}"/>
    <cellStyle name="Normal 5 6 3 4 2 2" xfId="14904" xr:uid="{00000000-0005-0000-0000-00009D380000}"/>
    <cellStyle name="Normal 5 6 3 4 2 2 2" xfId="14905" xr:uid="{00000000-0005-0000-0000-00009E380000}"/>
    <cellStyle name="Normal 5 6 3 4 2 3" xfId="14906" xr:uid="{00000000-0005-0000-0000-00009F380000}"/>
    <cellStyle name="Normal 5 6 3 4 3" xfId="14907" xr:uid="{00000000-0005-0000-0000-0000A0380000}"/>
    <cellStyle name="Normal 5 6 3 4 3 2" xfId="14908" xr:uid="{00000000-0005-0000-0000-0000A1380000}"/>
    <cellStyle name="Normal 5 6 3 4 4" xfId="14909" xr:uid="{00000000-0005-0000-0000-0000A2380000}"/>
    <cellStyle name="Normal 5 6 3 5" xfId="14910" xr:uid="{00000000-0005-0000-0000-0000A3380000}"/>
    <cellStyle name="Normal 5 6 3 5 2" xfId="14911" xr:uid="{00000000-0005-0000-0000-0000A4380000}"/>
    <cellStyle name="Normal 5 6 3 5 2 2" xfId="14912" xr:uid="{00000000-0005-0000-0000-0000A5380000}"/>
    <cellStyle name="Normal 5 6 3 5 3" xfId="14913" xr:uid="{00000000-0005-0000-0000-0000A6380000}"/>
    <cellStyle name="Normal 5 6 3 6" xfId="14914" xr:uid="{00000000-0005-0000-0000-0000A7380000}"/>
    <cellStyle name="Normal 5 6 3 6 2" xfId="14915" xr:uid="{00000000-0005-0000-0000-0000A8380000}"/>
    <cellStyle name="Normal 5 6 3 7" xfId="14916" xr:uid="{00000000-0005-0000-0000-0000A9380000}"/>
    <cellStyle name="Normal 5 6 4" xfId="14917" xr:uid="{00000000-0005-0000-0000-0000AA380000}"/>
    <cellStyle name="Normal 5 6 4 2" xfId="14918" xr:uid="{00000000-0005-0000-0000-0000AB380000}"/>
    <cellStyle name="Normal 5 6 4 2 2" xfId="14919" xr:uid="{00000000-0005-0000-0000-0000AC380000}"/>
    <cellStyle name="Normal 5 6 4 2 2 2" xfId="14920" xr:uid="{00000000-0005-0000-0000-0000AD380000}"/>
    <cellStyle name="Normal 5 6 4 2 2 2 2" xfId="14921" xr:uid="{00000000-0005-0000-0000-0000AE380000}"/>
    <cellStyle name="Normal 5 6 4 2 2 3" xfId="14922" xr:uid="{00000000-0005-0000-0000-0000AF380000}"/>
    <cellStyle name="Normal 5 6 4 2 3" xfId="14923" xr:uid="{00000000-0005-0000-0000-0000B0380000}"/>
    <cellStyle name="Normal 5 6 4 2 3 2" xfId="14924" xr:uid="{00000000-0005-0000-0000-0000B1380000}"/>
    <cellStyle name="Normal 5 6 4 2 4" xfId="14925" xr:uid="{00000000-0005-0000-0000-0000B2380000}"/>
    <cellStyle name="Normal 5 6 4 3" xfId="14926" xr:uid="{00000000-0005-0000-0000-0000B3380000}"/>
    <cellStyle name="Normal 5 6 4 3 2" xfId="14927" xr:uid="{00000000-0005-0000-0000-0000B4380000}"/>
    <cellStyle name="Normal 5 6 4 3 2 2" xfId="14928" xr:uid="{00000000-0005-0000-0000-0000B5380000}"/>
    <cellStyle name="Normal 5 6 4 3 2 2 2" xfId="14929" xr:uid="{00000000-0005-0000-0000-0000B6380000}"/>
    <cellStyle name="Normal 5 6 4 3 2 3" xfId="14930" xr:uid="{00000000-0005-0000-0000-0000B7380000}"/>
    <cellStyle name="Normal 5 6 4 3 3" xfId="14931" xr:uid="{00000000-0005-0000-0000-0000B8380000}"/>
    <cellStyle name="Normal 5 6 4 3 3 2" xfId="14932" xr:uid="{00000000-0005-0000-0000-0000B9380000}"/>
    <cellStyle name="Normal 5 6 4 3 4" xfId="14933" xr:uid="{00000000-0005-0000-0000-0000BA380000}"/>
    <cellStyle name="Normal 5 6 4 4" xfId="14934" xr:uid="{00000000-0005-0000-0000-0000BB380000}"/>
    <cellStyle name="Normal 5 6 4 4 2" xfId="14935" xr:uid="{00000000-0005-0000-0000-0000BC380000}"/>
    <cellStyle name="Normal 5 6 4 4 2 2" xfId="14936" xr:uid="{00000000-0005-0000-0000-0000BD380000}"/>
    <cellStyle name="Normal 5 6 4 4 3" xfId="14937" xr:uid="{00000000-0005-0000-0000-0000BE380000}"/>
    <cellStyle name="Normal 5 6 4 5" xfId="14938" xr:uid="{00000000-0005-0000-0000-0000BF380000}"/>
    <cellStyle name="Normal 5 6 4 5 2" xfId="14939" xr:uid="{00000000-0005-0000-0000-0000C0380000}"/>
    <cellStyle name="Normal 5 6 4 6" xfId="14940" xr:uid="{00000000-0005-0000-0000-0000C1380000}"/>
    <cellStyle name="Normal 5 6 5" xfId="14941" xr:uid="{00000000-0005-0000-0000-0000C2380000}"/>
    <cellStyle name="Normal 5 6 5 2" xfId="14942" xr:uid="{00000000-0005-0000-0000-0000C3380000}"/>
    <cellStyle name="Normal 5 6 5 2 2" xfId="14943" xr:uid="{00000000-0005-0000-0000-0000C4380000}"/>
    <cellStyle name="Normal 5 6 5 2 2 2" xfId="14944" xr:uid="{00000000-0005-0000-0000-0000C5380000}"/>
    <cellStyle name="Normal 5 6 5 2 3" xfId="14945" xr:uid="{00000000-0005-0000-0000-0000C6380000}"/>
    <cellStyle name="Normal 5 6 5 3" xfId="14946" xr:uid="{00000000-0005-0000-0000-0000C7380000}"/>
    <cellStyle name="Normal 5 6 5 3 2" xfId="14947" xr:uid="{00000000-0005-0000-0000-0000C8380000}"/>
    <cellStyle name="Normal 5 6 5 4" xfId="14948" xr:uid="{00000000-0005-0000-0000-0000C9380000}"/>
    <cellStyle name="Normal 5 6 6" xfId="14949" xr:uid="{00000000-0005-0000-0000-0000CA380000}"/>
    <cellStyle name="Normal 5 6 6 2" xfId="14950" xr:uid="{00000000-0005-0000-0000-0000CB380000}"/>
    <cellStyle name="Normal 5 6 6 2 2" xfId="14951" xr:uid="{00000000-0005-0000-0000-0000CC380000}"/>
    <cellStyle name="Normal 5 6 6 2 2 2" xfId="14952" xr:uid="{00000000-0005-0000-0000-0000CD380000}"/>
    <cellStyle name="Normal 5 6 6 2 3" xfId="14953" xr:uid="{00000000-0005-0000-0000-0000CE380000}"/>
    <cellStyle name="Normal 5 6 6 3" xfId="14954" xr:uid="{00000000-0005-0000-0000-0000CF380000}"/>
    <cellStyle name="Normal 5 6 6 3 2" xfId="14955" xr:uid="{00000000-0005-0000-0000-0000D0380000}"/>
    <cellStyle name="Normal 5 6 6 4" xfId="14956" xr:uid="{00000000-0005-0000-0000-0000D1380000}"/>
    <cellStyle name="Normal 5 6 7" xfId="14957" xr:uid="{00000000-0005-0000-0000-0000D2380000}"/>
    <cellStyle name="Normal 5 6 7 2" xfId="14958" xr:uid="{00000000-0005-0000-0000-0000D3380000}"/>
    <cellStyle name="Normal 5 6 7 2 2" xfId="14959" xr:uid="{00000000-0005-0000-0000-0000D4380000}"/>
    <cellStyle name="Normal 5 6 7 3" xfId="14960" xr:uid="{00000000-0005-0000-0000-0000D5380000}"/>
    <cellStyle name="Normal 5 6 8" xfId="14961" xr:uid="{00000000-0005-0000-0000-0000D6380000}"/>
    <cellStyle name="Normal 5 6 8 2" xfId="14962" xr:uid="{00000000-0005-0000-0000-0000D7380000}"/>
    <cellStyle name="Normal 5 7" xfId="5314" xr:uid="{00000000-0005-0000-0000-0000D8380000}"/>
    <cellStyle name="Normal 5 7 2" xfId="14963" xr:uid="{00000000-0005-0000-0000-0000D9380000}"/>
    <cellStyle name="Normal 5 7 2 2" xfId="14964" xr:uid="{00000000-0005-0000-0000-0000DA380000}"/>
    <cellStyle name="Normal 5 7 3" xfId="14965" xr:uid="{00000000-0005-0000-0000-0000DB380000}"/>
    <cellStyle name="Normal 5 8" xfId="14966" xr:uid="{00000000-0005-0000-0000-0000DC380000}"/>
    <cellStyle name="Normal 5 8 2" xfId="14967" xr:uid="{00000000-0005-0000-0000-0000DD380000}"/>
    <cellStyle name="Normal 5 8 2 2" xfId="14968" xr:uid="{00000000-0005-0000-0000-0000DE380000}"/>
    <cellStyle name="Normal 5 8 3" xfId="14969" xr:uid="{00000000-0005-0000-0000-0000DF380000}"/>
    <cellStyle name="Normal 5 9" xfId="14970" xr:uid="{00000000-0005-0000-0000-0000E0380000}"/>
    <cellStyle name="Normal 5 9 2" xfId="14971" xr:uid="{00000000-0005-0000-0000-0000E1380000}"/>
    <cellStyle name="Normal 5 9 2 2" xfId="14972" xr:uid="{00000000-0005-0000-0000-0000E2380000}"/>
    <cellStyle name="Normal 5 9 3" xfId="14973" xr:uid="{00000000-0005-0000-0000-0000E3380000}"/>
    <cellStyle name="Normal 5_BANK RECO" xfId="5315" xr:uid="{00000000-0005-0000-0000-0000E4380000}"/>
    <cellStyle name="Normal 50" xfId="5316" xr:uid="{00000000-0005-0000-0000-0000E5380000}"/>
    <cellStyle name="Normal 50 2" xfId="14974" xr:uid="{00000000-0005-0000-0000-0000E6380000}"/>
    <cellStyle name="Normal 50 3" xfId="14975" xr:uid="{00000000-0005-0000-0000-0000E7380000}"/>
    <cellStyle name="Normal 500" xfId="14976" xr:uid="{00000000-0005-0000-0000-0000E8380000}"/>
    <cellStyle name="Normal 501" xfId="14977" xr:uid="{00000000-0005-0000-0000-0000E9380000}"/>
    <cellStyle name="Normal 502" xfId="14978" xr:uid="{00000000-0005-0000-0000-0000EA380000}"/>
    <cellStyle name="Normal 503" xfId="14979" xr:uid="{00000000-0005-0000-0000-0000EB380000}"/>
    <cellStyle name="Normal 504" xfId="14980" xr:uid="{00000000-0005-0000-0000-0000EC380000}"/>
    <cellStyle name="Normal 505" xfId="14981" xr:uid="{00000000-0005-0000-0000-0000ED380000}"/>
    <cellStyle name="Normal 506" xfId="14982" xr:uid="{00000000-0005-0000-0000-0000EE380000}"/>
    <cellStyle name="Normal 507" xfId="14983" xr:uid="{00000000-0005-0000-0000-0000EF380000}"/>
    <cellStyle name="Normal 508" xfId="14984" xr:uid="{00000000-0005-0000-0000-0000F0380000}"/>
    <cellStyle name="Normal 509" xfId="14985" xr:uid="{00000000-0005-0000-0000-0000F1380000}"/>
    <cellStyle name="Normal 51" xfId="5317" xr:uid="{00000000-0005-0000-0000-0000F2380000}"/>
    <cellStyle name="Normal 51 2" xfId="14986" xr:uid="{00000000-0005-0000-0000-0000F3380000}"/>
    <cellStyle name="Normal 51 2 2" xfId="14987" xr:uid="{00000000-0005-0000-0000-0000F4380000}"/>
    <cellStyle name="Normal 51 2 2 2" xfId="14988" xr:uid="{00000000-0005-0000-0000-0000F5380000}"/>
    <cellStyle name="Normal 51 2 3" xfId="14989" xr:uid="{00000000-0005-0000-0000-0000F6380000}"/>
    <cellStyle name="Normal 51 3" xfId="14990" xr:uid="{00000000-0005-0000-0000-0000F7380000}"/>
    <cellStyle name="Normal 51 3 2" xfId="14991" xr:uid="{00000000-0005-0000-0000-0000F8380000}"/>
    <cellStyle name="Normal 51 4" xfId="14992" xr:uid="{00000000-0005-0000-0000-0000F9380000}"/>
    <cellStyle name="Normal 510" xfId="14993" xr:uid="{00000000-0005-0000-0000-0000FA380000}"/>
    <cellStyle name="Normal 511" xfId="14994" xr:uid="{00000000-0005-0000-0000-0000FB380000}"/>
    <cellStyle name="Normal 512" xfId="14995" xr:uid="{00000000-0005-0000-0000-0000FC380000}"/>
    <cellStyle name="Normal 513" xfId="14996" xr:uid="{00000000-0005-0000-0000-0000FD380000}"/>
    <cellStyle name="Normal 514" xfId="14997" xr:uid="{00000000-0005-0000-0000-0000FE380000}"/>
    <cellStyle name="Normal 515" xfId="14998" xr:uid="{00000000-0005-0000-0000-0000FF380000}"/>
    <cellStyle name="Normal 516" xfId="14999" xr:uid="{00000000-0005-0000-0000-000000390000}"/>
    <cellStyle name="Normal 517" xfId="15000" xr:uid="{00000000-0005-0000-0000-000001390000}"/>
    <cellStyle name="Normal 518" xfId="15001" xr:uid="{00000000-0005-0000-0000-000002390000}"/>
    <cellStyle name="Normal 519" xfId="15002" xr:uid="{00000000-0005-0000-0000-000003390000}"/>
    <cellStyle name="Normal 52" xfId="5318" xr:uid="{00000000-0005-0000-0000-000004390000}"/>
    <cellStyle name="Normal 52 2" xfId="15003" xr:uid="{00000000-0005-0000-0000-000005390000}"/>
    <cellStyle name="Normal 52 2 2" xfId="15004" xr:uid="{00000000-0005-0000-0000-000006390000}"/>
    <cellStyle name="Normal 52 2 2 2" xfId="15005" xr:uid="{00000000-0005-0000-0000-000007390000}"/>
    <cellStyle name="Normal 52 2 2 2 2" xfId="15006" xr:uid="{00000000-0005-0000-0000-000008390000}"/>
    <cellStyle name="Normal 52 2 2 2 2 2" xfId="15007" xr:uid="{00000000-0005-0000-0000-000009390000}"/>
    <cellStyle name="Normal 52 2 2 2 2 2 2" xfId="15008" xr:uid="{00000000-0005-0000-0000-00000A390000}"/>
    <cellStyle name="Normal 52 2 2 2 2 3" xfId="15009" xr:uid="{00000000-0005-0000-0000-00000B390000}"/>
    <cellStyle name="Normal 52 2 2 2 3" xfId="15010" xr:uid="{00000000-0005-0000-0000-00000C390000}"/>
    <cellStyle name="Normal 52 2 2 2 3 2" xfId="15011" xr:uid="{00000000-0005-0000-0000-00000D390000}"/>
    <cellStyle name="Normal 52 2 2 2 4" xfId="15012" xr:uid="{00000000-0005-0000-0000-00000E390000}"/>
    <cellStyle name="Normal 52 2 2 3" xfId="15013" xr:uid="{00000000-0005-0000-0000-00000F390000}"/>
    <cellStyle name="Normal 52 2 2 3 2" xfId="15014" xr:uid="{00000000-0005-0000-0000-000010390000}"/>
    <cellStyle name="Normal 52 2 2 3 2 2" xfId="15015" xr:uid="{00000000-0005-0000-0000-000011390000}"/>
    <cellStyle name="Normal 52 2 2 3 2 2 2" xfId="15016" xr:uid="{00000000-0005-0000-0000-000012390000}"/>
    <cellStyle name="Normal 52 2 2 3 2 3" xfId="15017" xr:uid="{00000000-0005-0000-0000-000013390000}"/>
    <cellStyle name="Normal 52 2 2 3 3" xfId="15018" xr:uid="{00000000-0005-0000-0000-000014390000}"/>
    <cellStyle name="Normal 52 2 2 3 3 2" xfId="15019" xr:uid="{00000000-0005-0000-0000-000015390000}"/>
    <cellStyle name="Normal 52 2 2 3 4" xfId="15020" xr:uid="{00000000-0005-0000-0000-000016390000}"/>
    <cellStyle name="Normal 52 2 2 4" xfId="15021" xr:uid="{00000000-0005-0000-0000-000017390000}"/>
    <cellStyle name="Normal 52 2 2 4 2" xfId="15022" xr:uid="{00000000-0005-0000-0000-000018390000}"/>
    <cellStyle name="Normal 52 2 2 4 2 2" xfId="15023" xr:uid="{00000000-0005-0000-0000-000019390000}"/>
    <cellStyle name="Normal 52 2 2 4 3" xfId="15024" xr:uid="{00000000-0005-0000-0000-00001A390000}"/>
    <cellStyle name="Normal 52 2 2 5" xfId="15025" xr:uid="{00000000-0005-0000-0000-00001B390000}"/>
    <cellStyle name="Normal 52 2 2 5 2" xfId="15026" xr:uid="{00000000-0005-0000-0000-00001C390000}"/>
    <cellStyle name="Normal 52 2 2 6" xfId="15027" xr:uid="{00000000-0005-0000-0000-00001D390000}"/>
    <cellStyle name="Normal 52 2 3" xfId="15028" xr:uid="{00000000-0005-0000-0000-00001E390000}"/>
    <cellStyle name="Normal 52 2 3 2" xfId="15029" xr:uid="{00000000-0005-0000-0000-00001F390000}"/>
    <cellStyle name="Normal 52 2 3 2 2" xfId="15030" xr:uid="{00000000-0005-0000-0000-000020390000}"/>
    <cellStyle name="Normal 52 2 3 2 2 2" xfId="15031" xr:uid="{00000000-0005-0000-0000-000021390000}"/>
    <cellStyle name="Normal 52 2 3 2 3" xfId="15032" xr:uid="{00000000-0005-0000-0000-000022390000}"/>
    <cellStyle name="Normal 52 2 3 3" xfId="15033" xr:uid="{00000000-0005-0000-0000-000023390000}"/>
    <cellStyle name="Normal 52 2 3 3 2" xfId="15034" xr:uid="{00000000-0005-0000-0000-000024390000}"/>
    <cellStyle name="Normal 52 2 3 4" xfId="15035" xr:uid="{00000000-0005-0000-0000-000025390000}"/>
    <cellStyle name="Normal 52 2 4" xfId="15036" xr:uid="{00000000-0005-0000-0000-000026390000}"/>
    <cellStyle name="Normal 52 2 4 2" xfId="15037" xr:uid="{00000000-0005-0000-0000-000027390000}"/>
    <cellStyle name="Normal 52 2 4 2 2" xfId="15038" xr:uid="{00000000-0005-0000-0000-000028390000}"/>
    <cellStyle name="Normal 52 2 4 2 2 2" xfId="15039" xr:uid="{00000000-0005-0000-0000-000029390000}"/>
    <cellStyle name="Normal 52 2 4 2 3" xfId="15040" xr:uid="{00000000-0005-0000-0000-00002A390000}"/>
    <cellStyle name="Normal 52 2 4 3" xfId="15041" xr:uid="{00000000-0005-0000-0000-00002B390000}"/>
    <cellStyle name="Normal 52 2 4 3 2" xfId="15042" xr:uid="{00000000-0005-0000-0000-00002C390000}"/>
    <cellStyle name="Normal 52 2 4 4" xfId="15043" xr:uid="{00000000-0005-0000-0000-00002D390000}"/>
    <cellStyle name="Normal 52 2 5" xfId="15044" xr:uid="{00000000-0005-0000-0000-00002E390000}"/>
    <cellStyle name="Normal 52 2 5 2" xfId="15045" xr:uid="{00000000-0005-0000-0000-00002F390000}"/>
    <cellStyle name="Normal 52 2 5 2 2" xfId="15046" xr:uid="{00000000-0005-0000-0000-000030390000}"/>
    <cellStyle name="Normal 52 2 5 3" xfId="15047" xr:uid="{00000000-0005-0000-0000-000031390000}"/>
    <cellStyle name="Normal 52 2 6" xfId="15048" xr:uid="{00000000-0005-0000-0000-000032390000}"/>
    <cellStyle name="Normal 52 2 6 2" xfId="15049" xr:uid="{00000000-0005-0000-0000-000033390000}"/>
    <cellStyle name="Normal 52 2 7" xfId="15050" xr:uid="{00000000-0005-0000-0000-000034390000}"/>
    <cellStyle name="Normal 520" xfId="15051" xr:uid="{00000000-0005-0000-0000-000035390000}"/>
    <cellStyle name="Normal 521" xfId="15052" xr:uid="{00000000-0005-0000-0000-000036390000}"/>
    <cellStyle name="Normal 522" xfId="15053" xr:uid="{00000000-0005-0000-0000-000037390000}"/>
    <cellStyle name="Normal 523" xfId="15054" xr:uid="{00000000-0005-0000-0000-000038390000}"/>
    <cellStyle name="Normal 524" xfId="15055" xr:uid="{00000000-0005-0000-0000-000039390000}"/>
    <cellStyle name="Normal 525" xfId="15056" xr:uid="{00000000-0005-0000-0000-00003A390000}"/>
    <cellStyle name="Normal 526" xfId="15057" xr:uid="{00000000-0005-0000-0000-00003B390000}"/>
    <cellStyle name="Normal 527" xfId="15058" xr:uid="{00000000-0005-0000-0000-00003C390000}"/>
    <cellStyle name="Normal 528" xfId="15059" xr:uid="{00000000-0005-0000-0000-00003D390000}"/>
    <cellStyle name="Normal 529" xfId="15060" xr:uid="{00000000-0005-0000-0000-00003E390000}"/>
    <cellStyle name="Normal 53" xfId="5319" xr:uid="{00000000-0005-0000-0000-00003F390000}"/>
    <cellStyle name="Normal 53 2" xfId="15061" xr:uid="{00000000-0005-0000-0000-000040390000}"/>
    <cellStyle name="Normal 53 2 2" xfId="15062" xr:uid="{00000000-0005-0000-0000-000041390000}"/>
    <cellStyle name="Normal 53 3" xfId="15063" xr:uid="{00000000-0005-0000-0000-000042390000}"/>
    <cellStyle name="Normal 530" xfId="15064" xr:uid="{00000000-0005-0000-0000-000043390000}"/>
    <cellStyle name="Normal 531" xfId="15065" xr:uid="{00000000-0005-0000-0000-000044390000}"/>
    <cellStyle name="Normal 532" xfId="15066" xr:uid="{00000000-0005-0000-0000-000045390000}"/>
    <cellStyle name="Normal 533" xfId="15067" xr:uid="{00000000-0005-0000-0000-000046390000}"/>
    <cellStyle name="Normal 534" xfId="15068" xr:uid="{00000000-0005-0000-0000-000047390000}"/>
    <cellStyle name="Normal 535" xfId="15069" xr:uid="{00000000-0005-0000-0000-000048390000}"/>
    <cellStyle name="Normal 536" xfId="15070" xr:uid="{00000000-0005-0000-0000-000049390000}"/>
    <cellStyle name="Normal 537" xfId="15071" xr:uid="{00000000-0005-0000-0000-00004A390000}"/>
    <cellStyle name="Normal 538" xfId="15072" xr:uid="{00000000-0005-0000-0000-00004B390000}"/>
    <cellStyle name="Normal 539" xfId="15073" xr:uid="{00000000-0005-0000-0000-00004C390000}"/>
    <cellStyle name="Normal 54" xfId="5320" xr:uid="{00000000-0005-0000-0000-00004D390000}"/>
    <cellStyle name="Normal 54 2" xfId="15074" xr:uid="{00000000-0005-0000-0000-00004E390000}"/>
    <cellStyle name="Normal 54 2 2" xfId="15075" xr:uid="{00000000-0005-0000-0000-00004F390000}"/>
    <cellStyle name="Normal 54 2 2 2" xfId="15076" xr:uid="{00000000-0005-0000-0000-000050390000}"/>
    <cellStyle name="Normal 54 2 2 2 2" xfId="15077" xr:uid="{00000000-0005-0000-0000-000051390000}"/>
    <cellStyle name="Normal 54 2 2 2 2 2" xfId="15078" xr:uid="{00000000-0005-0000-0000-000052390000}"/>
    <cellStyle name="Normal 54 2 2 2 2 2 2" xfId="15079" xr:uid="{00000000-0005-0000-0000-000053390000}"/>
    <cellStyle name="Normal 54 2 2 2 2 3" xfId="15080" xr:uid="{00000000-0005-0000-0000-000054390000}"/>
    <cellStyle name="Normal 54 2 2 2 3" xfId="15081" xr:uid="{00000000-0005-0000-0000-000055390000}"/>
    <cellStyle name="Normal 54 2 2 2 3 2" xfId="15082" xr:uid="{00000000-0005-0000-0000-000056390000}"/>
    <cellStyle name="Normal 54 2 2 2 4" xfId="15083" xr:uid="{00000000-0005-0000-0000-000057390000}"/>
    <cellStyle name="Normal 54 2 2 3" xfId="15084" xr:uid="{00000000-0005-0000-0000-000058390000}"/>
    <cellStyle name="Normal 54 2 2 3 2" xfId="15085" xr:uid="{00000000-0005-0000-0000-000059390000}"/>
    <cellStyle name="Normal 54 2 2 3 2 2" xfId="15086" xr:uid="{00000000-0005-0000-0000-00005A390000}"/>
    <cellStyle name="Normal 54 2 2 3 2 2 2" xfId="15087" xr:uid="{00000000-0005-0000-0000-00005B390000}"/>
    <cellStyle name="Normal 54 2 2 3 2 3" xfId="15088" xr:uid="{00000000-0005-0000-0000-00005C390000}"/>
    <cellStyle name="Normal 54 2 2 3 3" xfId="15089" xr:uid="{00000000-0005-0000-0000-00005D390000}"/>
    <cellStyle name="Normal 54 2 2 3 3 2" xfId="15090" xr:uid="{00000000-0005-0000-0000-00005E390000}"/>
    <cellStyle name="Normal 54 2 2 3 4" xfId="15091" xr:uid="{00000000-0005-0000-0000-00005F390000}"/>
    <cellStyle name="Normal 54 2 2 4" xfId="15092" xr:uid="{00000000-0005-0000-0000-000060390000}"/>
    <cellStyle name="Normal 54 2 2 4 2" xfId="15093" xr:uid="{00000000-0005-0000-0000-000061390000}"/>
    <cellStyle name="Normal 54 2 2 4 2 2" xfId="15094" xr:uid="{00000000-0005-0000-0000-000062390000}"/>
    <cellStyle name="Normal 54 2 2 4 3" xfId="15095" xr:uid="{00000000-0005-0000-0000-000063390000}"/>
    <cellStyle name="Normal 54 2 2 5" xfId="15096" xr:uid="{00000000-0005-0000-0000-000064390000}"/>
    <cellStyle name="Normal 54 2 2 5 2" xfId="15097" xr:uid="{00000000-0005-0000-0000-000065390000}"/>
    <cellStyle name="Normal 54 2 2 6" xfId="15098" xr:uid="{00000000-0005-0000-0000-000066390000}"/>
    <cellStyle name="Normal 54 2 3" xfId="15099" xr:uid="{00000000-0005-0000-0000-000067390000}"/>
    <cellStyle name="Normal 54 2 3 2" xfId="15100" xr:uid="{00000000-0005-0000-0000-000068390000}"/>
    <cellStyle name="Normal 54 2 3 2 2" xfId="15101" xr:uid="{00000000-0005-0000-0000-000069390000}"/>
    <cellStyle name="Normal 54 2 3 2 2 2" xfId="15102" xr:uid="{00000000-0005-0000-0000-00006A390000}"/>
    <cellStyle name="Normal 54 2 3 2 3" xfId="15103" xr:uid="{00000000-0005-0000-0000-00006B390000}"/>
    <cellStyle name="Normal 54 2 3 3" xfId="15104" xr:uid="{00000000-0005-0000-0000-00006C390000}"/>
    <cellStyle name="Normal 54 2 3 3 2" xfId="15105" xr:uid="{00000000-0005-0000-0000-00006D390000}"/>
    <cellStyle name="Normal 54 2 3 4" xfId="15106" xr:uid="{00000000-0005-0000-0000-00006E390000}"/>
    <cellStyle name="Normal 54 2 4" xfId="15107" xr:uid="{00000000-0005-0000-0000-00006F390000}"/>
    <cellStyle name="Normal 54 2 4 2" xfId="15108" xr:uid="{00000000-0005-0000-0000-000070390000}"/>
    <cellStyle name="Normal 54 2 4 2 2" xfId="15109" xr:uid="{00000000-0005-0000-0000-000071390000}"/>
    <cellStyle name="Normal 54 2 4 2 2 2" xfId="15110" xr:uid="{00000000-0005-0000-0000-000072390000}"/>
    <cellStyle name="Normal 54 2 4 2 3" xfId="15111" xr:uid="{00000000-0005-0000-0000-000073390000}"/>
    <cellStyle name="Normal 54 2 4 3" xfId="15112" xr:uid="{00000000-0005-0000-0000-000074390000}"/>
    <cellStyle name="Normal 54 2 4 3 2" xfId="15113" xr:uid="{00000000-0005-0000-0000-000075390000}"/>
    <cellStyle name="Normal 54 2 4 4" xfId="15114" xr:uid="{00000000-0005-0000-0000-000076390000}"/>
    <cellStyle name="Normal 54 2 5" xfId="15115" xr:uid="{00000000-0005-0000-0000-000077390000}"/>
    <cellStyle name="Normal 54 2 5 2" xfId="15116" xr:uid="{00000000-0005-0000-0000-000078390000}"/>
    <cellStyle name="Normal 54 2 5 2 2" xfId="15117" xr:uid="{00000000-0005-0000-0000-000079390000}"/>
    <cellStyle name="Normal 54 2 5 3" xfId="15118" xr:uid="{00000000-0005-0000-0000-00007A390000}"/>
    <cellStyle name="Normal 54 2 6" xfId="15119" xr:uid="{00000000-0005-0000-0000-00007B390000}"/>
    <cellStyle name="Normal 54 2 6 2" xfId="15120" xr:uid="{00000000-0005-0000-0000-00007C390000}"/>
    <cellStyle name="Normal 54 2 7" xfId="15121" xr:uid="{00000000-0005-0000-0000-00007D390000}"/>
    <cellStyle name="Normal 54 3" xfId="15122" xr:uid="{00000000-0005-0000-0000-00007E390000}"/>
    <cellStyle name="Normal 540" xfId="15123" xr:uid="{00000000-0005-0000-0000-00007F390000}"/>
    <cellStyle name="Normal 541" xfId="15124" xr:uid="{00000000-0005-0000-0000-000080390000}"/>
    <cellStyle name="Normal 542" xfId="15125" xr:uid="{00000000-0005-0000-0000-000081390000}"/>
    <cellStyle name="Normal 543" xfId="15126" xr:uid="{00000000-0005-0000-0000-000082390000}"/>
    <cellStyle name="Normal 544" xfId="15127" xr:uid="{00000000-0005-0000-0000-000083390000}"/>
    <cellStyle name="Normal 545" xfId="15128" xr:uid="{00000000-0005-0000-0000-000084390000}"/>
    <cellStyle name="Normal 546" xfId="15129" xr:uid="{00000000-0005-0000-0000-000085390000}"/>
    <cellStyle name="Normal 547" xfId="15130" xr:uid="{00000000-0005-0000-0000-000086390000}"/>
    <cellStyle name="Normal 548" xfId="15131" xr:uid="{00000000-0005-0000-0000-000087390000}"/>
    <cellStyle name="Normal 549" xfId="15132" xr:uid="{00000000-0005-0000-0000-000088390000}"/>
    <cellStyle name="Normal 55" xfId="5321" xr:uid="{00000000-0005-0000-0000-000089390000}"/>
    <cellStyle name="Normal 55 2" xfId="5322" xr:uid="{00000000-0005-0000-0000-00008A390000}"/>
    <cellStyle name="Normal 55 2 2" xfId="15133" xr:uid="{00000000-0005-0000-0000-00008B390000}"/>
    <cellStyle name="Normal 55 3" xfId="15134" xr:uid="{00000000-0005-0000-0000-00008C390000}"/>
    <cellStyle name="Normal 550" xfId="15135" xr:uid="{00000000-0005-0000-0000-00008D390000}"/>
    <cellStyle name="Normal 551" xfId="15136" xr:uid="{00000000-0005-0000-0000-00008E390000}"/>
    <cellStyle name="Normal 552" xfId="15137" xr:uid="{00000000-0005-0000-0000-00008F390000}"/>
    <cellStyle name="Normal 553" xfId="15138" xr:uid="{00000000-0005-0000-0000-000090390000}"/>
    <cellStyle name="Normal 554" xfId="15139" xr:uid="{00000000-0005-0000-0000-000091390000}"/>
    <cellStyle name="Normal 555" xfId="15140" xr:uid="{00000000-0005-0000-0000-000092390000}"/>
    <cellStyle name="Normal 556" xfId="15141" xr:uid="{00000000-0005-0000-0000-000093390000}"/>
    <cellStyle name="Normal 557" xfId="15142" xr:uid="{00000000-0005-0000-0000-000094390000}"/>
    <cellStyle name="Normal 558" xfId="15143" xr:uid="{00000000-0005-0000-0000-000095390000}"/>
    <cellStyle name="Normal 559" xfId="15144" xr:uid="{00000000-0005-0000-0000-000096390000}"/>
    <cellStyle name="Normal 56" xfId="5323" xr:uid="{00000000-0005-0000-0000-000097390000}"/>
    <cellStyle name="Normal 56 2" xfId="15145" xr:uid="{00000000-0005-0000-0000-000098390000}"/>
    <cellStyle name="Normal 560" xfId="15146" xr:uid="{00000000-0005-0000-0000-000099390000}"/>
    <cellStyle name="Normal 561" xfId="15147" xr:uid="{00000000-0005-0000-0000-00009A390000}"/>
    <cellStyle name="Normal 562" xfId="15148" xr:uid="{00000000-0005-0000-0000-00009B390000}"/>
    <cellStyle name="Normal 563" xfId="15149" xr:uid="{00000000-0005-0000-0000-00009C390000}"/>
    <cellStyle name="Normal 564" xfId="15150" xr:uid="{00000000-0005-0000-0000-00009D390000}"/>
    <cellStyle name="Normal 565" xfId="15151" xr:uid="{00000000-0005-0000-0000-00009E390000}"/>
    <cellStyle name="Normal 566" xfId="15152" xr:uid="{00000000-0005-0000-0000-00009F390000}"/>
    <cellStyle name="Normal 567" xfId="15153" xr:uid="{00000000-0005-0000-0000-0000A0390000}"/>
    <cellStyle name="Normal 568" xfId="15154" xr:uid="{00000000-0005-0000-0000-0000A1390000}"/>
    <cellStyle name="Normal 569" xfId="15155" xr:uid="{00000000-0005-0000-0000-0000A2390000}"/>
    <cellStyle name="Normal 57" xfId="5324" xr:uid="{00000000-0005-0000-0000-0000A3390000}"/>
    <cellStyle name="Normal 57 2" xfId="15156" xr:uid="{00000000-0005-0000-0000-0000A4390000}"/>
    <cellStyle name="Normal 57 2 2" xfId="15157" xr:uid="{00000000-0005-0000-0000-0000A5390000}"/>
    <cellStyle name="Normal 57 3" xfId="15158" xr:uid="{00000000-0005-0000-0000-0000A6390000}"/>
    <cellStyle name="Normal 570" xfId="15159" xr:uid="{00000000-0005-0000-0000-0000A7390000}"/>
    <cellStyle name="Normal 571" xfId="15160" xr:uid="{00000000-0005-0000-0000-0000A8390000}"/>
    <cellStyle name="Normal 572" xfId="15161" xr:uid="{00000000-0005-0000-0000-0000A9390000}"/>
    <cellStyle name="Normal 573" xfId="15162" xr:uid="{00000000-0005-0000-0000-0000AA390000}"/>
    <cellStyle name="Normal 574" xfId="15163" xr:uid="{00000000-0005-0000-0000-0000AB390000}"/>
    <cellStyle name="Normal 575" xfId="15164" xr:uid="{00000000-0005-0000-0000-0000AC390000}"/>
    <cellStyle name="Normal 576" xfId="15165" xr:uid="{00000000-0005-0000-0000-0000AD390000}"/>
    <cellStyle name="Normal 577" xfId="15166" xr:uid="{00000000-0005-0000-0000-0000AE390000}"/>
    <cellStyle name="Normal 578" xfId="15167" xr:uid="{00000000-0005-0000-0000-0000AF390000}"/>
    <cellStyle name="Normal 579" xfId="15168" xr:uid="{00000000-0005-0000-0000-0000B0390000}"/>
    <cellStyle name="Normal 58" xfId="5325" xr:uid="{00000000-0005-0000-0000-0000B1390000}"/>
    <cellStyle name="Normal 58 2" xfId="15169" xr:uid="{00000000-0005-0000-0000-0000B2390000}"/>
    <cellStyle name="Normal 58 2 2" xfId="15170" xr:uid="{00000000-0005-0000-0000-0000B3390000}"/>
    <cellStyle name="Normal 58 2 2 2" xfId="15171" xr:uid="{00000000-0005-0000-0000-0000B4390000}"/>
    <cellStyle name="Normal 58 2 2 2 2" xfId="15172" xr:uid="{00000000-0005-0000-0000-0000B5390000}"/>
    <cellStyle name="Normal 58 2 2 2 2 2" xfId="15173" xr:uid="{00000000-0005-0000-0000-0000B6390000}"/>
    <cellStyle name="Normal 58 2 2 2 2 2 2" xfId="15174" xr:uid="{00000000-0005-0000-0000-0000B7390000}"/>
    <cellStyle name="Normal 58 2 2 2 2 3" xfId="15175" xr:uid="{00000000-0005-0000-0000-0000B8390000}"/>
    <cellStyle name="Normal 58 2 2 2 3" xfId="15176" xr:uid="{00000000-0005-0000-0000-0000B9390000}"/>
    <cellStyle name="Normal 58 2 2 2 3 2" xfId="15177" xr:uid="{00000000-0005-0000-0000-0000BA390000}"/>
    <cellStyle name="Normal 58 2 2 2 4" xfId="15178" xr:uid="{00000000-0005-0000-0000-0000BB390000}"/>
    <cellStyle name="Normal 58 2 2 3" xfId="15179" xr:uid="{00000000-0005-0000-0000-0000BC390000}"/>
    <cellStyle name="Normal 58 2 2 3 2" xfId="15180" xr:uid="{00000000-0005-0000-0000-0000BD390000}"/>
    <cellStyle name="Normal 58 2 2 3 2 2" xfId="15181" xr:uid="{00000000-0005-0000-0000-0000BE390000}"/>
    <cellStyle name="Normal 58 2 2 3 2 2 2" xfId="15182" xr:uid="{00000000-0005-0000-0000-0000BF390000}"/>
    <cellStyle name="Normal 58 2 2 3 2 3" xfId="15183" xr:uid="{00000000-0005-0000-0000-0000C0390000}"/>
    <cellStyle name="Normal 58 2 2 3 3" xfId="15184" xr:uid="{00000000-0005-0000-0000-0000C1390000}"/>
    <cellStyle name="Normal 58 2 2 3 3 2" xfId="15185" xr:uid="{00000000-0005-0000-0000-0000C2390000}"/>
    <cellStyle name="Normal 58 2 2 3 4" xfId="15186" xr:uid="{00000000-0005-0000-0000-0000C3390000}"/>
    <cellStyle name="Normal 58 2 2 4" xfId="15187" xr:uid="{00000000-0005-0000-0000-0000C4390000}"/>
    <cellStyle name="Normal 58 2 2 4 2" xfId="15188" xr:uid="{00000000-0005-0000-0000-0000C5390000}"/>
    <cellStyle name="Normal 58 2 2 4 2 2" xfId="15189" xr:uid="{00000000-0005-0000-0000-0000C6390000}"/>
    <cellStyle name="Normal 58 2 2 4 3" xfId="15190" xr:uid="{00000000-0005-0000-0000-0000C7390000}"/>
    <cellStyle name="Normal 58 2 2 5" xfId="15191" xr:uid="{00000000-0005-0000-0000-0000C8390000}"/>
    <cellStyle name="Normal 58 2 2 5 2" xfId="15192" xr:uid="{00000000-0005-0000-0000-0000C9390000}"/>
    <cellStyle name="Normal 58 2 2 6" xfId="15193" xr:uid="{00000000-0005-0000-0000-0000CA390000}"/>
    <cellStyle name="Normal 58 2 3" xfId="15194" xr:uid="{00000000-0005-0000-0000-0000CB390000}"/>
    <cellStyle name="Normal 58 2 3 2" xfId="15195" xr:uid="{00000000-0005-0000-0000-0000CC390000}"/>
    <cellStyle name="Normal 58 2 3 2 2" xfId="15196" xr:uid="{00000000-0005-0000-0000-0000CD390000}"/>
    <cellStyle name="Normal 58 2 3 2 2 2" xfId="15197" xr:uid="{00000000-0005-0000-0000-0000CE390000}"/>
    <cellStyle name="Normal 58 2 3 2 3" xfId="15198" xr:uid="{00000000-0005-0000-0000-0000CF390000}"/>
    <cellStyle name="Normal 58 2 3 3" xfId="15199" xr:uid="{00000000-0005-0000-0000-0000D0390000}"/>
    <cellStyle name="Normal 58 2 3 3 2" xfId="15200" xr:uid="{00000000-0005-0000-0000-0000D1390000}"/>
    <cellStyle name="Normal 58 2 3 4" xfId="15201" xr:uid="{00000000-0005-0000-0000-0000D2390000}"/>
    <cellStyle name="Normal 58 2 4" xfId="15202" xr:uid="{00000000-0005-0000-0000-0000D3390000}"/>
    <cellStyle name="Normal 58 2 4 2" xfId="15203" xr:uid="{00000000-0005-0000-0000-0000D4390000}"/>
    <cellStyle name="Normal 58 2 4 2 2" xfId="15204" xr:uid="{00000000-0005-0000-0000-0000D5390000}"/>
    <cellStyle name="Normal 58 2 4 2 2 2" xfId="15205" xr:uid="{00000000-0005-0000-0000-0000D6390000}"/>
    <cellStyle name="Normal 58 2 4 2 3" xfId="15206" xr:uid="{00000000-0005-0000-0000-0000D7390000}"/>
    <cellStyle name="Normal 58 2 4 3" xfId="15207" xr:uid="{00000000-0005-0000-0000-0000D8390000}"/>
    <cellStyle name="Normal 58 2 4 3 2" xfId="15208" xr:uid="{00000000-0005-0000-0000-0000D9390000}"/>
    <cellStyle name="Normal 58 2 4 4" xfId="15209" xr:uid="{00000000-0005-0000-0000-0000DA390000}"/>
    <cellStyle name="Normal 58 2 5" xfId="15210" xr:uid="{00000000-0005-0000-0000-0000DB390000}"/>
    <cellStyle name="Normal 58 2 5 2" xfId="15211" xr:uid="{00000000-0005-0000-0000-0000DC390000}"/>
    <cellStyle name="Normal 58 2 5 2 2" xfId="15212" xr:uid="{00000000-0005-0000-0000-0000DD390000}"/>
    <cellStyle name="Normal 58 2 5 3" xfId="15213" xr:uid="{00000000-0005-0000-0000-0000DE390000}"/>
    <cellStyle name="Normal 58 2 6" xfId="15214" xr:uid="{00000000-0005-0000-0000-0000DF390000}"/>
    <cellStyle name="Normal 58 2 6 2" xfId="15215" xr:uid="{00000000-0005-0000-0000-0000E0390000}"/>
    <cellStyle name="Normal 58 2 7" xfId="15216" xr:uid="{00000000-0005-0000-0000-0000E1390000}"/>
    <cellStyle name="Normal 58 3" xfId="15217" xr:uid="{00000000-0005-0000-0000-0000E2390000}"/>
    <cellStyle name="Normal 580" xfId="15218" xr:uid="{00000000-0005-0000-0000-0000E3390000}"/>
    <cellStyle name="Normal 581" xfId="15219" xr:uid="{00000000-0005-0000-0000-0000E4390000}"/>
    <cellStyle name="Normal 582" xfId="15220" xr:uid="{00000000-0005-0000-0000-0000E5390000}"/>
    <cellStyle name="Normal 583" xfId="15221" xr:uid="{00000000-0005-0000-0000-0000E6390000}"/>
    <cellStyle name="Normal 584" xfId="15222" xr:uid="{00000000-0005-0000-0000-0000E7390000}"/>
    <cellStyle name="Normal 585" xfId="15223" xr:uid="{00000000-0005-0000-0000-0000E8390000}"/>
    <cellStyle name="Normal 586" xfId="15224" xr:uid="{00000000-0005-0000-0000-0000E9390000}"/>
    <cellStyle name="Normal 587" xfId="15225" xr:uid="{00000000-0005-0000-0000-0000EA390000}"/>
    <cellStyle name="Normal 588" xfId="15226" xr:uid="{00000000-0005-0000-0000-0000EB390000}"/>
    <cellStyle name="Normal 589" xfId="15227" xr:uid="{00000000-0005-0000-0000-0000EC390000}"/>
    <cellStyle name="Normal 59" xfId="5326" xr:uid="{00000000-0005-0000-0000-0000ED390000}"/>
    <cellStyle name="Normal 59 2" xfId="15228" xr:uid="{00000000-0005-0000-0000-0000EE390000}"/>
    <cellStyle name="Normal 590" xfId="15229" xr:uid="{00000000-0005-0000-0000-0000EF390000}"/>
    <cellStyle name="Normal 591" xfId="15230" xr:uid="{00000000-0005-0000-0000-0000F0390000}"/>
    <cellStyle name="Normal 592" xfId="15231" xr:uid="{00000000-0005-0000-0000-0000F1390000}"/>
    <cellStyle name="Normal 593" xfId="15232" xr:uid="{00000000-0005-0000-0000-0000F2390000}"/>
    <cellStyle name="Normal 594" xfId="15233" xr:uid="{00000000-0005-0000-0000-0000F3390000}"/>
    <cellStyle name="Normal 595" xfId="15234" xr:uid="{00000000-0005-0000-0000-0000F4390000}"/>
    <cellStyle name="Normal 596" xfId="15235" xr:uid="{00000000-0005-0000-0000-0000F5390000}"/>
    <cellStyle name="Normal 597" xfId="15236" xr:uid="{00000000-0005-0000-0000-0000F6390000}"/>
    <cellStyle name="Normal 598" xfId="15237" xr:uid="{00000000-0005-0000-0000-0000F7390000}"/>
    <cellStyle name="Normal 599" xfId="15238" xr:uid="{00000000-0005-0000-0000-0000F8390000}"/>
    <cellStyle name="Normal 6" xfId="2431" xr:uid="{00000000-0005-0000-0000-0000F9390000}"/>
    <cellStyle name="Normal 6 10" xfId="7432" xr:uid="{00000000-0005-0000-0000-0000FA390000}"/>
    <cellStyle name="Normal 6 10 2" xfId="15239" xr:uid="{00000000-0005-0000-0000-0000FB390000}"/>
    <cellStyle name="Normal 6 10 2 2" xfId="15240" xr:uid="{00000000-0005-0000-0000-0000FC390000}"/>
    <cellStyle name="Normal 6 10 2 2 2" xfId="15241" xr:uid="{00000000-0005-0000-0000-0000FD390000}"/>
    <cellStyle name="Normal 6 10 2 2 2 2" xfId="15242" xr:uid="{00000000-0005-0000-0000-0000FE390000}"/>
    <cellStyle name="Normal 6 10 2 2 2 2 2" xfId="15243" xr:uid="{00000000-0005-0000-0000-0000FF390000}"/>
    <cellStyle name="Normal 6 10 2 2 2 3" xfId="15244" xr:uid="{00000000-0005-0000-0000-0000003A0000}"/>
    <cellStyle name="Normal 6 10 2 2 3" xfId="15245" xr:uid="{00000000-0005-0000-0000-0000013A0000}"/>
    <cellStyle name="Normal 6 10 2 2 3 2" xfId="15246" xr:uid="{00000000-0005-0000-0000-0000023A0000}"/>
    <cellStyle name="Normal 6 10 2 2 4" xfId="15247" xr:uid="{00000000-0005-0000-0000-0000033A0000}"/>
    <cellStyle name="Normal 6 10 2 3" xfId="15248" xr:uid="{00000000-0005-0000-0000-0000043A0000}"/>
    <cellStyle name="Normal 6 10 2 3 2" xfId="15249" xr:uid="{00000000-0005-0000-0000-0000053A0000}"/>
    <cellStyle name="Normal 6 10 2 3 2 2" xfId="15250" xr:uid="{00000000-0005-0000-0000-0000063A0000}"/>
    <cellStyle name="Normal 6 10 2 3 2 2 2" xfId="15251" xr:uid="{00000000-0005-0000-0000-0000073A0000}"/>
    <cellStyle name="Normal 6 10 2 3 2 3" xfId="15252" xr:uid="{00000000-0005-0000-0000-0000083A0000}"/>
    <cellStyle name="Normal 6 10 2 3 3" xfId="15253" xr:uid="{00000000-0005-0000-0000-0000093A0000}"/>
    <cellStyle name="Normal 6 10 2 3 3 2" xfId="15254" xr:uid="{00000000-0005-0000-0000-00000A3A0000}"/>
    <cellStyle name="Normal 6 10 2 3 4" xfId="15255" xr:uid="{00000000-0005-0000-0000-00000B3A0000}"/>
    <cellStyle name="Normal 6 10 2 4" xfId="15256" xr:uid="{00000000-0005-0000-0000-00000C3A0000}"/>
    <cellStyle name="Normal 6 10 2 4 2" xfId="15257" xr:uid="{00000000-0005-0000-0000-00000D3A0000}"/>
    <cellStyle name="Normal 6 10 2 4 2 2" xfId="15258" xr:uid="{00000000-0005-0000-0000-00000E3A0000}"/>
    <cellStyle name="Normal 6 10 2 4 3" xfId="15259" xr:uid="{00000000-0005-0000-0000-00000F3A0000}"/>
    <cellStyle name="Normal 6 10 2 5" xfId="15260" xr:uid="{00000000-0005-0000-0000-0000103A0000}"/>
    <cellStyle name="Normal 6 10 2 5 2" xfId="15261" xr:uid="{00000000-0005-0000-0000-0000113A0000}"/>
    <cellStyle name="Normal 6 10 2 6" xfId="15262" xr:uid="{00000000-0005-0000-0000-0000123A0000}"/>
    <cellStyle name="Normal 6 10 3" xfId="15263" xr:uid="{00000000-0005-0000-0000-0000133A0000}"/>
    <cellStyle name="Normal 6 10 3 2" xfId="15264" xr:uid="{00000000-0005-0000-0000-0000143A0000}"/>
    <cellStyle name="Normal 6 10 3 2 2" xfId="15265" xr:uid="{00000000-0005-0000-0000-0000153A0000}"/>
    <cellStyle name="Normal 6 10 3 2 2 2" xfId="15266" xr:uid="{00000000-0005-0000-0000-0000163A0000}"/>
    <cellStyle name="Normal 6 10 3 2 3" xfId="15267" xr:uid="{00000000-0005-0000-0000-0000173A0000}"/>
    <cellStyle name="Normal 6 10 3 3" xfId="15268" xr:uid="{00000000-0005-0000-0000-0000183A0000}"/>
    <cellStyle name="Normal 6 10 3 3 2" xfId="15269" xr:uid="{00000000-0005-0000-0000-0000193A0000}"/>
    <cellStyle name="Normal 6 10 3 4" xfId="15270" xr:uid="{00000000-0005-0000-0000-00001A3A0000}"/>
    <cellStyle name="Normal 6 10 4" xfId="15271" xr:uid="{00000000-0005-0000-0000-00001B3A0000}"/>
    <cellStyle name="Normal 6 10 4 2" xfId="15272" xr:uid="{00000000-0005-0000-0000-00001C3A0000}"/>
    <cellStyle name="Normal 6 10 4 2 2" xfId="15273" xr:uid="{00000000-0005-0000-0000-00001D3A0000}"/>
    <cellStyle name="Normal 6 10 4 2 2 2" xfId="15274" xr:uid="{00000000-0005-0000-0000-00001E3A0000}"/>
    <cellStyle name="Normal 6 10 4 2 3" xfId="15275" xr:uid="{00000000-0005-0000-0000-00001F3A0000}"/>
    <cellStyle name="Normal 6 10 4 3" xfId="15276" xr:uid="{00000000-0005-0000-0000-0000203A0000}"/>
    <cellStyle name="Normal 6 10 4 3 2" xfId="15277" xr:uid="{00000000-0005-0000-0000-0000213A0000}"/>
    <cellStyle name="Normal 6 10 4 4" xfId="15278" xr:uid="{00000000-0005-0000-0000-0000223A0000}"/>
    <cellStyle name="Normal 6 10 5" xfId="15279" xr:uid="{00000000-0005-0000-0000-0000233A0000}"/>
    <cellStyle name="Normal 6 10 5 2" xfId="15280" xr:uid="{00000000-0005-0000-0000-0000243A0000}"/>
    <cellStyle name="Normal 6 10 5 2 2" xfId="15281" xr:uid="{00000000-0005-0000-0000-0000253A0000}"/>
    <cellStyle name="Normal 6 10 5 3" xfId="15282" xr:uid="{00000000-0005-0000-0000-0000263A0000}"/>
    <cellStyle name="Normal 6 10 6" xfId="15283" xr:uid="{00000000-0005-0000-0000-0000273A0000}"/>
    <cellStyle name="Normal 6 10 6 2" xfId="15284" xr:uid="{00000000-0005-0000-0000-0000283A0000}"/>
    <cellStyle name="Normal 6 11" xfId="8087" xr:uid="{00000000-0005-0000-0000-0000293A0000}"/>
    <cellStyle name="Normal 6 11 2" xfId="15285" xr:uid="{00000000-0005-0000-0000-00002A3A0000}"/>
    <cellStyle name="Normal 6 11 2 2" xfId="15286" xr:uid="{00000000-0005-0000-0000-00002B3A0000}"/>
    <cellStyle name="Normal 6 11 2 2 2" xfId="15287" xr:uid="{00000000-0005-0000-0000-00002C3A0000}"/>
    <cellStyle name="Normal 6 11 2 2 2 2" xfId="15288" xr:uid="{00000000-0005-0000-0000-00002D3A0000}"/>
    <cellStyle name="Normal 6 11 2 2 2 2 2" xfId="15289" xr:uid="{00000000-0005-0000-0000-00002E3A0000}"/>
    <cellStyle name="Normal 6 11 2 2 2 3" xfId="15290" xr:uid="{00000000-0005-0000-0000-00002F3A0000}"/>
    <cellStyle name="Normal 6 11 2 2 3" xfId="15291" xr:uid="{00000000-0005-0000-0000-0000303A0000}"/>
    <cellStyle name="Normal 6 11 2 2 3 2" xfId="15292" xr:uid="{00000000-0005-0000-0000-0000313A0000}"/>
    <cellStyle name="Normal 6 11 2 2 4" xfId="15293" xr:uid="{00000000-0005-0000-0000-0000323A0000}"/>
    <cellStyle name="Normal 6 11 2 3" xfId="15294" xr:uid="{00000000-0005-0000-0000-0000333A0000}"/>
    <cellStyle name="Normal 6 11 2 3 2" xfId="15295" xr:uid="{00000000-0005-0000-0000-0000343A0000}"/>
    <cellStyle name="Normal 6 11 2 3 2 2" xfId="15296" xr:uid="{00000000-0005-0000-0000-0000353A0000}"/>
    <cellStyle name="Normal 6 11 2 3 2 2 2" xfId="15297" xr:uid="{00000000-0005-0000-0000-0000363A0000}"/>
    <cellStyle name="Normal 6 11 2 3 2 3" xfId="15298" xr:uid="{00000000-0005-0000-0000-0000373A0000}"/>
    <cellStyle name="Normal 6 11 2 3 3" xfId="15299" xr:uid="{00000000-0005-0000-0000-0000383A0000}"/>
    <cellStyle name="Normal 6 11 2 3 3 2" xfId="15300" xr:uid="{00000000-0005-0000-0000-0000393A0000}"/>
    <cellStyle name="Normal 6 11 2 3 4" xfId="15301" xr:uid="{00000000-0005-0000-0000-00003A3A0000}"/>
    <cellStyle name="Normal 6 11 2 4" xfId="15302" xr:uid="{00000000-0005-0000-0000-00003B3A0000}"/>
    <cellStyle name="Normal 6 11 2 4 2" xfId="15303" xr:uid="{00000000-0005-0000-0000-00003C3A0000}"/>
    <cellStyle name="Normal 6 11 2 4 2 2" xfId="15304" xr:uid="{00000000-0005-0000-0000-00003D3A0000}"/>
    <cellStyle name="Normal 6 11 2 4 3" xfId="15305" xr:uid="{00000000-0005-0000-0000-00003E3A0000}"/>
    <cellStyle name="Normal 6 11 2 5" xfId="15306" xr:uid="{00000000-0005-0000-0000-00003F3A0000}"/>
    <cellStyle name="Normal 6 11 2 5 2" xfId="15307" xr:uid="{00000000-0005-0000-0000-0000403A0000}"/>
    <cellStyle name="Normal 6 11 2 6" xfId="15308" xr:uid="{00000000-0005-0000-0000-0000413A0000}"/>
    <cellStyle name="Normal 6 11 3" xfId="15309" xr:uid="{00000000-0005-0000-0000-0000423A0000}"/>
    <cellStyle name="Normal 6 11 3 2" xfId="15310" xr:uid="{00000000-0005-0000-0000-0000433A0000}"/>
    <cellStyle name="Normal 6 11 3 2 2" xfId="15311" xr:uid="{00000000-0005-0000-0000-0000443A0000}"/>
    <cellStyle name="Normal 6 11 3 2 2 2" xfId="15312" xr:uid="{00000000-0005-0000-0000-0000453A0000}"/>
    <cellStyle name="Normal 6 11 3 2 3" xfId="15313" xr:uid="{00000000-0005-0000-0000-0000463A0000}"/>
    <cellStyle name="Normal 6 11 3 3" xfId="15314" xr:uid="{00000000-0005-0000-0000-0000473A0000}"/>
    <cellStyle name="Normal 6 11 3 3 2" xfId="15315" xr:uid="{00000000-0005-0000-0000-0000483A0000}"/>
    <cellStyle name="Normal 6 11 3 4" xfId="15316" xr:uid="{00000000-0005-0000-0000-0000493A0000}"/>
    <cellStyle name="Normal 6 11 4" xfId="15317" xr:uid="{00000000-0005-0000-0000-00004A3A0000}"/>
    <cellStyle name="Normal 6 11 4 2" xfId="15318" xr:uid="{00000000-0005-0000-0000-00004B3A0000}"/>
    <cellStyle name="Normal 6 11 4 2 2" xfId="15319" xr:uid="{00000000-0005-0000-0000-00004C3A0000}"/>
    <cellStyle name="Normal 6 11 4 2 2 2" xfId="15320" xr:uid="{00000000-0005-0000-0000-00004D3A0000}"/>
    <cellStyle name="Normal 6 11 4 2 3" xfId="15321" xr:uid="{00000000-0005-0000-0000-00004E3A0000}"/>
    <cellStyle name="Normal 6 11 4 3" xfId="15322" xr:uid="{00000000-0005-0000-0000-00004F3A0000}"/>
    <cellStyle name="Normal 6 11 4 3 2" xfId="15323" xr:uid="{00000000-0005-0000-0000-0000503A0000}"/>
    <cellStyle name="Normal 6 11 4 4" xfId="15324" xr:uid="{00000000-0005-0000-0000-0000513A0000}"/>
    <cellStyle name="Normal 6 11 5" xfId="15325" xr:uid="{00000000-0005-0000-0000-0000523A0000}"/>
    <cellStyle name="Normal 6 11 5 2" xfId="15326" xr:uid="{00000000-0005-0000-0000-0000533A0000}"/>
    <cellStyle name="Normal 6 11 5 2 2" xfId="15327" xr:uid="{00000000-0005-0000-0000-0000543A0000}"/>
    <cellStyle name="Normal 6 11 5 3" xfId="15328" xr:uid="{00000000-0005-0000-0000-0000553A0000}"/>
    <cellStyle name="Normal 6 11 6" xfId="15329" xr:uid="{00000000-0005-0000-0000-0000563A0000}"/>
    <cellStyle name="Normal 6 11 6 2" xfId="15330" xr:uid="{00000000-0005-0000-0000-0000573A0000}"/>
    <cellStyle name="Normal 6 11 7" xfId="15331" xr:uid="{00000000-0005-0000-0000-0000583A0000}"/>
    <cellStyle name="Normal 6 12" xfId="15332" xr:uid="{00000000-0005-0000-0000-0000593A0000}"/>
    <cellStyle name="Normal 6 12 2" xfId="15333" xr:uid="{00000000-0005-0000-0000-00005A3A0000}"/>
    <cellStyle name="Normal 6 12 2 2" xfId="15334" xr:uid="{00000000-0005-0000-0000-00005B3A0000}"/>
    <cellStyle name="Normal 6 12 2 2 2" xfId="15335" xr:uid="{00000000-0005-0000-0000-00005C3A0000}"/>
    <cellStyle name="Normal 6 12 2 2 2 2" xfId="15336" xr:uid="{00000000-0005-0000-0000-00005D3A0000}"/>
    <cellStyle name="Normal 6 12 2 2 2 2 2" xfId="15337" xr:uid="{00000000-0005-0000-0000-00005E3A0000}"/>
    <cellStyle name="Normal 6 12 2 2 2 3" xfId="15338" xr:uid="{00000000-0005-0000-0000-00005F3A0000}"/>
    <cellStyle name="Normal 6 12 2 2 3" xfId="15339" xr:uid="{00000000-0005-0000-0000-0000603A0000}"/>
    <cellStyle name="Normal 6 12 2 2 3 2" xfId="15340" xr:uid="{00000000-0005-0000-0000-0000613A0000}"/>
    <cellStyle name="Normal 6 12 2 2 4" xfId="15341" xr:uid="{00000000-0005-0000-0000-0000623A0000}"/>
    <cellStyle name="Normal 6 12 2 3" xfId="15342" xr:uid="{00000000-0005-0000-0000-0000633A0000}"/>
    <cellStyle name="Normal 6 12 2 3 2" xfId="15343" xr:uid="{00000000-0005-0000-0000-0000643A0000}"/>
    <cellStyle name="Normal 6 12 2 3 2 2" xfId="15344" xr:uid="{00000000-0005-0000-0000-0000653A0000}"/>
    <cellStyle name="Normal 6 12 2 3 2 2 2" xfId="15345" xr:uid="{00000000-0005-0000-0000-0000663A0000}"/>
    <cellStyle name="Normal 6 12 2 3 2 3" xfId="15346" xr:uid="{00000000-0005-0000-0000-0000673A0000}"/>
    <cellStyle name="Normal 6 12 2 3 3" xfId="15347" xr:uid="{00000000-0005-0000-0000-0000683A0000}"/>
    <cellStyle name="Normal 6 12 2 3 3 2" xfId="15348" xr:uid="{00000000-0005-0000-0000-0000693A0000}"/>
    <cellStyle name="Normal 6 12 2 3 4" xfId="15349" xr:uid="{00000000-0005-0000-0000-00006A3A0000}"/>
    <cellStyle name="Normal 6 12 2 4" xfId="15350" xr:uid="{00000000-0005-0000-0000-00006B3A0000}"/>
    <cellStyle name="Normal 6 12 2 4 2" xfId="15351" xr:uid="{00000000-0005-0000-0000-00006C3A0000}"/>
    <cellStyle name="Normal 6 12 2 4 2 2" xfId="15352" xr:uid="{00000000-0005-0000-0000-00006D3A0000}"/>
    <cellStyle name="Normal 6 12 2 4 3" xfId="15353" xr:uid="{00000000-0005-0000-0000-00006E3A0000}"/>
    <cellStyle name="Normal 6 12 2 5" xfId="15354" xr:uid="{00000000-0005-0000-0000-00006F3A0000}"/>
    <cellStyle name="Normal 6 12 2 5 2" xfId="15355" xr:uid="{00000000-0005-0000-0000-0000703A0000}"/>
    <cellStyle name="Normal 6 12 2 6" xfId="15356" xr:uid="{00000000-0005-0000-0000-0000713A0000}"/>
    <cellStyle name="Normal 6 12 3" xfId="15357" xr:uid="{00000000-0005-0000-0000-0000723A0000}"/>
    <cellStyle name="Normal 6 12 3 2" xfId="15358" xr:uid="{00000000-0005-0000-0000-0000733A0000}"/>
    <cellStyle name="Normal 6 12 3 2 2" xfId="15359" xr:uid="{00000000-0005-0000-0000-0000743A0000}"/>
    <cellStyle name="Normal 6 12 3 2 2 2" xfId="15360" xr:uid="{00000000-0005-0000-0000-0000753A0000}"/>
    <cellStyle name="Normal 6 12 3 2 3" xfId="15361" xr:uid="{00000000-0005-0000-0000-0000763A0000}"/>
    <cellStyle name="Normal 6 12 3 3" xfId="15362" xr:uid="{00000000-0005-0000-0000-0000773A0000}"/>
    <cellStyle name="Normal 6 12 3 3 2" xfId="15363" xr:uid="{00000000-0005-0000-0000-0000783A0000}"/>
    <cellStyle name="Normal 6 12 3 4" xfId="15364" xr:uid="{00000000-0005-0000-0000-0000793A0000}"/>
    <cellStyle name="Normal 6 12 4" xfId="15365" xr:uid="{00000000-0005-0000-0000-00007A3A0000}"/>
    <cellStyle name="Normal 6 12 4 2" xfId="15366" xr:uid="{00000000-0005-0000-0000-00007B3A0000}"/>
    <cellStyle name="Normal 6 12 4 2 2" xfId="15367" xr:uid="{00000000-0005-0000-0000-00007C3A0000}"/>
    <cellStyle name="Normal 6 12 4 2 2 2" xfId="15368" xr:uid="{00000000-0005-0000-0000-00007D3A0000}"/>
    <cellStyle name="Normal 6 12 4 2 3" xfId="15369" xr:uid="{00000000-0005-0000-0000-00007E3A0000}"/>
    <cellStyle name="Normal 6 12 4 3" xfId="15370" xr:uid="{00000000-0005-0000-0000-00007F3A0000}"/>
    <cellStyle name="Normal 6 12 4 3 2" xfId="15371" xr:uid="{00000000-0005-0000-0000-0000803A0000}"/>
    <cellStyle name="Normal 6 12 4 4" xfId="15372" xr:uid="{00000000-0005-0000-0000-0000813A0000}"/>
    <cellStyle name="Normal 6 12 5" xfId="15373" xr:uid="{00000000-0005-0000-0000-0000823A0000}"/>
    <cellStyle name="Normal 6 12 5 2" xfId="15374" xr:uid="{00000000-0005-0000-0000-0000833A0000}"/>
    <cellStyle name="Normal 6 12 5 2 2" xfId="15375" xr:uid="{00000000-0005-0000-0000-0000843A0000}"/>
    <cellStyle name="Normal 6 12 5 3" xfId="15376" xr:uid="{00000000-0005-0000-0000-0000853A0000}"/>
    <cellStyle name="Normal 6 12 6" xfId="15377" xr:uid="{00000000-0005-0000-0000-0000863A0000}"/>
    <cellStyle name="Normal 6 12 6 2" xfId="15378" xr:uid="{00000000-0005-0000-0000-0000873A0000}"/>
    <cellStyle name="Normal 6 12 7" xfId="15379" xr:uid="{00000000-0005-0000-0000-0000883A0000}"/>
    <cellStyle name="Normal 6 13" xfId="15380" xr:uid="{00000000-0005-0000-0000-0000893A0000}"/>
    <cellStyle name="Normal 6 13 2" xfId="15381" xr:uid="{00000000-0005-0000-0000-00008A3A0000}"/>
    <cellStyle name="Normal 6 13 2 2" xfId="15382" xr:uid="{00000000-0005-0000-0000-00008B3A0000}"/>
    <cellStyle name="Normal 6 13 2 2 2" xfId="15383" xr:uid="{00000000-0005-0000-0000-00008C3A0000}"/>
    <cellStyle name="Normal 6 13 2 2 2 2" xfId="15384" xr:uid="{00000000-0005-0000-0000-00008D3A0000}"/>
    <cellStyle name="Normal 6 13 2 2 2 2 2" xfId="15385" xr:uid="{00000000-0005-0000-0000-00008E3A0000}"/>
    <cellStyle name="Normal 6 13 2 2 2 3" xfId="15386" xr:uid="{00000000-0005-0000-0000-00008F3A0000}"/>
    <cellStyle name="Normal 6 13 2 2 3" xfId="15387" xr:uid="{00000000-0005-0000-0000-0000903A0000}"/>
    <cellStyle name="Normal 6 13 2 2 3 2" xfId="15388" xr:uid="{00000000-0005-0000-0000-0000913A0000}"/>
    <cellStyle name="Normal 6 13 2 2 4" xfId="15389" xr:uid="{00000000-0005-0000-0000-0000923A0000}"/>
    <cellStyle name="Normal 6 13 2 3" xfId="15390" xr:uid="{00000000-0005-0000-0000-0000933A0000}"/>
    <cellStyle name="Normal 6 13 2 3 2" xfId="15391" xr:uid="{00000000-0005-0000-0000-0000943A0000}"/>
    <cellStyle name="Normal 6 13 2 3 2 2" xfId="15392" xr:uid="{00000000-0005-0000-0000-0000953A0000}"/>
    <cellStyle name="Normal 6 13 2 3 2 2 2" xfId="15393" xr:uid="{00000000-0005-0000-0000-0000963A0000}"/>
    <cellStyle name="Normal 6 13 2 3 2 3" xfId="15394" xr:uid="{00000000-0005-0000-0000-0000973A0000}"/>
    <cellStyle name="Normal 6 13 2 3 3" xfId="15395" xr:uid="{00000000-0005-0000-0000-0000983A0000}"/>
    <cellStyle name="Normal 6 13 2 3 3 2" xfId="15396" xr:uid="{00000000-0005-0000-0000-0000993A0000}"/>
    <cellStyle name="Normal 6 13 2 3 4" xfId="15397" xr:uid="{00000000-0005-0000-0000-00009A3A0000}"/>
    <cellStyle name="Normal 6 13 2 4" xfId="15398" xr:uid="{00000000-0005-0000-0000-00009B3A0000}"/>
    <cellStyle name="Normal 6 13 2 4 2" xfId="15399" xr:uid="{00000000-0005-0000-0000-00009C3A0000}"/>
    <cellStyle name="Normal 6 13 2 4 2 2" xfId="15400" xr:uid="{00000000-0005-0000-0000-00009D3A0000}"/>
    <cellStyle name="Normal 6 13 2 4 3" xfId="15401" xr:uid="{00000000-0005-0000-0000-00009E3A0000}"/>
    <cellStyle name="Normal 6 13 2 5" xfId="15402" xr:uid="{00000000-0005-0000-0000-00009F3A0000}"/>
    <cellStyle name="Normal 6 13 2 5 2" xfId="15403" xr:uid="{00000000-0005-0000-0000-0000A03A0000}"/>
    <cellStyle name="Normal 6 13 2 6" xfId="15404" xr:uid="{00000000-0005-0000-0000-0000A13A0000}"/>
    <cellStyle name="Normal 6 13 3" xfId="15405" xr:uid="{00000000-0005-0000-0000-0000A23A0000}"/>
    <cellStyle name="Normal 6 13 3 2" xfId="15406" xr:uid="{00000000-0005-0000-0000-0000A33A0000}"/>
    <cellStyle name="Normal 6 13 3 2 2" xfId="15407" xr:uid="{00000000-0005-0000-0000-0000A43A0000}"/>
    <cellStyle name="Normal 6 13 3 2 2 2" xfId="15408" xr:uid="{00000000-0005-0000-0000-0000A53A0000}"/>
    <cellStyle name="Normal 6 13 3 2 3" xfId="15409" xr:uid="{00000000-0005-0000-0000-0000A63A0000}"/>
    <cellStyle name="Normal 6 13 3 3" xfId="15410" xr:uid="{00000000-0005-0000-0000-0000A73A0000}"/>
    <cellStyle name="Normal 6 13 3 3 2" xfId="15411" xr:uid="{00000000-0005-0000-0000-0000A83A0000}"/>
    <cellStyle name="Normal 6 13 3 4" xfId="15412" xr:uid="{00000000-0005-0000-0000-0000A93A0000}"/>
    <cellStyle name="Normal 6 13 4" xfId="15413" xr:uid="{00000000-0005-0000-0000-0000AA3A0000}"/>
    <cellStyle name="Normal 6 13 4 2" xfId="15414" xr:uid="{00000000-0005-0000-0000-0000AB3A0000}"/>
    <cellStyle name="Normal 6 13 4 2 2" xfId="15415" xr:uid="{00000000-0005-0000-0000-0000AC3A0000}"/>
    <cellStyle name="Normal 6 13 4 2 2 2" xfId="15416" xr:uid="{00000000-0005-0000-0000-0000AD3A0000}"/>
    <cellStyle name="Normal 6 13 4 2 3" xfId="15417" xr:uid="{00000000-0005-0000-0000-0000AE3A0000}"/>
    <cellStyle name="Normal 6 13 4 3" xfId="15418" xr:uid="{00000000-0005-0000-0000-0000AF3A0000}"/>
    <cellStyle name="Normal 6 13 4 3 2" xfId="15419" xr:uid="{00000000-0005-0000-0000-0000B03A0000}"/>
    <cellStyle name="Normal 6 13 4 4" xfId="15420" xr:uid="{00000000-0005-0000-0000-0000B13A0000}"/>
    <cellStyle name="Normal 6 13 5" xfId="15421" xr:uid="{00000000-0005-0000-0000-0000B23A0000}"/>
    <cellStyle name="Normal 6 13 5 2" xfId="15422" xr:uid="{00000000-0005-0000-0000-0000B33A0000}"/>
    <cellStyle name="Normal 6 13 5 2 2" xfId="15423" xr:uid="{00000000-0005-0000-0000-0000B43A0000}"/>
    <cellStyle name="Normal 6 13 5 3" xfId="15424" xr:uid="{00000000-0005-0000-0000-0000B53A0000}"/>
    <cellStyle name="Normal 6 13 6" xfId="15425" xr:uid="{00000000-0005-0000-0000-0000B63A0000}"/>
    <cellStyle name="Normal 6 13 6 2" xfId="15426" xr:uid="{00000000-0005-0000-0000-0000B73A0000}"/>
    <cellStyle name="Normal 6 13 7" xfId="15427" xr:uid="{00000000-0005-0000-0000-0000B83A0000}"/>
    <cellStyle name="Normal 6 14" xfId="15428" xr:uid="{00000000-0005-0000-0000-0000B93A0000}"/>
    <cellStyle name="Normal 6 14 2" xfId="15429" xr:uid="{00000000-0005-0000-0000-0000BA3A0000}"/>
    <cellStyle name="Normal 6 14 2 2" xfId="15430" xr:uid="{00000000-0005-0000-0000-0000BB3A0000}"/>
    <cellStyle name="Normal 6 14 2 2 2" xfId="15431" xr:uid="{00000000-0005-0000-0000-0000BC3A0000}"/>
    <cellStyle name="Normal 6 14 2 2 2 2" xfId="15432" xr:uid="{00000000-0005-0000-0000-0000BD3A0000}"/>
    <cellStyle name="Normal 6 14 2 2 2 2 2" xfId="15433" xr:uid="{00000000-0005-0000-0000-0000BE3A0000}"/>
    <cellStyle name="Normal 6 14 2 2 2 3" xfId="15434" xr:uid="{00000000-0005-0000-0000-0000BF3A0000}"/>
    <cellStyle name="Normal 6 14 2 2 3" xfId="15435" xr:uid="{00000000-0005-0000-0000-0000C03A0000}"/>
    <cellStyle name="Normal 6 14 2 2 3 2" xfId="15436" xr:uid="{00000000-0005-0000-0000-0000C13A0000}"/>
    <cellStyle name="Normal 6 14 2 2 4" xfId="15437" xr:uid="{00000000-0005-0000-0000-0000C23A0000}"/>
    <cellStyle name="Normal 6 14 2 3" xfId="15438" xr:uid="{00000000-0005-0000-0000-0000C33A0000}"/>
    <cellStyle name="Normal 6 14 2 3 2" xfId="15439" xr:uid="{00000000-0005-0000-0000-0000C43A0000}"/>
    <cellStyle name="Normal 6 14 2 3 2 2" xfId="15440" xr:uid="{00000000-0005-0000-0000-0000C53A0000}"/>
    <cellStyle name="Normal 6 14 2 3 2 2 2" xfId="15441" xr:uid="{00000000-0005-0000-0000-0000C63A0000}"/>
    <cellStyle name="Normal 6 14 2 3 2 3" xfId="15442" xr:uid="{00000000-0005-0000-0000-0000C73A0000}"/>
    <cellStyle name="Normal 6 14 2 3 3" xfId="15443" xr:uid="{00000000-0005-0000-0000-0000C83A0000}"/>
    <cellStyle name="Normal 6 14 2 3 3 2" xfId="15444" xr:uid="{00000000-0005-0000-0000-0000C93A0000}"/>
    <cellStyle name="Normal 6 14 2 3 4" xfId="15445" xr:uid="{00000000-0005-0000-0000-0000CA3A0000}"/>
    <cellStyle name="Normal 6 14 2 4" xfId="15446" xr:uid="{00000000-0005-0000-0000-0000CB3A0000}"/>
    <cellStyle name="Normal 6 14 2 4 2" xfId="15447" xr:uid="{00000000-0005-0000-0000-0000CC3A0000}"/>
    <cellStyle name="Normal 6 14 2 4 2 2" xfId="15448" xr:uid="{00000000-0005-0000-0000-0000CD3A0000}"/>
    <cellStyle name="Normal 6 14 2 4 3" xfId="15449" xr:uid="{00000000-0005-0000-0000-0000CE3A0000}"/>
    <cellStyle name="Normal 6 14 2 5" xfId="15450" xr:uid="{00000000-0005-0000-0000-0000CF3A0000}"/>
    <cellStyle name="Normal 6 14 2 5 2" xfId="15451" xr:uid="{00000000-0005-0000-0000-0000D03A0000}"/>
    <cellStyle name="Normal 6 14 2 6" xfId="15452" xr:uid="{00000000-0005-0000-0000-0000D13A0000}"/>
    <cellStyle name="Normal 6 14 3" xfId="15453" xr:uid="{00000000-0005-0000-0000-0000D23A0000}"/>
    <cellStyle name="Normal 6 14 3 2" xfId="15454" xr:uid="{00000000-0005-0000-0000-0000D33A0000}"/>
    <cellStyle name="Normal 6 14 3 2 2" xfId="15455" xr:uid="{00000000-0005-0000-0000-0000D43A0000}"/>
    <cellStyle name="Normal 6 14 3 2 2 2" xfId="15456" xr:uid="{00000000-0005-0000-0000-0000D53A0000}"/>
    <cellStyle name="Normal 6 14 3 2 3" xfId="15457" xr:uid="{00000000-0005-0000-0000-0000D63A0000}"/>
    <cellStyle name="Normal 6 14 3 3" xfId="15458" xr:uid="{00000000-0005-0000-0000-0000D73A0000}"/>
    <cellStyle name="Normal 6 14 3 3 2" xfId="15459" xr:uid="{00000000-0005-0000-0000-0000D83A0000}"/>
    <cellStyle name="Normal 6 14 3 4" xfId="15460" xr:uid="{00000000-0005-0000-0000-0000D93A0000}"/>
    <cellStyle name="Normal 6 14 4" xfId="15461" xr:uid="{00000000-0005-0000-0000-0000DA3A0000}"/>
    <cellStyle name="Normal 6 14 4 2" xfId="15462" xr:uid="{00000000-0005-0000-0000-0000DB3A0000}"/>
    <cellStyle name="Normal 6 14 4 2 2" xfId="15463" xr:uid="{00000000-0005-0000-0000-0000DC3A0000}"/>
    <cellStyle name="Normal 6 14 4 2 2 2" xfId="15464" xr:uid="{00000000-0005-0000-0000-0000DD3A0000}"/>
    <cellStyle name="Normal 6 14 4 2 3" xfId="15465" xr:uid="{00000000-0005-0000-0000-0000DE3A0000}"/>
    <cellStyle name="Normal 6 14 4 3" xfId="15466" xr:uid="{00000000-0005-0000-0000-0000DF3A0000}"/>
    <cellStyle name="Normal 6 14 4 3 2" xfId="15467" xr:uid="{00000000-0005-0000-0000-0000E03A0000}"/>
    <cellStyle name="Normal 6 14 4 4" xfId="15468" xr:uid="{00000000-0005-0000-0000-0000E13A0000}"/>
    <cellStyle name="Normal 6 14 5" xfId="15469" xr:uid="{00000000-0005-0000-0000-0000E23A0000}"/>
    <cellStyle name="Normal 6 14 5 2" xfId="15470" xr:uid="{00000000-0005-0000-0000-0000E33A0000}"/>
    <cellStyle name="Normal 6 14 5 2 2" xfId="15471" xr:uid="{00000000-0005-0000-0000-0000E43A0000}"/>
    <cellStyle name="Normal 6 14 5 3" xfId="15472" xr:uid="{00000000-0005-0000-0000-0000E53A0000}"/>
    <cellStyle name="Normal 6 14 6" xfId="15473" xr:uid="{00000000-0005-0000-0000-0000E63A0000}"/>
    <cellStyle name="Normal 6 14 6 2" xfId="15474" xr:uid="{00000000-0005-0000-0000-0000E73A0000}"/>
    <cellStyle name="Normal 6 14 7" xfId="15475" xr:uid="{00000000-0005-0000-0000-0000E83A0000}"/>
    <cellStyle name="Normal 6 15" xfId="15476" xr:uid="{00000000-0005-0000-0000-0000E93A0000}"/>
    <cellStyle name="Normal 6 15 2" xfId="15477" xr:uid="{00000000-0005-0000-0000-0000EA3A0000}"/>
    <cellStyle name="Normal 6 15 2 2" xfId="15478" xr:uid="{00000000-0005-0000-0000-0000EB3A0000}"/>
    <cellStyle name="Normal 6 15 2 2 2" xfId="15479" xr:uid="{00000000-0005-0000-0000-0000EC3A0000}"/>
    <cellStyle name="Normal 6 15 2 2 2 2" xfId="15480" xr:uid="{00000000-0005-0000-0000-0000ED3A0000}"/>
    <cellStyle name="Normal 6 15 2 2 2 2 2" xfId="15481" xr:uid="{00000000-0005-0000-0000-0000EE3A0000}"/>
    <cellStyle name="Normal 6 15 2 2 2 3" xfId="15482" xr:uid="{00000000-0005-0000-0000-0000EF3A0000}"/>
    <cellStyle name="Normal 6 15 2 2 3" xfId="15483" xr:uid="{00000000-0005-0000-0000-0000F03A0000}"/>
    <cellStyle name="Normal 6 15 2 2 3 2" xfId="15484" xr:uid="{00000000-0005-0000-0000-0000F13A0000}"/>
    <cellStyle name="Normal 6 15 2 2 4" xfId="15485" xr:uid="{00000000-0005-0000-0000-0000F23A0000}"/>
    <cellStyle name="Normal 6 15 2 3" xfId="15486" xr:uid="{00000000-0005-0000-0000-0000F33A0000}"/>
    <cellStyle name="Normal 6 15 2 3 2" xfId="15487" xr:uid="{00000000-0005-0000-0000-0000F43A0000}"/>
    <cellStyle name="Normal 6 15 2 3 2 2" xfId="15488" xr:uid="{00000000-0005-0000-0000-0000F53A0000}"/>
    <cellStyle name="Normal 6 15 2 3 2 2 2" xfId="15489" xr:uid="{00000000-0005-0000-0000-0000F63A0000}"/>
    <cellStyle name="Normal 6 15 2 3 2 3" xfId="15490" xr:uid="{00000000-0005-0000-0000-0000F73A0000}"/>
    <cellStyle name="Normal 6 15 2 3 3" xfId="15491" xr:uid="{00000000-0005-0000-0000-0000F83A0000}"/>
    <cellStyle name="Normal 6 15 2 3 3 2" xfId="15492" xr:uid="{00000000-0005-0000-0000-0000F93A0000}"/>
    <cellStyle name="Normal 6 15 2 3 4" xfId="15493" xr:uid="{00000000-0005-0000-0000-0000FA3A0000}"/>
    <cellStyle name="Normal 6 15 2 4" xfId="15494" xr:uid="{00000000-0005-0000-0000-0000FB3A0000}"/>
    <cellStyle name="Normal 6 15 2 4 2" xfId="15495" xr:uid="{00000000-0005-0000-0000-0000FC3A0000}"/>
    <cellStyle name="Normal 6 15 2 4 2 2" xfId="15496" xr:uid="{00000000-0005-0000-0000-0000FD3A0000}"/>
    <cellStyle name="Normal 6 15 2 4 3" xfId="15497" xr:uid="{00000000-0005-0000-0000-0000FE3A0000}"/>
    <cellStyle name="Normal 6 15 2 5" xfId="15498" xr:uid="{00000000-0005-0000-0000-0000FF3A0000}"/>
    <cellStyle name="Normal 6 15 2 5 2" xfId="15499" xr:uid="{00000000-0005-0000-0000-0000003B0000}"/>
    <cellStyle name="Normal 6 15 2 6" xfId="15500" xr:uid="{00000000-0005-0000-0000-0000013B0000}"/>
    <cellStyle name="Normal 6 15 3" xfId="15501" xr:uid="{00000000-0005-0000-0000-0000023B0000}"/>
    <cellStyle name="Normal 6 15 3 2" xfId="15502" xr:uid="{00000000-0005-0000-0000-0000033B0000}"/>
    <cellStyle name="Normal 6 15 3 2 2" xfId="15503" xr:uid="{00000000-0005-0000-0000-0000043B0000}"/>
    <cellStyle name="Normal 6 15 3 2 2 2" xfId="15504" xr:uid="{00000000-0005-0000-0000-0000053B0000}"/>
    <cellStyle name="Normal 6 15 3 2 3" xfId="15505" xr:uid="{00000000-0005-0000-0000-0000063B0000}"/>
    <cellStyle name="Normal 6 15 3 3" xfId="15506" xr:uid="{00000000-0005-0000-0000-0000073B0000}"/>
    <cellStyle name="Normal 6 15 3 3 2" xfId="15507" xr:uid="{00000000-0005-0000-0000-0000083B0000}"/>
    <cellStyle name="Normal 6 15 3 4" xfId="15508" xr:uid="{00000000-0005-0000-0000-0000093B0000}"/>
    <cellStyle name="Normal 6 15 4" xfId="15509" xr:uid="{00000000-0005-0000-0000-00000A3B0000}"/>
    <cellStyle name="Normal 6 15 4 2" xfId="15510" xr:uid="{00000000-0005-0000-0000-00000B3B0000}"/>
    <cellStyle name="Normal 6 15 4 2 2" xfId="15511" xr:uid="{00000000-0005-0000-0000-00000C3B0000}"/>
    <cellStyle name="Normal 6 15 4 2 2 2" xfId="15512" xr:uid="{00000000-0005-0000-0000-00000D3B0000}"/>
    <cellStyle name="Normal 6 15 4 2 3" xfId="15513" xr:uid="{00000000-0005-0000-0000-00000E3B0000}"/>
    <cellStyle name="Normal 6 15 4 3" xfId="15514" xr:uid="{00000000-0005-0000-0000-00000F3B0000}"/>
    <cellStyle name="Normal 6 15 4 3 2" xfId="15515" xr:uid="{00000000-0005-0000-0000-0000103B0000}"/>
    <cellStyle name="Normal 6 15 4 4" xfId="15516" xr:uid="{00000000-0005-0000-0000-0000113B0000}"/>
    <cellStyle name="Normal 6 15 5" xfId="15517" xr:uid="{00000000-0005-0000-0000-0000123B0000}"/>
    <cellStyle name="Normal 6 15 5 2" xfId="15518" xr:uid="{00000000-0005-0000-0000-0000133B0000}"/>
    <cellStyle name="Normal 6 15 5 2 2" xfId="15519" xr:uid="{00000000-0005-0000-0000-0000143B0000}"/>
    <cellStyle name="Normal 6 15 5 3" xfId="15520" xr:uid="{00000000-0005-0000-0000-0000153B0000}"/>
    <cellStyle name="Normal 6 15 6" xfId="15521" xr:uid="{00000000-0005-0000-0000-0000163B0000}"/>
    <cellStyle name="Normal 6 15 6 2" xfId="15522" xr:uid="{00000000-0005-0000-0000-0000173B0000}"/>
    <cellStyle name="Normal 6 15 7" xfId="15523" xr:uid="{00000000-0005-0000-0000-0000183B0000}"/>
    <cellStyle name="Normal 6 16" xfId="15524" xr:uid="{00000000-0005-0000-0000-0000193B0000}"/>
    <cellStyle name="Normal 6 16 2" xfId="15525" xr:uid="{00000000-0005-0000-0000-00001A3B0000}"/>
    <cellStyle name="Normal 6 16 2 2" xfId="15526" xr:uid="{00000000-0005-0000-0000-00001B3B0000}"/>
    <cellStyle name="Normal 6 16 2 2 2" xfId="15527" xr:uid="{00000000-0005-0000-0000-00001C3B0000}"/>
    <cellStyle name="Normal 6 16 2 2 2 2" xfId="15528" xr:uid="{00000000-0005-0000-0000-00001D3B0000}"/>
    <cellStyle name="Normal 6 16 2 2 2 2 2" xfId="15529" xr:uid="{00000000-0005-0000-0000-00001E3B0000}"/>
    <cellStyle name="Normal 6 16 2 2 2 3" xfId="15530" xr:uid="{00000000-0005-0000-0000-00001F3B0000}"/>
    <cellStyle name="Normal 6 16 2 2 3" xfId="15531" xr:uid="{00000000-0005-0000-0000-0000203B0000}"/>
    <cellStyle name="Normal 6 16 2 2 3 2" xfId="15532" xr:uid="{00000000-0005-0000-0000-0000213B0000}"/>
    <cellStyle name="Normal 6 16 2 2 4" xfId="15533" xr:uid="{00000000-0005-0000-0000-0000223B0000}"/>
    <cellStyle name="Normal 6 16 2 3" xfId="15534" xr:uid="{00000000-0005-0000-0000-0000233B0000}"/>
    <cellStyle name="Normal 6 16 2 3 2" xfId="15535" xr:uid="{00000000-0005-0000-0000-0000243B0000}"/>
    <cellStyle name="Normal 6 16 2 3 2 2" xfId="15536" xr:uid="{00000000-0005-0000-0000-0000253B0000}"/>
    <cellStyle name="Normal 6 16 2 3 2 2 2" xfId="15537" xr:uid="{00000000-0005-0000-0000-0000263B0000}"/>
    <cellStyle name="Normal 6 16 2 3 2 3" xfId="15538" xr:uid="{00000000-0005-0000-0000-0000273B0000}"/>
    <cellStyle name="Normal 6 16 2 3 3" xfId="15539" xr:uid="{00000000-0005-0000-0000-0000283B0000}"/>
    <cellStyle name="Normal 6 16 2 3 3 2" xfId="15540" xr:uid="{00000000-0005-0000-0000-0000293B0000}"/>
    <cellStyle name="Normal 6 16 2 3 4" xfId="15541" xr:uid="{00000000-0005-0000-0000-00002A3B0000}"/>
    <cellStyle name="Normal 6 16 2 4" xfId="15542" xr:uid="{00000000-0005-0000-0000-00002B3B0000}"/>
    <cellStyle name="Normal 6 16 2 4 2" xfId="15543" xr:uid="{00000000-0005-0000-0000-00002C3B0000}"/>
    <cellStyle name="Normal 6 16 2 4 2 2" xfId="15544" xr:uid="{00000000-0005-0000-0000-00002D3B0000}"/>
    <cellStyle name="Normal 6 16 2 4 3" xfId="15545" xr:uid="{00000000-0005-0000-0000-00002E3B0000}"/>
    <cellStyle name="Normal 6 16 2 5" xfId="15546" xr:uid="{00000000-0005-0000-0000-00002F3B0000}"/>
    <cellStyle name="Normal 6 16 2 5 2" xfId="15547" xr:uid="{00000000-0005-0000-0000-0000303B0000}"/>
    <cellStyle name="Normal 6 16 2 6" xfId="15548" xr:uid="{00000000-0005-0000-0000-0000313B0000}"/>
    <cellStyle name="Normal 6 16 3" xfId="15549" xr:uid="{00000000-0005-0000-0000-0000323B0000}"/>
    <cellStyle name="Normal 6 16 3 2" xfId="15550" xr:uid="{00000000-0005-0000-0000-0000333B0000}"/>
    <cellStyle name="Normal 6 16 3 2 2" xfId="15551" xr:uid="{00000000-0005-0000-0000-0000343B0000}"/>
    <cellStyle name="Normal 6 16 3 2 2 2" xfId="15552" xr:uid="{00000000-0005-0000-0000-0000353B0000}"/>
    <cellStyle name="Normal 6 16 3 2 3" xfId="15553" xr:uid="{00000000-0005-0000-0000-0000363B0000}"/>
    <cellStyle name="Normal 6 16 3 3" xfId="15554" xr:uid="{00000000-0005-0000-0000-0000373B0000}"/>
    <cellStyle name="Normal 6 16 3 3 2" xfId="15555" xr:uid="{00000000-0005-0000-0000-0000383B0000}"/>
    <cellStyle name="Normal 6 16 3 4" xfId="15556" xr:uid="{00000000-0005-0000-0000-0000393B0000}"/>
    <cellStyle name="Normal 6 16 4" xfId="15557" xr:uid="{00000000-0005-0000-0000-00003A3B0000}"/>
    <cellStyle name="Normal 6 16 4 2" xfId="15558" xr:uid="{00000000-0005-0000-0000-00003B3B0000}"/>
    <cellStyle name="Normal 6 16 4 2 2" xfId="15559" xr:uid="{00000000-0005-0000-0000-00003C3B0000}"/>
    <cellStyle name="Normal 6 16 4 2 2 2" xfId="15560" xr:uid="{00000000-0005-0000-0000-00003D3B0000}"/>
    <cellStyle name="Normal 6 16 4 2 3" xfId="15561" xr:uid="{00000000-0005-0000-0000-00003E3B0000}"/>
    <cellStyle name="Normal 6 16 4 3" xfId="15562" xr:uid="{00000000-0005-0000-0000-00003F3B0000}"/>
    <cellStyle name="Normal 6 16 4 3 2" xfId="15563" xr:uid="{00000000-0005-0000-0000-0000403B0000}"/>
    <cellStyle name="Normal 6 16 4 4" xfId="15564" xr:uid="{00000000-0005-0000-0000-0000413B0000}"/>
    <cellStyle name="Normal 6 16 5" xfId="15565" xr:uid="{00000000-0005-0000-0000-0000423B0000}"/>
    <cellStyle name="Normal 6 16 5 2" xfId="15566" xr:uid="{00000000-0005-0000-0000-0000433B0000}"/>
    <cellStyle name="Normal 6 16 5 2 2" xfId="15567" xr:uid="{00000000-0005-0000-0000-0000443B0000}"/>
    <cellStyle name="Normal 6 16 5 3" xfId="15568" xr:uid="{00000000-0005-0000-0000-0000453B0000}"/>
    <cellStyle name="Normal 6 16 6" xfId="15569" xr:uid="{00000000-0005-0000-0000-0000463B0000}"/>
    <cellStyle name="Normal 6 16 6 2" xfId="15570" xr:uid="{00000000-0005-0000-0000-0000473B0000}"/>
    <cellStyle name="Normal 6 16 7" xfId="15571" xr:uid="{00000000-0005-0000-0000-0000483B0000}"/>
    <cellStyle name="Normal 6 17" xfId="15572" xr:uid="{00000000-0005-0000-0000-0000493B0000}"/>
    <cellStyle name="Normal 6 17 2" xfId="15573" xr:uid="{00000000-0005-0000-0000-00004A3B0000}"/>
    <cellStyle name="Normal 6 17 2 2" xfId="15574" xr:uid="{00000000-0005-0000-0000-00004B3B0000}"/>
    <cellStyle name="Normal 6 17 2 2 2" xfId="15575" xr:uid="{00000000-0005-0000-0000-00004C3B0000}"/>
    <cellStyle name="Normal 6 17 2 2 2 2" xfId="15576" xr:uid="{00000000-0005-0000-0000-00004D3B0000}"/>
    <cellStyle name="Normal 6 17 2 2 2 2 2" xfId="15577" xr:uid="{00000000-0005-0000-0000-00004E3B0000}"/>
    <cellStyle name="Normal 6 17 2 2 2 3" xfId="15578" xr:uid="{00000000-0005-0000-0000-00004F3B0000}"/>
    <cellStyle name="Normal 6 17 2 2 3" xfId="15579" xr:uid="{00000000-0005-0000-0000-0000503B0000}"/>
    <cellStyle name="Normal 6 17 2 2 3 2" xfId="15580" xr:uid="{00000000-0005-0000-0000-0000513B0000}"/>
    <cellStyle name="Normal 6 17 2 2 4" xfId="15581" xr:uid="{00000000-0005-0000-0000-0000523B0000}"/>
    <cellStyle name="Normal 6 17 2 3" xfId="15582" xr:uid="{00000000-0005-0000-0000-0000533B0000}"/>
    <cellStyle name="Normal 6 17 2 3 2" xfId="15583" xr:uid="{00000000-0005-0000-0000-0000543B0000}"/>
    <cellStyle name="Normal 6 17 2 3 2 2" xfId="15584" xr:uid="{00000000-0005-0000-0000-0000553B0000}"/>
    <cellStyle name="Normal 6 17 2 3 2 2 2" xfId="15585" xr:uid="{00000000-0005-0000-0000-0000563B0000}"/>
    <cellStyle name="Normal 6 17 2 3 2 3" xfId="15586" xr:uid="{00000000-0005-0000-0000-0000573B0000}"/>
    <cellStyle name="Normal 6 17 2 3 3" xfId="15587" xr:uid="{00000000-0005-0000-0000-0000583B0000}"/>
    <cellStyle name="Normal 6 17 2 3 3 2" xfId="15588" xr:uid="{00000000-0005-0000-0000-0000593B0000}"/>
    <cellStyle name="Normal 6 17 2 3 4" xfId="15589" xr:uid="{00000000-0005-0000-0000-00005A3B0000}"/>
    <cellStyle name="Normal 6 17 2 4" xfId="15590" xr:uid="{00000000-0005-0000-0000-00005B3B0000}"/>
    <cellStyle name="Normal 6 17 2 4 2" xfId="15591" xr:uid="{00000000-0005-0000-0000-00005C3B0000}"/>
    <cellStyle name="Normal 6 17 2 4 2 2" xfId="15592" xr:uid="{00000000-0005-0000-0000-00005D3B0000}"/>
    <cellStyle name="Normal 6 17 2 4 3" xfId="15593" xr:uid="{00000000-0005-0000-0000-00005E3B0000}"/>
    <cellStyle name="Normal 6 17 2 5" xfId="15594" xr:uid="{00000000-0005-0000-0000-00005F3B0000}"/>
    <cellStyle name="Normal 6 17 2 5 2" xfId="15595" xr:uid="{00000000-0005-0000-0000-0000603B0000}"/>
    <cellStyle name="Normal 6 17 2 6" xfId="15596" xr:uid="{00000000-0005-0000-0000-0000613B0000}"/>
    <cellStyle name="Normal 6 17 3" xfId="15597" xr:uid="{00000000-0005-0000-0000-0000623B0000}"/>
    <cellStyle name="Normal 6 17 3 2" xfId="15598" xr:uid="{00000000-0005-0000-0000-0000633B0000}"/>
    <cellStyle name="Normal 6 17 3 2 2" xfId="15599" xr:uid="{00000000-0005-0000-0000-0000643B0000}"/>
    <cellStyle name="Normal 6 17 3 2 2 2" xfId="15600" xr:uid="{00000000-0005-0000-0000-0000653B0000}"/>
    <cellStyle name="Normal 6 17 3 2 3" xfId="15601" xr:uid="{00000000-0005-0000-0000-0000663B0000}"/>
    <cellStyle name="Normal 6 17 3 3" xfId="15602" xr:uid="{00000000-0005-0000-0000-0000673B0000}"/>
    <cellStyle name="Normal 6 17 3 3 2" xfId="15603" xr:uid="{00000000-0005-0000-0000-0000683B0000}"/>
    <cellStyle name="Normal 6 17 3 4" xfId="15604" xr:uid="{00000000-0005-0000-0000-0000693B0000}"/>
    <cellStyle name="Normal 6 17 4" xfId="15605" xr:uid="{00000000-0005-0000-0000-00006A3B0000}"/>
    <cellStyle name="Normal 6 17 4 2" xfId="15606" xr:uid="{00000000-0005-0000-0000-00006B3B0000}"/>
    <cellStyle name="Normal 6 17 4 2 2" xfId="15607" xr:uid="{00000000-0005-0000-0000-00006C3B0000}"/>
    <cellStyle name="Normal 6 17 4 2 2 2" xfId="15608" xr:uid="{00000000-0005-0000-0000-00006D3B0000}"/>
    <cellStyle name="Normal 6 17 4 2 3" xfId="15609" xr:uid="{00000000-0005-0000-0000-00006E3B0000}"/>
    <cellStyle name="Normal 6 17 4 3" xfId="15610" xr:uid="{00000000-0005-0000-0000-00006F3B0000}"/>
    <cellStyle name="Normal 6 17 4 3 2" xfId="15611" xr:uid="{00000000-0005-0000-0000-0000703B0000}"/>
    <cellStyle name="Normal 6 17 4 4" xfId="15612" xr:uid="{00000000-0005-0000-0000-0000713B0000}"/>
    <cellStyle name="Normal 6 17 5" xfId="15613" xr:uid="{00000000-0005-0000-0000-0000723B0000}"/>
    <cellStyle name="Normal 6 17 5 2" xfId="15614" xr:uid="{00000000-0005-0000-0000-0000733B0000}"/>
    <cellStyle name="Normal 6 17 5 2 2" xfId="15615" xr:uid="{00000000-0005-0000-0000-0000743B0000}"/>
    <cellStyle name="Normal 6 17 5 3" xfId="15616" xr:uid="{00000000-0005-0000-0000-0000753B0000}"/>
    <cellStyle name="Normal 6 17 6" xfId="15617" xr:uid="{00000000-0005-0000-0000-0000763B0000}"/>
    <cellStyle name="Normal 6 17 6 2" xfId="15618" xr:uid="{00000000-0005-0000-0000-0000773B0000}"/>
    <cellStyle name="Normal 6 17 7" xfId="15619" xr:uid="{00000000-0005-0000-0000-0000783B0000}"/>
    <cellStyle name="Normal 6 18" xfId="15620" xr:uid="{00000000-0005-0000-0000-0000793B0000}"/>
    <cellStyle name="Normal 6 18 2" xfId="15621" xr:uid="{00000000-0005-0000-0000-00007A3B0000}"/>
    <cellStyle name="Normal 6 18 2 2" xfId="15622" xr:uid="{00000000-0005-0000-0000-00007B3B0000}"/>
    <cellStyle name="Normal 6 18 2 2 2" xfId="15623" xr:uid="{00000000-0005-0000-0000-00007C3B0000}"/>
    <cellStyle name="Normal 6 18 2 2 2 2" xfId="15624" xr:uid="{00000000-0005-0000-0000-00007D3B0000}"/>
    <cellStyle name="Normal 6 18 2 2 2 2 2" xfId="15625" xr:uid="{00000000-0005-0000-0000-00007E3B0000}"/>
    <cellStyle name="Normal 6 18 2 2 2 3" xfId="15626" xr:uid="{00000000-0005-0000-0000-00007F3B0000}"/>
    <cellStyle name="Normal 6 18 2 2 3" xfId="15627" xr:uid="{00000000-0005-0000-0000-0000803B0000}"/>
    <cellStyle name="Normal 6 18 2 2 3 2" xfId="15628" xr:uid="{00000000-0005-0000-0000-0000813B0000}"/>
    <cellStyle name="Normal 6 18 2 2 4" xfId="15629" xr:uid="{00000000-0005-0000-0000-0000823B0000}"/>
    <cellStyle name="Normal 6 18 2 3" xfId="15630" xr:uid="{00000000-0005-0000-0000-0000833B0000}"/>
    <cellStyle name="Normal 6 18 2 3 2" xfId="15631" xr:uid="{00000000-0005-0000-0000-0000843B0000}"/>
    <cellStyle name="Normal 6 18 2 3 2 2" xfId="15632" xr:uid="{00000000-0005-0000-0000-0000853B0000}"/>
    <cellStyle name="Normal 6 18 2 3 2 2 2" xfId="15633" xr:uid="{00000000-0005-0000-0000-0000863B0000}"/>
    <cellStyle name="Normal 6 18 2 3 2 3" xfId="15634" xr:uid="{00000000-0005-0000-0000-0000873B0000}"/>
    <cellStyle name="Normal 6 18 2 3 3" xfId="15635" xr:uid="{00000000-0005-0000-0000-0000883B0000}"/>
    <cellStyle name="Normal 6 18 2 3 3 2" xfId="15636" xr:uid="{00000000-0005-0000-0000-0000893B0000}"/>
    <cellStyle name="Normal 6 18 2 3 4" xfId="15637" xr:uid="{00000000-0005-0000-0000-00008A3B0000}"/>
    <cellStyle name="Normal 6 18 2 4" xfId="15638" xr:uid="{00000000-0005-0000-0000-00008B3B0000}"/>
    <cellStyle name="Normal 6 18 2 4 2" xfId="15639" xr:uid="{00000000-0005-0000-0000-00008C3B0000}"/>
    <cellStyle name="Normal 6 18 2 4 2 2" xfId="15640" xr:uid="{00000000-0005-0000-0000-00008D3B0000}"/>
    <cellStyle name="Normal 6 18 2 4 3" xfId="15641" xr:uid="{00000000-0005-0000-0000-00008E3B0000}"/>
    <cellStyle name="Normal 6 18 2 5" xfId="15642" xr:uid="{00000000-0005-0000-0000-00008F3B0000}"/>
    <cellStyle name="Normal 6 18 2 5 2" xfId="15643" xr:uid="{00000000-0005-0000-0000-0000903B0000}"/>
    <cellStyle name="Normal 6 18 2 6" xfId="15644" xr:uid="{00000000-0005-0000-0000-0000913B0000}"/>
    <cellStyle name="Normal 6 18 3" xfId="15645" xr:uid="{00000000-0005-0000-0000-0000923B0000}"/>
    <cellStyle name="Normal 6 18 3 2" xfId="15646" xr:uid="{00000000-0005-0000-0000-0000933B0000}"/>
    <cellStyle name="Normal 6 18 3 2 2" xfId="15647" xr:uid="{00000000-0005-0000-0000-0000943B0000}"/>
    <cellStyle name="Normal 6 18 3 2 2 2" xfId="15648" xr:uid="{00000000-0005-0000-0000-0000953B0000}"/>
    <cellStyle name="Normal 6 18 3 2 3" xfId="15649" xr:uid="{00000000-0005-0000-0000-0000963B0000}"/>
    <cellStyle name="Normal 6 18 3 3" xfId="15650" xr:uid="{00000000-0005-0000-0000-0000973B0000}"/>
    <cellStyle name="Normal 6 18 3 3 2" xfId="15651" xr:uid="{00000000-0005-0000-0000-0000983B0000}"/>
    <cellStyle name="Normal 6 18 3 4" xfId="15652" xr:uid="{00000000-0005-0000-0000-0000993B0000}"/>
    <cellStyle name="Normal 6 18 4" xfId="15653" xr:uid="{00000000-0005-0000-0000-00009A3B0000}"/>
    <cellStyle name="Normal 6 18 4 2" xfId="15654" xr:uid="{00000000-0005-0000-0000-00009B3B0000}"/>
    <cellStyle name="Normal 6 18 4 2 2" xfId="15655" xr:uid="{00000000-0005-0000-0000-00009C3B0000}"/>
    <cellStyle name="Normal 6 18 4 2 2 2" xfId="15656" xr:uid="{00000000-0005-0000-0000-00009D3B0000}"/>
    <cellStyle name="Normal 6 18 4 2 3" xfId="15657" xr:uid="{00000000-0005-0000-0000-00009E3B0000}"/>
    <cellStyle name="Normal 6 18 4 3" xfId="15658" xr:uid="{00000000-0005-0000-0000-00009F3B0000}"/>
    <cellStyle name="Normal 6 18 4 3 2" xfId="15659" xr:uid="{00000000-0005-0000-0000-0000A03B0000}"/>
    <cellStyle name="Normal 6 18 4 4" xfId="15660" xr:uid="{00000000-0005-0000-0000-0000A13B0000}"/>
    <cellStyle name="Normal 6 18 5" xfId="15661" xr:uid="{00000000-0005-0000-0000-0000A23B0000}"/>
    <cellStyle name="Normal 6 18 5 2" xfId="15662" xr:uid="{00000000-0005-0000-0000-0000A33B0000}"/>
    <cellStyle name="Normal 6 18 5 2 2" xfId="15663" xr:uid="{00000000-0005-0000-0000-0000A43B0000}"/>
    <cellStyle name="Normal 6 18 5 3" xfId="15664" xr:uid="{00000000-0005-0000-0000-0000A53B0000}"/>
    <cellStyle name="Normal 6 18 6" xfId="15665" xr:uid="{00000000-0005-0000-0000-0000A63B0000}"/>
    <cellStyle name="Normal 6 18 6 2" xfId="15666" xr:uid="{00000000-0005-0000-0000-0000A73B0000}"/>
    <cellStyle name="Normal 6 18 7" xfId="15667" xr:uid="{00000000-0005-0000-0000-0000A83B0000}"/>
    <cellStyle name="Normal 6 19" xfId="15668" xr:uid="{00000000-0005-0000-0000-0000A93B0000}"/>
    <cellStyle name="Normal 6 19 2" xfId="15669" xr:uid="{00000000-0005-0000-0000-0000AA3B0000}"/>
    <cellStyle name="Normal 6 19 2 2" xfId="15670" xr:uid="{00000000-0005-0000-0000-0000AB3B0000}"/>
    <cellStyle name="Normal 6 19 2 2 2" xfId="15671" xr:uid="{00000000-0005-0000-0000-0000AC3B0000}"/>
    <cellStyle name="Normal 6 19 2 2 2 2" xfId="15672" xr:uid="{00000000-0005-0000-0000-0000AD3B0000}"/>
    <cellStyle name="Normal 6 19 2 2 2 2 2" xfId="15673" xr:uid="{00000000-0005-0000-0000-0000AE3B0000}"/>
    <cellStyle name="Normal 6 19 2 2 2 3" xfId="15674" xr:uid="{00000000-0005-0000-0000-0000AF3B0000}"/>
    <cellStyle name="Normal 6 19 2 2 3" xfId="15675" xr:uid="{00000000-0005-0000-0000-0000B03B0000}"/>
    <cellStyle name="Normal 6 19 2 2 3 2" xfId="15676" xr:uid="{00000000-0005-0000-0000-0000B13B0000}"/>
    <cellStyle name="Normal 6 19 2 2 4" xfId="15677" xr:uid="{00000000-0005-0000-0000-0000B23B0000}"/>
    <cellStyle name="Normal 6 19 2 3" xfId="15678" xr:uid="{00000000-0005-0000-0000-0000B33B0000}"/>
    <cellStyle name="Normal 6 19 2 3 2" xfId="15679" xr:uid="{00000000-0005-0000-0000-0000B43B0000}"/>
    <cellStyle name="Normal 6 19 2 3 2 2" xfId="15680" xr:uid="{00000000-0005-0000-0000-0000B53B0000}"/>
    <cellStyle name="Normal 6 19 2 3 2 2 2" xfId="15681" xr:uid="{00000000-0005-0000-0000-0000B63B0000}"/>
    <cellStyle name="Normal 6 19 2 3 2 3" xfId="15682" xr:uid="{00000000-0005-0000-0000-0000B73B0000}"/>
    <cellStyle name="Normal 6 19 2 3 3" xfId="15683" xr:uid="{00000000-0005-0000-0000-0000B83B0000}"/>
    <cellStyle name="Normal 6 19 2 3 3 2" xfId="15684" xr:uid="{00000000-0005-0000-0000-0000B93B0000}"/>
    <cellStyle name="Normal 6 19 2 3 4" xfId="15685" xr:uid="{00000000-0005-0000-0000-0000BA3B0000}"/>
    <cellStyle name="Normal 6 19 2 4" xfId="15686" xr:uid="{00000000-0005-0000-0000-0000BB3B0000}"/>
    <cellStyle name="Normal 6 19 2 4 2" xfId="15687" xr:uid="{00000000-0005-0000-0000-0000BC3B0000}"/>
    <cellStyle name="Normal 6 19 2 4 2 2" xfId="15688" xr:uid="{00000000-0005-0000-0000-0000BD3B0000}"/>
    <cellStyle name="Normal 6 19 2 4 3" xfId="15689" xr:uid="{00000000-0005-0000-0000-0000BE3B0000}"/>
    <cellStyle name="Normal 6 19 2 5" xfId="15690" xr:uid="{00000000-0005-0000-0000-0000BF3B0000}"/>
    <cellStyle name="Normal 6 19 2 5 2" xfId="15691" xr:uid="{00000000-0005-0000-0000-0000C03B0000}"/>
    <cellStyle name="Normal 6 19 2 6" xfId="15692" xr:uid="{00000000-0005-0000-0000-0000C13B0000}"/>
    <cellStyle name="Normal 6 19 3" xfId="15693" xr:uid="{00000000-0005-0000-0000-0000C23B0000}"/>
    <cellStyle name="Normal 6 19 3 2" xfId="15694" xr:uid="{00000000-0005-0000-0000-0000C33B0000}"/>
    <cellStyle name="Normal 6 19 3 2 2" xfId="15695" xr:uid="{00000000-0005-0000-0000-0000C43B0000}"/>
    <cellStyle name="Normal 6 19 3 2 2 2" xfId="15696" xr:uid="{00000000-0005-0000-0000-0000C53B0000}"/>
    <cellStyle name="Normal 6 19 3 2 3" xfId="15697" xr:uid="{00000000-0005-0000-0000-0000C63B0000}"/>
    <cellStyle name="Normal 6 19 3 3" xfId="15698" xr:uid="{00000000-0005-0000-0000-0000C73B0000}"/>
    <cellStyle name="Normal 6 19 3 3 2" xfId="15699" xr:uid="{00000000-0005-0000-0000-0000C83B0000}"/>
    <cellStyle name="Normal 6 19 3 4" xfId="15700" xr:uid="{00000000-0005-0000-0000-0000C93B0000}"/>
    <cellStyle name="Normal 6 19 4" xfId="15701" xr:uid="{00000000-0005-0000-0000-0000CA3B0000}"/>
    <cellStyle name="Normal 6 19 4 2" xfId="15702" xr:uid="{00000000-0005-0000-0000-0000CB3B0000}"/>
    <cellStyle name="Normal 6 19 4 2 2" xfId="15703" xr:uid="{00000000-0005-0000-0000-0000CC3B0000}"/>
    <cellStyle name="Normal 6 19 4 2 2 2" xfId="15704" xr:uid="{00000000-0005-0000-0000-0000CD3B0000}"/>
    <cellStyle name="Normal 6 19 4 2 3" xfId="15705" xr:uid="{00000000-0005-0000-0000-0000CE3B0000}"/>
    <cellStyle name="Normal 6 19 4 3" xfId="15706" xr:uid="{00000000-0005-0000-0000-0000CF3B0000}"/>
    <cellStyle name="Normal 6 19 4 3 2" xfId="15707" xr:uid="{00000000-0005-0000-0000-0000D03B0000}"/>
    <cellStyle name="Normal 6 19 4 4" xfId="15708" xr:uid="{00000000-0005-0000-0000-0000D13B0000}"/>
    <cellStyle name="Normal 6 19 5" xfId="15709" xr:uid="{00000000-0005-0000-0000-0000D23B0000}"/>
    <cellStyle name="Normal 6 19 5 2" xfId="15710" xr:uid="{00000000-0005-0000-0000-0000D33B0000}"/>
    <cellStyle name="Normal 6 19 5 2 2" xfId="15711" xr:uid="{00000000-0005-0000-0000-0000D43B0000}"/>
    <cellStyle name="Normal 6 19 5 3" xfId="15712" xr:uid="{00000000-0005-0000-0000-0000D53B0000}"/>
    <cellStyle name="Normal 6 19 6" xfId="15713" xr:uid="{00000000-0005-0000-0000-0000D63B0000}"/>
    <cellStyle name="Normal 6 19 6 2" xfId="15714" xr:uid="{00000000-0005-0000-0000-0000D73B0000}"/>
    <cellStyle name="Normal 6 19 7" xfId="15715" xr:uid="{00000000-0005-0000-0000-0000D83B0000}"/>
    <cellStyle name="Normal 6 2" xfId="2432" xr:uid="{00000000-0005-0000-0000-0000D93B0000}"/>
    <cellStyle name="Normal 6 2 2" xfId="5327" xr:uid="{00000000-0005-0000-0000-0000DA3B0000}"/>
    <cellStyle name="Normal 6 2 2 2" xfId="7433" xr:uid="{00000000-0005-0000-0000-0000DB3B0000}"/>
    <cellStyle name="Normal 6 2 2 2 2" xfId="7434" xr:uid="{00000000-0005-0000-0000-0000DC3B0000}"/>
    <cellStyle name="Normal 6 2 2 2 2 2" xfId="8088" xr:uid="{00000000-0005-0000-0000-0000DD3B0000}"/>
    <cellStyle name="Normal 6 2 2 2 2 2 2" xfId="8089" xr:uid="{00000000-0005-0000-0000-0000DE3B0000}"/>
    <cellStyle name="Normal 6 2 2 2 3" xfId="7435" xr:uid="{00000000-0005-0000-0000-0000DF3B0000}"/>
    <cellStyle name="Normal 6 2 2 2 4" xfId="7436" xr:uid="{00000000-0005-0000-0000-0000E03B0000}"/>
    <cellStyle name="Normal 6 2 2 2 5" xfId="8090" xr:uid="{00000000-0005-0000-0000-0000E13B0000}"/>
    <cellStyle name="Normal 6 2 2 3" xfId="7437" xr:uid="{00000000-0005-0000-0000-0000E23B0000}"/>
    <cellStyle name="Normal 6 2 2 3 2" xfId="15716" xr:uid="{00000000-0005-0000-0000-0000E33B0000}"/>
    <cellStyle name="Normal 6 2 2 3 2 2" xfId="15717" xr:uid="{00000000-0005-0000-0000-0000E43B0000}"/>
    <cellStyle name="Normal 6 2 2 3 2 2 2" xfId="15718" xr:uid="{00000000-0005-0000-0000-0000E53B0000}"/>
    <cellStyle name="Normal 6 2 2 3 2 2 2 2" xfId="15719" xr:uid="{00000000-0005-0000-0000-0000E63B0000}"/>
    <cellStyle name="Normal 6 2 2 3 2 2 3" xfId="15720" xr:uid="{00000000-0005-0000-0000-0000E73B0000}"/>
    <cellStyle name="Normal 6 2 2 3 2 3" xfId="15721" xr:uid="{00000000-0005-0000-0000-0000E83B0000}"/>
    <cellStyle name="Normal 6 2 2 3 2 3 2" xfId="15722" xr:uid="{00000000-0005-0000-0000-0000E93B0000}"/>
    <cellStyle name="Normal 6 2 2 3 2 4" xfId="15723" xr:uid="{00000000-0005-0000-0000-0000EA3B0000}"/>
    <cellStyle name="Normal 6 2 2 3 3" xfId="15724" xr:uid="{00000000-0005-0000-0000-0000EB3B0000}"/>
    <cellStyle name="Normal 6 2 2 3 3 2" xfId="15725" xr:uid="{00000000-0005-0000-0000-0000EC3B0000}"/>
    <cellStyle name="Normal 6 2 2 3 3 2 2" xfId="15726" xr:uid="{00000000-0005-0000-0000-0000ED3B0000}"/>
    <cellStyle name="Normal 6 2 2 3 3 2 2 2" xfId="15727" xr:uid="{00000000-0005-0000-0000-0000EE3B0000}"/>
    <cellStyle name="Normal 6 2 2 3 3 2 3" xfId="15728" xr:uid="{00000000-0005-0000-0000-0000EF3B0000}"/>
    <cellStyle name="Normal 6 2 2 3 3 3" xfId="15729" xr:uid="{00000000-0005-0000-0000-0000F03B0000}"/>
    <cellStyle name="Normal 6 2 2 3 3 3 2" xfId="15730" xr:uid="{00000000-0005-0000-0000-0000F13B0000}"/>
    <cellStyle name="Normal 6 2 2 3 3 4" xfId="15731" xr:uid="{00000000-0005-0000-0000-0000F23B0000}"/>
    <cellStyle name="Normal 6 2 2 3 4" xfId="15732" xr:uid="{00000000-0005-0000-0000-0000F33B0000}"/>
    <cellStyle name="Normal 6 2 2 3 4 2" xfId="15733" xr:uid="{00000000-0005-0000-0000-0000F43B0000}"/>
    <cellStyle name="Normal 6 2 2 3 4 2 2" xfId="15734" xr:uid="{00000000-0005-0000-0000-0000F53B0000}"/>
    <cellStyle name="Normal 6 2 2 3 4 3" xfId="15735" xr:uid="{00000000-0005-0000-0000-0000F63B0000}"/>
    <cellStyle name="Normal 6 2 2 3 5" xfId="15736" xr:uid="{00000000-0005-0000-0000-0000F73B0000}"/>
    <cellStyle name="Normal 6 2 2 3 5 2" xfId="15737" xr:uid="{00000000-0005-0000-0000-0000F83B0000}"/>
    <cellStyle name="Normal 6 2 2 4" xfId="7438" xr:uid="{00000000-0005-0000-0000-0000F93B0000}"/>
    <cellStyle name="Normal 6 2 2 4 2" xfId="15738" xr:uid="{00000000-0005-0000-0000-0000FA3B0000}"/>
    <cellStyle name="Normal 6 2 2 4 2 2" xfId="15739" xr:uid="{00000000-0005-0000-0000-0000FB3B0000}"/>
    <cellStyle name="Normal 6 2 2 4 2 2 2" xfId="15740" xr:uid="{00000000-0005-0000-0000-0000FC3B0000}"/>
    <cellStyle name="Normal 6 2 2 4 2 3" xfId="15741" xr:uid="{00000000-0005-0000-0000-0000FD3B0000}"/>
    <cellStyle name="Normal 6 2 2 4 3" xfId="15742" xr:uid="{00000000-0005-0000-0000-0000FE3B0000}"/>
    <cellStyle name="Normal 6 2 2 4 3 2" xfId="15743" xr:uid="{00000000-0005-0000-0000-0000FF3B0000}"/>
    <cellStyle name="Normal 6 2 2 5" xfId="8091" xr:uid="{00000000-0005-0000-0000-0000003C0000}"/>
    <cellStyle name="Normal 6 2 2 5 2" xfId="15744" xr:uid="{00000000-0005-0000-0000-0000013C0000}"/>
    <cellStyle name="Normal 6 2 2 5 2 2" xfId="15745" xr:uid="{00000000-0005-0000-0000-0000023C0000}"/>
    <cellStyle name="Normal 6 2 2 5 2 2 2" xfId="15746" xr:uid="{00000000-0005-0000-0000-0000033C0000}"/>
    <cellStyle name="Normal 6 2 2 5 2 3" xfId="15747" xr:uid="{00000000-0005-0000-0000-0000043C0000}"/>
    <cellStyle name="Normal 6 2 2 5 3" xfId="15748" xr:uid="{00000000-0005-0000-0000-0000053C0000}"/>
    <cellStyle name="Normal 6 2 2 5 3 2" xfId="15749" xr:uid="{00000000-0005-0000-0000-0000063C0000}"/>
    <cellStyle name="Normal 6 2 2 5 4" xfId="15750" xr:uid="{00000000-0005-0000-0000-0000073C0000}"/>
    <cellStyle name="Normal 6 2 2 6" xfId="15751" xr:uid="{00000000-0005-0000-0000-0000083C0000}"/>
    <cellStyle name="Normal 6 2 2 6 2" xfId="15752" xr:uid="{00000000-0005-0000-0000-0000093C0000}"/>
    <cellStyle name="Normal 6 2 2 6 2 2" xfId="15753" xr:uid="{00000000-0005-0000-0000-00000A3C0000}"/>
    <cellStyle name="Normal 6 2 2 6 3" xfId="15754" xr:uid="{00000000-0005-0000-0000-00000B3C0000}"/>
    <cellStyle name="Normal 6 2 2 7" xfId="15755" xr:uid="{00000000-0005-0000-0000-00000C3C0000}"/>
    <cellStyle name="Normal 6 2 2 7 2" xfId="15756" xr:uid="{00000000-0005-0000-0000-00000D3C0000}"/>
    <cellStyle name="Normal 6 2 3" xfId="7439" xr:uid="{00000000-0005-0000-0000-00000E3C0000}"/>
    <cellStyle name="Normal 6 2 3 2" xfId="15757" xr:uid="{00000000-0005-0000-0000-00000F3C0000}"/>
    <cellStyle name="Normal 6 2 3 3" xfId="15758" xr:uid="{00000000-0005-0000-0000-0000103C0000}"/>
    <cellStyle name="Normal 6 2 4" xfId="7440" xr:uid="{00000000-0005-0000-0000-0000113C0000}"/>
    <cellStyle name="Normal 6 2 4 2" xfId="15759" xr:uid="{00000000-0005-0000-0000-0000123C0000}"/>
    <cellStyle name="Normal 6 2 4 2 2" xfId="15760" xr:uid="{00000000-0005-0000-0000-0000133C0000}"/>
    <cellStyle name="Normal 6 2 4 2 2 2" xfId="15761" xr:uid="{00000000-0005-0000-0000-0000143C0000}"/>
    <cellStyle name="Normal 6 2 4 2 2 2 2" xfId="15762" xr:uid="{00000000-0005-0000-0000-0000153C0000}"/>
    <cellStyle name="Normal 6 2 4 2 2 2 2 2" xfId="15763" xr:uid="{00000000-0005-0000-0000-0000163C0000}"/>
    <cellStyle name="Normal 6 2 4 2 2 2 3" xfId="15764" xr:uid="{00000000-0005-0000-0000-0000173C0000}"/>
    <cellStyle name="Normal 6 2 4 2 2 3" xfId="15765" xr:uid="{00000000-0005-0000-0000-0000183C0000}"/>
    <cellStyle name="Normal 6 2 4 2 2 3 2" xfId="15766" xr:uid="{00000000-0005-0000-0000-0000193C0000}"/>
    <cellStyle name="Normal 6 2 4 2 2 4" xfId="15767" xr:uid="{00000000-0005-0000-0000-00001A3C0000}"/>
    <cellStyle name="Normal 6 2 4 2 3" xfId="15768" xr:uid="{00000000-0005-0000-0000-00001B3C0000}"/>
    <cellStyle name="Normal 6 2 4 2 3 2" xfId="15769" xr:uid="{00000000-0005-0000-0000-00001C3C0000}"/>
    <cellStyle name="Normal 6 2 4 2 3 2 2" xfId="15770" xr:uid="{00000000-0005-0000-0000-00001D3C0000}"/>
    <cellStyle name="Normal 6 2 4 2 3 2 2 2" xfId="15771" xr:uid="{00000000-0005-0000-0000-00001E3C0000}"/>
    <cellStyle name="Normal 6 2 4 2 3 2 3" xfId="15772" xr:uid="{00000000-0005-0000-0000-00001F3C0000}"/>
    <cellStyle name="Normal 6 2 4 2 3 3" xfId="15773" xr:uid="{00000000-0005-0000-0000-0000203C0000}"/>
    <cellStyle name="Normal 6 2 4 2 3 3 2" xfId="15774" xr:uid="{00000000-0005-0000-0000-0000213C0000}"/>
    <cellStyle name="Normal 6 2 4 2 3 4" xfId="15775" xr:uid="{00000000-0005-0000-0000-0000223C0000}"/>
    <cellStyle name="Normal 6 2 4 2 4" xfId="15776" xr:uid="{00000000-0005-0000-0000-0000233C0000}"/>
    <cellStyle name="Normal 6 2 4 2 4 2" xfId="15777" xr:uid="{00000000-0005-0000-0000-0000243C0000}"/>
    <cellStyle name="Normal 6 2 4 2 4 2 2" xfId="15778" xr:uid="{00000000-0005-0000-0000-0000253C0000}"/>
    <cellStyle name="Normal 6 2 4 2 4 3" xfId="15779" xr:uid="{00000000-0005-0000-0000-0000263C0000}"/>
    <cellStyle name="Normal 6 2 4 2 5" xfId="15780" xr:uid="{00000000-0005-0000-0000-0000273C0000}"/>
    <cellStyle name="Normal 6 2 4 2 5 2" xfId="15781" xr:uid="{00000000-0005-0000-0000-0000283C0000}"/>
    <cellStyle name="Normal 6 2 4 2 6" xfId="15782" xr:uid="{00000000-0005-0000-0000-0000293C0000}"/>
    <cellStyle name="Normal 6 2 4 3" xfId="15783" xr:uid="{00000000-0005-0000-0000-00002A3C0000}"/>
    <cellStyle name="Normal 6 2 4 3 2" xfId="15784" xr:uid="{00000000-0005-0000-0000-00002B3C0000}"/>
    <cellStyle name="Normal 6 2 4 3 2 2" xfId="15785" xr:uid="{00000000-0005-0000-0000-00002C3C0000}"/>
    <cellStyle name="Normal 6 2 4 3 2 2 2" xfId="15786" xr:uid="{00000000-0005-0000-0000-00002D3C0000}"/>
    <cellStyle name="Normal 6 2 4 3 2 3" xfId="15787" xr:uid="{00000000-0005-0000-0000-00002E3C0000}"/>
    <cellStyle name="Normal 6 2 4 3 3" xfId="15788" xr:uid="{00000000-0005-0000-0000-00002F3C0000}"/>
    <cellStyle name="Normal 6 2 4 3 3 2" xfId="15789" xr:uid="{00000000-0005-0000-0000-0000303C0000}"/>
    <cellStyle name="Normal 6 2 4 3 4" xfId="15790" xr:uid="{00000000-0005-0000-0000-0000313C0000}"/>
    <cellStyle name="Normal 6 2 4 4" xfId="15791" xr:uid="{00000000-0005-0000-0000-0000323C0000}"/>
    <cellStyle name="Normal 6 2 4 4 2" xfId="15792" xr:uid="{00000000-0005-0000-0000-0000333C0000}"/>
    <cellStyle name="Normal 6 2 4 4 2 2" xfId="15793" xr:uid="{00000000-0005-0000-0000-0000343C0000}"/>
    <cellStyle name="Normal 6 2 4 4 2 2 2" xfId="15794" xr:uid="{00000000-0005-0000-0000-0000353C0000}"/>
    <cellStyle name="Normal 6 2 4 4 2 3" xfId="15795" xr:uid="{00000000-0005-0000-0000-0000363C0000}"/>
    <cellStyle name="Normal 6 2 4 4 3" xfId="15796" xr:uid="{00000000-0005-0000-0000-0000373C0000}"/>
    <cellStyle name="Normal 6 2 4 4 3 2" xfId="15797" xr:uid="{00000000-0005-0000-0000-0000383C0000}"/>
    <cellStyle name="Normal 6 2 4 4 4" xfId="15798" xr:uid="{00000000-0005-0000-0000-0000393C0000}"/>
    <cellStyle name="Normal 6 2 4 5" xfId="15799" xr:uid="{00000000-0005-0000-0000-00003A3C0000}"/>
    <cellStyle name="Normal 6 2 4 5 2" xfId="15800" xr:uid="{00000000-0005-0000-0000-00003B3C0000}"/>
    <cellStyle name="Normal 6 2 4 5 2 2" xfId="15801" xr:uid="{00000000-0005-0000-0000-00003C3C0000}"/>
    <cellStyle name="Normal 6 2 4 5 3" xfId="15802" xr:uid="{00000000-0005-0000-0000-00003D3C0000}"/>
    <cellStyle name="Normal 6 2 4 6" xfId="15803" xr:uid="{00000000-0005-0000-0000-00003E3C0000}"/>
    <cellStyle name="Normal 6 2 4 6 2" xfId="15804" xr:uid="{00000000-0005-0000-0000-00003F3C0000}"/>
    <cellStyle name="Normal 6 2 5" xfId="7441" xr:uid="{00000000-0005-0000-0000-0000403C0000}"/>
    <cellStyle name="Normal 6 2 6" xfId="7442" xr:uid="{00000000-0005-0000-0000-0000413C0000}"/>
    <cellStyle name="Normal 6 2 7" xfId="8092" xr:uid="{00000000-0005-0000-0000-0000423C0000}"/>
    <cellStyle name="Normal 6 20" xfId="15805" xr:uid="{00000000-0005-0000-0000-0000433C0000}"/>
    <cellStyle name="Normal 6 20 2" xfId="15806" xr:uid="{00000000-0005-0000-0000-0000443C0000}"/>
    <cellStyle name="Normal 6 20 2 2" xfId="15807" xr:uid="{00000000-0005-0000-0000-0000453C0000}"/>
    <cellStyle name="Normal 6 20 2 2 2" xfId="15808" xr:uid="{00000000-0005-0000-0000-0000463C0000}"/>
    <cellStyle name="Normal 6 20 2 2 2 2" xfId="15809" xr:uid="{00000000-0005-0000-0000-0000473C0000}"/>
    <cellStyle name="Normal 6 20 2 2 2 2 2" xfId="15810" xr:uid="{00000000-0005-0000-0000-0000483C0000}"/>
    <cellStyle name="Normal 6 20 2 2 2 3" xfId="15811" xr:uid="{00000000-0005-0000-0000-0000493C0000}"/>
    <cellStyle name="Normal 6 20 2 2 3" xfId="15812" xr:uid="{00000000-0005-0000-0000-00004A3C0000}"/>
    <cellStyle name="Normal 6 20 2 2 3 2" xfId="15813" xr:uid="{00000000-0005-0000-0000-00004B3C0000}"/>
    <cellStyle name="Normal 6 20 2 2 4" xfId="15814" xr:uid="{00000000-0005-0000-0000-00004C3C0000}"/>
    <cellStyle name="Normal 6 20 2 3" xfId="15815" xr:uid="{00000000-0005-0000-0000-00004D3C0000}"/>
    <cellStyle name="Normal 6 20 2 3 2" xfId="15816" xr:uid="{00000000-0005-0000-0000-00004E3C0000}"/>
    <cellStyle name="Normal 6 20 2 3 2 2" xfId="15817" xr:uid="{00000000-0005-0000-0000-00004F3C0000}"/>
    <cellStyle name="Normal 6 20 2 3 2 2 2" xfId="15818" xr:uid="{00000000-0005-0000-0000-0000503C0000}"/>
    <cellStyle name="Normal 6 20 2 3 2 3" xfId="15819" xr:uid="{00000000-0005-0000-0000-0000513C0000}"/>
    <cellStyle name="Normal 6 20 2 3 3" xfId="15820" xr:uid="{00000000-0005-0000-0000-0000523C0000}"/>
    <cellStyle name="Normal 6 20 2 3 3 2" xfId="15821" xr:uid="{00000000-0005-0000-0000-0000533C0000}"/>
    <cellStyle name="Normal 6 20 2 3 4" xfId="15822" xr:uid="{00000000-0005-0000-0000-0000543C0000}"/>
    <cellStyle name="Normal 6 20 2 4" xfId="15823" xr:uid="{00000000-0005-0000-0000-0000553C0000}"/>
    <cellStyle name="Normal 6 20 2 4 2" xfId="15824" xr:uid="{00000000-0005-0000-0000-0000563C0000}"/>
    <cellStyle name="Normal 6 20 2 4 2 2" xfId="15825" xr:uid="{00000000-0005-0000-0000-0000573C0000}"/>
    <cellStyle name="Normal 6 20 2 4 3" xfId="15826" xr:uid="{00000000-0005-0000-0000-0000583C0000}"/>
    <cellStyle name="Normal 6 20 2 5" xfId="15827" xr:uid="{00000000-0005-0000-0000-0000593C0000}"/>
    <cellStyle name="Normal 6 20 2 5 2" xfId="15828" xr:uid="{00000000-0005-0000-0000-00005A3C0000}"/>
    <cellStyle name="Normal 6 20 2 6" xfId="15829" xr:uid="{00000000-0005-0000-0000-00005B3C0000}"/>
    <cellStyle name="Normal 6 20 3" xfId="15830" xr:uid="{00000000-0005-0000-0000-00005C3C0000}"/>
    <cellStyle name="Normal 6 20 3 2" xfId="15831" xr:uid="{00000000-0005-0000-0000-00005D3C0000}"/>
    <cellStyle name="Normal 6 20 3 2 2" xfId="15832" xr:uid="{00000000-0005-0000-0000-00005E3C0000}"/>
    <cellStyle name="Normal 6 20 3 2 2 2" xfId="15833" xr:uid="{00000000-0005-0000-0000-00005F3C0000}"/>
    <cellStyle name="Normal 6 20 3 2 3" xfId="15834" xr:uid="{00000000-0005-0000-0000-0000603C0000}"/>
    <cellStyle name="Normal 6 20 3 3" xfId="15835" xr:uid="{00000000-0005-0000-0000-0000613C0000}"/>
    <cellStyle name="Normal 6 20 3 3 2" xfId="15836" xr:uid="{00000000-0005-0000-0000-0000623C0000}"/>
    <cellStyle name="Normal 6 20 3 4" xfId="15837" xr:uid="{00000000-0005-0000-0000-0000633C0000}"/>
    <cellStyle name="Normal 6 20 4" xfId="15838" xr:uid="{00000000-0005-0000-0000-0000643C0000}"/>
    <cellStyle name="Normal 6 20 4 2" xfId="15839" xr:uid="{00000000-0005-0000-0000-0000653C0000}"/>
    <cellStyle name="Normal 6 20 4 2 2" xfId="15840" xr:uid="{00000000-0005-0000-0000-0000663C0000}"/>
    <cellStyle name="Normal 6 20 4 2 2 2" xfId="15841" xr:uid="{00000000-0005-0000-0000-0000673C0000}"/>
    <cellStyle name="Normal 6 20 4 2 3" xfId="15842" xr:uid="{00000000-0005-0000-0000-0000683C0000}"/>
    <cellStyle name="Normal 6 20 4 3" xfId="15843" xr:uid="{00000000-0005-0000-0000-0000693C0000}"/>
    <cellStyle name="Normal 6 20 4 3 2" xfId="15844" xr:uid="{00000000-0005-0000-0000-00006A3C0000}"/>
    <cellStyle name="Normal 6 20 4 4" xfId="15845" xr:uid="{00000000-0005-0000-0000-00006B3C0000}"/>
    <cellStyle name="Normal 6 20 5" xfId="15846" xr:uid="{00000000-0005-0000-0000-00006C3C0000}"/>
    <cellStyle name="Normal 6 20 5 2" xfId="15847" xr:uid="{00000000-0005-0000-0000-00006D3C0000}"/>
    <cellStyle name="Normal 6 20 5 2 2" xfId="15848" xr:uid="{00000000-0005-0000-0000-00006E3C0000}"/>
    <cellStyle name="Normal 6 20 5 3" xfId="15849" xr:uid="{00000000-0005-0000-0000-00006F3C0000}"/>
    <cellStyle name="Normal 6 20 6" xfId="15850" xr:uid="{00000000-0005-0000-0000-0000703C0000}"/>
    <cellStyle name="Normal 6 20 6 2" xfId="15851" xr:uid="{00000000-0005-0000-0000-0000713C0000}"/>
    <cellStyle name="Normal 6 20 7" xfId="15852" xr:uid="{00000000-0005-0000-0000-0000723C0000}"/>
    <cellStyle name="Normal 6 21" xfId="15853" xr:uid="{00000000-0005-0000-0000-0000733C0000}"/>
    <cellStyle name="Normal 6 21 2" xfId="15854" xr:uid="{00000000-0005-0000-0000-0000743C0000}"/>
    <cellStyle name="Normal 6 21 2 2" xfId="15855" xr:uid="{00000000-0005-0000-0000-0000753C0000}"/>
    <cellStyle name="Normal 6 21 2 2 2" xfId="15856" xr:uid="{00000000-0005-0000-0000-0000763C0000}"/>
    <cellStyle name="Normal 6 21 2 2 2 2" xfId="15857" xr:uid="{00000000-0005-0000-0000-0000773C0000}"/>
    <cellStyle name="Normal 6 21 2 2 2 2 2" xfId="15858" xr:uid="{00000000-0005-0000-0000-0000783C0000}"/>
    <cellStyle name="Normal 6 21 2 2 2 3" xfId="15859" xr:uid="{00000000-0005-0000-0000-0000793C0000}"/>
    <cellStyle name="Normal 6 21 2 2 3" xfId="15860" xr:uid="{00000000-0005-0000-0000-00007A3C0000}"/>
    <cellStyle name="Normal 6 21 2 2 3 2" xfId="15861" xr:uid="{00000000-0005-0000-0000-00007B3C0000}"/>
    <cellStyle name="Normal 6 21 2 2 4" xfId="15862" xr:uid="{00000000-0005-0000-0000-00007C3C0000}"/>
    <cellStyle name="Normal 6 21 2 3" xfId="15863" xr:uid="{00000000-0005-0000-0000-00007D3C0000}"/>
    <cellStyle name="Normal 6 21 2 3 2" xfId="15864" xr:uid="{00000000-0005-0000-0000-00007E3C0000}"/>
    <cellStyle name="Normal 6 21 2 3 2 2" xfId="15865" xr:uid="{00000000-0005-0000-0000-00007F3C0000}"/>
    <cellStyle name="Normal 6 21 2 3 2 2 2" xfId="15866" xr:uid="{00000000-0005-0000-0000-0000803C0000}"/>
    <cellStyle name="Normal 6 21 2 3 2 3" xfId="15867" xr:uid="{00000000-0005-0000-0000-0000813C0000}"/>
    <cellStyle name="Normal 6 21 2 3 3" xfId="15868" xr:uid="{00000000-0005-0000-0000-0000823C0000}"/>
    <cellStyle name="Normal 6 21 2 3 3 2" xfId="15869" xr:uid="{00000000-0005-0000-0000-0000833C0000}"/>
    <cellStyle name="Normal 6 21 2 3 4" xfId="15870" xr:uid="{00000000-0005-0000-0000-0000843C0000}"/>
    <cellStyle name="Normal 6 21 2 4" xfId="15871" xr:uid="{00000000-0005-0000-0000-0000853C0000}"/>
    <cellStyle name="Normal 6 21 2 4 2" xfId="15872" xr:uid="{00000000-0005-0000-0000-0000863C0000}"/>
    <cellStyle name="Normal 6 21 2 4 2 2" xfId="15873" xr:uid="{00000000-0005-0000-0000-0000873C0000}"/>
    <cellStyle name="Normal 6 21 2 4 3" xfId="15874" xr:uid="{00000000-0005-0000-0000-0000883C0000}"/>
    <cellStyle name="Normal 6 21 2 5" xfId="15875" xr:uid="{00000000-0005-0000-0000-0000893C0000}"/>
    <cellStyle name="Normal 6 21 2 5 2" xfId="15876" xr:uid="{00000000-0005-0000-0000-00008A3C0000}"/>
    <cellStyle name="Normal 6 21 2 6" xfId="15877" xr:uid="{00000000-0005-0000-0000-00008B3C0000}"/>
    <cellStyle name="Normal 6 21 3" xfId="15878" xr:uid="{00000000-0005-0000-0000-00008C3C0000}"/>
    <cellStyle name="Normal 6 21 3 2" xfId="15879" xr:uid="{00000000-0005-0000-0000-00008D3C0000}"/>
    <cellStyle name="Normal 6 21 3 2 2" xfId="15880" xr:uid="{00000000-0005-0000-0000-00008E3C0000}"/>
    <cellStyle name="Normal 6 21 3 2 2 2" xfId="15881" xr:uid="{00000000-0005-0000-0000-00008F3C0000}"/>
    <cellStyle name="Normal 6 21 3 2 3" xfId="15882" xr:uid="{00000000-0005-0000-0000-0000903C0000}"/>
    <cellStyle name="Normal 6 21 3 3" xfId="15883" xr:uid="{00000000-0005-0000-0000-0000913C0000}"/>
    <cellStyle name="Normal 6 21 3 3 2" xfId="15884" xr:uid="{00000000-0005-0000-0000-0000923C0000}"/>
    <cellStyle name="Normal 6 21 3 4" xfId="15885" xr:uid="{00000000-0005-0000-0000-0000933C0000}"/>
    <cellStyle name="Normal 6 21 4" xfId="15886" xr:uid="{00000000-0005-0000-0000-0000943C0000}"/>
    <cellStyle name="Normal 6 21 4 2" xfId="15887" xr:uid="{00000000-0005-0000-0000-0000953C0000}"/>
    <cellStyle name="Normal 6 21 4 2 2" xfId="15888" xr:uid="{00000000-0005-0000-0000-0000963C0000}"/>
    <cellStyle name="Normal 6 21 4 2 2 2" xfId="15889" xr:uid="{00000000-0005-0000-0000-0000973C0000}"/>
    <cellStyle name="Normal 6 21 4 2 3" xfId="15890" xr:uid="{00000000-0005-0000-0000-0000983C0000}"/>
    <cellStyle name="Normal 6 21 4 3" xfId="15891" xr:uid="{00000000-0005-0000-0000-0000993C0000}"/>
    <cellStyle name="Normal 6 21 4 3 2" xfId="15892" xr:uid="{00000000-0005-0000-0000-00009A3C0000}"/>
    <cellStyle name="Normal 6 21 4 4" xfId="15893" xr:uid="{00000000-0005-0000-0000-00009B3C0000}"/>
    <cellStyle name="Normal 6 21 5" xfId="15894" xr:uid="{00000000-0005-0000-0000-00009C3C0000}"/>
    <cellStyle name="Normal 6 21 5 2" xfId="15895" xr:uid="{00000000-0005-0000-0000-00009D3C0000}"/>
    <cellStyle name="Normal 6 21 5 2 2" xfId="15896" xr:uid="{00000000-0005-0000-0000-00009E3C0000}"/>
    <cellStyle name="Normal 6 21 5 3" xfId="15897" xr:uid="{00000000-0005-0000-0000-00009F3C0000}"/>
    <cellStyle name="Normal 6 21 6" xfId="15898" xr:uid="{00000000-0005-0000-0000-0000A03C0000}"/>
    <cellStyle name="Normal 6 21 6 2" xfId="15899" xr:uid="{00000000-0005-0000-0000-0000A13C0000}"/>
    <cellStyle name="Normal 6 21 7" xfId="15900" xr:uid="{00000000-0005-0000-0000-0000A23C0000}"/>
    <cellStyle name="Normal 6 22" xfId="15901" xr:uid="{00000000-0005-0000-0000-0000A33C0000}"/>
    <cellStyle name="Normal 6 22 2" xfId="15902" xr:uid="{00000000-0005-0000-0000-0000A43C0000}"/>
    <cellStyle name="Normal 6 22 2 2" xfId="15903" xr:uid="{00000000-0005-0000-0000-0000A53C0000}"/>
    <cellStyle name="Normal 6 22 2 2 2" xfId="15904" xr:uid="{00000000-0005-0000-0000-0000A63C0000}"/>
    <cellStyle name="Normal 6 22 2 2 2 2" xfId="15905" xr:uid="{00000000-0005-0000-0000-0000A73C0000}"/>
    <cellStyle name="Normal 6 22 2 2 2 2 2" xfId="15906" xr:uid="{00000000-0005-0000-0000-0000A83C0000}"/>
    <cellStyle name="Normal 6 22 2 2 2 3" xfId="15907" xr:uid="{00000000-0005-0000-0000-0000A93C0000}"/>
    <cellStyle name="Normal 6 22 2 2 3" xfId="15908" xr:uid="{00000000-0005-0000-0000-0000AA3C0000}"/>
    <cellStyle name="Normal 6 22 2 2 3 2" xfId="15909" xr:uid="{00000000-0005-0000-0000-0000AB3C0000}"/>
    <cellStyle name="Normal 6 22 2 2 4" xfId="15910" xr:uid="{00000000-0005-0000-0000-0000AC3C0000}"/>
    <cellStyle name="Normal 6 22 2 3" xfId="15911" xr:uid="{00000000-0005-0000-0000-0000AD3C0000}"/>
    <cellStyle name="Normal 6 22 2 3 2" xfId="15912" xr:uid="{00000000-0005-0000-0000-0000AE3C0000}"/>
    <cellStyle name="Normal 6 22 2 3 2 2" xfId="15913" xr:uid="{00000000-0005-0000-0000-0000AF3C0000}"/>
    <cellStyle name="Normal 6 22 2 3 2 2 2" xfId="15914" xr:uid="{00000000-0005-0000-0000-0000B03C0000}"/>
    <cellStyle name="Normal 6 22 2 3 2 3" xfId="15915" xr:uid="{00000000-0005-0000-0000-0000B13C0000}"/>
    <cellStyle name="Normal 6 22 2 3 3" xfId="15916" xr:uid="{00000000-0005-0000-0000-0000B23C0000}"/>
    <cellStyle name="Normal 6 22 2 3 3 2" xfId="15917" xr:uid="{00000000-0005-0000-0000-0000B33C0000}"/>
    <cellStyle name="Normal 6 22 2 3 4" xfId="15918" xr:uid="{00000000-0005-0000-0000-0000B43C0000}"/>
    <cellStyle name="Normal 6 22 2 4" xfId="15919" xr:uid="{00000000-0005-0000-0000-0000B53C0000}"/>
    <cellStyle name="Normal 6 22 2 4 2" xfId="15920" xr:uid="{00000000-0005-0000-0000-0000B63C0000}"/>
    <cellStyle name="Normal 6 22 2 4 2 2" xfId="15921" xr:uid="{00000000-0005-0000-0000-0000B73C0000}"/>
    <cellStyle name="Normal 6 22 2 4 3" xfId="15922" xr:uid="{00000000-0005-0000-0000-0000B83C0000}"/>
    <cellStyle name="Normal 6 22 2 5" xfId="15923" xr:uid="{00000000-0005-0000-0000-0000B93C0000}"/>
    <cellStyle name="Normal 6 22 2 5 2" xfId="15924" xr:uid="{00000000-0005-0000-0000-0000BA3C0000}"/>
    <cellStyle name="Normal 6 22 2 6" xfId="15925" xr:uid="{00000000-0005-0000-0000-0000BB3C0000}"/>
    <cellStyle name="Normal 6 22 3" xfId="15926" xr:uid="{00000000-0005-0000-0000-0000BC3C0000}"/>
    <cellStyle name="Normal 6 22 3 2" xfId="15927" xr:uid="{00000000-0005-0000-0000-0000BD3C0000}"/>
    <cellStyle name="Normal 6 22 3 2 2" xfId="15928" xr:uid="{00000000-0005-0000-0000-0000BE3C0000}"/>
    <cellStyle name="Normal 6 22 3 2 2 2" xfId="15929" xr:uid="{00000000-0005-0000-0000-0000BF3C0000}"/>
    <cellStyle name="Normal 6 22 3 2 3" xfId="15930" xr:uid="{00000000-0005-0000-0000-0000C03C0000}"/>
    <cellStyle name="Normal 6 22 3 3" xfId="15931" xr:uid="{00000000-0005-0000-0000-0000C13C0000}"/>
    <cellStyle name="Normal 6 22 3 3 2" xfId="15932" xr:uid="{00000000-0005-0000-0000-0000C23C0000}"/>
    <cellStyle name="Normal 6 22 3 4" xfId="15933" xr:uid="{00000000-0005-0000-0000-0000C33C0000}"/>
    <cellStyle name="Normal 6 22 4" xfId="15934" xr:uid="{00000000-0005-0000-0000-0000C43C0000}"/>
    <cellStyle name="Normal 6 22 4 2" xfId="15935" xr:uid="{00000000-0005-0000-0000-0000C53C0000}"/>
    <cellStyle name="Normal 6 22 4 2 2" xfId="15936" xr:uid="{00000000-0005-0000-0000-0000C63C0000}"/>
    <cellStyle name="Normal 6 22 4 2 2 2" xfId="15937" xr:uid="{00000000-0005-0000-0000-0000C73C0000}"/>
    <cellStyle name="Normal 6 22 4 2 3" xfId="15938" xr:uid="{00000000-0005-0000-0000-0000C83C0000}"/>
    <cellStyle name="Normal 6 22 4 3" xfId="15939" xr:uid="{00000000-0005-0000-0000-0000C93C0000}"/>
    <cellStyle name="Normal 6 22 4 3 2" xfId="15940" xr:uid="{00000000-0005-0000-0000-0000CA3C0000}"/>
    <cellStyle name="Normal 6 22 4 4" xfId="15941" xr:uid="{00000000-0005-0000-0000-0000CB3C0000}"/>
    <cellStyle name="Normal 6 22 5" xfId="15942" xr:uid="{00000000-0005-0000-0000-0000CC3C0000}"/>
    <cellStyle name="Normal 6 22 5 2" xfId="15943" xr:uid="{00000000-0005-0000-0000-0000CD3C0000}"/>
    <cellStyle name="Normal 6 22 5 2 2" xfId="15944" xr:uid="{00000000-0005-0000-0000-0000CE3C0000}"/>
    <cellStyle name="Normal 6 22 5 3" xfId="15945" xr:uid="{00000000-0005-0000-0000-0000CF3C0000}"/>
    <cellStyle name="Normal 6 22 6" xfId="15946" xr:uid="{00000000-0005-0000-0000-0000D03C0000}"/>
    <cellStyle name="Normal 6 22 6 2" xfId="15947" xr:uid="{00000000-0005-0000-0000-0000D13C0000}"/>
    <cellStyle name="Normal 6 22 7" xfId="15948" xr:uid="{00000000-0005-0000-0000-0000D23C0000}"/>
    <cellStyle name="Normal 6 23" xfId="15949" xr:uid="{00000000-0005-0000-0000-0000D33C0000}"/>
    <cellStyle name="Normal 6 23 2" xfId="15950" xr:uid="{00000000-0005-0000-0000-0000D43C0000}"/>
    <cellStyle name="Normal 6 23 2 2" xfId="15951" xr:uid="{00000000-0005-0000-0000-0000D53C0000}"/>
    <cellStyle name="Normal 6 23 2 2 2" xfId="15952" xr:uid="{00000000-0005-0000-0000-0000D63C0000}"/>
    <cellStyle name="Normal 6 23 2 2 2 2" xfId="15953" xr:uid="{00000000-0005-0000-0000-0000D73C0000}"/>
    <cellStyle name="Normal 6 23 2 2 2 2 2" xfId="15954" xr:uid="{00000000-0005-0000-0000-0000D83C0000}"/>
    <cellStyle name="Normal 6 23 2 2 2 3" xfId="15955" xr:uid="{00000000-0005-0000-0000-0000D93C0000}"/>
    <cellStyle name="Normal 6 23 2 2 3" xfId="15956" xr:uid="{00000000-0005-0000-0000-0000DA3C0000}"/>
    <cellStyle name="Normal 6 23 2 2 3 2" xfId="15957" xr:uid="{00000000-0005-0000-0000-0000DB3C0000}"/>
    <cellStyle name="Normal 6 23 2 2 4" xfId="15958" xr:uid="{00000000-0005-0000-0000-0000DC3C0000}"/>
    <cellStyle name="Normal 6 23 2 3" xfId="15959" xr:uid="{00000000-0005-0000-0000-0000DD3C0000}"/>
    <cellStyle name="Normal 6 23 2 3 2" xfId="15960" xr:uid="{00000000-0005-0000-0000-0000DE3C0000}"/>
    <cellStyle name="Normal 6 23 2 3 2 2" xfId="15961" xr:uid="{00000000-0005-0000-0000-0000DF3C0000}"/>
    <cellStyle name="Normal 6 23 2 3 2 2 2" xfId="15962" xr:uid="{00000000-0005-0000-0000-0000E03C0000}"/>
    <cellStyle name="Normal 6 23 2 3 2 3" xfId="15963" xr:uid="{00000000-0005-0000-0000-0000E13C0000}"/>
    <cellStyle name="Normal 6 23 2 3 3" xfId="15964" xr:uid="{00000000-0005-0000-0000-0000E23C0000}"/>
    <cellStyle name="Normal 6 23 2 3 3 2" xfId="15965" xr:uid="{00000000-0005-0000-0000-0000E33C0000}"/>
    <cellStyle name="Normal 6 23 2 3 4" xfId="15966" xr:uid="{00000000-0005-0000-0000-0000E43C0000}"/>
    <cellStyle name="Normal 6 23 2 4" xfId="15967" xr:uid="{00000000-0005-0000-0000-0000E53C0000}"/>
    <cellStyle name="Normal 6 23 2 4 2" xfId="15968" xr:uid="{00000000-0005-0000-0000-0000E63C0000}"/>
    <cellStyle name="Normal 6 23 2 4 2 2" xfId="15969" xr:uid="{00000000-0005-0000-0000-0000E73C0000}"/>
    <cellStyle name="Normal 6 23 2 4 3" xfId="15970" xr:uid="{00000000-0005-0000-0000-0000E83C0000}"/>
    <cellStyle name="Normal 6 23 2 5" xfId="15971" xr:uid="{00000000-0005-0000-0000-0000E93C0000}"/>
    <cellStyle name="Normal 6 23 2 5 2" xfId="15972" xr:uid="{00000000-0005-0000-0000-0000EA3C0000}"/>
    <cellStyle name="Normal 6 23 2 6" xfId="15973" xr:uid="{00000000-0005-0000-0000-0000EB3C0000}"/>
    <cellStyle name="Normal 6 23 3" xfId="15974" xr:uid="{00000000-0005-0000-0000-0000EC3C0000}"/>
    <cellStyle name="Normal 6 23 3 2" xfId="15975" xr:uid="{00000000-0005-0000-0000-0000ED3C0000}"/>
    <cellStyle name="Normal 6 23 3 2 2" xfId="15976" xr:uid="{00000000-0005-0000-0000-0000EE3C0000}"/>
    <cellStyle name="Normal 6 23 3 2 2 2" xfId="15977" xr:uid="{00000000-0005-0000-0000-0000EF3C0000}"/>
    <cellStyle name="Normal 6 23 3 2 3" xfId="15978" xr:uid="{00000000-0005-0000-0000-0000F03C0000}"/>
    <cellStyle name="Normal 6 23 3 3" xfId="15979" xr:uid="{00000000-0005-0000-0000-0000F13C0000}"/>
    <cellStyle name="Normal 6 23 3 3 2" xfId="15980" xr:uid="{00000000-0005-0000-0000-0000F23C0000}"/>
    <cellStyle name="Normal 6 23 3 4" xfId="15981" xr:uid="{00000000-0005-0000-0000-0000F33C0000}"/>
    <cellStyle name="Normal 6 23 4" xfId="15982" xr:uid="{00000000-0005-0000-0000-0000F43C0000}"/>
    <cellStyle name="Normal 6 23 4 2" xfId="15983" xr:uid="{00000000-0005-0000-0000-0000F53C0000}"/>
    <cellStyle name="Normal 6 23 4 2 2" xfId="15984" xr:uid="{00000000-0005-0000-0000-0000F63C0000}"/>
    <cellStyle name="Normal 6 23 4 2 2 2" xfId="15985" xr:uid="{00000000-0005-0000-0000-0000F73C0000}"/>
    <cellStyle name="Normal 6 23 4 2 3" xfId="15986" xr:uid="{00000000-0005-0000-0000-0000F83C0000}"/>
    <cellStyle name="Normal 6 23 4 3" xfId="15987" xr:uid="{00000000-0005-0000-0000-0000F93C0000}"/>
    <cellStyle name="Normal 6 23 4 3 2" xfId="15988" xr:uid="{00000000-0005-0000-0000-0000FA3C0000}"/>
    <cellStyle name="Normal 6 23 4 4" xfId="15989" xr:uid="{00000000-0005-0000-0000-0000FB3C0000}"/>
    <cellStyle name="Normal 6 23 5" xfId="15990" xr:uid="{00000000-0005-0000-0000-0000FC3C0000}"/>
    <cellStyle name="Normal 6 23 5 2" xfId="15991" xr:uid="{00000000-0005-0000-0000-0000FD3C0000}"/>
    <cellStyle name="Normal 6 23 5 2 2" xfId="15992" xr:uid="{00000000-0005-0000-0000-0000FE3C0000}"/>
    <cellStyle name="Normal 6 23 5 3" xfId="15993" xr:uid="{00000000-0005-0000-0000-0000FF3C0000}"/>
    <cellStyle name="Normal 6 23 6" xfId="15994" xr:uid="{00000000-0005-0000-0000-0000003D0000}"/>
    <cellStyle name="Normal 6 23 6 2" xfId="15995" xr:uid="{00000000-0005-0000-0000-0000013D0000}"/>
    <cellStyle name="Normal 6 23 7" xfId="15996" xr:uid="{00000000-0005-0000-0000-0000023D0000}"/>
    <cellStyle name="Normal 6 24" xfId="15997" xr:uid="{00000000-0005-0000-0000-0000033D0000}"/>
    <cellStyle name="Normal 6 24 2" xfId="15998" xr:uid="{00000000-0005-0000-0000-0000043D0000}"/>
    <cellStyle name="Normal 6 24 2 2" xfId="15999" xr:uid="{00000000-0005-0000-0000-0000053D0000}"/>
    <cellStyle name="Normal 6 24 2 2 2" xfId="16000" xr:uid="{00000000-0005-0000-0000-0000063D0000}"/>
    <cellStyle name="Normal 6 24 2 2 2 2" xfId="16001" xr:uid="{00000000-0005-0000-0000-0000073D0000}"/>
    <cellStyle name="Normal 6 24 2 2 2 2 2" xfId="16002" xr:uid="{00000000-0005-0000-0000-0000083D0000}"/>
    <cellStyle name="Normal 6 24 2 2 2 3" xfId="16003" xr:uid="{00000000-0005-0000-0000-0000093D0000}"/>
    <cellStyle name="Normal 6 24 2 2 3" xfId="16004" xr:uid="{00000000-0005-0000-0000-00000A3D0000}"/>
    <cellStyle name="Normal 6 24 2 2 3 2" xfId="16005" xr:uid="{00000000-0005-0000-0000-00000B3D0000}"/>
    <cellStyle name="Normal 6 24 2 2 4" xfId="16006" xr:uid="{00000000-0005-0000-0000-00000C3D0000}"/>
    <cellStyle name="Normal 6 24 2 3" xfId="16007" xr:uid="{00000000-0005-0000-0000-00000D3D0000}"/>
    <cellStyle name="Normal 6 24 2 3 2" xfId="16008" xr:uid="{00000000-0005-0000-0000-00000E3D0000}"/>
    <cellStyle name="Normal 6 24 2 3 2 2" xfId="16009" xr:uid="{00000000-0005-0000-0000-00000F3D0000}"/>
    <cellStyle name="Normal 6 24 2 3 2 2 2" xfId="16010" xr:uid="{00000000-0005-0000-0000-0000103D0000}"/>
    <cellStyle name="Normal 6 24 2 3 2 3" xfId="16011" xr:uid="{00000000-0005-0000-0000-0000113D0000}"/>
    <cellStyle name="Normal 6 24 2 3 3" xfId="16012" xr:uid="{00000000-0005-0000-0000-0000123D0000}"/>
    <cellStyle name="Normal 6 24 2 3 3 2" xfId="16013" xr:uid="{00000000-0005-0000-0000-0000133D0000}"/>
    <cellStyle name="Normal 6 24 2 3 4" xfId="16014" xr:uid="{00000000-0005-0000-0000-0000143D0000}"/>
    <cellStyle name="Normal 6 24 2 4" xfId="16015" xr:uid="{00000000-0005-0000-0000-0000153D0000}"/>
    <cellStyle name="Normal 6 24 2 4 2" xfId="16016" xr:uid="{00000000-0005-0000-0000-0000163D0000}"/>
    <cellStyle name="Normal 6 24 2 4 2 2" xfId="16017" xr:uid="{00000000-0005-0000-0000-0000173D0000}"/>
    <cellStyle name="Normal 6 24 2 4 3" xfId="16018" xr:uid="{00000000-0005-0000-0000-0000183D0000}"/>
    <cellStyle name="Normal 6 24 2 5" xfId="16019" xr:uid="{00000000-0005-0000-0000-0000193D0000}"/>
    <cellStyle name="Normal 6 24 2 5 2" xfId="16020" xr:uid="{00000000-0005-0000-0000-00001A3D0000}"/>
    <cellStyle name="Normal 6 24 2 6" xfId="16021" xr:uid="{00000000-0005-0000-0000-00001B3D0000}"/>
    <cellStyle name="Normal 6 24 3" xfId="16022" xr:uid="{00000000-0005-0000-0000-00001C3D0000}"/>
    <cellStyle name="Normal 6 24 3 2" xfId="16023" xr:uid="{00000000-0005-0000-0000-00001D3D0000}"/>
    <cellStyle name="Normal 6 24 3 2 2" xfId="16024" xr:uid="{00000000-0005-0000-0000-00001E3D0000}"/>
    <cellStyle name="Normal 6 24 3 2 2 2" xfId="16025" xr:uid="{00000000-0005-0000-0000-00001F3D0000}"/>
    <cellStyle name="Normal 6 24 3 2 3" xfId="16026" xr:uid="{00000000-0005-0000-0000-0000203D0000}"/>
    <cellStyle name="Normal 6 24 3 3" xfId="16027" xr:uid="{00000000-0005-0000-0000-0000213D0000}"/>
    <cellStyle name="Normal 6 24 3 3 2" xfId="16028" xr:uid="{00000000-0005-0000-0000-0000223D0000}"/>
    <cellStyle name="Normal 6 24 3 4" xfId="16029" xr:uid="{00000000-0005-0000-0000-0000233D0000}"/>
    <cellStyle name="Normal 6 24 4" xfId="16030" xr:uid="{00000000-0005-0000-0000-0000243D0000}"/>
    <cellStyle name="Normal 6 24 4 2" xfId="16031" xr:uid="{00000000-0005-0000-0000-0000253D0000}"/>
    <cellStyle name="Normal 6 24 4 2 2" xfId="16032" xr:uid="{00000000-0005-0000-0000-0000263D0000}"/>
    <cellStyle name="Normal 6 24 4 2 2 2" xfId="16033" xr:uid="{00000000-0005-0000-0000-0000273D0000}"/>
    <cellStyle name="Normal 6 24 4 2 3" xfId="16034" xr:uid="{00000000-0005-0000-0000-0000283D0000}"/>
    <cellStyle name="Normal 6 24 4 3" xfId="16035" xr:uid="{00000000-0005-0000-0000-0000293D0000}"/>
    <cellStyle name="Normal 6 24 4 3 2" xfId="16036" xr:uid="{00000000-0005-0000-0000-00002A3D0000}"/>
    <cellStyle name="Normal 6 24 4 4" xfId="16037" xr:uid="{00000000-0005-0000-0000-00002B3D0000}"/>
    <cellStyle name="Normal 6 24 5" xfId="16038" xr:uid="{00000000-0005-0000-0000-00002C3D0000}"/>
    <cellStyle name="Normal 6 24 5 2" xfId="16039" xr:uid="{00000000-0005-0000-0000-00002D3D0000}"/>
    <cellStyle name="Normal 6 24 5 2 2" xfId="16040" xr:uid="{00000000-0005-0000-0000-00002E3D0000}"/>
    <cellStyle name="Normal 6 24 5 3" xfId="16041" xr:uid="{00000000-0005-0000-0000-00002F3D0000}"/>
    <cellStyle name="Normal 6 24 6" xfId="16042" xr:uid="{00000000-0005-0000-0000-0000303D0000}"/>
    <cellStyle name="Normal 6 24 6 2" xfId="16043" xr:uid="{00000000-0005-0000-0000-0000313D0000}"/>
    <cellStyle name="Normal 6 24 7" xfId="16044" xr:uid="{00000000-0005-0000-0000-0000323D0000}"/>
    <cellStyle name="Normal 6 25" xfId="16045" xr:uid="{00000000-0005-0000-0000-0000333D0000}"/>
    <cellStyle name="Normal 6 25 2" xfId="16046" xr:uid="{00000000-0005-0000-0000-0000343D0000}"/>
    <cellStyle name="Normal 6 25 2 2" xfId="16047" xr:uid="{00000000-0005-0000-0000-0000353D0000}"/>
    <cellStyle name="Normal 6 25 2 2 2" xfId="16048" xr:uid="{00000000-0005-0000-0000-0000363D0000}"/>
    <cellStyle name="Normal 6 25 2 2 2 2" xfId="16049" xr:uid="{00000000-0005-0000-0000-0000373D0000}"/>
    <cellStyle name="Normal 6 25 2 2 2 2 2" xfId="16050" xr:uid="{00000000-0005-0000-0000-0000383D0000}"/>
    <cellStyle name="Normal 6 25 2 2 2 3" xfId="16051" xr:uid="{00000000-0005-0000-0000-0000393D0000}"/>
    <cellStyle name="Normal 6 25 2 2 3" xfId="16052" xr:uid="{00000000-0005-0000-0000-00003A3D0000}"/>
    <cellStyle name="Normal 6 25 2 2 3 2" xfId="16053" xr:uid="{00000000-0005-0000-0000-00003B3D0000}"/>
    <cellStyle name="Normal 6 25 2 2 4" xfId="16054" xr:uid="{00000000-0005-0000-0000-00003C3D0000}"/>
    <cellStyle name="Normal 6 25 2 3" xfId="16055" xr:uid="{00000000-0005-0000-0000-00003D3D0000}"/>
    <cellStyle name="Normal 6 25 2 3 2" xfId="16056" xr:uid="{00000000-0005-0000-0000-00003E3D0000}"/>
    <cellStyle name="Normal 6 25 2 3 2 2" xfId="16057" xr:uid="{00000000-0005-0000-0000-00003F3D0000}"/>
    <cellStyle name="Normal 6 25 2 3 2 2 2" xfId="16058" xr:uid="{00000000-0005-0000-0000-0000403D0000}"/>
    <cellStyle name="Normal 6 25 2 3 2 3" xfId="16059" xr:uid="{00000000-0005-0000-0000-0000413D0000}"/>
    <cellStyle name="Normal 6 25 2 3 3" xfId="16060" xr:uid="{00000000-0005-0000-0000-0000423D0000}"/>
    <cellStyle name="Normal 6 25 2 3 3 2" xfId="16061" xr:uid="{00000000-0005-0000-0000-0000433D0000}"/>
    <cellStyle name="Normal 6 25 2 3 4" xfId="16062" xr:uid="{00000000-0005-0000-0000-0000443D0000}"/>
    <cellStyle name="Normal 6 25 2 4" xfId="16063" xr:uid="{00000000-0005-0000-0000-0000453D0000}"/>
    <cellStyle name="Normal 6 25 2 4 2" xfId="16064" xr:uid="{00000000-0005-0000-0000-0000463D0000}"/>
    <cellStyle name="Normal 6 25 2 4 2 2" xfId="16065" xr:uid="{00000000-0005-0000-0000-0000473D0000}"/>
    <cellStyle name="Normal 6 25 2 4 3" xfId="16066" xr:uid="{00000000-0005-0000-0000-0000483D0000}"/>
    <cellStyle name="Normal 6 25 2 5" xfId="16067" xr:uid="{00000000-0005-0000-0000-0000493D0000}"/>
    <cellStyle name="Normal 6 25 2 5 2" xfId="16068" xr:uid="{00000000-0005-0000-0000-00004A3D0000}"/>
    <cellStyle name="Normal 6 25 2 6" xfId="16069" xr:uid="{00000000-0005-0000-0000-00004B3D0000}"/>
    <cellStyle name="Normal 6 25 3" xfId="16070" xr:uid="{00000000-0005-0000-0000-00004C3D0000}"/>
    <cellStyle name="Normal 6 25 3 2" xfId="16071" xr:uid="{00000000-0005-0000-0000-00004D3D0000}"/>
    <cellStyle name="Normal 6 25 3 2 2" xfId="16072" xr:uid="{00000000-0005-0000-0000-00004E3D0000}"/>
    <cellStyle name="Normal 6 25 3 2 2 2" xfId="16073" xr:uid="{00000000-0005-0000-0000-00004F3D0000}"/>
    <cellStyle name="Normal 6 25 3 2 3" xfId="16074" xr:uid="{00000000-0005-0000-0000-0000503D0000}"/>
    <cellStyle name="Normal 6 25 3 3" xfId="16075" xr:uid="{00000000-0005-0000-0000-0000513D0000}"/>
    <cellStyle name="Normal 6 25 3 3 2" xfId="16076" xr:uid="{00000000-0005-0000-0000-0000523D0000}"/>
    <cellStyle name="Normal 6 25 3 4" xfId="16077" xr:uid="{00000000-0005-0000-0000-0000533D0000}"/>
    <cellStyle name="Normal 6 25 4" xfId="16078" xr:uid="{00000000-0005-0000-0000-0000543D0000}"/>
    <cellStyle name="Normal 6 25 4 2" xfId="16079" xr:uid="{00000000-0005-0000-0000-0000553D0000}"/>
    <cellStyle name="Normal 6 25 4 2 2" xfId="16080" xr:uid="{00000000-0005-0000-0000-0000563D0000}"/>
    <cellStyle name="Normal 6 25 4 2 2 2" xfId="16081" xr:uid="{00000000-0005-0000-0000-0000573D0000}"/>
    <cellStyle name="Normal 6 25 4 2 3" xfId="16082" xr:uid="{00000000-0005-0000-0000-0000583D0000}"/>
    <cellStyle name="Normal 6 25 4 3" xfId="16083" xr:uid="{00000000-0005-0000-0000-0000593D0000}"/>
    <cellStyle name="Normal 6 25 4 3 2" xfId="16084" xr:uid="{00000000-0005-0000-0000-00005A3D0000}"/>
    <cellStyle name="Normal 6 25 4 4" xfId="16085" xr:uid="{00000000-0005-0000-0000-00005B3D0000}"/>
    <cellStyle name="Normal 6 25 5" xfId="16086" xr:uid="{00000000-0005-0000-0000-00005C3D0000}"/>
    <cellStyle name="Normal 6 25 5 2" xfId="16087" xr:uid="{00000000-0005-0000-0000-00005D3D0000}"/>
    <cellStyle name="Normal 6 25 5 2 2" xfId="16088" xr:uid="{00000000-0005-0000-0000-00005E3D0000}"/>
    <cellStyle name="Normal 6 25 5 3" xfId="16089" xr:uid="{00000000-0005-0000-0000-00005F3D0000}"/>
    <cellStyle name="Normal 6 25 6" xfId="16090" xr:uid="{00000000-0005-0000-0000-0000603D0000}"/>
    <cellStyle name="Normal 6 25 6 2" xfId="16091" xr:uid="{00000000-0005-0000-0000-0000613D0000}"/>
    <cellStyle name="Normal 6 25 7" xfId="16092" xr:uid="{00000000-0005-0000-0000-0000623D0000}"/>
    <cellStyle name="Normal 6 26" xfId="16093" xr:uid="{00000000-0005-0000-0000-0000633D0000}"/>
    <cellStyle name="Normal 6 26 2" xfId="16094" xr:uid="{00000000-0005-0000-0000-0000643D0000}"/>
    <cellStyle name="Normal 6 26 2 2" xfId="16095" xr:uid="{00000000-0005-0000-0000-0000653D0000}"/>
    <cellStyle name="Normal 6 26 2 2 2" xfId="16096" xr:uid="{00000000-0005-0000-0000-0000663D0000}"/>
    <cellStyle name="Normal 6 26 2 2 2 2" xfId="16097" xr:uid="{00000000-0005-0000-0000-0000673D0000}"/>
    <cellStyle name="Normal 6 26 2 2 2 2 2" xfId="16098" xr:uid="{00000000-0005-0000-0000-0000683D0000}"/>
    <cellStyle name="Normal 6 26 2 2 2 3" xfId="16099" xr:uid="{00000000-0005-0000-0000-0000693D0000}"/>
    <cellStyle name="Normal 6 26 2 2 3" xfId="16100" xr:uid="{00000000-0005-0000-0000-00006A3D0000}"/>
    <cellStyle name="Normal 6 26 2 2 3 2" xfId="16101" xr:uid="{00000000-0005-0000-0000-00006B3D0000}"/>
    <cellStyle name="Normal 6 26 2 2 4" xfId="16102" xr:uid="{00000000-0005-0000-0000-00006C3D0000}"/>
    <cellStyle name="Normal 6 26 2 3" xfId="16103" xr:uid="{00000000-0005-0000-0000-00006D3D0000}"/>
    <cellStyle name="Normal 6 26 2 3 2" xfId="16104" xr:uid="{00000000-0005-0000-0000-00006E3D0000}"/>
    <cellStyle name="Normal 6 26 2 3 2 2" xfId="16105" xr:uid="{00000000-0005-0000-0000-00006F3D0000}"/>
    <cellStyle name="Normal 6 26 2 3 2 2 2" xfId="16106" xr:uid="{00000000-0005-0000-0000-0000703D0000}"/>
    <cellStyle name="Normal 6 26 2 3 2 3" xfId="16107" xr:uid="{00000000-0005-0000-0000-0000713D0000}"/>
    <cellStyle name="Normal 6 26 2 3 3" xfId="16108" xr:uid="{00000000-0005-0000-0000-0000723D0000}"/>
    <cellStyle name="Normal 6 26 2 3 3 2" xfId="16109" xr:uid="{00000000-0005-0000-0000-0000733D0000}"/>
    <cellStyle name="Normal 6 26 2 3 4" xfId="16110" xr:uid="{00000000-0005-0000-0000-0000743D0000}"/>
    <cellStyle name="Normal 6 26 2 4" xfId="16111" xr:uid="{00000000-0005-0000-0000-0000753D0000}"/>
    <cellStyle name="Normal 6 26 2 4 2" xfId="16112" xr:uid="{00000000-0005-0000-0000-0000763D0000}"/>
    <cellStyle name="Normal 6 26 2 4 2 2" xfId="16113" xr:uid="{00000000-0005-0000-0000-0000773D0000}"/>
    <cellStyle name="Normal 6 26 2 4 3" xfId="16114" xr:uid="{00000000-0005-0000-0000-0000783D0000}"/>
    <cellStyle name="Normal 6 26 2 5" xfId="16115" xr:uid="{00000000-0005-0000-0000-0000793D0000}"/>
    <cellStyle name="Normal 6 26 2 5 2" xfId="16116" xr:uid="{00000000-0005-0000-0000-00007A3D0000}"/>
    <cellStyle name="Normal 6 26 2 6" xfId="16117" xr:uid="{00000000-0005-0000-0000-00007B3D0000}"/>
    <cellStyle name="Normal 6 26 3" xfId="16118" xr:uid="{00000000-0005-0000-0000-00007C3D0000}"/>
    <cellStyle name="Normal 6 26 3 2" xfId="16119" xr:uid="{00000000-0005-0000-0000-00007D3D0000}"/>
    <cellStyle name="Normal 6 26 3 2 2" xfId="16120" xr:uid="{00000000-0005-0000-0000-00007E3D0000}"/>
    <cellStyle name="Normal 6 26 3 2 2 2" xfId="16121" xr:uid="{00000000-0005-0000-0000-00007F3D0000}"/>
    <cellStyle name="Normal 6 26 3 2 3" xfId="16122" xr:uid="{00000000-0005-0000-0000-0000803D0000}"/>
    <cellStyle name="Normal 6 26 3 3" xfId="16123" xr:uid="{00000000-0005-0000-0000-0000813D0000}"/>
    <cellStyle name="Normal 6 26 3 3 2" xfId="16124" xr:uid="{00000000-0005-0000-0000-0000823D0000}"/>
    <cellStyle name="Normal 6 26 3 4" xfId="16125" xr:uid="{00000000-0005-0000-0000-0000833D0000}"/>
    <cellStyle name="Normal 6 26 4" xfId="16126" xr:uid="{00000000-0005-0000-0000-0000843D0000}"/>
    <cellStyle name="Normal 6 26 4 2" xfId="16127" xr:uid="{00000000-0005-0000-0000-0000853D0000}"/>
    <cellStyle name="Normal 6 26 4 2 2" xfId="16128" xr:uid="{00000000-0005-0000-0000-0000863D0000}"/>
    <cellStyle name="Normal 6 26 4 2 2 2" xfId="16129" xr:uid="{00000000-0005-0000-0000-0000873D0000}"/>
    <cellStyle name="Normal 6 26 4 2 3" xfId="16130" xr:uid="{00000000-0005-0000-0000-0000883D0000}"/>
    <cellStyle name="Normal 6 26 4 3" xfId="16131" xr:uid="{00000000-0005-0000-0000-0000893D0000}"/>
    <cellStyle name="Normal 6 26 4 3 2" xfId="16132" xr:uid="{00000000-0005-0000-0000-00008A3D0000}"/>
    <cellStyle name="Normal 6 26 4 4" xfId="16133" xr:uid="{00000000-0005-0000-0000-00008B3D0000}"/>
    <cellStyle name="Normal 6 26 5" xfId="16134" xr:uid="{00000000-0005-0000-0000-00008C3D0000}"/>
    <cellStyle name="Normal 6 26 5 2" xfId="16135" xr:uid="{00000000-0005-0000-0000-00008D3D0000}"/>
    <cellStyle name="Normal 6 26 5 2 2" xfId="16136" xr:uid="{00000000-0005-0000-0000-00008E3D0000}"/>
    <cellStyle name="Normal 6 26 5 3" xfId="16137" xr:uid="{00000000-0005-0000-0000-00008F3D0000}"/>
    <cellStyle name="Normal 6 26 6" xfId="16138" xr:uid="{00000000-0005-0000-0000-0000903D0000}"/>
    <cellStyle name="Normal 6 26 6 2" xfId="16139" xr:uid="{00000000-0005-0000-0000-0000913D0000}"/>
    <cellStyle name="Normal 6 26 7" xfId="16140" xr:uid="{00000000-0005-0000-0000-0000923D0000}"/>
    <cellStyle name="Normal 6 27" xfId="16141" xr:uid="{00000000-0005-0000-0000-0000933D0000}"/>
    <cellStyle name="Normal 6 27 2" xfId="16142" xr:uid="{00000000-0005-0000-0000-0000943D0000}"/>
    <cellStyle name="Normal 6 27 2 2" xfId="16143" xr:uid="{00000000-0005-0000-0000-0000953D0000}"/>
    <cellStyle name="Normal 6 27 2 2 2" xfId="16144" xr:uid="{00000000-0005-0000-0000-0000963D0000}"/>
    <cellStyle name="Normal 6 27 2 2 2 2" xfId="16145" xr:uid="{00000000-0005-0000-0000-0000973D0000}"/>
    <cellStyle name="Normal 6 27 2 2 2 2 2" xfId="16146" xr:uid="{00000000-0005-0000-0000-0000983D0000}"/>
    <cellStyle name="Normal 6 27 2 2 2 3" xfId="16147" xr:uid="{00000000-0005-0000-0000-0000993D0000}"/>
    <cellStyle name="Normal 6 27 2 2 3" xfId="16148" xr:uid="{00000000-0005-0000-0000-00009A3D0000}"/>
    <cellStyle name="Normal 6 27 2 2 3 2" xfId="16149" xr:uid="{00000000-0005-0000-0000-00009B3D0000}"/>
    <cellStyle name="Normal 6 27 2 2 4" xfId="16150" xr:uid="{00000000-0005-0000-0000-00009C3D0000}"/>
    <cellStyle name="Normal 6 27 2 3" xfId="16151" xr:uid="{00000000-0005-0000-0000-00009D3D0000}"/>
    <cellStyle name="Normal 6 27 2 3 2" xfId="16152" xr:uid="{00000000-0005-0000-0000-00009E3D0000}"/>
    <cellStyle name="Normal 6 27 2 3 2 2" xfId="16153" xr:uid="{00000000-0005-0000-0000-00009F3D0000}"/>
    <cellStyle name="Normal 6 27 2 3 2 2 2" xfId="16154" xr:uid="{00000000-0005-0000-0000-0000A03D0000}"/>
    <cellStyle name="Normal 6 27 2 3 2 3" xfId="16155" xr:uid="{00000000-0005-0000-0000-0000A13D0000}"/>
    <cellStyle name="Normal 6 27 2 3 3" xfId="16156" xr:uid="{00000000-0005-0000-0000-0000A23D0000}"/>
    <cellStyle name="Normal 6 27 2 3 3 2" xfId="16157" xr:uid="{00000000-0005-0000-0000-0000A33D0000}"/>
    <cellStyle name="Normal 6 27 2 3 4" xfId="16158" xr:uid="{00000000-0005-0000-0000-0000A43D0000}"/>
    <cellStyle name="Normal 6 27 2 4" xfId="16159" xr:uid="{00000000-0005-0000-0000-0000A53D0000}"/>
    <cellStyle name="Normal 6 27 2 4 2" xfId="16160" xr:uid="{00000000-0005-0000-0000-0000A63D0000}"/>
    <cellStyle name="Normal 6 27 2 4 2 2" xfId="16161" xr:uid="{00000000-0005-0000-0000-0000A73D0000}"/>
    <cellStyle name="Normal 6 27 2 4 3" xfId="16162" xr:uid="{00000000-0005-0000-0000-0000A83D0000}"/>
    <cellStyle name="Normal 6 27 2 5" xfId="16163" xr:uid="{00000000-0005-0000-0000-0000A93D0000}"/>
    <cellStyle name="Normal 6 27 2 5 2" xfId="16164" xr:uid="{00000000-0005-0000-0000-0000AA3D0000}"/>
    <cellStyle name="Normal 6 27 2 6" xfId="16165" xr:uid="{00000000-0005-0000-0000-0000AB3D0000}"/>
    <cellStyle name="Normal 6 27 3" xfId="16166" xr:uid="{00000000-0005-0000-0000-0000AC3D0000}"/>
    <cellStyle name="Normal 6 27 3 2" xfId="16167" xr:uid="{00000000-0005-0000-0000-0000AD3D0000}"/>
    <cellStyle name="Normal 6 27 3 2 2" xfId="16168" xr:uid="{00000000-0005-0000-0000-0000AE3D0000}"/>
    <cellStyle name="Normal 6 27 3 2 2 2" xfId="16169" xr:uid="{00000000-0005-0000-0000-0000AF3D0000}"/>
    <cellStyle name="Normal 6 27 3 2 3" xfId="16170" xr:uid="{00000000-0005-0000-0000-0000B03D0000}"/>
    <cellStyle name="Normal 6 27 3 3" xfId="16171" xr:uid="{00000000-0005-0000-0000-0000B13D0000}"/>
    <cellStyle name="Normal 6 27 3 3 2" xfId="16172" xr:uid="{00000000-0005-0000-0000-0000B23D0000}"/>
    <cellStyle name="Normal 6 27 3 4" xfId="16173" xr:uid="{00000000-0005-0000-0000-0000B33D0000}"/>
    <cellStyle name="Normal 6 27 4" xfId="16174" xr:uid="{00000000-0005-0000-0000-0000B43D0000}"/>
    <cellStyle name="Normal 6 27 4 2" xfId="16175" xr:uid="{00000000-0005-0000-0000-0000B53D0000}"/>
    <cellStyle name="Normal 6 27 4 2 2" xfId="16176" xr:uid="{00000000-0005-0000-0000-0000B63D0000}"/>
    <cellStyle name="Normal 6 27 4 2 2 2" xfId="16177" xr:uid="{00000000-0005-0000-0000-0000B73D0000}"/>
    <cellStyle name="Normal 6 27 4 2 3" xfId="16178" xr:uid="{00000000-0005-0000-0000-0000B83D0000}"/>
    <cellStyle name="Normal 6 27 4 3" xfId="16179" xr:uid="{00000000-0005-0000-0000-0000B93D0000}"/>
    <cellStyle name="Normal 6 27 4 3 2" xfId="16180" xr:uid="{00000000-0005-0000-0000-0000BA3D0000}"/>
    <cellStyle name="Normal 6 27 4 4" xfId="16181" xr:uid="{00000000-0005-0000-0000-0000BB3D0000}"/>
    <cellStyle name="Normal 6 27 5" xfId="16182" xr:uid="{00000000-0005-0000-0000-0000BC3D0000}"/>
    <cellStyle name="Normal 6 27 5 2" xfId="16183" xr:uid="{00000000-0005-0000-0000-0000BD3D0000}"/>
    <cellStyle name="Normal 6 27 5 2 2" xfId="16184" xr:uid="{00000000-0005-0000-0000-0000BE3D0000}"/>
    <cellStyle name="Normal 6 27 5 3" xfId="16185" xr:uid="{00000000-0005-0000-0000-0000BF3D0000}"/>
    <cellStyle name="Normal 6 27 6" xfId="16186" xr:uid="{00000000-0005-0000-0000-0000C03D0000}"/>
    <cellStyle name="Normal 6 27 6 2" xfId="16187" xr:uid="{00000000-0005-0000-0000-0000C13D0000}"/>
    <cellStyle name="Normal 6 27 7" xfId="16188" xr:uid="{00000000-0005-0000-0000-0000C23D0000}"/>
    <cellStyle name="Normal 6 28" xfId="16189" xr:uid="{00000000-0005-0000-0000-0000C33D0000}"/>
    <cellStyle name="Normal 6 28 2" xfId="16190" xr:uid="{00000000-0005-0000-0000-0000C43D0000}"/>
    <cellStyle name="Normal 6 28 2 2" xfId="16191" xr:uid="{00000000-0005-0000-0000-0000C53D0000}"/>
    <cellStyle name="Normal 6 28 2 2 2" xfId="16192" xr:uid="{00000000-0005-0000-0000-0000C63D0000}"/>
    <cellStyle name="Normal 6 28 2 2 2 2" xfId="16193" xr:uid="{00000000-0005-0000-0000-0000C73D0000}"/>
    <cellStyle name="Normal 6 28 2 2 2 2 2" xfId="16194" xr:uid="{00000000-0005-0000-0000-0000C83D0000}"/>
    <cellStyle name="Normal 6 28 2 2 2 3" xfId="16195" xr:uid="{00000000-0005-0000-0000-0000C93D0000}"/>
    <cellStyle name="Normal 6 28 2 2 3" xfId="16196" xr:uid="{00000000-0005-0000-0000-0000CA3D0000}"/>
    <cellStyle name="Normal 6 28 2 2 3 2" xfId="16197" xr:uid="{00000000-0005-0000-0000-0000CB3D0000}"/>
    <cellStyle name="Normal 6 28 2 2 4" xfId="16198" xr:uid="{00000000-0005-0000-0000-0000CC3D0000}"/>
    <cellStyle name="Normal 6 28 2 3" xfId="16199" xr:uid="{00000000-0005-0000-0000-0000CD3D0000}"/>
    <cellStyle name="Normal 6 28 2 3 2" xfId="16200" xr:uid="{00000000-0005-0000-0000-0000CE3D0000}"/>
    <cellStyle name="Normal 6 28 2 3 2 2" xfId="16201" xr:uid="{00000000-0005-0000-0000-0000CF3D0000}"/>
    <cellStyle name="Normal 6 28 2 3 2 2 2" xfId="16202" xr:uid="{00000000-0005-0000-0000-0000D03D0000}"/>
    <cellStyle name="Normal 6 28 2 3 2 3" xfId="16203" xr:uid="{00000000-0005-0000-0000-0000D13D0000}"/>
    <cellStyle name="Normal 6 28 2 3 3" xfId="16204" xr:uid="{00000000-0005-0000-0000-0000D23D0000}"/>
    <cellStyle name="Normal 6 28 2 3 3 2" xfId="16205" xr:uid="{00000000-0005-0000-0000-0000D33D0000}"/>
    <cellStyle name="Normal 6 28 2 3 4" xfId="16206" xr:uid="{00000000-0005-0000-0000-0000D43D0000}"/>
    <cellStyle name="Normal 6 28 2 4" xfId="16207" xr:uid="{00000000-0005-0000-0000-0000D53D0000}"/>
    <cellStyle name="Normal 6 28 2 4 2" xfId="16208" xr:uid="{00000000-0005-0000-0000-0000D63D0000}"/>
    <cellStyle name="Normal 6 28 2 4 2 2" xfId="16209" xr:uid="{00000000-0005-0000-0000-0000D73D0000}"/>
    <cellStyle name="Normal 6 28 2 4 3" xfId="16210" xr:uid="{00000000-0005-0000-0000-0000D83D0000}"/>
    <cellStyle name="Normal 6 28 2 5" xfId="16211" xr:uid="{00000000-0005-0000-0000-0000D93D0000}"/>
    <cellStyle name="Normal 6 28 2 5 2" xfId="16212" xr:uid="{00000000-0005-0000-0000-0000DA3D0000}"/>
    <cellStyle name="Normal 6 28 2 6" xfId="16213" xr:uid="{00000000-0005-0000-0000-0000DB3D0000}"/>
    <cellStyle name="Normal 6 28 3" xfId="16214" xr:uid="{00000000-0005-0000-0000-0000DC3D0000}"/>
    <cellStyle name="Normal 6 28 3 2" xfId="16215" xr:uid="{00000000-0005-0000-0000-0000DD3D0000}"/>
    <cellStyle name="Normal 6 28 3 2 2" xfId="16216" xr:uid="{00000000-0005-0000-0000-0000DE3D0000}"/>
    <cellStyle name="Normal 6 28 3 2 2 2" xfId="16217" xr:uid="{00000000-0005-0000-0000-0000DF3D0000}"/>
    <cellStyle name="Normal 6 28 3 2 3" xfId="16218" xr:uid="{00000000-0005-0000-0000-0000E03D0000}"/>
    <cellStyle name="Normal 6 28 3 3" xfId="16219" xr:uid="{00000000-0005-0000-0000-0000E13D0000}"/>
    <cellStyle name="Normal 6 28 3 3 2" xfId="16220" xr:uid="{00000000-0005-0000-0000-0000E23D0000}"/>
    <cellStyle name="Normal 6 28 3 4" xfId="16221" xr:uid="{00000000-0005-0000-0000-0000E33D0000}"/>
    <cellStyle name="Normal 6 28 4" xfId="16222" xr:uid="{00000000-0005-0000-0000-0000E43D0000}"/>
    <cellStyle name="Normal 6 28 4 2" xfId="16223" xr:uid="{00000000-0005-0000-0000-0000E53D0000}"/>
    <cellStyle name="Normal 6 28 4 2 2" xfId="16224" xr:uid="{00000000-0005-0000-0000-0000E63D0000}"/>
    <cellStyle name="Normal 6 28 4 2 2 2" xfId="16225" xr:uid="{00000000-0005-0000-0000-0000E73D0000}"/>
    <cellStyle name="Normal 6 28 4 2 3" xfId="16226" xr:uid="{00000000-0005-0000-0000-0000E83D0000}"/>
    <cellStyle name="Normal 6 28 4 3" xfId="16227" xr:uid="{00000000-0005-0000-0000-0000E93D0000}"/>
    <cellStyle name="Normal 6 28 4 3 2" xfId="16228" xr:uid="{00000000-0005-0000-0000-0000EA3D0000}"/>
    <cellStyle name="Normal 6 28 4 4" xfId="16229" xr:uid="{00000000-0005-0000-0000-0000EB3D0000}"/>
    <cellStyle name="Normal 6 28 5" xfId="16230" xr:uid="{00000000-0005-0000-0000-0000EC3D0000}"/>
    <cellStyle name="Normal 6 28 5 2" xfId="16231" xr:uid="{00000000-0005-0000-0000-0000ED3D0000}"/>
    <cellStyle name="Normal 6 28 5 2 2" xfId="16232" xr:uid="{00000000-0005-0000-0000-0000EE3D0000}"/>
    <cellStyle name="Normal 6 28 5 3" xfId="16233" xr:uid="{00000000-0005-0000-0000-0000EF3D0000}"/>
    <cellStyle name="Normal 6 28 6" xfId="16234" xr:uid="{00000000-0005-0000-0000-0000F03D0000}"/>
    <cellStyle name="Normal 6 28 6 2" xfId="16235" xr:uid="{00000000-0005-0000-0000-0000F13D0000}"/>
    <cellStyle name="Normal 6 28 7" xfId="16236" xr:uid="{00000000-0005-0000-0000-0000F23D0000}"/>
    <cellStyle name="Normal 6 29" xfId="16237" xr:uid="{00000000-0005-0000-0000-0000F33D0000}"/>
    <cellStyle name="Normal 6 29 2" xfId="16238" xr:uid="{00000000-0005-0000-0000-0000F43D0000}"/>
    <cellStyle name="Normal 6 29 2 2" xfId="16239" xr:uid="{00000000-0005-0000-0000-0000F53D0000}"/>
    <cellStyle name="Normal 6 29 2 2 2" xfId="16240" xr:uid="{00000000-0005-0000-0000-0000F63D0000}"/>
    <cellStyle name="Normal 6 29 2 2 2 2" xfId="16241" xr:uid="{00000000-0005-0000-0000-0000F73D0000}"/>
    <cellStyle name="Normal 6 29 2 2 2 2 2" xfId="16242" xr:uid="{00000000-0005-0000-0000-0000F83D0000}"/>
    <cellStyle name="Normal 6 29 2 2 2 3" xfId="16243" xr:uid="{00000000-0005-0000-0000-0000F93D0000}"/>
    <cellStyle name="Normal 6 29 2 2 3" xfId="16244" xr:uid="{00000000-0005-0000-0000-0000FA3D0000}"/>
    <cellStyle name="Normal 6 29 2 2 3 2" xfId="16245" xr:uid="{00000000-0005-0000-0000-0000FB3D0000}"/>
    <cellStyle name="Normal 6 29 2 2 4" xfId="16246" xr:uid="{00000000-0005-0000-0000-0000FC3D0000}"/>
    <cellStyle name="Normal 6 29 2 3" xfId="16247" xr:uid="{00000000-0005-0000-0000-0000FD3D0000}"/>
    <cellStyle name="Normal 6 29 2 3 2" xfId="16248" xr:uid="{00000000-0005-0000-0000-0000FE3D0000}"/>
    <cellStyle name="Normal 6 29 2 3 2 2" xfId="16249" xr:uid="{00000000-0005-0000-0000-0000FF3D0000}"/>
    <cellStyle name="Normal 6 29 2 3 2 2 2" xfId="16250" xr:uid="{00000000-0005-0000-0000-0000003E0000}"/>
    <cellStyle name="Normal 6 29 2 3 2 3" xfId="16251" xr:uid="{00000000-0005-0000-0000-0000013E0000}"/>
    <cellStyle name="Normal 6 29 2 3 3" xfId="16252" xr:uid="{00000000-0005-0000-0000-0000023E0000}"/>
    <cellStyle name="Normal 6 29 2 3 3 2" xfId="16253" xr:uid="{00000000-0005-0000-0000-0000033E0000}"/>
    <cellStyle name="Normal 6 29 2 3 4" xfId="16254" xr:uid="{00000000-0005-0000-0000-0000043E0000}"/>
    <cellStyle name="Normal 6 29 2 4" xfId="16255" xr:uid="{00000000-0005-0000-0000-0000053E0000}"/>
    <cellStyle name="Normal 6 29 2 4 2" xfId="16256" xr:uid="{00000000-0005-0000-0000-0000063E0000}"/>
    <cellStyle name="Normal 6 29 2 4 2 2" xfId="16257" xr:uid="{00000000-0005-0000-0000-0000073E0000}"/>
    <cellStyle name="Normal 6 29 2 4 3" xfId="16258" xr:uid="{00000000-0005-0000-0000-0000083E0000}"/>
    <cellStyle name="Normal 6 29 2 5" xfId="16259" xr:uid="{00000000-0005-0000-0000-0000093E0000}"/>
    <cellStyle name="Normal 6 29 2 5 2" xfId="16260" xr:uid="{00000000-0005-0000-0000-00000A3E0000}"/>
    <cellStyle name="Normal 6 29 2 6" xfId="16261" xr:uid="{00000000-0005-0000-0000-00000B3E0000}"/>
    <cellStyle name="Normal 6 29 3" xfId="16262" xr:uid="{00000000-0005-0000-0000-00000C3E0000}"/>
    <cellStyle name="Normal 6 29 3 2" xfId="16263" xr:uid="{00000000-0005-0000-0000-00000D3E0000}"/>
    <cellStyle name="Normal 6 29 3 2 2" xfId="16264" xr:uid="{00000000-0005-0000-0000-00000E3E0000}"/>
    <cellStyle name="Normal 6 29 3 2 2 2" xfId="16265" xr:uid="{00000000-0005-0000-0000-00000F3E0000}"/>
    <cellStyle name="Normal 6 29 3 2 3" xfId="16266" xr:uid="{00000000-0005-0000-0000-0000103E0000}"/>
    <cellStyle name="Normal 6 29 3 3" xfId="16267" xr:uid="{00000000-0005-0000-0000-0000113E0000}"/>
    <cellStyle name="Normal 6 29 3 3 2" xfId="16268" xr:uid="{00000000-0005-0000-0000-0000123E0000}"/>
    <cellStyle name="Normal 6 29 3 4" xfId="16269" xr:uid="{00000000-0005-0000-0000-0000133E0000}"/>
    <cellStyle name="Normal 6 29 4" xfId="16270" xr:uid="{00000000-0005-0000-0000-0000143E0000}"/>
    <cellStyle name="Normal 6 29 4 2" xfId="16271" xr:uid="{00000000-0005-0000-0000-0000153E0000}"/>
    <cellStyle name="Normal 6 29 4 2 2" xfId="16272" xr:uid="{00000000-0005-0000-0000-0000163E0000}"/>
    <cellStyle name="Normal 6 29 4 2 2 2" xfId="16273" xr:uid="{00000000-0005-0000-0000-0000173E0000}"/>
    <cellStyle name="Normal 6 29 4 2 3" xfId="16274" xr:uid="{00000000-0005-0000-0000-0000183E0000}"/>
    <cellStyle name="Normal 6 29 4 3" xfId="16275" xr:uid="{00000000-0005-0000-0000-0000193E0000}"/>
    <cellStyle name="Normal 6 29 4 3 2" xfId="16276" xr:uid="{00000000-0005-0000-0000-00001A3E0000}"/>
    <cellStyle name="Normal 6 29 4 4" xfId="16277" xr:uid="{00000000-0005-0000-0000-00001B3E0000}"/>
    <cellStyle name="Normal 6 29 5" xfId="16278" xr:uid="{00000000-0005-0000-0000-00001C3E0000}"/>
    <cellStyle name="Normal 6 29 5 2" xfId="16279" xr:uid="{00000000-0005-0000-0000-00001D3E0000}"/>
    <cellStyle name="Normal 6 29 5 2 2" xfId="16280" xr:uid="{00000000-0005-0000-0000-00001E3E0000}"/>
    <cellStyle name="Normal 6 29 5 3" xfId="16281" xr:uid="{00000000-0005-0000-0000-00001F3E0000}"/>
    <cellStyle name="Normal 6 29 6" xfId="16282" xr:uid="{00000000-0005-0000-0000-0000203E0000}"/>
    <cellStyle name="Normal 6 29 6 2" xfId="16283" xr:uid="{00000000-0005-0000-0000-0000213E0000}"/>
    <cellStyle name="Normal 6 29 7" xfId="16284" xr:uid="{00000000-0005-0000-0000-0000223E0000}"/>
    <cellStyle name="Normal 6 3" xfId="5328" xr:uid="{00000000-0005-0000-0000-0000233E0000}"/>
    <cellStyle name="Normal 6 3 2" xfId="7443" xr:uid="{00000000-0005-0000-0000-0000243E0000}"/>
    <cellStyle name="Normal 6 3 2 2" xfId="7444" xr:uid="{00000000-0005-0000-0000-0000253E0000}"/>
    <cellStyle name="Normal 6 3 2 2 2" xfId="8093" xr:uid="{00000000-0005-0000-0000-0000263E0000}"/>
    <cellStyle name="Normal 6 3 2 2 2 2" xfId="8094" xr:uid="{00000000-0005-0000-0000-0000273E0000}"/>
    <cellStyle name="Normal 6 3 2 3" xfId="7445" xr:uid="{00000000-0005-0000-0000-0000283E0000}"/>
    <cellStyle name="Normal 6 3 2 3 2" xfId="16285" xr:uid="{00000000-0005-0000-0000-0000293E0000}"/>
    <cellStyle name="Normal 6 3 2 3 2 2" xfId="16286" xr:uid="{00000000-0005-0000-0000-00002A3E0000}"/>
    <cellStyle name="Normal 6 3 2 3 2 2 2" xfId="16287" xr:uid="{00000000-0005-0000-0000-00002B3E0000}"/>
    <cellStyle name="Normal 6 3 2 3 2 2 2 2" xfId="16288" xr:uid="{00000000-0005-0000-0000-00002C3E0000}"/>
    <cellStyle name="Normal 6 3 2 3 2 2 3" xfId="16289" xr:uid="{00000000-0005-0000-0000-00002D3E0000}"/>
    <cellStyle name="Normal 6 3 2 3 2 3" xfId="16290" xr:uid="{00000000-0005-0000-0000-00002E3E0000}"/>
    <cellStyle name="Normal 6 3 2 3 2 3 2" xfId="16291" xr:uid="{00000000-0005-0000-0000-00002F3E0000}"/>
    <cellStyle name="Normal 6 3 2 3 2 4" xfId="16292" xr:uid="{00000000-0005-0000-0000-0000303E0000}"/>
    <cellStyle name="Normal 6 3 2 3 3" xfId="16293" xr:uid="{00000000-0005-0000-0000-0000313E0000}"/>
    <cellStyle name="Normal 6 3 2 3 3 2" xfId="16294" xr:uid="{00000000-0005-0000-0000-0000323E0000}"/>
    <cellStyle name="Normal 6 3 2 3 3 2 2" xfId="16295" xr:uid="{00000000-0005-0000-0000-0000333E0000}"/>
    <cellStyle name="Normal 6 3 2 3 3 2 2 2" xfId="16296" xr:uid="{00000000-0005-0000-0000-0000343E0000}"/>
    <cellStyle name="Normal 6 3 2 3 3 2 3" xfId="16297" xr:uid="{00000000-0005-0000-0000-0000353E0000}"/>
    <cellStyle name="Normal 6 3 2 3 3 3" xfId="16298" xr:uid="{00000000-0005-0000-0000-0000363E0000}"/>
    <cellStyle name="Normal 6 3 2 3 3 3 2" xfId="16299" xr:uid="{00000000-0005-0000-0000-0000373E0000}"/>
    <cellStyle name="Normal 6 3 2 3 3 4" xfId="16300" xr:uid="{00000000-0005-0000-0000-0000383E0000}"/>
    <cellStyle name="Normal 6 3 2 3 4" xfId="16301" xr:uid="{00000000-0005-0000-0000-0000393E0000}"/>
    <cellStyle name="Normal 6 3 2 3 4 2" xfId="16302" xr:uid="{00000000-0005-0000-0000-00003A3E0000}"/>
    <cellStyle name="Normal 6 3 2 3 4 2 2" xfId="16303" xr:uid="{00000000-0005-0000-0000-00003B3E0000}"/>
    <cellStyle name="Normal 6 3 2 3 4 3" xfId="16304" xr:uid="{00000000-0005-0000-0000-00003C3E0000}"/>
    <cellStyle name="Normal 6 3 2 3 5" xfId="16305" xr:uid="{00000000-0005-0000-0000-00003D3E0000}"/>
    <cellStyle name="Normal 6 3 2 3 5 2" xfId="16306" xr:uid="{00000000-0005-0000-0000-00003E3E0000}"/>
    <cellStyle name="Normal 6 3 2 4" xfId="7446" xr:uid="{00000000-0005-0000-0000-00003F3E0000}"/>
    <cellStyle name="Normal 6 3 2 4 2" xfId="16307" xr:uid="{00000000-0005-0000-0000-0000403E0000}"/>
    <cellStyle name="Normal 6 3 2 4 2 2" xfId="16308" xr:uid="{00000000-0005-0000-0000-0000413E0000}"/>
    <cellStyle name="Normal 6 3 2 4 2 2 2" xfId="16309" xr:uid="{00000000-0005-0000-0000-0000423E0000}"/>
    <cellStyle name="Normal 6 3 2 4 2 3" xfId="16310" xr:uid="{00000000-0005-0000-0000-0000433E0000}"/>
    <cellStyle name="Normal 6 3 2 4 3" xfId="16311" xr:uid="{00000000-0005-0000-0000-0000443E0000}"/>
    <cellStyle name="Normal 6 3 2 4 3 2" xfId="16312" xr:uid="{00000000-0005-0000-0000-0000453E0000}"/>
    <cellStyle name="Normal 6 3 2 5" xfId="8095" xr:uid="{00000000-0005-0000-0000-0000463E0000}"/>
    <cellStyle name="Normal 6 3 2 5 2" xfId="16313" xr:uid="{00000000-0005-0000-0000-0000473E0000}"/>
    <cellStyle name="Normal 6 3 2 5 2 2" xfId="16314" xr:uid="{00000000-0005-0000-0000-0000483E0000}"/>
    <cellStyle name="Normal 6 3 2 5 2 2 2" xfId="16315" xr:uid="{00000000-0005-0000-0000-0000493E0000}"/>
    <cellStyle name="Normal 6 3 2 5 2 3" xfId="16316" xr:uid="{00000000-0005-0000-0000-00004A3E0000}"/>
    <cellStyle name="Normal 6 3 2 5 3" xfId="16317" xr:uid="{00000000-0005-0000-0000-00004B3E0000}"/>
    <cellStyle name="Normal 6 3 2 5 3 2" xfId="16318" xr:uid="{00000000-0005-0000-0000-00004C3E0000}"/>
    <cellStyle name="Normal 6 3 2 5 4" xfId="16319" xr:uid="{00000000-0005-0000-0000-00004D3E0000}"/>
    <cellStyle name="Normal 6 3 2 6" xfId="16320" xr:uid="{00000000-0005-0000-0000-00004E3E0000}"/>
    <cellStyle name="Normal 6 3 2 6 2" xfId="16321" xr:uid="{00000000-0005-0000-0000-00004F3E0000}"/>
    <cellStyle name="Normal 6 3 2 6 2 2" xfId="16322" xr:uid="{00000000-0005-0000-0000-0000503E0000}"/>
    <cellStyle name="Normal 6 3 2 6 3" xfId="16323" xr:uid="{00000000-0005-0000-0000-0000513E0000}"/>
    <cellStyle name="Normal 6 3 2 7" xfId="16324" xr:uid="{00000000-0005-0000-0000-0000523E0000}"/>
    <cellStyle name="Normal 6 3 2 7 2" xfId="16325" xr:uid="{00000000-0005-0000-0000-0000533E0000}"/>
    <cellStyle name="Normal 6 3 2 8" xfId="16326" xr:uid="{00000000-0005-0000-0000-0000543E0000}"/>
    <cellStyle name="Normal 6 3 3" xfId="7447" xr:uid="{00000000-0005-0000-0000-0000553E0000}"/>
    <cellStyle name="Normal 6 3 4" xfId="7448" xr:uid="{00000000-0005-0000-0000-0000563E0000}"/>
    <cellStyle name="Normal 6 3 5" xfId="8096" xr:uid="{00000000-0005-0000-0000-0000573E0000}"/>
    <cellStyle name="Normal 6 3 6" xfId="16327" xr:uid="{00000000-0005-0000-0000-0000583E0000}"/>
    <cellStyle name="Normal 6 30" xfId="16328" xr:uid="{00000000-0005-0000-0000-0000593E0000}"/>
    <cellStyle name="Normal 6 30 2" xfId="16329" xr:uid="{00000000-0005-0000-0000-00005A3E0000}"/>
    <cellStyle name="Normal 6 30 2 2" xfId="16330" xr:uid="{00000000-0005-0000-0000-00005B3E0000}"/>
    <cellStyle name="Normal 6 30 2 2 2" xfId="16331" xr:uid="{00000000-0005-0000-0000-00005C3E0000}"/>
    <cellStyle name="Normal 6 30 2 2 2 2" xfId="16332" xr:uid="{00000000-0005-0000-0000-00005D3E0000}"/>
    <cellStyle name="Normal 6 30 2 2 2 2 2" xfId="16333" xr:uid="{00000000-0005-0000-0000-00005E3E0000}"/>
    <cellStyle name="Normal 6 30 2 2 2 3" xfId="16334" xr:uid="{00000000-0005-0000-0000-00005F3E0000}"/>
    <cellStyle name="Normal 6 30 2 2 3" xfId="16335" xr:uid="{00000000-0005-0000-0000-0000603E0000}"/>
    <cellStyle name="Normal 6 30 2 2 3 2" xfId="16336" xr:uid="{00000000-0005-0000-0000-0000613E0000}"/>
    <cellStyle name="Normal 6 30 2 2 4" xfId="16337" xr:uid="{00000000-0005-0000-0000-0000623E0000}"/>
    <cellStyle name="Normal 6 30 2 3" xfId="16338" xr:uid="{00000000-0005-0000-0000-0000633E0000}"/>
    <cellStyle name="Normal 6 30 2 3 2" xfId="16339" xr:uid="{00000000-0005-0000-0000-0000643E0000}"/>
    <cellStyle name="Normal 6 30 2 3 2 2" xfId="16340" xr:uid="{00000000-0005-0000-0000-0000653E0000}"/>
    <cellStyle name="Normal 6 30 2 3 2 2 2" xfId="16341" xr:uid="{00000000-0005-0000-0000-0000663E0000}"/>
    <cellStyle name="Normal 6 30 2 3 2 3" xfId="16342" xr:uid="{00000000-0005-0000-0000-0000673E0000}"/>
    <cellStyle name="Normal 6 30 2 3 3" xfId="16343" xr:uid="{00000000-0005-0000-0000-0000683E0000}"/>
    <cellStyle name="Normal 6 30 2 3 3 2" xfId="16344" xr:uid="{00000000-0005-0000-0000-0000693E0000}"/>
    <cellStyle name="Normal 6 30 2 3 4" xfId="16345" xr:uid="{00000000-0005-0000-0000-00006A3E0000}"/>
    <cellStyle name="Normal 6 30 2 4" xfId="16346" xr:uid="{00000000-0005-0000-0000-00006B3E0000}"/>
    <cellStyle name="Normal 6 30 2 4 2" xfId="16347" xr:uid="{00000000-0005-0000-0000-00006C3E0000}"/>
    <cellStyle name="Normal 6 30 2 4 2 2" xfId="16348" xr:uid="{00000000-0005-0000-0000-00006D3E0000}"/>
    <cellStyle name="Normal 6 30 2 4 3" xfId="16349" xr:uid="{00000000-0005-0000-0000-00006E3E0000}"/>
    <cellStyle name="Normal 6 30 2 5" xfId="16350" xr:uid="{00000000-0005-0000-0000-00006F3E0000}"/>
    <cellStyle name="Normal 6 30 2 5 2" xfId="16351" xr:uid="{00000000-0005-0000-0000-0000703E0000}"/>
    <cellStyle name="Normal 6 30 2 6" xfId="16352" xr:uid="{00000000-0005-0000-0000-0000713E0000}"/>
    <cellStyle name="Normal 6 30 3" xfId="16353" xr:uid="{00000000-0005-0000-0000-0000723E0000}"/>
    <cellStyle name="Normal 6 30 3 2" xfId="16354" xr:uid="{00000000-0005-0000-0000-0000733E0000}"/>
    <cellStyle name="Normal 6 30 3 2 2" xfId="16355" xr:uid="{00000000-0005-0000-0000-0000743E0000}"/>
    <cellStyle name="Normal 6 30 3 2 2 2" xfId="16356" xr:uid="{00000000-0005-0000-0000-0000753E0000}"/>
    <cellStyle name="Normal 6 30 3 2 3" xfId="16357" xr:uid="{00000000-0005-0000-0000-0000763E0000}"/>
    <cellStyle name="Normal 6 30 3 3" xfId="16358" xr:uid="{00000000-0005-0000-0000-0000773E0000}"/>
    <cellStyle name="Normal 6 30 3 3 2" xfId="16359" xr:uid="{00000000-0005-0000-0000-0000783E0000}"/>
    <cellStyle name="Normal 6 30 3 4" xfId="16360" xr:uid="{00000000-0005-0000-0000-0000793E0000}"/>
    <cellStyle name="Normal 6 30 4" xfId="16361" xr:uid="{00000000-0005-0000-0000-00007A3E0000}"/>
    <cellStyle name="Normal 6 30 4 2" xfId="16362" xr:uid="{00000000-0005-0000-0000-00007B3E0000}"/>
    <cellStyle name="Normal 6 30 4 2 2" xfId="16363" xr:uid="{00000000-0005-0000-0000-00007C3E0000}"/>
    <cellStyle name="Normal 6 30 4 2 2 2" xfId="16364" xr:uid="{00000000-0005-0000-0000-00007D3E0000}"/>
    <cellStyle name="Normal 6 30 4 2 3" xfId="16365" xr:uid="{00000000-0005-0000-0000-00007E3E0000}"/>
    <cellStyle name="Normal 6 30 4 3" xfId="16366" xr:uid="{00000000-0005-0000-0000-00007F3E0000}"/>
    <cellStyle name="Normal 6 30 4 3 2" xfId="16367" xr:uid="{00000000-0005-0000-0000-0000803E0000}"/>
    <cellStyle name="Normal 6 30 4 4" xfId="16368" xr:uid="{00000000-0005-0000-0000-0000813E0000}"/>
    <cellStyle name="Normal 6 30 5" xfId="16369" xr:uid="{00000000-0005-0000-0000-0000823E0000}"/>
    <cellStyle name="Normal 6 30 5 2" xfId="16370" xr:uid="{00000000-0005-0000-0000-0000833E0000}"/>
    <cellStyle name="Normal 6 30 5 2 2" xfId="16371" xr:uid="{00000000-0005-0000-0000-0000843E0000}"/>
    <cellStyle name="Normal 6 30 5 3" xfId="16372" xr:uid="{00000000-0005-0000-0000-0000853E0000}"/>
    <cellStyle name="Normal 6 30 6" xfId="16373" xr:uid="{00000000-0005-0000-0000-0000863E0000}"/>
    <cellStyle name="Normal 6 30 6 2" xfId="16374" xr:uid="{00000000-0005-0000-0000-0000873E0000}"/>
    <cellStyle name="Normal 6 30 7" xfId="16375" xr:uid="{00000000-0005-0000-0000-0000883E0000}"/>
    <cellStyle name="Normal 6 31" xfId="16376" xr:uid="{00000000-0005-0000-0000-0000893E0000}"/>
    <cellStyle name="Normal 6 31 2" xfId="16377" xr:uid="{00000000-0005-0000-0000-00008A3E0000}"/>
    <cellStyle name="Normal 6 31 2 2" xfId="16378" xr:uid="{00000000-0005-0000-0000-00008B3E0000}"/>
    <cellStyle name="Normal 6 31 2 2 2" xfId="16379" xr:uid="{00000000-0005-0000-0000-00008C3E0000}"/>
    <cellStyle name="Normal 6 31 2 2 2 2" xfId="16380" xr:uid="{00000000-0005-0000-0000-00008D3E0000}"/>
    <cellStyle name="Normal 6 31 2 2 2 2 2" xfId="16381" xr:uid="{00000000-0005-0000-0000-00008E3E0000}"/>
    <cellStyle name="Normal 6 31 2 2 2 3" xfId="16382" xr:uid="{00000000-0005-0000-0000-00008F3E0000}"/>
    <cellStyle name="Normal 6 31 2 2 3" xfId="16383" xr:uid="{00000000-0005-0000-0000-0000903E0000}"/>
    <cellStyle name="Normal 6 31 2 2 3 2" xfId="16384" xr:uid="{00000000-0005-0000-0000-0000913E0000}"/>
    <cellStyle name="Normal 6 31 2 2 4" xfId="16385" xr:uid="{00000000-0005-0000-0000-0000923E0000}"/>
    <cellStyle name="Normal 6 31 2 3" xfId="16386" xr:uid="{00000000-0005-0000-0000-0000933E0000}"/>
    <cellStyle name="Normal 6 31 2 3 2" xfId="16387" xr:uid="{00000000-0005-0000-0000-0000943E0000}"/>
    <cellStyle name="Normal 6 31 2 3 2 2" xfId="16388" xr:uid="{00000000-0005-0000-0000-0000953E0000}"/>
    <cellStyle name="Normal 6 31 2 3 2 2 2" xfId="16389" xr:uid="{00000000-0005-0000-0000-0000963E0000}"/>
    <cellStyle name="Normal 6 31 2 3 2 3" xfId="16390" xr:uid="{00000000-0005-0000-0000-0000973E0000}"/>
    <cellStyle name="Normal 6 31 2 3 3" xfId="16391" xr:uid="{00000000-0005-0000-0000-0000983E0000}"/>
    <cellStyle name="Normal 6 31 2 3 3 2" xfId="16392" xr:uid="{00000000-0005-0000-0000-0000993E0000}"/>
    <cellStyle name="Normal 6 31 2 3 4" xfId="16393" xr:uid="{00000000-0005-0000-0000-00009A3E0000}"/>
    <cellStyle name="Normal 6 31 2 4" xfId="16394" xr:uid="{00000000-0005-0000-0000-00009B3E0000}"/>
    <cellStyle name="Normal 6 31 2 4 2" xfId="16395" xr:uid="{00000000-0005-0000-0000-00009C3E0000}"/>
    <cellStyle name="Normal 6 31 2 4 2 2" xfId="16396" xr:uid="{00000000-0005-0000-0000-00009D3E0000}"/>
    <cellStyle name="Normal 6 31 2 4 3" xfId="16397" xr:uid="{00000000-0005-0000-0000-00009E3E0000}"/>
    <cellStyle name="Normal 6 31 2 5" xfId="16398" xr:uid="{00000000-0005-0000-0000-00009F3E0000}"/>
    <cellStyle name="Normal 6 31 2 5 2" xfId="16399" xr:uid="{00000000-0005-0000-0000-0000A03E0000}"/>
    <cellStyle name="Normal 6 31 2 6" xfId="16400" xr:uid="{00000000-0005-0000-0000-0000A13E0000}"/>
    <cellStyle name="Normal 6 31 3" xfId="16401" xr:uid="{00000000-0005-0000-0000-0000A23E0000}"/>
    <cellStyle name="Normal 6 31 3 2" xfId="16402" xr:uid="{00000000-0005-0000-0000-0000A33E0000}"/>
    <cellStyle name="Normal 6 31 3 2 2" xfId="16403" xr:uid="{00000000-0005-0000-0000-0000A43E0000}"/>
    <cellStyle name="Normal 6 31 3 2 2 2" xfId="16404" xr:uid="{00000000-0005-0000-0000-0000A53E0000}"/>
    <cellStyle name="Normal 6 31 3 2 3" xfId="16405" xr:uid="{00000000-0005-0000-0000-0000A63E0000}"/>
    <cellStyle name="Normal 6 31 3 3" xfId="16406" xr:uid="{00000000-0005-0000-0000-0000A73E0000}"/>
    <cellStyle name="Normal 6 31 3 3 2" xfId="16407" xr:uid="{00000000-0005-0000-0000-0000A83E0000}"/>
    <cellStyle name="Normal 6 31 3 4" xfId="16408" xr:uid="{00000000-0005-0000-0000-0000A93E0000}"/>
    <cellStyle name="Normal 6 31 4" xfId="16409" xr:uid="{00000000-0005-0000-0000-0000AA3E0000}"/>
    <cellStyle name="Normal 6 31 4 2" xfId="16410" xr:uid="{00000000-0005-0000-0000-0000AB3E0000}"/>
    <cellStyle name="Normal 6 31 4 2 2" xfId="16411" xr:uid="{00000000-0005-0000-0000-0000AC3E0000}"/>
    <cellStyle name="Normal 6 31 4 2 2 2" xfId="16412" xr:uid="{00000000-0005-0000-0000-0000AD3E0000}"/>
    <cellStyle name="Normal 6 31 4 2 3" xfId="16413" xr:uid="{00000000-0005-0000-0000-0000AE3E0000}"/>
    <cellStyle name="Normal 6 31 4 3" xfId="16414" xr:uid="{00000000-0005-0000-0000-0000AF3E0000}"/>
    <cellStyle name="Normal 6 31 4 3 2" xfId="16415" xr:uid="{00000000-0005-0000-0000-0000B03E0000}"/>
    <cellStyle name="Normal 6 31 4 4" xfId="16416" xr:uid="{00000000-0005-0000-0000-0000B13E0000}"/>
    <cellStyle name="Normal 6 31 5" xfId="16417" xr:uid="{00000000-0005-0000-0000-0000B23E0000}"/>
    <cellStyle name="Normal 6 31 5 2" xfId="16418" xr:uid="{00000000-0005-0000-0000-0000B33E0000}"/>
    <cellStyle name="Normal 6 31 5 2 2" xfId="16419" xr:uid="{00000000-0005-0000-0000-0000B43E0000}"/>
    <cellStyle name="Normal 6 31 5 3" xfId="16420" xr:uid="{00000000-0005-0000-0000-0000B53E0000}"/>
    <cellStyle name="Normal 6 31 6" xfId="16421" xr:uid="{00000000-0005-0000-0000-0000B63E0000}"/>
    <cellStyle name="Normal 6 31 6 2" xfId="16422" xr:uid="{00000000-0005-0000-0000-0000B73E0000}"/>
    <cellStyle name="Normal 6 31 7" xfId="16423" xr:uid="{00000000-0005-0000-0000-0000B83E0000}"/>
    <cellStyle name="Normal 6 32" xfId="16424" xr:uid="{00000000-0005-0000-0000-0000B93E0000}"/>
    <cellStyle name="Normal 6 32 2" xfId="16425" xr:uid="{00000000-0005-0000-0000-0000BA3E0000}"/>
    <cellStyle name="Normal 6 32 2 2" xfId="16426" xr:uid="{00000000-0005-0000-0000-0000BB3E0000}"/>
    <cellStyle name="Normal 6 32 2 2 2" xfId="16427" xr:uid="{00000000-0005-0000-0000-0000BC3E0000}"/>
    <cellStyle name="Normal 6 32 2 2 2 2" xfId="16428" xr:uid="{00000000-0005-0000-0000-0000BD3E0000}"/>
    <cellStyle name="Normal 6 32 2 2 2 2 2" xfId="16429" xr:uid="{00000000-0005-0000-0000-0000BE3E0000}"/>
    <cellStyle name="Normal 6 32 2 2 2 3" xfId="16430" xr:uid="{00000000-0005-0000-0000-0000BF3E0000}"/>
    <cellStyle name="Normal 6 32 2 2 3" xfId="16431" xr:uid="{00000000-0005-0000-0000-0000C03E0000}"/>
    <cellStyle name="Normal 6 32 2 2 3 2" xfId="16432" xr:uid="{00000000-0005-0000-0000-0000C13E0000}"/>
    <cellStyle name="Normal 6 32 2 2 4" xfId="16433" xr:uid="{00000000-0005-0000-0000-0000C23E0000}"/>
    <cellStyle name="Normal 6 32 2 3" xfId="16434" xr:uid="{00000000-0005-0000-0000-0000C33E0000}"/>
    <cellStyle name="Normal 6 32 2 3 2" xfId="16435" xr:uid="{00000000-0005-0000-0000-0000C43E0000}"/>
    <cellStyle name="Normal 6 32 2 3 2 2" xfId="16436" xr:uid="{00000000-0005-0000-0000-0000C53E0000}"/>
    <cellStyle name="Normal 6 32 2 3 2 2 2" xfId="16437" xr:uid="{00000000-0005-0000-0000-0000C63E0000}"/>
    <cellStyle name="Normal 6 32 2 3 2 3" xfId="16438" xr:uid="{00000000-0005-0000-0000-0000C73E0000}"/>
    <cellStyle name="Normal 6 32 2 3 3" xfId="16439" xr:uid="{00000000-0005-0000-0000-0000C83E0000}"/>
    <cellStyle name="Normal 6 32 2 3 3 2" xfId="16440" xr:uid="{00000000-0005-0000-0000-0000C93E0000}"/>
    <cellStyle name="Normal 6 32 2 3 4" xfId="16441" xr:uid="{00000000-0005-0000-0000-0000CA3E0000}"/>
    <cellStyle name="Normal 6 32 2 4" xfId="16442" xr:uid="{00000000-0005-0000-0000-0000CB3E0000}"/>
    <cellStyle name="Normal 6 32 2 4 2" xfId="16443" xr:uid="{00000000-0005-0000-0000-0000CC3E0000}"/>
    <cellStyle name="Normal 6 32 2 4 2 2" xfId="16444" xr:uid="{00000000-0005-0000-0000-0000CD3E0000}"/>
    <cellStyle name="Normal 6 32 2 4 3" xfId="16445" xr:uid="{00000000-0005-0000-0000-0000CE3E0000}"/>
    <cellStyle name="Normal 6 32 2 5" xfId="16446" xr:uid="{00000000-0005-0000-0000-0000CF3E0000}"/>
    <cellStyle name="Normal 6 32 2 5 2" xfId="16447" xr:uid="{00000000-0005-0000-0000-0000D03E0000}"/>
    <cellStyle name="Normal 6 32 2 6" xfId="16448" xr:uid="{00000000-0005-0000-0000-0000D13E0000}"/>
    <cellStyle name="Normal 6 32 3" xfId="16449" xr:uid="{00000000-0005-0000-0000-0000D23E0000}"/>
    <cellStyle name="Normal 6 32 3 2" xfId="16450" xr:uid="{00000000-0005-0000-0000-0000D33E0000}"/>
    <cellStyle name="Normal 6 32 3 2 2" xfId="16451" xr:uid="{00000000-0005-0000-0000-0000D43E0000}"/>
    <cellStyle name="Normal 6 32 3 2 2 2" xfId="16452" xr:uid="{00000000-0005-0000-0000-0000D53E0000}"/>
    <cellStyle name="Normal 6 32 3 2 3" xfId="16453" xr:uid="{00000000-0005-0000-0000-0000D63E0000}"/>
    <cellStyle name="Normal 6 32 3 3" xfId="16454" xr:uid="{00000000-0005-0000-0000-0000D73E0000}"/>
    <cellStyle name="Normal 6 32 3 3 2" xfId="16455" xr:uid="{00000000-0005-0000-0000-0000D83E0000}"/>
    <cellStyle name="Normal 6 32 3 4" xfId="16456" xr:uid="{00000000-0005-0000-0000-0000D93E0000}"/>
    <cellStyle name="Normal 6 32 4" xfId="16457" xr:uid="{00000000-0005-0000-0000-0000DA3E0000}"/>
    <cellStyle name="Normal 6 32 4 2" xfId="16458" xr:uid="{00000000-0005-0000-0000-0000DB3E0000}"/>
    <cellStyle name="Normal 6 32 4 2 2" xfId="16459" xr:uid="{00000000-0005-0000-0000-0000DC3E0000}"/>
    <cellStyle name="Normal 6 32 4 2 2 2" xfId="16460" xr:uid="{00000000-0005-0000-0000-0000DD3E0000}"/>
    <cellStyle name="Normal 6 32 4 2 3" xfId="16461" xr:uid="{00000000-0005-0000-0000-0000DE3E0000}"/>
    <cellStyle name="Normal 6 32 4 3" xfId="16462" xr:uid="{00000000-0005-0000-0000-0000DF3E0000}"/>
    <cellStyle name="Normal 6 32 4 3 2" xfId="16463" xr:uid="{00000000-0005-0000-0000-0000E03E0000}"/>
    <cellStyle name="Normal 6 32 4 4" xfId="16464" xr:uid="{00000000-0005-0000-0000-0000E13E0000}"/>
    <cellStyle name="Normal 6 32 5" xfId="16465" xr:uid="{00000000-0005-0000-0000-0000E23E0000}"/>
    <cellStyle name="Normal 6 32 5 2" xfId="16466" xr:uid="{00000000-0005-0000-0000-0000E33E0000}"/>
    <cellStyle name="Normal 6 32 5 2 2" xfId="16467" xr:uid="{00000000-0005-0000-0000-0000E43E0000}"/>
    <cellStyle name="Normal 6 32 5 3" xfId="16468" xr:uid="{00000000-0005-0000-0000-0000E53E0000}"/>
    <cellStyle name="Normal 6 32 6" xfId="16469" xr:uid="{00000000-0005-0000-0000-0000E63E0000}"/>
    <cellStyle name="Normal 6 32 6 2" xfId="16470" xr:uid="{00000000-0005-0000-0000-0000E73E0000}"/>
    <cellStyle name="Normal 6 32 7" xfId="16471" xr:uid="{00000000-0005-0000-0000-0000E83E0000}"/>
    <cellStyle name="Normal 6 33" xfId="16472" xr:uid="{00000000-0005-0000-0000-0000E93E0000}"/>
    <cellStyle name="Normal 6 33 2" xfId="16473" xr:uid="{00000000-0005-0000-0000-0000EA3E0000}"/>
    <cellStyle name="Normal 6 33 2 2" xfId="16474" xr:uid="{00000000-0005-0000-0000-0000EB3E0000}"/>
    <cellStyle name="Normal 6 33 2 2 2" xfId="16475" xr:uid="{00000000-0005-0000-0000-0000EC3E0000}"/>
    <cellStyle name="Normal 6 33 2 2 2 2" xfId="16476" xr:uid="{00000000-0005-0000-0000-0000ED3E0000}"/>
    <cellStyle name="Normal 6 33 2 2 2 2 2" xfId="16477" xr:uid="{00000000-0005-0000-0000-0000EE3E0000}"/>
    <cellStyle name="Normal 6 33 2 2 2 3" xfId="16478" xr:uid="{00000000-0005-0000-0000-0000EF3E0000}"/>
    <cellStyle name="Normal 6 33 2 2 3" xfId="16479" xr:uid="{00000000-0005-0000-0000-0000F03E0000}"/>
    <cellStyle name="Normal 6 33 2 2 3 2" xfId="16480" xr:uid="{00000000-0005-0000-0000-0000F13E0000}"/>
    <cellStyle name="Normal 6 33 2 2 4" xfId="16481" xr:uid="{00000000-0005-0000-0000-0000F23E0000}"/>
    <cellStyle name="Normal 6 33 2 3" xfId="16482" xr:uid="{00000000-0005-0000-0000-0000F33E0000}"/>
    <cellStyle name="Normal 6 33 2 3 2" xfId="16483" xr:uid="{00000000-0005-0000-0000-0000F43E0000}"/>
    <cellStyle name="Normal 6 33 2 3 2 2" xfId="16484" xr:uid="{00000000-0005-0000-0000-0000F53E0000}"/>
    <cellStyle name="Normal 6 33 2 3 2 2 2" xfId="16485" xr:uid="{00000000-0005-0000-0000-0000F63E0000}"/>
    <cellStyle name="Normal 6 33 2 3 2 3" xfId="16486" xr:uid="{00000000-0005-0000-0000-0000F73E0000}"/>
    <cellStyle name="Normal 6 33 2 3 3" xfId="16487" xr:uid="{00000000-0005-0000-0000-0000F83E0000}"/>
    <cellStyle name="Normal 6 33 2 3 3 2" xfId="16488" xr:uid="{00000000-0005-0000-0000-0000F93E0000}"/>
    <cellStyle name="Normal 6 33 2 3 4" xfId="16489" xr:uid="{00000000-0005-0000-0000-0000FA3E0000}"/>
    <cellStyle name="Normal 6 33 2 4" xfId="16490" xr:uid="{00000000-0005-0000-0000-0000FB3E0000}"/>
    <cellStyle name="Normal 6 33 2 4 2" xfId="16491" xr:uid="{00000000-0005-0000-0000-0000FC3E0000}"/>
    <cellStyle name="Normal 6 33 2 4 2 2" xfId="16492" xr:uid="{00000000-0005-0000-0000-0000FD3E0000}"/>
    <cellStyle name="Normal 6 33 2 4 3" xfId="16493" xr:uid="{00000000-0005-0000-0000-0000FE3E0000}"/>
    <cellStyle name="Normal 6 33 2 5" xfId="16494" xr:uid="{00000000-0005-0000-0000-0000FF3E0000}"/>
    <cellStyle name="Normal 6 33 2 5 2" xfId="16495" xr:uid="{00000000-0005-0000-0000-0000003F0000}"/>
    <cellStyle name="Normal 6 33 2 6" xfId="16496" xr:uid="{00000000-0005-0000-0000-0000013F0000}"/>
    <cellStyle name="Normal 6 33 3" xfId="16497" xr:uid="{00000000-0005-0000-0000-0000023F0000}"/>
    <cellStyle name="Normal 6 33 3 2" xfId="16498" xr:uid="{00000000-0005-0000-0000-0000033F0000}"/>
    <cellStyle name="Normal 6 33 3 2 2" xfId="16499" xr:uid="{00000000-0005-0000-0000-0000043F0000}"/>
    <cellStyle name="Normal 6 33 3 2 2 2" xfId="16500" xr:uid="{00000000-0005-0000-0000-0000053F0000}"/>
    <cellStyle name="Normal 6 33 3 2 3" xfId="16501" xr:uid="{00000000-0005-0000-0000-0000063F0000}"/>
    <cellStyle name="Normal 6 33 3 3" xfId="16502" xr:uid="{00000000-0005-0000-0000-0000073F0000}"/>
    <cellStyle name="Normal 6 33 3 3 2" xfId="16503" xr:uid="{00000000-0005-0000-0000-0000083F0000}"/>
    <cellStyle name="Normal 6 33 3 4" xfId="16504" xr:uid="{00000000-0005-0000-0000-0000093F0000}"/>
    <cellStyle name="Normal 6 33 4" xfId="16505" xr:uid="{00000000-0005-0000-0000-00000A3F0000}"/>
    <cellStyle name="Normal 6 33 4 2" xfId="16506" xr:uid="{00000000-0005-0000-0000-00000B3F0000}"/>
    <cellStyle name="Normal 6 33 4 2 2" xfId="16507" xr:uid="{00000000-0005-0000-0000-00000C3F0000}"/>
    <cellStyle name="Normal 6 33 4 2 2 2" xfId="16508" xr:uid="{00000000-0005-0000-0000-00000D3F0000}"/>
    <cellStyle name="Normal 6 33 4 2 3" xfId="16509" xr:uid="{00000000-0005-0000-0000-00000E3F0000}"/>
    <cellStyle name="Normal 6 33 4 3" xfId="16510" xr:uid="{00000000-0005-0000-0000-00000F3F0000}"/>
    <cellStyle name="Normal 6 33 4 3 2" xfId="16511" xr:uid="{00000000-0005-0000-0000-0000103F0000}"/>
    <cellStyle name="Normal 6 33 4 4" xfId="16512" xr:uid="{00000000-0005-0000-0000-0000113F0000}"/>
    <cellStyle name="Normal 6 33 5" xfId="16513" xr:uid="{00000000-0005-0000-0000-0000123F0000}"/>
    <cellStyle name="Normal 6 33 5 2" xfId="16514" xr:uid="{00000000-0005-0000-0000-0000133F0000}"/>
    <cellStyle name="Normal 6 33 5 2 2" xfId="16515" xr:uid="{00000000-0005-0000-0000-0000143F0000}"/>
    <cellStyle name="Normal 6 33 5 3" xfId="16516" xr:uid="{00000000-0005-0000-0000-0000153F0000}"/>
    <cellStyle name="Normal 6 33 6" xfId="16517" xr:uid="{00000000-0005-0000-0000-0000163F0000}"/>
    <cellStyle name="Normal 6 33 6 2" xfId="16518" xr:uid="{00000000-0005-0000-0000-0000173F0000}"/>
    <cellStyle name="Normal 6 33 7" xfId="16519" xr:uid="{00000000-0005-0000-0000-0000183F0000}"/>
    <cellStyle name="Normal 6 34" xfId="16520" xr:uid="{00000000-0005-0000-0000-0000193F0000}"/>
    <cellStyle name="Normal 6 34 2" xfId="16521" xr:uid="{00000000-0005-0000-0000-00001A3F0000}"/>
    <cellStyle name="Normal 6 34 2 2" xfId="16522" xr:uid="{00000000-0005-0000-0000-00001B3F0000}"/>
    <cellStyle name="Normal 6 34 2 2 2" xfId="16523" xr:uid="{00000000-0005-0000-0000-00001C3F0000}"/>
    <cellStyle name="Normal 6 34 2 2 2 2" xfId="16524" xr:uid="{00000000-0005-0000-0000-00001D3F0000}"/>
    <cellStyle name="Normal 6 34 2 2 3" xfId="16525" xr:uid="{00000000-0005-0000-0000-00001E3F0000}"/>
    <cellStyle name="Normal 6 34 2 3" xfId="16526" xr:uid="{00000000-0005-0000-0000-00001F3F0000}"/>
    <cellStyle name="Normal 6 34 2 3 2" xfId="16527" xr:uid="{00000000-0005-0000-0000-0000203F0000}"/>
    <cellStyle name="Normal 6 34 2 4" xfId="16528" xr:uid="{00000000-0005-0000-0000-0000213F0000}"/>
    <cellStyle name="Normal 6 34 3" xfId="16529" xr:uid="{00000000-0005-0000-0000-0000223F0000}"/>
    <cellStyle name="Normal 6 34 3 2" xfId="16530" xr:uid="{00000000-0005-0000-0000-0000233F0000}"/>
    <cellStyle name="Normal 6 34 3 2 2" xfId="16531" xr:uid="{00000000-0005-0000-0000-0000243F0000}"/>
    <cellStyle name="Normal 6 34 3 2 2 2" xfId="16532" xr:uid="{00000000-0005-0000-0000-0000253F0000}"/>
    <cellStyle name="Normal 6 34 3 2 3" xfId="16533" xr:uid="{00000000-0005-0000-0000-0000263F0000}"/>
    <cellStyle name="Normal 6 34 3 3" xfId="16534" xr:uid="{00000000-0005-0000-0000-0000273F0000}"/>
    <cellStyle name="Normal 6 34 3 3 2" xfId="16535" xr:uid="{00000000-0005-0000-0000-0000283F0000}"/>
    <cellStyle name="Normal 6 34 3 4" xfId="16536" xr:uid="{00000000-0005-0000-0000-0000293F0000}"/>
    <cellStyle name="Normal 6 34 4" xfId="16537" xr:uid="{00000000-0005-0000-0000-00002A3F0000}"/>
    <cellStyle name="Normal 6 34 4 2" xfId="16538" xr:uid="{00000000-0005-0000-0000-00002B3F0000}"/>
    <cellStyle name="Normal 6 34 4 2 2" xfId="16539" xr:uid="{00000000-0005-0000-0000-00002C3F0000}"/>
    <cellStyle name="Normal 6 34 4 3" xfId="16540" xr:uid="{00000000-0005-0000-0000-00002D3F0000}"/>
    <cellStyle name="Normal 6 34 5" xfId="16541" xr:uid="{00000000-0005-0000-0000-00002E3F0000}"/>
    <cellStyle name="Normal 6 34 5 2" xfId="16542" xr:uid="{00000000-0005-0000-0000-00002F3F0000}"/>
    <cellStyle name="Normal 6 34 6" xfId="16543" xr:uid="{00000000-0005-0000-0000-0000303F0000}"/>
    <cellStyle name="Normal 6 35" xfId="16544" xr:uid="{00000000-0005-0000-0000-0000313F0000}"/>
    <cellStyle name="Normal 6 35 2" xfId="16545" xr:uid="{00000000-0005-0000-0000-0000323F0000}"/>
    <cellStyle name="Normal 6 35 2 2" xfId="16546" xr:uid="{00000000-0005-0000-0000-0000333F0000}"/>
    <cellStyle name="Normal 6 35 2 2 2" xfId="16547" xr:uid="{00000000-0005-0000-0000-0000343F0000}"/>
    <cellStyle name="Normal 6 35 2 2 2 2" xfId="16548" xr:uid="{00000000-0005-0000-0000-0000353F0000}"/>
    <cellStyle name="Normal 6 35 2 2 3" xfId="16549" xr:uid="{00000000-0005-0000-0000-0000363F0000}"/>
    <cellStyle name="Normal 6 35 2 3" xfId="16550" xr:uid="{00000000-0005-0000-0000-0000373F0000}"/>
    <cellStyle name="Normal 6 35 2 3 2" xfId="16551" xr:uid="{00000000-0005-0000-0000-0000383F0000}"/>
    <cellStyle name="Normal 6 35 2 4" xfId="16552" xr:uid="{00000000-0005-0000-0000-0000393F0000}"/>
    <cellStyle name="Normal 6 35 3" xfId="16553" xr:uid="{00000000-0005-0000-0000-00003A3F0000}"/>
    <cellStyle name="Normal 6 35 3 2" xfId="16554" xr:uid="{00000000-0005-0000-0000-00003B3F0000}"/>
    <cellStyle name="Normal 6 35 3 2 2" xfId="16555" xr:uid="{00000000-0005-0000-0000-00003C3F0000}"/>
    <cellStyle name="Normal 6 35 3 3" xfId="16556" xr:uid="{00000000-0005-0000-0000-00003D3F0000}"/>
    <cellStyle name="Normal 6 35 4" xfId="16557" xr:uid="{00000000-0005-0000-0000-00003E3F0000}"/>
    <cellStyle name="Normal 6 35 4 2" xfId="16558" xr:uid="{00000000-0005-0000-0000-00003F3F0000}"/>
    <cellStyle name="Normal 6 35 5" xfId="16559" xr:uid="{00000000-0005-0000-0000-0000403F0000}"/>
    <cellStyle name="Normal 6 36" xfId="16560" xr:uid="{00000000-0005-0000-0000-0000413F0000}"/>
    <cellStyle name="Normal 6 36 2" xfId="16561" xr:uid="{00000000-0005-0000-0000-0000423F0000}"/>
    <cellStyle name="Normal 6 36 2 2" xfId="16562" xr:uid="{00000000-0005-0000-0000-0000433F0000}"/>
    <cellStyle name="Normal 6 36 2 2 2" xfId="16563" xr:uid="{00000000-0005-0000-0000-0000443F0000}"/>
    <cellStyle name="Normal 6 36 2 3" xfId="16564" xr:uid="{00000000-0005-0000-0000-0000453F0000}"/>
    <cellStyle name="Normal 6 36 3" xfId="16565" xr:uid="{00000000-0005-0000-0000-0000463F0000}"/>
    <cellStyle name="Normal 6 36 3 2" xfId="16566" xr:uid="{00000000-0005-0000-0000-0000473F0000}"/>
    <cellStyle name="Normal 6 36 4" xfId="16567" xr:uid="{00000000-0005-0000-0000-0000483F0000}"/>
    <cellStyle name="Normal 6 37" xfId="16568" xr:uid="{00000000-0005-0000-0000-0000493F0000}"/>
    <cellStyle name="Normal 6 37 2" xfId="16569" xr:uid="{00000000-0005-0000-0000-00004A3F0000}"/>
    <cellStyle name="Normal 6 37 2 2" xfId="16570" xr:uid="{00000000-0005-0000-0000-00004B3F0000}"/>
    <cellStyle name="Normal 6 37 2 2 2" xfId="16571" xr:uid="{00000000-0005-0000-0000-00004C3F0000}"/>
    <cellStyle name="Normal 6 37 2 3" xfId="16572" xr:uid="{00000000-0005-0000-0000-00004D3F0000}"/>
    <cellStyle name="Normal 6 37 3" xfId="16573" xr:uid="{00000000-0005-0000-0000-00004E3F0000}"/>
    <cellStyle name="Normal 6 37 3 2" xfId="16574" xr:uid="{00000000-0005-0000-0000-00004F3F0000}"/>
    <cellStyle name="Normal 6 37 4" xfId="16575" xr:uid="{00000000-0005-0000-0000-0000503F0000}"/>
    <cellStyle name="Normal 6 38" xfId="16576" xr:uid="{00000000-0005-0000-0000-0000513F0000}"/>
    <cellStyle name="Normal 6 38 2" xfId="16577" xr:uid="{00000000-0005-0000-0000-0000523F0000}"/>
    <cellStyle name="Normal 6 38 2 2" xfId="16578" xr:uid="{00000000-0005-0000-0000-0000533F0000}"/>
    <cellStyle name="Normal 6 38 3" xfId="16579" xr:uid="{00000000-0005-0000-0000-0000543F0000}"/>
    <cellStyle name="Normal 6 39" xfId="16580" xr:uid="{00000000-0005-0000-0000-0000553F0000}"/>
    <cellStyle name="Normal 6 39 2" xfId="16581" xr:uid="{00000000-0005-0000-0000-0000563F0000}"/>
    <cellStyle name="Normal 6 4" xfId="5329" xr:uid="{00000000-0005-0000-0000-0000573F0000}"/>
    <cellStyle name="Normal 6 4 2" xfId="16582" xr:uid="{00000000-0005-0000-0000-0000583F0000}"/>
    <cellStyle name="Normal 6 4 2 2" xfId="16583" xr:uid="{00000000-0005-0000-0000-0000593F0000}"/>
    <cellStyle name="Normal 6 4 2 3" xfId="16584" xr:uid="{00000000-0005-0000-0000-00005A3F0000}"/>
    <cellStyle name="Normal 6 4 2 3 2" xfId="16585" xr:uid="{00000000-0005-0000-0000-00005B3F0000}"/>
    <cellStyle name="Normal 6 4 2 3 2 2" xfId="16586" xr:uid="{00000000-0005-0000-0000-00005C3F0000}"/>
    <cellStyle name="Normal 6 4 2 3 2 2 2" xfId="16587" xr:uid="{00000000-0005-0000-0000-00005D3F0000}"/>
    <cellStyle name="Normal 6 4 2 3 2 2 2 2" xfId="16588" xr:uid="{00000000-0005-0000-0000-00005E3F0000}"/>
    <cellStyle name="Normal 6 4 2 3 2 2 3" xfId="16589" xr:uid="{00000000-0005-0000-0000-00005F3F0000}"/>
    <cellStyle name="Normal 6 4 2 3 2 3" xfId="16590" xr:uid="{00000000-0005-0000-0000-0000603F0000}"/>
    <cellStyle name="Normal 6 4 2 3 2 3 2" xfId="16591" xr:uid="{00000000-0005-0000-0000-0000613F0000}"/>
    <cellStyle name="Normal 6 4 2 3 2 4" xfId="16592" xr:uid="{00000000-0005-0000-0000-0000623F0000}"/>
    <cellStyle name="Normal 6 4 2 3 3" xfId="16593" xr:uid="{00000000-0005-0000-0000-0000633F0000}"/>
    <cellStyle name="Normal 6 4 2 3 3 2" xfId="16594" xr:uid="{00000000-0005-0000-0000-0000643F0000}"/>
    <cellStyle name="Normal 6 4 2 3 3 2 2" xfId="16595" xr:uid="{00000000-0005-0000-0000-0000653F0000}"/>
    <cellStyle name="Normal 6 4 2 3 3 2 2 2" xfId="16596" xr:uid="{00000000-0005-0000-0000-0000663F0000}"/>
    <cellStyle name="Normal 6 4 2 3 3 2 3" xfId="16597" xr:uid="{00000000-0005-0000-0000-0000673F0000}"/>
    <cellStyle name="Normal 6 4 2 3 3 3" xfId="16598" xr:uid="{00000000-0005-0000-0000-0000683F0000}"/>
    <cellStyle name="Normal 6 4 2 3 3 3 2" xfId="16599" xr:uid="{00000000-0005-0000-0000-0000693F0000}"/>
    <cellStyle name="Normal 6 4 2 3 3 4" xfId="16600" xr:uid="{00000000-0005-0000-0000-00006A3F0000}"/>
    <cellStyle name="Normal 6 4 2 3 4" xfId="16601" xr:uid="{00000000-0005-0000-0000-00006B3F0000}"/>
    <cellStyle name="Normal 6 4 2 3 4 2" xfId="16602" xr:uid="{00000000-0005-0000-0000-00006C3F0000}"/>
    <cellStyle name="Normal 6 4 2 3 4 2 2" xfId="16603" xr:uid="{00000000-0005-0000-0000-00006D3F0000}"/>
    <cellStyle name="Normal 6 4 2 3 4 3" xfId="16604" xr:uid="{00000000-0005-0000-0000-00006E3F0000}"/>
    <cellStyle name="Normal 6 4 2 3 5" xfId="16605" xr:uid="{00000000-0005-0000-0000-00006F3F0000}"/>
    <cellStyle name="Normal 6 4 2 3 5 2" xfId="16606" xr:uid="{00000000-0005-0000-0000-0000703F0000}"/>
    <cellStyle name="Normal 6 4 2 3 6" xfId="16607" xr:uid="{00000000-0005-0000-0000-0000713F0000}"/>
    <cellStyle name="Normal 6 4 2 4" xfId="16608" xr:uid="{00000000-0005-0000-0000-0000723F0000}"/>
    <cellStyle name="Normal 6 4 2 4 2" xfId="16609" xr:uid="{00000000-0005-0000-0000-0000733F0000}"/>
    <cellStyle name="Normal 6 4 2 4 2 2" xfId="16610" xr:uid="{00000000-0005-0000-0000-0000743F0000}"/>
    <cellStyle name="Normal 6 4 2 4 2 2 2" xfId="16611" xr:uid="{00000000-0005-0000-0000-0000753F0000}"/>
    <cellStyle name="Normal 6 4 2 4 2 3" xfId="16612" xr:uid="{00000000-0005-0000-0000-0000763F0000}"/>
    <cellStyle name="Normal 6 4 2 4 3" xfId="16613" xr:uid="{00000000-0005-0000-0000-0000773F0000}"/>
    <cellStyle name="Normal 6 4 2 4 3 2" xfId="16614" xr:uid="{00000000-0005-0000-0000-0000783F0000}"/>
    <cellStyle name="Normal 6 4 2 4 4" xfId="16615" xr:uid="{00000000-0005-0000-0000-0000793F0000}"/>
    <cellStyle name="Normal 6 4 2 5" xfId="16616" xr:uid="{00000000-0005-0000-0000-00007A3F0000}"/>
    <cellStyle name="Normal 6 4 2 5 2" xfId="16617" xr:uid="{00000000-0005-0000-0000-00007B3F0000}"/>
    <cellStyle name="Normal 6 4 2 5 2 2" xfId="16618" xr:uid="{00000000-0005-0000-0000-00007C3F0000}"/>
    <cellStyle name="Normal 6 4 2 5 2 2 2" xfId="16619" xr:uid="{00000000-0005-0000-0000-00007D3F0000}"/>
    <cellStyle name="Normal 6 4 2 5 2 3" xfId="16620" xr:uid="{00000000-0005-0000-0000-00007E3F0000}"/>
    <cellStyle name="Normal 6 4 2 5 3" xfId="16621" xr:uid="{00000000-0005-0000-0000-00007F3F0000}"/>
    <cellStyle name="Normal 6 4 2 5 3 2" xfId="16622" xr:uid="{00000000-0005-0000-0000-0000803F0000}"/>
    <cellStyle name="Normal 6 4 2 5 4" xfId="16623" xr:uid="{00000000-0005-0000-0000-0000813F0000}"/>
    <cellStyle name="Normal 6 4 2 6" xfId="16624" xr:uid="{00000000-0005-0000-0000-0000823F0000}"/>
    <cellStyle name="Normal 6 4 2 6 2" xfId="16625" xr:uid="{00000000-0005-0000-0000-0000833F0000}"/>
    <cellStyle name="Normal 6 4 2 6 2 2" xfId="16626" xr:uid="{00000000-0005-0000-0000-0000843F0000}"/>
    <cellStyle name="Normal 6 4 2 6 3" xfId="16627" xr:uid="{00000000-0005-0000-0000-0000853F0000}"/>
    <cellStyle name="Normal 6 4 2 7" xfId="16628" xr:uid="{00000000-0005-0000-0000-0000863F0000}"/>
    <cellStyle name="Normal 6 4 2 7 2" xfId="16629" xr:uid="{00000000-0005-0000-0000-0000873F0000}"/>
    <cellStyle name="Normal 6 4 2 8" xfId="16630" xr:uid="{00000000-0005-0000-0000-0000883F0000}"/>
    <cellStyle name="Normal 6 4 3" xfId="16631" xr:uid="{00000000-0005-0000-0000-0000893F0000}"/>
    <cellStyle name="Normal 6 5" xfId="5330" xr:uid="{00000000-0005-0000-0000-00008A3F0000}"/>
    <cellStyle name="Normal 6 5 2" xfId="16632" xr:uid="{00000000-0005-0000-0000-00008B3F0000}"/>
    <cellStyle name="Normal 6 5 2 2" xfId="16633" xr:uid="{00000000-0005-0000-0000-00008C3F0000}"/>
    <cellStyle name="Normal 6 5 2 3" xfId="16634" xr:uid="{00000000-0005-0000-0000-00008D3F0000}"/>
    <cellStyle name="Normal 6 5 2 3 2" xfId="16635" xr:uid="{00000000-0005-0000-0000-00008E3F0000}"/>
    <cellStyle name="Normal 6 5 2 3 2 2" xfId="16636" xr:uid="{00000000-0005-0000-0000-00008F3F0000}"/>
    <cellStyle name="Normal 6 5 2 3 2 2 2" xfId="16637" xr:uid="{00000000-0005-0000-0000-0000903F0000}"/>
    <cellStyle name="Normal 6 5 2 3 2 2 2 2" xfId="16638" xr:uid="{00000000-0005-0000-0000-0000913F0000}"/>
    <cellStyle name="Normal 6 5 2 3 2 2 3" xfId="16639" xr:uid="{00000000-0005-0000-0000-0000923F0000}"/>
    <cellStyle name="Normal 6 5 2 3 2 3" xfId="16640" xr:uid="{00000000-0005-0000-0000-0000933F0000}"/>
    <cellStyle name="Normal 6 5 2 3 2 3 2" xfId="16641" xr:uid="{00000000-0005-0000-0000-0000943F0000}"/>
    <cellStyle name="Normal 6 5 2 3 2 4" xfId="16642" xr:uid="{00000000-0005-0000-0000-0000953F0000}"/>
    <cellStyle name="Normal 6 5 2 3 3" xfId="16643" xr:uid="{00000000-0005-0000-0000-0000963F0000}"/>
    <cellStyle name="Normal 6 5 2 3 3 2" xfId="16644" xr:uid="{00000000-0005-0000-0000-0000973F0000}"/>
    <cellStyle name="Normal 6 5 2 3 3 2 2" xfId="16645" xr:uid="{00000000-0005-0000-0000-0000983F0000}"/>
    <cellStyle name="Normal 6 5 2 3 3 2 2 2" xfId="16646" xr:uid="{00000000-0005-0000-0000-0000993F0000}"/>
    <cellStyle name="Normal 6 5 2 3 3 2 3" xfId="16647" xr:uid="{00000000-0005-0000-0000-00009A3F0000}"/>
    <cellStyle name="Normal 6 5 2 3 3 3" xfId="16648" xr:uid="{00000000-0005-0000-0000-00009B3F0000}"/>
    <cellStyle name="Normal 6 5 2 3 3 3 2" xfId="16649" xr:uid="{00000000-0005-0000-0000-00009C3F0000}"/>
    <cellStyle name="Normal 6 5 2 3 3 4" xfId="16650" xr:uid="{00000000-0005-0000-0000-00009D3F0000}"/>
    <cellStyle name="Normal 6 5 2 3 4" xfId="16651" xr:uid="{00000000-0005-0000-0000-00009E3F0000}"/>
    <cellStyle name="Normal 6 5 2 3 4 2" xfId="16652" xr:uid="{00000000-0005-0000-0000-00009F3F0000}"/>
    <cellStyle name="Normal 6 5 2 3 4 2 2" xfId="16653" xr:uid="{00000000-0005-0000-0000-0000A03F0000}"/>
    <cellStyle name="Normal 6 5 2 3 4 3" xfId="16654" xr:uid="{00000000-0005-0000-0000-0000A13F0000}"/>
    <cellStyle name="Normal 6 5 2 3 5" xfId="16655" xr:uid="{00000000-0005-0000-0000-0000A23F0000}"/>
    <cellStyle name="Normal 6 5 2 3 5 2" xfId="16656" xr:uid="{00000000-0005-0000-0000-0000A33F0000}"/>
    <cellStyle name="Normal 6 5 2 3 6" xfId="16657" xr:uid="{00000000-0005-0000-0000-0000A43F0000}"/>
    <cellStyle name="Normal 6 5 2 4" xfId="16658" xr:uid="{00000000-0005-0000-0000-0000A53F0000}"/>
    <cellStyle name="Normal 6 5 2 4 2" xfId="16659" xr:uid="{00000000-0005-0000-0000-0000A63F0000}"/>
    <cellStyle name="Normal 6 5 2 4 2 2" xfId="16660" xr:uid="{00000000-0005-0000-0000-0000A73F0000}"/>
    <cellStyle name="Normal 6 5 2 4 2 2 2" xfId="16661" xr:uid="{00000000-0005-0000-0000-0000A83F0000}"/>
    <cellStyle name="Normal 6 5 2 4 2 3" xfId="16662" xr:uid="{00000000-0005-0000-0000-0000A93F0000}"/>
    <cellStyle name="Normal 6 5 2 4 3" xfId="16663" xr:uid="{00000000-0005-0000-0000-0000AA3F0000}"/>
    <cellStyle name="Normal 6 5 2 4 3 2" xfId="16664" xr:uid="{00000000-0005-0000-0000-0000AB3F0000}"/>
    <cellStyle name="Normal 6 5 2 4 4" xfId="16665" xr:uid="{00000000-0005-0000-0000-0000AC3F0000}"/>
    <cellStyle name="Normal 6 5 2 5" xfId="16666" xr:uid="{00000000-0005-0000-0000-0000AD3F0000}"/>
    <cellStyle name="Normal 6 5 2 5 2" xfId="16667" xr:uid="{00000000-0005-0000-0000-0000AE3F0000}"/>
    <cellStyle name="Normal 6 5 2 5 2 2" xfId="16668" xr:uid="{00000000-0005-0000-0000-0000AF3F0000}"/>
    <cellStyle name="Normal 6 5 2 5 2 2 2" xfId="16669" xr:uid="{00000000-0005-0000-0000-0000B03F0000}"/>
    <cellStyle name="Normal 6 5 2 5 2 3" xfId="16670" xr:uid="{00000000-0005-0000-0000-0000B13F0000}"/>
    <cellStyle name="Normal 6 5 2 5 3" xfId="16671" xr:uid="{00000000-0005-0000-0000-0000B23F0000}"/>
    <cellStyle name="Normal 6 5 2 5 3 2" xfId="16672" xr:uid="{00000000-0005-0000-0000-0000B33F0000}"/>
    <cellStyle name="Normal 6 5 2 5 4" xfId="16673" xr:uid="{00000000-0005-0000-0000-0000B43F0000}"/>
    <cellStyle name="Normal 6 5 2 6" xfId="16674" xr:uid="{00000000-0005-0000-0000-0000B53F0000}"/>
    <cellStyle name="Normal 6 5 2 6 2" xfId="16675" xr:uid="{00000000-0005-0000-0000-0000B63F0000}"/>
    <cellStyle name="Normal 6 5 2 6 2 2" xfId="16676" xr:uid="{00000000-0005-0000-0000-0000B73F0000}"/>
    <cellStyle name="Normal 6 5 2 6 3" xfId="16677" xr:uid="{00000000-0005-0000-0000-0000B83F0000}"/>
    <cellStyle name="Normal 6 5 2 7" xfId="16678" xr:uid="{00000000-0005-0000-0000-0000B93F0000}"/>
    <cellStyle name="Normal 6 5 2 7 2" xfId="16679" xr:uid="{00000000-0005-0000-0000-0000BA3F0000}"/>
    <cellStyle name="Normal 6 5 2 8" xfId="16680" xr:uid="{00000000-0005-0000-0000-0000BB3F0000}"/>
    <cellStyle name="Normal 6 5 3" xfId="16681" xr:uid="{00000000-0005-0000-0000-0000BC3F0000}"/>
    <cellStyle name="Normal 6 5 4" xfId="16682" xr:uid="{00000000-0005-0000-0000-0000BD3F0000}"/>
    <cellStyle name="Normal 6 6" xfId="5331" xr:uid="{00000000-0005-0000-0000-0000BE3F0000}"/>
    <cellStyle name="Normal 6 6 2" xfId="16683" xr:uid="{00000000-0005-0000-0000-0000BF3F0000}"/>
    <cellStyle name="Normal 6 6 2 2" xfId="16684" xr:uid="{00000000-0005-0000-0000-0000C03F0000}"/>
    <cellStyle name="Normal 6 6 2 2 2" xfId="16685" xr:uid="{00000000-0005-0000-0000-0000C13F0000}"/>
    <cellStyle name="Normal 6 6 2 2 2 2" xfId="16686" xr:uid="{00000000-0005-0000-0000-0000C23F0000}"/>
    <cellStyle name="Normal 6 6 2 2 2 2 2" xfId="16687" xr:uid="{00000000-0005-0000-0000-0000C33F0000}"/>
    <cellStyle name="Normal 6 6 2 2 2 3" xfId="16688" xr:uid="{00000000-0005-0000-0000-0000C43F0000}"/>
    <cellStyle name="Normal 6 6 2 2 3" xfId="16689" xr:uid="{00000000-0005-0000-0000-0000C53F0000}"/>
    <cellStyle name="Normal 6 6 2 2 3 2" xfId="16690" xr:uid="{00000000-0005-0000-0000-0000C63F0000}"/>
    <cellStyle name="Normal 6 6 2 2 4" xfId="16691" xr:uid="{00000000-0005-0000-0000-0000C73F0000}"/>
    <cellStyle name="Normal 6 6 2 3" xfId="16692" xr:uid="{00000000-0005-0000-0000-0000C83F0000}"/>
    <cellStyle name="Normal 6 6 2 3 2" xfId="16693" xr:uid="{00000000-0005-0000-0000-0000C93F0000}"/>
    <cellStyle name="Normal 6 6 2 3 2 2" xfId="16694" xr:uid="{00000000-0005-0000-0000-0000CA3F0000}"/>
    <cellStyle name="Normal 6 6 2 3 2 2 2" xfId="16695" xr:uid="{00000000-0005-0000-0000-0000CB3F0000}"/>
    <cellStyle name="Normal 6 6 2 3 2 3" xfId="16696" xr:uid="{00000000-0005-0000-0000-0000CC3F0000}"/>
    <cellStyle name="Normal 6 6 2 3 3" xfId="16697" xr:uid="{00000000-0005-0000-0000-0000CD3F0000}"/>
    <cellStyle name="Normal 6 6 2 3 3 2" xfId="16698" xr:uid="{00000000-0005-0000-0000-0000CE3F0000}"/>
    <cellStyle name="Normal 6 6 2 3 4" xfId="16699" xr:uid="{00000000-0005-0000-0000-0000CF3F0000}"/>
    <cellStyle name="Normal 6 6 2 4" xfId="16700" xr:uid="{00000000-0005-0000-0000-0000D03F0000}"/>
    <cellStyle name="Normal 6 6 2 4 2" xfId="16701" xr:uid="{00000000-0005-0000-0000-0000D13F0000}"/>
    <cellStyle name="Normal 6 6 2 4 2 2" xfId="16702" xr:uid="{00000000-0005-0000-0000-0000D23F0000}"/>
    <cellStyle name="Normal 6 6 2 4 3" xfId="16703" xr:uid="{00000000-0005-0000-0000-0000D33F0000}"/>
    <cellStyle name="Normal 6 6 2 5" xfId="16704" xr:uid="{00000000-0005-0000-0000-0000D43F0000}"/>
    <cellStyle name="Normal 6 6 2 5 2" xfId="16705" xr:uid="{00000000-0005-0000-0000-0000D53F0000}"/>
    <cellStyle name="Normal 6 6 2 6" xfId="16706" xr:uid="{00000000-0005-0000-0000-0000D63F0000}"/>
    <cellStyle name="Normal 6 6 3" xfId="16707" xr:uid="{00000000-0005-0000-0000-0000D73F0000}"/>
    <cellStyle name="Normal 6 6 3 2" xfId="16708" xr:uid="{00000000-0005-0000-0000-0000D83F0000}"/>
    <cellStyle name="Normal 6 6 3 2 2" xfId="16709" xr:uid="{00000000-0005-0000-0000-0000D93F0000}"/>
    <cellStyle name="Normal 6 6 3 2 2 2" xfId="16710" xr:uid="{00000000-0005-0000-0000-0000DA3F0000}"/>
    <cellStyle name="Normal 6 6 3 2 3" xfId="16711" xr:uid="{00000000-0005-0000-0000-0000DB3F0000}"/>
    <cellStyle name="Normal 6 6 3 3" xfId="16712" xr:uid="{00000000-0005-0000-0000-0000DC3F0000}"/>
    <cellStyle name="Normal 6 6 3 3 2" xfId="16713" xr:uid="{00000000-0005-0000-0000-0000DD3F0000}"/>
    <cellStyle name="Normal 6 6 3 4" xfId="16714" xr:uid="{00000000-0005-0000-0000-0000DE3F0000}"/>
    <cellStyle name="Normal 6 6 4" xfId="16715" xr:uid="{00000000-0005-0000-0000-0000DF3F0000}"/>
    <cellStyle name="Normal 6 6 4 2" xfId="16716" xr:uid="{00000000-0005-0000-0000-0000E03F0000}"/>
    <cellStyle name="Normal 6 6 4 2 2" xfId="16717" xr:uid="{00000000-0005-0000-0000-0000E13F0000}"/>
    <cellStyle name="Normal 6 6 4 2 2 2" xfId="16718" xr:uid="{00000000-0005-0000-0000-0000E23F0000}"/>
    <cellStyle name="Normal 6 6 4 2 3" xfId="16719" xr:uid="{00000000-0005-0000-0000-0000E33F0000}"/>
    <cellStyle name="Normal 6 6 4 3" xfId="16720" xr:uid="{00000000-0005-0000-0000-0000E43F0000}"/>
    <cellStyle name="Normal 6 6 4 3 2" xfId="16721" xr:uid="{00000000-0005-0000-0000-0000E53F0000}"/>
    <cellStyle name="Normal 6 6 4 4" xfId="16722" xr:uid="{00000000-0005-0000-0000-0000E63F0000}"/>
    <cellStyle name="Normal 6 6 5" xfId="16723" xr:uid="{00000000-0005-0000-0000-0000E73F0000}"/>
    <cellStyle name="Normal 6 6 5 2" xfId="16724" xr:uid="{00000000-0005-0000-0000-0000E83F0000}"/>
    <cellStyle name="Normal 6 6 5 2 2" xfId="16725" xr:uid="{00000000-0005-0000-0000-0000E93F0000}"/>
    <cellStyle name="Normal 6 6 5 3" xfId="16726" xr:uid="{00000000-0005-0000-0000-0000EA3F0000}"/>
    <cellStyle name="Normal 6 6 6" xfId="16727" xr:uid="{00000000-0005-0000-0000-0000EB3F0000}"/>
    <cellStyle name="Normal 6 6 6 2" xfId="16728" xr:uid="{00000000-0005-0000-0000-0000EC3F0000}"/>
    <cellStyle name="Normal 6 7" xfId="5332" xr:uid="{00000000-0005-0000-0000-0000ED3F0000}"/>
    <cellStyle name="Normal 6 7 2" xfId="16729" xr:uid="{00000000-0005-0000-0000-0000EE3F0000}"/>
    <cellStyle name="Normal 6 7 2 2" xfId="16730" xr:uid="{00000000-0005-0000-0000-0000EF3F0000}"/>
    <cellStyle name="Normal 6 7 2 2 2" xfId="16731" xr:uid="{00000000-0005-0000-0000-0000F03F0000}"/>
    <cellStyle name="Normal 6 7 2 2 2 2" xfId="16732" xr:uid="{00000000-0005-0000-0000-0000F13F0000}"/>
    <cellStyle name="Normal 6 7 2 2 2 2 2" xfId="16733" xr:uid="{00000000-0005-0000-0000-0000F23F0000}"/>
    <cellStyle name="Normal 6 7 2 2 2 3" xfId="16734" xr:uid="{00000000-0005-0000-0000-0000F33F0000}"/>
    <cellStyle name="Normal 6 7 2 2 3" xfId="16735" xr:uid="{00000000-0005-0000-0000-0000F43F0000}"/>
    <cellStyle name="Normal 6 7 2 2 3 2" xfId="16736" xr:uid="{00000000-0005-0000-0000-0000F53F0000}"/>
    <cellStyle name="Normal 6 7 2 2 4" xfId="16737" xr:uid="{00000000-0005-0000-0000-0000F63F0000}"/>
    <cellStyle name="Normal 6 7 2 3" xfId="16738" xr:uid="{00000000-0005-0000-0000-0000F73F0000}"/>
    <cellStyle name="Normal 6 7 2 3 2" xfId="16739" xr:uid="{00000000-0005-0000-0000-0000F83F0000}"/>
    <cellStyle name="Normal 6 7 2 3 2 2" xfId="16740" xr:uid="{00000000-0005-0000-0000-0000F93F0000}"/>
    <cellStyle name="Normal 6 7 2 3 2 2 2" xfId="16741" xr:uid="{00000000-0005-0000-0000-0000FA3F0000}"/>
    <cellStyle name="Normal 6 7 2 3 2 3" xfId="16742" xr:uid="{00000000-0005-0000-0000-0000FB3F0000}"/>
    <cellStyle name="Normal 6 7 2 3 3" xfId="16743" xr:uid="{00000000-0005-0000-0000-0000FC3F0000}"/>
    <cellStyle name="Normal 6 7 2 3 3 2" xfId="16744" xr:uid="{00000000-0005-0000-0000-0000FD3F0000}"/>
    <cellStyle name="Normal 6 7 2 3 4" xfId="16745" xr:uid="{00000000-0005-0000-0000-0000FE3F0000}"/>
    <cellStyle name="Normal 6 7 2 4" xfId="16746" xr:uid="{00000000-0005-0000-0000-0000FF3F0000}"/>
    <cellStyle name="Normal 6 7 2 4 2" xfId="16747" xr:uid="{00000000-0005-0000-0000-000000400000}"/>
    <cellStyle name="Normal 6 7 2 4 2 2" xfId="16748" xr:uid="{00000000-0005-0000-0000-000001400000}"/>
    <cellStyle name="Normal 6 7 2 4 3" xfId="16749" xr:uid="{00000000-0005-0000-0000-000002400000}"/>
    <cellStyle name="Normal 6 7 2 5" xfId="16750" xr:uid="{00000000-0005-0000-0000-000003400000}"/>
    <cellStyle name="Normal 6 7 2 5 2" xfId="16751" xr:uid="{00000000-0005-0000-0000-000004400000}"/>
    <cellStyle name="Normal 6 7 2 6" xfId="16752" xr:uid="{00000000-0005-0000-0000-000005400000}"/>
    <cellStyle name="Normal 6 7 3" xfId="16753" xr:uid="{00000000-0005-0000-0000-000006400000}"/>
    <cellStyle name="Normal 6 7 3 2" xfId="16754" xr:uid="{00000000-0005-0000-0000-000007400000}"/>
    <cellStyle name="Normal 6 7 3 2 2" xfId="16755" xr:uid="{00000000-0005-0000-0000-000008400000}"/>
    <cellStyle name="Normal 6 7 3 2 2 2" xfId="16756" xr:uid="{00000000-0005-0000-0000-000009400000}"/>
    <cellStyle name="Normal 6 7 3 2 3" xfId="16757" xr:uid="{00000000-0005-0000-0000-00000A400000}"/>
    <cellStyle name="Normal 6 7 3 3" xfId="16758" xr:uid="{00000000-0005-0000-0000-00000B400000}"/>
    <cellStyle name="Normal 6 7 3 3 2" xfId="16759" xr:uid="{00000000-0005-0000-0000-00000C400000}"/>
    <cellStyle name="Normal 6 7 3 4" xfId="16760" xr:uid="{00000000-0005-0000-0000-00000D400000}"/>
    <cellStyle name="Normal 6 7 4" xfId="16761" xr:uid="{00000000-0005-0000-0000-00000E400000}"/>
    <cellStyle name="Normal 6 7 4 2" xfId="16762" xr:uid="{00000000-0005-0000-0000-00000F400000}"/>
    <cellStyle name="Normal 6 7 4 2 2" xfId="16763" xr:uid="{00000000-0005-0000-0000-000010400000}"/>
    <cellStyle name="Normal 6 7 4 2 2 2" xfId="16764" xr:uid="{00000000-0005-0000-0000-000011400000}"/>
    <cellStyle name="Normal 6 7 4 2 3" xfId="16765" xr:uid="{00000000-0005-0000-0000-000012400000}"/>
    <cellStyle name="Normal 6 7 4 3" xfId="16766" xr:uid="{00000000-0005-0000-0000-000013400000}"/>
    <cellStyle name="Normal 6 7 4 3 2" xfId="16767" xr:uid="{00000000-0005-0000-0000-000014400000}"/>
    <cellStyle name="Normal 6 7 4 4" xfId="16768" xr:uid="{00000000-0005-0000-0000-000015400000}"/>
    <cellStyle name="Normal 6 7 5" xfId="16769" xr:uid="{00000000-0005-0000-0000-000016400000}"/>
    <cellStyle name="Normal 6 7 5 2" xfId="16770" xr:uid="{00000000-0005-0000-0000-000017400000}"/>
    <cellStyle name="Normal 6 7 5 2 2" xfId="16771" xr:uid="{00000000-0005-0000-0000-000018400000}"/>
    <cellStyle name="Normal 6 7 5 3" xfId="16772" xr:uid="{00000000-0005-0000-0000-000019400000}"/>
    <cellStyle name="Normal 6 7 6" xfId="16773" xr:uid="{00000000-0005-0000-0000-00001A400000}"/>
    <cellStyle name="Normal 6 7 6 2" xfId="16774" xr:uid="{00000000-0005-0000-0000-00001B400000}"/>
    <cellStyle name="Normal 6 8" xfId="7449" xr:uid="{00000000-0005-0000-0000-00001C400000}"/>
    <cellStyle name="Normal 6 8 2" xfId="16775" xr:uid="{00000000-0005-0000-0000-00001D400000}"/>
    <cellStyle name="Normal 6 8 2 2" xfId="16776" xr:uid="{00000000-0005-0000-0000-00001E400000}"/>
    <cellStyle name="Normal 6 8 2 2 2" xfId="16777" xr:uid="{00000000-0005-0000-0000-00001F400000}"/>
    <cellStyle name="Normal 6 8 2 2 2 2" xfId="16778" xr:uid="{00000000-0005-0000-0000-000020400000}"/>
    <cellStyle name="Normal 6 8 2 2 2 2 2" xfId="16779" xr:uid="{00000000-0005-0000-0000-000021400000}"/>
    <cellStyle name="Normal 6 8 2 2 2 3" xfId="16780" xr:uid="{00000000-0005-0000-0000-000022400000}"/>
    <cellStyle name="Normal 6 8 2 2 3" xfId="16781" xr:uid="{00000000-0005-0000-0000-000023400000}"/>
    <cellStyle name="Normal 6 8 2 2 3 2" xfId="16782" xr:uid="{00000000-0005-0000-0000-000024400000}"/>
    <cellStyle name="Normal 6 8 2 2 4" xfId="16783" xr:uid="{00000000-0005-0000-0000-000025400000}"/>
    <cellStyle name="Normal 6 8 2 3" xfId="16784" xr:uid="{00000000-0005-0000-0000-000026400000}"/>
    <cellStyle name="Normal 6 8 2 3 2" xfId="16785" xr:uid="{00000000-0005-0000-0000-000027400000}"/>
    <cellStyle name="Normal 6 8 2 3 2 2" xfId="16786" xr:uid="{00000000-0005-0000-0000-000028400000}"/>
    <cellStyle name="Normal 6 8 2 3 2 2 2" xfId="16787" xr:uid="{00000000-0005-0000-0000-000029400000}"/>
    <cellStyle name="Normal 6 8 2 3 2 3" xfId="16788" xr:uid="{00000000-0005-0000-0000-00002A400000}"/>
    <cellStyle name="Normal 6 8 2 3 3" xfId="16789" xr:uid="{00000000-0005-0000-0000-00002B400000}"/>
    <cellStyle name="Normal 6 8 2 3 3 2" xfId="16790" xr:uid="{00000000-0005-0000-0000-00002C400000}"/>
    <cellStyle name="Normal 6 8 2 3 4" xfId="16791" xr:uid="{00000000-0005-0000-0000-00002D400000}"/>
    <cellStyle name="Normal 6 8 2 4" xfId="16792" xr:uid="{00000000-0005-0000-0000-00002E400000}"/>
    <cellStyle name="Normal 6 8 2 4 2" xfId="16793" xr:uid="{00000000-0005-0000-0000-00002F400000}"/>
    <cellStyle name="Normal 6 8 2 4 2 2" xfId="16794" xr:uid="{00000000-0005-0000-0000-000030400000}"/>
    <cellStyle name="Normal 6 8 2 4 3" xfId="16795" xr:uid="{00000000-0005-0000-0000-000031400000}"/>
    <cellStyle name="Normal 6 8 2 5" xfId="16796" xr:uid="{00000000-0005-0000-0000-000032400000}"/>
    <cellStyle name="Normal 6 8 2 5 2" xfId="16797" xr:uid="{00000000-0005-0000-0000-000033400000}"/>
    <cellStyle name="Normal 6 8 2 6" xfId="16798" xr:uid="{00000000-0005-0000-0000-000034400000}"/>
    <cellStyle name="Normal 6 8 3" xfId="16799" xr:uid="{00000000-0005-0000-0000-000035400000}"/>
    <cellStyle name="Normal 6 8 3 2" xfId="16800" xr:uid="{00000000-0005-0000-0000-000036400000}"/>
    <cellStyle name="Normal 6 8 3 2 2" xfId="16801" xr:uid="{00000000-0005-0000-0000-000037400000}"/>
    <cellStyle name="Normal 6 8 3 2 2 2" xfId="16802" xr:uid="{00000000-0005-0000-0000-000038400000}"/>
    <cellStyle name="Normal 6 8 3 2 3" xfId="16803" xr:uid="{00000000-0005-0000-0000-000039400000}"/>
    <cellStyle name="Normal 6 8 3 3" xfId="16804" xr:uid="{00000000-0005-0000-0000-00003A400000}"/>
    <cellStyle name="Normal 6 8 3 3 2" xfId="16805" xr:uid="{00000000-0005-0000-0000-00003B400000}"/>
    <cellStyle name="Normal 6 8 3 4" xfId="16806" xr:uid="{00000000-0005-0000-0000-00003C400000}"/>
    <cellStyle name="Normal 6 8 4" xfId="16807" xr:uid="{00000000-0005-0000-0000-00003D400000}"/>
    <cellStyle name="Normal 6 8 4 2" xfId="16808" xr:uid="{00000000-0005-0000-0000-00003E400000}"/>
    <cellStyle name="Normal 6 8 4 2 2" xfId="16809" xr:uid="{00000000-0005-0000-0000-00003F400000}"/>
    <cellStyle name="Normal 6 8 4 2 2 2" xfId="16810" xr:uid="{00000000-0005-0000-0000-000040400000}"/>
    <cellStyle name="Normal 6 8 4 2 3" xfId="16811" xr:uid="{00000000-0005-0000-0000-000041400000}"/>
    <cellStyle name="Normal 6 8 4 3" xfId="16812" xr:uid="{00000000-0005-0000-0000-000042400000}"/>
    <cellStyle name="Normal 6 8 4 3 2" xfId="16813" xr:uid="{00000000-0005-0000-0000-000043400000}"/>
    <cellStyle name="Normal 6 8 4 4" xfId="16814" xr:uid="{00000000-0005-0000-0000-000044400000}"/>
    <cellStyle name="Normal 6 8 5" xfId="16815" xr:uid="{00000000-0005-0000-0000-000045400000}"/>
    <cellStyle name="Normal 6 8 5 2" xfId="16816" xr:uid="{00000000-0005-0000-0000-000046400000}"/>
    <cellStyle name="Normal 6 8 5 2 2" xfId="16817" xr:uid="{00000000-0005-0000-0000-000047400000}"/>
    <cellStyle name="Normal 6 8 5 3" xfId="16818" xr:uid="{00000000-0005-0000-0000-000048400000}"/>
    <cellStyle name="Normal 6 8 6" xfId="16819" xr:uid="{00000000-0005-0000-0000-000049400000}"/>
    <cellStyle name="Normal 6 8 6 2" xfId="16820" xr:uid="{00000000-0005-0000-0000-00004A400000}"/>
    <cellStyle name="Normal 6 9" xfId="7450" xr:uid="{00000000-0005-0000-0000-00004B400000}"/>
    <cellStyle name="Normal 6 9 2" xfId="16821" xr:uid="{00000000-0005-0000-0000-00004C400000}"/>
    <cellStyle name="Normal 6 9 2 2" xfId="16822" xr:uid="{00000000-0005-0000-0000-00004D400000}"/>
    <cellStyle name="Normal 6 9 2 2 2" xfId="16823" xr:uid="{00000000-0005-0000-0000-00004E400000}"/>
    <cellStyle name="Normal 6 9 2 2 2 2" xfId="16824" xr:uid="{00000000-0005-0000-0000-00004F400000}"/>
    <cellStyle name="Normal 6 9 2 2 2 2 2" xfId="16825" xr:uid="{00000000-0005-0000-0000-000050400000}"/>
    <cellStyle name="Normal 6 9 2 2 2 3" xfId="16826" xr:uid="{00000000-0005-0000-0000-000051400000}"/>
    <cellStyle name="Normal 6 9 2 2 3" xfId="16827" xr:uid="{00000000-0005-0000-0000-000052400000}"/>
    <cellStyle name="Normal 6 9 2 2 3 2" xfId="16828" xr:uid="{00000000-0005-0000-0000-000053400000}"/>
    <cellStyle name="Normal 6 9 2 2 4" xfId="16829" xr:uid="{00000000-0005-0000-0000-000054400000}"/>
    <cellStyle name="Normal 6 9 2 3" xfId="16830" xr:uid="{00000000-0005-0000-0000-000055400000}"/>
    <cellStyle name="Normal 6 9 2 3 2" xfId="16831" xr:uid="{00000000-0005-0000-0000-000056400000}"/>
    <cellStyle name="Normal 6 9 2 3 2 2" xfId="16832" xr:uid="{00000000-0005-0000-0000-000057400000}"/>
    <cellStyle name="Normal 6 9 2 3 2 2 2" xfId="16833" xr:uid="{00000000-0005-0000-0000-000058400000}"/>
    <cellStyle name="Normal 6 9 2 3 2 3" xfId="16834" xr:uid="{00000000-0005-0000-0000-000059400000}"/>
    <cellStyle name="Normal 6 9 2 3 3" xfId="16835" xr:uid="{00000000-0005-0000-0000-00005A400000}"/>
    <cellStyle name="Normal 6 9 2 3 3 2" xfId="16836" xr:uid="{00000000-0005-0000-0000-00005B400000}"/>
    <cellStyle name="Normal 6 9 2 3 4" xfId="16837" xr:uid="{00000000-0005-0000-0000-00005C400000}"/>
    <cellStyle name="Normal 6 9 2 4" xfId="16838" xr:uid="{00000000-0005-0000-0000-00005D400000}"/>
    <cellStyle name="Normal 6 9 2 4 2" xfId="16839" xr:uid="{00000000-0005-0000-0000-00005E400000}"/>
    <cellStyle name="Normal 6 9 2 4 2 2" xfId="16840" xr:uid="{00000000-0005-0000-0000-00005F400000}"/>
    <cellStyle name="Normal 6 9 2 4 3" xfId="16841" xr:uid="{00000000-0005-0000-0000-000060400000}"/>
    <cellStyle name="Normal 6 9 2 5" xfId="16842" xr:uid="{00000000-0005-0000-0000-000061400000}"/>
    <cellStyle name="Normal 6 9 2 5 2" xfId="16843" xr:uid="{00000000-0005-0000-0000-000062400000}"/>
    <cellStyle name="Normal 6 9 2 6" xfId="16844" xr:uid="{00000000-0005-0000-0000-000063400000}"/>
    <cellStyle name="Normal 6 9 3" xfId="16845" xr:uid="{00000000-0005-0000-0000-000064400000}"/>
    <cellStyle name="Normal 6 9 3 2" xfId="16846" xr:uid="{00000000-0005-0000-0000-000065400000}"/>
    <cellStyle name="Normal 6 9 3 2 2" xfId="16847" xr:uid="{00000000-0005-0000-0000-000066400000}"/>
    <cellStyle name="Normal 6 9 3 2 2 2" xfId="16848" xr:uid="{00000000-0005-0000-0000-000067400000}"/>
    <cellStyle name="Normal 6 9 3 2 3" xfId="16849" xr:uid="{00000000-0005-0000-0000-000068400000}"/>
    <cellStyle name="Normal 6 9 3 3" xfId="16850" xr:uid="{00000000-0005-0000-0000-000069400000}"/>
    <cellStyle name="Normal 6 9 3 3 2" xfId="16851" xr:uid="{00000000-0005-0000-0000-00006A400000}"/>
    <cellStyle name="Normal 6 9 3 4" xfId="16852" xr:uid="{00000000-0005-0000-0000-00006B400000}"/>
    <cellStyle name="Normal 6 9 4" xfId="16853" xr:uid="{00000000-0005-0000-0000-00006C400000}"/>
    <cellStyle name="Normal 6 9 4 2" xfId="16854" xr:uid="{00000000-0005-0000-0000-00006D400000}"/>
    <cellStyle name="Normal 6 9 4 2 2" xfId="16855" xr:uid="{00000000-0005-0000-0000-00006E400000}"/>
    <cellStyle name="Normal 6 9 4 2 2 2" xfId="16856" xr:uid="{00000000-0005-0000-0000-00006F400000}"/>
    <cellStyle name="Normal 6 9 4 2 3" xfId="16857" xr:uid="{00000000-0005-0000-0000-000070400000}"/>
    <cellStyle name="Normal 6 9 4 3" xfId="16858" xr:uid="{00000000-0005-0000-0000-000071400000}"/>
    <cellStyle name="Normal 6 9 4 3 2" xfId="16859" xr:uid="{00000000-0005-0000-0000-000072400000}"/>
    <cellStyle name="Normal 6 9 4 4" xfId="16860" xr:uid="{00000000-0005-0000-0000-000073400000}"/>
    <cellStyle name="Normal 6 9 5" xfId="16861" xr:uid="{00000000-0005-0000-0000-000074400000}"/>
    <cellStyle name="Normal 6 9 5 2" xfId="16862" xr:uid="{00000000-0005-0000-0000-000075400000}"/>
    <cellStyle name="Normal 6 9 5 2 2" xfId="16863" xr:uid="{00000000-0005-0000-0000-000076400000}"/>
    <cellStyle name="Normal 6 9 5 3" xfId="16864" xr:uid="{00000000-0005-0000-0000-000077400000}"/>
    <cellStyle name="Normal 6 9 6" xfId="16865" xr:uid="{00000000-0005-0000-0000-000078400000}"/>
    <cellStyle name="Normal 6 9 6 2" xfId="16866" xr:uid="{00000000-0005-0000-0000-000079400000}"/>
    <cellStyle name="Normal 6_Copy of Target Budget PGCL-DEC (26-11-09)" xfId="5333" xr:uid="{00000000-0005-0000-0000-00007A400000}"/>
    <cellStyle name="Normal 60" xfId="5334" xr:uid="{00000000-0005-0000-0000-00007B400000}"/>
    <cellStyle name="Normal 60 2" xfId="5335" xr:uid="{00000000-0005-0000-0000-00007C400000}"/>
    <cellStyle name="Normal 60 2 2" xfId="16867" xr:uid="{00000000-0005-0000-0000-00007D400000}"/>
    <cellStyle name="Normal 60 3" xfId="16868" xr:uid="{00000000-0005-0000-0000-00007E400000}"/>
    <cellStyle name="Normal 600" xfId="16869" xr:uid="{00000000-0005-0000-0000-00007F400000}"/>
    <cellStyle name="Normal 601" xfId="16870" xr:uid="{00000000-0005-0000-0000-000080400000}"/>
    <cellStyle name="Normal 602" xfId="16871" xr:uid="{00000000-0005-0000-0000-000081400000}"/>
    <cellStyle name="Normal 603" xfId="16872" xr:uid="{00000000-0005-0000-0000-000082400000}"/>
    <cellStyle name="Normal 604" xfId="16873" xr:uid="{00000000-0005-0000-0000-000083400000}"/>
    <cellStyle name="Normal 605" xfId="16874" xr:uid="{00000000-0005-0000-0000-000084400000}"/>
    <cellStyle name="Normal 606" xfId="16875" xr:uid="{00000000-0005-0000-0000-000085400000}"/>
    <cellStyle name="Normal 607" xfId="16876" xr:uid="{00000000-0005-0000-0000-000086400000}"/>
    <cellStyle name="Normal 608" xfId="16877" xr:uid="{00000000-0005-0000-0000-000087400000}"/>
    <cellStyle name="Normal 609" xfId="16878" xr:uid="{00000000-0005-0000-0000-000088400000}"/>
    <cellStyle name="Normal 61" xfId="5336" xr:uid="{00000000-0005-0000-0000-000089400000}"/>
    <cellStyle name="Normal 61 2" xfId="16879" xr:uid="{00000000-0005-0000-0000-00008A400000}"/>
    <cellStyle name="Normal 610" xfId="16880" xr:uid="{00000000-0005-0000-0000-00008B400000}"/>
    <cellStyle name="Normal 611" xfId="16881" xr:uid="{00000000-0005-0000-0000-00008C400000}"/>
    <cellStyle name="Normal 612" xfId="16882" xr:uid="{00000000-0005-0000-0000-00008D400000}"/>
    <cellStyle name="Normal 613" xfId="16883" xr:uid="{00000000-0005-0000-0000-00008E400000}"/>
    <cellStyle name="Normal 614" xfId="16884" xr:uid="{00000000-0005-0000-0000-00008F400000}"/>
    <cellStyle name="Normal 615" xfId="16885" xr:uid="{00000000-0005-0000-0000-000090400000}"/>
    <cellStyle name="Normal 616" xfId="16886" xr:uid="{00000000-0005-0000-0000-000091400000}"/>
    <cellStyle name="Normal 617" xfId="16887" xr:uid="{00000000-0005-0000-0000-000092400000}"/>
    <cellStyle name="Normal 618" xfId="16888" xr:uid="{00000000-0005-0000-0000-000093400000}"/>
    <cellStyle name="Normal 619" xfId="16889" xr:uid="{00000000-0005-0000-0000-000094400000}"/>
    <cellStyle name="Normal 62" xfId="5337" xr:uid="{00000000-0005-0000-0000-000095400000}"/>
    <cellStyle name="Normal 62 2" xfId="16890" xr:uid="{00000000-0005-0000-0000-000096400000}"/>
    <cellStyle name="Normal 62 2 2" xfId="16891" xr:uid="{00000000-0005-0000-0000-000097400000}"/>
    <cellStyle name="Normal 62 2 2 2" xfId="16892" xr:uid="{00000000-0005-0000-0000-000098400000}"/>
    <cellStyle name="Normal 62 2 2 2 2" xfId="16893" xr:uid="{00000000-0005-0000-0000-000099400000}"/>
    <cellStyle name="Normal 62 2 2 2 2 2" xfId="16894" xr:uid="{00000000-0005-0000-0000-00009A400000}"/>
    <cellStyle name="Normal 62 2 2 2 2 2 2" xfId="16895" xr:uid="{00000000-0005-0000-0000-00009B400000}"/>
    <cellStyle name="Normal 62 2 2 2 2 3" xfId="16896" xr:uid="{00000000-0005-0000-0000-00009C400000}"/>
    <cellStyle name="Normal 62 2 2 2 3" xfId="16897" xr:uid="{00000000-0005-0000-0000-00009D400000}"/>
    <cellStyle name="Normal 62 2 2 2 3 2" xfId="16898" xr:uid="{00000000-0005-0000-0000-00009E400000}"/>
    <cellStyle name="Normal 62 2 2 2 4" xfId="16899" xr:uid="{00000000-0005-0000-0000-00009F400000}"/>
    <cellStyle name="Normal 62 2 2 3" xfId="16900" xr:uid="{00000000-0005-0000-0000-0000A0400000}"/>
    <cellStyle name="Normal 62 2 2 3 2" xfId="16901" xr:uid="{00000000-0005-0000-0000-0000A1400000}"/>
    <cellStyle name="Normal 62 2 2 3 2 2" xfId="16902" xr:uid="{00000000-0005-0000-0000-0000A2400000}"/>
    <cellStyle name="Normal 62 2 2 3 2 2 2" xfId="16903" xr:uid="{00000000-0005-0000-0000-0000A3400000}"/>
    <cellStyle name="Normal 62 2 2 3 2 3" xfId="16904" xr:uid="{00000000-0005-0000-0000-0000A4400000}"/>
    <cellStyle name="Normal 62 2 2 3 3" xfId="16905" xr:uid="{00000000-0005-0000-0000-0000A5400000}"/>
    <cellStyle name="Normal 62 2 2 3 3 2" xfId="16906" xr:uid="{00000000-0005-0000-0000-0000A6400000}"/>
    <cellStyle name="Normal 62 2 2 3 4" xfId="16907" xr:uid="{00000000-0005-0000-0000-0000A7400000}"/>
    <cellStyle name="Normal 62 2 2 4" xfId="16908" xr:uid="{00000000-0005-0000-0000-0000A8400000}"/>
    <cellStyle name="Normal 62 2 2 4 2" xfId="16909" xr:uid="{00000000-0005-0000-0000-0000A9400000}"/>
    <cellStyle name="Normal 62 2 2 4 2 2" xfId="16910" xr:uid="{00000000-0005-0000-0000-0000AA400000}"/>
    <cellStyle name="Normal 62 2 2 4 3" xfId="16911" xr:uid="{00000000-0005-0000-0000-0000AB400000}"/>
    <cellStyle name="Normal 62 2 2 5" xfId="16912" xr:uid="{00000000-0005-0000-0000-0000AC400000}"/>
    <cellStyle name="Normal 62 2 2 5 2" xfId="16913" xr:uid="{00000000-0005-0000-0000-0000AD400000}"/>
    <cellStyle name="Normal 62 2 2 6" xfId="16914" xr:uid="{00000000-0005-0000-0000-0000AE400000}"/>
    <cellStyle name="Normal 62 2 3" xfId="16915" xr:uid="{00000000-0005-0000-0000-0000AF400000}"/>
    <cellStyle name="Normal 62 2 3 2" xfId="16916" xr:uid="{00000000-0005-0000-0000-0000B0400000}"/>
    <cellStyle name="Normal 62 2 3 2 2" xfId="16917" xr:uid="{00000000-0005-0000-0000-0000B1400000}"/>
    <cellStyle name="Normal 62 2 3 2 2 2" xfId="16918" xr:uid="{00000000-0005-0000-0000-0000B2400000}"/>
    <cellStyle name="Normal 62 2 3 2 3" xfId="16919" xr:uid="{00000000-0005-0000-0000-0000B3400000}"/>
    <cellStyle name="Normal 62 2 3 3" xfId="16920" xr:uid="{00000000-0005-0000-0000-0000B4400000}"/>
    <cellStyle name="Normal 62 2 3 3 2" xfId="16921" xr:uid="{00000000-0005-0000-0000-0000B5400000}"/>
    <cellStyle name="Normal 62 2 3 4" xfId="16922" xr:uid="{00000000-0005-0000-0000-0000B6400000}"/>
    <cellStyle name="Normal 62 2 4" xfId="16923" xr:uid="{00000000-0005-0000-0000-0000B7400000}"/>
    <cellStyle name="Normal 62 2 4 2" xfId="16924" xr:uid="{00000000-0005-0000-0000-0000B8400000}"/>
    <cellStyle name="Normal 62 2 4 2 2" xfId="16925" xr:uid="{00000000-0005-0000-0000-0000B9400000}"/>
    <cellStyle name="Normal 62 2 4 2 2 2" xfId="16926" xr:uid="{00000000-0005-0000-0000-0000BA400000}"/>
    <cellStyle name="Normal 62 2 4 2 3" xfId="16927" xr:uid="{00000000-0005-0000-0000-0000BB400000}"/>
    <cellStyle name="Normal 62 2 4 3" xfId="16928" xr:uid="{00000000-0005-0000-0000-0000BC400000}"/>
    <cellStyle name="Normal 62 2 4 3 2" xfId="16929" xr:uid="{00000000-0005-0000-0000-0000BD400000}"/>
    <cellStyle name="Normal 62 2 4 4" xfId="16930" xr:uid="{00000000-0005-0000-0000-0000BE400000}"/>
    <cellStyle name="Normal 62 2 5" xfId="16931" xr:uid="{00000000-0005-0000-0000-0000BF400000}"/>
    <cellStyle name="Normal 62 2 5 2" xfId="16932" xr:uid="{00000000-0005-0000-0000-0000C0400000}"/>
    <cellStyle name="Normal 62 2 5 2 2" xfId="16933" xr:uid="{00000000-0005-0000-0000-0000C1400000}"/>
    <cellStyle name="Normal 62 2 5 3" xfId="16934" xr:uid="{00000000-0005-0000-0000-0000C2400000}"/>
    <cellStyle name="Normal 62 2 6" xfId="16935" xr:uid="{00000000-0005-0000-0000-0000C3400000}"/>
    <cellStyle name="Normal 62 2 6 2" xfId="16936" xr:uid="{00000000-0005-0000-0000-0000C4400000}"/>
    <cellStyle name="Normal 62 2 7" xfId="16937" xr:uid="{00000000-0005-0000-0000-0000C5400000}"/>
    <cellStyle name="Normal 62 3" xfId="16938" xr:uid="{00000000-0005-0000-0000-0000C6400000}"/>
    <cellStyle name="Normal 620" xfId="16939" xr:uid="{00000000-0005-0000-0000-0000C7400000}"/>
    <cellStyle name="Normal 621" xfId="16940" xr:uid="{00000000-0005-0000-0000-0000C8400000}"/>
    <cellStyle name="Normal 622" xfId="16941" xr:uid="{00000000-0005-0000-0000-0000C9400000}"/>
    <cellStyle name="Normal 623" xfId="16942" xr:uid="{00000000-0005-0000-0000-0000CA400000}"/>
    <cellStyle name="Normal 624" xfId="16943" xr:uid="{00000000-0005-0000-0000-0000CB400000}"/>
    <cellStyle name="Normal 625" xfId="16944" xr:uid="{00000000-0005-0000-0000-0000CC400000}"/>
    <cellStyle name="Normal 626" xfId="16945" xr:uid="{00000000-0005-0000-0000-0000CD400000}"/>
    <cellStyle name="Normal 627" xfId="16946" xr:uid="{00000000-0005-0000-0000-0000CE400000}"/>
    <cellStyle name="Normal 628" xfId="16947" xr:uid="{00000000-0005-0000-0000-0000CF400000}"/>
    <cellStyle name="Normal 629" xfId="16948" xr:uid="{00000000-0005-0000-0000-0000D0400000}"/>
    <cellStyle name="Normal 63" xfId="5338" xr:uid="{00000000-0005-0000-0000-0000D1400000}"/>
    <cellStyle name="Normal 63 2" xfId="16949" xr:uid="{00000000-0005-0000-0000-0000D2400000}"/>
    <cellStyle name="Normal 630" xfId="16950" xr:uid="{00000000-0005-0000-0000-0000D3400000}"/>
    <cellStyle name="Normal 631" xfId="16951" xr:uid="{00000000-0005-0000-0000-0000D4400000}"/>
    <cellStyle name="Normal 632" xfId="16952" xr:uid="{00000000-0005-0000-0000-0000D5400000}"/>
    <cellStyle name="Normal 633" xfId="16953" xr:uid="{00000000-0005-0000-0000-0000D6400000}"/>
    <cellStyle name="Normal 633 2" xfId="16954" xr:uid="{00000000-0005-0000-0000-0000D7400000}"/>
    <cellStyle name="Normal 634" xfId="16955" xr:uid="{00000000-0005-0000-0000-0000D8400000}"/>
    <cellStyle name="Normal 634 2" xfId="16956" xr:uid="{00000000-0005-0000-0000-0000D9400000}"/>
    <cellStyle name="Normal 635" xfId="16957" xr:uid="{00000000-0005-0000-0000-0000DA400000}"/>
    <cellStyle name="Normal 636" xfId="16958" xr:uid="{00000000-0005-0000-0000-0000DB400000}"/>
    <cellStyle name="Normal 636 2" xfId="16959" xr:uid="{00000000-0005-0000-0000-0000DC400000}"/>
    <cellStyle name="Normal 637" xfId="16960" xr:uid="{00000000-0005-0000-0000-0000DD400000}"/>
    <cellStyle name="Normal 637 2" xfId="16961" xr:uid="{00000000-0005-0000-0000-0000DE400000}"/>
    <cellStyle name="Normal 638" xfId="16962" xr:uid="{00000000-0005-0000-0000-0000DF400000}"/>
    <cellStyle name="Normal 638 2" xfId="16963" xr:uid="{00000000-0005-0000-0000-0000E0400000}"/>
    <cellStyle name="Normal 639" xfId="16964" xr:uid="{00000000-0005-0000-0000-0000E1400000}"/>
    <cellStyle name="Normal 64" xfId="5339" xr:uid="{00000000-0005-0000-0000-0000E2400000}"/>
    <cellStyle name="Normal 64 2" xfId="16965" xr:uid="{00000000-0005-0000-0000-0000E3400000}"/>
    <cellStyle name="Normal 64 2 2" xfId="16966" xr:uid="{00000000-0005-0000-0000-0000E4400000}"/>
    <cellStyle name="Normal 64 3" xfId="16967" xr:uid="{00000000-0005-0000-0000-0000E5400000}"/>
    <cellStyle name="Normal 640" xfId="16968" xr:uid="{00000000-0005-0000-0000-0000E6400000}"/>
    <cellStyle name="Normal 641" xfId="16969" xr:uid="{00000000-0005-0000-0000-0000E7400000}"/>
    <cellStyle name="Normal 642" xfId="16970" xr:uid="{00000000-0005-0000-0000-0000E8400000}"/>
    <cellStyle name="Normal 643" xfId="16971" xr:uid="{00000000-0005-0000-0000-0000E9400000}"/>
    <cellStyle name="Normal 644" xfId="16972" xr:uid="{00000000-0005-0000-0000-0000EA400000}"/>
    <cellStyle name="Normal 645" xfId="16973" xr:uid="{00000000-0005-0000-0000-0000EB400000}"/>
    <cellStyle name="Normal 646" xfId="19454" xr:uid="{00000000-0005-0000-0000-0000EC400000}"/>
    <cellStyle name="Normal 646 2" xfId="19459" xr:uid="{00000000-0005-0000-0000-0000ED400000}"/>
    <cellStyle name="Normal 647" xfId="19494" xr:uid="{00000000-0005-0000-0000-0000EE400000}"/>
    <cellStyle name="Normal 647 2" xfId="19500" xr:uid="{00000000-0005-0000-0000-0000EF400000}"/>
    <cellStyle name="Normal 649" xfId="19507" xr:uid="{93C46BDA-C577-4BFD-AC04-61F4CC09B36F}"/>
    <cellStyle name="Normal 65" xfId="5340" xr:uid="{00000000-0005-0000-0000-0000F0400000}"/>
    <cellStyle name="Normal 65 2" xfId="16974" xr:uid="{00000000-0005-0000-0000-0000F1400000}"/>
    <cellStyle name="Normal 65 2 2" xfId="16975" xr:uid="{00000000-0005-0000-0000-0000F2400000}"/>
    <cellStyle name="Normal 65 3" xfId="16976" xr:uid="{00000000-0005-0000-0000-0000F3400000}"/>
    <cellStyle name="Normal 651" xfId="19501" xr:uid="{00000000-0005-0000-0000-0000F4400000}"/>
    <cellStyle name="Normal 66" xfId="5341" xr:uid="{00000000-0005-0000-0000-0000F5400000}"/>
    <cellStyle name="Normal 66 2" xfId="16977" xr:uid="{00000000-0005-0000-0000-0000F6400000}"/>
    <cellStyle name="Normal 66 2 2" xfId="16978" xr:uid="{00000000-0005-0000-0000-0000F7400000}"/>
    <cellStyle name="Normal 66 3" xfId="16979" xr:uid="{00000000-0005-0000-0000-0000F8400000}"/>
    <cellStyle name="Normal 67" xfId="5342" xr:uid="{00000000-0005-0000-0000-0000F9400000}"/>
    <cellStyle name="Normal 67 2" xfId="16980" xr:uid="{00000000-0005-0000-0000-0000FA400000}"/>
    <cellStyle name="Normal 67 2 2" xfId="16981" xr:uid="{00000000-0005-0000-0000-0000FB400000}"/>
    <cellStyle name="Normal 67 2 2 2" xfId="16982" xr:uid="{00000000-0005-0000-0000-0000FC400000}"/>
    <cellStyle name="Normal 67 2 2 2 2" xfId="16983" xr:uid="{00000000-0005-0000-0000-0000FD400000}"/>
    <cellStyle name="Normal 67 2 2 2 2 2" xfId="16984" xr:uid="{00000000-0005-0000-0000-0000FE400000}"/>
    <cellStyle name="Normal 67 2 2 2 2 2 2" xfId="16985" xr:uid="{00000000-0005-0000-0000-0000FF400000}"/>
    <cellStyle name="Normal 67 2 2 2 2 3" xfId="16986" xr:uid="{00000000-0005-0000-0000-000000410000}"/>
    <cellStyle name="Normal 67 2 2 2 3" xfId="16987" xr:uid="{00000000-0005-0000-0000-000001410000}"/>
    <cellStyle name="Normal 67 2 2 2 3 2" xfId="16988" xr:uid="{00000000-0005-0000-0000-000002410000}"/>
    <cellStyle name="Normal 67 2 2 2 4" xfId="16989" xr:uid="{00000000-0005-0000-0000-000003410000}"/>
    <cellStyle name="Normal 67 2 2 3" xfId="16990" xr:uid="{00000000-0005-0000-0000-000004410000}"/>
    <cellStyle name="Normal 67 2 2 3 2" xfId="16991" xr:uid="{00000000-0005-0000-0000-000005410000}"/>
    <cellStyle name="Normal 67 2 2 3 2 2" xfId="16992" xr:uid="{00000000-0005-0000-0000-000006410000}"/>
    <cellStyle name="Normal 67 2 2 3 2 2 2" xfId="16993" xr:uid="{00000000-0005-0000-0000-000007410000}"/>
    <cellStyle name="Normal 67 2 2 3 2 3" xfId="16994" xr:uid="{00000000-0005-0000-0000-000008410000}"/>
    <cellStyle name="Normal 67 2 2 3 3" xfId="16995" xr:uid="{00000000-0005-0000-0000-000009410000}"/>
    <cellStyle name="Normal 67 2 2 3 3 2" xfId="16996" xr:uid="{00000000-0005-0000-0000-00000A410000}"/>
    <cellStyle name="Normal 67 2 2 3 4" xfId="16997" xr:uid="{00000000-0005-0000-0000-00000B410000}"/>
    <cellStyle name="Normal 67 2 2 4" xfId="16998" xr:uid="{00000000-0005-0000-0000-00000C410000}"/>
    <cellStyle name="Normal 67 2 2 4 2" xfId="16999" xr:uid="{00000000-0005-0000-0000-00000D410000}"/>
    <cellStyle name="Normal 67 2 2 4 2 2" xfId="17000" xr:uid="{00000000-0005-0000-0000-00000E410000}"/>
    <cellStyle name="Normal 67 2 2 4 3" xfId="17001" xr:uid="{00000000-0005-0000-0000-00000F410000}"/>
    <cellStyle name="Normal 67 2 2 5" xfId="17002" xr:uid="{00000000-0005-0000-0000-000010410000}"/>
    <cellStyle name="Normal 67 2 2 5 2" xfId="17003" xr:uid="{00000000-0005-0000-0000-000011410000}"/>
    <cellStyle name="Normal 67 2 2 6" xfId="17004" xr:uid="{00000000-0005-0000-0000-000012410000}"/>
    <cellStyle name="Normal 67 2 3" xfId="17005" xr:uid="{00000000-0005-0000-0000-000013410000}"/>
    <cellStyle name="Normal 67 2 3 2" xfId="17006" xr:uid="{00000000-0005-0000-0000-000014410000}"/>
    <cellStyle name="Normal 67 2 3 2 2" xfId="17007" xr:uid="{00000000-0005-0000-0000-000015410000}"/>
    <cellStyle name="Normal 67 2 3 2 2 2" xfId="17008" xr:uid="{00000000-0005-0000-0000-000016410000}"/>
    <cellStyle name="Normal 67 2 3 2 3" xfId="17009" xr:uid="{00000000-0005-0000-0000-000017410000}"/>
    <cellStyle name="Normal 67 2 3 3" xfId="17010" xr:uid="{00000000-0005-0000-0000-000018410000}"/>
    <cellStyle name="Normal 67 2 3 3 2" xfId="17011" xr:uid="{00000000-0005-0000-0000-000019410000}"/>
    <cellStyle name="Normal 67 2 3 4" xfId="17012" xr:uid="{00000000-0005-0000-0000-00001A410000}"/>
    <cellStyle name="Normal 67 2 4" xfId="17013" xr:uid="{00000000-0005-0000-0000-00001B410000}"/>
    <cellStyle name="Normal 67 2 4 2" xfId="17014" xr:uid="{00000000-0005-0000-0000-00001C410000}"/>
    <cellStyle name="Normal 67 2 4 2 2" xfId="17015" xr:uid="{00000000-0005-0000-0000-00001D410000}"/>
    <cellStyle name="Normal 67 2 4 2 2 2" xfId="17016" xr:uid="{00000000-0005-0000-0000-00001E410000}"/>
    <cellStyle name="Normal 67 2 4 2 3" xfId="17017" xr:uid="{00000000-0005-0000-0000-00001F410000}"/>
    <cellStyle name="Normal 67 2 4 3" xfId="17018" xr:uid="{00000000-0005-0000-0000-000020410000}"/>
    <cellStyle name="Normal 67 2 4 3 2" xfId="17019" xr:uid="{00000000-0005-0000-0000-000021410000}"/>
    <cellStyle name="Normal 67 2 4 4" xfId="17020" xr:uid="{00000000-0005-0000-0000-000022410000}"/>
    <cellStyle name="Normal 67 2 5" xfId="17021" xr:uid="{00000000-0005-0000-0000-000023410000}"/>
    <cellStyle name="Normal 67 2 5 2" xfId="17022" xr:uid="{00000000-0005-0000-0000-000024410000}"/>
    <cellStyle name="Normal 67 2 5 2 2" xfId="17023" xr:uid="{00000000-0005-0000-0000-000025410000}"/>
    <cellStyle name="Normal 67 2 5 3" xfId="17024" xr:uid="{00000000-0005-0000-0000-000026410000}"/>
    <cellStyle name="Normal 67 2 6" xfId="17025" xr:uid="{00000000-0005-0000-0000-000027410000}"/>
    <cellStyle name="Normal 67 2 6 2" xfId="17026" xr:uid="{00000000-0005-0000-0000-000028410000}"/>
    <cellStyle name="Normal 67 2 7" xfId="17027" xr:uid="{00000000-0005-0000-0000-000029410000}"/>
    <cellStyle name="Normal 67 3" xfId="17028" xr:uid="{00000000-0005-0000-0000-00002A410000}"/>
    <cellStyle name="Normal 68" xfId="5343" xr:uid="{00000000-0005-0000-0000-00002B410000}"/>
    <cellStyle name="Normal 68 2" xfId="17029" xr:uid="{00000000-0005-0000-0000-00002C410000}"/>
    <cellStyle name="Normal 68 2 2" xfId="17030" xr:uid="{00000000-0005-0000-0000-00002D410000}"/>
    <cellStyle name="Normal 68 3" xfId="17031" xr:uid="{00000000-0005-0000-0000-00002E410000}"/>
    <cellStyle name="Normal 684" xfId="19496" xr:uid="{00000000-0005-0000-0000-00002F410000}"/>
    <cellStyle name="Normal 69" xfId="5344" xr:uid="{00000000-0005-0000-0000-000030410000}"/>
    <cellStyle name="Normal 69 2" xfId="17032" xr:uid="{00000000-0005-0000-0000-000031410000}"/>
    <cellStyle name="Normal 698" xfId="19460" xr:uid="{00000000-0005-0000-0000-000032410000}"/>
    <cellStyle name="Normal 7" xfId="2433" xr:uid="{00000000-0005-0000-0000-000033410000}"/>
    <cellStyle name="Normal 7 10" xfId="17033" xr:uid="{00000000-0005-0000-0000-000034410000}"/>
    <cellStyle name="Normal 7 10 2" xfId="17034" xr:uid="{00000000-0005-0000-0000-000035410000}"/>
    <cellStyle name="Normal 7 10 2 2" xfId="17035" xr:uid="{00000000-0005-0000-0000-000036410000}"/>
    <cellStyle name="Normal 7 10 2 2 2" xfId="17036" xr:uid="{00000000-0005-0000-0000-000037410000}"/>
    <cellStyle name="Normal 7 10 2 3" xfId="17037" xr:uid="{00000000-0005-0000-0000-000038410000}"/>
    <cellStyle name="Normal 7 10 3" xfId="17038" xr:uid="{00000000-0005-0000-0000-000039410000}"/>
    <cellStyle name="Normal 7 10 3 2" xfId="17039" xr:uid="{00000000-0005-0000-0000-00003A410000}"/>
    <cellStyle name="Normal 7 11" xfId="17040" xr:uid="{00000000-0005-0000-0000-00003B410000}"/>
    <cellStyle name="Normal 7 11 2" xfId="17041" xr:uid="{00000000-0005-0000-0000-00003C410000}"/>
    <cellStyle name="Normal 7 11 2 2" xfId="17042" xr:uid="{00000000-0005-0000-0000-00003D410000}"/>
    <cellStyle name="Normal 7 11 2 2 2" xfId="17043" xr:uid="{00000000-0005-0000-0000-00003E410000}"/>
    <cellStyle name="Normal 7 11 2 3" xfId="17044" xr:uid="{00000000-0005-0000-0000-00003F410000}"/>
    <cellStyle name="Normal 7 11 3" xfId="17045" xr:uid="{00000000-0005-0000-0000-000040410000}"/>
    <cellStyle name="Normal 7 11 3 2" xfId="17046" xr:uid="{00000000-0005-0000-0000-000041410000}"/>
    <cellStyle name="Normal 7 12" xfId="17047" xr:uid="{00000000-0005-0000-0000-000042410000}"/>
    <cellStyle name="Normal 7 12 2" xfId="17048" xr:uid="{00000000-0005-0000-0000-000043410000}"/>
    <cellStyle name="Normal 7 12 2 2" xfId="17049" xr:uid="{00000000-0005-0000-0000-000044410000}"/>
    <cellStyle name="Normal 7 13" xfId="17050" xr:uid="{00000000-0005-0000-0000-000045410000}"/>
    <cellStyle name="Normal 7 14" xfId="17051" xr:uid="{00000000-0005-0000-0000-000046410000}"/>
    <cellStyle name="Normal 7 15" xfId="17052" xr:uid="{00000000-0005-0000-0000-000047410000}"/>
    <cellStyle name="Normal 7 17" xfId="19504" xr:uid="{C024097C-28E3-4CF5-9FD9-F012104290EE}"/>
    <cellStyle name="Normal 7 2" xfId="5345" xr:uid="{00000000-0005-0000-0000-000048410000}"/>
    <cellStyle name="Normal 7 2 10" xfId="17053" xr:uid="{00000000-0005-0000-0000-000049410000}"/>
    <cellStyle name="Normal 7 2 11" xfId="17054" xr:uid="{00000000-0005-0000-0000-00004A410000}"/>
    <cellStyle name="Normal 7 2 2" xfId="7451" xr:uid="{00000000-0005-0000-0000-00004B410000}"/>
    <cellStyle name="Normal 7 2 2 10" xfId="17055" xr:uid="{00000000-0005-0000-0000-00004C410000}"/>
    <cellStyle name="Normal 7 2 2 2" xfId="7452" xr:uid="{00000000-0005-0000-0000-00004D410000}"/>
    <cellStyle name="Normal 7 2 2 2 2" xfId="8097" xr:uid="{00000000-0005-0000-0000-00004E410000}"/>
    <cellStyle name="Normal 7 2 2 2 2 2" xfId="8098" xr:uid="{00000000-0005-0000-0000-00004F410000}"/>
    <cellStyle name="Normal 7 2 2 2 2 3" xfId="17056" xr:uid="{00000000-0005-0000-0000-000050410000}"/>
    <cellStyle name="Normal 7 2 2 2 3" xfId="17057" xr:uid="{00000000-0005-0000-0000-000051410000}"/>
    <cellStyle name="Normal 7 2 2 2 4" xfId="17058" xr:uid="{00000000-0005-0000-0000-000052410000}"/>
    <cellStyle name="Normal 7 2 2 2 5" xfId="17059" xr:uid="{00000000-0005-0000-0000-000053410000}"/>
    <cellStyle name="Normal 7 2 2 2 6" xfId="17060" xr:uid="{00000000-0005-0000-0000-000054410000}"/>
    <cellStyle name="Normal 7 2 2 3" xfId="7453" xr:uid="{00000000-0005-0000-0000-000055410000}"/>
    <cellStyle name="Normal 7 2 2 4" xfId="7454" xr:uid="{00000000-0005-0000-0000-000056410000}"/>
    <cellStyle name="Normal 7 2 2 5" xfId="8099" xr:uid="{00000000-0005-0000-0000-000057410000}"/>
    <cellStyle name="Normal 7 2 2 6" xfId="17061" xr:uid="{00000000-0005-0000-0000-000058410000}"/>
    <cellStyle name="Normal 7 2 2 7" xfId="17062" xr:uid="{00000000-0005-0000-0000-000059410000}"/>
    <cellStyle name="Normal 7 2 2 7 2" xfId="17063" xr:uid="{00000000-0005-0000-0000-00005A410000}"/>
    <cellStyle name="Normal 7 2 2 7 3" xfId="17064" xr:uid="{00000000-0005-0000-0000-00005B410000}"/>
    <cellStyle name="Normal 7 2 2 8" xfId="17065" xr:uid="{00000000-0005-0000-0000-00005C410000}"/>
    <cellStyle name="Normal 7 2 2 9" xfId="17066" xr:uid="{00000000-0005-0000-0000-00005D410000}"/>
    <cellStyle name="Normal 7 2 3" xfId="7455" xr:uid="{00000000-0005-0000-0000-00005E410000}"/>
    <cellStyle name="Normal 7 2 3 2" xfId="17067" xr:uid="{00000000-0005-0000-0000-00005F410000}"/>
    <cellStyle name="Normal 7 2 3 2 2" xfId="17068" xr:uid="{00000000-0005-0000-0000-000060410000}"/>
    <cellStyle name="Normal 7 2 3 2 2 2" xfId="17069" xr:uid="{00000000-0005-0000-0000-000061410000}"/>
    <cellStyle name="Normal 7 2 3 2 2 2 2" xfId="17070" xr:uid="{00000000-0005-0000-0000-000062410000}"/>
    <cellStyle name="Normal 7 2 3 2 2 2 2 2" xfId="17071" xr:uid="{00000000-0005-0000-0000-000063410000}"/>
    <cellStyle name="Normal 7 2 3 2 2 2 3" xfId="17072" xr:uid="{00000000-0005-0000-0000-000064410000}"/>
    <cellStyle name="Normal 7 2 3 2 2 3" xfId="17073" xr:uid="{00000000-0005-0000-0000-000065410000}"/>
    <cellStyle name="Normal 7 2 3 2 2 3 2" xfId="17074" xr:uid="{00000000-0005-0000-0000-000066410000}"/>
    <cellStyle name="Normal 7 2 3 2 2 4" xfId="17075" xr:uid="{00000000-0005-0000-0000-000067410000}"/>
    <cellStyle name="Normal 7 2 3 2 3" xfId="17076" xr:uid="{00000000-0005-0000-0000-000068410000}"/>
    <cellStyle name="Normal 7 2 3 2 3 2" xfId="17077" xr:uid="{00000000-0005-0000-0000-000069410000}"/>
    <cellStyle name="Normal 7 2 3 2 3 2 2" xfId="17078" xr:uid="{00000000-0005-0000-0000-00006A410000}"/>
    <cellStyle name="Normal 7 2 3 2 3 2 2 2" xfId="17079" xr:uid="{00000000-0005-0000-0000-00006B410000}"/>
    <cellStyle name="Normal 7 2 3 2 3 2 3" xfId="17080" xr:uid="{00000000-0005-0000-0000-00006C410000}"/>
    <cellStyle name="Normal 7 2 3 2 3 3" xfId="17081" xr:uid="{00000000-0005-0000-0000-00006D410000}"/>
    <cellStyle name="Normal 7 2 3 2 3 3 2" xfId="17082" xr:uid="{00000000-0005-0000-0000-00006E410000}"/>
    <cellStyle name="Normal 7 2 3 2 3 4" xfId="17083" xr:uid="{00000000-0005-0000-0000-00006F410000}"/>
    <cellStyle name="Normal 7 2 3 2 4" xfId="17084" xr:uid="{00000000-0005-0000-0000-000070410000}"/>
    <cellStyle name="Normal 7 2 3 2 4 2" xfId="17085" xr:uid="{00000000-0005-0000-0000-000071410000}"/>
    <cellStyle name="Normal 7 2 3 2 4 2 2" xfId="17086" xr:uid="{00000000-0005-0000-0000-000072410000}"/>
    <cellStyle name="Normal 7 2 3 2 4 3" xfId="17087" xr:uid="{00000000-0005-0000-0000-000073410000}"/>
    <cellStyle name="Normal 7 2 3 2 5" xfId="17088" xr:uid="{00000000-0005-0000-0000-000074410000}"/>
    <cellStyle name="Normal 7 2 3 2 5 2" xfId="17089" xr:uid="{00000000-0005-0000-0000-000075410000}"/>
    <cellStyle name="Normal 7 2 3 2 6" xfId="17090" xr:uid="{00000000-0005-0000-0000-000076410000}"/>
    <cellStyle name="Normal 7 2 3 3" xfId="17091" xr:uid="{00000000-0005-0000-0000-000077410000}"/>
    <cellStyle name="Normal 7 2 3 3 2" xfId="17092" xr:uid="{00000000-0005-0000-0000-000078410000}"/>
    <cellStyle name="Normal 7 2 3 3 2 2" xfId="17093" xr:uid="{00000000-0005-0000-0000-000079410000}"/>
    <cellStyle name="Normal 7 2 3 3 2 2 2" xfId="17094" xr:uid="{00000000-0005-0000-0000-00007A410000}"/>
    <cellStyle name="Normal 7 2 3 3 2 3" xfId="17095" xr:uid="{00000000-0005-0000-0000-00007B410000}"/>
    <cellStyle name="Normal 7 2 3 3 3" xfId="17096" xr:uid="{00000000-0005-0000-0000-00007C410000}"/>
    <cellStyle name="Normal 7 2 3 3 3 2" xfId="17097" xr:uid="{00000000-0005-0000-0000-00007D410000}"/>
    <cellStyle name="Normal 7 2 3 3 4" xfId="17098" xr:uid="{00000000-0005-0000-0000-00007E410000}"/>
    <cellStyle name="Normal 7 2 3 4" xfId="17099" xr:uid="{00000000-0005-0000-0000-00007F410000}"/>
    <cellStyle name="Normal 7 2 3 4 2" xfId="17100" xr:uid="{00000000-0005-0000-0000-000080410000}"/>
    <cellStyle name="Normal 7 2 3 4 2 2" xfId="17101" xr:uid="{00000000-0005-0000-0000-000081410000}"/>
    <cellStyle name="Normal 7 2 3 4 2 2 2" xfId="17102" xr:uid="{00000000-0005-0000-0000-000082410000}"/>
    <cellStyle name="Normal 7 2 3 4 2 3" xfId="17103" xr:uid="{00000000-0005-0000-0000-000083410000}"/>
    <cellStyle name="Normal 7 2 3 4 3" xfId="17104" xr:uid="{00000000-0005-0000-0000-000084410000}"/>
    <cellStyle name="Normal 7 2 3 4 3 2" xfId="17105" xr:uid="{00000000-0005-0000-0000-000085410000}"/>
    <cellStyle name="Normal 7 2 3 4 4" xfId="17106" xr:uid="{00000000-0005-0000-0000-000086410000}"/>
    <cellStyle name="Normal 7 2 3 5" xfId="17107" xr:uid="{00000000-0005-0000-0000-000087410000}"/>
    <cellStyle name="Normal 7 2 3 5 2" xfId="17108" xr:uid="{00000000-0005-0000-0000-000088410000}"/>
    <cellStyle name="Normal 7 2 3 5 2 2" xfId="17109" xr:uid="{00000000-0005-0000-0000-000089410000}"/>
    <cellStyle name="Normal 7 2 3 5 3" xfId="17110" xr:uid="{00000000-0005-0000-0000-00008A410000}"/>
    <cellStyle name="Normal 7 2 3 6" xfId="17111" xr:uid="{00000000-0005-0000-0000-00008B410000}"/>
    <cellStyle name="Normal 7 2 3 6 2" xfId="17112" xr:uid="{00000000-0005-0000-0000-00008C410000}"/>
    <cellStyle name="Normal 7 2 4" xfId="7456" xr:uid="{00000000-0005-0000-0000-00008D410000}"/>
    <cellStyle name="Normal 7 2 4 2" xfId="17113" xr:uid="{00000000-0005-0000-0000-00008E410000}"/>
    <cellStyle name="Normal 7 2 4 2 2" xfId="17114" xr:uid="{00000000-0005-0000-0000-00008F410000}"/>
    <cellStyle name="Normal 7 2 4 2 3" xfId="17115" xr:uid="{00000000-0005-0000-0000-000090410000}"/>
    <cellStyle name="Normal 7 2 4 3" xfId="17116" xr:uid="{00000000-0005-0000-0000-000091410000}"/>
    <cellStyle name="Normal 7 2 4 4" xfId="17117" xr:uid="{00000000-0005-0000-0000-000092410000}"/>
    <cellStyle name="Normal 7 2 4 5" xfId="17118" xr:uid="{00000000-0005-0000-0000-000093410000}"/>
    <cellStyle name="Normal 7 2 4 6" xfId="17119" xr:uid="{00000000-0005-0000-0000-000094410000}"/>
    <cellStyle name="Normal 7 2 5" xfId="8100" xr:uid="{00000000-0005-0000-0000-000095410000}"/>
    <cellStyle name="Normal 7 2 6" xfId="17120" xr:uid="{00000000-0005-0000-0000-000096410000}"/>
    <cellStyle name="Normal 7 2 7" xfId="17121" xr:uid="{00000000-0005-0000-0000-000097410000}"/>
    <cellStyle name="Normal 7 2 8" xfId="17122" xr:uid="{00000000-0005-0000-0000-000098410000}"/>
    <cellStyle name="Normal 7 2 8 2" xfId="17123" xr:uid="{00000000-0005-0000-0000-000099410000}"/>
    <cellStyle name="Normal 7 2 8 3" xfId="17124" xr:uid="{00000000-0005-0000-0000-00009A410000}"/>
    <cellStyle name="Normal 7 2 9" xfId="17125" xr:uid="{00000000-0005-0000-0000-00009B410000}"/>
    <cellStyle name="Normal 7 3" xfId="5346" xr:uid="{00000000-0005-0000-0000-00009C410000}"/>
    <cellStyle name="Normal 7 3 2" xfId="17126" xr:uid="{00000000-0005-0000-0000-00009D410000}"/>
    <cellStyle name="Normal 7 3 3" xfId="17127" xr:uid="{00000000-0005-0000-0000-00009E410000}"/>
    <cellStyle name="Normal 7 3 3 2" xfId="17128" xr:uid="{00000000-0005-0000-0000-00009F410000}"/>
    <cellStyle name="Normal 7 4" xfId="7457" xr:uid="{00000000-0005-0000-0000-0000A0410000}"/>
    <cellStyle name="Normal 7 4 10" xfId="17129" xr:uid="{00000000-0005-0000-0000-0000A1410000}"/>
    <cellStyle name="Normal 7 4 2" xfId="17130" xr:uid="{00000000-0005-0000-0000-0000A2410000}"/>
    <cellStyle name="Normal 7 4 2 2" xfId="17131" xr:uid="{00000000-0005-0000-0000-0000A3410000}"/>
    <cellStyle name="Normal 7 4 2 2 2" xfId="17132" xr:uid="{00000000-0005-0000-0000-0000A4410000}"/>
    <cellStyle name="Normal 7 4 2 2 3" xfId="17133" xr:uid="{00000000-0005-0000-0000-0000A5410000}"/>
    <cellStyle name="Normal 7 4 2 3" xfId="17134" xr:uid="{00000000-0005-0000-0000-0000A6410000}"/>
    <cellStyle name="Normal 7 4 2 4" xfId="17135" xr:uid="{00000000-0005-0000-0000-0000A7410000}"/>
    <cellStyle name="Normal 7 4 2 5" xfId="17136" xr:uid="{00000000-0005-0000-0000-0000A8410000}"/>
    <cellStyle name="Normal 7 4 2 6" xfId="17137" xr:uid="{00000000-0005-0000-0000-0000A9410000}"/>
    <cellStyle name="Normal 7 4 3" xfId="17138" xr:uid="{00000000-0005-0000-0000-0000AA410000}"/>
    <cellStyle name="Normal 7 4 3 2" xfId="17139" xr:uid="{00000000-0005-0000-0000-0000AB410000}"/>
    <cellStyle name="Normal 7 4 4" xfId="17140" xr:uid="{00000000-0005-0000-0000-0000AC410000}"/>
    <cellStyle name="Normal 7 4 5" xfId="17141" xr:uid="{00000000-0005-0000-0000-0000AD410000}"/>
    <cellStyle name="Normal 7 4 6" xfId="17142" xr:uid="{00000000-0005-0000-0000-0000AE410000}"/>
    <cellStyle name="Normal 7 4 7" xfId="17143" xr:uid="{00000000-0005-0000-0000-0000AF410000}"/>
    <cellStyle name="Normal 7 4 7 2" xfId="17144" xr:uid="{00000000-0005-0000-0000-0000B0410000}"/>
    <cellStyle name="Normal 7 4 7 3" xfId="17145" xr:uid="{00000000-0005-0000-0000-0000B1410000}"/>
    <cellStyle name="Normal 7 4 8" xfId="17146" xr:uid="{00000000-0005-0000-0000-0000B2410000}"/>
    <cellStyle name="Normal 7 4 9" xfId="17147" xr:uid="{00000000-0005-0000-0000-0000B3410000}"/>
    <cellStyle name="Normal 7 5" xfId="7458" xr:uid="{00000000-0005-0000-0000-0000B4410000}"/>
    <cellStyle name="Normal 7 5 2" xfId="17148" xr:uid="{00000000-0005-0000-0000-0000B5410000}"/>
    <cellStyle name="Normal 7 5 2 2" xfId="17149" xr:uid="{00000000-0005-0000-0000-0000B6410000}"/>
    <cellStyle name="Normal 7 5 2 3" xfId="17150" xr:uid="{00000000-0005-0000-0000-0000B7410000}"/>
    <cellStyle name="Normal 7 5 3" xfId="17151" xr:uid="{00000000-0005-0000-0000-0000B8410000}"/>
    <cellStyle name="Normal 7 5 4" xfId="17152" xr:uid="{00000000-0005-0000-0000-0000B9410000}"/>
    <cellStyle name="Normal 7 5 5" xfId="17153" xr:uid="{00000000-0005-0000-0000-0000BA410000}"/>
    <cellStyle name="Normal 7 5 6" xfId="17154" xr:uid="{00000000-0005-0000-0000-0000BB410000}"/>
    <cellStyle name="Normal 7 6" xfId="7459" xr:uid="{00000000-0005-0000-0000-0000BC410000}"/>
    <cellStyle name="Normal 7 6 2" xfId="17155" xr:uid="{00000000-0005-0000-0000-0000BD410000}"/>
    <cellStyle name="Normal 7 6 2 2" xfId="17156" xr:uid="{00000000-0005-0000-0000-0000BE410000}"/>
    <cellStyle name="Normal 7 6 2 2 2" xfId="17157" xr:uid="{00000000-0005-0000-0000-0000BF410000}"/>
    <cellStyle name="Normal 7 6 2 2 2 2" xfId="17158" xr:uid="{00000000-0005-0000-0000-0000C0410000}"/>
    <cellStyle name="Normal 7 6 2 2 2 2 2" xfId="17159" xr:uid="{00000000-0005-0000-0000-0000C1410000}"/>
    <cellStyle name="Normal 7 6 2 2 2 3" xfId="17160" xr:uid="{00000000-0005-0000-0000-0000C2410000}"/>
    <cellStyle name="Normal 7 6 2 2 3" xfId="17161" xr:uid="{00000000-0005-0000-0000-0000C3410000}"/>
    <cellStyle name="Normal 7 6 2 2 3 2" xfId="17162" xr:uid="{00000000-0005-0000-0000-0000C4410000}"/>
    <cellStyle name="Normal 7 6 2 2 4" xfId="17163" xr:uid="{00000000-0005-0000-0000-0000C5410000}"/>
    <cellStyle name="Normal 7 6 2 3" xfId="17164" xr:uid="{00000000-0005-0000-0000-0000C6410000}"/>
    <cellStyle name="Normal 7 6 2 3 2" xfId="17165" xr:uid="{00000000-0005-0000-0000-0000C7410000}"/>
    <cellStyle name="Normal 7 6 2 3 2 2" xfId="17166" xr:uid="{00000000-0005-0000-0000-0000C8410000}"/>
    <cellStyle name="Normal 7 6 2 3 2 2 2" xfId="17167" xr:uid="{00000000-0005-0000-0000-0000C9410000}"/>
    <cellStyle name="Normal 7 6 2 3 2 3" xfId="17168" xr:uid="{00000000-0005-0000-0000-0000CA410000}"/>
    <cellStyle name="Normal 7 6 2 3 3" xfId="17169" xr:uid="{00000000-0005-0000-0000-0000CB410000}"/>
    <cellStyle name="Normal 7 6 2 3 3 2" xfId="17170" xr:uid="{00000000-0005-0000-0000-0000CC410000}"/>
    <cellStyle name="Normal 7 6 2 3 4" xfId="17171" xr:uid="{00000000-0005-0000-0000-0000CD410000}"/>
    <cellStyle name="Normal 7 6 2 4" xfId="17172" xr:uid="{00000000-0005-0000-0000-0000CE410000}"/>
    <cellStyle name="Normal 7 6 2 4 2" xfId="17173" xr:uid="{00000000-0005-0000-0000-0000CF410000}"/>
    <cellStyle name="Normal 7 6 2 4 2 2" xfId="17174" xr:uid="{00000000-0005-0000-0000-0000D0410000}"/>
    <cellStyle name="Normal 7 6 2 4 3" xfId="17175" xr:uid="{00000000-0005-0000-0000-0000D1410000}"/>
    <cellStyle name="Normal 7 6 2 5" xfId="17176" xr:uid="{00000000-0005-0000-0000-0000D2410000}"/>
    <cellStyle name="Normal 7 6 2 5 2" xfId="17177" xr:uid="{00000000-0005-0000-0000-0000D3410000}"/>
    <cellStyle name="Normal 7 6 2 6" xfId="17178" xr:uid="{00000000-0005-0000-0000-0000D4410000}"/>
    <cellStyle name="Normal 7 6 3" xfId="17179" xr:uid="{00000000-0005-0000-0000-0000D5410000}"/>
    <cellStyle name="Normal 7 6 3 2" xfId="17180" xr:uid="{00000000-0005-0000-0000-0000D6410000}"/>
    <cellStyle name="Normal 7 6 3 2 2" xfId="17181" xr:uid="{00000000-0005-0000-0000-0000D7410000}"/>
    <cellStyle name="Normal 7 6 3 2 2 2" xfId="17182" xr:uid="{00000000-0005-0000-0000-0000D8410000}"/>
    <cellStyle name="Normal 7 6 3 2 3" xfId="17183" xr:uid="{00000000-0005-0000-0000-0000D9410000}"/>
    <cellStyle name="Normal 7 6 3 3" xfId="17184" xr:uid="{00000000-0005-0000-0000-0000DA410000}"/>
    <cellStyle name="Normal 7 6 3 3 2" xfId="17185" xr:uid="{00000000-0005-0000-0000-0000DB410000}"/>
    <cellStyle name="Normal 7 6 3 4" xfId="17186" xr:uid="{00000000-0005-0000-0000-0000DC410000}"/>
    <cellStyle name="Normal 7 6 4" xfId="17187" xr:uid="{00000000-0005-0000-0000-0000DD410000}"/>
    <cellStyle name="Normal 7 6 4 2" xfId="17188" xr:uid="{00000000-0005-0000-0000-0000DE410000}"/>
    <cellStyle name="Normal 7 6 4 2 2" xfId="17189" xr:uid="{00000000-0005-0000-0000-0000DF410000}"/>
    <cellStyle name="Normal 7 6 4 2 2 2" xfId="17190" xr:uid="{00000000-0005-0000-0000-0000E0410000}"/>
    <cellStyle name="Normal 7 6 4 2 3" xfId="17191" xr:uid="{00000000-0005-0000-0000-0000E1410000}"/>
    <cellStyle name="Normal 7 6 4 3" xfId="17192" xr:uid="{00000000-0005-0000-0000-0000E2410000}"/>
    <cellStyle name="Normal 7 6 4 3 2" xfId="17193" xr:uid="{00000000-0005-0000-0000-0000E3410000}"/>
    <cellStyle name="Normal 7 6 4 4" xfId="17194" xr:uid="{00000000-0005-0000-0000-0000E4410000}"/>
    <cellStyle name="Normal 7 6 5" xfId="17195" xr:uid="{00000000-0005-0000-0000-0000E5410000}"/>
    <cellStyle name="Normal 7 6 5 2" xfId="17196" xr:uid="{00000000-0005-0000-0000-0000E6410000}"/>
    <cellStyle name="Normal 7 6 5 2 2" xfId="17197" xr:uid="{00000000-0005-0000-0000-0000E7410000}"/>
    <cellStyle name="Normal 7 6 5 3" xfId="17198" xr:uid="{00000000-0005-0000-0000-0000E8410000}"/>
    <cellStyle name="Normal 7 6 6" xfId="17199" xr:uid="{00000000-0005-0000-0000-0000E9410000}"/>
    <cellStyle name="Normal 7 6 6 2" xfId="17200" xr:uid="{00000000-0005-0000-0000-0000EA410000}"/>
    <cellStyle name="Normal 7 7" xfId="7460" xr:uid="{00000000-0005-0000-0000-0000EB410000}"/>
    <cellStyle name="Normal 7 8" xfId="8101" xr:uid="{00000000-0005-0000-0000-0000EC410000}"/>
    <cellStyle name="Normal 7 8 2" xfId="17201" xr:uid="{00000000-0005-0000-0000-0000ED410000}"/>
    <cellStyle name="Normal 7 8 2 2" xfId="17202" xr:uid="{00000000-0005-0000-0000-0000EE410000}"/>
    <cellStyle name="Normal 7 8 2 2 2" xfId="17203" xr:uid="{00000000-0005-0000-0000-0000EF410000}"/>
    <cellStyle name="Normal 7 8 2 2 2 2" xfId="17204" xr:uid="{00000000-0005-0000-0000-0000F0410000}"/>
    <cellStyle name="Normal 7 8 2 2 3" xfId="17205" xr:uid="{00000000-0005-0000-0000-0000F1410000}"/>
    <cellStyle name="Normal 7 8 2 3" xfId="17206" xr:uid="{00000000-0005-0000-0000-0000F2410000}"/>
    <cellStyle name="Normal 7 8 2 3 2" xfId="17207" xr:uid="{00000000-0005-0000-0000-0000F3410000}"/>
    <cellStyle name="Normal 7 8 2 4" xfId="17208" xr:uid="{00000000-0005-0000-0000-0000F4410000}"/>
    <cellStyle name="Normal 7 8 3" xfId="17209" xr:uid="{00000000-0005-0000-0000-0000F5410000}"/>
    <cellStyle name="Normal 7 8 3 2" xfId="17210" xr:uid="{00000000-0005-0000-0000-0000F6410000}"/>
    <cellStyle name="Normal 7 8 3 2 2" xfId="17211" xr:uid="{00000000-0005-0000-0000-0000F7410000}"/>
    <cellStyle name="Normal 7 8 3 2 2 2" xfId="17212" xr:uid="{00000000-0005-0000-0000-0000F8410000}"/>
    <cellStyle name="Normal 7 8 3 2 3" xfId="17213" xr:uid="{00000000-0005-0000-0000-0000F9410000}"/>
    <cellStyle name="Normal 7 8 3 3" xfId="17214" xr:uid="{00000000-0005-0000-0000-0000FA410000}"/>
    <cellStyle name="Normal 7 8 3 3 2" xfId="17215" xr:uid="{00000000-0005-0000-0000-0000FB410000}"/>
    <cellStyle name="Normal 7 8 3 4" xfId="17216" xr:uid="{00000000-0005-0000-0000-0000FC410000}"/>
    <cellStyle name="Normal 7 8 4" xfId="17217" xr:uid="{00000000-0005-0000-0000-0000FD410000}"/>
    <cellStyle name="Normal 7 8 4 2" xfId="17218" xr:uid="{00000000-0005-0000-0000-0000FE410000}"/>
    <cellStyle name="Normal 7 8 4 2 2" xfId="17219" xr:uid="{00000000-0005-0000-0000-0000FF410000}"/>
    <cellStyle name="Normal 7 8 4 3" xfId="17220" xr:uid="{00000000-0005-0000-0000-000000420000}"/>
    <cellStyle name="Normal 7 8 5" xfId="17221" xr:uid="{00000000-0005-0000-0000-000001420000}"/>
    <cellStyle name="Normal 7 8 5 2" xfId="17222" xr:uid="{00000000-0005-0000-0000-000002420000}"/>
    <cellStyle name="Normal 7 9" xfId="17223" xr:uid="{00000000-0005-0000-0000-000003420000}"/>
    <cellStyle name="Normal 7 9 2" xfId="17224" xr:uid="{00000000-0005-0000-0000-000004420000}"/>
    <cellStyle name="Normal 7 9 2 2" xfId="17225" xr:uid="{00000000-0005-0000-0000-000005420000}"/>
    <cellStyle name="Normal 7 9 2 2 2" xfId="17226" xr:uid="{00000000-0005-0000-0000-000006420000}"/>
    <cellStyle name="Normal 7 9 2 2 2 2" xfId="17227" xr:uid="{00000000-0005-0000-0000-000007420000}"/>
    <cellStyle name="Normal 7 9 2 2 3" xfId="17228" xr:uid="{00000000-0005-0000-0000-000008420000}"/>
    <cellStyle name="Normal 7 9 2 3" xfId="17229" xr:uid="{00000000-0005-0000-0000-000009420000}"/>
    <cellStyle name="Normal 7 9 2 3 2" xfId="17230" xr:uid="{00000000-0005-0000-0000-00000A420000}"/>
    <cellStyle name="Normal 7 9 3" xfId="17231" xr:uid="{00000000-0005-0000-0000-00000B420000}"/>
    <cellStyle name="Normal 7 9 3 2" xfId="17232" xr:uid="{00000000-0005-0000-0000-00000C420000}"/>
    <cellStyle name="Normal 7 9 3 2 2" xfId="17233" xr:uid="{00000000-0005-0000-0000-00000D420000}"/>
    <cellStyle name="Normal 7 9 4" xfId="17234" xr:uid="{00000000-0005-0000-0000-00000E420000}"/>
    <cellStyle name="Normal 7 9 4 2" xfId="17235" xr:uid="{00000000-0005-0000-0000-00000F420000}"/>
    <cellStyle name="Normal 7_BANK RECO" xfId="5347" xr:uid="{00000000-0005-0000-0000-000010420000}"/>
    <cellStyle name="Normal 70" xfId="5348" xr:uid="{00000000-0005-0000-0000-000011420000}"/>
    <cellStyle name="Normal 70 2" xfId="17236" xr:uid="{00000000-0005-0000-0000-000012420000}"/>
    <cellStyle name="Normal 71" xfId="5349" xr:uid="{00000000-0005-0000-0000-000013420000}"/>
    <cellStyle name="Normal 71 2" xfId="17237" xr:uid="{00000000-0005-0000-0000-000014420000}"/>
    <cellStyle name="Normal 72" xfId="5350" xr:uid="{00000000-0005-0000-0000-000015420000}"/>
    <cellStyle name="Normal 72 2" xfId="17238" xr:uid="{00000000-0005-0000-0000-000016420000}"/>
    <cellStyle name="Normal 72 2 2" xfId="17239" xr:uid="{00000000-0005-0000-0000-000017420000}"/>
    <cellStyle name="Normal 72 2 2 2" xfId="17240" xr:uid="{00000000-0005-0000-0000-000018420000}"/>
    <cellStyle name="Normal 72 2 2 2 2" xfId="17241" xr:uid="{00000000-0005-0000-0000-000019420000}"/>
    <cellStyle name="Normal 72 2 2 2 2 2" xfId="17242" xr:uid="{00000000-0005-0000-0000-00001A420000}"/>
    <cellStyle name="Normal 72 2 2 2 2 2 2" xfId="17243" xr:uid="{00000000-0005-0000-0000-00001B420000}"/>
    <cellStyle name="Normal 72 2 2 2 2 3" xfId="17244" xr:uid="{00000000-0005-0000-0000-00001C420000}"/>
    <cellStyle name="Normal 72 2 2 2 3" xfId="17245" xr:uid="{00000000-0005-0000-0000-00001D420000}"/>
    <cellStyle name="Normal 72 2 2 2 3 2" xfId="17246" xr:uid="{00000000-0005-0000-0000-00001E420000}"/>
    <cellStyle name="Normal 72 2 2 2 4" xfId="17247" xr:uid="{00000000-0005-0000-0000-00001F420000}"/>
    <cellStyle name="Normal 72 2 2 3" xfId="17248" xr:uid="{00000000-0005-0000-0000-000020420000}"/>
    <cellStyle name="Normal 72 2 2 3 2" xfId="17249" xr:uid="{00000000-0005-0000-0000-000021420000}"/>
    <cellStyle name="Normal 72 2 2 3 2 2" xfId="17250" xr:uid="{00000000-0005-0000-0000-000022420000}"/>
    <cellStyle name="Normal 72 2 2 3 2 2 2" xfId="17251" xr:uid="{00000000-0005-0000-0000-000023420000}"/>
    <cellStyle name="Normal 72 2 2 3 2 3" xfId="17252" xr:uid="{00000000-0005-0000-0000-000024420000}"/>
    <cellStyle name="Normal 72 2 2 3 3" xfId="17253" xr:uid="{00000000-0005-0000-0000-000025420000}"/>
    <cellStyle name="Normal 72 2 2 3 3 2" xfId="17254" xr:uid="{00000000-0005-0000-0000-000026420000}"/>
    <cellStyle name="Normal 72 2 2 3 4" xfId="17255" xr:uid="{00000000-0005-0000-0000-000027420000}"/>
    <cellStyle name="Normal 72 2 2 4" xfId="17256" xr:uid="{00000000-0005-0000-0000-000028420000}"/>
    <cellStyle name="Normal 72 2 2 4 2" xfId="17257" xr:uid="{00000000-0005-0000-0000-000029420000}"/>
    <cellStyle name="Normal 72 2 2 4 2 2" xfId="17258" xr:uid="{00000000-0005-0000-0000-00002A420000}"/>
    <cellStyle name="Normal 72 2 2 4 3" xfId="17259" xr:uid="{00000000-0005-0000-0000-00002B420000}"/>
    <cellStyle name="Normal 72 2 2 5" xfId="17260" xr:uid="{00000000-0005-0000-0000-00002C420000}"/>
    <cellStyle name="Normal 72 2 2 5 2" xfId="17261" xr:uid="{00000000-0005-0000-0000-00002D420000}"/>
    <cellStyle name="Normal 72 2 2 6" xfId="17262" xr:uid="{00000000-0005-0000-0000-00002E420000}"/>
    <cellStyle name="Normal 72 2 3" xfId="17263" xr:uid="{00000000-0005-0000-0000-00002F420000}"/>
    <cellStyle name="Normal 72 2 3 2" xfId="17264" xr:uid="{00000000-0005-0000-0000-000030420000}"/>
    <cellStyle name="Normal 72 2 3 2 2" xfId="17265" xr:uid="{00000000-0005-0000-0000-000031420000}"/>
    <cellStyle name="Normal 72 2 3 2 2 2" xfId="17266" xr:uid="{00000000-0005-0000-0000-000032420000}"/>
    <cellStyle name="Normal 72 2 3 2 3" xfId="17267" xr:uid="{00000000-0005-0000-0000-000033420000}"/>
    <cellStyle name="Normal 72 2 3 3" xfId="17268" xr:uid="{00000000-0005-0000-0000-000034420000}"/>
    <cellStyle name="Normal 72 2 3 3 2" xfId="17269" xr:uid="{00000000-0005-0000-0000-000035420000}"/>
    <cellStyle name="Normal 72 2 3 4" xfId="17270" xr:uid="{00000000-0005-0000-0000-000036420000}"/>
    <cellStyle name="Normal 72 2 4" xfId="17271" xr:uid="{00000000-0005-0000-0000-000037420000}"/>
    <cellStyle name="Normal 72 2 4 2" xfId="17272" xr:uid="{00000000-0005-0000-0000-000038420000}"/>
    <cellStyle name="Normal 72 2 4 2 2" xfId="17273" xr:uid="{00000000-0005-0000-0000-000039420000}"/>
    <cellStyle name="Normal 72 2 4 2 2 2" xfId="17274" xr:uid="{00000000-0005-0000-0000-00003A420000}"/>
    <cellStyle name="Normal 72 2 4 2 3" xfId="17275" xr:uid="{00000000-0005-0000-0000-00003B420000}"/>
    <cellStyle name="Normal 72 2 4 3" xfId="17276" xr:uid="{00000000-0005-0000-0000-00003C420000}"/>
    <cellStyle name="Normal 72 2 4 3 2" xfId="17277" xr:uid="{00000000-0005-0000-0000-00003D420000}"/>
    <cellStyle name="Normal 72 2 4 4" xfId="17278" xr:uid="{00000000-0005-0000-0000-00003E420000}"/>
    <cellStyle name="Normal 72 2 5" xfId="17279" xr:uid="{00000000-0005-0000-0000-00003F420000}"/>
    <cellStyle name="Normal 72 2 5 2" xfId="17280" xr:uid="{00000000-0005-0000-0000-000040420000}"/>
    <cellStyle name="Normal 72 2 5 2 2" xfId="17281" xr:uid="{00000000-0005-0000-0000-000041420000}"/>
    <cellStyle name="Normal 72 2 5 3" xfId="17282" xr:uid="{00000000-0005-0000-0000-000042420000}"/>
    <cellStyle name="Normal 72 2 6" xfId="17283" xr:uid="{00000000-0005-0000-0000-000043420000}"/>
    <cellStyle name="Normal 72 2 6 2" xfId="17284" xr:uid="{00000000-0005-0000-0000-000044420000}"/>
    <cellStyle name="Normal 727" xfId="19455" xr:uid="{00000000-0005-0000-0000-000045420000}"/>
    <cellStyle name="Normal 729" xfId="19457" xr:uid="{00000000-0005-0000-0000-000046420000}"/>
    <cellStyle name="Normal 73" xfId="5351" xr:uid="{00000000-0005-0000-0000-000047420000}"/>
    <cellStyle name="Normal 73 2" xfId="17285" xr:uid="{00000000-0005-0000-0000-000048420000}"/>
    <cellStyle name="Normal 73 2 2" xfId="17286" xr:uid="{00000000-0005-0000-0000-000049420000}"/>
    <cellStyle name="Normal 73 3" xfId="17287" xr:uid="{00000000-0005-0000-0000-00004A420000}"/>
    <cellStyle name="Normal 735" xfId="19498" xr:uid="{00000000-0005-0000-0000-00004B420000}"/>
    <cellStyle name="Normal 739" xfId="19497" xr:uid="{00000000-0005-0000-0000-00004C420000}"/>
    <cellStyle name="Normal 74" xfId="5352" xr:uid="{00000000-0005-0000-0000-00004D420000}"/>
    <cellStyle name="Normal 74 2" xfId="17288" xr:uid="{00000000-0005-0000-0000-00004E420000}"/>
    <cellStyle name="Normal 75" xfId="5353" xr:uid="{00000000-0005-0000-0000-00004F420000}"/>
    <cellStyle name="Normal 75 2" xfId="17289" xr:uid="{00000000-0005-0000-0000-000050420000}"/>
    <cellStyle name="Normal 75 2 2" xfId="17290" xr:uid="{00000000-0005-0000-0000-000051420000}"/>
    <cellStyle name="Normal 75 3" xfId="17291" xr:uid="{00000000-0005-0000-0000-000052420000}"/>
    <cellStyle name="Normal 76" xfId="5354" xr:uid="{00000000-0005-0000-0000-000053420000}"/>
    <cellStyle name="Normal 76 2" xfId="17292" xr:uid="{00000000-0005-0000-0000-000054420000}"/>
    <cellStyle name="Normal 76 2 2" xfId="17293" xr:uid="{00000000-0005-0000-0000-000055420000}"/>
    <cellStyle name="Normal 76 2 2 2" xfId="17294" xr:uid="{00000000-0005-0000-0000-000056420000}"/>
    <cellStyle name="Normal 76 2 2 2 2" xfId="17295" xr:uid="{00000000-0005-0000-0000-000057420000}"/>
    <cellStyle name="Normal 76 2 2 2 2 2" xfId="17296" xr:uid="{00000000-0005-0000-0000-000058420000}"/>
    <cellStyle name="Normal 76 2 2 2 2 2 2" xfId="17297" xr:uid="{00000000-0005-0000-0000-000059420000}"/>
    <cellStyle name="Normal 76 2 2 2 2 3" xfId="17298" xr:uid="{00000000-0005-0000-0000-00005A420000}"/>
    <cellStyle name="Normal 76 2 2 2 3" xfId="17299" xr:uid="{00000000-0005-0000-0000-00005B420000}"/>
    <cellStyle name="Normal 76 2 2 2 3 2" xfId="17300" xr:uid="{00000000-0005-0000-0000-00005C420000}"/>
    <cellStyle name="Normal 76 2 2 2 4" xfId="17301" xr:uid="{00000000-0005-0000-0000-00005D420000}"/>
    <cellStyle name="Normal 76 2 2 3" xfId="17302" xr:uid="{00000000-0005-0000-0000-00005E420000}"/>
    <cellStyle name="Normal 76 2 2 3 2" xfId="17303" xr:uid="{00000000-0005-0000-0000-00005F420000}"/>
    <cellStyle name="Normal 76 2 2 3 2 2" xfId="17304" xr:uid="{00000000-0005-0000-0000-000060420000}"/>
    <cellStyle name="Normal 76 2 2 3 2 2 2" xfId="17305" xr:uid="{00000000-0005-0000-0000-000061420000}"/>
    <cellStyle name="Normal 76 2 2 3 2 3" xfId="17306" xr:uid="{00000000-0005-0000-0000-000062420000}"/>
    <cellStyle name="Normal 76 2 2 3 3" xfId="17307" xr:uid="{00000000-0005-0000-0000-000063420000}"/>
    <cellStyle name="Normal 76 2 2 3 3 2" xfId="17308" xr:uid="{00000000-0005-0000-0000-000064420000}"/>
    <cellStyle name="Normal 76 2 2 3 4" xfId="17309" xr:uid="{00000000-0005-0000-0000-000065420000}"/>
    <cellStyle name="Normal 76 2 2 4" xfId="17310" xr:uid="{00000000-0005-0000-0000-000066420000}"/>
    <cellStyle name="Normal 76 2 2 4 2" xfId="17311" xr:uid="{00000000-0005-0000-0000-000067420000}"/>
    <cellStyle name="Normal 76 2 2 4 2 2" xfId="17312" xr:uid="{00000000-0005-0000-0000-000068420000}"/>
    <cellStyle name="Normal 76 2 2 4 3" xfId="17313" xr:uid="{00000000-0005-0000-0000-000069420000}"/>
    <cellStyle name="Normal 76 2 2 5" xfId="17314" xr:uid="{00000000-0005-0000-0000-00006A420000}"/>
    <cellStyle name="Normal 76 2 2 5 2" xfId="17315" xr:uid="{00000000-0005-0000-0000-00006B420000}"/>
    <cellStyle name="Normal 76 2 2 6" xfId="17316" xr:uid="{00000000-0005-0000-0000-00006C420000}"/>
    <cellStyle name="Normal 76 2 3" xfId="17317" xr:uid="{00000000-0005-0000-0000-00006D420000}"/>
    <cellStyle name="Normal 76 2 3 2" xfId="17318" xr:uid="{00000000-0005-0000-0000-00006E420000}"/>
    <cellStyle name="Normal 76 2 3 2 2" xfId="17319" xr:uid="{00000000-0005-0000-0000-00006F420000}"/>
    <cellStyle name="Normal 76 2 3 2 2 2" xfId="17320" xr:uid="{00000000-0005-0000-0000-000070420000}"/>
    <cellStyle name="Normal 76 2 3 2 3" xfId="17321" xr:uid="{00000000-0005-0000-0000-000071420000}"/>
    <cellStyle name="Normal 76 2 3 3" xfId="17322" xr:uid="{00000000-0005-0000-0000-000072420000}"/>
    <cellStyle name="Normal 76 2 3 3 2" xfId="17323" xr:uid="{00000000-0005-0000-0000-000073420000}"/>
    <cellStyle name="Normal 76 2 3 4" xfId="17324" xr:uid="{00000000-0005-0000-0000-000074420000}"/>
    <cellStyle name="Normal 76 2 4" xfId="17325" xr:uid="{00000000-0005-0000-0000-000075420000}"/>
    <cellStyle name="Normal 76 2 4 2" xfId="17326" xr:uid="{00000000-0005-0000-0000-000076420000}"/>
    <cellStyle name="Normal 76 2 4 2 2" xfId="17327" xr:uid="{00000000-0005-0000-0000-000077420000}"/>
    <cellStyle name="Normal 76 2 4 2 2 2" xfId="17328" xr:uid="{00000000-0005-0000-0000-000078420000}"/>
    <cellStyle name="Normal 76 2 4 2 3" xfId="17329" xr:uid="{00000000-0005-0000-0000-000079420000}"/>
    <cellStyle name="Normal 76 2 4 3" xfId="17330" xr:uid="{00000000-0005-0000-0000-00007A420000}"/>
    <cellStyle name="Normal 76 2 4 3 2" xfId="17331" xr:uid="{00000000-0005-0000-0000-00007B420000}"/>
    <cellStyle name="Normal 76 2 4 4" xfId="17332" xr:uid="{00000000-0005-0000-0000-00007C420000}"/>
    <cellStyle name="Normal 76 2 5" xfId="17333" xr:uid="{00000000-0005-0000-0000-00007D420000}"/>
    <cellStyle name="Normal 76 2 5 2" xfId="17334" xr:uid="{00000000-0005-0000-0000-00007E420000}"/>
    <cellStyle name="Normal 76 2 5 2 2" xfId="17335" xr:uid="{00000000-0005-0000-0000-00007F420000}"/>
    <cellStyle name="Normal 76 2 5 3" xfId="17336" xr:uid="{00000000-0005-0000-0000-000080420000}"/>
    <cellStyle name="Normal 76 2 6" xfId="17337" xr:uid="{00000000-0005-0000-0000-000081420000}"/>
    <cellStyle name="Normal 76 2 6 2" xfId="17338" xr:uid="{00000000-0005-0000-0000-000082420000}"/>
    <cellStyle name="Normal 76 2 7" xfId="17339" xr:uid="{00000000-0005-0000-0000-000083420000}"/>
    <cellStyle name="Normal 76 3" xfId="17340" xr:uid="{00000000-0005-0000-0000-000084420000}"/>
    <cellStyle name="Normal 769" xfId="19510" xr:uid="{293712C8-78AE-48D9-AC04-9C4C7CC339A1}"/>
    <cellStyle name="Normal 77" xfId="5355" xr:uid="{00000000-0005-0000-0000-000085420000}"/>
    <cellStyle name="Normal 77 2" xfId="17341" xr:uid="{00000000-0005-0000-0000-000086420000}"/>
    <cellStyle name="Normal 78" xfId="5356" xr:uid="{00000000-0005-0000-0000-000087420000}"/>
    <cellStyle name="Normal 78 2" xfId="17342" xr:uid="{00000000-0005-0000-0000-000088420000}"/>
    <cellStyle name="Normal 78 2 2" xfId="17343" xr:uid="{00000000-0005-0000-0000-000089420000}"/>
    <cellStyle name="Normal 78 3" xfId="17344" xr:uid="{00000000-0005-0000-0000-00008A420000}"/>
    <cellStyle name="Normal 79" xfId="5357" xr:uid="{00000000-0005-0000-0000-00008B420000}"/>
    <cellStyle name="Normal 79 2" xfId="17345" xr:uid="{00000000-0005-0000-0000-00008C420000}"/>
    <cellStyle name="Normal 8" xfId="2434" xr:uid="{00000000-0005-0000-0000-00008D420000}"/>
    <cellStyle name="Normal 8 10" xfId="17346" xr:uid="{00000000-0005-0000-0000-00008E420000}"/>
    <cellStyle name="Normal 8 10 2" xfId="17347" xr:uid="{00000000-0005-0000-0000-00008F420000}"/>
    <cellStyle name="Normal 8 10 2 2" xfId="17348" xr:uid="{00000000-0005-0000-0000-000090420000}"/>
    <cellStyle name="Normal 8 10 2 2 2" xfId="17349" xr:uid="{00000000-0005-0000-0000-000091420000}"/>
    <cellStyle name="Normal 8 10 2 3" xfId="17350" xr:uid="{00000000-0005-0000-0000-000092420000}"/>
    <cellStyle name="Normal 8 10 3" xfId="17351" xr:uid="{00000000-0005-0000-0000-000093420000}"/>
    <cellStyle name="Normal 8 10 3 2" xfId="17352" xr:uid="{00000000-0005-0000-0000-000094420000}"/>
    <cellStyle name="Normal 8 10 4" xfId="17353" xr:uid="{00000000-0005-0000-0000-000095420000}"/>
    <cellStyle name="Normal 8 11" xfId="17354" xr:uid="{00000000-0005-0000-0000-000096420000}"/>
    <cellStyle name="Normal 8 11 2" xfId="17355" xr:uid="{00000000-0005-0000-0000-000097420000}"/>
    <cellStyle name="Normal 8 11 2 2" xfId="17356" xr:uid="{00000000-0005-0000-0000-000098420000}"/>
    <cellStyle name="Normal 8 11 2 2 2" xfId="17357" xr:uid="{00000000-0005-0000-0000-000099420000}"/>
    <cellStyle name="Normal 8 11 2 3" xfId="17358" xr:uid="{00000000-0005-0000-0000-00009A420000}"/>
    <cellStyle name="Normal 8 11 3" xfId="17359" xr:uid="{00000000-0005-0000-0000-00009B420000}"/>
    <cellStyle name="Normal 8 11 3 2" xfId="17360" xr:uid="{00000000-0005-0000-0000-00009C420000}"/>
    <cellStyle name="Normal 8 11 4" xfId="17361" xr:uid="{00000000-0005-0000-0000-00009D420000}"/>
    <cellStyle name="Normal 8 12" xfId="17362" xr:uid="{00000000-0005-0000-0000-00009E420000}"/>
    <cellStyle name="Normal 8 12 2" xfId="17363" xr:uid="{00000000-0005-0000-0000-00009F420000}"/>
    <cellStyle name="Normal 8 12 2 2" xfId="17364" xr:uid="{00000000-0005-0000-0000-0000A0420000}"/>
    <cellStyle name="Normal 8 12 3" xfId="17365" xr:uid="{00000000-0005-0000-0000-0000A1420000}"/>
    <cellStyle name="Normal 8 13" xfId="17366" xr:uid="{00000000-0005-0000-0000-0000A2420000}"/>
    <cellStyle name="Normal 8 13 2" xfId="17367" xr:uid="{00000000-0005-0000-0000-0000A3420000}"/>
    <cellStyle name="Normal 8 2" xfId="5358" xr:uid="{00000000-0005-0000-0000-0000A4420000}"/>
    <cellStyle name="Normal 8 2 2" xfId="7461" xr:uid="{00000000-0005-0000-0000-0000A5420000}"/>
    <cellStyle name="Normal 8 2 2 2" xfId="7462" xr:uid="{00000000-0005-0000-0000-0000A6420000}"/>
    <cellStyle name="Normal 8 2 2 2 2" xfId="8102" xr:uid="{00000000-0005-0000-0000-0000A7420000}"/>
    <cellStyle name="Normal 8 2 2 2 2 2" xfId="8103" xr:uid="{00000000-0005-0000-0000-0000A8420000}"/>
    <cellStyle name="Normal 8 2 2 2 2 2 2" xfId="17368" xr:uid="{00000000-0005-0000-0000-0000A9420000}"/>
    <cellStyle name="Normal 8 2 2 2 2 2 2 2" xfId="17369" xr:uid="{00000000-0005-0000-0000-0000AA420000}"/>
    <cellStyle name="Normal 8 2 2 2 2 2 3" xfId="17370" xr:uid="{00000000-0005-0000-0000-0000AB420000}"/>
    <cellStyle name="Normal 8 2 2 2 2 3" xfId="17371" xr:uid="{00000000-0005-0000-0000-0000AC420000}"/>
    <cellStyle name="Normal 8 2 2 2 2 3 2" xfId="17372" xr:uid="{00000000-0005-0000-0000-0000AD420000}"/>
    <cellStyle name="Normal 8 2 2 2 2 4" xfId="17373" xr:uid="{00000000-0005-0000-0000-0000AE420000}"/>
    <cellStyle name="Normal 8 2 2 2 3" xfId="17374" xr:uid="{00000000-0005-0000-0000-0000AF420000}"/>
    <cellStyle name="Normal 8 2 2 2 3 2" xfId="17375" xr:uid="{00000000-0005-0000-0000-0000B0420000}"/>
    <cellStyle name="Normal 8 2 2 2 3 2 2" xfId="17376" xr:uid="{00000000-0005-0000-0000-0000B1420000}"/>
    <cellStyle name="Normal 8 2 2 2 3 2 2 2" xfId="17377" xr:uid="{00000000-0005-0000-0000-0000B2420000}"/>
    <cellStyle name="Normal 8 2 2 2 3 2 3" xfId="17378" xr:uid="{00000000-0005-0000-0000-0000B3420000}"/>
    <cellStyle name="Normal 8 2 2 2 3 3" xfId="17379" xr:uid="{00000000-0005-0000-0000-0000B4420000}"/>
    <cellStyle name="Normal 8 2 2 2 3 3 2" xfId="17380" xr:uid="{00000000-0005-0000-0000-0000B5420000}"/>
    <cellStyle name="Normal 8 2 2 2 3 4" xfId="17381" xr:uid="{00000000-0005-0000-0000-0000B6420000}"/>
    <cellStyle name="Normal 8 2 2 2 4" xfId="17382" xr:uid="{00000000-0005-0000-0000-0000B7420000}"/>
    <cellStyle name="Normal 8 2 2 2 4 2" xfId="17383" xr:uid="{00000000-0005-0000-0000-0000B8420000}"/>
    <cellStyle name="Normal 8 2 2 2 4 2 2" xfId="17384" xr:uid="{00000000-0005-0000-0000-0000B9420000}"/>
    <cellStyle name="Normal 8 2 2 2 4 3" xfId="17385" xr:uid="{00000000-0005-0000-0000-0000BA420000}"/>
    <cellStyle name="Normal 8 2 2 2 5" xfId="17386" xr:uid="{00000000-0005-0000-0000-0000BB420000}"/>
    <cellStyle name="Normal 8 2 2 2 5 2" xfId="17387" xr:uid="{00000000-0005-0000-0000-0000BC420000}"/>
    <cellStyle name="Normal 8 2 2 3" xfId="7463" xr:uid="{00000000-0005-0000-0000-0000BD420000}"/>
    <cellStyle name="Normal 8 2 2 3 2" xfId="17388" xr:uid="{00000000-0005-0000-0000-0000BE420000}"/>
    <cellStyle name="Normal 8 2 2 3 2 2" xfId="17389" xr:uid="{00000000-0005-0000-0000-0000BF420000}"/>
    <cellStyle name="Normal 8 2 2 3 2 2 2" xfId="17390" xr:uid="{00000000-0005-0000-0000-0000C0420000}"/>
    <cellStyle name="Normal 8 2 2 3 2 3" xfId="17391" xr:uid="{00000000-0005-0000-0000-0000C1420000}"/>
    <cellStyle name="Normal 8 2 2 3 3" xfId="17392" xr:uid="{00000000-0005-0000-0000-0000C2420000}"/>
    <cellStyle name="Normal 8 2 2 3 3 2" xfId="17393" xr:uid="{00000000-0005-0000-0000-0000C3420000}"/>
    <cellStyle name="Normal 8 2 2 4" xfId="7464" xr:uid="{00000000-0005-0000-0000-0000C4420000}"/>
    <cellStyle name="Normal 8 2 2 4 2" xfId="17394" xr:uid="{00000000-0005-0000-0000-0000C5420000}"/>
    <cellStyle name="Normal 8 2 2 4 2 2" xfId="17395" xr:uid="{00000000-0005-0000-0000-0000C6420000}"/>
    <cellStyle name="Normal 8 2 2 4 2 2 2" xfId="17396" xr:uid="{00000000-0005-0000-0000-0000C7420000}"/>
    <cellStyle name="Normal 8 2 2 4 2 3" xfId="17397" xr:uid="{00000000-0005-0000-0000-0000C8420000}"/>
    <cellStyle name="Normal 8 2 2 4 3" xfId="17398" xr:uid="{00000000-0005-0000-0000-0000C9420000}"/>
    <cellStyle name="Normal 8 2 2 4 3 2" xfId="17399" xr:uid="{00000000-0005-0000-0000-0000CA420000}"/>
    <cellStyle name="Normal 8 2 2 5" xfId="8104" xr:uid="{00000000-0005-0000-0000-0000CB420000}"/>
    <cellStyle name="Normal 8 2 2 5 2" xfId="17400" xr:uid="{00000000-0005-0000-0000-0000CC420000}"/>
    <cellStyle name="Normal 8 2 2 5 2 2" xfId="17401" xr:uid="{00000000-0005-0000-0000-0000CD420000}"/>
    <cellStyle name="Normal 8 2 2 5 3" xfId="17402" xr:uid="{00000000-0005-0000-0000-0000CE420000}"/>
    <cellStyle name="Normal 8 2 2 6" xfId="17403" xr:uid="{00000000-0005-0000-0000-0000CF420000}"/>
    <cellStyle name="Normal 8 2 2 6 2" xfId="17404" xr:uid="{00000000-0005-0000-0000-0000D0420000}"/>
    <cellStyle name="Normal 8 2 3" xfId="7465" xr:uid="{00000000-0005-0000-0000-0000D1420000}"/>
    <cellStyle name="Normal 8 2 3 2" xfId="17405" xr:uid="{00000000-0005-0000-0000-0000D2420000}"/>
    <cellStyle name="Normal 8 2 3 2 2" xfId="17406" xr:uid="{00000000-0005-0000-0000-0000D3420000}"/>
    <cellStyle name="Normal 8 2 3 2 2 2" xfId="17407" xr:uid="{00000000-0005-0000-0000-0000D4420000}"/>
    <cellStyle name="Normal 8 2 3 2 2 2 2" xfId="17408" xr:uid="{00000000-0005-0000-0000-0000D5420000}"/>
    <cellStyle name="Normal 8 2 3 2 2 2 2 2" xfId="17409" xr:uid="{00000000-0005-0000-0000-0000D6420000}"/>
    <cellStyle name="Normal 8 2 3 2 2 2 3" xfId="17410" xr:uid="{00000000-0005-0000-0000-0000D7420000}"/>
    <cellStyle name="Normal 8 2 3 2 2 3" xfId="17411" xr:uid="{00000000-0005-0000-0000-0000D8420000}"/>
    <cellStyle name="Normal 8 2 3 2 2 3 2" xfId="17412" xr:uid="{00000000-0005-0000-0000-0000D9420000}"/>
    <cellStyle name="Normal 8 2 3 2 2 4" xfId="17413" xr:uid="{00000000-0005-0000-0000-0000DA420000}"/>
    <cellStyle name="Normal 8 2 3 2 3" xfId="17414" xr:uid="{00000000-0005-0000-0000-0000DB420000}"/>
    <cellStyle name="Normal 8 2 3 2 3 2" xfId="17415" xr:uid="{00000000-0005-0000-0000-0000DC420000}"/>
    <cellStyle name="Normal 8 2 3 2 3 2 2" xfId="17416" xr:uid="{00000000-0005-0000-0000-0000DD420000}"/>
    <cellStyle name="Normal 8 2 3 2 3 2 2 2" xfId="17417" xr:uid="{00000000-0005-0000-0000-0000DE420000}"/>
    <cellStyle name="Normal 8 2 3 2 3 2 3" xfId="17418" xr:uid="{00000000-0005-0000-0000-0000DF420000}"/>
    <cellStyle name="Normal 8 2 3 2 3 3" xfId="17419" xr:uid="{00000000-0005-0000-0000-0000E0420000}"/>
    <cellStyle name="Normal 8 2 3 2 3 3 2" xfId="17420" xr:uid="{00000000-0005-0000-0000-0000E1420000}"/>
    <cellStyle name="Normal 8 2 3 2 3 4" xfId="17421" xr:uid="{00000000-0005-0000-0000-0000E2420000}"/>
    <cellStyle name="Normal 8 2 3 2 4" xfId="17422" xr:uid="{00000000-0005-0000-0000-0000E3420000}"/>
    <cellStyle name="Normal 8 2 3 2 4 2" xfId="17423" xr:uid="{00000000-0005-0000-0000-0000E4420000}"/>
    <cellStyle name="Normal 8 2 3 2 4 2 2" xfId="17424" xr:uid="{00000000-0005-0000-0000-0000E5420000}"/>
    <cellStyle name="Normal 8 2 3 2 4 3" xfId="17425" xr:uid="{00000000-0005-0000-0000-0000E6420000}"/>
    <cellStyle name="Normal 8 2 3 2 5" xfId="17426" xr:uid="{00000000-0005-0000-0000-0000E7420000}"/>
    <cellStyle name="Normal 8 2 3 2 5 2" xfId="17427" xr:uid="{00000000-0005-0000-0000-0000E8420000}"/>
    <cellStyle name="Normal 8 2 3 2 6" xfId="17428" xr:uid="{00000000-0005-0000-0000-0000E9420000}"/>
    <cellStyle name="Normal 8 2 3 3" xfId="17429" xr:uid="{00000000-0005-0000-0000-0000EA420000}"/>
    <cellStyle name="Normal 8 2 3 3 2" xfId="17430" xr:uid="{00000000-0005-0000-0000-0000EB420000}"/>
    <cellStyle name="Normal 8 2 3 3 2 2" xfId="17431" xr:uid="{00000000-0005-0000-0000-0000EC420000}"/>
    <cellStyle name="Normal 8 2 3 3 2 2 2" xfId="17432" xr:uid="{00000000-0005-0000-0000-0000ED420000}"/>
    <cellStyle name="Normal 8 2 3 3 2 3" xfId="17433" xr:uid="{00000000-0005-0000-0000-0000EE420000}"/>
    <cellStyle name="Normal 8 2 3 3 3" xfId="17434" xr:uid="{00000000-0005-0000-0000-0000EF420000}"/>
    <cellStyle name="Normal 8 2 3 3 3 2" xfId="17435" xr:uid="{00000000-0005-0000-0000-0000F0420000}"/>
    <cellStyle name="Normal 8 2 3 3 4" xfId="17436" xr:uid="{00000000-0005-0000-0000-0000F1420000}"/>
    <cellStyle name="Normal 8 2 3 4" xfId="17437" xr:uid="{00000000-0005-0000-0000-0000F2420000}"/>
    <cellStyle name="Normal 8 2 3 4 2" xfId="17438" xr:uid="{00000000-0005-0000-0000-0000F3420000}"/>
    <cellStyle name="Normal 8 2 3 4 2 2" xfId="17439" xr:uid="{00000000-0005-0000-0000-0000F4420000}"/>
    <cellStyle name="Normal 8 2 3 4 2 2 2" xfId="17440" xr:uid="{00000000-0005-0000-0000-0000F5420000}"/>
    <cellStyle name="Normal 8 2 3 4 2 3" xfId="17441" xr:uid="{00000000-0005-0000-0000-0000F6420000}"/>
    <cellStyle name="Normal 8 2 3 4 3" xfId="17442" xr:uid="{00000000-0005-0000-0000-0000F7420000}"/>
    <cellStyle name="Normal 8 2 3 4 3 2" xfId="17443" xr:uid="{00000000-0005-0000-0000-0000F8420000}"/>
    <cellStyle name="Normal 8 2 3 4 4" xfId="17444" xr:uid="{00000000-0005-0000-0000-0000F9420000}"/>
    <cellStyle name="Normal 8 2 3 5" xfId="17445" xr:uid="{00000000-0005-0000-0000-0000FA420000}"/>
    <cellStyle name="Normal 8 2 3 5 2" xfId="17446" xr:uid="{00000000-0005-0000-0000-0000FB420000}"/>
    <cellStyle name="Normal 8 2 3 5 2 2" xfId="17447" xr:uid="{00000000-0005-0000-0000-0000FC420000}"/>
    <cellStyle name="Normal 8 2 3 5 3" xfId="17448" xr:uid="{00000000-0005-0000-0000-0000FD420000}"/>
    <cellStyle name="Normal 8 2 3 6" xfId="17449" xr:uid="{00000000-0005-0000-0000-0000FE420000}"/>
    <cellStyle name="Normal 8 2 3 6 2" xfId="17450" xr:uid="{00000000-0005-0000-0000-0000FF420000}"/>
    <cellStyle name="Normal 8 2 4" xfId="7466" xr:uid="{00000000-0005-0000-0000-000000430000}"/>
    <cellStyle name="Normal 8 2 4 2" xfId="17451" xr:uid="{00000000-0005-0000-0000-000001430000}"/>
    <cellStyle name="Normal 8 2 4 2 2" xfId="17452" xr:uid="{00000000-0005-0000-0000-000002430000}"/>
    <cellStyle name="Normal 8 2 4 2 2 2" xfId="17453" xr:uid="{00000000-0005-0000-0000-000003430000}"/>
    <cellStyle name="Normal 8 2 4 2 2 2 2" xfId="17454" xr:uid="{00000000-0005-0000-0000-000004430000}"/>
    <cellStyle name="Normal 8 2 4 2 2 3" xfId="17455" xr:uid="{00000000-0005-0000-0000-000005430000}"/>
    <cellStyle name="Normal 8 2 4 2 3" xfId="17456" xr:uid="{00000000-0005-0000-0000-000006430000}"/>
    <cellStyle name="Normal 8 2 4 2 3 2" xfId="17457" xr:uid="{00000000-0005-0000-0000-000007430000}"/>
    <cellStyle name="Normal 8 2 4 2 4" xfId="17458" xr:uid="{00000000-0005-0000-0000-000008430000}"/>
    <cellStyle name="Normal 8 2 4 3" xfId="17459" xr:uid="{00000000-0005-0000-0000-000009430000}"/>
    <cellStyle name="Normal 8 2 4 3 2" xfId="17460" xr:uid="{00000000-0005-0000-0000-00000A430000}"/>
    <cellStyle name="Normal 8 2 4 3 2 2" xfId="17461" xr:uid="{00000000-0005-0000-0000-00000B430000}"/>
    <cellStyle name="Normal 8 2 4 3 2 2 2" xfId="17462" xr:uid="{00000000-0005-0000-0000-00000C430000}"/>
    <cellStyle name="Normal 8 2 4 3 2 3" xfId="17463" xr:uid="{00000000-0005-0000-0000-00000D430000}"/>
    <cellStyle name="Normal 8 2 4 3 3" xfId="17464" xr:uid="{00000000-0005-0000-0000-00000E430000}"/>
    <cellStyle name="Normal 8 2 4 3 3 2" xfId="17465" xr:uid="{00000000-0005-0000-0000-00000F430000}"/>
    <cellStyle name="Normal 8 2 4 3 4" xfId="17466" xr:uid="{00000000-0005-0000-0000-000010430000}"/>
    <cellStyle name="Normal 8 2 4 4" xfId="17467" xr:uid="{00000000-0005-0000-0000-000011430000}"/>
    <cellStyle name="Normal 8 2 4 4 2" xfId="17468" xr:uid="{00000000-0005-0000-0000-000012430000}"/>
    <cellStyle name="Normal 8 2 4 4 2 2" xfId="17469" xr:uid="{00000000-0005-0000-0000-000013430000}"/>
    <cellStyle name="Normal 8 2 4 4 3" xfId="17470" xr:uid="{00000000-0005-0000-0000-000014430000}"/>
    <cellStyle name="Normal 8 2 4 5" xfId="17471" xr:uid="{00000000-0005-0000-0000-000015430000}"/>
    <cellStyle name="Normal 8 2 4 5 2" xfId="17472" xr:uid="{00000000-0005-0000-0000-000016430000}"/>
    <cellStyle name="Normal 8 2 5" xfId="8105" xr:uid="{00000000-0005-0000-0000-000017430000}"/>
    <cellStyle name="Normal 8 2 5 2" xfId="17473" xr:uid="{00000000-0005-0000-0000-000018430000}"/>
    <cellStyle name="Normal 8 2 5 2 2" xfId="17474" xr:uid="{00000000-0005-0000-0000-000019430000}"/>
    <cellStyle name="Normal 8 2 5 2 2 2" xfId="17475" xr:uid="{00000000-0005-0000-0000-00001A430000}"/>
    <cellStyle name="Normal 8 2 5 2 3" xfId="17476" xr:uid="{00000000-0005-0000-0000-00001B430000}"/>
    <cellStyle name="Normal 8 2 5 3" xfId="17477" xr:uid="{00000000-0005-0000-0000-00001C430000}"/>
    <cellStyle name="Normal 8 2 5 3 2" xfId="17478" xr:uid="{00000000-0005-0000-0000-00001D430000}"/>
    <cellStyle name="Normal 8 2 5 4" xfId="17479" xr:uid="{00000000-0005-0000-0000-00001E430000}"/>
    <cellStyle name="Normal 8 2 6" xfId="17480" xr:uid="{00000000-0005-0000-0000-00001F430000}"/>
    <cellStyle name="Normal 8 2 6 2" xfId="17481" xr:uid="{00000000-0005-0000-0000-000020430000}"/>
    <cellStyle name="Normal 8 2 6 2 2" xfId="17482" xr:uid="{00000000-0005-0000-0000-000021430000}"/>
    <cellStyle name="Normal 8 2 6 2 2 2" xfId="17483" xr:uid="{00000000-0005-0000-0000-000022430000}"/>
    <cellStyle name="Normal 8 2 6 2 3" xfId="17484" xr:uid="{00000000-0005-0000-0000-000023430000}"/>
    <cellStyle name="Normal 8 2 6 3" xfId="17485" xr:uid="{00000000-0005-0000-0000-000024430000}"/>
    <cellStyle name="Normal 8 2 6 3 2" xfId="17486" xr:uid="{00000000-0005-0000-0000-000025430000}"/>
    <cellStyle name="Normal 8 2 6 4" xfId="17487" xr:uid="{00000000-0005-0000-0000-000026430000}"/>
    <cellStyle name="Normal 8 2 7" xfId="17488" xr:uid="{00000000-0005-0000-0000-000027430000}"/>
    <cellStyle name="Normal 8 2 7 2" xfId="17489" xr:uid="{00000000-0005-0000-0000-000028430000}"/>
    <cellStyle name="Normal 8 2 7 2 2" xfId="17490" xr:uid="{00000000-0005-0000-0000-000029430000}"/>
    <cellStyle name="Normal 8 2 7 3" xfId="17491" xr:uid="{00000000-0005-0000-0000-00002A430000}"/>
    <cellStyle name="Normal 8 2 8" xfId="17492" xr:uid="{00000000-0005-0000-0000-00002B430000}"/>
    <cellStyle name="Normal 8 2 8 2" xfId="17493" xr:uid="{00000000-0005-0000-0000-00002C430000}"/>
    <cellStyle name="Normal 8 3" xfId="5359" xr:uid="{00000000-0005-0000-0000-00002D430000}"/>
    <cellStyle name="Normal 8 3 2" xfId="17494" xr:uid="{00000000-0005-0000-0000-00002E430000}"/>
    <cellStyle name="Normal 8 3 2 2" xfId="17495" xr:uid="{00000000-0005-0000-0000-00002F430000}"/>
    <cellStyle name="Normal 8 3 2 2 2" xfId="17496" xr:uid="{00000000-0005-0000-0000-000030430000}"/>
    <cellStyle name="Normal 8 3 2 2 2 2" xfId="17497" xr:uid="{00000000-0005-0000-0000-000031430000}"/>
    <cellStyle name="Normal 8 3 2 2 2 2 2" xfId="17498" xr:uid="{00000000-0005-0000-0000-000032430000}"/>
    <cellStyle name="Normal 8 3 2 2 2 2 2 2" xfId="17499" xr:uid="{00000000-0005-0000-0000-000033430000}"/>
    <cellStyle name="Normal 8 3 2 2 2 2 3" xfId="17500" xr:uid="{00000000-0005-0000-0000-000034430000}"/>
    <cellStyle name="Normal 8 3 2 2 2 3" xfId="17501" xr:uid="{00000000-0005-0000-0000-000035430000}"/>
    <cellStyle name="Normal 8 3 2 2 2 3 2" xfId="17502" xr:uid="{00000000-0005-0000-0000-000036430000}"/>
    <cellStyle name="Normal 8 3 2 2 2 4" xfId="17503" xr:uid="{00000000-0005-0000-0000-000037430000}"/>
    <cellStyle name="Normal 8 3 2 2 3" xfId="17504" xr:uid="{00000000-0005-0000-0000-000038430000}"/>
    <cellStyle name="Normal 8 3 2 2 3 2" xfId="17505" xr:uid="{00000000-0005-0000-0000-000039430000}"/>
    <cellStyle name="Normal 8 3 2 2 3 2 2" xfId="17506" xr:uid="{00000000-0005-0000-0000-00003A430000}"/>
    <cellStyle name="Normal 8 3 2 2 3 2 2 2" xfId="17507" xr:uid="{00000000-0005-0000-0000-00003B430000}"/>
    <cellStyle name="Normal 8 3 2 2 3 2 3" xfId="17508" xr:uid="{00000000-0005-0000-0000-00003C430000}"/>
    <cellStyle name="Normal 8 3 2 2 3 3" xfId="17509" xr:uid="{00000000-0005-0000-0000-00003D430000}"/>
    <cellStyle name="Normal 8 3 2 2 3 3 2" xfId="17510" xr:uid="{00000000-0005-0000-0000-00003E430000}"/>
    <cellStyle name="Normal 8 3 2 2 3 4" xfId="17511" xr:uid="{00000000-0005-0000-0000-00003F430000}"/>
    <cellStyle name="Normal 8 3 2 2 4" xfId="17512" xr:uid="{00000000-0005-0000-0000-000040430000}"/>
    <cellStyle name="Normal 8 3 2 2 4 2" xfId="17513" xr:uid="{00000000-0005-0000-0000-000041430000}"/>
    <cellStyle name="Normal 8 3 2 2 4 2 2" xfId="17514" xr:uid="{00000000-0005-0000-0000-000042430000}"/>
    <cellStyle name="Normal 8 3 2 2 4 3" xfId="17515" xr:uid="{00000000-0005-0000-0000-000043430000}"/>
    <cellStyle name="Normal 8 3 2 2 5" xfId="17516" xr:uid="{00000000-0005-0000-0000-000044430000}"/>
    <cellStyle name="Normal 8 3 2 2 5 2" xfId="17517" xr:uid="{00000000-0005-0000-0000-000045430000}"/>
    <cellStyle name="Normal 8 3 2 2 6" xfId="17518" xr:uid="{00000000-0005-0000-0000-000046430000}"/>
    <cellStyle name="Normal 8 3 2 3" xfId="17519" xr:uid="{00000000-0005-0000-0000-000047430000}"/>
    <cellStyle name="Normal 8 3 2 3 2" xfId="17520" xr:uid="{00000000-0005-0000-0000-000048430000}"/>
    <cellStyle name="Normal 8 3 2 3 2 2" xfId="17521" xr:uid="{00000000-0005-0000-0000-000049430000}"/>
    <cellStyle name="Normal 8 3 2 3 2 2 2" xfId="17522" xr:uid="{00000000-0005-0000-0000-00004A430000}"/>
    <cellStyle name="Normal 8 3 2 3 2 3" xfId="17523" xr:uid="{00000000-0005-0000-0000-00004B430000}"/>
    <cellStyle name="Normal 8 3 2 3 3" xfId="17524" xr:uid="{00000000-0005-0000-0000-00004C430000}"/>
    <cellStyle name="Normal 8 3 2 3 3 2" xfId="17525" xr:uid="{00000000-0005-0000-0000-00004D430000}"/>
    <cellStyle name="Normal 8 3 2 3 4" xfId="17526" xr:uid="{00000000-0005-0000-0000-00004E430000}"/>
    <cellStyle name="Normal 8 3 2 4" xfId="17527" xr:uid="{00000000-0005-0000-0000-00004F430000}"/>
    <cellStyle name="Normal 8 3 2 4 2" xfId="17528" xr:uid="{00000000-0005-0000-0000-000050430000}"/>
    <cellStyle name="Normal 8 3 2 4 2 2" xfId="17529" xr:uid="{00000000-0005-0000-0000-000051430000}"/>
    <cellStyle name="Normal 8 3 2 4 2 2 2" xfId="17530" xr:uid="{00000000-0005-0000-0000-000052430000}"/>
    <cellStyle name="Normal 8 3 2 4 2 3" xfId="17531" xr:uid="{00000000-0005-0000-0000-000053430000}"/>
    <cellStyle name="Normal 8 3 2 4 3" xfId="17532" xr:uid="{00000000-0005-0000-0000-000054430000}"/>
    <cellStyle name="Normal 8 3 2 4 3 2" xfId="17533" xr:uid="{00000000-0005-0000-0000-000055430000}"/>
    <cellStyle name="Normal 8 3 2 4 4" xfId="17534" xr:uid="{00000000-0005-0000-0000-000056430000}"/>
    <cellStyle name="Normal 8 3 2 5" xfId="17535" xr:uid="{00000000-0005-0000-0000-000057430000}"/>
    <cellStyle name="Normal 8 3 2 5 2" xfId="17536" xr:uid="{00000000-0005-0000-0000-000058430000}"/>
    <cellStyle name="Normal 8 3 2 5 2 2" xfId="17537" xr:uid="{00000000-0005-0000-0000-000059430000}"/>
    <cellStyle name="Normal 8 3 2 5 3" xfId="17538" xr:uid="{00000000-0005-0000-0000-00005A430000}"/>
    <cellStyle name="Normal 8 3 2 6" xfId="17539" xr:uid="{00000000-0005-0000-0000-00005B430000}"/>
    <cellStyle name="Normal 8 3 2 6 2" xfId="17540" xr:uid="{00000000-0005-0000-0000-00005C430000}"/>
    <cellStyle name="Normal 8 3 3" xfId="17541" xr:uid="{00000000-0005-0000-0000-00005D430000}"/>
    <cellStyle name="Normal 8 3 3 2" xfId="17542" xr:uid="{00000000-0005-0000-0000-00005E430000}"/>
    <cellStyle name="Normal 8 3 3 2 2" xfId="17543" xr:uid="{00000000-0005-0000-0000-00005F430000}"/>
    <cellStyle name="Normal 8 3 3 2 2 2" xfId="17544" xr:uid="{00000000-0005-0000-0000-000060430000}"/>
    <cellStyle name="Normal 8 3 3 2 2 2 2" xfId="17545" xr:uid="{00000000-0005-0000-0000-000061430000}"/>
    <cellStyle name="Normal 8 3 3 2 2 3" xfId="17546" xr:uid="{00000000-0005-0000-0000-000062430000}"/>
    <cellStyle name="Normal 8 3 3 2 3" xfId="17547" xr:uid="{00000000-0005-0000-0000-000063430000}"/>
    <cellStyle name="Normal 8 3 3 2 3 2" xfId="17548" xr:uid="{00000000-0005-0000-0000-000064430000}"/>
    <cellStyle name="Normal 8 3 3 2 4" xfId="17549" xr:uid="{00000000-0005-0000-0000-000065430000}"/>
    <cellStyle name="Normal 8 3 3 3" xfId="17550" xr:uid="{00000000-0005-0000-0000-000066430000}"/>
    <cellStyle name="Normal 8 3 3 3 2" xfId="17551" xr:uid="{00000000-0005-0000-0000-000067430000}"/>
    <cellStyle name="Normal 8 3 3 3 2 2" xfId="17552" xr:uid="{00000000-0005-0000-0000-000068430000}"/>
    <cellStyle name="Normal 8 3 3 3 2 2 2" xfId="17553" xr:uid="{00000000-0005-0000-0000-000069430000}"/>
    <cellStyle name="Normal 8 3 3 3 2 3" xfId="17554" xr:uid="{00000000-0005-0000-0000-00006A430000}"/>
    <cellStyle name="Normal 8 3 3 3 3" xfId="17555" xr:uid="{00000000-0005-0000-0000-00006B430000}"/>
    <cellStyle name="Normal 8 3 3 3 3 2" xfId="17556" xr:uid="{00000000-0005-0000-0000-00006C430000}"/>
    <cellStyle name="Normal 8 3 3 3 4" xfId="17557" xr:uid="{00000000-0005-0000-0000-00006D430000}"/>
    <cellStyle name="Normal 8 3 3 4" xfId="17558" xr:uid="{00000000-0005-0000-0000-00006E430000}"/>
    <cellStyle name="Normal 8 3 3 4 2" xfId="17559" xr:uid="{00000000-0005-0000-0000-00006F430000}"/>
    <cellStyle name="Normal 8 3 3 4 2 2" xfId="17560" xr:uid="{00000000-0005-0000-0000-000070430000}"/>
    <cellStyle name="Normal 8 3 3 4 3" xfId="17561" xr:uid="{00000000-0005-0000-0000-000071430000}"/>
    <cellStyle name="Normal 8 3 3 5" xfId="17562" xr:uid="{00000000-0005-0000-0000-000072430000}"/>
    <cellStyle name="Normal 8 3 3 5 2" xfId="17563" xr:uid="{00000000-0005-0000-0000-000073430000}"/>
    <cellStyle name="Normal 8 3 4" xfId="17564" xr:uid="{00000000-0005-0000-0000-000074430000}"/>
    <cellStyle name="Normal 8 3 4 2" xfId="17565" xr:uid="{00000000-0005-0000-0000-000075430000}"/>
    <cellStyle name="Normal 8 3 4 2 2" xfId="17566" xr:uid="{00000000-0005-0000-0000-000076430000}"/>
    <cellStyle name="Normal 8 3 4 2 2 2" xfId="17567" xr:uid="{00000000-0005-0000-0000-000077430000}"/>
    <cellStyle name="Normal 8 3 4 2 3" xfId="17568" xr:uid="{00000000-0005-0000-0000-000078430000}"/>
    <cellStyle name="Normal 8 3 4 3" xfId="17569" xr:uid="{00000000-0005-0000-0000-000079430000}"/>
    <cellStyle name="Normal 8 3 4 3 2" xfId="17570" xr:uid="{00000000-0005-0000-0000-00007A430000}"/>
    <cellStyle name="Normal 8 3 4 4" xfId="17571" xr:uid="{00000000-0005-0000-0000-00007B430000}"/>
    <cellStyle name="Normal 8 3 5" xfId="17572" xr:uid="{00000000-0005-0000-0000-00007C430000}"/>
    <cellStyle name="Normal 8 3 5 2" xfId="17573" xr:uid="{00000000-0005-0000-0000-00007D430000}"/>
    <cellStyle name="Normal 8 3 5 2 2" xfId="17574" xr:uid="{00000000-0005-0000-0000-00007E430000}"/>
    <cellStyle name="Normal 8 3 5 2 2 2" xfId="17575" xr:uid="{00000000-0005-0000-0000-00007F430000}"/>
    <cellStyle name="Normal 8 3 5 2 3" xfId="17576" xr:uid="{00000000-0005-0000-0000-000080430000}"/>
    <cellStyle name="Normal 8 3 5 3" xfId="17577" xr:uid="{00000000-0005-0000-0000-000081430000}"/>
    <cellStyle name="Normal 8 3 5 3 2" xfId="17578" xr:uid="{00000000-0005-0000-0000-000082430000}"/>
    <cellStyle name="Normal 8 3 5 4" xfId="17579" xr:uid="{00000000-0005-0000-0000-000083430000}"/>
    <cellStyle name="Normal 8 3 6" xfId="17580" xr:uid="{00000000-0005-0000-0000-000084430000}"/>
    <cellStyle name="Normal 8 3 6 2" xfId="17581" xr:uid="{00000000-0005-0000-0000-000085430000}"/>
    <cellStyle name="Normal 8 3 6 2 2" xfId="17582" xr:uid="{00000000-0005-0000-0000-000086430000}"/>
    <cellStyle name="Normal 8 3 6 3" xfId="17583" xr:uid="{00000000-0005-0000-0000-000087430000}"/>
    <cellStyle name="Normal 8 3 7" xfId="17584" xr:uid="{00000000-0005-0000-0000-000088430000}"/>
    <cellStyle name="Normal 8 3 7 2" xfId="17585" xr:uid="{00000000-0005-0000-0000-000089430000}"/>
    <cellStyle name="Normal 8 4" xfId="7467" xr:uid="{00000000-0005-0000-0000-00008A430000}"/>
    <cellStyle name="Normal 8 4 2" xfId="17586" xr:uid="{00000000-0005-0000-0000-00008B430000}"/>
    <cellStyle name="Normal 8 4 2 2" xfId="17587" xr:uid="{00000000-0005-0000-0000-00008C430000}"/>
    <cellStyle name="Normal 8 4 2 2 2" xfId="17588" xr:uid="{00000000-0005-0000-0000-00008D430000}"/>
    <cellStyle name="Normal 8 4 2 2 2 2" xfId="17589" xr:uid="{00000000-0005-0000-0000-00008E430000}"/>
    <cellStyle name="Normal 8 4 2 2 2 2 2" xfId="17590" xr:uid="{00000000-0005-0000-0000-00008F430000}"/>
    <cellStyle name="Normal 8 4 2 2 2 2 2 2" xfId="17591" xr:uid="{00000000-0005-0000-0000-000090430000}"/>
    <cellStyle name="Normal 8 4 2 2 2 2 3" xfId="17592" xr:uid="{00000000-0005-0000-0000-000091430000}"/>
    <cellStyle name="Normal 8 4 2 2 2 3" xfId="17593" xr:uid="{00000000-0005-0000-0000-000092430000}"/>
    <cellStyle name="Normal 8 4 2 2 2 3 2" xfId="17594" xr:uid="{00000000-0005-0000-0000-000093430000}"/>
    <cellStyle name="Normal 8 4 2 2 2 4" xfId="17595" xr:uid="{00000000-0005-0000-0000-000094430000}"/>
    <cellStyle name="Normal 8 4 2 2 3" xfId="17596" xr:uid="{00000000-0005-0000-0000-000095430000}"/>
    <cellStyle name="Normal 8 4 2 2 3 2" xfId="17597" xr:uid="{00000000-0005-0000-0000-000096430000}"/>
    <cellStyle name="Normal 8 4 2 2 3 2 2" xfId="17598" xr:uid="{00000000-0005-0000-0000-000097430000}"/>
    <cellStyle name="Normal 8 4 2 2 3 2 2 2" xfId="17599" xr:uid="{00000000-0005-0000-0000-000098430000}"/>
    <cellStyle name="Normal 8 4 2 2 3 2 3" xfId="17600" xr:uid="{00000000-0005-0000-0000-000099430000}"/>
    <cellStyle name="Normal 8 4 2 2 3 3" xfId="17601" xr:uid="{00000000-0005-0000-0000-00009A430000}"/>
    <cellStyle name="Normal 8 4 2 2 3 3 2" xfId="17602" xr:uid="{00000000-0005-0000-0000-00009B430000}"/>
    <cellStyle name="Normal 8 4 2 2 3 4" xfId="17603" xr:uid="{00000000-0005-0000-0000-00009C430000}"/>
    <cellStyle name="Normal 8 4 2 2 4" xfId="17604" xr:uid="{00000000-0005-0000-0000-00009D430000}"/>
    <cellStyle name="Normal 8 4 2 2 4 2" xfId="17605" xr:uid="{00000000-0005-0000-0000-00009E430000}"/>
    <cellStyle name="Normal 8 4 2 2 4 2 2" xfId="17606" xr:uid="{00000000-0005-0000-0000-00009F430000}"/>
    <cellStyle name="Normal 8 4 2 2 4 3" xfId="17607" xr:uid="{00000000-0005-0000-0000-0000A0430000}"/>
    <cellStyle name="Normal 8 4 2 2 5" xfId="17608" xr:uid="{00000000-0005-0000-0000-0000A1430000}"/>
    <cellStyle name="Normal 8 4 2 2 5 2" xfId="17609" xr:uid="{00000000-0005-0000-0000-0000A2430000}"/>
    <cellStyle name="Normal 8 4 2 2 6" xfId="17610" xr:uid="{00000000-0005-0000-0000-0000A3430000}"/>
    <cellStyle name="Normal 8 4 2 3" xfId="17611" xr:uid="{00000000-0005-0000-0000-0000A4430000}"/>
    <cellStyle name="Normal 8 4 2 3 2" xfId="17612" xr:uid="{00000000-0005-0000-0000-0000A5430000}"/>
    <cellStyle name="Normal 8 4 2 3 2 2" xfId="17613" xr:uid="{00000000-0005-0000-0000-0000A6430000}"/>
    <cellStyle name="Normal 8 4 2 3 2 2 2" xfId="17614" xr:uid="{00000000-0005-0000-0000-0000A7430000}"/>
    <cellStyle name="Normal 8 4 2 3 2 3" xfId="17615" xr:uid="{00000000-0005-0000-0000-0000A8430000}"/>
    <cellStyle name="Normal 8 4 2 3 3" xfId="17616" xr:uid="{00000000-0005-0000-0000-0000A9430000}"/>
    <cellStyle name="Normal 8 4 2 3 3 2" xfId="17617" xr:uid="{00000000-0005-0000-0000-0000AA430000}"/>
    <cellStyle name="Normal 8 4 2 3 4" xfId="17618" xr:uid="{00000000-0005-0000-0000-0000AB430000}"/>
    <cellStyle name="Normal 8 4 2 4" xfId="17619" xr:uid="{00000000-0005-0000-0000-0000AC430000}"/>
    <cellStyle name="Normal 8 4 2 4 2" xfId="17620" xr:uid="{00000000-0005-0000-0000-0000AD430000}"/>
    <cellStyle name="Normal 8 4 2 4 2 2" xfId="17621" xr:uid="{00000000-0005-0000-0000-0000AE430000}"/>
    <cellStyle name="Normal 8 4 2 4 2 2 2" xfId="17622" xr:uid="{00000000-0005-0000-0000-0000AF430000}"/>
    <cellStyle name="Normal 8 4 2 4 2 3" xfId="17623" xr:uid="{00000000-0005-0000-0000-0000B0430000}"/>
    <cellStyle name="Normal 8 4 2 4 3" xfId="17624" xr:uid="{00000000-0005-0000-0000-0000B1430000}"/>
    <cellStyle name="Normal 8 4 2 4 3 2" xfId="17625" xr:uid="{00000000-0005-0000-0000-0000B2430000}"/>
    <cellStyle name="Normal 8 4 2 4 4" xfId="17626" xr:uid="{00000000-0005-0000-0000-0000B3430000}"/>
    <cellStyle name="Normal 8 4 2 5" xfId="17627" xr:uid="{00000000-0005-0000-0000-0000B4430000}"/>
    <cellStyle name="Normal 8 4 2 5 2" xfId="17628" xr:uid="{00000000-0005-0000-0000-0000B5430000}"/>
    <cellStyle name="Normal 8 4 2 5 2 2" xfId="17629" xr:uid="{00000000-0005-0000-0000-0000B6430000}"/>
    <cellStyle name="Normal 8 4 2 5 3" xfId="17630" xr:uid="{00000000-0005-0000-0000-0000B7430000}"/>
    <cellStyle name="Normal 8 4 2 6" xfId="17631" xr:uid="{00000000-0005-0000-0000-0000B8430000}"/>
    <cellStyle name="Normal 8 4 2 6 2" xfId="17632" xr:uid="{00000000-0005-0000-0000-0000B9430000}"/>
    <cellStyle name="Normal 8 4 2 7" xfId="17633" xr:uid="{00000000-0005-0000-0000-0000BA430000}"/>
    <cellStyle name="Normal 8 4 3" xfId="17634" xr:uid="{00000000-0005-0000-0000-0000BB430000}"/>
    <cellStyle name="Normal 8 4 3 2" xfId="17635" xr:uid="{00000000-0005-0000-0000-0000BC430000}"/>
    <cellStyle name="Normal 8 4 3 2 2" xfId="17636" xr:uid="{00000000-0005-0000-0000-0000BD430000}"/>
    <cellStyle name="Normal 8 4 3 2 2 2" xfId="17637" xr:uid="{00000000-0005-0000-0000-0000BE430000}"/>
    <cellStyle name="Normal 8 4 3 2 2 2 2" xfId="17638" xr:uid="{00000000-0005-0000-0000-0000BF430000}"/>
    <cellStyle name="Normal 8 4 3 2 2 3" xfId="17639" xr:uid="{00000000-0005-0000-0000-0000C0430000}"/>
    <cellStyle name="Normal 8 4 3 2 3" xfId="17640" xr:uid="{00000000-0005-0000-0000-0000C1430000}"/>
    <cellStyle name="Normal 8 4 3 2 3 2" xfId="17641" xr:uid="{00000000-0005-0000-0000-0000C2430000}"/>
    <cellStyle name="Normal 8 4 3 2 4" xfId="17642" xr:uid="{00000000-0005-0000-0000-0000C3430000}"/>
    <cellStyle name="Normal 8 4 3 3" xfId="17643" xr:uid="{00000000-0005-0000-0000-0000C4430000}"/>
    <cellStyle name="Normal 8 4 3 3 2" xfId="17644" xr:uid="{00000000-0005-0000-0000-0000C5430000}"/>
    <cellStyle name="Normal 8 4 3 3 2 2" xfId="17645" xr:uid="{00000000-0005-0000-0000-0000C6430000}"/>
    <cellStyle name="Normal 8 4 3 3 2 2 2" xfId="17646" xr:uid="{00000000-0005-0000-0000-0000C7430000}"/>
    <cellStyle name="Normal 8 4 3 3 2 3" xfId="17647" xr:uid="{00000000-0005-0000-0000-0000C8430000}"/>
    <cellStyle name="Normal 8 4 3 3 3" xfId="17648" xr:uid="{00000000-0005-0000-0000-0000C9430000}"/>
    <cellStyle name="Normal 8 4 3 3 3 2" xfId="17649" xr:uid="{00000000-0005-0000-0000-0000CA430000}"/>
    <cellStyle name="Normal 8 4 3 3 4" xfId="17650" xr:uid="{00000000-0005-0000-0000-0000CB430000}"/>
    <cellStyle name="Normal 8 4 3 4" xfId="17651" xr:uid="{00000000-0005-0000-0000-0000CC430000}"/>
    <cellStyle name="Normal 8 4 3 4 2" xfId="17652" xr:uid="{00000000-0005-0000-0000-0000CD430000}"/>
    <cellStyle name="Normal 8 4 3 4 2 2" xfId="17653" xr:uid="{00000000-0005-0000-0000-0000CE430000}"/>
    <cellStyle name="Normal 8 4 3 4 3" xfId="17654" xr:uid="{00000000-0005-0000-0000-0000CF430000}"/>
    <cellStyle name="Normal 8 4 3 5" xfId="17655" xr:uid="{00000000-0005-0000-0000-0000D0430000}"/>
    <cellStyle name="Normal 8 4 3 5 2" xfId="17656" xr:uid="{00000000-0005-0000-0000-0000D1430000}"/>
    <cellStyle name="Normal 8 4 3 6" xfId="17657" xr:uid="{00000000-0005-0000-0000-0000D2430000}"/>
    <cellStyle name="Normal 8 4 4" xfId="17658" xr:uid="{00000000-0005-0000-0000-0000D3430000}"/>
    <cellStyle name="Normal 8 4 4 2" xfId="17659" xr:uid="{00000000-0005-0000-0000-0000D4430000}"/>
    <cellStyle name="Normal 8 4 4 2 2" xfId="17660" xr:uid="{00000000-0005-0000-0000-0000D5430000}"/>
    <cellStyle name="Normal 8 4 4 2 2 2" xfId="17661" xr:uid="{00000000-0005-0000-0000-0000D6430000}"/>
    <cellStyle name="Normal 8 4 4 2 3" xfId="17662" xr:uid="{00000000-0005-0000-0000-0000D7430000}"/>
    <cellStyle name="Normal 8 4 4 3" xfId="17663" xr:uid="{00000000-0005-0000-0000-0000D8430000}"/>
    <cellStyle name="Normal 8 4 4 3 2" xfId="17664" xr:uid="{00000000-0005-0000-0000-0000D9430000}"/>
    <cellStyle name="Normal 8 4 4 4" xfId="17665" xr:uid="{00000000-0005-0000-0000-0000DA430000}"/>
    <cellStyle name="Normal 8 4 5" xfId="17666" xr:uid="{00000000-0005-0000-0000-0000DB430000}"/>
    <cellStyle name="Normal 8 4 5 2" xfId="17667" xr:uid="{00000000-0005-0000-0000-0000DC430000}"/>
    <cellStyle name="Normal 8 4 5 2 2" xfId="17668" xr:uid="{00000000-0005-0000-0000-0000DD430000}"/>
    <cellStyle name="Normal 8 4 5 2 2 2" xfId="17669" xr:uid="{00000000-0005-0000-0000-0000DE430000}"/>
    <cellStyle name="Normal 8 4 5 2 3" xfId="17670" xr:uid="{00000000-0005-0000-0000-0000DF430000}"/>
    <cellStyle name="Normal 8 4 5 3" xfId="17671" xr:uid="{00000000-0005-0000-0000-0000E0430000}"/>
    <cellStyle name="Normal 8 4 5 3 2" xfId="17672" xr:uid="{00000000-0005-0000-0000-0000E1430000}"/>
    <cellStyle name="Normal 8 4 5 4" xfId="17673" xr:uid="{00000000-0005-0000-0000-0000E2430000}"/>
    <cellStyle name="Normal 8 4 6" xfId="17674" xr:uid="{00000000-0005-0000-0000-0000E3430000}"/>
    <cellStyle name="Normal 8 4 6 2" xfId="17675" xr:uid="{00000000-0005-0000-0000-0000E4430000}"/>
    <cellStyle name="Normal 8 4 6 2 2" xfId="17676" xr:uid="{00000000-0005-0000-0000-0000E5430000}"/>
    <cellStyle name="Normal 8 4 6 3" xfId="17677" xr:uid="{00000000-0005-0000-0000-0000E6430000}"/>
    <cellStyle name="Normal 8 4 7" xfId="17678" xr:uid="{00000000-0005-0000-0000-0000E7430000}"/>
    <cellStyle name="Normal 8 4 7 2" xfId="17679" xr:uid="{00000000-0005-0000-0000-0000E8430000}"/>
    <cellStyle name="Normal 8 5" xfId="7468" xr:uid="{00000000-0005-0000-0000-0000E9430000}"/>
    <cellStyle name="Normal 8 5 2" xfId="17680" xr:uid="{00000000-0005-0000-0000-0000EA430000}"/>
    <cellStyle name="Normal 8 5 2 2" xfId="17681" xr:uid="{00000000-0005-0000-0000-0000EB430000}"/>
    <cellStyle name="Normal 8 5 2 2 2" xfId="17682" xr:uid="{00000000-0005-0000-0000-0000EC430000}"/>
    <cellStyle name="Normal 8 5 2 2 2 2" xfId="17683" xr:uid="{00000000-0005-0000-0000-0000ED430000}"/>
    <cellStyle name="Normal 8 5 2 2 2 2 2" xfId="17684" xr:uid="{00000000-0005-0000-0000-0000EE430000}"/>
    <cellStyle name="Normal 8 5 2 2 2 2 2 2" xfId="17685" xr:uid="{00000000-0005-0000-0000-0000EF430000}"/>
    <cellStyle name="Normal 8 5 2 2 2 2 3" xfId="17686" xr:uid="{00000000-0005-0000-0000-0000F0430000}"/>
    <cellStyle name="Normal 8 5 2 2 2 3" xfId="17687" xr:uid="{00000000-0005-0000-0000-0000F1430000}"/>
    <cellStyle name="Normal 8 5 2 2 2 3 2" xfId="17688" xr:uid="{00000000-0005-0000-0000-0000F2430000}"/>
    <cellStyle name="Normal 8 5 2 2 2 4" xfId="17689" xr:uid="{00000000-0005-0000-0000-0000F3430000}"/>
    <cellStyle name="Normal 8 5 2 2 3" xfId="17690" xr:uid="{00000000-0005-0000-0000-0000F4430000}"/>
    <cellStyle name="Normal 8 5 2 2 3 2" xfId="17691" xr:uid="{00000000-0005-0000-0000-0000F5430000}"/>
    <cellStyle name="Normal 8 5 2 2 3 2 2" xfId="17692" xr:uid="{00000000-0005-0000-0000-0000F6430000}"/>
    <cellStyle name="Normal 8 5 2 2 3 2 2 2" xfId="17693" xr:uid="{00000000-0005-0000-0000-0000F7430000}"/>
    <cellStyle name="Normal 8 5 2 2 3 2 3" xfId="17694" xr:uid="{00000000-0005-0000-0000-0000F8430000}"/>
    <cellStyle name="Normal 8 5 2 2 3 3" xfId="17695" xr:uid="{00000000-0005-0000-0000-0000F9430000}"/>
    <cellStyle name="Normal 8 5 2 2 3 3 2" xfId="17696" xr:uid="{00000000-0005-0000-0000-0000FA430000}"/>
    <cellStyle name="Normal 8 5 2 2 3 4" xfId="17697" xr:uid="{00000000-0005-0000-0000-0000FB430000}"/>
    <cellStyle name="Normal 8 5 2 2 4" xfId="17698" xr:uid="{00000000-0005-0000-0000-0000FC430000}"/>
    <cellStyle name="Normal 8 5 2 2 4 2" xfId="17699" xr:uid="{00000000-0005-0000-0000-0000FD430000}"/>
    <cellStyle name="Normal 8 5 2 2 4 2 2" xfId="17700" xr:uid="{00000000-0005-0000-0000-0000FE430000}"/>
    <cellStyle name="Normal 8 5 2 2 4 3" xfId="17701" xr:uid="{00000000-0005-0000-0000-0000FF430000}"/>
    <cellStyle name="Normal 8 5 2 2 5" xfId="17702" xr:uid="{00000000-0005-0000-0000-000000440000}"/>
    <cellStyle name="Normal 8 5 2 2 5 2" xfId="17703" xr:uid="{00000000-0005-0000-0000-000001440000}"/>
    <cellStyle name="Normal 8 5 2 2 6" xfId="17704" xr:uid="{00000000-0005-0000-0000-000002440000}"/>
    <cellStyle name="Normal 8 5 2 3" xfId="17705" xr:uid="{00000000-0005-0000-0000-000003440000}"/>
    <cellStyle name="Normal 8 5 2 3 2" xfId="17706" xr:uid="{00000000-0005-0000-0000-000004440000}"/>
    <cellStyle name="Normal 8 5 2 3 2 2" xfId="17707" xr:uid="{00000000-0005-0000-0000-000005440000}"/>
    <cellStyle name="Normal 8 5 2 3 2 2 2" xfId="17708" xr:uid="{00000000-0005-0000-0000-000006440000}"/>
    <cellStyle name="Normal 8 5 2 3 2 3" xfId="17709" xr:uid="{00000000-0005-0000-0000-000007440000}"/>
    <cellStyle name="Normal 8 5 2 3 3" xfId="17710" xr:uid="{00000000-0005-0000-0000-000008440000}"/>
    <cellStyle name="Normal 8 5 2 3 3 2" xfId="17711" xr:uid="{00000000-0005-0000-0000-000009440000}"/>
    <cellStyle name="Normal 8 5 2 3 4" xfId="17712" xr:uid="{00000000-0005-0000-0000-00000A440000}"/>
    <cellStyle name="Normal 8 5 2 4" xfId="17713" xr:uid="{00000000-0005-0000-0000-00000B440000}"/>
    <cellStyle name="Normal 8 5 2 4 2" xfId="17714" xr:uid="{00000000-0005-0000-0000-00000C440000}"/>
    <cellStyle name="Normal 8 5 2 4 2 2" xfId="17715" xr:uid="{00000000-0005-0000-0000-00000D440000}"/>
    <cellStyle name="Normal 8 5 2 4 2 2 2" xfId="17716" xr:uid="{00000000-0005-0000-0000-00000E440000}"/>
    <cellStyle name="Normal 8 5 2 4 2 3" xfId="17717" xr:uid="{00000000-0005-0000-0000-00000F440000}"/>
    <cellStyle name="Normal 8 5 2 4 3" xfId="17718" xr:uid="{00000000-0005-0000-0000-000010440000}"/>
    <cellStyle name="Normal 8 5 2 4 3 2" xfId="17719" xr:uid="{00000000-0005-0000-0000-000011440000}"/>
    <cellStyle name="Normal 8 5 2 4 4" xfId="17720" xr:uid="{00000000-0005-0000-0000-000012440000}"/>
    <cellStyle name="Normal 8 5 2 5" xfId="17721" xr:uid="{00000000-0005-0000-0000-000013440000}"/>
    <cellStyle name="Normal 8 5 2 5 2" xfId="17722" xr:uid="{00000000-0005-0000-0000-000014440000}"/>
    <cellStyle name="Normal 8 5 2 5 2 2" xfId="17723" xr:uid="{00000000-0005-0000-0000-000015440000}"/>
    <cellStyle name="Normal 8 5 2 5 3" xfId="17724" xr:uid="{00000000-0005-0000-0000-000016440000}"/>
    <cellStyle name="Normal 8 5 2 6" xfId="17725" xr:uid="{00000000-0005-0000-0000-000017440000}"/>
    <cellStyle name="Normal 8 5 2 6 2" xfId="17726" xr:uid="{00000000-0005-0000-0000-000018440000}"/>
    <cellStyle name="Normal 8 5 2 7" xfId="17727" xr:uid="{00000000-0005-0000-0000-000019440000}"/>
    <cellStyle name="Normal 8 5 3" xfId="17728" xr:uid="{00000000-0005-0000-0000-00001A440000}"/>
    <cellStyle name="Normal 8 5 3 2" xfId="17729" xr:uid="{00000000-0005-0000-0000-00001B440000}"/>
    <cellStyle name="Normal 8 5 3 2 2" xfId="17730" xr:uid="{00000000-0005-0000-0000-00001C440000}"/>
    <cellStyle name="Normal 8 5 3 2 2 2" xfId="17731" xr:uid="{00000000-0005-0000-0000-00001D440000}"/>
    <cellStyle name="Normal 8 5 3 2 2 2 2" xfId="17732" xr:uid="{00000000-0005-0000-0000-00001E440000}"/>
    <cellStyle name="Normal 8 5 3 2 2 3" xfId="17733" xr:uid="{00000000-0005-0000-0000-00001F440000}"/>
    <cellStyle name="Normal 8 5 3 2 3" xfId="17734" xr:uid="{00000000-0005-0000-0000-000020440000}"/>
    <cellStyle name="Normal 8 5 3 2 3 2" xfId="17735" xr:uid="{00000000-0005-0000-0000-000021440000}"/>
    <cellStyle name="Normal 8 5 3 2 4" xfId="17736" xr:uid="{00000000-0005-0000-0000-000022440000}"/>
    <cellStyle name="Normal 8 5 3 3" xfId="17737" xr:uid="{00000000-0005-0000-0000-000023440000}"/>
    <cellStyle name="Normal 8 5 3 3 2" xfId="17738" xr:uid="{00000000-0005-0000-0000-000024440000}"/>
    <cellStyle name="Normal 8 5 3 3 2 2" xfId="17739" xr:uid="{00000000-0005-0000-0000-000025440000}"/>
    <cellStyle name="Normal 8 5 3 3 2 2 2" xfId="17740" xr:uid="{00000000-0005-0000-0000-000026440000}"/>
    <cellStyle name="Normal 8 5 3 3 2 3" xfId="17741" xr:uid="{00000000-0005-0000-0000-000027440000}"/>
    <cellStyle name="Normal 8 5 3 3 3" xfId="17742" xr:uid="{00000000-0005-0000-0000-000028440000}"/>
    <cellStyle name="Normal 8 5 3 3 3 2" xfId="17743" xr:uid="{00000000-0005-0000-0000-000029440000}"/>
    <cellStyle name="Normal 8 5 3 3 4" xfId="17744" xr:uid="{00000000-0005-0000-0000-00002A440000}"/>
    <cellStyle name="Normal 8 5 3 4" xfId="17745" xr:uid="{00000000-0005-0000-0000-00002B440000}"/>
    <cellStyle name="Normal 8 5 3 4 2" xfId="17746" xr:uid="{00000000-0005-0000-0000-00002C440000}"/>
    <cellStyle name="Normal 8 5 3 4 2 2" xfId="17747" xr:uid="{00000000-0005-0000-0000-00002D440000}"/>
    <cellStyle name="Normal 8 5 3 4 3" xfId="17748" xr:uid="{00000000-0005-0000-0000-00002E440000}"/>
    <cellStyle name="Normal 8 5 3 5" xfId="17749" xr:uid="{00000000-0005-0000-0000-00002F440000}"/>
    <cellStyle name="Normal 8 5 3 5 2" xfId="17750" xr:uid="{00000000-0005-0000-0000-000030440000}"/>
    <cellStyle name="Normal 8 5 3 6" xfId="17751" xr:uid="{00000000-0005-0000-0000-000031440000}"/>
    <cellStyle name="Normal 8 5 4" xfId="17752" xr:uid="{00000000-0005-0000-0000-000032440000}"/>
    <cellStyle name="Normal 8 5 4 2" xfId="17753" xr:uid="{00000000-0005-0000-0000-000033440000}"/>
    <cellStyle name="Normal 8 5 4 2 2" xfId="17754" xr:uid="{00000000-0005-0000-0000-000034440000}"/>
    <cellStyle name="Normal 8 5 4 2 2 2" xfId="17755" xr:uid="{00000000-0005-0000-0000-000035440000}"/>
    <cellStyle name="Normal 8 5 4 2 3" xfId="17756" xr:uid="{00000000-0005-0000-0000-000036440000}"/>
    <cellStyle name="Normal 8 5 4 3" xfId="17757" xr:uid="{00000000-0005-0000-0000-000037440000}"/>
    <cellStyle name="Normal 8 5 4 3 2" xfId="17758" xr:uid="{00000000-0005-0000-0000-000038440000}"/>
    <cellStyle name="Normal 8 5 4 4" xfId="17759" xr:uid="{00000000-0005-0000-0000-000039440000}"/>
    <cellStyle name="Normal 8 5 5" xfId="17760" xr:uid="{00000000-0005-0000-0000-00003A440000}"/>
    <cellStyle name="Normal 8 5 5 2" xfId="17761" xr:uid="{00000000-0005-0000-0000-00003B440000}"/>
    <cellStyle name="Normal 8 5 5 2 2" xfId="17762" xr:uid="{00000000-0005-0000-0000-00003C440000}"/>
    <cellStyle name="Normal 8 5 5 2 2 2" xfId="17763" xr:uid="{00000000-0005-0000-0000-00003D440000}"/>
    <cellStyle name="Normal 8 5 5 2 3" xfId="17764" xr:uid="{00000000-0005-0000-0000-00003E440000}"/>
    <cellStyle name="Normal 8 5 5 3" xfId="17765" xr:uid="{00000000-0005-0000-0000-00003F440000}"/>
    <cellStyle name="Normal 8 5 5 3 2" xfId="17766" xr:uid="{00000000-0005-0000-0000-000040440000}"/>
    <cellStyle name="Normal 8 5 5 4" xfId="17767" xr:uid="{00000000-0005-0000-0000-000041440000}"/>
    <cellStyle name="Normal 8 5 6" xfId="17768" xr:uid="{00000000-0005-0000-0000-000042440000}"/>
    <cellStyle name="Normal 8 5 6 2" xfId="17769" xr:uid="{00000000-0005-0000-0000-000043440000}"/>
    <cellStyle name="Normal 8 5 6 2 2" xfId="17770" xr:uid="{00000000-0005-0000-0000-000044440000}"/>
    <cellStyle name="Normal 8 5 6 3" xfId="17771" xr:uid="{00000000-0005-0000-0000-000045440000}"/>
    <cellStyle name="Normal 8 5 7" xfId="17772" xr:uid="{00000000-0005-0000-0000-000046440000}"/>
    <cellStyle name="Normal 8 5 7 2" xfId="17773" xr:uid="{00000000-0005-0000-0000-000047440000}"/>
    <cellStyle name="Normal 8 6" xfId="7469" xr:uid="{00000000-0005-0000-0000-000048440000}"/>
    <cellStyle name="Normal 8 6 2" xfId="17774" xr:uid="{00000000-0005-0000-0000-000049440000}"/>
    <cellStyle name="Normal 8 6 2 2" xfId="17775" xr:uid="{00000000-0005-0000-0000-00004A440000}"/>
    <cellStyle name="Normal 8 6 2 2 2" xfId="17776" xr:uid="{00000000-0005-0000-0000-00004B440000}"/>
    <cellStyle name="Normal 8 6 2 2 2 2" xfId="17777" xr:uid="{00000000-0005-0000-0000-00004C440000}"/>
    <cellStyle name="Normal 8 6 2 2 2 2 2" xfId="17778" xr:uid="{00000000-0005-0000-0000-00004D440000}"/>
    <cellStyle name="Normal 8 6 2 2 2 3" xfId="17779" xr:uid="{00000000-0005-0000-0000-00004E440000}"/>
    <cellStyle name="Normal 8 6 2 2 3" xfId="17780" xr:uid="{00000000-0005-0000-0000-00004F440000}"/>
    <cellStyle name="Normal 8 6 2 2 3 2" xfId="17781" xr:uid="{00000000-0005-0000-0000-000050440000}"/>
    <cellStyle name="Normal 8 6 2 2 4" xfId="17782" xr:uid="{00000000-0005-0000-0000-000051440000}"/>
    <cellStyle name="Normal 8 6 2 3" xfId="17783" xr:uid="{00000000-0005-0000-0000-000052440000}"/>
    <cellStyle name="Normal 8 6 2 3 2" xfId="17784" xr:uid="{00000000-0005-0000-0000-000053440000}"/>
    <cellStyle name="Normal 8 6 2 3 2 2" xfId="17785" xr:uid="{00000000-0005-0000-0000-000054440000}"/>
    <cellStyle name="Normal 8 6 2 3 2 2 2" xfId="17786" xr:uid="{00000000-0005-0000-0000-000055440000}"/>
    <cellStyle name="Normal 8 6 2 3 2 3" xfId="17787" xr:uid="{00000000-0005-0000-0000-000056440000}"/>
    <cellStyle name="Normal 8 6 2 3 3" xfId="17788" xr:uid="{00000000-0005-0000-0000-000057440000}"/>
    <cellStyle name="Normal 8 6 2 3 3 2" xfId="17789" xr:uid="{00000000-0005-0000-0000-000058440000}"/>
    <cellStyle name="Normal 8 6 2 3 4" xfId="17790" xr:uid="{00000000-0005-0000-0000-000059440000}"/>
    <cellStyle name="Normal 8 6 2 4" xfId="17791" xr:uid="{00000000-0005-0000-0000-00005A440000}"/>
    <cellStyle name="Normal 8 6 2 4 2" xfId="17792" xr:uid="{00000000-0005-0000-0000-00005B440000}"/>
    <cellStyle name="Normal 8 6 2 4 2 2" xfId="17793" xr:uid="{00000000-0005-0000-0000-00005C440000}"/>
    <cellStyle name="Normal 8 6 2 4 3" xfId="17794" xr:uid="{00000000-0005-0000-0000-00005D440000}"/>
    <cellStyle name="Normal 8 6 2 5" xfId="17795" xr:uid="{00000000-0005-0000-0000-00005E440000}"/>
    <cellStyle name="Normal 8 6 2 5 2" xfId="17796" xr:uid="{00000000-0005-0000-0000-00005F440000}"/>
    <cellStyle name="Normal 8 6 2 6" xfId="17797" xr:uid="{00000000-0005-0000-0000-000060440000}"/>
    <cellStyle name="Normal 8 6 3" xfId="17798" xr:uid="{00000000-0005-0000-0000-000061440000}"/>
    <cellStyle name="Normal 8 6 3 2" xfId="17799" xr:uid="{00000000-0005-0000-0000-000062440000}"/>
    <cellStyle name="Normal 8 6 3 2 2" xfId="17800" xr:uid="{00000000-0005-0000-0000-000063440000}"/>
    <cellStyle name="Normal 8 6 3 2 2 2" xfId="17801" xr:uid="{00000000-0005-0000-0000-000064440000}"/>
    <cellStyle name="Normal 8 6 3 2 3" xfId="17802" xr:uid="{00000000-0005-0000-0000-000065440000}"/>
    <cellStyle name="Normal 8 6 3 3" xfId="17803" xr:uid="{00000000-0005-0000-0000-000066440000}"/>
    <cellStyle name="Normal 8 6 3 3 2" xfId="17804" xr:uid="{00000000-0005-0000-0000-000067440000}"/>
    <cellStyle name="Normal 8 6 3 4" xfId="17805" xr:uid="{00000000-0005-0000-0000-000068440000}"/>
    <cellStyle name="Normal 8 6 4" xfId="17806" xr:uid="{00000000-0005-0000-0000-000069440000}"/>
    <cellStyle name="Normal 8 6 4 2" xfId="17807" xr:uid="{00000000-0005-0000-0000-00006A440000}"/>
    <cellStyle name="Normal 8 6 4 2 2" xfId="17808" xr:uid="{00000000-0005-0000-0000-00006B440000}"/>
    <cellStyle name="Normal 8 6 4 2 2 2" xfId="17809" xr:uid="{00000000-0005-0000-0000-00006C440000}"/>
    <cellStyle name="Normal 8 6 4 2 3" xfId="17810" xr:uid="{00000000-0005-0000-0000-00006D440000}"/>
    <cellStyle name="Normal 8 6 4 3" xfId="17811" xr:uid="{00000000-0005-0000-0000-00006E440000}"/>
    <cellStyle name="Normal 8 6 4 3 2" xfId="17812" xr:uid="{00000000-0005-0000-0000-00006F440000}"/>
    <cellStyle name="Normal 8 6 4 4" xfId="17813" xr:uid="{00000000-0005-0000-0000-000070440000}"/>
    <cellStyle name="Normal 8 6 5" xfId="17814" xr:uid="{00000000-0005-0000-0000-000071440000}"/>
    <cellStyle name="Normal 8 6 5 2" xfId="17815" xr:uid="{00000000-0005-0000-0000-000072440000}"/>
    <cellStyle name="Normal 8 6 5 2 2" xfId="17816" xr:uid="{00000000-0005-0000-0000-000073440000}"/>
    <cellStyle name="Normal 8 6 5 3" xfId="17817" xr:uid="{00000000-0005-0000-0000-000074440000}"/>
    <cellStyle name="Normal 8 6 6" xfId="17818" xr:uid="{00000000-0005-0000-0000-000075440000}"/>
    <cellStyle name="Normal 8 6 6 2" xfId="17819" xr:uid="{00000000-0005-0000-0000-000076440000}"/>
    <cellStyle name="Normal 8 7" xfId="7470" xr:uid="{00000000-0005-0000-0000-000077440000}"/>
    <cellStyle name="Normal 8 8" xfId="8106" xr:uid="{00000000-0005-0000-0000-000078440000}"/>
    <cellStyle name="Normal 8 8 2" xfId="17820" xr:uid="{00000000-0005-0000-0000-000079440000}"/>
    <cellStyle name="Normal 8 8 2 2" xfId="17821" xr:uid="{00000000-0005-0000-0000-00007A440000}"/>
    <cellStyle name="Normal 8 8 2 2 2" xfId="17822" xr:uid="{00000000-0005-0000-0000-00007B440000}"/>
    <cellStyle name="Normal 8 8 2 2 2 2" xfId="17823" xr:uid="{00000000-0005-0000-0000-00007C440000}"/>
    <cellStyle name="Normal 8 8 2 2 3" xfId="17824" xr:uid="{00000000-0005-0000-0000-00007D440000}"/>
    <cellStyle name="Normal 8 8 2 3" xfId="17825" xr:uid="{00000000-0005-0000-0000-00007E440000}"/>
    <cellStyle name="Normal 8 8 2 3 2" xfId="17826" xr:uid="{00000000-0005-0000-0000-00007F440000}"/>
    <cellStyle name="Normal 8 8 2 4" xfId="17827" xr:uid="{00000000-0005-0000-0000-000080440000}"/>
    <cellStyle name="Normal 8 8 3" xfId="17828" xr:uid="{00000000-0005-0000-0000-000081440000}"/>
    <cellStyle name="Normal 8 8 3 2" xfId="17829" xr:uid="{00000000-0005-0000-0000-000082440000}"/>
    <cellStyle name="Normal 8 8 3 2 2" xfId="17830" xr:uid="{00000000-0005-0000-0000-000083440000}"/>
    <cellStyle name="Normal 8 8 3 2 2 2" xfId="17831" xr:uid="{00000000-0005-0000-0000-000084440000}"/>
    <cellStyle name="Normal 8 8 3 2 3" xfId="17832" xr:uid="{00000000-0005-0000-0000-000085440000}"/>
    <cellStyle name="Normal 8 8 3 3" xfId="17833" xr:uid="{00000000-0005-0000-0000-000086440000}"/>
    <cellStyle name="Normal 8 8 3 3 2" xfId="17834" xr:uid="{00000000-0005-0000-0000-000087440000}"/>
    <cellStyle name="Normal 8 8 3 4" xfId="17835" xr:uid="{00000000-0005-0000-0000-000088440000}"/>
    <cellStyle name="Normal 8 8 4" xfId="17836" xr:uid="{00000000-0005-0000-0000-000089440000}"/>
    <cellStyle name="Normal 8 8 4 2" xfId="17837" xr:uid="{00000000-0005-0000-0000-00008A440000}"/>
    <cellStyle name="Normal 8 8 4 2 2" xfId="17838" xr:uid="{00000000-0005-0000-0000-00008B440000}"/>
    <cellStyle name="Normal 8 8 4 3" xfId="17839" xr:uid="{00000000-0005-0000-0000-00008C440000}"/>
    <cellStyle name="Normal 8 8 5" xfId="17840" xr:uid="{00000000-0005-0000-0000-00008D440000}"/>
    <cellStyle name="Normal 8 8 5 2" xfId="17841" xr:uid="{00000000-0005-0000-0000-00008E440000}"/>
    <cellStyle name="Normal 8 8 6" xfId="17842" xr:uid="{00000000-0005-0000-0000-00008F440000}"/>
    <cellStyle name="Normal 8 9" xfId="8107" xr:uid="{00000000-0005-0000-0000-000090440000}"/>
    <cellStyle name="Normal 8 9 2" xfId="17843" xr:uid="{00000000-0005-0000-0000-000091440000}"/>
    <cellStyle name="Normal 8 9 2 2" xfId="17844" xr:uid="{00000000-0005-0000-0000-000092440000}"/>
    <cellStyle name="Normal 8 9 2 2 2" xfId="17845" xr:uid="{00000000-0005-0000-0000-000093440000}"/>
    <cellStyle name="Normal 8 9 2 2 2 2" xfId="17846" xr:uid="{00000000-0005-0000-0000-000094440000}"/>
    <cellStyle name="Normal 8 9 2 2 3" xfId="17847" xr:uid="{00000000-0005-0000-0000-000095440000}"/>
    <cellStyle name="Normal 8 9 2 3" xfId="17848" xr:uid="{00000000-0005-0000-0000-000096440000}"/>
    <cellStyle name="Normal 8 9 2 3 2" xfId="17849" xr:uid="{00000000-0005-0000-0000-000097440000}"/>
    <cellStyle name="Normal 8 9 2 4" xfId="17850" xr:uid="{00000000-0005-0000-0000-000098440000}"/>
    <cellStyle name="Normal 8 9 3" xfId="17851" xr:uid="{00000000-0005-0000-0000-000099440000}"/>
    <cellStyle name="Normal 8 9 3 2" xfId="17852" xr:uid="{00000000-0005-0000-0000-00009A440000}"/>
    <cellStyle name="Normal 8 9 3 2 2" xfId="17853" xr:uid="{00000000-0005-0000-0000-00009B440000}"/>
    <cellStyle name="Normal 8 9 3 3" xfId="17854" xr:uid="{00000000-0005-0000-0000-00009C440000}"/>
    <cellStyle name="Normal 8 9 4" xfId="17855" xr:uid="{00000000-0005-0000-0000-00009D440000}"/>
    <cellStyle name="Normal 8 9 4 2" xfId="17856" xr:uid="{00000000-0005-0000-0000-00009E440000}"/>
    <cellStyle name="Normal 8 9 5" xfId="17857" xr:uid="{00000000-0005-0000-0000-00009F440000}"/>
    <cellStyle name="Normal 8_cash flow_Aug_2nd Phase" xfId="5360" xr:uid="{00000000-0005-0000-0000-0000A0440000}"/>
    <cellStyle name="Normal 80" xfId="5361" xr:uid="{00000000-0005-0000-0000-0000A1440000}"/>
    <cellStyle name="Normal 80 2" xfId="17858" xr:uid="{00000000-0005-0000-0000-0000A2440000}"/>
    <cellStyle name="Normal 80 2 2" xfId="17859" xr:uid="{00000000-0005-0000-0000-0000A3440000}"/>
    <cellStyle name="Normal 80 2 2 2" xfId="17860" xr:uid="{00000000-0005-0000-0000-0000A4440000}"/>
    <cellStyle name="Normal 80 2 2 2 2" xfId="17861" xr:uid="{00000000-0005-0000-0000-0000A5440000}"/>
    <cellStyle name="Normal 80 2 2 2 2 2" xfId="17862" xr:uid="{00000000-0005-0000-0000-0000A6440000}"/>
    <cellStyle name="Normal 80 2 2 2 2 2 2" xfId="17863" xr:uid="{00000000-0005-0000-0000-0000A7440000}"/>
    <cellStyle name="Normal 80 2 2 2 2 3" xfId="17864" xr:uid="{00000000-0005-0000-0000-0000A8440000}"/>
    <cellStyle name="Normal 80 2 2 2 3" xfId="17865" xr:uid="{00000000-0005-0000-0000-0000A9440000}"/>
    <cellStyle name="Normal 80 2 2 2 3 2" xfId="17866" xr:uid="{00000000-0005-0000-0000-0000AA440000}"/>
    <cellStyle name="Normal 80 2 2 2 4" xfId="17867" xr:uid="{00000000-0005-0000-0000-0000AB440000}"/>
    <cellStyle name="Normal 80 2 2 3" xfId="17868" xr:uid="{00000000-0005-0000-0000-0000AC440000}"/>
    <cellStyle name="Normal 80 2 2 3 2" xfId="17869" xr:uid="{00000000-0005-0000-0000-0000AD440000}"/>
    <cellStyle name="Normal 80 2 2 3 2 2" xfId="17870" xr:uid="{00000000-0005-0000-0000-0000AE440000}"/>
    <cellStyle name="Normal 80 2 2 3 2 2 2" xfId="17871" xr:uid="{00000000-0005-0000-0000-0000AF440000}"/>
    <cellStyle name="Normal 80 2 2 3 2 3" xfId="17872" xr:uid="{00000000-0005-0000-0000-0000B0440000}"/>
    <cellStyle name="Normal 80 2 2 3 3" xfId="17873" xr:uid="{00000000-0005-0000-0000-0000B1440000}"/>
    <cellStyle name="Normal 80 2 2 3 3 2" xfId="17874" xr:uid="{00000000-0005-0000-0000-0000B2440000}"/>
    <cellStyle name="Normal 80 2 2 3 4" xfId="17875" xr:uid="{00000000-0005-0000-0000-0000B3440000}"/>
    <cellStyle name="Normal 80 2 2 4" xfId="17876" xr:uid="{00000000-0005-0000-0000-0000B4440000}"/>
    <cellStyle name="Normal 80 2 2 4 2" xfId="17877" xr:uid="{00000000-0005-0000-0000-0000B5440000}"/>
    <cellStyle name="Normal 80 2 2 4 2 2" xfId="17878" xr:uid="{00000000-0005-0000-0000-0000B6440000}"/>
    <cellStyle name="Normal 80 2 2 4 3" xfId="17879" xr:uid="{00000000-0005-0000-0000-0000B7440000}"/>
    <cellStyle name="Normal 80 2 2 5" xfId="17880" xr:uid="{00000000-0005-0000-0000-0000B8440000}"/>
    <cellStyle name="Normal 80 2 2 5 2" xfId="17881" xr:uid="{00000000-0005-0000-0000-0000B9440000}"/>
    <cellStyle name="Normal 80 2 2 6" xfId="17882" xr:uid="{00000000-0005-0000-0000-0000BA440000}"/>
    <cellStyle name="Normal 80 2 3" xfId="17883" xr:uid="{00000000-0005-0000-0000-0000BB440000}"/>
    <cellStyle name="Normal 80 2 3 2" xfId="17884" xr:uid="{00000000-0005-0000-0000-0000BC440000}"/>
    <cellStyle name="Normal 80 2 3 2 2" xfId="17885" xr:uid="{00000000-0005-0000-0000-0000BD440000}"/>
    <cellStyle name="Normal 80 2 3 2 2 2" xfId="17886" xr:uid="{00000000-0005-0000-0000-0000BE440000}"/>
    <cellStyle name="Normal 80 2 3 2 3" xfId="17887" xr:uid="{00000000-0005-0000-0000-0000BF440000}"/>
    <cellStyle name="Normal 80 2 3 3" xfId="17888" xr:uid="{00000000-0005-0000-0000-0000C0440000}"/>
    <cellStyle name="Normal 80 2 3 3 2" xfId="17889" xr:uid="{00000000-0005-0000-0000-0000C1440000}"/>
    <cellStyle name="Normal 80 2 3 4" xfId="17890" xr:uid="{00000000-0005-0000-0000-0000C2440000}"/>
    <cellStyle name="Normal 80 2 4" xfId="17891" xr:uid="{00000000-0005-0000-0000-0000C3440000}"/>
    <cellStyle name="Normal 80 2 4 2" xfId="17892" xr:uid="{00000000-0005-0000-0000-0000C4440000}"/>
    <cellStyle name="Normal 80 2 4 2 2" xfId="17893" xr:uid="{00000000-0005-0000-0000-0000C5440000}"/>
    <cellStyle name="Normal 80 2 4 2 2 2" xfId="17894" xr:uid="{00000000-0005-0000-0000-0000C6440000}"/>
    <cellStyle name="Normal 80 2 4 2 3" xfId="17895" xr:uid="{00000000-0005-0000-0000-0000C7440000}"/>
    <cellStyle name="Normal 80 2 4 3" xfId="17896" xr:uid="{00000000-0005-0000-0000-0000C8440000}"/>
    <cellStyle name="Normal 80 2 4 3 2" xfId="17897" xr:uid="{00000000-0005-0000-0000-0000C9440000}"/>
    <cellStyle name="Normal 80 2 4 4" xfId="17898" xr:uid="{00000000-0005-0000-0000-0000CA440000}"/>
    <cellStyle name="Normal 80 2 5" xfId="17899" xr:uid="{00000000-0005-0000-0000-0000CB440000}"/>
    <cellStyle name="Normal 80 2 5 2" xfId="17900" xr:uid="{00000000-0005-0000-0000-0000CC440000}"/>
    <cellStyle name="Normal 80 2 5 2 2" xfId="17901" xr:uid="{00000000-0005-0000-0000-0000CD440000}"/>
    <cellStyle name="Normal 80 2 5 3" xfId="17902" xr:uid="{00000000-0005-0000-0000-0000CE440000}"/>
    <cellStyle name="Normal 80 2 6" xfId="17903" xr:uid="{00000000-0005-0000-0000-0000CF440000}"/>
    <cellStyle name="Normal 80 2 6 2" xfId="17904" xr:uid="{00000000-0005-0000-0000-0000D0440000}"/>
    <cellStyle name="Normal 80 2 7" xfId="17905" xr:uid="{00000000-0005-0000-0000-0000D1440000}"/>
    <cellStyle name="Normal 81" xfId="5362" xr:uid="{00000000-0005-0000-0000-0000D2440000}"/>
    <cellStyle name="Normal 81 2" xfId="17906" xr:uid="{00000000-0005-0000-0000-0000D3440000}"/>
    <cellStyle name="Normal 81 2 2" xfId="17907" xr:uid="{00000000-0005-0000-0000-0000D4440000}"/>
    <cellStyle name="Normal 81 2 2 2" xfId="17908" xr:uid="{00000000-0005-0000-0000-0000D5440000}"/>
    <cellStyle name="Normal 81 2 2 2 2" xfId="17909" xr:uid="{00000000-0005-0000-0000-0000D6440000}"/>
    <cellStyle name="Normal 81 2 2 2 2 2" xfId="17910" xr:uid="{00000000-0005-0000-0000-0000D7440000}"/>
    <cellStyle name="Normal 81 2 2 2 2 2 2" xfId="17911" xr:uid="{00000000-0005-0000-0000-0000D8440000}"/>
    <cellStyle name="Normal 81 2 2 2 2 3" xfId="17912" xr:uid="{00000000-0005-0000-0000-0000D9440000}"/>
    <cellStyle name="Normal 81 2 2 2 3" xfId="17913" xr:uid="{00000000-0005-0000-0000-0000DA440000}"/>
    <cellStyle name="Normal 81 2 2 2 3 2" xfId="17914" xr:uid="{00000000-0005-0000-0000-0000DB440000}"/>
    <cellStyle name="Normal 81 2 2 2 4" xfId="17915" xr:uid="{00000000-0005-0000-0000-0000DC440000}"/>
    <cellStyle name="Normal 81 2 2 3" xfId="17916" xr:uid="{00000000-0005-0000-0000-0000DD440000}"/>
    <cellStyle name="Normal 81 2 2 3 2" xfId="17917" xr:uid="{00000000-0005-0000-0000-0000DE440000}"/>
    <cellStyle name="Normal 81 2 2 3 2 2" xfId="17918" xr:uid="{00000000-0005-0000-0000-0000DF440000}"/>
    <cellStyle name="Normal 81 2 2 3 2 2 2" xfId="17919" xr:uid="{00000000-0005-0000-0000-0000E0440000}"/>
    <cellStyle name="Normal 81 2 2 3 2 3" xfId="17920" xr:uid="{00000000-0005-0000-0000-0000E1440000}"/>
    <cellStyle name="Normal 81 2 2 3 3" xfId="17921" xr:uid="{00000000-0005-0000-0000-0000E2440000}"/>
    <cellStyle name="Normal 81 2 2 3 3 2" xfId="17922" xr:uid="{00000000-0005-0000-0000-0000E3440000}"/>
    <cellStyle name="Normal 81 2 2 3 4" xfId="17923" xr:uid="{00000000-0005-0000-0000-0000E4440000}"/>
    <cellStyle name="Normal 81 2 2 4" xfId="17924" xr:uid="{00000000-0005-0000-0000-0000E5440000}"/>
    <cellStyle name="Normal 81 2 2 4 2" xfId="17925" xr:uid="{00000000-0005-0000-0000-0000E6440000}"/>
    <cellStyle name="Normal 81 2 2 4 2 2" xfId="17926" xr:uid="{00000000-0005-0000-0000-0000E7440000}"/>
    <cellStyle name="Normal 81 2 2 4 3" xfId="17927" xr:uid="{00000000-0005-0000-0000-0000E8440000}"/>
    <cellStyle name="Normal 81 2 2 5" xfId="17928" xr:uid="{00000000-0005-0000-0000-0000E9440000}"/>
    <cellStyle name="Normal 81 2 2 5 2" xfId="17929" xr:uid="{00000000-0005-0000-0000-0000EA440000}"/>
    <cellStyle name="Normal 81 2 2 6" xfId="17930" xr:uid="{00000000-0005-0000-0000-0000EB440000}"/>
    <cellStyle name="Normal 81 2 3" xfId="17931" xr:uid="{00000000-0005-0000-0000-0000EC440000}"/>
    <cellStyle name="Normal 81 2 3 2" xfId="17932" xr:uid="{00000000-0005-0000-0000-0000ED440000}"/>
    <cellStyle name="Normal 81 2 3 2 2" xfId="17933" xr:uid="{00000000-0005-0000-0000-0000EE440000}"/>
    <cellStyle name="Normal 81 2 3 2 2 2" xfId="17934" xr:uid="{00000000-0005-0000-0000-0000EF440000}"/>
    <cellStyle name="Normal 81 2 3 2 3" xfId="17935" xr:uid="{00000000-0005-0000-0000-0000F0440000}"/>
    <cellStyle name="Normal 81 2 3 3" xfId="17936" xr:uid="{00000000-0005-0000-0000-0000F1440000}"/>
    <cellStyle name="Normal 81 2 3 3 2" xfId="17937" xr:uid="{00000000-0005-0000-0000-0000F2440000}"/>
    <cellStyle name="Normal 81 2 3 4" xfId="17938" xr:uid="{00000000-0005-0000-0000-0000F3440000}"/>
    <cellStyle name="Normal 81 2 4" xfId="17939" xr:uid="{00000000-0005-0000-0000-0000F4440000}"/>
    <cellStyle name="Normal 81 2 4 2" xfId="17940" xr:uid="{00000000-0005-0000-0000-0000F5440000}"/>
    <cellStyle name="Normal 81 2 4 2 2" xfId="17941" xr:uid="{00000000-0005-0000-0000-0000F6440000}"/>
    <cellStyle name="Normal 81 2 4 2 2 2" xfId="17942" xr:uid="{00000000-0005-0000-0000-0000F7440000}"/>
    <cellStyle name="Normal 81 2 4 2 3" xfId="17943" xr:uid="{00000000-0005-0000-0000-0000F8440000}"/>
    <cellStyle name="Normal 81 2 4 3" xfId="17944" xr:uid="{00000000-0005-0000-0000-0000F9440000}"/>
    <cellStyle name="Normal 81 2 4 3 2" xfId="17945" xr:uid="{00000000-0005-0000-0000-0000FA440000}"/>
    <cellStyle name="Normal 81 2 4 4" xfId="17946" xr:uid="{00000000-0005-0000-0000-0000FB440000}"/>
    <cellStyle name="Normal 81 2 5" xfId="17947" xr:uid="{00000000-0005-0000-0000-0000FC440000}"/>
    <cellStyle name="Normal 81 2 5 2" xfId="17948" xr:uid="{00000000-0005-0000-0000-0000FD440000}"/>
    <cellStyle name="Normal 81 2 5 2 2" xfId="17949" xr:uid="{00000000-0005-0000-0000-0000FE440000}"/>
    <cellStyle name="Normal 81 2 5 3" xfId="17950" xr:uid="{00000000-0005-0000-0000-0000FF440000}"/>
    <cellStyle name="Normal 81 2 6" xfId="17951" xr:uid="{00000000-0005-0000-0000-000000450000}"/>
    <cellStyle name="Normal 81 2 6 2" xfId="17952" xr:uid="{00000000-0005-0000-0000-000001450000}"/>
    <cellStyle name="Normal 82" xfId="5363" xr:uid="{00000000-0005-0000-0000-000002450000}"/>
    <cellStyle name="Normal 82 2" xfId="17953" xr:uid="{00000000-0005-0000-0000-000003450000}"/>
    <cellStyle name="Normal 82 2 2" xfId="17954" xr:uid="{00000000-0005-0000-0000-000004450000}"/>
    <cellStyle name="Normal 82 3" xfId="17955" xr:uid="{00000000-0005-0000-0000-000005450000}"/>
    <cellStyle name="Normal 83" xfId="5364" xr:uid="{00000000-0005-0000-0000-000006450000}"/>
    <cellStyle name="Normal 83 2" xfId="17956" xr:uid="{00000000-0005-0000-0000-000007450000}"/>
    <cellStyle name="Normal 83 2 2" xfId="17957" xr:uid="{00000000-0005-0000-0000-000008450000}"/>
    <cellStyle name="Normal 83 3" xfId="17958" xr:uid="{00000000-0005-0000-0000-000009450000}"/>
    <cellStyle name="Normal 84" xfId="5365" xr:uid="{00000000-0005-0000-0000-00000A450000}"/>
    <cellStyle name="Normal 84 2" xfId="17959" xr:uid="{00000000-0005-0000-0000-00000B450000}"/>
    <cellStyle name="Normal 85" xfId="5366" xr:uid="{00000000-0005-0000-0000-00000C450000}"/>
    <cellStyle name="Normal 85 2" xfId="17960" xr:uid="{00000000-0005-0000-0000-00000D450000}"/>
    <cellStyle name="Normal 85 2 2" xfId="17961" xr:uid="{00000000-0005-0000-0000-00000E450000}"/>
    <cellStyle name="Normal 85 3" xfId="17962" xr:uid="{00000000-0005-0000-0000-00000F450000}"/>
    <cellStyle name="Normal 86" xfId="5367" xr:uid="{00000000-0005-0000-0000-000010450000}"/>
    <cellStyle name="Normal 86 2" xfId="17963" xr:uid="{00000000-0005-0000-0000-000011450000}"/>
    <cellStyle name="Normal 86 2 2" xfId="17964" xr:uid="{00000000-0005-0000-0000-000012450000}"/>
    <cellStyle name="Normal 86 3" xfId="17965" xr:uid="{00000000-0005-0000-0000-000013450000}"/>
    <cellStyle name="Normal 87" xfId="5368" xr:uid="{00000000-0005-0000-0000-000014450000}"/>
    <cellStyle name="Normal 87 2" xfId="17966" xr:uid="{00000000-0005-0000-0000-000015450000}"/>
    <cellStyle name="Normal 88" xfId="5369" xr:uid="{00000000-0005-0000-0000-000016450000}"/>
    <cellStyle name="Normal 88 2" xfId="17967" xr:uid="{00000000-0005-0000-0000-000017450000}"/>
    <cellStyle name="Normal 89" xfId="5370" xr:uid="{00000000-0005-0000-0000-000018450000}"/>
    <cellStyle name="Normal 89 2" xfId="17968" xr:uid="{00000000-0005-0000-0000-000019450000}"/>
    <cellStyle name="Normal 9" xfId="2435" xr:uid="{00000000-0005-0000-0000-00001A450000}"/>
    <cellStyle name="Normal 9 10" xfId="17969" xr:uid="{00000000-0005-0000-0000-00001B450000}"/>
    <cellStyle name="Normal 9 10 2" xfId="17970" xr:uid="{00000000-0005-0000-0000-00001C450000}"/>
    <cellStyle name="Normal 9 10 2 2" xfId="17971" xr:uid="{00000000-0005-0000-0000-00001D450000}"/>
    <cellStyle name="Normal 9 10 2 2 2" xfId="17972" xr:uid="{00000000-0005-0000-0000-00001E450000}"/>
    <cellStyle name="Normal 9 10 2 2 2 2" xfId="17973" xr:uid="{00000000-0005-0000-0000-00001F450000}"/>
    <cellStyle name="Normal 9 10 2 2 3" xfId="17974" xr:uid="{00000000-0005-0000-0000-000020450000}"/>
    <cellStyle name="Normal 9 10 2 3" xfId="17975" xr:uid="{00000000-0005-0000-0000-000021450000}"/>
    <cellStyle name="Normal 9 10 2 3 2" xfId="17976" xr:uid="{00000000-0005-0000-0000-000022450000}"/>
    <cellStyle name="Normal 9 10 2 4" xfId="17977" xr:uid="{00000000-0005-0000-0000-000023450000}"/>
    <cellStyle name="Normal 9 10 3" xfId="17978" xr:uid="{00000000-0005-0000-0000-000024450000}"/>
    <cellStyle name="Normal 9 10 3 2" xfId="17979" xr:uid="{00000000-0005-0000-0000-000025450000}"/>
    <cellStyle name="Normal 9 10 3 2 2" xfId="17980" xr:uid="{00000000-0005-0000-0000-000026450000}"/>
    <cellStyle name="Normal 9 10 3 3" xfId="17981" xr:uid="{00000000-0005-0000-0000-000027450000}"/>
    <cellStyle name="Normal 9 10 4" xfId="17982" xr:uid="{00000000-0005-0000-0000-000028450000}"/>
    <cellStyle name="Normal 9 10 4 2" xfId="17983" xr:uid="{00000000-0005-0000-0000-000029450000}"/>
    <cellStyle name="Normal 9 10 5" xfId="17984" xr:uid="{00000000-0005-0000-0000-00002A450000}"/>
    <cellStyle name="Normal 9 11" xfId="17985" xr:uid="{00000000-0005-0000-0000-00002B450000}"/>
    <cellStyle name="Normal 9 11 2" xfId="17986" xr:uid="{00000000-0005-0000-0000-00002C450000}"/>
    <cellStyle name="Normal 9 11 2 2" xfId="17987" xr:uid="{00000000-0005-0000-0000-00002D450000}"/>
    <cellStyle name="Normal 9 11 2 2 2" xfId="17988" xr:uid="{00000000-0005-0000-0000-00002E450000}"/>
    <cellStyle name="Normal 9 11 2 3" xfId="17989" xr:uid="{00000000-0005-0000-0000-00002F450000}"/>
    <cellStyle name="Normal 9 11 3" xfId="17990" xr:uid="{00000000-0005-0000-0000-000030450000}"/>
    <cellStyle name="Normal 9 11 3 2" xfId="17991" xr:uid="{00000000-0005-0000-0000-000031450000}"/>
    <cellStyle name="Normal 9 11 4" xfId="17992" xr:uid="{00000000-0005-0000-0000-000032450000}"/>
    <cellStyle name="Normal 9 12" xfId="17993" xr:uid="{00000000-0005-0000-0000-000033450000}"/>
    <cellStyle name="Normal 9 12 2" xfId="17994" xr:uid="{00000000-0005-0000-0000-000034450000}"/>
    <cellStyle name="Normal 9 12 2 2" xfId="17995" xr:uid="{00000000-0005-0000-0000-000035450000}"/>
    <cellStyle name="Normal 9 12 2 2 2" xfId="17996" xr:uid="{00000000-0005-0000-0000-000036450000}"/>
    <cellStyle name="Normal 9 12 2 3" xfId="17997" xr:uid="{00000000-0005-0000-0000-000037450000}"/>
    <cellStyle name="Normal 9 12 3" xfId="17998" xr:uid="{00000000-0005-0000-0000-000038450000}"/>
    <cellStyle name="Normal 9 12 3 2" xfId="17999" xr:uid="{00000000-0005-0000-0000-000039450000}"/>
    <cellStyle name="Normal 9 12 4" xfId="18000" xr:uid="{00000000-0005-0000-0000-00003A450000}"/>
    <cellStyle name="Normal 9 13" xfId="18001" xr:uid="{00000000-0005-0000-0000-00003B450000}"/>
    <cellStyle name="Normal 9 13 2" xfId="18002" xr:uid="{00000000-0005-0000-0000-00003C450000}"/>
    <cellStyle name="Normal 9 13 2 2" xfId="18003" xr:uid="{00000000-0005-0000-0000-00003D450000}"/>
    <cellStyle name="Normal 9 13 3" xfId="18004" xr:uid="{00000000-0005-0000-0000-00003E450000}"/>
    <cellStyle name="Normal 9 14" xfId="18005" xr:uid="{00000000-0005-0000-0000-00003F450000}"/>
    <cellStyle name="Normal 9 14 2" xfId="18006" xr:uid="{00000000-0005-0000-0000-000040450000}"/>
    <cellStyle name="Normal 9 2" xfId="7471" xr:uid="{00000000-0005-0000-0000-000041450000}"/>
    <cellStyle name="Normal 9 2 2" xfId="7472" xr:uid="{00000000-0005-0000-0000-000042450000}"/>
    <cellStyle name="Normal 9 2 2 2" xfId="7473" xr:uid="{00000000-0005-0000-0000-000043450000}"/>
    <cellStyle name="Normal 9 2 2 2 2" xfId="8108" xr:uid="{00000000-0005-0000-0000-000044450000}"/>
    <cellStyle name="Normal 9 2 2 2 2 2" xfId="8109" xr:uid="{00000000-0005-0000-0000-000045450000}"/>
    <cellStyle name="Normal 9 2 2 2 2 2 2" xfId="18007" xr:uid="{00000000-0005-0000-0000-000046450000}"/>
    <cellStyle name="Normal 9 2 2 2 2 2 2 2" xfId="18008" xr:uid="{00000000-0005-0000-0000-000047450000}"/>
    <cellStyle name="Normal 9 2 2 2 2 2 3" xfId="18009" xr:uid="{00000000-0005-0000-0000-000048450000}"/>
    <cellStyle name="Normal 9 2 2 2 2 3" xfId="18010" xr:uid="{00000000-0005-0000-0000-000049450000}"/>
    <cellStyle name="Normal 9 2 2 2 2 3 2" xfId="18011" xr:uid="{00000000-0005-0000-0000-00004A450000}"/>
    <cellStyle name="Normal 9 2 2 2 2 4" xfId="18012" xr:uid="{00000000-0005-0000-0000-00004B450000}"/>
    <cellStyle name="Normal 9 2 2 2 3" xfId="18013" xr:uid="{00000000-0005-0000-0000-00004C450000}"/>
    <cellStyle name="Normal 9 2 2 2 3 2" xfId="18014" xr:uid="{00000000-0005-0000-0000-00004D450000}"/>
    <cellStyle name="Normal 9 2 2 2 3 2 2" xfId="18015" xr:uid="{00000000-0005-0000-0000-00004E450000}"/>
    <cellStyle name="Normal 9 2 2 2 3 2 2 2" xfId="18016" xr:uid="{00000000-0005-0000-0000-00004F450000}"/>
    <cellStyle name="Normal 9 2 2 2 3 2 3" xfId="18017" xr:uid="{00000000-0005-0000-0000-000050450000}"/>
    <cellStyle name="Normal 9 2 2 2 3 3" xfId="18018" xr:uid="{00000000-0005-0000-0000-000051450000}"/>
    <cellStyle name="Normal 9 2 2 2 3 3 2" xfId="18019" xr:uid="{00000000-0005-0000-0000-000052450000}"/>
    <cellStyle name="Normal 9 2 2 2 3 4" xfId="18020" xr:uid="{00000000-0005-0000-0000-000053450000}"/>
    <cellStyle name="Normal 9 2 2 2 4" xfId="18021" xr:uid="{00000000-0005-0000-0000-000054450000}"/>
    <cellStyle name="Normal 9 2 2 2 4 2" xfId="18022" xr:uid="{00000000-0005-0000-0000-000055450000}"/>
    <cellStyle name="Normal 9 2 2 2 4 2 2" xfId="18023" xr:uid="{00000000-0005-0000-0000-000056450000}"/>
    <cellStyle name="Normal 9 2 2 2 4 3" xfId="18024" xr:uid="{00000000-0005-0000-0000-000057450000}"/>
    <cellStyle name="Normal 9 2 2 2 5" xfId="18025" xr:uid="{00000000-0005-0000-0000-000058450000}"/>
    <cellStyle name="Normal 9 2 2 2 5 2" xfId="18026" xr:uid="{00000000-0005-0000-0000-000059450000}"/>
    <cellStyle name="Normal 9 2 2 3" xfId="7474" xr:uid="{00000000-0005-0000-0000-00005A450000}"/>
    <cellStyle name="Normal 9 2 2 3 2" xfId="18027" xr:uid="{00000000-0005-0000-0000-00005B450000}"/>
    <cellStyle name="Normal 9 2 2 3 2 2" xfId="18028" xr:uid="{00000000-0005-0000-0000-00005C450000}"/>
    <cellStyle name="Normal 9 2 2 3 2 2 2" xfId="18029" xr:uid="{00000000-0005-0000-0000-00005D450000}"/>
    <cellStyle name="Normal 9 2 2 3 2 3" xfId="18030" xr:uid="{00000000-0005-0000-0000-00005E450000}"/>
    <cellStyle name="Normal 9 2 2 3 3" xfId="18031" xr:uid="{00000000-0005-0000-0000-00005F450000}"/>
    <cellStyle name="Normal 9 2 2 3 3 2" xfId="18032" xr:uid="{00000000-0005-0000-0000-000060450000}"/>
    <cellStyle name="Normal 9 2 2 4" xfId="7475" xr:uid="{00000000-0005-0000-0000-000061450000}"/>
    <cellStyle name="Normal 9 2 2 4 2" xfId="18033" xr:uid="{00000000-0005-0000-0000-000062450000}"/>
    <cellStyle name="Normal 9 2 2 4 2 2" xfId="18034" xr:uid="{00000000-0005-0000-0000-000063450000}"/>
    <cellStyle name="Normal 9 2 2 4 2 2 2" xfId="18035" xr:uid="{00000000-0005-0000-0000-000064450000}"/>
    <cellStyle name="Normal 9 2 2 4 2 3" xfId="18036" xr:uid="{00000000-0005-0000-0000-000065450000}"/>
    <cellStyle name="Normal 9 2 2 4 3" xfId="18037" xr:uid="{00000000-0005-0000-0000-000066450000}"/>
    <cellStyle name="Normal 9 2 2 4 3 2" xfId="18038" xr:uid="{00000000-0005-0000-0000-000067450000}"/>
    <cellStyle name="Normal 9 2 2 5" xfId="8110" xr:uid="{00000000-0005-0000-0000-000068450000}"/>
    <cellStyle name="Normal 9 2 2 5 2" xfId="18039" xr:uid="{00000000-0005-0000-0000-000069450000}"/>
    <cellStyle name="Normal 9 2 2 5 2 2" xfId="18040" xr:uid="{00000000-0005-0000-0000-00006A450000}"/>
    <cellStyle name="Normal 9 2 2 5 3" xfId="18041" xr:uid="{00000000-0005-0000-0000-00006B450000}"/>
    <cellStyle name="Normal 9 2 2 6" xfId="18042" xr:uid="{00000000-0005-0000-0000-00006C450000}"/>
    <cellStyle name="Normal 9 2 2 6 2" xfId="18043" xr:uid="{00000000-0005-0000-0000-00006D450000}"/>
    <cellStyle name="Normal 9 2 3" xfId="7476" xr:uid="{00000000-0005-0000-0000-00006E450000}"/>
    <cellStyle name="Normal 9 2 3 2" xfId="18044" xr:uid="{00000000-0005-0000-0000-00006F450000}"/>
    <cellStyle name="Normal 9 2 3 2 2" xfId="18045" xr:uid="{00000000-0005-0000-0000-000070450000}"/>
    <cellStyle name="Normal 9 2 3 2 2 2" xfId="18046" xr:uid="{00000000-0005-0000-0000-000071450000}"/>
    <cellStyle name="Normal 9 2 3 2 2 2 2" xfId="18047" xr:uid="{00000000-0005-0000-0000-000072450000}"/>
    <cellStyle name="Normal 9 2 3 2 2 2 2 2" xfId="18048" xr:uid="{00000000-0005-0000-0000-000073450000}"/>
    <cellStyle name="Normal 9 2 3 2 2 2 3" xfId="18049" xr:uid="{00000000-0005-0000-0000-000074450000}"/>
    <cellStyle name="Normal 9 2 3 2 2 3" xfId="18050" xr:uid="{00000000-0005-0000-0000-000075450000}"/>
    <cellStyle name="Normal 9 2 3 2 2 3 2" xfId="18051" xr:uid="{00000000-0005-0000-0000-000076450000}"/>
    <cellStyle name="Normal 9 2 3 2 2 4" xfId="18052" xr:uid="{00000000-0005-0000-0000-000077450000}"/>
    <cellStyle name="Normal 9 2 3 2 3" xfId="18053" xr:uid="{00000000-0005-0000-0000-000078450000}"/>
    <cellStyle name="Normal 9 2 3 2 3 2" xfId="18054" xr:uid="{00000000-0005-0000-0000-000079450000}"/>
    <cellStyle name="Normal 9 2 3 2 3 2 2" xfId="18055" xr:uid="{00000000-0005-0000-0000-00007A450000}"/>
    <cellStyle name="Normal 9 2 3 2 3 2 2 2" xfId="18056" xr:uid="{00000000-0005-0000-0000-00007B450000}"/>
    <cellStyle name="Normal 9 2 3 2 3 2 3" xfId="18057" xr:uid="{00000000-0005-0000-0000-00007C450000}"/>
    <cellStyle name="Normal 9 2 3 2 3 3" xfId="18058" xr:uid="{00000000-0005-0000-0000-00007D450000}"/>
    <cellStyle name="Normal 9 2 3 2 3 3 2" xfId="18059" xr:uid="{00000000-0005-0000-0000-00007E450000}"/>
    <cellStyle name="Normal 9 2 3 2 3 4" xfId="18060" xr:uid="{00000000-0005-0000-0000-00007F450000}"/>
    <cellStyle name="Normal 9 2 3 2 4" xfId="18061" xr:uid="{00000000-0005-0000-0000-000080450000}"/>
    <cellStyle name="Normal 9 2 3 2 4 2" xfId="18062" xr:uid="{00000000-0005-0000-0000-000081450000}"/>
    <cellStyle name="Normal 9 2 3 2 4 2 2" xfId="18063" xr:uid="{00000000-0005-0000-0000-000082450000}"/>
    <cellStyle name="Normal 9 2 3 2 4 3" xfId="18064" xr:uid="{00000000-0005-0000-0000-000083450000}"/>
    <cellStyle name="Normal 9 2 3 2 5" xfId="18065" xr:uid="{00000000-0005-0000-0000-000084450000}"/>
    <cellStyle name="Normal 9 2 3 2 5 2" xfId="18066" xr:uid="{00000000-0005-0000-0000-000085450000}"/>
    <cellStyle name="Normal 9 2 3 2 6" xfId="18067" xr:uid="{00000000-0005-0000-0000-000086450000}"/>
    <cellStyle name="Normal 9 2 3 3" xfId="18068" xr:uid="{00000000-0005-0000-0000-000087450000}"/>
    <cellStyle name="Normal 9 2 3 3 2" xfId="18069" xr:uid="{00000000-0005-0000-0000-000088450000}"/>
    <cellStyle name="Normal 9 2 3 3 2 2" xfId="18070" xr:uid="{00000000-0005-0000-0000-000089450000}"/>
    <cellStyle name="Normal 9 2 3 3 2 2 2" xfId="18071" xr:uid="{00000000-0005-0000-0000-00008A450000}"/>
    <cellStyle name="Normal 9 2 3 3 2 3" xfId="18072" xr:uid="{00000000-0005-0000-0000-00008B450000}"/>
    <cellStyle name="Normal 9 2 3 3 3" xfId="18073" xr:uid="{00000000-0005-0000-0000-00008C450000}"/>
    <cellStyle name="Normal 9 2 3 3 3 2" xfId="18074" xr:uid="{00000000-0005-0000-0000-00008D450000}"/>
    <cellStyle name="Normal 9 2 3 3 4" xfId="18075" xr:uid="{00000000-0005-0000-0000-00008E450000}"/>
    <cellStyle name="Normal 9 2 3 4" xfId="18076" xr:uid="{00000000-0005-0000-0000-00008F450000}"/>
    <cellStyle name="Normal 9 2 3 4 2" xfId="18077" xr:uid="{00000000-0005-0000-0000-000090450000}"/>
    <cellStyle name="Normal 9 2 3 4 2 2" xfId="18078" xr:uid="{00000000-0005-0000-0000-000091450000}"/>
    <cellStyle name="Normal 9 2 3 4 2 2 2" xfId="18079" xr:uid="{00000000-0005-0000-0000-000092450000}"/>
    <cellStyle name="Normal 9 2 3 4 2 3" xfId="18080" xr:uid="{00000000-0005-0000-0000-000093450000}"/>
    <cellStyle name="Normal 9 2 3 4 3" xfId="18081" xr:uid="{00000000-0005-0000-0000-000094450000}"/>
    <cellStyle name="Normal 9 2 3 4 3 2" xfId="18082" xr:uid="{00000000-0005-0000-0000-000095450000}"/>
    <cellStyle name="Normal 9 2 3 4 4" xfId="18083" xr:uid="{00000000-0005-0000-0000-000096450000}"/>
    <cellStyle name="Normal 9 2 3 5" xfId="18084" xr:uid="{00000000-0005-0000-0000-000097450000}"/>
    <cellStyle name="Normal 9 2 3 5 2" xfId="18085" xr:uid="{00000000-0005-0000-0000-000098450000}"/>
    <cellStyle name="Normal 9 2 3 5 2 2" xfId="18086" xr:uid="{00000000-0005-0000-0000-000099450000}"/>
    <cellStyle name="Normal 9 2 3 5 3" xfId="18087" xr:uid="{00000000-0005-0000-0000-00009A450000}"/>
    <cellStyle name="Normal 9 2 3 6" xfId="18088" xr:uid="{00000000-0005-0000-0000-00009B450000}"/>
    <cellStyle name="Normal 9 2 3 6 2" xfId="18089" xr:uid="{00000000-0005-0000-0000-00009C450000}"/>
    <cellStyle name="Normal 9 2 4" xfId="7477" xr:uid="{00000000-0005-0000-0000-00009D450000}"/>
    <cellStyle name="Normal 9 2 4 2" xfId="18090" xr:uid="{00000000-0005-0000-0000-00009E450000}"/>
    <cellStyle name="Normal 9 2 4 2 2" xfId="18091" xr:uid="{00000000-0005-0000-0000-00009F450000}"/>
    <cellStyle name="Normal 9 2 4 2 2 2" xfId="18092" xr:uid="{00000000-0005-0000-0000-0000A0450000}"/>
    <cellStyle name="Normal 9 2 4 2 2 2 2" xfId="18093" xr:uid="{00000000-0005-0000-0000-0000A1450000}"/>
    <cellStyle name="Normal 9 2 4 2 2 3" xfId="18094" xr:uid="{00000000-0005-0000-0000-0000A2450000}"/>
    <cellStyle name="Normal 9 2 4 2 3" xfId="18095" xr:uid="{00000000-0005-0000-0000-0000A3450000}"/>
    <cellStyle name="Normal 9 2 4 2 3 2" xfId="18096" xr:uid="{00000000-0005-0000-0000-0000A4450000}"/>
    <cellStyle name="Normal 9 2 4 2 4" xfId="18097" xr:uid="{00000000-0005-0000-0000-0000A5450000}"/>
    <cellStyle name="Normal 9 2 4 3" xfId="18098" xr:uid="{00000000-0005-0000-0000-0000A6450000}"/>
    <cellStyle name="Normal 9 2 4 3 2" xfId="18099" xr:uid="{00000000-0005-0000-0000-0000A7450000}"/>
    <cellStyle name="Normal 9 2 4 3 2 2" xfId="18100" xr:uid="{00000000-0005-0000-0000-0000A8450000}"/>
    <cellStyle name="Normal 9 2 4 3 2 2 2" xfId="18101" xr:uid="{00000000-0005-0000-0000-0000A9450000}"/>
    <cellStyle name="Normal 9 2 4 3 2 3" xfId="18102" xr:uid="{00000000-0005-0000-0000-0000AA450000}"/>
    <cellStyle name="Normal 9 2 4 3 3" xfId="18103" xr:uid="{00000000-0005-0000-0000-0000AB450000}"/>
    <cellStyle name="Normal 9 2 4 3 3 2" xfId="18104" xr:uid="{00000000-0005-0000-0000-0000AC450000}"/>
    <cellStyle name="Normal 9 2 4 3 4" xfId="18105" xr:uid="{00000000-0005-0000-0000-0000AD450000}"/>
    <cellStyle name="Normal 9 2 4 4" xfId="18106" xr:uid="{00000000-0005-0000-0000-0000AE450000}"/>
    <cellStyle name="Normal 9 2 4 4 2" xfId="18107" xr:uid="{00000000-0005-0000-0000-0000AF450000}"/>
    <cellStyle name="Normal 9 2 4 4 2 2" xfId="18108" xr:uid="{00000000-0005-0000-0000-0000B0450000}"/>
    <cellStyle name="Normal 9 2 4 4 3" xfId="18109" xr:uid="{00000000-0005-0000-0000-0000B1450000}"/>
    <cellStyle name="Normal 9 2 4 5" xfId="18110" xr:uid="{00000000-0005-0000-0000-0000B2450000}"/>
    <cellStyle name="Normal 9 2 4 5 2" xfId="18111" xr:uid="{00000000-0005-0000-0000-0000B3450000}"/>
    <cellStyle name="Normal 9 2 5" xfId="8111" xr:uid="{00000000-0005-0000-0000-0000B4450000}"/>
    <cellStyle name="Normal 9 2 5 2" xfId="18112" xr:uid="{00000000-0005-0000-0000-0000B5450000}"/>
    <cellStyle name="Normal 9 2 5 2 2" xfId="18113" xr:uid="{00000000-0005-0000-0000-0000B6450000}"/>
    <cellStyle name="Normal 9 2 5 2 2 2" xfId="18114" xr:uid="{00000000-0005-0000-0000-0000B7450000}"/>
    <cellStyle name="Normal 9 2 5 2 3" xfId="18115" xr:uid="{00000000-0005-0000-0000-0000B8450000}"/>
    <cellStyle name="Normal 9 2 5 3" xfId="18116" xr:uid="{00000000-0005-0000-0000-0000B9450000}"/>
    <cellStyle name="Normal 9 2 5 3 2" xfId="18117" xr:uid="{00000000-0005-0000-0000-0000BA450000}"/>
    <cellStyle name="Normal 9 2 5 4" xfId="18118" xr:uid="{00000000-0005-0000-0000-0000BB450000}"/>
    <cellStyle name="Normal 9 2 6" xfId="18119" xr:uid="{00000000-0005-0000-0000-0000BC450000}"/>
    <cellStyle name="Normal 9 2 6 2" xfId="18120" xr:uid="{00000000-0005-0000-0000-0000BD450000}"/>
    <cellStyle name="Normal 9 2 6 2 2" xfId="18121" xr:uid="{00000000-0005-0000-0000-0000BE450000}"/>
    <cellStyle name="Normal 9 2 6 2 2 2" xfId="18122" xr:uid="{00000000-0005-0000-0000-0000BF450000}"/>
    <cellStyle name="Normal 9 2 6 2 3" xfId="18123" xr:uid="{00000000-0005-0000-0000-0000C0450000}"/>
    <cellStyle name="Normal 9 2 6 3" xfId="18124" xr:uid="{00000000-0005-0000-0000-0000C1450000}"/>
    <cellStyle name="Normal 9 2 6 3 2" xfId="18125" xr:uid="{00000000-0005-0000-0000-0000C2450000}"/>
    <cellStyle name="Normal 9 2 6 4" xfId="18126" xr:uid="{00000000-0005-0000-0000-0000C3450000}"/>
    <cellStyle name="Normal 9 2 7" xfId="18127" xr:uid="{00000000-0005-0000-0000-0000C4450000}"/>
    <cellStyle name="Normal 9 2 7 2" xfId="18128" xr:uid="{00000000-0005-0000-0000-0000C5450000}"/>
    <cellStyle name="Normal 9 2 7 2 2" xfId="18129" xr:uid="{00000000-0005-0000-0000-0000C6450000}"/>
    <cellStyle name="Normal 9 2 7 3" xfId="18130" xr:uid="{00000000-0005-0000-0000-0000C7450000}"/>
    <cellStyle name="Normal 9 2 8" xfId="18131" xr:uid="{00000000-0005-0000-0000-0000C8450000}"/>
    <cellStyle name="Normal 9 2 8 2" xfId="18132" xr:uid="{00000000-0005-0000-0000-0000C9450000}"/>
    <cellStyle name="Normal 9 3" xfId="7478" xr:uid="{00000000-0005-0000-0000-0000CA450000}"/>
    <cellStyle name="Normal 9 3 2" xfId="18133" xr:uid="{00000000-0005-0000-0000-0000CB450000}"/>
    <cellStyle name="Normal 9 3 2 2" xfId="18134" xr:uid="{00000000-0005-0000-0000-0000CC450000}"/>
    <cellStyle name="Normal 9 3 2 2 2" xfId="18135" xr:uid="{00000000-0005-0000-0000-0000CD450000}"/>
    <cellStyle name="Normal 9 3 2 2 2 2" xfId="18136" xr:uid="{00000000-0005-0000-0000-0000CE450000}"/>
    <cellStyle name="Normal 9 3 2 2 2 2 2" xfId="18137" xr:uid="{00000000-0005-0000-0000-0000CF450000}"/>
    <cellStyle name="Normal 9 3 2 2 2 2 2 2" xfId="18138" xr:uid="{00000000-0005-0000-0000-0000D0450000}"/>
    <cellStyle name="Normal 9 3 2 2 2 2 3" xfId="18139" xr:uid="{00000000-0005-0000-0000-0000D1450000}"/>
    <cellStyle name="Normal 9 3 2 2 2 3" xfId="18140" xr:uid="{00000000-0005-0000-0000-0000D2450000}"/>
    <cellStyle name="Normal 9 3 2 2 2 3 2" xfId="18141" xr:uid="{00000000-0005-0000-0000-0000D3450000}"/>
    <cellStyle name="Normal 9 3 2 2 2 4" xfId="18142" xr:uid="{00000000-0005-0000-0000-0000D4450000}"/>
    <cellStyle name="Normal 9 3 2 2 3" xfId="18143" xr:uid="{00000000-0005-0000-0000-0000D5450000}"/>
    <cellStyle name="Normal 9 3 2 2 3 2" xfId="18144" xr:uid="{00000000-0005-0000-0000-0000D6450000}"/>
    <cellStyle name="Normal 9 3 2 2 3 2 2" xfId="18145" xr:uid="{00000000-0005-0000-0000-0000D7450000}"/>
    <cellStyle name="Normal 9 3 2 2 3 2 2 2" xfId="18146" xr:uid="{00000000-0005-0000-0000-0000D8450000}"/>
    <cellStyle name="Normal 9 3 2 2 3 2 3" xfId="18147" xr:uid="{00000000-0005-0000-0000-0000D9450000}"/>
    <cellStyle name="Normal 9 3 2 2 3 3" xfId="18148" xr:uid="{00000000-0005-0000-0000-0000DA450000}"/>
    <cellStyle name="Normal 9 3 2 2 3 3 2" xfId="18149" xr:uid="{00000000-0005-0000-0000-0000DB450000}"/>
    <cellStyle name="Normal 9 3 2 2 3 4" xfId="18150" xr:uid="{00000000-0005-0000-0000-0000DC450000}"/>
    <cellStyle name="Normal 9 3 2 2 4" xfId="18151" xr:uid="{00000000-0005-0000-0000-0000DD450000}"/>
    <cellStyle name="Normal 9 3 2 2 4 2" xfId="18152" xr:uid="{00000000-0005-0000-0000-0000DE450000}"/>
    <cellStyle name="Normal 9 3 2 2 4 2 2" xfId="18153" xr:uid="{00000000-0005-0000-0000-0000DF450000}"/>
    <cellStyle name="Normal 9 3 2 2 4 3" xfId="18154" xr:uid="{00000000-0005-0000-0000-0000E0450000}"/>
    <cellStyle name="Normal 9 3 2 2 5" xfId="18155" xr:uid="{00000000-0005-0000-0000-0000E1450000}"/>
    <cellStyle name="Normal 9 3 2 2 5 2" xfId="18156" xr:uid="{00000000-0005-0000-0000-0000E2450000}"/>
    <cellStyle name="Normal 9 3 2 2 6" xfId="18157" xr:uid="{00000000-0005-0000-0000-0000E3450000}"/>
    <cellStyle name="Normal 9 3 2 3" xfId="18158" xr:uid="{00000000-0005-0000-0000-0000E4450000}"/>
    <cellStyle name="Normal 9 3 2 3 2" xfId="18159" xr:uid="{00000000-0005-0000-0000-0000E5450000}"/>
    <cellStyle name="Normal 9 3 2 3 2 2" xfId="18160" xr:uid="{00000000-0005-0000-0000-0000E6450000}"/>
    <cellStyle name="Normal 9 3 2 3 2 2 2" xfId="18161" xr:uid="{00000000-0005-0000-0000-0000E7450000}"/>
    <cellStyle name="Normal 9 3 2 3 2 3" xfId="18162" xr:uid="{00000000-0005-0000-0000-0000E8450000}"/>
    <cellStyle name="Normal 9 3 2 3 3" xfId="18163" xr:uid="{00000000-0005-0000-0000-0000E9450000}"/>
    <cellStyle name="Normal 9 3 2 3 3 2" xfId="18164" xr:uid="{00000000-0005-0000-0000-0000EA450000}"/>
    <cellStyle name="Normal 9 3 2 3 4" xfId="18165" xr:uid="{00000000-0005-0000-0000-0000EB450000}"/>
    <cellStyle name="Normal 9 3 2 4" xfId="18166" xr:uid="{00000000-0005-0000-0000-0000EC450000}"/>
    <cellStyle name="Normal 9 3 2 4 2" xfId="18167" xr:uid="{00000000-0005-0000-0000-0000ED450000}"/>
    <cellStyle name="Normal 9 3 2 4 2 2" xfId="18168" xr:uid="{00000000-0005-0000-0000-0000EE450000}"/>
    <cellStyle name="Normal 9 3 2 4 2 2 2" xfId="18169" xr:uid="{00000000-0005-0000-0000-0000EF450000}"/>
    <cellStyle name="Normal 9 3 2 4 2 3" xfId="18170" xr:uid="{00000000-0005-0000-0000-0000F0450000}"/>
    <cellStyle name="Normal 9 3 2 4 3" xfId="18171" xr:uid="{00000000-0005-0000-0000-0000F1450000}"/>
    <cellStyle name="Normal 9 3 2 4 3 2" xfId="18172" xr:uid="{00000000-0005-0000-0000-0000F2450000}"/>
    <cellStyle name="Normal 9 3 2 4 4" xfId="18173" xr:uid="{00000000-0005-0000-0000-0000F3450000}"/>
    <cellStyle name="Normal 9 3 2 5" xfId="18174" xr:uid="{00000000-0005-0000-0000-0000F4450000}"/>
    <cellStyle name="Normal 9 3 2 5 2" xfId="18175" xr:uid="{00000000-0005-0000-0000-0000F5450000}"/>
    <cellStyle name="Normal 9 3 2 5 2 2" xfId="18176" xr:uid="{00000000-0005-0000-0000-0000F6450000}"/>
    <cellStyle name="Normal 9 3 2 5 3" xfId="18177" xr:uid="{00000000-0005-0000-0000-0000F7450000}"/>
    <cellStyle name="Normal 9 3 2 6" xfId="18178" xr:uid="{00000000-0005-0000-0000-0000F8450000}"/>
    <cellStyle name="Normal 9 3 2 6 2" xfId="18179" xr:uid="{00000000-0005-0000-0000-0000F9450000}"/>
    <cellStyle name="Normal 9 3 3" xfId="18180" xr:uid="{00000000-0005-0000-0000-0000FA450000}"/>
    <cellStyle name="Normal 9 3 3 2" xfId="18181" xr:uid="{00000000-0005-0000-0000-0000FB450000}"/>
    <cellStyle name="Normal 9 3 3 2 2" xfId="18182" xr:uid="{00000000-0005-0000-0000-0000FC450000}"/>
    <cellStyle name="Normal 9 3 3 2 2 2" xfId="18183" xr:uid="{00000000-0005-0000-0000-0000FD450000}"/>
    <cellStyle name="Normal 9 3 3 2 2 2 2" xfId="18184" xr:uid="{00000000-0005-0000-0000-0000FE450000}"/>
    <cellStyle name="Normal 9 3 3 2 2 3" xfId="18185" xr:uid="{00000000-0005-0000-0000-0000FF450000}"/>
    <cellStyle name="Normal 9 3 3 2 3" xfId="18186" xr:uid="{00000000-0005-0000-0000-000000460000}"/>
    <cellStyle name="Normal 9 3 3 2 3 2" xfId="18187" xr:uid="{00000000-0005-0000-0000-000001460000}"/>
    <cellStyle name="Normal 9 3 3 2 4" xfId="18188" xr:uid="{00000000-0005-0000-0000-000002460000}"/>
    <cellStyle name="Normal 9 3 3 3" xfId="18189" xr:uid="{00000000-0005-0000-0000-000003460000}"/>
    <cellStyle name="Normal 9 3 3 3 2" xfId="18190" xr:uid="{00000000-0005-0000-0000-000004460000}"/>
    <cellStyle name="Normal 9 3 3 3 2 2" xfId="18191" xr:uid="{00000000-0005-0000-0000-000005460000}"/>
    <cellStyle name="Normal 9 3 3 3 2 2 2" xfId="18192" xr:uid="{00000000-0005-0000-0000-000006460000}"/>
    <cellStyle name="Normal 9 3 3 3 2 3" xfId="18193" xr:uid="{00000000-0005-0000-0000-000007460000}"/>
    <cellStyle name="Normal 9 3 3 3 3" xfId="18194" xr:uid="{00000000-0005-0000-0000-000008460000}"/>
    <cellStyle name="Normal 9 3 3 3 3 2" xfId="18195" xr:uid="{00000000-0005-0000-0000-000009460000}"/>
    <cellStyle name="Normal 9 3 3 3 4" xfId="18196" xr:uid="{00000000-0005-0000-0000-00000A460000}"/>
    <cellStyle name="Normal 9 3 3 4" xfId="18197" xr:uid="{00000000-0005-0000-0000-00000B460000}"/>
    <cellStyle name="Normal 9 3 3 4 2" xfId="18198" xr:uid="{00000000-0005-0000-0000-00000C460000}"/>
    <cellStyle name="Normal 9 3 3 4 2 2" xfId="18199" xr:uid="{00000000-0005-0000-0000-00000D460000}"/>
    <cellStyle name="Normal 9 3 3 4 3" xfId="18200" xr:uid="{00000000-0005-0000-0000-00000E460000}"/>
    <cellStyle name="Normal 9 3 3 5" xfId="18201" xr:uid="{00000000-0005-0000-0000-00000F460000}"/>
    <cellStyle name="Normal 9 3 3 5 2" xfId="18202" xr:uid="{00000000-0005-0000-0000-000010460000}"/>
    <cellStyle name="Normal 9 3 3 6" xfId="18203" xr:uid="{00000000-0005-0000-0000-000011460000}"/>
    <cellStyle name="Normal 9 3 4" xfId="18204" xr:uid="{00000000-0005-0000-0000-000012460000}"/>
    <cellStyle name="Normal 9 3 4 2" xfId="18205" xr:uid="{00000000-0005-0000-0000-000013460000}"/>
    <cellStyle name="Normal 9 3 4 2 2" xfId="18206" xr:uid="{00000000-0005-0000-0000-000014460000}"/>
    <cellStyle name="Normal 9 3 4 2 2 2" xfId="18207" xr:uid="{00000000-0005-0000-0000-000015460000}"/>
    <cellStyle name="Normal 9 3 4 2 3" xfId="18208" xr:uid="{00000000-0005-0000-0000-000016460000}"/>
    <cellStyle name="Normal 9 3 4 3" xfId="18209" xr:uid="{00000000-0005-0000-0000-000017460000}"/>
    <cellStyle name="Normal 9 3 4 3 2" xfId="18210" xr:uid="{00000000-0005-0000-0000-000018460000}"/>
    <cellStyle name="Normal 9 3 4 4" xfId="18211" xr:uid="{00000000-0005-0000-0000-000019460000}"/>
    <cellStyle name="Normal 9 3 5" xfId="18212" xr:uid="{00000000-0005-0000-0000-00001A460000}"/>
    <cellStyle name="Normal 9 3 5 2" xfId="18213" xr:uid="{00000000-0005-0000-0000-00001B460000}"/>
    <cellStyle name="Normal 9 3 5 2 2" xfId="18214" xr:uid="{00000000-0005-0000-0000-00001C460000}"/>
    <cellStyle name="Normal 9 3 5 2 2 2" xfId="18215" xr:uid="{00000000-0005-0000-0000-00001D460000}"/>
    <cellStyle name="Normal 9 3 5 2 3" xfId="18216" xr:uid="{00000000-0005-0000-0000-00001E460000}"/>
    <cellStyle name="Normal 9 3 5 3" xfId="18217" xr:uid="{00000000-0005-0000-0000-00001F460000}"/>
    <cellStyle name="Normal 9 3 5 3 2" xfId="18218" xr:uid="{00000000-0005-0000-0000-000020460000}"/>
    <cellStyle name="Normal 9 3 5 4" xfId="18219" xr:uid="{00000000-0005-0000-0000-000021460000}"/>
    <cellStyle name="Normal 9 3 6" xfId="18220" xr:uid="{00000000-0005-0000-0000-000022460000}"/>
    <cellStyle name="Normal 9 3 6 2" xfId="18221" xr:uid="{00000000-0005-0000-0000-000023460000}"/>
    <cellStyle name="Normal 9 3 6 2 2" xfId="18222" xr:uid="{00000000-0005-0000-0000-000024460000}"/>
    <cellStyle name="Normal 9 3 6 3" xfId="18223" xr:uid="{00000000-0005-0000-0000-000025460000}"/>
    <cellStyle name="Normal 9 3 7" xfId="18224" xr:uid="{00000000-0005-0000-0000-000026460000}"/>
    <cellStyle name="Normal 9 3 7 2" xfId="18225" xr:uid="{00000000-0005-0000-0000-000027460000}"/>
    <cellStyle name="Normal 9 4" xfId="7479" xr:uid="{00000000-0005-0000-0000-000028460000}"/>
    <cellStyle name="Normal 9 4 2" xfId="18226" xr:uid="{00000000-0005-0000-0000-000029460000}"/>
    <cellStyle name="Normal 9 4 2 2" xfId="18227" xr:uid="{00000000-0005-0000-0000-00002A460000}"/>
    <cellStyle name="Normal 9 4 2 2 2" xfId="18228" xr:uid="{00000000-0005-0000-0000-00002B460000}"/>
    <cellStyle name="Normal 9 4 2 2 2 2" xfId="18229" xr:uid="{00000000-0005-0000-0000-00002C460000}"/>
    <cellStyle name="Normal 9 4 2 2 2 2 2" xfId="18230" xr:uid="{00000000-0005-0000-0000-00002D460000}"/>
    <cellStyle name="Normal 9 4 2 2 2 2 2 2" xfId="18231" xr:uid="{00000000-0005-0000-0000-00002E460000}"/>
    <cellStyle name="Normal 9 4 2 2 2 2 3" xfId="18232" xr:uid="{00000000-0005-0000-0000-00002F460000}"/>
    <cellStyle name="Normal 9 4 2 2 2 3" xfId="18233" xr:uid="{00000000-0005-0000-0000-000030460000}"/>
    <cellStyle name="Normal 9 4 2 2 2 3 2" xfId="18234" xr:uid="{00000000-0005-0000-0000-000031460000}"/>
    <cellStyle name="Normal 9 4 2 2 2 4" xfId="18235" xr:uid="{00000000-0005-0000-0000-000032460000}"/>
    <cellStyle name="Normal 9 4 2 2 3" xfId="18236" xr:uid="{00000000-0005-0000-0000-000033460000}"/>
    <cellStyle name="Normal 9 4 2 2 3 2" xfId="18237" xr:uid="{00000000-0005-0000-0000-000034460000}"/>
    <cellStyle name="Normal 9 4 2 2 3 2 2" xfId="18238" xr:uid="{00000000-0005-0000-0000-000035460000}"/>
    <cellStyle name="Normal 9 4 2 2 3 2 2 2" xfId="18239" xr:uid="{00000000-0005-0000-0000-000036460000}"/>
    <cellStyle name="Normal 9 4 2 2 3 2 3" xfId="18240" xr:uid="{00000000-0005-0000-0000-000037460000}"/>
    <cellStyle name="Normal 9 4 2 2 3 3" xfId="18241" xr:uid="{00000000-0005-0000-0000-000038460000}"/>
    <cellStyle name="Normal 9 4 2 2 3 3 2" xfId="18242" xr:uid="{00000000-0005-0000-0000-000039460000}"/>
    <cellStyle name="Normal 9 4 2 2 3 4" xfId="18243" xr:uid="{00000000-0005-0000-0000-00003A460000}"/>
    <cellStyle name="Normal 9 4 2 2 4" xfId="18244" xr:uid="{00000000-0005-0000-0000-00003B460000}"/>
    <cellStyle name="Normal 9 4 2 2 4 2" xfId="18245" xr:uid="{00000000-0005-0000-0000-00003C460000}"/>
    <cellStyle name="Normal 9 4 2 2 4 2 2" xfId="18246" xr:uid="{00000000-0005-0000-0000-00003D460000}"/>
    <cellStyle name="Normal 9 4 2 2 4 3" xfId="18247" xr:uid="{00000000-0005-0000-0000-00003E460000}"/>
    <cellStyle name="Normal 9 4 2 2 5" xfId="18248" xr:uid="{00000000-0005-0000-0000-00003F460000}"/>
    <cellStyle name="Normal 9 4 2 2 5 2" xfId="18249" xr:uid="{00000000-0005-0000-0000-000040460000}"/>
    <cellStyle name="Normal 9 4 2 2 6" xfId="18250" xr:uid="{00000000-0005-0000-0000-000041460000}"/>
    <cellStyle name="Normal 9 4 2 3" xfId="18251" xr:uid="{00000000-0005-0000-0000-000042460000}"/>
    <cellStyle name="Normal 9 4 2 3 2" xfId="18252" xr:uid="{00000000-0005-0000-0000-000043460000}"/>
    <cellStyle name="Normal 9 4 2 3 2 2" xfId="18253" xr:uid="{00000000-0005-0000-0000-000044460000}"/>
    <cellStyle name="Normal 9 4 2 3 2 2 2" xfId="18254" xr:uid="{00000000-0005-0000-0000-000045460000}"/>
    <cellStyle name="Normal 9 4 2 3 2 3" xfId="18255" xr:uid="{00000000-0005-0000-0000-000046460000}"/>
    <cellStyle name="Normal 9 4 2 3 3" xfId="18256" xr:uid="{00000000-0005-0000-0000-000047460000}"/>
    <cellStyle name="Normal 9 4 2 3 3 2" xfId="18257" xr:uid="{00000000-0005-0000-0000-000048460000}"/>
    <cellStyle name="Normal 9 4 2 3 4" xfId="18258" xr:uid="{00000000-0005-0000-0000-000049460000}"/>
    <cellStyle name="Normal 9 4 2 4" xfId="18259" xr:uid="{00000000-0005-0000-0000-00004A460000}"/>
    <cellStyle name="Normal 9 4 2 4 2" xfId="18260" xr:uid="{00000000-0005-0000-0000-00004B460000}"/>
    <cellStyle name="Normal 9 4 2 4 2 2" xfId="18261" xr:uid="{00000000-0005-0000-0000-00004C460000}"/>
    <cellStyle name="Normal 9 4 2 4 2 2 2" xfId="18262" xr:uid="{00000000-0005-0000-0000-00004D460000}"/>
    <cellStyle name="Normal 9 4 2 4 2 3" xfId="18263" xr:uid="{00000000-0005-0000-0000-00004E460000}"/>
    <cellStyle name="Normal 9 4 2 4 3" xfId="18264" xr:uid="{00000000-0005-0000-0000-00004F460000}"/>
    <cellStyle name="Normal 9 4 2 4 3 2" xfId="18265" xr:uid="{00000000-0005-0000-0000-000050460000}"/>
    <cellStyle name="Normal 9 4 2 4 4" xfId="18266" xr:uid="{00000000-0005-0000-0000-000051460000}"/>
    <cellStyle name="Normal 9 4 2 5" xfId="18267" xr:uid="{00000000-0005-0000-0000-000052460000}"/>
    <cellStyle name="Normal 9 4 2 5 2" xfId="18268" xr:uid="{00000000-0005-0000-0000-000053460000}"/>
    <cellStyle name="Normal 9 4 2 5 2 2" xfId="18269" xr:uid="{00000000-0005-0000-0000-000054460000}"/>
    <cellStyle name="Normal 9 4 2 5 3" xfId="18270" xr:uid="{00000000-0005-0000-0000-000055460000}"/>
    <cellStyle name="Normal 9 4 2 6" xfId="18271" xr:uid="{00000000-0005-0000-0000-000056460000}"/>
    <cellStyle name="Normal 9 4 2 6 2" xfId="18272" xr:uid="{00000000-0005-0000-0000-000057460000}"/>
    <cellStyle name="Normal 9 4 2 7" xfId="18273" xr:uid="{00000000-0005-0000-0000-000058460000}"/>
    <cellStyle name="Normal 9 4 3" xfId="18274" xr:uid="{00000000-0005-0000-0000-000059460000}"/>
    <cellStyle name="Normal 9 4 3 2" xfId="18275" xr:uid="{00000000-0005-0000-0000-00005A460000}"/>
    <cellStyle name="Normal 9 4 3 2 2" xfId="18276" xr:uid="{00000000-0005-0000-0000-00005B460000}"/>
    <cellStyle name="Normal 9 4 3 2 2 2" xfId="18277" xr:uid="{00000000-0005-0000-0000-00005C460000}"/>
    <cellStyle name="Normal 9 4 3 2 2 2 2" xfId="18278" xr:uid="{00000000-0005-0000-0000-00005D460000}"/>
    <cellStyle name="Normal 9 4 3 2 2 3" xfId="18279" xr:uid="{00000000-0005-0000-0000-00005E460000}"/>
    <cellStyle name="Normal 9 4 3 2 3" xfId="18280" xr:uid="{00000000-0005-0000-0000-00005F460000}"/>
    <cellStyle name="Normal 9 4 3 2 3 2" xfId="18281" xr:uid="{00000000-0005-0000-0000-000060460000}"/>
    <cellStyle name="Normal 9 4 3 2 4" xfId="18282" xr:uid="{00000000-0005-0000-0000-000061460000}"/>
    <cellStyle name="Normal 9 4 3 3" xfId="18283" xr:uid="{00000000-0005-0000-0000-000062460000}"/>
    <cellStyle name="Normal 9 4 3 3 2" xfId="18284" xr:uid="{00000000-0005-0000-0000-000063460000}"/>
    <cellStyle name="Normal 9 4 3 3 2 2" xfId="18285" xr:uid="{00000000-0005-0000-0000-000064460000}"/>
    <cellStyle name="Normal 9 4 3 3 2 2 2" xfId="18286" xr:uid="{00000000-0005-0000-0000-000065460000}"/>
    <cellStyle name="Normal 9 4 3 3 2 3" xfId="18287" xr:uid="{00000000-0005-0000-0000-000066460000}"/>
    <cellStyle name="Normal 9 4 3 3 3" xfId="18288" xr:uid="{00000000-0005-0000-0000-000067460000}"/>
    <cellStyle name="Normal 9 4 3 3 3 2" xfId="18289" xr:uid="{00000000-0005-0000-0000-000068460000}"/>
    <cellStyle name="Normal 9 4 3 3 4" xfId="18290" xr:uid="{00000000-0005-0000-0000-000069460000}"/>
    <cellStyle name="Normal 9 4 3 4" xfId="18291" xr:uid="{00000000-0005-0000-0000-00006A460000}"/>
    <cellStyle name="Normal 9 4 3 4 2" xfId="18292" xr:uid="{00000000-0005-0000-0000-00006B460000}"/>
    <cellStyle name="Normal 9 4 3 4 2 2" xfId="18293" xr:uid="{00000000-0005-0000-0000-00006C460000}"/>
    <cellStyle name="Normal 9 4 3 4 3" xfId="18294" xr:uid="{00000000-0005-0000-0000-00006D460000}"/>
    <cellStyle name="Normal 9 4 3 5" xfId="18295" xr:uid="{00000000-0005-0000-0000-00006E460000}"/>
    <cellStyle name="Normal 9 4 3 5 2" xfId="18296" xr:uid="{00000000-0005-0000-0000-00006F460000}"/>
    <cellStyle name="Normal 9 4 3 6" xfId="18297" xr:uid="{00000000-0005-0000-0000-000070460000}"/>
    <cellStyle name="Normal 9 4 4" xfId="18298" xr:uid="{00000000-0005-0000-0000-000071460000}"/>
    <cellStyle name="Normal 9 4 4 2" xfId="18299" xr:uid="{00000000-0005-0000-0000-000072460000}"/>
    <cellStyle name="Normal 9 4 4 2 2" xfId="18300" xr:uid="{00000000-0005-0000-0000-000073460000}"/>
    <cellStyle name="Normal 9 4 4 2 2 2" xfId="18301" xr:uid="{00000000-0005-0000-0000-000074460000}"/>
    <cellStyle name="Normal 9 4 4 2 3" xfId="18302" xr:uid="{00000000-0005-0000-0000-000075460000}"/>
    <cellStyle name="Normal 9 4 4 3" xfId="18303" xr:uid="{00000000-0005-0000-0000-000076460000}"/>
    <cellStyle name="Normal 9 4 4 3 2" xfId="18304" xr:uid="{00000000-0005-0000-0000-000077460000}"/>
    <cellStyle name="Normal 9 4 4 4" xfId="18305" xr:uid="{00000000-0005-0000-0000-000078460000}"/>
    <cellStyle name="Normal 9 4 5" xfId="18306" xr:uid="{00000000-0005-0000-0000-000079460000}"/>
    <cellStyle name="Normal 9 4 5 2" xfId="18307" xr:uid="{00000000-0005-0000-0000-00007A460000}"/>
    <cellStyle name="Normal 9 4 5 2 2" xfId="18308" xr:uid="{00000000-0005-0000-0000-00007B460000}"/>
    <cellStyle name="Normal 9 4 5 2 2 2" xfId="18309" xr:uid="{00000000-0005-0000-0000-00007C460000}"/>
    <cellStyle name="Normal 9 4 5 2 3" xfId="18310" xr:uid="{00000000-0005-0000-0000-00007D460000}"/>
    <cellStyle name="Normal 9 4 5 3" xfId="18311" xr:uid="{00000000-0005-0000-0000-00007E460000}"/>
    <cellStyle name="Normal 9 4 5 3 2" xfId="18312" xr:uid="{00000000-0005-0000-0000-00007F460000}"/>
    <cellStyle name="Normal 9 4 5 4" xfId="18313" xr:uid="{00000000-0005-0000-0000-000080460000}"/>
    <cellStyle name="Normal 9 4 6" xfId="18314" xr:uid="{00000000-0005-0000-0000-000081460000}"/>
    <cellStyle name="Normal 9 4 6 2" xfId="18315" xr:uid="{00000000-0005-0000-0000-000082460000}"/>
    <cellStyle name="Normal 9 4 6 2 2" xfId="18316" xr:uid="{00000000-0005-0000-0000-000083460000}"/>
    <cellStyle name="Normal 9 4 6 3" xfId="18317" xr:uid="{00000000-0005-0000-0000-000084460000}"/>
    <cellStyle name="Normal 9 4 7" xfId="18318" xr:uid="{00000000-0005-0000-0000-000085460000}"/>
    <cellStyle name="Normal 9 4 7 2" xfId="18319" xr:uid="{00000000-0005-0000-0000-000086460000}"/>
    <cellStyle name="Normal 9 5" xfId="7480" xr:uid="{00000000-0005-0000-0000-000087460000}"/>
    <cellStyle name="Normal 9 5 2" xfId="18320" xr:uid="{00000000-0005-0000-0000-000088460000}"/>
    <cellStyle name="Normal 9 5 2 2" xfId="18321" xr:uid="{00000000-0005-0000-0000-000089460000}"/>
    <cellStyle name="Normal 9 5 2 2 2" xfId="18322" xr:uid="{00000000-0005-0000-0000-00008A460000}"/>
    <cellStyle name="Normal 9 5 2 2 2 2" xfId="18323" xr:uid="{00000000-0005-0000-0000-00008B460000}"/>
    <cellStyle name="Normal 9 5 2 2 2 2 2" xfId="18324" xr:uid="{00000000-0005-0000-0000-00008C460000}"/>
    <cellStyle name="Normal 9 5 2 2 2 2 2 2" xfId="18325" xr:uid="{00000000-0005-0000-0000-00008D460000}"/>
    <cellStyle name="Normal 9 5 2 2 2 2 3" xfId="18326" xr:uid="{00000000-0005-0000-0000-00008E460000}"/>
    <cellStyle name="Normal 9 5 2 2 2 3" xfId="18327" xr:uid="{00000000-0005-0000-0000-00008F460000}"/>
    <cellStyle name="Normal 9 5 2 2 2 3 2" xfId="18328" xr:uid="{00000000-0005-0000-0000-000090460000}"/>
    <cellStyle name="Normal 9 5 2 2 2 4" xfId="18329" xr:uid="{00000000-0005-0000-0000-000091460000}"/>
    <cellStyle name="Normal 9 5 2 2 3" xfId="18330" xr:uid="{00000000-0005-0000-0000-000092460000}"/>
    <cellStyle name="Normal 9 5 2 2 3 2" xfId="18331" xr:uid="{00000000-0005-0000-0000-000093460000}"/>
    <cellStyle name="Normal 9 5 2 2 3 2 2" xfId="18332" xr:uid="{00000000-0005-0000-0000-000094460000}"/>
    <cellStyle name="Normal 9 5 2 2 3 2 2 2" xfId="18333" xr:uid="{00000000-0005-0000-0000-000095460000}"/>
    <cellStyle name="Normal 9 5 2 2 3 2 3" xfId="18334" xr:uid="{00000000-0005-0000-0000-000096460000}"/>
    <cellStyle name="Normal 9 5 2 2 3 3" xfId="18335" xr:uid="{00000000-0005-0000-0000-000097460000}"/>
    <cellStyle name="Normal 9 5 2 2 3 3 2" xfId="18336" xr:uid="{00000000-0005-0000-0000-000098460000}"/>
    <cellStyle name="Normal 9 5 2 2 3 4" xfId="18337" xr:uid="{00000000-0005-0000-0000-000099460000}"/>
    <cellStyle name="Normal 9 5 2 2 4" xfId="18338" xr:uid="{00000000-0005-0000-0000-00009A460000}"/>
    <cellStyle name="Normal 9 5 2 2 4 2" xfId="18339" xr:uid="{00000000-0005-0000-0000-00009B460000}"/>
    <cellStyle name="Normal 9 5 2 2 4 2 2" xfId="18340" xr:uid="{00000000-0005-0000-0000-00009C460000}"/>
    <cellStyle name="Normal 9 5 2 2 4 3" xfId="18341" xr:uid="{00000000-0005-0000-0000-00009D460000}"/>
    <cellStyle name="Normal 9 5 2 2 5" xfId="18342" xr:uid="{00000000-0005-0000-0000-00009E460000}"/>
    <cellStyle name="Normal 9 5 2 2 5 2" xfId="18343" xr:uid="{00000000-0005-0000-0000-00009F460000}"/>
    <cellStyle name="Normal 9 5 2 2 6" xfId="18344" xr:uid="{00000000-0005-0000-0000-0000A0460000}"/>
    <cellStyle name="Normal 9 5 2 3" xfId="18345" xr:uid="{00000000-0005-0000-0000-0000A1460000}"/>
    <cellStyle name="Normal 9 5 2 3 2" xfId="18346" xr:uid="{00000000-0005-0000-0000-0000A2460000}"/>
    <cellStyle name="Normal 9 5 2 3 2 2" xfId="18347" xr:uid="{00000000-0005-0000-0000-0000A3460000}"/>
    <cellStyle name="Normal 9 5 2 3 2 2 2" xfId="18348" xr:uid="{00000000-0005-0000-0000-0000A4460000}"/>
    <cellStyle name="Normal 9 5 2 3 2 3" xfId="18349" xr:uid="{00000000-0005-0000-0000-0000A5460000}"/>
    <cellStyle name="Normal 9 5 2 3 3" xfId="18350" xr:uid="{00000000-0005-0000-0000-0000A6460000}"/>
    <cellStyle name="Normal 9 5 2 3 3 2" xfId="18351" xr:uid="{00000000-0005-0000-0000-0000A7460000}"/>
    <cellStyle name="Normal 9 5 2 3 4" xfId="18352" xr:uid="{00000000-0005-0000-0000-0000A8460000}"/>
    <cellStyle name="Normal 9 5 2 4" xfId="18353" xr:uid="{00000000-0005-0000-0000-0000A9460000}"/>
    <cellStyle name="Normal 9 5 2 4 2" xfId="18354" xr:uid="{00000000-0005-0000-0000-0000AA460000}"/>
    <cellStyle name="Normal 9 5 2 4 2 2" xfId="18355" xr:uid="{00000000-0005-0000-0000-0000AB460000}"/>
    <cellStyle name="Normal 9 5 2 4 2 2 2" xfId="18356" xr:uid="{00000000-0005-0000-0000-0000AC460000}"/>
    <cellStyle name="Normal 9 5 2 4 2 3" xfId="18357" xr:uid="{00000000-0005-0000-0000-0000AD460000}"/>
    <cellStyle name="Normal 9 5 2 4 3" xfId="18358" xr:uid="{00000000-0005-0000-0000-0000AE460000}"/>
    <cellStyle name="Normal 9 5 2 4 3 2" xfId="18359" xr:uid="{00000000-0005-0000-0000-0000AF460000}"/>
    <cellStyle name="Normal 9 5 2 4 4" xfId="18360" xr:uid="{00000000-0005-0000-0000-0000B0460000}"/>
    <cellStyle name="Normal 9 5 2 5" xfId="18361" xr:uid="{00000000-0005-0000-0000-0000B1460000}"/>
    <cellStyle name="Normal 9 5 2 5 2" xfId="18362" xr:uid="{00000000-0005-0000-0000-0000B2460000}"/>
    <cellStyle name="Normal 9 5 2 5 2 2" xfId="18363" xr:uid="{00000000-0005-0000-0000-0000B3460000}"/>
    <cellStyle name="Normal 9 5 2 5 3" xfId="18364" xr:uid="{00000000-0005-0000-0000-0000B4460000}"/>
    <cellStyle name="Normal 9 5 2 6" xfId="18365" xr:uid="{00000000-0005-0000-0000-0000B5460000}"/>
    <cellStyle name="Normal 9 5 2 6 2" xfId="18366" xr:uid="{00000000-0005-0000-0000-0000B6460000}"/>
    <cellStyle name="Normal 9 5 2 7" xfId="18367" xr:uid="{00000000-0005-0000-0000-0000B7460000}"/>
    <cellStyle name="Normal 9 5 3" xfId="18368" xr:uid="{00000000-0005-0000-0000-0000B8460000}"/>
    <cellStyle name="Normal 9 5 3 2" xfId="18369" xr:uid="{00000000-0005-0000-0000-0000B9460000}"/>
    <cellStyle name="Normal 9 5 3 2 2" xfId="18370" xr:uid="{00000000-0005-0000-0000-0000BA460000}"/>
    <cellStyle name="Normal 9 5 3 2 2 2" xfId="18371" xr:uid="{00000000-0005-0000-0000-0000BB460000}"/>
    <cellStyle name="Normal 9 5 3 2 2 2 2" xfId="18372" xr:uid="{00000000-0005-0000-0000-0000BC460000}"/>
    <cellStyle name="Normal 9 5 3 2 2 3" xfId="18373" xr:uid="{00000000-0005-0000-0000-0000BD460000}"/>
    <cellStyle name="Normal 9 5 3 2 3" xfId="18374" xr:uid="{00000000-0005-0000-0000-0000BE460000}"/>
    <cellStyle name="Normal 9 5 3 2 3 2" xfId="18375" xr:uid="{00000000-0005-0000-0000-0000BF460000}"/>
    <cellStyle name="Normal 9 5 3 2 4" xfId="18376" xr:uid="{00000000-0005-0000-0000-0000C0460000}"/>
    <cellStyle name="Normal 9 5 3 3" xfId="18377" xr:uid="{00000000-0005-0000-0000-0000C1460000}"/>
    <cellStyle name="Normal 9 5 3 3 2" xfId="18378" xr:uid="{00000000-0005-0000-0000-0000C2460000}"/>
    <cellStyle name="Normal 9 5 3 3 2 2" xfId="18379" xr:uid="{00000000-0005-0000-0000-0000C3460000}"/>
    <cellStyle name="Normal 9 5 3 3 2 2 2" xfId="18380" xr:uid="{00000000-0005-0000-0000-0000C4460000}"/>
    <cellStyle name="Normal 9 5 3 3 2 3" xfId="18381" xr:uid="{00000000-0005-0000-0000-0000C5460000}"/>
    <cellStyle name="Normal 9 5 3 3 3" xfId="18382" xr:uid="{00000000-0005-0000-0000-0000C6460000}"/>
    <cellStyle name="Normal 9 5 3 3 3 2" xfId="18383" xr:uid="{00000000-0005-0000-0000-0000C7460000}"/>
    <cellStyle name="Normal 9 5 3 3 4" xfId="18384" xr:uid="{00000000-0005-0000-0000-0000C8460000}"/>
    <cellStyle name="Normal 9 5 3 4" xfId="18385" xr:uid="{00000000-0005-0000-0000-0000C9460000}"/>
    <cellStyle name="Normal 9 5 3 4 2" xfId="18386" xr:uid="{00000000-0005-0000-0000-0000CA460000}"/>
    <cellStyle name="Normal 9 5 3 4 2 2" xfId="18387" xr:uid="{00000000-0005-0000-0000-0000CB460000}"/>
    <cellStyle name="Normal 9 5 3 4 3" xfId="18388" xr:uid="{00000000-0005-0000-0000-0000CC460000}"/>
    <cellStyle name="Normal 9 5 3 5" xfId="18389" xr:uid="{00000000-0005-0000-0000-0000CD460000}"/>
    <cellStyle name="Normal 9 5 3 5 2" xfId="18390" xr:uid="{00000000-0005-0000-0000-0000CE460000}"/>
    <cellStyle name="Normal 9 5 3 6" xfId="18391" xr:uid="{00000000-0005-0000-0000-0000CF460000}"/>
    <cellStyle name="Normal 9 5 4" xfId="18392" xr:uid="{00000000-0005-0000-0000-0000D0460000}"/>
    <cellStyle name="Normal 9 5 4 2" xfId="18393" xr:uid="{00000000-0005-0000-0000-0000D1460000}"/>
    <cellStyle name="Normal 9 5 4 2 2" xfId="18394" xr:uid="{00000000-0005-0000-0000-0000D2460000}"/>
    <cellStyle name="Normal 9 5 4 2 2 2" xfId="18395" xr:uid="{00000000-0005-0000-0000-0000D3460000}"/>
    <cellStyle name="Normal 9 5 4 2 3" xfId="18396" xr:uid="{00000000-0005-0000-0000-0000D4460000}"/>
    <cellStyle name="Normal 9 5 4 3" xfId="18397" xr:uid="{00000000-0005-0000-0000-0000D5460000}"/>
    <cellStyle name="Normal 9 5 4 3 2" xfId="18398" xr:uid="{00000000-0005-0000-0000-0000D6460000}"/>
    <cellStyle name="Normal 9 5 4 4" xfId="18399" xr:uid="{00000000-0005-0000-0000-0000D7460000}"/>
    <cellStyle name="Normal 9 5 5" xfId="18400" xr:uid="{00000000-0005-0000-0000-0000D8460000}"/>
    <cellStyle name="Normal 9 5 5 2" xfId="18401" xr:uid="{00000000-0005-0000-0000-0000D9460000}"/>
    <cellStyle name="Normal 9 5 5 2 2" xfId="18402" xr:uid="{00000000-0005-0000-0000-0000DA460000}"/>
    <cellStyle name="Normal 9 5 5 2 2 2" xfId="18403" xr:uid="{00000000-0005-0000-0000-0000DB460000}"/>
    <cellStyle name="Normal 9 5 5 2 3" xfId="18404" xr:uid="{00000000-0005-0000-0000-0000DC460000}"/>
    <cellStyle name="Normal 9 5 5 3" xfId="18405" xr:uid="{00000000-0005-0000-0000-0000DD460000}"/>
    <cellStyle name="Normal 9 5 5 3 2" xfId="18406" xr:uid="{00000000-0005-0000-0000-0000DE460000}"/>
    <cellStyle name="Normal 9 5 5 4" xfId="18407" xr:uid="{00000000-0005-0000-0000-0000DF460000}"/>
    <cellStyle name="Normal 9 5 6" xfId="18408" xr:uid="{00000000-0005-0000-0000-0000E0460000}"/>
    <cellStyle name="Normal 9 5 6 2" xfId="18409" xr:uid="{00000000-0005-0000-0000-0000E1460000}"/>
    <cellStyle name="Normal 9 5 6 2 2" xfId="18410" xr:uid="{00000000-0005-0000-0000-0000E2460000}"/>
    <cellStyle name="Normal 9 5 6 3" xfId="18411" xr:uid="{00000000-0005-0000-0000-0000E3460000}"/>
    <cellStyle name="Normal 9 5 7" xfId="18412" xr:uid="{00000000-0005-0000-0000-0000E4460000}"/>
    <cellStyle name="Normal 9 5 7 2" xfId="18413" xr:uid="{00000000-0005-0000-0000-0000E5460000}"/>
    <cellStyle name="Normal 9 6" xfId="7481" xr:uid="{00000000-0005-0000-0000-0000E6460000}"/>
    <cellStyle name="Normal 9 6 2" xfId="18414" xr:uid="{00000000-0005-0000-0000-0000E7460000}"/>
    <cellStyle name="Normal 9 6 2 2" xfId="18415" xr:uid="{00000000-0005-0000-0000-0000E8460000}"/>
    <cellStyle name="Normal 9 6 2 2 2" xfId="18416" xr:uid="{00000000-0005-0000-0000-0000E9460000}"/>
    <cellStyle name="Normal 9 6 2 2 2 2" xfId="18417" xr:uid="{00000000-0005-0000-0000-0000EA460000}"/>
    <cellStyle name="Normal 9 6 2 2 2 2 2" xfId="18418" xr:uid="{00000000-0005-0000-0000-0000EB460000}"/>
    <cellStyle name="Normal 9 6 2 2 2 2 2 2" xfId="18419" xr:uid="{00000000-0005-0000-0000-0000EC460000}"/>
    <cellStyle name="Normal 9 6 2 2 2 2 3" xfId="18420" xr:uid="{00000000-0005-0000-0000-0000ED460000}"/>
    <cellStyle name="Normal 9 6 2 2 2 3" xfId="18421" xr:uid="{00000000-0005-0000-0000-0000EE460000}"/>
    <cellStyle name="Normal 9 6 2 2 2 3 2" xfId="18422" xr:uid="{00000000-0005-0000-0000-0000EF460000}"/>
    <cellStyle name="Normal 9 6 2 2 2 4" xfId="18423" xr:uid="{00000000-0005-0000-0000-0000F0460000}"/>
    <cellStyle name="Normal 9 6 2 2 3" xfId="18424" xr:uid="{00000000-0005-0000-0000-0000F1460000}"/>
    <cellStyle name="Normal 9 6 2 2 3 2" xfId="18425" xr:uid="{00000000-0005-0000-0000-0000F2460000}"/>
    <cellStyle name="Normal 9 6 2 2 3 2 2" xfId="18426" xr:uid="{00000000-0005-0000-0000-0000F3460000}"/>
    <cellStyle name="Normal 9 6 2 2 3 2 2 2" xfId="18427" xr:uid="{00000000-0005-0000-0000-0000F4460000}"/>
    <cellStyle name="Normal 9 6 2 2 3 2 3" xfId="18428" xr:uid="{00000000-0005-0000-0000-0000F5460000}"/>
    <cellStyle name="Normal 9 6 2 2 3 3" xfId="18429" xr:uid="{00000000-0005-0000-0000-0000F6460000}"/>
    <cellStyle name="Normal 9 6 2 2 3 3 2" xfId="18430" xr:uid="{00000000-0005-0000-0000-0000F7460000}"/>
    <cellStyle name="Normal 9 6 2 2 3 4" xfId="18431" xr:uid="{00000000-0005-0000-0000-0000F8460000}"/>
    <cellStyle name="Normal 9 6 2 2 4" xfId="18432" xr:uid="{00000000-0005-0000-0000-0000F9460000}"/>
    <cellStyle name="Normal 9 6 2 2 4 2" xfId="18433" xr:uid="{00000000-0005-0000-0000-0000FA460000}"/>
    <cellStyle name="Normal 9 6 2 2 4 2 2" xfId="18434" xr:uid="{00000000-0005-0000-0000-0000FB460000}"/>
    <cellStyle name="Normal 9 6 2 2 4 3" xfId="18435" xr:uid="{00000000-0005-0000-0000-0000FC460000}"/>
    <cellStyle name="Normal 9 6 2 2 5" xfId="18436" xr:uid="{00000000-0005-0000-0000-0000FD460000}"/>
    <cellStyle name="Normal 9 6 2 2 5 2" xfId="18437" xr:uid="{00000000-0005-0000-0000-0000FE460000}"/>
    <cellStyle name="Normal 9 6 2 2 6" xfId="18438" xr:uid="{00000000-0005-0000-0000-0000FF460000}"/>
    <cellStyle name="Normal 9 6 2 3" xfId="18439" xr:uid="{00000000-0005-0000-0000-000000470000}"/>
    <cellStyle name="Normal 9 6 2 3 2" xfId="18440" xr:uid="{00000000-0005-0000-0000-000001470000}"/>
    <cellStyle name="Normal 9 6 2 3 2 2" xfId="18441" xr:uid="{00000000-0005-0000-0000-000002470000}"/>
    <cellStyle name="Normal 9 6 2 3 2 2 2" xfId="18442" xr:uid="{00000000-0005-0000-0000-000003470000}"/>
    <cellStyle name="Normal 9 6 2 3 2 3" xfId="18443" xr:uid="{00000000-0005-0000-0000-000004470000}"/>
    <cellStyle name="Normal 9 6 2 3 3" xfId="18444" xr:uid="{00000000-0005-0000-0000-000005470000}"/>
    <cellStyle name="Normal 9 6 2 3 3 2" xfId="18445" xr:uid="{00000000-0005-0000-0000-000006470000}"/>
    <cellStyle name="Normal 9 6 2 3 4" xfId="18446" xr:uid="{00000000-0005-0000-0000-000007470000}"/>
    <cellStyle name="Normal 9 6 2 4" xfId="18447" xr:uid="{00000000-0005-0000-0000-000008470000}"/>
    <cellStyle name="Normal 9 6 2 4 2" xfId="18448" xr:uid="{00000000-0005-0000-0000-000009470000}"/>
    <cellStyle name="Normal 9 6 2 4 2 2" xfId="18449" xr:uid="{00000000-0005-0000-0000-00000A470000}"/>
    <cellStyle name="Normal 9 6 2 4 2 2 2" xfId="18450" xr:uid="{00000000-0005-0000-0000-00000B470000}"/>
    <cellStyle name="Normal 9 6 2 4 2 3" xfId="18451" xr:uid="{00000000-0005-0000-0000-00000C470000}"/>
    <cellStyle name="Normal 9 6 2 4 3" xfId="18452" xr:uid="{00000000-0005-0000-0000-00000D470000}"/>
    <cellStyle name="Normal 9 6 2 4 3 2" xfId="18453" xr:uid="{00000000-0005-0000-0000-00000E470000}"/>
    <cellStyle name="Normal 9 6 2 4 4" xfId="18454" xr:uid="{00000000-0005-0000-0000-00000F470000}"/>
    <cellStyle name="Normal 9 6 2 5" xfId="18455" xr:uid="{00000000-0005-0000-0000-000010470000}"/>
    <cellStyle name="Normal 9 6 2 5 2" xfId="18456" xr:uid="{00000000-0005-0000-0000-000011470000}"/>
    <cellStyle name="Normal 9 6 2 5 2 2" xfId="18457" xr:uid="{00000000-0005-0000-0000-000012470000}"/>
    <cellStyle name="Normal 9 6 2 5 3" xfId="18458" xr:uid="{00000000-0005-0000-0000-000013470000}"/>
    <cellStyle name="Normal 9 6 2 6" xfId="18459" xr:uid="{00000000-0005-0000-0000-000014470000}"/>
    <cellStyle name="Normal 9 6 2 6 2" xfId="18460" xr:uid="{00000000-0005-0000-0000-000015470000}"/>
    <cellStyle name="Normal 9 6 2 7" xfId="18461" xr:uid="{00000000-0005-0000-0000-000016470000}"/>
    <cellStyle name="Normal 9 6 3" xfId="18462" xr:uid="{00000000-0005-0000-0000-000017470000}"/>
    <cellStyle name="Normal 9 6 3 2" xfId="18463" xr:uid="{00000000-0005-0000-0000-000018470000}"/>
    <cellStyle name="Normal 9 6 3 2 2" xfId="18464" xr:uid="{00000000-0005-0000-0000-000019470000}"/>
    <cellStyle name="Normal 9 6 3 2 2 2" xfId="18465" xr:uid="{00000000-0005-0000-0000-00001A470000}"/>
    <cellStyle name="Normal 9 6 3 2 2 2 2" xfId="18466" xr:uid="{00000000-0005-0000-0000-00001B470000}"/>
    <cellStyle name="Normal 9 6 3 2 2 3" xfId="18467" xr:uid="{00000000-0005-0000-0000-00001C470000}"/>
    <cellStyle name="Normal 9 6 3 2 3" xfId="18468" xr:uid="{00000000-0005-0000-0000-00001D470000}"/>
    <cellStyle name="Normal 9 6 3 2 3 2" xfId="18469" xr:uid="{00000000-0005-0000-0000-00001E470000}"/>
    <cellStyle name="Normal 9 6 3 2 4" xfId="18470" xr:uid="{00000000-0005-0000-0000-00001F470000}"/>
    <cellStyle name="Normal 9 6 3 3" xfId="18471" xr:uid="{00000000-0005-0000-0000-000020470000}"/>
    <cellStyle name="Normal 9 6 3 3 2" xfId="18472" xr:uid="{00000000-0005-0000-0000-000021470000}"/>
    <cellStyle name="Normal 9 6 3 3 2 2" xfId="18473" xr:uid="{00000000-0005-0000-0000-000022470000}"/>
    <cellStyle name="Normal 9 6 3 3 2 2 2" xfId="18474" xr:uid="{00000000-0005-0000-0000-000023470000}"/>
    <cellStyle name="Normal 9 6 3 3 2 3" xfId="18475" xr:uid="{00000000-0005-0000-0000-000024470000}"/>
    <cellStyle name="Normal 9 6 3 3 3" xfId="18476" xr:uid="{00000000-0005-0000-0000-000025470000}"/>
    <cellStyle name="Normal 9 6 3 3 3 2" xfId="18477" xr:uid="{00000000-0005-0000-0000-000026470000}"/>
    <cellStyle name="Normal 9 6 3 3 4" xfId="18478" xr:uid="{00000000-0005-0000-0000-000027470000}"/>
    <cellStyle name="Normal 9 6 3 4" xfId="18479" xr:uid="{00000000-0005-0000-0000-000028470000}"/>
    <cellStyle name="Normal 9 6 3 4 2" xfId="18480" xr:uid="{00000000-0005-0000-0000-000029470000}"/>
    <cellStyle name="Normal 9 6 3 4 2 2" xfId="18481" xr:uid="{00000000-0005-0000-0000-00002A470000}"/>
    <cellStyle name="Normal 9 6 3 4 3" xfId="18482" xr:uid="{00000000-0005-0000-0000-00002B470000}"/>
    <cellStyle name="Normal 9 6 3 5" xfId="18483" xr:uid="{00000000-0005-0000-0000-00002C470000}"/>
    <cellStyle name="Normal 9 6 3 5 2" xfId="18484" xr:uid="{00000000-0005-0000-0000-00002D470000}"/>
    <cellStyle name="Normal 9 6 3 6" xfId="18485" xr:uid="{00000000-0005-0000-0000-00002E470000}"/>
    <cellStyle name="Normal 9 6 4" xfId="18486" xr:uid="{00000000-0005-0000-0000-00002F470000}"/>
    <cellStyle name="Normal 9 6 4 2" xfId="18487" xr:uid="{00000000-0005-0000-0000-000030470000}"/>
    <cellStyle name="Normal 9 6 4 2 2" xfId="18488" xr:uid="{00000000-0005-0000-0000-000031470000}"/>
    <cellStyle name="Normal 9 6 4 2 2 2" xfId="18489" xr:uid="{00000000-0005-0000-0000-000032470000}"/>
    <cellStyle name="Normal 9 6 4 2 3" xfId="18490" xr:uid="{00000000-0005-0000-0000-000033470000}"/>
    <cellStyle name="Normal 9 6 4 3" xfId="18491" xr:uid="{00000000-0005-0000-0000-000034470000}"/>
    <cellStyle name="Normal 9 6 4 3 2" xfId="18492" xr:uid="{00000000-0005-0000-0000-000035470000}"/>
    <cellStyle name="Normal 9 6 4 4" xfId="18493" xr:uid="{00000000-0005-0000-0000-000036470000}"/>
    <cellStyle name="Normal 9 6 5" xfId="18494" xr:uid="{00000000-0005-0000-0000-000037470000}"/>
    <cellStyle name="Normal 9 6 5 2" xfId="18495" xr:uid="{00000000-0005-0000-0000-000038470000}"/>
    <cellStyle name="Normal 9 6 5 2 2" xfId="18496" xr:uid="{00000000-0005-0000-0000-000039470000}"/>
    <cellStyle name="Normal 9 6 5 2 2 2" xfId="18497" xr:uid="{00000000-0005-0000-0000-00003A470000}"/>
    <cellStyle name="Normal 9 6 5 2 3" xfId="18498" xr:uid="{00000000-0005-0000-0000-00003B470000}"/>
    <cellStyle name="Normal 9 6 5 3" xfId="18499" xr:uid="{00000000-0005-0000-0000-00003C470000}"/>
    <cellStyle name="Normal 9 6 5 3 2" xfId="18500" xr:uid="{00000000-0005-0000-0000-00003D470000}"/>
    <cellStyle name="Normal 9 6 5 4" xfId="18501" xr:uid="{00000000-0005-0000-0000-00003E470000}"/>
    <cellStyle name="Normal 9 6 6" xfId="18502" xr:uid="{00000000-0005-0000-0000-00003F470000}"/>
    <cellStyle name="Normal 9 6 6 2" xfId="18503" xr:uid="{00000000-0005-0000-0000-000040470000}"/>
    <cellStyle name="Normal 9 6 6 2 2" xfId="18504" xr:uid="{00000000-0005-0000-0000-000041470000}"/>
    <cellStyle name="Normal 9 6 6 3" xfId="18505" xr:uid="{00000000-0005-0000-0000-000042470000}"/>
    <cellStyle name="Normal 9 6 7" xfId="18506" xr:uid="{00000000-0005-0000-0000-000043470000}"/>
    <cellStyle name="Normal 9 6 7 2" xfId="18507" xr:uid="{00000000-0005-0000-0000-000044470000}"/>
    <cellStyle name="Normal 9 7" xfId="7482" xr:uid="{00000000-0005-0000-0000-000045470000}"/>
    <cellStyle name="Normal 9 7 2" xfId="18508" xr:uid="{00000000-0005-0000-0000-000046470000}"/>
    <cellStyle name="Normal 9 7 2 2" xfId="18509" xr:uid="{00000000-0005-0000-0000-000047470000}"/>
    <cellStyle name="Normal 9 7 2 2 2" xfId="18510" xr:uid="{00000000-0005-0000-0000-000048470000}"/>
    <cellStyle name="Normal 9 7 2 2 2 2" xfId="18511" xr:uid="{00000000-0005-0000-0000-000049470000}"/>
    <cellStyle name="Normal 9 7 2 2 2 2 2" xfId="18512" xr:uid="{00000000-0005-0000-0000-00004A470000}"/>
    <cellStyle name="Normal 9 7 2 2 2 3" xfId="18513" xr:uid="{00000000-0005-0000-0000-00004B470000}"/>
    <cellStyle name="Normal 9 7 2 2 3" xfId="18514" xr:uid="{00000000-0005-0000-0000-00004C470000}"/>
    <cellStyle name="Normal 9 7 2 2 3 2" xfId="18515" xr:uid="{00000000-0005-0000-0000-00004D470000}"/>
    <cellStyle name="Normal 9 7 2 2 4" xfId="18516" xr:uid="{00000000-0005-0000-0000-00004E470000}"/>
    <cellStyle name="Normal 9 7 2 3" xfId="18517" xr:uid="{00000000-0005-0000-0000-00004F470000}"/>
    <cellStyle name="Normal 9 7 2 3 2" xfId="18518" xr:uid="{00000000-0005-0000-0000-000050470000}"/>
    <cellStyle name="Normal 9 7 2 3 2 2" xfId="18519" xr:uid="{00000000-0005-0000-0000-000051470000}"/>
    <cellStyle name="Normal 9 7 2 3 2 2 2" xfId="18520" xr:uid="{00000000-0005-0000-0000-000052470000}"/>
    <cellStyle name="Normal 9 7 2 3 2 3" xfId="18521" xr:uid="{00000000-0005-0000-0000-000053470000}"/>
    <cellStyle name="Normal 9 7 2 3 3" xfId="18522" xr:uid="{00000000-0005-0000-0000-000054470000}"/>
    <cellStyle name="Normal 9 7 2 3 3 2" xfId="18523" xr:uid="{00000000-0005-0000-0000-000055470000}"/>
    <cellStyle name="Normal 9 7 2 3 4" xfId="18524" xr:uid="{00000000-0005-0000-0000-000056470000}"/>
    <cellStyle name="Normal 9 7 2 4" xfId="18525" xr:uid="{00000000-0005-0000-0000-000057470000}"/>
    <cellStyle name="Normal 9 7 2 4 2" xfId="18526" xr:uid="{00000000-0005-0000-0000-000058470000}"/>
    <cellStyle name="Normal 9 7 2 4 2 2" xfId="18527" xr:uid="{00000000-0005-0000-0000-000059470000}"/>
    <cellStyle name="Normal 9 7 2 4 3" xfId="18528" xr:uid="{00000000-0005-0000-0000-00005A470000}"/>
    <cellStyle name="Normal 9 7 2 5" xfId="18529" xr:uid="{00000000-0005-0000-0000-00005B470000}"/>
    <cellStyle name="Normal 9 7 2 5 2" xfId="18530" xr:uid="{00000000-0005-0000-0000-00005C470000}"/>
    <cellStyle name="Normal 9 7 2 6" xfId="18531" xr:uid="{00000000-0005-0000-0000-00005D470000}"/>
    <cellStyle name="Normal 9 7 3" xfId="18532" xr:uid="{00000000-0005-0000-0000-00005E470000}"/>
    <cellStyle name="Normal 9 7 3 2" xfId="18533" xr:uid="{00000000-0005-0000-0000-00005F470000}"/>
    <cellStyle name="Normal 9 7 3 2 2" xfId="18534" xr:uid="{00000000-0005-0000-0000-000060470000}"/>
    <cellStyle name="Normal 9 7 3 2 2 2" xfId="18535" xr:uid="{00000000-0005-0000-0000-000061470000}"/>
    <cellStyle name="Normal 9 7 3 2 3" xfId="18536" xr:uid="{00000000-0005-0000-0000-000062470000}"/>
    <cellStyle name="Normal 9 7 3 3" xfId="18537" xr:uid="{00000000-0005-0000-0000-000063470000}"/>
    <cellStyle name="Normal 9 7 3 3 2" xfId="18538" xr:uid="{00000000-0005-0000-0000-000064470000}"/>
    <cellStyle name="Normal 9 7 3 4" xfId="18539" xr:uid="{00000000-0005-0000-0000-000065470000}"/>
    <cellStyle name="Normal 9 7 4" xfId="18540" xr:uid="{00000000-0005-0000-0000-000066470000}"/>
    <cellStyle name="Normal 9 7 4 2" xfId="18541" xr:uid="{00000000-0005-0000-0000-000067470000}"/>
    <cellStyle name="Normal 9 7 4 2 2" xfId="18542" xr:uid="{00000000-0005-0000-0000-000068470000}"/>
    <cellStyle name="Normal 9 7 4 2 2 2" xfId="18543" xr:uid="{00000000-0005-0000-0000-000069470000}"/>
    <cellStyle name="Normal 9 7 4 2 3" xfId="18544" xr:uid="{00000000-0005-0000-0000-00006A470000}"/>
    <cellStyle name="Normal 9 7 4 3" xfId="18545" xr:uid="{00000000-0005-0000-0000-00006B470000}"/>
    <cellStyle name="Normal 9 7 4 3 2" xfId="18546" xr:uid="{00000000-0005-0000-0000-00006C470000}"/>
    <cellStyle name="Normal 9 7 4 4" xfId="18547" xr:uid="{00000000-0005-0000-0000-00006D470000}"/>
    <cellStyle name="Normal 9 7 5" xfId="18548" xr:uid="{00000000-0005-0000-0000-00006E470000}"/>
    <cellStyle name="Normal 9 7 5 2" xfId="18549" xr:uid="{00000000-0005-0000-0000-00006F470000}"/>
    <cellStyle name="Normal 9 7 5 2 2" xfId="18550" xr:uid="{00000000-0005-0000-0000-000070470000}"/>
    <cellStyle name="Normal 9 7 5 3" xfId="18551" xr:uid="{00000000-0005-0000-0000-000071470000}"/>
    <cellStyle name="Normal 9 7 6" xfId="18552" xr:uid="{00000000-0005-0000-0000-000072470000}"/>
    <cellStyle name="Normal 9 7 6 2" xfId="18553" xr:uid="{00000000-0005-0000-0000-000073470000}"/>
    <cellStyle name="Normal 9 8" xfId="7483" xr:uid="{00000000-0005-0000-0000-000074470000}"/>
    <cellStyle name="Normal 9 9" xfId="8112" xr:uid="{00000000-0005-0000-0000-000075470000}"/>
    <cellStyle name="Normal 9 9 2" xfId="18554" xr:uid="{00000000-0005-0000-0000-000076470000}"/>
    <cellStyle name="Normal 9 9 2 2" xfId="18555" xr:uid="{00000000-0005-0000-0000-000077470000}"/>
    <cellStyle name="Normal 9 9 2 2 2" xfId="18556" xr:uid="{00000000-0005-0000-0000-000078470000}"/>
    <cellStyle name="Normal 9 9 2 2 2 2" xfId="18557" xr:uid="{00000000-0005-0000-0000-000079470000}"/>
    <cellStyle name="Normal 9 9 2 2 3" xfId="18558" xr:uid="{00000000-0005-0000-0000-00007A470000}"/>
    <cellStyle name="Normal 9 9 2 3" xfId="18559" xr:uid="{00000000-0005-0000-0000-00007B470000}"/>
    <cellStyle name="Normal 9 9 2 3 2" xfId="18560" xr:uid="{00000000-0005-0000-0000-00007C470000}"/>
    <cellStyle name="Normal 9 9 2 4" xfId="18561" xr:uid="{00000000-0005-0000-0000-00007D470000}"/>
    <cellStyle name="Normal 9 9 3" xfId="18562" xr:uid="{00000000-0005-0000-0000-00007E470000}"/>
    <cellStyle name="Normal 9 9 3 2" xfId="18563" xr:uid="{00000000-0005-0000-0000-00007F470000}"/>
    <cellStyle name="Normal 9 9 3 2 2" xfId="18564" xr:uid="{00000000-0005-0000-0000-000080470000}"/>
    <cellStyle name="Normal 9 9 3 2 2 2" xfId="18565" xr:uid="{00000000-0005-0000-0000-000081470000}"/>
    <cellStyle name="Normal 9 9 3 2 3" xfId="18566" xr:uid="{00000000-0005-0000-0000-000082470000}"/>
    <cellStyle name="Normal 9 9 3 3" xfId="18567" xr:uid="{00000000-0005-0000-0000-000083470000}"/>
    <cellStyle name="Normal 9 9 3 3 2" xfId="18568" xr:uid="{00000000-0005-0000-0000-000084470000}"/>
    <cellStyle name="Normal 9 9 3 4" xfId="18569" xr:uid="{00000000-0005-0000-0000-000085470000}"/>
    <cellStyle name="Normal 9 9 4" xfId="18570" xr:uid="{00000000-0005-0000-0000-000086470000}"/>
    <cellStyle name="Normal 9 9 4 2" xfId="18571" xr:uid="{00000000-0005-0000-0000-000087470000}"/>
    <cellStyle name="Normal 9 9 4 2 2" xfId="18572" xr:uid="{00000000-0005-0000-0000-000088470000}"/>
    <cellStyle name="Normal 9 9 4 3" xfId="18573" xr:uid="{00000000-0005-0000-0000-000089470000}"/>
    <cellStyle name="Normal 9 9 5" xfId="18574" xr:uid="{00000000-0005-0000-0000-00008A470000}"/>
    <cellStyle name="Normal 9 9 5 2" xfId="18575" xr:uid="{00000000-0005-0000-0000-00008B470000}"/>
    <cellStyle name="Normal 90" xfId="5371" xr:uid="{00000000-0005-0000-0000-00008C470000}"/>
    <cellStyle name="Normal 90 2" xfId="18576" xr:uid="{00000000-0005-0000-0000-00008D470000}"/>
    <cellStyle name="Normal 91" xfId="5372" xr:uid="{00000000-0005-0000-0000-00008E470000}"/>
    <cellStyle name="Normal 91 2" xfId="18577" xr:uid="{00000000-0005-0000-0000-00008F470000}"/>
    <cellStyle name="Normal 91 2 2" xfId="18578" xr:uid="{00000000-0005-0000-0000-000090470000}"/>
    <cellStyle name="Normal 91 3" xfId="18579" xr:uid="{00000000-0005-0000-0000-000091470000}"/>
    <cellStyle name="Normal 92" xfId="5373" xr:uid="{00000000-0005-0000-0000-000092470000}"/>
    <cellStyle name="Normal 92 2" xfId="18580" xr:uid="{00000000-0005-0000-0000-000093470000}"/>
    <cellStyle name="Normal 92 2 2" xfId="18581" xr:uid="{00000000-0005-0000-0000-000094470000}"/>
    <cellStyle name="Normal 92 2 2 2" xfId="18582" xr:uid="{00000000-0005-0000-0000-000095470000}"/>
    <cellStyle name="Normal 92 2 2 2 2" xfId="18583" xr:uid="{00000000-0005-0000-0000-000096470000}"/>
    <cellStyle name="Normal 92 2 2 3" xfId="18584" xr:uid="{00000000-0005-0000-0000-000097470000}"/>
    <cellStyle name="Normal 92 2 3" xfId="18585" xr:uid="{00000000-0005-0000-0000-000098470000}"/>
    <cellStyle name="Normal 92 2 3 2" xfId="18586" xr:uid="{00000000-0005-0000-0000-000099470000}"/>
    <cellStyle name="Normal 92 2 4" xfId="18587" xr:uid="{00000000-0005-0000-0000-00009A470000}"/>
    <cellStyle name="Normal 92 3" xfId="18588" xr:uid="{00000000-0005-0000-0000-00009B470000}"/>
    <cellStyle name="Normal 92 3 2" xfId="18589" xr:uid="{00000000-0005-0000-0000-00009C470000}"/>
    <cellStyle name="Normal 92 3 2 2" xfId="18590" xr:uid="{00000000-0005-0000-0000-00009D470000}"/>
    <cellStyle name="Normal 92 3 3" xfId="18591" xr:uid="{00000000-0005-0000-0000-00009E470000}"/>
    <cellStyle name="Normal 92 4" xfId="18592" xr:uid="{00000000-0005-0000-0000-00009F470000}"/>
    <cellStyle name="Normal 92 5" xfId="18593" xr:uid="{00000000-0005-0000-0000-0000A0470000}"/>
    <cellStyle name="Normal 92 5 2" xfId="18594" xr:uid="{00000000-0005-0000-0000-0000A1470000}"/>
    <cellStyle name="Normal 92 6" xfId="18595" xr:uid="{00000000-0005-0000-0000-0000A2470000}"/>
    <cellStyle name="Normal 93" xfId="5374" xr:uid="{00000000-0005-0000-0000-0000A3470000}"/>
    <cellStyle name="Normal 93 2" xfId="18596" xr:uid="{00000000-0005-0000-0000-0000A4470000}"/>
    <cellStyle name="Normal 93 2 2" xfId="18597" xr:uid="{00000000-0005-0000-0000-0000A5470000}"/>
    <cellStyle name="Normal 93 2 2 2" xfId="18598" xr:uid="{00000000-0005-0000-0000-0000A6470000}"/>
    <cellStyle name="Normal 93 2 2 2 2" xfId="18599" xr:uid="{00000000-0005-0000-0000-0000A7470000}"/>
    <cellStyle name="Normal 93 2 2 3" xfId="18600" xr:uid="{00000000-0005-0000-0000-0000A8470000}"/>
    <cellStyle name="Normal 93 2 3" xfId="18601" xr:uid="{00000000-0005-0000-0000-0000A9470000}"/>
    <cellStyle name="Normal 93 2 3 2" xfId="18602" xr:uid="{00000000-0005-0000-0000-0000AA470000}"/>
    <cellStyle name="Normal 93 2 4" xfId="18603" xr:uid="{00000000-0005-0000-0000-0000AB470000}"/>
    <cellStyle name="Normal 93 3" xfId="18604" xr:uid="{00000000-0005-0000-0000-0000AC470000}"/>
    <cellStyle name="Normal 93 3 2" xfId="18605" xr:uid="{00000000-0005-0000-0000-0000AD470000}"/>
    <cellStyle name="Normal 93 3 2 2" xfId="18606" xr:uid="{00000000-0005-0000-0000-0000AE470000}"/>
    <cellStyle name="Normal 93 3 3" xfId="18607" xr:uid="{00000000-0005-0000-0000-0000AF470000}"/>
    <cellStyle name="Normal 93 4" xfId="18608" xr:uid="{00000000-0005-0000-0000-0000B0470000}"/>
    <cellStyle name="Normal 93 5" xfId="18609" xr:uid="{00000000-0005-0000-0000-0000B1470000}"/>
    <cellStyle name="Normal 93 5 2" xfId="18610" xr:uid="{00000000-0005-0000-0000-0000B2470000}"/>
    <cellStyle name="Normal 93 6" xfId="18611" xr:uid="{00000000-0005-0000-0000-0000B3470000}"/>
    <cellStyle name="Normal 94" xfId="5375" xr:uid="{00000000-0005-0000-0000-0000B4470000}"/>
    <cellStyle name="Normal 94 2" xfId="18612" xr:uid="{00000000-0005-0000-0000-0000B5470000}"/>
    <cellStyle name="Normal 94 2 2" xfId="18613" xr:uid="{00000000-0005-0000-0000-0000B6470000}"/>
    <cellStyle name="Normal 94 2 2 2" xfId="18614" xr:uid="{00000000-0005-0000-0000-0000B7470000}"/>
    <cellStyle name="Normal 94 2 2 2 2" xfId="18615" xr:uid="{00000000-0005-0000-0000-0000B8470000}"/>
    <cellStyle name="Normal 94 2 2 3" xfId="18616" xr:uid="{00000000-0005-0000-0000-0000B9470000}"/>
    <cellStyle name="Normal 94 2 3" xfId="18617" xr:uid="{00000000-0005-0000-0000-0000BA470000}"/>
    <cellStyle name="Normal 94 2 3 2" xfId="18618" xr:uid="{00000000-0005-0000-0000-0000BB470000}"/>
    <cellStyle name="Normal 94 3" xfId="18619" xr:uid="{00000000-0005-0000-0000-0000BC470000}"/>
    <cellStyle name="Normal 94 3 2" xfId="18620" xr:uid="{00000000-0005-0000-0000-0000BD470000}"/>
    <cellStyle name="Normal 94 3 2 2" xfId="18621" xr:uid="{00000000-0005-0000-0000-0000BE470000}"/>
    <cellStyle name="Normal 94 3 3" xfId="18622" xr:uid="{00000000-0005-0000-0000-0000BF470000}"/>
    <cellStyle name="Normal 94 4" xfId="18623" xr:uid="{00000000-0005-0000-0000-0000C0470000}"/>
    <cellStyle name="Normal 94 4 2" xfId="18624" xr:uid="{00000000-0005-0000-0000-0000C1470000}"/>
    <cellStyle name="Normal 95" xfId="5376" xr:uid="{00000000-0005-0000-0000-0000C2470000}"/>
    <cellStyle name="Normal 95 2" xfId="18625" xr:uid="{00000000-0005-0000-0000-0000C3470000}"/>
    <cellStyle name="Normal 95 2 2" xfId="18626" xr:uid="{00000000-0005-0000-0000-0000C4470000}"/>
    <cellStyle name="Normal 95 2 2 2" xfId="18627" xr:uid="{00000000-0005-0000-0000-0000C5470000}"/>
    <cellStyle name="Normal 95 2 2 2 2" xfId="18628" xr:uid="{00000000-0005-0000-0000-0000C6470000}"/>
    <cellStyle name="Normal 95 2 2 3" xfId="18629" xr:uid="{00000000-0005-0000-0000-0000C7470000}"/>
    <cellStyle name="Normal 95 2 3" xfId="18630" xr:uid="{00000000-0005-0000-0000-0000C8470000}"/>
    <cellStyle name="Normal 95 2 3 2" xfId="18631" xr:uid="{00000000-0005-0000-0000-0000C9470000}"/>
    <cellStyle name="Normal 95 3" xfId="18632" xr:uid="{00000000-0005-0000-0000-0000CA470000}"/>
    <cellStyle name="Normal 95 3 2" xfId="18633" xr:uid="{00000000-0005-0000-0000-0000CB470000}"/>
    <cellStyle name="Normal 95 3 2 2" xfId="18634" xr:uid="{00000000-0005-0000-0000-0000CC470000}"/>
    <cellStyle name="Normal 95 3 3" xfId="18635" xr:uid="{00000000-0005-0000-0000-0000CD470000}"/>
    <cellStyle name="Normal 95 4" xfId="18636" xr:uid="{00000000-0005-0000-0000-0000CE470000}"/>
    <cellStyle name="Normal 95 4 2" xfId="18637" xr:uid="{00000000-0005-0000-0000-0000CF470000}"/>
    <cellStyle name="Normal 96" xfId="5377" xr:uid="{00000000-0005-0000-0000-0000D0470000}"/>
    <cellStyle name="Normal 96 2" xfId="18638" xr:uid="{00000000-0005-0000-0000-0000D1470000}"/>
    <cellStyle name="Normal 96 2 2" xfId="18639" xr:uid="{00000000-0005-0000-0000-0000D2470000}"/>
    <cellStyle name="Normal 96 2 2 2" xfId="18640" xr:uid="{00000000-0005-0000-0000-0000D3470000}"/>
    <cellStyle name="Normal 96 2 2 2 2" xfId="18641" xr:uid="{00000000-0005-0000-0000-0000D4470000}"/>
    <cellStyle name="Normal 96 2 2 3" xfId="18642" xr:uid="{00000000-0005-0000-0000-0000D5470000}"/>
    <cellStyle name="Normal 96 2 3" xfId="18643" xr:uid="{00000000-0005-0000-0000-0000D6470000}"/>
    <cellStyle name="Normal 96 2 3 2" xfId="18644" xr:uid="{00000000-0005-0000-0000-0000D7470000}"/>
    <cellStyle name="Normal 96 2 4" xfId="18645" xr:uid="{00000000-0005-0000-0000-0000D8470000}"/>
    <cellStyle name="Normal 96 3" xfId="18646" xr:uid="{00000000-0005-0000-0000-0000D9470000}"/>
    <cellStyle name="Normal 96 3 2" xfId="18647" xr:uid="{00000000-0005-0000-0000-0000DA470000}"/>
    <cellStyle name="Normal 96 3 2 2" xfId="18648" xr:uid="{00000000-0005-0000-0000-0000DB470000}"/>
    <cellStyle name="Normal 96 3 3" xfId="18649" xr:uid="{00000000-0005-0000-0000-0000DC470000}"/>
    <cellStyle name="Normal 96 4" xfId="18650" xr:uid="{00000000-0005-0000-0000-0000DD470000}"/>
    <cellStyle name="Normal 96 4 2" xfId="18651" xr:uid="{00000000-0005-0000-0000-0000DE470000}"/>
    <cellStyle name="Normal 96 5" xfId="18652" xr:uid="{00000000-0005-0000-0000-0000DF470000}"/>
    <cellStyle name="Normal 97" xfId="5378" xr:uid="{00000000-0005-0000-0000-0000E0470000}"/>
    <cellStyle name="Normal 97 2" xfId="18653" xr:uid="{00000000-0005-0000-0000-0000E1470000}"/>
    <cellStyle name="Normal 97 2 2" xfId="18654" xr:uid="{00000000-0005-0000-0000-0000E2470000}"/>
    <cellStyle name="Normal 97 2 2 2" xfId="18655" xr:uid="{00000000-0005-0000-0000-0000E3470000}"/>
    <cellStyle name="Normal 97 2 2 2 2" xfId="18656" xr:uid="{00000000-0005-0000-0000-0000E4470000}"/>
    <cellStyle name="Normal 97 2 2 3" xfId="18657" xr:uid="{00000000-0005-0000-0000-0000E5470000}"/>
    <cellStyle name="Normal 97 2 3" xfId="18658" xr:uid="{00000000-0005-0000-0000-0000E6470000}"/>
    <cellStyle name="Normal 97 2 3 2" xfId="18659" xr:uid="{00000000-0005-0000-0000-0000E7470000}"/>
    <cellStyle name="Normal 97 3" xfId="18660" xr:uid="{00000000-0005-0000-0000-0000E8470000}"/>
    <cellStyle name="Normal 97 3 2" xfId="18661" xr:uid="{00000000-0005-0000-0000-0000E9470000}"/>
    <cellStyle name="Normal 97 3 2 2" xfId="18662" xr:uid="{00000000-0005-0000-0000-0000EA470000}"/>
    <cellStyle name="Normal 97 3 3" xfId="18663" xr:uid="{00000000-0005-0000-0000-0000EB470000}"/>
    <cellStyle name="Normal 97 4" xfId="18664" xr:uid="{00000000-0005-0000-0000-0000EC470000}"/>
    <cellStyle name="Normal 97 4 2" xfId="18665" xr:uid="{00000000-0005-0000-0000-0000ED470000}"/>
    <cellStyle name="Normal 98" xfId="5379" xr:uid="{00000000-0005-0000-0000-0000EE470000}"/>
    <cellStyle name="Normal 98 2" xfId="18666" xr:uid="{00000000-0005-0000-0000-0000EF470000}"/>
    <cellStyle name="Normal 98 2 2" xfId="18667" xr:uid="{00000000-0005-0000-0000-0000F0470000}"/>
    <cellStyle name="Normal 98 2 2 2" xfId="18668" xr:uid="{00000000-0005-0000-0000-0000F1470000}"/>
    <cellStyle name="Normal 98 2 2 2 2" xfId="18669" xr:uid="{00000000-0005-0000-0000-0000F2470000}"/>
    <cellStyle name="Normal 98 2 2 3" xfId="18670" xr:uid="{00000000-0005-0000-0000-0000F3470000}"/>
    <cellStyle name="Normal 98 2 3" xfId="18671" xr:uid="{00000000-0005-0000-0000-0000F4470000}"/>
    <cellStyle name="Normal 98 2 3 2" xfId="18672" xr:uid="{00000000-0005-0000-0000-0000F5470000}"/>
    <cellStyle name="Normal 98 2 4" xfId="18673" xr:uid="{00000000-0005-0000-0000-0000F6470000}"/>
    <cellStyle name="Normal 98 3" xfId="18674" xr:uid="{00000000-0005-0000-0000-0000F7470000}"/>
    <cellStyle name="Normal 98 3 2" xfId="18675" xr:uid="{00000000-0005-0000-0000-0000F8470000}"/>
    <cellStyle name="Normal 98 3 2 2" xfId="18676" xr:uid="{00000000-0005-0000-0000-0000F9470000}"/>
    <cellStyle name="Normal 98 3 3" xfId="18677" xr:uid="{00000000-0005-0000-0000-0000FA470000}"/>
    <cellStyle name="Normal 98 4" xfId="18678" xr:uid="{00000000-0005-0000-0000-0000FB470000}"/>
    <cellStyle name="Normal 98 4 2" xfId="18679" xr:uid="{00000000-0005-0000-0000-0000FC470000}"/>
    <cellStyle name="Normal 98 5" xfId="18680" xr:uid="{00000000-0005-0000-0000-0000FD470000}"/>
    <cellStyle name="Normal 99" xfId="5380" xr:uid="{00000000-0005-0000-0000-0000FE470000}"/>
    <cellStyle name="Normal 99 2" xfId="18681" xr:uid="{00000000-0005-0000-0000-0000FF470000}"/>
    <cellStyle name="Normal 99 2 2" xfId="18682" xr:uid="{00000000-0005-0000-0000-000000480000}"/>
    <cellStyle name="Normal 99 2 2 2" xfId="18683" xr:uid="{00000000-0005-0000-0000-000001480000}"/>
    <cellStyle name="Normal 99 2 2 2 2" xfId="18684" xr:uid="{00000000-0005-0000-0000-000002480000}"/>
    <cellStyle name="Normal 99 2 2 3" xfId="18685" xr:uid="{00000000-0005-0000-0000-000003480000}"/>
    <cellStyle name="Normal 99 2 3" xfId="18686" xr:uid="{00000000-0005-0000-0000-000004480000}"/>
    <cellStyle name="Normal 99 2 3 2" xfId="18687" xr:uid="{00000000-0005-0000-0000-000005480000}"/>
    <cellStyle name="Normal 99 2 4" xfId="18688" xr:uid="{00000000-0005-0000-0000-000006480000}"/>
    <cellStyle name="Normal 99 3" xfId="18689" xr:uid="{00000000-0005-0000-0000-000007480000}"/>
    <cellStyle name="Normal 99 3 2" xfId="18690" xr:uid="{00000000-0005-0000-0000-000008480000}"/>
    <cellStyle name="Normal 99 3 2 2" xfId="18691" xr:uid="{00000000-0005-0000-0000-000009480000}"/>
    <cellStyle name="Normal 99 3 3" xfId="18692" xr:uid="{00000000-0005-0000-0000-00000A480000}"/>
    <cellStyle name="Normal 99 4" xfId="18693" xr:uid="{00000000-0005-0000-0000-00000B480000}"/>
    <cellStyle name="Normal 99 4 2" xfId="18694" xr:uid="{00000000-0005-0000-0000-00000C480000}"/>
    <cellStyle name="Normal 99 5" xfId="18695" xr:uid="{00000000-0005-0000-0000-00000D480000}"/>
    <cellStyle name="Normal_Balance sheet" xfId="2436" xr:uid="{00000000-0005-0000-0000-00000E480000}"/>
    <cellStyle name="Normal_CLASSIFICATION OF ACCOUNTS 2004-2005" xfId="2437" xr:uid="{00000000-0005-0000-0000-00000F480000}"/>
    <cellStyle name="Note 2" xfId="5381" xr:uid="{00000000-0005-0000-0000-000010480000}"/>
    <cellStyle name="Note 2 2" xfId="7484" xr:uid="{00000000-0005-0000-0000-000011480000}"/>
    <cellStyle name="Note 2 2 2" xfId="7485" xr:uid="{00000000-0005-0000-0000-000012480000}"/>
    <cellStyle name="Note 2 2 2 2" xfId="18696" xr:uid="{00000000-0005-0000-0000-000013480000}"/>
    <cellStyle name="Note 2 2 3" xfId="8113" xr:uid="{00000000-0005-0000-0000-000014480000}"/>
    <cellStyle name="Note 2 2 3 2" xfId="18697" xr:uid="{00000000-0005-0000-0000-000015480000}"/>
    <cellStyle name="Note 2 2 4" xfId="8114" xr:uid="{00000000-0005-0000-0000-000016480000}"/>
    <cellStyle name="Note 2 2 4 2" xfId="18698" xr:uid="{00000000-0005-0000-0000-000017480000}"/>
    <cellStyle name="Note 2 2 5" xfId="18699" xr:uid="{00000000-0005-0000-0000-000018480000}"/>
    <cellStyle name="Note 2 3" xfId="7486" xr:uid="{00000000-0005-0000-0000-000019480000}"/>
    <cellStyle name="Note 2 3 2" xfId="18700" xr:uid="{00000000-0005-0000-0000-00001A480000}"/>
    <cellStyle name="Note 2 4" xfId="8115" xr:uid="{00000000-0005-0000-0000-00001B480000}"/>
    <cellStyle name="Note 2 4 2" xfId="18701" xr:uid="{00000000-0005-0000-0000-00001C480000}"/>
    <cellStyle name="Note 2 5" xfId="18702" xr:uid="{00000000-0005-0000-0000-00001D480000}"/>
    <cellStyle name="Note 3" xfId="5382" xr:uid="{00000000-0005-0000-0000-00001E480000}"/>
    <cellStyle name="Note 3 2" xfId="7487" xr:uid="{00000000-0005-0000-0000-00001F480000}"/>
    <cellStyle name="Note 3 2 2" xfId="7488" xr:uid="{00000000-0005-0000-0000-000020480000}"/>
    <cellStyle name="Note 3 2 2 2" xfId="18703" xr:uid="{00000000-0005-0000-0000-000021480000}"/>
    <cellStyle name="Note 3 2 3" xfId="8116" xr:uid="{00000000-0005-0000-0000-000022480000}"/>
    <cellStyle name="Note 3 2 3 2" xfId="18704" xr:uid="{00000000-0005-0000-0000-000023480000}"/>
    <cellStyle name="Note 3 2 4" xfId="8117" xr:uid="{00000000-0005-0000-0000-000024480000}"/>
    <cellStyle name="Note 3 2 4 2" xfId="18705" xr:uid="{00000000-0005-0000-0000-000025480000}"/>
    <cellStyle name="Note 3 2 5" xfId="18706" xr:uid="{00000000-0005-0000-0000-000026480000}"/>
    <cellStyle name="Note 3 3" xfId="7489" xr:uid="{00000000-0005-0000-0000-000027480000}"/>
    <cellStyle name="Note 3 3 2" xfId="18707" xr:uid="{00000000-0005-0000-0000-000028480000}"/>
    <cellStyle name="Note 3 4" xfId="8118" xr:uid="{00000000-0005-0000-0000-000029480000}"/>
    <cellStyle name="Note 3 4 2" xfId="18708" xr:uid="{00000000-0005-0000-0000-00002A480000}"/>
    <cellStyle name="Note 3 5" xfId="18709" xr:uid="{00000000-0005-0000-0000-00002B480000}"/>
    <cellStyle name="Note 4" xfId="5383" xr:uid="{00000000-0005-0000-0000-00002C480000}"/>
    <cellStyle name="Note 4 2" xfId="7490" xr:uid="{00000000-0005-0000-0000-00002D480000}"/>
    <cellStyle name="Note 4 2 2" xfId="7491" xr:uid="{00000000-0005-0000-0000-00002E480000}"/>
    <cellStyle name="Note 4 2 2 2" xfId="18710" xr:uid="{00000000-0005-0000-0000-00002F480000}"/>
    <cellStyle name="Note 4 2 3" xfId="8119" xr:uid="{00000000-0005-0000-0000-000030480000}"/>
    <cellStyle name="Note 4 2 3 2" xfId="18711" xr:uid="{00000000-0005-0000-0000-000031480000}"/>
    <cellStyle name="Note 4 2 4" xfId="8120" xr:uid="{00000000-0005-0000-0000-000032480000}"/>
    <cellStyle name="Note 4 2 4 2" xfId="18712" xr:uid="{00000000-0005-0000-0000-000033480000}"/>
    <cellStyle name="Note 4 2 5" xfId="18713" xr:uid="{00000000-0005-0000-0000-000034480000}"/>
    <cellStyle name="Note 4 3" xfId="7492" xr:uid="{00000000-0005-0000-0000-000035480000}"/>
    <cellStyle name="Note 4 3 2" xfId="18714" xr:uid="{00000000-0005-0000-0000-000036480000}"/>
    <cellStyle name="Note 4 4" xfId="8121" xr:uid="{00000000-0005-0000-0000-000037480000}"/>
    <cellStyle name="Note 4 4 2" xfId="18715" xr:uid="{00000000-0005-0000-0000-000038480000}"/>
    <cellStyle name="Note 4 5" xfId="8122" xr:uid="{00000000-0005-0000-0000-000039480000}"/>
    <cellStyle name="Note 4 5 2" xfId="18716" xr:uid="{00000000-0005-0000-0000-00003A480000}"/>
    <cellStyle name="Note 4 6" xfId="18717" xr:uid="{00000000-0005-0000-0000-00003B480000}"/>
    <cellStyle name="Note 5" xfId="7493" xr:uid="{00000000-0005-0000-0000-00003C480000}"/>
    <cellStyle name="Note 5 2" xfId="7494" xr:uid="{00000000-0005-0000-0000-00003D480000}"/>
    <cellStyle name="Note 5 2 2" xfId="18718" xr:uid="{00000000-0005-0000-0000-00003E480000}"/>
    <cellStyle name="Note 5 3" xfId="8123" xr:uid="{00000000-0005-0000-0000-00003F480000}"/>
    <cellStyle name="Note 5 3 2" xfId="18719" xr:uid="{00000000-0005-0000-0000-000040480000}"/>
    <cellStyle name="Note 5 4" xfId="8124" xr:uid="{00000000-0005-0000-0000-000041480000}"/>
    <cellStyle name="Note 5 4 2" xfId="18720" xr:uid="{00000000-0005-0000-0000-000042480000}"/>
    <cellStyle name="Note 5 5" xfId="18721" xr:uid="{00000000-0005-0000-0000-000043480000}"/>
    <cellStyle name="Note 6" xfId="7495" xr:uid="{00000000-0005-0000-0000-000044480000}"/>
    <cellStyle name="Note 6 2" xfId="8125" xr:uid="{00000000-0005-0000-0000-000045480000}"/>
    <cellStyle name="Note 6 2 2" xfId="18722" xr:uid="{00000000-0005-0000-0000-000046480000}"/>
    <cellStyle name="Note 6 3" xfId="8126" xr:uid="{00000000-0005-0000-0000-000047480000}"/>
    <cellStyle name="Note 6 3 2" xfId="18723" xr:uid="{00000000-0005-0000-0000-000048480000}"/>
    <cellStyle name="Note 6 4" xfId="18724" xr:uid="{00000000-0005-0000-0000-000049480000}"/>
    <cellStyle name="Output 2" xfId="5384" xr:uid="{00000000-0005-0000-0000-00004A480000}"/>
    <cellStyle name="Output 2 2" xfId="7496" xr:uid="{00000000-0005-0000-0000-00004B480000}"/>
    <cellStyle name="Output 2 2 2" xfId="7497" xr:uid="{00000000-0005-0000-0000-00004C480000}"/>
    <cellStyle name="Output 2 2 2 2" xfId="18725" xr:uid="{00000000-0005-0000-0000-00004D480000}"/>
    <cellStyle name="Output 2 2 3" xfId="8127" xr:uid="{00000000-0005-0000-0000-00004E480000}"/>
    <cellStyle name="Output 2 2 3 2" xfId="18726" xr:uid="{00000000-0005-0000-0000-00004F480000}"/>
    <cellStyle name="Output 2 2 4" xfId="8128" xr:uid="{00000000-0005-0000-0000-000050480000}"/>
    <cellStyle name="Output 2 2 4 2" xfId="18727" xr:uid="{00000000-0005-0000-0000-000051480000}"/>
    <cellStyle name="Output 2 2 5" xfId="18728" xr:uid="{00000000-0005-0000-0000-000052480000}"/>
    <cellStyle name="Output 2 3" xfId="7498" xr:uid="{00000000-0005-0000-0000-000053480000}"/>
    <cellStyle name="Output 2 3 2" xfId="18729" xr:uid="{00000000-0005-0000-0000-000054480000}"/>
    <cellStyle name="Output 2 4" xfId="8129" xr:uid="{00000000-0005-0000-0000-000055480000}"/>
    <cellStyle name="Output 2 4 2" xfId="18730" xr:uid="{00000000-0005-0000-0000-000056480000}"/>
    <cellStyle name="Output 2 5" xfId="18731" xr:uid="{00000000-0005-0000-0000-000057480000}"/>
    <cellStyle name="Output 3" xfId="5385" xr:uid="{00000000-0005-0000-0000-000058480000}"/>
    <cellStyle name="Output 3 2" xfId="7499" xr:uid="{00000000-0005-0000-0000-000059480000}"/>
    <cellStyle name="Output 3 2 2" xfId="7500" xr:uid="{00000000-0005-0000-0000-00005A480000}"/>
    <cellStyle name="Output 3 2 2 2" xfId="18732" xr:uid="{00000000-0005-0000-0000-00005B480000}"/>
    <cellStyle name="Output 3 2 3" xfId="8130" xr:uid="{00000000-0005-0000-0000-00005C480000}"/>
    <cellStyle name="Output 3 2 3 2" xfId="18733" xr:uid="{00000000-0005-0000-0000-00005D480000}"/>
    <cellStyle name="Output 3 2 4" xfId="8131" xr:uid="{00000000-0005-0000-0000-00005E480000}"/>
    <cellStyle name="Output 3 2 4 2" xfId="18734" xr:uid="{00000000-0005-0000-0000-00005F480000}"/>
    <cellStyle name="Output 3 2 5" xfId="18735" xr:uid="{00000000-0005-0000-0000-000060480000}"/>
    <cellStyle name="Output 3 3" xfId="7501" xr:uid="{00000000-0005-0000-0000-000061480000}"/>
    <cellStyle name="Output 3 3 2" xfId="18736" xr:uid="{00000000-0005-0000-0000-000062480000}"/>
    <cellStyle name="Output 3 4" xfId="8132" xr:uid="{00000000-0005-0000-0000-000063480000}"/>
    <cellStyle name="Output 3 4 2" xfId="18737" xr:uid="{00000000-0005-0000-0000-000064480000}"/>
    <cellStyle name="Output 3 5" xfId="18738" xr:uid="{00000000-0005-0000-0000-000065480000}"/>
    <cellStyle name="Output 4" xfId="7502" xr:uid="{00000000-0005-0000-0000-000066480000}"/>
    <cellStyle name="Output 4 2" xfId="7503" xr:uid="{00000000-0005-0000-0000-000067480000}"/>
    <cellStyle name="Output 4 2 2" xfId="7504" xr:uid="{00000000-0005-0000-0000-000068480000}"/>
    <cellStyle name="Output 4 2 2 2" xfId="18739" xr:uid="{00000000-0005-0000-0000-000069480000}"/>
    <cellStyle name="Output 4 2 3" xfId="8133" xr:uid="{00000000-0005-0000-0000-00006A480000}"/>
    <cellStyle name="Output 4 2 3 2" xfId="18740" xr:uid="{00000000-0005-0000-0000-00006B480000}"/>
    <cellStyle name="Output 4 2 4" xfId="8134" xr:uid="{00000000-0005-0000-0000-00006C480000}"/>
    <cellStyle name="Output 4 2 4 2" xfId="18741" xr:uid="{00000000-0005-0000-0000-00006D480000}"/>
    <cellStyle name="Output 4 2 5" xfId="18742" xr:uid="{00000000-0005-0000-0000-00006E480000}"/>
    <cellStyle name="Output 4 3" xfId="7505" xr:uid="{00000000-0005-0000-0000-00006F480000}"/>
    <cellStyle name="Output 4 3 2" xfId="18743" xr:uid="{00000000-0005-0000-0000-000070480000}"/>
    <cellStyle name="Output 4 4" xfId="8135" xr:uid="{00000000-0005-0000-0000-000071480000}"/>
    <cellStyle name="Output 4 4 2" xfId="18744" xr:uid="{00000000-0005-0000-0000-000072480000}"/>
    <cellStyle name="Output 4 5" xfId="8136" xr:uid="{00000000-0005-0000-0000-000073480000}"/>
    <cellStyle name="Output 4 5 2" xfId="18745" xr:uid="{00000000-0005-0000-0000-000074480000}"/>
    <cellStyle name="Output 4 6" xfId="18746" xr:uid="{00000000-0005-0000-0000-000075480000}"/>
    <cellStyle name="Output 5" xfId="7506" xr:uid="{00000000-0005-0000-0000-000076480000}"/>
    <cellStyle name="Output 5 2" xfId="7507" xr:uid="{00000000-0005-0000-0000-000077480000}"/>
    <cellStyle name="Output 5 2 2" xfId="18747" xr:uid="{00000000-0005-0000-0000-000078480000}"/>
    <cellStyle name="Output 5 3" xfId="8137" xr:uid="{00000000-0005-0000-0000-000079480000}"/>
    <cellStyle name="Output 5 3 2" xfId="18748" xr:uid="{00000000-0005-0000-0000-00007A480000}"/>
    <cellStyle name="Output 5 4" xfId="8138" xr:uid="{00000000-0005-0000-0000-00007B480000}"/>
    <cellStyle name="Output 5 4 2" xfId="18749" xr:uid="{00000000-0005-0000-0000-00007C480000}"/>
    <cellStyle name="Output 5 5" xfId="18750" xr:uid="{00000000-0005-0000-0000-00007D480000}"/>
    <cellStyle name="Percent [2]" xfId="2438" xr:uid="{00000000-0005-0000-0000-00007F480000}"/>
    <cellStyle name="Percent [2] 10" xfId="18751" xr:uid="{00000000-0005-0000-0000-000080480000}"/>
    <cellStyle name="Percent [2] 11" xfId="18752" xr:uid="{00000000-0005-0000-0000-000081480000}"/>
    <cellStyle name="Percent [2] 12" xfId="18753" xr:uid="{00000000-0005-0000-0000-000082480000}"/>
    <cellStyle name="Percent [2] 13" xfId="18754" xr:uid="{00000000-0005-0000-0000-000083480000}"/>
    <cellStyle name="Percent [2] 14" xfId="18755" xr:uid="{00000000-0005-0000-0000-000084480000}"/>
    <cellStyle name="Percent [2] 15" xfId="18756" xr:uid="{00000000-0005-0000-0000-000085480000}"/>
    <cellStyle name="Percent [2] 16" xfId="18757" xr:uid="{00000000-0005-0000-0000-000086480000}"/>
    <cellStyle name="Percent [2] 17" xfId="18758" xr:uid="{00000000-0005-0000-0000-000087480000}"/>
    <cellStyle name="Percent [2] 18" xfId="18759" xr:uid="{00000000-0005-0000-0000-000088480000}"/>
    <cellStyle name="Percent [2] 19" xfId="18760" xr:uid="{00000000-0005-0000-0000-000089480000}"/>
    <cellStyle name="Percent [2] 2" xfId="5386" xr:uid="{00000000-0005-0000-0000-00008A480000}"/>
    <cellStyle name="Percent [2] 2 2" xfId="18761" xr:uid="{00000000-0005-0000-0000-00008B480000}"/>
    <cellStyle name="Percent [2] 2 2 2" xfId="18762" xr:uid="{00000000-0005-0000-0000-00008C480000}"/>
    <cellStyle name="Percent [2] 2 3" xfId="18763" xr:uid="{00000000-0005-0000-0000-00008D480000}"/>
    <cellStyle name="Percent [2] 20" xfId="18764" xr:uid="{00000000-0005-0000-0000-00008E480000}"/>
    <cellStyle name="Percent [2] 21" xfId="18765" xr:uid="{00000000-0005-0000-0000-00008F480000}"/>
    <cellStyle name="Percent [2] 22" xfId="18766" xr:uid="{00000000-0005-0000-0000-000090480000}"/>
    <cellStyle name="Percent [2] 23" xfId="18767" xr:uid="{00000000-0005-0000-0000-000091480000}"/>
    <cellStyle name="Percent [2] 24" xfId="18768" xr:uid="{00000000-0005-0000-0000-000092480000}"/>
    <cellStyle name="Percent [2] 25" xfId="18769" xr:uid="{00000000-0005-0000-0000-000093480000}"/>
    <cellStyle name="Percent [2] 26" xfId="18770" xr:uid="{00000000-0005-0000-0000-000094480000}"/>
    <cellStyle name="Percent [2] 27" xfId="18771" xr:uid="{00000000-0005-0000-0000-000095480000}"/>
    <cellStyle name="Percent [2] 28" xfId="18772" xr:uid="{00000000-0005-0000-0000-000096480000}"/>
    <cellStyle name="Percent [2] 29" xfId="18773" xr:uid="{00000000-0005-0000-0000-000097480000}"/>
    <cellStyle name="Percent [2] 3" xfId="5387" xr:uid="{00000000-0005-0000-0000-000098480000}"/>
    <cellStyle name="Percent [2] 3 2" xfId="18774" xr:uid="{00000000-0005-0000-0000-000099480000}"/>
    <cellStyle name="Percent [2] 3 2 2" xfId="18775" xr:uid="{00000000-0005-0000-0000-00009A480000}"/>
    <cellStyle name="Percent [2] 3 3" xfId="18776" xr:uid="{00000000-0005-0000-0000-00009B480000}"/>
    <cellStyle name="Percent [2] 30" xfId="18777" xr:uid="{00000000-0005-0000-0000-00009C480000}"/>
    <cellStyle name="Percent [2] 31" xfId="18778" xr:uid="{00000000-0005-0000-0000-00009D480000}"/>
    <cellStyle name="Percent [2] 32" xfId="18779" xr:uid="{00000000-0005-0000-0000-00009E480000}"/>
    <cellStyle name="Percent [2] 33" xfId="18780" xr:uid="{00000000-0005-0000-0000-00009F480000}"/>
    <cellStyle name="Percent [2] 4" xfId="5388" xr:uid="{00000000-0005-0000-0000-0000A0480000}"/>
    <cellStyle name="Percent [2] 4 2" xfId="18781" xr:uid="{00000000-0005-0000-0000-0000A1480000}"/>
    <cellStyle name="Percent [2] 4 2 2" xfId="18782" xr:uid="{00000000-0005-0000-0000-0000A2480000}"/>
    <cellStyle name="Percent [2] 4 3" xfId="18783" xr:uid="{00000000-0005-0000-0000-0000A3480000}"/>
    <cellStyle name="Percent [2] 5" xfId="5389" xr:uid="{00000000-0005-0000-0000-0000A4480000}"/>
    <cellStyle name="Percent [2] 5 2" xfId="18784" xr:uid="{00000000-0005-0000-0000-0000A5480000}"/>
    <cellStyle name="Percent [2] 5 2 2" xfId="18785" xr:uid="{00000000-0005-0000-0000-0000A6480000}"/>
    <cellStyle name="Percent [2] 5 3" xfId="18786" xr:uid="{00000000-0005-0000-0000-0000A7480000}"/>
    <cellStyle name="Percent [2] 6" xfId="5390" xr:uid="{00000000-0005-0000-0000-0000A8480000}"/>
    <cellStyle name="Percent [2] 6 2" xfId="18787" xr:uid="{00000000-0005-0000-0000-0000A9480000}"/>
    <cellStyle name="Percent [2] 7" xfId="18788" xr:uid="{00000000-0005-0000-0000-0000AA480000}"/>
    <cellStyle name="Percent [2] 8" xfId="18789" xr:uid="{00000000-0005-0000-0000-0000AB480000}"/>
    <cellStyle name="Percent [2] 9" xfId="18790" xr:uid="{00000000-0005-0000-0000-0000AC480000}"/>
    <cellStyle name="Percent [2]_Book1" xfId="5391" xr:uid="{00000000-0005-0000-0000-0000AD480000}"/>
    <cellStyle name="Percent 10" xfId="5392" xr:uid="{00000000-0005-0000-0000-0000AE480000}"/>
    <cellStyle name="Percent 10 2" xfId="5393" xr:uid="{00000000-0005-0000-0000-0000AF480000}"/>
    <cellStyle name="Percent 10 2 2" xfId="18791" xr:uid="{00000000-0005-0000-0000-0000B0480000}"/>
    <cellStyle name="Percent 10 3" xfId="7508" xr:uid="{00000000-0005-0000-0000-0000B1480000}"/>
    <cellStyle name="Percent 10 4" xfId="19446" xr:uid="{00000000-0005-0000-0000-0000B2480000}"/>
    <cellStyle name="Percent 11" xfId="5394" xr:uid="{00000000-0005-0000-0000-0000B3480000}"/>
    <cellStyle name="Percent 11 2" xfId="5395" xr:uid="{00000000-0005-0000-0000-0000B4480000}"/>
    <cellStyle name="Percent 11 3" xfId="7509" xr:uid="{00000000-0005-0000-0000-0000B5480000}"/>
    <cellStyle name="Percent 11 3 2" xfId="18792" xr:uid="{00000000-0005-0000-0000-0000B6480000}"/>
    <cellStyle name="Percent 11 4" xfId="19447" xr:uid="{00000000-0005-0000-0000-0000B7480000}"/>
    <cellStyle name="Percent 12" xfId="5396" xr:uid="{00000000-0005-0000-0000-0000B8480000}"/>
    <cellStyle name="Percent 12 2" xfId="5397" xr:uid="{00000000-0005-0000-0000-0000B9480000}"/>
    <cellStyle name="Percent 12 2 2" xfId="18793" xr:uid="{00000000-0005-0000-0000-0000BA480000}"/>
    <cellStyle name="Percent 12 3" xfId="18794" xr:uid="{00000000-0005-0000-0000-0000BB480000}"/>
    <cellStyle name="Percent 13" xfId="5398" xr:uid="{00000000-0005-0000-0000-0000BC480000}"/>
    <cellStyle name="Percent 13 2" xfId="5399" xr:uid="{00000000-0005-0000-0000-0000BD480000}"/>
    <cellStyle name="Percent 13 3" xfId="18795" xr:uid="{00000000-0005-0000-0000-0000BE480000}"/>
    <cellStyle name="Percent 14" xfId="5400" xr:uid="{00000000-0005-0000-0000-0000BF480000}"/>
    <cellStyle name="Percent 14 2" xfId="5401" xr:uid="{00000000-0005-0000-0000-0000C0480000}"/>
    <cellStyle name="Percent 14 3" xfId="5402" xr:uid="{00000000-0005-0000-0000-0000C1480000}"/>
    <cellStyle name="Percent 15" xfId="5403" xr:uid="{00000000-0005-0000-0000-0000C2480000}"/>
    <cellStyle name="Percent 15 2" xfId="5404" xr:uid="{00000000-0005-0000-0000-0000C3480000}"/>
    <cellStyle name="Percent 15 3" xfId="5405" xr:uid="{00000000-0005-0000-0000-0000C4480000}"/>
    <cellStyle name="Percent 15 4" xfId="18796" xr:uid="{00000000-0005-0000-0000-0000C5480000}"/>
    <cellStyle name="Percent 16" xfId="5406" xr:uid="{00000000-0005-0000-0000-0000C6480000}"/>
    <cellStyle name="Percent 16 2" xfId="5407" xr:uid="{00000000-0005-0000-0000-0000C7480000}"/>
    <cellStyle name="Percent 16 2 2" xfId="5408" xr:uid="{00000000-0005-0000-0000-0000C8480000}"/>
    <cellStyle name="Percent 16 2 2 2" xfId="18797" xr:uid="{00000000-0005-0000-0000-0000C9480000}"/>
    <cellStyle name="Percent 16 2 3" xfId="18798" xr:uid="{00000000-0005-0000-0000-0000CA480000}"/>
    <cellStyle name="Percent 16 3" xfId="18799" xr:uid="{00000000-0005-0000-0000-0000CB480000}"/>
    <cellStyle name="Percent 17" xfId="5409" xr:uid="{00000000-0005-0000-0000-0000CC480000}"/>
    <cellStyle name="Percent 17 2" xfId="5410" xr:uid="{00000000-0005-0000-0000-0000CD480000}"/>
    <cellStyle name="Percent 17 2 2" xfId="18800" xr:uid="{00000000-0005-0000-0000-0000CE480000}"/>
    <cellStyle name="Percent 17 3" xfId="18801" xr:uid="{00000000-0005-0000-0000-0000CF480000}"/>
    <cellStyle name="Percent 18" xfId="5411" xr:uid="{00000000-0005-0000-0000-0000D0480000}"/>
    <cellStyle name="Percent 18 2" xfId="5412" xr:uid="{00000000-0005-0000-0000-0000D1480000}"/>
    <cellStyle name="Percent 19" xfId="5413" xr:uid="{00000000-0005-0000-0000-0000D2480000}"/>
    <cellStyle name="Percent 19 2" xfId="5414" xr:uid="{00000000-0005-0000-0000-0000D3480000}"/>
    <cellStyle name="Percent 2" xfId="2439" xr:uid="{00000000-0005-0000-0000-0000D4480000}"/>
    <cellStyle name="Percent 2 10" xfId="18802" xr:uid="{00000000-0005-0000-0000-0000D5480000}"/>
    <cellStyle name="Percent 2 2" xfId="5415" xr:uid="{00000000-0005-0000-0000-0000D6480000}"/>
    <cellStyle name="Percent 2 2 2" xfId="8176" xr:uid="{00000000-0005-0000-0000-0000D7480000}"/>
    <cellStyle name="Percent 2 2 3" xfId="18803" xr:uid="{00000000-0005-0000-0000-0000D8480000}"/>
    <cellStyle name="Percent 2 3" xfId="5416" xr:uid="{00000000-0005-0000-0000-0000D9480000}"/>
    <cellStyle name="Percent 2 3 10" xfId="18804" xr:uid="{00000000-0005-0000-0000-0000DA480000}"/>
    <cellStyle name="Percent 2 3 10 2" xfId="18805" xr:uid="{00000000-0005-0000-0000-0000DB480000}"/>
    <cellStyle name="Percent 2 3 10 2 2" xfId="18806" xr:uid="{00000000-0005-0000-0000-0000DC480000}"/>
    <cellStyle name="Percent 2 3 10 2 2 2" xfId="18807" xr:uid="{00000000-0005-0000-0000-0000DD480000}"/>
    <cellStyle name="Percent 2 3 10 2 3" xfId="18808" xr:uid="{00000000-0005-0000-0000-0000DE480000}"/>
    <cellStyle name="Percent 2 3 10 3" xfId="18809" xr:uid="{00000000-0005-0000-0000-0000DF480000}"/>
    <cellStyle name="Percent 2 3 10 3 2" xfId="18810" xr:uid="{00000000-0005-0000-0000-0000E0480000}"/>
    <cellStyle name="Percent 2 3 10 4" xfId="18811" xr:uid="{00000000-0005-0000-0000-0000E1480000}"/>
    <cellStyle name="Percent 2 3 11" xfId="18812" xr:uid="{00000000-0005-0000-0000-0000E2480000}"/>
    <cellStyle name="Percent 2 3 11 2" xfId="18813" xr:uid="{00000000-0005-0000-0000-0000E3480000}"/>
    <cellStyle name="Percent 2 3 11 2 2" xfId="18814" xr:uid="{00000000-0005-0000-0000-0000E4480000}"/>
    <cellStyle name="Percent 2 3 11 3" xfId="18815" xr:uid="{00000000-0005-0000-0000-0000E5480000}"/>
    <cellStyle name="Percent 2 3 12" xfId="18816" xr:uid="{00000000-0005-0000-0000-0000E6480000}"/>
    <cellStyle name="Percent 2 3 12 2" xfId="18817" xr:uid="{00000000-0005-0000-0000-0000E7480000}"/>
    <cellStyle name="Percent 2 3 2" xfId="18818" xr:uid="{00000000-0005-0000-0000-0000E8480000}"/>
    <cellStyle name="Percent 2 3 2 2" xfId="18819" xr:uid="{00000000-0005-0000-0000-0000E9480000}"/>
    <cellStyle name="Percent 2 3 2 2 2" xfId="18820" xr:uid="{00000000-0005-0000-0000-0000EA480000}"/>
    <cellStyle name="Percent 2 3 2 2 2 2" xfId="18821" xr:uid="{00000000-0005-0000-0000-0000EB480000}"/>
    <cellStyle name="Percent 2 3 2 2 2 2 2" xfId="18822" xr:uid="{00000000-0005-0000-0000-0000EC480000}"/>
    <cellStyle name="Percent 2 3 2 2 2 2 2 2" xfId="18823" xr:uid="{00000000-0005-0000-0000-0000ED480000}"/>
    <cellStyle name="Percent 2 3 2 2 2 2 2 2 2" xfId="18824" xr:uid="{00000000-0005-0000-0000-0000EE480000}"/>
    <cellStyle name="Percent 2 3 2 2 2 2 2 3" xfId="18825" xr:uid="{00000000-0005-0000-0000-0000EF480000}"/>
    <cellStyle name="Percent 2 3 2 2 2 2 3" xfId="18826" xr:uid="{00000000-0005-0000-0000-0000F0480000}"/>
    <cellStyle name="Percent 2 3 2 2 2 2 3 2" xfId="18827" xr:uid="{00000000-0005-0000-0000-0000F1480000}"/>
    <cellStyle name="Percent 2 3 2 2 2 2 4" xfId="18828" xr:uid="{00000000-0005-0000-0000-0000F2480000}"/>
    <cellStyle name="Percent 2 3 2 2 2 3" xfId="18829" xr:uid="{00000000-0005-0000-0000-0000F3480000}"/>
    <cellStyle name="Percent 2 3 2 2 2 3 2" xfId="18830" xr:uid="{00000000-0005-0000-0000-0000F4480000}"/>
    <cellStyle name="Percent 2 3 2 2 2 3 2 2" xfId="18831" xr:uid="{00000000-0005-0000-0000-0000F5480000}"/>
    <cellStyle name="Percent 2 3 2 2 2 3 2 2 2" xfId="18832" xr:uid="{00000000-0005-0000-0000-0000F6480000}"/>
    <cellStyle name="Percent 2 3 2 2 2 3 2 3" xfId="18833" xr:uid="{00000000-0005-0000-0000-0000F7480000}"/>
    <cellStyle name="Percent 2 3 2 2 2 3 3" xfId="18834" xr:uid="{00000000-0005-0000-0000-0000F8480000}"/>
    <cellStyle name="Percent 2 3 2 2 2 3 3 2" xfId="18835" xr:uid="{00000000-0005-0000-0000-0000F9480000}"/>
    <cellStyle name="Percent 2 3 2 2 2 3 4" xfId="18836" xr:uid="{00000000-0005-0000-0000-0000FA480000}"/>
    <cellStyle name="Percent 2 3 2 2 2 4" xfId="18837" xr:uid="{00000000-0005-0000-0000-0000FB480000}"/>
    <cellStyle name="Percent 2 3 2 2 2 4 2" xfId="18838" xr:uid="{00000000-0005-0000-0000-0000FC480000}"/>
    <cellStyle name="Percent 2 3 2 2 2 4 2 2" xfId="18839" xr:uid="{00000000-0005-0000-0000-0000FD480000}"/>
    <cellStyle name="Percent 2 3 2 2 2 4 3" xfId="18840" xr:uid="{00000000-0005-0000-0000-0000FE480000}"/>
    <cellStyle name="Percent 2 3 2 2 2 5" xfId="18841" xr:uid="{00000000-0005-0000-0000-0000FF480000}"/>
    <cellStyle name="Percent 2 3 2 2 2 5 2" xfId="18842" xr:uid="{00000000-0005-0000-0000-000000490000}"/>
    <cellStyle name="Percent 2 3 2 2 2 6" xfId="18843" xr:uid="{00000000-0005-0000-0000-000001490000}"/>
    <cellStyle name="Percent 2 3 2 2 3" xfId="18844" xr:uid="{00000000-0005-0000-0000-000002490000}"/>
    <cellStyle name="Percent 2 3 2 2 3 2" xfId="18845" xr:uid="{00000000-0005-0000-0000-000003490000}"/>
    <cellStyle name="Percent 2 3 2 2 3 2 2" xfId="18846" xr:uid="{00000000-0005-0000-0000-000004490000}"/>
    <cellStyle name="Percent 2 3 2 2 3 2 2 2" xfId="18847" xr:uid="{00000000-0005-0000-0000-000005490000}"/>
    <cellStyle name="Percent 2 3 2 2 3 2 3" xfId="18848" xr:uid="{00000000-0005-0000-0000-000006490000}"/>
    <cellStyle name="Percent 2 3 2 2 3 3" xfId="18849" xr:uid="{00000000-0005-0000-0000-000007490000}"/>
    <cellStyle name="Percent 2 3 2 2 3 3 2" xfId="18850" xr:uid="{00000000-0005-0000-0000-000008490000}"/>
    <cellStyle name="Percent 2 3 2 2 3 4" xfId="18851" xr:uid="{00000000-0005-0000-0000-000009490000}"/>
    <cellStyle name="Percent 2 3 2 2 4" xfId="18852" xr:uid="{00000000-0005-0000-0000-00000A490000}"/>
    <cellStyle name="Percent 2 3 2 2 4 2" xfId="18853" xr:uid="{00000000-0005-0000-0000-00000B490000}"/>
    <cellStyle name="Percent 2 3 2 2 4 2 2" xfId="18854" xr:uid="{00000000-0005-0000-0000-00000C490000}"/>
    <cellStyle name="Percent 2 3 2 2 4 2 2 2" xfId="18855" xr:uid="{00000000-0005-0000-0000-00000D490000}"/>
    <cellStyle name="Percent 2 3 2 2 4 2 3" xfId="18856" xr:uid="{00000000-0005-0000-0000-00000E490000}"/>
    <cellStyle name="Percent 2 3 2 2 4 3" xfId="18857" xr:uid="{00000000-0005-0000-0000-00000F490000}"/>
    <cellStyle name="Percent 2 3 2 2 4 3 2" xfId="18858" xr:uid="{00000000-0005-0000-0000-000010490000}"/>
    <cellStyle name="Percent 2 3 2 2 4 4" xfId="18859" xr:uid="{00000000-0005-0000-0000-000011490000}"/>
    <cellStyle name="Percent 2 3 2 2 5" xfId="18860" xr:uid="{00000000-0005-0000-0000-000012490000}"/>
    <cellStyle name="Percent 2 3 2 2 5 2" xfId="18861" xr:uid="{00000000-0005-0000-0000-000013490000}"/>
    <cellStyle name="Percent 2 3 2 2 5 2 2" xfId="18862" xr:uid="{00000000-0005-0000-0000-000014490000}"/>
    <cellStyle name="Percent 2 3 2 2 5 3" xfId="18863" xr:uid="{00000000-0005-0000-0000-000015490000}"/>
    <cellStyle name="Percent 2 3 2 2 6" xfId="18864" xr:uid="{00000000-0005-0000-0000-000016490000}"/>
    <cellStyle name="Percent 2 3 2 2 6 2" xfId="18865" xr:uid="{00000000-0005-0000-0000-000017490000}"/>
    <cellStyle name="Percent 2 3 2 2 7" xfId="18866" xr:uid="{00000000-0005-0000-0000-000018490000}"/>
    <cellStyle name="Percent 2 3 2 3" xfId="18867" xr:uid="{00000000-0005-0000-0000-000019490000}"/>
    <cellStyle name="Percent 2 3 2 3 2" xfId="18868" xr:uid="{00000000-0005-0000-0000-00001A490000}"/>
    <cellStyle name="Percent 2 3 2 3 2 2" xfId="18869" xr:uid="{00000000-0005-0000-0000-00001B490000}"/>
    <cellStyle name="Percent 2 3 2 3 2 2 2" xfId="18870" xr:uid="{00000000-0005-0000-0000-00001C490000}"/>
    <cellStyle name="Percent 2 3 2 3 2 2 2 2" xfId="18871" xr:uid="{00000000-0005-0000-0000-00001D490000}"/>
    <cellStyle name="Percent 2 3 2 3 2 2 3" xfId="18872" xr:uid="{00000000-0005-0000-0000-00001E490000}"/>
    <cellStyle name="Percent 2 3 2 3 2 3" xfId="18873" xr:uid="{00000000-0005-0000-0000-00001F490000}"/>
    <cellStyle name="Percent 2 3 2 3 2 3 2" xfId="18874" xr:uid="{00000000-0005-0000-0000-000020490000}"/>
    <cellStyle name="Percent 2 3 2 3 2 4" xfId="18875" xr:uid="{00000000-0005-0000-0000-000021490000}"/>
    <cellStyle name="Percent 2 3 2 3 3" xfId="18876" xr:uid="{00000000-0005-0000-0000-000022490000}"/>
    <cellStyle name="Percent 2 3 2 3 3 2" xfId="18877" xr:uid="{00000000-0005-0000-0000-000023490000}"/>
    <cellStyle name="Percent 2 3 2 3 3 2 2" xfId="18878" xr:uid="{00000000-0005-0000-0000-000024490000}"/>
    <cellStyle name="Percent 2 3 2 3 3 2 2 2" xfId="18879" xr:uid="{00000000-0005-0000-0000-000025490000}"/>
    <cellStyle name="Percent 2 3 2 3 3 2 3" xfId="18880" xr:uid="{00000000-0005-0000-0000-000026490000}"/>
    <cellStyle name="Percent 2 3 2 3 3 3" xfId="18881" xr:uid="{00000000-0005-0000-0000-000027490000}"/>
    <cellStyle name="Percent 2 3 2 3 3 3 2" xfId="18882" xr:uid="{00000000-0005-0000-0000-000028490000}"/>
    <cellStyle name="Percent 2 3 2 3 3 4" xfId="18883" xr:uid="{00000000-0005-0000-0000-000029490000}"/>
    <cellStyle name="Percent 2 3 2 3 4" xfId="18884" xr:uid="{00000000-0005-0000-0000-00002A490000}"/>
    <cellStyle name="Percent 2 3 2 3 4 2" xfId="18885" xr:uid="{00000000-0005-0000-0000-00002B490000}"/>
    <cellStyle name="Percent 2 3 2 3 4 2 2" xfId="18886" xr:uid="{00000000-0005-0000-0000-00002C490000}"/>
    <cellStyle name="Percent 2 3 2 3 4 3" xfId="18887" xr:uid="{00000000-0005-0000-0000-00002D490000}"/>
    <cellStyle name="Percent 2 3 2 3 5" xfId="18888" xr:uid="{00000000-0005-0000-0000-00002E490000}"/>
    <cellStyle name="Percent 2 3 2 3 5 2" xfId="18889" xr:uid="{00000000-0005-0000-0000-00002F490000}"/>
    <cellStyle name="Percent 2 3 2 3 6" xfId="18890" xr:uid="{00000000-0005-0000-0000-000030490000}"/>
    <cellStyle name="Percent 2 3 2 4" xfId="18891" xr:uid="{00000000-0005-0000-0000-000031490000}"/>
    <cellStyle name="Percent 2 3 2 4 2" xfId="18892" xr:uid="{00000000-0005-0000-0000-000032490000}"/>
    <cellStyle name="Percent 2 3 2 4 2 2" xfId="18893" xr:uid="{00000000-0005-0000-0000-000033490000}"/>
    <cellStyle name="Percent 2 3 2 4 2 2 2" xfId="18894" xr:uid="{00000000-0005-0000-0000-000034490000}"/>
    <cellStyle name="Percent 2 3 2 4 2 3" xfId="18895" xr:uid="{00000000-0005-0000-0000-000035490000}"/>
    <cellStyle name="Percent 2 3 2 4 3" xfId="18896" xr:uid="{00000000-0005-0000-0000-000036490000}"/>
    <cellStyle name="Percent 2 3 2 4 3 2" xfId="18897" xr:uid="{00000000-0005-0000-0000-000037490000}"/>
    <cellStyle name="Percent 2 3 2 4 4" xfId="18898" xr:uid="{00000000-0005-0000-0000-000038490000}"/>
    <cellStyle name="Percent 2 3 2 5" xfId="18899" xr:uid="{00000000-0005-0000-0000-000039490000}"/>
    <cellStyle name="Percent 2 3 2 5 2" xfId="18900" xr:uid="{00000000-0005-0000-0000-00003A490000}"/>
    <cellStyle name="Percent 2 3 2 5 2 2" xfId="18901" xr:uid="{00000000-0005-0000-0000-00003B490000}"/>
    <cellStyle name="Percent 2 3 2 5 2 2 2" xfId="18902" xr:uid="{00000000-0005-0000-0000-00003C490000}"/>
    <cellStyle name="Percent 2 3 2 5 2 3" xfId="18903" xr:uid="{00000000-0005-0000-0000-00003D490000}"/>
    <cellStyle name="Percent 2 3 2 5 3" xfId="18904" xr:uid="{00000000-0005-0000-0000-00003E490000}"/>
    <cellStyle name="Percent 2 3 2 5 3 2" xfId="18905" xr:uid="{00000000-0005-0000-0000-00003F490000}"/>
    <cellStyle name="Percent 2 3 2 5 4" xfId="18906" xr:uid="{00000000-0005-0000-0000-000040490000}"/>
    <cellStyle name="Percent 2 3 2 6" xfId="18907" xr:uid="{00000000-0005-0000-0000-000041490000}"/>
    <cellStyle name="Percent 2 3 2 6 2" xfId="18908" xr:uid="{00000000-0005-0000-0000-000042490000}"/>
    <cellStyle name="Percent 2 3 2 6 2 2" xfId="18909" xr:uid="{00000000-0005-0000-0000-000043490000}"/>
    <cellStyle name="Percent 2 3 2 6 3" xfId="18910" xr:uid="{00000000-0005-0000-0000-000044490000}"/>
    <cellStyle name="Percent 2 3 2 7" xfId="18911" xr:uid="{00000000-0005-0000-0000-000045490000}"/>
    <cellStyle name="Percent 2 3 2 7 2" xfId="18912" xr:uid="{00000000-0005-0000-0000-000046490000}"/>
    <cellStyle name="Percent 2 3 2 8" xfId="19477" xr:uid="{00000000-0005-0000-0000-000047490000}"/>
    <cellStyle name="Percent 2 3 3" xfId="18913" xr:uid="{00000000-0005-0000-0000-000048490000}"/>
    <cellStyle name="Percent 2 3 3 2" xfId="18914" xr:uid="{00000000-0005-0000-0000-000049490000}"/>
    <cellStyle name="Percent 2 3 3 2 2" xfId="18915" xr:uid="{00000000-0005-0000-0000-00004A490000}"/>
    <cellStyle name="Percent 2 3 3 2 2 2" xfId="18916" xr:uid="{00000000-0005-0000-0000-00004B490000}"/>
    <cellStyle name="Percent 2 3 3 2 2 2 2" xfId="18917" xr:uid="{00000000-0005-0000-0000-00004C490000}"/>
    <cellStyle name="Percent 2 3 3 2 2 2 2 2" xfId="18918" xr:uid="{00000000-0005-0000-0000-00004D490000}"/>
    <cellStyle name="Percent 2 3 3 2 2 2 2 2 2" xfId="18919" xr:uid="{00000000-0005-0000-0000-00004E490000}"/>
    <cellStyle name="Percent 2 3 3 2 2 2 2 3" xfId="18920" xr:uid="{00000000-0005-0000-0000-00004F490000}"/>
    <cellStyle name="Percent 2 3 3 2 2 2 3" xfId="18921" xr:uid="{00000000-0005-0000-0000-000050490000}"/>
    <cellStyle name="Percent 2 3 3 2 2 2 3 2" xfId="18922" xr:uid="{00000000-0005-0000-0000-000051490000}"/>
    <cellStyle name="Percent 2 3 3 2 2 2 4" xfId="18923" xr:uid="{00000000-0005-0000-0000-000052490000}"/>
    <cellStyle name="Percent 2 3 3 2 2 3" xfId="18924" xr:uid="{00000000-0005-0000-0000-000053490000}"/>
    <cellStyle name="Percent 2 3 3 2 2 3 2" xfId="18925" xr:uid="{00000000-0005-0000-0000-000054490000}"/>
    <cellStyle name="Percent 2 3 3 2 2 3 2 2" xfId="18926" xr:uid="{00000000-0005-0000-0000-000055490000}"/>
    <cellStyle name="Percent 2 3 3 2 2 3 2 2 2" xfId="18927" xr:uid="{00000000-0005-0000-0000-000056490000}"/>
    <cellStyle name="Percent 2 3 3 2 2 3 2 3" xfId="18928" xr:uid="{00000000-0005-0000-0000-000057490000}"/>
    <cellStyle name="Percent 2 3 3 2 2 3 3" xfId="18929" xr:uid="{00000000-0005-0000-0000-000058490000}"/>
    <cellStyle name="Percent 2 3 3 2 2 3 3 2" xfId="18930" xr:uid="{00000000-0005-0000-0000-000059490000}"/>
    <cellStyle name="Percent 2 3 3 2 2 3 4" xfId="18931" xr:uid="{00000000-0005-0000-0000-00005A490000}"/>
    <cellStyle name="Percent 2 3 3 2 2 4" xfId="18932" xr:uid="{00000000-0005-0000-0000-00005B490000}"/>
    <cellStyle name="Percent 2 3 3 2 2 4 2" xfId="18933" xr:uid="{00000000-0005-0000-0000-00005C490000}"/>
    <cellStyle name="Percent 2 3 3 2 2 4 2 2" xfId="18934" xr:uid="{00000000-0005-0000-0000-00005D490000}"/>
    <cellStyle name="Percent 2 3 3 2 2 4 3" xfId="18935" xr:uid="{00000000-0005-0000-0000-00005E490000}"/>
    <cellStyle name="Percent 2 3 3 2 2 5" xfId="18936" xr:uid="{00000000-0005-0000-0000-00005F490000}"/>
    <cellStyle name="Percent 2 3 3 2 2 5 2" xfId="18937" xr:uid="{00000000-0005-0000-0000-000060490000}"/>
    <cellStyle name="Percent 2 3 3 2 2 6" xfId="18938" xr:uid="{00000000-0005-0000-0000-000061490000}"/>
    <cellStyle name="Percent 2 3 3 2 3" xfId="18939" xr:uid="{00000000-0005-0000-0000-000062490000}"/>
    <cellStyle name="Percent 2 3 3 2 3 2" xfId="18940" xr:uid="{00000000-0005-0000-0000-000063490000}"/>
    <cellStyle name="Percent 2 3 3 2 3 2 2" xfId="18941" xr:uid="{00000000-0005-0000-0000-000064490000}"/>
    <cellStyle name="Percent 2 3 3 2 3 2 2 2" xfId="18942" xr:uid="{00000000-0005-0000-0000-000065490000}"/>
    <cellStyle name="Percent 2 3 3 2 3 2 3" xfId="18943" xr:uid="{00000000-0005-0000-0000-000066490000}"/>
    <cellStyle name="Percent 2 3 3 2 3 3" xfId="18944" xr:uid="{00000000-0005-0000-0000-000067490000}"/>
    <cellStyle name="Percent 2 3 3 2 3 3 2" xfId="18945" xr:uid="{00000000-0005-0000-0000-000068490000}"/>
    <cellStyle name="Percent 2 3 3 2 3 4" xfId="18946" xr:uid="{00000000-0005-0000-0000-000069490000}"/>
    <cellStyle name="Percent 2 3 3 2 4" xfId="18947" xr:uid="{00000000-0005-0000-0000-00006A490000}"/>
    <cellStyle name="Percent 2 3 3 2 4 2" xfId="18948" xr:uid="{00000000-0005-0000-0000-00006B490000}"/>
    <cellStyle name="Percent 2 3 3 2 4 2 2" xfId="18949" xr:uid="{00000000-0005-0000-0000-00006C490000}"/>
    <cellStyle name="Percent 2 3 3 2 4 2 2 2" xfId="18950" xr:uid="{00000000-0005-0000-0000-00006D490000}"/>
    <cellStyle name="Percent 2 3 3 2 4 2 3" xfId="18951" xr:uid="{00000000-0005-0000-0000-00006E490000}"/>
    <cellStyle name="Percent 2 3 3 2 4 3" xfId="18952" xr:uid="{00000000-0005-0000-0000-00006F490000}"/>
    <cellStyle name="Percent 2 3 3 2 4 3 2" xfId="18953" xr:uid="{00000000-0005-0000-0000-000070490000}"/>
    <cellStyle name="Percent 2 3 3 2 4 4" xfId="18954" xr:uid="{00000000-0005-0000-0000-000071490000}"/>
    <cellStyle name="Percent 2 3 3 2 5" xfId="18955" xr:uid="{00000000-0005-0000-0000-000072490000}"/>
    <cellStyle name="Percent 2 3 3 2 5 2" xfId="18956" xr:uid="{00000000-0005-0000-0000-000073490000}"/>
    <cellStyle name="Percent 2 3 3 2 5 2 2" xfId="18957" xr:uid="{00000000-0005-0000-0000-000074490000}"/>
    <cellStyle name="Percent 2 3 3 2 5 3" xfId="18958" xr:uid="{00000000-0005-0000-0000-000075490000}"/>
    <cellStyle name="Percent 2 3 3 2 6" xfId="18959" xr:uid="{00000000-0005-0000-0000-000076490000}"/>
    <cellStyle name="Percent 2 3 3 2 6 2" xfId="18960" xr:uid="{00000000-0005-0000-0000-000077490000}"/>
    <cellStyle name="Percent 2 3 3 2 7" xfId="18961" xr:uid="{00000000-0005-0000-0000-000078490000}"/>
    <cellStyle name="Percent 2 3 3 3" xfId="18962" xr:uid="{00000000-0005-0000-0000-000079490000}"/>
    <cellStyle name="Percent 2 3 3 3 2" xfId="18963" xr:uid="{00000000-0005-0000-0000-00007A490000}"/>
    <cellStyle name="Percent 2 3 3 3 2 2" xfId="18964" xr:uid="{00000000-0005-0000-0000-00007B490000}"/>
    <cellStyle name="Percent 2 3 3 3 2 2 2" xfId="18965" xr:uid="{00000000-0005-0000-0000-00007C490000}"/>
    <cellStyle name="Percent 2 3 3 3 2 2 2 2" xfId="18966" xr:uid="{00000000-0005-0000-0000-00007D490000}"/>
    <cellStyle name="Percent 2 3 3 3 2 2 3" xfId="18967" xr:uid="{00000000-0005-0000-0000-00007E490000}"/>
    <cellStyle name="Percent 2 3 3 3 2 3" xfId="18968" xr:uid="{00000000-0005-0000-0000-00007F490000}"/>
    <cellStyle name="Percent 2 3 3 3 2 3 2" xfId="18969" xr:uid="{00000000-0005-0000-0000-000080490000}"/>
    <cellStyle name="Percent 2 3 3 3 2 4" xfId="18970" xr:uid="{00000000-0005-0000-0000-000081490000}"/>
    <cellStyle name="Percent 2 3 3 3 3" xfId="18971" xr:uid="{00000000-0005-0000-0000-000082490000}"/>
    <cellStyle name="Percent 2 3 3 3 3 2" xfId="18972" xr:uid="{00000000-0005-0000-0000-000083490000}"/>
    <cellStyle name="Percent 2 3 3 3 3 2 2" xfId="18973" xr:uid="{00000000-0005-0000-0000-000084490000}"/>
    <cellStyle name="Percent 2 3 3 3 3 2 2 2" xfId="18974" xr:uid="{00000000-0005-0000-0000-000085490000}"/>
    <cellStyle name="Percent 2 3 3 3 3 2 3" xfId="18975" xr:uid="{00000000-0005-0000-0000-000086490000}"/>
    <cellStyle name="Percent 2 3 3 3 3 3" xfId="18976" xr:uid="{00000000-0005-0000-0000-000087490000}"/>
    <cellStyle name="Percent 2 3 3 3 3 3 2" xfId="18977" xr:uid="{00000000-0005-0000-0000-000088490000}"/>
    <cellStyle name="Percent 2 3 3 3 3 4" xfId="18978" xr:uid="{00000000-0005-0000-0000-000089490000}"/>
    <cellStyle name="Percent 2 3 3 3 4" xfId="18979" xr:uid="{00000000-0005-0000-0000-00008A490000}"/>
    <cellStyle name="Percent 2 3 3 3 4 2" xfId="18980" xr:uid="{00000000-0005-0000-0000-00008B490000}"/>
    <cellStyle name="Percent 2 3 3 3 4 2 2" xfId="18981" xr:uid="{00000000-0005-0000-0000-00008C490000}"/>
    <cellStyle name="Percent 2 3 3 3 4 3" xfId="18982" xr:uid="{00000000-0005-0000-0000-00008D490000}"/>
    <cellStyle name="Percent 2 3 3 3 5" xfId="18983" xr:uid="{00000000-0005-0000-0000-00008E490000}"/>
    <cellStyle name="Percent 2 3 3 3 5 2" xfId="18984" xr:uid="{00000000-0005-0000-0000-00008F490000}"/>
    <cellStyle name="Percent 2 3 3 3 6" xfId="18985" xr:uid="{00000000-0005-0000-0000-000090490000}"/>
    <cellStyle name="Percent 2 3 3 4" xfId="18986" xr:uid="{00000000-0005-0000-0000-000091490000}"/>
    <cellStyle name="Percent 2 3 3 4 2" xfId="18987" xr:uid="{00000000-0005-0000-0000-000092490000}"/>
    <cellStyle name="Percent 2 3 3 4 2 2" xfId="18988" xr:uid="{00000000-0005-0000-0000-000093490000}"/>
    <cellStyle name="Percent 2 3 3 4 2 2 2" xfId="18989" xr:uid="{00000000-0005-0000-0000-000094490000}"/>
    <cellStyle name="Percent 2 3 3 4 2 3" xfId="18990" xr:uid="{00000000-0005-0000-0000-000095490000}"/>
    <cellStyle name="Percent 2 3 3 4 3" xfId="18991" xr:uid="{00000000-0005-0000-0000-000096490000}"/>
    <cellStyle name="Percent 2 3 3 4 3 2" xfId="18992" xr:uid="{00000000-0005-0000-0000-000097490000}"/>
    <cellStyle name="Percent 2 3 3 4 4" xfId="18993" xr:uid="{00000000-0005-0000-0000-000098490000}"/>
    <cellStyle name="Percent 2 3 3 5" xfId="18994" xr:uid="{00000000-0005-0000-0000-000099490000}"/>
    <cellStyle name="Percent 2 3 3 5 2" xfId="18995" xr:uid="{00000000-0005-0000-0000-00009A490000}"/>
    <cellStyle name="Percent 2 3 3 5 2 2" xfId="18996" xr:uid="{00000000-0005-0000-0000-00009B490000}"/>
    <cellStyle name="Percent 2 3 3 5 2 2 2" xfId="18997" xr:uid="{00000000-0005-0000-0000-00009C490000}"/>
    <cellStyle name="Percent 2 3 3 5 2 3" xfId="18998" xr:uid="{00000000-0005-0000-0000-00009D490000}"/>
    <cellStyle name="Percent 2 3 3 5 3" xfId="18999" xr:uid="{00000000-0005-0000-0000-00009E490000}"/>
    <cellStyle name="Percent 2 3 3 5 3 2" xfId="19000" xr:uid="{00000000-0005-0000-0000-00009F490000}"/>
    <cellStyle name="Percent 2 3 3 5 4" xfId="19001" xr:uid="{00000000-0005-0000-0000-0000A0490000}"/>
    <cellStyle name="Percent 2 3 3 6" xfId="19002" xr:uid="{00000000-0005-0000-0000-0000A1490000}"/>
    <cellStyle name="Percent 2 3 3 6 2" xfId="19003" xr:uid="{00000000-0005-0000-0000-0000A2490000}"/>
    <cellStyle name="Percent 2 3 3 6 2 2" xfId="19004" xr:uid="{00000000-0005-0000-0000-0000A3490000}"/>
    <cellStyle name="Percent 2 3 3 6 3" xfId="19005" xr:uid="{00000000-0005-0000-0000-0000A4490000}"/>
    <cellStyle name="Percent 2 3 3 7" xfId="19006" xr:uid="{00000000-0005-0000-0000-0000A5490000}"/>
    <cellStyle name="Percent 2 3 3 7 2" xfId="19007" xr:uid="{00000000-0005-0000-0000-0000A6490000}"/>
    <cellStyle name="Percent 2 3 4" xfId="19008" xr:uid="{00000000-0005-0000-0000-0000A7490000}"/>
    <cellStyle name="Percent 2 3 4 2" xfId="19009" xr:uid="{00000000-0005-0000-0000-0000A8490000}"/>
    <cellStyle name="Percent 2 3 4 2 2" xfId="19010" xr:uid="{00000000-0005-0000-0000-0000A9490000}"/>
    <cellStyle name="Percent 2 3 4 2 2 2" xfId="19011" xr:uid="{00000000-0005-0000-0000-0000AA490000}"/>
    <cellStyle name="Percent 2 3 4 2 2 2 2" xfId="19012" xr:uid="{00000000-0005-0000-0000-0000AB490000}"/>
    <cellStyle name="Percent 2 3 4 2 2 2 2 2" xfId="19013" xr:uid="{00000000-0005-0000-0000-0000AC490000}"/>
    <cellStyle name="Percent 2 3 4 2 2 2 2 2 2" xfId="19014" xr:uid="{00000000-0005-0000-0000-0000AD490000}"/>
    <cellStyle name="Percent 2 3 4 2 2 2 2 3" xfId="19015" xr:uid="{00000000-0005-0000-0000-0000AE490000}"/>
    <cellStyle name="Percent 2 3 4 2 2 2 3" xfId="19016" xr:uid="{00000000-0005-0000-0000-0000AF490000}"/>
    <cellStyle name="Percent 2 3 4 2 2 2 3 2" xfId="19017" xr:uid="{00000000-0005-0000-0000-0000B0490000}"/>
    <cellStyle name="Percent 2 3 4 2 2 2 4" xfId="19018" xr:uid="{00000000-0005-0000-0000-0000B1490000}"/>
    <cellStyle name="Percent 2 3 4 2 2 3" xfId="19019" xr:uid="{00000000-0005-0000-0000-0000B2490000}"/>
    <cellStyle name="Percent 2 3 4 2 2 3 2" xfId="19020" xr:uid="{00000000-0005-0000-0000-0000B3490000}"/>
    <cellStyle name="Percent 2 3 4 2 2 3 2 2" xfId="19021" xr:uid="{00000000-0005-0000-0000-0000B4490000}"/>
    <cellStyle name="Percent 2 3 4 2 2 3 2 2 2" xfId="19022" xr:uid="{00000000-0005-0000-0000-0000B5490000}"/>
    <cellStyle name="Percent 2 3 4 2 2 3 2 3" xfId="19023" xr:uid="{00000000-0005-0000-0000-0000B6490000}"/>
    <cellStyle name="Percent 2 3 4 2 2 3 3" xfId="19024" xr:uid="{00000000-0005-0000-0000-0000B7490000}"/>
    <cellStyle name="Percent 2 3 4 2 2 3 3 2" xfId="19025" xr:uid="{00000000-0005-0000-0000-0000B8490000}"/>
    <cellStyle name="Percent 2 3 4 2 2 3 4" xfId="19026" xr:uid="{00000000-0005-0000-0000-0000B9490000}"/>
    <cellStyle name="Percent 2 3 4 2 2 4" xfId="19027" xr:uid="{00000000-0005-0000-0000-0000BA490000}"/>
    <cellStyle name="Percent 2 3 4 2 2 4 2" xfId="19028" xr:uid="{00000000-0005-0000-0000-0000BB490000}"/>
    <cellStyle name="Percent 2 3 4 2 2 4 2 2" xfId="19029" xr:uid="{00000000-0005-0000-0000-0000BC490000}"/>
    <cellStyle name="Percent 2 3 4 2 2 4 3" xfId="19030" xr:uid="{00000000-0005-0000-0000-0000BD490000}"/>
    <cellStyle name="Percent 2 3 4 2 2 5" xfId="19031" xr:uid="{00000000-0005-0000-0000-0000BE490000}"/>
    <cellStyle name="Percent 2 3 4 2 2 5 2" xfId="19032" xr:uid="{00000000-0005-0000-0000-0000BF490000}"/>
    <cellStyle name="Percent 2 3 4 2 2 6" xfId="19033" xr:uid="{00000000-0005-0000-0000-0000C0490000}"/>
    <cellStyle name="Percent 2 3 4 2 3" xfId="19034" xr:uid="{00000000-0005-0000-0000-0000C1490000}"/>
    <cellStyle name="Percent 2 3 4 2 3 2" xfId="19035" xr:uid="{00000000-0005-0000-0000-0000C2490000}"/>
    <cellStyle name="Percent 2 3 4 2 3 2 2" xfId="19036" xr:uid="{00000000-0005-0000-0000-0000C3490000}"/>
    <cellStyle name="Percent 2 3 4 2 3 2 2 2" xfId="19037" xr:uid="{00000000-0005-0000-0000-0000C4490000}"/>
    <cellStyle name="Percent 2 3 4 2 3 2 3" xfId="19038" xr:uid="{00000000-0005-0000-0000-0000C5490000}"/>
    <cellStyle name="Percent 2 3 4 2 3 3" xfId="19039" xr:uid="{00000000-0005-0000-0000-0000C6490000}"/>
    <cellStyle name="Percent 2 3 4 2 3 3 2" xfId="19040" xr:uid="{00000000-0005-0000-0000-0000C7490000}"/>
    <cellStyle name="Percent 2 3 4 2 3 4" xfId="19041" xr:uid="{00000000-0005-0000-0000-0000C8490000}"/>
    <cellStyle name="Percent 2 3 4 2 4" xfId="19042" xr:uid="{00000000-0005-0000-0000-0000C9490000}"/>
    <cellStyle name="Percent 2 3 4 2 4 2" xfId="19043" xr:uid="{00000000-0005-0000-0000-0000CA490000}"/>
    <cellStyle name="Percent 2 3 4 2 4 2 2" xfId="19044" xr:uid="{00000000-0005-0000-0000-0000CB490000}"/>
    <cellStyle name="Percent 2 3 4 2 4 2 2 2" xfId="19045" xr:uid="{00000000-0005-0000-0000-0000CC490000}"/>
    <cellStyle name="Percent 2 3 4 2 4 2 3" xfId="19046" xr:uid="{00000000-0005-0000-0000-0000CD490000}"/>
    <cellStyle name="Percent 2 3 4 2 4 3" xfId="19047" xr:uid="{00000000-0005-0000-0000-0000CE490000}"/>
    <cellStyle name="Percent 2 3 4 2 4 3 2" xfId="19048" xr:uid="{00000000-0005-0000-0000-0000CF490000}"/>
    <cellStyle name="Percent 2 3 4 2 4 4" xfId="19049" xr:uid="{00000000-0005-0000-0000-0000D0490000}"/>
    <cellStyle name="Percent 2 3 4 2 5" xfId="19050" xr:uid="{00000000-0005-0000-0000-0000D1490000}"/>
    <cellStyle name="Percent 2 3 4 2 5 2" xfId="19051" xr:uid="{00000000-0005-0000-0000-0000D2490000}"/>
    <cellStyle name="Percent 2 3 4 2 5 2 2" xfId="19052" xr:uid="{00000000-0005-0000-0000-0000D3490000}"/>
    <cellStyle name="Percent 2 3 4 2 5 3" xfId="19053" xr:uid="{00000000-0005-0000-0000-0000D4490000}"/>
    <cellStyle name="Percent 2 3 4 2 6" xfId="19054" xr:uid="{00000000-0005-0000-0000-0000D5490000}"/>
    <cellStyle name="Percent 2 3 4 2 6 2" xfId="19055" xr:uid="{00000000-0005-0000-0000-0000D6490000}"/>
    <cellStyle name="Percent 2 3 4 2 7" xfId="19056" xr:uid="{00000000-0005-0000-0000-0000D7490000}"/>
    <cellStyle name="Percent 2 3 4 3" xfId="19057" xr:uid="{00000000-0005-0000-0000-0000D8490000}"/>
    <cellStyle name="Percent 2 3 4 3 2" xfId="19058" xr:uid="{00000000-0005-0000-0000-0000D9490000}"/>
    <cellStyle name="Percent 2 3 4 3 2 2" xfId="19059" xr:uid="{00000000-0005-0000-0000-0000DA490000}"/>
    <cellStyle name="Percent 2 3 4 3 2 2 2" xfId="19060" xr:uid="{00000000-0005-0000-0000-0000DB490000}"/>
    <cellStyle name="Percent 2 3 4 3 2 2 2 2" xfId="19061" xr:uid="{00000000-0005-0000-0000-0000DC490000}"/>
    <cellStyle name="Percent 2 3 4 3 2 2 3" xfId="19062" xr:uid="{00000000-0005-0000-0000-0000DD490000}"/>
    <cellStyle name="Percent 2 3 4 3 2 3" xfId="19063" xr:uid="{00000000-0005-0000-0000-0000DE490000}"/>
    <cellStyle name="Percent 2 3 4 3 2 3 2" xfId="19064" xr:uid="{00000000-0005-0000-0000-0000DF490000}"/>
    <cellStyle name="Percent 2 3 4 3 2 4" xfId="19065" xr:uid="{00000000-0005-0000-0000-0000E0490000}"/>
    <cellStyle name="Percent 2 3 4 3 3" xfId="19066" xr:uid="{00000000-0005-0000-0000-0000E1490000}"/>
    <cellStyle name="Percent 2 3 4 3 3 2" xfId="19067" xr:uid="{00000000-0005-0000-0000-0000E2490000}"/>
    <cellStyle name="Percent 2 3 4 3 3 2 2" xfId="19068" xr:uid="{00000000-0005-0000-0000-0000E3490000}"/>
    <cellStyle name="Percent 2 3 4 3 3 2 2 2" xfId="19069" xr:uid="{00000000-0005-0000-0000-0000E4490000}"/>
    <cellStyle name="Percent 2 3 4 3 3 2 3" xfId="19070" xr:uid="{00000000-0005-0000-0000-0000E5490000}"/>
    <cellStyle name="Percent 2 3 4 3 3 3" xfId="19071" xr:uid="{00000000-0005-0000-0000-0000E6490000}"/>
    <cellStyle name="Percent 2 3 4 3 3 3 2" xfId="19072" xr:uid="{00000000-0005-0000-0000-0000E7490000}"/>
    <cellStyle name="Percent 2 3 4 3 3 4" xfId="19073" xr:uid="{00000000-0005-0000-0000-0000E8490000}"/>
    <cellStyle name="Percent 2 3 4 3 4" xfId="19074" xr:uid="{00000000-0005-0000-0000-0000E9490000}"/>
    <cellStyle name="Percent 2 3 4 3 4 2" xfId="19075" xr:uid="{00000000-0005-0000-0000-0000EA490000}"/>
    <cellStyle name="Percent 2 3 4 3 4 2 2" xfId="19076" xr:uid="{00000000-0005-0000-0000-0000EB490000}"/>
    <cellStyle name="Percent 2 3 4 3 4 3" xfId="19077" xr:uid="{00000000-0005-0000-0000-0000EC490000}"/>
    <cellStyle name="Percent 2 3 4 3 5" xfId="19078" xr:uid="{00000000-0005-0000-0000-0000ED490000}"/>
    <cellStyle name="Percent 2 3 4 3 5 2" xfId="19079" xr:uid="{00000000-0005-0000-0000-0000EE490000}"/>
    <cellStyle name="Percent 2 3 4 3 6" xfId="19080" xr:uid="{00000000-0005-0000-0000-0000EF490000}"/>
    <cellStyle name="Percent 2 3 4 4" xfId="19081" xr:uid="{00000000-0005-0000-0000-0000F0490000}"/>
    <cellStyle name="Percent 2 3 4 4 2" xfId="19082" xr:uid="{00000000-0005-0000-0000-0000F1490000}"/>
    <cellStyle name="Percent 2 3 4 4 2 2" xfId="19083" xr:uid="{00000000-0005-0000-0000-0000F2490000}"/>
    <cellStyle name="Percent 2 3 4 4 2 2 2" xfId="19084" xr:uid="{00000000-0005-0000-0000-0000F3490000}"/>
    <cellStyle name="Percent 2 3 4 4 2 3" xfId="19085" xr:uid="{00000000-0005-0000-0000-0000F4490000}"/>
    <cellStyle name="Percent 2 3 4 4 3" xfId="19086" xr:uid="{00000000-0005-0000-0000-0000F5490000}"/>
    <cellStyle name="Percent 2 3 4 4 3 2" xfId="19087" xr:uid="{00000000-0005-0000-0000-0000F6490000}"/>
    <cellStyle name="Percent 2 3 4 4 4" xfId="19088" xr:uid="{00000000-0005-0000-0000-0000F7490000}"/>
    <cellStyle name="Percent 2 3 4 5" xfId="19089" xr:uid="{00000000-0005-0000-0000-0000F8490000}"/>
    <cellStyle name="Percent 2 3 4 5 2" xfId="19090" xr:uid="{00000000-0005-0000-0000-0000F9490000}"/>
    <cellStyle name="Percent 2 3 4 5 2 2" xfId="19091" xr:uid="{00000000-0005-0000-0000-0000FA490000}"/>
    <cellStyle name="Percent 2 3 4 5 2 2 2" xfId="19092" xr:uid="{00000000-0005-0000-0000-0000FB490000}"/>
    <cellStyle name="Percent 2 3 4 5 2 3" xfId="19093" xr:uid="{00000000-0005-0000-0000-0000FC490000}"/>
    <cellStyle name="Percent 2 3 4 5 3" xfId="19094" xr:uid="{00000000-0005-0000-0000-0000FD490000}"/>
    <cellStyle name="Percent 2 3 4 5 3 2" xfId="19095" xr:uid="{00000000-0005-0000-0000-0000FE490000}"/>
    <cellStyle name="Percent 2 3 4 5 4" xfId="19096" xr:uid="{00000000-0005-0000-0000-0000FF490000}"/>
    <cellStyle name="Percent 2 3 4 6" xfId="19097" xr:uid="{00000000-0005-0000-0000-0000004A0000}"/>
    <cellStyle name="Percent 2 3 4 6 2" xfId="19098" xr:uid="{00000000-0005-0000-0000-0000014A0000}"/>
    <cellStyle name="Percent 2 3 4 6 2 2" xfId="19099" xr:uid="{00000000-0005-0000-0000-0000024A0000}"/>
    <cellStyle name="Percent 2 3 4 6 3" xfId="19100" xr:uid="{00000000-0005-0000-0000-0000034A0000}"/>
    <cellStyle name="Percent 2 3 4 7" xfId="19101" xr:uid="{00000000-0005-0000-0000-0000044A0000}"/>
    <cellStyle name="Percent 2 3 4 7 2" xfId="19102" xr:uid="{00000000-0005-0000-0000-0000054A0000}"/>
    <cellStyle name="Percent 2 3 4 8" xfId="19103" xr:uid="{00000000-0005-0000-0000-0000064A0000}"/>
    <cellStyle name="Percent 2 3 5" xfId="19104" xr:uid="{00000000-0005-0000-0000-0000074A0000}"/>
    <cellStyle name="Percent 2 3 5 2" xfId="19105" xr:uid="{00000000-0005-0000-0000-0000084A0000}"/>
    <cellStyle name="Percent 2 3 5 2 2" xfId="19106" xr:uid="{00000000-0005-0000-0000-0000094A0000}"/>
    <cellStyle name="Percent 2 3 5 2 2 2" xfId="19107" xr:uid="{00000000-0005-0000-0000-00000A4A0000}"/>
    <cellStyle name="Percent 2 3 5 2 2 2 2" xfId="19108" xr:uid="{00000000-0005-0000-0000-00000B4A0000}"/>
    <cellStyle name="Percent 2 3 5 2 2 2 2 2" xfId="19109" xr:uid="{00000000-0005-0000-0000-00000C4A0000}"/>
    <cellStyle name="Percent 2 3 5 2 2 2 2 2 2" xfId="19110" xr:uid="{00000000-0005-0000-0000-00000D4A0000}"/>
    <cellStyle name="Percent 2 3 5 2 2 2 2 3" xfId="19111" xr:uid="{00000000-0005-0000-0000-00000E4A0000}"/>
    <cellStyle name="Percent 2 3 5 2 2 2 3" xfId="19112" xr:uid="{00000000-0005-0000-0000-00000F4A0000}"/>
    <cellStyle name="Percent 2 3 5 2 2 2 3 2" xfId="19113" xr:uid="{00000000-0005-0000-0000-0000104A0000}"/>
    <cellStyle name="Percent 2 3 5 2 2 2 4" xfId="19114" xr:uid="{00000000-0005-0000-0000-0000114A0000}"/>
    <cellStyle name="Percent 2 3 5 2 2 3" xfId="19115" xr:uid="{00000000-0005-0000-0000-0000124A0000}"/>
    <cellStyle name="Percent 2 3 5 2 2 3 2" xfId="19116" xr:uid="{00000000-0005-0000-0000-0000134A0000}"/>
    <cellStyle name="Percent 2 3 5 2 2 3 2 2" xfId="19117" xr:uid="{00000000-0005-0000-0000-0000144A0000}"/>
    <cellStyle name="Percent 2 3 5 2 2 3 2 2 2" xfId="19118" xr:uid="{00000000-0005-0000-0000-0000154A0000}"/>
    <cellStyle name="Percent 2 3 5 2 2 3 2 3" xfId="19119" xr:uid="{00000000-0005-0000-0000-0000164A0000}"/>
    <cellStyle name="Percent 2 3 5 2 2 3 3" xfId="19120" xr:uid="{00000000-0005-0000-0000-0000174A0000}"/>
    <cellStyle name="Percent 2 3 5 2 2 3 3 2" xfId="19121" xr:uid="{00000000-0005-0000-0000-0000184A0000}"/>
    <cellStyle name="Percent 2 3 5 2 2 3 4" xfId="19122" xr:uid="{00000000-0005-0000-0000-0000194A0000}"/>
    <cellStyle name="Percent 2 3 5 2 2 4" xfId="19123" xr:uid="{00000000-0005-0000-0000-00001A4A0000}"/>
    <cellStyle name="Percent 2 3 5 2 2 4 2" xfId="19124" xr:uid="{00000000-0005-0000-0000-00001B4A0000}"/>
    <cellStyle name="Percent 2 3 5 2 2 4 2 2" xfId="19125" xr:uid="{00000000-0005-0000-0000-00001C4A0000}"/>
    <cellStyle name="Percent 2 3 5 2 2 4 3" xfId="19126" xr:uid="{00000000-0005-0000-0000-00001D4A0000}"/>
    <cellStyle name="Percent 2 3 5 2 2 5" xfId="19127" xr:uid="{00000000-0005-0000-0000-00001E4A0000}"/>
    <cellStyle name="Percent 2 3 5 2 2 5 2" xfId="19128" xr:uid="{00000000-0005-0000-0000-00001F4A0000}"/>
    <cellStyle name="Percent 2 3 5 2 2 6" xfId="19129" xr:uid="{00000000-0005-0000-0000-0000204A0000}"/>
    <cellStyle name="Percent 2 3 5 2 3" xfId="19130" xr:uid="{00000000-0005-0000-0000-0000214A0000}"/>
    <cellStyle name="Percent 2 3 5 2 3 2" xfId="19131" xr:uid="{00000000-0005-0000-0000-0000224A0000}"/>
    <cellStyle name="Percent 2 3 5 2 3 2 2" xfId="19132" xr:uid="{00000000-0005-0000-0000-0000234A0000}"/>
    <cellStyle name="Percent 2 3 5 2 3 2 2 2" xfId="19133" xr:uid="{00000000-0005-0000-0000-0000244A0000}"/>
    <cellStyle name="Percent 2 3 5 2 3 2 3" xfId="19134" xr:uid="{00000000-0005-0000-0000-0000254A0000}"/>
    <cellStyle name="Percent 2 3 5 2 3 3" xfId="19135" xr:uid="{00000000-0005-0000-0000-0000264A0000}"/>
    <cellStyle name="Percent 2 3 5 2 3 3 2" xfId="19136" xr:uid="{00000000-0005-0000-0000-0000274A0000}"/>
    <cellStyle name="Percent 2 3 5 2 3 4" xfId="19137" xr:uid="{00000000-0005-0000-0000-0000284A0000}"/>
    <cellStyle name="Percent 2 3 5 2 4" xfId="19138" xr:uid="{00000000-0005-0000-0000-0000294A0000}"/>
    <cellStyle name="Percent 2 3 5 2 4 2" xfId="19139" xr:uid="{00000000-0005-0000-0000-00002A4A0000}"/>
    <cellStyle name="Percent 2 3 5 2 4 2 2" xfId="19140" xr:uid="{00000000-0005-0000-0000-00002B4A0000}"/>
    <cellStyle name="Percent 2 3 5 2 4 2 2 2" xfId="19141" xr:uid="{00000000-0005-0000-0000-00002C4A0000}"/>
    <cellStyle name="Percent 2 3 5 2 4 2 3" xfId="19142" xr:uid="{00000000-0005-0000-0000-00002D4A0000}"/>
    <cellStyle name="Percent 2 3 5 2 4 3" xfId="19143" xr:uid="{00000000-0005-0000-0000-00002E4A0000}"/>
    <cellStyle name="Percent 2 3 5 2 4 3 2" xfId="19144" xr:uid="{00000000-0005-0000-0000-00002F4A0000}"/>
    <cellStyle name="Percent 2 3 5 2 4 4" xfId="19145" xr:uid="{00000000-0005-0000-0000-0000304A0000}"/>
    <cellStyle name="Percent 2 3 5 2 5" xfId="19146" xr:uid="{00000000-0005-0000-0000-0000314A0000}"/>
    <cellStyle name="Percent 2 3 5 2 5 2" xfId="19147" xr:uid="{00000000-0005-0000-0000-0000324A0000}"/>
    <cellStyle name="Percent 2 3 5 2 5 2 2" xfId="19148" xr:uid="{00000000-0005-0000-0000-0000334A0000}"/>
    <cellStyle name="Percent 2 3 5 2 5 3" xfId="19149" xr:uid="{00000000-0005-0000-0000-0000344A0000}"/>
    <cellStyle name="Percent 2 3 5 2 6" xfId="19150" xr:uid="{00000000-0005-0000-0000-0000354A0000}"/>
    <cellStyle name="Percent 2 3 5 2 6 2" xfId="19151" xr:uid="{00000000-0005-0000-0000-0000364A0000}"/>
    <cellStyle name="Percent 2 3 5 2 7" xfId="19152" xr:uid="{00000000-0005-0000-0000-0000374A0000}"/>
    <cellStyle name="Percent 2 3 5 3" xfId="19153" xr:uid="{00000000-0005-0000-0000-0000384A0000}"/>
    <cellStyle name="Percent 2 3 5 3 2" xfId="19154" xr:uid="{00000000-0005-0000-0000-0000394A0000}"/>
    <cellStyle name="Percent 2 3 5 3 2 2" xfId="19155" xr:uid="{00000000-0005-0000-0000-00003A4A0000}"/>
    <cellStyle name="Percent 2 3 5 3 2 2 2" xfId="19156" xr:uid="{00000000-0005-0000-0000-00003B4A0000}"/>
    <cellStyle name="Percent 2 3 5 3 2 2 2 2" xfId="19157" xr:uid="{00000000-0005-0000-0000-00003C4A0000}"/>
    <cellStyle name="Percent 2 3 5 3 2 2 3" xfId="19158" xr:uid="{00000000-0005-0000-0000-00003D4A0000}"/>
    <cellStyle name="Percent 2 3 5 3 2 3" xfId="19159" xr:uid="{00000000-0005-0000-0000-00003E4A0000}"/>
    <cellStyle name="Percent 2 3 5 3 2 3 2" xfId="19160" xr:uid="{00000000-0005-0000-0000-00003F4A0000}"/>
    <cellStyle name="Percent 2 3 5 3 2 4" xfId="19161" xr:uid="{00000000-0005-0000-0000-0000404A0000}"/>
    <cellStyle name="Percent 2 3 5 3 3" xfId="19162" xr:uid="{00000000-0005-0000-0000-0000414A0000}"/>
    <cellStyle name="Percent 2 3 5 3 3 2" xfId="19163" xr:uid="{00000000-0005-0000-0000-0000424A0000}"/>
    <cellStyle name="Percent 2 3 5 3 3 2 2" xfId="19164" xr:uid="{00000000-0005-0000-0000-0000434A0000}"/>
    <cellStyle name="Percent 2 3 5 3 3 2 2 2" xfId="19165" xr:uid="{00000000-0005-0000-0000-0000444A0000}"/>
    <cellStyle name="Percent 2 3 5 3 3 2 3" xfId="19166" xr:uid="{00000000-0005-0000-0000-0000454A0000}"/>
    <cellStyle name="Percent 2 3 5 3 3 3" xfId="19167" xr:uid="{00000000-0005-0000-0000-0000464A0000}"/>
    <cellStyle name="Percent 2 3 5 3 3 3 2" xfId="19168" xr:uid="{00000000-0005-0000-0000-0000474A0000}"/>
    <cellStyle name="Percent 2 3 5 3 3 4" xfId="19169" xr:uid="{00000000-0005-0000-0000-0000484A0000}"/>
    <cellStyle name="Percent 2 3 5 3 4" xfId="19170" xr:uid="{00000000-0005-0000-0000-0000494A0000}"/>
    <cellStyle name="Percent 2 3 5 3 4 2" xfId="19171" xr:uid="{00000000-0005-0000-0000-00004A4A0000}"/>
    <cellStyle name="Percent 2 3 5 3 4 2 2" xfId="19172" xr:uid="{00000000-0005-0000-0000-00004B4A0000}"/>
    <cellStyle name="Percent 2 3 5 3 4 3" xfId="19173" xr:uid="{00000000-0005-0000-0000-00004C4A0000}"/>
    <cellStyle name="Percent 2 3 5 3 5" xfId="19174" xr:uid="{00000000-0005-0000-0000-00004D4A0000}"/>
    <cellStyle name="Percent 2 3 5 3 5 2" xfId="19175" xr:uid="{00000000-0005-0000-0000-00004E4A0000}"/>
    <cellStyle name="Percent 2 3 5 3 6" xfId="19176" xr:uid="{00000000-0005-0000-0000-00004F4A0000}"/>
    <cellStyle name="Percent 2 3 5 4" xfId="19177" xr:uid="{00000000-0005-0000-0000-0000504A0000}"/>
    <cellStyle name="Percent 2 3 5 4 2" xfId="19178" xr:uid="{00000000-0005-0000-0000-0000514A0000}"/>
    <cellStyle name="Percent 2 3 5 4 2 2" xfId="19179" xr:uid="{00000000-0005-0000-0000-0000524A0000}"/>
    <cellStyle name="Percent 2 3 5 4 2 2 2" xfId="19180" xr:uid="{00000000-0005-0000-0000-0000534A0000}"/>
    <cellStyle name="Percent 2 3 5 4 2 3" xfId="19181" xr:uid="{00000000-0005-0000-0000-0000544A0000}"/>
    <cellStyle name="Percent 2 3 5 4 3" xfId="19182" xr:uid="{00000000-0005-0000-0000-0000554A0000}"/>
    <cellStyle name="Percent 2 3 5 4 3 2" xfId="19183" xr:uid="{00000000-0005-0000-0000-0000564A0000}"/>
    <cellStyle name="Percent 2 3 5 4 4" xfId="19184" xr:uid="{00000000-0005-0000-0000-0000574A0000}"/>
    <cellStyle name="Percent 2 3 5 5" xfId="19185" xr:uid="{00000000-0005-0000-0000-0000584A0000}"/>
    <cellStyle name="Percent 2 3 5 5 2" xfId="19186" xr:uid="{00000000-0005-0000-0000-0000594A0000}"/>
    <cellStyle name="Percent 2 3 5 5 2 2" xfId="19187" xr:uid="{00000000-0005-0000-0000-00005A4A0000}"/>
    <cellStyle name="Percent 2 3 5 5 2 2 2" xfId="19188" xr:uid="{00000000-0005-0000-0000-00005B4A0000}"/>
    <cellStyle name="Percent 2 3 5 5 2 3" xfId="19189" xr:uid="{00000000-0005-0000-0000-00005C4A0000}"/>
    <cellStyle name="Percent 2 3 5 5 3" xfId="19190" xr:uid="{00000000-0005-0000-0000-00005D4A0000}"/>
    <cellStyle name="Percent 2 3 5 5 3 2" xfId="19191" xr:uid="{00000000-0005-0000-0000-00005E4A0000}"/>
    <cellStyle name="Percent 2 3 5 5 4" xfId="19192" xr:uid="{00000000-0005-0000-0000-00005F4A0000}"/>
    <cellStyle name="Percent 2 3 5 6" xfId="19193" xr:uid="{00000000-0005-0000-0000-0000604A0000}"/>
    <cellStyle name="Percent 2 3 5 6 2" xfId="19194" xr:uid="{00000000-0005-0000-0000-0000614A0000}"/>
    <cellStyle name="Percent 2 3 5 6 2 2" xfId="19195" xr:uid="{00000000-0005-0000-0000-0000624A0000}"/>
    <cellStyle name="Percent 2 3 5 6 3" xfId="19196" xr:uid="{00000000-0005-0000-0000-0000634A0000}"/>
    <cellStyle name="Percent 2 3 5 7" xfId="19197" xr:uid="{00000000-0005-0000-0000-0000644A0000}"/>
    <cellStyle name="Percent 2 3 5 7 2" xfId="19198" xr:uid="{00000000-0005-0000-0000-0000654A0000}"/>
    <cellStyle name="Percent 2 3 5 8" xfId="19199" xr:uid="{00000000-0005-0000-0000-0000664A0000}"/>
    <cellStyle name="Percent 2 3 6" xfId="19200" xr:uid="{00000000-0005-0000-0000-0000674A0000}"/>
    <cellStyle name="Percent 2 3 6 2" xfId="19201" xr:uid="{00000000-0005-0000-0000-0000684A0000}"/>
    <cellStyle name="Percent 2 3 6 2 2" xfId="19202" xr:uid="{00000000-0005-0000-0000-0000694A0000}"/>
    <cellStyle name="Percent 2 3 6 2 2 2" xfId="19203" xr:uid="{00000000-0005-0000-0000-00006A4A0000}"/>
    <cellStyle name="Percent 2 3 6 2 2 2 2" xfId="19204" xr:uid="{00000000-0005-0000-0000-00006B4A0000}"/>
    <cellStyle name="Percent 2 3 6 2 2 2 2 2" xfId="19205" xr:uid="{00000000-0005-0000-0000-00006C4A0000}"/>
    <cellStyle name="Percent 2 3 6 2 2 2 3" xfId="19206" xr:uid="{00000000-0005-0000-0000-00006D4A0000}"/>
    <cellStyle name="Percent 2 3 6 2 2 3" xfId="19207" xr:uid="{00000000-0005-0000-0000-00006E4A0000}"/>
    <cellStyle name="Percent 2 3 6 2 2 3 2" xfId="19208" xr:uid="{00000000-0005-0000-0000-00006F4A0000}"/>
    <cellStyle name="Percent 2 3 6 2 2 4" xfId="19209" xr:uid="{00000000-0005-0000-0000-0000704A0000}"/>
    <cellStyle name="Percent 2 3 6 2 3" xfId="19210" xr:uid="{00000000-0005-0000-0000-0000714A0000}"/>
    <cellStyle name="Percent 2 3 6 2 3 2" xfId="19211" xr:uid="{00000000-0005-0000-0000-0000724A0000}"/>
    <cellStyle name="Percent 2 3 6 2 3 2 2" xfId="19212" xr:uid="{00000000-0005-0000-0000-0000734A0000}"/>
    <cellStyle name="Percent 2 3 6 2 3 2 2 2" xfId="19213" xr:uid="{00000000-0005-0000-0000-0000744A0000}"/>
    <cellStyle name="Percent 2 3 6 2 3 2 3" xfId="19214" xr:uid="{00000000-0005-0000-0000-0000754A0000}"/>
    <cellStyle name="Percent 2 3 6 2 3 3" xfId="19215" xr:uid="{00000000-0005-0000-0000-0000764A0000}"/>
    <cellStyle name="Percent 2 3 6 2 3 3 2" xfId="19216" xr:uid="{00000000-0005-0000-0000-0000774A0000}"/>
    <cellStyle name="Percent 2 3 6 2 3 4" xfId="19217" xr:uid="{00000000-0005-0000-0000-0000784A0000}"/>
    <cellStyle name="Percent 2 3 6 2 4" xfId="19218" xr:uid="{00000000-0005-0000-0000-0000794A0000}"/>
    <cellStyle name="Percent 2 3 6 2 4 2" xfId="19219" xr:uid="{00000000-0005-0000-0000-00007A4A0000}"/>
    <cellStyle name="Percent 2 3 6 2 4 2 2" xfId="19220" xr:uid="{00000000-0005-0000-0000-00007B4A0000}"/>
    <cellStyle name="Percent 2 3 6 2 4 3" xfId="19221" xr:uid="{00000000-0005-0000-0000-00007C4A0000}"/>
    <cellStyle name="Percent 2 3 6 2 5" xfId="19222" xr:uid="{00000000-0005-0000-0000-00007D4A0000}"/>
    <cellStyle name="Percent 2 3 6 2 5 2" xfId="19223" xr:uid="{00000000-0005-0000-0000-00007E4A0000}"/>
    <cellStyle name="Percent 2 3 6 2 6" xfId="19224" xr:uid="{00000000-0005-0000-0000-00007F4A0000}"/>
    <cellStyle name="Percent 2 3 6 3" xfId="19225" xr:uid="{00000000-0005-0000-0000-0000804A0000}"/>
    <cellStyle name="Percent 2 3 6 3 2" xfId="19226" xr:uid="{00000000-0005-0000-0000-0000814A0000}"/>
    <cellStyle name="Percent 2 3 6 3 2 2" xfId="19227" xr:uid="{00000000-0005-0000-0000-0000824A0000}"/>
    <cellStyle name="Percent 2 3 6 3 2 2 2" xfId="19228" xr:uid="{00000000-0005-0000-0000-0000834A0000}"/>
    <cellStyle name="Percent 2 3 6 3 2 3" xfId="19229" xr:uid="{00000000-0005-0000-0000-0000844A0000}"/>
    <cellStyle name="Percent 2 3 6 3 3" xfId="19230" xr:uid="{00000000-0005-0000-0000-0000854A0000}"/>
    <cellStyle name="Percent 2 3 6 3 3 2" xfId="19231" xr:uid="{00000000-0005-0000-0000-0000864A0000}"/>
    <cellStyle name="Percent 2 3 6 3 4" xfId="19232" xr:uid="{00000000-0005-0000-0000-0000874A0000}"/>
    <cellStyle name="Percent 2 3 6 4" xfId="19233" xr:uid="{00000000-0005-0000-0000-0000884A0000}"/>
    <cellStyle name="Percent 2 3 6 4 2" xfId="19234" xr:uid="{00000000-0005-0000-0000-0000894A0000}"/>
    <cellStyle name="Percent 2 3 6 4 2 2" xfId="19235" xr:uid="{00000000-0005-0000-0000-00008A4A0000}"/>
    <cellStyle name="Percent 2 3 6 4 2 2 2" xfId="19236" xr:uid="{00000000-0005-0000-0000-00008B4A0000}"/>
    <cellStyle name="Percent 2 3 6 4 2 3" xfId="19237" xr:uid="{00000000-0005-0000-0000-00008C4A0000}"/>
    <cellStyle name="Percent 2 3 6 4 3" xfId="19238" xr:uid="{00000000-0005-0000-0000-00008D4A0000}"/>
    <cellStyle name="Percent 2 3 6 4 3 2" xfId="19239" xr:uid="{00000000-0005-0000-0000-00008E4A0000}"/>
    <cellStyle name="Percent 2 3 6 4 4" xfId="19240" xr:uid="{00000000-0005-0000-0000-00008F4A0000}"/>
    <cellStyle name="Percent 2 3 6 5" xfId="19241" xr:uid="{00000000-0005-0000-0000-0000904A0000}"/>
    <cellStyle name="Percent 2 3 6 5 2" xfId="19242" xr:uid="{00000000-0005-0000-0000-0000914A0000}"/>
    <cellStyle name="Percent 2 3 6 5 2 2" xfId="19243" xr:uid="{00000000-0005-0000-0000-0000924A0000}"/>
    <cellStyle name="Percent 2 3 6 5 3" xfId="19244" xr:uid="{00000000-0005-0000-0000-0000934A0000}"/>
    <cellStyle name="Percent 2 3 6 6" xfId="19245" xr:uid="{00000000-0005-0000-0000-0000944A0000}"/>
    <cellStyle name="Percent 2 3 6 6 2" xfId="19246" xr:uid="{00000000-0005-0000-0000-0000954A0000}"/>
    <cellStyle name="Percent 2 3 6 7" xfId="19247" xr:uid="{00000000-0005-0000-0000-0000964A0000}"/>
    <cellStyle name="Percent 2 3 7" xfId="19248" xr:uid="{00000000-0005-0000-0000-0000974A0000}"/>
    <cellStyle name="Percent 2 3 7 2" xfId="19249" xr:uid="{00000000-0005-0000-0000-0000984A0000}"/>
    <cellStyle name="Percent 2 3 7 2 2" xfId="19250" xr:uid="{00000000-0005-0000-0000-0000994A0000}"/>
    <cellStyle name="Percent 2 3 7 2 2 2" xfId="19251" xr:uid="{00000000-0005-0000-0000-00009A4A0000}"/>
    <cellStyle name="Percent 2 3 7 2 2 2 2" xfId="19252" xr:uid="{00000000-0005-0000-0000-00009B4A0000}"/>
    <cellStyle name="Percent 2 3 7 2 2 2 2 2" xfId="19253" xr:uid="{00000000-0005-0000-0000-00009C4A0000}"/>
    <cellStyle name="Percent 2 3 7 2 2 2 3" xfId="19254" xr:uid="{00000000-0005-0000-0000-00009D4A0000}"/>
    <cellStyle name="Percent 2 3 7 2 2 3" xfId="19255" xr:uid="{00000000-0005-0000-0000-00009E4A0000}"/>
    <cellStyle name="Percent 2 3 7 2 2 3 2" xfId="19256" xr:uid="{00000000-0005-0000-0000-00009F4A0000}"/>
    <cellStyle name="Percent 2 3 7 2 2 4" xfId="19257" xr:uid="{00000000-0005-0000-0000-0000A04A0000}"/>
    <cellStyle name="Percent 2 3 7 2 3" xfId="19258" xr:uid="{00000000-0005-0000-0000-0000A14A0000}"/>
    <cellStyle name="Percent 2 3 7 2 3 2" xfId="19259" xr:uid="{00000000-0005-0000-0000-0000A24A0000}"/>
    <cellStyle name="Percent 2 3 7 2 3 2 2" xfId="19260" xr:uid="{00000000-0005-0000-0000-0000A34A0000}"/>
    <cellStyle name="Percent 2 3 7 2 3 2 2 2" xfId="19261" xr:uid="{00000000-0005-0000-0000-0000A44A0000}"/>
    <cellStyle name="Percent 2 3 7 2 3 2 3" xfId="19262" xr:uid="{00000000-0005-0000-0000-0000A54A0000}"/>
    <cellStyle name="Percent 2 3 7 2 3 3" xfId="19263" xr:uid="{00000000-0005-0000-0000-0000A64A0000}"/>
    <cellStyle name="Percent 2 3 7 2 3 3 2" xfId="19264" xr:uid="{00000000-0005-0000-0000-0000A74A0000}"/>
    <cellStyle name="Percent 2 3 7 2 3 4" xfId="19265" xr:uid="{00000000-0005-0000-0000-0000A84A0000}"/>
    <cellStyle name="Percent 2 3 7 2 4" xfId="19266" xr:uid="{00000000-0005-0000-0000-0000A94A0000}"/>
    <cellStyle name="Percent 2 3 7 2 4 2" xfId="19267" xr:uid="{00000000-0005-0000-0000-0000AA4A0000}"/>
    <cellStyle name="Percent 2 3 7 2 4 2 2" xfId="19268" xr:uid="{00000000-0005-0000-0000-0000AB4A0000}"/>
    <cellStyle name="Percent 2 3 7 2 4 3" xfId="19269" xr:uid="{00000000-0005-0000-0000-0000AC4A0000}"/>
    <cellStyle name="Percent 2 3 7 2 5" xfId="19270" xr:uid="{00000000-0005-0000-0000-0000AD4A0000}"/>
    <cellStyle name="Percent 2 3 7 2 5 2" xfId="19271" xr:uid="{00000000-0005-0000-0000-0000AE4A0000}"/>
    <cellStyle name="Percent 2 3 7 2 6" xfId="19272" xr:uid="{00000000-0005-0000-0000-0000AF4A0000}"/>
    <cellStyle name="Percent 2 3 7 3" xfId="19273" xr:uid="{00000000-0005-0000-0000-0000B04A0000}"/>
    <cellStyle name="Percent 2 3 7 3 2" xfId="19274" xr:uid="{00000000-0005-0000-0000-0000B14A0000}"/>
    <cellStyle name="Percent 2 3 7 3 2 2" xfId="19275" xr:uid="{00000000-0005-0000-0000-0000B24A0000}"/>
    <cellStyle name="Percent 2 3 7 3 2 2 2" xfId="19276" xr:uid="{00000000-0005-0000-0000-0000B34A0000}"/>
    <cellStyle name="Percent 2 3 7 3 2 3" xfId="19277" xr:uid="{00000000-0005-0000-0000-0000B44A0000}"/>
    <cellStyle name="Percent 2 3 7 3 3" xfId="19278" xr:uid="{00000000-0005-0000-0000-0000B54A0000}"/>
    <cellStyle name="Percent 2 3 7 3 3 2" xfId="19279" xr:uid="{00000000-0005-0000-0000-0000B64A0000}"/>
    <cellStyle name="Percent 2 3 7 3 4" xfId="19280" xr:uid="{00000000-0005-0000-0000-0000B74A0000}"/>
    <cellStyle name="Percent 2 3 7 4" xfId="19281" xr:uid="{00000000-0005-0000-0000-0000B84A0000}"/>
    <cellStyle name="Percent 2 3 7 4 2" xfId="19282" xr:uid="{00000000-0005-0000-0000-0000B94A0000}"/>
    <cellStyle name="Percent 2 3 7 4 2 2" xfId="19283" xr:uid="{00000000-0005-0000-0000-0000BA4A0000}"/>
    <cellStyle name="Percent 2 3 7 4 2 2 2" xfId="19284" xr:uid="{00000000-0005-0000-0000-0000BB4A0000}"/>
    <cellStyle name="Percent 2 3 7 4 2 3" xfId="19285" xr:uid="{00000000-0005-0000-0000-0000BC4A0000}"/>
    <cellStyle name="Percent 2 3 7 4 3" xfId="19286" xr:uid="{00000000-0005-0000-0000-0000BD4A0000}"/>
    <cellStyle name="Percent 2 3 7 4 3 2" xfId="19287" xr:uid="{00000000-0005-0000-0000-0000BE4A0000}"/>
    <cellStyle name="Percent 2 3 7 4 4" xfId="19288" xr:uid="{00000000-0005-0000-0000-0000BF4A0000}"/>
    <cellStyle name="Percent 2 3 7 5" xfId="19289" xr:uid="{00000000-0005-0000-0000-0000C04A0000}"/>
    <cellStyle name="Percent 2 3 7 5 2" xfId="19290" xr:uid="{00000000-0005-0000-0000-0000C14A0000}"/>
    <cellStyle name="Percent 2 3 7 5 2 2" xfId="19291" xr:uid="{00000000-0005-0000-0000-0000C24A0000}"/>
    <cellStyle name="Percent 2 3 7 5 3" xfId="19292" xr:uid="{00000000-0005-0000-0000-0000C34A0000}"/>
    <cellStyle name="Percent 2 3 7 6" xfId="19293" xr:uid="{00000000-0005-0000-0000-0000C44A0000}"/>
    <cellStyle name="Percent 2 3 7 6 2" xfId="19294" xr:uid="{00000000-0005-0000-0000-0000C54A0000}"/>
    <cellStyle name="Percent 2 3 7 7" xfId="19295" xr:uid="{00000000-0005-0000-0000-0000C64A0000}"/>
    <cellStyle name="Percent 2 3 8" xfId="19296" xr:uid="{00000000-0005-0000-0000-0000C74A0000}"/>
    <cellStyle name="Percent 2 3 8 2" xfId="19297" xr:uid="{00000000-0005-0000-0000-0000C84A0000}"/>
    <cellStyle name="Percent 2 3 8 2 2" xfId="19298" xr:uid="{00000000-0005-0000-0000-0000C94A0000}"/>
    <cellStyle name="Percent 2 3 8 2 2 2" xfId="19299" xr:uid="{00000000-0005-0000-0000-0000CA4A0000}"/>
    <cellStyle name="Percent 2 3 8 2 2 2 2" xfId="19300" xr:uid="{00000000-0005-0000-0000-0000CB4A0000}"/>
    <cellStyle name="Percent 2 3 8 2 2 3" xfId="19301" xr:uid="{00000000-0005-0000-0000-0000CC4A0000}"/>
    <cellStyle name="Percent 2 3 8 2 3" xfId="19302" xr:uid="{00000000-0005-0000-0000-0000CD4A0000}"/>
    <cellStyle name="Percent 2 3 8 2 3 2" xfId="19303" xr:uid="{00000000-0005-0000-0000-0000CE4A0000}"/>
    <cellStyle name="Percent 2 3 8 2 4" xfId="19304" xr:uid="{00000000-0005-0000-0000-0000CF4A0000}"/>
    <cellStyle name="Percent 2 3 8 3" xfId="19305" xr:uid="{00000000-0005-0000-0000-0000D04A0000}"/>
    <cellStyle name="Percent 2 3 8 3 2" xfId="19306" xr:uid="{00000000-0005-0000-0000-0000D14A0000}"/>
    <cellStyle name="Percent 2 3 8 3 2 2" xfId="19307" xr:uid="{00000000-0005-0000-0000-0000D24A0000}"/>
    <cellStyle name="Percent 2 3 8 3 2 2 2" xfId="19308" xr:uid="{00000000-0005-0000-0000-0000D34A0000}"/>
    <cellStyle name="Percent 2 3 8 3 2 3" xfId="19309" xr:uid="{00000000-0005-0000-0000-0000D44A0000}"/>
    <cellStyle name="Percent 2 3 8 3 3" xfId="19310" xr:uid="{00000000-0005-0000-0000-0000D54A0000}"/>
    <cellStyle name="Percent 2 3 8 3 3 2" xfId="19311" xr:uid="{00000000-0005-0000-0000-0000D64A0000}"/>
    <cellStyle name="Percent 2 3 8 3 4" xfId="19312" xr:uid="{00000000-0005-0000-0000-0000D74A0000}"/>
    <cellStyle name="Percent 2 3 8 4" xfId="19313" xr:uid="{00000000-0005-0000-0000-0000D84A0000}"/>
    <cellStyle name="Percent 2 3 8 4 2" xfId="19314" xr:uid="{00000000-0005-0000-0000-0000D94A0000}"/>
    <cellStyle name="Percent 2 3 8 4 2 2" xfId="19315" xr:uid="{00000000-0005-0000-0000-0000DA4A0000}"/>
    <cellStyle name="Percent 2 3 8 4 3" xfId="19316" xr:uid="{00000000-0005-0000-0000-0000DB4A0000}"/>
    <cellStyle name="Percent 2 3 8 5" xfId="19317" xr:uid="{00000000-0005-0000-0000-0000DC4A0000}"/>
    <cellStyle name="Percent 2 3 8 5 2" xfId="19318" xr:uid="{00000000-0005-0000-0000-0000DD4A0000}"/>
    <cellStyle name="Percent 2 3 8 6" xfId="19319" xr:uid="{00000000-0005-0000-0000-0000DE4A0000}"/>
    <cellStyle name="Percent 2 3 9" xfId="19320" xr:uid="{00000000-0005-0000-0000-0000DF4A0000}"/>
    <cellStyle name="Percent 2 3 9 2" xfId="19321" xr:uid="{00000000-0005-0000-0000-0000E04A0000}"/>
    <cellStyle name="Percent 2 3 9 2 2" xfId="19322" xr:uid="{00000000-0005-0000-0000-0000E14A0000}"/>
    <cellStyle name="Percent 2 3 9 2 2 2" xfId="19323" xr:uid="{00000000-0005-0000-0000-0000E24A0000}"/>
    <cellStyle name="Percent 2 3 9 2 3" xfId="19324" xr:uid="{00000000-0005-0000-0000-0000E34A0000}"/>
    <cellStyle name="Percent 2 3 9 3" xfId="19325" xr:uid="{00000000-0005-0000-0000-0000E44A0000}"/>
    <cellStyle name="Percent 2 3 9 3 2" xfId="19326" xr:uid="{00000000-0005-0000-0000-0000E54A0000}"/>
    <cellStyle name="Percent 2 3 9 4" xfId="19327" xr:uid="{00000000-0005-0000-0000-0000E64A0000}"/>
    <cellStyle name="Percent 2 4" xfId="5417" xr:uid="{00000000-0005-0000-0000-0000E74A0000}"/>
    <cellStyle name="Percent 2 4 2" xfId="19328" xr:uid="{00000000-0005-0000-0000-0000E84A0000}"/>
    <cellStyle name="Percent 2 4 3" xfId="19329" xr:uid="{00000000-0005-0000-0000-0000E94A0000}"/>
    <cellStyle name="Percent 2 5" xfId="7510" xr:uid="{00000000-0005-0000-0000-0000EA4A0000}"/>
    <cellStyle name="Percent 2 6" xfId="7511" xr:uid="{00000000-0005-0000-0000-0000EB4A0000}"/>
    <cellStyle name="Percent 2 7" xfId="7512" xr:uid="{00000000-0005-0000-0000-0000EC4A0000}"/>
    <cellStyle name="Percent 2 8" xfId="7513" xr:uid="{00000000-0005-0000-0000-0000ED4A0000}"/>
    <cellStyle name="Percent 2 9" xfId="19330" xr:uid="{00000000-0005-0000-0000-0000EE4A0000}"/>
    <cellStyle name="Percent 20" xfId="5418" xr:uid="{00000000-0005-0000-0000-0000EF4A0000}"/>
    <cellStyle name="Percent 20 2" xfId="5419" xr:uid="{00000000-0005-0000-0000-0000F04A0000}"/>
    <cellStyle name="Percent 20 2 2" xfId="19331" xr:uid="{00000000-0005-0000-0000-0000F14A0000}"/>
    <cellStyle name="Percent 20 3" xfId="19332" xr:uid="{00000000-0005-0000-0000-0000F24A0000}"/>
    <cellStyle name="Percent 21" xfId="5420" xr:uid="{00000000-0005-0000-0000-0000F34A0000}"/>
    <cellStyle name="Percent 21 2" xfId="5421" xr:uid="{00000000-0005-0000-0000-0000F44A0000}"/>
    <cellStyle name="Percent 22" xfId="5422" xr:uid="{00000000-0005-0000-0000-0000F54A0000}"/>
    <cellStyle name="Percent 22 2" xfId="5423" xr:uid="{00000000-0005-0000-0000-0000F64A0000}"/>
    <cellStyle name="Percent 23" xfId="5424" xr:uid="{00000000-0005-0000-0000-0000F74A0000}"/>
    <cellStyle name="Percent 23 2" xfId="5425" xr:uid="{00000000-0005-0000-0000-0000F84A0000}"/>
    <cellStyle name="Percent 24" xfId="5426" xr:uid="{00000000-0005-0000-0000-0000F94A0000}"/>
    <cellStyle name="Percent 24 2" xfId="5427" xr:uid="{00000000-0005-0000-0000-0000FA4A0000}"/>
    <cellStyle name="Percent 25" xfId="5428" xr:uid="{00000000-0005-0000-0000-0000FB4A0000}"/>
    <cellStyle name="Percent 25 2" xfId="5429" xr:uid="{00000000-0005-0000-0000-0000FC4A0000}"/>
    <cellStyle name="Percent 25 2 2" xfId="5430" xr:uid="{00000000-0005-0000-0000-0000FD4A0000}"/>
    <cellStyle name="Percent 26" xfId="5431" xr:uid="{00000000-0005-0000-0000-0000FE4A0000}"/>
    <cellStyle name="Percent 26 2" xfId="19333" xr:uid="{00000000-0005-0000-0000-0000FF4A0000}"/>
    <cellStyle name="Percent 26 3" xfId="19334" xr:uid="{00000000-0005-0000-0000-0000004B0000}"/>
    <cellStyle name="Percent 27" xfId="5432" xr:uid="{00000000-0005-0000-0000-0000014B0000}"/>
    <cellStyle name="Percent 28" xfId="19335" xr:uid="{00000000-0005-0000-0000-0000024B0000}"/>
    <cellStyle name="Percent 29" xfId="19465" xr:uid="{00000000-0005-0000-0000-0000034B0000}"/>
    <cellStyle name="Percent 3" xfId="2440" xr:uid="{00000000-0005-0000-0000-0000044B0000}"/>
    <cellStyle name="Percent 3 2" xfId="5433" xr:uid="{00000000-0005-0000-0000-0000054B0000}"/>
    <cellStyle name="Percent 3 2 2" xfId="7514" xr:uid="{00000000-0005-0000-0000-0000064B0000}"/>
    <cellStyle name="Percent 3 2 3" xfId="19336" xr:uid="{00000000-0005-0000-0000-0000074B0000}"/>
    <cellStyle name="Percent 3 2 4" xfId="19337" xr:uid="{00000000-0005-0000-0000-0000084B0000}"/>
    <cellStyle name="Percent 3 2 5" xfId="19338" xr:uid="{00000000-0005-0000-0000-0000094B0000}"/>
    <cellStyle name="Percent 3 2 6" xfId="19339" xr:uid="{00000000-0005-0000-0000-00000A4B0000}"/>
    <cellStyle name="Percent 3 2 7" xfId="19340" xr:uid="{00000000-0005-0000-0000-00000B4B0000}"/>
    <cellStyle name="Percent 3 2 7 2" xfId="19341" xr:uid="{00000000-0005-0000-0000-00000C4B0000}"/>
    <cellStyle name="Percent 3 3" xfId="5434" xr:uid="{00000000-0005-0000-0000-00000D4B0000}"/>
    <cellStyle name="Percent 3 3 2" xfId="19342" xr:uid="{00000000-0005-0000-0000-00000E4B0000}"/>
    <cellStyle name="Percent 3 3 3" xfId="19343" xr:uid="{00000000-0005-0000-0000-00000F4B0000}"/>
    <cellStyle name="Percent 3 3 3 2" xfId="19344" xr:uid="{00000000-0005-0000-0000-0000104B0000}"/>
    <cellStyle name="Percent 3 3 4" xfId="19345" xr:uid="{00000000-0005-0000-0000-0000114B0000}"/>
    <cellStyle name="Percent 3 4" xfId="19346" xr:uid="{00000000-0005-0000-0000-0000124B0000}"/>
    <cellStyle name="Percent 3 4 2" xfId="19347" xr:uid="{00000000-0005-0000-0000-0000134B0000}"/>
    <cellStyle name="Percent 3 4 3" xfId="19348" xr:uid="{00000000-0005-0000-0000-0000144B0000}"/>
    <cellStyle name="Percent 3 4 3 2" xfId="19349" xr:uid="{00000000-0005-0000-0000-0000154B0000}"/>
    <cellStyle name="Percent 3 5" xfId="19350" xr:uid="{00000000-0005-0000-0000-0000164B0000}"/>
    <cellStyle name="Percent 3 6" xfId="19351" xr:uid="{00000000-0005-0000-0000-0000174B0000}"/>
    <cellStyle name="Percent 3 7" xfId="19352" xr:uid="{00000000-0005-0000-0000-0000184B0000}"/>
    <cellStyle name="Percent 30" xfId="19463" xr:uid="{00000000-0005-0000-0000-0000194B0000}"/>
    <cellStyle name="Percent 31" xfId="19481" xr:uid="{00000000-0005-0000-0000-00001A4B0000}"/>
    <cellStyle name="Percent 32" xfId="19480" xr:uid="{00000000-0005-0000-0000-00001B4B0000}"/>
    <cellStyle name="Percent 33" xfId="19482" xr:uid="{00000000-0005-0000-0000-00001C4B0000}"/>
    <cellStyle name="Percent 34" xfId="19479" xr:uid="{00000000-0005-0000-0000-00001D4B0000}"/>
    <cellStyle name="Percent 35" xfId="19487" xr:uid="{00000000-0005-0000-0000-00001E4B0000}"/>
    <cellStyle name="Percent 36" xfId="19488" xr:uid="{00000000-0005-0000-0000-00001F4B0000}"/>
    <cellStyle name="Percent 37" xfId="19491" xr:uid="{00000000-0005-0000-0000-0000204B0000}"/>
    <cellStyle name="Percent 38" xfId="19493" xr:uid="{00000000-0005-0000-0000-0000214B0000}"/>
    <cellStyle name="Percent 4" xfId="2441" xr:uid="{00000000-0005-0000-0000-0000224B0000}"/>
    <cellStyle name="Percent 4 2" xfId="5435" xr:uid="{00000000-0005-0000-0000-0000234B0000}"/>
    <cellStyle name="Percent 4 2 2" xfId="19353" xr:uid="{00000000-0005-0000-0000-0000244B0000}"/>
    <cellStyle name="Percent 4 2 3" xfId="19354" xr:uid="{00000000-0005-0000-0000-0000254B0000}"/>
    <cellStyle name="Percent 4 3" xfId="5436" xr:uid="{00000000-0005-0000-0000-0000264B0000}"/>
    <cellStyle name="Percent 4 3 2" xfId="19355" xr:uid="{00000000-0005-0000-0000-0000274B0000}"/>
    <cellStyle name="Percent 4 3 3" xfId="19356" xr:uid="{00000000-0005-0000-0000-0000284B0000}"/>
    <cellStyle name="Percent 4 4" xfId="19357" xr:uid="{00000000-0005-0000-0000-0000294B0000}"/>
    <cellStyle name="Percent 4 5" xfId="19358" xr:uid="{00000000-0005-0000-0000-00002A4B0000}"/>
    <cellStyle name="Percent 4 6" xfId="19359" xr:uid="{00000000-0005-0000-0000-00002B4B0000}"/>
    <cellStyle name="Percent 4 7" xfId="19360" xr:uid="{00000000-0005-0000-0000-00002C4B0000}"/>
    <cellStyle name="Percent 5" xfId="2442" xr:uid="{00000000-0005-0000-0000-00002D4B0000}"/>
    <cellStyle name="Percent 5 2" xfId="5437" xr:uid="{00000000-0005-0000-0000-00002E4B0000}"/>
    <cellStyle name="Percent 5 3" xfId="5438" xr:uid="{00000000-0005-0000-0000-00002F4B0000}"/>
    <cellStyle name="Percent 6" xfId="2443" xr:uid="{00000000-0005-0000-0000-0000304B0000}"/>
    <cellStyle name="Percent 6 2" xfId="2491" xr:uid="{00000000-0005-0000-0000-0000314B0000}"/>
    <cellStyle name="Percent 6 2 2" xfId="7515" xr:uid="{00000000-0005-0000-0000-0000324B0000}"/>
    <cellStyle name="Percent 6 2 3" xfId="8139" xr:uid="{00000000-0005-0000-0000-0000334B0000}"/>
    <cellStyle name="Percent 6 2 3 2" xfId="19361" xr:uid="{00000000-0005-0000-0000-0000344B0000}"/>
    <cellStyle name="Percent 6 3" xfId="5439" xr:uid="{00000000-0005-0000-0000-0000354B0000}"/>
    <cellStyle name="Percent 6 4" xfId="5440" xr:uid="{00000000-0005-0000-0000-0000364B0000}"/>
    <cellStyle name="Percent 6 5" xfId="7516" xr:uid="{00000000-0005-0000-0000-0000374B0000}"/>
    <cellStyle name="Percent 6 5 2" xfId="7517" xr:uid="{00000000-0005-0000-0000-0000384B0000}"/>
    <cellStyle name="Percent 6 5 2 2" xfId="7518" xr:uid="{00000000-0005-0000-0000-0000394B0000}"/>
    <cellStyle name="Percent 6 5 2 3" xfId="7519" xr:uid="{00000000-0005-0000-0000-00003A4B0000}"/>
    <cellStyle name="Percent 6 5 2 4" xfId="7520" xr:uid="{00000000-0005-0000-0000-00003B4B0000}"/>
    <cellStyle name="Percent 6 5 2 5" xfId="19362" xr:uid="{00000000-0005-0000-0000-00003C4B0000}"/>
    <cellStyle name="Percent 6 5 3" xfId="7521" xr:uid="{00000000-0005-0000-0000-00003D4B0000}"/>
    <cellStyle name="Percent 6 5 3 2" xfId="19363" xr:uid="{00000000-0005-0000-0000-00003E4B0000}"/>
    <cellStyle name="Percent 6 5 4" xfId="7522" xr:uid="{00000000-0005-0000-0000-00003F4B0000}"/>
    <cellStyle name="Percent 6 5 4 2" xfId="19364" xr:uid="{00000000-0005-0000-0000-0000404B0000}"/>
    <cellStyle name="Percent 6 6" xfId="7523" xr:uid="{00000000-0005-0000-0000-0000414B0000}"/>
    <cellStyle name="Percent 6 7" xfId="7524" xr:uid="{00000000-0005-0000-0000-0000424B0000}"/>
    <cellStyle name="Percent 6 8" xfId="7525" xr:uid="{00000000-0005-0000-0000-0000434B0000}"/>
    <cellStyle name="Percent 6 9" xfId="8140" xr:uid="{00000000-0005-0000-0000-0000444B0000}"/>
    <cellStyle name="Percent 7" xfId="2444" xr:uid="{00000000-0005-0000-0000-0000454B0000}"/>
    <cellStyle name="Percent 7 2" xfId="5441" xr:uid="{00000000-0005-0000-0000-0000464B0000}"/>
    <cellStyle name="Percent 7 2 2" xfId="7526" xr:uid="{00000000-0005-0000-0000-0000474B0000}"/>
    <cellStyle name="Percent 7 2 2 2" xfId="7527" xr:uid="{00000000-0005-0000-0000-0000484B0000}"/>
    <cellStyle name="Percent 7 2 2 3" xfId="7528" xr:uid="{00000000-0005-0000-0000-0000494B0000}"/>
    <cellStyle name="Percent 7 2 2 4" xfId="7529" xr:uid="{00000000-0005-0000-0000-00004A4B0000}"/>
    <cellStyle name="Percent 7 2 2 5" xfId="19365" xr:uid="{00000000-0005-0000-0000-00004B4B0000}"/>
    <cellStyle name="Percent 7 2 3" xfId="7530" xr:uid="{00000000-0005-0000-0000-00004C4B0000}"/>
    <cellStyle name="Percent 7 2 3 2" xfId="19366" xr:uid="{00000000-0005-0000-0000-00004D4B0000}"/>
    <cellStyle name="Percent 7 2 4" xfId="7531" xr:uid="{00000000-0005-0000-0000-00004E4B0000}"/>
    <cellStyle name="Percent 7 2 4 2" xfId="19367" xr:uid="{00000000-0005-0000-0000-00004F4B0000}"/>
    <cellStyle name="Percent 7 2 5" xfId="7532" xr:uid="{00000000-0005-0000-0000-0000504B0000}"/>
    <cellStyle name="Percent 7 3" xfId="5442" xr:uid="{00000000-0005-0000-0000-0000514B0000}"/>
    <cellStyle name="Percent 7 3 2" xfId="19448" xr:uid="{00000000-0005-0000-0000-0000524B0000}"/>
    <cellStyle name="Percent 7 4" xfId="5443" xr:uid="{00000000-0005-0000-0000-0000534B0000}"/>
    <cellStyle name="Percent 7 5" xfId="7533" xr:uid="{00000000-0005-0000-0000-0000544B0000}"/>
    <cellStyle name="Percent 7 6" xfId="7534" xr:uid="{00000000-0005-0000-0000-0000554B0000}"/>
    <cellStyle name="Percent 8" xfId="2445" xr:uid="{00000000-0005-0000-0000-0000564B0000}"/>
    <cellStyle name="Percent 8 2" xfId="2446" xr:uid="{00000000-0005-0000-0000-0000574B0000}"/>
    <cellStyle name="Percent 8 3" xfId="7535" xr:uid="{00000000-0005-0000-0000-0000584B0000}"/>
    <cellStyle name="Percent 8 4" xfId="19449" xr:uid="{00000000-0005-0000-0000-0000594B0000}"/>
    <cellStyle name="Percent 9" xfId="5444" xr:uid="{00000000-0005-0000-0000-00005A4B0000}"/>
    <cellStyle name="Percent 9 2" xfId="7536" xr:uid="{00000000-0005-0000-0000-00005B4B0000}"/>
    <cellStyle name="Percent 9 3" xfId="19450" xr:uid="{00000000-0005-0000-0000-00005C4B0000}"/>
    <cellStyle name="Percent 9 4" xfId="19451" xr:uid="{00000000-0005-0000-0000-00005D4B0000}"/>
    <cellStyle name="Protected" xfId="5445" xr:uid="{00000000-0005-0000-0000-00005E4B0000}"/>
    <cellStyle name="Sheet Title" xfId="7537" xr:uid="{00000000-0005-0000-0000-00005F4B0000}"/>
    <cellStyle name="Style 1" xfId="2447" xr:uid="{00000000-0005-0000-0000-0000604B0000}"/>
    <cellStyle name="Style 1 2" xfId="5446" xr:uid="{00000000-0005-0000-0000-0000614B0000}"/>
    <cellStyle name="Style 1 2 2" xfId="5447" xr:uid="{00000000-0005-0000-0000-0000624B0000}"/>
    <cellStyle name="Style 1 3" xfId="5448" xr:uid="{00000000-0005-0000-0000-0000634B0000}"/>
    <cellStyle name="Style 1 4" xfId="5449" xr:uid="{00000000-0005-0000-0000-0000644B0000}"/>
    <cellStyle name="Style 1 5" xfId="19368" xr:uid="{00000000-0005-0000-0000-0000654B0000}"/>
    <cellStyle name="Style 1 6" xfId="19369" xr:uid="{00000000-0005-0000-0000-0000664B0000}"/>
    <cellStyle name="subhead" xfId="2448" xr:uid="{00000000-0005-0000-0000-0000674B0000}"/>
    <cellStyle name="Title 2" xfId="5450" xr:uid="{00000000-0005-0000-0000-0000684B0000}"/>
    <cellStyle name="Title 2 2" xfId="7538" xr:uid="{00000000-0005-0000-0000-0000694B0000}"/>
    <cellStyle name="Title 3" xfId="5451" xr:uid="{00000000-0005-0000-0000-00006A4B0000}"/>
    <cellStyle name="Title 3 2" xfId="7539" xr:uid="{00000000-0005-0000-0000-00006B4B0000}"/>
    <cellStyle name="Title 4" xfId="7540" xr:uid="{00000000-0005-0000-0000-00006C4B0000}"/>
    <cellStyle name="Title 4 2" xfId="7541" xr:uid="{00000000-0005-0000-0000-00006D4B0000}"/>
    <cellStyle name="Title 5" xfId="7542" xr:uid="{00000000-0005-0000-0000-00006E4B0000}"/>
    <cellStyle name="Total 2" xfId="2449" xr:uid="{00000000-0005-0000-0000-00006F4B0000}"/>
    <cellStyle name="Total 2 2" xfId="7543" xr:uid="{00000000-0005-0000-0000-0000704B0000}"/>
    <cellStyle name="Total 2 2 2" xfId="19370" xr:uid="{00000000-0005-0000-0000-0000714B0000}"/>
    <cellStyle name="Total 2 2 2 2" xfId="19371" xr:uid="{00000000-0005-0000-0000-0000724B0000}"/>
    <cellStyle name="Total 2 3" xfId="19372" xr:uid="{00000000-0005-0000-0000-0000734B0000}"/>
    <cellStyle name="Total 3" xfId="2450" xr:uid="{00000000-0005-0000-0000-0000744B0000}"/>
    <cellStyle name="Total 3 2" xfId="7544" xr:uid="{00000000-0005-0000-0000-0000754B0000}"/>
    <cellStyle name="Total 3 2 2" xfId="19373" xr:uid="{00000000-0005-0000-0000-0000764B0000}"/>
    <cellStyle name="Total 3 3" xfId="19374" xr:uid="{00000000-0005-0000-0000-0000774B0000}"/>
    <cellStyle name="Total 4" xfId="5452" xr:uid="{00000000-0005-0000-0000-0000784B0000}"/>
    <cellStyle name="Total 4 2" xfId="5453" xr:uid="{00000000-0005-0000-0000-0000794B0000}"/>
    <cellStyle name="Total 4 2 2" xfId="19375" xr:uid="{00000000-0005-0000-0000-00007A4B0000}"/>
    <cellStyle name="Total 4 3" xfId="7545" xr:uid="{00000000-0005-0000-0000-00007B4B0000}"/>
    <cellStyle name="Total 4 3 2" xfId="19376" xr:uid="{00000000-0005-0000-0000-00007C4B0000}"/>
    <cellStyle name="Total 4 4" xfId="19377" xr:uid="{00000000-0005-0000-0000-00007D4B0000}"/>
    <cellStyle name="Total 5" xfId="5454" xr:uid="{00000000-0005-0000-0000-00007E4B0000}"/>
    <cellStyle name="Total 5 2" xfId="5455" xr:uid="{00000000-0005-0000-0000-00007F4B0000}"/>
    <cellStyle name="Total 5 2 2" xfId="7546" xr:uid="{00000000-0005-0000-0000-0000804B0000}"/>
    <cellStyle name="Total 5 2 2 2" xfId="7547" xr:uid="{00000000-0005-0000-0000-0000814B0000}"/>
    <cellStyle name="Total 5 2 2 2 2" xfId="19378" xr:uid="{00000000-0005-0000-0000-0000824B0000}"/>
    <cellStyle name="Total 5 2 2 3" xfId="8141" xr:uid="{00000000-0005-0000-0000-0000834B0000}"/>
    <cellStyle name="Total 5 2 2 3 2" xfId="19379" xr:uid="{00000000-0005-0000-0000-0000844B0000}"/>
    <cellStyle name="Total 5 2 2 4" xfId="8142" xr:uid="{00000000-0005-0000-0000-0000854B0000}"/>
    <cellStyle name="Total 5 2 2 4 2" xfId="19380" xr:uid="{00000000-0005-0000-0000-0000864B0000}"/>
    <cellStyle name="Total 5 2 2 5" xfId="19381" xr:uid="{00000000-0005-0000-0000-0000874B0000}"/>
    <cellStyle name="Total 5 2 3" xfId="7548" xr:uid="{00000000-0005-0000-0000-0000884B0000}"/>
    <cellStyle name="Total 5 2 3 2" xfId="7549" xr:uid="{00000000-0005-0000-0000-0000894B0000}"/>
    <cellStyle name="Total 5 2 3 2 2" xfId="19382" xr:uid="{00000000-0005-0000-0000-00008A4B0000}"/>
    <cellStyle name="Total 5 2 3 3" xfId="8143" xr:uid="{00000000-0005-0000-0000-00008B4B0000}"/>
    <cellStyle name="Total 5 2 3 3 2" xfId="19383" xr:uid="{00000000-0005-0000-0000-00008C4B0000}"/>
    <cellStyle name="Total 5 2 3 4" xfId="8144" xr:uid="{00000000-0005-0000-0000-00008D4B0000}"/>
    <cellStyle name="Total 5 2 3 4 2" xfId="19384" xr:uid="{00000000-0005-0000-0000-00008E4B0000}"/>
    <cellStyle name="Total 5 2 3 5" xfId="19385" xr:uid="{00000000-0005-0000-0000-00008F4B0000}"/>
    <cellStyle name="Total 5 2 4" xfId="7550" xr:uid="{00000000-0005-0000-0000-0000904B0000}"/>
    <cellStyle name="Total 5 2 4 2" xfId="7551" xr:uid="{00000000-0005-0000-0000-0000914B0000}"/>
    <cellStyle name="Total 5 2 4 2 2" xfId="19386" xr:uid="{00000000-0005-0000-0000-0000924B0000}"/>
    <cellStyle name="Total 5 2 4 3" xfId="8145" xr:uid="{00000000-0005-0000-0000-0000934B0000}"/>
    <cellStyle name="Total 5 2 4 3 2" xfId="19387" xr:uid="{00000000-0005-0000-0000-0000944B0000}"/>
    <cellStyle name="Total 5 2 4 4" xfId="8146" xr:uid="{00000000-0005-0000-0000-0000954B0000}"/>
    <cellStyle name="Total 5 2 4 4 2" xfId="19388" xr:uid="{00000000-0005-0000-0000-0000964B0000}"/>
    <cellStyle name="Total 5 2 4 5" xfId="19389" xr:uid="{00000000-0005-0000-0000-0000974B0000}"/>
    <cellStyle name="Total 5 3" xfId="7552" xr:uid="{00000000-0005-0000-0000-0000984B0000}"/>
    <cellStyle name="Total 5 4" xfId="7553" xr:uid="{00000000-0005-0000-0000-0000994B0000}"/>
    <cellStyle name="Total 5 5" xfId="7554" xr:uid="{00000000-0005-0000-0000-00009A4B0000}"/>
    <cellStyle name="Total 5 5 2" xfId="19390" xr:uid="{00000000-0005-0000-0000-00009B4B0000}"/>
    <cellStyle name="Total 5 6" xfId="8147" xr:uid="{00000000-0005-0000-0000-00009C4B0000}"/>
    <cellStyle name="Total 5 6 2" xfId="19391" xr:uid="{00000000-0005-0000-0000-00009D4B0000}"/>
    <cellStyle name="Total 5 7" xfId="19392" xr:uid="{00000000-0005-0000-0000-00009E4B0000}"/>
    <cellStyle name="Total 6" xfId="5456" xr:uid="{00000000-0005-0000-0000-00009F4B0000}"/>
    <cellStyle name="Total 6 2" xfId="19393" xr:uid="{00000000-0005-0000-0000-0000A04B0000}"/>
    <cellStyle name="Total 7" xfId="5457" xr:uid="{00000000-0005-0000-0000-0000A14B0000}"/>
    <cellStyle name="Unprotected" xfId="5458" xr:uid="{00000000-0005-0000-0000-0000A24B0000}"/>
    <cellStyle name="VG CAL" xfId="2451" xr:uid="{00000000-0005-0000-0000-0000A34B0000}"/>
    <cellStyle name="VG CAL 2" xfId="5459" xr:uid="{00000000-0005-0000-0000-0000A44B0000}"/>
    <cellStyle name="VG CAL 2 2" xfId="8148" xr:uid="{00000000-0005-0000-0000-0000A54B0000}"/>
    <cellStyle name="VG CAL 3" xfId="8149" xr:uid="{00000000-0005-0000-0000-0000A64B0000}"/>
    <cellStyle name="VG Data" xfId="2452" xr:uid="{00000000-0005-0000-0000-0000A74B0000}"/>
    <cellStyle name="VG Data 2" xfId="2453" xr:uid="{00000000-0005-0000-0000-0000A84B0000}"/>
    <cellStyle name="VG Data 2 2" xfId="5460" xr:uid="{00000000-0005-0000-0000-0000A94B0000}"/>
    <cellStyle name="VG Data 2 2 2" xfId="7555" xr:uid="{00000000-0005-0000-0000-0000AA4B0000}"/>
    <cellStyle name="VG Data 2 2 2 2" xfId="7556" xr:uid="{00000000-0005-0000-0000-0000AB4B0000}"/>
    <cellStyle name="VG Data 2 2 2 2 2" xfId="8150" xr:uid="{00000000-0005-0000-0000-0000AC4B0000}"/>
    <cellStyle name="VG Data 2 2 2 2 2 2" xfId="8151" xr:uid="{00000000-0005-0000-0000-0000AD4B0000}"/>
    <cellStyle name="VG Data 2 2 2 3" xfId="7557" xr:uid="{00000000-0005-0000-0000-0000AE4B0000}"/>
    <cellStyle name="VG Data 2 2 2 4" xfId="7558" xr:uid="{00000000-0005-0000-0000-0000AF4B0000}"/>
    <cellStyle name="VG Data 2 2 2 5" xfId="8152" xr:uid="{00000000-0005-0000-0000-0000B04B0000}"/>
    <cellStyle name="VG Data 2 2 3" xfId="7559" xr:uid="{00000000-0005-0000-0000-0000B14B0000}"/>
    <cellStyle name="VG Data 2 2 4" xfId="7560" xr:uid="{00000000-0005-0000-0000-0000B24B0000}"/>
    <cellStyle name="VG Data 2 2 5" xfId="8153" xr:uid="{00000000-0005-0000-0000-0000B34B0000}"/>
    <cellStyle name="VG Data 2 3" xfId="7561" xr:uid="{00000000-0005-0000-0000-0000B44B0000}"/>
    <cellStyle name="VG Data 2 4" xfId="7562" xr:uid="{00000000-0005-0000-0000-0000B54B0000}"/>
    <cellStyle name="VG Data 2 5" xfId="7563" xr:uid="{00000000-0005-0000-0000-0000B64B0000}"/>
    <cellStyle name="VG Data 2 6" xfId="7564" xr:uid="{00000000-0005-0000-0000-0000B74B0000}"/>
    <cellStyle name="VG Data 2 7" xfId="8154" xr:uid="{00000000-0005-0000-0000-0000B84B0000}"/>
    <cellStyle name="VG Data 3" xfId="8155" xr:uid="{00000000-0005-0000-0000-0000B94B0000}"/>
    <cellStyle name="VG Data_Copy of Copy of PGCL cash flow -Jan_1st Phase_2010-2nd Ver-3" xfId="5461" xr:uid="{00000000-0005-0000-0000-0000BA4B0000}"/>
    <cellStyle name="VG Date" xfId="2454" xr:uid="{00000000-0005-0000-0000-0000BB4B0000}"/>
    <cellStyle name="VG Date 2" xfId="2455" xr:uid="{00000000-0005-0000-0000-0000BC4B0000}"/>
    <cellStyle name="VG Date 2 2" xfId="5462" xr:uid="{00000000-0005-0000-0000-0000BD4B0000}"/>
    <cellStyle name="VG Date 2 2 2" xfId="8156" xr:uid="{00000000-0005-0000-0000-0000BE4B0000}"/>
    <cellStyle name="VG Date 2 3" xfId="8157" xr:uid="{00000000-0005-0000-0000-0000BF4B0000}"/>
    <cellStyle name="VG Date 3" xfId="5463" xr:uid="{00000000-0005-0000-0000-0000C04B0000}"/>
    <cellStyle name="VG Date 4" xfId="19394" xr:uid="{00000000-0005-0000-0000-0000C14B0000}"/>
    <cellStyle name="VG Date 5" xfId="19395" xr:uid="{00000000-0005-0000-0000-0000C24B0000}"/>
    <cellStyle name="VG Date_~9002579" xfId="5464" xr:uid="{00000000-0005-0000-0000-0000C34B0000}"/>
    <cellStyle name="VG Head" xfId="2456" xr:uid="{00000000-0005-0000-0000-0000C44B0000}"/>
    <cellStyle name="VG Head 2" xfId="2457" xr:uid="{00000000-0005-0000-0000-0000C54B0000}"/>
    <cellStyle name="VG Head 2 2" xfId="5465" xr:uid="{00000000-0005-0000-0000-0000C64B0000}"/>
    <cellStyle name="VG Head 2 2 2" xfId="7565" xr:uid="{00000000-0005-0000-0000-0000C74B0000}"/>
    <cellStyle name="VG Head 2 2 2 2" xfId="7566" xr:uid="{00000000-0005-0000-0000-0000C84B0000}"/>
    <cellStyle name="VG Head 2 2 2 2 2" xfId="8158" xr:uid="{00000000-0005-0000-0000-0000C94B0000}"/>
    <cellStyle name="VG Head 2 2 2 2 2 2" xfId="8159" xr:uid="{00000000-0005-0000-0000-0000CA4B0000}"/>
    <cellStyle name="VG Head 2 2 2 3" xfId="7567" xr:uid="{00000000-0005-0000-0000-0000CB4B0000}"/>
    <cellStyle name="VG Head 2 2 2 4" xfId="7568" xr:uid="{00000000-0005-0000-0000-0000CC4B0000}"/>
    <cellStyle name="VG Head 2 2 2 5" xfId="8160" xr:uid="{00000000-0005-0000-0000-0000CD4B0000}"/>
    <cellStyle name="VG Head 2 2 3" xfId="7569" xr:uid="{00000000-0005-0000-0000-0000CE4B0000}"/>
    <cellStyle name="VG Head 2 2 4" xfId="7570" xr:uid="{00000000-0005-0000-0000-0000CF4B0000}"/>
    <cellStyle name="VG Head 2 2 5" xfId="8161" xr:uid="{00000000-0005-0000-0000-0000D04B0000}"/>
    <cellStyle name="VG Head 2 3" xfId="7571" xr:uid="{00000000-0005-0000-0000-0000D14B0000}"/>
    <cellStyle name="VG Head 2 4" xfId="7572" xr:uid="{00000000-0005-0000-0000-0000D24B0000}"/>
    <cellStyle name="VG Head 2 5" xfId="7573" xr:uid="{00000000-0005-0000-0000-0000D34B0000}"/>
    <cellStyle name="VG Head 2 6" xfId="7574" xr:uid="{00000000-0005-0000-0000-0000D44B0000}"/>
    <cellStyle name="VG Head 2 7" xfId="8162" xr:uid="{00000000-0005-0000-0000-0000D54B0000}"/>
    <cellStyle name="VG Head 3" xfId="5466" xr:uid="{00000000-0005-0000-0000-0000D64B0000}"/>
    <cellStyle name="VG Head 3 2" xfId="5467" xr:uid="{00000000-0005-0000-0000-0000D74B0000}"/>
    <cellStyle name="VG Head 3 3" xfId="19396" xr:uid="{00000000-0005-0000-0000-0000D84B0000}"/>
    <cellStyle name="VG Head 4" xfId="5468" xr:uid="{00000000-0005-0000-0000-0000D94B0000}"/>
    <cellStyle name="VG Head 4 2" xfId="5469" xr:uid="{00000000-0005-0000-0000-0000DA4B0000}"/>
    <cellStyle name="VG Head 5" xfId="5470" xr:uid="{00000000-0005-0000-0000-0000DB4B0000}"/>
    <cellStyle name="VG Head 5 2" xfId="5471" xr:uid="{00000000-0005-0000-0000-0000DC4B0000}"/>
    <cellStyle name="VG Head 6" xfId="5472" xr:uid="{00000000-0005-0000-0000-0000DD4B0000}"/>
    <cellStyle name="VG Head 6 2" xfId="5473" xr:uid="{00000000-0005-0000-0000-0000DE4B0000}"/>
    <cellStyle name="VG Head 7" xfId="5474" xr:uid="{00000000-0005-0000-0000-0000DF4B0000}"/>
    <cellStyle name="VG Head_~7314120" xfId="7575" xr:uid="{00000000-0005-0000-0000-0000E04B0000}"/>
    <cellStyle name="VGDATA" xfId="7576" xr:uid="{00000000-0005-0000-0000-0000E14B0000}"/>
    <cellStyle name="VGHD" xfId="7577" xr:uid="{00000000-0005-0000-0000-0000E24B0000}"/>
    <cellStyle name="VGHead" xfId="2458" xr:uid="{00000000-0005-0000-0000-0000E34B0000}"/>
    <cellStyle name="VGHead 2" xfId="5475" xr:uid="{00000000-0005-0000-0000-0000E44B0000}"/>
    <cellStyle name="VGHead 3" xfId="5476" xr:uid="{00000000-0005-0000-0000-0000E54B0000}"/>
    <cellStyle name="VGHead 4" xfId="5477" xr:uid="{00000000-0005-0000-0000-0000E64B0000}"/>
    <cellStyle name="VGHead 5" xfId="5478" xr:uid="{00000000-0005-0000-0000-0000E74B0000}"/>
    <cellStyle name="Warning Text 2" xfId="5479" xr:uid="{00000000-0005-0000-0000-0000E84B0000}"/>
    <cellStyle name="Warning Text 2 2" xfId="7578" xr:uid="{00000000-0005-0000-0000-0000E94B0000}"/>
    <cellStyle name="Warning Text 3" xfId="5480" xr:uid="{00000000-0005-0000-0000-0000EA4B0000}"/>
    <cellStyle name="Warning Text 3 2" xfId="7579" xr:uid="{00000000-0005-0000-0000-0000EB4B0000}"/>
    <cellStyle name="Warning Text 4" xfId="7580" xr:uid="{00000000-0005-0000-0000-0000EC4B0000}"/>
    <cellStyle name="Warning Text 4 2" xfId="7581" xr:uid="{00000000-0005-0000-0000-0000ED4B0000}"/>
    <cellStyle name="Warning Text 5" xfId="7582" xr:uid="{00000000-0005-0000-0000-0000EE4B0000}"/>
    <cellStyle name="Yellow" xfId="5481" xr:uid="{00000000-0005-0000-0000-0000EF4B0000}"/>
    <cellStyle name="一般_#10019(4th Khaki)" xfId="2492" xr:uid="{00000000-0005-0000-0000-0000F04B0000}"/>
    <cellStyle name="中等" xfId="7583" xr:uid="{00000000-0005-0000-0000-0000F14B0000}"/>
    <cellStyle name="備註" xfId="7584" xr:uid="{00000000-0005-0000-0000-0000F24B0000}"/>
    <cellStyle name="備註 2" xfId="7585" xr:uid="{00000000-0005-0000-0000-0000F34B0000}"/>
    <cellStyle name="備註 2 2" xfId="19397" xr:uid="{00000000-0005-0000-0000-0000F44B0000}"/>
    <cellStyle name="備註 3" xfId="8163" xr:uid="{00000000-0005-0000-0000-0000F54B0000}"/>
    <cellStyle name="備註 3 2" xfId="19398" xr:uid="{00000000-0005-0000-0000-0000F64B0000}"/>
    <cellStyle name="備註 4" xfId="8164" xr:uid="{00000000-0005-0000-0000-0000F74B0000}"/>
    <cellStyle name="備註 4 2" xfId="19399" xr:uid="{00000000-0005-0000-0000-0000F84B0000}"/>
    <cellStyle name="備註 5" xfId="19400" xr:uid="{00000000-0005-0000-0000-0000F94B0000}"/>
    <cellStyle name="千分位 3" xfId="7586" xr:uid="{00000000-0005-0000-0000-0000FA4B0000}"/>
    <cellStyle name="千分位_Local Cash Flow - Aug 08 ( MNG)" xfId="7587" xr:uid="{00000000-0005-0000-0000-0000FB4B0000}"/>
    <cellStyle name="合計" xfId="7588" xr:uid="{00000000-0005-0000-0000-0000FC4B0000}"/>
    <cellStyle name="合計 2" xfId="7589" xr:uid="{00000000-0005-0000-0000-0000FD4B0000}"/>
    <cellStyle name="合計 2 2" xfId="19401" xr:uid="{00000000-0005-0000-0000-0000FE4B0000}"/>
    <cellStyle name="合計 3" xfId="8165" xr:uid="{00000000-0005-0000-0000-0000FF4B0000}"/>
    <cellStyle name="合計 3 2" xfId="19402" xr:uid="{00000000-0005-0000-0000-0000004C0000}"/>
    <cellStyle name="合計 4" xfId="8166" xr:uid="{00000000-0005-0000-0000-0000014C0000}"/>
    <cellStyle name="合計 4 2" xfId="19403" xr:uid="{00000000-0005-0000-0000-0000024C0000}"/>
    <cellStyle name="合計 5" xfId="19404" xr:uid="{00000000-0005-0000-0000-0000034C0000}"/>
    <cellStyle name="壞" xfId="7590" xr:uid="{00000000-0005-0000-0000-0000044C0000}"/>
    <cellStyle name="好" xfId="7591" xr:uid="{00000000-0005-0000-0000-0000054C0000}"/>
    <cellStyle name="常规_APR" xfId="7592" xr:uid="{00000000-0005-0000-0000-0000064C0000}"/>
    <cellStyle name="標準_~0025206" xfId="2459" xr:uid="{00000000-0005-0000-0000-0000074C0000}"/>
    <cellStyle name="標題" xfId="7593" xr:uid="{00000000-0005-0000-0000-0000084C0000}"/>
    <cellStyle name="標題 1" xfId="7594" xr:uid="{00000000-0005-0000-0000-0000094C0000}"/>
    <cellStyle name="標題 2" xfId="7595" xr:uid="{00000000-0005-0000-0000-00000A4C0000}"/>
    <cellStyle name="標題 3" xfId="7596" xr:uid="{00000000-0005-0000-0000-00000B4C0000}"/>
    <cellStyle name="標題 4" xfId="7597" xr:uid="{00000000-0005-0000-0000-00000C4C0000}"/>
    <cellStyle name="檢查儲存格" xfId="7598" xr:uid="{00000000-0005-0000-0000-00000D4C0000}"/>
    <cellStyle name="計算方式" xfId="7599" xr:uid="{00000000-0005-0000-0000-00000E4C0000}"/>
    <cellStyle name="計算方式 2" xfId="7600" xr:uid="{00000000-0005-0000-0000-00000F4C0000}"/>
    <cellStyle name="計算方式 2 2" xfId="19405" xr:uid="{00000000-0005-0000-0000-0000104C0000}"/>
    <cellStyle name="計算方式 3" xfId="8167" xr:uid="{00000000-0005-0000-0000-0000114C0000}"/>
    <cellStyle name="計算方式 3 2" xfId="19406" xr:uid="{00000000-0005-0000-0000-0000124C0000}"/>
    <cellStyle name="計算方式 4" xfId="8168" xr:uid="{00000000-0005-0000-0000-0000134C0000}"/>
    <cellStyle name="計算方式 4 2" xfId="19407" xr:uid="{00000000-0005-0000-0000-0000144C0000}"/>
    <cellStyle name="計算方式 5" xfId="19408" xr:uid="{00000000-0005-0000-0000-0000154C0000}"/>
    <cellStyle name="說明文字" xfId="7601" xr:uid="{00000000-0005-0000-0000-0000164C0000}"/>
    <cellStyle name="警告文字" xfId="7602" xr:uid="{00000000-0005-0000-0000-0000174C0000}"/>
    <cellStyle name="貨幣 2" xfId="7603" xr:uid="{00000000-0005-0000-0000-0000184C0000}"/>
    <cellStyle name="超連結" xfId="2493" xr:uid="{00000000-0005-0000-0000-0000194C0000}"/>
    <cellStyle name="輔色1" xfId="7604" xr:uid="{00000000-0005-0000-0000-00001A4C0000}"/>
    <cellStyle name="輔色2" xfId="7605" xr:uid="{00000000-0005-0000-0000-00001B4C0000}"/>
    <cellStyle name="輔色3" xfId="7606" xr:uid="{00000000-0005-0000-0000-00001C4C0000}"/>
    <cellStyle name="輔色4" xfId="7607" xr:uid="{00000000-0005-0000-0000-00001D4C0000}"/>
    <cellStyle name="輔色5" xfId="7608" xr:uid="{00000000-0005-0000-0000-00001E4C0000}"/>
    <cellStyle name="輔色6" xfId="7609" xr:uid="{00000000-0005-0000-0000-00001F4C0000}"/>
    <cellStyle name="輸入" xfId="7610" xr:uid="{00000000-0005-0000-0000-0000204C0000}"/>
    <cellStyle name="輸入 2" xfId="7611" xr:uid="{00000000-0005-0000-0000-0000214C0000}"/>
    <cellStyle name="輸入 2 2" xfId="19409" xr:uid="{00000000-0005-0000-0000-0000224C0000}"/>
    <cellStyle name="輸入 3" xfId="8169" xr:uid="{00000000-0005-0000-0000-0000234C0000}"/>
    <cellStyle name="輸入 3 2" xfId="19410" xr:uid="{00000000-0005-0000-0000-0000244C0000}"/>
    <cellStyle name="輸入 4" xfId="8170" xr:uid="{00000000-0005-0000-0000-0000254C0000}"/>
    <cellStyle name="輸入 4 2" xfId="19411" xr:uid="{00000000-0005-0000-0000-0000264C0000}"/>
    <cellStyle name="輸入 5" xfId="19412" xr:uid="{00000000-0005-0000-0000-0000274C0000}"/>
    <cellStyle name="輸出" xfId="7612" xr:uid="{00000000-0005-0000-0000-0000284C0000}"/>
    <cellStyle name="輸出 2" xfId="7613" xr:uid="{00000000-0005-0000-0000-0000294C0000}"/>
    <cellStyle name="輸出 2 2" xfId="19413" xr:uid="{00000000-0005-0000-0000-00002A4C0000}"/>
    <cellStyle name="輸出 3" xfId="8171" xr:uid="{00000000-0005-0000-0000-00002B4C0000}"/>
    <cellStyle name="輸出 3 2" xfId="19414" xr:uid="{00000000-0005-0000-0000-00002C4C0000}"/>
    <cellStyle name="輸出 4" xfId="8172" xr:uid="{00000000-0005-0000-0000-00002D4C0000}"/>
    <cellStyle name="輸出 4 2" xfId="19415" xr:uid="{00000000-0005-0000-0000-00002E4C0000}"/>
    <cellStyle name="輸出 5" xfId="19416" xr:uid="{00000000-0005-0000-0000-00002F4C0000}"/>
    <cellStyle name="連結的儲存格" xfId="7614" xr:uid="{00000000-0005-0000-0000-0000304C0000}"/>
  </cellStyles>
  <dxfs count="9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66FF"/>
      <color rgb="FF33CC33"/>
      <color rgb="FF0033CC"/>
      <color rgb="FFFFCCCC"/>
      <color rgb="FFDDD9C4"/>
      <color rgb="FF00CC99"/>
      <color rgb="FFFFFF99"/>
      <color rgb="FFFFFFFF"/>
      <color rgb="FFFFFFCC"/>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sharedStrings" Target="sharedString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theme" Target="theme/theme1.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kk_server1\ybd\&#37096;&#32626;&#21029;\&#21508;&#37096;&#32626;&#20849;&#26377;\&#26376;&#22577;&#33258;&#21205;&#35336;&#31639;&#12471;&#12473;&#12486;&#12512;\&#26376;&#22577;&#33258;&#21205;&#35336;&#31639;&#12471;&#12473;&#12486;&#12512;\&#12487;&#12540;&#12479;&#12505;&#12540;&#12473;\&#12501;&#12449;&#12473;&#12491;&#12531;&#12464;&#20107;&#26989;&#26412;&#37096;&#26376;&#22577;&#12487;&#12540;&#12479;&#12505;&#12540;&#12473;.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roduction%20master%20data"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alary%20data"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gcldc\mrch%20dept\Documents%20and%20Settings\okamo1\Desktop\Donna%20Spr%2011%20Boardwalk%20Templete_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rch%20dept/LEVIS/02.%20Production/03.%20DENIZEN/Pgcl-314/Carton%20Requirments/CCA3/Cipl-632%20Carton%20Booking%20for%20Printing%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rasanta/AppData/Local/Temp/notesF6E5C0/Payroll%20Reconciliation%20-%20PGCL%20May17%20(%20Final%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iplc0028\share\Chemical%20transaction\Chemical%20rcv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classic%20textiles%20limited\2012\PGCL%20-%202011%20FOR%20HODA%20VASI%20-fIN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personal/golam_mowla_epicbd_com/Documents/Month%20end%20accounts_2021/BDT%20Accounts/Final%20Draft/Tax%20Calculation/Monthly%20Accounts/CIPL%20FS%20Jun-2021.xlsb"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personal/afsarul_islam_epicbd_com/Documents/Afsar/Income%20Tax/Company%20IT%20Calculation/Return_FY%202020-21/CIPL_Retun%20&amp;%20Computation_FY%202019-20%20AY%202020-2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sites/Taxation2/Shared%20Documents/General/Income%20Tax/Provision%20Calculation/CIPL/CIPL%20FS%20May%2022.xlsb"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Afsar.Jahan\Desktop\safsdg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F事業本部 全世界販売総括表"/>
      <sheetName val="金額（ファスニング）"/>
      <sheetName val="金額(F)"/>
      <sheetName val="金額(T)"/>
      <sheetName val="金額(S)"/>
      <sheetName val="グラフ（金額）"/>
      <sheetName val="グラフ（金額）累計"/>
      <sheetName val="北中米グラフ（金額）"/>
      <sheetName val="南米グラフ（金額）"/>
      <sheetName val="EMEAグラフ（金額）"/>
      <sheetName val="東アジアグラフ（金額）"/>
      <sheetName val="ASAOグラフ（金額）"/>
      <sheetName val="変換用"/>
      <sheetName val="ピボットデータ"/>
      <sheetName val="円貨変換"/>
      <sheetName val="累計"/>
      <sheetName val="為替当年"/>
      <sheetName val="為替前年"/>
      <sheetName val="国一覧"/>
      <sheetName val="Local Capex"/>
      <sheetName val="STATUS"/>
      <sheetName val="DATA NAMES"/>
      <sheetName val="PANT"/>
      <sheetName val="Unit 1&amp;2"/>
      <sheetName val="F事業本部_全世界販売総括表"/>
      <sheetName val="Local_Capex"/>
      <sheetName val="DATA_NAMES"/>
      <sheetName val="Unit_1&amp;2"/>
      <sheetName val="Data"/>
      <sheetName val="Bgt Code"/>
      <sheetName val="Scale Summary  Cell"/>
      <sheetName val="grade"/>
      <sheetName val="Bgt Cost Unit -1"/>
      <sheetName val="SA Grade"/>
      <sheetName val="Sheet1"/>
      <sheetName val="F事業本部_全世界販売総括表2"/>
      <sheetName val="Local_Capex2"/>
      <sheetName val="DATA_NAMES2"/>
      <sheetName val="Unit_1&amp;22"/>
      <sheetName val="Bgt_Code1"/>
      <sheetName val="Scale_Summary__Cell1"/>
      <sheetName val="Bgt_Cost_Unit_-11"/>
      <sheetName val="SA_Grade1"/>
      <sheetName val="F事業本部_全世界販売総括表1"/>
      <sheetName val="Local_Capex1"/>
      <sheetName val="DATA_NAMES1"/>
      <sheetName val="Unit_1&amp;21"/>
      <sheetName val="Bgt_Code"/>
      <sheetName val="Scale_Summary__Cell"/>
      <sheetName val="Bgt_Cost_Unit_-1"/>
      <sheetName val="SA_Grade"/>
      <sheetName val="F事業本部_全世界販売総括表3"/>
      <sheetName val="Local_Capex3"/>
      <sheetName val="DATA_NAMES3"/>
      <sheetName val="Unit_1&amp;23"/>
      <sheetName val="Bgt_Code2"/>
      <sheetName val="Scale_Summary__Cell2"/>
      <sheetName val="Bgt_Cost_Unit_-12"/>
      <sheetName val="SA_Grade2"/>
      <sheetName val="F事業本部_全世界販売総括表4"/>
      <sheetName val="Local_Capex4"/>
      <sheetName val="DATA_NAMES4"/>
      <sheetName val="Unit_1&amp;24"/>
      <sheetName val="Bgt_Code3"/>
      <sheetName val="Scale_Summary__Cell3"/>
      <sheetName val="Bgt_Cost_Unit_-13"/>
      <sheetName val="SA_Grade3"/>
      <sheetName val="Analysis"/>
      <sheetName val="Sheet16"/>
      <sheetName val="DUY"/>
      <sheetName val="F事業本部_全世界販売総括表5"/>
      <sheetName val="Local_Capex5"/>
      <sheetName val="DATA_NAMES5"/>
      <sheetName val="Unit_1&amp;25"/>
      <sheetName val="Bgt_Code4"/>
      <sheetName val="Scale_Summary__Cell4"/>
      <sheetName val="Bgt_Cost_Unit_-14"/>
      <sheetName val="SA_Grade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sheetData sheetId="73"/>
      <sheetData sheetId="74"/>
      <sheetData sheetId="75"/>
      <sheetData sheetId="76"/>
      <sheetData sheetId="77"/>
      <sheetData sheetId="7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ion master data"/>
      <sheetName val="Line Booking Data"/>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data"/>
      <sheetName val="Production master data"/>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Cell History"/>
      <sheetName val="TRIGGER DATA"/>
      <sheetName val="xlAggregator"/>
      <sheetName val="xls100TemplateConfiguration"/>
      <sheetName val="_PivotDefinitions"/>
      <sheetName val="PivotSettings"/>
      <sheetName val="Sort"/>
      <sheetName val="Filters"/>
      <sheetName val="_BW_CACHE"/>
      <sheetName val="__BW_TABLE_PROPERTIES"/>
      <sheetName val="Fiscal Calendar"/>
      <sheetName val="RefreshConfig"/>
      <sheetName val="Production Lead Time"/>
      <sheetName val="Transit Lead Time"/>
      <sheetName val="Lookup Master"/>
      <sheetName val="Vendor List"/>
      <sheetName val="Affiliate Master"/>
      <sheetName val="Country"/>
      <sheetName val="Merge"/>
      <sheetName val="Rule_Definition"/>
      <sheetName val="sampleRowFormat"/>
      <sheetName val="WFC Target"/>
      <sheetName val="Trigger Net Position"/>
      <sheetName val="Trigger Plan"/>
      <sheetName val="DataReturned"/>
      <sheetName val="SelectData"/>
      <sheetName val="Locale"/>
      <sheetName val="ips group"/>
      <sheetName val="Format"/>
      <sheetName val="MetaData"/>
      <sheetName val="Location"/>
      <sheetName val="DropDowns"/>
      <sheetName val="Excp Casflow Data"/>
      <sheetName val="Bgt Data"/>
      <sheetName val="Validation"/>
      <sheetName val="Cell_History"/>
      <sheetName val="Cell_History1"/>
      <sheetName val="TRIGGER_DATA"/>
      <sheetName val="Fiscal_Calendar"/>
      <sheetName val="Production_Lead_Time"/>
      <sheetName val="Transit_Lead_Time"/>
      <sheetName val="Lookup_Master"/>
      <sheetName val="Vendor_List"/>
      <sheetName val="Affiliate_Master"/>
      <sheetName val="WFC_Target"/>
      <sheetName val="Trigger_Net_Position"/>
      <sheetName val="Trigger_Plan"/>
      <sheetName val="ips_group"/>
      <sheetName val="Excp_Casflow_Data"/>
      <sheetName val="Bgt_Data"/>
      <sheetName val="Reco checklist"/>
      <sheetName val="SQL stock report includ closed"/>
      <sheetName val="FG to ETD Reco"/>
      <sheetName val="CMWEP"/>
      <sheetName val="Top(gmt+wash)"/>
      <sheetName val="Check Points"/>
      <sheetName val="TB Oct'20"/>
      <sheetName val="GL "/>
      <sheetName val="COGS Entry"/>
      <sheetName val="COGS Summary"/>
      <sheetName val="Stock Summary YTD Jul'20"/>
      <sheetName val="Value addition"/>
      <sheetName val="Quantity Reco 20-21"/>
      <sheetName val="RM Checking"/>
      <sheetName val="Reconciliation"/>
      <sheetName val="Purchase YTD"/>
      <sheetName val="WIP &amp; FG"/>
      <sheetName val="FG GIT Oct'20"/>
      <sheetName val="PCSv2 WIP"/>
      <sheetName val="FGIMS-FG Stock Oct 20"/>
      <sheetName val="ExFactory &amp; ETD Reco"/>
      <sheetName val="CIMS File Status"/>
      <sheetName val="SQL stock report"/>
      <sheetName val="WIP rate "/>
      <sheetName val="Stock summary  Oct '20"/>
      <sheetName val="ExFactory YTD Oct'20"/>
      <sheetName val="GRN Listing YTD"/>
      <sheetName val="SAP YTD Jul 20"/>
      <sheetName val="Recon"/>
      <sheetName val="Loan Reco"/>
      <sheetName val="CIPL Subcon"/>
      <sheetName val="Cash flow Data"/>
      <sheetName val="ManPower-Jan to Dec"/>
      <sheetName val="Cell_History2"/>
      <sheetName val="TRIGGER_DATA1"/>
      <sheetName val="Fiscal_Calendar1"/>
      <sheetName val="Production_Lead_Time1"/>
      <sheetName val="Transit_Lead_Time1"/>
      <sheetName val="Lookup_Master1"/>
      <sheetName val="Vendor_List1"/>
      <sheetName val="Affiliate_Master1"/>
      <sheetName val="WFC_Target1"/>
      <sheetName val="Trigger_Net_Position1"/>
      <sheetName val="Trigger_Plan1"/>
      <sheetName val="ips_group1"/>
      <sheetName val="Excp_Casflow_Data1"/>
      <sheetName val="Bgt_Data1"/>
      <sheetName val="Reco_checklist"/>
      <sheetName val="SQL_stock_report_includ_closed"/>
      <sheetName val="FG_to_ETD_Reco"/>
      <sheetName val="Check_Points"/>
      <sheetName val="TB_Oct'20"/>
      <sheetName val="GL_"/>
      <sheetName val="COGS_Entry"/>
      <sheetName val="COGS_Summary"/>
      <sheetName val="Stock_Summary_YTD_Jul'20"/>
      <sheetName val="Value_addition"/>
      <sheetName val="Quantity_Reco_20-21"/>
      <sheetName val="RM_Checking"/>
      <sheetName val="Purchase_YTD"/>
      <sheetName val="WIP_&amp;_FG"/>
      <sheetName val="FG_GIT_Oct'20"/>
      <sheetName val="PCSv2_WIP"/>
      <sheetName val="FGIMS-FG_Stock_Oct_20"/>
      <sheetName val="ExFactory_&amp;_ETD_Reco"/>
      <sheetName val="CIMS_File_Status"/>
      <sheetName val="SQL_stock_report"/>
      <sheetName val="WIP_rate_"/>
      <sheetName val="Stock_summary__Oct_'20"/>
      <sheetName val="ExFactory_YTD_Oct'20"/>
      <sheetName val="GRN_Listing_YTD"/>
      <sheetName val="SAP_YTD_Jul_20"/>
      <sheetName val="Loan_Reco"/>
      <sheetName val="CIPL_Subcon"/>
      <sheetName val="Cash_flow_Data"/>
      <sheetName val="ManPower-Jan_to_Dec"/>
    </sheetNames>
    <sheetDataSet>
      <sheetData sheetId="0" refreshError="1"/>
      <sheetData sheetId="1" refreshError="1"/>
      <sheetData sheetId="2">
        <row r="13">
          <cell r="A13" t="str">
            <v>BWID</v>
          </cell>
          <cell r="B13" t="str">
            <v>Season</v>
          </cell>
          <cell r="C13" t="str">
            <v>C-Line</v>
          </cell>
          <cell r="D13" t="str">
            <v>Style Code</v>
          </cell>
          <cell r="E13" t="str">
            <v>Product Code</v>
          </cell>
          <cell r="F13" t="str">
            <v>Style Name</v>
          </cell>
          <cell r="G13" t="str">
            <v>FFC name</v>
          </cell>
          <cell r="H13" t="str">
            <v>Product Type</v>
          </cell>
          <cell r="I13" t="str">
            <v>Alias/PPK Code</v>
          </cell>
          <cell r="J13" t="str">
            <v>Record Type</v>
          </cell>
          <cell r="K13" t="str">
            <v>Affiliate</v>
          </cell>
          <cell r="L13" t="str">
            <v>DC Code/Plant</v>
          </cell>
          <cell r="M13" t="str">
            <v>Confirmed Planned Units</v>
          </cell>
          <cell r="N13" t="str">
            <v>New Planned Units</v>
          </cell>
          <cell r="O13" t="str">
            <v>Adj Req</v>
          </cell>
          <cell r="P13" t="str">
            <v>Confirmed New Planned Units</v>
          </cell>
          <cell r="Q13" t="str">
            <v>Confirmed New Units (override)</v>
          </cell>
          <cell r="R13" t="str">
            <v>MO Comments</v>
          </cell>
          <cell r="S13" t="str">
            <v>Capacity</v>
          </cell>
          <cell r="T13" t="str">
            <v>Vendor Legacy Code</v>
          </cell>
          <cell r="U13" t="str">
            <v>SAP ID</v>
          </cell>
          <cell r="V13" t="str">
            <v>Managing Office</v>
          </cell>
          <cell r="W13" t="str">
            <v>Sourcing Region</v>
          </cell>
          <cell r="X13" t="str">
            <v>Production Country</v>
          </cell>
          <cell r="Y13" t="str">
            <v>Vendor Name</v>
          </cell>
          <cell r="Z13" t="str">
            <v>Inco Terms</v>
          </cell>
          <cell r="AA13" t="str">
            <v>Transportation Mode</v>
          </cell>
          <cell r="AB13" t="str">
            <v>Price</v>
          </cell>
          <cell r="AC13" t="str">
            <v>PO Type</v>
          </cell>
          <cell r="AD13" t="str">
            <v>Capacity Resv. Date</v>
          </cell>
          <cell r="AE13" t="str">
            <v>Capacity Commit Date</v>
          </cell>
          <cell r="AF13" t="str">
            <v>Greige Date</v>
          </cell>
          <cell r="AG13" t="str">
            <v>Color Assort Date</v>
          </cell>
          <cell r="AH13" t="str">
            <v>PO Issue Date</v>
          </cell>
          <cell r="AI13" t="str">
            <v>Fabric Exit Mill Date</v>
          </cell>
          <cell r="AJ13" t="str">
            <v>Cut Date</v>
          </cell>
          <cell r="AK13" t="str">
            <v>Ex-Factory Date</v>
          </cell>
          <cell r="AL13" t="str">
            <v>On-Lot Date</v>
          </cell>
          <cell r="AM13" t="str">
            <v>Delivered Date</v>
          </cell>
          <cell r="AN13" t="str">
            <v>SP Comments</v>
          </cell>
          <cell r="AO13" t="str">
            <v>PO Issued</v>
          </cell>
          <cell r="AP13" t="str">
            <v>PO #</v>
          </cell>
          <cell r="AQ13" t="str">
            <v>ISD #</v>
          </cell>
          <cell r="AR13" t="str">
            <v>Mill Code</v>
          </cell>
          <cell r="AS13" t="str">
            <v>Mill</v>
          </cell>
          <cell r="AT13" t="str">
            <v>Fabric Country of Origin</v>
          </cell>
          <cell r="AU13" t="str">
            <v>Mill Style Number</v>
          </cell>
          <cell r="AV13" t="str">
            <v>Actual Width</v>
          </cell>
          <cell r="AW13" t="str">
            <v>Yards Per Unit(Usage)</v>
          </cell>
          <cell r="AX13" t="str">
            <v>Fabric Needs</v>
          </cell>
          <cell r="AY13" t="str">
            <v>Monday PO Issue Date</v>
          </cell>
          <cell r="AZ13" t="str">
            <v>PO Issue Week</v>
          </cell>
          <cell r="BA13" t="str">
            <v>Cut Week</v>
          </cell>
          <cell r="BB13" t="str">
            <v>Ex-Factory Week</v>
          </cell>
          <cell r="BC13" t="str">
            <v>On lot Week</v>
          </cell>
          <cell r="BD13" t="str">
            <v>Delivery Week</v>
          </cell>
          <cell r="BE13" t="str">
            <v>PO Issue Month</v>
          </cell>
          <cell r="BF13" t="str">
            <v>Cut Month</v>
          </cell>
          <cell r="BG13" t="str">
            <v>Ex-Factory Month</v>
          </cell>
          <cell r="BH13" t="str">
            <v>On-Lot Month</v>
          </cell>
          <cell r="BI13" t="str">
            <v>Delivered Month</v>
          </cell>
          <cell r="BJ13" t="str">
            <v>Vendor Alloc%</v>
          </cell>
          <cell r="BK13" t="str">
            <v>Forecast Ship Month</v>
          </cell>
          <cell r="BL13" t="str">
            <v>Vendor Alloc Monthly Fcst Units</v>
          </cell>
          <cell r="BM13" t="str">
            <v>Total Monthly Forecast Units</v>
          </cell>
          <cell r="BN13" t="str">
            <v>Brand</v>
          </cell>
          <cell r="BO13" t="str">
            <v>Product Category</v>
          </cell>
          <cell r="BP13" t="str">
            <v>Consumer Group Ext</v>
          </cell>
          <cell r="BQ13" t="str">
            <v>C/O Product</v>
          </cell>
          <cell r="BR13" t="str">
            <v>Product Segmentation</v>
          </cell>
          <cell r="BS13" t="str">
            <v>Supply Planner</v>
          </cell>
          <cell r="BT13" t="str">
            <v>IPS Group</v>
          </cell>
          <cell r="BU13" t="str">
            <v>FFC Code</v>
          </cell>
          <cell r="BV13" t="str">
            <v>Product Lifecycle</v>
          </cell>
          <cell r="BW13" t="str">
            <v>Purchasing Region</v>
          </cell>
          <cell r="BX13" t="str">
            <v>Developing HUB</v>
          </cell>
          <cell r="BY13" t="str">
            <v>Pivot Dates</v>
          </cell>
          <cell r="BZ13" t="str">
            <v>Global PO#</v>
          </cell>
          <cell r="CA13" t="str">
            <v>Planning Hub</v>
          </cell>
          <cell r="CB13" t="str">
            <v>Issued Units</v>
          </cell>
          <cell r="CC13" t="str">
            <v>CPP Upload Flag</v>
          </cell>
          <cell r="CD13" t="str">
            <v>Uncommit Units</v>
          </cell>
          <cell r="CE13" t="str">
            <v>Placeholder1</v>
          </cell>
          <cell r="CF13" t="str">
            <v>Vendor Index</v>
          </cell>
          <cell r="CG13" t="str">
            <v>Production Lead Time Index</v>
          </cell>
        </row>
        <row r="14">
          <cell r="A14">
            <v>1416191</v>
          </cell>
          <cell r="B14" t="str">
            <v>113</v>
          </cell>
          <cell r="C14" t="str">
            <v>101</v>
          </cell>
          <cell r="D14" t="str">
            <v>20103</v>
          </cell>
          <cell r="E14" t="str">
            <v>20103-0001</v>
          </cell>
          <cell r="F14" t="str">
            <v>VINTAGE SOLID TEE</v>
          </cell>
          <cell r="G14" t="str">
            <v>SOLID - WHITE</v>
          </cell>
          <cell r="H14" t="str">
            <v>PC</v>
          </cell>
          <cell r="J14" t="str">
            <v>SP-A</v>
          </cell>
          <cell r="K14" t="str">
            <v>LSC</v>
          </cell>
          <cell r="L14" t="str">
            <v>CA</v>
          </cell>
          <cell r="M14">
            <v>2492</v>
          </cell>
          <cell r="N14">
            <v>2492</v>
          </cell>
          <cell r="O14">
            <v>0</v>
          </cell>
          <cell r="P14">
            <v>2492</v>
          </cell>
          <cell r="T14" t="str">
            <v>699M</v>
          </cell>
          <cell r="U14">
            <v>4392</v>
          </cell>
          <cell r="V14" t="str">
            <v>INDIA</v>
          </cell>
          <cell r="W14" t="str">
            <v>SAS</v>
          </cell>
          <cell r="X14" t="str">
            <v>INDIA</v>
          </cell>
          <cell r="Y14" t="str">
            <v>INTERNATIONAL CLOTHING CO V</v>
          </cell>
          <cell r="Z14" t="str">
            <v>DDU</v>
          </cell>
          <cell r="AD14">
            <v>40505</v>
          </cell>
          <cell r="AE14">
            <v>40505</v>
          </cell>
          <cell r="AF14">
            <v>40505</v>
          </cell>
          <cell r="AG14">
            <v>40505</v>
          </cell>
          <cell r="AH14">
            <v>40512</v>
          </cell>
          <cell r="AI14">
            <v>40579</v>
          </cell>
          <cell r="AJ14">
            <v>40589</v>
          </cell>
          <cell r="AK14">
            <v>40652</v>
          </cell>
          <cell r="AL14">
            <v>40693</v>
          </cell>
          <cell r="AM14">
            <v>40696</v>
          </cell>
          <cell r="AN14" t="str">
            <v>Per 11/17 P-Req</v>
          </cell>
          <cell r="AO14" t="str">
            <v>y</v>
          </cell>
          <cell r="AP14" t="str">
            <v>82145</v>
          </cell>
          <cell r="AQ14" t="str">
            <v>Y</v>
          </cell>
          <cell r="AR14" t="str">
            <v>000S</v>
          </cell>
          <cell r="AS14">
            <v>0</v>
          </cell>
          <cell r="AT14" t="str">
            <v>CHINA</v>
          </cell>
          <cell r="AU14" t="str">
            <v>GECBD17</v>
          </cell>
          <cell r="AW14">
            <v>1.7</v>
          </cell>
          <cell r="AX14">
            <v>4236.3999999999996</v>
          </cell>
          <cell r="AY14">
            <v>40511</v>
          </cell>
          <cell r="AZ14">
            <v>40517</v>
          </cell>
          <cell r="BA14">
            <v>40594</v>
          </cell>
          <cell r="BB14">
            <v>40657</v>
          </cell>
          <cell r="BC14">
            <v>40699</v>
          </cell>
          <cell r="BD14">
            <v>40699</v>
          </cell>
          <cell r="BE14">
            <v>40513</v>
          </cell>
          <cell r="BF14">
            <v>40575</v>
          </cell>
          <cell r="BG14">
            <v>40634</v>
          </cell>
          <cell r="BH14">
            <v>40695</v>
          </cell>
          <cell r="BI14">
            <v>40695</v>
          </cell>
          <cell r="BL14">
            <v>0</v>
          </cell>
          <cell r="BN14" t="str">
            <v>DOCKERS</v>
          </cell>
          <cell r="BO14" t="str">
            <v>Tops</v>
          </cell>
          <cell r="BP14" t="str">
            <v>Mens</v>
          </cell>
          <cell r="BQ14" t="str">
            <v>Y</v>
          </cell>
          <cell r="BR14" t="str">
            <v>DM Tops T-Shirts</v>
          </cell>
          <cell r="BS14" t="str">
            <v>OKAMOTO D</v>
          </cell>
          <cell r="BT14" t="str">
            <v>DM T-Shirt</v>
          </cell>
          <cell r="BU14" t="str">
            <v>H1828</v>
          </cell>
          <cell r="BV14" t="str">
            <v>Seasonal</v>
          </cell>
          <cell r="BW14" t="str">
            <v>LSA</v>
          </cell>
          <cell r="BY14" t="str">
            <v>4065240589405794051240505405054050540505</v>
          </cell>
          <cell r="BZ14" t="str">
            <v>S-20103-0001-4392-40652</v>
          </cell>
          <cell r="CA14" t="str">
            <v>SFO</v>
          </cell>
          <cell r="CD14">
            <v>0</v>
          </cell>
          <cell r="CF14">
            <v>1768</v>
          </cell>
          <cell r="CG14">
            <v>0</v>
          </cell>
        </row>
        <row r="15">
          <cell r="A15">
            <v>1416192</v>
          </cell>
          <cell r="B15" t="str">
            <v>113</v>
          </cell>
          <cell r="C15" t="str">
            <v>101</v>
          </cell>
          <cell r="D15" t="str">
            <v>20103</v>
          </cell>
          <cell r="E15" t="str">
            <v>20103-0001</v>
          </cell>
          <cell r="F15" t="str">
            <v>VINTAGE SOLID TEE</v>
          </cell>
          <cell r="G15" t="str">
            <v>SOLID - WHITE</v>
          </cell>
          <cell r="H15" t="str">
            <v>PC</v>
          </cell>
          <cell r="J15" t="str">
            <v>SP-A</v>
          </cell>
          <cell r="K15" t="str">
            <v>LSUS</v>
          </cell>
          <cell r="L15">
            <v>2006</v>
          </cell>
          <cell r="M15">
            <v>693</v>
          </cell>
          <cell r="N15">
            <v>693</v>
          </cell>
          <cell r="O15">
            <v>0</v>
          </cell>
          <cell r="P15">
            <v>693</v>
          </cell>
          <cell r="T15" t="str">
            <v>699M</v>
          </cell>
          <cell r="U15">
            <v>4392</v>
          </cell>
          <cell r="V15" t="str">
            <v>INDIA</v>
          </cell>
          <cell r="W15" t="str">
            <v>SAS</v>
          </cell>
          <cell r="X15" t="str">
            <v>INDIA</v>
          </cell>
          <cell r="Y15" t="str">
            <v>INTERNATIONAL CLOTHING CO V</v>
          </cell>
          <cell r="Z15" t="str">
            <v>DDU</v>
          </cell>
          <cell r="AD15">
            <v>40505</v>
          </cell>
          <cell r="AE15">
            <v>40505</v>
          </cell>
          <cell r="AF15">
            <v>40505</v>
          </cell>
          <cell r="AG15">
            <v>40505</v>
          </cell>
          <cell r="AH15">
            <v>40512</v>
          </cell>
          <cell r="AI15">
            <v>40579</v>
          </cell>
          <cell r="AJ15">
            <v>40589</v>
          </cell>
          <cell r="AK15">
            <v>40652</v>
          </cell>
          <cell r="AL15">
            <v>40690</v>
          </cell>
          <cell r="AM15">
            <v>40693</v>
          </cell>
          <cell r="AN15" t="str">
            <v>Per 11/17 P-Req (online=69 uts &amp; outlet=624)</v>
          </cell>
          <cell r="AO15" t="str">
            <v>y</v>
          </cell>
          <cell r="AP15" t="str">
            <v>410012991</v>
          </cell>
          <cell r="AQ15" t="str">
            <v>Y</v>
          </cell>
          <cell r="AR15" t="str">
            <v>000S</v>
          </cell>
          <cell r="AS15">
            <v>0</v>
          </cell>
          <cell r="AT15" t="str">
            <v>CHINA</v>
          </cell>
          <cell r="AU15" t="str">
            <v>GECBD17</v>
          </cell>
          <cell r="AW15">
            <v>1.7</v>
          </cell>
          <cell r="AX15">
            <v>1178.0999999999999</v>
          </cell>
          <cell r="AY15">
            <v>40511</v>
          </cell>
          <cell r="AZ15">
            <v>40517</v>
          </cell>
          <cell r="BA15">
            <v>40594</v>
          </cell>
          <cell r="BB15">
            <v>40657</v>
          </cell>
          <cell r="BC15">
            <v>40692</v>
          </cell>
          <cell r="BD15">
            <v>40699</v>
          </cell>
          <cell r="BE15">
            <v>40513</v>
          </cell>
          <cell r="BF15">
            <v>40575</v>
          </cell>
          <cell r="BG15">
            <v>40634</v>
          </cell>
          <cell r="BH15">
            <v>40664</v>
          </cell>
          <cell r="BI15">
            <v>40695</v>
          </cell>
          <cell r="BL15">
            <v>0</v>
          </cell>
          <cell r="BN15" t="str">
            <v>DOCKERS</v>
          </cell>
          <cell r="BO15" t="str">
            <v>Tops</v>
          </cell>
          <cell r="BP15" t="str">
            <v>Mens</v>
          </cell>
          <cell r="BQ15" t="str">
            <v>Y</v>
          </cell>
          <cell r="BR15" t="str">
            <v>DM Tops T-Shirts</v>
          </cell>
          <cell r="BS15" t="str">
            <v>OKAMOTO D</v>
          </cell>
          <cell r="BT15" t="str">
            <v>DM T-Shirt</v>
          </cell>
          <cell r="BU15" t="str">
            <v>H1828</v>
          </cell>
          <cell r="BV15" t="str">
            <v>Seasonal</v>
          </cell>
          <cell r="BW15" t="str">
            <v>LSA</v>
          </cell>
          <cell r="BY15" t="str">
            <v>4065240589405794051240505405054050540505</v>
          </cell>
          <cell r="BZ15" t="str">
            <v>S-20103-0001-4392-40652</v>
          </cell>
          <cell r="CA15" t="str">
            <v>SFO</v>
          </cell>
          <cell r="CD15">
            <v>0</v>
          </cell>
          <cell r="CF15">
            <v>1768</v>
          </cell>
          <cell r="CG15">
            <v>0</v>
          </cell>
        </row>
        <row r="16">
          <cell r="A16">
            <v>1416193</v>
          </cell>
          <cell r="B16" t="str">
            <v>113</v>
          </cell>
          <cell r="C16" t="str">
            <v>101</v>
          </cell>
          <cell r="D16" t="str">
            <v>20103</v>
          </cell>
          <cell r="E16" t="str">
            <v>20103-0002</v>
          </cell>
          <cell r="F16" t="str">
            <v>VINTAGE SOLID TEE</v>
          </cell>
          <cell r="G16" t="str">
            <v>SOLID - BLACK</v>
          </cell>
          <cell r="H16" t="str">
            <v>PC</v>
          </cell>
          <cell r="J16" t="str">
            <v>SP-A</v>
          </cell>
          <cell r="K16" t="str">
            <v>LSC</v>
          </cell>
          <cell r="L16" t="str">
            <v>CA</v>
          </cell>
          <cell r="M16">
            <v>2492</v>
          </cell>
          <cell r="N16">
            <v>2492</v>
          </cell>
          <cell r="O16">
            <v>0</v>
          </cell>
          <cell r="P16">
            <v>2492</v>
          </cell>
          <cell r="T16" t="str">
            <v>699M</v>
          </cell>
          <cell r="U16">
            <v>4392</v>
          </cell>
          <cell r="V16" t="str">
            <v>INDIA</v>
          </cell>
          <cell r="W16" t="str">
            <v>SAS</v>
          </cell>
          <cell r="X16" t="str">
            <v>INDIA</v>
          </cell>
          <cell r="Y16" t="str">
            <v>INTERNATIONAL CLOTHING CO V</v>
          </cell>
          <cell r="Z16" t="str">
            <v>DDU</v>
          </cell>
          <cell r="AD16">
            <v>40505</v>
          </cell>
          <cell r="AE16">
            <v>40505</v>
          </cell>
          <cell r="AF16">
            <v>40505</v>
          </cell>
          <cell r="AG16">
            <v>40505</v>
          </cell>
          <cell r="AH16">
            <v>40512</v>
          </cell>
          <cell r="AI16">
            <v>40579</v>
          </cell>
          <cell r="AJ16">
            <v>40589</v>
          </cell>
          <cell r="AK16">
            <v>40652</v>
          </cell>
          <cell r="AL16">
            <v>40693</v>
          </cell>
          <cell r="AM16">
            <v>40696</v>
          </cell>
          <cell r="AN16" t="str">
            <v>Per 11/17 P-Req</v>
          </cell>
          <cell r="AO16" t="str">
            <v>y</v>
          </cell>
          <cell r="AP16" t="str">
            <v>82105</v>
          </cell>
          <cell r="AQ16" t="str">
            <v>Y</v>
          </cell>
          <cell r="AR16" t="str">
            <v>000S</v>
          </cell>
          <cell r="AS16">
            <v>0</v>
          </cell>
          <cell r="AT16" t="str">
            <v>CHINA</v>
          </cell>
          <cell r="AU16" t="str">
            <v>GECBD17</v>
          </cell>
          <cell r="AW16">
            <v>1.7</v>
          </cell>
          <cell r="AX16">
            <v>4236.3999999999996</v>
          </cell>
          <cell r="AY16">
            <v>40511</v>
          </cell>
          <cell r="AZ16">
            <v>40517</v>
          </cell>
          <cell r="BA16">
            <v>40594</v>
          </cell>
          <cell r="BB16">
            <v>40657</v>
          </cell>
          <cell r="BC16">
            <v>40699</v>
          </cell>
          <cell r="BD16">
            <v>40699</v>
          </cell>
          <cell r="BE16">
            <v>40513</v>
          </cell>
          <cell r="BF16">
            <v>40575</v>
          </cell>
          <cell r="BG16">
            <v>40634</v>
          </cell>
          <cell r="BH16">
            <v>40695</v>
          </cell>
          <cell r="BI16">
            <v>40695</v>
          </cell>
          <cell r="BL16">
            <v>0</v>
          </cell>
          <cell r="BN16" t="str">
            <v>DOCKERS</v>
          </cell>
          <cell r="BO16" t="str">
            <v>Tops</v>
          </cell>
          <cell r="BP16" t="str">
            <v>Mens</v>
          </cell>
          <cell r="BQ16" t="str">
            <v>Y</v>
          </cell>
          <cell r="BR16" t="str">
            <v>DM Tops T-Shirts</v>
          </cell>
          <cell r="BS16" t="str">
            <v>OKAMOTO D</v>
          </cell>
          <cell r="BT16" t="str">
            <v>DM T-Shirt</v>
          </cell>
          <cell r="BU16" t="str">
            <v>H1829</v>
          </cell>
          <cell r="BV16" t="str">
            <v>Seasonal</v>
          </cell>
          <cell r="BW16" t="str">
            <v>LSA</v>
          </cell>
          <cell r="BY16" t="str">
            <v>4065240589405794051240505405054050540505</v>
          </cell>
          <cell r="BZ16" t="str">
            <v>S-20103-0002-4392-40652</v>
          </cell>
          <cell r="CA16" t="str">
            <v>SFO</v>
          </cell>
          <cell r="CD16">
            <v>0</v>
          </cell>
          <cell r="CF16">
            <v>1768</v>
          </cell>
          <cell r="CG16">
            <v>0</v>
          </cell>
        </row>
        <row r="17">
          <cell r="A17">
            <v>1416194</v>
          </cell>
          <cell r="B17" t="str">
            <v>113</v>
          </cell>
          <cell r="C17" t="str">
            <v>101</v>
          </cell>
          <cell r="D17" t="str">
            <v>20103</v>
          </cell>
          <cell r="E17" t="str">
            <v>20103-0002</v>
          </cell>
          <cell r="F17" t="str">
            <v>VINTAGE SOLID TEE</v>
          </cell>
          <cell r="G17" t="str">
            <v>SOLID - BLACK</v>
          </cell>
          <cell r="H17" t="str">
            <v>PC</v>
          </cell>
          <cell r="J17" t="str">
            <v>SP-A</v>
          </cell>
          <cell r="K17" t="str">
            <v>LSUS</v>
          </cell>
          <cell r="L17">
            <v>2006</v>
          </cell>
          <cell r="M17">
            <v>738</v>
          </cell>
          <cell r="N17">
            <v>738</v>
          </cell>
          <cell r="O17">
            <v>0</v>
          </cell>
          <cell r="P17">
            <v>738</v>
          </cell>
          <cell r="T17" t="str">
            <v>699M</v>
          </cell>
          <cell r="U17">
            <v>4392</v>
          </cell>
          <cell r="V17" t="str">
            <v>INDIA</v>
          </cell>
          <cell r="W17" t="str">
            <v>SAS</v>
          </cell>
          <cell r="X17" t="str">
            <v>INDIA</v>
          </cell>
          <cell r="Y17" t="str">
            <v>INTERNATIONAL CLOTHING CO V</v>
          </cell>
          <cell r="Z17" t="str">
            <v>DDU</v>
          </cell>
          <cell r="AD17">
            <v>40505</v>
          </cell>
          <cell r="AE17">
            <v>40505</v>
          </cell>
          <cell r="AF17">
            <v>40505</v>
          </cell>
          <cell r="AG17">
            <v>40505</v>
          </cell>
          <cell r="AH17">
            <v>40512</v>
          </cell>
          <cell r="AI17">
            <v>40579</v>
          </cell>
          <cell r="AJ17">
            <v>40589</v>
          </cell>
          <cell r="AK17">
            <v>40652</v>
          </cell>
          <cell r="AL17">
            <v>40690</v>
          </cell>
          <cell r="AM17">
            <v>40693</v>
          </cell>
          <cell r="AN17" t="str">
            <v>Per 11/17 P-Req (online=114 uts &amp; outlet=624)</v>
          </cell>
          <cell r="AO17" t="str">
            <v>y</v>
          </cell>
          <cell r="AP17" t="str">
            <v>410012998</v>
          </cell>
          <cell r="AQ17" t="str">
            <v>Y</v>
          </cell>
          <cell r="AR17" t="str">
            <v>000S</v>
          </cell>
          <cell r="AS17">
            <v>0</v>
          </cell>
          <cell r="AT17" t="str">
            <v>CHINA</v>
          </cell>
          <cell r="AU17" t="str">
            <v>GECBD17</v>
          </cell>
          <cell r="AW17">
            <v>1.7</v>
          </cell>
          <cell r="AX17">
            <v>1254.5999999999999</v>
          </cell>
          <cell r="AY17">
            <v>40511</v>
          </cell>
          <cell r="AZ17">
            <v>40517</v>
          </cell>
          <cell r="BA17">
            <v>40594</v>
          </cell>
          <cell r="BB17">
            <v>40657</v>
          </cell>
          <cell r="BC17">
            <v>40692</v>
          </cell>
          <cell r="BD17">
            <v>40699</v>
          </cell>
          <cell r="BE17">
            <v>40513</v>
          </cell>
          <cell r="BF17">
            <v>40575</v>
          </cell>
          <cell r="BG17">
            <v>40634</v>
          </cell>
          <cell r="BH17">
            <v>40664</v>
          </cell>
          <cell r="BI17">
            <v>40695</v>
          </cell>
          <cell r="BL17">
            <v>0</v>
          </cell>
          <cell r="BN17" t="str">
            <v>DOCKERS</v>
          </cell>
          <cell r="BO17" t="str">
            <v>Tops</v>
          </cell>
          <cell r="BP17" t="str">
            <v>Mens</v>
          </cell>
          <cell r="BQ17" t="str">
            <v>Y</v>
          </cell>
          <cell r="BR17" t="str">
            <v>DM Tops T-Shirts</v>
          </cell>
          <cell r="BS17" t="str">
            <v>OKAMOTO D</v>
          </cell>
          <cell r="BT17" t="str">
            <v>DM T-Shirt</v>
          </cell>
          <cell r="BU17" t="str">
            <v>H1829</v>
          </cell>
          <cell r="BV17" t="str">
            <v>Seasonal</v>
          </cell>
          <cell r="BW17" t="str">
            <v>LSA</v>
          </cell>
          <cell r="BY17" t="str">
            <v>4065240589405794051240505405054050540505</v>
          </cell>
          <cell r="BZ17" t="str">
            <v>S-20103-0002-4392-40652</v>
          </cell>
          <cell r="CA17" t="str">
            <v>SFO</v>
          </cell>
          <cell r="CD17">
            <v>0</v>
          </cell>
          <cell r="CF17">
            <v>1768</v>
          </cell>
          <cell r="CG17">
            <v>0</v>
          </cell>
        </row>
        <row r="18">
          <cell r="A18">
            <v>1416195</v>
          </cell>
          <cell r="B18" t="str">
            <v>113</v>
          </cell>
          <cell r="C18" t="str">
            <v>101</v>
          </cell>
          <cell r="D18" t="str">
            <v>20103</v>
          </cell>
          <cell r="E18" t="str">
            <v>20103-0003</v>
          </cell>
          <cell r="F18" t="str">
            <v>VINTAGE SOLID TEE</v>
          </cell>
          <cell r="G18" t="str">
            <v>SOLID - NAVY</v>
          </cell>
          <cell r="H18" t="str">
            <v>PC</v>
          </cell>
          <cell r="J18" t="str">
            <v>SP-A</v>
          </cell>
          <cell r="K18" t="str">
            <v>LSC</v>
          </cell>
          <cell r="L18" t="str">
            <v>CA</v>
          </cell>
          <cell r="M18">
            <v>2492</v>
          </cell>
          <cell r="N18">
            <v>2492</v>
          </cell>
          <cell r="O18">
            <v>0</v>
          </cell>
          <cell r="P18">
            <v>2492</v>
          </cell>
          <cell r="T18" t="str">
            <v>699M</v>
          </cell>
          <cell r="U18">
            <v>4392</v>
          </cell>
          <cell r="V18" t="str">
            <v>INDIA</v>
          </cell>
          <cell r="W18" t="str">
            <v>SAS</v>
          </cell>
          <cell r="X18" t="str">
            <v>INDIA</v>
          </cell>
          <cell r="Y18" t="str">
            <v>INTERNATIONAL CLOTHING CO V</v>
          </cell>
          <cell r="Z18" t="str">
            <v>DDU</v>
          </cell>
          <cell r="AD18">
            <v>40505</v>
          </cell>
          <cell r="AE18">
            <v>40505</v>
          </cell>
          <cell r="AF18">
            <v>40505</v>
          </cell>
          <cell r="AG18">
            <v>40505</v>
          </cell>
          <cell r="AH18">
            <v>40512</v>
          </cell>
          <cell r="AI18">
            <v>40579</v>
          </cell>
          <cell r="AJ18">
            <v>40589</v>
          </cell>
          <cell r="AK18">
            <v>40652</v>
          </cell>
          <cell r="AL18">
            <v>40693</v>
          </cell>
          <cell r="AM18">
            <v>40696</v>
          </cell>
          <cell r="AN18" t="str">
            <v>Per 11/17 P-Req</v>
          </cell>
          <cell r="AO18" t="str">
            <v>y</v>
          </cell>
          <cell r="AP18" t="str">
            <v>82104</v>
          </cell>
          <cell r="AQ18" t="str">
            <v>Y</v>
          </cell>
          <cell r="AR18" t="str">
            <v>000S</v>
          </cell>
          <cell r="AS18">
            <v>0</v>
          </cell>
          <cell r="AT18" t="str">
            <v>CHINA</v>
          </cell>
          <cell r="AU18" t="str">
            <v>GECBD17</v>
          </cell>
          <cell r="AW18">
            <v>1.7</v>
          </cell>
          <cell r="AX18">
            <v>4236.3999999999996</v>
          </cell>
          <cell r="AY18">
            <v>40511</v>
          </cell>
          <cell r="AZ18">
            <v>40517</v>
          </cell>
          <cell r="BA18">
            <v>40594</v>
          </cell>
          <cell r="BB18">
            <v>40657</v>
          </cell>
          <cell r="BC18">
            <v>40699</v>
          </cell>
          <cell r="BD18">
            <v>40699</v>
          </cell>
          <cell r="BE18">
            <v>40513</v>
          </cell>
          <cell r="BF18">
            <v>40575</v>
          </cell>
          <cell r="BG18">
            <v>40634</v>
          </cell>
          <cell r="BH18">
            <v>40695</v>
          </cell>
          <cell r="BI18">
            <v>40695</v>
          </cell>
          <cell r="BL18">
            <v>0</v>
          </cell>
          <cell r="BN18" t="str">
            <v>DOCKERS</v>
          </cell>
          <cell r="BO18" t="str">
            <v>Tops</v>
          </cell>
          <cell r="BP18" t="str">
            <v>Mens</v>
          </cell>
          <cell r="BQ18" t="str">
            <v>Y</v>
          </cell>
          <cell r="BR18" t="str">
            <v>DM Tops T-Shirts</v>
          </cell>
          <cell r="BS18" t="str">
            <v>OKAMOTO D</v>
          </cell>
          <cell r="BT18" t="str">
            <v>DM T-Shirt</v>
          </cell>
          <cell r="BU18" t="str">
            <v>H1830</v>
          </cell>
          <cell r="BV18" t="str">
            <v>Seasonal</v>
          </cell>
          <cell r="BW18" t="str">
            <v>LSA</v>
          </cell>
          <cell r="BY18" t="str">
            <v>4065240589405794051240505405054050540505</v>
          </cell>
          <cell r="BZ18" t="str">
            <v>S-20103-0003-4392-40652</v>
          </cell>
          <cell r="CA18" t="str">
            <v>SFO</v>
          </cell>
          <cell r="CD18">
            <v>0</v>
          </cell>
          <cell r="CF18">
            <v>1768</v>
          </cell>
          <cell r="CG18">
            <v>0</v>
          </cell>
        </row>
        <row r="19">
          <cell r="A19">
            <v>1416196</v>
          </cell>
          <cell r="B19" t="str">
            <v>113</v>
          </cell>
          <cell r="C19" t="str">
            <v>101</v>
          </cell>
          <cell r="D19" t="str">
            <v>20103</v>
          </cell>
          <cell r="E19" t="str">
            <v>20103-0003</v>
          </cell>
          <cell r="F19" t="str">
            <v>VINTAGE SOLID TEE</v>
          </cell>
          <cell r="G19" t="str">
            <v>SOLID - NAVY</v>
          </cell>
          <cell r="H19" t="str">
            <v>PC</v>
          </cell>
          <cell r="J19" t="str">
            <v>SP-A</v>
          </cell>
          <cell r="K19" t="str">
            <v>LSUS</v>
          </cell>
          <cell r="L19">
            <v>2006</v>
          </cell>
          <cell r="M19">
            <v>670</v>
          </cell>
          <cell r="N19">
            <v>670</v>
          </cell>
          <cell r="O19">
            <v>0</v>
          </cell>
          <cell r="P19">
            <v>670</v>
          </cell>
          <cell r="T19" t="str">
            <v>699M</v>
          </cell>
          <cell r="U19">
            <v>4392</v>
          </cell>
          <cell r="V19" t="str">
            <v>INDIA</v>
          </cell>
          <cell r="W19" t="str">
            <v>SAS</v>
          </cell>
          <cell r="X19" t="str">
            <v>INDIA</v>
          </cell>
          <cell r="Y19" t="str">
            <v>INTERNATIONAL CLOTHING CO V</v>
          </cell>
          <cell r="Z19" t="str">
            <v>DDU</v>
          </cell>
          <cell r="AD19">
            <v>40505</v>
          </cell>
          <cell r="AE19">
            <v>40505</v>
          </cell>
          <cell r="AF19">
            <v>40505</v>
          </cell>
          <cell r="AG19">
            <v>40505</v>
          </cell>
          <cell r="AH19">
            <v>40512</v>
          </cell>
          <cell r="AI19">
            <v>40579</v>
          </cell>
          <cell r="AJ19">
            <v>40589</v>
          </cell>
          <cell r="AK19">
            <v>40652</v>
          </cell>
          <cell r="AL19">
            <v>40690</v>
          </cell>
          <cell r="AM19">
            <v>40693</v>
          </cell>
          <cell r="AN19" t="str">
            <v>Per 11/17 P-Req (online=46 uts &amp; outlet=624)</v>
          </cell>
          <cell r="AO19" t="str">
            <v>y</v>
          </cell>
          <cell r="AP19" t="str">
            <v>410012999</v>
          </cell>
          <cell r="AQ19" t="str">
            <v>Y</v>
          </cell>
          <cell r="AR19" t="str">
            <v>000S</v>
          </cell>
          <cell r="AS19">
            <v>0</v>
          </cell>
          <cell r="AT19" t="str">
            <v>CHINA</v>
          </cell>
          <cell r="AU19" t="str">
            <v>GECBD17</v>
          </cell>
          <cell r="AW19">
            <v>1.7</v>
          </cell>
          <cell r="AX19">
            <v>1139</v>
          </cell>
          <cell r="AY19">
            <v>40511</v>
          </cell>
          <cell r="AZ19">
            <v>40517</v>
          </cell>
          <cell r="BA19">
            <v>40594</v>
          </cell>
          <cell r="BB19">
            <v>40657</v>
          </cell>
          <cell r="BC19">
            <v>40692</v>
          </cell>
          <cell r="BD19">
            <v>40699</v>
          </cell>
          <cell r="BE19">
            <v>40513</v>
          </cell>
          <cell r="BF19">
            <v>40575</v>
          </cell>
          <cell r="BG19">
            <v>40634</v>
          </cell>
          <cell r="BH19">
            <v>40664</v>
          </cell>
          <cell r="BI19">
            <v>40695</v>
          </cell>
          <cell r="BL19">
            <v>0</v>
          </cell>
          <cell r="BN19" t="str">
            <v>DOCKERS</v>
          </cell>
          <cell r="BO19" t="str">
            <v>Tops</v>
          </cell>
          <cell r="BP19" t="str">
            <v>Mens</v>
          </cell>
          <cell r="BQ19" t="str">
            <v>Y</v>
          </cell>
          <cell r="BR19" t="str">
            <v>DM Tops T-Shirts</v>
          </cell>
          <cell r="BS19" t="str">
            <v>OKAMOTO D</v>
          </cell>
          <cell r="BT19" t="str">
            <v>DM T-Shirt</v>
          </cell>
          <cell r="BU19" t="str">
            <v>H1830</v>
          </cell>
          <cell r="BV19" t="str">
            <v>Seasonal</v>
          </cell>
          <cell r="BW19" t="str">
            <v>LSA</v>
          </cell>
          <cell r="BY19" t="str">
            <v>4065240589405794051240505405054050540505</v>
          </cell>
          <cell r="BZ19" t="str">
            <v>S-20103-0003-4392-40652</v>
          </cell>
          <cell r="CA19" t="str">
            <v>SFO</v>
          </cell>
          <cell r="CD19">
            <v>0</v>
          </cell>
          <cell r="CF19">
            <v>1768</v>
          </cell>
          <cell r="CG19">
            <v>0</v>
          </cell>
        </row>
        <row r="20">
          <cell r="A20">
            <v>1416197</v>
          </cell>
          <cell r="B20" t="str">
            <v>113</v>
          </cell>
          <cell r="C20" t="str">
            <v>101</v>
          </cell>
          <cell r="D20" t="str">
            <v>20103</v>
          </cell>
          <cell r="E20" t="str">
            <v>20103-0004</v>
          </cell>
          <cell r="F20" t="str">
            <v>VINTAGE SOLID TEE</v>
          </cell>
          <cell r="G20" t="str">
            <v>SOLID - SPRING GREY HEATHER</v>
          </cell>
          <cell r="H20" t="str">
            <v>PC</v>
          </cell>
          <cell r="J20" t="str">
            <v>SP-A</v>
          </cell>
          <cell r="K20" t="str">
            <v>LSC</v>
          </cell>
          <cell r="L20" t="str">
            <v>CA</v>
          </cell>
          <cell r="M20">
            <v>2492</v>
          </cell>
          <cell r="N20">
            <v>2492</v>
          </cell>
          <cell r="O20">
            <v>0</v>
          </cell>
          <cell r="P20">
            <v>2492</v>
          </cell>
          <cell r="T20" t="str">
            <v>699M</v>
          </cell>
          <cell r="U20">
            <v>4392</v>
          </cell>
          <cell r="V20" t="str">
            <v>INDIA</v>
          </cell>
          <cell r="W20" t="str">
            <v>SAS</v>
          </cell>
          <cell r="X20" t="str">
            <v>INDIA</v>
          </cell>
          <cell r="Y20" t="str">
            <v>INTERNATIONAL CLOTHING CO V</v>
          </cell>
          <cell r="Z20" t="str">
            <v>DDU</v>
          </cell>
          <cell r="AD20">
            <v>40505</v>
          </cell>
          <cell r="AE20">
            <v>40505</v>
          </cell>
          <cell r="AF20">
            <v>40505</v>
          </cell>
          <cell r="AG20">
            <v>40505</v>
          </cell>
          <cell r="AH20">
            <v>40512</v>
          </cell>
          <cell r="AI20">
            <v>40579</v>
          </cell>
          <cell r="AJ20">
            <v>40589</v>
          </cell>
          <cell r="AK20">
            <v>40652</v>
          </cell>
          <cell r="AL20">
            <v>40693</v>
          </cell>
          <cell r="AM20">
            <v>40696</v>
          </cell>
          <cell r="AN20" t="str">
            <v>Per 11/17 P-Req</v>
          </cell>
          <cell r="AO20" t="str">
            <v>y</v>
          </cell>
          <cell r="AP20" t="str">
            <v>82103</v>
          </cell>
          <cell r="AQ20" t="str">
            <v>Y</v>
          </cell>
          <cell r="AR20" t="str">
            <v>000S</v>
          </cell>
          <cell r="AS20">
            <v>0</v>
          </cell>
          <cell r="AT20" t="str">
            <v>CHINA</v>
          </cell>
          <cell r="AU20" t="str">
            <v>GECBD17</v>
          </cell>
          <cell r="AW20">
            <v>1.7</v>
          </cell>
          <cell r="AX20">
            <v>4236.3999999999996</v>
          </cell>
          <cell r="AY20">
            <v>40511</v>
          </cell>
          <cell r="AZ20">
            <v>40517</v>
          </cell>
          <cell r="BA20">
            <v>40594</v>
          </cell>
          <cell r="BB20">
            <v>40657</v>
          </cell>
          <cell r="BC20">
            <v>40699</v>
          </cell>
          <cell r="BD20">
            <v>40699</v>
          </cell>
          <cell r="BE20">
            <v>40513</v>
          </cell>
          <cell r="BF20">
            <v>40575</v>
          </cell>
          <cell r="BG20">
            <v>40634</v>
          </cell>
          <cell r="BH20">
            <v>40695</v>
          </cell>
          <cell r="BI20">
            <v>40695</v>
          </cell>
          <cell r="BL20">
            <v>0</v>
          </cell>
          <cell r="BN20" t="str">
            <v>DOCKERS</v>
          </cell>
          <cell r="BO20" t="str">
            <v>Tops</v>
          </cell>
          <cell r="BP20" t="str">
            <v>Mens</v>
          </cell>
          <cell r="BQ20" t="str">
            <v>Y</v>
          </cell>
          <cell r="BR20" t="str">
            <v>DM Tops T-Shirts</v>
          </cell>
          <cell r="BS20" t="str">
            <v>OKAMOTO D</v>
          </cell>
          <cell r="BT20" t="str">
            <v>DM T-Shirt</v>
          </cell>
          <cell r="BU20" t="str">
            <v>H1831</v>
          </cell>
          <cell r="BV20" t="str">
            <v>Seasonal</v>
          </cell>
          <cell r="BW20" t="str">
            <v>LSA</v>
          </cell>
          <cell r="BY20" t="str">
            <v>4065240589405794051240505405054050540505</v>
          </cell>
          <cell r="BZ20" t="str">
            <v>S-20103-0004-4392-40652</v>
          </cell>
          <cell r="CA20" t="str">
            <v>SFO</v>
          </cell>
          <cell r="CD20">
            <v>0</v>
          </cell>
          <cell r="CF20">
            <v>1768</v>
          </cell>
          <cell r="CG20">
            <v>0</v>
          </cell>
        </row>
        <row r="21">
          <cell r="A21">
            <v>1449844</v>
          </cell>
          <cell r="B21" t="str">
            <v>113</v>
          </cell>
          <cell r="C21" t="str">
            <v>101</v>
          </cell>
          <cell r="D21" t="str">
            <v>20103</v>
          </cell>
          <cell r="E21" t="str">
            <v>20103-0004</v>
          </cell>
          <cell r="F21" t="str">
            <v>VINTAGE SOLID TEE</v>
          </cell>
          <cell r="G21" t="str">
            <v>SOLID - SPRING GREY HEATHER</v>
          </cell>
          <cell r="H21" t="str">
            <v>PC</v>
          </cell>
          <cell r="J21" t="str">
            <v>SP-A</v>
          </cell>
          <cell r="K21" t="str">
            <v>APD</v>
          </cell>
          <cell r="L21" t="str">
            <v>MY</v>
          </cell>
          <cell r="M21">
            <v>36</v>
          </cell>
          <cell r="N21">
            <v>36</v>
          </cell>
          <cell r="O21">
            <v>0</v>
          </cell>
          <cell r="P21">
            <v>36</v>
          </cell>
          <cell r="T21" t="str">
            <v>699M</v>
          </cell>
          <cell r="U21">
            <v>4392</v>
          </cell>
          <cell r="V21" t="str">
            <v>INDIA</v>
          </cell>
          <cell r="W21" t="str">
            <v>SAS</v>
          </cell>
          <cell r="X21" t="str">
            <v>INDIA</v>
          </cell>
          <cell r="Y21" t="str">
            <v>INTERNATIONAL CLOTHING CO V</v>
          </cell>
          <cell r="Z21" t="str">
            <v>DDU</v>
          </cell>
          <cell r="AD21">
            <v>40505</v>
          </cell>
          <cell r="AE21">
            <v>40505</v>
          </cell>
          <cell r="AF21">
            <v>40505</v>
          </cell>
          <cell r="AG21">
            <v>40505</v>
          </cell>
          <cell r="AH21">
            <v>40512</v>
          </cell>
          <cell r="AI21">
            <v>40579</v>
          </cell>
          <cell r="AJ21">
            <v>40589</v>
          </cell>
          <cell r="AK21">
            <v>40652</v>
          </cell>
          <cell r="AL21">
            <v>40670</v>
          </cell>
          <cell r="AM21">
            <v>40673</v>
          </cell>
          <cell r="AN21" t="str">
            <v>Per 11/17 P-Req</v>
          </cell>
          <cell r="AO21" t="str">
            <v>Y</v>
          </cell>
          <cell r="AP21" t="str">
            <v>4505019806</v>
          </cell>
          <cell r="AQ21" t="str">
            <v>Y</v>
          </cell>
          <cell r="AR21" t="str">
            <v>000S</v>
          </cell>
          <cell r="AS21">
            <v>0</v>
          </cell>
          <cell r="AT21" t="str">
            <v>CHINA</v>
          </cell>
          <cell r="AU21" t="str">
            <v>GECBD17</v>
          </cell>
          <cell r="AW21">
            <v>1.7</v>
          </cell>
          <cell r="AX21">
            <v>61.199999999999996</v>
          </cell>
          <cell r="AY21">
            <v>40511</v>
          </cell>
          <cell r="AZ21">
            <v>40517</v>
          </cell>
          <cell r="BA21">
            <v>40594</v>
          </cell>
          <cell r="BB21">
            <v>40657</v>
          </cell>
          <cell r="BC21">
            <v>40671</v>
          </cell>
          <cell r="BD21">
            <v>40678</v>
          </cell>
          <cell r="BE21">
            <v>40513</v>
          </cell>
          <cell r="BF21">
            <v>40575</v>
          </cell>
          <cell r="BG21">
            <v>40634</v>
          </cell>
          <cell r="BH21">
            <v>40664</v>
          </cell>
          <cell r="BI21">
            <v>40664</v>
          </cell>
          <cell r="BL21">
            <v>0</v>
          </cell>
          <cell r="BN21" t="str">
            <v>DOCKERS</v>
          </cell>
          <cell r="BO21" t="str">
            <v>Tops</v>
          </cell>
          <cell r="BP21" t="str">
            <v>Mens</v>
          </cell>
          <cell r="BQ21" t="str">
            <v>Y</v>
          </cell>
          <cell r="BR21" t="str">
            <v>DM Tops T-Shirts</v>
          </cell>
          <cell r="BS21" t="str">
            <v>OKAMOTO D</v>
          </cell>
          <cell r="BT21" t="str">
            <v>DM T-Shirt</v>
          </cell>
          <cell r="BU21" t="str">
            <v>H1831</v>
          </cell>
          <cell r="BV21" t="str">
            <v>Seasonal</v>
          </cell>
          <cell r="BW21" t="str">
            <v>APD</v>
          </cell>
          <cell r="BY21" t="str">
            <v>4065240589405794051240505405054050540505</v>
          </cell>
          <cell r="BZ21" t="str">
            <v>S-20103-0004-4392-40652</v>
          </cell>
          <cell r="CA21" t="str">
            <v>SFO</v>
          </cell>
          <cell r="CB21">
            <v>36</v>
          </cell>
          <cell r="CD21">
            <v>0</v>
          </cell>
          <cell r="CF21">
            <v>1768</v>
          </cell>
          <cell r="CG21">
            <v>0</v>
          </cell>
        </row>
        <row r="22">
          <cell r="A22">
            <v>1416198</v>
          </cell>
          <cell r="B22" t="str">
            <v>113</v>
          </cell>
          <cell r="C22" t="str">
            <v>101</v>
          </cell>
          <cell r="D22" t="str">
            <v>20103</v>
          </cell>
          <cell r="E22" t="str">
            <v>20103-0004</v>
          </cell>
          <cell r="F22" t="str">
            <v>VINTAGE SOLID TEE</v>
          </cell>
          <cell r="G22" t="str">
            <v>SOLID - SPRING GREY HEATHER</v>
          </cell>
          <cell r="H22" t="str">
            <v>PC</v>
          </cell>
          <cell r="J22" t="str">
            <v>SP-A</v>
          </cell>
          <cell r="K22" t="str">
            <v>LSUS</v>
          </cell>
          <cell r="L22">
            <v>2006</v>
          </cell>
          <cell r="M22">
            <v>634</v>
          </cell>
          <cell r="N22">
            <v>634</v>
          </cell>
          <cell r="O22">
            <v>0</v>
          </cell>
          <cell r="P22">
            <v>634</v>
          </cell>
          <cell r="T22" t="str">
            <v>699M</v>
          </cell>
          <cell r="U22">
            <v>4392</v>
          </cell>
          <cell r="V22" t="str">
            <v>INDIA</v>
          </cell>
          <cell r="W22" t="str">
            <v>SAS</v>
          </cell>
          <cell r="X22" t="str">
            <v>INDIA</v>
          </cell>
          <cell r="Y22" t="str">
            <v>INTERNATIONAL CLOTHING CO V</v>
          </cell>
          <cell r="Z22" t="str">
            <v>DDU</v>
          </cell>
          <cell r="AD22">
            <v>40505</v>
          </cell>
          <cell r="AE22">
            <v>40505</v>
          </cell>
          <cell r="AF22">
            <v>40505</v>
          </cell>
          <cell r="AG22">
            <v>40505</v>
          </cell>
          <cell r="AH22">
            <v>40512</v>
          </cell>
          <cell r="AI22">
            <v>40579</v>
          </cell>
          <cell r="AJ22">
            <v>40589</v>
          </cell>
          <cell r="AK22">
            <v>40652</v>
          </cell>
          <cell r="AL22">
            <v>40690</v>
          </cell>
          <cell r="AM22">
            <v>40693</v>
          </cell>
          <cell r="AN22" t="str">
            <v>Per 11/17 P-Req (online=114 uts &amp; outlet=520)</v>
          </cell>
          <cell r="AO22" t="str">
            <v>y</v>
          </cell>
          <cell r="AP22" t="str">
            <v>410013000</v>
          </cell>
          <cell r="AQ22" t="str">
            <v>Y</v>
          </cell>
          <cell r="AR22" t="str">
            <v>000S</v>
          </cell>
          <cell r="AS22">
            <v>0</v>
          </cell>
          <cell r="AT22" t="str">
            <v>CHINA</v>
          </cell>
          <cell r="AU22" t="str">
            <v>GECBD17</v>
          </cell>
          <cell r="AW22">
            <v>1.7</v>
          </cell>
          <cell r="AX22">
            <v>1077.8</v>
          </cell>
          <cell r="AY22">
            <v>40511</v>
          </cell>
          <cell r="AZ22">
            <v>40517</v>
          </cell>
          <cell r="BA22">
            <v>40594</v>
          </cell>
          <cell r="BB22">
            <v>40657</v>
          </cell>
          <cell r="BC22">
            <v>40692</v>
          </cell>
          <cell r="BD22">
            <v>40699</v>
          </cell>
          <cell r="BE22">
            <v>40513</v>
          </cell>
          <cell r="BF22">
            <v>40575</v>
          </cell>
          <cell r="BG22">
            <v>40634</v>
          </cell>
          <cell r="BH22">
            <v>40664</v>
          </cell>
          <cell r="BI22">
            <v>40695</v>
          </cell>
          <cell r="BL22">
            <v>0</v>
          </cell>
          <cell r="BN22" t="str">
            <v>DOCKERS</v>
          </cell>
          <cell r="BO22" t="str">
            <v>Tops</v>
          </cell>
          <cell r="BP22" t="str">
            <v>Mens</v>
          </cell>
          <cell r="BQ22" t="str">
            <v>Y</v>
          </cell>
          <cell r="BR22" t="str">
            <v>DM Tops T-Shirts</v>
          </cell>
          <cell r="BS22" t="str">
            <v>OKAMOTO D</v>
          </cell>
          <cell r="BT22" t="str">
            <v>DM T-Shirt</v>
          </cell>
          <cell r="BU22" t="str">
            <v>H1831</v>
          </cell>
          <cell r="BV22" t="str">
            <v>Seasonal</v>
          </cell>
          <cell r="BW22" t="str">
            <v>LSA</v>
          </cell>
          <cell r="BY22" t="str">
            <v>4065240589405794051240505405054050540505</v>
          </cell>
          <cell r="BZ22" t="str">
            <v>S-20103-0004-4392-40652</v>
          </cell>
          <cell r="CA22" t="str">
            <v>SFO</v>
          </cell>
          <cell r="CD22">
            <v>0</v>
          </cell>
          <cell r="CF22">
            <v>1768</v>
          </cell>
          <cell r="CG22">
            <v>0</v>
          </cell>
        </row>
        <row r="23">
          <cell r="A23">
            <v>1416199</v>
          </cell>
          <cell r="B23" t="str">
            <v>113</v>
          </cell>
          <cell r="C23" t="str">
            <v>101</v>
          </cell>
          <cell r="D23" t="str">
            <v>20103</v>
          </cell>
          <cell r="E23" t="str">
            <v>20103-0005</v>
          </cell>
          <cell r="F23" t="str">
            <v>VINTAGE SOLID TEE</v>
          </cell>
          <cell r="G23" t="str">
            <v>SOLID - BAJA</v>
          </cell>
          <cell r="H23" t="str">
            <v>PC</v>
          </cell>
          <cell r="J23" t="str">
            <v>SP-A</v>
          </cell>
          <cell r="K23" t="str">
            <v>LSC</v>
          </cell>
          <cell r="L23" t="str">
            <v>CA</v>
          </cell>
          <cell r="M23">
            <v>2492</v>
          </cell>
          <cell r="N23">
            <v>2492</v>
          </cell>
          <cell r="O23">
            <v>0</v>
          </cell>
          <cell r="P23">
            <v>2492</v>
          </cell>
          <cell r="T23" t="str">
            <v>699M</v>
          </cell>
          <cell r="U23">
            <v>4392</v>
          </cell>
          <cell r="V23" t="str">
            <v>INDIA</v>
          </cell>
          <cell r="W23" t="str">
            <v>SAS</v>
          </cell>
          <cell r="X23" t="str">
            <v>INDIA</v>
          </cell>
          <cell r="Y23" t="str">
            <v>INTERNATIONAL CLOTHING CO V</v>
          </cell>
          <cell r="Z23" t="str">
            <v>DDU</v>
          </cell>
          <cell r="AD23">
            <v>40505</v>
          </cell>
          <cell r="AE23">
            <v>40505</v>
          </cell>
          <cell r="AF23">
            <v>40505</v>
          </cell>
          <cell r="AG23">
            <v>40505</v>
          </cell>
          <cell r="AH23">
            <v>40512</v>
          </cell>
          <cell r="AI23">
            <v>40579</v>
          </cell>
          <cell r="AJ23">
            <v>40589</v>
          </cell>
          <cell r="AK23">
            <v>40652</v>
          </cell>
          <cell r="AL23">
            <v>40693</v>
          </cell>
          <cell r="AM23">
            <v>40696</v>
          </cell>
          <cell r="AN23" t="str">
            <v>Per 11/17 P-Req</v>
          </cell>
          <cell r="AO23" t="str">
            <v>y</v>
          </cell>
          <cell r="AP23" t="str">
            <v>82102</v>
          </cell>
          <cell r="AQ23" t="str">
            <v>Y</v>
          </cell>
          <cell r="AR23" t="str">
            <v>000S</v>
          </cell>
          <cell r="AS23">
            <v>0</v>
          </cell>
          <cell r="AT23" t="str">
            <v>CHINA</v>
          </cell>
          <cell r="AU23" t="str">
            <v>GECBD17</v>
          </cell>
          <cell r="AW23">
            <v>1.7</v>
          </cell>
          <cell r="AX23">
            <v>4236.3999999999996</v>
          </cell>
          <cell r="AY23">
            <v>40511</v>
          </cell>
          <cell r="AZ23">
            <v>40517</v>
          </cell>
          <cell r="BA23">
            <v>40594</v>
          </cell>
          <cell r="BB23">
            <v>40657</v>
          </cell>
          <cell r="BC23">
            <v>40699</v>
          </cell>
          <cell r="BD23">
            <v>40699</v>
          </cell>
          <cell r="BE23">
            <v>40513</v>
          </cell>
          <cell r="BF23">
            <v>40575</v>
          </cell>
          <cell r="BG23">
            <v>40634</v>
          </cell>
          <cell r="BH23">
            <v>40695</v>
          </cell>
          <cell r="BI23">
            <v>40695</v>
          </cell>
          <cell r="BL23">
            <v>0</v>
          </cell>
          <cell r="BN23" t="str">
            <v>DOCKERS</v>
          </cell>
          <cell r="BO23" t="str">
            <v>Tops</v>
          </cell>
          <cell r="BP23" t="str">
            <v>Mens</v>
          </cell>
          <cell r="BQ23" t="str">
            <v>Y</v>
          </cell>
          <cell r="BR23" t="str">
            <v>DM Tops T-Shirts</v>
          </cell>
          <cell r="BS23" t="str">
            <v>OKAMOTO D</v>
          </cell>
          <cell r="BT23" t="str">
            <v>DM T-Shirt</v>
          </cell>
          <cell r="BU23" t="str">
            <v>H1832</v>
          </cell>
          <cell r="BV23" t="str">
            <v>Seasonal</v>
          </cell>
          <cell r="BW23" t="str">
            <v>LSA</v>
          </cell>
          <cell r="BY23" t="str">
            <v>4065240589405794051240505405054050540505</v>
          </cell>
          <cell r="BZ23" t="str">
            <v>S-20103-0005-4392-40652</v>
          </cell>
          <cell r="CA23" t="str">
            <v>SFO</v>
          </cell>
          <cell r="CD23">
            <v>0</v>
          </cell>
          <cell r="CF23">
            <v>1768</v>
          </cell>
          <cell r="CG23">
            <v>0</v>
          </cell>
        </row>
        <row r="24">
          <cell r="A24">
            <v>1449845</v>
          </cell>
          <cell r="B24" t="str">
            <v>113</v>
          </cell>
          <cell r="C24" t="str">
            <v>101</v>
          </cell>
          <cell r="D24" t="str">
            <v>20103</v>
          </cell>
          <cell r="E24" t="str">
            <v>20103-0011</v>
          </cell>
          <cell r="F24" t="str">
            <v>VINTAGE SOLID TEE</v>
          </cell>
          <cell r="G24" t="str">
            <v>SOLID - SAGE</v>
          </cell>
          <cell r="H24" t="str">
            <v>PC</v>
          </cell>
          <cell r="J24" t="str">
            <v>SP-A</v>
          </cell>
          <cell r="K24" t="str">
            <v>APD</v>
          </cell>
          <cell r="L24" t="str">
            <v>MY</v>
          </cell>
          <cell r="M24">
            <v>36</v>
          </cell>
          <cell r="N24">
            <v>36</v>
          </cell>
          <cell r="O24">
            <v>0</v>
          </cell>
          <cell r="P24">
            <v>36</v>
          </cell>
          <cell r="T24" t="str">
            <v>699M</v>
          </cell>
          <cell r="U24">
            <v>4392</v>
          </cell>
          <cell r="V24" t="str">
            <v>INDIA</v>
          </cell>
          <cell r="W24" t="str">
            <v>SAS</v>
          </cell>
          <cell r="X24" t="str">
            <v>INDIA</v>
          </cell>
          <cell r="Y24" t="str">
            <v>INTERNATIONAL CLOTHING CO V</v>
          </cell>
          <cell r="Z24" t="str">
            <v>DDU</v>
          </cell>
          <cell r="AD24">
            <v>40505</v>
          </cell>
          <cell r="AE24">
            <v>40505</v>
          </cell>
          <cell r="AF24">
            <v>40505</v>
          </cell>
          <cell r="AG24">
            <v>40505</v>
          </cell>
          <cell r="AH24">
            <v>40512</v>
          </cell>
          <cell r="AI24">
            <v>40579</v>
          </cell>
          <cell r="AJ24">
            <v>40589</v>
          </cell>
          <cell r="AK24">
            <v>40652</v>
          </cell>
          <cell r="AL24">
            <v>40670</v>
          </cell>
          <cell r="AM24">
            <v>40673</v>
          </cell>
          <cell r="AN24" t="str">
            <v>Per 11/17 P-Req</v>
          </cell>
          <cell r="AO24" t="str">
            <v>Y</v>
          </cell>
          <cell r="AP24" t="str">
            <v>4505019807</v>
          </cell>
          <cell r="AQ24" t="str">
            <v>Y</v>
          </cell>
          <cell r="AR24" t="str">
            <v>000S</v>
          </cell>
          <cell r="AS24">
            <v>0</v>
          </cell>
          <cell r="AT24" t="str">
            <v>CHINA</v>
          </cell>
          <cell r="AU24" t="str">
            <v>GECBD17</v>
          </cell>
          <cell r="AW24">
            <v>1.7</v>
          </cell>
          <cell r="AX24">
            <v>61.199999999999996</v>
          </cell>
          <cell r="AY24">
            <v>40511</v>
          </cell>
          <cell r="AZ24">
            <v>40517</v>
          </cell>
          <cell r="BA24">
            <v>40594</v>
          </cell>
          <cell r="BB24">
            <v>40657</v>
          </cell>
          <cell r="BC24">
            <v>40671</v>
          </cell>
          <cell r="BD24">
            <v>40678</v>
          </cell>
          <cell r="BE24">
            <v>40513</v>
          </cell>
          <cell r="BF24">
            <v>40575</v>
          </cell>
          <cell r="BG24">
            <v>40634</v>
          </cell>
          <cell r="BH24">
            <v>40664</v>
          </cell>
          <cell r="BI24">
            <v>40664</v>
          </cell>
          <cell r="BL24">
            <v>0</v>
          </cell>
          <cell r="BN24" t="str">
            <v>DOCKERS</v>
          </cell>
          <cell r="BO24" t="str">
            <v>Tops</v>
          </cell>
          <cell r="BP24" t="str">
            <v>Mens</v>
          </cell>
          <cell r="BQ24" t="str">
            <v>N</v>
          </cell>
          <cell r="BR24" t="str">
            <v>DM Tops T-Shirts</v>
          </cell>
          <cell r="BS24" t="str">
            <v>OKAMOTO D</v>
          </cell>
          <cell r="BT24" t="str">
            <v>DM T-Shirt</v>
          </cell>
          <cell r="BU24" t="str">
            <v>I1076</v>
          </cell>
          <cell r="BV24" t="str">
            <v>Seasonal</v>
          </cell>
          <cell r="BW24" t="str">
            <v>APD</v>
          </cell>
          <cell r="BY24" t="str">
            <v>4065240589405794051240505405054050540505</v>
          </cell>
          <cell r="BZ24" t="str">
            <v>S-20103-0011-4392-40652</v>
          </cell>
          <cell r="CA24" t="str">
            <v>SFO</v>
          </cell>
          <cell r="CB24">
            <v>36</v>
          </cell>
          <cell r="CD24">
            <v>0</v>
          </cell>
          <cell r="CF24">
            <v>1768</v>
          </cell>
          <cell r="CG24">
            <v>0</v>
          </cell>
        </row>
        <row r="25">
          <cell r="A25">
            <v>1449846</v>
          </cell>
          <cell r="B25" t="str">
            <v>113</v>
          </cell>
          <cell r="C25" t="str">
            <v>101</v>
          </cell>
          <cell r="D25" t="str">
            <v>20103</v>
          </cell>
          <cell r="E25" t="str">
            <v>20103-0011</v>
          </cell>
          <cell r="F25" t="str">
            <v>VINTAGE SOLID TEE</v>
          </cell>
          <cell r="G25" t="str">
            <v>SOLID - SAGE</v>
          </cell>
          <cell r="H25" t="str">
            <v>PC</v>
          </cell>
          <cell r="J25" t="str">
            <v>SP-A</v>
          </cell>
          <cell r="K25" t="str">
            <v>LSUS</v>
          </cell>
          <cell r="L25">
            <v>2006</v>
          </cell>
          <cell r="M25">
            <v>193</v>
          </cell>
          <cell r="N25">
            <v>193</v>
          </cell>
          <cell r="O25">
            <v>0</v>
          </cell>
          <cell r="P25">
            <v>193</v>
          </cell>
          <cell r="T25" t="str">
            <v>699M</v>
          </cell>
          <cell r="U25">
            <v>4392</v>
          </cell>
          <cell r="V25" t="str">
            <v>INDIA</v>
          </cell>
          <cell r="W25" t="str">
            <v>SAS</v>
          </cell>
          <cell r="X25" t="str">
            <v>INDIA</v>
          </cell>
          <cell r="Y25" t="str">
            <v>INTERNATIONAL CLOTHING CO V</v>
          </cell>
          <cell r="Z25" t="str">
            <v>DDU</v>
          </cell>
          <cell r="AD25">
            <v>40505</v>
          </cell>
          <cell r="AE25">
            <v>40505</v>
          </cell>
          <cell r="AF25">
            <v>40505</v>
          </cell>
          <cell r="AG25">
            <v>40505</v>
          </cell>
          <cell r="AH25">
            <v>40512</v>
          </cell>
          <cell r="AI25">
            <v>40579</v>
          </cell>
          <cell r="AJ25">
            <v>40589</v>
          </cell>
          <cell r="AK25">
            <v>40652</v>
          </cell>
          <cell r="AL25">
            <v>40690</v>
          </cell>
          <cell r="AM25">
            <v>40693</v>
          </cell>
          <cell r="AN25" t="str">
            <v>Per 11/17 P-Req - all for outlet</v>
          </cell>
          <cell r="AO25" t="str">
            <v>y</v>
          </cell>
          <cell r="AP25" t="str">
            <v>410013001</v>
          </cell>
          <cell r="AQ25" t="str">
            <v>Y</v>
          </cell>
          <cell r="AR25" t="str">
            <v>000S</v>
          </cell>
          <cell r="AS25">
            <v>0</v>
          </cell>
          <cell r="AT25" t="str">
            <v>CHINA</v>
          </cell>
          <cell r="AU25" t="str">
            <v>GECBD17</v>
          </cell>
          <cell r="AW25">
            <v>1.7</v>
          </cell>
          <cell r="AX25">
            <v>328.09999999999997</v>
          </cell>
          <cell r="AY25">
            <v>40511</v>
          </cell>
          <cell r="AZ25">
            <v>40517</v>
          </cell>
          <cell r="BA25">
            <v>40594</v>
          </cell>
          <cell r="BB25">
            <v>40657</v>
          </cell>
          <cell r="BC25">
            <v>40692</v>
          </cell>
          <cell r="BD25">
            <v>40699</v>
          </cell>
          <cell r="BE25">
            <v>40513</v>
          </cell>
          <cell r="BF25">
            <v>40575</v>
          </cell>
          <cell r="BG25">
            <v>40634</v>
          </cell>
          <cell r="BH25">
            <v>40664</v>
          </cell>
          <cell r="BI25">
            <v>40695</v>
          </cell>
          <cell r="BL25">
            <v>0</v>
          </cell>
          <cell r="BN25" t="str">
            <v>DOCKERS</v>
          </cell>
          <cell r="BO25" t="str">
            <v>Tops</v>
          </cell>
          <cell r="BP25" t="str">
            <v>Mens</v>
          </cell>
          <cell r="BQ25" t="str">
            <v>N</v>
          </cell>
          <cell r="BR25" t="str">
            <v>DM Tops T-Shirts</v>
          </cell>
          <cell r="BS25" t="str">
            <v>OKAMOTO D</v>
          </cell>
          <cell r="BT25" t="str">
            <v>DM T-Shirt</v>
          </cell>
          <cell r="BU25" t="str">
            <v>I1076</v>
          </cell>
          <cell r="BV25" t="str">
            <v>Seasonal</v>
          </cell>
          <cell r="BW25" t="str">
            <v>LSA</v>
          </cell>
          <cell r="BY25" t="str">
            <v>4065240589405794051240505405054050540505</v>
          </cell>
          <cell r="BZ25" t="str">
            <v>S-20103-0011-4392-40652</v>
          </cell>
          <cell r="CA25" t="str">
            <v>SFO</v>
          </cell>
          <cell r="CD25">
            <v>0</v>
          </cell>
          <cell r="CF25">
            <v>1768</v>
          </cell>
          <cell r="CG25">
            <v>0</v>
          </cell>
        </row>
        <row r="26">
          <cell r="A26">
            <v>1416200</v>
          </cell>
          <cell r="B26" t="str">
            <v>113</v>
          </cell>
          <cell r="C26" t="str">
            <v>101</v>
          </cell>
          <cell r="D26" t="str">
            <v>20103</v>
          </cell>
          <cell r="E26" t="str">
            <v>20103-0011</v>
          </cell>
          <cell r="F26" t="str">
            <v>VINTAGE SOLID TEE</v>
          </cell>
          <cell r="G26" t="str">
            <v>SOLID - SAGE</v>
          </cell>
          <cell r="H26" t="str">
            <v>PC</v>
          </cell>
          <cell r="J26" t="str">
            <v>SP-A</v>
          </cell>
          <cell r="K26" t="str">
            <v>LSC</v>
          </cell>
          <cell r="L26" t="str">
            <v>CA</v>
          </cell>
          <cell r="M26">
            <v>1492</v>
          </cell>
          <cell r="N26">
            <v>1492</v>
          </cell>
          <cell r="O26">
            <v>0</v>
          </cell>
          <cell r="P26">
            <v>1492</v>
          </cell>
          <cell r="T26" t="str">
            <v>699M</v>
          </cell>
          <cell r="U26">
            <v>4392</v>
          </cell>
          <cell r="V26" t="str">
            <v>INDIA</v>
          </cell>
          <cell r="W26" t="str">
            <v>SAS</v>
          </cell>
          <cell r="X26" t="str">
            <v>INDIA</v>
          </cell>
          <cell r="Y26" t="str">
            <v>INTERNATIONAL CLOTHING CO V</v>
          </cell>
          <cell r="Z26" t="str">
            <v>DDU</v>
          </cell>
          <cell r="AD26">
            <v>40505</v>
          </cell>
          <cell r="AE26">
            <v>40505</v>
          </cell>
          <cell r="AF26">
            <v>40505</v>
          </cell>
          <cell r="AG26">
            <v>40505</v>
          </cell>
          <cell r="AH26">
            <v>40512</v>
          </cell>
          <cell r="AI26">
            <v>40579</v>
          </cell>
          <cell r="AJ26">
            <v>40589</v>
          </cell>
          <cell r="AK26">
            <v>40652</v>
          </cell>
          <cell r="AL26">
            <v>40693</v>
          </cell>
          <cell r="AM26">
            <v>40696</v>
          </cell>
          <cell r="AN26" t="str">
            <v>Per 11/17 P-Req</v>
          </cell>
          <cell r="AO26" t="str">
            <v>y</v>
          </cell>
          <cell r="AP26" t="str">
            <v>82144</v>
          </cell>
          <cell r="AQ26" t="str">
            <v>Y</v>
          </cell>
          <cell r="AR26" t="str">
            <v>000S</v>
          </cell>
          <cell r="AS26">
            <v>0</v>
          </cell>
          <cell r="AT26" t="str">
            <v>CHINA</v>
          </cell>
          <cell r="AU26" t="str">
            <v>GECBD17</v>
          </cell>
          <cell r="AW26">
            <v>1.7</v>
          </cell>
          <cell r="AX26">
            <v>2536.4</v>
          </cell>
          <cell r="AY26">
            <v>40511</v>
          </cell>
          <cell r="AZ26">
            <v>40517</v>
          </cell>
          <cell r="BA26">
            <v>40594</v>
          </cell>
          <cell r="BB26">
            <v>40657</v>
          </cell>
          <cell r="BC26">
            <v>40699</v>
          </cell>
          <cell r="BD26">
            <v>40699</v>
          </cell>
          <cell r="BE26">
            <v>40513</v>
          </cell>
          <cell r="BF26">
            <v>40575</v>
          </cell>
          <cell r="BG26">
            <v>40634</v>
          </cell>
          <cell r="BH26">
            <v>40695</v>
          </cell>
          <cell r="BI26">
            <v>40695</v>
          </cell>
          <cell r="BL26">
            <v>0</v>
          </cell>
          <cell r="BN26" t="str">
            <v>DOCKERS</v>
          </cell>
          <cell r="BO26" t="str">
            <v>Tops</v>
          </cell>
          <cell r="BP26" t="str">
            <v>Mens</v>
          </cell>
          <cell r="BQ26" t="str">
            <v>N</v>
          </cell>
          <cell r="BR26" t="str">
            <v>DM Tops T-Shirts</v>
          </cell>
          <cell r="BS26" t="str">
            <v>OKAMOTO D</v>
          </cell>
          <cell r="BT26" t="str">
            <v>DM T-Shirt</v>
          </cell>
          <cell r="BU26" t="str">
            <v>I1076</v>
          </cell>
          <cell r="BV26" t="str">
            <v>Seasonal</v>
          </cell>
          <cell r="BW26" t="str">
            <v>LSA</v>
          </cell>
          <cell r="BY26" t="str">
            <v>4065240589405794051240505405054050540505</v>
          </cell>
          <cell r="BZ26" t="str">
            <v>S-20103-0011-4392-40652</v>
          </cell>
          <cell r="CA26" t="str">
            <v>SFO</v>
          </cell>
          <cell r="CD26">
            <v>0</v>
          </cell>
          <cell r="CF26">
            <v>1768</v>
          </cell>
          <cell r="CG26">
            <v>0</v>
          </cell>
        </row>
        <row r="27">
          <cell r="A27">
            <v>1449847</v>
          </cell>
          <cell r="B27" t="str">
            <v>113</v>
          </cell>
          <cell r="C27" t="str">
            <v>101</v>
          </cell>
          <cell r="D27" t="str">
            <v>20103</v>
          </cell>
          <cell r="E27" t="str">
            <v>20103-0012</v>
          </cell>
          <cell r="F27" t="str">
            <v>VINTAGE SOLID TEE</v>
          </cell>
          <cell r="G27" t="str">
            <v>SOLID - TERRA COTTA</v>
          </cell>
          <cell r="H27" t="str">
            <v>PC</v>
          </cell>
          <cell r="J27" t="str">
            <v>SP-A</v>
          </cell>
          <cell r="K27" t="str">
            <v>LSUS</v>
          </cell>
          <cell r="L27">
            <v>2006</v>
          </cell>
          <cell r="M27">
            <v>193</v>
          </cell>
          <cell r="N27">
            <v>193</v>
          </cell>
          <cell r="O27">
            <v>0</v>
          </cell>
          <cell r="P27">
            <v>193</v>
          </cell>
          <cell r="T27" t="str">
            <v>699M</v>
          </cell>
          <cell r="U27">
            <v>4392</v>
          </cell>
          <cell r="V27" t="str">
            <v>INDIA</v>
          </cell>
          <cell r="W27" t="str">
            <v>SAS</v>
          </cell>
          <cell r="X27" t="str">
            <v>INDIA</v>
          </cell>
          <cell r="Y27" t="str">
            <v>INTERNATIONAL CLOTHING CO V</v>
          </cell>
          <cell r="Z27" t="str">
            <v>DDU</v>
          </cell>
          <cell r="AD27">
            <v>40505</v>
          </cell>
          <cell r="AE27">
            <v>40505</v>
          </cell>
          <cell r="AF27">
            <v>40505</v>
          </cell>
          <cell r="AG27">
            <v>40505</v>
          </cell>
          <cell r="AH27">
            <v>40512</v>
          </cell>
          <cell r="AI27">
            <v>40579</v>
          </cell>
          <cell r="AJ27">
            <v>40589</v>
          </cell>
          <cell r="AK27">
            <v>40652</v>
          </cell>
          <cell r="AL27">
            <v>40690</v>
          </cell>
          <cell r="AM27">
            <v>40693</v>
          </cell>
          <cell r="AN27" t="str">
            <v>Per 11/17 P-Req- all for outlet</v>
          </cell>
          <cell r="AO27" t="str">
            <v>y</v>
          </cell>
          <cell r="AP27" t="str">
            <v>410013002</v>
          </cell>
          <cell r="AQ27" t="str">
            <v>Y</v>
          </cell>
          <cell r="AR27" t="str">
            <v>000S</v>
          </cell>
          <cell r="AS27">
            <v>0</v>
          </cell>
          <cell r="AT27" t="str">
            <v>CHINA</v>
          </cell>
          <cell r="AU27" t="str">
            <v>GECBD17</v>
          </cell>
          <cell r="AW27">
            <v>1.7</v>
          </cell>
          <cell r="AX27">
            <v>328.09999999999997</v>
          </cell>
          <cell r="AY27">
            <v>40511</v>
          </cell>
          <cell r="AZ27">
            <v>40517</v>
          </cell>
          <cell r="BA27">
            <v>40594</v>
          </cell>
          <cell r="BB27">
            <v>40657</v>
          </cell>
          <cell r="BC27">
            <v>40692</v>
          </cell>
          <cell r="BD27">
            <v>40699</v>
          </cell>
          <cell r="BE27">
            <v>40513</v>
          </cell>
          <cell r="BF27">
            <v>40575</v>
          </cell>
          <cell r="BG27">
            <v>40634</v>
          </cell>
          <cell r="BH27">
            <v>40664</v>
          </cell>
          <cell r="BI27">
            <v>40695</v>
          </cell>
          <cell r="BL27">
            <v>0</v>
          </cell>
          <cell r="BN27" t="str">
            <v>DOCKERS</v>
          </cell>
          <cell r="BO27" t="str">
            <v>Tops</v>
          </cell>
          <cell r="BP27" t="str">
            <v>Mens</v>
          </cell>
          <cell r="BQ27" t="str">
            <v>N</v>
          </cell>
          <cell r="BR27" t="str">
            <v>DM Tops T-Shirts</v>
          </cell>
          <cell r="BS27" t="str">
            <v>OKAMOTO D</v>
          </cell>
          <cell r="BT27" t="str">
            <v>DM T-Shirt</v>
          </cell>
          <cell r="BU27" t="str">
            <v>I1077</v>
          </cell>
          <cell r="BV27" t="str">
            <v>Seasonal</v>
          </cell>
          <cell r="BW27" t="str">
            <v>LSA</v>
          </cell>
          <cell r="BY27" t="str">
            <v>4065240589405794051240505405054050540505</v>
          </cell>
          <cell r="BZ27" t="str">
            <v>S-20103-0012-4392-40652</v>
          </cell>
          <cell r="CA27" t="str">
            <v>SFO</v>
          </cell>
          <cell r="CD27">
            <v>0</v>
          </cell>
          <cell r="CF27">
            <v>1768</v>
          </cell>
          <cell r="CG27">
            <v>0</v>
          </cell>
        </row>
        <row r="28">
          <cell r="A28">
            <v>1416203</v>
          </cell>
          <cell r="B28" t="str">
            <v>113</v>
          </cell>
          <cell r="C28" t="str">
            <v>101</v>
          </cell>
          <cell r="D28" t="str">
            <v>20103</v>
          </cell>
          <cell r="E28" t="str">
            <v>20103-0012</v>
          </cell>
          <cell r="F28" t="str">
            <v>VINTAGE SOLID TEE</v>
          </cell>
          <cell r="G28" t="str">
            <v>SOLID - TERRA COTTA</v>
          </cell>
          <cell r="H28" t="str">
            <v>PC</v>
          </cell>
          <cell r="J28" t="str">
            <v>SP-A</v>
          </cell>
          <cell r="K28" t="str">
            <v>LSC</v>
          </cell>
          <cell r="L28" t="str">
            <v>CA</v>
          </cell>
          <cell r="M28">
            <v>1492</v>
          </cell>
          <cell r="N28">
            <v>1492</v>
          </cell>
          <cell r="O28">
            <v>0</v>
          </cell>
          <cell r="P28">
            <v>1492</v>
          </cell>
          <cell r="T28" t="str">
            <v>699M</v>
          </cell>
          <cell r="U28">
            <v>4392</v>
          </cell>
          <cell r="V28" t="str">
            <v>INDIA</v>
          </cell>
          <cell r="W28" t="str">
            <v>SAS</v>
          </cell>
          <cell r="X28" t="str">
            <v>INDIA</v>
          </cell>
          <cell r="Y28" t="str">
            <v>INTERNATIONAL CLOTHING CO V</v>
          </cell>
          <cell r="Z28" t="str">
            <v>DDU</v>
          </cell>
          <cell r="AD28">
            <v>40505</v>
          </cell>
          <cell r="AE28">
            <v>40505</v>
          </cell>
          <cell r="AF28">
            <v>40505</v>
          </cell>
          <cell r="AG28">
            <v>40505</v>
          </cell>
          <cell r="AH28">
            <v>40512</v>
          </cell>
          <cell r="AI28">
            <v>40579</v>
          </cell>
          <cell r="AJ28">
            <v>40589</v>
          </cell>
          <cell r="AK28">
            <v>40652</v>
          </cell>
          <cell r="AL28">
            <v>40693</v>
          </cell>
          <cell r="AM28">
            <v>40696</v>
          </cell>
          <cell r="AN28" t="str">
            <v>Per 11/17 P-Req</v>
          </cell>
          <cell r="AO28" t="str">
            <v>y</v>
          </cell>
          <cell r="AP28" t="str">
            <v>82101</v>
          </cell>
          <cell r="AQ28" t="str">
            <v>Y</v>
          </cell>
          <cell r="AR28" t="str">
            <v>000S</v>
          </cell>
          <cell r="AS28">
            <v>0</v>
          </cell>
          <cell r="AT28" t="str">
            <v>CHINA</v>
          </cell>
          <cell r="AU28" t="str">
            <v>GECBD17</v>
          </cell>
          <cell r="AW28">
            <v>1.7</v>
          </cell>
          <cell r="AX28">
            <v>2536.4</v>
          </cell>
          <cell r="AY28">
            <v>40511</v>
          </cell>
          <cell r="AZ28">
            <v>40517</v>
          </cell>
          <cell r="BA28">
            <v>40594</v>
          </cell>
          <cell r="BB28">
            <v>40657</v>
          </cell>
          <cell r="BC28">
            <v>40699</v>
          </cell>
          <cell r="BD28">
            <v>40699</v>
          </cell>
          <cell r="BE28">
            <v>40513</v>
          </cell>
          <cell r="BF28">
            <v>40575</v>
          </cell>
          <cell r="BG28">
            <v>40634</v>
          </cell>
          <cell r="BH28">
            <v>40695</v>
          </cell>
          <cell r="BI28">
            <v>40695</v>
          </cell>
          <cell r="BL28">
            <v>0</v>
          </cell>
          <cell r="BN28" t="str">
            <v>DOCKERS</v>
          </cell>
          <cell r="BO28" t="str">
            <v>Tops</v>
          </cell>
          <cell r="BP28" t="str">
            <v>Mens</v>
          </cell>
          <cell r="BQ28" t="str">
            <v>N</v>
          </cell>
          <cell r="BR28" t="str">
            <v>DM Tops T-Shirts</v>
          </cell>
          <cell r="BS28" t="str">
            <v>OKAMOTO D</v>
          </cell>
          <cell r="BT28" t="str">
            <v>DM T-Shirt</v>
          </cell>
          <cell r="BU28" t="str">
            <v>I1077</v>
          </cell>
          <cell r="BV28" t="str">
            <v>Seasonal</v>
          </cell>
          <cell r="BW28" t="str">
            <v>LSA</v>
          </cell>
          <cell r="BY28" t="str">
            <v>4065240589405794051240505405054050540505</v>
          </cell>
          <cell r="BZ28" t="str">
            <v>S-20103-0012-4392-40652</v>
          </cell>
          <cell r="CA28" t="str">
            <v>SFO</v>
          </cell>
          <cell r="CD28">
            <v>0</v>
          </cell>
          <cell r="CF28">
            <v>1768</v>
          </cell>
          <cell r="CG28">
            <v>0</v>
          </cell>
        </row>
        <row r="29">
          <cell r="A29">
            <v>1416204</v>
          </cell>
          <cell r="B29" t="str">
            <v>113</v>
          </cell>
          <cell r="C29" t="str">
            <v>101</v>
          </cell>
          <cell r="D29" t="str">
            <v>20103</v>
          </cell>
          <cell r="E29" t="str">
            <v>20103-0013</v>
          </cell>
          <cell r="F29" t="str">
            <v>VINTAGE SOLID TEE</v>
          </cell>
          <cell r="G29" t="str">
            <v>SOLID - ROMAN GOLD</v>
          </cell>
          <cell r="H29" t="str">
            <v>PC</v>
          </cell>
          <cell r="J29" t="str">
            <v>SP-A</v>
          </cell>
          <cell r="K29" t="str">
            <v>LSC</v>
          </cell>
          <cell r="L29" t="str">
            <v>CA</v>
          </cell>
          <cell r="M29">
            <v>1492</v>
          </cell>
          <cell r="N29">
            <v>1492</v>
          </cell>
          <cell r="O29">
            <v>0</v>
          </cell>
          <cell r="P29">
            <v>1492</v>
          </cell>
          <cell r="T29" t="str">
            <v>699M</v>
          </cell>
          <cell r="U29">
            <v>4392</v>
          </cell>
          <cell r="V29" t="str">
            <v>INDIA</v>
          </cell>
          <cell r="W29" t="str">
            <v>SAS</v>
          </cell>
          <cell r="X29" t="str">
            <v>INDIA</v>
          </cell>
          <cell r="Y29" t="str">
            <v>INTERNATIONAL CLOTHING CO V</v>
          </cell>
          <cell r="Z29" t="str">
            <v>DDU</v>
          </cell>
          <cell r="AD29">
            <v>40505</v>
          </cell>
          <cell r="AE29">
            <v>40505</v>
          </cell>
          <cell r="AF29">
            <v>40505</v>
          </cell>
          <cell r="AG29">
            <v>40505</v>
          </cell>
          <cell r="AH29">
            <v>40512</v>
          </cell>
          <cell r="AI29">
            <v>40579</v>
          </cell>
          <cell r="AJ29">
            <v>40589</v>
          </cell>
          <cell r="AK29">
            <v>40652</v>
          </cell>
          <cell r="AL29">
            <v>40693</v>
          </cell>
          <cell r="AM29">
            <v>40696</v>
          </cell>
          <cell r="AN29" t="str">
            <v>Per 11/17 P-Req</v>
          </cell>
          <cell r="AO29" t="str">
            <v>y</v>
          </cell>
          <cell r="AP29" t="str">
            <v>82100</v>
          </cell>
          <cell r="AQ29" t="str">
            <v>Y</v>
          </cell>
          <cell r="AR29" t="str">
            <v>000S</v>
          </cell>
          <cell r="AS29">
            <v>0</v>
          </cell>
          <cell r="AT29" t="str">
            <v>CHINA</v>
          </cell>
          <cell r="AU29" t="str">
            <v>GECBD17</v>
          </cell>
          <cell r="AW29">
            <v>1.7</v>
          </cell>
          <cell r="AX29">
            <v>2536.4</v>
          </cell>
          <cell r="AY29">
            <v>40511</v>
          </cell>
          <cell r="AZ29">
            <v>40517</v>
          </cell>
          <cell r="BA29">
            <v>40594</v>
          </cell>
          <cell r="BB29">
            <v>40657</v>
          </cell>
          <cell r="BC29">
            <v>40699</v>
          </cell>
          <cell r="BD29">
            <v>40699</v>
          </cell>
          <cell r="BE29">
            <v>40513</v>
          </cell>
          <cell r="BF29">
            <v>40575</v>
          </cell>
          <cell r="BG29">
            <v>40634</v>
          </cell>
          <cell r="BH29">
            <v>40695</v>
          </cell>
          <cell r="BI29">
            <v>40695</v>
          </cell>
          <cell r="BL29">
            <v>0</v>
          </cell>
          <cell r="BN29" t="str">
            <v>DOCKERS</v>
          </cell>
          <cell r="BO29" t="str">
            <v>Tops</v>
          </cell>
          <cell r="BP29" t="str">
            <v>Mens</v>
          </cell>
          <cell r="BQ29" t="str">
            <v>N</v>
          </cell>
          <cell r="BR29" t="str">
            <v>DM Tops T-Shirts</v>
          </cell>
          <cell r="BS29" t="str">
            <v>OKAMOTO D</v>
          </cell>
          <cell r="BT29" t="str">
            <v>DM T-Shirt</v>
          </cell>
          <cell r="BU29" t="str">
            <v>I1078</v>
          </cell>
          <cell r="BV29" t="str">
            <v>Seasonal</v>
          </cell>
          <cell r="BW29" t="str">
            <v>LSA</v>
          </cell>
          <cell r="BY29" t="str">
            <v>4065240589405794051240505405054050540505</v>
          </cell>
          <cell r="BZ29" t="str">
            <v>S-20103-0013-4392-40652</v>
          </cell>
          <cell r="CA29" t="str">
            <v>SFO</v>
          </cell>
          <cell r="CD29">
            <v>0</v>
          </cell>
          <cell r="CF29">
            <v>1768</v>
          </cell>
          <cell r="CG29">
            <v>0</v>
          </cell>
        </row>
        <row r="30">
          <cell r="A30">
            <v>1449848</v>
          </cell>
          <cell r="B30" t="str">
            <v>113</v>
          </cell>
          <cell r="C30" t="str">
            <v>101</v>
          </cell>
          <cell r="D30" t="str">
            <v>20103</v>
          </cell>
          <cell r="E30" t="str">
            <v>20103-0014</v>
          </cell>
          <cell r="F30" t="str">
            <v>VINTAGE SOLID TEE</v>
          </cell>
          <cell r="G30" t="str">
            <v>SOLID - DARK RUSSET</v>
          </cell>
          <cell r="H30" t="str">
            <v>PC</v>
          </cell>
          <cell r="J30" t="str">
            <v>SP-A</v>
          </cell>
          <cell r="K30" t="str">
            <v>APD</v>
          </cell>
          <cell r="L30" t="str">
            <v>MY</v>
          </cell>
          <cell r="M30">
            <v>36</v>
          </cell>
          <cell r="N30">
            <v>36</v>
          </cell>
          <cell r="O30">
            <v>0</v>
          </cell>
          <cell r="P30">
            <v>36</v>
          </cell>
          <cell r="T30" t="str">
            <v>699M</v>
          </cell>
          <cell r="U30">
            <v>4392</v>
          </cell>
          <cell r="V30" t="str">
            <v>INDIA</v>
          </cell>
          <cell r="W30" t="str">
            <v>SAS</v>
          </cell>
          <cell r="X30" t="str">
            <v>INDIA</v>
          </cell>
          <cell r="Y30" t="str">
            <v>INTERNATIONAL CLOTHING CO V</v>
          </cell>
          <cell r="Z30" t="str">
            <v>DDU</v>
          </cell>
          <cell r="AD30">
            <v>40505</v>
          </cell>
          <cell r="AE30">
            <v>40505</v>
          </cell>
          <cell r="AF30">
            <v>40505</v>
          </cell>
          <cell r="AG30">
            <v>40505</v>
          </cell>
          <cell r="AH30">
            <v>40512</v>
          </cell>
          <cell r="AI30">
            <v>40579</v>
          </cell>
          <cell r="AJ30">
            <v>40589</v>
          </cell>
          <cell r="AK30">
            <v>40652</v>
          </cell>
          <cell r="AL30">
            <v>40670</v>
          </cell>
          <cell r="AM30">
            <v>40673</v>
          </cell>
          <cell r="AN30" t="str">
            <v>Per 11/17 P-Req</v>
          </cell>
          <cell r="AO30" t="str">
            <v>Y</v>
          </cell>
          <cell r="AP30" t="str">
            <v>4505019808</v>
          </cell>
          <cell r="AQ30" t="str">
            <v>Y</v>
          </cell>
          <cell r="AR30" t="str">
            <v>000S</v>
          </cell>
          <cell r="AS30">
            <v>0</v>
          </cell>
          <cell r="AT30" t="str">
            <v>CHINA</v>
          </cell>
          <cell r="AU30" t="str">
            <v>GECBD17</v>
          </cell>
          <cell r="AW30">
            <v>1.7</v>
          </cell>
          <cell r="AX30">
            <v>61.199999999999996</v>
          </cell>
          <cell r="AY30">
            <v>40511</v>
          </cell>
          <cell r="AZ30">
            <v>40517</v>
          </cell>
          <cell r="BA30">
            <v>40594</v>
          </cell>
          <cell r="BB30">
            <v>40657</v>
          </cell>
          <cell r="BC30">
            <v>40671</v>
          </cell>
          <cell r="BD30">
            <v>40678</v>
          </cell>
          <cell r="BE30">
            <v>40513</v>
          </cell>
          <cell r="BF30">
            <v>40575</v>
          </cell>
          <cell r="BG30">
            <v>40634</v>
          </cell>
          <cell r="BH30">
            <v>40664</v>
          </cell>
          <cell r="BI30">
            <v>40664</v>
          </cell>
          <cell r="BL30">
            <v>0</v>
          </cell>
          <cell r="BN30" t="str">
            <v>DOCKERS</v>
          </cell>
          <cell r="BO30" t="str">
            <v>Tops</v>
          </cell>
          <cell r="BP30" t="str">
            <v>Mens</v>
          </cell>
          <cell r="BQ30" t="str">
            <v>N</v>
          </cell>
          <cell r="BR30" t="str">
            <v>DM Tops T-Shirts</v>
          </cell>
          <cell r="BS30" t="str">
            <v>OKAMOTO D</v>
          </cell>
          <cell r="BT30" t="str">
            <v>DM T-Shirt</v>
          </cell>
          <cell r="BU30" t="str">
            <v>I1079</v>
          </cell>
          <cell r="BV30" t="str">
            <v>Seasonal</v>
          </cell>
          <cell r="BW30" t="str">
            <v>APD</v>
          </cell>
          <cell r="BY30" t="str">
            <v>4065240589405794051240505405054050540505</v>
          </cell>
          <cell r="BZ30" t="str">
            <v>S-20103-0014-4392-40652</v>
          </cell>
          <cell r="CA30" t="str">
            <v>SFO</v>
          </cell>
          <cell r="CB30">
            <v>36</v>
          </cell>
          <cell r="CD30">
            <v>0</v>
          </cell>
          <cell r="CF30">
            <v>1768</v>
          </cell>
          <cell r="CG30">
            <v>0</v>
          </cell>
        </row>
        <row r="31">
          <cell r="A31">
            <v>1416205</v>
          </cell>
          <cell r="B31" t="str">
            <v>113</v>
          </cell>
          <cell r="C31" t="str">
            <v>101</v>
          </cell>
          <cell r="D31" t="str">
            <v>20103</v>
          </cell>
          <cell r="E31" t="str">
            <v>20103-0014</v>
          </cell>
          <cell r="F31" t="str">
            <v>VINTAGE SOLID TEE</v>
          </cell>
          <cell r="G31" t="str">
            <v>SOLID - DARK RUSSET</v>
          </cell>
          <cell r="H31" t="str">
            <v>PC</v>
          </cell>
          <cell r="J31" t="str">
            <v>SP-A</v>
          </cell>
          <cell r="K31" t="str">
            <v>LSC</v>
          </cell>
          <cell r="L31" t="str">
            <v>CA</v>
          </cell>
          <cell r="M31">
            <v>1492</v>
          </cell>
          <cell r="N31">
            <v>1492</v>
          </cell>
          <cell r="O31">
            <v>0</v>
          </cell>
          <cell r="P31">
            <v>1492</v>
          </cell>
          <cell r="T31" t="str">
            <v>699M</v>
          </cell>
          <cell r="U31">
            <v>4392</v>
          </cell>
          <cell r="V31" t="str">
            <v>INDIA</v>
          </cell>
          <cell r="W31" t="str">
            <v>SAS</v>
          </cell>
          <cell r="X31" t="str">
            <v>INDIA</v>
          </cell>
          <cell r="Y31" t="str">
            <v>INTERNATIONAL CLOTHING CO V</v>
          </cell>
          <cell r="Z31" t="str">
            <v>DDU</v>
          </cell>
          <cell r="AD31">
            <v>40505</v>
          </cell>
          <cell r="AE31">
            <v>40505</v>
          </cell>
          <cell r="AF31">
            <v>40505</v>
          </cell>
          <cell r="AG31">
            <v>40505</v>
          </cell>
          <cell r="AH31">
            <v>40512</v>
          </cell>
          <cell r="AI31">
            <v>40579</v>
          </cell>
          <cell r="AJ31">
            <v>40589</v>
          </cell>
          <cell r="AK31">
            <v>40652</v>
          </cell>
          <cell r="AL31">
            <v>40693</v>
          </cell>
          <cell r="AM31">
            <v>40696</v>
          </cell>
          <cell r="AN31" t="str">
            <v>Per 11/17 P-Req</v>
          </cell>
          <cell r="AO31" t="str">
            <v>y</v>
          </cell>
          <cell r="AP31" t="str">
            <v>82099</v>
          </cell>
          <cell r="AQ31" t="str">
            <v>Y</v>
          </cell>
          <cell r="AR31" t="str">
            <v>000S</v>
          </cell>
          <cell r="AS31">
            <v>0</v>
          </cell>
          <cell r="AT31" t="str">
            <v>CHINA</v>
          </cell>
          <cell r="AU31" t="str">
            <v>GECBD17</v>
          </cell>
          <cell r="AW31">
            <v>1.7</v>
          </cell>
          <cell r="AX31">
            <v>2536.4</v>
          </cell>
          <cell r="AY31">
            <v>40511</v>
          </cell>
          <cell r="AZ31">
            <v>40517</v>
          </cell>
          <cell r="BA31">
            <v>40594</v>
          </cell>
          <cell r="BB31">
            <v>40657</v>
          </cell>
          <cell r="BC31">
            <v>40699</v>
          </cell>
          <cell r="BD31">
            <v>40699</v>
          </cell>
          <cell r="BE31">
            <v>40513</v>
          </cell>
          <cell r="BF31">
            <v>40575</v>
          </cell>
          <cell r="BG31">
            <v>40634</v>
          </cell>
          <cell r="BH31">
            <v>40695</v>
          </cell>
          <cell r="BI31">
            <v>40695</v>
          </cell>
          <cell r="BL31">
            <v>0</v>
          </cell>
          <cell r="BN31" t="str">
            <v>DOCKERS</v>
          </cell>
          <cell r="BO31" t="str">
            <v>Tops</v>
          </cell>
          <cell r="BP31" t="str">
            <v>Mens</v>
          </cell>
          <cell r="BQ31" t="str">
            <v>N</v>
          </cell>
          <cell r="BR31" t="str">
            <v>DM Tops T-Shirts</v>
          </cell>
          <cell r="BS31" t="str">
            <v>OKAMOTO D</v>
          </cell>
          <cell r="BT31" t="str">
            <v>DM T-Shirt</v>
          </cell>
          <cell r="BU31" t="str">
            <v>I1079</v>
          </cell>
          <cell r="BV31" t="str">
            <v>Seasonal</v>
          </cell>
          <cell r="BW31" t="str">
            <v>LSA</v>
          </cell>
          <cell r="BY31" t="str">
            <v>4065240589405794051240505405054050540505</v>
          </cell>
          <cell r="BZ31" t="str">
            <v>S-20103-0014-4392-40652</v>
          </cell>
          <cell r="CA31" t="str">
            <v>SFO</v>
          </cell>
          <cell r="CD31">
            <v>0</v>
          </cell>
          <cell r="CF31">
            <v>1768</v>
          </cell>
          <cell r="CG31">
            <v>0</v>
          </cell>
        </row>
        <row r="32">
          <cell r="A32">
            <v>1549674</v>
          </cell>
          <cell r="B32" t="str">
            <v>113</v>
          </cell>
          <cell r="C32" t="str">
            <v>101</v>
          </cell>
          <cell r="D32" t="str">
            <v>20184</v>
          </cell>
          <cell r="E32" t="str">
            <v>20184-0001</v>
          </cell>
          <cell r="F32" t="str">
            <v>LS WAFFLE KNIT CREW</v>
          </cell>
          <cell r="G32" t="str">
            <v>SOLID - GRIFFIN HEATHER</v>
          </cell>
          <cell r="H32" t="str">
            <v>PC</v>
          </cell>
          <cell r="J32" t="str">
            <v>SP-A</v>
          </cell>
          <cell r="K32" t="str">
            <v>LSE</v>
          </cell>
          <cell r="L32" t="str">
            <v>TR</v>
          </cell>
          <cell r="M32">
            <v>152</v>
          </cell>
          <cell r="N32">
            <v>152</v>
          </cell>
          <cell r="O32">
            <v>0</v>
          </cell>
          <cell r="P32">
            <v>152</v>
          </cell>
          <cell r="T32" t="str">
            <v>964M</v>
          </cell>
          <cell r="U32">
            <v>4627</v>
          </cell>
          <cell r="V32" t="str">
            <v>SHANGHAI</v>
          </cell>
          <cell r="W32" t="str">
            <v>NAS</v>
          </cell>
          <cell r="X32" t="str">
            <v>VIETNAM</v>
          </cell>
          <cell r="Y32" t="str">
            <v>GREEN VINA CO LTD</v>
          </cell>
          <cell r="Z32" t="str">
            <v>DFC</v>
          </cell>
          <cell r="AD32">
            <v>40563</v>
          </cell>
          <cell r="AE32">
            <v>40563</v>
          </cell>
          <cell r="AF32">
            <v>40563</v>
          </cell>
          <cell r="AG32">
            <v>40563</v>
          </cell>
          <cell r="AH32">
            <v>40570</v>
          </cell>
          <cell r="AI32">
            <v>40643</v>
          </cell>
          <cell r="AJ32">
            <v>40664</v>
          </cell>
          <cell r="AK32">
            <v>40703</v>
          </cell>
          <cell r="AL32">
            <v>40755</v>
          </cell>
          <cell r="AM32">
            <v>40758</v>
          </cell>
          <cell r="AN32" t="str">
            <v>Jan P-Req 1/7</v>
          </cell>
          <cell r="AR32" t="str">
            <v>995S</v>
          </cell>
          <cell r="AS32" t="str">
            <v>KAM HING PIECE WORKS LTD</v>
          </cell>
          <cell r="AT32" t="str">
            <v>CHINA</v>
          </cell>
          <cell r="AU32" t="str">
            <v>DUMMY MILLEPIC / FB100773</v>
          </cell>
          <cell r="AW32">
            <v>1.7</v>
          </cell>
          <cell r="AX32">
            <v>258.39999999999998</v>
          </cell>
          <cell r="AY32">
            <v>40567</v>
          </cell>
          <cell r="AZ32">
            <v>40573</v>
          </cell>
          <cell r="BA32">
            <v>40664</v>
          </cell>
          <cell r="BB32">
            <v>40706</v>
          </cell>
          <cell r="BC32">
            <v>40755</v>
          </cell>
          <cell r="BD32">
            <v>40762</v>
          </cell>
          <cell r="BE32">
            <v>40544</v>
          </cell>
          <cell r="BF32">
            <v>40634</v>
          </cell>
          <cell r="BG32">
            <v>40695</v>
          </cell>
          <cell r="BH32">
            <v>40725</v>
          </cell>
          <cell r="BI32">
            <v>40756</v>
          </cell>
          <cell r="BL32">
            <v>0</v>
          </cell>
          <cell r="BN32" t="str">
            <v>DOCKERS</v>
          </cell>
          <cell r="BO32" t="str">
            <v>Tops</v>
          </cell>
          <cell r="BP32" t="str">
            <v>Mens</v>
          </cell>
          <cell r="BQ32" t="str">
            <v>N</v>
          </cell>
          <cell r="BR32" t="str">
            <v>DM Tops Knits</v>
          </cell>
          <cell r="BS32" t="str">
            <v>OKAMOTO D</v>
          </cell>
          <cell r="BT32" t="str">
            <v>C KNITS</v>
          </cell>
          <cell r="BU32" t="str">
            <v>I1282</v>
          </cell>
          <cell r="BV32" t="str">
            <v>Seasonal</v>
          </cell>
          <cell r="BW32" t="str">
            <v>LSE</v>
          </cell>
          <cell r="BY32" t="str">
            <v>4070340664406434057040563405634056340563</v>
          </cell>
          <cell r="BZ32" t="str">
            <v>S-20184-0001-4627-40703</v>
          </cell>
          <cell r="CA32" t="str">
            <v>SFO</v>
          </cell>
          <cell r="CD32">
            <v>0</v>
          </cell>
          <cell r="CF32">
            <v>2208</v>
          </cell>
          <cell r="CG32">
            <v>0</v>
          </cell>
        </row>
        <row r="33">
          <cell r="A33">
            <v>1416246</v>
          </cell>
          <cell r="B33" t="str">
            <v>113</v>
          </cell>
          <cell r="C33" t="str">
            <v>101</v>
          </cell>
          <cell r="D33" t="str">
            <v>20184</v>
          </cell>
          <cell r="E33" t="str">
            <v>20184-0001</v>
          </cell>
          <cell r="F33" t="str">
            <v>LS WAFFLE KNIT CREW</v>
          </cell>
          <cell r="G33" t="str">
            <v>SOLID - GRIFFIN HEATHER</v>
          </cell>
          <cell r="H33" t="str">
            <v>PC</v>
          </cell>
          <cell r="J33" t="str">
            <v>SP-A</v>
          </cell>
          <cell r="K33" t="str">
            <v>LSE</v>
          </cell>
          <cell r="L33" t="str">
            <v>GB</v>
          </cell>
          <cell r="M33">
            <v>632</v>
          </cell>
          <cell r="N33">
            <v>632</v>
          </cell>
          <cell r="O33">
            <v>0</v>
          </cell>
          <cell r="P33">
            <v>632</v>
          </cell>
          <cell r="T33" t="str">
            <v>964M</v>
          </cell>
          <cell r="U33">
            <v>4627</v>
          </cell>
          <cell r="V33" t="str">
            <v>SHANGHAI</v>
          </cell>
          <cell r="W33" t="str">
            <v>NAS</v>
          </cell>
          <cell r="X33" t="str">
            <v>VIETNAM</v>
          </cell>
          <cell r="Y33" t="str">
            <v>GREEN VINA CO LTD</v>
          </cell>
          <cell r="Z33" t="str">
            <v>DFC</v>
          </cell>
          <cell r="AD33">
            <v>40563</v>
          </cell>
          <cell r="AE33">
            <v>40563</v>
          </cell>
          <cell r="AF33">
            <v>40563</v>
          </cell>
          <cell r="AG33">
            <v>40563</v>
          </cell>
          <cell r="AH33">
            <v>40584</v>
          </cell>
          <cell r="AI33">
            <v>40643</v>
          </cell>
          <cell r="AJ33">
            <v>40664</v>
          </cell>
          <cell r="AK33">
            <v>40703</v>
          </cell>
          <cell r="AL33">
            <v>40735</v>
          </cell>
          <cell r="AM33">
            <v>40738</v>
          </cell>
          <cell r="AN33" t="str">
            <v>Jan P-Req 1/7; updtd 1/28 per Vincent chg 621 to 632; updtd 1/31; Vincent OK to move size date to 2/10 from 1/27 per Ilse request.</v>
          </cell>
          <cell r="AR33" t="str">
            <v>995S</v>
          </cell>
          <cell r="AS33" t="str">
            <v>KAM HING PIECE WORKS LTD</v>
          </cell>
          <cell r="AT33" t="str">
            <v>CHINA</v>
          </cell>
          <cell r="AU33" t="str">
            <v>DUMMY MILLEPIC / FB100773</v>
          </cell>
          <cell r="AW33">
            <v>1.7</v>
          </cell>
          <cell r="AX33">
            <v>1074.3999999999999</v>
          </cell>
          <cell r="AY33">
            <v>40581</v>
          </cell>
          <cell r="AZ33">
            <v>40587</v>
          </cell>
          <cell r="BA33">
            <v>40664</v>
          </cell>
          <cell r="BB33">
            <v>40706</v>
          </cell>
          <cell r="BC33">
            <v>40741</v>
          </cell>
          <cell r="BD33">
            <v>40741</v>
          </cell>
          <cell r="BE33">
            <v>40575</v>
          </cell>
          <cell r="BF33">
            <v>40634</v>
          </cell>
          <cell r="BG33">
            <v>40695</v>
          </cell>
          <cell r="BH33">
            <v>40725</v>
          </cell>
          <cell r="BI33">
            <v>40725</v>
          </cell>
          <cell r="BL33">
            <v>0</v>
          </cell>
          <cell r="BN33" t="str">
            <v>DOCKERS</v>
          </cell>
          <cell r="BO33" t="str">
            <v>Tops</v>
          </cell>
          <cell r="BP33" t="str">
            <v>Mens</v>
          </cell>
          <cell r="BQ33" t="str">
            <v>N</v>
          </cell>
          <cell r="BR33" t="str">
            <v>DM Tops Knits</v>
          </cell>
          <cell r="BS33" t="str">
            <v>OKAMOTO D</v>
          </cell>
          <cell r="BT33" t="str">
            <v>C KNITS</v>
          </cell>
          <cell r="BU33" t="str">
            <v>I1282</v>
          </cell>
          <cell r="BV33" t="str">
            <v>Seasonal</v>
          </cell>
          <cell r="BW33" t="str">
            <v>LSE</v>
          </cell>
          <cell r="BY33" t="str">
            <v>4070340664406434058440563405634056340563</v>
          </cell>
          <cell r="BZ33" t="str">
            <v>S-20184-0001-4627-40703</v>
          </cell>
          <cell r="CA33" t="str">
            <v>SFO</v>
          </cell>
          <cell r="CD33">
            <v>0</v>
          </cell>
          <cell r="CF33">
            <v>2208</v>
          </cell>
          <cell r="CG33">
            <v>0</v>
          </cell>
        </row>
        <row r="34">
          <cell r="A34">
            <v>1549675</v>
          </cell>
          <cell r="B34" t="str">
            <v>113</v>
          </cell>
          <cell r="C34" t="str">
            <v>101</v>
          </cell>
          <cell r="D34" t="str">
            <v>20184</v>
          </cell>
          <cell r="E34" t="str">
            <v>20184-0001</v>
          </cell>
          <cell r="F34" t="str">
            <v>LS WAFFLE KNIT CREW</v>
          </cell>
          <cell r="G34" t="str">
            <v>SOLID - GRIFFIN HEATHER</v>
          </cell>
          <cell r="H34" t="str">
            <v>PC</v>
          </cell>
          <cell r="J34" t="str">
            <v>SP-A</v>
          </cell>
          <cell r="K34" t="str">
            <v>LSC</v>
          </cell>
          <cell r="L34" t="str">
            <v>CA</v>
          </cell>
          <cell r="M34">
            <v>950</v>
          </cell>
          <cell r="N34">
            <v>950</v>
          </cell>
          <cell r="O34">
            <v>0</v>
          </cell>
          <cell r="P34">
            <v>950</v>
          </cell>
          <cell r="T34" t="str">
            <v>964M</v>
          </cell>
          <cell r="U34">
            <v>4627</v>
          </cell>
          <cell r="V34" t="str">
            <v>SHANGHAI</v>
          </cell>
          <cell r="W34" t="str">
            <v>NAS</v>
          </cell>
          <cell r="X34" t="str">
            <v>VIETNAM</v>
          </cell>
          <cell r="Y34" t="str">
            <v>GREEN VINA CO LTD</v>
          </cell>
          <cell r="Z34" t="str">
            <v>DFC</v>
          </cell>
          <cell r="AD34">
            <v>40563</v>
          </cell>
          <cell r="AE34">
            <v>40563</v>
          </cell>
          <cell r="AF34">
            <v>40563</v>
          </cell>
          <cell r="AG34">
            <v>40563</v>
          </cell>
          <cell r="AH34">
            <v>40570</v>
          </cell>
          <cell r="AI34">
            <v>40653</v>
          </cell>
          <cell r="AJ34">
            <v>40664</v>
          </cell>
          <cell r="AK34">
            <v>40709</v>
          </cell>
          <cell r="AL34">
            <v>40751</v>
          </cell>
          <cell r="AM34">
            <v>40754</v>
          </cell>
          <cell r="AN34" t="str">
            <v>Jan P-Req 1/7</v>
          </cell>
          <cell r="AR34" t="str">
            <v>995S</v>
          </cell>
          <cell r="AS34" t="str">
            <v>KAM HING PIECE WORKS LTD</v>
          </cell>
          <cell r="AT34" t="str">
            <v>CHINA</v>
          </cell>
          <cell r="AU34" t="str">
            <v>V270833</v>
          </cell>
          <cell r="AW34">
            <v>1.7</v>
          </cell>
          <cell r="AX34">
            <v>1615</v>
          </cell>
          <cell r="AY34">
            <v>40567</v>
          </cell>
          <cell r="AZ34">
            <v>40573</v>
          </cell>
          <cell r="BA34">
            <v>40664</v>
          </cell>
          <cell r="BB34">
            <v>40713</v>
          </cell>
          <cell r="BC34">
            <v>40755</v>
          </cell>
          <cell r="BD34">
            <v>40755</v>
          </cell>
          <cell r="BE34">
            <v>40544</v>
          </cell>
          <cell r="BF34">
            <v>40634</v>
          </cell>
          <cell r="BG34">
            <v>40695</v>
          </cell>
          <cell r="BH34">
            <v>40725</v>
          </cell>
          <cell r="BI34">
            <v>40725</v>
          </cell>
          <cell r="BL34">
            <v>0</v>
          </cell>
          <cell r="BN34" t="str">
            <v>DOCKERS</v>
          </cell>
          <cell r="BO34" t="str">
            <v>Tops</v>
          </cell>
          <cell r="BP34" t="str">
            <v>Mens</v>
          </cell>
          <cell r="BQ34" t="str">
            <v>N</v>
          </cell>
          <cell r="BR34" t="str">
            <v>DM Tops Knits</v>
          </cell>
          <cell r="BS34" t="str">
            <v>OKAMOTO D</v>
          </cell>
          <cell r="BT34" t="str">
            <v>C KNITS</v>
          </cell>
          <cell r="BU34" t="str">
            <v>I1282</v>
          </cell>
          <cell r="BV34" t="str">
            <v>Seasonal</v>
          </cell>
          <cell r="BW34" t="str">
            <v>LSA</v>
          </cell>
          <cell r="BY34" t="str">
            <v>4070940664406534057040563405634056340563</v>
          </cell>
          <cell r="BZ34" t="str">
            <v>S-20184-0001-4627-40709</v>
          </cell>
          <cell r="CA34" t="str">
            <v>SFO</v>
          </cell>
          <cell r="CD34">
            <v>0</v>
          </cell>
          <cell r="CF34">
            <v>2208</v>
          </cell>
          <cell r="CG34">
            <v>0</v>
          </cell>
        </row>
        <row r="35">
          <cell r="A35">
            <v>1416248</v>
          </cell>
          <cell r="B35" t="str">
            <v>113</v>
          </cell>
          <cell r="C35" t="str">
            <v>101</v>
          </cell>
          <cell r="D35" t="str">
            <v>20184</v>
          </cell>
          <cell r="E35" t="str">
            <v>20184-0001</v>
          </cell>
          <cell r="F35" t="str">
            <v>LS WAFFLE KNIT CREW</v>
          </cell>
          <cell r="G35" t="str">
            <v>SOLID - GRIFFIN HEATHER</v>
          </cell>
          <cell r="H35" t="str">
            <v>PC</v>
          </cell>
          <cell r="J35" t="str">
            <v>SP-A</v>
          </cell>
          <cell r="K35" t="str">
            <v>LSUS</v>
          </cell>
          <cell r="L35">
            <v>2006</v>
          </cell>
          <cell r="M35">
            <v>150</v>
          </cell>
          <cell r="N35">
            <v>150</v>
          </cell>
          <cell r="O35">
            <v>0</v>
          </cell>
          <cell r="P35">
            <v>150</v>
          </cell>
          <cell r="T35" t="str">
            <v>964M</v>
          </cell>
          <cell r="U35">
            <v>4627</v>
          </cell>
          <cell r="V35" t="str">
            <v>SHANGHAI</v>
          </cell>
          <cell r="W35" t="str">
            <v>NAS</v>
          </cell>
          <cell r="X35" t="str">
            <v>VIETNAM</v>
          </cell>
          <cell r="Y35" t="str">
            <v>GREEN VINA CO LTD</v>
          </cell>
          <cell r="Z35" t="str">
            <v>DFC</v>
          </cell>
          <cell r="AD35">
            <v>40563</v>
          </cell>
          <cell r="AE35">
            <v>40563</v>
          </cell>
          <cell r="AF35">
            <v>40563</v>
          </cell>
          <cell r="AG35">
            <v>40563</v>
          </cell>
          <cell r="AH35">
            <v>40570</v>
          </cell>
          <cell r="AI35">
            <v>40653</v>
          </cell>
          <cell r="AJ35">
            <v>40664</v>
          </cell>
          <cell r="AK35">
            <v>40709</v>
          </cell>
          <cell r="AL35">
            <v>40739</v>
          </cell>
          <cell r="AM35">
            <v>40742</v>
          </cell>
          <cell r="AN35" t="str">
            <v>Jan P-Req 1/7 for on-line; 1/20 adding 13 uts per PAR</v>
          </cell>
          <cell r="AR35" t="str">
            <v>995S</v>
          </cell>
          <cell r="AS35" t="str">
            <v>KAM HING PIECE WORKS LTD</v>
          </cell>
          <cell r="AT35" t="str">
            <v>CHINA</v>
          </cell>
          <cell r="AU35" t="str">
            <v>V270833</v>
          </cell>
          <cell r="AW35">
            <v>1.7</v>
          </cell>
          <cell r="AX35">
            <v>255</v>
          </cell>
          <cell r="AY35">
            <v>40567</v>
          </cell>
          <cell r="AZ35">
            <v>40573</v>
          </cell>
          <cell r="BA35">
            <v>40664</v>
          </cell>
          <cell r="BB35">
            <v>40713</v>
          </cell>
          <cell r="BC35">
            <v>40741</v>
          </cell>
          <cell r="BD35">
            <v>40748</v>
          </cell>
          <cell r="BE35">
            <v>40544</v>
          </cell>
          <cell r="BF35">
            <v>40634</v>
          </cell>
          <cell r="BG35">
            <v>40695</v>
          </cell>
          <cell r="BH35">
            <v>40725</v>
          </cell>
          <cell r="BI35">
            <v>40725</v>
          </cell>
          <cell r="BL35">
            <v>0</v>
          </cell>
          <cell r="BN35" t="str">
            <v>DOCKERS</v>
          </cell>
          <cell r="BO35" t="str">
            <v>Tops</v>
          </cell>
          <cell r="BP35" t="str">
            <v>Mens</v>
          </cell>
          <cell r="BQ35" t="str">
            <v>N</v>
          </cell>
          <cell r="BR35" t="str">
            <v>DM Tops Knits</v>
          </cell>
          <cell r="BS35" t="str">
            <v>OKAMOTO D</v>
          </cell>
          <cell r="BT35" t="str">
            <v>C KNITS</v>
          </cell>
          <cell r="BU35" t="str">
            <v>I1282</v>
          </cell>
          <cell r="BV35" t="str">
            <v>Seasonal</v>
          </cell>
          <cell r="BW35" t="str">
            <v>LSA</v>
          </cell>
          <cell r="BY35" t="str">
            <v>4070940664406534057040563405634056340563</v>
          </cell>
          <cell r="BZ35" t="str">
            <v>S-20184-0001-4627-40709</v>
          </cell>
          <cell r="CA35" t="str">
            <v>SFO</v>
          </cell>
          <cell r="CD35">
            <v>0</v>
          </cell>
          <cell r="CF35">
            <v>2208</v>
          </cell>
          <cell r="CG35">
            <v>0</v>
          </cell>
        </row>
        <row r="36">
          <cell r="A36">
            <v>1549676</v>
          </cell>
          <cell r="B36" t="str">
            <v>113</v>
          </cell>
          <cell r="C36" t="str">
            <v>101</v>
          </cell>
          <cell r="D36" t="str">
            <v>20184</v>
          </cell>
          <cell r="E36" t="str">
            <v>20184-0002</v>
          </cell>
          <cell r="F36" t="str">
            <v>LS WAFFLE KNIT CREW</v>
          </cell>
          <cell r="G36" t="str">
            <v>SOLID - SMOKEY AQUA</v>
          </cell>
          <cell r="H36" t="str">
            <v>PC</v>
          </cell>
          <cell r="J36" t="str">
            <v>SP-A</v>
          </cell>
          <cell r="K36" t="str">
            <v>LSE</v>
          </cell>
          <cell r="L36" t="str">
            <v>TR</v>
          </cell>
          <cell r="M36">
            <v>101</v>
          </cell>
          <cell r="N36">
            <v>101</v>
          </cell>
          <cell r="O36">
            <v>0</v>
          </cell>
          <cell r="P36">
            <v>101</v>
          </cell>
          <cell r="T36" t="str">
            <v>964M</v>
          </cell>
          <cell r="U36">
            <v>4627</v>
          </cell>
          <cell r="V36" t="str">
            <v>SHANGHAI</v>
          </cell>
          <cell r="W36" t="str">
            <v>NAS</v>
          </cell>
          <cell r="X36" t="str">
            <v>VIETNAM</v>
          </cell>
          <cell r="Y36" t="str">
            <v>GREEN VINA CO LTD</v>
          </cell>
          <cell r="Z36" t="str">
            <v>DFC</v>
          </cell>
          <cell r="AD36">
            <v>40563</v>
          </cell>
          <cell r="AE36">
            <v>40563</v>
          </cell>
          <cell r="AF36">
            <v>40563</v>
          </cell>
          <cell r="AG36">
            <v>40563</v>
          </cell>
          <cell r="AH36">
            <v>40584</v>
          </cell>
          <cell r="AI36">
            <v>40643</v>
          </cell>
          <cell r="AJ36">
            <v>40664</v>
          </cell>
          <cell r="AK36">
            <v>40703</v>
          </cell>
          <cell r="AL36">
            <v>40755</v>
          </cell>
          <cell r="AM36">
            <v>40758</v>
          </cell>
          <cell r="AN36" t="str">
            <v>Jan P-Req 1/7/11; updtd 1/31; moved size assort date to 2/10 from 1/27-Ok'd by Vincent</v>
          </cell>
          <cell r="AR36" t="str">
            <v>995S</v>
          </cell>
          <cell r="AS36" t="str">
            <v>KAM HING PIECE WORKS LTD</v>
          </cell>
          <cell r="AT36" t="str">
            <v>CHINA</v>
          </cell>
          <cell r="AW36">
            <v>1.7</v>
          </cell>
          <cell r="AX36">
            <v>171.7</v>
          </cell>
          <cell r="AY36">
            <v>40581</v>
          </cell>
          <cell r="AZ36">
            <v>40587</v>
          </cell>
          <cell r="BA36">
            <v>40664</v>
          </cell>
          <cell r="BB36">
            <v>40706</v>
          </cell>
          <cell r="BC36">
            <v>40755</v>
          </cell>
          <cell r="BD36">
            <v>40762</v>
          </cell>
          <cell r="BE36">
            <v>40575</v>
          </cell>
          <cell r="BF36">
            <v>40634</v>
          </cell>
          <cell r="BG36">
            <v>40695</v>
          </cell>
          <cell r="BH36">
            <v>40725</v>
          </cell>
          <cell r="BI36">
            <v>40756</v>
          </cell>
          <cell r="BL36">
            <v>0</v>
          </cell>
          <cell r="BN36" t="str">
            <v>DOCKERS</v>
          </cell>
          <cell r="BO36" t="str">
            <v>Tops</v>
          </cell>
          <cell r="BP36" t="str">
            <v>Mens</v>
          </cell>
          <cell r="BQ36" t="str">
            <v>N</v>
          </cell>
          <cell r="BR36" t="str">
            <v>DM Tops Knits</v>
          </cell>
          <cell r="BS36" t="str">
            <v>OKAMOTO D</v>
          </cell>
          <cell r="BT36" t="str">
            <v>C KNITS</v>
          </cell>
          <cell r="BU36" t="str">
            <v>I1283</v>
          </cell>
          <cell r="BV36" t="str">
            <v>Seasonal</v>
          </cell>
          <cell r="BW36" t="str">
            <v>LSE</v>
          </cell>
          <cell r="BY36" t="str">
            <v>4070340664406434058440563405634056340563</v>
          </cell>
          <cell r="BZ36" t="str">
            <v>S-20184-0002-4627-40703</v>
          </cell>
          <cell r="CA36" t="str">
            <v>SFO</v>
          </cell>
          <cell r="CD36">
            <v>0</v>
          </cell>
          <cell r="CF36">
            <v>2208</v>
          </cell>
          <cell r="CG36">
            <v>0</v>
          </cell>
        </row>
        <row r="37">
          <cell r="A37">
            <v>1416249</v>
          </cell>
          <cell r="B37" t="str">
            <v>113</v>
          </cell>
          <cell r="C37" t="str">
            <v>101</v>
          </cell>
          <cell r="D37" t="str">
            <v>20184</v>
          </cell>
          <cell r="E37" t="str">
            <v>20184-0002</v>
          </cell>
          <cell r="F37" t="str">
            <v>LS WAFFLE KNIT CREW</v>
          </cell>
          <cell r="G37" t="str">
            <v>SOLID - SMOKEY AQUA</v>
          </cell>
          <cell r="H37" t="str">
            <v>PC</v>
          </cell>
          <cell r="J37" t="str">
            <v>SP-A</v>
          </cell>
          <cell r="K37" t="str">
            <v>LSE</v>
          </cell>
          <cell r="L37" t="str">
            <v>GB</v>
          </cell>
          <cell r="M37">
            <v>670</v>
          </cell>
          <cell r="N37">
            <v>670</v>
          </cell>
          <cell r="O37">
            <v>0</v>
          </cell>
          <cell r="P37">
            <v>670</v>
          </cell>
          <cell r="T37" t="str">
            <v>964M</v>
          </cell>
          <cell r="U37">
            <v>4627</v>
          </cell>
          <cell r="V37" t="str">
            <v>SHANGHAI</v>
          </cell>
          <cell r="W37" t="str">
            <v>NAS</v>
          </cell>
          <cell r="X37" t="str">
            <v>VIETNAM</v>
          </cell>
          <cell r="Y37" t="str">
            <v>GREEN VINA CO LTD</v>
          </cell>
          <cell r="Z37" t="str">
            <v>DFC</v>
          </cell>
          <cell r="AD37">
            <v>40563</v>
          </cell>
          <cell r="AE37">
            <v>40563</v>
          </cell>
          <cell r="AF37">
            <v>40563</v>
          </cell>
          <cell r="AG37">
            <v>40563</v>
          </cell>
          <cell r="AH37">
            <v>40584</v>
          </cell>
          <cell r="AI37">
            <v>40643</v>
          </cell>
          <cell r="AJ37">
            <v>40664</v>
          </cell>
          <cell r="AK37">
            <v>40703</v>
          </cell>
          <cell r="AL37">
            <v>40735</v>
          </cell>
          <cell r="AM37">
            <v>40738</v>
          </cell>
          <cell r="AN37" t="str">
            <v>Jan P-Req 1/7/11; Updtd 1/28: Per Vincent chg 658 to 670; updtd 1/31; move size assort date to 2/10 from 1/27- Ok'd by Vincent.</v>
          </cell>
          <cell r="AR37" t="str">
            <v>995S</v>
          </cell>
          <cell r="AS37" t="str">
            <v>KAM HING PIECE WORKS LTD</v>
          </cell>
          <cell r="AT37" t="str">
            <v>CHINA</v>
          </cell>
          <cell r="AW37">
            <v>1.7</v>
          </cell>
          <cell r="AX37">
            <v>1139</v>
          </cell>
          <cell r="AY37">
            <v>40581</v>
          </cell>
          <cell r="AZ37">
            <v>40587</v>
          </cell>
          <cell r="BA37">
            <v>40664</v>
          </cell>
          <cell r="BB37">
            <v>40706</v>
          </cell>
          <cell r="BC37">
            <v>40741</v>
          </cell>
          <cell r="BD37">
            <v>40741</v>
          </cell>
          <cell r="BE37">
            <v>40575</v>
          </cell>
          <cell r="BF37">
            <v>40634</v>
          </cell>
          <cell r="BG37">
            <v>40695</v>
          </cell>
          <cell r="BH37">
            <v>40725</v>
          </cell>
          <cell r="BI37">
            <v>40725</v>
          </cell>
          <cell r="BL37">
            <v>0</v>
          </cell>
          <cell r="BN37" t="str">
            <v>DOCKERS</v>
          </cell>
          <cell r="BO37" t="str">
            <v>Tops</v>
          </cell>
          <cell r="BP37" t="str">
            <v>Mens</v>
          </cell>
          <cell r="BQ37" t="str">
            <v>N</v>
          </cell>
          <cell r="BR37" t="str">
            <v>DM Tops Knits</v>
          </cell>
          <cell r="BS37" t="str">
            <v>OKAMOTO D</v>
          </cell>
          <cell r="BT37" t="str">
            <v>C KNITS</v>
          </cell>
          <cell r="BU37" t="str">
            <v>I1283</v>
          </cell>
          <cell r="BV37" t="str">
            <v>Seasonal</v>
          </cell>
          <cell r="BW37" t="str">
            <v>LSE</v>
          </cell>
          <cell r="BY37" t="str">
            <v>4070340664406434058440563405634056340563</v>
          </cell>
          <cell r="BZ37" t="str">
            <v>S-20184-0002-4627-40703</v>
          </cell>
          <cell r="CA37" t="str">
            <v>SFO</v>
          </cell>
          <cell r="CD37">
            <v>0</v>
          </cell>
          <cell r="CF37">
            <v>2208</v>
          </cell>
          <cell r="CG37">
            <v>0</v>
          </cell>
        </row>
        <row r="38">
          <cell r="A38">
            <v>1416251</v>
          </cell>
          <cell r="B38" t="str">
            <v>113</v>
          </cell>
          <cell r="C38" t="str">
            <v>101</v>
          </cell>
          <cell r="D38" t="str">
            <v>20184</v>
          </cell>
          <cell r="E38" t="str">
            <v>20184-0002</v>
          </cell>
          <cell r="F38" t="str">
            <v>LS WAFFLE KNIT CREW</v>
          </cell>
          <cell r="G38" t="str">
            <v>SOLID - SMOKEY AQUA</v>
          </cell>
          <cell r="H38" t="str">
            <v>PC</v>
          </cell>
          <cell r="J38" t="str">
            <v>SP-A</v>
          </cell>
          <cell r="K38" t="str">
            <v>LSUS</v>
          </cell>
          <cell r="L38">
            <v>2006</v>
          </cell>
          <cell r="M38">
            <v>183</v>
          </cell>
          <cell r="N38">
            <v>183</v>
          </cell>
          <cell r="O38">
            <v>0</v>
          </cell>
          <cell r="P38">
            <v>183</v>
          </cell>
          <cell r="T38" t="str">
            <v>964M</v>
          </cell>
          <cell r="U38">
            <v>4627</v>
          </cell>
          <cell r="V38" t="str">
            <v>SHANGHAI</v>
          </cell>
          <cell r="W38" t="str">
            <v>NAS</v>
          </cell>
          <cell r="X38" t="str">
            <v>VIETNAM</v>
          </cell>
          <cell r="Y38" t="str">
            <v>GREEN VINA CO LTD</v>
          </cell>
          <cell r="Z38" t="str">
            <v>DFC</v>
          </cell>
          <cell r="AD38">
            <v>40563</v>
          </cell>
          <cell r="AE38">
            <v>40563</v>
          </cell>
          <cell r="AF38">
            <v>40563</v>
          </cell>
          <cell r="AG38">
            <v>40563</v>
          </cell>
          <cell r="AH38">
            <v>40570</v>
          </cell>
          <cell r="AI38">
            <v>40653</v>
          </cell>
          <cell r="AJ38">
            <v>40664</v>
          </cell>
          <cell r="AK38">
            <v>40709</v>
          </cell>
          <cell r="AL38">
            <v>40739</v>
          </cell>
          <cell r="AM38">
            <v>40742</v>
          </cell>
          <cell r="AN38" t="str">
            <v>Jan P-Req 1/7/11 for on-line</v>
          </cell>
          <cell r="AR38" t="str">
            <v>995S</v>
          </cell>
          <cell r="AS38" t="str">
            <v>KAM HING PIECE WORKS LTD</v>
          </cell>
          <cell r="AT38" t="str">
            <v>CHINA</v>
          </cell>
          <cell r="AU38" t="str">
            <v>V270833</v>
          </cell>
          <cell r="AW38">
            <v>1.7</v>
          </cell>
          <cell r="AX38">
            <v>311.09999999999997</v>
          </cell>
          <cell r="AY38">
            <v>40567</v>
          </cell>
          <cell r="AZ38">
            <v>40573</v>
          </cell>
          <cell r="BA38">
            <v>40664</v>
          </cell>
          <cell r="BB38">
            <v>40713</v>
          </cell>
          <cell r="BC38">
            <v>40741</v>
          </cell>
          <cell r="BD38">
            <v>40748</v>
          </cell>
          <cell r="BE38">
            <v>40544</v>
          </cell>
          <cell r="BF38">
            <v>40634</v>
          </cell>
          <cell r="BG38">
            <v>40695</v>
          </cell>
          <cell r="BH38">
            <v>40725</v>
          </cell>
          <cell r="BI38">
            <v>40725</v>
          </cell>
          <cell r="BL38">
            <v>0</v>
          </cell>
          <cell r="BN38" t="str">
            <v>DOCKERS</v>
          </cell>
          <cell r="BO38" t="str">
            <v>Tops</v>
          </cell>
          <cell r="BP38" t="str">
            <v>Mens</v>
          </cell>
          <cell r="BQ38" t="str">
            <v>N</v>
          </cell>
          <cell r="BR38" t="str">
            <v>DM Tops Knits</v>
          </cell>
          <cell r="BS38" t="str">
            <v>OKAMOTO D</v>
          </cell>
          <cell r="BT38" t="str">
            <v>C KNITS</v>
          </cell>
          <cell r="BU38" t="str">
            <v>I1283</v>
          </cell>
          <cell r="BV38" t="str">
            <v>Seasonal</v>
          </cell>
          <cell r="BW38" t="str">
            <v>LSA</v>
          </cell>
          <cell r="BY38" t="str">
            <v>4070940664406534057040563405634056340563</v>
          </cell>
          <cell r="BZ38" t="str">
            <v>S-20184-0002-4627-40709</v>
          </cell>
          <cell r="CA38" t="str">
            <v>SFO</v>
          </cell>
          <cell r="CD38">
            <v>0</v>
          </cell>
          <cell r="CF38">
            <v>2208</v>
          </cell>
          <cell r="CG38">
            <v>0</v>
          </cell>
        </row>
        <row r="39">
          <cell r="A39">
            <v>1416252</v>
          </cell>
          <cell r="B39" t="str">
            <v>113</v>
          </cell>
          <cell r="C39" t="str">
            <v>101</v>
          </cell>
          <cell r="D39" t="str">
            <v>20184</v>
          </cell>
          <cell r="E39" t="str">
            <v>20184-0002</v>
          </cell>
          <cell r="F39" t="str">
            <v>LS WAFFLE KNIT CREW</v>
          </cell>
          <cell r="G39" t="str">
            <v>SOLID - SMOKEY AQUA</v>
          </cell>
          <cell r="H39" t="str">
            <v>PC</v>
          </cell>
          <cell r="J39" t="str">
            <v>SP-A</v>
          </cell>
          <cell r="K39" t="str">
            <v>LSC</v>
          </cell>
          <cell r="L39" t="str">
            <v>CA</v>
          </cell>
          <cell r="M39">
            <v>950</v>
          </cell>
          <cell r="N39">
            <v>950</v>
          </cell>
          <cell r="O39">
            <v>0</v>
          </cell>
          <cell r="P39">
            <v>950</v>
          </cell>
          <cell r="T39" t="str">
            <v>964M</v>
          </cell>
          <cell r="U39">
            <v>4627</v>
          </cell>
          <cell r="V39" t="str">
            <v>SHANGHAI</v>
          </cell>
          <cell r="W39" t="str">
            <v>NAS</v>
          </cell>
          <cell r="X39" t="str">
            <v>VIETNAM</v>
          </cell>
          <cell r="Y39" t="str">
            <v>GREEN VINA CO LTD</v>
          </cell>
          <cell r="Z39" t="str">
            <v>DFC</v>
          </cell>
          <cell r="AD39">
            <v>40563</v>
          </cell>
          <cell r="AE39">
            <v>40563</v>
          </cell>
          <cell r="AF39">
            <v>40563</v>
          </cell>
          <cell r="AG39">
            <v>40563</v>
          </cell>
          <cell r="AH39">
            <v>40570</v>
          </cell>
          <cell r="AI39">
            <v>40653</v>
          </cell>
          <cell r="AJ39">
            <v>40664</v>
          </cell>
          <cell r="AK39">
            <v>40709</v>
          </cell>
          <cell r="AL39">
            <v>40751</v>
          </cell>
          <cell r="AM39">
            <v>40754</v>
          </cell>
          <cell r="AN39" t="str">
            <v>Jan P-Req 1/7/11</v>
          </cell>
          <cell r="AR39" t="str">
            <v>995S</v>
          </cell>
          <cell r="AS39" t="str">
            <v>KAM HING PIECE WORKS LTD</v>
          </cell>
          <cell r="AT39" t="str">
            <v>CHINA</v>
          </cell>
          <cell r="AU39" t="str">
            <v>V270833</v>
          </cell>
          <cell r="AW39">
            <v>1.7</v>
          </cell>
          <cell r="AX39">
            <v>1615</v>
          </cell>
          <cell r="AY39">
            <v>40567</v>
          </cell>
          <cell r="AZ39">
            <v>40573</v>
          </cell>
          <cell r="BA39">
            <v>40664</v>
          </cell>
          <cell r="BB39">
            <v>40713</v>
          </cell>
          <cell r="BC39">
            <v>40755</v>
          </cell>
          <cell r="BD39">
            <v>40755</v>
          </cell>
          <cell r="BE39">
            <v>40544</v>
          </cell>
          <cell r="BF39">
            <v>40634</v>
          </cell>
          <cell r="BG39">
            <v>40695</v>
          </cell>
          <cell r="BH39">
            <v>40725</v>
          </cell>
          <cell r="BI39">
            <v>40725</v>
          </cell>
          <cell r="BL39">
            <v>0</v>
          </cell>
          <cell r="BN39" t="str">
            <v>DOCKERS</v>
          </cell>
          <cell r="BO39" t="str">
            <v>Tops</v>
          </cell>
          <cell r="BP39" t="str">
            <v>Mens</v>
          </cell>
          <cell r="BQ39" t="str">
            <v>N</v>
          </cell>
          <cell r="BR39" t="str">
            <v>DM Tops Knits</v>
          </cell>
          <cell r="BS39" t="str">
            <v>OKAMOTO D</v>
          </cell>
          <cell r="BT39" t="str">
            <v>C KNITS</v>
          </cell>
          <cell r="BU39" t="str">
            <v>I1283</v>
          </cell>
          <cell r="BV39" t="str">
            <v>Seasonal</v>
          </cell>
          <cell r="BW39" t="str">
            <v>LSA</v>
          </cell>
          <cell r="BY39" t="str">
            <v>4070940664406534057040563405634056340563</v>
          </cell>
          <cell r="BZ39" t="str">
            <v>S-20184-0002-4627-40709</v>
          </cell>
          <cell r="CA39" t="str">
            <v>SFO</v>
          </cell>
          <cell r="CD39">
            <v>0</v>
          </cell>
          <cell r="CF39">
            <v>2208</v>
          </cell>
          <cell r="CG39">
            <v>0</v>
          </cell>
        </row>
        <row r="40">
          <cell r="A40">
            <v>1416258</v>
          </cell>
          <cell r="B40" t="str">
            <v>113</v>
          </cell>
          <cell r="C40" t="str">
            <v>101</v>
          </cell>
          <cell r="D40" t="str">
            <v>20184</v>
          </cell>
          <cell r="E40" t="str">
            <v>20184-0009</v>
          </cell>
          <cell r="F40" t="str">
            <v>LS WAFFLE KNIT CREW</v>
          </cell>
          <cell r="G40" t="str">
            <v>SOLID - SAGE</v>
          </cell>
          <cell r="H40" t="str">
            <v>PC</v>
          </cell>
          <cell r="J40" t="str">
            <v>SP-A</v>
          </cell>
          <cell r="K40" t="str">
            <v>LSE</v>
          </cell>
          <cell r="L40" t="str">
            <v>GB</v>
          </cell>
          <cell r="M40">
            <v>103</v>
          </cell>
          <cell r="N40">
            <v>103</v>
          </cell>
          <cell r="O40">
            <v>0</v>
          </cell>
          <cell r="P40">
            <v>103</v>
          </cell>
          <cell r="T40" t="str">
            <v>964M</v>
          </cell>
          <cell r="U40">
            <v>4627</v>
          </cell>
          <cell r="V40" t="str">
            <v>SHANGHAI</v>
          </cell>
          <cell r="W40" t="str">
            <v>NAS</v>
          </cell>
          <cell r="X40" t="str">
            <v>VIETNAM</v>
          </cell>
          <cell r="Y40" t="str">
            <v>GREEN VINA CO LTD</v>
          </cell>
          <cell r="Z40" t="str">
            <v>DFC</v>
          </cell>
          <cell r="AD40">
            <v>40563</v>
          </cell>
          <cell r="AE40">
            <v>40563</v>
          </cell>
          <cell r="AF40">
            <v>40563</v>
          </cell>
          <cell r="AG40">
            <v>40563</v>
          </cell>
          <cell r="AH40">
            <v>40584</v>
          </cell>
          <cell r="AI40">
            <v>40643</v>
          </cell>
          <cell r="AJ40">
            <v>40664</v>
          </cell>
          <cell r="AK40">
            <v>40703</v>
          </cell>
          <cell r="AL40">
            <v>40735</v>
          </cell>
          <cell r="AM40">
            <v>40738</v>
          </cell>
          <cell r="AN40" t="str">
            <v>Jan P-Req 1/7/11; Updtd 1/28: Per Vincent chg 150 to 103.; updtd 1/31: moved size assort date to 2/10 from 1/27-Ok'd by Vincent</v>
          </cell>
          <cell r="AR40" t="str">
            <v>995S</v>
          </cell>
          <cell r="AS40" t="str">
            <v>KAM HING PIECE WORKS LTD</v>
          </cell>
          <cell r="AT40" t="str">
            <v>CHINA</v>
          </cell>
          <cell r="AW40">
            <v>1.7</v>
          </cell>
          <cell r="AX40">
            <v>175.1</v>
          </cell>
          <cell r="AY40">
            <v>40581</v>
          </cell>
          <cell r="AZ40">
            <v>40587</v>
          </cell>
          <cell r="BA40">
            <v>40664</v>
          </cell>
          <cell r="BB40">
            <v>40706</v>
          </cell>
          <cell r="BC40">
            <v>40741</v>
          </cell>
          <cell r="BD40">
            <v>40741</v>
          </cell>
          <cell r="BE40">
            <v>40575</v>
          </cell>
          <cell r="BF40">
            <v>40634</v>
          </cell>
          <cell r="BG40">
            <v>40695</v>
          </cell>
          <cell r="BH40">
            <v>40725</v>
          </cell>
          <cell r="BI40">
            <v>40725</v>
          </cell>
          <cell r="BL40">
            <v>0</v>
          </cell>
          <cell r="BN40" t="str">
            <v>DOCKERS</v>
          </cell>
          <cell r="BO40" t="str">
            <v>Tops</v>
          </cell>
          <cell r="BP40" t="str">
            <v>Mens</v>
          </cell>
          <cell r="BQ40" t="str">
            <v>N</v>
          </cell>
          <cell r="BR40" t="str">
            <v>DM Tops Knits</v>
          </cell>
          <cell r="BS40" t="str">
            <v>OKAMOTO D</v>
          </cell>
          <cell r="BT40" t="str">
            <v>C KNITS</v>
          </cell>
          <cell r="BU40" t="str">
            <v>I1291</v>
          </cell>
          <cell r="BV40" t="str">
            <v>Seasonal</v>
          </cell>
          <cell r="BW40" t="str">
            <v>LSE</v>
          </cell>
          <cell r="BY40" t="str">
            <v>4070340664406434058440563405634056340563</v>
          </cell>
          <cell r="BZ40" t="str">
            <v>S-20184-0009-4627-40703</v>
          </cell>
          <cell r="CA40" t="str">
            <v>SFO</v>
          </cell>
          <cell r="CD40">
            <v>0</v>
          </cell>
          <cell r="CF40">
            <v>2208</v>
          </cell>
          <cell r="CG40">
            <v>0</v>
          </cell>
        </row>
        <row r="41">
          <cell r="A41">
            <v>1416259</v>
          </cell>
          <cell r="B41" t="str">
            <v>113</v>
          </cell>
          <cell r="C41" t="str">
            <v>101</v>
          </cell>
          <cell r="D41" t="str">
            <v>20184</v>
          </cell>
          <cell r="E41" t="str">
            <v>20184-0009</v>
          </cell>
          <cell r="F41" t="str">
            <v>LS WAFFLE KNIT CREW</v>
          </cell>
          <cell r="G41" t="str">
            <v>SOLID - SAGE</v>
          </cell>
          <cell r="H41" t="str">
            <v>PC</v>
          </cell>
          <cell r="J41" t="str">
            <v>SP-A</v>
          </cell>
          <cell r="K41" t="str">
            <v>LSC</v>
          </cell>
          <cell r="L41" t="str">
            <v>CA</v>
          </cell>
          <cell r="M41">
            <v>1200</v>
          </cell>
          <cell r="N41">
            <v>1200</v>
          </cell>
          <cell r="O41">
            <v>0</v>
          </cell>
          <cell r="P41">
            <v>1200</v>
          </cell>
          <cell r="T41" t="str">
            <v>964M</v>
          </cell>
          <cell r="U41">
            <v>4627</v>
          </cell>
          <cell r="V41" t="str">
            <v>SHANGHAI</v>
          </cell>
          <cell r="W41" t="str">
            <v>NAS</v>
          </cell>
          <cell r="X41" t="str">
            <v>VIETNAM</v>
          </cell>
          <cell r="Y41" t="str">
            <v>GREEN VINA CO LTD</v>
          </cell>
          <cell r="Z41" t="str">
            <v>DFC</v>
          </cell>
          <cell r="AD41">
            <v>40563</v>
          </cell>
          <cell r="AE41">
            <v>40563</v>
          </cell>
          <cell r="AF41">
            <v>40563</v>
          </cell>
          <cell r="AG41">
            <v>40563</v>
          </cell>
          <cell r="AH41">
            <v>40570</v>
          </cell>
          <cell r="AI41">
            <v>40653</v>
          </cell>
          <cell r="AJ41">
            <v>40664</v>
          </cell>
          <cell r="AK41">
            <v>40709</v>
          </cell>
          <cell r="AL41">
            <v>40751</v>
          </cell>
          <cell r="AM41">
            <v>40754</v>
          </cell>
          <cell r="AN41" t="str">
            <v>Jan P-Req 1/7/11</v>
          </cell>
          <cell r="AR41" t="str">
            <v>995S</v>
          </cell>
          <cell r="AS41" t="str">
            <v>KAM HING PIECE WORKS LTD</v>
          </cell>
          <cell r="AT41" t="str">
            <v>CHINA</v>
          </cell>
          <cell r="AU41" t="str">
            <v>V270833</v>
          </cell>
          <cell r="AW41">
            <v>1.7</v>
          </cell>
          <cell r="AX41">
            <v>2040</v>
          </cell>
          <cell r="AY41">
            <v>40567</v>
          </cell>
          <cell r="AZ41">
            <v>40573</v>
          </cell>
          <cell r="BA41">
            <v>40664</v>
          </cell>
          <cell r="BB41">
            <v>40713</v>
          </cell>
          <cell r="BC41">
            <v>40755</v>
          </cell>
          <cell r="BD41">
            <v>40755</v>
          </cell>
          <cell r="BE41">
            <v>40544</v>
          </cell>
          <cell r="BF41">
            <v>40634</v>
          </cell>
          <cell r="BG41">
            <v>40695</v>
          </cell>
          <cell r="BH41">
            <v>40725</v>
          </cell>
          <cell r="BI41">
            <v>40725</v>
          </cell>
          <cell r="BL41">
            <v>0</v>
          </cell>
          <cell r="BN41" t="str">
            <v>DOCKERS</v>
          </cell>
          <cell r="BO41" t="str">
            <v>Tops</v>
          </cell>
          <cell r="BP41" t="str">
            <v>Mens</v>
          </cell>
          <cell r="BQ41" t="str">
            <v>N</v>
          </cell>
          <cell r="BR41" t="str">
            <v>DM Tops Knits</v>
          </cell>
          <cell r="BS41" t="str">
            <v>OKAMOTO D</v>
          </cell>
          <cell r="BT41" t="str">
            <v>C KNITS</v>
          </cell>
          <cell r="BU41" t="str">
            <v>I1291</v>
          </cell>
          <cell r="BV41" t="str">
            <v>Seasonal</v>
          </cell>
          <cell r="BW41" t="str">
            <v>LSA</v>
          </cell>
          <cell r="BY41" t="str">
            <v>4070940664406534057040563405634056340563</v>
          </cell>
          <cell r="BZ41" t="str">
            <v>S-20184-0009-4627-40709</v>
          </cell>
          <cell r="CA41" t="str">
            <v>SFO</v>
          </cell>
          <cell r="CD41">
            <v>0</v>
          </cell>
          <cell r="CF41">
            <v>2208</v>
          </cell>
          <cell r="CG41">
            <v>0</v>
          </cell>
        </row>
        <row r="42">
          <cell r="A42">
            <v>1416260</v>
          </cell>
          <cell r="B42" t="str">
            <v>113</v>
          </cell>
          <cell r="C42" t="str">
            <v>101</v>
          </cell>
          <cell r="D42" t="str">
            <v>20184</v>
          </cell>
          <cell r="E42" t="str">
            <v>20184-0009</v>
          </cell>
          <cell r="F42" t="str">
            <v>LS WAFFLE KNIT CREW</v>
          </cell>
          <cell r="G42" t="str">
            <v>SOLID - SAGE</v>
          </cell>
          <cell r="H42" t="str">
            <v>PC</v>
          </cell>
          <cell r="J42" t="str">
            <v>SP-A</v>
          </cell>
          <cell r="K42" t="str">
            <v>LSUS</v>
          </cell>
          <cell r="L42">
            <v>2006</v>
          </cell>
          <cell r="M42">
            <v>150</v>
          </cell>
          <cell r="N42">
            <v>150</v>
          </cell>
          <cell r="O42">
            <v>0</v>
          </cell>
          <cell r="P42">
            <v>150</v>
          </cell>
          <cell r="T42" t="str">
            <v>964M</v>
          </cell>
          <cell r="U42">
            <v>4627</v>
          </cell>
          <cell r="V42" t="str">
            <v>SHANGHAI</v>
          </cell>
          <cell r="W42" t="str">
            <v>NAS</v>
          </cell>
          <cell r="X42" t="str">
            <v>VIETNAM</v>
          </cell>
          <cell r="Y42" t="str">
            <v>GREEN VINA CO LTD</v>
          </cell>
          <cell r="Z42" t="str">
            <v>DFC</v>
          </cell>
          <cell r="AD42">
            <v>40563</v>
          </cell>
          <cell r="AE42">
            <v>40563</v>
          </cell>
          <cell r="AF42">
            <v>40563</v>
          </cell>
          <cell r="AG42">
            <v>40563</v>
          </cell>
          <cell r="AH42">
            <v>40570</v>
          </cell>
          <cell r="AI42">
            <v>40653</v>
          </cell>
          <cell r="AJ42">
            <v>40664</v>
          </cell>
          <cell r="AK42">
            <v>40709</v>
          </cell>
          <cell r="AL42">
            <v>40739</v>
          </cell>
          <cell r="AM42">
            <v>40742</v>
          </cell>
          <cell r="AN42" t="str">
            <v>Jan P-Req 1/7/11 for on-line: JH added 59 uts to help meet min</v>
          </cell>
          <cell r="AR42" t="str">
            <v>995S</v>
          </cell>
          <cell r="AS42" t="str">
            <v>KAM HING PIECE WORKS LTD</v>
          </cell>
          <cell r="AT42" t="str">
            <v>CHINA</v>
          </cell>
          <cell r="AU42" t="str">
            <v>V270833</v>
          </cell>
          <cell r="AW42">
            <v>1.7</v>
          </cell>
          <cell r="AX42">
            <v>255</v>
          </cell>
          <cell r="AY42">
            <v>40567</v>
          </cell>
          <cell r="AZ42">
            <v>40573</v>
          </cell>
          <cell r="BA42">
            <v>40664</v>
          </cell>
          <cell r="BB42">
            <v>40713</v>
          </cell>
          <cell r="BC42">
            <v>40741</v>
          </cell>
          <cell r="BD42">
            <v>40748</v>
          </cell>
          <cell r="BE42">
            <v>40544</v>
          </cell>
          <cell r="BF42">
            <v>40634</v>
          </cell>
          <cell r="BG42">
            <v>40695</v>
          </cell>
          <cell r="BH42">
            <v>40725</v>
          </cell>
          <cell r="BI42">
            <v>40725</v>
          </cell>
          <cell r="BL42">
            <v>0</v>
          </cell>
          <cell r="BN42" t="str">
            <v>DOCKERS</v>
          </cell>
          <cell r="BO42" t="str">
            <v>Tops</v>
          </cell>
          <cell r="BP42" t="str">
            <v>Mens</v>
          </cell>
          <cell r="BQ42" t="str">
            <v>N</v>
          </cell>
          <cell r="BR42" t="str">
            <v>DM Tops Knits</v>
          </cell>
          <cell r="BS42" t="str">
            <v>OKAMOTO D</v>
          </cell>
          <cell r="BT42" t="str">
            <v>C KNITS</v>
          </cell>
          <cell r="BU42" t="str">
            <v>I1291</v>
          </cell>
          <cell r="BV42" t="str">
            <v>Seasonal</v>
          </cell>
          <cell r="BW42" t="str">
            <v>LSA</v>
          </cell>
          <cell r="BY42" t="str">
            <v>4070940664406534057040563405634056340563</v>
          </cell>
          <cell r="BZ42" t="str">
            <v>S-20184-0009-4627-40709</v>
          </cell>
          <cell r="CA42" t="str">
            <v>SFO</v>
          </cell>
          <cell r="CD42">
            <v>0</v>
          </cell>
          <cell r="CF42">
            <v>2208</v>
          </cell>
          <cell r="CG42">
            <v>0</v>
          </cell>
        </row>
        <row r="43">
          <cell r="A43">
            <v>1549677</v>
          </cell>
          <cell r="B43" t="str">
            <v>113</v>
          </cell>
          <cell r="C43" t="str">
            <v>101</v>
          </cell>
          <cell r="D43" t="str">
            <v>20357</v>
          </cell>
          <cell r="E43" t="str">
            <v>20357-0001</v>
          </cell>
          <cell r="F43" t="str">
            <v>RUGBY POLO LS</v>
          </cell>
          <cell r="G43" t="str">
            <v>SOLID - PEMBROKE</v>
          </cell>
          <cell r="H43" t="str">
            <v>PC</v>
          </cell>
          <cell r="J43" t="str">
            <v>SP-A</v>
          </cell>
          <cell r="K43" t="str">
            <v>APD</v>
          </cell>
          <cell r="L43" t="str">
            <v>PH</v>
          </cell>
          <cell r="M43">
            <v>16</v>
          </cell>
          <cell r="N43">
            <v>16</v>
          </cell>
          <cell r="O43">
            <v>0</v>
          </cell>
          <cell r="P43">
            <v>16</v>
          </cell>
          <cell r="T43" t="str">
            <v>406M</v>
          </cell>
          <cell r="U43">
            <v>3430</v>
          </cell>
          <cell r="V43" t="str">
            <v>INDIA</v>
          </cell>
          <cell r="W43" t="str">
            <v>SAS</v>
          </cell>
          <cell r="X43" t="str">
            <v>SRI LANKA</v>
          </cell>
          <cell r="Y43" t="str">
            <v>HIRDARAMANI MERCURY APPAREL(PVT)LTD</v>
          </cell>
          <cell r="Z43" t="str">
            <v>DFC</v>
          </cell>
          <cell r="AD43">
            <v>40550</v>
          </cell>
          <cell r="AE43">
            <v>40550</v>
          </cell>
          <cell r="AF43">
            <v>40550</v>
          </cell>
          <cell r="AG43">
            <v>40550</v>
          </cell>
          <cell r="AH43">
            <v>40562</v>
          </cell>
          <cell r="AI43">
            <v>40643</v>
          </cell>
          <cell r="AJ43">
            <v>40653</v>
          </cell>
          <cell r="AK43">
            <v>40724</v>
          </cell>
          <cell r="AL43">
            <v>40751</v>
          </cell>
          <cell r="AM43">
            <v>40754</v>
          </cell>
          <cell r="AN43" t="str">
            <v>Jan P-Req</v>
          </cell>
          <cell r="AO43" t="str">
            <v>Y</v>
          </cell>
          <cell r="AP43" t="str">
            <v>4509010570</v>
          </cell>
          <cell r="AQ43" t="str">
            <v>Y</v>
          </cell>
          <cell r="AR43" t="str">
            <v>000S</v>
          </cell>
          <cell r="AS43">
            <v>0</v>
          </cell>
          <cell r="AT43" t="str">
            <v>CHINA</v>
          </cell>
          <cell r="AU43" t="str">
            <v>TROPIC KNITS LTDJ630W</v>
          </cell>
          <cell r="AW43">
            <v>1.7</v>
          </cell>
          <cell r="AX43">
            <v>27.2</v>
          </cell>
          <cell r="AY43">
            <v>40560</v>
          </cell>
          <cell r="AZ43">
            <v>40566</v>
          </cell>
          <cell r="BA43">
            <v>40657</v>
          </cell>
          <cell r="BB43">
            <v>40727</v>
          </cell>
          <cell r="BC43">
            <v>40755</v>
          </cell>
          <cell r="BD43">
            <v>40755</v>
          </cell>
          <cell r="BE43">
            <v>40544</v>
          </cell>
          <cell r="BF43">
            <v>40634</v>
          </cell>
          <cell r="BG43">
            <v>40695</v>
          </cell>
          <cell r="BH43">
            <v>40725</v>
          </cell>
          <cell r="BI43">
            <v>40725</v>
          </cell>
          <cell r="BL43">
            <v>0</v>
          </cell>
          <cell r="BN43" t="str">
            <v>DOCKERS</v>
          </cell>
          <cell r="BO43" t="str">
            <v>Tops</v>
          </cell>
          <cell r="BP43" t="str">
            <v>Mens</v>
          </cell>
          <cell r="BQ43" t="str">
            <v>N</v>
          </cell>
          <cell r="BR43" t="str">
            <v>DM Tops Knits</v>
          </cell>
          <cell r="BS43" t="str">
            <v>OKAMOTO D</v>
          </cell>
          <cell r="BT43" t="str">
            <v>C KNITS</v>
          </cell>
          <cell r="BU43" t="str">
            <v>I0905</v>
          </cell>
          <cell r="BV43" t="str">
            <v>Seasonal</v>
          </cell>
          <cell r="BW43" t="str">
            <v>APD</v>
          </cell>
          <cell r="BY43" t="str">
            <v>4072440653406434056240550405504055040550</v>
          </cell>
          <cell r="BZ43" t="str">
            <v>S-20357-0001-3430-40724</v>
          </cell>
          <cell r="CA43" t="str">
            <v>SFO</v>
          </cell>
          <cell r="CB43">
            <v>168</v>
          </cell>
          <cell r="CD43">
            <v>0</v>
          </cell>
          <cell r="CF43">
            <v>1404</v>
          </cell>
          <cell r="CG43">
            <v>0</v>
          </cell>
        </row>
        <row r="44">
          <cell r="A44">
            <v>1416314</v>
          </cell>
          <cell r="B44" t="str">
            <v>113</v>
          </cell>
          <cell r="C44" t="str">
            <v>101</v>
          </cell>
          <cell r="D44" t="str">
            <v>20357</v>
          </cell>
          <cell r="E44" t="str">
            <v>20357-0001</v>
          </cell>
          <cell r="F44" t="str">
            <v>RUGBY POLO LS</v>
          </cell>
          <cell r="G44" t="str">
            <v>SOLID - PEMBROKE</v>
          </cell>
          <cell r="H44" t="str">
            <v>PC</v>
          </cell>
          <cell r="J44" t="str">
            <v>SP-A</v>
          </cell>
          <cell r="K44" t="str">
            <v>APD</v>
          </cell>
          <cell r="L44" t="str">
            <v>MY</v>
          </cell>
          <cell r="M44">
            <v>48</v>
          </cell>
          <cell r="N44">
            <v>48</v>
          </cell>
          <cell r="O44">
            <v>0</v>
          </cell>
          <cell r="P44">
            <v>48</v>
          </cell>
          <cell r="T44" t="str">
            <v>406M</v>
          </cell>
          <cell r="U44">
            <v>3430</v>
          </cell>
          <cell r="V44" t="str">
            <v>INDIA</v>
          </cell>
          <cell r="W44" t="str">
            <v>SAS</v>
          </cell>
          <cell r="X44" t="str">
            <v>SRI LANKA</v>
          </cell>
          <cell r="Y44" t="str">
            <v>HIRDARAMANI MERCURY APPAREL(PVT)LTD</v>
          </cell>
          <cell r="Z44" t="str">
            <v>DFC</v>
          </cell>
          <cell r="AD44">
            <v>40550</v>
          </cell>
          <cell r="AE44">
            <v>40550</v>
          </cell>
          <cell r="AF44">
            <v>40550</v>
          </cell>
          <cell r="AG44">
            <v>40550</v>
          </cell>
          <cell r="AH44">
            <v>40562</v>
          </cell>
          <cell r="AI44">
            <v>40643</v>
          </cell>
          <cell r="AJ44">
            <v>40653</v>
          </cell>
          <cell r="AK44">
            <v>40724</v>
          </cell>
          <cell r="AL44">
            <v>40746</v>
          </cell>
          <cell r="AM44">
            <v>40749</v>
          </cell>
          <cell r="AN44" t="str">
            <v>Jan P-Req</v>
          </cell>
          <cell r="AO44" t="str">
            <v>Y</v>
          </cell>
          <cell r="AP44" t="str">
            <v>4505020185</v>
          </cell>
          <cell r="AQ44" t="str">
            <v>Y</v>
          </cell>
          <cell r="AR44" t="str">
            <v>000S</v>
          </cell>
          <cell r="AS44">
            <v>0</v>
          </cell>
          <cell r="AT44" t="str">
            <v>CHINA</v>
          </cell>
          <cell r="AU44" t="str">
            <v>TROPIC KNITS LTDJ630W</v>
          </cell>
          <cell r="AW44">
            <v>1.7</v>
          </cell>
          <cell r="AX44">
            <v>81.599999999999994</v>
          </cell>
          <cell r="AY44">
            <v>40560</v>
          </cell>
          <cell r="AZ44">
            <v>40566</v>
          </cell>
          <cell r="BA44">
            <v>40657</v>
          </cell>
          <cell r="BB44">
            <v>40727</v>
          </cell>
          <cell r="BC44">
            <v>40748</v>
          </cell>
          <cell r="BD44">
            <v>40755</v>
          </cell>
          <cell r="BE44">
            <v>40544</v>
          </cell>
          <cell r="BF44">
            <v>40634</v>
          </cell>
          <cell r="BG44">
            <v>40695</v>
          </cell>
          <cell r="BH44">
            <v>40725</v>
          </cell>
          <cell r="BI44">
            <v>40725</v>
          </cell>
          <cell r="BL44">
            <v>0</v>
          </cell>
          <cell r="BN44" t="str">
            <v>DOCKERS</v>
          </cell>
          <cell r="BO44" t="str">
            <v>Tops</v>
          </cell>
          <cell r="BP44" t="str">
            <v>Mens</v>
          </cell>
          <cell r="BQ44" t="str">
            <v>N</v>
          </cell>
          <cell r="BR44" t="str">
            <v>DM Tops Knits</v>
          </cell>
          <cell r="BS44" t="str">
            <v>OKAMOTO D</v>
          </cell>
          <cell r="BT44" t="str">
            <v>C KNITS</v>
          </cell>
          <cell r="BU44" t="str">
            <v>I0905</v>
          </cell>
          <cell r="BV44" t="str">
            <v>Seasonal</v>
          </cell>
          <cell r="BW44" t="str">
            <v>APD</v>
          </cell>
          <cell r="BY44" t="str">
            <v>4072440653406434056240550405504055040550</v>
          </cell>
          <cell r="BZ44" t="str">
            <v>S-20357-0001-3430-40724</v>
          </cell>
          <cell r="CA44" t="str">
            <v>SFO</v>
          </cell>
          <cell r="CB44">
            <v>504</v>
          </cell>
          <cell r="CD44">
            <v>0</v>
          </cell>
          <cell r="CF44">
            <v>1404</v>
          </cell>
          <cell r="CG44">
            <v>0</v>
          </cell>
        </row>
        <row r="45">
          <cell r="A45">
            <v>1520379</v>
          </cell>
          <cell r="B45" t="str">
            <v>113</v>
          </cell>
          <cell r="C45" t="str">
            <v>101</v>
          </cell>
          <cell r="D45" t="str">
            <v>20357</v>
          </cell>
          <cell r="E45" t="str">
            <v>20357-0001</v>
          </cell>
          <cell r="F45" t="str">
            <v>RUGBY POLO LS</v>
          </cell>
          <cell r="G45" t="str">
            <v>SOLID - PEMBROKE</v>
          </cell>
          <cell r="H45" t="str">
            <v>PC</v>
          </cell>
          <cell r="J45" t="str">
            <v>SP-A</v>
          </cell>
          <cell r="K45" t="str">
            <v>LACL</v>
          </cell>
          <cell r="L45" t="str">
            <v>CR</v>
          </cell>
          <cell r="M45">
            <v>108</v>
          </cell>
          <cell r="N45">
            <v>108</v>
          </cell>
          <cell r="O45">
            <v>0</v>
          </cell>
          <cell r="P45">
            <v>108</v>
          </cell>
          <cell r="T45" t="str">
            <v>406M</v>
          </cell>
          <cell r="U45">
            <v>3430</v>
          </cell>
          <cell r="V45" t="str">
            <v>INDIA</v>
          </cell>
          <cell r="W45" t="str">
            <v>SAS</v>
          </cell>
          <cell r="X45" t="str">
            <v>SRI LANKA</v>
          </cell>
          <cell r="Y45" t="str">
            <v>HIRDARAMANI MERCURY APPAREL(PVT)LTD</v>
          </cell>
          <cell r="Z45" t="str">
            <v>DFC</v>
          </cell>
          <cell r="AD45">
            <v>40550</v>
          </cell>
          <cell r="AE45">
            <v>40550</v>
          </cell>
          <cell r="AF45">
            <v>40550</v>
          </cell>
          <cell r="AG45">
            <v>40550</v>
          </cell>
          <cell r="AH45">
            <v>40562</v>
          </cell>
          <cell r="AI45">
            <v>40643</v>
          </cell>
          <cell r="AJ45">
            <v>40653</v>
          </cell>
          <cell r="AK45">
            <v>40724</v>
          </cell>
          <cell r="AL45">
            <v>40804</v>
          </cell>
          <cell r="AM45">
            <v>40807</v>
          </cell>
          <cell r="AN45" t="str">
            <v>Jan P-Req</v>
          </cell>
          <cell r="AO45" t="str">
            <v>y</v>
          </cell>
          <cell r="AP45" t="str">
            <v>4100118610</v>
          </cell>
          <cell r="AQ45" t="str">
            <v>Y</v>
          </cell>
          <cell r="AR45" t="str">
            <v>000S</v>
          </cell>
          <cell r="AS45">
            <v>0</v>
          </cell>
          <cell r="AT45" t="str">
            <v>CHINA</v>
          </cell>
          <cell r="AU45" t="str">
            <v>SUNTEX PTE LTDtba - as per WM JSF007070</v>
          </cell>
          <cell r="AW45">
            <v>1.7</v>
          </cell>
          <cell r="AX45">
            <v>183.6</v>
          </cell>
          <cell r="AY45">
            <v>40560</v>
          </cell>
          <cell r="AZ45">
            <v>40566</v>
          </cell>
          <cell r="BA45">
            <v>40657</v>
          </cell>
          <cell r="BB45">
            <v>40727</v>
          </cell>
          <cell r="BC45">
            <v>40804</v>
          </cell>
          <cell r="BD45">
            <v>40811</v>
          </cell>
          <cell r="BE45">
            <v>40544</v>
          </cell>
          <cell r="BF45">
            <v>40634</v>
          </cell>
          <cell r="BG45">
            <v>40695</v>
          </cell>
          <cell r="BH45">
            <v>40787</v>
          </cell>
          <cell r="BI45">
            <v>40787</v>
          </cell>
          <cell r="BL45">
            <v>0</v>
          </cell>
          <cell r="BN45" t="str">
            <v>DOCKERS</v>
          </cell>
          <cell r="BO45" t="str">
            <v>Tops</v>
          </cell>
          <cell r="BP45" t="str">
            <v>Mens</v>
          </cell>
          <cell r="BQ45" t="str">
            <v>N</v>
          </cell>
          <cell r="BR45" t="str">
            <v>DM Tops Knits</v>
          </cell>
          <cell r="BS45" t="str">
            <v>OKAMOTO D</v>
          </cell>
          <cell r="BT45" t="str">
            <v>C KNITS</v>
          </cell>
          <cell r="BU45" t="str">
            <v>I0905</v>
          </cell>
          <cell r="BV45" t="str">
            <v>Seasonal</v>
          </cell>
          <cell r="BW45" t="str">
            <v>LSA</v>
          </cell>
          <cell r="BY45" t="str">
            <v>4072440653406434056240550405504055040550</v>
          </cell>
          <cell r="BZ45" t="str">
            <v>S-20357-0001-3430-40724</v>
          </cell>
          <cell r="CA45" t="str">
            <v>SFO</v>
          </cell>
          <cell r="CD45">
            <v>0</v>
          </cell>
          <cell r="CF45">
            <v>1404</v>
          </cell>
          <cell r="CG45">
            <v>0</v>
          </cell>
        </row>
        <row r="46">
          <cell r="A46">
            <v>1416315</v>
          </cell>
          <cell r="B46" t="str">
            <v>113</v>
          </cell>
          <cell r="C46" t="str">
            <v>101</v>
          </cell>
          <cell r="D46" t="str">
            <v>20357</v>
          </cell>
          <cell r="E46" t="str">
            <v>20357-0001</v>
          </cell>
          <cell r="F46" t="str">
            <v>RUGBY POLO LS</v>
          </cell>
          <cell r="G46" t="str">
            <v>SOLID - PEMBROKE</v>
          </cell>
          <cell r="H46" t="str">
            <v>PC</v>
          </cell>
          <cell r="J46" t="str">
            <v>SP-A</v>
          </cell>
          <cell r="K46" t="str">
            <v>LSC</v>
          </cell>
          <cell r="L46" t="str">
            <v>CA</v>
          </cell>
          <cell r="M46">
            <v>714</v>
          </cell>
          <cell r="N46">
            <v>714</v>
          </cell>
          <cell r="O46">
            <v>0</v>
          </cell>
          <cell r="P46">
            <v>714</v>
          </cell>
          <cell r="T46" t="str">
            <v>406M</v>
          </cell>
          <cell r="U46">
            <v>3430</v>
          </cell>
          <cell r="V46" t="str">
            <v>INDIA</v>
          </cell>
          <cell r="W46" t="str">
            <v>SAS</v>
          </cell>
          <cell r="X46" t="str">
            <v>SRI LANKA</v>
          </cell>
          <cell r="Y46" t="str">
            <v>HIRDARAMANI MERCURY APPAREL(PVT)LTD</v>
          </cell>
          <cell r="Z46" t="str">
            <v>DFC</v>
          </cell>
          <cell r="AD46">
            <v>40550</v>
          </cell>
          <cell r="AE46">
            <v>40550</v>
          </cell>
          <cell r="AF46">
            <v>40550</v>
          </cell>
          <cell r="AG46">
            <v>40550</v>
          </cell>
          <cell r="AH46">
            <v>40562</v>
          </cell>
          <cell r="AI46">
            <v>40643</v>
          </cell>
          <cell r="AJ46">
            <v>40653</v>
          </cell>
          <cell r="AK46">
            <v>40724</v>
          </cell>
          <cell r="AL46">
            <v>40765</v>
          </cell>
          <cell r="AM46">
            <v>40768</v>
          </cell>
          <cell r="AN46" t="str">
            <v>Jan P-Req</v>
          </cell>
          <cell r="AO46" t="str">
            <v>y</v>
          </cell>
          <cell r="AP46" t="str">
            <v>82765</v>
          </cell>
          <cell r="AQ46" t="str">
            <v>Y</v>
          </cell>
          <cell r="AR46" t="str">
            <v>000S</v>
          </cell>
          <cell r="AS46">
            <v>0</v>
          </cell>
          <cell r="AT46" t="str">
            <v>CHINA</v>
          </cell>
          <cell r="AU46" t="str">
            <v>SUNTEX PTE LTDtba - as per WM JSF007070</v>
          </cell>
          <cell r="AW46">
            <v>1.7</v>
          </cell>
          <cell r="AX46">
            <v>1213.8</v>
          </cell>
          <cell r="AY46">
            <v>40560</v>
          </cell>
          <cell r="AZ46">
            <v>40566</v>
          </cell>
          <cell r="BA46">
            <v>40657</v>
          </cell>
          <cell r="BB46">
            <v>40727</v>
          </cell>
          <cell r="BC46">
            <v>40769</v>
          </cell>
          <cell r="BD46">
            <v>40769</v>
          </cell>
          <cell r="BE46">
            <v>40544</v>
          </cell>
          <cell r="BF46">
            <v>40634</v>
          </cell>
          <cell r="BG46">
            <v>40695</v>
          </cell>
          <cell r="BH46">
            <v>40756</v>
          </cell>
          <cell r="BI46">
            <v>40756</v>
          </cell>
          <cell r="BL46">
            <v>0</v>
          </cell>
          <cell r="BN46" t="str">
            <v>DOCKERS</v>
          </cell>
          <cell r="BO46" t="str">
            <v>Tops</v>
          </cell>
          <cell r="BP46" t="str">
            <v>Mens</v>
          </cell>
          <cell r="BQ46" t="str">
            <v>N</v>
          </cell>
          <cell r="BR46" t="str">
            <v>DM Tops Knits</v>
          </cell>
          <cell r="BS46" t="str">
            <v>OKAMOTO D</v>
          </cell>
          <cell r="BT46" t="str">
            <v>C KNITS</v>
          </cell>
          <cell r="BU46" t="str">
            <v>I0905</v>
          </cell>
          <cell r="BV46" t="str">
            <v>Seasonal</v>
          </cell>
          <cell r="BW46" t="str">
            <v>LSA</v>
          </cell>
          <cell r="BY46" t="str">
            <v>4072440653406434056240550405504055040550</v>
          </cell>
          <cell r="BZ46" t="str">
            <v>S-20357-0001-3430-40724</v>
          </cell>
          <cell r="CA46" t="str">
            <v>SFO</v>
          </cell>
          <cell r="CD46">
            <v>0</v>
          </cell>
          <cell r="CF46">
            <v>1404</v>
          </cell>
          <cell r="CG46">
            <v>0</v>
          </cell>
        </row>
        <row r="47">
          <cell r="A47">
            <v>1416316</v>
          </cell>
          <cell r="B47" t="str">
            <v>113</v>
          </cell>
          <cell r="C47" t="str">
            <v>101</v>
          </cell>
          <cell r="D47" t="str">
            <v>20357</v>
          </cell>
          <cell r="E47" t="str">
            <v>20357-0001</v>
          </cell>
          <cell r="F47" t="str">
            <v>RUGBY POLO LS</v>
          </cell>
          <cell r="G47" t="str">
            <v>SOLID - PEMBROKE</v>
          </cell>
          <cell r="H47" t="str">
            <v>PC</v>
          </cell>
          <cell r="J47" t="str">
            <v>SP-A</v>
          </cell>
          <cell r="K47" t="str">
            <v>LSM</v>
          </cell>
          <cell r="L47" t="str">
            <v>MX</v>
          </cell>
          <cell r="M47">
            <v>2398</v>
          </cell>
          <cell r="N47">
            <v>2398</v>
          </cell>
          <cell r="O47">
            <v>0</v>
          </cell>
          <cell r="P47">
            <v>2398</v>
          </cell>
          <cell r="T47" t="str">
            <v>406M</v>
          </cell>
          <cell r="U47">
            <v>3430</v>
          </cell>
          <cell r="V47" t="str">
            <v>INDIA</v>
          </cell>
          <cell r="W47" t="str">
            <v>SAS</v>
          </cell>
          <cell r="X47" t="str">
            <v>SRI LANKA</v>
          </cell>
          <cell r="Y47" t="str">
            <v>HIRDARAMANI MERCURY APPAREL(PVT)LTD</v>
          </cell>
          <cell r="Z47" t="str">
            <v>DFC</v>
          </cell>
          <cell r="AD47">
            <v>40550</v>
          </cell>
          <cell r="AE47">
            <v>40550</v>
          </cell>
          <cell r="AF47">
            <v>40550</v>
          </cell>
          <cell r="AG47">
            <v>40550</v>
          </cell>
          <cell r="AH47">
            <v>40562</v>
          </cell>
          <cell r="AI47">
            <v>40643</v>
          </cell>
          <cell r="AJ47">
            <v>40653</v>
          </cell>
          <cell r="AK47">
            <v>40724</v>
          </cell>
          <cell r="AL47">
            <v>40793</v>
          </cell>
          <cell r="AM47">
            <v>40796</v>
          </cell>
          <cell r="AN47" t="str">
            <v>Jan P-Req</v>
          </cell>
          <cell r="AO47" t="str">
            <v>Y</v>
          </cell>
          <cell r="AP47" t="str">
            <v>99107</v>
          </cell>
          <cell r="AQ47" t="str">
            <v>Y</v>
          </cell>
          <cell r="AR47" t="str">
            <v>000S</v>
          </cell>
          <cell r="AS47">
            <v>0</v>
          </cell>
          <cell r="AT47" t="str">
            <v>CHINA</v>
          </cell>
          <cell r="AU47" t="str">
            <v>GEHVYSYHI315</v>
          </cell>
          <cell r="AW47">
            <v>1.7</v>
          </cell>
          <cell r="AX47">
            <v>4076.6</v>
          </cell>
          <cell r="AY47">
            <v>40560</v>
          </cell>
          <cell r="AZ47">
            <v>40566</v>
          </cell>
          <cell r="BA47">
            <v>40657</v>
          </cell>
          <cell r="BB47">
            <v>40727</v>
          </cell>
          <cell r="BC47">
            <v>40797</v>
          </cell>
          <cell r="BD47">
            <v>40797</v>
          </cell>
          <cell r="BE47">
            <v>40544</v>
          </cell>
          <cell r="BF47">
            <v>40634</v>
          </cell>
          <cell r="BG47">
            <v>40695</v>
          </cell>
          <cell r="BH47">
            <v>40787</v>
          </cell>
          <cell r="BI47">
            <v>40787</v>
          </cell>
          <cell r="BL47">
            <v>0</v>
          </cell>
          <cell r="BN47" t="str">
            <v>DOCKERS</v>
          </cell>
          <cell r="BO47" t="str">
            <v>Tops</v>
          </cell>
          <cell r="BP47" t="str">
            <v>Mens</v>
          </cell>
          <cell r="BQ47" t="str">
            <v>N</v>
          </cell>
          <cell r="BR47" t="str">
            <v>DM Tops Knits</v>
          </cell>
          <cell r="BS47" t="str">
            <v>OKAMOTO D</v>
          </cell>
          <cell r="BT47" t="str">
            <v>C KNITS</v>
          </cell>
          <cell r="BU47" t="str">
            <v>I0905</v>
          </cell>
          <cell r="BV47" t="str">
            <v>Seasonal</v>
          </cell>
          <cell r="BW47" t="str">
            <v>LSA</v>
          </cell>
          <cell r="BY47" t="str">
            <v>4072440653406434056240550405504055040550</v>
          </cell>
          <cell r="BZ47" t="str">
            <v>S-20357-0001-3430-40724</v>
          </cell>
          <cell r="CA47" t="str">
            <v>SFO</v>
          </cell>
          <cell r="CD47">
            <v>0</v>
          </cell>
          <cell r="CE47">
            <v>3681</v>
          </cell>
          <cell r="CF47">
            <v>1404</v>
          </cell>
          <cell r="CG47">
            <v>0</v>
          </cell>
        </row>
        <row r="48">
          <cell r="A48">
            <v>1416317</v>
          </cell>
          <cell r="B48" t="str">
            <v>113</v>
          </cell>
          <cell r="C48" t="str">
            <v>101</v>
          </cell>
          <cell r="D48" t="str">
            <v>20357</v>
          </cell>
          <cell r="E48" t="str">
            <v>20357-0001</v>
          </cell>
          <cell r="F48" t="str">
            <v>RUGBY POLO LS</v>
          </cell>
          <cell r="G48" t="str">
            <v>SOLID - PEMBROKE</v>
          </cell>
          <cell r="H48" t="str">
            <v>PC</v>
          </cell>
          <cell r="J48" t="str">
            <v>SP-A</v>
          </cell>
          <cell r="K48" t="str">
            <v>LSUS</v>
          </cell>
          <cell r="L48">
            <v>2006</v>
          </cell>
          <cell r="M48">
            <v>86</v>
          </cell>
          <cell r="N48">
            <v>86</v>
          </cell>
          <cell r="O48">
            <v>0</v>
          </cell>
          <cell r="P48">
            <v>86</v>
          </cell>
          <cell r="T48" t="str">
            <v>406M</v>
          </cell>
          <cell r="U48">
            <v>3430</v>
          </cell>
          <cell r="V48" t="str">
            <v>INDIA</v>
          </cell>
          <cell r="W48" t="str">
            <v>SAS</v>
          </cell>
          <cell r="X48" t="str">
            <v>SRI LANKA</v>
          </cell>
          <cell r="Y48" t="str">
            <v>HIRDARAMANI MERCURY APPAREL(PVT)LTD</v>
          </cell>
          <cell r="Z48" t="str">
            <v>DFC</v>
          </cell>
          <cell r="AD48">
            <v>40550</v>
          </cell>
          <cell r="AE48">
            <v>40550</v>
          </cell>
          <cell r="AF48">
            <v>40550</v>
          </cell>
          <cell r="AG48">
            <v>40550</v>
          </cell>
          <cell r="AH48">
            <v>40562</v>
          </cell>
          <cell r="AI48">
            <v>40643</v>
          </cell>
          <cell r="AJ48">
            <v>40653</v>
          </cell>
          <cell r="AK48">
            <v>40724</v>
          </cell>
          <cell r="AL48">
            <v>40760</v>
          </cell>
          <cell r="AM48">
            <v>40763</v>
          </cell>
          <cell r="AN48" t="str">
            <v>Jan P-Req</v>
          </cell>
          <cell r="AQ48" t="str">
            <v>Y</v>
          </cell>
          <cell r="AR48" t="str">
            <v>000S</v>
          </cell>
          <cell r="AS48">
            <v>0</v>
          </cell>
          <cell r="AT48" t="str">
            <v>CHINA</v>
          </cell>
          <cell r="AU48" t="str">
            <v>GEHVYSYHI315</v>
          </cell>
          <cell r="AW48">
            <v>1.7</v>
          </cell>
          <cell r="AX48">
            <v>146.19999999999999</v>
          </cell>
          <cell r="AY48">
            <v>40560</v>
          </cell>
          <cell r="AZ48">
            <v>40566</v>
          </cell>
          <cell r="BA48">
            <v>40657</v>
          </cell>
          <cell r="BB48">
            <v>40727</v>
          </cell>
          <cell r="BC48">
            <v>40762</v>
          </cell>
          <cell r="BD48">
            <v>40769</v>
          </cell>
          <cell r="BE48">
            <v>40544</v>
          </cell>
          <cell r="BF48">
            <v>40634</v>
          </cell>
          <cell r="BG48">
            <v>40695</v>
          </cell>
          <cell r="BH48">
            <v>40756</v>
          </cell>
          <cell r="BI48">
            <v>40756</v>
          </cell>
          <cell r="BL48">
            <v>0</v>
          </cell>
          <cell r="BN48" t="str">
            <v>DOCKERS</v>
          </cell>
          <cell r="BO48" t="str">
            <v>Tops</v>
          </cell>
          <cell r="BP48" t="str">
            <v>Mens</v>
          </cell>
          <cell r="BQ48" t="str">
            <v>N</v>
          </cell>
          <cell r="BR48" t="str">
            <v>DM Tops Knits</v>
          </cell>
          <cell r="BS48" t="str">
            <v>OKAMOTO D</v>
          </cell>
          <cell r="BT48" t="str">
            <v>C KNITS</v>
          </cell>
          <cell r="BU48" t="str">
            <v>I0905</v>
          </cell>
          <cell r="BV48" t="str">
            <v>Seasonal</v>
          </cell>
          <cell r="BW48" t="str">
            <v>LSA</v>
          </cell>
          <cell r="BY48" t="str">
            <v>4072440653406434056240550405504055040550</v>
          </cell>
          <cell r="BZ48" t="str">
            <v>S-20357-0001-3430-40724</v>
          </cell>
          <cell r="CA48" t="str">
            <v>SFO</v>
          </cell>
          <cell r="CD48">
            <v>0</v>
          </cell>
          <cell r="CF48">
            <v>1404</v>
          </cell>
          <cell r="CG48">
            <v>0</v>
          </cell>
        </row>
        <row r="49">
          <cell r="A49">
            <v>1501268</v>
          </cell>
          <cell r="B49" t="str">
            <v>113</v>
          </cell>
          <cell r="C49" t="str">
            <v>101</v>
          </cell>
          <cell r="D49" t="str">
            <v>20357</v>
          </cell>
          <cell r="E49" t="str">
            <v>20357-0002</v>
          </cell>
          <cell r="F49" t="str">
            <v>RUGBY POLO LS</v>
          </cell>
          <cell r="G49" t="str">
            <v>SOLID - DARK RUSSET</v>
          </cell>
          <cell r="H49" t="str">
            <v>PC</v>
          </cell>
          <cell r="J49" t="str">
            <v>SP-A</v>
          </cell>
          <cell r="K49" t="str">
            <v>LACL</v>
          </cell>
          <cell r="L49" t="str">
            <v>CR</v>
          </cell>
          <cell r="M49">
            <v>108</v>
          </cell>
          <cell r="N49">
            <v>108</v>
          </cell>
          <cell r="O49">
            <v>0</v>
          </cell>
          <cell r="P49">
            <v>108</v>
          </cell>
          <cell r="T49" t="str">
            <v>406M</v>
          </cell>
          <cell r="U49">
            <v>3430</v>
          </cell>
          <cell r="V49" t="str">
            <v>INDIA</v>
          </cell>
          <cell r="W49" t="str">
            <v>SAS</v>
          </cell>
          <cell r="X49" t="str">
            <v>SRI LANKA</v>
          </cell>
          <cell r="Y49" t="str">
            <v>HIRDARAMANI MERCURY APPAREL(PVT)LTD</v>
          </cell>
          <cell r="Z49" t="str">
            <v>DFC</v>
          </cell>
          <cell r="AD49">
            <v>40550</v>
          </cell>
          <cell r="AE49">
            <v>40550</v>
          </cell>
          <cell r="AF49">
            <v>40550</v>
          </cell>
          <cell r="AG49">
            <v>40550</v>
          </cell>
          <cell r="AH49">
            <v>40562</v>
          </cell>
          <cell r="AI49">
            <v>40643</v>
          </cell>
          <cell r="AJ49">
            <v>40653</v>
          </cell>
          <cell r="AK49">
            <v>40724</v>
          </cell>
          <cell r="AL49">
            <v>40804</v>
          </cell>
          <cell r="AM49">
            <v>40807</v>
          </cell>
          <cell r="AN49" t="str">
            <v>Dec P-Req; missing from Jan but, Daniel OK'd to proceed 1/10</v>
          </cell>
          <cell r="AO49" t="str">
            <v>y</v>
          </cell>
          <cell r="AP49" t="str">
            <v>4100118611</v>
          </cell>
          <cell r="AQ49" t="str">
            <v>Y</v>
          </cell>
          <cell r="AR49" t="str">
            <v>000S</v>
          </cell>
          <cell r="AS49">
            <v>0</v>
          </cell>
          <cell r="AT49" t="str">
            <v>CHINA</v>
          </cell>
          <cell r="AU49" t="str">
            <v>TROPIC KNITS LTDJ630W</v>
          </cell>
          <cell r="AW49">
            <v>1.7</v>
          </cell>
          <cell r="AX49">
            <v>183.6</v>
          </cell>
          <cell r="AY49">
            <v>40560</v>
          </cell>
          <cell r="AZ49">
            <v>40566</v>
          </cell>
          <cell r="BA49">
            <v>40657</v>
          </cell>
          <cell r="BB49">
            <v>40727</v>
          </cell>
          <cell r="BC49">
            <v>40804</v>
          </cell>
          <cell r="BD49">
            <v>40811</v>
          </cell>
          <cell r="BE49">
            <v>40544</v>
          </cell>
          <cell r="BF49">
            <v>40634</v>
          </cell>
          <cell r="BG49">
            <v>40695</v>
          </cell>
          <cell r="BH49">
            <v>40787</v>
          </cell>
          <cell r="BI49">
            <v>40787</v>
          </cell>
          <cell r="BL49">
            <v>0</v>
          </cell>
          <cell r="BN49" t="str">
            <v>DOCKERS</v>
          </cell>
          <cell r="BO49" t="str">
            <v>Tops</v>
          </cell>
          <cell r="BP49" t="str">
            <v>Mens</v>
          </cell>
          <cell r="BQ49" t="str">
            <v>N</v>
          </cell>
          <cell r="BR49" t="str">
            <v>DM Tops Knits</v>
          </cell>
          <cell r="BS49" t="str">
            <v>OKAMOTO D</v>
          </cell>
          <cell r="BT49" t="str">
            <v>C KNITS</v>
          </cell>
          <cell r="BU49" t="str">
            <v>I0906</v>
          </cell>
          <cell r="BV49" t="str">
            <v>Seasonal</v>
          </cell>
          <cell r="BW49" t="str">
            <v>LSA</v>
          </cell>
          <cell r="BY49" t="str">
            <v>4072440653406434056240550405504055040550</v>
          </cell>
          <cell r="BZ49" t="str">
            <v>S-20357-0002-3430-40724</v>
          </cell>
          <cell r="CA49" t="str">
            <v>SFO</v>
          </cell>
          <cell r="CD49">
            <v>0</v>
          </cell>
          <cell r="CF49">
            <v>1404</v>
          </cell>
          <cell r="CG49">
            <v>0</v>
          </cell>
        </row>
        <row r="50">
          <cell r="A50">
            <v>1549678</v>
          </cell>
          <cell r="B50" t="str">
            <v>113</v>
          </cell>
          <cell r="C50" t="str">
            <v>101</v>
          </cell>
          <cell r="D50" t="str">
            <v>20357</v>
          </cell>
          <cell r="E50" t="str">
            <v>20357-0002</v>
          </cell>
          <cell r="F50" t="str">
            <v>RUGBY POLO LS</v>
          </cell>
          <cell r="G50" t="str">
            <v>SOLID - DARK RUSSET</v>
          </cell>
          <cell r="H50" t="str">
            <v>PC</v>
          </cell>
          <cell r="J50" t="str">
            <v>SP-A</v>
          </cell>
          <cell r="K50" t="str">
            <v>APD</v>
          </cell>
          <cell r="L50" t="str">
            <v>PH</v>
          </cell>
          <cell r="M50">
            <v>16</v>
          </cell>
          <cell r="N50">
            <v>16</v>
          </cell>
          <cell r="O50">
            <v>0</v>
          </cell>
          <cell r="P50">
            <v>16</v>
          </cell>
          <cell r="T50" t="str">
            <v>406M</v>
          </cell>
          <cell r="U50">
            <v>3430</v>
          </cell>
          <cell r="V50" t="str">
            <v>INDIA</v>
          </cell>
          <cell r="W50" t="str">
            <v>SAS</v>
          </cell>
          <cell r="X50" t="str">
            <v>SRI LANKA</v>
          </cell>
          <cell r="Y50" t="str">
            <v>HIRDARAMANI MERCURY APPAREL(PVT)LTD</v>
          </cell>
          <cell r="Z50" t="str">
            <v>DFC</v>
          </cell>
          <cell r="AD50">
            <v>40550</v>
          </cell>
          <cell r="AE50">
            <v>40550</v>
          </cell>
          <cell r="AF50">
            <v>40550</v>
          </cell>
          <cell r="AG50">
            <v>40550</v>
          </cell>
          <cell r="AH50">
            <v>40562</v>
          </cell>
          <cell r="AI50">
            <v>40643</v>
          </cell>
          <cell r="AJ50">
            <v>40653</v>
          </cell>
          <cell r="AK50">
            <v>40724</v>
          </cell>
          <cell r="AL50">
            <v>40751</v>
          </cell>
          <cell r="AM50">
            <v>40754</v>
          </cell>
          <cell r="AN50" t="str">
            <v>Jan P-Req</v>
          </cell>
          <cell r="AO50" t="str">
            <v>Y</v>
          </cell>
          <cell r="AP50" t="str">
            <v>4509010571</v>
          </cell>
          <cell r="AQ50" t="str">
            <v>Y</v>
          </cell>
          <cell r="AR50" t="str">
            <v>000S</v>
          </cell>
          <cell r="AS50">
            <v>0</v>
          </cell>
          <cell r="AT50" t="str">
            <v>CHINA</v>
          </cell>
          <cell r="AU50" t="str">
            <v>TROPIC KNITS LTDJ630W</v>
          </cell>
          <cell r="AW50">
            <v>1.7</v>
          </cell>
          <cell r="AX50">
            <v>27.2</v>
          </cell>
          <cell r="AY50">
            <v>40560</v>
          </cell>
          <cell r="AZ50">
            <v>40566</v>
          </cell>
          <cell r="BA50">
            <v>40657</v>
          </cell>
          <cell r="BB50">
            <v>40727</v>
          </cell>
          <cell r="BC50">
            <v>40755</v>
          </cell>
          <cell r="BD50">
            <v>40755</v>
          </cell>
          <cell r="BE50">
            <v>40544</v>
          </cell>
          <cell r="BF50">
            <v>40634</v>
          </cell>
          <cell r="BG50">
            <v>40695</v>
          </cell>
          <cell r="BH50">
            <v>40725</v>
          </cell>
          <cell r="BI50">
            <v>40725</v>
          </cell>
          <cell r="BL50">
            <v>0</v>
          </cell>
          <cell r="BN50" t="str">
            <v>DOCKERS</v>
          </cell>
          <cell r="BO50" t="str">
            <v>Tops</v>
          </cell>
          <cell r="BP50" t="str">
            <v>Mens</v>
          </cell>
          <cell r="BQ50" t="str">
            <v>N</v>
          </cell>
          <cell r="BR50" t="str">
            <v>DM Tops Knits</v>
          </cell>
          <cell r="BS50" t="str">
            <v>OKAMOTO D</v>
          </cell>
          <cell r="BT50" t="str">
            <v>C KNITS</v>
          </cell>
          <cell r="BU50" t="str">
            <v>I0906</v>
          </cell>
          <cell r="BV50" t="str">
            <v>Seasonal</v>
          </cell>
          <cell r="BW50" t="str">
            <v>APD</v>
          </cell>
          <cell r="BY50" t="str">
            <v>4072440653406434056240550405504055040550</v>
          </cell>
          <cell r="BZ50" t="str">
            <v>S-20357-0002-3430-40724</v>
          </cell>
          <cell r="CA50" t="str">
            <v>SFO</v>
          </cell>
          <cell r="CB50">
            <v>16</v>
          </cell>
          <cell r="CD50">
            <v>0</v>
          </cell>
          <cell r="CF50">
            <v>1404</v>
          </cell>
          <cell r="CG50">
            <v>0</v>
          </cell>
        </row>
        <row r="51">
          <cell r="A51">
            <v>1416318</v>
          </cell>
          <cell r="B51" t="str">
            <v>113</v>
          </cell>
          <cell r="C51" t="str">
            <v>101</v>
          </cell>
          <cell r="D51" t="str">
            <v>20357</v>
          </cell>
          <cell r="E51" t="str">
            <v>20357-0002</v>
          </cell>
          <cell r="F51" t="str">
            <v>RUGBY POLO LS</v>
          </cell>
          <cell r="G51" t="str">
            <v>SOLID - DARK RUSSET</v>
          </cell>
          <cell r="H51" t="str">
            <v>PC</v>
          </cell>
          <cell r="J51" t="str">
            <v>SP-A</v>
          </cell>
          <cell r="K51" t="str">
            <v>APD</v>
          </cell>
          <cell r="L51" t="str">
            <v>MY</v>
          </cell>
          <cell r="M51">
            <v>48</v>
          </cell>
          <cell r="N51">
            <v>48</v>
          </cell>
          <cell r="O51">
            <v>0</v>
          </cell>
          <cell r="P51">
            <v>48</v>
          </cell>
          <cell r="T51" t="str">
            <v>406M</v>
          </cell>
          <cell r="U51">
            <v>3430</v>
          </cell>
          <cell r="V51" t="str">
            <v>INDIA</v>
          </cell>
          <cell r="W51" t="str">
            <v>SAS</v>
          </cell>
          <cell r="X51" t="str">
            <v>SRI LANKA</v>
          </cell>
          <cell r="Y51" t="str">
            <v>HIRDARAMANI MERCURY APPAREL(PVT)LTD</v>
          </cell>
          <cell r="Z51" t="str">
            <v>DFC</v>
          </cell>
          <cell r="AD51">
            <v>40550</v>
          </cell>
          <cell r="AE51">
            <v>40550</v>
          </cell>
          <cell r="AF51">
            <v>40550</v>
          </cell>
          <cell r="AG51">
            <v>40550</v>
          </cell>
          <cell r="AH51">
            <v>40562</v>
          </cell>
          <cell r="AI51">
            <v>40643</v>
          </cell>
          <cell r="AJ51">
            <v>40653</v>
          </cell>
          <cell r="AK51">
            <v>40724</v>
          </cell>
          <cell r="AL51">
            <v>40746</v>
          </cell>
          <cell r="AM51">
            <v>40749</v>
          </cell>
          <cell r="AN51" t="str">
            <v>Jan P-Req</v>
          </cell>
          <cell r="AO51" t="str">
            <v>Y</v>
          </cell>
          <cell r="AP51" t="str">
            <v>4505020186</v>
          </cell>
          <cell r="AQ51" t="str">
            <v>Y</v>
          </cell>
          <cell r="AR51" t="str">
            <v>000S</v>
          </cell>
          <cell r="AS51">
            <v>0</v>
          </cell>
          <cell r="AT51" t="str">
            <v>CHINA</v>
          </cell>
          <cell r="AU51" t="str">
            <v>TROPIC KNITS LTDJ630W</v>
          </cell>
          <cell r="AW51">
            <v>1.7</v>
          </cell>
          <cell r="AX51">
            <v>81.599999999999994</v>
          </cell>
          <cell r="AY51">
            <v>40560</v>
          </cell>
          <cell r="AZ51">
            <v>40566</v>
          </cell>
          <cell r="BA51">
            <v>40657</v>
          </cell>
          <cell r="BB51">
            <v>40727</v>
          </cell>
          <cell r="BC51">
            <v>40748</v>
          </cell>
          <cell r="BD51">
            <v>40755</v>
          </cell>
          <cell r="BE51">
            <v>40544</v>
          </cell>
          <cell r="BF51">
            <v>40634</v>
          </cell>
          <cell r="BG51">
            <v>40695</v>
          </cell>
          <cell r="BH51">
            <v>40725</v>
          </cell>
          <cell r="BI51">
            <v>40725</v>
          </cell>
          <cell r="BL51">
            <v>0</v>
          </cell>
          <cell r="BN51" t="str">
            <v>DOCKERS</v>
          </cell>
          <cell r="BO51" t="str">
            <v>Tops</v>
          </cell>
          <cell r="BP51" t="str">
            <v>Mens</v>
          </cell>
          <cell r="BQ51" t="str">
            <v>N</v>
          </cell>
          <cell r="BR51" t="str">
            <v>DM Tops Knits</v>
          </cell>
          <cell r="BS51" t="str">
            <v>OKAMOTO D</v>
          </cell>
          <cell r="BT51" t="str">
            <v>C KNITS</v>
          </cell>
          <cell r="BU51" t="str">
            <v>I0906</v>
          </cell>
          <cell r="BV51" t="str">
            <v>Seasonal</v>
          </cell>
          <cell r="BW51" t="str">
            <v>APD</v>
          </cell>
          <cell r="BY51" t="str">
            <v>4072440653406434056240550405504055040550</v>
          </cell>
          <cell r="BZ51" t="str">
            <v>S-20357-0002-3430-40724</v>
          </cell>
          <cell r="CA51" t="str">
            <v>SFO</v>
          </cell>
          <cell r="CB51">
            <v>48</v>
          </cell>
          <cell r="CD51">
            <v>0</v>
          </cell>
          <cell r="CF51">
            <v>1404</v>
          </cell>
          <cell r="CG51">
            <v>0</v>
          </cell>
        </row>
        <row r="52">
          <cell r="A52">
            <v>1416319</v>
          </cell>
          <cell r="B52" t="str">
            <v>113</v>
          </cell>
          <cell r="C52" t="str">
            <v>101</v>
          </cell>
          <cell r="D52" t="str">
            <v>20357</v>
          </cell>
          <cell r="E52" t="str">
            <v>20357-0002</v>
          </cell>
          <cell r="F52" t="str">
            <v>RUGBY POLO LS</v>
          </cell>
          <cell r="G52" t="str">
            <v>SOLID - DARK RUSSET</v>
          </cell>
          <cell r="H52" t="str">
            <v>PC</v>
          </cell>
          <cell r="J52" t="str">
            <v>SP-A</v>
          </cell>
          <cell r="K52" t="str">
            <v>LSC</v>
          </cell>
          <cell r="L52" t="str">
            <v>CA</v>
          </cell>
          <cell r="M52">
            <v>714</v>
          </cell>
          <cell r="N52">
            <v>714</v>
          </cell>
          <cell r="O52">
            <v>0</v>
          </cell>
          <cell r="P52">
            <v>714</v>
          </cell>
          <cell r="T52" t="str">
            <v>406M</v>
          </cell>
          <cell r="U52">
            <v>3430</v>
          </cell>
          <cell r="V52" t="str">
            <v>INDIA</v>
          </cell>
          <cell r="W52" t="str">
            <v>SAS</v>
          </cell>
          <cell r="X52" t="str">
            <v>SRI LANKA</v>
          </cell>
          <cell r="Y52" t="str">
            <v>HIRDARAMANI MERCURY APPAREL(PVT)LTD</v>
          </cell>
          <cell r="Z52" t="str">
            <v>DFC</v>
          </cell>
          <cell r="AD52">
            <v>40550</v>
          </cell>
          <cell r="AE52">
            <v>40550</v>
          </cell>
          <cell r="AF52">
            <v>40550</v>
          </cell>
          <cell r="AG52">
            <v>40550</v>
          </cell>
          <cell r="AH52">
            <v>40562</v>
          </cell>
          <cell r="AI52">
            <v>40643</v>
          </cell>
          <cell r="AJ52">
            <v>40653</v>
          </cell>
          <cell r="AK52">
            <v>40724</v>
          </cell>
          <cell r="AL52">
            <v>40765</v>
          </cell>
          <cell r="AM52">
            <v>40768</v>
          </cell>
          <cell r="AN52" t="str">
            <v>Jan P-Req</v>
          </cell>
          <cell r="AO52" t="str">
            <v>y</v>
          </cell>
          <cell r="AP52" t="str">
            <v>82764</v>
          </cell>
          <cell r="AQ52" t="str">
            <v>Y</v>
          </cell>
          <cell r="AR52" t="str">
            <v>000S</v>
          </cell>
          <cell r="AS52">
            <v>0</v>
          </cell>
          <cell r="AT52" t="str">
            <v>CHINA</v>
          </cell>
          <cell r="AU52" t="str">
            <v>TROPIC KNITS LTDJTK030W</v>
          </cell>
          <cell r="AW52">
            <v>1.7</v>
          </cell>
          <cell r="AX52">
            <v>1213.8</v>
          </cell>
          <cell r="AY52">
            <v>40560</v>
          </cell>
          <cell r="AZ52">
            <v>40566</v>
          </cell>
          <cell r="BA52">
            <v>40657</v>
          </cell>
          <cell r="BB52">
            <v>40727</v>
          </cell>
          <cell r="BC52">
            <v>40769</v>
          </cell>
          <cell r="BD52">
            <v>40769</v>
          </cell>
          <cell r="BE52">
            <v>40544</v>
          </cell>
          <cell r="BF52">
            <v>40634</v>
          </cell>
          <cell r="BG52">
            <v>40695</v>
          </cell>
          <cell r="BH52">
            <v>40756</v>
          </cell>
          <cell r="BI52">
            <v>40756</v>
          </cell>
          <cell r="BL52">
            <v>0</v>
          </cell>
          <cell r="BN52" t="str">
            <v>DOCKERS</v>
          </cell>
          <cell r="BO52" t="str">
            <v>Tops</v>
          </cell>
          <cell r="BP52" t="str">
            <v>Mens</v>
          </cell>
          <cell r="BQ52" t="str">
            <v>N</v>
          </cell>
          <cell r="BR52" t="str">
            <v>DM Tops Knits</v>
          </cell>
          <cell r="BS52" t="str">
            <v>OKAMOTO D</v>
          </cell>
          <cell r="BT52" t="str">
            <v>C KNITS</v>
          </cell>
          <cell r="BU52" t="str">
            <v>I0906</v>
          </cell>
          <cell r="BV52" t="str">
            <v>Seasonal</v>
          </cell>
          <cell r="BW52" t="str">
            <v>LSA</v>
          </cell>
          <cell r="BY52" t="str">
            <v>4072440653406434056240550405504055040550</v>
          </cell>
          <cell r="BZ52" t="str">
            <v>S-20357-0002-3430-40724</v>
          </cell>
          <cell r="CA52" t="str">
            <v>SFO</v>
          </cell>
          <cell r="CD52">
            <v>0</v>
          </cell>
          <cell r="CF52">
            <v>1404</v>
          </cell>
          <cell r="CG52">
            <v>0</v>
          </cell>
        </row>
        <row r="53">
          <cell r="A53">
            <v>1520380</v>
          </cell>
          <cell r="B53" t="str">
            <v>113</v>
          </cell>
          <cell r="C53" t="str">
            <v>101</v>
          </cell>
          <cell r="D53" t="str">
            <v>20357</v>
          </cell>
          <cell r="E53" t="str">
            <v>20357-0002</v>
          </cell>
          <cell r="F53" t="str">
            <v>RUGBY POLO LS</v>
          </cell>
          <cell r="G53" t="str">
            <v>SOLID - DARK RUSSET</v>
          </cell>
          <cell r="H53" t="str">
            <v>PC</v>
          </cell>
          <cell r="J53" t="str">
            <v>SP-A</v>
          </cell>
          <cell r="K53" t="str">
            <v>LSM</v>
          </cell>
          <cell r="L53" t="str">
            <v>MX</v>
          </cell>
          <cell r="M53">
            <v>2281</v>
          </cell>
          <cell r="N53">
            <v>2281</v>
          </cell>
          <cell r="O53">
            <v>0</v>
          </cell>
          <cell r="P53">
            <v>2281</v>
          </cell>
          <cell r="T53" t="str">
            <v>406M</v>
          </cell>
          <cell r="U53">
            <v>3430</v>
          </cell>
          <cell r="V53" t="str">
            <v>INDIA</v>
          </cell>
          <cell r="W53" t="str">
            <v>SAS</v>
          </cell>
          <cell r="X53" t="str">
            <v>SRI LANKA</v>
          </cell>
          <cell r="Y53" t="str">
            <v>HIRDARAMANI MERCURY APPAREL(PVT)LTD</v>
          </cell>
          <cell r="Z53" t="str">
            <v>DFC</v>
          </cell>
          <cell r="AD53">
            <v>40550</v>
          </cell>
          <cell r="AE53">
            <v>40550</v>
          </cell>
          <cell r="AF53">
            <v>40550</v>
          </cell>
          <cell r="AG53">
            <v>40550</v>
          </cell>
          <cell r="AH53">
            <v>40562</v>
          </cell>
          <cell r="AI53">
            <v>40643</v>
          </cell>
          <cell r="AJ53">
            <v>40653</v>
          </cell>
          <cell r="AK53">
            <v>40724</v>
          </cell>
          <cell r="AL53">
            <v>40793</v>
          </cell>
          <cell r="AM53">
            <v>40796</v>
          </cell>
          <cell r="AN53" t="str">
            <v>Dec P-Req; missing from Jan but, Alberto OK'd to proceed 1/10</v>
          </cell>
          <cell r="AO53" t="str">
            <v>Y</v>
          </cell>
          <cell r="AP53" t="str">
            <v>99108</v>
          </cell>
          <cell r="AQ53" t="str">
            <v>Y</v>
          </cell>
          <cell r="AR53" t="str">
            <v>000S</v>
          </cell>
          <cell r="AS53">
            <v>0</v>
          </cell>
          <cell r="AT53" t="str">
            <v>CHINA</v>
          </cell>
          <cell r="AU53" t="str">
            <v>GEHVYSYHI315</v>
          </cell>
          <cell r="AW53">
            <v>1.7</v>
          </cell>
          <cell r="AX53">
            <v>3877.7</v>
          </cell>
          <cell r="AY53">
            <v>40560</v>
          </cell>
          <cell r="AZ53">
            <v>40566</v>
          </cell>
          <cell r="BA53">
            <v>40657</v>
          </cell>
          <cell r="BB53">
            <v>40727</v>
          </cell>
          <cell r="BC53">
            <v>40797</v>
          </cell>
          <cell r="BD53">
            <v>40797</v>
          </cell>
          <cell r="BE53">
            <v>40544</v>
          </cell>
          <cell r="BF53">
            <v>40634</v>
          </cell>
          <cell r="BG53">
            <v>40695</v>
          </cell>
          <cell r="BH53">
            <v>40787</v>
          </cell>
          <cell r="BI53">
            <v>40787</v>
          </cell>
          <cell r="BL53">
            <v>0</v>
          </cell>
          <cell r="BN53" t="str">
            <v>DOCKERS</v>
          </cell>
          <cell r="BO53" t="str">
            <v>Tops</v>
          </cell>
          <cell r="BP53" t="str">
            <v>Mens</v>
          </cell>
          <cell r="BQ53" t="str">
            <v>N</v>
          </cell>
          <cell r="BR53" t="str">
            <v>DM Tops Knits</v>
          </cell>
          <cell r="BS53" t="str">
            <v>OKAMOTO D</v>
          </cell>
          <cell r="BT53" t="str">
            <v>C KNITS</v>
          </cell>
          <cell r="BU53" t="str">
            <v>I0906</v>
          </cell>
          <cell r="BV53" t="str">
            <v>Seasonal</v>
          </cell>
          <cell r="BW53" t="str">
            <v>LSA</v>
          </cell>
          <cell r="BY53" t="str">
            <v>4072440653406434056240550405504055040550</v>
          </cell>
          <cell r="BZ53" t="str">
            <v>S-20357-0002-3430-40724</v>
          </cell>
          <cell r="CA53" t="str">
            <v>SFO</v>
          </cell>
          <cell r="CD53">
            <v>0</v>
          </cell>
          <cell r="CE53">
            <v>3681</v>
          </cell>
          <cell r="CF53">
            <v>1404</v>
          </cell>
          <cell r="CG53">
            <v>0</v>
          </cell>
        </row>
        <row r="54">
          <cell r="A54">
            <v>1416320</v>
          </cell>
          <cell r="B54" t="str">
            <v>113</v>
          </cell>
          <cell r="C54" t="str">
            <v>101</v>
          </cell>
          <cell r="D54" t="str">
            <v>20357</v>
          </cell>
          <cell r="E54" t="str">
            <v>20357-0002</v>
          </cell>
          <cell r="F54" t="str">
            <v>RUGBY POLO LS</v>
          </cell>
          <cell r="G54" t="str">
            <v>SOLID - DARK RUSSET</v>
          </cell>
          <cell r="H54" t="str">
            <v>PC</v>
          </cell>
          <cell r="J54" t="str">
            <v>SP-A</v>
          </cell>
          <cell r="K54" t="str">
            <v>LSUS</v>
          </cell>
          <cell r="L54">
            <v>2006</v>
          </cell>
          <cell r="M54">
            <v>51</v>
          </cell>
          <cell r="N54">
            <v>51</v>
          </cell>
          <cell r="O54">
            <v>0</v>
          </cell>
          <cell r="P54">
            <v>51</v>
          </cell>
          <cell r="T54" t="str">
            <v>406M</v>
          </cell>
          <cell r="U54">
            <v>3430</v>
          </cell>
          <cell r="V54" t="str">
            <v>INDIA</v>
          </cell>
          <cell r="W54" t="str">
            <v>SAS</v>
          </cell>
          <cell r="X54" t="str">
            <v>SRI LANKA</v>
          </cell>
          <cell r="Y54" t="str">
            <v>HIRDARAMANI MERCURY APPAREL(PVT)LTD</v>
          </cell>
          <cell r="Z54" t="str">
            <v>DFC</v>
          </cell>
          <cell r="AD54">
            <v>40550</v>
          </cell>
          <cell r="AE54">
            <v>40550</v>
          </cell>
          <cell r="AF54">
            <v>40550</v>
          </cell>
          <cell r="AG54">
            <v>40550</v>
          </cell>
          <cell r="AH54">
            <v>40562</v>
          </cell>
          <cell r="AI54">
            <v>40643</v>
          </cell>
          <cell r="AJ54">
            <v>40653</v>
          </cell>
          <cell r="AK54">
            <v>40724</v>
          </cell>
          <cell r="AL54">
            <v>40760</v>
          </cell>
          <cell r="AM54">
            <v>40763</v>
          </cell>
          <cell r="AN54" t="str">
            <v>Jan P-Req for on-line</v>
          </cell>
          <cell r="AQ54" t="str">
            <v>Y</v>
          </cell>
          <cell r="AR54" t="str">
            <v>000S</v>
          </cell>
          <cell r="AS54">
            <v>0</v>
          </cell>
          <cell r="AT54" t="str">
            <v>CHINA</v>
          </cell>
          <cell r="AU54" t="str">
            <v>GEHVYSYHI315</v>
          </cell>
          <cell r="AW54">
            <v>1.7</v>
          </cell>
          <cell r="AX54">
            <v>86.7</v>
          </cell>
          <cell r="AY54">
            <v>40560</v>
          </cell>
          <cell r="AZ54">
            <v>40566</v>
          </cell>
          <cell r="BA54">
            <v>40657</v>
          </cell>
          <cell r="BB54">
            <v>40727</v>
          </cell>
          <cell r="BC54">
            <v>40762</v>
          </cell>
          <cell r="BD54">
            <v>40769</v>
          </cell>
          <cell r="BE54">
            <v>40544</v>
          </cell>
          <cell r="BF54">
            <v>40634</v>
          </cell>
          <cell r="BG54">
            <v>40695</v>
          </cell>
          <cell r="BH54">
            <v>40756</v>
          </cell>
          <cell r="BI54">
            <v>40756</v>
          </cell>
          <cell r="BL54">
            <v>0</v>
          </cell>
          <cell r="BN54" t="str">
            <v>DOCKERS</v>
          </cell>
          <cell r="BO54" t="str">
            <v>Tops</v>
          </cell>
          <cell r="BP54" t="str">
            <v>Mens</v>
          </cell>
          <cell r="BQ54" t="str">
            <v>N</v>
          </cell>
          <cell r="BR54" t="str">
            <v>DM Tops Knits</v>
          </cell>
          <cell r="BS54" t="str">
            <v>OKAMOTO D</v>
          </cell>
          <cell r="BT54" t="str">
            <v>C KNITS</v>
          </cell>
          <cell r="BU54" t="str">
            <v>I0906</v>
          </cell>
          <cell r="BV54" t="str">
            <v>Seasonal</v>
          </cell>
          <cell r="BW54" t="str">
            <v>LSA</v>
          </cell>
          <cell r="BY54" t="str">
            <v>4072440653406434056240550405504055040550</v>
          </cell>
          <cell r="BZ54" t="str">
            <v>S-20357-0002-3430-40724</v>
          </cell>
          <cell r="CA54" t="str">
            <v>SFO</v>
          </cell>
          <cell r="CD54">
            <v>0</v>
          </cell>
          <cell r="CF54">
            <v>1404</v>
          </cell>
          <cell r="CG54">
            <v>0</v>
          </cell>
        </row>
        <row r="55">
          <cell r="A55">
            <v>1416324</v>
          </cell>
          <cell r="B55" t="str">
            <v>113</v>
          </cell>
          <cell r="C55" t="str">
            <v>101</v>
          </cell>
          <cell r="D55" t="str">
            <v>20552</v>
          </cell>
          <cell r="E55" t="str">
            <v>20552-0001</v>
          </cell>
          <cell r="F55" t="str">
            <v>LS RUGBY POLO SHIRT</v>
          </cell>
          <cell r="G55" t="str">
            <v>HEDRICK - SAFARI BEIGE/WILD FERN</v>
          </cell>
          <cell r="H55" t="str">
            <v>PC</v>
          </cell>
          <cell r="J55" t="str">
            <v>SP-A</v>
          </cell>
          <cell r="K55" t="str">
            <v>APD</v>
          </cell>
          <cell r="L55" t="str">
            <v>MY</v>
          </cell>
          <cell r="M55">
            <v>48</v>
          </cell>
          <cell r="N55">
            <v>48</v>
          </cell>
          <cell r="O55">
            <v>0</v>
          </cell>
          <cell r="P55">
            <v>48</v>
          </cell>
          <cell r="T55" t="str">
            <v>406M</v>
          </cell>
          <cell r="U55">
            <v>3430</v>
          </cell>
          <cell r="V55" t="str">
            <v>INDIA</v>
          </cell>
          <cell r="W55" t="str">
            <v>SAS</v>
          </cell>
          <cell r="X55" t="str">
            <v>SRI LANKA</v>
          </cell>
          <cell r="Y55" t="str">
            <v>HIRDARAMANI MERCURY APPAREL(PVT)LTD</v>
          </cell>
          <cell r="Z55" t="str">
            <v>DFC</v>
          </cell>
          <cell r="AD55">
            <v>40550</v>
          </cell>
          <cell r="AE55">
            <v>40550</v>
          </cell>
          <cell r="AF55">
            <v>40550</v>
          </cell>
          <cell r="AG55">
            <v>40550</v>
          </cell>
          <cell r="AH55">
            <v>40562</v>
          </cell>
          <cell r="AI55">
            <v>40643</v>
          </cell>
          <cell r="AJ55">
            <v>40653</v>
          </cell>
          <cell r="AK55">
            <v>40724</v>
          </cell>
          <cell r="AL55">
            <v>40746</v>
          </cell>
          <cell r="AM55">
            <v>40749</v>
          </cell>
          <cell r="AN55" t="str">
            <v>Jan P-Req</v>
          </cell>
          <cell r="AO55" t="str">
            <v>Y</v>
          </cell>
          <cell r="AP55" t="str">
            <v>4505020187</v>
          </cell>
          <cell r="AR55" t="str">
            <v>000S</v>
          </cell>
          <cell r="AS55">
            <v>0</v>
          </cell>
          <cell r="AT55" t="str">
            <v>CHINA</v>
          </cell>
          <cell r="AU55" t="str">
            <v>TROPIC KNITS LTDJ630W</v>
          </cell>
          <cell r="AW55">
            <v>1.7</v>
          </cell>
          <cell r="AX55">
            <v>81.599999999999994</v>
          </cell>
          <cell r="AY55">
            <v>40560</v>
          </cell>
          <cell r="AZ55">
            <v>40566</v>
          </cell>
          <cell r="BA55">
            <v>40657</v>
          </cell>
          <cell r="BB55">
            <v>40727</v>
          </cell>
          <cell r="BC55">
            <v>40748</v>
          </cell>
          <cell r="BD55">
            <v>40755</v>
          </cell>
          <cell r="BE55">
            <v>40544</v>
          </cell>
          <cell r="BF55">
            <v>40634</v>
          </cell>
          <cell r="BG55">
            <v>40695</v>
          </cell>
          <cell r="BH55">
            <v>40725</v>
          </cell>
          <cell r="BI55">
            <v>40725</v>
          </cell>
          <cell r="BL55">
            <v>0</v>
          </cell>
          <cell r="BN55" t="str">
            <v>DOCKERS</v>
          </cell>
          <cell r="BO55" t="str">
            <v>Tops</v>
          </cell>
          <cell r="BP55" t="str">
            <v>Mens</v>
          </cell>
          <cell r="BQ55" t="str">
            <v>N</v>
          </cell>
          <cell r="BR55" t="str">
            <v>DM Tops Knits</v>
          </cell>
          <cell r="BS55" t="str">
            <v>OKAMOTO D</v>
          </cell>
          <cell r="BT55" t="str">
            <v>C KNITS</v>
          </cell>
          <cell r="BU55" t="str">
            <v>H6712</v>
          </cell>
          <cell r="BV55" t="str">
            <v>Seasonal</v>
          </cell>
          <cell r="BW55" t="str">
            <v>APD</v>
          </cell>
          <cell r="BY55" t="str">
            <v>4072440653406434056240550405504055040550</v>
          </cell>
          <cell r="BZ55" t="str">
            <v>S-20552-0001-3430-40724</v>
          </cell>
          <cell r="CA55" t="str">
            <v>SFO</v>
          </cell>
          <cell r="CB55">
            <v>48</v>
          </cell>
          <cell r="CD55">
            <v>0</v>
          </cell>
          <cell r="CF55">
            <v>1404</v>
          </cell>
          <cell r="CG55">
            <v>0</v>
          </cell>
        </row>
        <row r="56">
          <cell r="A56">
            <v>1416325</v>
          </cell>
          <cell r="B56" t="str">
            <v>113</v>
          </cell>
          <cell r="C56" t="str">
            <v>101</v>
          </cell>
          <cell r="D56" t="str">
            <v>20552</v>
          </cell>
          <cell r="E56" t="str">
            <v>20552-0001</v>
          </cell>
          <cell r="F56" t="str">
            <v>LS RUGBY POLO SHIRT</v>
          </cell>
          <cell r="G56" t="str">
            <v>HEDRICK - SAFARI BEIGE/WILD FERN</v>
          </cell>
          <cell r="H56" t="str">
            <v>PC</v>
          </cell>
          <cell r="J56" t="str">
            <v>SP-A</v>
          </cell>
          <cell r="K56" t="str">
            <v>LSE</v>
          </cell>
          <cell r="L56" t="str">
            <v>GB</v>
          </cell>
          <cell r="M56">
            <v>200</v>
          </cell>
          <cell r="N56">
            <v>200</v>
          </cell>
          <cell r="O56">
            <v>0</v>
          </cell>
          <cell r="P56">
            <v>200</v>
          </cell>
          <cell r="T56" t="str">
            <v>406M</v>
          </cell>
          <cell r="U56">
            <v>3430</v>
          </cell>
          <cell r="V56" t="str">
            <v>INDIA</v>
          </cell>
          <cell r="W56" t="str">
            <v>SAS</v>
          </cell>
          <cell r="X56" t="str">
            <v>SRI LANKA</v>
          </cell>
          <cell r="Y56" t="str">
            <v>HIRDARAMANI MERCURY APPAREL(PVT)LTD</v>
          </cell>
          <cell r="Z56" t="str">
            <v>DFC</v>
          </cell>
          <cell r="AD56">
            <v>40550</v>
          </cell>
          <cell r="AE56">
            <v>40550</v>
          </cell>
          <cell r="AF56">
            <v>40550</v>
          </cell>
          <cell r="AG56">
            <v>40550</v>
          </cell>
          <cell r="AH56">
            <v>40562</v>
          </cell>
          <cell r="AI56">
            <v>40643</v>
          </cell>
          <cell r="AJ56">
            <v>40653</v>
          </cell>
          <cell r="AK56">
            <v>40693</v>
          </cell>
          <cell r="AL56">
            <v>40710</v>
          </cell>
          <cell r="AM56">
            <v>40713</v>
          </cell>
          <cell r="AN56" t="str">
            <v>Jan P-Req</v>
          </cell>
          <cell r="AO56" t="str">
            <v>Y</v>
          </cell>
          <cell r="AP56" t="str">
            <v>535955</v>
          </cell>
          <cell r="AQ56" t="str">
            <v>Y</v>
          </cell>
          <cell r="AR56" t="str">
            <v>000S</v>
          </cell>
          <cell r="AS56">
            <v>0</v>
          </cell>
          <cell r="AT56" t="str">
            <v>CHINA</v>
          </cell>
          <cell r="AW56">
            <v>1.7</v>
          </cell>
          <cell r="AX56">
            <v>340</v>
          </cell>
          <cell r="AY56">
            <v>40560</v>
          </cell>
          <cell r="AZ56">
            <v>40566</v>
          </cell>
          <cell r="BA56">
            <v>40657</v>
          </cell>
          <cell r="BB56">
            <v>40699</v>
          </cell>
          <cell r="BC56">
            <v>40713</v>
          </cell>
          <cell r="BD56">
            <v>40713</v>
          </cell>
          <cell r="BE56">
            <v>40544</v>
          </cell>
          <cell r="BF56">
            <v>40634</v>
          </cell>
          <cell r="BG56">
            <v>40695</v>
          </cell>
          <cell r="BH56">
            <v>40695</v>
          </cell>
          <cell r="BI56">
            <v>40695</v>
          </cell>
          <cell r="BL56">
            <v>0</v>
          </cell>
          <cell r="BN56" t="str">
            <v>DOCKERS</v>
          </cell>
          <cell r="BO56" t="str">
            <v>Tops</v>
          </cell>
          <cell r="BP56" t="str">
            <v>Mens</v>
          </cell>
          <cell r="BQ56" t="str">
            <v>N</v>
          </cell>
          <cell r="BR56" t="str">
            <v>DM Tops Knits</v>
          </cell>
          <cell r="BS56" t="str">
            <v>OKAMOTO D</v>
          </cell>
          <cell r="BT56" t="str">
            <v>C KNITS</v>
          </cell>
          <cell r="BU56" t="str">
            <v>H6712</v>
          </cell>
          <cell r="BV56" t="str">
            <v>Seasonal</v>
          </cell>
          <cell r="BW56" t="str">
            <v>LSE</v>
          </cell>
          <cell r="BY56" t="str">
            <v>4069340653406434056240550405504055040550</v>
          </cell>
          <cell r="BZ56" t="str">
            <v>S-20552-0001-3430-40693</v>
          </cell>
          <cell r="CA56" t="str">
            <v>SFO</v>
          </cell>
          <cell r="CD56">
            <v>0</v>
          </cell>
          <cell r="CF56">
            <v>1404</v>
          </cell>
          <cell r="CG56">
            <v>0</v>
          </cell>
        </row>
        <row r="57">
          <cell r="A57">
            <v>1416327</v>
          </cell>
          <cell r="B57" t="str">
            <v>113</v>
          </cell>
          <cell r="C57" t="str">
            <v>101</v>
          </cell>
          <cell r="D57" t="str">
            <v>20552</v>
          </cell>
          <cell r="E57" t="str">
            <v>20552-0001</v>
          </cell>
          <cell r="F57" t="str">
            <v>LS RUGBY POLO SHIRT</v>
          </cell>
          <cell r="G57" t="str">
            <v>HEDRICK - SAFARI BEIGE/WILD FERN</v>
          </cell>
          <cell r="H57" t="str">
            <v>PC</v>
          </cell>
          <cell r="J57" t="str">
            <v>SP-A</v>
          </cell>
          <cell r="K57" t="str">
            <v>LSM</v>
          </cell>
          <cell r="L57" t="str">
            <v>MX</v>
          </cell>
          <cell r="M57">
            <v>2092</v>
          </cell>
          <cell r="N57">
            <v>2092</v>
          </cell>
          <cell r="O57">
            <v>0</v>
          </cell>
          <cell r="P57">
            <v>2092</v>
          </cell>
          <cell r="T57" t="str">
            <v>406M</v>
          </cell>
          <cell r="U57">
            <v>3430</v>
          </cell>
          <cell r="V57" t="str">
            <v>INDIA</v>
          </cell>
          <cell r="W57" t="str">
            <v>SAS</v>
          </cell>
          <cell r="X57" t="str">
            <v>SRI LANKA</v>
          </cell>
          <cell r="Y57" t="str">
            <v>HIRDARAMANI MERCURY APPAREL(PVT)LTD</v>
          </cell>
          <cell r="Z57" t="str">
            <v>DFC</v>
          </cell>
          <cell r="AD57">
            <v>40550</v>
          </cell>
          <cell r="AE57">
            <v>40550</v>
          </cell>
          <cell r="AF57">
            <v>40550</v>
          </cell>
          <cell r="AG57">
            <v>40550</v>
          </cell>
          <cell r="AH57">
            <v>40562</v>
          </cell>
          <cell r="AI57">
            <v>40643</v>
          </cell>
          <cell r="AJ57">
            <v>40653</v>
          </cell>
          <cell r="AK57">
            <v>40724</v>
          </cell>
          <cell r="AL57">
            <v>40793</v>
          </cell>
          <cell r="AM57">
            <v>40796</v>
          </cell>
          <cell r="AN57" t="str">
            <v>Dec P-Req Ok'd by Alberto 1/10; Jan P-Req had different qty 3.5k</v>
          </cell>
          <cell r="AO57" t="str">
            <v>Y</v>
          </cell>
          <cell r="AP57" t="str">
            <v>99109</v>
          </cell>
          <cell r="AQ57" t="str">
            <v>Y</v>
          </cell>
          <cell r="AR57" t="str">
            <v>000S</v>
          </cell>
          <cell r="AS57">
            <v>0</v>
          </cell>
          <cell r="AT57" t="str">
            <v>CHINA</v>
          </cell>
          <cell r="AU57" t="str">
            <v>GEHVYSYHI315</v>
          </cell>
          <cell r="AW57">
            <v>1.7</v>
          </cell>
          <cell r="AX57">
            <v>3556.4</v>
          </cell>
          <cell r="AY57">
            <v>40560</v>
          </cell>
          <cell r="AZ57">
            <v>40566</v>
          </cell>
          <cell r="BA57">
            <v>40657</v>
          </cell>
          <cell r="BB57">
            <v>40727</v>
          </cell>
          <cell r="BC57">
            <v>40797</v>
          </cell>
          <cell r="BD57">
            <v>40797</v>
          </cell>
          <cell r="BE57">
            <v>40544</v>
          </cell>
          <cell r="BF57">
            <v>40634</v>
          </cell>
          <cell r="BG57">
            <v>40695</v>
          </cell>
          <cell r="BH57">
            <v>40787</v>
          </cell>
          <cell r="BI57">
            <v>40787</v>
          </cell>
          <cell r="BL57">
            <v>0</v>
          </cell>
          <cell r="BN57" t="str">
            <v>DOCKERS</v>
          </cell>
          <cell r="BO57" t="str">
            <v>Tops</v>
          </cell>
          <cell r="BP57" t="str">
            <v>Mens</v>
          </cell>
          <cell r="BQ57" t="str">
            <v>N</v>
          </cell>
          <cell r="BR57" t="str">
            <v>DM Tops Knits</v>
          </cell>
          <cell r="BS57" t="str">
            <v>OKAMOTO D</v>
          </cell>
          <cell r="BT57" t="str">
            <v>C KNITS</v>
          </cell>
          <cell r="BU57" t="str">
            <v>H6712</v>
          </cell>
          <cell r="BV57" t="str">
            <v>Seasonal</v>
          </cell>
          <cell r="BW57" t="str">
            <v>LSA</v>
          </cell>
          <cell r="BY57" t="str">
            <v>4072440653406434056240550405504055040550</v>
          </cell>
          <cell r="BZ57" t="str">
            <v>S-20552-0001-3430-40724</v>
          </cell>
          <cell r="CA57" t="str">
            <v>SFO</v>
          </cell>
          <cell r="CD57">
            <v>0</v>
          </cell>
          <cell r="CE57">
            <v>3681</v>
          </cell>
          <cell r="CF57">
            <v>1404</v>
          </cell>
          <cell r="CG57">
            <v>0</v>
          </cell>
        </row>
        <row r="58">
          <cell r="A58">
            <v>1501269</v>
          </cell>
          <cell r="B58" t="str">
            <v>113</v>
          </cell>
          <cell r="C58" t="str">
            <v>101</v>
          </cell>
          <cell r="D58" t="str">
            <v>20552</v>
          </cell>
          <cell r="E58" t="str">
            <v>20552-0001</v>
          </cell>
          <cell r="F58" t="str">
            <v>LS RUGBY POLO SHIRT</v>
          </cell>
          <cell r="G58" t="str">
            <v>HEDRICK - SAFARI BEIGE/WILD FERN</v>
          </cell>
          <cell r="H58" t="str">
            <v>PC</v>
          </cell>
          <cell r="J58" t="str">
            <v>SP-A</v>
          </cell>
          <cell r="K58" t="str">
            <v>LSUS</v>
          </cell>
          <cell r="L58">
            <v>2006</v>
          </cell>
          <cell r="M58">
            <v>103</v>
          </cell>
          <cell r="N58">
            <v>103</v>
          </cell>
          <cell r="O58">
            <v>0</v>
          </cell>
          <cell r="P58">
            <v>103</v>
          </cell>
          <cell r="T58" t="str">
            <v>406M</v>
          </cell>
          <cell r="U58">
            <v>3430</v>
          </cell>
          <cell r="V58" t="str">
            <v>INDIA</v>
          </cell>
          <cell r="W58" t="str">
            <v>SAS</v>
          </cell>
          <cell r="X58" t="str">
            <v>SRI LANKA</v>
          </cell>
          <cell r="Y58" t="str">
            <v>HIRDARAMANI MERCURY APPAREL(PVT)LTD</v>
          </cell>
          <cell r="Z58" t="str">
            <v>DFC</v>
          </cell>
          <cell r="AD58">
            <v>40550</v>
          </cell>
          <cell r="AE58">
            <v>40550</v>
          </cell>
          <cell r="AF58">
            <v>40550</v>
          </cell>
          <cell r="AG58">
            <v>40550</v>
          </cell>
          <cell r="AH58">
            <v>40562</v>
          </cell>
          <cell r="AI58">
            <v>40643</v>
          </cell>
          <cell r="AJ58">
            <v>40653</v>
          </cell>
          <cell r="AK58">
            <v>40724</v>
          </cell>
          <cell r="AL58">
            <v>40760</v>
          </cell>
          <cell r="AM58">
            <v>40763</v>
          </cell>
          <cell r="AN58" t="str">
            <v>Dec P-Req- Ok'd by JH 1/10</v>
          </cell>
          <cell r="AQ58" t="str">
            <v>Y</v>
          </cell>
          <cell r="AR58" t="str">
            <v>000S</v>
          </cell>
          <cell r="AS58">
            <v>0</v>
          </cell>
          <cell r="AT58" t="str">
            <v>CHINA</v>
          </cell>
          <cell r="AU58" t="str">
            <v>GEHVYSYHI315</v>
          </cell>
          <cell r="AW58">
            <v>1.7</v>
          </cell>
          <cell r="AX58">
            <v>175.1</v>
          </cell>
          <cell r="AY58">
            <v>40560</v>
          </cell>
          <cell r="AZ58">
            <v>40566</v>
          </cell>
          <cell r="BA58">
            <v>40657</v>
          </cell>
          <cell r="BB58">
            <v>40727</v>
          </cell>
          <cell r="BC58">
            <v>40762</v>
          </cell>
          <cell r="BD58">
            <v>40769</v>
          </cell>
          <cell r="BE58">
            <v>40544</v>
          </cell>
          <cell r="BF58">
            <v>40634</v>
          </cell>
          <cell r="BG58">
            <v>40695</v>
          </cell>
          <cell r="BH58">
            <v>40756</v>
          </cell>
          <cell r="BI58">
            <v>40756</v>
          </cell>
          <cell r="BL58">
            <v>0</v>
          </cell>
          <cell r="BN58" t="str">
            <v>DOCKERS</v>
          </cell>
          <cell r="BO58" t="str">
            <v>Tops</v>
          </cell>
          <cell r="BP58" t="str">
            <v>Mens</v>
          </cell>
          <cell r="BQ58" t="str">
            <v>N</v>
          </cell>
          <cell r="BR58" t="str">
            <v>DM Tops Knits</v>
          </cell>
          <cell r="BS58" t="str">
            <v>OKAMOTO D</v>
          </cell>
          <cell r="BT58" t="str">
            <v>C KNITS</v>
          </cell>
          <cell r="BU58" t="str">
            <v>H6712</v>
          </cell>
          <cell r="BV58" t="str">
            <v>Seasonal</v>
          </cell>
          <cell r="BW58" t="str">
            <v>LSA</v>
          </cell>
          <cell r="BY58" t="str">
            <v>4072440653406434056240550405504055040550</v>
          </cell>
          <cell r="BZ58" t="str">
            <v>S-20552-0001-3430-40724</v>
          </cell>
          <cell r="CA58" t="str">
            <v>SFO</v>
          </cell>
          <cell r="CD58">
            <v>0</v>
          </cell>
          <cell r="CF58">
            <v>1404</v>
          </cell>
          <cell r="CG58">
            <v>0</v>
          </cell>
        </row>
        <row r="59">
          <cell r="A59">
            <v>1416328</v>
          </cell>
          <cell r="B59" t="str">
            <v>113</v>
          </cell>
          <cell r="C59" t="str">
            <v>101</v>
          </cell>
          <cell r="D59" t="str">
            <v>20552</v>
          </cell>
          <cell r="E59" t="str">
            <v>20552-0001</v>
          </cell>
          <cell r="F59" t="str">
            <v>LS RUGBY POLO SHIRT</v>
          </cell>
          <cell r="G59" t="str">
            <v>HEDRICK - SAFARI BEIGE/WILD FERN</v>
          </cell>
          <cell r="H59" t="str">
            <v>PC</v>
          </cell>
          <cell r="J59" t="str">
            <v>SP-A</v>
          </cell>
          <cell r="K59" t="str">
            <v>LACL</v>
          </cell>
          <cell r="L59" t="str">
            <v>CR</v>
          </cell>
          <cell r="M59">
            <v>108</v>
          </cell>
          <cell r="N59">
            <v>108</v>
          </cell>
          <cell r="O59">
            <v>0</v>
          </cell>
          <cell r="P59">
            <v>108</v>
          </cell>
          <cell r="T59" t="str">
            <v>406M</v>
          </cell>
          <cell r="U59">
            <v>3430</v>
          </cell>
          <cell r="V59" t="str">
            <v>INDIA</v>
          </cell>
          <cell r="W59" t="str">
            <v>SAS</v>
          </cell>
          <cell r="X59" t="str">
            <v>SRI LANKA</v>
          </cell>
          <cell r="Y59" t="str">
            <v>HIRDARAMANI MERCURY APPAREL(PVT)LTD</v>
          </cell>
          <cell r="Z59" t="str">
            <v>DFC</v>
          </cell>
          <cell r="AD59">
            <v>40550</v>
          </cell>
          <cell r="AE59">
            <v>40550</v>
          </cell>
          <cell r="AF59">
            <v>40550</v>
          </cell>
          <cell r="AG59">
            <v>40550</v>
          </cell>
          <cell r="AH59">
            <v>40562</v>
          </cell>
          <cell r="AI59">
            <v>40643</v>
          </cell>
          <cell r="AJ59">
            <v>40653</v>
          </cell>
          <cell r="AK59">
            <v>40724</v>
          </cell>
          <cell r="AL59">
            <v>40804</v>
          </cell>
          <cell r="AM59">
            <v>40807</v>
          </cell>
          <cell r="AN59" t="str">
            <v>Jan P-Req</v>
          </cell>
          <cell r="AO59" t="str">
            <v>Y</v>
          </cell>
          <cell r="AP59" t="str">
            <v>4100118614</v>
          </cell>
          <cell r="AQ59" t="str">
            <v>Y</v>
          </cell>
          <cell r="AR59" t="str">
            <v>000S</v>
          </cell>
          <cell r="AS59">
            <v>0</v>
          </cell>
          <cell r="AT59" t="str">
            <v>CHINA</v>
          </cell>
          <cell r="AU59" t="str">
            <v>GEHVYSYHI315</v>
          </cell>
          <cell r="AW59">
            <v>1.7</v>
          </cell>
          <cell r="AX59">
            <v>183.6</v>
          </cell>
          <cell r="AY59">
            <v>40560</v>
          </cell>
          <cell r="AZ59">
            <v>40566</v>
          </cell>
          <cell r="BA59">
            <v>40657</v>
          </cell>
          <cell r="BB59">
            <v>40727</v>
          </cell>
          <cell r="BC59">
            <v>40804</v>
          </cell>
          <cell r="BD59">
            <v>40811</v>
          </cell>
          <cell r="BE59">
            <v>40544</v>
          </cell>
          <cell r="BF59">
            <v>40634</v>
          </cell>
          <cell r="BG59">
            <v>40695</v>
          </cell>
          <cell r="BH59">
            <v>40787</v>
          </cell>
          <cell r="BI59">
            <v>40787</v>
          </cell>
          <cell r="BL59">
            <v>0</v>
          </cell>
          <cell r="BN59" t="str">
            <v>DOCKERS</v>
          </cell>
          <cell r="BO59" t="str">
            <v>Tops</v>
          </cell>
          <cell r="BP59" t="str">
            <v>Mens</v>
          </cell>
          <cell r="BQ59" t="str">
            <v>N</v>
          </cell>
          <cell r="BR59" t="str">
            <v>DM Tops Knits</v>
          </cell>
          <cell r="BS59" t="str">
            <v>OKAMOTO D</v>
          </cell>
          <cell r="BT59" t="str">
            <v>C KNITS</v>
          </cell>
          <cell r="BU59" t="str">
            <v>H6712</v>
          </cell>
          <cell r="BV59" t="str">
            <v>Seasonal</v>
          </cell>
          <cell r="BW59" t="str">
            <v>LSA</v>
          </cell>
          <cell r="BY59" t="str">
            <v>4072440653406434056240550405504055040550</v>
          </cell>
          <cell r="BZ59" t="str">
            <v>S-20552-0001-3430-40724</v>
          </cell>
          <cell r="CA59" t="str">
            <v>SFO</v>
          </cell>
          <cell r="CD59">
            <v>0</v>
          </cell>
          <cell r="CF59">
            <v>1404</v>
          </cell>
          <cell r="CG59">
            <v>0</v>
          </cell>
        </row>
        <row r="60">
          <cell r="A60">
            <v>1416329</v>
          </cell>
          <cell r="B60" t="str">
            <v>113</v>
          </cell>
          <cell r="C60" t="str">
            <v>101</v>
          </cell>
          <cell r="D60" t="str">
            <v>20552</v>
          </cell>
          <cell r="E60" t="str">
            <v>20552-0002</v>
          </cell>
          <cell r="F60" t="str">
            <v>LS RUGBY POLO SHIRT</v>
          </cell>
          <cell r="G60" t="str">
            <v>HEDRICK - PEMBROKE/WILDFERN</v>
          </cell>
          <cell r="H60" t="str">
            <v>PC</v>
          </cell>
          <cell r="J60" t="str">
            <v>SP-A</v>
          </cell>
          <cell r="K60" t="str">
            <v>APD</v>
          </cell>
          <cell r="L60" t="str">
            <v>MY</v>
          </cell>
          <cell r="M60">
            <v>40</v>
          </cell>
          <cell r="N60">
            <v>40</v>
          </cell>
          <cell r="O60">
            <v>0</v>
          </cell>
          <cell r="P60">
            <v>40</v>
          </cell>
          <cell r="T60" t="str">
            <v>406M</v>
          </cell>
          <cell r="U60">
            <v>3430</v>
          </cell>
          <cell r="V60" t="str">
            <v>INDIA</v>
          </cell>
          <cell r="W60" t="str">
            <v>SAS</v>
          </cell>
          <cell r="X60" t="str">
            <v>SRI LANKA</v>
          </cell>
          <cell r="Y60" t="str">
            <v>HIRDARAMANI MERCURY APPAREL(PVT)LTD</v>
          </cell>
          <cell r="Z60" t="str">
            <v>DFC</v>
          </cell>
          <cell r="AD60">
            <v>40550</v>
          </cell>
          <cell r="AE60">
            <v>40550</v>
          </cell>
          <cell r="AF60">
            <v>40550</v>
          </cell>
          <cell r="AG60">
            <v>40550</v>
          </cell>
          <cell r="AH60">
            <v>40562</v>
          </cell>
          <cell r="AI60">
            <v>40643</v>
          </cell>
          <cell r="AJ60">
            <v>40653</v>
          </cell>
          <cell r="AK60">
            <v>40724</v>
          </cell>
          <cell r="AL60">
            <v>40746</v>
          </cell>
          <cell r="AM60">
            <v>40749</v>
          </cell>
          <cell r="AN60" t="str">
            <v>Jan P-Req</v>
          </cell>
          <cell r="AO60" t="str">
            <v>Y</v>
          </cell>
          <cell r="AP60" t="str">
            <v>4505020188</v>
          </cell>
          <cell r="AQ60" t="str">
            <v>Y</v>
          </cell>
          <cell r="AR60" t="str">
            <v>000S</v>
          </cell>
          <cell r="AS60">
            <v>0</v>
          </cell>
          <cell r="AT60" t="str">
            <v>CHINA</v>
          </cell>
          <cell r="AU60" t="str">
            <v>TROPIC KNITS LTDJ630W</v>
          </cell>
          <cell r="AW60">
            <v>1.7</v>
          </cell>
          <cell r="AX60">
            <v>68</v>
          </cell>
          <cell r="AY60">
            <v>40560</v>
          </cell>
          <cell r="AZ60">
            <v>40566</v>
          </cell>
          <cell r="BA60">
            <v>40657</v>
          </cell>
          <cell r="BB60">
            <v>40727</v>
          </cell>
          <cell r="BC60">
            <v>40748</v>
          </cell>
          <cell r="BD60">
            <v>40755</v>
          </cell>
          <cell r="BE60">
            <v>40544</v>
          </cell>
          <cell r="BF60">
            <v>40634</v>
          </cell>
          <cell r="BG60">
            <v>40695</v>
          </cell>
          <cell r="BH60">
            <v>40725</v>
          </cell>
          <cell r="BI60">
            <v>40725</v>
          </cell>
          <cell r="BL60">
            <v>0</v>
          </cell>
          <cell r="BN60" t="str">
            <v>DOCKERS</v>
          </cell>
          <cell r="BO60" t="str">
            <v>Tops</v>
          </cell>
          <cell r="BP60" t="str">
            <v>Mens</v>
          </cell>
          <cell r="BQ60" t="str">
            <v>N</v>
          </cell>
          <cell r="BR60" t="str">
            <v>DM Tops Knits</v>
          </cell>
          <cell r="BS60" t="str">
            <v>OKAMOTO D</v>
          </cell>
          <cell r="BT60" t="str">
            <v>C KNITS</v>
          </cell>
          <cell r="BU60" t="str">
            <v>H6713</v>
          </cell>
          <cell r="BV60" t="str">
            <v>Seasonal</v>
          </cell>
          <cell r="BW60" t="str">
            <v>APD</v>
          </cell>
          <cell r="BY60" t="str">
            <v>4072440653406434056240550405504055040550</v>
          </cell>
          <cell r="BZ60" t="str">
            <v>S-20552-0002-3430-40724</v>
          </cell>
          <cell r="CA60" t="str">
            <v>SFO</v>
          </cell>
          <cell r="CB60">
            <v>40</v>
          </cell>
          <cell r="CD60">
            <v>0</v>
          </cell>
          <cell r="CF60">
            <v>1404</v>
          </cell>
          <cell r="CG60">
            <v>0</v>
          </cell>
        </row>
        <row r="61">
          <cell r="A61">
            <v>1520381</v>
          </cell>
          <cell r="B61" t="str">
            <v>113</v>
          </cell>
          <cell r="C61" t="str">
            <v>101</v>
          </cell>
          <cell r="D61" t="str">
            <v>20552</v>
          </cell>
          <cell r="E61" t="str">
            <v>20552-0002</v>
          </cell>
          <cell r="F61" t="str">
            <v>LS RUGBY POLO SHIRT</v>
          </cell>
          <cell r="G61" t="str">
            <v>HEDRICK - PEMBROKE/WILDFERN</v>
          </cell>
          <cell r="H61" t="str">
            <v>PC</v>
          </cell>
          <cell r="J61" t="str">
            <v>SP-A</v>
          </cell>
          <cell r="K61" t="str">
            <v>LACL</v>
          </cell>
          <cell r="L61" t="str">
            <v>CR</v>
          </cell>
          <cell r="M61">
            <v>108</v>
          </cell>
          <cell r="N61">
            <v>108</v>
          </cell>
          <cell r="O61">
            <v>0</v>
          </cell>
          <cell r="P61">
            <v>108</v>
          </cell>
          <cell r="T61" t="str">
            <v>406M</v>
          </cell>
          <cell r="U61">
            <v>3430</v>
          </cell>
          <cell r="V61" t="str">
            <v>INDIA</v>
          </cell>
          <cell r="W61" t="str">
            <v>SAS</v>
          </cell>
          <cell r="X61" t="str">
            <v>SRI LANKA</v>
          </cell>
          <cell r="Y61" t="str">
            <v>HIRDARAMANI MERCURY APPAREL(PVT)LTD</v>
          </cell>
          <cell r="Z61" t="str">
            <v>DFC</v>
          </cell>
          <cell r="AD61">
            <v>40550</v>
          </cell>
          <cell r="AE61">
            <v>40550</v>
          </cell>
          <cell r="AF61">
            <v>40550</v>
          </cell>
          <cell r="AG61">
            <v>40550</v>
          </cell>
          <cell r="AH61">
            <v>40562</v>
          </cell>
          <cell r="AI61">
            <v>40643</v>
          </cell>
          <cell r="AJ61">
            <v>40653</v>
          </cell>
          <cell r="AK61">
            <v>40724</v>
          </cell>
          <cell r="AL61">
            <v>40804</v>
          </cell>
          <cell r="AM61">
            <v>40807</v>
          </cell>
          <cell r="AN61" t="str">
            <v>Dec P-Req; missing from Jan file but, OK'd by Daniel 1/10</v>
          </cell>
          <cell r="AO61" t="str">
            <v>Y</v>
          </cell>
          <cell r="AP61" t="str">
            <v>4100118612</v>
          </cell>
          <cell r="AQ61" t="str">
            <v>Y</v>
          </cell>
          <cell r="AR61" t="str">
            <v>000S</v>
          </cell>
          <cell r="AS61">
            <v>0</v>
          </cell>
          <cell r="AT61" t="str">
            <v>CHINA</v>
          </cell>
          <cell r="AW61">
            <v>1.7</v>
          </cell>
          <cell r="AX61">
            <v>183.6</v>
          </cell>
          <cell r="AY61">
            <v>40560</v>
          </cell>
          <cell r="AZ61">
            <v>40566</v>
          </cell>
          <cell r="BA61">
            <v>40657</v>
          </cell>
          <cell r="BB61">
            <v>40727</v>
          </cell>
          <cell r="BC61">
            <v>40804</v>
          </cell>
          <cell r="BD61">
            <v>40811</v>
          </cell>
          <cell r="BE61">
            <v>40544</v>
          </cell>
          <cell r="BF61">
            <v>40634</v>
          </cell>
          <cell r="BG61">
            <v>40695</v>
          </cell>
          <cell r="BH61">
            <v>40787</v>
          </cell>
          <cell r="BI61">
            <v>40787</v>
          </cell>
          <cell r="BL61">
            <v>0</v>
          </cell>
          <cell r="BN61" t="str">
            <v>DOCKERS</v>
          </cell>
          <cell r="BO61" t="str">
            <v>Tops</v>
          </cell>
          <cell r="BP61" t="str">
            <v>Mens</v>
          </cell>
          <cell r="BQ61" t="str">
            <v>N</v>
          </cell>
          <cell r="BR61" t="str">
            <v>DM Tops Knits</v>
          </cell>
          <cell r="BS61" t="str">
            <v>OKAMOTO D</v>
          </cell>
          <cell r="BT61" t="str">
            <v>C KNITS</v>
          </cell>
          <cell r="BU61" t="str">
            <v>H6713</v>
          </cell>
          <cell r="BV61" t="str">
            <v>Seasonal</v>
          </cell>
          <cell r="BW61" t="str">
            <v>LSA</v>
          </cell>
          <cell r="BY61" t="str">
            <v>4072440653406434056240550405504055040550</v>
          </cell>
          <cell r="BZ61" t="str">
            <v>S-20552-0002-3430-40724</v>
          </cell>
          <cell r="CA61" t="str">
            <v>SFO</v>
          </cell>
          <cell r="CD61">
            <v>0</v>
          </cell>
          <cell r="CF61">
            <v>1404</v>
          </cell>
          <cell r="CG61">
            <v>0</v>
          </cell>
        </row>
        <row r="62">
          <cell r="A62">
            <v>1549679</v>
          </cell>
          <cell r="B62" t="str">
            <v>113</v>
          </cell>
          <cell r="C62" t="str">
            <v>101</v>
          </cell>
          <cell r="D62" t="str">
            <v>20552</v>
          </cell>
          <cell r="E62" t="str">
            <v>20552-0002</v>
          </cell>
          <cell r="F62" t="str">
            <v>LS RUGBY POLO SHIRT</v>
          </cell>
          <cell r="G62" t="str">
            <v>HEDRICK - PEMBROKE/WILDFERN</v>
          </cell>
          <cell r="H62" t="str">
            <v>PC</v>
          </cell>
          <cell r="J62" t="str">
            <v>SP-A</v>
          </cell>
          <cell r="K62" t="str">
            <v>LSE</v>
          </cell>
          <cell r="L62" t="str">
            <v>TR</v>
          </cell>
          <cell r="M62">
            <v>152</v>
          </cell>
          <cell r="N62">
            <v>152</v>
          </cell>
          <cell r="O62">
            <v>0</v>
          </cell>
          <cell r="P62">
            <v>152</v>
          </cell>
          <cell r="T62" t="str">
            <v>406M</v>
          </cell>
          <cell r="U62">
            <v>3430</v>
          </cell>
          <cell r="V62" t="str">
            <v>INDIA</v>
          </cell>
          <cell r="W62" t="str">
            <v>SAS</v>
          </cell>
          <cell r="X62" t="str">
            <v>SRI LANKA</v>
          </cell>
          <cell r="Y62" t="str">
            <v>HIRDARAMANI MERCURY APPAREL(PVT)LTD</v>
          </cell>
          <cell r="Z62" t="str">
            <v>DFC</v>
          </cell>
          <cell r="AD62">
            <v>40550</v>
          </cell>
          <cell r="AE62">
            <v>40550</v>
          </cell>
          <cell r="AF62">
            <v>40550</v>
          </cell>
          <cell r="AG62">
            <v>40550</v>
          </cell>
          <cell r="AH62">
            <v>40562</v>
          </cell>
          <cell r="AI62">
            <v>40643</v>
          </cell>
          <cell r="AJ62">
            <v>40653</v>
          </cell>
          <cell r="AK62">
            <v>40693</v>
          </cell>
          <cell r="AL62">
            <v>40729</v>
          </cell>
          <cell r="AM62">
            <v>40732</v>
          </cell>
          <cell r="AN62" t="str">
            <v>Jan P-Req</v>
          </cell>
          <cell r="AO62" t="str">
            <v>Y</v>
          </cell>
          <cell r="AP62" t="str">
            <v>535957</v>
          </cell>
          <cell r="AQ62" t="str">
            <v>Y</v>
          </cell>
          <cell r="AR62" t="str">
            <v>000S</v>
          </cell>
          <cell r="AS62">
            <v>0</v>
          </cell>
          <cell r="AT62" t="str">
            <v>CHINA</v>
          </cell>
          <cell r="AW62">
            <v>1.7</v>
          </cell>
          <cell r="AX62">
            <v>258.39999999999998</v>
          </cell>
          <cell r="AY62">
            <v>40560</v>
          </cell>
          <cell r="AZ62">
            <v>40566</v>
          </cell>
          <cell r="BA62">
            <v>40657</v>
          </cell>
          <cell r="BB62">
            <v>40699</v>
          </cell>
          <cell r="BC62">
            <v>40734</v>
          </cell>
          <cell r="BD62">
            <v>40734</v>
          </cell>
          <cell r="BE62">
            <v>40544</v>
          </cell>
          <cell r="BF62">
            <v>40634</v>
          </cell>
          <cell r="BG62">
            <v>40695</v>
          </cell>
          <cell r="BH62">
            <v>40725</v>
          </cell>
          <cell r="BI62">
            <v>40725</v>
          </cell>
          <cell r="BL62">
            <v>0</v>
          </cell>
          <cell r="BN62" t="str">
            <v>DOCKERS</v>
          </cell>
          <cell r="BO62" t="str">
            <v>Tops</v>
          </cell>
          <cell r="BP62" t="str">
            <v>Mens</v>
          </cell>
          <cell r="BQ62" t="str">
            <v>N</v>
          </cell>
          <cell r="BR62" t="str">
            <v>DM Tops Knits</v>
          </cell>
          <cell r="BS62" t="str">
            <v>OKAMOTO D</v>
          </cell>
          <cell r="BT62" t="str">
            <v>C KNITS</v>
          </cell>
          <cell r="BU62" t="str">
            <v>H6713</v>
          </cell>
          <cell r="BV62" t="str">
            <v>Seasonal</v>
          </cell>
          <cell r="BW62" t="str">
            <v>LSE</v>
          </cell>
          <cell r="BY62" t="str">
            <v>4069340653406434056240550405504055040550</v>
          </cell>
          <cell r="BZ62" t="str">
            <v>S-20552-0002-3430-40693</v>
          </cell>
          <cell r="CA62" t="str">
            <v>SFO</v>
          </cell>
          <cell r="CD62">
            <v>0</v>
          </cell>
          <cell r="CF62">
            <v>1404</v>
          </cell>
          <cell r="CG62">
            <v>0</v>
          </cell>
        </row>
        <row r="63">
          <cell r="A63">
            <v>1416330</v>
          </cell>
          <cell r="B63" t="str">
            <v>113</v>
          </cell>
          <cell r="C63" t="str">
            <v>101</v>
          </cell>
          <cell r="D63" t="str">
            <v>20552</v>
          </cell>
          <cell r="E63" t="str">
            <v>20552-0002</v>
          </cell>
          <cell r="F63" t="str">
            <v>LS RUGBY POLO SHIRT</v>
          </cell>
          <cell r="G63" t="str">
            <v>HEDRICK - PEMBROKE/WILDFERN</v>
          </cell>
          <cell r="H63" t="str">
            <v>PC</v>
          </cell>
          <cell r="J63" t="str">
            <v>SP-A</v>
          </cell>
          <cell r="K63" t="str">
            <v>LSE</v>
          </cell>
          <cell r="L63" t="str">
            <v>GB</v>
          </cell>
          <cell r="M63">
            <v>1112</v>
          </cell>
          <cell r="N63">
            <v>1112</v>
          </cell>
          <cell r="O63">
            <v>0</v>
          </cell>
          <cell r="P63">
            <v>1112</v>
          </cell>
          <cell r="T63" t="str">
            <v>406M</v>
          </cell>
          <cell r="U63">
            <v>3430</v>
          </cell>
          <cell r="V63" t="str">
            <v>INDIA</v>
          </cell>
          <cell r="W63" t="str">
            <v>SAS</v>
          </cell>
          <cell r="X63" t="str">
            <v>SRI LANKA</v>
          </cell>
          <cell r="Y63" t="str">
            <v>HIRDARAMANI MERCURY APPAREL(PVT)LTD</v>
          </cell>
          <cell r="Z63" t="str">
            <v>DFC</v>
          </cell>
          <cell r="AD63">
            <v>40550</v>
          </cell>
          <cell r="AE63">
            <v>40550</v>
          </cell>
          <cell r="AF63">
            <v>40550</v>
          </cell>
          <cell r="AG63">
            <v>40550</v>
          </cell>
          <cell r="AH63">
            <v>40562</v>
          </cell>
          <cell r="AI63">
            <v>40643</v>
          </cell>
          <cell r="AJ63">
            <v>40653</v>
          </cell>
          <cell r="AK63">
            <v>40693</v>
          </cell>
          <cell r="AL63">
            <v>40710</v>
          </cell>
          <cell r="AM63">
            <v>40713</v>
          </cell>
          <cell r="AN63" t="str">
            <v>Jan P-Req</v>
          </cell>
          <cell r="AO63" t="str">
            <v>Y</v>
          </cell>
          <cell r="AP63" t="str">
            <v>535956</v>
          </cell>
          <cell r="AQ63" t="str">
            <v>Y</v>
          </cell>
          <cell r="AR63" t="str">
            <v>000S</v>
          </cell>
          <cell r="AS63">
            <v>0</v>
          </cell>
          <cell r="AT63" t="str">
            <v>CHINA</v>
          </cell>
          <cell r="AW63">
            <v>1.7</v>
          </cell>
          <cell r="AX63">
            <v>1890.3999999999999</v>
          </cell>
          <cell r="AY63">
            <v>40560</v>
          </cell>
          <cell r="AZ63">
            <v>40566</v>
          </cell>
          <cell r="BA63">
            <v>40657</v>
          </cell>
          <cell r="BB63">
            <v>40699</v>
          </cell>
          <cell r="BC63">
            <v>40713</v>
          </cell>
          <cell r="BD63">
            <v>40713</v>
          </cell>
          <cell r="BE63">
            <v>40544</v>
          </cell>
          <cell r="BF63">
            <v>40634</v>
          </cell>
          <cell r="BG63">
            <v>40695</v>
          </cell>
          <cell r="BH63">
            <v>40695</v>
          </cell>
          <cell r="BI63">
            <v>40695</v>
          </cell>
          <cell r="BL63">
            <v>0</v>
          </cell>
          <cell r="BN63" t="str">
            <v>DOCKERS</v>
          </cell>
          <cell r="BO63" t="str">
            <v>Tops</v>
          </cell>
          <cell r="BP63" t="str">
            <v>Mens</v>
          </cell>
          <cell r="BQ63" t="str">
            <v>N</v>
          </cell>
          <cell r="BR63" t="str">
            <v>DM Tops Knits</v>
          </cell>
          <cell r="BS63" t="str">
            <v>OKAMOTO D</v>
          </cell>
          <cell r="BT63" t="str">
            <v>C KNITS</v>
          </cell>
          <cell r="BU63" t="str">
            <v>H6713</v>
          </cell>
          <cell r="BV63" t="str">
            <v>Seasonal</v>
          </cell>
          <cell r="BW63" t="str">
            <v>LSE</v>
          </cell>
          <cell r="BY63" t="str">
            <v>4069340653406434056240550405504055040550</v>
          </cell>
          <cell r="BZ63" t="str">
            <v>S-20552-0002-3430-40693</v>
          </cell>
          <cell r="CA63" t="str">
            <v>SFO</v>
          </cell>
          <cell r="CD63">
            <v>0</v>
          </cell>
          <cell r="CF63">
            <v>1404</v>
          </cell>
          <cell r="CG63">
            <v>0</v>
          </cell>
        </row>
        <row r="64">
          <cell r="A64">
            <v>1416331</v>
          </cell>
          <cell r="B64" t="str">
            <v>113</v>
          </cell>
          <cell r="C64" t="str">
            <v>101</v>
          </cell>
          <cell r="D64" t="str">
            <v>20552</v>
          </cell>
          <cell r="E64" t="str">
            <v>20552-0002</v>
          </cell>
          <cell r="F64" t="str">
            <v>LS RUGBY POLO SHIRT</v>
          </cell>
          <cell r="G64" t="str">
            <v>HEDRICK - PEMBROKE/WILDFERN</v>
          </cell>
          <cell r="H64" t="str">
            <v>PC</v>
          </cell>
          <cell r="J64" t="str">
            <v>SP-A</v>
          </cell>
          <cell r="K64" t="str">
            <v>LSUS</v>
          </cell>
          <cell r="L64">
            <v>2006</v>
          </cell>
          <cell r="M64">
            <v>88</v>
          </cell>
          <cell r="N64">
            <v>88</v>
          </cell>
          <cell r="O64">
            <v>0</v>
          </cell>
          <cell r="P64">
            <v>88</v>
          </cell>
          <cell r="T64" t="str">
            <v>406M</v>
          </cell>
          <cell r="U64">
            <v>3430</v>
          </cell>
          <cell r="V64" t="str">
            <v>INDIA</v>
          </cell>
          <cell r="W64" t="str">
            <v>SAS</v>
          </cell>
          <cell r="X64" t="str">
            <v>SRI LANKA</v>
          </cell>
          <cell r="Y64" t="str">
            <v>HIRDARAMANI MERCURY APPAREL(PVT)LTD</v>
          </cell>
          <cell r="Z64" t="str">
            <v>DFC</v>
          </cell>
          <cell r="AD64">
            <v>40550</v>
          </cell>
          <cell r="AE64">
            <v>40550</v>
          </cell>
          <cell r="AF64">
            <v>40550</v>
          </cell>
          <cell r="AG64">
            <v>40550</v>
          </cell>
          <cell r="AH64">
            <v>40562</v>
          </cell>
          <cell r="AI64">
            <v>40643</v>
          </cell>
          <cell r="AJ64">
            <v>40653</v>
          </cell>
          <cell r="AK64">
            <v>40724</v>
          </cell>
          <cell r="AL64">
            <v>40760</v>
          </cell>
          <cell r="AM64">
            <v>40763</v>
          </cell>
          <cell r="AN64" t="str">
            <v>Jan P-Req</v>
          </cell>
          <cell r="AQ64" t="str">
            <v>Y</v>
          </cell>
          <cell r="AR64" t="str">
            <v>000S</v>
          </cell>
          <cell r="AS64">
            <v>0</v>
          </cell>
          <cell r="AT64" t="str">
            <v>CHINA</v>
          </cell>
          <cell r="AU64" t="str">
            <v>GEHVYSYHI315</v>
          </cell>
          <cell r="AW64">
            <v>1.7</v>
          </cell>
          <cell r="AX64">
            <v>149.6</v>
          </cell>
          <cell r="AY64">
            <v>40560</v>
          </cell>
          <cell r="AZ64">
            <v>40566</v>
          </cell>
          <cell r="BA64">
            <v>40657</v>
          </cell>
          <cell r="BB64">
            <v>40727</v>
          </cell>
          <cell r="BC64">
            <v>40762</v>
          </cell>
          <cell r="BD64">
            <v>40769</v>
          </cell>
          <cell r="BE64">
            <v>40544</v>
          </cell>
          <cell r="BF64">
            <v>40634</v>
          </cell>
          <cell r="BG64">
            <v>40695</v>
          </cell>
          <cell r="BH64">
            <v>40756</v>
          </cell>
          <cell r="BI64">
            <v>40756</v>
          </cell>
          <cell r="BL64">
            <v>0</v>
          </cell>
          <cell r="BN64" t="str">
            <v>DOCKERS</v>
          </cell>
          <cell r="BO64" t="str">
            <v>Tops</v>
          </cell>
          <cell r="BP64" t="str">
            <v>Mens</v>
          </cell>
          <cell r="BQ64" t="str">
            <v>N</v>
          </cell>
          <cell r="BR64" t="str">
            <v>DM Tops Knits</v>
          </cell>
          <cell r="BS64" t="str">
            <v>OKAMOTO D</v>
          </cell>
          <cell r="BT64" t="str">
            <v>C KNITS</v>
          </cell>
          <cell r="BU64" t="str">
            <v>H6713</v>
          </cell>
          <cell r="BV64" t="str">
            <v>Seasonal</v>
          </cell>
          <cell r="BW64" t="str">
            <v>LSA</v>
          </cell>
          <cell r="BY64" t="str">
            <v>4072440653406434056240550405504055040550</v>
          </cell>
          <cell r="BZ64" t="str">
            <v>S-20552-0002-3430-40724</v>
          </cell>
          <cell r="CA64" t="str">
            <v>SFO</v>
          </cell>
          <cell r="CD64">
            <v>0</v>
          </cell>
          <cell r="CF64">
            <v>1404</v>
          </cell>
          <cell r="CG64">
            <v>0</v>
          </cell>
        </row>
        <row r="65">
          <cell r="A65">
            <v>1416332</v>
          </cell>
          <cell r="B65" t="str">
            <v>113</v>
          </cell>
          <cell r="C65" t="str">
            <v>101</v>
          </cell>
          <cell r="D65" t="str">
            <v>20552</v>
          </cell>
          <cell r="E65" t="str">
            <v>20552-0002</v>
          </cell>
          <cell r="F65" t="str">
            <v>LS RUGBY POLO SHIRT</v>
          </cell>
          <cell r="G65" t="str">
            <v>HEDRICK - PEMBROKE/WILDFERN</v>
          </cell>
          <cell r="H65" t="str">
            <v>PC</v>
          </cell>
          <cell r="J65" t="str">
            <v>SP-A</v>
          </cell>
          <cell r="K65" t="str">
            <v>LSM</v>
          </cell>
          <cell r="L65" t="str">
            <v>MX</v>
          </cell>
          <cell r="M65">
            <v>2092</v>
          </cell>
          <cell r="N65">
            <v>2092</v>
          </cell>
          <cell r="O65">
            <v>0</v>
          </cell>
          <cell r="P65">
            <v>2092</v>
          </cell>
          <cell r="T65" t="str">
            <v>406M</v>
          </cell>
          <cell r="U65">
            <v>3430</v>
          </cell>
          <cell r="V65" t="str">
            <v>INDIA</v>
          </cell>
          <cell r="W65" t="str">
            <v>SAS</v>
          </cell>
          <cell r="X65" t="str">
            <v>SRI LANKA</v>
          </cell>
          <cell r="Y65" t="str">
            <v>HIRDARAMANI MERCURY APPAREL(PVT)LTD</v>
          </cell>
          <cell r="Z65" t="str">
            <v>DFC</v>
          </cell>
          <cell r="AD65">
            <v>40550</v>
          </cell>
          <cell r="AE65">
            <v>40550</v>
          </cell>
          <cell r="AF65">
            <v>40550</v>
          </cell>
          <cell r="AG65">
            <v>40550</v>
          </cell>
          <cell r="AH65">
            <v>40562</v>
          </cell>
          <cell r="AI65">
            <v>40643</v>
          </cell>
          <cell r="AJ65">
            <v>40653</v>
          </cell>
          <cell r="AK65">
            <v>40724</v>
          </cell>
          <cell r="AL65">
            <v>40793</v>
          </cell>
          <cell r="AM65">
            <v>40796</v>
          </cell>
          <cell r="AN65" t="str">
            <v>Dec P-Req for on-line Ok'd by JH</v>
          </cell>
          <cell r="AO65" t="str">
            <v>Y</v>
          </cell>
          <cell r="AP65" t="str">
            <v>99110</v>
          </cell>
          <cell r="AQ65" t="str">
            <v>Y</v>
          </cell>
          <cell r="AR65" t="str">
            <v>000S</v>
          </cell>
          <cell r="AS65">
            <v>0</v>
          </cell>
          <cell r="AT65" t="str">
            <v>CHINA</v>
          </cell>
          <cell r="AU65" t="str">
            <v>GEHVYSYHI315</v>
          </cell>
          <cell r="AW65">
            <v>1.7</v>
          </cell>
          <cell r="AX65">
            <v>3556.4</v>
          </cell>
          <cell r="AY65">
            <v>40560</v>
          </cell>
          <cell r="AZ65">
            <v>40566</v>
          </cell>
          <cell r="BA65">
            <v>40657</v>
          </cell>
          <cell r="BB65">
            <v>40727</v>
          </cell>
          <cell r="BC65">
            <v>40797</v>
          </cell>
          <cell r="BD65">
            <v>40797</v>
          </cell>
          <cell r="BE65">
            <v>40544</v>
          </cell>
          <cell r="BF65">
            <v>40634</v>
          </cell>
          <cell r="BG65">
            <v>40695</v>
          </cell>
          <cell r="BH65">
            <v>40787</v>
          </cell>
          <cell r="BI65">
            <v>40787</v>
          </cell>
          <cell r="BL65">
            <v>0</v>
          </cell>
          <cell r="BN65" t="str">
            <v>DOCKERS</v>
          </cell>
          <cell r="BO65" t="str">
            <v>Tops</v>
          </cell>
          <cell r="BP65" t="str">
            <v>Mens</v>
          </cell>
          <cell r="BQ65" t="str">
            <v>N</v>
          </cell>
          <cell r="BR65" t="str">
            <v>DM Tops Knits</v>
          </cell>
          <cell r="BS65" t="str">
            <v>OKAMOTO D</v>
          </cell>
          <cell r="BT65" t="str">
            <v>C KNITS</v>
          </cell>
          <cell r="BU65" t="str">
            <v>H6713</v>
          </cell>
          <cell r="BV65" t="str">
            <v>Seasonal</v>
          </cell>
          <cell r="BW65" t="str">
            <v>LSA</v>
          </cell>
          <cell r="BY65" t="str">
            <v>4072440653406434056240550405504055040550</v>
          </cell>
          <cell r="BZ65" t="str">
            <v>S-20552-0002-3430-40724</v>
          </cell>
          <cell r="CA65" t="str">
            <v>SFO</v>
          </cell>
          <cell r="CD65">
            <v>0</v>
          </cell>
          <cell r="CE65">
            <v>3681</v>
          </cell>
          <cell r="CF65">
            <v>1404</v>
          </cell>
          <cell r="CG65">
            <v>0</v>
          </cell>
        </row>
        <row r="66">
          <cell r="A66">
            <v>1416333</v>
          </cell>
          <cell r="B66" t="str">
            <v>113</v>
          </cell>
          <cell r="C66" t="str">
            <v>101</v>
          </cell>
          <cell r="D66" t="str">
            <v>20552</v>
          </cell>
          <cell r="E66" t="str">
            <v>20552-0003</v>
          </cell>
          <cell r="F66" t="str">
            <v>LS RUGBY POLO SHIRT</v>
          </cell>
          <cell r="G66" t="str">
            <v>IRWIN - PEMBROKE/BUFFALO</v>
          </cell>
          <cell r="H66" t="str">
            <v>PC</v>
          </cell>
          <cell r="J66" t="str">
            <v>SP-A</v>
          </cell>
          <cell r="K66" t="str">
            <v>APD</v>
          </cell>
          <cell r="L66" t="str">
            <v>MY</v>
          </cell>
          <cell r="M66">
            <v>36</v>
          </cell>
          <cell r="N66">
            <v>36</v>
          </cell>
          <cell r="O66">
            <v>0</v>
          </cell>
          <cell r="P66">
            <v>36</v>
          </cell>
          <cell r="T66" t="str">
            <v>406M</v>
          </cell>
          <cell r="U66">
            <v>3430</v>
          </cell>
          <cell r="V66" t="str">
            <v>INDIA</v>
          </cell>
          <cell r="W66" t="str">
            <v>SAS</v>
          </cell>
          <cell r="X66" t="str">
            <v>SRI LANKA</v>
          </cell>
          <cell r="Y66" t="str">
            <v>HIRDARAMANI MERCURY APPAREL(PVT)LTD</v>
          </cell>
          <cell r="Z66" t="str">
            <v>DFC</v>
          </cell>
          <cell r="AD66">
            <v>40550</v>
          </cell>
          <cell r="AE66">
            <v>40550</v>
          </cell>
          <cell r="AF66">
            <v>40550</v>
          </cell>
          <cell r="AG66">
            <v>40550</v>
          </cell>
          <cell r="AH66">
            <v>40562</v>
          </cell>
          <cell r="AI66">
            <v>40643</v>
          </cell>
          <cell r="AJ66">
            <v>40653</v>
          </cell>
          <cell r="AK66">
            <v>40724</v>
          </cell>
          <cell r="AL66">
            <v>40746</v>
          </cell>
          <cell r="AM66">
            <v>40749</v>
          </cell>
          <cell r="AN66" t="str">
            <v>Jan P-Req</v>
          </cell>
          <cell r="AO66" t="str">
            <v>Y</v>
          </cell>
          <cell r="AP66" t="str">
            <v>4505020189</v>
          </cell>
          <cell r="AQ66" t="str">
            <v>Y</v>
          </cell>
          <cell r="AR66" t="str">
            <v>000S</v>
          </cell>
          <cell r="AS66">
            <v>0</v>
          </cell>
          <cell r="AT66" t="str">
            <v>CHINA</v>
          </cell>
          <cell r="AU66" t="str">
            <v>DUMMY MILLEPIC / FB082480</v>
          </cell>
          <cell r="AW66">
            <v>1.7</v>
          </cell>
          <cell r="AX66">
            <v>61.199999999999996</v>
          </cell>
          <cell r="AY66">
            <v>40560</v>
          </cell>
          <cell r="AZ66">
            <v>40566</v>
          </cell>
          <cell r="BA66">
            <v>40657</v>
          </cell>
          <cell r="BB66">
            <v>40727</v>
          </cell>
          <cell r="BC66">
            <v>40748</v>
          </cell>
          <cell r="BD66">
            <v>40755</v>
          </cell>
          <cell r="BE66">
            <v>40544</v>
          </cell>
          <cell r="BF66">
            <v>40634</v>
          </cell>
          <cell r="BG66">
            <v>40695</v>
          </cell>
          <cell r="BH66">
            <v>40725</v>
          </cell>
          <cell r="BI66">
            <v>40725</v>
          </cell>
          <cell r="BL66">
            <v>0</v>
          </cell>
          <cell r="BN66" t="str">
            <v>DOCKERS</v>
          </cell>
          <cell r="BO66" t="str">
            <v>Tops</v>
          </cell>
          <cell r="BP66" t="str">
            <v>Mens</v>
          </cell>
          <cell r="BQ66" t="str">
            <v>N</v>
          </cell>
          <cell r="BR66" t="str">
            <v>DM Tops Knits</v>
          </cell>
          <cell r="BS66" t="str">
            <v>OKAMOTO D</v>
          </cell>
          <cell r="BT66" t="str">
            <v>C KNITS</v>
          </cell>
          <cell r="BU66" t="str">
            <v>H6714</v>
          </cell>
          <cell r="BV66" t="str">
            <v>Seasonal</v>
          </cell>
          <cell r="BW66" t="str">
            <v>APD</v>
          </cell>
          <cell r="BY66" t="str">
            <v>4072440653406434056240550405504055040550</v>
          </cell>
          <cell r="BZ66" t="str">
            <v>S-20552-0003-3430-40724</v>
          </cell>
          <cell r="CA66" t="str">
            <v>SFO</v>
          </cell>
          <cell r="CB66">
            <v>36</v>
          </cell>
          <cell r="CD66">
            <v>0</v>
          </cell>
          <cell r="CF66">
            <v>1404</v>
          </cell>
          <cell r="CG66">
            <v>0</v>
          </cell>
        </row>
        <row r="67">
          <cell r="A67">
            <v>1520382</v>
          </cell>
          <cell r="B67" t="str">
            <v>113</v>
          </cell>
          <cell r="C67" t="str">
            <v>101</v>
          </cell>
          <cell r="D67" t="str">
            <v>20552</v>
          </cell>
          <cell r="E67" t="str">
            <v>20552-0003</v>
          </cell>
          <cell r="F67" t="str">
            <v>LS RUGBY POLO SHIRT</v>
          </cell>
          <cell r="G67" t="str">
            <v>IRWIN - PEMBROKE/BUFFALO</v>
          </cell>
          <cell r="H67" t="str">
            <v>PC</v>
          </cell>
          <cell r="J67" t="str">
            <v>SP-A</v>
          </cell>
          <cell r="K67" t="str">
            <v>LACL</v>
          </cell>
          <cell r="L67" t="str">
            <v>CR</v>
          </cell>
          <cell r="M67">
            <v>108</v>
          </cell>
          <cell r="N67">
            <v>108</v>
          </cell>
          <cell r="O67">
            <v>0</v>
          </cell>
          <cell r="P67">
            <v>108</v>
          </cell>
          <cell r="T67" t="str">
            <v>406M</v>
          </cell>
          <cell r="U67">
            <v>3430</v>
          </cell>
          <cell r="V67" t="str">
            <v>INDIA</v>
          </cell>
          <cell r="W67" t="str">
            <v>SAS</v>
          </cell>
          <cell r="X67" t="str">
            <v>SRI LANKA</v>
          </cell>
          <cell r="Y67" t="str">
            <v>HIRDARAMANI MERCURY APPAREL(PVT)LTD</v>
          </cell>
          <cell r="Z67" t="str">
            <v>DFC</v>
          </cell>
          <cell r="AD67">
            <v>40550</v>
          </cell>
          <cell r="AE67">
            <v>40550</v>
          </cell>
          <cell r="AF67">
            <v>40550</v>
          </cell>
          <cell r="AG67">
            <v>40550</v>
          </cell>
          <cell r="AH67">
            <v>40562</v>
          </cell>
          <cell r="AI67">
            <v>40643</v>
          </cell>
          <cell r="AJ67">
            <v>40653</v>
          </cell>
          <cell r="AK67">
            <v>40724</v>
          </cell>
          <cell r="AL67">
            <v>40804</v>
          </cell>
          <cell r="AM67">
            <v>40807</v>
          </cell>
          <cell r="AN67" t="str">
            <v>Dec P-Req; Jan P-Req missing this qtys but, OK'd by Daniel to proceed per kathy's grid 1/7</v>
          </cell>
          <cell r="AO67" t="str">
            <v>Y</v>
          </cell>
          <cell r="AP67" t="str">
            <v>4100118613</v>
          </cell>
          <cell r="AQ67" t="str">
            <v>Y</v>
          </cell>
          <cell r="AR67" t="str">
            <v>000S</v>
          </cell>
          <cell r="AS67">
            <v>0</v>
          </cell>
          <cell r="AT67" t="str">
            <v>CHINA</v>
          </cell>
          <cell r="AU67" t="str">
            <v>TROPIC KNITS LTDJTK030W</v>
          </cell>
          <cell r="AW67">
            <v>1.7</v>
          </cell>
          <cell r="AX67">
            <v>183.6</v>
          </cell>
          <cell r="AY67">
            <v>40560</v>
          </cell>
          <cell r="AZ67">
            <v>40566</v>
          </cell>
          <cell r="BA67">
            <v>40657</v>
          </cell>
          <cell r="BB67">
            <v>40727</v>
          </cell>
          <cell r="BC67">
            <v>40804</v>
          </cell>
          <cell r="BD67">
            <v>40811</v>
          </cell>
          <cell r="BE67">
            <v>40544</v>
          </cell>
          <cell r="BF67">
            <v>40634</v>
          </cell>
          <cell r="BG67">
            <v>40695</v>
          </cell>
          <cell r="BH67">
            <v>40787</v>
          </cell>
          <cell r="BI67">
            <v>40787</v>
          </cell>
          <cell r="BL67">
            <v>0</v>
          </cell>
          <cell r="BN67" t="str">
            <v>DOCKERS</v>
          </cell>
          <cell r="BO67" t="str">
            <v>Tops</v>
          </cell>
          <cell r="BP67" t="str">
            <v>Mens</v>
          </cell>
          <cell r="BQ67" t="str">
            <v>N</v>
          </cell>
          <cell r="BR67" t="str">
            <v>DM Tops Knits</v>
          </cell>
          <cell r="BS67" t="str">
            <v>OKAMOTO D</v>
          </cell>
          <cell r="BT67" t="str">
            <v>C KNITS</v>
          </cell>
          <cell r="BU67" t="str">
            <v>H6714</v>
          </cell>
          <cell r="BV67" t="str">
            <v>Seasonal</v>
          </cell>
          <cell r="BW67" t="str">
            <v>LSA</v>
          </cell>
          <cell r="BY67" t="str">
            <v>4072440653406434056240550405504055040550</v>
          </cell>
          <cell r="BZ67" t="str">
            <v>S-20552-0003-3430-40724</v>
          </cell>
          <cell r="CA67" t="str">
            <v>SFO</v>
          </cell>
          <cell r="CD67">
            <v>0</v>
          </cell>
          <cell r="CF67">
            <v>1404</v>
          </cell>
          <cell r="CG67">
            <v>0</v>
          </cell>
        </row>
        <row r="68">
          <cell r="A68">
            <v>1549680</v>
          </cell>
          <cell r="B68" t="str">
            <v>113</v>
          </cell>
          <cell r="C68" t="str">
            <v>101</v>
          </cell>
          <cell r="D68" t="str">
            <v>20552</v>
          </cell>
          <cell r="E68" t="str">
            <v>20552-0003</v>
          </cell>
          <cell r="F68" t="str">
            <v>LS RUGBY POLO SHIRT</v>
          </cell>
          <cell r="G68" t="str">
            <v>IRWIN - PEMBROKE/BUFFALO</v>
          </cell>
          <cell r="H68" t="str">
            <v>PC</v>
          </cell>
          <cell r="J68" t="str">
            <v>SP-A</v>
          </cell>
          <cell r="K68" t="str">
            <v>LSE</v>
          </cell>
          <cell r="L68" t="str">
            <v>TR</v>
          </cell>
          <cell r="M68">
            <v>152</v>
          </cell>
          <cell r="N68">
            <v>152</v>
          </cell>
          <cell r="O68">
            <v>0</v>
          </cell>
          <cell r="P68">
            <v>152</v>
          </cell>
          <cell r="T68" t="str">
            <v>406M</v>
          </cell>
          <cell r="U68">
            <v>3430</v>
          </cell>
          <cell r="V68" t="str">
            <v>INDIA</v>
          </cell>
          <cell r="W68" t="str">
            <v>SAS</v>
          </cell>
          <cell r="X68" t="str">
            <v>SRI LANKA</v>
          </cell>
          <cell r="Y68" t="str">
            <v>HIRDARAMANI MERCURY APPAREL(PVT)LTD</v>
          </cell>
          <cell r="Z68" t="str">
            <v>DFC</v>
          </cell>
          <cell r="AD68">
            <v>40550</v>
          </cell>
          <cell r="AE68">
            <v>40550</v>
          </cell>
          <cell r="AF68">
            <v>40550</v>
          </cell>
          <cell r="AG68">
            <v>40550</v>
          </cell>
          <cell r="AH68">
            <v>40562</v>
          </cell>
          <cell r="AI68">
            <v>40643</v>
          </cell>
          <cell r="AJ68">
            <v>40653</v>
          </cell>
          <cell r="AK68">
            <v>40693</v>
          </cell>
          <cell r="AL68">
            <v>40729</v>
          </cell>
          <cell r="AM68">
            <v>40732</v>
          </cell>
          <cell r="AN68" t="str">
            <v>Jan P-Req</v>
          </cell>
          <cell r="AO68" t="str">
            <v>Y</v>
          </cell>
          <cell r="AP68" t="str">
            <v>535959</v>
          </cell>
          <cell r="AQ68" t="str">
            <v>Y</v>
          </cell>
          <cell r="AR68" t="str">
            <v>000S</v>
          </cell>
          <cell r="AS68">
            <v>0</v>
          </cell>
          <cell r="AT68" t="str">
            <v>CHINA</v>
          </cell>
          <cell r="AU68" t="str">
            <v>TROPIC KNITS LTDJTK030W</v>
          </cell>
          <cell r="AW68">
            <v>1.7</v>
          </cell>
          <cell r="AX68">
            <v>258.39999999999998</v>
          </cell>
          <cell r="AY68">
            <v>40560</v>
          </cell>
          <cell r="AZ68">
            <v>40566</v>
          </cell>
          <cell r="BA68">
            <v>40657</v>
          </cell>
          <cell r="BB68">
            <v>40699</v>
          </cell>
          <cell r="BC68">
            <v>40734</v>
          </cell>
          <cell r="BD68">
            <v>40734</v>
          </cell>
          <cell r="BE68">
            <v>40544</v>
          </cell>
          <cell r="BF68">
            <v>40634</v>
          </cell>
          <cell r="BG68">
            <v>40695</v>
          </cell>
          <cell r="BH68">
            <v>40725</v>
          </cell>
          <cell r="BI68">
            <v>40725</v>
          </cell>
          <cell r="BL68">
            <v>0</v>
          </cell>
          <cell r="BN68" t="str">
            <v>DOCKERS</v>
          </cell>
          <cell r="BO68" t="str">
            <v>Tops</v>
          </cell>
          <cell r="BP68" t="str">
            <v>Mens</v>
          </cell>
          <cell r="BQ68" t="str">
            <v>N</v>
          </cell>
          <cell r="BR68" t="str">
            <v>DM Tops Knits</v>
          </cell>
          <cell r="BS68" t="str">
            <v>OKAMOTO D</v>
          </cell>
          <cell r="BT68" t="str">
            <v>C KNITS</v>
          </cell>
          <cell r="BU68" t="str">
            <v>H6714</v>
          </cell>
          <cell r="BV68" t="str">
            <v>Seasonal</v>
          </cell>
          <cell r="BW68" t="str">
            <v>LSE</v>
          </cell>
          <cell r="BY68" t="str">
            <v>4069340653406434056240550405504055040550</v>
          </cell>
          <cell r="BZ68" t="str">
            <v>S-20552-0003-3430-40693</v>
          </cell>
          <cell r="CA68" t="str">
            <v>SFO</v>
          </cell>
          <cell r="CD68">
            <v>0</v>
          </cell>
          <cell r="CF68">
            <v>1404</v>
          </cell>
          <cell r="CG68">
            <v>0</v>
          </cell>
        </row>
        <row r="69">
          <cell r="A69">
            <v>1416334</v>
          </cell>
          <cell r="B69" t="str">
            <v>113</v>
          </cell>
          <cell r="C69" t="str">
            <v>101</v>
          </cell>
          <cell r="D69" t="str">
            <v>20552</v>
          </cell>
          <cell r="E69" t="str">
            <v>20552-0003</v>
          </cell>
          <cell r="F69" t="str">
            <v>LS RUGBY POLO SHIRT</v>
          </cell>
          <cell r="G69" t="str">
            <v>IRWIN - PEMBROKE/BUFFALO</v>
          </cell>
          <cell r="H69" t="str">
            <v>PC</v>
          </cell>
          <cell r="J69" t="str">
            <v>SP-A</v>
          </cell>
          <cell r="K69" t="str">
            <v>LSE</v>
          </cell>
          <cell r="L69" t="str">
            <v>GB</v>
          </cell>
          <cell r="M69">
            <v>1135</v>
          </cell>
          <cell r="N69">
            <v>1135</v>
          </cell>
          <cell r="O69">
            <v>0</v>
          </cell>
          <cell r="P69">
            <v>1135</v>
          </cell>
          <cell r="T69" t="str">
            <v>406M</v>
          </cell>
          <cell r="U69">
            <v>3430</v>
          </cell>
          <cell r="V69" t="str">
            <v>INDIA</v>
          </cell>
          <cell r="W69" t="str">
            <v>SAS</v>
          </cell>
          <cell r="X69" t="str">
            <v>SRI LANKA</v>
          </cell>
          <cell r="Y69" t="str">
            <v>HIRDARAMANI MERCURY APPAREL(PVT)LTD</v>
          </cell>
          <cell r="Z69" t="str">
            <v>DFC</v>
          </cell>
          <cell r="AD69">
            <v>40550</v>
          </cell>
          <cell r="AE69">
            <v>40550</v>
          </cell>
          <cell r="AF69">
            <v>40550</v>
          </cell>
          <cell r="AG69">
            <v>40550</v>
          </cell>
          <cell r="AH69">
            <v>40562</v>
          </cell>
          <cell r="AI69">
            <v>40643</v>
          </cell>
          <cell r="AJ69">
            <v>40653</v>
          </cell>
          <cell r="AK69">
            <v>40693</v>
          </cell>
          <cell r="AL69">
            <v>40710</v>
          </cell>
          <cell r="AM69">
            <v>40713</v>
          </cell>
          <cell r="AN69" t="str">
            <v>Jan P-Req</v>
          </cell>
          <cell r="AO69" t="str">
            <v>Y</v>
          </cell>
          <cell r="AP69" t="str">
            <v>535958</v>
          </cell>
          <cell r="AQ69" t="str">
            <v>Y</v>
          </cell>
          <cell r="AR69" t="str">
            <v>000S</v>
          </cell>
          <cell r="AS69">
            <v>0</v>
          </cell>
          <cell r="AT69" t="str">
            <v>CHINA</v>
          </cell>
          <cell r="AU69" t="str">
            <v>TROPIC KNITS LTDJTK030W</v>
          </cell>
          <cell r="AW69">
            <v>1.7</v>
          </cell>
          <cell r="AX69">
            <v>1929.5</v>
          </cell>
          <cell r="AY69">
            <v>40560</v>
          </cell>
          <cell r="AZ69">
            <v>40566</v>
          </cell>
          <cell r="BA69">
            <v>40657</v>
          </cell>
          <cell r="BB69">
            <v>40699</v>
          </cell>
          <cell r="BC69">
            <v>40713</v>
          </cell>
          <cell r="BD69">
            <v>40713</v>
          </cell>
          <cell r="BE69">
            <v>40544</v>
          </cell>
          <cell r="BF69">
            <v>40634</v>
          </cell>
          <cell r="BG69">
            <v>40695</v>
          </cell>
          <cell r="BH69">
            <v>40695</v>
          </cell>
          <cell r="BI69">
            <v>40695</v>
          </cell>
          <cell r="BL69">
            <v>0</v>
          </cell>
          <cell r="BN69" t="str">
            <v>DOCKERS</v>
          </cell>
          <cell r="BO69" t="str">
            <v>Tops</v>
          </cell>
          <cell r="BP69" t="str">
            <v>Mens</v>
          </cell>
          <cell r="BQ69" t="str">
            <v>N</v>
          </cell>
          <cell r="BR69" t="str">
            <v>DM Tops Knits</v>
          </cell>
          <cell r="BS69" t="str">
            <v>OKAMOTO D</v>
          </cell>
          <cell r="BT69" t="str">
            <v>C KNITS</v>
          </cell>
          <cell r="BU69" t="str">
            <v>H6714</v>
          </cell>
          <cell r="BV69" t="str">
            <v>Seasonal</v>
          </cell>
          <cell r="BW69" t="str">
            <v>LSE</v>
          </cell>
          <cell r="BY69" t="str">
            <v>4069340653406434056240550405504055040550</v>
          </cell>
          <cell r="BZ69" t="str">
            <v>S-20552-0003-3430-40693</v>
          </cell>
          <cell r="CA69" t="str">
            <v>SFO</v>
          </cell>
          <cell r="CD69">
            <v>0</v>
          </cell>
          <cell r="CF69">
            <v>1404</v>
          </cell>
          <cell r="CG69">
            <v>0</v>
          </cell>
        </row>
        <row r="70">
          <cell r="A70">
            <v>1416336</v>
          </cell>
          <cell r="B70" t="str">
            <v>113</v>
          </cell>
          <cell r="C70" t="str">
            <v>101</v>
          </cell>
          <cell r="D70" t="str">
            <v>20552</v>
          </cell>
          <cell r="E70" t="str">
            <v>20552-0003</v>
          </cell>
          <cell r="F70" t="str">
            <v>LS RUGBY POLO SHIRT</v>
          </cell>
          <cell r="G70" t="str">
            <v>IRWIN - PEMBROKE/BUFFALO</v>
          </cell>
          <cell r="H70" t="str">
            <v>PC</v>
          </cell>
          <cell r="J70" t="str">
            <v>SP-A</v>
          </cell>
          <cell r="K70" t="str">
            <v>LSM</v>
          </cell>
          <cell r="L70" t="str">
            <v>MX</v>
          </cell>
          <cell r="M70">
            <v>1595</v>
          </cell>
          <cell r="N70">
            <v>1595</v>
          </cell>
          <cell r="O70">
            <v>0</v>
          </cell>
          <cell r="P70">
            <v>1595</v>
          </cell>
          <cell r="T70" t="str">
            <v>406M</v>
          </cell>
          <cell r="U70">
            <v>3430</v>
          </cell>
          <cell r="V70" t="str">
            <v>INDIA</v>
          </cell>
          <cell r="W70" t="str">
            <v>SAS</v>
          </cell>
          <cell r="X70" t="str">
            <v>SRI LANKA</v>
          </cell>
          <cell r="Y70" t="str">
            <v>HIRDARAMANI MERCURY APPAREL(PVT)LTD</v>
          </cell>
          <cell r="Z70" t="str">
            <v>DFC</v>
          </cell>
          <cell r="AD70">
            <v>40550</v>
          </cell>
          <cell r="AE70">
            <v>40550</v>
          </cell>
          <cell r="AF70">
            <v>40550</v>
          </cell>
          <cell r="AG70">
            <v>40550</v>
          </cell>
          <cell r="AH70">
            <v>40562</v>
          </cell>
          <cell r="AI70">
            <v>40643</v>
          </cell>
          <cell r="AJ70">
            <v>40653</v>
          </cell>
          <cell r="AK70">
            <v>40724</v>
          </cell>
          <cell r="AL70">
            <v>40793</v>
          </cell>
          <cell r="AM70">
            <v>40796</v>
          </cell>
          <cell r="AN70" t="str">
            <v>Dec P-Req; missing in Jan P-req but, OK'd by Alberto to proceed per Kathy's grid 1/7</v>
          </cell>
          <cell r="AO70" t="str">
            <v>Y</v>
          </cell>
          <cell r="AP70" t="str">
            <v>99111</v>
          </cell>
          <cell r="AQ70" t="str">
            <v>Y</v>
          </cell>
          <cell r="AR70" t="str">
            <v>000S</v>
          </cell>
          <cell r="AS70">
            <v>0</v>
          </cell>
          <cell r="AT70" t="str">
            <v>CHINA</v>
          </cell>
          <cell r="AU70" t="str">
            <v>GEHVYSYHI315</v>
          </cell>
          <cell r="AW70">
            <v>1.7</v>
          </cell>
          <cell r="AX70">
            <v>2711.5</v>
          </cell>
          <cell r="AY70">
            <v>40560</v>
          </cell>
          <cell r="AZ70">
            <v>40566</v>
          </cell>
          <cell r="BA70">
            <v>40657</v>
          </cell>
          <cell r="BB70">
            <v>40727</v>
          </cell>
          <cell r="BC70">
            <v>40797</v>
          </cell>
          <cell r="BD70">
            <v>40797</v>
          </cell>
          <cell r="BE70">
            <v>40544</v>
          </cell>
          <cell r="BF70">
            <v>40634</v>
          </cell>
          <cell r="BG70">
            <v>40695</v>
          </cell>
          <cell r="BH70">
            <v>40787</v>
          </cell>
          <cell r="BI70">
            <v>40787</v>
          </cell>
          <cell r="BL70">
            <v>0</v>
          </cell>
          <cell r="BN70" t="str">
            <v>DOCKERS</v>
          </cell>
          <cell r="BO70" t="str">
            <v>Tops</v>
          </cell>
          <cell r="BP70" t="str">
            <v>Mens</v>
          </cell>
          <cell r="BQ70" t="str">
            <v>N</v>
          </cell>
          <cell r="BR70" t="str">
            <v>DM Tops Knits</v>
          </cell>
          <cell r="BS70" t="str">
            <v>OKAMOTO D</v>
          </cell>
          <cell r="BT70" t="str">
            <v>C KNITS</v>
          </cell>
          <cell r="BU70" t="str">
            <v>H6714</v>
          </cell>
          <cell r="BV70" t="str">
            <v>Seasonal</v>
          </cell>
          <cell r="BW70" t="str">
            <v>LSA</v>
          </cell>
          <cell r="BY70" t="str">
            <v>4072440653406434056240550405504055040550</v>
          </cell>
          <cell r="BZ70" t="str">
            <v>S-20552-0003-3430-40724</v>
          </cell>
          <cell r="CA70" t="str">
            <v>SFO</v>
          </cell>
          <cell r="CD70">
            <v>0</v>
          </cell>
          <cell r="CE70">
            <v>3681</v>
          </cell>
          <cell r="CF70">
            <v>1404</v>
          </cell>
          <cell r="CG70">
            <v>0</v>
          </cell>
        </row>
        <row r="71">
          <cell r="A71">
            <v>1416337</v>
          </cell>
          <cell r="B71" t="str">
            <v>113</v>
          </cell>
          <cell r="C71" t="str">
            <v>101</v>
          </cell>
          <cell r="D71" t="str">
            <v>20552</v>
          </cell>
          <cell r="E71" t="str">
            <v>20552-0003</v>
          </cell>
          <cell r="F71" t="str">
            <v>LS RUGBY POLO SHIRT</v>
          </cell>
          <cell r="G71" t="str">
            <v>IRWIN - PEMBROKE/BUFFALO</v>
          </cell>
          <cell r="H71" t="str">
            <v>PC</v>
          </cell>
          <cell r="J71" t="str">
            <v>SP-A</v>
          </cell>
          <cell r="K71" t="str">
            <v>LSUS</v>
          </cell>
          <cell r="L71">
            <v>2006</v>
          </cell>
          <cell r="M71">
            <v>69</v>
          </cell>
          <cell r="N71">
            <v>69</v>
          </cell>
          <cell r="O71">
            <v>0</v>
          </cell>
          <cell r="P71">
            <v>69</v>
          </cell>
          <cell r="T71" t="str">
            <v>406M</v>
          </cell>
          <cell r="U71">
            <v>3430</v>
          </cell>
          <cell r="V71" t="str">
            <v>INDIA</v>
          </cell>
          <cell r="W71" t="str">
            <v>SAS</v>
          </cell>
          <cell r="X71" t="str">
            <v>SRI LANKA</v>
          </cell>
          <cell r="Y71" t="str">
            <v>HIRDARAMANI MERCURY APPAREL(PVT)LTD</v>
          </cell>
          <cell r="Z71" t="str">
            <v>DFC</v>
          </cell>
          <cell r="AD71">
            <v>40550</v>
          </cell>
          <cell r="AE71">
            <v>40550</v>
          </cell>
          <cell r="AF71">
            <v>40550</v>
          </cell>
          <cell r="AG71">
            <v>40550</v>
          </cell>
          <cell r="AH71">
            <v>40562</v>
          </cell>
          <cell r="AI71">
            <v>40643</v>
          </cell>
          <cell r="AJ71">
            <v>40653</v>
          </cell>
          <cell r="AK71">
            <v>40724</v>
          </cell>
          <cell r="AL71">
            <v>40760</v>
          </cell>
          <cell r="AM71">
            <v>40763</v>
          </cell>
          <cell r="AN71" t="str">
            <v>Jan P-Req for on-line</v>
          </cell>
          <cell r="AQ71" t="str">
            <v>Y</v>
          </cell>
          <cell r="AR71" t="str">
            <v>000S</v>
          </cell>
          <cell r="AS71">
            <v>0</v>
          </cell>
          <cell r="AT71" t="str">
            <v>CHINA</v>
          </cell>
          <cell r="AU71" t="str">
            <v>GEHVYSYHI315</v>
          </cell>
          <cell r="AW71">
            <v>1.7</v>
          </cell>
          <cell r="AX71">
            <v>117.3</v>
          </cell>
          <cell r="AY71">
            <v>40560</v>
          </cell>
          <cell r="AZ71">
            <v>40566</v>
          </cell>
          <cell r="BA71">
            <v>40657</v>
          </cell>
          <cell r="BB71">
            <v>40727</v>
          </cell>
          <cell r="BC71">
            <v>40762</v>
          </cell>
          <cell r="BD71">
            <v>40769</v>
          </cell>
          <cell r="BE71">
            <v>40544</v>
          </cell>
          <cell r="BF71">
            <v>40634</v>
          </cell>
          <cell r="BG71">
            <v>40695</v>
          </cell>
          <cell r="BH71">
            <v>40756</v>
          </cell>
          <cell r="BI71">
            <v>40756</v>
          </cell>
          <cell r="BL71">
            <v>0</v>
          </cell>
          <cell r="BN71" t="str">
            <v>DOCKERS</v>
          </cell>
          <cell r="BO71" t="str">
            <v>Tops</v>
          </cell>
          <cell r="BP71" t="str">
            <v>Mens</v>
          </cell>
          <cell r="BQ71" t="str">
            <v>N</v>
          </cell>
          <cell r="BR71" t="str">
            <v>DM Tops Knits</v>
          </cell>
          <cell r="BS71" t="str">
            <v>OKAMOTO D</v>
          </cell>
          <cell r="BT71" t="str">
            <v>C KNITS</v>
          </cell>
          <cell r="BU71" t="str">
            <v>H6714</v>
          </cell>
          <cell r="BV71" t="str">
            <v>Seasonal</v>
          </cell>
          <cell r="BW71" t="str">
            <v>LSA</v>
          </cell>
          <cell r="BY71" t="str">
            <v>4072440653406434056240550405504055040550</v>
          </cell>
          <cell r="BZ71" t="str">
            <v>S-20552-0003-3430-40724</v>
          </cell>
          <cell r="CA71" t="str">
            <v>SFO</v>
          </cell>
          <cell r="CD71">
            <v>0</v>
          </cell>
          <cell r="CF71">
            <v>1404</v>
          </cell>
          <cell r="CG71">
            <v>0</v>
          </cell>
        </row>
        <row r="72">
          <cell r="A72">
            <v>1416338</v>
          </cell>
          <cell r="B72" t="str">
            <v>113</v>
          </cell>
          <cell r="C72" t="str">
            <v>101</v>
          </cell>
          <cell r="D72" t="str">
            <v>20552</v>
          </cell>
          <cell r="E72" t="str">
            <v>20552-0004</v>
          </cell>
          <cell r="F72" t="str">
            <v>LS RUGBY POLO SHIRT</v>
          </cell>
          <cell r="G72" t="str">
            <v>IRWIN - WILD FERN/TERRA COTTA</v>
          </cell>
          <cell r="H72" t="str">
            <v>PC</v>
          </cell>
          <cell r="J72" t="str">
            <v>SP-A</v>
          </cell>
          <cell r="K72" t="str">
            <v>APD</v>
          </cell>
          <cell r="L72" t="str">
            <v>MY</v>
          </cell>
          <cell r="M72">
            <v>42</v>
          </cell>
          <cell r="N72">
            <v>42</v>
          </cell>
          <cell r="O72">
            <v>0</v>
          </cell>
          <cell r="P72">
            <v>42</v>
          </cell>
          <cell r="T72" t="str">
            <v>406M</v>
          </cell>
          <cell r="U72">
            <v>3430</v>
          </cell>
          <cell r="V72" t="str">
            <v>INDIA</v>
          </cell>
          <cell r="W72" t="str">
            <v>SAS</v>
          </cell>
          <cell r="X72" t="str">
            <v>SRI LANKA</v>
          </cell>
          <cell r="Y72" t="str">
            <v>HIRDARAMANI MERCURY APPAREL(PVT)LTD</v>
          </cell>
          <cell r="Z72" t="str">
            <v>DFC</v>
          </cell>
          <cell r="AD72">
            <v>40550</v>
          </cell>
          <cell r="AE72">
            <v>40550</v>
          </cell>
          <cell r="AF72">
            <v>40550</v>
          </cell>
          <cell r="AG72">
            <v>40550</v>
          </cell>
          <cell r="AH72">
            <v>40562</v>
          </cell>
          <cell r="AI72">
            <v>40643</v>
          </cell>
          <cell r="AJ72">
            <v>40653</v>
          </cell>
          <cell r="AK72">
            <v>40724</v>
          </cell>
          <cell r="AL72">
            <v>40746</v>
          </cell>
          <cell r="AM72">
            <v>40749</v>
          </cell>
          <cell r="AN72" t="str">
            <v>Jan P-Req</v>
          </cell>
          <cell r="AO72" t="str">
            <v>Y</v>
          </cell>
          <cell r="AP72" t="str">
            <v>4505020190</v>
          </cell>
          <cell r="AQ72" t="str">
            <v>Y</v>
          </cell>
          <cell r="AR72" t="str">
            <v>000S</v>
          </cell>
          <cell r="AS72">
            <v>0</v>
          </cell>
          <cell r="AT72" t="str">
            <v>CHINA</v>
          </cell>
          <cell r="AU72" t="str">
            <v>DUMMY MILLDORML1-2-2009-178A</v>
          </cell>
          <cell r="AW72">
            <v>1.7</v>
          </cell>
          <cell r="AX72">
            <v>71.399999999999991</v>
          </cell>
          <cell r="AY72">
            <v>40560</v>
          </cell>
          <cell r="AZ72">
            <v>40566</v>
          </cell>
          <cell r="BA72">
            <v>40657</v>
          </cell>
          <cell r="BB72">
            <v>40727</v>
          </cell>
          <cell r="BC72">
            <v>40748</v>
          </cell>
          <cell r="BD72">
            <v>40755</v>
          </cell>
          <cell r="BE72">
            <v>40544</v>
          </cell>
          <cell r="BF72">
            <v>40634</v>
          </cell>
          <cell r="BG72">
            <v>40695</v>
          </cell>
          <cell r="BH72">
            <v>40725</v>
          </cell>
          <cell r="BI72">
            <v>40725</v>
          </cell>
          <cell r="BL72">
            <v>0</v>
          </cell>
          <cell r="BN72" t="str">
            <v>DOCKERS</v>
          </cell>
          <cell r="BO72" t="str">
            <v>Tops</v>
          </cell>
          <cell r="BP72" t="str">
            <v>Mens</v>
          </cell>
          <cell r="BQ72" t="str">
            <v>N</v>
          </cell>
          <cell r="BR72" t="str">
            <v>DM Tops Knits</v>
          </cell>
          <cell r="BS72" t="str">
            <v>OKAMOTO D</v>
          </cell>
          <cell r="BT72" t="str">
            <v>C KNITS</v>
          </cell>
          <cell r="BU72" t="str">
            <v>H6715</v>
          </cell>
          <cell r="BV72" t="str">
            <v>Seasonal</v>
          </cell>
          <cell r="BW72" t="str">
            <v>APD</v>
          </cell>
          <cell r="BY72" t="str">
            <v>4072440653406434056240550405504055040550</v>
          </cell>
          <cell r="BZ72" t="str">
            <v>S-20552-0004-3430-40724</v>
          </cell>
          <cell r="CA72" t="str">
            <v>SFO</v>
          </cell>
          <cell r="CB72">
            <v>42</v>
          </cell>
          <cell r="CD72">
            <v>0</v>
          </cell>
          <cell r="CF72">
            <v>1404</v>
          </cell>
          <cell r="CG72">
            <v>0</v>
          </cell>
        </row>
        <row r="73">
          <cell r="A73">
            <v>1520383</v>
          </cell>
          <cell r="B73" t="str">
            <v>113</v>
          </cell>
          <cell r="C73" t="str">
            <v>101</v>
          </cell>
          <cell r="D73" t="str">
            <v>20552</v>
          </cell>
          <cell r="E73" t="str">
            <v>20552-0004</v>
          </cell>
          <cell r="F73" t="str">
            <v>LS RUGBY POLO SHIRT</v>
          </cell>
          <cell r="G73" t="str">
            <v>IRWIN - WILD FERN/TERRA COTTA</v>
          </cell>
          <cell r="H73" t="str">
            <v>PC</v>
          </cell>
          <cell r="J73" t="str">
            <v>SP-A</v>
          </cell>
          <cell r="K73" t="str">
            <v>LACL</v>
          </cell>
          <cell r="L73" t="str">
            <v>CR</v>
          </cell>
          <cell r="M73">
            <v>108</v>
          </cell>
          <cell r="N73">
            <v>108</v>
          </cell>
          <cell r="O73">
            <v>0</v>
          </cell>
          <cell r="P73">
            <v>108</v>
          </cell>
          <cell r="T73" t="str">
            <v>406M</v>
          </cell>
          <cell r="U73">
            <v>3430</v>
          </cell>
          <cell r="V73" t="str">
            <v>INDIA</v>
          </cell>
          <cell r="W73" t="str">
            <v>SAS</v>
          </cell>
          <cell r="X73" t="str">
            <v>SRI LANKA</v>
          </cell>
          <cell r="Y73" t="str">
            <v>HIRDARAMANI MERCURY APPAREL(PVT)LTD</v>
          </cell>
          <cell r="Z73" t="str">
            <v>DFC</v>
          </cell>
          <cell r="AD73">
            <v>40550</v>
          </cell>
          <cell r="AE73">
            <v>40550</v>
          </cell>
          <cell r="AF73">
            <v>40550</v>
          </cell>
          <cell r="AG73">
            <v>40550</v>
          </cell>
          <cell r="AH73">
            <v>40562</v>
          </cell>
          <cell r="AI73">
            <v>40643</v>
          </cell>
          <cell r="AJ73">
            <v>40653</v>
          </cell>
          <cell r="AK73">
            <v>40724</v>
          </cell>
          <cell r="AL73">
            <v>40804</v>
          </cell>
          <cell r="AM73">
            <v>40807</v>
          </cell>
          <cell r="AN73" t="str">
            <v>Dec P-Req; missing from Jan P-Req but, OK'd by Daniel 1/10 per Kathy's grid sent 1/7</v>
          </cell>
          <cell r="AO73" t="str">
            <v>Y</v>
          </cell>
          <cell r="AP73" t="str">
            <v>4100118615</v>
          </cell>
          <cell r="AQ73" t="str">
            <v>Y</v>
          </cell>
          <cell r="AR73" t="str">
            <v>000S</v>
          </cell>
          <cell r="AS73">
            <v>0</v>
          </cell>
          <cell r="AT73" t="str">
            <v>CHINA</v>
          </cell>
          <cell r="AU73" t="str">
            <v>TROPIC KNITS LTDJTK030W</v>
          </cell>
          <cell r="AW73">
            <v>1.7</v>
          </cell>
          <cell r="AX73">
            <v>183.6</v>
          </cell>
          <cell r="AY73">
            <v>40560</v>
          </cell>
          <cell r="AZ73">
            <v>40566</v>
          </cell>
          <cell r="BA73">
            <v>40657</v>
          </cell>
          <cell r="BB73">
            <v>40727</v>
          </cell>
          <cell r="BC73">
            <v>40804</v>
          </cell>
          <cell r="BD73">
            <v>40811</v>
          </cell>
          <cell r="BE73">
            <v>40544</v>
          </cell>
          <cell r="BF73">
            <v>40634</v>
          </cell>
          <cell r="BG73">
            <v>40695</v>
          </cell>
          <cell r="BH73">
            <v>40787</v>
          </cell>
          <cell r="BI73">
            <v>40787</v>
          </cell>
          <cell r="BL73">
            <v>0</v>
          </cell>
          <cell r="BN73" t="str">
            <v>DOCKERS</v>
          </cell>
          <cell r="BO73" t="str">
            <v>Tops</v>
          </cell>
          <cell r="BP73" t="str">
            <v>Mens</v>
          </cell>
          <cell r="BQ73" t="str">
            <v>N</v>
          </cell>
          <cell r="BR73" t="str">
            <v>DM Tops Knits</v>
          </cell>
          <cell r="BS73" t="str">
            <v>OKAMOTO D</v>
          </cell>
          <cell r="BT73" t="str">
            <v>C KNITS</v>
          </cell>
          <cell r="BU73" t="str">
            <v>H6715</v>
          </cell>
          <cell r="BV73" t="str">
            <v>Seasonal</v>
          </cell>
          <cell r="BW73" t="str">
            <v>LSA</v>
          </cell>
          <cell r="BY73" t="str">
            <v>4072440653406434056240550405504055040550</v>
          </cell>
          <cell r="BZ73" t="str">
            <v>S-20552-0004-3430-40724</v>
          </cell>
          <cell r="CA73" t="str">
            <v>SFO</v>
          </cell>
          <cell r="CD73">
            <v>0</v>
          </cell>
          <cell r="CF73">
            <v>1404</v>
          </cell>
          <cell r="CG73">
            <v>0</v>
          </cell>
        </row>
        <row r="74">
          <cell r="A74">
            <v>1416340</v>
          </cell>
          <cell r="B74" t="str">
            <v>113</v>
          </cell>
          <cell r="C74" t="str">
            <v>101</v>
          </cell>
          <cell r="D74" t="str">
            <v>20552</v>
          </cell>
          <cell r="E74" t="str">
            <v>20552-0004</v>
          </cell>
          <cell r="F74" t="str">
            <v>LS RUGBY POLO SHIRT</v>
          </cell>
          <cell r="G74" t="str">
            <v>IRWIN - WILD FERN/TERRA COTTA</v>
          </cell>
          <cell r="H74" t="str">
            <v>PC</v>
          </cell>
          <cell r="J74" t="str">
            <v>SP-A</v>
          </cell>
          <cell r="K74" t="str">
            <v>LSUS</v>
          </cell>
          <cell r="L74">
            <v>2006</v>
          </cell>
          <cell r="M74">
            <v>46</v>
          </cell>
          <cell r="N74">
            <v>46</v>
          </cell>
          <cell r="O74">
            <v>0</v>
          </cell>
          <cell r="P74">
            <v>46</v>
          </cell>
          <cell r="T74" t="str">
            <v>406M</v>
          </cell>
          <cell r="U74">
            <v>3430</v>
          </cell>
          <cell r="V74" t="str">
            <v>INDIA</v>
          </cell>
          <cell r="W74" t="str">
            <v>SAS</v>
          </cell>
          <cell r="X74" t="str">
            <v>SRI LANKA</v>
          </cell>
          <cell r="Y74" t="str">
            <v>HIRDARAMANI MERCURY APPAREL(PVT)LTD</v>
          </cell>
          <cell r="Z74" t="str">
            <v>DFC</v>
          </cell>
          <cell r="AD74">
            <v>40550</v>
          </cell>
          <cell r="AE74">
            <v>40550</v>
          </cell>
          <cell r="AF74">
            <v>40550</v>
          </cell>
          <cell r="AG74">
            <v>40550</v>
          </cell>
          <cell r="AH74">
            <v>40562</v>
          </cell>
          <cell r="AI74">
            <v>40643</v>
          </cell>
          <cell r="AJ74">
            <v>40653</v>
          </cell>
          <cell r="AK74">
            <v>40724</v>
          </cell>
          <cell r="AL74">
            <v>40760</v>
          </cell>
          <cell r="AM74">
            <v>40763</v>
          </cell>
          <cell r="AN74" t="str">
            <v>Jan P-Req</v>
          </cell>
          <cell r="AQ74" t="str">
            <v>Y</v>
          </cell>
          <cell r="AR74" t="str">
            <v>000S</v>
          </cell>
          <cell r="AS74">
            <v>0</v>
          </cell>
          <cell r="AT74" t="str">
            <v>CHINA</v>
          </cell>
          <cell r="AU74" t="str">
            <v>GEHVYSYHI315</v>
          </cell>
          <cell r="AW74">
            <v>1.7</v>
          </cell>
          <cell r="AX74">
            <v>78.2</v>
          </cell>
          <cell r="AY74">
            <v>40560</v>
          </cell>
          <cell r="AZ74">
            <v>40566</v>
          </cell>
          <cell r="BA74">
            <v>40657</v>
          </cell>
          <cell r="BB74">
            <v>40727</v>
          </cell>
          <cell r="BC74">
            <v>40762</v>
          </cell>
          <cell r="BD74">
            <v>40769</v>
          </cell>
          <cell r="BE74">
            <v>40544</v>
          </cell>
          <cell r="BF74">
            <v>40634</v>
          </cell>
          <cell r="BG74">
            <v>40695</v>
          </cell>
          <cell r="BH74">
            <v>40756</v>
          </cell>
          <cell r="BI74">
            <v>40756</v>
          </cell>
          <cell r="BL74">
            <v>0</v>
          </cell>
          <cell r="BN74" t="str">
            <v>DOCKERS</v>
          </cell>
          <cell r="BO74" t="str">
            <v>Tops</v>
          </cell>
          <cell r="BP74" t="str">
            <v>Mens</v>
          </cell>
          <cell r="BQ74" t="str">
            <v>N</v>
          </cell>
          <cell r="BR74" t="str">
            <v>DM Tops Knits</v>
          </cell>
          <cell r="BS74" t="str">
            <v>OKAMOTO D</v>
          </cell>
          <cell r="BT74" t="str">
            <v>C KNITS</v>
          </cell>
          <cell r="BU74" t="str">
            <v>H6715</v>
          </cell>
          <cell r="BV74" t="str">
            <v>Seasonal</v>
          </cell>
          <cell r="BW74" t="str">
            <v>LSA</v>
          </cell>
          <cell r="BY74" t="str">
            <v>4072440653406434056240550405504055040550</v>
          </cell>
          <cell r="BZ74" t="str">
            <v>S-20552-0004-3430-40724</v>
          </cell>
          <cell r="CA74" t="str">
            <v>SFO</v>
          </cell>
          <cell r="CD74">
            <v>0</v>
          </cell>
          <cell r="CF74">
            <v>1404</v>
          </cell>
          <cell r="CG74">
            <v>0</v>
          </cell>
        </row>
        <row r="75">
          <cell r="A75">
            <v>1416341</v>
          </cell>
          <cell r="B75" t="str">
            <v>113</v>
          </cell>
          <cell r="C75" t="str">
            <v>101</v>
          </cell>
          <cell r="D75" t="str">
            <v>20552</v>
          </cell>
          <cell r="E75" t="str">
            <v>20552-0004</v>
          </cell>
          <cell r="F75" t="str">
            <v>LS RUGBY POLO SHIRT</v>
          </cell>
          <cell r="G75" t="str">
            <v>IRWIN - WILD FERN/TERRA COTTA</v>
          </cell>
          <cell r="H75" t="str">
            <v>PC</v>
          </cell>
          <cell r="J75" t="str">
            <v>SP-A</v>
          </cell>
          <cell r="K75" t="str">
            <v>LSM</v>
          </cell>
          <cell r="L75" t="str">
            <v>MX</v>
          </cell>
          <cell r="M75">
            <v>1590</v>
          </cell>
          <cell r="N75">
            <v>1590</v>
          </cell>
          <cell r="O75">
            <v>0</v>
          </cell>
          <cell r="P75">
            <v>1590</v>
          </cell>
          <cell r="T75" t="str">
            <v>406M</v>
          </cell>
          <cell r="U75">
            <v>3430</v>
          </cell>
          <cell r="V75" t="str">
            <v>INDIA</v>
          </cell>
          <cell r="W75" t="str">
            <v>SAS</v>
          </cell>
          <cell r="X75" t="str">
            <v>SRI LANKA</v>
          </cell>
          <cell r="Y75" t="str">
            <v>HIRDARAMANI MERCURY APPAREL(PVT)LTD</v>
          </cell>
          <cell r="Z75" t="str">
            <v>DFC</v>
          </cell>
          <cell r="AD75">
            <v>40550</v>
          </cell>
          <cell r="AE75">
            <v>40550</v>
          </cell>
          <cell r="AF75">
            <v>40550</v>
          </cell>
          <cell r="AG75">
            <v>40550</v>
          </cell>
          <cell r="AH75">
            <v>40562</v>
          </cell>
          <cell r="AI75">
            <v>40643</v>
          </cell>
          <cell r="AJ75">
            <v>40653</v>
          </cell>
          <cell r="AK75">
            <v>40724</v>
          </cell>
          <cell r="AL75">
            <v>40793</v>
          </cell>
          <cell r="AM75">
            <v>40796</v>
          </cell>
          <cell r="AN75" t="str">
            <v>Dec P-Req; missing in Jan P-req but, OK'd by Alberto to proceed per Kathy's grid 1/7</v>
          </cell>
          <cell r="AO75" t="str">
            <v>Y</v>
          </cell>
          <cell r="AP75" t="str">
            <v>99112</v>
          </cell>
          <cell r="AQ75" t="str">
            <v>Y</v>
          </cell>
          <cell r="AR75" t="str">
            <v>000S</v>
          </cell>
          <cell r="AS75">
            <v>0</v>
          </cell>
          <cell r="AT75" t="str">
            <v>CHINA</v>
          </cell>
          <cell r="AU75" t="str">
            <v>GEHVYSYHI315</v>
          </cell>
          <cell r="AW75">
            <v>1.7</v>
          </cell>
          <cell r="AX75">
            <v>2703</v>
          </cell>
          <cell r="AY75">
            <v>40560</v>
          </cell>
          <cell r="AZ75">
            <v>40566</v>
          </cell>
          <cell r="BA75">
            <v>40657</v>
          </cell>
          <cell r="BB75">
            <v>40727</v>
          </cell>
          <cell r="BC75">
            <v>40797</v>
          </cell>
          <cell r="BD75">
            <v>40797</v>
          </cell>
          <cell r="BE75">
            <v>40544</v>
          </cell>
          <cell r="BF75">
            <v>40634</v>
          </cell>
          <cell r="BG75">
            <v>40695</v>
          </cell>
          <cell r="BH75">
            <v>40787</v>
          </cell>
          <cell r="BI75">
            <v>40787</v>
          </cell>
          <cell r="BL75">
            <v>0</v>
          </cell>
          <cell r="BN75" t="str">
            <v>DOCKERS</v>
          </cell>
          <cell r="BO75" t="str">
            <v>Tops</v>
          </cell>
          <cell r="BP75" t="str">
            <v>Mens</v>
          </cell>
          <cell r="BQ75" t="str">
            <v>N</v>
          </cell>
          <cell r="BR75" t="str">
            <v>DM Tops Knits</v>
          </cell>
          <cell r="BS75" t="str">
            <v>OKAMOTO D</v>
          </cell>
          <cell r="BT75" t="str">
            <v>C KNITS</v>
          </cell>
          <cell r="BU75" t="str">
            <v>H6715</v>
          </cell>
          <cell r="BV75" t="str">
            <v>Seasonal</v>
          </cell>
          <cell r="BW75" t="str">
            <v>LSA</v>
          </cell>
          <cell r="BY75" t="str">
            <v>4072440653406434056240550405504055040550</v>
          </cell>
          <cell r="BZ75" t="str">
            <v>S-20552-0004-3430-40724</v>
          </cell>
          <cell r="CA75" t="str">
            <v>SFO</v>
          </cell>
          <cell r="CD75">
            <v>0</v>
          </cell>
          <cell r="CE75">
            <v>3681</v>
          </cell>
          <cell r="CF75">
            <v>1404</v>
          </cell>
          <cell r="CG75">
            <v>0</v>
          </cell>
        </row>
        <row r="76">
          <cell r="A76">
            <v>1549681</v>
          </cell>
          <cell r="B76" t="str">
            <v>113</v>
          </cell>
          <cell r="C76" t="str">
            <v>101</v>
          </cell>
          <cell r="D76" t="str">
            <v>20552</v>
          </cell>
          <cell r="E76" t="str">
            <v>20552-0005</v>
          </cell>
          <cell r="F76" t="str">
            <v>LS RUGBY POLO SHIRT</v>
          </cell>
          <cell r="G76" t="str">
            <v>SOLID - CARBON HEATHER</v>
          </cell>
          <cell r="H76" t="str">
            <v>PC</v>
          </cell>
          <cell r="J76" t="str">
            <v>SP-A</v>
          </cell>
          <cell r="K76" t="str">
            <v>APD</v>
          </cell>
          <cell r="L76" t="str">
            <v>TH</v>
          </cell>
          <cell r="M76">
            <v>50</v>
          </cell>
          <cell r="N76">
            <v>50</v>
          </cell>
          <cell r="O76">
            <v>0</v>
          </cell>
          <cell r="P76">
            <v>50</v>
          </cell>
          <cell r="T76" t="str">
            <v>406M</v>
          </cell>
          <cell r="U76">
            <v>3430</v>
          </cell>
          <cell r="V76" t="str">
            <v>INDIA</v>
          </cell>
          <cell r="W76" t="str">
            <v>SAS</v>
          </cell>
          <cell r="X76" t="str">
            <v>SRI LANKA</v>
          </cell>
          <cell r="Y76" t="str">
            <v>HIRDARAMANI MERCURY APPAREL(PVT)LTD</v>
          </cell>
          <cell r="Z76" t="str">
            <v>DFC</v>
          </cell>
          <cell r="AD76">
            <v>40550</v>
          </cell>
          <cell r="AE76">
            <v>40550</v>
          </cell>
          <cell r="AF76">
            <v>40550</v>
          </cell>
          <cell r="AG76">
            <v>40550</v>
          </cell>
          <cell r="AH76">
            <v>40562</v>
          </cell>
          <cell r="AI76">
            <v>40643</v>
          </cell>
          <cell r="AJ76">
            <v>40653</v>
          </cell>
          <cell r="AK76">
            <v>40724</v>
          </cell>
          <cell r="AL76">
            <v>40735</v>
          </cell>
          <cell r="AM76">
            <v>40738</v>
          </cell>
          <cell r="AN76" t="str">
            <v>Jan P-Req</v>
          </cell>
          <cell r="AO76" t="str">
            <v>Y</v>
          </cell>
          <cell r="AP76" t="str">
            <v>4512019682</v>
          </cell>
          <cell r="AQ76" t="str">
            <v>Y</v>
          </cell>
          <cell r="AR76" t="str">
            <v>000S</v>
          </cell>
          <cell r="AS76">
            <v>0</v>
          </cell>
          <cell r="AT76" t="str">
            <v>CHINA</v>
          </cell>
          <cell r="AU76" t="str">
            <v>DUMMY MILLOXFORD / AQ04041</v>
          </cell>
          <cell r="AW76">
            <v>1.7</v>
          </cell>
          <cell r="AX76">
            <v>85</v>
          </cell>
          <cell r="AY76">
            <v>40560</v>
          </cell>
          <cell r="AZ76">
            <v>40566</v>
          </cell>
          <cell r="BA76">
            <v>40657</v>
          </cell>
          <cell r="BB76">
            <v>40727</v>
          </cell>
          <cell r="BC76">
            <v>40741</v>
          </cell>
          <cell r="BD76">
            <v>40741</v>
          </cell>
          <cell r="BE76">
            <v>40544</v>
          </cell>
          <cell r="BF76">
            <v>40634</v>
          </cell>
          <cell r="BG76">
            <v>40695</v>
          </cell>
          <cell r="BH76">
            <v>40725</v>
          </cell>
          <cell r="BI76">
            <v>40725</v>
          </cell>
          <cell r="BL76">
            <v>0</v>
          </cell>
          <cell r="BN76" t="str">
            <v>DOCKERS</v>
          </cell>
          <cell r="BO76" t="str">
            <v>Tops</v>
          </cell>
          <cell r="BP76" t="str">
            <v>Mens</v>
          </cell>
          <cell r="BQ76" t="str">
            <v>N</v>
          </cell>
          <cell r="BR76" t="str">
            <v>DM Tops Knits</v>
          </cell>
          <cell r="BS76" t="str">
            <v>OKAMOTO D</v>
          </cell>
          <cell r="BT76" t="str">
            <v>C KNITS</v>
          </cell>
          <cell r="BU76" t="str">
            <v>I0872</v>
          </cell>
          <cell r="BV76" t="str">
            <v>Seasonal</v>
          </cell>
          <cell r="BW76" t="str">
            <v>APD</v>
          </cell>
          <cell r="BY76" t="str">
            <v>4072440653406434056240550405504055040550</v>
          </cell>
          <cell r="BZ76" t="str">
            <v>S-20552-0005-3430-40724</v>
          </cell>
          <cell r="CA76" t="str">
            <v>SFO</v>
          </cell>
          <cell r="CB76">
            <v>50</v>
          </cell>
          <cell r="CD76">
            <v>0</v>
          </cell>
          <cell r="CF76">
            <v>1404</v>
          </cell>
          <cell r="CG76">
            <v>0</v>
          </cell>
        </row>
        <row r="77">
          <cell r="A77">
            <v>1416342</v>
          </cell>
          <cell r="B77" t="str">
            <v>113</v>
          </cell>
          <cell r="C77" t="str">
            <v>101</v>
          </cell>
          <cell r="D77" t="str">
            <v>20552</v>
          </cell>
          <cell r="E77" t="str">
            <v>20552-0005</v>
          </cell>
          <cell r="F77" t="str">
            <v>LS RUGBY POLO SHIRT</v>
          </cell>
          <cell r="G77" t="str">
            <v>SOLID - CARBON HEATHER</v>
          </cell>
          <cell r="H77" t="str">
            <v>PC</v>
          </cell>
          <cell r="J77" t="str">
            <v>SP-A</v>
          </cell>
          <cell r="K77" t="str">
            <v>APD</v>
          </cell>
          <cell r="L77" t="str">
            <v>MY</v>
          </cell>
          <cell r="M77">
            <v>48</v>
          </cell>
          <cell r="N77">
            <v>48</v>
          </cell>
          <cell r="O77">
            <v>0</v>
          </cell>
          <cell r="P77">
            <v>48</v>
          </cell>
          <cell r="T77" t="str">
            <v>406M</v>
          </cell>
          <cell r="U77">
            <v>3430</v>
          </cell>
          <cell r="V77" t="str">
            <v>INDIA</v>
          </cell>
          <cell r="W77" t="str">
            <v>SAS</v>
          </cell>
          <cell r="X77" t="str">
            <v>SRI LANKA</v>
          </cell>
          <cell r="Y77" t="str">
            <v>HIRDARAMANI MERCURY APPAREL(PVT)LTD</v>
          </cell>
          <cell r="Z77" t="str">
            <v>DFC</v>
          </cell>
          <cell r="AD77">
            <v>40550</v>
          </cell>
          <cell r="AE77">
            <v>40550</v>
          </cell>
          <cell r="AF77">
            <v>40550</v>
          </cell>
          <cell r="AG77">
            <v>40550</v>
          </cell>
          <cell r="AH77">
            <v>40562</v>
          </cell>
          <cell r="AI77">
            <v>40643</v>
          </cell>
          <cell r="AJ77">
            <v>40653</v>
          </cell>
          <cell r="AK77">
            <v>40724</v>
          </cell>
          <cell r="AL77">
            <v>40746</v>
          </cell>
          <cell r="AM77">
            <v>40749</v>
          </cell>
          <cell r="AN77" t="str">
            <v>Jan P-Req</v>
          </cell>
          <cell r="AO77" t="str">
            <v>Y</v>
          </cell>
          <cell r="AP77" t="str">
            <v>4505020191</v>
          </cell>
          <cell r="AQ77" t="str">
            <v>Y</v>
          </cell>
          <cell r="AR77" t="str">
            <v>000S</v>
          </cell>
          <cell r="AS77">
            <v>0</v>
          </cell>
          <cell r="AT77" t="str">
            <v>CHINA</v>
          </cell>
          <cell r="AU77" t="str">
            <v>DUMMY MILLOXFORD / AQ04041</v>
          </cell>
          <cell r="AW77">
            <v>1.7</v>
          </cell>
          <cell r="AX77">
            <v>81.599999999999994</v>
          </cell>
          <cell r="AY77">
            <v>40560</v>
          </cell>
          <cell r="AZ77">
            <v>40566</v>
          </cell>
          <cell r="BA77">
            <v>40657</v>
          </cell>
          <cell r="BB77">
            <v>40727</v>
          </cell>
          <cell r="BC77">
            <v>40748</v>
          </cell>
          <cell r="BD77">
            <v>40755</v>
          </cell>
          <cell r="BE77">
            <v>40544</v>
          </cell>
          <cell r="BF77">
            <v>40634</v>
          </cell>
          <cell r="BG77">
            <v>40695</v>
          </cell>
          <cell r="BH77">
            <v>40725</v>
          </cell>
          <cell r="BI77">
            <v>40725</v>
          </cell>
          <cell r="BL77">
            <v>0</v>
          </cell>
          <cell r="BN77" t="str">
            <v>DOCKERS</v>
          </cell>
          <cell r="BO77" t="str">
            <v>Tops</v>
          </cell>
          <cell r="BP77" t="str">
            <v>Mens</v>
          </cell>
          <cell r="BQ77" t="str">
            <v>N</v>
          </cell>
          <cell r="BR77" t="str">
            <v>DM Tops Knits</v>
          </cell>
          <cell r="BS77" t="str">
            <v>OKAMOTO D</v>
          </cell>
          <cell r="BT77" t="str">
            <v>C KNITS</v>
          </cell>
          <cell r="BU77" t="str">
            <v>I0872</v>
          </cell>
          <cell r="BV77" t="str">
            <v>Seasonal</v>
          </cell>
          <cell r="BW77" t="str">
            <v>APD</v>
          </cell>
          <cell r="BY77" t="str">
            <v>4072440653406434056240550405504055040550</v>
          </cell>
          <cell r="BZ77" t="str">
            <v>S-20552-0005-3430-40724</v>
          </cell>
          <cell r="CA77" t="str">
            <v>SFO</v>
          </cell>
          <cell r="CB77">
            <v>48</v>
          </cell>
          <cell r="CD77">
            <v>0</v>
          </cell>
          <cell r="CF77">
            <v>1404</v>
          </cell>
          <cell r="CG77">
            <v>0</v>
          </cell>
        </row>
        <row r="78">
          <cell r="A78">
            <v>1416343</v>
          </cell>
          <cell r="B78" t="str">
            <v>113</v>
          </cell>
          <cell r="C78" t="str">
            <v>101</v>
          </cell>
          <cell r="D78" t="str">
            <v>20552</v>
          </cell>
          <cell r="E78" t="str">
            <v>20552-0005</v>
          </cell>
          <cell r="F78" t="str">
            <v>LS RUGBY POLO SHIRT</v>
          </cell>
          <cell r="G78" t="str">
            <v>SOLID - CARBON HEATHER</v>
          </cell>
          <cell r="H78" t="str">
            <v>PC</v>
          </cell>
          <cell r="J78" t="str">
            <v>SP-A</v>
          </cell>
          <cell r="K78" t="str">
            <v>LSE</v>
          </cell>
          <cell r="L78" t="str">
            <v>GB</v>
          </cell>
          <cell r="M78">
            <v>1402</v>
          </cell>
          <cell r="N78">
            <v>1402</v>
          </cell>
          <cell r="O78">
            <v>0</v>
          </cell>
          <cell r="P78">
            <v>1402</v>
          </cell>
          <cell r="T78" t="str">
            <v>406M</v>
          </cell>
          <cell r="U78">
            <v>3430</v>
          </cell>
          <cell r="V78" t="str">
            <v>INDIA</v>
          </cell>
          <cell r="W78" t="str">
            <v>SAS</v>
          </cell>
          <cell r="X78" t="str">
            <v>SRI LANKA</v>
          </cell>
          <cell r="Y78" t="str">
            <v>HIRDARAMANI MERCURY APPAREL(PVT)LTD</v>
          </cell>
          <cell r="Z78" t="str">
            <v>DFC</v>
          </cell>
          <cell r="AD78">
            <v>40550</v>
          </cell>
          <cell r="AE78">
            <v>40550</v>
          </cell>
          <cell r="AF78">
            <v>40550</v>
          </cell>
          <cell r="AG78">
            <v>40550</v>
          </cell>
          <cell r="AH78">
            <v>40562</v>
          </cell>
          <cell r="AI78">
            <v>40643</v>
          </cell>
          <cell r="AJ78">
            <v>40653</v>
          </cell>
          <cell r="AK78">
            <v>40693</v>
          </cell>
          <cell r="AL78">
            <v>40710</v>
          </cell>
          <cell r="AM78">
            <v>40713</v>
          </cell>
          <cell r="AN78" t="str">
            <v>Jan P-Req</v>
          </cell>
          <cell r="AO78" t="str">
            <v>Y</v>
          </cell>
          <cell r="AP78" t="str">
            <v>535960</v>
          </cell>
          <cell r="AQ78" t="str">
            <v>Y</v>
          </cell>
          <cell r="AR78" t="str">
            <v>000S</v>
          </cell>
          <cell r="AS78">
            <v>0</v>
          </cell>
          <cell r="AT78" t="str">
            <v>CHINA</v>
          </cell>
          <cell r="AU78" t="str">
            <v>TROPIC KNITS LTDJTK030W</v>
          </cell>
          <cell r="AW78">
            <v>1.7</v>
          </cell>
          <cell r="AX78">
            <v>2383.4</v>
          </cell>
          <cell r="AY78">
            <v>40560</v>
          </cell>
          <cell r="AZ78">
            <v>40566</v>
          </cell>
          <cell r="BA78">
            <v>40657</v>
          </cell>
          <cell r="BB78">
            <v>40699</v>
          </cell>
          <cell r="BC78">
            <v>40713</v>
          </cell>
          <cell r="BD78">
            <v>40713</v>
          </cell>
          <cell r="BE78">
            <v>40544</v>
          </cell>
          <cell r="BF78">
            <v>40634</v>
          </cell>
          <cell r="BG78">
            <v>40695</v>
          </cell>
          <cell r="BH78">
            <v>40695</v>
          </cell>
          <cell r="BI78">
            <v>40695</v>
          </cell>
          <cell r="BL78">
            <v>0</v>
          </cell>
          <cell r="BN78" t="str">
            <v>DOCKERS</v>
          </cell>
          <cell r="BO78" t="str">
            <v>Tops</v>
          </cell>
          <cell r="BP78" t="str">
            <v>Mens</v>
          </cell>
          <cell r="BQ78" t="str">
            <v>N</v>
          </cell>
          <cell r="BR78" t="str">
            <v>DM Tops Knits</v>
          </cell>
          <cell r="BS78" t="str">
            <v>OKAMOTO D</v>
          </cell>
          <cell r="BT78" t="str">
            <v>C KNITS</v>
          </cell>
          <cell r="BU78" t="str">
            <v>I0872</v>
          </cell>
          <cell r="BV78" t="str">
            <v>Seasonal</v>
          </cell>
          <cell r="BW78" t="str">
            <v>LSE</v>
          </cell>
          <cell r="BY78" t="str">
            <v>4069340653406434056240550405504055040550</v>
          </cell>
          <cell r="BZ78" t="str">
            <v>S-20552-0005-3430-40693</v>
          </cell>
          <cell r="CA78" t="str">
            <v>SFO</v>
          </cell>
          <cell r="CD78">
            <v>0</v>
          </cell>
          <cell r="CF78">
            <v>1404</v>
          </cell>
          <cell r="CG78">
            <v>0</v>
          </cell>
        </row>
        <row r="79">
          <cell r="A79">
            <v>1549682</v>
          </cell>
          <cell r="B79" t="str">
            <v>113</v>
          </cell>
          <cell r="C79" t="str">
            <v>101</v>
          </cell>
          <cell r="D79" t="str">
            <v>20552</v>
          </cell>
          <cell r="E79" t="str">
            <v>20552-0006</v>
          </cell>
          <cell r="F79" t="str">
            <v>LS RUGBY POLO SHIRT</v>
          </cell>
          <cell r="G79" t="str">
            <v>SOLID - BAYBERRY</v>
          </cell>
          <cell r="H79" t="str">
            <v>PC</v>
          </cell>
          <cell r="J79" t="str">
            <v>SP-A</v>
          </cell>
          <cell r="K79" t="str">
            <v>APD</v>
          </cell>
          <cell r="L79" t="str">
            <v>TH</v>
          </cell>
          <cell r="M79">
            <v>50</v>
          </cell>
          <cell r="N79">
            <v>50</v>
          </cell>
          <cell r="O79">
            <v>0</v>
          </cell>
          <cell r="P79">
            <v>50</v>
          </cell>
          <cell r="T79" t="str">
            <v>406M</v>
          </cell>
          <cell r="U79">
            <v>3430</v>
          </cell>
          <cell r="V79" t="str">
            <v>INDIA</v>
          </cell>
          <cell r="W79" t="str">
            <v>SAS</v>
          </cell>
          <cell r="X79" t="str">
            <v>SRI LANKA</v>
          </cell>
          <cell r="Y79" t="str">
            <v>HIRDARAMANI MERCURY APPAREL(PVT)LTD</v>
          </cell>
          <cell r="Z79" t="str">
            <v>DFC</v>
          </cell>
          <cell r="AD79">
            <v>40550</v>
          </cell>
          <cell r="AE79">
            <v>40550</v>
          </cell>
          <cell r="AF79">
            <v>40550</v>
          </cell>
          <cell r="AG79">
            <v>40550</v>
          </cell>
          <cell r="AH79">
            <v>40562</v>
          </cell>
          <cell r="AI79">
            <v>40643</v>
          </cell>
          <cell r="AJ79">
            <v>40653</v>
          </cell>
          <cell r="AK79">
            <v>40724</v>
          </cell>
          <cell r="AL79">
            <v>40735</v>
          </cell>
          <cell r="AM79">
            <v>40738</v>
          </cell>
          <cell r="AN79" t="str">
            <v>Jan P-Req</v>
          </cell>
          <cell r="AO79" t="str">
            <v>Y</v>
          </cell>
          <cell r="AP79" t="str">
            <v>4512019695</v>
          </cell>
          <cell r="AQ79" t="str">
            <v>Y</v>
          </cell>
          <cell r="AR79" t="str">
            <v>000S</v>
          </cell>
          <cell r="AS79">
            <v>0</v>
          </cell>
          <cell r="AT79" t="str">
            <v>CHINA</v>
          </cell>
          <cell r="AU79" t="str">
            <v>DUMMY MILL100811SDLQ</v>
          </cell>
          <cell r="AW79">
            <v>1.7</v>
          </cell>
          <cell r="AX79">
            <v>85</v>
          </cell>
          <cell r="AY79">
            <v>40560</v>
          </cell>
          <cell r="AZ79">
            <v>40566</v>
          </cell>
          <cell r="BA79">
            <v>40657</v>
          </cell>
          <cell r="BB79">
            <v>40727</v>
          </cell>
          <cell r="BC79">
            <v>40741</v>
          </cell>
          <cell r="BD79">
            <v>40741</v>
          </cell>
          <cell r="BE79">
            <v>40544</v>
          </cell>
          <cell r="BF79">
            <v>40634</v>
          </cell>
          <cell r="BG79">
            <v>40695</v>
          </cell>
          <cell r="BH79">
            <v>40725</v>
          </cell>
          <cell r="BI79">
            <v>40725</v>
          </cell>
          <cell r="BL79">
            <v>0</v>
          </cell>
          <cell r="BN79" t="str">
            <v>DOCKERS</v>
          </cell>
          <cell r="BO79" t="str">
            <v>Tops</v>
          </cell>
          <cell r="BP79" t="str">
            <v>Mens</v>
          </cell>
          <cell r="BQ79" t="str">
            <v>N</v>
          </cell>
          <cell r="BR79" t="str">
            <v>DM Tops Knits</v>
          </cell>
          <cell r="BS79" t="str">
            <v>OKAMOTO D</v>
          </cell>
          <cell r="BT79" t="str">
            <v>C KNITS</v>
          </cell>
          <cell r="BU79" t="str">
            <v>I0873</v>
          </cell>
          <cell r="BV79" t="str">
            <v>Seasonal</v>
          </cell>
          <cell r="BW79" t="str">
            <v>APD</v>
          </cell>
          <cell r="BY79" t="str">
            <v>4072440653406434056240550405504055040550</v>
          </cell>
          <cell r="BZ79" t="str">
            <v>S-20552-0006-3430-40724</v>
          </cell>
          <cell r="CA79" t="str">
            <v>SFO</v>
          </cell>
          <cell r="CB79">
            <v>50</v>
          </cell>
          <cell r="CD79">
            <v>0</v>
          </cell>
          <cell r="CF79">
            <v>1404</v>
          </cell>
          <cell r="CG79">
            <v>0</v>
          </cell>
        </row>
        <row r="80">
          <cell r="A80">
            <v>1416345</v>
          </cell>
          <cell r="B80" t="str">
            <v>113</v>
          </cell>
          <cell r="C80" t="str">
            <v>101</v>
          </cell>
          <cell r="D80" t="str">
            <v>20552</v>
          </cell>
          <cell r="E80" t="str">
            <v>20552-0006</v>
          </cell>
          <cell r="F80" t="str">
            <v>LS RUGBY POLO SHIRT</v>
          </cell>
          <cell r="G80" t="str">
            <v>SOLID - BAYBERRY</v>
          </cell>
          <cell r="H80" t="str">
            <v>PC</v>
          </cell>
          <cell r="J80" t="str">
            <v>SP-A</v>
          </cell>
          <cell r="K80" t="str">
            <v>APD</v>
          </cell>
          <cell r="L80" t="str">
            <v>MY</v>
          </cell>
          <cell r="M80">
            <v>40</v>
          </cell>
          <cell r="N80">
            <v>40</v>
          </cell>
          <cell r="O80">
            <v>0</v>
          </cell>
          <cell r="P80">
            <v>40</v>
          </cell>
          <cell r="T80" t="str">
            <v>406M</v>
          </cell>
          <cell r="U80">
            <v>3430</v>
          </cell>
          <cell r="V80" t="str">
            <v>INDIA</v>
          </cell>
          <cell r="W80" t="str">
            <v>SAS</v>
          </cell>
          <cell r="X80" t="str">
            <v>SRI LANKA</v>
          </cell>
          <cell r="Y80" t="str">
            <v>HIRDARAMANI MERCURY APPAREL(PVT)LTD</v>
          </cell>
          <cell r="Z80" t="str">
            <v>DFC</v>
          </cell>
          <cell r="AD80">
            <v>40550</v>
          </cell>
          <cell r="AE80">
            <v>40550</v>
          </cell>
          <cell r="AF80">
            <v>40550</v>
          </cell>
          <cell r="AG80">
            <v>40550</v>
          </cell>
          <cell r="AH80">
            <v>40562</v>
          </cell>
          <cell r="AI80">
            <v>40643</v>
          </cell>
          <cell r="AJ80">
            <v>40653</v>
          </cell>
          <cell r="AK80">
            <v>40724</v>
          </cell>
          <cell r="AL80">
            <v>40746</v>
          </cell>
          <cell r="AM80">
            <v>40749</v>
          </cell>
          <cell r="AN80" t="str">
            <v>Jan P-Req</v>
          </cell>
          <cell r="AO80" t="str">
            <v>Y</v>
          </cell>
          <cell r="AP80" t="str">
            <v>4505020192</v>
          </cell>
          <cell r="AQ80" t="str">
            <v>Y</v>
          </cell>
          <cell r="AR80" t="str">
            <v>000S</v>
          </cell>
          <cell r="AS80">
            <v>0</v>
          </cell>
          <cell r="AT80" t="str">
            <v>CHINA</v>
          </cell>
          <cell r="AU80" t="str">
            <v>DUMMY MILL100811SDLQ</v>
          </cell>
          <cell r="AW80">
            <v>1.7</v>
          </cell>
          <cell r="AX80">
            <v>68</v>
          </cell>
          <cell r="AY80">
            <v>40560</v>
          </cell>
          <cell r="AZ80">
            <v>40566</v>
          </cell>
          <cell r="BA80">
            <v>40657</v>
          </cell>
          <cell r="BB80">
            <v>40727</v>
          </cell>
          <cell r="BC80">
            <v>40748</v>
          </cell>
          <cell r="BD80">
            <v>40755</v>
          </cell>
          <cell r="BE80">
            <v>40544</v>
          </cell>
          <cell r="BF80">
            <v>40634</v>
          </cell>
          <cell r="BG80">
            <v>40695</v>
          </cell>
          <cell r="BH80">
            <v>40725</v>
          </cell>
          <cell r="BI80">
            <v>40725</v>
          </cell>
          <cell r="BL80">
            <v>0</v>
          </cell>
          <cell r="BN80" t="str">
            <v>DOCKERS</v>
          </cell>
          <cell r="BO80" t="str">
            <v>Tops</v>
          </cell>
          <cell r="BP80" t="str">
            <v>Mens</v>
          </cell>
          <cell r="BQ80" t="str">
            <v>N</v>
          </cell>
          <cell r="BR80" t="str">
            <v>DM Tops Knits</v>
          </cell>
          <cell r="BS80" t="str">
            <v>OKAMOTO D</v>
          </cell>
          <cell r="BT80" t="str">
            <v>C KNITS</v>
          </cell>
          <cell r="BU80" t="str">
            <v>I0873</v>
          </cell>
          <cell r="BV80" t="str">
            <v>Seasonal</v>
          </cell>
          <cell r="BW80" t="str">
            <v>APD</v>
          </cell>
          <cell r="BY80" t="str">
            <v>4072440653406434056240550405504055040550</v>
          </cell>
          <cell r="BZ80" t="str">
            <v>S-20552-0006-3430-40724</v>
          </cell>
          <cell r="CA80" t="str">
            <v>SFO</v>
          </cell>
          <cell r="CB80">
            <v>40</v>
          </cell>
          <cell r="CD80">
            <v>0</v>
          </cell>
          <cell r="CF80">
            <v>1404</v>
          </cell>
          <cell r="CG80">
            <v>0</v>
          </cell>
        </row>
        <row r="81">
          <cell r="A81">
            <v>1549683</v>
          </cell>
          <cell r="B81" t="str">
            <v>113</v>
          </cell>
          <cell r="C81" t="str">
            <v>101</v>
          </cell>
          <cell r="D81" t="str">
            <v>20552</v>
          </cell>
          <cell r="E81" t="str">
            <v>20552-0006</v>
          </cell>
          <cell r="F81" t="str">
            <v>LS RUGBY POLO SHIRT</v>
          </cell>
          <cell r="G81" t="str">
            <v>SOLID - BAYBERRY</v>
          </cell>
          <cell r="H81" t="str">
            <v>PC</v>
          </cell>
          <cell r="J81" t="str">
            <v>SP-A</v>
          </cell>
          <cell r="K81" t="str">
            <v>LSE</v>
          </cell>
          <cell r="L81" t="str">
            <v>TR</v>
          </cell>
          <cell r="M81">
            <v>152</v>
          </cell>
          <cell r="N81">
            <v>152</v>
          </cell>
          <cell r="O81">
            <v>0</v>
          </cell>
          <cell r="P81">
            <v>152</v>
          </cell>
          <cell r="T81" t="str">
            <v>406M</v>
          </cell>
          <cell r="U81">
            <v>3430</v>
          </cell>
          <cell r="V81" t="str">
            <v>INDIA</v>
          </cell>
          <cell r="W81" t="str">
            <v>SAS</v>
          </cell>
          <cell r="X81" t="str">
            <v>SRI LANKA</v>
          </cell>
          <cell r="Y81" t="str">
            <v>HIRDARAMANI MERCURY APPAREL(PVT)LTD</v>
          </cell>
          <cell r="Z81" t="str">
            <v>DFC</v>
          </cell>
          <cell r="AD81">
            <v>40550</v>
          </cell>
          <cell r="AE81">
            <v>40550</v>
          </cell>
          <cell r="AF81">
            <v>40550</v>
          </cell>
          <cell r="AG81">
            <v>40550</v>
          </cell>
          <cell r="AH81">
            <v>40562</v>
          </cell>
          <cell r="AI81">
            <v>40643</v>
          </cell>
          <cell r="AJ81">
            <v>40653</v>
          </cell>
          <cell r="AK81">
            <v>40693</v>
          </cell>
          <cell r="AL81">
            <v>40729</v>
          </cell>
          <cell r="AM81">
            <v>40732</v>
          </cell>
          <cell r="AN81" t="str">
            <v>Jan P-Req</v>
          </cell>
          <cell r="AO81" t="str">
            <v>Y</v>
          </cell>
          <cell r="AP81" t="str">
            <v>535962</v>
          </cell>
          <cell r="AQ81" t="str">
            <v>Y</v>
          </cell>
          <cell r="AR81" t="str">
            <v>000S</v>
          </cell>
          <cell r="AS81">
            <v>0</v>
          </cell>
          <cell r="AT81" t="str">
            <v>CHINA</v>
          </cell>
          <cell r="AU81" t="str">
            <v>INTERNATIONAL CLOTHING CO VGESJ230GSM</v>
          </cell>
          <cell r="AW81">
            <v>1.7</v>
          </cell>
          <cell r="AX81">
            <v>258.39999999999998</v>
          </cell>
          <cell r="AY81">
            <v>40560</v>
          </cell>
          <cell r="AZ81">
            <v>40566</v>
          </cell>
          <cell r="BA81">
            <v>40657</v>
          </cell>
          <cell r="BB81">
            <v>40699</v>
          </cell>
          <cell r="BC81">
            <v>40734</v>
          </cell>
          <cell r="BD81">
            <v>40734</v>
          </cell>
          <cell r="BE81">
            <v>40544</v>
          </cell>
          <cell r="BF81">
            <v>40634</v>
          </cell>
          <cell r="BG81">
            <v>40695</v>
          </cell>
          <cell r="BH81">
            <v>40725</v>
          </cell>
          <cell r="BI81">
            <v>40725</v>
          </cell>
          <cell r="BL81">
            <v>0</v>
          </cell>
          <cell r="BN81" t="str">
            <v>DOCKERS</v>
          </cell>
          <cell r="BO81" t="str">
            <v>Tops</v>
          </cell>
          <cell r="BP81" t="str">
            <v>Mens</v>
          </cell>
          <cell r="BQ81" t="str">
            <v>N</v>
          </cell>
          <cell r="BR81" t="str">
            <v>DM Tops Knits</v>
          </cell>
          <cell r="BS81" t="str">
            <v>OKAMOTO D</v>
          </cell>
          <cell r="BT81" t="str">
            <v>C KNITS</v>
          </cell>
          <cell r="BU81" t="str">
            <v>I0873</v>
          </cell>
          <cell r="BV81" t="str">
            <v>Seasonal</v>
          </cell>
          <cell r="BW81" t="str">
            <v>LSE</v>
          </cell>
          <cell r="BY81" t="str">
            <v>4069340653406434056240550405504055040550</v>
          </cell>
          <cell r="BZ81" t="str">
            <v>S-20552-0006-3430-40693</v>
          </cell>
          <cell r="CA81" t="str">
            <v>SFO</v>
          </cell>
          <cell r="CD81">
            <v>0</v>
          </cell>
          <cell r="CF81">
            <v>1404</v>
          </cell>
          <cell r="CG81">
            <v>0</v>
          </cell>
        </row>
        <row r="82">
          <cell r="A82">
            <v>1416346</v>
          </cell>
          <cell r="B82" t="str">
            <v>113</v>
          </cell>
          <cell r="C82" t="str">
            <v>101</v>
          </cell>
          <cell r="D82" t="str">
            <v>20552</v>
          </cell>
          <cell r="E82" t="str">
            <v>20552-0006</v>
          </cell>
          <cell r="F82" t="str">
            <v>LS RUGBY POLO SHIRT</v>
          </cell>
          <cell r="G82" t="str">
            <v>SOLID - BAYBERRY</v>
          </cell>
          <cell r="H82" t="str">
            <v>PC</v>
          </cell>
          <cell r="J82" t="str">
            <v>SP-A</v>
          </cell>
          <cell r="K82" t="str">
            <v>LSE</v>
          </cell>
          <cell r="L82" t="str">
            <v>GB</v>
          </cell>
          <cell r="M82">
            <v>958</v>
          </cell>
          <cell r="N82">
            <v>958</v>
          </cell>
          <cell r="O82">
            <v>0</v>
          </cell>
          <cell r="P82">
            <v>958</v>
          </cell>
          <cell r="T82" t="str">
            <v>406M</v>
          </cell>
          <cell r="U82">
            <v>3430</v>
          </cell>
          <cell r="V82" t="str">
            <v>INDIA</v>
          </cell>
          <cell r="W82" t="str">
            <v>SAS</v>
          </cell>
          <cell r="X82" t="str">
            <v>SRI LANKA</v>
          </cell>
          <cell r="Y82" t="str">
            <v>HIRDARAMANI MERCURY APPAREL(PVT)LTD</v>
          </cell>
          <cell r="Z82" t="str">
            <v>DFC</v>
          </cell>
          <cell r="AD82">
            <v>40550</v>
          </cell>
          <cell r="AE82">
            <v>40550</v>
          </cell>
          <cell r="AF82">
            <v>40550</v>
          </cell>
          <cell r="AG82">
            <v>40550</v>
          </cell>
          <cell r="AH82">
            <v>40562</v>
          </cell>
          <cell r="AI82">
            <v>40643</v>
          </cell>
          <cell r="AJ82">
            <v>40653</v>
          </cell>
          <cell r="AK82">
            <v>40693</v>
          </cell>
          <cell r="AL82">
            <v>40710</v>
          </cell>
          <cell r="AM82">
            <v>40713</v>
          </cell>
          <cell r="AN82" t="str">
            <v>Jan P-Req</v>
          </cell>
          <cell r="AO82" t="str">
            <v>Y</v>
          </cell>
          <cell r="AP82" t="str">
            <v>535961</v>
          </cell>
          <cell r="AQ82" t="str">
            <v>Y</v>
          </cell>
          <cell r="AR82" t="str">
            <v>000S</v>
          </cell>
          <cell r="AS82">
            <v>0</v>
          </cell>
          <cell r="AT82" t="str">
            <v>CHINA</v>
          </cell>
          <cell r="AU82" t="str">
            <v>INTERNATIONAL CLOTHING CO VGESJ230GSM</v>
          </cell>
          <cell r="AW82">
            <v>1.7</v>
          </cell>
          <cell r="AX82">
            <v>1628.6</v>
          </cell>
          <cell r="AY82">
            <v>40560</v>
          </cell>
          <cell r="AZ82">
            <v>40566</v>
          </cell>
          <cell r="BA82">
            <v>40657</v>
          </cell>
          <cell r="BB82">
            <v>40699</v>
          </cell>
          <cell r="BC82">
            <v>40713</v>
          </cell>
          <cell r="BD82">
            <v>40713</v>
          </cell>
          <cell r="BE82">
            <v>40544</v>
          </cell>
          <cell r="BF82">
            <v>40634</v>
          </cell>
          <cell r="BG82">
            <v>40695</v>
          </cell>
          <cell r="BH82">
            <v>40695</v>
          </cell>
          <cell r="BI82">
            <v>40695</v>
          </cell>
          <cell r="BL82">
            <v>0</v>
          </cell>
          <cell r="BN82" t="str">
            <v>DOCKERS</v>
          </cell>
          <cell r="BO82" t="str">
            <v>Tops</v>
          </cell>
          <cell r="BP82" t="str">
            <v>Mens</v>
          </cell>
          <cell r="BQ82" t="str">
            <v>N</v>
          </cell>
          <cell r="BR82" t="str">
            <v>DM Tops Knits</v>
          </cell>
          <cell r="BS82" t="str">
            <v>OKAMOTO D</v>
          </cell>
          <cell r="BT82" t="str">
            <v>C KNITS</v>
          </cell>
          <cell r="BU82" t="str">
            <v>I0873</v>
          </cell>
          <cell r="BV82" t="str">
            <v>Seasonal</v>
          </cell>
          <cell r="BW82" t="str">
            <v>LSE</v>
          </cell>
          <cell r="BY82" t="str">
            <v>4069340653406434056240550405504055040550</v>
          </cell>
          <cell r="BZ82" t="str">
            <v>S-20552-0006-3430-40693</v>
          </cell>
          <cell r="CA82" t="str">
            <v>SFO</v>
          </cell>
          <cell r="CD82">
            <v>0</v>
          </cell>
          <cell r="CF82">
            <v>1404</v>
          </cell>
          <cell r="CG82">
            <v>0</v>
          </cell>
        </row>
        <row r="83">
          <cell r="A83">
            <v>1551309</v>
          </cell>
          <cell r="B83" t="str">
            <v>113</v>
          </cell>
          <cell r="C83" t="str">
            <v>101</v>
          </cell>
          <cell r="D83" t="str">
            <v>22626</v>
          </cell>
          <cell r="E83" t="str">
            <v>22626-0001</v>
          </cell>
          <cell r="F83" t="str">
            <v>SOFT PIQUE POLO LS</v>
          </cell>
          <cell r="G83" t="str">
            <v>SOLID - BLACK</v>
          </cell>
          <cell r="H83" t="str">
            <v>PC</v>
          </cell>
          <cell r="J83" t="str">
            <v>SP-A</v>
          </cell>
          <cell r="K83" t="str">
            <v>LSE</v>
          </cell>
          <cell r="L83" t="str">
            <v>GB</v>
          </cell>
          <cell r="M83">
            <v>300</v>
          </cell>
          <cell r="N83">
            <v>300</v>
          </cell>
          <cell r="O83">
            <v>0</v>
          </cell>
          <cell r="P83">
            <v>300</v>
          </cell>
          <cell r="T83" t="str">
            <v>964M</v>
          </cell>
          <cell r="U83">
            <v>4627</v>
          </cell>
          <cell r="V83" t="str">
            <v>SHANGHAI</v>
          </cell>
          <cell r="W83" t="str">
            <v>NAS</v>
          </cell>
          <cell r="X83" t="str">
            <v>VIETNAM</v>
          </cell>
          <cell r="Y83" t="str">
            <v>GREEN VINA CO LTD</v>
          </cell>
          <cell r="Z83" t="str">
            <v>DFC</v>
          </cell>
          <cell r="AD83">
            <v>40554</v>
          </cell>
          <cell r="AE83">
            <v>40554</v>
          </cell>
          <cell r="AF83">
            <v>40554</v>
          </cell>
          <cell r="AG83">
            <v>40554</v>
          </cell>
          <cell r="AH83">
            <v>40568</v>
          </cell>
          <cell r="AI83">
            <v>40627</v>
          </cell>
          <cell r="AJ83">
            <v>40645</v>
          </cell>
          <cell r="AK83">
            <v>40691</v>
          </cell>
          <cell r="AL83">
            <v>40723</v>
          </cell>
          <cell r="AM83">
            <v>40726</v>
          </cell>
          <cell r="AN83" t="str">
            <v xml:space="preserve">1/13: Added for LSE per KK email </v>
          </cell>
          <cell r="AR83" t="str">
            <v>000S</v>
          </cell>
          <cell r="AS83">
            <v>0</v>
          </cell>
          <cell r="AW83">
            <v>1.7</v>
          </cell>
          <cell r="AX83">
            <v>510</v>
          </cell>
          <cell r="AY83">
            <v>40567</v>
          </cell>
          <cell r="AZ83">
            <v>40573</v>
          </cell>
          <cell r="BA83">
            <v>40650</v>
          </cell>
          <cell r="BB83">
            <v>40692</v>
          </cell>
          <cell r="BC83">
            <v>40727</v>
          </cell>
          <cell r="BD83">
            <v>40727</v>
          </cell>
          <cell r="BE83">
            <v>40544</v>
          </cell>
          <cell r="BF83">
            <v>40634</v>
          </cell>
          <cell r="BG83">
            <v>40664</v>
          </cell>
          <cell r="BH83">
            <v>40695</v>
          </cell>
          <cell r="BI83">
            <v>40695</v>
          </cell>
          <cell r="BL83">
            <v>0</v>
          </cell>
          <cell r="BN83" t="str">
            <v>DOCKERS</v>
          </cell>
          <cell r="BO83" t="str">
            <v>Tops</v>
          </cell>
          <cell r="BP83" t="str">
            <v>Mens</v>
          </cell>
          <cell r="BQ83" t="str">
            <v>N</v>
          </cell>
          <cell r="BR83" t="str">
            <v>DM Tops Knits</v>
          </cell>
          <cell r="BS83" t="str">
            <v>OKAMOTO D</v>
          </cell>
          <cell r="BT83" t="str">
            <v>NA 128</v>
          </cell>
          <cell r="BU83" t="str">
            <v>B3769</v>
          </cell>
          <cell r="BV83" t="str">
            <v>Seasonal</v>
          </cell>
          <cell r="BW83" t="str">
            <v>LSE</v>
          </cell>
          <cell r="BY83" t="str">
            <v>4069140645406274056840554405544055440554</v>
          </cell>
          <cell r="BZ83" t="str">
            <v>S-22626-0001-4627-40691</v>
          </cell>
          <cell r="CA83" t="str">
            <v>SFO</v>
          </cell>
          <cell r="CD83">
            <v>0</v>
          </cell>
          <cell r="CF83">
            <v>2208</v>
          </cell>
          <cell r="CG83">
            <v>0</v>
          </cell>
        </row>
        <row r="84">
          <cell r="A84">
            <v>1551310</v>
          </cell>
          <cell r="B84" t="str">
            <v>113</v>
          </cell>
          <cell r="C84" t="str">
            <v>101</v>
          </cell>
          <cell r="D84" t="str">
            <v>22626</v>
          </cell>
          <cell r="E84" t="str">
            <v>22626-0002</v>
          </cell>
          <cell r="F84" t="str">
            <v>SOFT PIQUE POLO LS</v>
          </cell>
          <cell r="G84" t="str">
            <v>SOLID - SAHARA RED</v>
          </cell>
          <cell r="H84" t="str">
            <v>PC</v>
          </cell>
          <cell r="J84" t="str">
            <v>SP-A</v>
          </cell>
          <cell r="K84" t="str">
            <v>LSE</v>
          </cell>
          <cell r="L84" t="str">
            <v>GB</v>
          </cell>
          <cell r="M84">
            <v>300</v>
          </cell>
          <cell r="N84">
            <v>300</v>
          </cell>
          <cell r="O84">
            <v>0</v>
          </cell>
          <cell r="P84">
            <v>300</v>
          </cell>
          <cell r="T84" t="str">
            <v>964M</v>
          </cell>
          <cell r="U84">
            <v>4627</v>
          </cell>
          <cell r="V84" t="str">
            <v>SHANGHAI</v>
          </cell>
          <cell r="W84" t="str">
            <v>NAS</v>
          </cell>
          <cell r="X84" t="str">
            <v>VIETNAM</v>
          </cell>
          <cell r="Y84" t="str">
            <v>GREEN VINA CO LTD</v>
          </cell>
          <cell r="Z84" t="str">
            <v>DFC</v>
          </cell>
          <cell r="AD84">
            <v>40554</v>
          </cell>
          <cell r="AE84">
            <v>40554</v>
          </cell>
          <cell r="AF84">
            <v>40554</v>
          </cell>
          <cell r="AG84">
            <v>40554</v>
          </cell>
          <cell r="AH84">
            <v>40568</v>
          </cell>
          <cell r="AI84">
            <v>40627</v>
          </cell>
          <cell r="AJ84">
            <v>40645</v>
          </cell>
          <cell r="AK84">
            <v>40691</v>
          </cell>
          <cell r="AL84">
            <v>40723</v>
          </cell>
          <cell r="AM84">
            <v>40726</v>
          </cell>
          <cell r="AN84" t="str">
            <v xml:space="preserve">1/13: Added for LSE per KK email </v>
          </cell>
          <cell r="AR84" t="str">
            <v>000S</v>
          </cell>
          <cell r="AS84">
            <v>0</v>
          </cell>
          <cell r="AW84">
            <v>1.7</v>
          </cell>
          <cell r="AX84">
            <v>510</v>
          </cell>
          <cell r="AY84">
            <v>40567</v>
          </cell>
          <cell r="AZ84">
            <v>40573</v>
          </cell>
          <cell r="BA84">
            <v>40650</v>
          </cell>
          <cell r="BB84">
            <v>40692</v>
          </cell>
          <cell r="BC84">
            <v>40727</v>
          </cell>
          <cell r="BD84">
            <v>40727</v>
          </cell>
          <cell r="BE84">
            <v>40544</v>
          </cell>
          <cell r="BF84">
            <v>40634</v>
          </cell>
          <cell r="BG84">
            <v>40664</v>
          </cell>
          <cell r="BH84">
            <v>40695</v>
          </cell>
          <cell r="BI84">
            <v>40695</v>
          </cell>
          <cell r="BL84">
            <v>0</v>
          </cell>
          <cell r="BN84" t="str">
            <v>DOCKERS</v>
          </cell>
          <cell r="BO84" t="str">
            <v>Tops</v>
          </cell>
          <cell r="BP84" t="str">
            <v>Mens</v>
          </cell>
          <cell r="BQ84" t="str">
            <v>N</v>
          </cell>
          <cell r="BR84" t="str">
            <v>DM Tops Knits</v>
          </cell>
          <cell r="BS84" t="str">
            <v>OKAMOTO D</v>
          </cell>
          <cell r="BT84" t="str">
            <v>NA 128</v>
          </cell>
          <cell r="BU84" t="str">
            <v>I0878</v>
          </cell>
          <cell r="BV84" t="str">
            <v>Seasonal</v>
          </cell>
          <cell r="BW84" t="str">
            <v>LSE</v>
          </cell>
          <cell r="BY84" t="str">
            <v>4069140645406274056840554405544055440554</v>
          </cell>
          <cell r="BZ84" t="str">
            <v>S-22626-0002-4627-40691</v>
          </cell>
          <cell r="CA84" t="str">
            <v>SFO</v>
          </cell>
          <cell r="CD84">
            <v>0</v>
          </cell>
          <cell r="CF84">
            <v>2208</v>
          </cell>
          <cell r="CG84">
            <v>0</v>
          </cell>
        </row>
        <row r="85">
          <cell r="A85">
            <v>1551311</v>
          </cell>
          <cell r="B85" t="str">
            <v>113</v>
          </cell>
          <cell r="C85" t="str">
            <v>101</v>
          </cell>
          <cell r="D85" t="str">
            <v>22626</v>
          </cell>
          <cell r="E85" t="str">
            <v>22626-0003</v>
          </cell>
          <cell r="F85" t="str">
            <v>SOFT PIQUE POLO LS</v>
          </cell>
          <cell r="G85" t="str">
            <v>SNELSON - PACIFIC COAST/PARCHMENT</v>
          </cell>
          <cell r="H85" t="str">
            <v>PC</v>
          </cell>
          <cell r="J85" t="str">
            <v>SP-A</v>
          </cell>
          <cell r="K85" t="str">
            <v>LSE</v>
          </cell>
          <cell r="L85" t="str">
            <v>GB</v>
          </cell>
          <cell r="M85">
            <v>300</v>
          </cell>
          <cell r="N85">
            <v>300</v>
          </cell>
          <cell r="O85">
            <v>0</v>
          </cell>
          <cell r="P85">
            <v>300</v>
          </cell>
          <cell r="T85" t="str">
            <v>964M</v>
          </cell>
          <cell r="U85">
            <v>4627</v>
          </cell>
          <cell r="V85" t="str">
            <v>SHANGHAI</v>
          </cell>
          <cell r="W85" t="str">
            <v>NAS</v>
          </cell>
          <cell r="X85" t="str">
            <v>VIETNAM</v>
          </cell>
          <cell r="Y85" t="str">
            <v>GREEN VINA CO LTD</v>
          </cell>
          <cell r="Z85" t="str">
            <v>DFC</v>
          </cell>
          <cell r="AD85">
            <v>40554</v>
          </cell>
          <cell r="AE85">
            <v>40554</v>
          </cell>
          <cell r="AF85">
            <v>40554</v>
          </cell>
          <cell r="AG85">
            <v>40554</v>
          </cell>
          <cell r="AH85">
            <v>40568</v>
          </cell>
          <cell r="AI85">
            <v>40627</v>
          </cell>
          <cell r="AJ85">
            <v>40645</v>
          </cell>
          <cell r="AK85">
            <v>40691</v>
          </cell>
          <cell r="AL85">
            <v>40723</v>
          </cell>
          <cell r="AM85">
            <v>40726</v>
          </cell>
          <cell r="AN85" t="str">
            <v xml:space="preserve">1/13: Added for LSE per KK email </v>
          </cell>
          <cell r="AR85" t="str">
            <v>000S</v>
          </cell>
          <cell r="AS85">
            <v>0</v>
          </cell>
          <cell r="AW85">
            <v>1.7</v>
          </cell>
          <cell r="AX85">
            <v>510</v>
          </cell>
          <cell r="AY85">
            <v>40567</v>
          </cell>
          <cell r="AZ85">
            <v>40573</v>
          </cell>
          <cell r="BA85">
            <v>40650</v>
          </cell>
          <cell r="BB85">
            <v>40692</v>
          </cell>
          <cell r="BC85">
            <v>40727</v>
          </cell>
          <cell r="BD85">
            <v>40727</v>
          </cell>
          <cell r="BE85">
            <v>40544</v>
          </cell>
          <cell r="BF85">
            <v>40634</v>
          </cell>
          <cell r="BG85">
            <v>40664</v>
          </cell>
          <cell r="BH85">
            <v>40695</v>
          </cell>
          <cell r="BI85">
            <v>40695</v>
          </cell>
          <cell r="BL85">
            <v>0</v>
          </cell>
          <cell r="BN85" t="str">
            <v>DOCKERS</v>
          </cell>
          <cell r="BO85" t="str">
            <v>Tops</v>
          </cell>
          <cell r="BP85" t="str">
            <v>Mens</v>
          </cell>
          <cell r="BQ85" t="str">
            <v>N</v>
          </cell>
          <cell r="BR85" t="str">
            <v>DM Tops Knits</v>
          </cell>
          <cell r="BS85" t="str">
            <v>OKAMOTO D</v>
          </cell>
          <cell r="BT85" t="str">
            <v>NA 128</v>
          </cell>
          <cell r="BU85" t="str">
            <v>H6705</v>
          </cell>
          <cell r="BV85" t="str">
            <v>Seasonal</v>
          </cell>
          <cell r="BW85" t="str">
            <v>LSE</v>
          </cell>
          <cell r="BY85" t="str">
            <v>4069140645406274056840554405544055440554</v>
          </cell>
          <cell r="BZ85" t="str">
            <v>S-22626-0003-4627-40691</v>
          </cell>
          <cell r="CA85" t="str">
            <v>SFO</v>
          </cell>
          <cell r="CD85">
            <v>0</v>
          </cell>
          <cell r="CF85">
            <v>2208</v>
          </cell>
          <cell r="CG85">
            <v>0</v>
          </cell>
        </row>
        <row r="86">
          <cell r="A86">
            <v>1551312</v>
          </cell>
          <cell r="B86" t="str">
            <v>113</v>
          </cell>
          <cell r="C86" t="str">
            <v>101</v>
          </cell>
          <cell r="D86" t="str">
            <v>22626</v>
          </cell>
          <cell r="E86" t="str">
            <v>22626-0004</v>
          </cell>
          <cell r="F86" t="str">
            <v>SOFT PIQUE POLO LS</v>
          </cell>
          <cell r="G86" t="str">
            <v>SNELSON - SAHARA RED/PARCHMENT</v>
          </cell>
          <cell r="H86" t="str">
            <v>PC</v>
          </cell>
          <cell r="J86" t="str">
            <v>SP-A</v>
          </cell>
          <cell r="K86" t="str">
            <v>LSE</v>
          </cell>
          <cell r="L86" t="str">
            <v>GB</v>
          </cell>
          <cell r="M86">
            <v>300</v>
          </cell>
          <cell r="N86">
            <v>300</v>
          </cell>
          <cell r="O86">
            <v>0</v>
          </cell>
          <cell r="P86">
            <v>300</v>
          </cell>
          <cell r="T86" t="str">
            <v>964M</v>
          </cell>
          <cell r="U86">
            <v>4627</v>
          </cell>
          <cell r="V86" t="str">
            <v>SHANGHAI</v>
          </cell>
          <cell r="W86" t="str">
            <v>NAS</v>
          </cell>
          <cell r="X86" t="str">
            <v>VIETNAM</v>
          </cell>
          <cell r="Y86" t="str">
            <v>GREEN VINA CO LTD</v>
          </cell>
          <cell r="Z86" t="str">
            <v>DFC</v>
          </cell>
          <cell r="AD86">
            <v>40554</v>
          </cell>
          <cell r="AE86">
            <v>40554</v>
          </cell>
          <cell r="AF86">
            <v>40554</v>
          </cell>
          <cell r="AG86">
            <v>40554</v>
          </cell>
          <cell r="AH86">
            <v>40568</v>
          </cell>
          <cell r="AI86">
            <v>40627</v>
          </cell>
          <cell r="AJ86">
            <v>40645</v>
          </cell>
          <cell r="AK86">
            <v>40691</v>
          </cell>
          <cell r="AL86">
            <v>40723</v>
          </cell>
          <cell r="AM86">
            <v>40726</v>
          </cell>
          <cell r="AN86" t="str">
            <v xml:space="preserve">1/13: Added for LSE per KK email </v>
          </cell>
          <cell r="AR86" t="str">
            <v>000S</v>
          </cell>
          <cell r="AS86">
            <v>0</v>
          </cell>
          <cell r="AW86">
            <v>1.7</v>
          </cell>
          <cell r="AX86">
            <v>510</v>
          </cell>
          <cell r="AY86">
            <v>40567</v>
          </cell>
          <cell r="AZ86">
            <v>40573</v>
          </cell>
          <cell r="BA86">
            <v>40650</v>
          </cell>
          <cell r="BB86">
            <v>40692</v>
          </cell>
          <cell r="BC86">
            <v>40727</v>
          </cell>
          <cell r="BD86">
            <v>40727</v>
          </cell>
          <cell r="BE86">
            <v>40544</v>
          </cell>
          <cell r="BF86">
            <v>40634</v>
          </cell>
          <cell r="BG86">
            <v>40664</v>
          </cell>
          <cell r="BH86">
            <v>40695</v>
          </cell>
          <cell r="BI86">
            <v>40695</v>
          </cell>
          <cell r="BL86">
            <v>0</v>
          </cell>
          <cell r="BN86" t="str">
            <v>DOCKERS</v>
          </cell>
          <cell r="BO86" t="str">
            <v>Tops</v>
          </cell>
          <cell r="BP86" t="str">
            <v>Mens</v>
          </cell>
          <cell r="BQ86" t="str">
            <v>N</v>
          </cell>
          <cell r="BR86" t="str">
            <v>DM Tops Knits</v>
          </cell>
          <cell r="BS86" t="str">
            <v>OKAMOTO D</v>
          </cell>
          <cell r="BT86" t="str">
            <v>NA 128</v>
          </cell>
          <cell r="BU86" t="str">
            <v>H6706</v>
          </cell>
          <cell r="BV86" t="str">
            <v>Seasonal</v>
          </cell>
          <cell r="BW86" t="str">
            <v>LSE</v>
          </cell>
          <cell r="BY86" t="str">
            <v>4069140645406274056840554405544055440554</v>
          </cell>
          <cell r="BZ86" t="str">
            <v>S-22626-0004-4627-40691</v>
          </cell>
          <cell r="CA86" t="str">
            <v>SFO</v>
          </cell>
          <cell r="CD86">
            <v>0</v>
          </cell>
          <cell r="CF86">
            <v>2208</v>
          </cell>
          <cell r="CG86">
            <v>0</v>
          </cell>
        </row>
        <row r="87">
          <cell r="A87">
            <v>1551313</v>
          </cell>
          <cell r="B87" t="str">
            <v>113</v>
          </cell>
          <cell r="C87" t="str">
            <v>101</v>
          </cell>
          <cell r="D87" t="str">
            <v>22626</v>
          </cell>
          <cell r="E87" t="str">
            <v>22626-0005</v>
          </cell>
          <cell r="F87" t="str">
            <v>SOFT PIQUE POLO LS</v>
          </cell>
          <cell r="G87" t="str">
            <v>WILEY - PARCHMENT/MEDIUM GREY HEATHER/SAHARA RED</v>
          </cell>
          <cell r="H87" t="str">
            <v>PC</v>
          </cell>
          <cell r="J87" t="str">
            <v>SP-A</v>
          </cell>
          <cell r="K87" t="str">
            <v>LSE</v>
          </cell>
          <cell r="L87" t="str">
            <v>GB</v>
          </cell>
          <cell r="M87">
            <v>300</v>
          </cell>
          <cell r="N87">
            <v>300</v>
          </cell>
          <cell r="O87">
            <v>0</v>
          </cell>
          <cell r="P87">
            <v>300</v>
          </cell>
          <cell r="T87" t="str">
            <v>964M</v>
          </cell>
          <cell r="U87">
            <v>4627</v>
          </cell>
          <cell r="V87" t="str">
            <v>SHANGHAI</v>
          </cell>
          <cell r="W87" t="str">
            <v>NAS</v>
          </cell>
          <cell r="X87" t="str">
            <v>VIETNAM</v>
          </cell>
          <cell r="Y87" t="str">
            <v>GREEN VINA CO LTD</v>
          </cell>
          <cell r="Z87" t="str">
            <v>DFC</v>
          </cell>
          <cell r="AD87">
            <v>40554</v>
          </cell>
          <cell r="AE87">
            <v>40554</v>
          </cell>
          <cell r="AF87">
            <v>40554</v>
          </cell>
          <cell r="AG87">
            <v>40554</v>
          </cell>
          <cell r="AH87">
            <v>40568</v>
          </cell>
          <cell r="AI87">
            <v>40627</v>
          </cell>
          <cell r="AJ87">
            <v>40645</v>
          </cell>
          <cell r="AK87">
            <v>40691</v>
          </cell>
          <cell r="AL87">
            <v>40723</v>
          </cell>
          <cell r="AM87">
            <v>40726</v>
          </cell>
          <cell r="AN87" t="str">
            <v xml:space="preserve">1/13: Added for LSE per KK email </v>
          </cell>
          <cell r="AR87" t="str">
            <v>000S</v>
          </cell>
          <cell r="AS87">
            <v>0</v>
          </cell>
          <cell r="AW87">
            <v>1.7</v>
          </cell>
          <cell r="AX87">
            <v>510</v>
          </cell>
          <cell r="AY87">
            <v>40567</v>
          </cell>
          <cell r="AZ87">
            <v>40573</v>
          </cell>
          <cell r="BA87">
            <v>40650</v>
          </cell>
          <cell r="BB87">
            <v>40692</v>
          </cell>
          <cell r="BC87">
            <v>40727</v>
          </cell>
          <cell r="BD87">
            <v>40727</v>
          </cell>
          <cell r="BE87">
            <v>40544</v>
          </cell>
          <cell r="BF87">
            <v>40634</v>
          </cell>
          <cell r="BG87">
            <v>40664</v>
          </cell>
          <cell r="BH87">
            <v>40695</v>
          </cell>
          <cell r="BI87">
            <v>40695</v>
          </cell>
          <cell r="BL87">
            <v>0</v>
          </cell>
          <cell r="BN87" t="str">
            <v>DOCKERS</v>
          </cell>
          <cell r="BO87" t="str">
            <v>Tops</v>
          </cell>
          <cell r="BP87" t="str">
            <v>Mens</v>
          </cell>
          <cell r="BQ87" t="str">
            <v>N</v>
          </cell>
          <cell r="BR87" t="str">
            <v>DM Tops Knits</v>
          </cell>
          <cell r="BS87" t="str">
            <v>OKAMOTO D</v>
          </cell>
          <cell r="BT87" t="str">
            <v>NA 128</v>
          </cell>
          <cell r="BU87" t="str">
            <v>I1162</v>
          </cell>
          <cell r="BV87" t="str">
            <v>Seasonal</v>
          </cell>
          <cell r="BW87" t="str">
            <v>LSE</v>
          </cell>
          <cell r="BY87" t="str">
            <v>4069140645406274056840554405544055440554</v>
          </cell>
          <cell r="BZ87" t="str">
            <v>S-22626-0005-4627-40691</v>
          </cell>
          <cell r="CA87" t="str">
            <v>SFO</v>
          </cell>
          <cell r="CD87">
            <v>0</v>
          </cell>
          <cell r="CF87">
            <v>2208</v>
          </cell>
          <cell r="CG87">
            <v>0</v>
          </cell>
        </row>
        <row r="88">
          <cell r="A88">
            <v>1551314</v>
          </cell>
          <cell r="B88" t="str">
            <v>113</v>
          </cell>
          <cell r="C88" t="str">
            <v>101</v>
          </cell>
          <cell r="D88" t="str">
            <v>22626</v>
          </cell>
          <cell r="E88" t="str">
            <v>22626-0006</v>
          </cell>
          <cell r="F88" t="str">
            <v>SOFT PIQUE POLO LS</v>
          </cell>
          <cell r="G88" t="str">
            <v>WILEY - MEDIUM GREY HEATHER/PARCHMENT/PACIFIC COAS</v>
          </cell>
          <cell r="H88" t="str">
            <v>PC</v>
          </cell>
          <cell r="J88" t="str">
            <v>SP-A</v>
          </cell>
          <cell r="K88" t="str">
            <v>LSE</v>
          </cell>
          <cell r="L88" t="str">
            <v>GB</v>
          </cell>
          <cell r="M88">
            <v>300</v>
          </cell>
          <cell r="N88">
            <v>300</v>
          </cell>
          <cell r="O88">
            <v>0</v>
          </cell>
          <cell r="P88">
            <v>300</v>
          </cell>
          <cell r="T88" t="str">
            <v>964M</v>
          </cell>
          <cell r="U88">
            <v>4627</v>
          </cell>
          <cell r="V88" t="str">
            <v>SHANGHAI</v>
          </cell>
          <cell r="W88" t="str">
            <v>NAS</v>
          </cell>
          <cell r="X88" t="str">
            <v>VIETNAM</v>
          </cell>
          <cell r="Y88" t="str">
            <v>GREEN VINA CO LTD</v>
          </cell>
          <cell r="Z88" t="str">
            <v>DFC</v>
          </cell>
          <cell r="AD88">
            <v>40554</v>
          </cell>
          <cell r="AE88">
            <v>40554</v>
          </cell>
          <cell r="AF88">
            <v>40554</v>
          </cell>
          <cell r="AG88">
            <v>40554</v>
          </cell>
          <cell r="AH88">
            <v>40568</v>
          </cell>
          <cell r="AI88">
            <v>40627</v>
          </cell>
          <cell r="AJ88">
            <v>40645</v>
          </cell>
          <cell r="AK88">
            <v>40691</v>
          </cell>
          <cell r="AL88">
            <v>40723</v>
          </cell>
          <cell r="AM88">
            <v>40726</v>
          </cell>
          <cell r="AN88" t="str">
            <v xml:space="preserve">1/13: Added for LSE per KK email </v>
          </cell>
          <cell r="AR88" t="str">
            <v>000S</v>
          </cell>
          <cell r="AS88">
            <v>0</v>
          </cell>
          <cell r="AW88">
            <v>1.7</v>
          </cell>
          <cell r="AX88">
            <v>510</v>
          </cell>
          <cell r="AY88">
            <v>40567</v>
          </cell>
          <cell r="AZ88">
            <v>40573</v>
          </cell>
          <cell r="BA88">
            <v>40650</v>
          </cell>
          <cell r="BB88">
            <v>40692</v>
          </cell>
          <cell r="BC88">
            <v>40727</v>
          </cell>
          <cell r="BD88">
            <v>40727</v>
          </cell>
          <cell r="BE88">
            <v>40544</v>
          </cell>
          <cell r="BF88">
            <v>40634</v>
          </cell>
          <cell r="BG88">
            <v>40664</v>
          </cell>
          <cell r="BH88">
            <v>40695</v>
          </cell>
          <cell r="BI88">
            <v>40695</v>
          </cell>
          <cell r="BL88">
            <v>0</v>
          </cell>
          <cell r="BN88" t="str">
            <v>DOCKERS</v>
          </cell>
          <cell r="BO88" t="str">
            <v>Tops</v>
          </cell>
          <cell r="BP88" t="str">
            <v>Mens</v>
          </cell>
          <cell r="BQ88" t="str">
            <v>N</v>
          </cell>
          <cell r="BR88" t="str">
            <v>DM Tops Knits</v>
          </cell>
          <cell r="BS88" t="str">
            <v>OKAMOTO D</v>
          </cell>
          <cell r="BT88" t="str">
            <v>NA 128</v>
          </cell>
          <cell r="BU88" t="str">
            <v>I1163</v>
          </cell>
          <cell r="BV88" t="str">
            <v>Seasonal</v>
          </cell>
          <cell r="BW88" t="str">
            <v>LSE</v>
          </cell>
          <cell r="BY88" t="str">
            <v>4069140645406274056840554405544055440554</v>
          </cell>
          <cell r="BZ88" t="str">
            <v>S-22626-0006-4627-40691</v>
          </cell>
          <cell r="CA88" t="str">
            <v>SFO</v>
          </cell>
          <cell r="CD88">
            <v>0</v>
          </cell>
          <cell r="CF88">
            <v>2208</v>
          </cell>
          <cell r="CG88">
            <v>0</v>
          </cell>
        </row>
        <row r="89">
          <cell r="A89">
            <v>1549802</v>
          </cell>
          <cell r="B89" t="str">
            <v>113</v>
          </cell>
          <cell r="C89" t="str">
            <v>101</v>
          </cell>
          <cell r="D89" t="str">
            <v>22620</v>
          </cell>
          <cell r="E89" t="str">
            <v>22620-0001</v>
          </cell>
          <cell r="F89" t="str">
            <v>SOFTEST PIQUE POLO</v>
          </cell>
          <cell r="G89" t="str">
            <v>SOLID - BLACK</v>
          </cell>
          <cell r="H89" t="str">
            <v>PC</v>
          </cell>
          <cell r="J89" t="str">
            <v>SP-A</v>
          </cell>
          <cell r="K89" t="str">
            <v>APD</v>
          </cell>
          <cell r="L89" t="str">
            <v>SG</v>
          </cell>
          <cell r="M89">
            <v>120</v>
          </cell>
          <cell r="N89">
            <v>120</v>
          </cell>
          <cell r="O89">
            <v>0</v>
          </cell>
          <cell r="P89">
            <v>120</v>
          </cell>
          <cell r="T89" t="str">
            <v>964M</v>
          </cell>
          <cell r="U89">
            <v>4627</v>
          </cell>
          <cell r="V89" t="str">
            <v>SHANGHAI</v>
          </cell>
          <cell r="W89" t="str">
            <v>NAS</v>
          </cell>
          <cell r="X89" t="str">
            <v>VIETNAM</v>
          </cell>
          <cell r="Y89" t="str">
            <v>GREEN VINA CO LTD</v>
          </cell>
          <cell r="Z89" t="str">
            <v>DFC</v>
          </cell>
          <cell r="AD89">
            <v>40554</v>
          </cell>
          <cell r="AE89">
            <v>40554</v>
          </cell>
          <cell r="AF89">
            <v>40554</v>
          </cell>
          <cell r="AG89">
            <v>40554</v>
          </cell>
          <cell r="AH89">
            <v>40568</v>
          </cell>
          <cell r="AI89">
            <v>40627</v>
          </cell>
          <cell r="AJ89">
            <v>40632</v>
          </cell>
          <cell r="AK89">
            <v>40691</v>
          </cell>
          <cell r="AL89">
            <v>40702</v>
          </cell>
          <cell r="AM89">
            <v>40705</v>
          </cell>
          <cell r="AN89" t="str">
            <v xml:space="preserve">Jan P-Req 1/7/11 </v>
          </cell>
          <cell r="AR89" t="str">
            <v>000S</v>
          </cell>
          <cell r="AS89">
            <v>0</v>
          </cell>
          <cell r="AW89">
            <v>1.7</v>
          </cell>
          <cell r="AX89">
            <v>204</v>
          </cell>
          <cell r="AY89">
            <v>40567</v>
          </cell>
          <cell r="AZ89">
            <v>40573</v>
          </cell>
          <cell r="BA89">
            <v>40636</v>
          </cell>
          <cell r="BB89">
            <v>40692</v>
          </cell>
          <cell r="BC89">
            <v>40706</v>
          </cell>
          <cell r="BD89">
            <v>40706</v>
          </cell>
          <cell r="BE89">
            <v>40544</v>
          </cell>
          <cell r="BF89">
            <v>40603</v>
          </cell>
          <cell r="BG89">
            <v>40664</v>
          </cell>
          <cell r="BH89">
            <v>40695</v>
          </cell>
          <cell r="BI89">
            <v>40695</v>
          </cell>
          <cell r="BL89">
            <v>0</v>
          </cell>
          <cell r="BN89" t="str">
            <v>DOCKERS</v>
          </cell>
          <cell r="BO89" t="str">
            <v>Tops</v>
          </cell>
          <cell r="BP89" t="str">
            <v>Mens</v>
          </cell>
          <cell r="BQ89" t="str">
            <v>Y</v>
          </cell>
          <cell r="BR89" t="str">
            <v>DM Tops Knits</v>
          </cell>
          <cell r="BS89" t="str">
            <v>OKAMOTO D</v>
          </cell>
          <cell r="BT89" t="str">
            <v>C KNITS</v>
          </cell>
          <cell r="BU89" t="str">
            <v>B3769</v>
          </cell>
          <cell r="BV89" t="str">
            <v>Seasonal</v>
          </cell>
          <cell r="BW89" t="str">
            <v>APD</v>
          </cell>
          <cell r="BY89" t="str">
            <v>4069140632406274056840554405544055440554</v>
          </cell>
          <cell r="BZ89" t="str">
            <v>S-22620-0001-4627-40691</v>
          </cell>
          <cell r="CA89" t="str">
            <v>SFO</v>
          </cell>
          <cell r="CD89">
            <v>0</v>
          </cell>
          <cell r="CF89">
            <v>2208</v>
          </cell>
          <cell r="CG89">
            <v>0</v>
          </cell>
        </row>
        <row r="90">
          <cell r="A90">
            <v>1416348</v>
          </cell>
          <cell r="B90" t="str">
            <v>113</v>
          </cell>
          <cell r="C90" t="str">
            <v>101</v>
          </cell>
          <cell r="D90" t="str">
            <v>22620</v>
          </cell>
          <cell r="E90" t="str">
            <v>22620-0001</v>
          </cell>
          <cell r="F90" t="str">
            <v>SOFTEST PIQUE POLO</v>
          </cell>
          <cell r="G90" t="str">
            <v>SOLID - BLACK</v>
          </cell>
          <cell r="H90" t="str">
            <v>PC</v>
          </cell>
          <cell r="J90" t="str">
            <v>SP-A</v>
          </cell>
          <cell r="K90" t="str">
            <v>APD</v>
          </cell>
          <cell r="L90" t="str">
            <v>TH</v>
          </cell>
          <cell r="M90">
            <v>60</v>
          </cell>
          <cell r="N90">
            <v>60</v>
          </cell>
          <cell r="O90">
            <v>0</v>
          </cell>
          <cell r="P90">
            <v>60</v>
          </cell>
          <cell r="T90" t="str">
            <v>964M</v>
          </cell>
          <cell r="U90">
            <v>4627</v>
          </cell>
          <cell r="V90" t="str">
            <v>SHANGHAI</v>
          </cell>
          <cell r="W90" t="str">
            <v>NAS</v>
          </cell>
          <cell r="X90" t="str">
            <v>VIETNAM</v>
          </cell>
          <cell r="Y90" t="str">
            <v>GREEN VINA CO LTD</v>
          </cell>
          <cell r="Z90" t="str">
            <v>DFC</v>
          </cell>
          <cell r="AD90">
            <v>40554</v>
          </cell>
          <cell r="AE90">
            <v>40554</v>
          </cell>
          <cell r="AF90">
            <v>40554</v>
          </cell>
          <cell r="AG90">
            <v>40554</v>
          </cell>
          <cell r="AH90">
            <v>40568</v>
          </cell>
          <cell r="AI90">
            <v>40627</v>
          </cell>
          <cell r="AJ90">
            <v>40632</v>
          </cell>
          <cell r="AK90">
            <v>40691</v>
          </cell>
          <cell r="AL90">
            <v>40702</v>
          </cell>
          <cell r="AM90">
            <v>40705</v>
          </cell>
          <cell r="AN90" t="str">
            <v>Jan P-Req 1/7/11</v>
          </cell>
          <cell r="AR90" t="str">
            <v>000S</v>
          </cell>
          <cell r="AS90">
            <v>0</v>
          </cell>
          <cell r="AW90">
            <v>1.7</v>
          </cell>
          <cell r="AX90">
            <v>102</v>
          </cell>
          <cell r="AY90">
            <v>40567</v>
          </cell>
          <cell r="AZ90">
            <v>40573</v>
          </cell>
          <cell r="BA90">
            <v>40636</v>
          </cell>
          <cell r="BB90">
            <v>40692</v>
          </cell>
          <cell r="BC90">
            <v>40706</v>
          </cell>
          <cell r="BD90">
            <v>40706</v>
          </cell>
          <cell r="BE90">
            <v>40544</v>
          </cell>
          <cell r="BF90">
            <v>40603</v>
          </cell>
          <cell r="BG90">
            <v>40664</v>
          </cell>
          <cell r="BH90">
            <v>40695</v>
          </cell>
          <cell r="BI90">
            <v>40695</v>
          </cell>
          <cell r="BL90">
            <v>0</v>
          </cell>
          <cell r="BN90" t="str">
            <v>DOCKERS</v>
          </cell>
          <cell r="BO90" t="str">
            <v>Tops</v>
          </cell>
          <cell r="BP90" t="str">
            <v>Mens</v>
          </cell>
          <cell r="BQ90" t="str">
            <v>Y</v>
          </cell>
          <cell r="BR90" t="str">
            <v>DM Tops Knits</v>
          </cell>
          <cell r="BS90" t="str">
            <v>OKAMOTO D</v>
          </cell>
          <cell r="BT90" t="str">
            <v>C KNITS</v>
          </cell>
          <cell r="BU90" t="str">
            <v>B3769</v>
          </cell>
          <cell r="BV90" t="str">
            <v>Seasonal</v>
          </cell>
          <cell r="BW90" t="str">
            <v>APD</v>
          </cell>
          <cell r="BY90" t="str">
            <v>4069140632406274056840554405544055440554</v>
          </cell>
          <cell r="BZ90" t="str">
            <v>S-22620-0001-4627-40691</v>
          </cell>
          <cell r="CA90" t="str">
            <v>SFO</v>
          </cell>
          <cell r="CD90">
            <v>0</v>
          </cell>
          <cell r="CF90">
            <v>2208</v>
          </cell>
          <cell r="CG90">
            <v>0</v>
          </cell>
        </row>
        <row r="91">
          <cell r="A91">
            <v>1501270</v>
          </cell>
          <cell r="B91" t="str">
            <v>113</v>
          </cell>
          <cell r="C91" t="str">
            <v>101</v>
          </cell>
          <cell r="D91" t="str">
            <v>22620</v>
          </cell>
          <cell r="E91" t="str">
            <v>22620-0001</v>
          </cell>
          <cell r="F91" t="str">
            <v>SOFTEST PIQUE POLO</v>
          </cell>
          <cell r="G91" t="str">
            <v>SOLID - BLACK</v>
          </cell>
          <cell r="H91" t="str">
            <v>PC</v>
          </cell>
          <cell r="J91" t="str">
            <v>SP-A</v>
          </cell>
          <cell r="K91" t="str">
            <v>LSM</v>
          </cell>
          <cell r="L91" t="str">
            <v>MX</v>
          </cell>
          <cell r="M91">
            <v>0</v>
          </cell>
          <cell r="N91">
            <v>0</v>
          </cell>
          <cell r="O91">
            <v>0</v>
          </cell>
          <cell r="P91">
            <v>0</v>
          </cell>
          <cell r="T91" t="str">
            <v>964M</v>
          </cell>
          <cell r="U91">
            <v>4627</v>
          </cell>
          <cell r="V91" t="str">
            <v>SHANGHAI</v>
          </cell>
          <cell r="W91" t="str">
            <v>NAS</v>
          </cell>
          <cell r="X91" t="str">
            <v>VIETNAM</v>
          </cell>
          <cell r="Y91" t="str">
            <v>GREEN VINA CO LTD</v>
          </cell>
          <cell r="Z91" t="str">
            <v>DFC</v>
          </cell>
          <cell r="AD91">
            <v>40554</v>
          </cell>
          <cell r="AE91">
            <v>40554</v>
          </cell>
          <cell r="AF91">
            <v>40554</v>
          </cell>
          <cell r="AG91">
            <v>40554</v>
          </cell>
          <cell r="AH91">
            <v>40568</v>
          </cell>
          <cell r="AI91">
            <v>40627</v>
          </cell>
          <cell r="AJ91">
            <v>40632</v>
          </cell>
          <cell r="AK91">
            <v>40691</v>
          </cell>
          <cell r="AL91">
            <v>40743</v>
          </cell>
          <cell r="AM91">
            <v>40746</v>
          </cell>
          <cell r="AN91" t="str">
            <v>Per Alberto 1/11, no fcst should be in p/c (orig. 3534 ut)</v>
          </cell>
          <cell r="AP91" t="str">
            <v>CHECAR</v>
          </cell>
          <cell r="AR91" t="str">
            <v>000S</v>
          </cell>
          <cell r="AS91">
            <v>0</v>
          </cell>
          <cell r="AU91" t="str">
            <v>DUMMY MILLDORML1-2-2009-178A</v>
          </cell>
          <cell r="AW91">
            <v>1.7</v>
          </cell>
          <cell r="AX91">
            <v>0</v>
          </cell>
          <cell r="AY91">
            <v>40567</v>
          </cell>
          <cell r="AZ91">
            <v>40573</v>
          </cell>
          <cell r="BA91">
            <v>40636</v>
          </cell>
          <cell r="BB91">
            <v>40692</v>
          </cell>
          <cell r="BC91">
            <v>40748</v>
          </cell>
          <cell r="BD91">
            <v>40748</v>
          </cell>
          <cell r="BE91">
            <v>40544</v>
          </cell>
          <cell r="BF91">
            <v>40603</v>
          </cell>
          <cell r="BG91">
            <v>40664</v>
          </cell>
          <cell r="BH91">
            <v>40725</v>
          </cell>
          <cell r="BI91">
            <v>40725</v>
          </cell>
          <cell r="BL91">
            <v>0</v>
          </cell>
          <cell r="BN91" t="str">
            <v>DOCKERS</v>
          </cell>
          <cell r="BO91" t="str">
            <v>Tops</v>
          </cell>
          <cell r="BP91" t="str">
            <v>Mens</v>
          </cell>
          <cell r="BQ91" t="str">
            <v>Y</v>
          </cell>
          <cell r="BR91" t="str">
            <v>DM Tops Knits</v>
          </cell>
          <cell r="BS91" t="str">
            <v>OKAMOTO D</v>
          </cell>
          <cell r="BT91" t="str">
            <v>C KNITS</v>
          </cell>
          <cell r="BU91" t="str">
            <v>B3769</v>
          </cell>
          <cell r="BV91" t="str">
            <v>Seasonal</v>
          </cell>
          <cell r="BW91" t="str">
            <v>LSA</v>
          </cell>
          <cell r="BY91" t="str">
            <v>4069140632406274056840554405544055440554</v>
          </cell>
          <cell r="BZ91" t="str">
            <v>S-22620-0001-4627-40691</v>
          </cell>
          <cell r="CA91" t="str">
            <v>SFO</v>
          </cell>
          <cell r="CD91">
            <v>0</v>
          </cell>
          <cell r="CF91">
            <v>2208</v>
          </cell>
          <cell r="CG91">
            <v>0</v>
          </cell>
        </row>
        <row r="92">
          <cell r="A92">
            <v>1501271</v>
          </cell>
          <cell r="B92" t="str">
            <v>113</v>
          </cell>
          <cell r="C92" t="str">
            <v>101</v>
          </cell>
          <cell r="D92" t="str">
            <v>22620</v>
          </cell>
          <cell r="E92" t="str">
            <v>22620-0001</v>
          </cell>
          <cell r="F92" t="str">
            <v>SOFTEST PIQUE POLO</v>
          </cell>
          <cell r="G92" t="str">
            <v>SOLID - BLACK</v>
          </cell>
          <cell r="H92" t="str">
            <v>PC</v>
          </cell>
          <cell r="J92" t="str">
            <v>SP-A</v>
          </cell>
          <cell r="K92" t="str">
            <v>LSC</v>
          </cell>
          <cell r="L92" t="str">
            <v>CA</v>
          </cell>
          <cell r="M92">
            <v>1014</v>
          </cell>
          <cell r="N92">
            <v>1014</v>
          </cell>
          <cell r="O92">
            <v>0</v>
          </cell>
          <cell r="P92">
            <v>1014</v>
          </cell>
          <cell r="T92" t="str">
            <v>964M</v>
          </cell>
          <cell r="U92">
            <v>4627</v>
          </cell>
          <cell r="V92" t="str">
            <v>SHANGHAI</v>
          </cell>
          <cell r="W92" t="str">
            <v>NAS</v>
          </cell>
          <cell r="X92" t="str">
            <v>VIETNAM</v>
          </cell>
          <cell r="Y92" t="str">
            <v>GREEN VINA CO LTD</v>
          </cell>
          <cell r="Z92" t="str">
            <v>DFC</v>
          </cell>
          <cell r="AD92">
            <v>40554</v>
          </cell>
          <cell r="AE92">
            <v>40554</v>
          </cell>
          <cell r="AF92">
            <v>40554</v>
          </cell>
          <cell r="AG92">
            <v>40554</v>
          </cell>
          <cell r="AH92">
            <v>40568</v>
          </cell>
          <cell r="AI92">
            <v>40627</v>
          </cell>
          <cell r="AJ92">
            <v>40632</v>
          </cell>
          <cell r="AK92">
            <v>40691</v>
          </cell>
          <cell r="AL92">
            <v>40733</v>
          </cell>
          <cell r="AM92">
            <v>40736</v>
          </cell>
          <cell r="AN92" t="str">
            <v>Jan P-Req 1/7/11</v>
          </cell>
          <cell r="AR92" t="str">
            <v>000S</v>
          </cell>
          <cell r="AS92">
            <v>0</v>
          </cell>
          <cell r="AU92" t="str">
            <v>DUMMY MILLDORML1-2-2009-178A</v>
          </cell>
          <cell r="AW92">
            <v>1.7</v>
          </cell>
          <cell r="AX92">
            <v>1723.8</v>
          </cell>
          <cell r="AY92">
            <v>40567</v>
          </cell>
          <cell r="AZ92">
            <v>40573</v>
          </cell>
          <cell r="BA92">
            <v>40636</v>
          </cell>
          <cell r="BB92">
            <v>40692</v>
          </cell>
          <cell r="BC92">
            <v>40734</v>
          </cell>
          <cell r="BD92">
            <v>40741</v>
          </cell>
          <cell r="BE92">
            <v>40544</v>
          </cell>
          <cell r="BF92">
            <v>40603</v>
          </cell>
          <cell r="BG92">
            <v>40664</v>
          </cell>
          <cell r="BH92">
            <v>40725</v>
          </cell>
          <cell r="BI92">
            <v>40725</v>
          </cell>
          <cell r="BL92">
            <v>0</v>
          </cell>
          <cell r="BN92" t="str">
            <v>DOCKERS</v>
          </cell>
          <cell r="BO92" t="str">
            <v>Tops</v>
          </cell>
          <cell r="BP92" t="str">
            <v>Mens</v>
          </cell>
          <cell r="BQ92" t="str">
            <v>Y</v>
          </cell>
          <cell r="BR92" t="str">
            <v>DM Tops Knits</v>
          </cell>
          <cell r="BS92" t="str">
            <v>OKAMOTO D</v>
          </cell>
          <cell r="BT92" t="str">
            <v>C KNITS</v>
          </cell>
          <cell r="BU92" t="str">
            <v>B3769</v>
          </cell>
          <cell r="BV92" t="str">
            <v>Seasonal</v>
          </cell>
          <cell r="BW92" t="str">
            <v>LSA</v>
          </cell>
          <cell r="BY92" t="str">
            <v>4069140632406274056840554405544055440554</v>
          </cell>
          <cell r="BZ92" t="str">
            <v>S-22620-0001-4627-40691</v>
          </cell>
          <cell r="CA92" t="str">
            <v>SFO</v>
          </cell>
          <cell r="CD92">
            <v>0</v>
          </cell>
          <cell r="CF92">
            <v>2208</v>
          </cell>
          <cell r="CG92">
            <v>0</v>
          </cell>
        </row>
        <row r="93">
          <cell r="A93">
            <v>1501272</v>
          </cell>
          <cell r="B93" t="str">
            <v>113</v>
          </cell>
          <cell r="C93" t="str">
            <v>101</v>
          </cell>
          <cell r="D93" t="str">
            <v>22620</v>
          </cell>
          <cell r="E93" t="str">
            <v>22620-0001</v>
          </cell>
          <cell r="F93" t="str">
            <v>SOFTEST PIQUE POLO</v>
          </cell>
          <cell r="G93" t="str">
            <v>SOLID - BLACK</v>
          </cell>
          <cell r="H93" t="str">
            <v>PC</v>
          </cell>
          <cell r="J93" t="str">
            <v>SP-A</v>
          </cell>
          <cell r="K93" t="str">
            <v>LSUS</v>
          </cell>
          <cell r="L93">
            <v>2006</v>
          </cell>
          <cell r="M93">
            <v>970</v>
          </cell>
          <cell r="N93">
            <v>970</v>
          </cell>
          <cell r="O93">
            <v>0</v>
          </cell>
          <cell r="P93">
            <v>970</v>
          </cell>
          <cell r="T93" t="str">
            <v>964M</v>
          </cell>
          <cell r="U93">
            <v>4627</v>
          </cell>
          <cell r="V93" t="str">
            <v>SHANGHAI</v>
          </cell>
          <cell r="W93" t="str">
            <v>NAS</v>
          </cell>
          <cell r="X93" t="str">
            <v>VIETNAM</v>
          </cell>
          <cell r="Y93" t="str">
            <v>GREEN VINA CO LTD</v>
          </cell>
          <cell r="Z93" t="str">
            <v>DFC</v>
          </cell>
          <cell r="AD93">
            <v>40554</v>
          </cell>
          <cell r="AE93">
            <v>40554</v>
          </cell>
          <cell r="AF93">
            <v>40554</v>
          </cell>
          <cell r="AG93">
            <v>40554</v>
          </cell>
          <cell r="AH93">
            <v>40568</v>
          </cell>
          <cell r="AI93">
            <v>40627</v>
          </cell>
          <cell r="AJ93">
            <v>40632</v>
          </cell>
          <cell r="AK93">
            <v>40691</v>
          </cell>
          <cell r="AL93">
            <v>40721</v>
          </cell>
          <cell r="AM93">
            <v>40724</v>
          </cell>
          <cell r="AN93" t="str">
            <v>JanP-Req 1/7/11</v>
          </cell>
          <cell r="AR93" t="str">
            <v>000S</v>
          </cell>
          <cell r="AS93">
            <v>0</v>
          </cell>
          <cell r="AU93" t="str">
            <v>DUMMY MILLDORML1-2-2009-178A</v>
          </cell>
          <cell r="AW93">
            <v>1.7</v>
          </cell>
          <cell r="AX93">
            <v>1649</v>
          </cell>
          <cell r="AY93">
            <v>40567</v>
          </cell>
          <cell r="AZ93">
            <v>40573</v>
          </cell>
          <cell r="BA93">
            <v>40636</v>
          </cell>
          <cell r="BB93">
            <v>40692</v>
          </cell>
          <cell r="BC93">
            <v>40727</v>
          </cell>
          <cell r="BD93">
            <v>40727</v>
          </cell>
          <cell r="BE93">
            <v>40544</v>
          </cell>
          <cell r="BF93">
            <v>40603</v>
          </cell>
          <cell r="BG93">
            <v>40664</v>
          </cell>
          <cell r="BH93">
            <v>40695</v>
          </cell>
          <cell r="BI93">
            <v>40695</v>
          </cell>
          <cell r="BL93">
            <v>0</v>
          </cell>
          <cell r="BN93" t="str">
            <v>DOCKERS</v>
          </cell>
          <cell r="BO93" t="str">
            <v>Tops</v>
          </cell>
          <cell r="BP93" t="str">
            <v>Mens</v>
          </cell>
          <cell r="BQ93" t="str">
            <v>Y</v>
          </cell>
          <cell r="BR93" t="str">
            <v>DM Tops Knits</v>
          </cell>
          <cell r="BS93" t="str">
            <v>OKAMOTO D</v>
          </cell>
          <cell r="BT93" t="str">
            <v>C KNITS</v>
          </cell>
          <cell r="BU93" t="str">
            <v>B3769</v>
          </cell>
          <cell r="BV93" t="str">
            <v>Seasonal</v>
          </cell>
          <cell r="BW93" t="str">
            <v>LSA</v>
          </cell>
          <cell r="BY93" t="str">
            <v>4069140632406274056840554405544055440554</v>
          </cell>
          <cell r="BZ93" t="str">
            <v>S-22620-0001-4627-40691</v>
          </cell>
          <cell r="CA93" t="str">
            <v>SFO</v>
          </cell>
          <cell r="CD93">
            <v>0</v>
          </cell>
          <cell r="CF93">
            <v>2208</v>
          </cell>
          <cell r="CG93">
            <v>0</v>
          </cell>
        </row>
        <row r="94">
          <cell r="A94">
            <v>1549803</v>
          </cell>
          <cell r="B94" t="str">
            <v>113</v>
          </cell>
          <cell r="C94" t="str">
            <v>101</v>
          </cell>
          <cell r="D94" t="str">
            <v>22620</v>
          </cell>
          <cell r="E94" t="str">
            <v>22620-0002</v>
          </cell>
          <cell r="F94" t="str">
            <v>SOFTEST PIQUE POLO</v>
          </cell>
          <cell r="G94" t="str">
            <v>SOLID - WHITE</v>
          </cell>
          <cell r="H94" t="str">
            <v>PC</v>
          </cell>
          <cell r="J94" t="str">
            <v>SP-A</v>
          </cell>
          <cell r="K94" t="str">
            <v>APD</v>
          </cell>
          <cell r="L94" t="str">
            <v>SG</v>
          </cell>
          <cell r="M94">
            <v>120</v>
          </cell>
          <cell r="N94">
            <v>120</v>
          </cell>
          <cell r="O94">
            <v>0</v>
          </cell>
          <cell r="P94">
            <v>120</v>
          </cell>
          <cell r="T94" t="str">
            <v>964M</v>
          </cell>
          <cell r="U94">
            <v>4627</v>
          </cell>
          <cell r="V94" t="str">
            <v>SHANGHAI</v>
          </cell>
          <cell r="W94" t="str">
            <v>NAS</v>
          </cell>
          <cell r="X94" t="str">
            <v>VIETNAM</v>
          </cell>
          <cell r="Y94" t="str">
            <v>GREEN VINA CO LTD</v>
          </cell>
          <cell r="Z94" t="str">
            <v>DFC</v>
          </cell>
          <cell r="AD94">
            <v>40554</v>
          </cell>
          <cell r="AE94">
            <v>40554</v>
          </cell>
          <cell r="AF94">
            <v>40554</v>
          </cell>
          <cell r="AG94">
            <v>40554</v>
          </cell>
          <cell r="AH94">
            <v>40568</v>
          </cell>
          <cell r="AI94">
            <v>40627</v>
          </cell>
          <cell r="AJ94">
            <v>40632</v>
          </cell>
          <cell r="AK94">
            <v>40691</v>
          </cell>
          <cell r="AL94">
            <v>40702</v>
          </cell>
          <cell r="AM94">
            <v>40705</v>
          </cell>
          <cell r="AN94" t="str">
            <v>Jan P-Req 1/7/11</v>
          </cell>
          <cell r="AR94" t="str">
            <v>000S</v>
          </cell>
          <cell r="AS94">
            <v>0</v>
          </cell>
          <cell r="AW94">
            <v>1.7</v>
          </cell>
          <cell r="AX94">
            <v>204</v>
          </cell>
          <cell r="AY94">
            <v>40567</v>
          </cell>
          <cell r="AZ94">
            <v>40573</v>
          </cell>
          <cell r="BA94">
            <v>40636</v>
          </cell>
          <cell r="BB94">
            <v>40692</v>
          </cell>
          <cell r="BC94">
            <v>40706</v>
          </cell>
          <cell r="BD94">
            <v>40706</v>
          </cell>
          <cell r="BE94">
            <v>40544</v>
          </cell>
          <cell r="BF94">
            <v>40603</v>
          </cell>
          <cell r="BG94">
            <v>40664</v>
          </cell>
          <cell r="BH94">
            <v>40695</v>
          </cell>
          <cell r="BI94">
            <v>40695</v>
          </cell>
          <cell r="BL94">
            <v>0</v>
          </cell>
          <cell r="BN94" t="str">
            <v>DOCKERS</v>
          </cell>
          <cell r="BO94" t="str">
            <v>Tops</v>
          </cell>
          <cell r="BP94" t="str">
            <v>Mens</v>
          </cell>
          <cell r="BQ94" t="str">
            <v>Y</v>
          </cell>
          <cell r="BR94" t="str">
            <v>DM Tops Knits</v>
          </cell>
          <cell r="BS94" t="str">
            <v>OKAMOTO D</v>
          </cell>
          <cell r="BT94" t="str">
            <v>C KNITS</v>
          </cell>
          <cell r="BU94" t="str">
            <v>B3763</v>
          </cell>
          <cell r="BV94" t="str">
            <v>Seasonal</v>
          </cell>
          <cell r="BW94" t="str">
            <v>APD</v>
          </cell>
          <cell r="BY94" t="str">
            <v>4069140632406274056840554405544055440554</v>
          </cell>
          <cell r="BZ94" t="str">
            <v>S-22620-0002-4627-40691</v>
          </cell>
          <cell r="CA94" t="str">
            <v>SFO</v>
          </cell>
          <cell r="CD94">
            <v>0</v>
          </cell>
          <cell r="CF94">
            <v>2208</v>
          </cell>
          <cell r="CG94">
            <v>0</v>
          </cell>
        </row>
        <row r="95">
          <cell r="A95">
            <v>1416350</v>
          </cell>
          <cell r="B95" t="str">
            <v>113</v>
          </cell>
          <cell r="C95" t="str">
            <v>101</v>
          </cell>
          <cell r="D95" t="str">
            <v>22620</v>
          </cell>
          <cell r="E95" t="str">
            <v>22620-0002</v>
          </cell>
          <cell r="F95" t="str">
            <v>SOFTEST PIQUE POLO</v>
          </cell>
          <cell r="G95" t="str">
            <v>SOLID - WHITE</v>
          </cell>
          <cell r="H95" t="str">
            <v>PC</v>
          </cell>
          <cell r="J95" t="str">
            <v>SP-A</v>
          </cell>
          <cell r="K95" t="str">
            <v>APD</v>
          </cell>
          <cell r="L95" t="str">
            <v>TH</v>
          </cell>
          <cell r="M95">
            <v>60</v>
          </cell>
          <cell r="N95">
            <v>60</v>
          </cell>
          <cell r="O95">
            <v>0</v>
          </cell>
          <cell r="P95">
            <v>60</v>
          </cell>
          <cell r="T95" t="str">
            <v>964M</v>
          </cell>
          <cell r="U95">
            <v>4627</v>
          </cell>
          <cell r="V95" t="str">
            <v>SHANGHAI</v>
          </cell>
          <cell r="W95" t="str">
            <v>NAS</v>
          </cell>
          <cell r="X95" t="str">
            <v>VIETNAM</v>
          </cell>
          <cell r="Y95" t="str">
            <v>GREEN VINA CO LTD</v>
          </cell>
          <cell r="Z95" t="str">
            <v>DFC</v>
          </cell>
          <cell r="AD95">
            <v>40554</v>
          </cell>
          <cell r="AE95">
            <v>40554</v>
          </cell>
          <cell r="AF95">
            <v>40554</v>
          </cell>
          <cell r="AG95">
            <v>40554</v>
          </cell>
          <cell r="AH95">
            <v>40568</v>
          </cell>
          <cell r="AI95">
            <v>40627</v>
          </cell>
          <cell r="AJ95">
            <v>40632</v>
          </cell>
          <cell r="AK95">
            <v>40691</v>
          </cell>
          <cell r="AL95">
            <v>40702</v>
          </cell>
          <cell r="AM95">
            <v>40705</v>
          </cell>
          <cell r="AN95" t="str">
            <v>Jan P-Req 1/7/11</v>
          </cell>
          <cell r="AR95" t="str">
            <v>000S</v>
          </cell>
          <cell r="AS95">
            <v>0</v>
          </cell>
          <cell r="AW95">
            <v>1.7</v>
          </cell>
          <cell r="AX95">
            <v>102</v>
          </cell>
          <cell r="AY95">
            <v>40567</v>
          </cell>
          <cell r="AZ95">
            <v>40573</v>
          </cell>
          <cell r="BA95">
            <v>40636</v>
          </cell>
          <cell r="BB95">
            <v>40692</v>
          </cell>
          <cell r="BC95">
            <v>40706</v>
          </cell>
          <cell r="BD95">
            <v>40706</v>
          </cell>
          <cell r="BE95">
            <v>40544</v>
          </cell>
          <cell r="BF95">
            <v>40603</v>
          </cell>
          <cell r="BG95">
            <v>40664</v>
          </cell>
          <cell r="BH95">
            <v>40695</v>
          </cell>
          <cell r="BI95">
            <v>40695</v>
          </cell>
          <cell r="BL95">
            <v>0</v>
          </cell>
          <cell r="BN95" t="str">
            <v>DOCKERS</v>
          </cell>
          <cell r="BO95" t="str">
            <v>Tops</v>
          </cell>
          <cell r="BP95" t="str">
            <v>Mens</v>
          </cell>
          <cell r="BQ95" t="str">
            <v>Y</v>
          </cell>
          <cell r="BR95" t="str">
            <v>DM Tops Knits</v>
          </cell>
          <cell r="BS95" t="str">
            <v>OKAMOTO D</v>
          </cell>
          <cell r="BT95" t="str">
            <v>C KNITS</v>
          </cell>
          <cell r="BU95" t="str">
            <v>B3763</v>
          </cell>
          <cell r="BV95" t="str">
            <v>Seasonal</v>
          </cell>
          <cell r="BW95" t="str">
            <v>APD</v>
          </cell>
          <cell r="BY95" t="str">
            <v>4069140632406274056840554405544055440554</v>
          </cell>
          <cell r="BZ95" t="str">
            <v>S-22620-0002-4627-40691</v>
          </cell>
          <cell r="CA95" t="str">
            <v>SFO</v>
          </cell>
          <cell r="CD95">
            <v>0</v>
          </cell>
          <cell r="CF95">
            <v>2208</v>
          </cell>
          <cell r="CG95">
            <v>0</v>
          </cell>
        </row>
        <row r="96">
          <cell r="A96">
            <v>1549804</v>
          </cell>
          <cell r="B96" t="str">
            <v>113</v>
          </cell>
          <cell r="C96" t="str">
            <v>101</v>
          </cell>
          <cell r="D96" t="str">
            <v>22620</v>
          </cell>
          <cell r="E96" t="str">
            <v>22620-0002</v>
          </cell>
          <cell r="F96" t="str">
            <v>SOFTEST PIQUE POLO</v>
          </cell>
          <cell r="G96" t="str">
            <v>SOLID - WHITE</v>
          </cell>
          <cell r="H96" t="str">
            <v>PC</v>
          </cell>
          <cell r="J96" t="str">
            <v>SP-A</v>
          </cell>
          <cell r="K96" t="str">
            <v>LSUS</v>
          </cell>
          <cell r="L96">
            <v>2006</v>
          </cell>
          <cell r="M96">
            <v>970</v>
          </cell>
          <cell r="N96">
            <v>970</v>
          </cell>
          <cell r="O96">
            <v>0</v>
          </cell>
          <cell r="P96">
            <v>970</v>
          </cell>
          <cell r="T96" t="str">
            <v>964M</v>
          </cell>
          <cell r="U96">
            <v>4627</v>
          </cell>
          <cell r="V96" t="str">
            <v>SHANGHAI</v>
          </cell>
          <cell r="W96" t="str">
            <v>NAS</v>
          </cell>
          <cell r="X96" t="str">
            <v>VIETNAM</v>
          </cell>
          <cell r="Y96" t="str">
            <v>GREEN VINA CO LTD</v>
          </cell>
          <cell r="Z96" t="str">
            <v>DFC</v>
          </cell>
          <cell r="AD96">
            <v>40554</v>
          </cell>
          <cell r="AE96">
            <v>40554</v>
          </cell>
          <cell r="AF96">
            <v>40554</v>
          </cell>
          <cell r="AG96">
            <v>40554</v>
          </cell>
          <cell r="AH96">
            <v>40568</v>
          </cell>
          <cell r="AI96">
            <v>40627</v>
          </cell>
          <cell r="AJ96">
            <v>40632</v>
          </cell>
          <cell r="AK96">
            <v>40691</v>
          </cell>
          <cell r="AL96">
            <v>40721</v>
          </cell>
          <cell r="AM96">
            <v>40724</v>
          </cell>
          <cell r="AN96" t="str">
            <v>Jan P-Req 1/7/11 for outlet</v>
          </cell>
          <cell r="AR96" t="str">
            <v>000S</v>
          </cell>
          <cell r="AS96">
            <v>0</v>
          </cell>
          <cell r="AU96" t="str">
            <v>DUMMY MILLEPIC / FB082480</v>
          </cell>
          <cell r="AW96">
            <v>1.7</v>
          </cell>
          <cell r="AX96">
            <v>1649</v>
          </cell>
          <cell r="AY96">
            <v>40567</v>
          </cell>
          <cell r="AZ96">
            <v>40573</v>
          </cell>
          <cell r="BA96">
            <v>40636</v>
          </cell>
          <cell r="BB96">
            <v>40692</v>
          </cell>
          <cell r="BC96">
            <v>40727</v>
          </cell>
          <cell r="BD96">
            <v>40727</v>
          </cell>
          <cell r="BE96">
            <v>40544</v>
          </cell>
          <cell r="BF96">
            <v>40603</v>
          </cell>
          <cell r="BG96">
            <v>40664</v>
          </cell>
          <cell r="BH96">
            <v>40695</v>
          </cell>
          <cell r="BI96">
            <v>40695</v>
          </cell>
          <cell r="BL96">
            <v>0</v>
          </cell>
          <cell r="BN96" t="str">
            <v>DOCKERS</v>
          </cell>
          <cell r="BO96" t="str">
            <v>Tops</v>
          </cell>
          <cell r="BP96" t="str">
            <v>Mens</v>
          </cell>
          <cell r="BQ96" t="str">
            <v>Y</v>
          </cell>
          <cell r="BR96" t="str">
            <v>DM Tops Knits</v>
          </cell>
          <cell r="BS96" t="str">
            <v>OKAMOTO D</v>
          </cell>
          <cell r="BT96" t="str">
            <v>C KNITS</v>
          </cell>
          <cell r="BU96" t="str">
            <v>B3763</v>
          </cell>
          <cell r="BV96" t="str">
            <v>Seasonal</v>
          </cell>
          <cell r="BW96" t="str">
            <v>LSA</v>
          </cell>
          <cell r="BY96" t="str">
            <v>4069140632406274056840554405544055440554</v>
          </cell>
          <cell r="BZ96" t="str">
            <v>S-22620-0002-4627-40691</v>
          </cell>
          <cell r="CA96" t="str">
            <v>SFO</v>
          </cell>
          <cell r="CD96">
            <v>0</v>
          </cell>
          <cell r="CF96">
            <v>2208</v>
          </cell>
          <cell r="CG96">
            <v>0</v>
          </cell>
        </row>
        <row r="97">
          <cell r="A97">
            <v>1416351</v>
          </cell>
          <cell r="B97" t="str">
            <v>113</v>
          </cell>
          <cell r="C97" t="str">
            <v>101</v>
          </cell>
          <cell r="D97" t="str">
            <v>22620</v>
          </cell>
          <cell r="E97" t="str">
            <v>22620-0002</v>
          </cell>
          <cell r="F97" t="str">
            <v>SOFTEST PIQUE POLO</v>
          </cell>
          <cell r="G97" t="str">
            <v>SOLID - WHITE</v>
          </cell>
          <cell r="H97" t="str">
            <v>PC</v>
          </cell>
          <cell r="J97" t="str">
            <v>SP-A</v>
          </cell>
          <cell r="K97" t="str">
            <v>LSC</v>
          </cell>
          <cell r="L97" t="str">
            <v>CA</v>
          </cell>
          <cell r="M97">
            <v>714</v>
          </cell>
          <cell r="N97">
            <v>714</v>
          </cell>
          <cell r="O97">
            <v>0</v>
          </cell>
          <cell r="P97">
            <v>714</v>
          </cell>
          <cell r="T97" t="str">
            <v>964M</v>
          </cell>
          <cell r="U97">
            <v>4627</v>
          </cell>
          <cell r="V97" t="str">
            <v>SHANGHAI</v>
          </cell>
          <cell r="W97" t="str">
            <v>NAS</v>
          </cell>
          <cell r="X97" t="str">
            <v>VIETNAM</v>
          </cell>
          <cell r="Y97" t="str">
            <v>GREEN VINA CO LTD</v>
          </cell>
          <cell r="Z97" t="str">
            <v>DFC</v>
          </cell>
          <cell r="AD97">
            <v>40554</v>
          </cell>
          <cell r="AE97">
            <v>40554</v>
          </cell>
          <cell r="AF97">
            <v>40554</v>
          </cell>
          <cell r="AG97">
            <v>40554</v>
          </cell>
          <cell r="AH97">
            <v>40568</v>
          </cell>
          <cell r="AI97">
            <v>40627</v>
          </cell>
          <cell r="AJ97">
            <v>40632</v>
          </cell>
          <cell r="AK97">
            <v>40691</v>
          </cell>
          <cell r="AL97">
            <v>40733</v>
          </cell>
          <cell r="AM97">
            <v>40736</v>
          </cell>
          <cell r="AN97" t="str">
            <v>Jan P-Req 1/7/11</v>
          </cell>
          <cell r="AP97">
            <v>0</v>
          </cell>
          <cell r="AR97" t="str">
            <v>000S</v>
          </cell>
          <cell r="AS97">
            <v>0</v>
          </cell>
          <cell r="AU97" t="str">
            <v>DUMMY MILLEPIC / FB082480</v>
          </cell>
          <cell r="AW97">
            <v>1.7</v>
          </cell>
          <cell r="AX97">
            <v>1213.8</v>
          </cell>
          <cell r="AY97">
            <v>40567</v>
          </cell>
          <cell r="AZ97">
            <v>40573</v>
          </cell>
          <cell r="BA97">
            <v>40636</v>
          </cell>
          <cell r="BB97">
            <v>40692</v>
          </cell>
          <cell r="BC97">
            <v>40734</v>
          </cell>
          <cell r="BD97">
            <v>40741</v>
          </cell>
          <cell r="BE97">
            <v>40544</v>
          </cell>
          <cell r="BF97">
            <v>40603</v>
          </cell>
          <cell r="BG97">
            <v>40664</v>
          </cell>
          <cell r="BH97">
            <v>40725</v>
          </cell>
          <cell r="BI97">
            <v>40725</v>
          </cell>
          <cell r="BL97">
            <v>0</v>
          </cell>
          <cell r="BN97" t="str">
            <v>DOCKERS</v>
          </cell>
          <cell r="BO97" t="str">
            <v>Tops</v>
          </cell>
          <cell r="BP97" t="str">
            <v>Mens</v>
          </cell>
          <cell r="BQ97" t="str">
            <v>Y</v>
          </cell>
          <cell r="BR97" t="str">
            <v>DM Tops Knits</v>
          </cell>
          <cell r="BS97" t="str">
            <v>OKAMOTO D</v>
          </cell>
          <cell r="BT97" t="str">
            <v>C KNITS</v>
          </cell>
          <cell r="BU97" t="str">
            <v>B3763</v>
          </cell>
          <cell r="BV97" t="str">
            <v>Seasonal</v>
          </cell>
          <cell r="BW97" t="str">
            <v>LSA</v>
          </cell>
          <cell r="BY97" t="str">
            <v>4069140632406274056840554405544055440554</v>
          </cell>
          <cell r="BZ97" t="str">
            <v>S-22620-0002-4627-40691</v>
          </cell>
          <cell r="CA97" t="str">
            <v>SFO</v>
          </cell>
          <cell r="CD97">
            <v>0</v>
          </cell>
          <cell r="CF97">
            <v>2208</v>
          </cell>
          <cell r="CG97">
            <v>0</v>
          </cell>
        </row>
        <row r="98">
          <cell r="A98">
            <v>1549805</v>
          </cell>
          <cell r="B98" t="str">
            <v>113</v>
          </cell>
          <cell r="C98" t="str">
            <v>101</v>
          </cell>
          <cell r="D98" t="str">
            <v>22620</v>
          </cell>
          <cell r="E98" t="str">
            <v>22620-0193</v>
          </cell>
          <cell r="F98" t="str">
            <v>SOFTEST PIQUE POLO</v>
          </cell>
          <cell r="G98" t="str">
            <v>SOLID - MED HEATHER GREY</v>
          </cell>
          <cell r="H98" t="str">
            <v>PC</v>
          </cell>
          <cell r="J98" t="str">
            <v>SP-A</v>
          </cell>
          <cell r="K98" t="str">
            <v>APD</v>
          </cell>
          <cell r="L98" t="str">
            <v>SG</v>
          </cell>
          <cell r="M98">
            <v>150</v>
          </cell>
          <cell r="N98">
            <v>150</v>
          </cell>
          <cell r="O98">
            <v>0</v>
          </cell>
          <cell r="P98">
            <v>150</v>
          </cell>
          <cell r="T98" t="str">
            <v>964M</v>
          </cell>
          <cell r="U98">
            <v>4627</v>
          </cell>
          <cell r="V98" t="str">
            <v>SHANGHAI</v>
          </cell>
          <cell r="W98" t="str">
            <v>NAS</v>
          </cell>
          <cell r="X98" t="str">
            <v>VIETNAM</v>
          </cell>
          <cell r="Y98" t="str">
            <v>GREEN VINA CO LTD</v>
          </cell>
          <cell r="Z98" t="str">
            <v>DFC</v>
          </cell>
          <cell r="AD98">
            <v>40554</v>
          </cell>
          <cell r="AE98">
            <v>40554</v>
          </cell>
          <cell r="AF98">
            <v>40554</v>
          </cell>
          <cell r="AG98">
            <v>40554</v>
          </cell>
          <cell r="AH98">
            <v>40568</v>
          </cell>
          <cell r="AI98">
            <v>40627</v>
          </cell>
          <cell r="AJ98">
            <v>40632</v>
          </cell>
          <cell r="AK98">
            <v>40691</v>
          </cell>
          <cell r="AL98">
            <v>40702</v>
          </cell>
          <cell r="AM98">
            <v>40705</v>
          </cell>
          <cell r="AN98" t="str">
            <v xml:space="preserve">Jan P-Req 1/7/11 </v>
          </cell>
          <cell r="AR98" t="str">
            <v>000S</v>
          </cell>
          <cell r="AS98">
            <v>0</v>
          </cell>
          <cell r="AW98">
            <v>1.7</v>
          </cell>
          <cell r="AX98">
            <v>255</v>
          </cell>
          <cell r="AY98">
            <v>40567</v>
          </cell>
          <cell r="AZ98">
            <v>40573</v>
          </cell>
          <cell r="BA98">
            <v>40636</v>
          </cell>
          <cell r="BB98">
            <v>40692</v>
          </cell>
          <cell r="BC98">
            <v>40706</v>
          </cell>
          <cell r="BD98">
            <v>40706</v>
          </cell>
          <cell r="BE98">
            <v>40544</v>
          </cell>
          <cell r="BF98">
            <v>40603</v>
          </cell>
          <cell r="BG98">
            <v>40664</v>
          </cell>
          <cell r="BH98">
            <v>40695</v>
          </cell>
          <cell r="BI98">
            <v>40695</v>
          </cell>
          <cell r="BL98">
            <v>0</v>
          </cell>
          <cell r="BN98" t="str">
            <v>DOCKERS</v>
          </cell>
          <cell r="BO98" t="str">
            <v>Tops</v>
          </cell>
          <cell r="BP98" t="str">
            <v>Mens</v>
          </cell>
          <cell r="BQ98" t="str">
            <v>Y</v>
          </cell>
          <cell r="BR98" t="str">
            <v>DM Tops Knits</v>
          </cell>
          <cell r="BS98" t="str">
            <v>OKAMOTO D</v>
          </cell>
          <cell r="BT98" t="str">
            <v>C KNITS</v>
          </cell>
          <cell r="BU98" t="str">
            <v>D5856</v>
          </cell>
          <cell r="BV98" t="str">
            <v>Seasonal</v>
          </cell>
          <cell r="BW98" t="str">
            <v>APD</v>
          </cell>
          <cell r="BY98" t="str">
            <v>4069140632406274056840554405544055440554</v>
          </cell>
          <cell r="BZ98" t="str">
            <v>S-22620-0193-4627-40691</v>
          </cell>
          <cell r="CA98" t="str">
            <v>SFO</v>
          </cell>
          <cell r="CD98">
            <v>0</v>
          </cell>
          <cell r="CF98">
            <v>2208</v>
          </cell>
          <cell r="CG98">
            <v>0</v>
          </cell>
        </row>
        <row r="99">
          <cell r="A99">
            <v>1416352</v>
          </cell>
          <cell r="B99" t="str">
            <v>113</v>
          </cell>
          <cell r="C99" t="str">
            <v>101</v>
          </cell>
          <cell r="D99" t="str">
            <v>22620</v>
          </cell>
          <cell r="E99" t="str">
            <v>22620-0193</v>
          </cell>
          <cell r="F99" t="str">
            <v>SOFTEST PIQUE POLO</v>
          </cell>
          <cell r="G99" t="str">
            <v>SOLID - MED HEATHER GREY</v>
          </cell>
          <cell r="H99" t="str">
            <v>PC</v>
          </cell>
          <cell r="J99" t="str">
            <v>SP-A</v>
          </cell>
          <cell r="K99" t="str">
            <v>APD</v>
          </cell>
          <cell r="L99" t="str">
            <v>MY</v>
          </cell>
          <cell r="M99">
            <v>104</v>
          </cell>
          <cell r="N99">
            <v>104</v>
          </cell>
          <cell r="O99">
            <v>0</v>
          </cell>
          <cell r="P99">
            <v>104</v>
          </cell>
          <cell r="T99" t="str">
            <v>964M</v>
          </cell>
          <cell r="U99">
            <v>4627</v>
          </cell>
          <cell r="V99" t="str">
            <v>SHANGHAI</v>
          </cell>
          <cell r="W99" t="str">
            <v>NAS</v>
          </cell>
          <cell r="X99" t="str">
            <v>VIETNAM</v>
          </cell>
          <cell r="Y99" t="str">
            <v>GREEN VINA CO LTD</v>
          </cell>
          <cell r="Z99" t="str">
            <v>DFC</v>
          </cell>
          <cell r="AD99">
            <v>40554</v>
          </cell>
          <cell r="AE99">
            <v>40554</v>
          </cell>
          <cell r="AF99">
            <v>40554</v>
          </cell>
          <cell r="AG99">
            <v>40554</v>
          </cell>
          <cell r="AH99">
            <v>40568</v>
          </cell>
          <cell r="AI99">
            <v>40627</v>
          </cell>
          <cell r="AJ99">
            <v>40632</v>
          </cell>
          <cell r="AK99">
            <v>40691</v>
          </cell>
          <cell r="AL99">
            <v>40704</v>
          </cell>
          <cell r="AM99">
            <v>40707</v>
          </cell>
          <cell r="AN99" t="str">
            <v xml:space="preserve">Jan P-Req 1/7/11 </v>
          </cell>
          <cell r="AP99" t="str">
            <v>Jan P-Req 1/7/11 - NEW vendor -TBA</v>
          </cell>
          <cell r="AR99" t="str">
            <v>000S</v>
          </cell>
          <cell r="AS99">
            <v>0</v>
          </cell>
          <cell r="AW99">
            <v>1.7</v>
          </cell>
          <cell r="AX99">
            <v>176.79999999999998</v>
          </cell>
          <cell r="AY99">
            <v>40567</v>
          </cell>
          <cell r="AZ99">
            <v>40573</v>
          </cell>
          <cell r="BA99">
            <v>40636</v>
          </cell>
          <cell r="BB99">
            <v>40692</v>
          </cell>
          <cell r="BC99">
            <v>40706</v>
          </cell>
          <cell r="BD99">
            <v>40713</v>
          </cell>
          <cell r="BE99">
            <v>40544</v>
          </cell>
          <cell r="BF99">
            <v>40603</v>
          </cell>
          <cell r="BG99">
            <v>40664</v>
          </cell>
          <cell r="BH99">
            <v>40695</v>
          </cell>
          <cell r="BI99">
            <v>40695</v>
          </cell>
          <cell r="BL99">
            <v>0</v>
          </cell>
          <cell r="BN99" t="str">
            <v>DOCKERS</v>
          </cell>
          <cell r="BO99" t="str">
            <v>Tops</v>
          </cell>
          <cell r="BP99" t="str">
            <v>Mens</v>
          </cell>
          <cell r="BQ99" t="str">
            <v>Y</v>
          </cell>
          <cell r="BR99" t="str">
            <v>DM Tops Knits</v>
          </cell>
          <cell r="BS99" t="str">
            <v>OKAMOTO D</v>
          </cell>
          <cell r="BT99" t="str">
            <v>C KNITS</v>
          </cell>
          <cell r="BU99" t="str">
            <v>D5856</v>
          </cell>
          <cell r="BV99" t="str">
            <v>Seasonal</v>
          </cell>
          <cell r="BW99" t="str">
            <v>APD</v>
          </cell>
          <cell r="BY99" t="str">
            <v>4069140632406274056840554405544055440554</v>
          </cell>
          <cell r="BZ99" t="str">
            <v>S-22620-0193-4627-40691</v>
          </cell>
          <cell r="CA99" t="str">
            <v>SFO</v>
          </cell>
          <cell r="CD99">
            <v>0</v>
          </cell>
          <cell r="CF99">
            <v>2208</v>
          </cell>
          <cell r="CG99">
            <v>0</v>
          </cell>
        </row>
        <row r="100">
          <cell r="A100">
            <v>1549806</v>
          </cell>
          <cell r="B100" t="str">
            <v>113</v>
          </cell>
          <cell r="C100" t="str">
            <v>101</v>
          </cell>
          <cell r="D100" t="str">
            <v>22620</v>
          </cell>
          <cell r="E100" t="str">
            <v>22620-0193</v>
          </cell>
          <cell r="F100" t="str">
            <v>SOFTEST PIQUE POLO</v>
          </cell>
          <cell r="G100" t="str">
            <v>SOLID - MED HEATHER GREY</v>
          </cell>
          <cell r="H100" t="str">
            <v>PC</v>
          </cell>
          <cell r="J100" t="str">
            <v>SP-A</v>
          </cell>
          <cell r="K100" t="str">
            <v>LSUS</v>
          </cell>
          <cell r="L100">
            <v>2006</v>
          </cell>
          <cell r="M100">
            <v>863</v>
          </cell>
          <cell r="N100">
            <v>863</v>
          </cell>
          <cell r="O100">
            <v>0</v>
          </cell>
          <cell r="P100">
            <v>863</v>
          </cell>
          <cell r="T100" t="str">
            <v>964M</v>
          </cell>
          <cell r="U100">
            <v>4627</v>
          </cell>
          <cell r="V100" t="str">
            <v>SHANGHAI</v>
          </cell>
          <cell r="W100" t="str">
            <v>NAS</v>
          </cell>
          <cell r="X100" t="str">
            <v>VIETNAM</v>
          </cell>
          <cell r="Y100" t="str">
            <v>GREEN VINA CO LTD</v>
          </cell>
          <cell r="Z100" t="str">
            <v>DFC</v>
          </cell>
          <cell r="AD100">
            <v>40554</v>
          </cell>
          <cell r="AE100">
            <v>40554</v>
          </cell>
          <cell r="AF100">
            <v>40554</v>
          </cell>
          <cell r="AG100">
            <v>40554</v>
          </cell>
          <cell r="AH100">
            <v>40568</v>
          </cell>
          <cell r="AI100">
            <v>40627</v>
          </cell>
          <cell r="AJ100">
            <v>40632</v>
          </cell>
          <cell r="AK100">
            <v>40691</v>
          </cell>
          <cell r="AL100">
            <v>40721</v>
          </cell>
          <cell r="AM100">
            <v>40724</v>
          </cell>
          <cell r="AN100" t="str">
            <v>Jan P-Req 1/7/11 for outlet</v>
          </cell>
          <cell r="AP100" t="str">
            <v>Jan P-Req 1/7/11 - NEW vendor -TBA</v>
          </cell>
          <cell r="AR100" t="str">
            <v>000S</v>
          </cell>
          <cell r="AS100">
            <v>0</v>
          </cell>
          <cell r="AU100" t="str">
            <v>DUMMY MILLEPIC / FB082480</v>
          </cell>
          <cell r="AW100">
            <v>1.7</v>
          </cell>
          <cell r="AX100">
            <v>1467.1</v>
          </cell>
          <cell r="AY100">
            <v>40567</v>
          </cell>
          <cell r="AZ100">
            <v>40573</v>
          </cell>
          <cell r="BA100">
            <v>40636</v>
          </cell>
          <cell r="BB100">
            <v>40692</v>
          </cell>
          <cell r="BC100">
            <v>40727</v>
          </cell>
          <cell r="BD100">
            <v>40727</v>
          </cell>
          <cell r="BE100">
            <v>40544</v>
          </cell>
          <cell r="BF100">
            <v>40603</v>
          </cell>
          <cell r="BG100">
            <v>40664</v>
          </cell>
          <cell r="BH100">
            <v>40695</v>
          </cell>
          <cell r="BI100">
            <v>40695</v>
          </cell>
          <cell r="BL100">
            <v>0</v>
          </cell>
          <cell r="BN100" t="str">
            <v>DOCKERS</v>
          </cell>
          <cell r="BO100" t="str">
            <v>Tops</v>
          </cell>
          <cell r="BP100" t="str">
            <v>Mens</v>
          </cell>
          <cell r="BQ100" t="str">
            <v>Y</v>
          </cell>
          <cell r="BR100" t="str">
            <v>DM Tops Knits</v>
          </cell>
          <cell r="BS100" t="str">
            <v>OKAMOTO D</v>
          </cell>
          <cell r="BT100" t="str">
            <v>C KNITS</v>
          </cell>
          <cell r="BU100" t="str">
            <v>D5856</v>
          </cell>
          <cell r="BV100" t="str">
            <v>Seasonal</v>
          </cell>
          <cell r="BW100" t="str">
            <v>LSA</v>
          </cell>
          <cell r="BY100" t="str">
            <v>4069140632406274056840554405544055440554</v>
          </cell>
          <cell r="BZ100" t="str">
            <v>S-22620-0193-4627-40691</v>
          </cell>
          <cell r="CA100" t="str">
            <v>SFO</v>
          </cell>
          <cell r="CD100">
            <v>0</v>
          </cell>
          <cell r="CF100">
            <v>2208</v>
          </cell>
          <cell r="CG100">
            <v>0</v>
          </cell>
        </row>
        <row r="101">
          <cell r="A101">
            <v>1416353</v>
          </cell>
          <cell r="B101" t="str">
            <v>113</v>
          </cell>
          <cell r="C101" t="str">
            <v>101</v>
          </cell>
          <cell r="D101" t="str">
            <v>22620</v>
          </cell>
          <cell r="E101" t="str">
            <v>22620-0193</v>
          </cell>
          <cell r="F101" t="str">
            <v>SOFTEST PIQUE POLO</v>
          </cell>
          <cell r="G101" t="str">
            <v>SOLID - MED HEATHER GREY</v>
          </cell>
          <cell r="H101" t="str">
            <v>PC</v>
          </cell>
          <cell r="J101" t="str">
            <v>SP-A</v>
          </cell>
          <cell r="K101" t="str">
            <v>LSC</v>
          </cell>
          <cell r="L101" t="str">
            <v>CA</v>
          </cell>
          <cell r="M101">
            <v>714</v>
          </cell>
          <cell r="N101">
            <v>714</v>
          </cell>
          <cell r="O101">
            <v>0</v>
          </cell>
          <cell r="P101">
            <v>714</v>
          </cell>
          <cell r="T101" t="str">
            <v>964M</v>
          </cell>
          <cell r="U101">
            <v>4627</v>
          </cell>
          <cell r="V101" t="str">
            <v>SHANGHAI</v>
          </cell>
          <cell r="W101" t="str">
            <v>NAS</v>
          </cell>
          <cell r="X101" t="str">
            <v>VIETNAM</v>
          </cell>
          <cell r="Y101" t="str">
            <v>GREEN VINA CO LTD</v>
          </cell>
          <cell r="Z101" t="str">
            <v>DFC</v>
          </cell>
          <cell r="AD101">
            <v>40554</v>
          </cell>
          <cell r="AE101">
            <v>40554</v>
          </cell>
          <cell r="AF101">
            <v>40554</v>
          </cell>
          <cell r="AG101">
            <v>40554</v>
          </cell>
          <cell r="AH101">
            <v>40568</v>
          </cell>
          <cell r="AI101">
            <v>40627</v>
          </cell>
          <cell r="AJ101">
            <v>40632</v>
          </cell>
          <cell r="AK101">
            <v>40691</v>
          </cell>
          <cell r="AL101">
            <v>40733</v>
          </cell>
          <cell r="AM101">
            <v>40736</v>
          </cell>
          <cell r="AN101" t="str">
            <v xml:space="preserve">Jan P-Req 1/7/11 </v>
          </cell>
          <cell r="AP101">
            <v>0</v>
          </cell>
          <cell r="AR101" t="str">
            <v>000S</v>
          </cell>
          <cell r="AS101">
            <v>0</v>
          </cell>
          <cell r="AU101" t="str">
            <v>DUMMY MILLEPIC / FB082480</v>
          </cell>
          <cell r="AW101">
            <v>1.7</v>
          </cell>
          <cell r="AX101">
            <v>1213.8</v>
          </cell>
          <cell r="AY101">
            <v>40567</v>
          </cell>
          <cell r="AZ101">
            <v>40573</v>
          </cell>
          <cell r="BA101">
            <v>40636</v>
          </cell>
          <cell r="BB101">
            <v>40692</v>
          </cell>
          <cell r="BC101">
            <v>40734</v>
          </cell>
          <cell r="BD101">
            <v>40741</v>
          </cell>
          <cell r="BE101">
            <v>40544</v>
          </cell>
          <cell r="BF101">
            <v>40603</v>
          </cell>
          <cell r="BG101">
            <v>40664</v>
          </cell>
          <cell r="BH101">
            <v>40725</v>
          </cell>
          <cell r="BI101">
            <v>40725</v>
          </cell>
          <cell r="BL101">
            <v>0</v>
          </cell>
          <cell r="BN101" t="str">
            <v>DOCKERS</v>
          </cell>
          <cell r="BO101" t="str">
            <v>Tops</v>
          </cell>
          <cell r="BP101" t="str">
            <v>Mens</v>
          </cell>
          <cell r="BQ101" t="str">
            <v>Y</v>
          </cell>
          <cell r="BR101" t="str">
            <v>DM Tops Knits</v>
          </cell>
          <cell r="BS101" t="str">
            <v>OKAMOTO D</v>
          </cell>
          <cell r="BT101" t="str">
            <v>C KNITS</v>
          </cell>
          <cell r="BU101" t="str">
            <v>D5856</v>
          </cell>
          <cell r="BV101" t="str">
            <v>Seasonal</v>
          </cell>
          <cell r="BW101" t="str">
            <v>LSA</v>
          </cell>
          <cell r="BY101" t="str">
            <v>4069140632406274056840554405544055440554</v>
          </cell>
          <cell r="BZ101" t="str">
            <v>S-22620-0193-4627-40691</v>
          </cell>
          <cell r="CA101" t="str">
            <v>SFO</v>
          </cell>
          <cell r="CD101">
            <v>0</v>
          </cell>
          <cell r="CF101">
            <v>2208</v>
          </cell>
          <cell r="CG101">
            <v>0</v>
          </cell>
        </row>
        <row r="102">
          <cell r="A102">
            <v>1549807</v>
          </cell>
          <cell r="B102" t="str">
            <v>113</v>
          </cell>
          <cell r="C102" t="str">
            <v>101</v>
          </cell>
          <cell r="D102" t="str">
            <v>22620</v>
          </cell>
          <cell r="E102" t="str">
            <v>22620-0372</v>
          </cell>
          <cell r="F102" t="str">
            <v>SOFTEST PIQUE POLO</v>
          </cell>
          <cell r="G102" t="str">
            <v>SNELSON - PACIFIC COAST/PARCHMENT</v>
          </cell>
          <cell r="H102" t="str">
            <v>PC</v>
          </cell>
          <cell r="J102" t="str">
            <v>SP-A</v>
          </cell>
          <cell r="K102" t="str">
            <v>APD</v>
          </cell>
          <cell r="L102" t="str">
            <v>TH</v>
          </cell>
          <cell r="M102">
            <v>60</v>
          </cell>
          <cell r="N102">
            <v>60</v>
          </cell>
          <cell r="O102">
            <v>0</v>
          </cell>
          <cell r="P102">
            <v>60</v>
          </cell>
          <cell r="T102" t="str">
            <v>964M</v>
          </cell>
          <cell r="U102">
            <v>4627</v>
          </cell>
          <cell r="V102" t="str">
            <v>SHANGHAI</v>
          </cell>
          <cell r="W102" t="str">
            <v>NAS</v>
          </cell>
          <cell r="X102" t="str">
            <v>VIETNAM</v>
          </cell>
          <cell r="Y102" t="str">
            <v>GREEN VINA CO LTD</v>
          </cell>
          <cell r="Z102" t="str">
            <v>DFC</v>
          </cell>
          <cell r="AD102">
            <v>40554</v>
          </cell>
          <cell r="AE102">
            <v>40554</v>
          </cell>
          <cell r="AF102">
            <v>40554</v>
          </cell>
          <cell r="AG102">
            <v>40554</v>
          </cell>
          <cell r="AH102">
            <v>40568</v>
          </cell>
          <cell r="AI102">
            <v>40627</v>
          </cell>
          <cell r="AJ102">
            <v>40632</v>
          </cell>
          <cell r="AK102">
            <v>40691</v>
          </cell>
          <cell r="AL102">
            <v>40702</v>
          </cell>
          <cell r="AM102">
            <v>40705</v>
          </cell>
          <cell r="AN102" t="str">
            <v xml:space="preserve">Jan P-Req </v>
          </cell>
          <cell r="AR102" t="str">
            <v>000S</v>
          </cell>
          <cell r="AS102">
            <v>0</v>
          </cell>
          <cell r="AW102">
            <v>1.7</v>
          </cell>
          <cell r="AX102">
            <v>102</v>
          </cell>
          <cell r="AY102">
            <v>40567</v>
          </cell>
          <cell r="AZ102">
            <v>40573</v>
          </cell>
          <cell r="BA102">
            <v>40636</v>
          </cell>
          <cell r="BB102">
            <v>40692</v>
          </cell>
          <cell r="BC102">
            <v>40706</v>
          </cell>
          <cell r="BD102">
            <v>40706</v>
          </cell>
          <cell r="BE102">
            <v>40544</v>
          </cell>
          <cell r="BF102">
            <v>40603</v>
          </cell>
          <cell r="BG102">
            <v>40664</v>
          </cell>
          <cell r="BH102">
            <v>40695</v>
          </cell>
          <cell r="BI102">
            <v>40695</v>
          </cell>
          <cell r="BL102">
            <v>0</v>
          </cell>
          <cell r="BN102" t="str">
            <v>DOCKERS</v>
          </cell>
          <cell r="BO102" t="str">
            <v>Tops</v>
          </cell>
          <cell r="BP102" t="str">
            <v>Mens</v>
          </cell>
          <cell r="BQ102" t="str">
            <v>N</v>
          </cell>
          <cell r="BR102" t="str">
            <v>DM Tops Knits</v>
          </cell>
          <cell r="BS102" t="str">
            <v>OKAMOTO D</v>
          </cell>
          <cell r="BT102" t="str">
            <v>C KNITS</v>
          </cell>
          <cell r="BU102" t="str">
            <v>H6705</v>
          </cell>
          <cell r="BV102" t="str">
            <v>Seasonal</v>
          </cell>
          <cell r="BW102" t="str">
            <v>APD</v>
          </cell>
          <cell r="BY102" t="str">
            <v>4069140632406274056840554405544055440554</v>
          </cell>
          <cell r="BZ102" t="str">
            <v>S-22620-0372-4627-40691</v>
          </cell>
          <cell r="CA102" t="str">
            <v>SFO</v>
          </cell>
          <cell r="CD102">
            <v>0</v>
          </cell>
          <cell r="CF102">
            <v>2208</v>
          </cell>
          <cell r="CG102">
            <v>0</v>
          </cell>
        </row>
        <row r="103">
          <cell r="A103">
            <v>1549808</v>
          </cell>
          <cell r="B103" t="str">
            <v>113</v>
          </cell>
          <cell r="C103" t="str">
            <v>101</v>
          </cell>
          <cell r="D103" t="str">
            <v>22620</v>
          </cell>
          <cell r="E103" t="str">
            <v>22620-0372</v>
          </cell>
          <cell r="F103" t="str">
            <v>SOFTEST PIQUE POLO</v>
          </cell>
          <cell r="G103" t="str">
            <v>SNELSON - PACIFIC COAST/PARCHMENT</v>
          </cell>
          <cell r="H103" t="str">
            <v>PC</v>
          </cell>
          <cell r="J103" t="str">
            <v>SP-A</v>
          </cell>
          <cell r="K103" t="str">
            <v>APD</v>
          </cell>
          <cell r="L103" t="str">
            <v>SG</v>
          </cell>
          <cell r="M103">
            <v>150</v>
          </cell>
          <cell r="N103">
            <v>150</v>
          </cell>
          <cell r="O103">
            <v>0</v>
          </cell>
          <cell r="P103">
            <v>150</v>
          </cell>
          <cell r="T103" t="str">
            <v>964M</v>
          </cell>
          <cell r="U103">
            <v>4627</v>
          </cell>
          <cell r="V103" t="str">
            <v>SHANGHAI</v>
          </cell>
          <cell r="W103" t="str">
            <v>NAS</v>
          </cell>
          <cell r="X103" t="str">
            <v>VIETNAM</v>
          </cell>
          <cell r="Y103" t="str">
            <v>GREEN VINA CO LTD</v>
          </cell>
          <cell r="Z103" t="str">
            <v>DFC</v>
          </cell>
          <cell r="AD103">
            <v>40554</v>
          </cell>
          <cell r="AE103">
            <v>40554</v>
          </cell>
          <cell r="AF103">
            <v>40554</v>
          </cell>
          <cell r="AG103">
            <v>40554</v>
          </cell>
          <cell r="AH103">
            <v>40568</v>
          </cell>
          <cell r="AI103">
            <v>40627</v>
          </cell>
          <cell r="AJ103">
            <v>40632</v>
          </cell>
          <cell r="AK103">
            <v>40691</v>
          </cell>
          <cell r="AL103">
            <v>40702</v>
          </cell>
          <cell r="AM103">
            <v>40705</v>
          </cell>
          <cell r="AN103" t="str">
            <v xml:space="preserve">Jan P-Req </v>
          </cell>
          <cell r="AR103" t="str">
            <v>000S</v>
          </cell>
          <cell r="AS103">
            <v>0</v>
          </cell>
          <cell r="AW103">
            <v>1.7</v>
          </cell>
          <cell r="AX103">
            <v>255</v>
          </cell>
          <cell r="AY103">
            <v>40567</v>
          </cell>
          <cell r="AZ103">
            <v>40573</v>
          </cell>
          <cell r="BA103">
            <v>40636</v>
          </cell>
          <cell r="BB103">
            <v>40692</v>
          </cell>
          <cell r="BC103">
            <v>40706</v>
          </cell>
          <cell r="BD103">
            <v>40706</v>
          </cell>
          <cell r="BE103">
            <v>40544</v>
          </cell>
          <cell r="BF103">
            <v>40603</v>
          </cell>
          <cell r="BG103">
            <v>40664</v>
          </cell>
          <cell r="BH103">
            <v>40695</v>
          </cell>
          <cell r="BI103">
            <v>40695</v>
          </cell>
          <cell r="BL103">
            <v>0</v>
          </cell>
          <cell r="BN103" t="str">
            <v>DOCKERS</v>
          </cell>
          <cell r="BO103" t="str">
            <v>Tops</v>
          </cell>
          <cell r="BP103" t="str">
            <v>Mens</v>
          </cell>
          <cell r="BQ103" t="str">
            <v>N</v>
          </cell>
          <cell r="BR103" t="str">
            <v>DM Tops Knits</v>
          </cell>
          <cell r="BS103" t="str">
            <v>OKAMOTO D</v>
          </cell>
          <cell r="BT103" t="str">
            <v>C KNITS</v>
          </cell>
          <cell r="BU103" t="str">
            <v>H6705</v>
          </cell>
          <cell r="BV103" t="str">
            <v>Seasonal</v>
          </cell>
          <cell r="BW103" t="str">
            <v>APD</v>
          </cell>
          <cell r="BY103" t="str">
            <v>4069140632406274056840554405544055440554</v>
          </cell>
          <cell r="BZ103" t="str">
            <v>S-22620-0372-4627-40691</v>
          </cell>
          <cell r="CA103" t="str">
            <v>SFO</v>
          </cell>
          <cell r="CD103">
            <v>0</v>
          </cell>
          <cell r="CF103">
            <v>2208</v>
          </cell>
          <cell r="CG103">
            <v>0</v>
          </cell>
        </row>
        <row r="104">
          <cell r="A104">
            <v>1549809</v>
          </cell>
          <cell r="B104" t="str">
            <v>113</v>
          </cell>
          <cell r="C104" t="str">
            <v>101</v>
          </cell>
          <cell r="D104" t="str">
            <v>22620</v>
          </cell>
          <cell r="E104" t="str">
            <v>22620-0372</v>
          </cell>
          <cell r="F104" t="str">
            <v>SOFTEST PIQUE POLO</v>
          </cell>
          <cell r="G104" t="str">
            <v>SNELSON - PACIFIC COAST/PARCHMENT</v>
          </cell>
          <cell r="H104" t="str">
            <v>PC</v>
          </cell>
          <cell r="J104" t="str">
            <v>SP-A</v>
          </cell>
          <cell r="K104" t="str">
            <v>APD</v>
          </cell>
          <cell r="L104" t="str">
            <v>PH</v>
          </cell>
          <cell r="M104">
            <v>150</v>
          </cell>
          <cell r="N104">
            <v>150</v>
          </cell>
          <cell r="O104">
            <v>0</v>
          </cell>
          <cell r="P104">
            <v>150</v>
          </cell>
          <cell r="T104" t="str">
            <v>964M</v>
          </cell>
          <cell r="U104">
            <v>4627</v>
          </cell>
          <cell r="V104" t="str">
            <v>SHANGHAI</v>
          </cell>
          <cell r="W104" t="str">
            <v>NAS</v>
          </cell>
          <cell r="X104" t="str">
            <v>VIETNAM</v>
          </cell>
          <cell r="Y104" t="str">
            <v>GREEN VINA CO LTD</v>
          </cell>
          <cell r="Z104" t="str">
            <v>DFC</v>
          </cell>
          <cell r="AD104">
            <v>40554</v>
          </cell>
          <cell r="AE104">
            <v>40554</v>
          </cell>
          <cell r="AF104">
            <v>40554</v>
          </cell>
          <cell r="AG104">
            <v>40554</v>
          </cell>
          <cell r="AH104">
            <v>40568</v>
          </cell>
          <cell r="AI104">
            <v>40627</v>
          </cell>
          <cell r="AJ104">
            <v>40632</v>
          </cell>
          <cell r="AK104">
            <v>40691</v>
          </cell>
          <cell r="AL104">
            <v>40710</v>
          </cell>
          <cell r="AM104">
            <v>40713</v>
          </cell>
          <cell r="AN104" t="str">
            <v xml:space="preserve">Jan P-Req </v>
          </cell>
          <cell r="AR104" t="str">
            <v>000S</v>
          </cell>
          <cell r="AS104">
            <v>0</v>
          </cell>
          <cell r="AW104">
            <v>1.7</v>
          </cell>
          <cell r="AX104">
            <v>255</v>
          </cell>
          <cell r="AY104">
            <v>40567</v>
          </cell>
          <cell r="AZ104">
            <v>40573</v>
          </cell>
          <cell r="BA104">
            <v>40636</v>
          </cell>
          <cell r="BB104">
            <v>40692</v>
          </cell>
          <cell r="BC104">
            <v>40713</v>
          </cell>
          <cell r="BD104">
            <v>40713</v>
          </cell>
          <cell r="BE104">
            <v>40544</v>
          </cell>
          <cell r="BF104">
            <v>40603</v>
          </cell>
          <cell r="BG104">
            <v>40664</v>
          </cell>
          <cell r="BH104">
            <v>40695</v>
          </cell>
          <cell r="BI104">
            <v>40695</v>
          </cell>
          <cell r="BL104">
            <v>0</v>
          </cell>
          <cell r="BN104" t="str">
            <v>DOCKERS</v>
          </cell>
          <cell r="BO104" t="str">
            <v>Tops</v>
          </cell>
          <cell r="BP104" t="str">
            <v>Mens</v>
          </cell>
          <cell r="BQ104" t="str">
            <v>N</v>
          </cell>
          <cell r="BR104" t="str">
            <v>DM Tops Knits</v>
          </cell>
          <cell r="BS104" t="str">
            <v>OKAMOTO D</v>
          </cell>
          <cell r="BT104" t="str">
            <v>C KNITS</v>
          </cell>
          <cell r="BU104" t="str">
            <v>H6705</v>
          </cell>
          <cell r="BV104" t="str">
            <v>Seasonal</v>
          </cell>
          <cell r="BW104" t="str">
            <v>APD</v>
          </cell>
          <cell r="BY104" t="str">
            <v>4069140632406274056840554405544055440554</v>
          </cell>
          <cell r="BZ104" t="str">
            <v>S-22620-0372-4627-40691</v>
          </cell>
          <cell r="CA104" t="str">
            <v>SFO</v>
          </cell>
          <cell r="CD104">
            <v>0</v>
          </cell>
          <cell r="CF104">
            <v>2208</v>
          </cell>
          <cell r="CG104">
            <v>0</v>
          </cell>
        </row>
        <row r="105">
          <cell r="A105">
            <v>1416354</v>
          </cell>
          <cell r="B105" t="str">
            <v>113</v>
          </cell>
          <cell r="C105" t="str">
            <v>101</v>
          </cell>
          <cell r="D105" t="str">
            <v>22620</v>
          </cell>
          <cell r="E105" t="str">
            <v>22620-0372</v>
          </cell>
          <cell r="F105" t="str">
            <v>SOFTEST PIQUE POLO</v>
          </cell>
          <cell r="G105" t="str">
            <v>SNELSON - PACIFIC COAST/PARCHMENT</v>
          </cell>
          <cell r="H105" t="str">
            <v>PC</v>
          </cell>
          <cell r="J105" t="str">
            <v>SP-A</v>
          </cell>
          <cell r="K105" t="str">
            <v>APD</v>
          </cell>
          <cell r="L105" t="str">
            <v>MY</v>
          </cell>
          <cell r="M105">
            <v>180</v>
          </cell>
          <cell r="N105">
            <v>180</v>
          </cell>
          <cell r="O105">
            <v>0</v>
          </cell>
          <cell r="P105">
            <v>180</v>
          </cell>
          <cell r="T105" t="str">
            <v>964M</v>
          </cell>
          <cell r="U105">
            <v>4627</v>
          </cell>
          <cell r="V105" t="str">
            <v>SHANGHAI</v>
          </cell>
          <cell r="W105" t="str">
            <v>NAS</v>
          </cell>
          <cell r="X105" t="str">
            <v>VIETNAM</v>
          </cell>
          <cell r="Y105" t="str">
            <v>GREEN VINA CO LTD</v>
          </cell>
          <cell r="Z105" t="str">
            <v>DFC</v>
          </cell>
          <cell r="AD105">
            <v>40554</v>
          </cell>
          <cell r="AE105">
            <v>40554</v>
          </cell>
          <cell r="AF105">
            <v>40554</v>
          </cell>
          <cell r="AG105">
            <v>40554</v>
          </cell>
          <cell r="AH105">
            <v>40568</v>
          </cell>
          <cell r="AI105">
            <v>40627</v>
          </cell>
          <cell r="AJ105">
            <v>40632</v>
          </cell>
          <cell r="AK105">
            <v>40691</v>
          </cell>
          <cell r="AL105">
            <v>40704</v>
          </cell>
          <cell r="AM105">
            <v>40707</v>
          </cell>
          <cell r="AN105" t="str">
            <v xml:space="preserve">Jan P-Req </v>
          </cell>
          <cell r="AR105" t="str">
            <v>000S</v>
          </cell>
          <cell r="AS105">
            <v>0</v>
          </cell>
          <cell r="AW105">
            <v>1.7</v>
          </cell>
          <cell r="AX105">
            <v>306</v>
          </cell>
          <cell r="AY105">
            <v>40567</v>
          </cell>
          <cell r="AZ105">
            <v>40573</v>
          </cell>
          <cell r="BA105">
            <v>40636</v>
          </cell>
          <cell r="BB105">
            <v>40692</v>
          </cell>
          <cell r="BC105">
            <v>40706</v>
          </cell>
          <cell r="BD105">
            <v>40713</v>
          </cell>
          <cell r="BE105">
            <v>40544</v>
          </cell>
          <cell r="BF105">
            <v>40603</v>
          </cell>
          <cell r="BG105">
            <v>40664</v>
          </cell>
          <cell r="BH105">
            <v>40695</v>
          </cell>
          <cell r="BI105">
            <v>40695</v>
          </cell>
          <cell r="BL105">
            <v>0</v>
          </cell>
          <cell r="BN105" t="str">
            <v>DOCKERS</v>
          </cell>
          <cell r="BO105" t="str">
            <v>Tops</v>
          </cell>
          <cell r="BP105" t="str">
            <v>Mens</v>
          </cell>
          <cell r="BQ105" t="str">
            <v>N</v>
          </cell>
          <cell r="BR105" t="str">
            <v>DM Tops Knits</v>
          </cell>
          <cell r="BS105" t="str">
            <v>OKAMOTO D</v>
          </cell>
          <cell r="BT105" t="str">
            <v>C KNITS</v>
          </cell>
          <cell r="BU105" t="str">
            <v>H6705</v>
          </cell>
          <cell r="BV105" t="str">
            <v>Seasonal</v>
          </cell>
          <cell r="BW105" t="str">
            <v>APD</v>
          </cell>
          <cell r="BY105" t="str">
            <v>4069140632406274056840554405544055440554</v>
          </cell>
          <cell r="BZ105" t="str">
            <v>S-22620-0372-4627-40691</v>
          </cell>
          <cell r="CA105" t="str">
            <v>SFO</v>
          </cell>
          <cell r="CD105">
            <v>0</v>
          </cell>
          <cell r="CF105">
            <v>2208</v>
          </cell>
          <cell r="CG105">
            <v>0</v>
          </cell>
        </row>
        <row r="106">
          <cell r="A106">
            <v>1551009</v>
          </cell>
          <cell r="B106" t="str">
            <v>113</v>
          </cell>
          <cell r="C106" t="str">
            <v>101</v>
          </cell>
          <cell r="D106" t="str">
            <v>22620</v>
          </cell>
          <cell r="E106" t="str">
            <v>22620-0372</v>
          </cell>
          <cell r="F106" t="str">
            <v>SOFTEST PIQUE POLO</v>
          </cell>
          <cell r="G106" t="str">
            <v>SNELSON - PACIFIC COAST/PARCHMENT</v>
          </cell>
          <cell r="H106" t="str">
            <v>PC</v>
          </cell>
          <cell r="J106" t="str">
            <v>SP-A</v>
          </cell>
          <cell r="K106" t="str">
            <v>LACL</v>
          </cell>
          <cell r="L106" t="str">
            <v>CR</v>
          </cell>
          <cell r="M106">
            <v>348</v>
          </cell>
          <cell r="N106">
            <v>348</v>
          </cell>
          <cell r="O106">
            <v>0</v>
          </cell>
          <cell r="P106">
            <v>348</v>
          </cell>
          <cell r="T106" t="str">
            <v>964M</v>
          </cell>
          <cell r="U106">
            <v>4627</v>
          </cell>
          <cell r="V106" t="str">
            <v>SHANGHAI</v>
          </cell>
          <cell r="W106" t="str">
            <v>NAS</v>
          </cell>
          <cell r="X106" t="str">
            <v>VIETNAM</v>
          </cell>
          <cell r="Y106" t="str">
            <v>GREEN VINA CO LTD</v>
          </cell>
          <cell r="Z106" t="str">
            <v>DFC</v>
          </cell>
          <cell r="AD106">
            <v>40554</v>
          </cell>
          <cell r="AE106">
            <v>40554</v>
          </cell>
          <cell r="AF106">
            <v>40554</v>
          </cell>
          <cell r="AG106">
            <v>40554</v>
          </cell>
          <cell r="AH106">
            <v>40568</v>
          </cell>
          <cell r="AI106">
            <v>40627</v>
          </cell>
          <cell r="AJ106">
            <v>40632</v>
          </cell>
          <cell r="AK106">
            <v>40691</v>
          </cell>
          <cell r="AL106">
            <v>40768</v>
          </cell>
          <cell r="AM106">
            <v>40771</v>
          </cell>
          <cell r="AN106" t="str">
            <v>Per Karla's email dtd 1/12 P-Req</v>
          </cell>
          <cell r="AO106" t="str">
            <v>Y</v>
          </cell>
          <cell r="AP106" t="str">
            <v>4100118089</v>
          </cell>
          <cell r="AR106" t="str">
            <v>000S</v>
          </cell>
          <cell r="AS106">
            <v>0</v>
          </cell>
          <cell r="AU106" t="str">
            <v>DUMMY MILLDORM/L1/2-2009/178A-solid</v>
          </cell>
          <cell r="AW106">
            <v>1.7</v>
          </cell>
          <cell r="AX106">
            <v>591.6</v>
          </cell>
          <cell r="AY106">
            <v>40567</v>
          </cell>
          <cell r="AZ106">
            <v>40573</v>
          </cell>
          <cell r="BA106">
            <v>40636</v>
          </cell>
          <cell r="BB106">
            <v>40692</v>
          </cell>
          <cell r="BC106">
            <v>40769</v>
          </cell>
          <cell r="BD106">
            <v>40776</v>
          </cell>
          <cell r="BE106">
            <v>40544</v>
          </cell>
          <cell r="BF106">
            <v>40603</v>
          </cell>
          <cell r="BG106">
            <v>40664</v>
          </cell>
          <cell r="BH106">
            <v>40756</v>
          </cell>
          <cell r="BI106">
            <v>40756</v>
          </cell>
          <cell r="BL106">
            <v>0</v>
          </cell>
          <cell r="BN106" t="str">
            <v>DOCKERS</v>
          </cell>
          <cell r="BO106" t="str">
            <v>Tops</v>
          </cell>
          <cell r="BP106" t="str">
            <v>Mens</v>
          </cell>
          <cell r="BQ106" t="str">
            <v>N</v>
          </cell>
          <cell r="BR106" t="str">
            <v>DM Tops Knits</v>
          </cell>
          <cell r="BS106" t="str">
            <v>OKAMOTO D</v>
          </cell>
          <cell r="BT106" t="str">
            <v>C KNITS</v>
          </cell>
          <cell r="BU106" t="str">
            <v>H6705</v>
          </cell>
          <cell r="BV106" t="str">
            <v>Seasonal</v>
          </cell>
          <cell r="BW106" t="str">
            <v>LSA</v>
          </cell>
          <cell r="BY106" t="str">
            <v>4069140632406274056840554405544055440554</v>
          </cell>
          <cell r="BZ106" t="str">
            <v>S-22620-0372-4627-40691</v>
          </cell>
          <cell r="CA106" t="str">
            <v>SFO</v>
          </cell>
          <cell r="CD106">
            <v>0</v>
          </cell>
          <cell r="CF106">
            <v>2208</v>
          </cell>
          <cell r="CG106">
            <v>0</v>
          </cell>
        </row>
        <row r="107">
          <cell r="A107">
            <v>1551010</v>
          </cell>
          <cell r="B107" t="str">
            <v>113</v>
          </cell>
          <cell r="C107" t="str">
            <v>101</v>
          </cell>
          <cell r="D107" t="str">
            <v>22620</v>
          </cell>
          <cell r="E107" t="str">
            <v>22620-0372</v>
          </cell>
          <cell r="F107" t="str">
            <v>SOFTEST PIQUE POLO</v>
          </cell>
          <cell r="G107" t="str">
            <v>SNELSON - PACIFIC COAST/PARCHMENT</v>
          </cell>
          <cell r="H107" t="str">
            <v>PC</v>
          </cell>
          <cell r="J107" t="str">
            <v>SP-A</v>
          </cell>
          <cell r="K107" t="str">
            <v>LACL</v>
          </cell>
          <cell r="L107" t="str">
            <v>PA</v>
          </cell>
          <cell r="M107">
            <v>240</v>
          </cell>
          <cell r="N107">
            <v>240</v>
          </cell>
          <cell r="O107">
            <v>0</v>
          </cell>
          <cell r="P107">
            <v>240</v>
          </cell>
          <cell r="T107" t="str">
            <v>964M</v>
          </cell>
          <cell r="U107">
            <v>4627</v>
          </cell>
          <cell r="V107" t="str">
            <v>SHANGHAI</v>
          </cell>
          <cell r="W107" t="str">
            <v>NAS</v>
          </cell>
          <cell r="X107" t="str">
            <v>VIETNAM</v>
          </cell>
          <cell r="Y107" t="str">
            <v>GREEN VINA CO LTD</v>
          </cell>
          <cell r="Z107" t="str">
            <v>DFC</v>
          </cell>
          <cell r="AD107">
            <v>40554</v>
          </cell>
          <cell r="AE107">
            <v>40554</v>
          </cell>
          <cell r="AF107">
            <v>40554</v>
          </cell>
          <cell r="AG107">
            <v>40554</v>
          </cell>
          <cell r="AH107">
            <v>40568</v>
          </cell>
          <cell r="AI107">
            <v>40627</v>
          </cell>
          <cell r="AJ107">
            <v>40632</v>
          </cell>
          <cell r="AK107">
            <v>40691</v>
          </cell>
          <cell r="AL107">
            <v>40738</v>
          </cell>
          <cell r="AM107">
            <v>40741</v>
          </cell>
          <cell r="AN107" t="str">
            <v>Per Karla's email dtd 1/12 P-Req-</v>
          </cell>
          <cell r="AO107" t="str">
            <v>Y</v>
          </cell>
          <cell r="AP107" t="str">
            <v>4100118078</v>
          </cell>
          <cell r="AR107" t="str">
            <v>000S</v>
          </cell>
          <cell r="AS107">
            <v>0</v>
          </cell>
          <cell r="AU107" t="str">
            <v>DUMMY MILLDORM/L1/2-2009/178A-solid</v>
          </cell>
          <cell r="AW107">
            <v>1.7</v>
          </cell>
          <cell r="AX107">
            <v>408</v>
          </cell>
          <cell r="AY107">
            <v>40567</v>
          </cell>
          <cell r="AZ107">
            <v>40573</v>
          </cell>
          <cell r="BA107">
            <v>40636</v>
          </cell>
          <cell r="BB107">
            <v>40692</v>
          </cell>
          <cell r="BC107">
            <v>40741</v>
          </cell>
          <cell r="BD107">
            <v>40741</v>
          </cell>
          <cell r="BE107">
            <v>40544</v>
          </cell>
          <cell r="BF107">
            <v>40603</v>
          </cell>
          <cell r="BG107">
            <v>40664</v>
          </cell>
          <cell r="BH107">
            <v>40725</v>
          </cell>
          <cell r="BI107">
            <v>40725</v>
          </cell>
          <cell r="BL107">
            <v>0</v>
          </cell>
          <cell r="BN107" t="str">
            <v>DOCKERS</v>
          </cell>
          <cell r="BO107" t="str">
            <v>Tops</v>
          </cell>
          <cell r="BP107" t="str">
            <v>Mens</v>
          </cell>
          <cell r="BQ107" t="str">
            <v>N</v>
          </cell>
          <cell r="BR107" t="str">
            <v>DM Tops Knits</v>
          </cell>
          <cell r="BS107" t="str">
            <v>OKAMOTO D</v>
          </cell>
          <cell r="BT107" t="str">
            <v>C KNITS</v>
          </cell>
          <cell r="BU107" t="str">
            <v>H6705</v>
          </cell>
          <cell r="BV107" t="str">
            <v>Seasonal</v>
          </cell>
          <cell r="BW107" t="str">
            <v>LSA</v>
          </cell>
          <cell r="BY107" t="str">
            <v>4069140632406274056840554405544055440554</v>
          </cell>
          <cell r="BZ107" t="str">
            <v>S-22620-0372-4627-40691</v>
          </cell>
          <cell r="CA107" t="str">
            <v>SFO</v>
          </cell>
          <cell r="CD107">
            <v>0</v>
          </cell>
          <cell r="CF107">
            <v>2208</v>
          </cell>
          <cell r="CG107">
            <v>0</v>
          </cell>
        </row>
        <row r="108">
          <cell r="A108">
            <v>1416355</v>
          </cell>
          <cell r="B108" t="str">
            <v>113</v>
          </cell>
          <cell r="C108" t="str">
            <v>101</v>
          </cell>
          <cell r="D108" t="str">
            <v>22620</v>
          </cell>
          <cell r="E108" t="str">
            <v>22620-0372</v>
          </cell>
          <cell r="F108" t="str">
            <v>SOFTEST PIQUE POLO</v>
          </cell>
          <cell r="G108" t="str">
            <v>SNELSON - PACIFIC COAST/PARCHMENT</v>
          </cell>
          <cell r="H108" t="str">
            <v>PC</v>
          </cell>
          <cell r="J108" t="str">
            <v>SP-A</v>
          </cell>
          <cell r="K108" t="str">
            <v>LSM</v>
          </cell>
          <cell r="L108" t="str">
            <v>MX</v>
          </cell>
          <cell r="M108">
            <v>2456</v>
          </cell>
          <cell r="N108">
            <v>2456</v>
          </cell>
          <cell r="O108">
            <v>0</v>
          </cell>
          <cell r="P108">
            <v>2456</v>
          </cell>
          <cell r="T108" t="str">
            <v>964M</v>
          </cell>
          <cell r="U108">
            <v>4627</v>
          </cell>
          <cell r="V108" t="str">
            <v>SHANGHAI</v>
          </cell>
          <cell r="W108" t="str">
            <v>NAS</v>
          </cell>
          <cell r="X108" t="str">
            <v>VIETNAM</v>
          </cell>
          <cell r="Y108" t="str">
            <v>GREEN VINA CO LTD</v>
          </cell>
          <cell r="Z108" t="str">
            <v>DFC</v>
          </cell>
          <cell r="AD108">
            <v>40554</v>
          </cell>
          <cell r="AE108">
            <v>40554</v>
          </cell>
          <cell r="AF108">
            <v>40554</v>
          </cell>
          <cell r="AG108">
            <v>40554</v>
          </cell>
          <cell r="AH108">
            <v>40568</v>
          </cell>
          <cell r="AI108">
            <v>40627</v>
          </cell>
          <cell r="AJ108">
            <v>40632</v>
          </cell>
          <cell r="AK108">
            <v>40691</v>
          </cell>
          <cell r="AL108">
            <v>40743</v>
          </cell>
          <cell r="AM108">
            <v>40746</v>
          </cell>
          <cell r="AN108" t="str">
            <v xml:space="preserve">Jan P-Req </v>
          </cell>
          <cell r="AO108" t="str">
            <v>Y</v>
          </cell>
          <cell r="AP108" t="str">
            <v>99113</v>
          </cell>
          <cell r="AR108" t="str">
            <v>000S</v>
          </cell>
          <cell r="AS108">
            <v>0</v>
          </cell>
          <cell r="AU108" t="str">
            <v>DUMMY MILLDORM/L1/2-2009/178A-solid</v>
          </cell>
          <cell r="AW108">
            <v>1.7</v>
          </cell>
          <cell r="AX108">
            <v>4175.2</v>
          </cell>
          <cell r="AY108">
            <v>40567</v>
          </cell>
          <cell r="AZ108">
            <v>40573</v>
          </cell>
          <cell r="BA108">
            <v>40636</v>
          </cell>
          <cell r="BB108">
            <v>40692</v>
          </cell>
          <cell r="BC108">
            <v>40748</v>
          </cell>
          <cell r="BD108">
            <v>40748</v>
          </cell>
          <cell r="BE108">
            <v>40544</v>
          </cell>
          <cell r="BF108">
            <v>40603</v>
          </cell>
          <cell r="BG108">
            <v>40664</v>
          </cell>
          <cell r="BH108">
            <v>40725</v>
          </cell>
          <cell r="BI108">
            <v>40725</v>
          </cell>
          <cell r="BL108">
            <v>0</v>
          </cell>
          <cell r="BN108" t="str">
            <v>DOCKERS</v>
          </cell>
          <cell r="BO108" t="str">
            <v>Tops</v>
          </cell>
          <cell r="BP108" t="str">
            <v>Mens</v>
          </cell>
          <cell r="BQ108" t="str">
            <v>N</v>
          </cell>
          <cell r="BR108" t="str">
            <v>DM Tops Knits</v>
          </cell>
          <cell r="BS108" t="str">
            <v>OKAMOTO D</v>
          </cell>
          <cell r="BT108" t="str">
            <v>C KNITS</v>
          </cell>
          <cell r="BU108" t="str">
            <v>H6705</v>
          </cell>
          <cell r="BV108" t="str">
            <v>Seasonal</v>
          </cell>
          <cell r="BW108" t="str">
            <v>LSA</v>
          </cell>
          <cell r="BY108" t="str">
            <v>4069140632406274056840554405544055440554</v>
          </cell>
          <cell r="BZ108" t="str">
            <v>S-22620-0372-4627-40691</v>
          </cell>
          <cell r="CA108" t="str">
            <v>SFO</v>
          </cell>
          <cell r="CD108">
            <v>0</v>
          </cell>
          <cell r="CE108">
            <v>3681</v>
          </cell>
          <cell r="CF108">
            <v>2208</v>
          </cell>
          <cell r="CG108">
            <v>0</v>
          </cell>
        </row>
        <row r="109">
          <cell r="A109">
            <v>1549810</v>
          </cell>
          <cell r="B109" t="str">
            <v>113</v>
          </cell>
          <cell r="C109" t="str">
            <v>101</v>
          </cell>
          <cell r="D109" t="str">
            <v>22620</v>
          </cell>
          <cell r="E109" t="str">
            <v>22620-0373</v>
          </cell>
          <cell r="F109" t="str">
            <v>SOFTEST PIQUE POLO</v>
          </cell>
          <cell r="G109" t="str">
            <v>SNELSON - SAHARA RED/PARCHMENT</v>
          </cell>
          <cell r="H109" t="str">
            <v>PC</v>
          </cell>
          <cell r="J109" t="str">
            <v>SP-A</v>
          </cell>
          <cell r="K109" t="str">
            <v>APD</v>
          </cell>
          <cell r="L109" t="str">
            <v>TH</v>
          </cell>
          <cell r="M109">
            <v>60</v>
          </cell>
          <cell r="N109">
            <v>60</v>
          </cell>
          <cell r="O109">
            <v>0</v>
          </cell>
          <cell r="P109">
            <v>60</v>
          </cell>
          <cell r="T109" t="str">
            <v>964M</v>
          </cell>
          <cell r="U109">
            <v>4627</v>
          </cell>
          <cell r="V109" t="str">
            <v>SHANGHAI</v>
          </cell>
          <cell r="W109" t="str">
            <v>NAS</v>
          </cell>
          <cell r="X109" t="str">
            <v>VIETNAM</v>
          </cell>
          <cell r="Y109" t="str">
            <v>GREEN VINA CO LTD</v>
          </cell>
          <cell r="Z109" t="str">
            <v>DFC</v>
          </cell>
          <cell r="AD109">
            <v>40554</v>
          </cell>
          <cell r="AE109">
            <v>40554</v>
          </cell>
          <cell r="AF109">
            <v>40554</v>
          </cell>
          <cell r="AG109">
            <v>40554</v>
          </cell>
          <cell r="AH109">
            <v>40568</v>
          </cell>
          <cell r="AI109">
            <v>40627</v>
          </cell>
          <cell r="AJ109">
            <v>40632</v>
          </cell>
          <cell r="AK109">
            <v>40691</v>
          </cell>
          <cell r="AL109">
            <v>40702</v>
          </cell>
          <cell r="AM109">
            <v>40705</v>
          </cell>
          <cell r="AN109" t="str">
            <v>Jan P-Req 1/711</v>
          </cell>
          <cell r="AR109" t="str">
            <v>000S</v>
          </cell>
          <cell r="AS109">
            <v>0</v>
          </cell>
          <cell r="AW109">
            <v>1.7</v>
          </cell>
          <cell r="AX109">
            <v>102</v>
          </cell>
          <cell r="AY109">
            <v>40567</v>
          </cell>
          <cell r="AZ109">
            <v>40573</v>
          </cell>
          <cell r="BA109">
            <v>40636</v>
          </cell>
          <cell r="BB109">
            <v>40692</v>
          </cell>
          <cell r="BC109">
            <v>40706</v>
          </cell>
          <cell r="BD109">
            <v>40706</v>
          </cell>
          <cell r="BE109">
            <v>40544</v>
          </cell>
          <cell r="BF109">
            <v>40603</v>
          </cell>
          <cell r="BG109">
            <v>40664</v>
          </cell>
          <cell r="BH109">
            <v>40695</v>
          </cell>
          <cell r="BI109">
            <v>40695</v>
          </cell>
          <cell r="BL109">
            <v>0</v>
          </cell>
          <cell r="BN109" t="str">
            <v>DOCKERS</v>
          </cell>
          <cell r="BO109" t="str">
            <v>Tops</v>
          </cell>
          <cell r="BP109" t="str">
            <v>Mens</v>
          </cell>
          <cell r="BQ109" t="str">
            <v>N</v>
          </cell>
          <cell r="BR109" t="str">
            <v>DM Tops Knits</v>
          </cell>
          <cell r="BS109" t="str">
            <v>OKAMOTO D</v>
          </cell>
          <cell r="BT109" t="str">
            <v>C KNITS</v>
          </cell>
          <cell r="BU109" t="str">
            <v>H6706</v>
          </cell>
          <cell r="BV109" t="str">
            <v>Seasonal</v>
          </cell>
          <cell r="BW109" t="str">
            <v>APD</v>
          </cell>
          <cell r="BY109" t="str">
            <v>4069140632406274056840554405544055440554</v>
          </cell>
          <cell r="BZ109" t="str">
            <v>S-22620-0373-4627-40691</v>
          </cell>
          <cell r="CA109" t="str">
            <v>SFO</v>
          </cell>
          <cell r="CD109">
            <v>0</v>
          </cell>
          <cell r="CF109">
            <v>2208</v>
          </cell>
          <cell r="CG109">
            <v>0</v>
          </cell>
        </row>
        <row r="110">
          <cell r="A110">
            <v>1549811</v>
          </cell>
          <cell r="B110" t="str">
            <v>113</v>
          </cell>
          <cell r="C110" t="str">
            <v>101</v>
          </cell>
          <cell r="D110" t="str">
            <v>22620</v>
          </cell>
          <cell r="E110" t="str">
            <v>22620-0373</v>
          </cell>
          <cell r="F110" t="str">
            <v>SOFTEST PIQUE POLO</v>
          </cell>
          <cell r="G110" t="str">
            <v>SNELSON - SAHARA RED/PARCHMENT</v>
          </cell>
          <cell r="H110" t="str">
            <v>PC</v>
          </cell>
          <cell r="J110" t="str">
            <v>SP-A</v>
          </cell>
          <cell r="K110" t="str">
            <v>APD</v>
          </cell>
          <cell r="L110" t="str">
            <v>SG</v>
          </cell>
          <cell r="M110">
            <v>150</v>
          </cell>
          <cell r="N110">
            <v>150</v>
          </cell>
          <cell r="O110">
            <v>0</v>
          </cell>
          <cell r="P110">
            <v>150</v>
          </cell>
          <cell r="T110" t="str">
            <v>964M</v>
          </cell>
          <cell r="U110">
            <v>4627</v>
          </cell>
          <cell r="V110" t="str">
            <v>SHANGHAI</v>
          </cell>
          <cell r="W110" t="str">
            <v>NAS</v>
          </cell>
          <cell r="X110" t="str">
            <v>VIETNAM</v>
          </cell>
          <cell r="Y110" t="str">
            <v>GREEN VINA CO LTD</v>
          </cell>
          <cell r="Z110" t="str">
            <v>DFC</v>
          </cell>
          <cell r="AD110">
            <v>40554</v>
          </cell>
          <cell r="AE110">
            <v>40554</v>
          </cell>
          <cell r="AF110">
            <v>40554</v>
          </cell>
          <cell r="AG110">
            <v>40554</v>
          </cell>
          <cell r="AH110">
            <v>40568</v>
          </cell>
          <cell r="AI110">
            <v>40627</v>
          </cell>
          <cell r="AJ110">
            <v>40632</v>
          </cell>
          <cell r="AK110">
            <v>40691</v>
          </cell>
          <cell r="AL110">
            <v>40702</v>
          </cell>
          <cell r="AM110">
            <v>40705</v>
          </cell>
          <cell r="AN110" t="str">
            <v>Jan P-Req 1/711</v>
          </cell>
          <cell r="AR110" t="str">
            <v>000S</v>
          </cell>
          <cell r="AS110">
            <v>0</v>
          </cell>
          <cell r="AW110">
            <v>1.7</v>
          </cell>
          <cell r="AX110">
            <v>255</v>
          </cell>
          <cell r="AY110">
            <v>40567</v>
          </cell>
          <cell r="AZ110">
            <v>40573</v>
          </cell>
          <cell r="BA110">
            <v>40636</v>
          </cell>
          <cell r="BB110">
            <v>40692</v>
          </cell>
          <cell r="BC110">
            <v>40706</v>
          </cell>
          <cell r="BD110">
            <v>40706</v>
          </cell>
          <cell r="BE110">
            <v>40544</v>
          </cell>
          <cell r="BF110">
            <v>40603</v>
          </cell>
          <cell r="BG110">
            <v>40664</v>
          </cell>
          <cell r="BH110">
            <v>40695</v>
          </cell>
          <cell r="BI110">
            <v>40695</v>
          </cell>
          <cell r="BL110">
            <v>0</v>
          </cell>
          <cell r="BN110" t="str">
            <v>DOCKERS</v>
          </cell>
          <cell r="BO110" t="str">
            <v>Tops</v>
          </cell>
          <cell r="BP110" t="str">
            <v>Mens</v>
          </cell>
          <cell r="BQ110" t="str">
            <v>N</v>
          </cell>
          <cell r="BR110" t="str">
            <v>DM Tops Knits</v>
          </cell>
          <cell r="BS110" t="str">
            <v>OKAMOTO D</v>
          </cell>
          <cell r="BT110" t="str">
            <v>C KNITS</v>
          </cell>
          <cell r="BU110" t="str">
            <v>H6706</v>
          </cell>
          <cell r="BV110" t="str">
            <v>Seasonal</v>
          </cell>
          <cell r="BW110" t="str">
            <v>APD</v>
          </cell>
          <cell r="BY110" t="str">
            <v>4069140632406274056840554405544055440554</v>
          </cell>
          <cell r="BZ110" t="str">
            <v>S-22620-0373-4627-40691</v>
          </cell>
          <cell r="CA110" t="str">
            <v>SFO</v>
          </cell>
          <cell r="CD110">
            <v>0</v>
          </cell>
          <cell r="CF110">
            <v>2208</v>
          </cell>
          <cell r="CG110">
            <v>0</v>
          </cell>
        </row>
        <row r="111">
          <cell r="A111">
            <v>1549812</v>
          </cell>
          <cell r="B111" t="str">
            <v>113</v>
          </cell>
          <cell r="C111" t="str">
            <v>101</v>
          </cell>
          <cell r="D111" t="str">
            <v>22620</v>
          </cell>
          <cell r="E111" t="str">
            <v>22620-0373</v>
          </cell>
          <cell r="F111" t="str">
            <v>SOFTEST PIQUE POLO</v>
          </cell>
          <cell r="G111" t="str">
            <v>SNELSON - SAHARA RED/PARCHMENT</v>
          </cell>
          <cell r="H111" t="str">
            <v>PC</v>
          </cell>
          <cell r="J111" t="str">
            <v>SP-A</v>
          </cell>
          <cell r="K111" t="str">
            <v>APD</v>
          </cell>
          <cell r="L111" t="str">
            <v>PH</v>
          </cell>
          <cell r="M111">
            <v>150</v>
          </cell>
          <cell r="N111">
            <v>150</v>
          </cell>
          <cell r="O111">
            <v>0</v>
          </cell>
          <cell r="P111">
            <v>150</v>
          </cell>
          <cell r="T111" t="str">
            <v>964M</v>
          </cell>
          <cell r="U111">
            <v>4627</v>
          </cell>
          <cell r="V111" t="str">
            <v>SHANGHAI</v>
          </cell>
          <cell r="W111" t="str">
            <v>NAS</v>
          </cell>
          <cell r="X111" t="str">
            <v>VIETNAM</v>
          </cell>
          <cell r="Y111" t="str">
            <v>GREEN VINA CO LTD</v>
          </cell>
          <cell r="Z111" t="str">
            <v>DFC</v>
          </cell>
          <cell r="AD111">
            <v>40554</v>
          </cell>
          <cell r="AE111">
            <v>40554</v>
          </cell>
          <cell r="AF111">
            <v>40554</v>
          </cell>
          <cell r="AG111">
            <v>40554</v>
          </cell>
          <cell r="AH111">
            <v>40568</v>
          </cell>
          <cell r="AI111">
            <v>40627</v>
          </cell>
          <cell r="AJ111">
            <v>40632</v>
          </cell>
          <cell r="AK111">
            <v>40691</v>
          </cell>
          <cell r="AL111">
            <v>40710</v>
          </cell>
          <cell r="AM111">
            <v>40713</v>
          </cell>
          <cell r="AN111" t="str">
            <v>Jan P-Req 1/711</v>
          </cell>
          <cell r="AR111" t="str">
            <v>000S</v>
          </cell>
          <cell r="AS111">
            <v>0</v>
          </cell>
          <cell r="AW111">
            <v>1.7</v>
          </cell>
          <cell r="AX111">
            <v>255</v>
          </cell>
          <cell r="AY111">
            <v>40567</v>
          </cell>
          <cell r="AZ111">
            <v>40573</v>
          </cell>
          <cell r="BA111">
            <v>40636</v>
          </cell>
          <cell r="BB111">
            <v>40692</v>
          </cell>
          <cell r="BC111">
            <v>40713</v>
          </cell>
          <cell r="BD111">
            <v>40713</v>
          </cell>
          <cell r="BE111">
            <v>40544</v>
          </cell>
          <cell r="BF111">
            <v>40603</v>
          </cell>
          <cell r="BG111">
            <v>40664</v>
          </cell>
          <cell r="BH111">
            <v>40695</v>
          </cell>
          <cell r="BI111">
            <v>40695</v>
          </cell>
          <cell r="BL111">
            <v>0</v>
          </cell>
          <cell r="BN111" t="str">
            <v>DOCKERS</v>
          </cell>
          <cell r="BO111" t="str">
            <v>Tops</v>
          </cell>
          <cell r="BP111" t="str">
            <v>Mens</v>
          </cell>
          <cell r="BQ111" t="str">
            <v>N</v>
          </cell>
          <cell r="BR111" t="str">
            <v>DM Tops Knits</v>
          </cell>
          <cell r="BS111" t="str">
            <v>OKAMOTO D</v>
          </cell>
          <cell r="BT111" t="str">
            <v>C KNITS</v>
          </cell>
          <cell r="BU111" t="str">
            <v>H6706</v>
          </cell>
          <cell r="BV111" t="str">
            <v>Seasonal</v>
          </cell>
          <cell r="BW111" t="str">
            <v>APD</v>
          </cell>
          <cell r="BY111" t="str">
            <v>4069140632406274056840554405544055440554</v>
          </cell>
          <cell r="BZ111" t="str">
            <v>S-22620-0373-4627-40691</v>
          </cell>
          <cell r="CA111" t="str">
            <v>SFO</v>
          </cell>
          <cell r="CD111">
            <v>0</v>
          </cell>
          <cell r="CF111">
            <v>2208</v>
          </cell>
          <cell r="CG111">
            <v>0</v>
          </cell>
        </row>
        <row r="112">
          <cell r="A112">
            <v>1416356</v>
          </cell>
          <cell r="B112" t="str">
            <v>113</v>
          </cell>
          <cell r="C112" t="str">
            <v>101</v>
          </cell>
          <cell r="D112" t="str">
            <v>22620</v>
          </cell>
          <cell r="E112" t="str">
            <v>22620-0373</v>
          </cell>
          <cell r="F112" t="str">
            <v>SOFTEST PIQUE POLO</v>
          </cell>
          <cell r="G112" t="str">
            <v>SNELSON - SAHARA RED/PARCHMENT</v>
          </cell>
          <cell r="H112" t="str">
            <v>PC</v>
          </cell>
          <cell r="J112" t="str">
            <v>SP-A</v>
          </cell>
          <cell r="K112" t="str">
            <v>APD</v>
          </cell>
          <cell r="L112" t="str">
            <v>MY</v>
          </cell>
          <cell r="M112">
            <v>180</v>
          </cell>
          <cell r="N112">
            <v>180</v>
          </cell>
          <cell r="O112">
            <v>0</v>
          </cell>
          <cell r="P112">
            <v>180</v>
          </cell>
          <cell r="T112" t="str">
            <v>964M</v>
          </cell>
          <cell r="U112">
            <v>4627</v>
          </cell>
          <cell r="V112" t="str">
            <v>SHANGHAI</v>
          </cell>
          <cell r="W112" t="str">
            <v>NAS</v>
          </cell>
          <cell r="X112" t="str">
            <v>VIETNAM</v>
          </cell>
          <cell r="Y112" t="str">
            <v>GREEN VINA CO LTD</v>
          </cell>
          <cell r="Z112" t="str">
            <v>DFC</v>
          </cell>
          <cell r="AD112">
            <v>40554</v>
          </cell>
          <cell r="AE112">
            <v>40554</v>
          </cell>
          <cell r="AF112">
            <v>40554</v>
          </cell>
          <cell r="AG112">
            <v>40554</v>
          </cell>
          <cell r="AH112">
            <v>40568</v>
          </cell>
          <cell r="AI112">
            <v>40627</v>
          </cell>
          <cell r="AJ112">
            <v>40632</v>
          </cell>
          <cell r="AK112">
            <v>40691</v>
          </cell>
          <cell r="AL112">
            <v>40704</v>
          </cell>
          <cell r="AM112">
            <v>40707</v>
          </cell>
          <cell r="AN112" t="str">
            <v>Jan P-Req 1/711</v>
          </cell>
          <cell r="AR112" t="str">
            <v>000S</v>
          </cell>
          <cell r="AS112">
            <v>0</v>
          </cell>
          <cell r="AW112">
            <v>1.7</v>
          </cell>
          <cell r="AX112">
            <v>306</v>
          </cell>
          <cell r="AY112">
            <v>40567</v>
          </cell>
          <cell r="AZ112">
            <v>40573</v>
          </cell>
          <cell r="BA112">
            <v>40636</v>
          </cell>
          <cell r="BB112">
            <v>40692</v>
          </cell>
          <cell r="BC112">
            <v>40706</v>
          </cell>
          <cell r="BD112">
            <v>40713</v>
          </cell>
          <cell r="BE112">
            <v>40544</v>
          </cell>
          <cell r="BF112">
            <v>40603</v>
          </cell>
          <cell r="BG112">
            <v>40664</v>
          </cell>
          <cell r="BH112">
            <v>40695</v>
          </cell>
          <cell r="BI112">
            <v>40695</v>
          </cell>
          <cell r="BL112">
            <v>0</v>
          </cell>
          <cell r="BN112" t="str">
            <v>DOCKERS</v>
          </cell>
          <cell r="BO112" t="str">
            <v>Tops</v>
          </cell>
          <cell r="BP112" t="str">
            <v>Mens</v>
          </cell>
          <cell r="BQ112" t="str">
            <v>N</v>
          </cell>
          <cell r="BR112" t="str">
            <v>DM Tops Knits</v>
          </cell>
          <cell r="BS112" t="str">
            <v>OKAMOTO D</v>
          </cell>
          <cell r="BT112" t="str">
            <v>C KNITS</v>
          </cell>
          <cell r="BU112" t="str">
            <v>H6706</v>
          </cell>
          <cell r="BV112" t="str">
            <v>Seasonal</v>
          </cell>
          <cell r="BW112" t="str">
            <v>APD</v>
          </cell>
          <cell r="BY112" t="str">
            <v>4069140632406274056840554405544055440554</v>
          </cell>
          <cell r="BZ112" t="str">
            <v>S-22620-0373-4627-40691</v>
          </cell>
          <cell r="CA112" t="str">
            <v>SFO</v>
          </cell>
          <cell r="CD112">
            <v>0</v>
          </cell>
          <cell r="CF112">
            <v>2208</v>
          </cell>
          <cell r="CG112">
            <v>0</v>
          </cell>
        </row>
        <row r="113">
          <cell r="A113">
            <v>1549813</v>
          </cell>
          <cell r="B113" t="str">
            <v>113</v>
          </cell>
          <cell r="C113" t="str">
            <v>101</v>
          </cell>
          <cell r="D113" t="str">
            <v>22620</v>
          </cell>
          <cell r="E113" t="str">
            <v>22620-0373</v>
          </cell>
          <cell r="F113" t="str">
            <v>SOFTEST PIQUE POLO</v>
          </cell>
          <cell r="G113" t="str">
            <v>SNELSON - SAHARA RED/PARCHMENT</v>
          </cell>
          <cell r="H113" t="str">
            <v>PC</v>
          </cell>
          <cell r="J113" t="str">
            <v>SP-A</v>
          </cell>
          <cell r="K113" t="str">
            <v>LSUS</v>
          </cell>
          <cell r="L113">
            <v>2006</v>
          </cell>
          <cell r="M113">
            <v>420</v>
          </cell>
          <cell r="N113">
            <v>420</v>
          </cell>
          <cell r="O113">
            <v>0</v>
          </cell>
          <cell r="P113">
            <v>420</v>
          </cell>
          <cell r="T113" t="str">
            <v>964M</v>
          </cell>
          <cell r="U113">
            <v>4627</v>
          </cell>
          <cell r="V113" t="str">
            <v>SHANGHAI</v>
          </cell>
          <cell r="W113" t="str">
            <v>NAS</v>
          </cell>
          <cell r="X113" t="str">
            <v>VIETNAM</v>
          </cell>
          <cell r="Y113" t="str">
            <v>GREEN VINA CO LTD</v>
          </cell>
          <cell r="Z113" t="str">
            <v>DFC</v>
          </cell>
          <cell r="AD113">
            <v>40554</v>
          </cell>
          <cell r="AE113">
            <v>40554</v>
          </cell>
          <cell r="AF113">
            <v>40554</v>
          </cell>
          <cell r="AG113">
            <v>40554</v>
          </cell>
          <cell r="AH113">
            <v>40568</v>
          </cell>
          <cell r="AI113">
            <v>40627</v>
          </cell>
          <cell r="AJ113">
            <v>40632</v>
          </cell>
          <cell r="AK113">
            <v>40691</v>
          </cell>
          <cell r="AL113">
            <v>40721</v>
          </cell>
          <cell r="AM113">
            <v>40724</v>
          </cell>
          <cell r="AN113" t="str">
            <v>Jan P-Req 1/7/11 for outlet</v>
          </cell>
          <cell r="AR113" t="str">
            <v>000S</v>
          </cell>
          <cell r="AS113">
            <v>0</v>
          </cell>
          <cell r="AU113" t="str">
            <v>DUMMY MILLDORM/L1/2-2009/178A-solid</v>
          </cell>
          <cell r="AW113">
            <v>1.7</v>
          </cell>
          <cell r="AX113">
            <v>714</v>
          </cell>
          <cell r="AY113">
            <v>40567</v>
          </cell>
          <cell r="AZ113">
            <v>40573</v>
          </cell>
          <cell r="BA113">
            <v>40636</v>
          </cell>
          <cell r="BB113">
            <v>40692</v>
          </cell>
          <cell r="BC113">
            <v>40727</v>
          </cell>
          <cell r="BD113">
            <v>40727</v>
          </cell>
          <cell r="BE113">
            <v>40544</v>
          </cell>
          <cell r="BF113">
            <v>40603</v>
          </cell>
          <cell r="BG113">
            <v>40664</v>
          </cell>
          <cell r="BH113">
            <v>40695</v>
          </cell>
          <cell r="BI113">
            <v>40695</v>
          </cell>
          <cell r="BL113">
            <v>0</v>
          </cell>
          <cell r="BN113" t="str">
            <v>DOCKERS</v>
          </cell>
          <cell r="BO113" t="str">
            <v>Tops</v>
          </cell>
          <cell r="BP113" t="str">
            <v>Mens</v>
          </cell>
          <cell r="BQ113" t="str">
            <v>N</v>
          </cell>
          <cell r="BR113" t="str">
            <v>DM Tops Knits</v>
          </cell>
          <cell r="BS113" t="str">
            <v>OKAMOTO D</v>
          </cell>
          <cell r="BT113" t="str">
            <v>C KNITS</v>
          </cell>
          <cell r="BU113" t="str">
            <v>H6706</v>
          </cell>
          <cell r="BV113" t="str">
            <v>Seasonal</v>
          </cell>
          <cell r="BW113" t="str">
            <v>LSA</v>
          </cell>
          <cell r="BY113" t="str">
            <v>4069140632406274056840554405544055440554</v>
          </cell>
          <cell r="BZ113" t="str">
            <v>S-22620-0373-4627-40691</v>
          </cell>
          <cell r="CA113" t="str">
            <v>SFO</v>
          </cell>
          <cell r="CD113">
            <v>0</v>
          </cell>
          <cell r="CF113">
            <v>2208</v>
          </cell>
          <cell r="CG113">
            <v>0</v>
          </cell>
        </row>
        <row r="114">
          <cell r="A114">
            <v>1551011</v>
          </cell>
          <cell r="B114" t="str">
            <v>113</v>
          </cell>
          <cell r="C114" t="str">
            <v>101</v>
          </cell>
          <cell r="D114" t="str">
            <v>22620</v>
          </cell>
          <cell r="E114" t="str">
            <v>22620-0373</v>
          </cell>
          <cell r="F114" t="str">
            <v>SOFTEST PIQUE POLO</v>
          </cell>
          <cell r="G114" t="str">
            <v>SNELSON - SAHARA RED/PARCHMENT</v>
          </cell>
          <cell r="H114" t="str">
            <v>PC</v>
          </cell>
          <cell r="J114" t="str">
            <v>SP-A</v>
          </cell>
          <cell r="K114" t="str">
            <v>LACL</v>
          </cell>
          <cell r="L114" t="str">
            <v>PA</v>
          </cell>
          <cell r="M114">
            <v>240</v>
          </cell>
          <cell r="N114">
            <v>240</v>
          </cell>
          <cell r="O114">
            <v>0</v>
          </cell>
          <cell r="P114">
            <v>240</v>
          </cell>
          <cell r="T114" t="str">
            <v>964M</v>
          </cell>
          <cell r="U114">
            <v>4627</v>
          </cell>
          <cell r="V114" t="str">
            <v>SHANGHAI</v>
          </cell>
          <cell r="W114" t="str">
            <v>NAS</v>
          </cell>
          <cell r="X114" t="str">
            <v>VIETNAM</v>
          </cell>
          <cell r="Y114" t="str">
            <v>GREEN VINA CO LTD</v>
          </cell>
          <cell r="Z114" t="str">
            <v>DFC</v>
          </cell>
          <cell r="AD114">
            <v>40554</v>
          </cell>
          <cell r="AE114">
            <v>40554</v>
          </cell>
          <cell r="AF114">
            <v>40554</v>
          </cell>
          <cell r="AG114">
            <v>40554</v>
          </cell>
          <cell r="AH114">
            <v>40568</v>
          </cell>
          <cell r="AI114">
            <v>40627</v>
          </cell>
          <cell r="AJ114">
            <v>40632</v>
          </cell>
          <cell r="AK114">
            <v>40691</v>
          </cell>
          <cell r="AL114">
            <v>40738</v>
          </cell>
          <cell r="AM114">
            <v>40741</v>
          </cell>
          <cell r="AN114" t="str">
            <v>Per Karla's 1/12 Jan P-Req</v>
          </cell>
          <cell r="AO114" t="str">
            <v>Y</v>
          </cell>
          <cell r="AP114" t="str">
            <v>4100118079</v>
          </cell>
          <cell r="AR114" t="str">
            <v>000S</v>
          </cell>
          <cell r="AS114">
            <v>0</v>
          </cell>
          <cell r="AU114" t="str">
            <v>DUMMY MILLDORM/L1/2-2009/178A-solid</v>
          </cell>
          <cell r="AW114">
            <v>1.7</v>
          </cell>
          <cell r="AX114">
            <v>408</v>
          </cell>
          <cell r="AY114">
            <v>40567</v>
          </cell>
          <cell r="AZ114">
            <v>40573</v>
          </cell>
          <cell r="BA114">
            <v>40636</v>
          </cell>
          <cell r="BB114">
            <v>40692</v>
          </cell>
          <cell r="BC114">
            <v>40741</v>
          </cell>
          <cell r="BD114">
            <v>40741</v>
          </cell>
          <cell r="BE114">
            <v>40544</v>
          </cell>
          <cell r="BF114">
            <v>40603</v>
          </cell>
          <cell r="BG114">
            <v>40664</v>
          </cell>
          <cell r="BH114">
            <v>40725</v>
          </cell>
          <cell r="BI114">
            <v>40725</v>
          </cell>
          <cell r="BL114">
            <v>0</v>
          </cell>
          <cell r="BN114" t="str">
            <v>DOCKERS</v>
          </cell>
          <cell r="BO114" t="str">
            <v>Tops</v>
          </cell>
          <cell r="BP114" t="str">
            <v>Mens</v>
          </cell>
          <cell r="BQ114" t="str">
            <v>N</v>
          </cell>
          <cell r="BR114" t="str">
            <v>DM Tops Knits</v>
          </cell>
          <cell r="BS114" t="str">
            <v>OKAMOTO D</v>
          </cell>
          <cell r="BT114" t="str">
            <v>C KNITS</v>
          </cell>
          <cell r="BU114" t="str">
            <v>H6706</v>
          </cell>
          <cell r="BV114" t="str">
            <v>Seasonal</v>
          </cell>
          <cell r="BW114" t="str">
            <v>LSA</v>
          </cell>
          <cell r="BY114" t="str">
            <v>4069140632406274056840554405544055440554</v>
          </cell>
          <cell r="BZ114" t="str">
            <v>S-22620-0373-4627-40691</v>
          </cell>
          <cell r="CA114" t="str">
            <v>SFO</v>
          </cell>
          <cell r="CD114">
            <v>0</v>
          </cell>
          <cell r="CF114">
            <v>2208</v>
          </cell>
          <cell r="CG114">
            <v>0</v>
          </cell>
        </row>
        <row r="115">
          <cell r="A115">
            <v>1551012</v>
          </cell>
          <cell r="B115" t="str">
            <v>113</v>
          </cell>
          <cell r="C115" t="str">
            <v>101</v>
          </cell>
          <cell r="D115" t="str">
            <v>22620</v>
          </cell>
          <cell r="E115" t="str">
            <v>22620-0373</v>
          </cell>
          <cell r="F115" t="str">
            <v>SOFTEST PIQUE POLO</v>
          </cell>
          <cell r="G115" t="str">
            <v>SNELSON - SAHARA RED/PARCHMENT</v>
          </cell>
          <cell r="H115" t="str">
            <v>PC</v>
          </cell>
          <cell r="J115" t="str">
            <v>SP-A</v>
          </cell>
          <cell r="K115" t="str">
            <v>LACL</v>
          </cell>
          <cell r="L115" t="str">
            <v>CR</v>
          </cell>
          <cell r="M115">
            <v>348</v>
          </cell>
          <cell r="N115">
            <v>348</v>
          </cell>
          <cell r="O115">
            <v>0</v>
          </cell>
          <cell r="P115">
            <v>348</v>
          </cell>
          <cell r="T115" t="str">
            <v>964M</v>
          </cell>
          <cell r="U115">
            <v>4627</v>
          </cell>
          <cell r="V115" t="str">
            <v>SHANGHAI</v>
          </cell>
          <cell r="W115" t="str">
            <v>NAS</v>
          </cell>
          <cell r="X115" t="str">
            <v>VIETNAM</v>
          </cell>
          <cell r="Y115" t="str">
            <v>GREEN VINA CO LTD</v>
          </cell>
          <cell r="Z115" t="str">
            <v>DFC</v>
          </cell>
          <cell r="AD115">
            <v>40554</v>
          </cell>
          <cell r="AE115">
            <v>40554</v>
          </cell>
          <cell r="AF115">
            <v>40554</v>
          </cell>
          <cell r="AG115">
            <v>40554</v>
          </cell>
          <cell r="AH115">
            <v>40568</v>
          </cell>
          <cell r="AI115">
            <v>40627</v>
          </cell>
          <cell r="AJ115">
            <v>40632</v>
          </cell>
          <cell r="AK115">
            <v>40691</v>
          </cell>
          <cell r="AL115">
            <v>40768</v>
          </cell>
          <cell r="AM115">
            <v>40771</v>
          </cell>
          <cell r="AN115" t="str">
            <v>Per Karla's 1/12 Jan P-Req</v>
          </cell>
          <cell r="AO115" t="str">
            <v>Y</v>
          </cell>
          <cell r="AP115" t="str">
            <v>4100118107</v>
          </cell>
          <cell r="AR115" t="str">
            <v>000S</v>
          </cell>
          <cell r="AS115">
            <v>0</v>
          </cell>
          <cell r="AU115" t="str">
            <v>DUMMY MILLDORM/L1/2-2009/178A-solid</v>
          </cell>
          <cell r="AW115">
            <v>1.7</v>
          </cell>
          <cell r="AX115">
            <v>591.6</v>
          </cell>
          <cell r="AY115">
            <v>40567</v>
          </cell>
          <cell r="AZ115">
            <v>40573</v>
          </cell>
          <cell r="BA115">
            <v>40636</v>
          </cell>
          <cell r="BB115">
            <v>40692</v>
          </cell>
          <cell r="BC115">
            <v>40769</v>
          </cell>
          <cell r="BD115">
            <v>40776</v>
          </cell>
          <cell r="BE115">
            <v>40544</v>
          </cell>
          <cell r="BF115">
            <v>40603</v>
          </cell>
          <cell r="BG115">
            <v>40664</v>
          </cell>
          <cell r="BH115">
            <v>40756</v>
          </cell>
          <cell r="BI115">
            <v>40756</v>
          </cell>
          <cell r="BL115">
            <v>0</v>
          </cell>
          <cell r="BN115" t="str">
            <v>DOCKERS</v>
          </cell>
          <cell r="BO115" t="str">
            <v>Tops</v>
          </cell>
          <cell r="BP115" t="str">
            <v>Mens</v>
          </cell>
          <cell r="BQ115" t="str">
            <v>N</v>
          </cell>
          <cell r="BR115" t="str">
            <v>DM Tops Knits</v>
          </cell>
          <cell r="BS115" t="str">
            <v>OKAMOTO D</v>
          </cell>
          <cell r="BT115" t="str">
            <v>C KNITS</v>
          </cell>
          <cell r="BU115" t="str">
            <v>H6706</v>
          </cell>
          <cell r="BV115" t="str">
            <v>Seasonal</v>
          </cell>
          <cell r="BW115" t="str">
            <v>LSA</v>
          </cell>
          <cell r="BY115" t="str">
            <v>4069140632406274056840554405544055440554</v>
          </cell>
          <cell r="BZ115" t="str">
            <v>S-22620-0373-4627-40691</v>
          </cell>
          <cell r="CA115" t="str">
            <v>SFO</v>
          </cell>
          <cell r="CD115">
            <v>0</v>
          </cell>
          <cell r="CF115">
            <v>2208</v>
          </cell>
          <cell r="CG115">
            <v>0</v>
          </cell>
        </row>
        <row r="116">
          <cell r="A116">
            <v>1416357</v>
          </cell>
          <cell r="B116" t="str">
            <v>113</v>
          </cell>
          <cell r="C116" t="str">
            <v>101</v>
          </cell>
          <cell r="D116" t="str">
            <v>22620</v>
          </cell>
          <cell r="E116" t="str">
            <v>22620-0373</v>
          </cell>
          <cell r="F116" t="str">
            <v>SOFTEST PIQUE POLO</v>
          </cell>
          <cell r="G116" t="str">
            <v>SNELSON - SAHARA RED/PARCHMENT</v>
          </cell>
          <cell r="H116" t="str">
            <v>PC</v>
          </cell>
          <cell r="J116" t="str">
            <v>SP-A</v>
          </cell>
          <cell r="K116" t="str">
            <v>LSM</v>
          </cell>
          <cell r="L116" t="str">
            <v>MX</v>
          </cell>
          <cell r="M116">
            <v>2490</v>
          </cell>
          <cell r="N116">
            <v>2490</v>
          </cell>
          <cell r="O116">
            <v>0</v>
          </cell>
          <cell r="P116">
            <v>2490</v>
          </cell>
          <cell r="T116" t="str">
            <v>964M</v>
          </cell>
          <cell r="U116">
            <v>4627</v>
          </cell>
          <cell r="V116" t="str">
            <v>SHANGHAI</v>
          </cell>
          <cell r="W116" t="str">
            <v>NAS</v>
          </cell>
          <cell r="X116" t="str">
            <v>VIETNAM</v>
          </cell>
          <cell r="Y116" t="str">
            <v>GREEN VINA CO LTD</v>
          </cell>
          <cell r="Z116" t="str">
            <v>DFC</v>
          </cell>
          <cell r="AD116">
            <v>40554</v>
          </cell>
          <cell r="AE116">
            <v>40554</v>
          </cell>
          <cell r="AF116">
            <v>40554</v>
          </cell>
          <cell r="AG116">
            <v>40554</v>
          </cell>
          <cell r="AH116">
            <v>40568</v>
          </cell>
          <cell r="AI116">
            <v>40627</v>
          </cell>
          <cell r="AJ116">
            <v>40632</v>
          </cell>
          <cell r="AK116">
            <v>40691</v>
          </cell>
          <cell r="AL116">
            <v>40743</v>
          </cell>
          <cell r="AM116">
            <v>40746</v>
          </cell>
          <cell r="AN116" t="str">
            <v>Dec P-Req- Alberto OK'd to keep for Jan commit- New vendor</v>
          </cell>
          <cell r="AO116" t="str">
            <v>Y</v>
          </cell>
          <cell r="AP116" t="str">
            <v>99114</v>
          </cell>
          <cell r="AR116" t="str">
            <v>000S</v>
          </cell>
          <cell r="AS116">
            <v>0</v>
          </cell>
          <cell r="AU116" t="str">
            <v>DUMMY MILLDORM/L1/2-2009/178A-solid</v>
          </cell>
          <cell r="AW116">
            <v>1.7</v>
          </cell>
          <cell r="AX116">
            <v>4233</v>
          </cell>
          <cell r="AY116">
            <v>40567</v>
          </cell>
          <cell r="AZ116">
            <v>40573</v>
          </cell>
          <cell r="BA116">
            <v>40636</v>
          </cell>
          <cell r="BB116">
            <v>40692</v>
          </cell>
          <cell r="BC116">
            <v>40748</v>
          </cell>
          <cell r="BD116">
            <v>40748</v>
          </cell>
          <cell r="BE116">
            <v>40544</v>
          </cell>
          <cell r="BF116">
            <v>40603</v>
          </cell>
          <cell r="BG116">
            <v>40664</v>
          </cell>
          <cell r="BH116">
            <v>40725</v>
          </cell>
          <cell r="BI116">
            <v>40725</v>
          </cell>
          <cell r="BL116">
            <v>0</v>
          </cell>
          <cell r="BN116" t="str">
            <v>DOCKERS</v>
          </cell>
          <cell r="BO116" t="str">
            <v>Tops</v>
          </cell>
          <cell r="BP116" t="str">
            <v>Mens</v>
          </cell>
          <cell r="BQ116" t="str">
            <v>N</v>
          </cell>
          <cell r="BR116" t="str">
            <v>DM Tops Knits</v>
          </cell>
          <cell r="BS116" t="str">
            <v>OKAMOTO D</v>
          </cell>
          <cell r="BT116" t="str">
            <v>C KNITS</v>
          </cell>
          <cell r="BU116" t="str">
            <v>H6706</v>
          </cell>
          <cell r="BV116" t="str">
            <v>Seasonal</v>
          </cell>
          <cell r="BW116" t="str">
            <v>LSA</v>
          </cell>
          <cell r="BY116" t="str">
            <v>4069140632406274056840554405544055440554</v>
          </cell>
          <cell r="BZ116" t="str">
            <v>S-22620-0373-4627-40691</v>
          </cell>
          <cell r="CA116" t="str">
            <v>SFO</v>
          </cell>
          <cell r="CD116">
            <v>0</v>
          </cell>
          <cell r="CE116">
            <v>3681</v>
          </cell>
          <cell r="CF116">
            <v>2208</v>
          </cell>
          <cell r="CG116">
            <v>0</v>
          </cell>
        </row>
        <row r="117">
          <cell r="A117">
            <v>1549814</v>
          </cell>
          <cell r="B117" t="str">
            <v>113</v>
          </cell>
          <cell r="C117" t="str">
            <v>101</v>
          </cell>
          <cell r="D117" t="str">
            <v>22620</v>
          </cell>
          <cell r="E117" t="str">
            <v>22620-0374</v>
          </cell>
          <cell r="F117" t="str">
            <v>SOFTEST PIQUE POLO</v>
          </cell>
          <cell r="G117" t="str">
            <v>SNELSON - NAVAJO TEAL/PARCHMENT</v>
          </cell>
          <cell r="H117" t="str">
            <v>PC</v>
          </cell>
          <cell r="J117" t="str">
            <v>SP-A</v>
          </cell>
          <cell r="K117" t="str">
            <v>APD</v>
          </cell>
          <cell r="L117" t="str">
            <v>TH</v>
          </cell>
          <cell r="M117">
            <v>60</v>
          </cell>
          <cell r="N117">
            <v>60</v>
          </cell>
          <cell r="O117">
            <v>0</v>
          </cell>
          <cell r="P117">
            <v>60</v>
          </cell>
          <cell r="T117" t="str">
            <v>964M</v>
          </cell>
          <cell r="U117">
            <v>4627</v>
          </cell>
          <cell r="V117" t="str">
            <v>SHANGHAI</v>
          </cell>
          <cell r="W117" t="str">
            <v>NAS</v>
          </cell>
          <cell r="X117" t="str">
            <v>VIETNAM</v>
          </cell>
          <cell r="Y117" t="str">
            <v>GREEN VINA CO LTD</v>
          </cell>
          <cell r="Z117" t="str">
            <v>DFC</v>
          </cell>
          <cell r="AD117">
            <v>40554</v>
          </cell>
          <cell r="AE117">
            <v>40554</v>
          </cell>
          <cell r="AF117">
            <v>40554</v>
          </cell>
          <cell r="AG117">
            <v>40554</v>
          </cell>
          <cell r="AH117">
            <v>40568</v>
          </cell>
          <cell r="AI117">
            <v>40627</v>
          </cell>
          <cell r="AJ117">
            <v>40632</v>
          </cell>
          <cell r="AK117">
            <v>40691</v>
          </cell>
          <cell r="AL117">
            <v>40702</v>
          </cell>
          <cell r="AM117">
            <v>40705</v>
          </cell>
          <cell r="AN117" t="str">
            <v xml:space="preserve">Jan P-Req 1/7/11 </v>
          </cell>
          <cell r="AR117" t="str">
            <v>000S</v>
          </cell>
          <cell r="AS117">
            <v>0</v>
          </cell>
          <cell r="AW117">
            <v>1.7</v>
          </cell>
          <cell r="AX117">
            <v>102</v>
          </cell>
          <cell r="AY117">
            <v>40567</v>
          </cell>
          <cell r="AZ117">
            <v>40573</v>
          </cell>
          <cell r="BA117">
            <v>40636</v>
          </cell>
          <cell r="BB117">
            <v>40692</v>
          </cell>
          <cell r="BC117">
            <v>40706</v>
          </cell>
          <cell r="BD117">
            <v>40706</v>
          </cell>
          <cell r="BE117">
            <v>40544</v>
          </cell>
          <cell r="BF117">
            <v>40603</v>
          </cell>
          <cell r="BG117">
            <v>40664</v>
          </cell>
          <cell r="BH117">
            <v>40695</v>
          </cell>
          <cell r="BI117">
            <v>40695</v>
          </cell>
          <cell r="BL117">
            <v>0</v>
          </cell>
          <cell r="BN117" t="str">
            <v>DOCKERS</v>
          </cell>
          <cell r="BO117" t="str">
            <v>Tops</v>
          </cell>
          <cell r="BP117" t="str">
            <v>Mens</v>
          </cell>
          <cell r="BQ117" t="str">
            <v>N</v>
          </cell>
          <cell r="BR117" t="str">
            <v>DM Tops Knits</v>
          </cell>
          <cell r="BS117" t="str">
            <v>OKAMOTO D</v>
          </cell>
          <cell r="BT117" t="str">
            <v>C KNITS</v>
          </cell>
          <cell r="BU117" t="str">
            <v>H6707</v>
          </cell>
          <cell r="BV117" t="str">
            <v>Seasonal</v>
          </cell>
          <cell r="BW117" t="str">
            <v>APD</v>
          </cell>
          <cell r="BY117" t="str">
            <v>4069140632406274056840554405544055440554</v>
          </cell>
          <cell r="BZ117" t="str">
            <v>S-22620-0374-4627-40691</v>
          </cell>
          <cell r="CA117" t="str">
            <v>SFO</v>
          </cell>
          <cell r="CD117">
            <v>0</v>
          </cell>
          <cell r="CF117">
            <v>2208</v>
          </cell>
          <cell r="CG117">
            <v>0</v>
          </cell>
        </row>
        <row r="118">
          <cell r="A118">
            <v>1549815</v>
          </cell>
          <cell r="B118" t="str">
            <v>113</v>
          </cell>
          <cell r="C118" t="str">
            <v>101</v>
          </cell>
          <cell r="D118" t="str">
            <v>22620</v>
          </cell>
          <cell r="E118" t="str">
            <v>22620-0374</v>
          </cell>
          <cell r="F118" t="str">
            <v>SOFTEST PIQUE POLO</v>
          </cell>
          <cell r="G118" t="str">
            <v>SNELSON - NAVAJO TEAL/PARCHMENT</v>
          </cell>
          <cell r="H118" t="str">
            <v>PC</v>
          </cell>
          <cell r="J118" t="str">
            <v>SP-A</v>
          </cell>
          <cell r="K118" t="str">
            <v>APD</v>
          </cell>
          <cell r="L118" t="str">
            <v>SG</v>
          </cell>
          <cell r="M118">
            <v>150</v>
          </cell>
          <cell r="N118">
            <v>150</v>
          </cell>
          <cell r="O118">
            <v>0</v>
          </cell>
          <cell r="P118">
            <v>150</v>
          </cell>
          <cell r="T118" t="str">
            <v>964M</v>
          </cell>
          <cell r="U118">
            <v>4627</v>
          </cell>
          <cell r="V118" t="str">
            <v>SHANGHAI</v>
          </cell>
          <cell r="W118" t="str">
            <v>NAS</v>
          </cell>
          <cell r="X118" t="str">
            <v>VIETNAM</v>
          </cell>
          <cell r="Y118" t="str">
            <v>GREEN VINA CO LTD</v>
          </cell>
          <cell r="Z118" t="str">
            <v>DFC</v>
          </cell>
          <cell r="AD118">
            <v>40554</v>
          </cell>
          <cell r="AE118">
            <v>40554</v>
          </cell>
          <cell r="AF118">
            <v>40554</v>
          </cell>
          <cell r="AG118">
            <v>40554</v>
          </cell>
          <cell r="AH118">
            <v>40568</v>
          </cell>
          <cell r="AI118">
            <v>40627</v>
          </cell>
          <cell r="AJ118">
            <v>40632</v>
          </cell>
          <cell r="AK118">
            <v>40691</v>
          </cell>
          <cell r="AL118">
            <v>40702</v>
          </cell>
          <cell r="AM118">
            <v>40705</v>
          </cell>
          <cell r="AN118" t="str">
            <v xml:space="preserve">Jan P-Req 1/7/11 </v>
          </cell>
          <cell r="AR118" t="str">
            <v>000S</v>
          </cell>
          <cell r="AS118">
            <v>0</v>
          </cell>
          <cell r="AW118">
            <v>1.7</v>
          </cell>
          <cell r="AX118">
            <v>255</v>
          </cell>
          <cell r="AY118">
            <v>40567</v>
          </cell>
          <cell r="AZ118">
            <v>40573</v>
          </cell>
          <cell r="BA118">
            <v>40636</v>
          </cell>
          <cell r="BB118">
            <v>40692</v>
          </cell>
          <cell r="BC118">
            <v>40706</v>
          </cell>
          <cell r="BD118">
            <v>40706</v>
          </cell>
          <cell r="BE118">
            <v>40544</v>
          </cell>
          <cell r="BF118">
            <v>40603</v>
          </cell>
          <cell r="BG118">
            <v>40664</v>
          </cell>
          <cell r="BH118">
            <v>40695</v>
          </cell>
          <cell r="BI118">
            <v>40695</v>
          </cell>
          <cell r="BL118">
            <v>0</v>
          </cell>
          <cell r="BN118" t="str">
            <v>DOCKERS</v>
          </cell>
          <cell r="BO118" t="str">
            <v>Tops</v>
          </cell>
          <cell r="BP118" t="str">
            <v>Mens</v>
          </cell>
          <cell r="BQ118" t="str">
            <v>N</v>
          </cell>
          <cell r="BR118" t="str">
            <v>DM Tops Knits</v>
          </cell>
          <cell r="BS118" t="str">
            <v>OKAMOTO D</v>
          </cell>
          <cell r="BT118" t="str">
            <v>C KNITS</v>
          </cell>
          <cell r="BU118" t="str">
            <v>H6707</v>
          </cell>
          <cell r="BV118" t="str">
            <v>Seasonal</v>
          </cell>
          <cell r="BW118" t="str">
            <v>APD</v>
          </cell>
          <cell r="BY118" t="str">
            <v>4069140632406274056840554405544055440554</v>
          </cell>
          <cell r="BZ118" t="str">
            <v>S-22620-0374-4627-40691</v>
          </cell>
          <cell r="CA118" t="str">
            <v>SFO</v>
          </cell>
          <cell r="CD118">
            <v>0</v>
          </cell>
          <cell r="CF118">
            <v>2208</v>
          </cell>
          <cell r="CG118">
            <v>0</v>
          </cell>
        </row>
        <row r="119">
          <cell r="A119">
            <v>1549816</v>
          </cell>
          <cell r="B119" t="str">
            <v>113</v>
          </cell>
          <cell r="C119" t="str">
            <v>101</v>
          </cell>
          <cell r="D119" t="str">
            <v>22620</v>
          </cell>
          <cell r="E119" t="str">
            <v>22620-0374</v>
          </cell>
          <cell r="F119" t="str">
            <v>SOFTEST PIQUE POLO</v>
          </cell>
          <cell r="G119" t="str">
            <v>SNELSON - NAVAJO TEAL/PARCHMENT</v>
          </cell>
          <cell r="H119" t="str">
            <v>PC</v>
          </cell>
          <cell r="J119" t="str">
            <v>SP-A</v>
          </cell>
          <cell r="K119" t="str">
            <v>APD</v>
          </cell>
          <cell r="L119" t="str">
            <v>PH</v>
          </cell>
          <cell r="M119">
            <v>150</v>
          </cell>
          <cell r="N119">
            <v>150</v>
          </cell>
          <cell r="O119">
            <v>0</v>
          </cell>
          <cell r="P119">
            <v>150</v>
          </cell>
          <cell r="T119" t="str">
            <v>964M</v>
          </cell>
          <cell r="U119">
            <v>4627</v>
          </cell>
          <cell r="V119" t="str">
            <v>SHANGHAI</v>
          </cell>
          <cell r="W119" t="str">
            <v>NAS</v>
          </cell>
          <cell r="X119" t="str">
            <v>VIETNAM</v>
          </cell>
          <cell r="Y119" t="str">
            <v>GREEN VINA CO LTD</v>
          </cell>
          <cell r="Z119" t="str">
            <v>DFC</v>
          </cell>
          <cell r="AD119">
            <v>40554</v>
          </cell>
          <cell r="AE119">
            <v>40554</v>
          </cell>
          <cell r="AF119">
            <v>40554</v>
          </cell>
          <cell r="AG119">
            <v>40554</v>
          </cell>
          <cell r="AH119">
            <v>40568</v>
          </cell>
          <cell r="AI119">
            <v>40627</v>
          </cell>
          <cell r="AJ119">
            <v>40632</v>
          </cell>
          <cell r="AK119">
            <v>40691</v>
          </cell>
          <cell r="AL119">
            <v>40710</v>
          </cell>
          <cell r="AM119">
            <v>40713</v>
          </cell>
          <cell r="AN119" t="str">
            <v xml:space="preserve">Jan P-Req 1/7/11 </v>
          </cell>
          <cell r="AR119" t="str">
            <v>000S</v>
          </cell>
          <cell r="AS119">
            <v>0</v>
          </cell>
          <cell r="AW119">
            <v>1.7</v>
          </cell>
          <cell r="AX119">
            <v>255</v>
          </cell>
          <cell r="AY119">
            <v>40567</v>
          </cell>
          <cell r="AZ119">
            <v>40573</v>
          </cell>
          <cell r="BA119">
            <v>40636</v>
          </cell>
          <cell r="BB119">
            <v>40692</v>
          </cell>
          <cell r="BC119">
            <v>40713</v>
          </cell>
          <cell r="BD119">
            <v>40713</v>
          </cell>
          <cell r="BE119">
            <v>40544</v>
          </cell>
          <cell r="BF119">
            <v>40603</v>
          </cell>
          <cell r="BG119">
            <v>40664</v>
          </cell>
          <cell r="BH119">
            <v>40695</v>
          </cell>
          <cell r="BI119">
            <v>40695</v>
          </cell>
          <cell r="BL119">
            <v>0</v>
          </cell>
          <cell r="BN119" t="str">
            <v>DOCKERS</v>
          </cell>
          <cell r="BO119" t="str">
            <v>Tops</v>
          </cell>
          <cell r="BP119" t="str">
            <v>Mens</v>
          </cell>
          <cell r="BQ119" t="str">
            <v>N</v>
          </cell>
          <cell r="BR119" t="str">
            <v>DM Tops Knits</v>
          </cell>
          <cell r="BS119" t="str">
            <v>OKAMOTO D</v>
          </cell>
          <cell r="BT119" t="str">
            <v>C KNITS</v>
          </cell>
          <cell r="BU119" t="str">
            <v>H6707</v>
          </cell>
          <cell r="BV119" t="str">
            <v>Seasonal</v>
          </cell>
          <cell r="BW119" t="str">
            <v>APD</v>
          </cell>
          <cell r="BY119" t="str">
            <v>4069140632406274056840554405544055440554</v>
          </cell>
          <cell r="BZ119" t="str">
            <v>S-22620-0374-4627-40691</v>
          </cell>
          <cell r="CA119" t="str">
            <v>SFO</v>
          </cell>
          <cell r="CD119">
            <v>0</v>
          </cell>
          <cell r="CF119">
            <v>2208</v>
          </cell>
          <cell r="CG119">
            <v>0</v>
          </cell>
        </row>
        <row r="120">
          <cell r="A120">
            <v>1416358</v>
          </cell>
          <cell r="B120" t="str">
            <v>113</v>
          </cell>
          <cell r="C120" t="str">
            <v>101</v>
          </cell>
          <cell r="D120" t="str">
            <v>22620</v>
          </cell>
          <cell r="E120" t="str">
            <v>22620-0374</v>
          </cell>
          <cell r="F120" t="str">
            <v>SOFTEST PIQUE POLO</v>
          </cell>
          <cell r="G120" t="str">
            <v>SNELSON - NAVAJO TEAL/PARCHMENT</v>
          </cell>
          <cell r="H120" t="str">
            <v>PC</v>
          </cell>
          <cell r="J120" t="str">
            <v>SP-A</v>
          </cell>
          <cell r="K120" t="str">
            <v>APD</v>
          </cell>
          <cell r="L120" t="str">
            <v>MY</v>
          </cell>
          <cell r="M120">
            <v>180</v>
          </cell>
          <cell r="N120">
            <v>180</v>
          </cell>
          <cell r="O120">
            <v>0</v>
          </cell>
          <cell r="P120">
            <v>180</v>
          </cell>
          <cell r="T120" t="str">
            <v>964M</v>
          </cell>
          <cell r="U120">
            <v>4627</v>
          </cell>
          <cell r="V120" t="str">
            <v>SHANGHAI</v>
          </cell>
          <cell r="W120" t="str">
            <v>NAS</v>
          </cell>
          <cell r="X120" t="str">
            <v>VIETNAM</v>
          </cell>
          <cell r="Y120" t="str">
            <v>GREEN VINA CO LTD</v>
          </cell>
          <cell r="Z120" t="str">
            <v>DFC</v>
          </cell>
          <cell r="AD120">
            <v>40554</v>
          </cell>
          <cell r="AE120">
            <v>40554</v>
          </cell>
          <cell r="AF120">
            <v>40554</v>
          </cell>
          <cell r="AG120">
            <v>40554</v>
          </cell>
          <cell r="AH120">
            <v>40568</v>
          </cell>
          <cell r="AI120">
            <v>40627</v>
          </cell>
          <cell r="AJ120">
            <v>40632</v>
          </cell>
          <cell r="AK120">
            <v>40691</v>
          </cell>
          <cell r="AL120">
            <v>40704</v>
          </cell>
          <cell r="AM120">
            <v>40707</v>
          </cell>
          <cell r="AN120" t="str">
            <v xml:space="preserve">Jan P-Req 1/7/11 </v>
          </cell>
          <cell r="AR120" t="str">
            <v>000S</v>
          </cell>
          <cell r="AS120">
            <v>0</v>
          </cell>
          <cell r="AW120">
            <v>1.7</v>
          </cell>
          <cell r="AX120">
            <v>306</v>
          </cell>
          <cell r="AY120">
            <v>40567</v>
          </cell>
          <cell r="AZ120">
            <v>40573</v>
          </cell>
          <cell r="BA120">
            <v>40636</v>
          </cell>
          <cell r="BB120">
            <v>40692</v>
          </cell>
          <cell r="BC120">
            <v>40706</v>
          </cell>
          <cell r="BD120">
            <v>40713</v>
          </cell>
          <cell r="BE120">
            <v>40544</v>
          </cell>
          <cell r="BF120">
            <v>40603</v>
          </cell>
          <cell r="BG120">
            <v>40664</v>
          </cell>
          <cell r="BH120">
            <v>40695</v>
          </cell>
          <cell r="BI120">
            <v>40695</v>
          </cell>
          <cell r="BL120">
            <v>0</v>
          </cell>
          <cell r="BN120" t="str">
            <v>DOCKERS</v>
          </cell>
          <cell r="BO120" t="str">
            <v>Tops</v>
          </cell>
          <cell r="BP120" t="str">
            <v>Mens</v>
          </cell>
          <cell r="BQ120" t="str">
            <v>N</v>
          </cell>
          <cell r="BR120" t="str">
            <v>DM Tops Knits</v>
          </cell>
          <cell r="BS120" t="str">
            <v>OKAMOTO D</v>
          </cell>
          <cell r="BT120" t="str">
            <v>C KNITS</v>
          </cell>
          <cell r="BU120" t="str">
            <v>H6707</v>
          </cell>
          <cell r="BV120" t="str">
            <v>Seasonal</v>
          </cell>
          <cell r="BW120" t="str">
            <v>APD</v>
          </cell>
          <cell r="BY120" t="str">
            <v>4069140632406274056840554405544055440554</v>
          </cell>
          <cell r="BZ120" t="str">
            <v>S-22620-0374-4627-40691</v>
          </cell>
          <cell r="CA120" t="str">
            <v>SFO</v>
          </cell>
          <cell r="CD120">
            <v>0</v>
          </cell>
          <cell r="CF120">
            <v>2208</v>
          </cell>
          <cell r="CG120">
            <v>0</v>
          </cell>
        </row>
        <row r="121">
          <cell r="A121">
            <v>1551013</v>
          </cell>
          <cell r="B121" t="str">
            <v>113</v>
          </cell>
          <cell r="C121" t="str">
            <v>101</v>
          </cell>
          <cell r="D121" t="str">
            <v>22620</v>
          </cell>
          <cell r="E121" t="str">
            <v>22620-0374</v>
          </cell>
          <cell r="F121" t="str">
            <v>SOFTEST PIQUE POLO</v>
          </cell>
          <cell r="G121" t="str">
            <v>SNELSON - NAVAJO TEAL/PARCHMENT</v>
          </cell>
          <cell r="H121" t="str">
            <v>PC</v>
          </cell>
          <cell r="J121" t="str">
            <v>SP-A</v>
          </cell>
          <cell r="K121" t="str">
            <v>LACL</v>
          </cell>
          <cell r="L121" t="str">
            <v>PA</v>
          </cell>
          <cell r="M121">
            <v>240</v>
          </cell>
          <cell r="N121">
            <v>240</v>
          </cell>
          <cell r="O121">
            <v>0</v>
          </cell>
          <cell r="P121">
            <v>240</v>
          </cell>
          <cell r="T121" t="str">
            <v>964M</v>
          </cell>
          <cell r="U121">
            <v>4627</v>
          </cell>
          <cell r="V121" t="str">
            <v>SHANGHAI</v>
          </cell>
          <cell r="W121" t="str">
            <v>NAS</v>
          </cell>
          <cell r="X121" t="str">
            <v>VIETNAM</v>
          </cell>
          <cell r="Y121" t="str">
            <v>GREEN VINA CO LTD</v>
          </cell>
          <cell r="Z121" t="str">
            <v>DFC</v>
          </cell>
          <cell r="AD121">
            <v>40554</v>
          </cell>
          <cell r="AE121">
            <v>40554</v>
          </cell>
          <cell r="AF121">
            <v>40554</v>
          </cell>
          <cell r="AG121">
            <v>40554</v>
          </cell>
          <cell r="AH121">
            <v>40568</v>
          </cell>
          <cell r="AI121">
            <v>40627</v>
          </cell>
          <cell r="AJ121">
            <v>40632</v>
          </cell>
          <cell r="AK121">
            <v>40691</v>
          </cell>
          <cell r="AL121">
            <v>40738</v>
          </cell>
          <cell r="AM121">
            <v>40741</v>
          </cell>
          <cell r="AN121" t="str">
            <v>Per Karla's email dtd 1/12 P-Req</v>
          </cell>
          <cell r="AO121" t="str">
            <v>Y</v>
          </cell>
          <cell r="AP121" t="str">
            <v>4100118080</v>
          </cell>
          <cell r="AR121" t="str">
            <v>000S</v>
          </cell>
          <cell r="AS121">
            <v>0</v>
          </cell>
          <cell r="AU121" t="str">
            <v>DUMMY MILLDORML1-2-2009-178A</v>
          </cell>
          <cell r="AW121">
            <v>1.7</v>
          </cell>
          <cell r="AX121">
            <v>408</v>
          </cell>
          <cell r="AY121">
            <v>40567</v>
          </cell>
          <cell r="AZ121">
            <v>40573</v>
          </cell>
          <cell r="BA121">
            <v>40636</v>
          </cell>
          <cell r="BB121">
            <v>40692</v>
          </cell>
          <cell r="BC121">
            <v>40741</v>
          </cell>
          <cell r="BD121">
            <v>40741</v>
          </cell>
          <cell r="BE121">
            <v>40544</v>
          </cell>
          <cell r="BF121">
            <v>40603</v>
          </cell>
          <cell r="BG121">
            <v>40664</v>
          </cell>
          <cell r="BH121">
            <v>40725</v>
          </cell>
          <cell r="BI121">
            <v>40725</v>
          </cell>
          <cell r="BL121">
            <v>0</v>
          </cell>
          <cell r="BN121" t="str">
            <v>DOCKERS</v>
          </cell>
          <cell r="BO121" t="str">
            <v>Tops</v>
          </cell>
          <cell r="BP121" t="str">
            <v>Mens</v>
          </cell>
          <cell r="BQ121" t="str">
            <v>N</v>
          </cell>
          <cell r="BR121" t="str">
            <v>DM Tops Knits</v>
          </cell>
          <cell r="BS121" t="str">
            <v>OKAMOTO D</v>
          </cell>
          <cell r="BT121" t="str">
            <v>C KNITS</v>
          </cell>
          <cell r="BU121" t="str">
            <v>H6707</v>
          </cell>
          <cell r="BV121" t="str">
            <v>Seasonal</v>
          </cell>
          <cell r="BW121" t="str">
            <v>LSA</v>
          </cell>
          <cell r="BY121" t="str">
            <v>4069140632406274056840554405544055440554</v>
          </cell>
          <cell r="BZ121" t="str">
            <v>S-22620-0374-4627-40691</v>
          </cell>
          <cell r="CA121" t="str">
            <v>SFO</v>
          </cell>
          <cell r="CD121">
            <v>0</v>
          </cell>
          <cell r="CF121">
            <v>2208</v>
          </cell>
          <cell r="CG121">
            <v>0</v>
          </cell>
        </row>
        <row r="122">
          <cell r="A122">
            <v>1551014</v>
          </cell>
          <cell r="B122" t="str">
            <v>113</v>
          </cell>
          <cell r="C122" t="str">
            <v>101</v>
          </cell>
          <cell r="D122" t="str">
            <v>22620</v>
          </cell>
          <cell r="E122" t="str">
            <v>22620-0374</v>
          </cell>
          <cell r="F122" t="str">
            <v>SOFTEST PIQUE POLO</v>
          </cell>
          <cell r="G122" t="str">
            <v>SNELSON - NAVAJO TEAL/PARCHMENT</v>
          </cell>
          <cell r="H122" t="str">
            <v>PC</v>
          </cell>
          <cell r="J122" t="str">
            <v>SP-A</v>
          </cell>
          <cell r="K122" t="str">
            <v>LACL</v>
          </cell>
          <cell r="L122" t="str">
            <v>CR</v>
          </cell>
          <cell r="M122">
            <v>348</v>
          </cell>
          <cell r="N122">
            <v>348</v>
          </cell>
          <cell r="O122">
            <v>0</v>
          </cell>
          <cell r="P122">
            <v>348</v>
          </cell>
          <cell r="T122" t="str">
            <v>964M</v>
          </cell>
          <cell r="U122">
            <v>4627</v>
          </cell>
          <cell r="V122" t="str">
            <v>SHANGHAI</v>
          </cell>
          <cell r="W122" t="str">
            <v>NAS</v>
          </cell>
          <cell r="X122" t="str">
            <v>VIETNAM</v>
          </cell>
          <cell r="Y122" t="str">
            <v>GREEN VINA CO LTD</v>
          </cell>
          <cell r="Z122" t="str">
            <v>DFC</v>
          </cell>
          <cell r="AD122">
            <v>40554</v>
          </cell>
          <cell r="AE122">
            <v>40554</v>
          </cell>
          <cell r="AF122">
            <v>40554</v>
          </cell>
          <cell r="AG122">
            <v>40554</v>
          </cell>
          <cell r="AH122">
            <v>40568</v>
          </cell>
          <cell r="AI122">
            <v>40627</v>
          </cell>
          <cell r="AJ122">
            <v>40632</v>
          </cell>
          <cell r="AK122">
            <v>40691</v>
          </cell>
          <cell r="AL122">
            <v>40768</v>
          </cell>
          <cell r="AM122">
            <v>40771</v>
          </cell>
          <cell r="AN122" t="str">
            <v>Per Karla's email dtd 1/12 P-ReqA</v>
          </cell>
          <cell r="AO122" t="str">
            <v>Y</v>
          </cell>
          <cell r="AP122" t="str">
            <v>4100118108</v>
          </cell>
          <cell r="AR122" t="str">
            <v>000S</v>
          </cell>
          <cell r="AS122">
            <v>0</v>
          </cell>
          <cell r="AU122" t="str">
            <v>DUMMY MILLDORML1-2-2009-178A</v>
          </cell>
          <cell r="AW122">
            <v>1.7</v>
          </cell>
          <cell r="AX122">
            <v>591.6</v>
          </cell>
          <cell r="AY122">
            <v>40567</v>
          </cell>
          <cell r="AZ122">
            <v>40573</v>
          </cell>
          <cell r="BA122">
            <v>40636</v>
          </cell>
          <cell r="BB122">
            <v>40692</v>
          </cell>
          <cell r="BC122">
            <v>40769</v>
          </cell>
          <cell r="BD122">
            <v>40776</v>
          </cell>
          <cell r="BE122">
            <v>40544</v>
          </cell>
          <cell r="BF122">
            <v>40603</v>
          </cell>
          <cell r="BG122">
            <v>40664</v>
          </cell>
          <cell r="BH122">
            <v>40756</v>
          </cell>
          <cell r="BI122">
            <v>40756</v>
          </cell>
          <cell r="BL122">
            <v>0</v>
          </cell>
          <cell r="BN122" t="str">
            <v>DOCKERS</v>
          </cell>
          <cell r="BO122" t="str">
            <v>Tops</v>
          </cell>
          <cell r="BP122" t="str">
            <v>Mens</v>
          </cell>
          <cell r="BQ122" t="str">
            <v>N</v>
          </cell>
          <cell r="BR122" t="str">
            <v>DM Tops Knits</v>
          </cell>
          <cell r="BS122" t="str">
            <v>OKAMOTO D</v>
          </cell>
          <cell r="BT122" t="str">
            <v>C KNITS</v>
          </cell>
          <cell r="BU122" t="str">
            <v>H6707</v>
          </cell>
          <cell r="BV122" t="str">
            <v>Seasonal</v>
          </cell>
          <cell r="BW122" t="str">
            <v>LSA</v>
          </cell>
          <cell r="BY122" t="str">
            <v>4069140632406274056840554405544055440554</v>
          </cell>
          <cell r="BZ122" t="str">
            <v>S-22620-0374-4627-40691</v>
          </cell>
          <cell r="CA122" t="str">
            <v>SFO</v>
          </cell>
          <cell r="CD122">
            <v>0</v>
          </cell>
          <cell r="CF122">
            <v>2208</v>
          </cell>
          <cell r="CG122">
            <v>0</v>
          </cell>
        </row>
        <row r="123">
          <cell r="A123">
            <v>1416359</v>
          </cell>
          <cell r="B123" t="str">
            <v>113</v>
          </cell>
          <cell r="C123" t="str">
            <v>101</v>
          </cell>
          <cell r="D123" t="str">
            <v>22620</v>
          </cell>
          <cell r="E123" t="str">
            <v>22620-0374</v>
          </cell>
          <cell r="F123" t="str">
            <v>SOFTEST PIQUE POLO</v>
          </cell>
          <cell r="G123" t="str">
            <v>SNELSON - NAVAJO TEAL/PARCHMENT</v>
          </cell>
          <cell r="H123" t="str">
            <v>PC</v>
          </cell>
          <cell r="J123" t="str">
            <v>SP-A</v>
          </cell>
          <cell r="K123" t="str">
            <v>LSM</v>
          </cell>
          <cell r="L123" t="str">
            <v>MX</v>
          </cell>
          <cell r="M123">
            <v>2490</v>
          </cell>
          <cell r="N123">
            <v>2490</v>
          </cell>
          <cell r="O123">
            <v>0</v>
          </cell>
          <cell r="P123">
            <v>2490</v>
          </cell>
          <cell r="T123" t="str">
            <v>964M</v>
          </cell>
          <cell r="U123">
            <v>4627</v>
          </cell>
          <cell r="V123" t="str">
            <v>SHANGHAI</v>
          </cell>
          <cell r="W123" t="str">
            <v>NAS</v>
          </cell>
          <cell r="X123" t="str">
            <v>VIETNAM</v>
          </cell>
          <cell r="Y123" t="str">
            <v>GREEN VINA CO LTD</v>
          </cell>
          <cell r="Z123" t="str">
            <v>DFC</v>
          </cell>
          <cell r="AD123">
            <v>40554</v>
          </cell>
          <cell r="AE123">
            <v>40554</v>
          </cell>
          <cell r="AF123">
            <v>40554</v>
          </cell>
          <cell r="AG123">
            <v>40554</v>
          </cell>
          <cell r="AH123">
            <v>40568</v>
          </cell>
          <cell r="AI123">
            <v>40627</v>
          </cell>
          <cell r="AJ123">
            <v>40632</v>
          </cell>
          <cell r="AK123">
            <v>40691</v>
          </cell>
          <cell r="AL123">
            <v>40743</v>
          </cell>
          <cell r="AM123">
            <v>40746</v>
          </cell>
          <cell r="AN123" t="str">
            <v>Dec P-Req- OK'd by Alberto to commit 1/11- New Vendor TBA</v>
          </cell>
          <cell r="AO123" t="str">
            <v>Y</v>
          </cell>
          <cell r="AP123" t="str">
            <v>99115</v>
          </cell>
          <cell r="AR123" t="str">
            <v>000S</v>
          </cell>
          <cell r="AS123">
            <v>0</v>
          </cell>
          <cell r="AU123" t="str">
            <v>DUMMY MILLDORML1-2-2009-178A</v>
          </cell>
          <cell r="AW123">
            <v>1.7</v>
          </cell>
          <cell r="AX123">
            <v>4233</v>
          </cell>
          <cell r="AY123">
            <v>40567</v>
          </cell>
          <cell r="AZ123">
            <v>40573</v>
          </cell>
          <cell r="BA123">
            <v>40636</v>
          </cell>
          <cell r="BB123">
            <v>40692</v>
          </cell>
          <cell r="BC123">
            <v>40748</v>
          </cell>
          <cell r="BD123">
            <v>40748</v>
          </cell>
          <cell r="BE123">
            <v>40544</v>
          </cell>
          <cell r="BF123">
            <v>40603</v>
          </cell>
          <cell r="BG123">
            <v>40664</v>
          </cell>
          <cell r="BH123">
            <v>40725</v>
          </cell>
          <cell r="BI123">
            <v>40725</v>
          </cell>
          <cell r="BL123">
            <v>0</v>
          </cell>
          <cell r="BN123" t="str">
            <v>DOCKERS</v>
          </cell>
          <cell r="BO123" t="str">
            <v>Tops</v>
          </cell>
          <cell r="BP123" t="str">
            <v>Mens</v>
          </cell>
          <cell r="BQ123" t="str">
            <v>N</v>
          </cell>
          <cell r="BR123" t="str">
            <v>DM Tops Knits</v>
          </cell>
          <cell r="BS123" t="str">
            <v>OKAMOTO D</v>
          </cell>
          <cell r="BT123" t="str">
            <v>C KNITS</v>
          </cell>
          <cell r="BU123" t="str">
            <v>H6707</v>
          </cell>
          <cell r="BV123" t="str">
            <v>Seasonal</v>
          </cell>
          <cell r="BW123" t="str">
            <v>LSA</v>
          </cell>
          <cell r="BY123" t="str">
            <v>4069140632406274056840554405544055440554</v>
          </cell>
          <cell r="BZ123" t="str">
            <v>S-22620-0374-4627-40691</v>
          </cell>
          <cell r="CA123" t="str">
            <v>SFO</v>
          </cell>
          <cell r="CD123">
            <v>0</v>
          </cell>
          <cell r="CE123">
            <v>3681</v>
          </cell>
          <cell r="CF123">
            <v>2208</v>
          </cell>
          <cell r="CG123">
            <v>0</v>
          </cell>
        </row>
        <row r="124">
          <cell r="A124">
            <v>1549817</v>
          </cell>
          <cell r="B124" t="str">
            <v>113</v>
          </cell>
          <cell r="C124" t="str">
            <v>101</v>
          </cell>
          <cell r="D124" t="str">
            <v>22620</v>
          </cell>
          <cell r="E124" t="str">
            <v>22620-0377</v>
          </cell>
          <cell r="F124" t="str">
            <v>SOFTEST PIQUE POLO</v>
          </cell>
          <cell r="G124" t="str">
            <v>SOLID - BLUE SHADOW</v>
          </cell>
          <cell r="H124" t="str">
            <v>PC</v>
          </cell>
          <cell r="J124" t="str">
            <v>SP-A</v>
          </cell>
          <cell r="K124" t="str">
            <v>APD</v>
          </cell>
          <cell r="L124" t="str">
            <v>TH</v>
          </cell>
          <cell r="M124">
            <v>60</v>
          </cell>
          <cell r="N124">
            <v>60</v>
          </cell>
          <cell r="O124">
            <v>0</v>
          </cell>
          <cell r="P124">
            <v>60</v>
          </cell>
          <cell r="T124" t="str">
            <v>964M</v>
          </cell>
          <cell r="U124">
            <v>4627</v>
          </cell>
          <cell r="V124" t="str">
            <v>SHANGHAI</v>
          </cell>
          <cell r="W124" t="str">
            <v>NAS</v>
          </cell>
          <cell r="X124" t="str">
            <v>VIETNAM</v>
          </cell>
          <cell r="Y124" t="str">
            <v>GREEN VINA CO LTD</v>
          </cell>
          <cell r="Z124" t="str">
            <v>DFC</v>
          </cell>
          <cell r="AD124">
            <v>40554</v>
          </cell>
          <cell r="AE124">
            <v>40554</v>
          </cell>
          <cell r="AF124">
            <v>40554</v>
          </cell>
          <cell r="AG124">
            <v>40554</v>
          </cell>
          <cell r="AH124">
            <v>40568</v>
          </cell>
          <cell r="AI124">
            <v>40627</v>
          </cell>
          <cell r="AJ124">
            <v>40632</v>
          </cell>
          <cell r="AK124">
            <v>40691</v>
          </cell>
          <cell r="AL124">
            <v>40702</v>
          </cell>
          <cell r="AM124">
            <v>40705</v>
          </cell>
          <cell r="AN124" t="str">
            <v>Jan P-Req 1/7/11</v>
          </cell>
          <cell r="AR124" t="str">
            <v>000S</v>
          </cell>
          <cell r="AS124">
            <v>0</v>
          </cell>
          <cell r="AU124" t="str">
            <v>DUMMY MILLOXFORD / AQ04041</v>
          </cell>
          <cell r="AW124">
            <v>1.7</v>
          </cell>
          <cell r="AX124">
            <v>102</v>
          </cell>
          <cell r="AY124">
            <v>40567</v>
          </cell>
          <cell r="AZ124">
            <v>40573</v>
          </cell>
          <cell r="BA124">
            <v>40636</v>
          </cell>
          <cell r="BB124">
            <v>40692</v>
          </cell>
          <cell r="BC124">
            <v>40706</v>
          </cell>
          <cell r="BD124">
            <v>40706</v>
          </cell>
          <cell r="BE124">
            <v>40544</v>
          </cell>
          <cell r="BF124">
            <v>40603</v>
          </cell>
          <cell r="BG124">
            <v>40664</v>
          </cell>
          <cell r="BH124">
            <v>40695</v>
          </cell>
          <cell r="BI124">
            <v>40695</v>
          </cell>
          <cell r="BL124">
            <v>0</v>
          </cell>
          <cell r="BN124" t="str">
            <v>DOCKERS</v>
          </cell>
          <cell r="BO124" t="str">
            <v>Tops</v>
          </cell>
          <cell r="BP124" t="str">
            <v>Mens</v>
          </cell>
          <cell r="BQ124" t="str">
            <v>N</v>
          </cell>
          <cell r="BR124" t="str">
            <v>DM Tops Knits</v>
          </cell>
          <cell r="BS124" t="str">
            <v>OKAMOTO D</v>
          </cell>
          <cell r="BT124" t="str">
            <v>C KNITS</v>
          </cell>
          <cell r="BU124" t="str">
            <v>I0875</v>
          </cell>
          <cell r="BV124" t="str">
            <v>Seasonal</v>
          </cell>
          <cell r="BW124" t="str">
            <v>APD</v>
          </cell>
          <cell r="BY124" t="str">
            <v>4069140632406274056840554405544055440554</v>
          </cell>
          <cell r="BZ124" t="str">
            <v>S-22620-0377-4627-40691</v>
          </cell>
          <cell r="CA124" t="str">
            <v>SFO</v>
          </cell>
          <cell r="CD124">
            <v>0</v>
          </cell>
          <cell r="CF124">
            <v>2208</v>
          </cell>
          <cell r="CG124">
            <v>0</v>
          </cell>
        </row>
        <row r="125">
          <cell r="A125">
            <v>1549818</v>
          </cell>
          <cell r="B125" t="str">
            <v>113</v>
          </cell>
          <cell r="C125" t="str">
            <v>101</v>
          </cell>
          <cell r="D125" t="str">
            <v>22620</v>
          </cell>
          <cell r="E125" t="str">
            <v>22620-0377</v>
          </cell>
          <cell r="F125" t="str">
            <v>SOFTEST PIQUE POLO</v>
          </cell>
          <cell r="G125" t="str">
            <v>SOLID - BLUE SHADOW</v>
          </cell>
          <cell r="H125" t="str">
            <v>PC</v>
          </cell>
          <cell r="J125" t="str">
            <v>SP-A</v>
          </cell>
          <cell r="K125" t="str">
            <v>APD</v>
          </cell>
          <cell r="L125" t="str">
            <v>SG</v>
          </cell>
          <cell r="M125">
            <v>150</v>
          </cell>
          <cell r="N125">
            <v>150</v>
          </cell>
          <cell r="O125">
            <v>0</v>
          </cell>
          <cell r="P125">
            <v>150</v>
          </cell>
          <cell r="T125" t="str">
            <v>964M</v>
          </cell>
          <cell r="U125">
            <v>4627</v>
          </cell>
          <cell r="V125" t="str">
            <v>SHANGHAI</v>
          </cell>
          <cell r="W125" t="str">
            <v>NAS</v>
          </cell>
          <cell r="X125" t="str">
            <v>VIETNAM</v>
          </cell>
          <cell r="Y125" t="str">
            <v>GREEN VINA CO LTD</v>
          </cell>
          <cell r="Z125" t="str">
            <v>DFC</v>
          </cell>
          <cell r="AD125">
            <v>40554</v>
          </cell>
          <cell r="AE125">
            <v>40554</v>
          </cell>
          <cell r="AF125">
            <v>40554</v>
          </cell>
          <cell r="AG125">
            <v>40554</v>
          </cell>
          <cell r="AH125">
            <v>40568</v>
          </cell>
          <cell r="AI125">
            <v>40627</v>
          </cell>
          <cell r="AJ125">
            <v>40632</v>
          </cell>
          <cell r="AK125">
            <v>40691</v>
          </cell>
          <cell r="AL125">
            <v>40702</v>
          </cell>
          <cell r="AM125">
            <v>40705</v>
          </cell>
          <cell r="AN125" t="str">
            <v>Jan P-Req 1/7/11</v>
          </cell>
          <cell r="AR125" t="str">
            <v>000S</v>
          </cell>
          <cell r="AS125">
            <v>0</v>
          </cell>
          <cell r="AU125" t="str">
            <v>DUMMY MILLOXFORD / AQ04041</v>
          </cell>
          <cell r="AW125">
            <v>1.7</v>
          </cell>
          <cell r="AX125">
            <v>255</v>
          </cell>
          <cell r="AY125">
            <v>40567</v>
          </cell>
          <cell r="AZ125">
            <v>40573</v>
          </cell>
          <cell r="BA125">
            <v>40636</v>
          </cell>
          <cell r="BB125">
            <v>40692</v>
          </cell>
          <cell r="BC125">
            <v>40706</v>
          </cell>
          <cell r="BD125">
            <v>40706</v>
          </cell>
          <cell r="BE125">
            <v>40544</v>
          </cell>
          <cell r="BF125">
            <v>40603</v>
          </cell>
          <cell r="BG125">
            <v>40664</v>
          </cell>
          <cell r="BH125">
            <v>40695</v>
          </cell>
          <cell r="BI125">
            <v>40695</v>
          </cell>
          <cell r="BL125">
            <v>0</v>
          </cell>
          <cell r="BN125" t="str">
            <v>DOCKERS</v>
          </cell>
          <cell r="BO125" t="str">
            <v>Tops</v>
          </cell>
          <cell r="BP125" t="str">
            <v>Mens</v>
          </cell>
          <cell r="BQ125" t="str">
            <v>N</v>
          </cell>
          <cell r="BR125" t="str">
            <v>DM Tops Knits</v>
          </cell>
          <cell r="BS125" t="str">
            <v>OKAMOTO D</v>
          </cell>
          <cell r="BT125" t="str">
            <v>C KNITS</v>
          </cell>
          <cell r="BU125" t="str">
            <v>I0875</v>
          </cell>
          <cell r="BV125" t="str">
            <v>Seasonal</v>
          </cell>
          <cell r="BW125" t="str">
            <v>APD</v>
          </cell>
          <cell r="BY125" t="str">
            <v>4069140632406274056840554405544055440554</v>
          </cell>
          <cell r="BZ125" t="str">
            <v>S-22620-0377-4627-40691</v>
          </cell>
          <cell r="CA125" t="str">
            <v>SFO</v>
          </cell>
          <cell r="CD125">
            <v>0</v>
          </cell>
          <cell r="CF125">
            <v>2208</v>
          </cell>
          <cell r="CG125">
            <v>0</v>
          </cell>
        </row>
        <row r="126">
          <cell r="A126">
            <v>1549819</v>
          </cell>
          <cell r="B126" t="str">
            <v>113</v>
          </cell>
          <cell r="C126" t="str">
            <v>101</v>
          </cell>
          <cell r="D126" t="str">
            <v>22620</v>
          </cell>
          <cell r="E126" t="str">
            <v>22620-0377</v>
          </cell>
          <cell r="F126" t="str">
            <v>SOFTEST PIQUE POLO</v>
          </cell>
          <cell r="G126" t="str">
            <v>SOLID - BLUE SHADOW</v>
          </cell>
          <cell r="H126" t="str">
            <v>PC</v>
          </cell>
          <cell r="J126" t="str">
            <v>SP-A</v>
          </cell>
          <cell r="K126" t="str">
            <v>APD</v>
          </cell>
          <cell r="L126" t="str">
            <v>PH</v>
          </cell>
          <cell r="M126">
            <v>200</v>
          </cell>
          <cell r="N126">
            <v>200</v>
          </cell>
          <cell r="O126">
            <v>0</v>
          </cell>
          <cell r="P126">
            <v>200</v>
          </cell>
          <cell r="T126" t="str">
            <v>964M</v>
          </cell>
          <cell r="U126">
            <v>4627</v>
          </cell>
          <cell r="V126" t="str">
            <v>SHANGHAI</v>
          </cell>
          <cell r="W126" t="str">
            <v>NAS</v>
          </cell>
          <cell r="X126" t="str">
            <v>VIETNAM</v>
          </cell>
          <cell r="Y126" t="str">
            <v>GREEN VINA CO LTD</v>
          </cell>
          <cell r="Z126" t="str">
            <v>DFC</v>
          </cell>
          <cell r="AD126">
            <v>40554</v>
          </cell>
          <cell r="AE126">
            <v>40554</v>
          </cell>
          <cell r="AF126">
            <v>40554</v>
          </cell>
          <cell r="AG126">
            <v>40554</v>
          </cell>
          <cell r="AH126">
            <v>40568</v>
          </cell>
          <cell r="AI126">
            <v>40627</v>
          </cell>
          <cell r="AJ126">
            <v>40632</v>
          </cell>
          <cell r="AK126">
            <v>40691</v>
          </cell>
          <cell r="AL126">
            <v>40710</v>
          </cell>
          <cell r="AM126">
            <v>40713</v>
          </cell>
          <cell r="AN126" t="str">
            <v>Jan P-Req 1/7/11</v>
          </cell>
          <cell r="AR126" t="str">
            <v>000S</v>
          </cell>
          <cell r="AS126">
            <v>0</v>
          </cell>
          <cell r="AU126" t="str">
            <v>DUMMY MILLOXFORD / AQ04041</v>
          </cell>
          <cell r="AW126">
            <v>1.7</v>
          </cell>
          <cell r="AX126">
            <v>340</v>
          </cell>
          <cell r="AY126">
            <v>40567</v>
          </cell>
          <cell r="AZ126">
            <v>40573</v>
          </cell>
          <cell r="BA126">
            <v>40636</v>
          </cell>
          <cell r="BB126">
            <v>40692</v>
          </cell>
          <cell r="BC126">
            <v>40713</v>
          </cell>
          <cell r="BD126">
            <v>40713</v>
          </cell>
          <cell r="BE126">
            <v>40544</v>
          </cell>
          <cell r="BF126">
            <v>40603</v>
          </cell>
          <cell r="BG126">
            <v>40664</v>
          </cell>
          <cell r="BH126">
            <v>40695</v>
          </cell>
          <cell r="BI126">
            <v>40695</v>
          </cell>
          <cell r="BL126">
            <v>0</v>
          </cell>
          <cell r="BN126" t="str">
            <v>DOCKERS</v>
          </cell>
          <cell r="BO126" t="str">
            <v>Tops</v>
          </cell>
          <cell r="BP126" t="str">
            <v>Mens</v>
          </cell>
          <cell r="BQ126" t="str">
            <v>N</v>
          </cell>
          <cell r="BR126" t="str">
            <v>DM Tops Knits</v>
          </cell>
          <cell r="BS126" t="str">
            <v>OKAMOTO D</v>
          </cell>
          <cell r="BT126" t="str">
            <v>C KNITS</v>
          </cell>
          <cell r="BU126" t="str">
            <v>I0875</v>
          </cell>
          <cell r="BV126" t="str">
            <v>Seasonal</v>
          </cell>
          <cell r="BW126" t="str">
            <v>APD</v>
          </cell>
          <cell r="BY126" t="str">
            <v>4069140632406274056840554405544055440554</v>
          </cell>
          <cell r="BZ126" t="str">
            <v>S-22620-0377-4627-40691</v>
          </cell>
          <cell r="CA126" t="str">
            <v>SFO</v>
          </cell>
          <cell r="CD126">
            <v>0</v>
          </cell>
          <cell r="CF126">
            <v>2208</v>
          </cell>
          <cell r="CG126">
            <v>0</v>
          </cell>
        </row>
        <row r="127">
          <cell r="A127">
            <v>1416362</v>
          </cell>
          <cell r="B127" t="str">
            <v>113</v>
          </cell>
          <cell r="C127" t="str">
            <v>101</v>
          </cell>
          <cell r="D127" t="str">
            <v>22620</v>
          </cell>
          <cell r="E127" t="str">
            <v>22620-0377</v>
          </cell>
          <cell r="F127" t="str">
            <v>SOFTEST PIQUE POLO</v>
          </cell>
          <cell r="G127" t="str">
            <v>SOLID - BLUE SHADOW</v>
          </cell>
          <cell r="H127" t="str">
            <v>PC</v>
          </cell>
          <cell r="J127" t="str">
            <v>SP-A</v>
          </cell>
          <cell r="K127" t="str">
            <v>APD</v>
          </cell>
          <cell r="L127" t="str">
            <v>MY</v>
          </cell>
          <cell r="M127">
            <v>120</v>
          </cell>
          <cell r="N127">
            <v>120</v>
          </cell>
          <cell r="O127">
            <v>0</v>
          </cell>
          <cell r="P127">
            <v>120</v>
          </cell>
          <cell r="T127" t="str">
            <v>964M</v>
          </cell>
          <cell r="U127">
            <v>4627</v>
          </cell>
          <cell r="V127" t="str">
            <v>SHANGHAI</v>
          </cell>
          <cell r="W127" t="str">
            <v>NAS</v>
          </cell>
          <cell r="X127" t="str">
            <v>VIETNAM</v>
          </cell>
          <cell r="Y127" t="str">
            <v>GREEN VINA CO LTD</v>
          </cell>
          <cell r="Z127" t="str">
            <v>DFC</v>
          </cell>
          <cell r="AD127">
            <v>40554</v>
          </cell>
          <cell r="AE127">
            <v>40554</v>
          </cell>
          <cell r="AF127">
            <v>40554</v>
          </cell>
          <cell r="AG127">
            <v>40554</v>
          </cell>
          <cell r="AH127">
            <v>40568</v>
          </cell>
          <cell r="AI127">
            <v>40627</v>
          </cell>
          <cell r="AJ127">
            <v>40632</v>
          </cell>
          <cell r="AK127">
            <v>40691</v>
          </cell>
          <cell r="AL127">
            <v>40704</v>
          </cell>
          <cell r="AM127">
            <v>40707</v>
          </cell>
          <cell r="AN127" t="str">
            <v>Jan P-Req 1/7/11</v>
          </cell>
          <cell r="AR127" t="str">
            <v>000S</v>
          </cell>
          <cell r="AS127">
            <v>0</v>
          </cell>
          <cell r="AU127" t="str">
            <v>DUMMY MILLOXFORD / AQ04041</v>
          </cell>
          <cell r="AW127">
            <v>1.7</v>
          </cell>
          <cell r="AX127">
            <v>204</v>
          </cell>
          <cell r="AY127">
            <v>40567</v>
          </cell>
          <cell r="AZ127">
            <v>40573</v>
          </cell>
          <cell r="BA127">
            <v>40636</v>
          </cell>
          <cell r="BB127">
            <v>40692</v>
          </cell>
          <cell r="BC127">
            <v>40706</v>
          </cell>
          <cell r="BD127">
            <v>40713</v>
          </cell>
          <cell r="BE127">
            <v>40544</v>
          </cell>
          <cell r="BF127">
            <v>40603</v>
          </cell>
          <cell r="BG127">
            <v>40664</v>
          </cell>
          <cell r="BH127">
            <v>40695</v>
          </cell>
          <cell r="BI127">
            <v>40695</v>
          </cell>
          <cell r="BL127">
            <v>0</v>
          </cell>
          <cell r="BN127" t="str">
            <v>DOCKERS</v>
          </cell>
          <cell r="BO127" t="str">
            <v>Tops</v>
          </cell>
          <cell r="BP127" t="str">
            <v>Mens</v>
          </cell>
          <cell r="BQ127" t="str">
            <v>N</v>
          </cell>
          <cell r="BR127" t="str">
            <v>DM Tops Knits</v>
          </cell>
          <cell r="BS127" t="str">
            <v>OKAMOTO D</v>
          </cell>
          <cell r="BT127" t="str">
            <v>C KNITS</v>
          </cell>
          <cell r="BU127" t="str">
            <v>I0875</v>
          </cell>
          <cell r="BV127" t="str">
            <v>Seasonal</v>
          </cell>
          <cell r="BW127" t="str">
            <v>APD</v>
          </cell>
          <cell r="BY127" t="str">
            <v>4069140632406274056840554405544055440554</v>
          </cell>
          <cell r="BZ127" t="str">
            <v>S-22620-0377-4627-40691</v>
          </cell>
          <cell r="CA127" t="str">
            <v>SFO</v>
          </cell>
          <cell r="CD127">
            <v>0</v>
          </cell>
          <cell r="CF127">
            <v>2208</v>
          </cell>
          <cell r="CG127">
            <v>0</v>
          </cell>
        </row>
        <row r="128">
          <cell r="A128">
            <v>1549820</v>
          </cell>
          <cell r="B128" t="str">
            <v>113</v>
          </cell>
          <cell r="C128" t="str">
            <v>101</v>
          </cell>
          <cell r="D128" t="str">
            <v>22620</v>
          </cell>
          <cell r="E128" t="str">
            <v>22620-0377</v>
          </cell>
          <cell r="F128" t="str">
            <v>SOFTEST PIQUE POLO</v>
          </cell>
          <cell r="G128" t="str">
            <v>SOLID - BLUE SHADOW</v>
          </cell>
          <cell r="H128" t="str">
            <v>PC</v>
          </cell>
          <cell r="J128" t="str">
            <v>SP-A</v>
          </cell>
          <cell r="K128" t="str">
            <v>LSUS</v>
          </cell>
          <cell r="L128">
            <v>2006</v>
          </cell>
          <cell r="M128">
            <v>1079</v>
          </cell>
          <cell r="N128">
            <v>1079</v>
          </cell>
          <cell r="O128">
            <v>0</v>
          </cell>
          <cell r="P128">
            <v>1079</v>
          </cell>
          <cell r="T128" t="str">
            <v>964M</v>
          </cell>
          <cell r="U128">
            <v>4627</v>
          </cell>
          <cell r="V128" t="str">
            <v>SHANGHAI</v>
          </cell>
          <cell r="W128" t="str">
            <v>NAS</v>
          </cell>
          <cell r="X128" t="str">
            <v>VIETNAM</v>
          </cell>
          <cell r="Y128" t="str">
            <v>GREEN VINA CO LTD</v>
          </cell>
          <cell r="Z128" t="str">
            <v>DFC</v>
          </cell>
          <cell r="AD128">
            <v>40554</v>
          </cell>
          <cell r="AE128">
            <v>40554</v>
          </cell>
          <cell r="AF128">
            <v>40554</v>
          </cell>
          <cell r="AG128">
            <v>40554</v>
          </cell>
          <cell r="AH128">
            <v>40568</v>
          </cell>
          <cell r="AI128">
            <v>40627</v>
          </cell>
          <cell r="AJ128">
            <v>40632</v>
          </cell>
          <cell r="AK128">
            <v>40691</v>
          </cell>
          <cell r="AL128">
            <v>40721</v>
          </cell>
          <cell r="AM128">
            <v>40724</v>
          </cell>
          <cell r="AN128" t="str">
            <v xml:space="preserve">Jan P-Req 1/7/11 for outlet </v>
          </cell>
          <cell r="AR128" t="str">
            <v>000S</v>
          </cell>
          <cell r="AS128">
            <v>0</v>
          </cell>
          <cell r="AU128" t="str">
            <v>TROPIC KNITS LTDJTK030W</v>
          </cell>
          <cell r="AW128">
            <v>1.7</v>
          </cell>
          <cell r="AX128">
            <v>1834.3</v>
          </cell>
          <cell r="AY128">
            <v>40567</v>
          </cell>
          <cell r="AZ128">
            <v>40573</v>
          </cell>
          <cell r="BA128">
            <v>40636</v>
          </cell>
          <cell r="BB128">
            <v>40692</v>
          </cell>
          <cell r="BC128">
            <v>40727</v>
          </cell>
          <cell r="BD128">
            <v>40727</v>
          </cell>
          <cell r="BE128">
            <v>40544</v>
          </cell>
          <cell r="BF128">
            <v>40603</v>
          </cell>
          <cell r="BG128">
            <v>40664</v>
          </cell>
          <cell r="BH128">
            <v>40695</v>
          </cell>
          <cell r="BI128">
            <v>40695</v>
          </cell>
          <cell r="BL128">
            <v>0</v>
          </cell>
          <cell r="BN128" t="str">
            <v>DOCKERS</v>
          </cell>
          <cell r="BO128" t="str">
            <v>Tops</v>
          </cell>
          <cell r="BP128" t="str">
            <v>Mens</v>
          </cell>
          <cell r="BQ128" t="str">
            <v>N</v>
          </cell>
          <cell r="BR128" t="str">
            <v>DM Tops Knits</v>
          </cell>
          <cell r="BS128" t="str">
            <v>OKAMOTO D</v>
          </cell>
          <cell r="BT128" t="str">
            <v>C KNITS</v>
          </cell>
          <cell r="BU128" t="str">
            <v>I0875</v>
          </cell>
          <cell r="BV128" t="str">
            <v>Seasonal</v>
          </cell>
          <cell r="BW128" t="str">
            <v>LSA</v>
          </cell>
          <cell r="BY128" t="str">
            <v>4069140632406274056840554405544055440554</v>
          </cell>
          <cell r="BZ128" t="str">
            <v>S-22620-0377-4627-40691</v>
          </cell>
          <cell r="CA128" t="str">
            <v>SFO</v>
          </cell>
          <cell r="CD128">
            <v>0</v>
          </cell>
          <cell r="CF128">
            <v>2208</v>
          </cell>
          <cell r="CG128">
            <v>0</v>
          </cell>
        </row>
        <row r="129">
          <cell r="A129">
            <v>1416363</v>
          </cell>
          <cell r="B129" t="str">
            <v>113</v>
          </cell>
          <cell r="C129" t="str">
            <v>101</v>
          </cell>
          <cell r="D129" t="str">
            <v>22620</v>
          </cell>
          <cell r="E129" t="str">
            <v>22620-0377</v>
          </cell>
          <cell r="F129" t="str">
            <v>SOFTEST PIQUE POLO</v>
          </cell>
          <cell r="G129" t="str">
            <v>SOLID - BLUE SHADOW</v>
          </cell>
          <cell r="H129" t="str">
            <v>PC</v>
          </cell>
          <cell r="J129" t="str">
            <v>SP-A</v>
          </cell>
          <cell r="K129" t="str">
            <v>LSC</v>
          </cell>
          <cell r="L129" t="str">
            <v>CA</v>
          </cell>
          <cell r="M129">
            <v>1014</v>
          </cell>
          <cell r="N129">
            <v>1014</v>
          </cell>
          <cell r="O129">
            <v>0</v>
          </cell>
          <cell r="P129">
            <v>1014</v>
          </cell>
          <cell r="T129" t="str">
            <v>964M</v>
          </cell>
          <cell r="U129">
            <v>4627</v>
          </cell>
          <cell r="V129" t="str">
            <v>SHANGHAI</v>
          </cell>
          <cell r="W129" t="str">
            <v>NAS</v>
          </cell>
          <cell r="X129" t="str">
            <v>VIETNAM</v>
          </cell>
          <cell r="Y129" t="str">
            <v>GREEN VINA CO LTD</v>
          </cell>
          <cell r="Z129" t="str">
            <v>DFC</v>
          </cell>
          <cell r="AD129">
            <v>40554</v>
          </cell>
          <cell r="AE129">
            <v>40554</v>
          </cell>
          <cell r="AF129">
            <v>40554</v>
          </cell>
          <cell r="AG129">
            <v>40554</v>
          </cell>
          <cell r="AH129">
            <v>40568</v>
          </cell>
          <cell r="AI129">
            <v>40627</v>
          </cell>
          <cell r="AJ129">
            <v>40632</v>
          </cell>
          <cell r="AK129">
            <v>40691</v>
          </cell>
          <cell r="AL129">
            <v>40733</v>
          </cell>
          <cell r="AM129">
            <v>40736</v>
          </cell>
          <cell r="AN129" t="str">
            <v xml:space="preserve">Jan P-Req 1/7/11 </v>
          </cell>
          <cell r="AP129">
            <v>0</v>
          </cell>
          <cell r="AR129" t="str">
            <v>000S</v>
          </cell>
          <cell r="AS129">
            <v>0</v>
          </cell>
          <cell r="AU129" t="str">
            <v>TROPIC KNITS LTDJTK030W</v>
          </cell>
          <cell r="AW129">
            <v>1.7</v>
          </cell>
          <cell r="AX129">
            <v>1723.8</v>
          </cell>
          <cell r="AY129">
            <v>40567</v>
          </cell>
          <cell r="AZ129">
            <v>40573</v>
          </cell>
          <cell r="BA129">
            <v>40636</v>
          </cell>
          <cell r="BB129">
            <v>40692</v>
          </cell>
          <cell r="BC129">
            <v>40734</v>
          </cell>
          <cell r="BD129">
            <v>40741</v>
          </cell>
          <cell r="BE129">
            <v>40544</v>
          </cell>
          <cell r="BF129">
            <v>40603</v>
          </cell>
          <cell r="BG129">
            <v>40664</v>
          </cell>
          <cell r="BH129">
            <v>40725</v>
          </cell>
          <cell r="BI129">
            <v>40725</v>
          </cell>
          <cell r="BL129">
            <v>0</v>
          </cell>
          <cell r="BN129" t="str">
            <v>DOCKERS</v>
          </cell>
          <cell r="BO129" t="str">
            <v>Tops</v>
          </cell>
          <cell r="BP129" t="str">
            <v>Mens</v>
          </cell>
          <cell r="BQ129" t="str">
            <v>N</v>
          </cell>
          <cell r="BR129" t="str">
            <v>DM Tops Knits</v>
          </cell>
          <cell r="BS129" t="str">
            <v>OKAMOTO D</v>
          </cell>
          <cell r="BT129" t="str">
            <v>C KNITS</v>
          </cell>
          <cell r="BU129" t="str">
            <v>I0875</v>
          </cell>
          <cell r="BV129" t="str">
            <v>Seasonal</v>
          </cell>
          <cell r="BW129" t="str">
            <v>LSA</v>
          </cell>
          <cell r="BY129" t="str">
            <v>4069140632406274056840554405544055440554</v>
          </cell>
          <cell r="BZ129" t="str">
            <v>S-22620-0377-4627-40691</v>
          </cell>
          <cell r="CA129" t="str">
            <v>SFO</v>
          </cell>
          <cell r="CD129">
            <v>0</v>
          </cell>
          <cell r="CF129">
            <v>2208</v>
          </cell>
          <cell r="CG129">
            <v>0</v>
          </cell>
        </row>
        <row r="130">
          <cell r="A130">
            <v>1416366</v>
          </cell>
          <cell r="B130" t="str">
            <v>113</v>
          </cell>
          <cell r="C130" t="str">
            <v>101</v>
          </cell>
          <cell r="D130" t="str">
            <v>22620</v>
          </cell>
          <cell r="E130" t="str">
            <v>22620-0379</v>
          </cell>
          <cell r="F130" t="str">
            <v>SOFTEST PIQUE POLO</v>
          </cell>
          <cell r="G130" t="str">
            <v>SOLID - WILD FERN</v>
          </cell>
          <cell r="H130" t="str">
            <v>PC</v>
          </cell>
          <cell r="J130" t="str">
            <v>SP-A</v>
          </cell>
          <cell r="K130" t="str">
            <v>APD</v>
          </cell>
          <cell r="L130" t="str">
            <v>MY</v>
          </cell>
          <cell r="M130">
            <v>120</v>
          </cell>
          <cell r="N130">
            <v>120</v>
          </cell>
          <cell r="O130">
            <v>0</v>
          </cell>
          <cell r="P130">
            <v>120</v>
          </cell>
          <cell r="T130" t="str">
            <v>964M</v>
          </cell>
          <cell r="U130">
            <v>4627</v>
          </cell>
          <cell r="V130" t="str">
            <v>SHANGHAI</v>
          </cell>
          <cell r="W130" t="str">
            <v>NAS</v>
          </cell>
          <cell r="X130" t="str">
            <v>VIETNAM</v>
          </cell>
          <cell r="Y130" t="str">
            <v>GREEN VINA CO LTD</v>
          </cell>
          <cell r="Z130" t="str">
            <v>DFC</v>
          </cell>
          <cell r="AD130">
            <v>40554</v>
          </cell>
          <cell r="AE130">
            <v>40554</v>
          </cell>
          <cell r="AF130">
            <v>40554</v>
          </cell>
          <cell r="AG130">
            <v>40554</v>
          </cell>
          <cell r="AH130">
            <v>40568</v>
          </cell>
          <cell r="AI130">
            <v>40627</v>
          </cell>
          <cell r="AJ130">
            <v>40632</v>
          </cell>
          <cell r="AK130">
            <v>40691</v>
          </cell>
          <cell r="AL130">
            <v>40704</v>
          </cell>
          <cell r="AM130">
            <v>40707</v>
          </cell>
          <cell r="AN130" t="str">
            <v>Jan P-Req 1/7/11</v>
          </cell>
          <cell r="AR130" t="str">
            <v>000S</v>
          </cell>
          <cell r="AS130">
            <v>0</v>
          </cell>
          <cell r="AU130" t="str">
            <v>DUMMY MILLOXFORD / AQ04041</v>
          </cell>
          <cell r="AW130">
            <v>1.7</v>
          </cell>
          <cell r="AX130">
            <v>204</v>
          </cell>
          <cell r="AY130">
            <v>40567</v>
          </cell>
          <cell r="AZ130">
            <v>40573</v>
          </cell>
          <cell r="BA130">
            <v>40636</v>
          </cell>
          <cell r="BB130">
            <v>40692</v>
          </cell>
          <cell r="BC130">
            <v>40706</v>
          </cell>
          <cell r="BD130">
            <v>40713</v>
          </cell>
          <cell r="BE130">
            <v>40544</v>
          </cell>
          <cell r="BF130">
            <v>40603</v>
          </cell>
          <cell r="BG130">
            <v>40664</v>
          </cell>
          <cell r="BH130">
            <v>40695</v>
          </cell>
          <cell r="BI130">
            <v>40695</v>
          </cell>
          <cell r="BL130">
            <v>0</v>
          </cell>
          <cell r="BN130" t="str">
            <v>DOCKERS</v>
          </cell>
          <cell r="BO130" t="str">
            <v>Tops</v>
          </cell>
          <cell r="BP130" t="str">
            <v>Mens</v>
          </cell>
          <cell r="BQ130" t="str">
            <v>N</v>
          </cell>
          <cell r="BR130" t="str">
            <v>DM Tops Knits</v>
          </cell>
          <cell r="BS130" t="str">
            <v>OKAMOTO D</v>
          </cell>
          <cell r="BT130" t="str">
            <v>C KNITS</v>
          </cell>
          <cell r="BU130" t="str">
            <v>I0877</v>
          </cell>
          <cell r="BV130" t="str">
            <v>Seasonal</v>
          </cell>
          <cell r="BW130" t="str">
            <v>APD</v>
          </cell>
          <cell r="BY130" t="str">
            <v>4069140632406274056840554405544055440554</v>
          </cell>
          <cell r="BZ130" t="str">
            <v>S-22620-0379-4627-40691</v>
          </cell>
          <cell r="CA130" t="str">
            <v>SFO</v>
          </cell>
          <cell r="CD130">
            <v>0</v>
          </cell>
          <cell r="CF130">
            <v>2208</v>
          </cell>
          <cell r="CG130">
            <v>0</v>
          </cell>
        </row>
        <row r="131">
          <cell r="A131">
            <v>1549821</v>
          </cell>
          <cell r="B131" t="str">
            <v>113</v>
          </cell>
          <cell r="C131" t="str">
            <v>101</v>
          </cell>
          <cell r="D131" t="str">
            <v>22620</v>
          </cell>
          <cell r="E131" t="str">
            <v>22620-0379</v>
          </cell>
          <cell r="F131" t="str">
            <v>SOFTEST PIQUE POLO</v>
          </cell>
          <cell r="G131" t="str">
            <v>SOLID - WILD FERN</v>
          </cell>
          <cell r="H131" t="str">
            <v>PC</v>
          </cell>
          <cell r="J131" t="str">
            <v>SP-A</v>
          </cell>
          <cell r="K131" t="str">
            <v>LSUS</v>
          </cell>
          <cell r="L131">
            <v>2006</v>
          </cell>
          <cell r="M131">
            <v>184</v>
          </cell>
          <cell r="N131">
            <v>184</v>
          </cell>
          <cell r="O131">
            <v>0</v>
          </cell>
          <cell r="P131">
            <v>184</v>
          </cell>
          <cell r="T131" t="str">
            <v>964M</v>
          </cell>
          <cell r="U131">
            <v>4627</v>
          </cell>
          <cell r="V131" t="str">
            <v>SHANGHAI</v>
          </cell>
          <cell r="W131" t="str">
            <v>NAS</v>
          </cell>
          <cell r="X131" t="str">
            <v>VIETNAM</v>
          </cell>
          <cell r="Y131" t="str">
            <v>GREEN VINA CO LTD</v>
          </cell>
          <cell r="Z131" t="str">
            <v>DFC</v>
          </cell>
          <cell r="AD131">
            <v>40554</v>
          </cell>
          <cell r="AE131">
            <v>40554</v>
          </cell>
          <cell r="AF131">
            <v>40554</v>
          </cell>
          <cell r="AG131">
            <v>40554</v>
          </cell>
          <cell r="AH131">
            <v>40568</v>
          </cell>
          <cell r="AI131">
            <v>40627</v>
          </cell>
          <cell r="AJ131">
            <v>40632</v>
          </cell>
          <cell r="AK131">
            <v>40691</v>
          </cell>
          <cell r="AL131">
            <v>40721</v>
          </cell>
          <cell r="AM131">
            <v>40724</v>
          </cell>
          <cell r="AN131" t="str">
            <v>Jan P-Req 1/7/11 for Outlet</v>
          </cell>
          <cell r="AR131" t="str">
            <v>000S</v>
          </cell>
          <cell r="AS131">
            <v>0</v>
          </cell>
          <cell r="AU131" t="str">
            <v>SUNTEX PTE LTDtba - as per WM JSF007070</v>
          </cell>
          <cell r="AW131">
            <v>1.7</v>
          </cell>
          <cell r="AX131">
            <v>312.8</v>
          </cell>
          <cell r="AY131">
            <v>40567</v>
          </cell>
          <cell r="AZ131">
            <v>40573</v>
          </cell>
          <cell r="BA131">
            <v>40636</v>
          </cell>
          <cell r="BB131">
            <v>40692</v>
          </cell>
          <cell r="BC131">
            <v>40727</v>
          </cell>
          <cell r="BD131">
            <v>40727</v>
          </cell>
          <cell r="BE131">
            <v>40544</v>
          </cell>
          <cell r="BF131">
            <v>40603</v>
          </cell>
          <cell r="BG131">
            <v>40664</v>
          </cell>
          <cell r="BH131">
            <v>40695</v>
          </cell>
          <cell r="BI131">
            <v>40695</v>
          </cell>
          <cell r="BL131">
            <v>0</v>
          </cell>
          <cell r="BN131" t="str">
            <v>DOCKERS</v>
          </cell>
          <cell r="BO131" t="str">
            <v>Tops</v>
          </cell>
          <cell r="BP131" t="str">
            <v>Mens</v>
          </cell>
          <cell r="BQ131" t="str">
            <v>N</v>
          </cell>
          <cell r="BR131" t="str">
            <v>DM Tops Knits</v>
          </cell>
          <cell r="BS131" t="str">
            <v>OKAMOTO D</v>
          </cell>
          <cell r="BT131" t="str">
            <v>C KNITS</v>
          </cell>
          <cell r="BU131" t="str">
            <v>I0877</v>
          </cell>
          <cell r="BV131" t="str">
            <v>Seasonal</v>
          </cell>
          <cell r="BW131" t="str">
            <v>LSA</v>
          </cell>
          <cell r="BY131" t="str">
            <v>4069140632406274056840554405544055440554</v>
          </cell>
          <cell r="BZ131" t="str">
            <v>S-22620-0379-4627-40691</v>
          </cell>
          <cell r="CA131" t="str">
            <v>SFO</v>
          </cell>
          <cell r="CD131">
            <v>0</v>
          </cell>
          <cell r="CF131">
            <v>2208</v>
          </cell>
          <cell r="CG131">
            <v>0</v>
          </cell>
        </row>
        <row r="132">
          <cell r="A132">
            <v>1416367</v>
          </cell>
          <cell r="B132" t="str">
            <v>113</v>
          </cell>
          <cell r="C132" t="str">
            <v>101</v>
          </cell>
          <cell r="D132" t="str">
            <v>22620</v>
          </cell>
          <cell r="E132" t="str">
            <v>22620-0379</v>
          </cell>
          <cell r="F132" t="str">
            <v>SOFTEST PIQUE POLO</v>
          </cell>
          <cell r="G132" t="str">
            <v>SOLID - WILD FERN</v>
          </cell>
          <cell r="H132" t="str">
            <v>PC</v>
          </cell>
          <cell r="J132" t="str">
            <v>SP-A</v>
          </cell>
          <cell r="K132" t="str">
            <v>LSC</v>
          </cell>
          <cell r="L132" t="str">
            <v>CA</v>
          </cell>
          <cell r="M132">
            <v>1316</v>
          </cell>
          <cell r="N132">
            <v>1316</v>
          </cell>
          <cell r="O132">
            <v>0</v>
          </cell>
          <cell r="P132">
            <v>1316</v>
          </cell>
          <cell r="T132" t="str">
            <v>964M</v>
          </cell>
          <cell r="U132">
            <v>4627</v>
          </cell>
          <cell r="V132" t="str">
            <v>SHANGHAI</v>
          </cell>
          <cell r="W132" t="str">
            <v>NAS</v>
          </cell>
          <cell r="X132" t="str">
            <v>VIETNAM</v>
          </cell>
          <cell r="Y132" t="str">
            <v>GREEN VINA CO LTD</v>
          </cell>
          <cell r="Z132" t="str">
            <v>DFC</v>
          </cell>
          <cell r="AD132">
            <v>40554</v>
          </cell>
          <cell r="AE132">
            <v>40554</v>
          </cell>
          <cell r="AF132">
            <v>40554</v>
          </cell>
          <cell r="AG132">
            <v>40554</v>
          </cell>
          <cell r="AH132">
            <v>40568</v>
          </cell>
          <cell r="AI132">
            <v>40627</v>
          </cell>
          <cell r="AJ132">
            <v>40632</v>
          </cell>
          <cell r="AK132">
            <v>40691</v>
          </cell>
          <cell r="AL132">
            <v>40733</v>
          </cell>
          <cell r="AM132">
            <v>40736</v>
          </cell>
          <cell r="AN132" t="str">
            <v>Jan P-Req 1/7/11</v>
          </cell>
          <cell r="AP132">
            <v>0</v>
          </cell>
          <cell r="AR132" t="str">
            <v>000S</v>
          </cell>
          <cell r="AS132">
            <v>0</v>
          </cell>
          <cell r="AU132" t="str">
            <v>SUNTEX PTE LTDtba - as per WM JSF007070</v>
          </cell>
          <cell r="AW132">
            <v>1.7</v>
          </cell>
          <cell r="AX132">
            <v>2237.1999999999998</v>
          </cell>
          <cell r="AY132">
            <v>40567</v>
          </cell>
          <cell r="AZ132">
            <v>40573</v>
          </cell>
          <cell r="BA132">
            <v>40636</v>
          </cell>
          <cell r="BB132">
            <v>40692</v>
          </cell>
          <cell r="BC132">
            <v>40734</v>
          </cell>
          <cell r="BD132">
            <v>40741</v>
          </cell>
          <cell r="BE132">
            <v>40544</v>
          </cell>
          <cell r="BF132">
            <v>40603</v>
          </cell>
          <cell r="BG132">
            <v>40664</v>
          </cell>
          <cell r="BH132">
            <v>40725</v>
          </cell>
          <cell r="BI132">
            <v>40725</v>
          </cell>
          <cell r="BL132">
            <v>0</v>
          </cell>
          <cell r="BN132" t="str">
            <v>DOCKERS</v>
          </cell>
          <cell r="BO132" t="str">
            <v>Tops</v>
          </cell>
          <cell r="BP132" t="str">
            <v>Mens</v>
          </cell>
          <cell r="BQ132" t="str">
            <v>N</v>
          </cell>
          <cell r="BR132" t="str">
            <v>DM Tops Knits</v>
          </cell>
          <cell r="BS132" t="str">
            <v>OKAMOTO D</v>
          </cell>
          <cell r="BT132" t="str">
            <v>C KNITS</v>
          </cell>
          <cell r="BU132" t="str">
            <v>I0877</v>
          </cell>
          <cell r="BV132" t="str">
            <v>Seasonal</v>
          </cell>
          <cell r="BW132" t="str">
            <v>LSA</v>
          </cell>
          <cell r="BY132" t="str">
            <v>4069140632406274056840554405544055440554</v>
          </cell>
          <cell r="BZ132" t="str">
            <v>S-22620-0379-4627-40691</v>
          </cell>
          <cell r="CA132" t="str">
            <v>SFO</v>
          </cell>
          <cell r="CD132">
            <v>0</v>
          </cell>
          <cell r="CF132">
            <v>2208</v>
          </cell>
          <cell r="CG132">
            <v>0</v>
          </cell>
        </row>
        <row r="133">
          <cell r="A133">
            <v>1416368</v>
          </cell>
          <cell r="B133" t="str">
            <v>113</v>
          </cell>
          <cell r="C133" t="str">
            <v>101</v>
          </cell>
          <cell r="D133" t="str">
            <v>22620</v>
          </cell>
          <cell r="E133" t="str">
            <v>22620-0380</v>
          </cell>
          <cell r="F133" t="str">
            <v>SOFTEST PIQUE POLO</v>
          </cell>
          <cell r="G133" t="str">
            <v>SOLID - SAHARA RED</v>
          </cell>
          <cell r="H133" t="str">
            <v>PC</v>
          </cell>
          <cell r="J133" t="str">
            <v>SP-A</v>
          </cell>
          <cell r="K133" t="str">
            <v>APD</v>
          </cell>
          <cell r="L133" t="str">
            <v>MY</v>
          </cell>
          <cell r="M133">
            <v>134</v>
          </cell>
          <cell r="N133">
            <v>134</v>
          </cell>
          <cell r="O133">
            <v>0</v>
          </cell>
          <cell r="P133">
            <v>134</v>
          </cell>
          <cell r="T133" t="str">
            <v>964M</v>
          </cell>
          <cell r="U133">
            <v>4627</v>
          </cell>
          <cell r="V133" t="str">
            <v>SHANGHAI</v>
          </cell>
          <cell r="W133" t="str">
            <v>NAS</v>
          </cell>
          <cell r="X133" t="str">
            <v>VIETNAM</v>
          </cell>
          <cell r="Y133" t="str">
            <v>GREEN VINA CO LTD</v>
          </cell>
          <cell r="Z133" t="str">
            <v>DFC</v>
          </cell>
          <cell r="AD133">
            <v>40554</v>
          </cell>
          <cell r="AE133">
            <v>40554</v>
          </cell>
          <cell r="AF133">
            <v>40554</v>
          </cell>
          <cell r="AG133">
            <v>40554</v>
          </cell>
          <cell r="AH133">
            <v>40568</v>
          </cell>
          <cell r="AI133">
            <v>40627</v>
          </cell>
          <cell r="AJ133">
            <v>40632</v>
          </cell>
          <cell r="AK133">
            <v>40691</v>
          </cell>
          <cell r="AL133">
            <v>40704</v>
          </cell>
          <cell r="AM133">
            <v>40707</v>
          </cell>
          <cell r="AN133" t="str">
            <v xml:space="preserve">Jan P-Req 1/7/11 </v>
          </cell>
          <cell r="AR133" t="str">
            <v>000S</v>
          </cell>
          <cell r="AS133">
            <v>0</v>
          </cell>
          <cell r="AU133" t="str">
            <v>ARSLANLI ORME SAN VE TIC A S2/30 100% FINE MERINO WOOL 12GG</v>
          </cell>
          <cell r="AW133">
            <v>1.7</v>
          </cell>
          <cell r="AX133">
            <v>227.79999999999998</v>
          </cell>
          <cell r="AY133">
            <v>40567</v>
          </cell>
          <cell r="AZ133">
            <v>40573</v>
          </cell>
          <cell r="BA133">
            <v>40636</v>
          </cell>
          <cell r="BB133">
            <v>40692</v>
          </cell>
          <cell r="BC133">
            <v>40706</v>
          </cell>
          <cell r="BD133">
            <v>40713</v>
          </cell>
          <cell r="BE133">
            <v>40544</v>
          </cell>
          <cell r="BF133">
            <v>40603</v>
          </cell>
          <cell r="BG133">
            <v>40664</v>
          </cell>
          <cell r="BH133">
            <v>40695</v>
          </cell>
          <cell r="BI133">
            <v>40695</v>
          </cell>
          <cell r="BL133">
            <v>0</v>
          </cell>
          <cell r="BN133" t="str">
            <v>DOCKERS</v>
          </cell>
          <cell r="BO133" t="str">
            <v>Tops</v>
          </cell>
          <cell r="BP133" t="str">
            <v>Mens</v>
          </cell>
          <cell r="BQ133" t="str">
            <v>N</v>
          </cell>
          <cell r="BR133" t="str">
            <v>DM Tops Knits</v>
          </cell>
          <cell r="BS133" t="str">
            <v>OKAMOTO D</v>
          </cell>
          <cell r="BT133" t="str">
            <v>C KNITS</v>
          </cell>
          <cell r="BU133" t="str">
            <v>I0878</v>
          </cell>
          <cell r="BV133" t="str">
            <v>Seasonal</v>
          </cell>
          <cell r="BW133" t="str">
            <v>APD</v>
          </cell>
          <cell r="BY133" t="str">
            <v>4069140632406274056840554405544055440554</v>
          </cell>
          <cell r="BZ133" t="str">
            <v>S-22620-0380-4627-40691</v>
          </cell>
          <cell r="CA133" t="str">
            <v>SFO</v>
          </cell>
          <cell r="CD133">
            <v>0</v>
          </cell>
          <cell r="CF133">
            <v>2208</v>
          </cell>
          <cell r="CG133">
            <v>0</v>
          </cell>
        </row>
        <row r="134">
          <cell r="A134">
            <v>1549822</v>
          </cell>
          <cell r="B134" t="str">
            <v>113</v>
          </cell>
          <cell r="C134" t="str">
            <v>101</v>
          </cell>
          <cell r="D134" t="str">
            <v>22620</v>
          </cell>
          <cell r="E134" t="str">
            <v>22620-0380</v>
          </cell>
          <cell r="F134" t="str">
            <v>SOFTEST PIQUE POLO</v>
          </cell>
          <cell r="G134" t="str">
            <v>SOLID - SAHARA RED</v>
          </cell>
          <cell r="H134" t="str">
            <v>PC</v>
          </cell>
          <cell r="J134" t="str">
            <v>SP-A</v>
          </cell>
          <cell r="K134" t="str">
            <v>LSUS</v>
          </cell>
          <cell r="L134">
            <v>2006</v>
          </cell>
          <cell r="M134">
            <v>234</v>
          </cell>
          <cell r="N134">
            <v>234</v>
          </cell>
          <cell r="O134">
            <v>0</v>
          </cell>
          <cell r="P134">
            <v>234</v>
          </cell>
          <cell r="T134" t="str">
            <v>964M</v>
          </cell>
          <cell r="U134">
            <v>4627</v>
          </cell>
          <cell r="V134" t="str">
            <v>SHANGHAI</v>
          </cell>
          <cell r="W134" t="str">
            <v>NAS</v>
          </cell>
          <cell r="X134" t="str">
            <v>VIETNAM</v>
          </cell>
          <cell r="Y134" t="str">
            <v>GREEN VINA CO LTD</v>
          </cell>
          <cell r="Z134" t="str">
            <v>DFC</v>
          </cell>
          <cell r="AD134">
            <v>40554</v>
          </cell>
          <cell r="AE134">
            <v>40554</v>
          </cell>
          <cell r="AF134">
            <v>40554</v>
          </cell>
          <cell r="AG134">
            <v>40554</v>
          </cell>
          <cell r="AH134">
            <v>40568</v>
          </cell>
          <cell r="AI134">
            <v>40627</v>
          </cell>
          <cell r="AJ134">
            <v>40632</v>
          </cell>
          <cell r="AK134">
            <v>40691</v>
          </cell>
          <cell r="AL134">
            <v>40721</v>
          </cell>
          <cell r="AM134">
            <v>40724</v>
          </cell>
          <cell r="AN134" t="str">
            <v>Jan P-Req 1/7/11 for Outlet</v>
          </cell>
          <cell r="AR134" t="str">
            <v>000S</v>
          </cell>
          <cell r="AS134">
            <v>0</v>
          </cell>
          <cell r="AU134" t="str">
            <v>DUMMY MILLEPIC / FB082480</v>
          </cell>
          <cell r="AW134">
            <v>1.7</v>
          </cell>
          <cell r="AX134">
            <v>397.8</v>
          </cell>
          <cell r="AY134">
            <v>40567</v>
          </cell>
          <cell r="AZ134">
            <v>40573</v>
          </cell>
          <cell r="BA134">
            <v>40636</v>
          </cell>
          <cell r="BB134">
            <v>40692</v>
          </cell>
          <cell r="BC134">
            <v>40727</v>
          </cell>
          <cell r="BD134">
            <v>40727</v>
          </cell>
          <cell r="BE134">
            <v>40544</v>
          </cell>
          <cell r="BF134">
            <v>40603</v>
          </cell>
          <cell r="BG134">
            <v>40664</v>
          </cell>
          <cell r="BH134">
            <v>40695</v>
          </cell>
          <cell r="BI134">
            <v>40695</v>
          </cell>
          <cell r="BL134">
            <v>0</v>
          </cell>
          <cell r="BN134" t="str">
            <v>DOCKERS</v>
          </cell>
          <cell r="BO134" t="str">
            <v>Tops</v>
          </cell>
          <cell r="BP134" t="str">
            <v>Mens</v>
          </cell>
          <cell r="BQ134" t="str">
            <v>N</v>
          </cell>
          <cell r="BR134" t="str">
            <v>DM Tops Knits</v>
          </cell>
          <cell r="BS134" t="str">
            <v>OKAMOTO D</v>
          </cell>
          <cell r="BT134" t="str">
            <v>C KNITS</v>
          </cell>
          <cell r="BU134" t="str">
            <v>I0878</v>
          </cell>
          <cell r="BV134" t="str">
            <v>Seasonal</v>
          </cell>
          <cell r="BW134" t="str">
            <v>LSA</v>
          </cell>
          <cell r="BY134" t="str">
            <v>4069140632406274056840554405544055440554</v>
          </cell>
          <cell r="BZ134" t="str">
            <v>S-22620-0380-4627-40691</v>
          </cell>
          <cell r="CA134" t="str">
            <v>SFO</v>
          </cell>
          <cell r="CD134">
            <v>0</v>
          </cell>
          <cell r="CF134">
            <v>2208</v>
          </cell>
          <cell r="CG134">
            <v>0</v>
          </cell>
        </row>
        <row r="135">
          <cell r="A135">
            <v>1416369</v>
          </cell>
          <cell r="B135" t="str">
            <v>113</v>
          </cell>
          <cell r="C135" t="str">
            <v>101</v>
          </cell>
          <cell r="D135" t="str">
            <v>22620</v>
          </cell>
          <cell r="E135" t="str">
            <v>22620-0380</v>
          </cell>
          <cell r="F135" t="str">
            <v>SOFTEST PIQUE POLO</v>
          </cell>
          <cell r="G135" t="str">
            <v>SOLID - SAHARA RED</v>
          </cell>
          <cell r="H135" t="str">
            <v>PC</v>
          </cell>
          <cell r="J135" t="str">
            <v>SP-A</v>
          </cell>
          <cell r="K135" t="str">
            <v>LSC</v>
          </cell>
          <cell r="L135" t="str">
            <v>CA</v>
          </cell>
          <cell r="M135">
            <v>1132</v>
          </cell>
          <cell r="N135">
            <v>1132</v>
          </cell>
          <cell r="O135">
            <v>0</v>
          </cell>
          <cell r="P135">
            <v>1132</v>
          </cell>
          <cell r="T135" t="str">
            <v>964M</v>
          </cell>
          <cell r="U135">
            <v>4627</v>
          </cell>
          <cell r="V135" t="str">
            <v>SHANGHAI</v>
          </cell>
          <cell r="W135" t="str">
            <v>NAS</v>
          </cell>
          <cell r="X135" t="str">
            <v>VIETNAM</v>
          </cell>
          <cell r="Y135" t="str">
            <v>GREEN VINA CO LTD</v>
          </cell>
          <cell r="Z135" t="str">
            <v>DFC</v>
          </cell>
          <cell r="AD135">
            <v>40554</v>
          </cell>
          <cell r="AE135">
            <v>40554</v>
          </cell>
          <cell r="AF135">
            <v>40554</v>
          </cell>
          <cell r="AG135">
            <v>40554</v>
          </cell>
          <cell r="AH135">
            <v>40568</v>
          </cell>
          <cell r="AI135">
            <v>40627</v>
          </cell>
          <cell r="AJ135">
            <v>40632</v>
          </cell>
          <cell r="AK135">
            <v>40691</v>
          </cell>
          <cell r="AL135">
            <v>40733</v>
          </cell>
          <cell r="AM135">
            <v>40736</v>
          </cell>
          <cell r="AN135" t="str">
            <v xml:space="preserve">Jan P-Req 1/7/11 </v>
          </cell>
          <cell r="AP135">
            <v>0</v>
          </cell>
          <cell r="AR135" t="str">
            <v>000S</v>
          </cell>
          <cell r="AS135">
            <v>0</v>
          </cell>
          <cell r="AU135" t="str">
            <v>DUMMY MILLEPIC / FB082480</v>
          </cell>
          <cell r="AW135">
            <v>1.7</v>
          </cell>
          <cell r="AX135">
            <v>1924.3999999999999</v>
          </cell>
          <cell r="AY135">
            <v>40567</v>
          </cell>
          <cell r="AZ135">
            <v>40573</v>
          </cell>
          <cell r="BA135">
            <v>40636</v>
          </cell>
          <cell r="BB135">
            <v>40692</v>
          </cell>
          <cell r="BC135">
            <v>40734</v>
          </cell>
          <cell r="BD135">
            <v>40741</v>
          </cell>
          <cell r="BE135">
            <v>40544</v>
          </cell>
          <cell r="BF135">
            <v>40603</v>
          </cell>
          <cell r="BG135">
            <v>40664</v>
          </cell>
          <cell r="BH135">
            <v>40725</v>
          </cell>
          <cell r="BI135">
            <v>40725</v>
          </cell>
          <cell r="BL135">
            <v>0</v>
          </cell>
          <cell r="BN135" t="str">
            <v>DOCKERS</v>
          </cell>
          <cell r="BO135" t="str">
            <v>Tops</v>
          </cell>
          <cell r="BP135" t="str">
            <v>Mens</v>
          </cell>
          <cell r="BQ135" t="str">
            <v>N</v>
          </cell>
          <cell r="BR135" t="str">
            <v>DM Tops Knits</v>
          </cell>
          <cell r="BS135" t="str">
            <v>OKAMOTO D</v>
          </cell>
          <cell r="BT135" t="str">
            <v>C KNITS</v>
          </cell>
          <cell r="BU135" t="str">
            <v>I0878</v>
          </cell>
          <cell r="BV135" t="str">
            <v>Seasonal</v>
          </cell>
          <cell r="BW135" t="str">
            <v>LSA</v>
          </cell>
          <cell r="BY135" t="str">
            <v>4069140632406274056840554405544055440554</v>
          </cell>
          <cell r="BZ135" t="str">
            <v>S-22620-0380-4627-40691</v>
          </cell>
          <cell r="CA135" t="str">
            <v>SFO</v>
          </cell>
          <cell r="CD135">
            <v>0</v>
          </cell>
          <cell r="CF135">
            <v>2208</v>
          </cell>
          <cell r="CG135">
            <v>0</v>
          </cell>
        </row>
        <row r="136">
          <cell r="A136">
            <v>1549823</v>
          </cell>
          <cell r="B136" t="str">
            <v>113</v>
          </cell>
          <cell r="C136" t="str">
            <v>101</v>
          </cell>
          <cell r="D136" t="str">
            <v>22620</v>
          </cell>
          <cell r="E136" t="str">
            <v>22620-0381</v>
          </cell>
          <cell r="F136" t="str">
            <v>SOFTEST PIQUE POLO</v>
          </cell>
          <cell r="G136" t="str">
            <v>SOLID - TERRA COTTA</v>
          </cell>
          <cell r="H136" t="str">
            <v>PC</v>
          </cell>
          <cell r="J136" t="str">
            <v>SP-A</v>
          </cell>
          <cell r="K136" t="str">
            <v>APD</v>
          </cell>
          <cell r="L136" t="str">
            <v>MY</v>
          </cell>
          <cell r="M136">
            <v>120</v>
          </cell>
          <cell r="N136">
            <v>120</v>
          </cell>
          <cell r="O136">
            <v>0</v>
          </cell>
          <cell r="P136">
            <v>120</v>
          </cell>
          <cell r="T136" t="str">
            <v>964M</v>
          </cell>
          <cell r="U136">
            <v>4627</v>
          </cell>
          <cell r="V136" t="str">
            <v>SHANGHAI</v>
          </cell>
          <cell r="W136" t="str">
            <v>NAS</v>
          </cell>
          <cell r="X136" t="str">
            <v>VIETNAM</v>
          </cell>
          <cell r="Y136" t="str">
            <v>GREEN VINA CO LTD</v>
          </cell>
          <cell r="Z136" t="str">
            <v>DFC</v>
          </cell>
          <cell r="AD136">
            <v>40554</v>
          </cell>
          <cell r="AE136">
            <v>40554</v>
          </cell>
          <cell r="AF136">
            <v>40554</v>
          </cell>
          <cell r="AG136">
            <v>40554</v>
          </cell>
          <cell r="AH136">
            <v>40568</v>
          </cell>
          <cell r="AI136">
            <v>40627</v>
          </cell>
          <cell r="AJ136">
            <v>40632</v>
          </cell>
          <cell r="AK136">
            <v>40691</v>
          </cell>
          <cell r="AL136">
            <v>40704</v>
          </cell>
          <cell r="AM136">
            <v>40707</v>
          </cell>
          <cell r="AN136" t="str">
            <v>Jan P-Req 1/7/11</v>
          </cell>
          <cell r="AR136" t="str">
            <v>000S</v>
          </cell>
          <cell r="AS136">
            <v>0</v>
          </cell>
          <cell r="AU136" t="str">
            <v>FAR EASTERN APPAREL (VIETNAM) LTDA207</v>
          </cell>
          <cell r="AW136">
            <v>1.7</v>
          </cell>
          <cell r="AX136">
            <v>204</v>
          </cell>
          <cell r="AY136">
            <v>40567</v>
          </cell>
          <cell r="AZ136">
            <v>40573</v>
          </cell>
          <cell r="BA136">
            <v>40636</v>
          </cell>
          <cell r="BB136">
            <v>40692</v>
          </cell>
          <cell r="BC136">
            <v>40706</v>
          </cell>
          <cell r="BD136">
            <v>40713</v>
          </cell>
          <cell r="BE136">
            <v>40544</v>
          </cell>
          <cell r="BF136">
            <v>40603</v>
          </cell>
          <cell r="BG136">
            <v>40664</v>
          </cell>
          <cell r="BH136">
            <v>40695</v>
          </cell>
          <cell r="BI136">
            <v>40695</v>
          </cell>
          <cell r="BL136">
            <v>0</v>
          </cell>
          <cell r="BN136" t="str">
            <v>DOCKERS</v>
          </cell>
          <cell r="BO136" t="str">
            <v>Tops</v>
          </cell>
          <cell r="BP136" t="str">
            <v>Mens</v>
          </cell>
          <cell r="BQ136" t="str">
            <v>N</v>
          </cell>
          <cell r="BR136" t="str">
            <v>DM Tops Knits</v>
          </cell>
          <cell r="BS136" t="str">
            <v>OKAMOTO D</v>
          </cell>
          <cell r="BT136" t="str">
            <v>C KNITS</v>
          </cell>
          <cell r="BU136" t="str">
            <v>I0879</v>
          </cell>
          <cell r="BV136" t="str">
            <v>Seasonal</v>
          </cell>
          <cell r="BW136" t="str">
            <v>APD</v>
          </cell>
          <cell r="BY136" t="str">
            <v>4069140632406274056840554405544055440554</v>
          </cell>
          <cell r="BZ136" t="str">
            <v>S-22620-0381-4627-40691</v>
          </cell>
          <cell r="CA136" t="str">
            <v>SFO</v>
          </cell>
          <cell r="CD136">
            <v>0</v>
          </cell>
          <cell r="CF136">
            <v>2208</v>
          </cell>
          <cell r="CG136">
            <v>0</v>
          </cell>
        </row>
        <row r="137">
          <cell r="A137">
            <v>1549824</v>
          </cell>
          <cell r="B137" t="str">
            <v>113</v>
          </cell>
          <cell r="C137" t="str">
            <v>101</v>
          </cell>
          <cell r="D137" t="str">
            <v>22620</v>
          </cell>
          <cell r="E137" t="str">
            <v>22620-0381</v>
          </cell>
          <cell r="F137" t="str">
            <v>SOFTEST PIQUE POLO</v>
          </cell>
          <cell r="G137" t="str">
            <v>SOLID - TERRA COTTA</v>
          </cell>
          <cell r="H137" t="str">
            <v>PC</v>
          </cell>
          <cell r="J137" t="str">
            <v>SP-A</v>
          </cell>
          <cell r="K137" t="str">
            <v>LSC</v>
          </cell>
          <cell r="L137" t="str">
            <v>CA</v>
          </cell>
          <cell r="M137">
            <v>1500</v>
          </cell>
          <cell r="N137">
            <v>1500</v>
          </cell>
          <cell r="O137">
            <v>0</v>
          </cell>
          <cell r="P137">
            <v>1500</v>
          </cell>
          <cell r="T137" t="str">
            <v>964M</v>
          </cell>
          <cell r="U137">
            <v>4627</v>
          </cell>
          <cell r="V137" t="str">
            <v>SHANGHAI</v>
          </cell>
          <cell r="W137" t="str">
            <v>NAS</v>
          </cell>
          <cell r="X137" t="str">
            <v>VIETNAM</v>
          </cell>
          <cell r="Y137" t="str">
            <v>GREEN VINA CO LTD</v>
          </cell>
          <cell r="Z137" t="str">
            <v>DFC</v>
          </cell>
          <cell r="AD137">
            <v>40554</v>
          </cell>
          <cell r="AE137">
            <v>40554</v>
          </cell>
          <cell r="AF137">
            <v>40554</v>
          </cell>
          <cell r="AG137">
            <v>40554</v>
          </cell>
          <cell r="AH137">
            <v>40568</v>
          </cell>
          <cell r="AI137">
            <v>40627</v>
          </cell>
          <cell r="AJ137">
            <v>40632</v>
          </cell>
          <cell r="AK137">
            <v>40691</v>
          </cell>
          <cell r="AL137">
            <v>40733</v>
          </cell>
          <cell r="AM137">
            <v>40736</v>
          </cell>
          <cell r="AN137" t="str">
            <v xml:space="preserve">Jan P-Req 1/7/11 </v>
          </cell>
          <cell r="AR137" t="str">
            <v>000S</v>
          </cell>
          <cell r="AS137">
            <v>0</v>
          </cell>
          <cell r="AU137" t="str">
            <v>FAR EASTERN APPAREL (VIETNAM) LTDA207</v>
          </cell>
          <cell r="AW137">
            <v>1.7</v>
          </cell>
          <cell r="AX137">
            <v>2550</v>
          </cell>
          <cell r="AY137">
            <v>40567</v>
          </cell>
          <cell r="AZ137">
            <v>40573</v>
          </cell>
          <cell r="BA137">
            <v>40636</v>
          </cell>
          <cell r="BB137">
            <v>40692</v>
          </cell>
          <cell r="BC137">
            <v>40734</v>
          </cell>
          <cell r="BD137">
            <v>40741</v>
          </cell>
          <cell r="BE137">
            <v>40544</v>
          </cell>
          <cell r="BF137">
            <v>40603</v>
          </cell>
          <cell r="BG137">
            <v>40664</v>
          </cell>
          <cell r="BH137">
            <v>40725</v>
          </cell>
          <cell r="BI137">
            <v>40725</v>
          </cell>
          <cell r="BL137">
            <v>0</v>
          </cell>
          <cell r="BN137" t="str">
            <v>DOCKERS</v>
          </cell>
          <cell r="BO137" t="str">
            <v>Tops</v>
          </cell>
          <cell r="BP137" t="str">
            <v>Mens</v>
          </cell>
          <cell r="BQ137" t="str">
            <v>N</v>
          </cell>
          <cell r="BR137" t="str">
            <v>DM Tops Knits</v>
          </cell>
          <cell r="BS137" t="str">
            <v>OKAMOTO D</v>
          </cell>
          <cell r="BT137" t="str">
            <v>C KNITS</v>
          </cell>
          <cell r="BU137" t="str">
            <v>I0879</v>
          </cell>
          <cell r="BV137" t="str">
            <v>Seasonal</v>
          </cell>
          <cell r="BW137" t="str">
            <v>LSA</v>
          </cell>
          <cell r="BY137" t="str">
            <v>4069140632406274056840554405544055440554</v>
          </cell>
          <cell r="BZ137" t="str">
            <v>S-22620-0381-4627-40691</v>
          </cell>
          <cell r="CA137" t="str">
            <v>SFO</v>
          </cell>
          <cell r="CD137">
            <v>0</v>
          </cell>
          <cell r="CF137">
            <v>2208</v>
          </cell>
          <cell r="CG137">
            <v>0</v>
          </cell>
        </row>
        <row r="138">
          <cell r="A138">
            <v>1549825</v>
          </cell>
          <cell r="B138" t="str">
            <v>113</v>
          </cell>
          <cell r="C138" t="str">
            <v>101</v>
          </cell>
          <cell r="D138" t="str">
            <v>22620</v>
          </cell>
          <cell r="E138" t="str">
            <v>22620-0382</v>
          </cell>
          <cell r="F138" t="str">
            <v>SOFTEST PIQUE POLO</v>
          </cell>
          <cell r="G138" t="str">
            <v>SOLID - ROMAN GOLD</v>
          </cell>
          <cell r="H138" t="str">
            <v>PC</v>
          </cell>
          <cell r="J138" t="str">
            <v>SP-A</v>
          </cell>
          <cell r="K138" t="str">
            <v>APD</v>
          </cell>
          <cell r="L138" t="str">
            <v>MY</v>
          </cell>
          <cell r="M138">
            <v>120</v>
          </cell>
          <cell r="N138">
            <v>120</v>
          </cell>
          <cell r="O138">
            <v>0</v>
          </cell>
          <cell r="P138">
            <v>120</v>
          </cell>
          <cell r="T138" t="str">
            <v>964M</v>
          </cell>
          <cell r="U138">
            <v>4627</v>
          </cell>
          <cell r="V138" t="str">
            <v>SHANGHAI</v>
          </cell>
          <cell r="W138" t="str">
            <v>NAS</v>
          </cell>
          <cell r="X138" t="str">
            <v>VIETNAM</v>
          </cell>
          <cell r="Y138" t="str">
            <v>GREEN VINA CO LTD</v>
          </cell>
          <cell r="Z138" t="str">
            <v>DFC</v>
          </cell>
          <cell r="AD138">
            <v>40554</v>
          </cell>
          <cell r="AE138">
            <v>40554</v>
          </cell>
          <cell r="AF138">
            <v>40554</v>
          </cell>
          <cell r="AG138">
            <v>40554</v>
          </cell>
          <cell r="AH138">
            <v>40568</v>
          </cell>
          <cell r="AI138">
            <v>40627</v>
          </cell>
          <cell r="AJ138">
            <v>40632</v>
          </cell>
          <cell r="AK138">
            <v>40691</v>
          </cell>
          <cell r="AL138">
            <v>40704</v>
          </cell>
          <cell r="AM138">
            <v>40707</v>
          </cell>
          <cell r="AN138" t="str">
            <v xml:space="preserve">Jan P-Req 1/7/11 </v>
          </cell>
          <cell r="AR138" t="str">
            <v>000S</v>
          </cell>
          <cell r="AS138">
            <v>0</v>
          </cell>
          <cell r="AU138" t="str">
            <v>FAR EASTERN APPAREL (VIETNAM) LTDA207</v>
          </cell>
          <cell r="AW138">
            <v>1.7</v>
          </cell>
          <cell r="AX138">
            <v>204</v>
          </cell>
          <cell r="AY138">
            <v>40567</v>
          </cell>
          <cell r="AZ138">
            <v>40573</v>
          </cell>
          <cell r="BA138">
            <v>40636</v>
          </cell>
          <cell r="BB138">
            <v>40692</v>
          </cell>
          <cell r="BC138">
            <v>40706</v>
          </cell>
          <cell r="BD138">
            <v>40713</v>
          </cell>
          <cell r="BE138">
            <v>40544</v>
          </cell>
          <cell r="BF138">
            <v>40603</v>
          </cell>
          <cell r="BG138">
            <v>40664</v>
          </cell>
          <cell r="BH138">
            <v>40695</v>
          </cell>
          <cell r="BI138">
            <v>40695</v>
          </cell>
          <cell r="BL138">
            <v>0</v>
          </cell>
          <cell r="BN138" t="str">
            <v>DOCKERS</v>
          </cell>
          <cell r="BO138" t="str">
            <v>Tops</v>
          </cell>
          <cell r="BP138" t="str">
            <v>Mens</v>
          </cell>
          <cell r="BQ138" t="str">
            <v>N</v>
          </cell>
          <cell r="BR138" t="str">
            <v>DM Tops Knits</v>
          </cell>
          <cell r="BS138" t="str">
            <v>OKAMOTO D</v>
          </cell>
          <cell r="BT138" t="str">
            <v>C KNITS</v>
          </cell>
          <cell r="BU138" t="str">
            <v>I0880</v>
          </cell>
          <cell r="BV138" t="str">
            <v>Seasonal</v>
          </cell>
          <cell r="BW138" t="str">
            <v>APD</v>
          </cell>
          <cell r="BY138" t="str">
            <v>4069140632406274056840554405544055440554</v>
          </cell>
          <cell r="BZ138" t="str">
            <v>S-22620-0382-4627-40691</v>
          </cell>
          <cell r="CA138" t="str">
            <v>SFO</v>
          </cell>
          <cell r="CD138">
            <v>0</v>
          </cell>
          <cell r="CF138">
            <v>2208</v>
          </cell>
          <cell r="CG138">
            <v>0</v>
          </cell>
        </row>
        <row r="139">
          <cell r="A139">
            <v>1549826</v>
          </cell>
          <cell r="B139" t="str">
            <v>113</v>
          </cell>
          <cell r="C139" t="str">
            <v>101</v>
          </cell>
          <cell r="D139" t="str">
            <v>22620</v>
          </cell>
          <cell r="E139" t="str">
            <v>22620-0382</v>
          </cell>
          <cell r="F139" t="str">
            <v>SOFTEST PIQUE POLO</v>
          </cell>
          <cell r="G139" t="str">
            <v>SOLID - ROMAN GOLD</v>
          </cell>
          <cell r="H139" t="str">
            <v>PC</v>
          </cell>
          <cell r="J139" t="str">
            <v>SP-A</v>
          </cell>
          <cell r="K139" t="str">
            <v>LSC</v>
          </cell>
          <cell r="L139" t="str">
            <v>CA</v>
          </cell>
          <cell r="M139">
            <v>1500</v>
          </cell>
          <cell r="N139">
            <v>1500</v>
          </cell>
          <cell r="O139">
            <v>0</v>
          </cell>
          <cell r="P139">
            <v>1500</v>
          </cell>
          <cell r="T139" t="str">
            <v>964M</v>
          </cell>
          <cell r="U139">
            <v>4627</v>
          </cell>
          <cell r="V139" t="str">
            <v>SHANGHAI</v>
          </cell>
          <cell r="W139" t="str">
            <v>NAS</v>
          </cell>
          <cell r="X139" t="str">
            <v>VIETNAM</v>
          </cell>
          <cell r="Y139" t="str">
            <v>GREEN VINA CO LTD</v>
          </cell>
          <cell r="Z139" t="str">
            <v>DFC</v>
          </cell>
          <cell r="AD139">
            <v>40554</v>
          </cell>
          <cell r="AE139">
            <v>40554</v>
          </cell>
          <cell r="AF139">
            <v>40554</v>
          </cell>
          <cell r="AG139">
            <v>40554</v>
          </cell>
          <cell r="AH139">
            <v>40568</v>
          </cell>
          <cell r="AI139">
            <v>40627</v>
          </cell>
          <cell r="AJ139">
            <v>40632</v>
          </cell>
          <cell r="AK139">
            <v>40691</v>
          </cell>
          <cell r="AL139">
            <v>40733</v>
          </cell>
          <cell r="AM139">
            <v>40736</v>
          </cell>
          <cell r="AN139" t="str">
            <v xml:space="preserve">Jan P-Req 1/7/11 </v>
          </cell>
          <cell r="AR139" t="str">
            <v>000S</v>
          </cell>
          <cell r="AS139">
            <v>0</v>
          </cell>
          <cell r="AU139" t="str">
            <v>FAR EASTERN APPAREL (VIETNAM) LTDA207</v>
          </cell>
          <cell r="AW139">
            <v>1.7</v>
          </cell>
          <cell r="AX139">
            <v>2550</v>
          </cell>
          <cell r="AY139">
            <v>40567</v>
          </cell>
          <cell r="AZ139">
            <v>40573</v>
          </cell>
          <cell r="BA139">
            <v>40636</v>
          </cell>
          <cell r="BB139">
            <v>40692</v>
          </cell>
          <cell r="BC139">
            <v>40734</v>
          </cell>
          <cell r="BD139">
            <v>40741</v>
          </cell>
          <cell r="BE139">
            <v>40544</v>
          </cell>
          <cell r="BF139">
            <v>40603</v>
          </cell>
          <cell r="BG139">
            <v>40664</v>
          </cell>
          <cell r="BH139">
            <v>40725</v>
          </cell>
          <cell r="BI139">
            <v>40725</v>
          </cell>
          <cell r="BL139">
            <v>0</v>
          </cell>
          <cell r="BN139" t="str">
            <v>DOCKERS</v>
          </cell>
          <cell r="BO139" t="str">
            <v>Tops</v>
          </cell>
          <cell r="BP139" t="str">
            <v>Mens</v>
          </cell>
          <cell r="BQ139" t="str">
            <v>N</v>
          </cell>
          <cell r="BR139" t="str">
            <v>DM Tops Knits</v>
          </cell>
          <cell r="BS139" t="str">
            <v>OKAMOTO D</v>
          </cell>
          <cell r="BT139" t="str">
            <v>C KNITS</v>
          </cell>
          <cell r="BU139" t="str">
            <v>I0880</v>
          </cell>
          <cell r="BV139" t="str">
            <v>Seasonal</v>
          </cell>
          <cell r="BW139" t="str">
            <v>LSA</v>
          </cell>
          <cell r="BY139" t="str">
            <v>4069140632406274056840554405544055440554</v>
          </cell>
          <cell r="BZ139" t="str">
            <v>S-22620-0382-4627-40691</v>
          </cell>
          <cell r="CA139" t="str">
            <v>SFO</v>
          </cell>
          <cell r="CD139">
            <v>0</v>
          </cell>
          <cell r="CF139">
            <v>2208</v>
          </cell>
          <cell r="CG139">
            <v>0</v>
          </cell>
        </row>
        <row r="140">
          <cell r="A140">
            <v>1549827</v>
          </cell>
          <cell r="B140" t="str">
            <v>113</v>
          </cell>
          <cell r="C140" t="str">
            <v>101</v>
          </cell>
          <cell r="D140" t="str">
            <v>22620</v>
          </cell>
          <cell r="E140" t="str">
            <v>22620-0383</v>
          </cell>
          <cell r="F140" t="str">
            <v>SOFTEST PIQUE POLO</v>
          </cell>
          <cell r="G140" t="str">
            <v>WILEY - NAVAJO TEAL/PARCHMENT/PACIFIC COAST</v>
          </cell>
          <cell r="H140" t="str">
            <v>PC</v>
          </cell>
          <cell r="J140" t="str">
            <v>SP-A</v>
          </cell>
          <cell r="K140" t="str">
            <v>APD</v>
          </cell>
          <cell r="L140" t="str">
            <v>SG</v>
          </cell>
          <cell r="M140">
            <v>120</v>
          </cell>
          <cell r="N140">
            <v>120</v>
          </cell>
          <cell r="O140">
            <v>0</v>
          </cell>
          <cell r="P140">
            <v>120</v>
          </cell>
          <cell r="T140" t="str">
            <v>964M</v>
          </cell>
          <cell r="U140">
            <v>4627</v>
          </cell>
          <cell r="V140" t="str">
            <v>SHANGHAI</v>
          </cell>
          <cell r="W140" t="str">
            <v>NAS</v>
          </cell>
          <cell r="X140" t="str">
            <v>VIETNAM</v>
          </cell>
          <cell r="Y140" t="str">
            <v>GREEN VINA CO LTD</v>
          </cell>
          <cell r="Z140" t="str">
            <v>DFC</v>
          </cell>
          <cell r="AD140">
            <v>40554</v>
          </cell>
          <cell r="AE140">
            <v>40554</v>
          </cell>
          <cell r="AF140">
            <v>40554</v>
          </cell>
          <cell r="AG140">
            <v>40554</v>
          </cell>
          <cell r="AH140">
            <v>40568</v>
          </cell>
          <cell r="AI140">
            <v>40627</v>
          </cell>
          <cell r="AJ140">
            <v>40632</v>
          </cell>
          <cell r="AK140">
            <v>40691</v>
          </cell>
          <cell r="AL140">
            <v>40702</v>
          </cell>
          <cell r="AM140">
            <v>40705</v>
          </cell>
          <cell r="AN140" t="str">
            <v xml:space="preserve">Jan P-Req 1/7/11 </v>
          </cell>
          <cell r="AR140" t="str">
            <v>000S</v>
          </cell>
          <cell r="AS140">
            <v>0</v>
          </cell>
          <cell r="AU140" t="str">
            <v>FAR EASTERN APPAREL (VIETNAM) LTDA207</v>
          </cell>
          <cell r="AW140">
            <v>1.7</v>
          </cell>
          <cell r="AX140">
            <v>204</v>
          </cell>
          <cell r="AY140">
            <v>40567</v>
          </cell>
          <cell r="AZ140">
            <v>40573</v>
          </cell>
          <cell r="BA140">
            <v>40636</v>
          </cell>
          <cell r="BB140">
            <v>40692</v>
          </cell>
          <cell r="BC140">
            <v>40706</v>
          </cell>
          <cell r="BD140">
            <v>40706</v>
          </cell>
          <cell r="BE140">
            <v>40544</v>
          </cell>
          <cell r="BF140">
            <v>40603</v>
          </cell>
          <cell r="BG140">
            <v>40664</v>
          </cell>
          <cell r="BH140">
            <v>40695</v>
          </cell>
          <cell r="BI140">
            <v>40695</v>
          </cell>
          <cell r="BL140">
            <v>0</v>
          </cell>
          <cell r="BN140" t="str">
            <v>DOCKERS</v>
          </cell>
          <cell r="BO140" t="str">
            <v>Tops</v>
          </cell>
          <cell r="BP140" t="str">
            <v>Mens</v>
          </cell>
          <cell r="BQ140" t="str">
            <v>N</v>
          </cell>
          <cell r="BR140" t="str">
            <v>DM Tops Knits</v>
          </cell>
          <cell r="BS140" t="str">
            <v>OKAMOTO D</v>
          </cell>
          <cell r="BT140" t="str">
            <v>C KNITS</v>
          </cell>
          <cell r="BU140" t="str">
            <v>I1161</v>
          </cell>
          <cell r="BV140" t="str">
            <v>Seasonal</v>
          </cell>
          <cell r="BW140" t="str">
            <v>APD</v>
          </cell>
          <cell r="BY140" t="str">
            <v>4069140632406274056840554405544055440554</v>
          </cell>
          <cell r="BZ140" t="str">
            <v>S-22620-0383-4627-40691</v>
          </cell>
          <cell r="CA140" t="str">
            <v>SFO</v>
          </cell>
          <cell r="CD140">
            <v>0</v>
          </cell>
          <cell r="CF140">
            <v>2208</v>
          </cell>
          <cell r="CG140">
            <v>0</v>
          </cell>
        </row>
        <row r="141">
          <cell r="A141">
            <v>1549828</v>
          </cell>
          <cell r="B141" t="str">
            <v>113</v>
          </cell>
          <cell r="C141" t="str">
            <v>101</v>
          </cell>
          <cell r="D141" t="str">
            <v>22620</v>
          </cell>
          <cell r="E141" t="str">
            <v>22620-0383</v>
          </cell>
          <cell r="F141" t="str">
            <v>SOFTEST PIQUE POLO</v>
          </cell>
          <cell r="G141" t="str">
            <v>WILEY - NAVAJO TEAL/PARCHMENT/PACIFIC COAST</v>
          </cell>
          <cell r="H141" t="str">
            <v>PC</v>
          </cell>
          <cell r="J141" t="str">
            <v>SP-A</v>
          </cell>
          <cell r="K141" t="str">
            <v>APD</v>
          </cell>
          <cell r="L141" t="str">
            <v>PH</v>
          </cell>
          <cell r="M141">
            <v>150</v>
          </cell>
          <cell r="N141">
            <v>150</v>
          </cell>
          <cell r="O141">
            <v>0</v>
          </cell>
          <cell r="P141">
            <v>150</v>
          </cell>
          <cell r="T141" t="str">
            <v>964M</v>
          </cell>
          <cell r="U141">
            <v>4627</v>
          </cell>
          <cell r="V141" t="str">
            <v>SHANGHAI</v>
          </cell>
          <cell r="W141" t="str">
            <v>NAS</v>
          </cell>
          <cell r="X141" t="str">
            <v>VIETNAM</v>
          </cell>
          <cell r="Y141" t="str">
            <v>GREEN VINA CO LTD</v>
          </cell>
          <cell r="Z141" t="str">
            <v>DFC</v>
          </cell>
          <cell r="AD141">
            <v>40554</v>
          </cell>
          <cell r="AE141">
            <v>40554</v>
          </cell>
          <cell r="AF141">
            <v>40554</v>
          </cell>
          <cell r="AG141">
            <v>40554</v>
          </cell>
          <cell r="AH141">
            <v>40568</v>
          </cell>
          <cell r="AI141">
            <v>40627</v>
          </cell>
          <cell r="AJ141">
            <v>40632</v>
          </cell>
          <cell r="AK141">
            <v>40691</v>
          </cell>
          <cell r="AL141">
            <v>40710</v>
          </cell>
          <cell r="AM141">
            <v>40713</v>
          </cell>
          <cell r="AN141" t="str">
            <v xml:space="preserve">Jan P-Req 1/7/11 </v>
          </cell>
          <cell r="AR141" t="str">
            <v>000S</v>
          </cell>
          <cell r="AS141">
            <v>0</v>
          </cell>
          <cell r="AU141" t="str">
            <v>FAR EASTERN APPAREL (VIETNAM) LTDA207</v>
          </cell>
          <cell r="AW141">
            <v>1.7</v>
          </cell>
          <cell r="AX141">
            <v>255</v>
          </cell>
          <cell r="AY141">
            <v>40567</v>
          </cell>
          <cell r="AZ141">
            <v>40573</v>
          </cell>
          <cell r="BA141">
            <v>40636</v>
          </cell>
          <cell r="BB141">
            <v>40692</v>
          </cell>
          <cell r="BC141">
            <v>40713</v>
          </cell>
          <cell r="BD141">
            <v>40713</v>
          </cell>
          <cell r="BE141">
            <v>40544</v>
          </cell>
          <cell r="BF141">
            <v>40603</v>
          </cell>
          <cell r="BG141">
            <v>40664</v>
          </cell>
          <cell r="BH141">
            <v>40695</v>
          </cell>
          <cell r="BI141">
            <v>40695</v>
          </cell>
          <cell r="BL141">
            <v>0</v>
          </cell>
          <cell r="BN141" t="str">
            <v>DOCKERS</v>
          </cell>
          <cell r="BO141" t="str">
            <v>Tops</v>
          </cell>
          <cell r="BP141" t="str">
            <v>Mens</v>
          </cell>
          <cell r="BQ141" t="str">
            <v>N</v>
          </cell>
          <cell r="BR141" t="str">
            <v>DM Tops Knits</v>
          </cell>
          <cell r="BS141" t="str">
            <v>OKAMOTO D</v>
          </cell>
          <cell r="BT141" t="str">
            <v>C KNITS</v>
          </cell>
          <cell r="BU141" t="str">
            <v>I1161</v>
          </cell>
          <cell r="BV141" t="str">
            <v>Seasonal</v>
          </cell>
          <cell r="BW141" t="str">
            <v>APD</v>
          </cell>
          <cell r="BY141" t="str">
            <v>4069140632406274056840554405544055440554</v>
          </cell>
          <cell r="BZ141" t="str">
            <v>S-22620-0383-4627-40691</v>
          </cell>
          <cell r="CA141" t="str">
            <v>SFO</v>
          </cell>
          <cell r="CD141">
            <v>0</v>
          </cell>
          <cell r="CF141">
            <v>2208</v>
          </cell>
          <cell r="CG141">
            <v>0</v>
          </cell>
        </row>
        <row r="142">
          <cell r="A142">
            <v>1416370</v>
          </cell>
          <cell r="B142" t="str">
            <v>113</v>
          </cell>
          <cell r="C142" t="str">
            <v>101</v>
          </cell>
          <cell r="D142" t="str">
            <v>22620</v>
          </cell>
          <cell r="E142" t="str">
            <v>22620-0383</v>
          </cell>
          <cell r="F142" t="str">
            <v>SOFTEST PIQUE POLO</v>
          </cell>
          <cell r="G142" t="str">
            <v>WILEY - NAVAJO TEAL/PARCHMENT/PACIFIC COAST</v>
          </cell>
          <cell r="H142" t="str">
            <v>PC</v>
          </cell>
          <cell r="J142" t="str">
            <v>SP-A</v>
          </cell>
          <cell r="K142" t="str">
            <v>APD</v>
          </cell>
          <cell r="L142" t="str">
            <v>MY</v>
          </cell>
          <cell r="M142">
            <v>136</v>
          </cell>
          <cell r="N142">
            <v>136</v>
          </cell>
          <cell r="O142">
            <v>0</v>
          </cell>
          <cell r="P142">
            <v>136</v>
          </cell>
          <cell r="T142" t="str">
            <v>964M</v>
          </cell>
          <cell r="U142">
            <v>4627</v>
          </cell>
          <cell r="V142" t="str">
            <v>SHANGHAI</v>
          </cell>
          <cell r="W142" t="str">
            <v>NAS</v>
          </cell>
          <cell r="X142" t="str">
            <v>VIETNAM</v>
          </cell>
          <cell r="Y142" t="str">
            <v>GREEN VINA CO LTD</v>
          </cell>
          <cell r="Z142" t="str">
            <v>DFC</v>
          </cell>
          <cell r="AD142">
            <v>40554</v>
          </cell>
          <cell r="AE142">
            <v>40554</v>
          </cell>
          <cell r="AF142">
            <v>40554</v>
          </cell>
          <cell r="AG142">
            <v>40554</v>
          </cell>
          <cell r="AH142">
            <v>40568</v>
          </cell>
          <cell r="AI142">
            <v>40627</v>
          </cell>
          <cell r="AJ142">
            <v>40632</v>
          </cell>
          <cell r="AK142">
            <v>40691</v>
          </cell>
          <cell r="AL142">
            <v>40704</v>
          </cell>
          <cell r="AM142">
            <v>40707</v>
          </cell>
          <cell r="AN142" t="str">
            <v xml:space="preserve">Jan P-Req 1/7/11 </v>
          </cell>
          <cell r="AR142" t="str">
            <v>000S</v>
          </cell>
          <cell r="AS142">
            <v>0</v>
          </cell>
          <cell r="AU142" t="str">
            <v>FAR EASTERN APPAREL (VIETNAM) LTDA207</v>
          </cell>
          <cell r="AW142">
            <v>1.7</v>
          </cell>
          <cell r="AX142">
            <v>231.2</v>
          </cell>
          <cell r="AY142">
            <v>40567</v>
          </cell>
          <cell r="AZ142">
            <v>40573</v>
          </cell>
          <cell r="BA142">
            <v>40636</v>
          </cell>
          <cell r="BB142">
            <v>40692</v>
          </cell>
          <cell r="BC142">
            <v>40706</v>
          </cell>
          <cell r="BD142">
            <v>40713</v>
          </cell>
          <cell r="BE142">
            <v>40544</v>
          </cell>
          <cell r="BF142">
            <v>40603</v>
          </cell>
          <cell r="BG142">
            <v>40664</v>
          </cell>
          <cell r="BH142">
            <v>40695</v>
          </cell>
          <cell r="BI142">
            <v>40695</v>
          </cell>
          <cell r="BL142">
            <v>0</v>
          </cell>
          <cell r="BN142" t="str">
            <v>DOCKERS</v>
          </cell>
          <cell r="BO142" t="str">
            <v>Tops</v>
          </cell>
          <cell r="BP142" t="str">
            <v>Mens</v>
          </cell>
          <cell r="BQ142" t="str">
            <v>N</v>
          </cell>
          <cell r="BR142" t="str">
            <v>DM Tops Knits</v>
          </cell>
          <cell r="BS142" t="str">
            <v>OKAMOTO D</v>
          </cell>
          <cell r="BT142" t="str">
            <v>C KNITS</v>
          </cell>
          <cell r="BU142" t="str">
            <v>I1161</v>
          </cell>
          <cell r="BV142" t="str">
            <v>Seasonal</v>
          </cell>
          <cell r="BW142" t="str">
            <v>APD</v>
          </cell>
          <cell r="BY142" t="str">
            <v>4069140632406274056840554405544055440554</v>
          </cell>
          <cell r="BZ142" t="str">
            <v>S-22620-0383-4627-40691</v>
          </cell>
          <cell r="CA142" t="str">
            <v>SFO</v>
          </cell>
          <cell r="CD142">
            <v>0</v>
          </cell>
          <cell r="CF142">
            <v>2208</v>
          </cell>
          <cell r="CG142">
            <v>0</v>
          </cell>
        </row>
        <row r="143">
          <cell r="A143">
            <v>1549829</v>
          </cell>
          <cell r="B143" t="str">
            <v>113</v>
          </cell>
          <cell r="C143" t="str">
            <v>101</v>
          </cell>
          <cell r="D143" t="str">
            <v>22620</v>
          </cell>
          <cell r="E143" t="str">
            <v>22620-0383</v>
          </cell>
          <cell r="F143" t="str">
            <v>SOFTEST PIQUE POLO</v>
          </cell>
          <cell r="G143" t="str">
            <v>WILEY - NAVAJO TEAL/PARCHMENT/PACIFIC COAST</v>
          </cell>
          <cell r="H143" t="str">
            <v>PC</v>
          </cell>
          <cell r="J143" t="str">
            <v>SP-A</v>
          </cell>
          <cell r="K143" t="str">
            <v>LSUS</v>
          </cell>
          <cell r="L143">
            <v>2006</v>
          </cell>
          <cell r="M143">
            <v>473</v>
          </cell>
          <cell r="N143">
            <v>473</v>
          </cell>
          <cell r="O143">
            <v>0</v>
          </cell>
          <cell r="P143">
            <v>473</v>
          </cell>
          <cell r="T143" t="str">
            <v>964M</v>
          </cell>
          <cell r="U143">
            <v>4627</v>
          </cell>
          <cell r="V143" t="str">
            <v>SHANGHAI</v>
          </cell>
          <cell r="W143" t="str">
            <v>NAS</v>
          </cell>
          <cell r="X143" t="str">
            <v>VIETNAM</v>
          </cell>
          <cell r="Y143" t="str">
            <v>GREEN VINA CO LTD</v>
          </cell>
          <cell r="Z143" t="str">
            <v>DFC</v>
          </cell>
          <cell r="AD143">
            <v>40554</v>
          </cell>
          <cell r="AE143">
            <v>40554</v>
          </cell>
          <cell r="AF143">
            <v>40554</v>
          </cell>
          <cell r="AG143">
            <v>40554</v>
          </cell>
          <cell r="AH143">
            <v>40568</v>
          </cell>
          <cell r="AI143">
            <v>40627</v>
          </cell>
          <cell r="AJ143">
            <v>40632</v>
          </cell>
          <cell r="AK143">
            <v>40691</v>
          </cell>
          <cell r="AL143">
            <v>40721</v>
          </cell>
          <cell r="AM143">
            <v>40724</v>
          </cell>
          <cell r="AN143" t="str">
            <v>Jan P-Req 1/7/11 for Outlet</v>
          </cell>
          <cell r="AR143" t="str">
            <v>000S</v>
          </cell>
          <cell r="AS143">
            <v>0</v>
          </cell>
          <cell r="AU143" t="str">
            <v>DUMMY MILLEPIC / FB082480</v>
          </cell>
          <cell r="AW143">
            <v>1.7</v>
          </cell>
          <cell r="AX143">
            <v>804.1</v>
          </cell>
          <cell r="AY143">
            <v>40567</v>
          </cell>
          <cell r="AZ143">
            <v>40573</v>
          </cell>
          <cell r="BA143">
            <v>40636</v>
          </cell>
          <cell r="BB143">
            <v>40692</v>
          </cell>
          <cell r="BC143">
            <v>40727</v>
          </cell>
          <cell r="BD143">
            <v>40727</v>
          </cell>
          <cell r="BE143">
            <v>40544</v>
          </cell>
          <cell r="BF143">
            <v>40603</v>
          </cell>
          <cell r="BG143">
            <v>40664</v>
          </cell>
          <cell r="BH143">
            <v>40695</v>
          </cell>
          <cell r="BI143">
            <v>40695</v>
          </cell>
          <cell r="BL143">
            <v>0</v>
          </cell>
          <cell r="BN143" t="str">
            <v>DOCKERS</v>
          </cell>
          <cell r="BO143" t="str">
            <v>Tops</v>
          </cell>
          <cell r="BP143" t="str">
            <v>Mens</v>
          </cell>
          <cell r="BQ143" t="str">
            <v>N</v>
          </cell>
          <cell r="BR143" t="str">
            <v>DM Tops Knits</v>
          </cell>
          <cell r="BS143" t="str">
            <v>OKAMOTO D</v>
          </cell>
          <cell r="BT143" t="str">
            <v>C KNITS</v>
          </cell>
          <cell r="BU143" t="str">
            <v>I1161</v>
          </cell>
          <cell r="BV143" t="str">
            <v>Seasonal</v>
          </cell>
          <cell r="BW143" t="str">
            <v>LSA</v>
          </cell>
          <cell r="BY143" t="str">
            <v>4069140632406274056840554405544055440554</v>
          </cell>
          <cell r="BZ143" t="str">
            <v>S-22620-0383-4627-40691</v>
          </cell>
          <cell r="CA143" t="str">
            <v>SFO</v>
          </cell>
          <cell r="CD143">
            <v>0</v>
          </cell>
          <cell r="CF143">
            <v>2208</v>
          </cell>
          <cell r="CG143">
            <v>0</v>
          </cell>
        </row>
        <row r="144">
          <cell r="A144">
            <v>1551015</v>
          </cell>
          <cell r="B144" t="str">
            <v>113</v>
          </cell>
          <cell r="C144" t="str">
            <v>101</v>
          </cell>
          <cell r="D144" t="str">
            <v>22620</v>
          </cell>
          <cell r="E144" t="str">
            <v>22620-0383</v>
          </cell>
          <cell r="F144" t="str">
            <v>SOFTEST PIQUE POLO</v>
          </cell>
          <cell r="G144" t="str">
            <v>WILEY - NAVAJO TEAL/PARCHMENT/PACIFIC COAST</v>
          </cell>
          <cell r="H144" t="str">
            <v>PC</v>
          </cell>
          <cell r="J144" t="str">
            <v>SP-A</v>
          </cell>
          <cell r="K144" t="str">
            <v>LACL</v>
          </cell>
          <cell r="L144" t="str">
            <v>CR</v>
          </cell>
          <cell r="M144">
            <v>348</v>
          </cell>
          <cell r="N144">
            <v>348</v>
          </cell>
          <cell r="O144">
            <v>0</v>
          </cell>
          <cell r="P144">
            <v>348</v>
          </cell>
          <cell r="T144" t="str">
            <v>964M</v>
          </cell>
          <cell r="U144">
            <v>4627</v>
          </cell>
          <cell r="V144" t="str">
            <v>SHANGHAI</v>
          </cell>
          <cell r="W144" t="str">
            <v>NAS</v>
          </cell>
          <cell r="X144" t="str">
            <v>VIETNAM</v>
          </cell>
          <cell r="Y144" t="str">
            <v>GREEN VINA CO LTD</v>
          </cell>
          <cell r="Z144" t="str">
            <v>DFC</v>
          </cell>
          <cell r="AD144">
            <v>40554</v>
          </cell>
          <cell r="AE144">
            <v>40554</v>
          </cell>
          <cell r="AF144">
            <v>40554</v>
          </cell>
          <cell r="AG144">
            <v>40554</v>
          </cell>
          <cell r="AH144">
            <v>40568</v>
          </cell>
          <cell r="AI144">
            <v>40627</v>
          </cell>
          <cell r="AJ144">
            <v>40632</v>
          </cell>
          <cell r="AK144">
            <v>40691</v>
          </cell>
          <cell r="AL144">
            <v>40768</v>
          </cell>
          <cell r="AM144">
            <v>40771</v>
          </cell>
          <cell r="AN144" t="str">
            <v>Per Karla's email dtd 1/12 P-Req</v>
          </cell>
          <cell r="AO144" t="str">
            <v>Y</v>
          </cell>
          <cell r="AP144" t="str">
            <v>4100118109</v>
          </cell>
          <cell r="AR144" t="str">
            <v>000S</v>
          </cell>
          <cell r="AS144">
            <v>0</v>
          </cell>
          <cell r="AU144" t="str">
            <v>DUMMY MILLEPIC / FB082480</v>
          </cell>
          <cell r="AW144">
            <v>1.7</v>
          </cell>
          <cell r="AX144">
            <v>591.6</v>
          </cell>
          <cell r="AY144">
            <v>40567</v>
          </cell>
          <cell r="AZ144">
            <v>40573</v>
          </cell>
          <cell r="BA144">
            <v>40636</v>
          </cell>
          <cell r="BB144">
            <v>40692</v>
          </cell>
          <cell r="BC144">
            <v>40769</v>
          </cell>
          <cell r="BD144">
            <v>40776</v>
          </cell>
          <cell r="BE144">
            <v>40544</v>
          </cell>
          <cell r="BF144">
            <v>40603</v>
          </cell>
          <cell r="BG144">
            <v>40664</v>
          </cell>
          <cell r="BH144">
            <v>40756</v>
          </cell>
          <cell r="BI144">
            <v>40756</v>
          </cell>
          <cell r="BL144">
            <v>0</v>
          </cell>
          <cell r="BN144" t="str">
            <v>DOCKERS</v>
          </cell>
          <cell r="BO144" t="str">
            <v>Tops</v>
          </cell>
          <cell r="BP144" t="str">
            <v>Mens</v>
          </cell>
          <cell r="BQ144" t="str">
            <v>N</v>
          </cell>
          <cell r="BR144" t="str">
            <v>DM Tops Knits</v>
          </cell>
          <cell r="BS144" t="str">
            <v>OKAMOTO D</v>
          </cell>
          <cell r="BT144" t="str">
            <v>C KNITS</v>
          </cell>
          <cell r="BU144" t="str">
            <v>I1161</v>
          </cell>
          <cell r="BV144" t="str">
            <v>Seasonal</v>
          </cell>
          <cell r="BW144" t="str">
            <v>LSA</v>
          </cell>
          <cell r="BY144" t="str">
            <v>4069140632406274056840554405544055440554</v>
          </cell>
          <cell r="BZ144" t="str">
            <v>S-22620-0383-4627-40691</v>
          </cell>
          <cell r="CA144" t="str">
            <v>SFO</v>
          </cell>
          <cell r="CD144">
            <v>0</v>
          </cell>
          <cell r="CF144">
            <v>2208</v>
          </cell>
          <cell r="CG144">
            <v>0</v>
          </cell>
        </row>
        <row r="145">
          <cell r="A145">
            <v>1551016</v>
          </cell>
          <cell r="B145" t="str">
            <v>113</v>
          </cell>
          <cell r="C145" t="str">
            <v>101</v>
          </cell>
          <cell r="D145" t="str">
            <v>22620</v>
          </cell>
          <cell r="E145" t="str">
            <v>22620-0383</v>
          </cell>
          <cell r="F145" t="str">
            <v>SOFTEST PIQUE POLO</v>
          </cell>
          <cell r="G145" t="str">
            <v>WILEY - NAVAJO TEAL/PARCHMENT/PACIFIC COAST</v>
          </cell>
          <cell r="H145" t="str">
            <v>PC</v>
          </cell>
          <cell r="J145" t="str">
            <v>SP-A</v>
          </cell>
          <cell r="K145" t="str">
            <v>LACL</v>
          </cell>
          <cell r="L145" t="str">
            <v>PA</v>
          </cell>
          <cell r="M145">
            <v>240</v>
          </cell>
          <cell r="N145">
            <v>240</v>
          </cell>
          <cell r="O145">
            <v>0</v>
          </cell>
          <cell r="P145">
            <v>240</v>
          </cell>
          <cell r="T145" t="str">
            <v>964M</v>
          </cell>
          <cell r="U145">
            <v>4627</v>
          </cell>
          <cell r="V145" t="str">
            <v>SHANGHAI</v>
          </cell>
          <cell r="W145" t="str">
            <v>NAS</v>
          </cell>
          <cell r="X145" t="str">
            <v>VIETNAM</v>
          </cell>
          <cell r="Y145" t="str">
            <v>GREEN VINA CO LTD</v>
          </cell>
          <cell r="Z145" t="str">
            <v>DFC</v>
          </cell>
          <cell r="AD145">
            <v>40554</v>
          </cell>
          <cell r="AE145">
            <v>40554</v>
          </cell>
          <cell r="AF145">
            <v>40554</v>
          </cell>
          <cell r="AG145">
            <v>40554</v>
          </cell>
          <cell r="AH145">
            <v>40568</v>
          </cell>
          <cell r="AI145">
            <v>40627</v>
          </cell>
          <cell r="AJ145">
            <v>40632</v>
          </cell>
          <cell r="AK145">
            <v>40691</v>
          </cell>
          <cell r="AL145">
            <v>40738</v>
          </cell>
          <cell r="AM145">
            <v>40741</v>
          </cell>
          <cell r="AN145" t="str">
            <v>Per Karla's email dtd 1/12 P-Req</v>
          </cell>
          <cell r="AO145" t="str">
            <v>Y</v>
          </cell>
          <cell r="AP145" t="str">
            <v>4100118081</v>
          </cell>
          <cell r="AR145" t="str">
            <v>000S</v>
          </cell>
          <cell r="AS145">
            <v>0</v>
          </cell>
          <cell r="AU145" t="str">
            <v>DUMMY MILLEPIC / FB082480</v>
          </cell>
          <cell r="AW145">
            <v>1.7</v>
          </cell>
          <cell r="AX145">
            <v>408</v>
          </cell>
          <cell r="AY145">
            <v>40567</v>
          </cell>
          <cell r="AZ145">
            <v>40573</v>
          </cell>
          <cell r="BA145">
            <v>40636</v>
          </cell>
          <cell r="BB145">
            <v>40692</v>
          </cell>
          <cell r="BC145">
            <v>40741</v>
          </cell>
          <cell r="BD145">
            <v>40741</v>
          </cell>
          <cell r="BE145">
            <v>40544</v>
          </cell>
          <cell r="BF145">
            <v>40603</v>
          </cell>
          <cell r="BG145">
            <v>40664</v>
          </cell>
          <cell r="BH145">
            <v>40725</v>
          </cell>
          <cell r="BI145">
            <v>40725</v>
          </cell>
          <cell r="BL145">
            <v>0</v>
          </cell>
          <cell r="BN145" t="str">
            <v>DOCKERS</v>
          </cell>
          <cell r="BO145" t="str">
            <v>Tops</v>
          </cell>
          <cell r="BP145" t="str">
            <v>Mens</v>
          </cell>
          <cell r="BQ145" t="str">
            <v>N</v>
          </cell>
          <cell r="BR145" t="str">
            <v>DM Tops Knits</v>
          </cell>
          <cell r="BS145" t="str">
            <v>OKAMOTO D</v>
          </cell>
          <cell r="BT145" t="str">
            <v>C KNITS</v>
          </cell>
          <cell r="BU145" t="str">
            <v>I1161</v>
          </cell>
          <cell r="BV145" t="str">
            <v>Seasonal</v>
          </cell>
          <cell r="BW145" t="str">
            <v>LSA</v>
          </cell>
          <cell r="BY145" t="str">
            <v>4069140632406274056840554405544055440554</v>
          </cell>
          <cell r="BZ145" t="str">
            <v>S-22620-0383-4627-40691</v>
          </cell>
          <cell r="CA145" t="str">
            <v>SFO</v>
          </cell>
          <cell r="CD145">
            <v>0</v>
          </cell>
          <cell r="CF145">
            <v>2208</v>
          </cell>
          <cell r="CG145">
            <v>0</v>
          </cell>
        </row>
        <row r="146">
          <cell r="A146">
            <v>1416371</v>
          </cell>
          <cell r="B146" t="str">
            <v>113</v>
          </cell>
          <cell r="C146" t="str">
            <v>101</v>
          </cell>
          <cell r="D146" t="str">
            <v>22620</v>
          </cell>
          <cell r="E146" t="str">
            <v>22620-0383</v>
          </cell>
          <cell r="F146" t="str">
            <v>SOFTEST PIQUE POLO</v>
          </cell>
          <cell r="G146" t="str">
            <v>WILEY - NAVAJO TEAL/PARCHMENT/PACIFIC COAST</v>
          </cell>
          <cell r="H146" t="str">
            <v>PC</v>
          </cell>
          <cell r="J146" t="str">
            <v>SP-A</v>
          </cell>
          <cell r="K146" t="str">
            <v>LSM</v>
          </cell>
          <cell r="L146" t="str">
            <v>MX</v>
          </cell>
          <cell r="M146">
            <v>2490</v>
          </cell>
          <cell r="N146">
            <v>2490</v>
          </cell>
          <cell r="O146">
            <v>0</v>
          </cell>
          <cell r="P146">
            <v>2490</v>
          </cell>
          <cell r="T146" t="str">
            <v>964M</v>
          </cell>
          <cell r="U146">
            <v>4627</v>
          </cell>
          <cell r="V146" t="str">
            <v>SHANGHAI</v>
          </cell>
          <cell r="W146" t="str">
            <v>NAS</v>
          </cell>
          <cell r="X146" t="str">
            <v>VIETNAM</v>
          </cell>
          <cell r="Y146" t="str">
            <v>GREEN VINA CO LTD</v>
          </cell>
          <cell r="Z146" t="str">
            <v>DFC</v>
          </cell>
          <cell r="AD146">
            <v>40554</v>
          </cell>
          <cell r="AE146">
            <v>40554</v>
          </cell>
          <cell r="AF146">
            <v>40554</v>
          </cell>
          <cell r="AG146">
            <v>40554</v>
          </cell>
          <cell r="AH146">
            <v>40568</v>
          </cell>
          <cell r="AI146">
            <v>40627</v>
          </cell>
          <cell r="AJ146">
            <v>40632</v>
          </cell>
          <cell r="AK146">
            <v>40691</v>
          </cell>
          <cell r="AL146">
            <v>40743</v>
          </cell>
          <cell r="AM146">
            <v>40746</v>
          </cell>
          <cell r="AN146" t="str">
            <v>Dec P-Req; OK'd by Alberto to commit 1/11/11 - NEW vendor TBA</v>
          </cell>
          <cell r="AO146" t="str">
            <v>Y</v>
          </cell>
          <cell r="AP146" t="str">
            <v>99116</v>
          </cell>
          <cell r="AR146" t="str">
            <v>000S</v>
          </cell>
          <cell r="AS146">
            <v>0</v>
          </cell>
          <cell r="AU146" t="str">
            <v>DUMMY MILLEPIC / FB082480</v>
          </cell>
          <cell r="AW146">
            <v>1.7</v>
          </cell>
          <cell r="AX146">
            <v>4233</v>
          </cell>
          <cell r="AY146">
            <v>40567</v>
          </cell>
          <cell r="AZ146">
            <v>40573</v>
          </cell>
          <cell r="BA146">
            <v>40636</v>
          </cell>
          <cell r="BB146">
            <v>40692</v>
          </cell>
          <cell r="BC146">
            <v>40748</v>
          </cell>
          <cell r="BD146">
            <v>40748</v>
          </cell>
          <cell r="BE146">
            <v>40544</v>
          </cell>
          <cell r="BF146">
            <v>40603</v>
          </cell>
          <cell r="BG146">
            <v>40664</v>
          </cell>
          <cell r="BH146">
            <v>40725</v>
          </cell>
          <cell r="BI146">
            <v>40725</v>
          </cell>
          <cell r="BL146">
            <v>0</v>
          </cell>
          <cell r="BN146" t="str">
            <v>DOCKERS</v>
          </cell>
          <cell r="BO146" t="str">
            <v>Tops</v>
          </cell>
          <cell r="BP146" t="str">
            <v>Mens</v>
          </cell>
          <cell r="BQ146" t="str">
            <v>N</v>
          </cell>
          <cell r="BR146" t="str">
            <v>DM Tops Knits</v>
          </cell>
          <cell r="BS146" t="str">
            <v>OKAMOTO D</v>
          </cell>
          <cell r="BT146" t="str">
            <v>C KNITS</v>
          </cell>
          <cell r="BU146" t="str">
            <v>I1161</v>
          </cell>
          <cell r="BV146" t="str">
            <v>Seasonal</v>
          </cell>
          <cell r="BW146" t="str">
            <v>LSA</v>
          </cell>
          <cell r="BY146" t="str">
            <v>4069140632406274056840554405544055440554</v>
          </cell>
          <cell r="BZ146" t="str">
            <v>S-22620-0383-4627-40691</v>
          </cell>
          <cell r="CA146" t="str">
            <v>SFO</v>
          </cell>
          <cell r="CD146">
            <v>0</v>
          </cell>
          <cell r="CE146">
            <v>3681</v>
          </cell>
          <cell r="CF146">
            <v>2208</v>
          </cell>
          <cell r="CG146">
            <v>0</v>
          </cell>
        </row>
        <row r="147">
          <cell r="A147">
            <v>1549830</v>
          </cell>
          <cell r="B147" t="str">
            <v>113</v>
          </cell>
          <cell r="C147" t="str">
            <v>101</v>
          </cell>
          <cell r="D147" t="str">
            <v>22620</v>
          </cell>
          <cell r="E147" t="str">
            <v>22620-0384</v>
          </cell>
          <cell r="F147" t="str">
            <v>SOFTEST PIQUE POLO</v>
          </cell>
          <cell r="G147" t="str">
            <v>WILEY - PARCHMENT/MEDIUM GREY HEATHER/SAHARA RED</v>
          </cell>
          <cell r="H147" t="str">
            <v>PC</v>
          </cell>
          <cell r="J147" t="str">
            <v>SP-A</v>
          </cell>
          <cell r="K147" t="str">
            <v>APD</v>
          </cell>
          <cell r="L147" t="str">
            <v>SG</v>
          </cell>
          <cell r="M147">
            <v>120</v>
          </cell>
          <cell r="N147">
            <v>120</v>
          </cell>
          <cell r="O147">
            <v>0</v>
          </cell>
          <cell r="P147">
            <v>120</v>
          </cell>
          <cell r="T147" t="str">
            <v>964M</v>
          </cell>
          <cell r="U147">
            <v>4627</v>
          </cell>
          <cell r="V147" t="str">
            <v>SHANGHAI</v>
          </cell>
          <cell r="W147" t="str">
            <v>NAS</v>
          </cell>
          <cell r="X147" t="str">
            <v>VIETNAM</v>
          </cell>
          <cell r="Y147" t="str">
            <v>GREEN VINA CO LTD</v>
          </cell>
          <cell r="Z147" t="str">
            <v>DFC</v>
          </cell>
          <cell r="AD147">
            <v>40554</v>
          </cell>
          <cell r="AE147">
            <v>40554</v>
          </cell>
          <cell r="AF147">
            <v>40554</v>
          </cell>
          <cell r="AG147">
            <v>40554</v>
          </cell>
          <cell r="AH147">
            <v>40568</v>
          </cell>
          <cell r="AI147">
            <v>40627</v>
          </cell>
          <cell r="AJ147">
            <v>40632</v>
          </cell>
          <cell r="AK147">
            <v>40691</v>
          </cell>
          <cell r="AL147">
            <v>40702</v>
          </cell>
          <cell r="AM147">
            <v>40705</v>
          </cell>
          <cell r="AN147" t="str">
            <v xml:space="preserve">Jan P-Req 1/7/11 </v>
          </cell>
          <cell r="AR147" t="str">
            <v>000S</v>
          </cell>
          <cell r="AS147">
            <v>0</v>
          </cell>
          <cell r="AU147" t="str">
            <v>FAR EASTERN APPAREL (VIETNAM) LTDA207</v>
          </cell>
          <cell r="AW147">
            <v>1.7</v>
          </cell>
          <cell r="AX147">
            <v>204</v>
          </cell>
          <cell r="AY147">
            <v>40567</v>
          </cell>
          <cell r="AZ147">
            <v>40573</v>
          </cell>
          <cell r="BA147">
            <v>40636</v>
          </cell>
          <cell r="BB147">
            <v>40692</v>
          </cell>
          <cell r="BC147">
            <v>40706</v>
          </cell>
          <cell r="BD147">
            <v>40706</v>
          </cell>
          <cell r="BE147">
            <v>40544</v>
          </cell>
          <cell r="BF147">
            <v>40603</v>
          </cell>
          <cell r="BG147">
            <v>40664</v>
          </cell>
          <cell r="BH147">
            <v>40695</v>
          </cell>
          <cell r="BI147">
            <v>40695</v>
          </cell>
          <cell r="BL147">
            <v>0</v>
          </cell>
          <cell r="BN147" t="str">
            <v>DOCKERS</v>
          </cell>
          <cell r="BO147" t="str">
            <v>Tops</v>
          </cell>
          <cell r="BP147" t="str">
            <v>Mens</v>
          </cell>
          <cell r="BQ147" t="str">
            <v>N</v>
          </cell>
          <cell r="BR147" t="str">
            <v>DM Tops Knits</v>
          </cell>
          <cell r="BS147" t="str">
            <v>OKAMOTO D</v>
          </cell>
          <cell r="BT147" t="str">
            <v>C KNITS</v>
          </cell>
          <cell r="BU147" t="str">
            <v>I1162</v>
          </cell>
          <cell r="BV147" t="str">
            <v>Seasonal</v>
          </cell>
          <cell r="BW147" t="str">
            <v>APD</v>
          </cell>
          <cell r="BY147" t="str">
            <v>4069140632406274056840554405544055440554</v>
          </cell>
          <cell r="BZ147" t="str">
            <v>S-22620-0384-4627-40691</v>
          </cell>
          <cell r="CA147" t="str">
            <v>SFO</v>
          </cell>
          <cell r="CD147">
            <v>0</v>
          </cell>
          <cell r="CF147">
            <v>2208</v>
          </cell>
          <cell r="CG147">
            <v>0</v>
          </cell>
        </row>
        <row r="148">
          <cell r="A148">
            <v>1549831</v>
          </cell>
          <cell r="B148" t="str">
            <v>113</v>
          </cell>
          <cell r="C148" t="str">
            <v>101</v>
          </cell>
          <cell r="D148" t="str">
            <v>22620</v>
          </cell>
          <cell r="E148" t="str">
            <v>22620-0384</v>
          </cell>
          <cell r="F148" t="str">
            <v>SOFTEST PIQUE POLO</v>
          </cell>
          <cell r="G148" t="str">
            <v>WILEY - PARCHMENT/MEDIUM GREY HEATHER/SAHARA RED</v>
          </cell>
          <cell r="H148" t="str">
            <v>PC</v>
          </cell>
          <cell r="J148" t="str">
            <v>SP-A</v>
          </cell>
          <cell r="K148" t="str">
            <v>APD</v>
          </cell>
          <cell r="L148" t="str">
            <v>PH</v>
          </cell>
          <cell r="M148">
            <v>150</v>
          </cell>
          <cell r="N148">
            <v>150</v>
          </cell>
          <cell r="O148">
            <v>0</v>
          </cell>
          <cell r="P148">
            <v>150</v>
          </cell>
          <cell r="T148" t="str">
            <v>964M</v>
          </cell>
          <cell r="U148">
            <v>4627</v>
          </cell>
          <cell r="V148" t="str">
            <v>SHANGHAI</v>
          </cell>
          <cell r="W148" t="str">
            <v>NAS</v>
          </cell>
          <cell r="X148" t="str">
            <v>VIETNAM</v>
          </cell>
          <cell r="Y148" t="str">
            <v>GREEN VINA CO LTD</v>
          </cell>
          <cell r="Z148" t="str">
            <v>DFC</v>
          </cell>
          <cell r="AD148">
            <v>40554</v>
          </cell>
          <cell r="AE148">
            <v>40554</v>
          </cell>
          <cell r="AF148">
            <v>40554</v>
          </cell>
          <cell r="AG148">
            <v>40554</v>
          </cell>
          <cell r="AH148">
            <v>40568</v>
          </cell>
          <cell r="AI148">
            <v>40627</v>
          </cell>
          <cell r="AJ148">
            <v>40632</v>
          </cell>
          <cell r="AK148">
            <v>40691</v>
          </cell>
          <cell r="AL148">
            <v>40710</v>
          </cell>
          <cell r="AM148">
            <v>40713</v>
          </cell>
          <cell r="AN148" t="str">
            <v xml:space="preserve">Jan P-Req 1/7/11 </v>
          </cell>
          <cell r="AR148" t="str">
            <v>000S</v>
          </cell>
          <cell r="AS148">
            <v>0</v>
          </cell>
          <cell r="AU148" t="str">
            <v>FAR EASTERN APPAREL (VIETNAM) LTDA207</v>
          </cell>
          <cell r="AW148">
            <v>1.7</v>
          </cell>
          <cell r="AX148">
            <v>255</v>
          </cell>
          <cell r="AY148">
            <v>40567</v>
          </cell>
          <cell r="AZ148">
            <v>40573</v>
          </cell>
          <cell r="BA148">
            <v>40636</v>
          </cell>
          <cell r="BB148">
            <v>40692</v>
          </cell>
          <cell r="BC148">
            <v>40713</v>
          </cell>
          <cell r="BD148">
            <v>40713</v>
          </cell>
          <cell r="BE148">
            <v>40544</v>
          </cell>
          <cell r="BF148">
            <v>40603</v>
          </cell>
          <cell r="BG148">
            <v>40664</v>
          </cell>
          <cell r="BH148">
            <v>40695</v>
          </cell>
          <cell r="BI148">
            <v>40695</v>
          </cell>
          <cell r="BL148">
            <v>0</v>
          </cell>
          <cell r="BN148" t="str">
            <v>DOCKERS</v>
          </cell>
          <cell r="BO148" t="str">
            <v>Tops</v>
          </cell>
          <cell r="BP148" t="str">
            <v>Mens</v>
          </cell>
          <cell r="BQ148" t="str">
            <v>N</v>
          </cell>
          <cell r="BR148" t="str">
            <v>DM Tops Knits</v>
          </cell>
          <cell r="BS148" t="str">
            <v>OKAMOTO D</v>
          </cell>
          <cell r="BT148" t="str">
            <v>C KNITS</v>
          </cell>
          <cell r="BU148" t="str">
            <v>I1162</v>
          </cell>
          <cell r="BV148" t="str">
            <v>Seasonal</v>
          </cell>
          <cell r="BW148" t="str">
            <v>APD</v>
          </cell>
          <cell r="BY148" t="str">
            <v>4069140632406274056840554405544055440554</v>
          </cell>
          <cell r="BZ148" t="str">
            <v>S-22620-0384-4627-40691</v>
          </cell>
          <cell r="CA148" t="str">
            <v>SFO</v>
          </cell>
          <cell r="CD148">
            <v>0</v>
          </cell>
          <cell r="CF148">
            <v>2208</v>
          </cell>
          <cell r="CG148">
            <v>0</v>
          </cell>
        </row>
        <row r="149">
          <cell r="A149">
            <v>1416372</v>
          </cell>
          <cell r="B149" t="str">
            <v>113</v>
          </cell>
          <cell r="C149" t="str">
            <v>101</v>
          </cell>
          <cell r="D149" t="str">
            <v>22620</v>
          </cell>
          <cell r="E149" t="str">
            <v>22620-0384</v>
          </cell>
          <cell r="F149" t="str">
            <v>SOFTEST PIQUE POLO</v>
          </cell>
          <cell r="G149" t="str">
            <v>WILEY - PARCHMENT/MEDIUM GREY HEATHER/SAHARA RED</v>
          </cell>
          <cell r="H149" t="str">
            <v>PC</v>
          </cell>
          <cell r="J149" t="str">
            <v>SP-A</v>
          </cell>
          <cell r="K149" t="str">
            <v>APD</v>
          </cell>
          <cell r="L149" t="str">
            <v>MY</v>
          </cell>
          <cell r="M149">
            <v>136</v>
          </cell>
          <cell r="N149">
            <v>136</v>
          </cell>
          <cell r="O149">
            <v>0</v>
          </cell>
          <cell r="P149">
            <v>136</v>
          </cell>
          <cell r="T149" t="str">
            <v>964M</v>
          </cell>
          <cell r="U149">
            <v>4627</v>
          </cell>
          <cell r="V149" t="str">
            <v>SHANGHAI</v>
          </cell>
          <cell r="W149" t="str">
            <v>NAS</v>
          </cell>
          <cell r="X149" t="str">
            <v>VIETNAM</v>
          </cell>
          <cell r="Y149" t="str">
            <v>GREEN VINA CO LTD</v>
          </cell>
          <cell r="Z149" t="str">
            <v>DFC</v>
          </cell>
          <cell r="AD149">
            <v>40554</v>
          </cell>
          <cell r="AE149">
            <v>40554</v>
          </cell>
          <cell r="AF149">
            <v>40554</v>
          </cell>
          <cell r="AG149">
            <v>40554</v>
          </cell>
          <cell r="AH149">
            <v>40568</v>
          </cell>
          <cell r="AI149">
            <v>40627</v>
          </cell>
          <cell r="AJ149">
            <v>40632</v>
          </cell>
          <cell r="AK149">
            <v>40691</v>
          </cell>
          <cell r="AL149">
            <v>40704</v>
          </cell>
          <cell r="AM149">
            <v>40707</v>
          </cell>
          <cell r="AN149" t="str">
            <v xml:space="preserve">Jan P-Req 1/7/11 </v>
          </cell>
          <cell r="AR149" t="str">
            <v>000S</v>
          </cell>
          <cell r="AS149">
            <v>0</v>
          </cell>
          <cell r="AU149" t="str">
            <v>FAR EASTERN APPAREL (VIETNAM) LTDA207</v>
          </cell>
          <cell r="AW149">
            <v>1.7</v>
          </cell>
          <cell r="AX149">
            <v>231.2</v>
          </cell>
          <cell r="AY149">
            <v>40567</v>
          </cell>
          <cell r="AZ149">
            <v>40573</v>
          </cell>
          <cell r="BA149">
            <v>40636</v>
          </cell>
          <cell r="BB149">
            <v>40692</v>
          </cell>
          <cell r="BC149">
            <v>40706</v>
          </cell>
          <cell r="BD149">
            <v>40713</v>
          </cell>
          <cell r="BE149">
            <v>40544</v>
          </cell>
          <cell r="BF149">
            <v>40603</v>
          </cell>
          <cell r="BG149">
            <v>40664</v>
          </cell>
          <cell r="BH149">
            <v>40695</v>
          </cell>
          <cell r="BI149">
            <v>40695</v>
          </cell>
          <cell r="BL149">
            <v>0</v>
          </cell>
          <cell r="BN149" t="str">
            <v>DOCKERS</v>
          </cell>
          <cell r="BO149" t="str">
            <v>Tops</v>
          </cell>
          <cell r="BP149" t="str">
            <v>Mens</v>
          </cell>
          <cell r="BQ149" t="str">
            <v>N</v>
          </cell>
          <cell r="BR149" t="str">
            <v>DM Tops Knits</v>
          </cell>
          <cell r="BS149" t="str">
            <v>OKAMOTO D</v>
          </cell>
          <cell r="BT149" t="str">
            <v>C KNITS</v>
          </cell>
          <cell r="BU149" t="str">
            <v>I1162</v>
          </cell>
          <cell r="BV149" t="str">
            <v>Seasonal</v>
          </cell>
          <cell r="BW149" t="str">
            <v>APD</v>
          </cell>
          <cell r="BY149" t="str">
            <v>4069140632406274056840554405544055440554</v>
          </cell>
          <cell r="BZ149" t="str">
            <v>S-22620-0384-4627-40691</v>
          </cell>
          <cell r="CA149" t="str">
            <v>SFO</v>
          </cell>
          <cell r="CD149">
            <v>0</v>
          </cell>
          <cell r="CF149">
            <v>2208</v>
          </cell>
          <cell r="CG149">
            <v>0</v>
          </cell>
        </row>
        <row r="150">
          <cell r="A150">
            <v>1551017</v>
          </cell>
          <cell r="B150" t="str">
            <v>113</v>
          </cell>
          <cell r="C150" t="str">
            <v>101</v>
          </cell>
          <cell r="D150" t="str">
            <v>22620</v>
          </cell>
          <cell r="E150" t="str">
            <v>22620-0384</v>
          </cell>
          <cell r="F150" t="str">
            <v>SOFTEST PIQUE POLO</v>
          </cell>
          <cell r="G150" t="str">
            <v>WILEY - PARCHMENT/MEDIUM GREY HEATHER/SAHARA RED</v>
          </cell>
          <cell r="H150" t="str">
            <v>PC</v>
          </cell>
          <cell r="J150" t="str">
            <v>SP-A</v>
          </cell>
          <cell r="K150" t="str">
            <v>LACL</v>
          </cell>
          <cell r="L150" t="str">
            <v>PA</v>
          </cell>
          <cell r="M150">
            <v>240</v>
          </cell>
          <cell r="N150">
            <v>240</v>
          </cell>
          <cell r="O150">
            <v>0</v>
          </cell>
          <cell r="P150">
            <v>240</v>
          </cell>
          <cell r="T150" t="str">
            <v>964M</v>
          </cell>
          <cell r="U150">
            <v>4627</v>
          </cell>
          <cell r="V150" t="str">
            <v>SHANGHAI</v>
          </cell>
          <cell r="W150" t="str">
            <v>NAS</v>
          </cell>
          <cell r="X150" t="str">
            <v>VIETNAM</v>
          </cell>
          <cell r="Y150" t="str">
            <v>GREEN VINA CO LTD</v>
          </cell>
          <cell r="Z150" t="str">
            <v>DFC</v>
          </cell>
          <cell r="AD150">
            <v>40554</v>
          </cell>
          <cell r="AE150">
            <v>40554</v>
          </cell>
          <cell r="AF150">
            <v>40554</v>
          </cell>
          <cell r="AG150">
            <v>40554</v>
          </cell>
          <cell r="AH150">
            <v>40568</v>
          </cell>
          <cell r="AI150">
            <v>40627</v>
          </cell>
          <cell r="AJ150">
            <v>40632</v>
          </cell>
          <cell r="AK150">
            <v>40691</v>
          </cell>
          <cell r="AL150">
            <v>40738</v>
          </cell>
          <cell r="AM150">
            <v>40741</v>
          </cell>
          <cell r="AN150" t="str">
            <v>Per Karla's email dtd 1/12 P-Req</v>
          </cell>
          <cell r="AO150" t="str">
            <v>Y</v>
          </cell>
          <cell r="AP150" t="str">
            <v>4100118082</v>
          </cell>
          <cell r="AR150" t="str">
            <v>000S</v>
          </cell>
          <cell r="AS150">
            <v>0</v>
          </cell>
          <cell r="AU150" t="str">
            <v>DUMMY MILLEPIC / FB082480</v>
          </cell>
          <cell r="AW150">
            <v>1.7</v>
          </cell>
          <cell r="AX150">
            <v>408</v>
          </cell>
          <cell r="AY150">
            <v>40567</v>
          </cell>
          <cell r="AZ150">
            <v>40573</v>
          </cell>
          <cell r="BA150">
            <v>40636</v>
          </cell>
          <cell r="BB150">
            <v>40692</v>
          </cell>
          <cell r="BC150">
            <v>40741</v>
          </cell>
          <cell r="BD150">
            <v>40741</v>
          </cell>
          <cell r="BE150">
            <v>40544</v>
          </cell>
          <cell r="BF150">
            <v>40603</v>
          </cell>
          <cell r="BG150">
            <v>40664</v>
          </cell>
          <cell r="BH150">
            <v>40725</v>
          </cell>
          <cell r="BI150">
            <v>40725</v>
          </cell>
          <cell r="BL150">
            <v>0</v>
          </cell>
          <cell r="BN150" t="str">
            <v>DOCKERS</v>
          </cell>
          <cell r="BO150" t="str">
            <v>Tops</v>
          </cell>
          <cell r="BP150" t="str">
            <v>Mens</v>
          </cell>
          <cell r="BQ150" t="str">
            <v>N</v>
          </cell>
          <cell r="BR150" t="str">
            <v>DM Tops Knits</v>
          </cell>
          <cell r="BS150" t="str">
            <v>OKAMOTO D</v>
          </cell>
          <cell r="BT150" t="str">
            <v>C KNITS</v>
          </cell>
          <cell r="BU150" t="str">
            <v>I1162</v>
          </cell>
          <cell r="BV150" t="str">
            <v>Seasonal</v>
          </cell>
          <cell r="BW150" t="str">
            <v>LSA</v>
          </cell>
          <cell r="BY150" t="str">
            <v>4069140632406274056840554405544055440554</v>
          </cell>
          <cell r="BZ150" t="str">
            <v>S-22620-0384-4627-40691</v>
          </cell>
          <cell r="CA150" t="str">
            <v>SFO</v>
          </cell>
          <cell r="CD150">
            <v>0</v>
          </cell>
          <cell r="CF150">
            <v>2208</v>
          </cell>
          <cell r="CG150">
            <v>0</v>
          </cell>
        </row>
        <row r="151">
          <cell r="A151">
            <v>1551018</v>
          </cell>
          <cell r="B151" t="str">
            <v>113</v>
          </cell>
          <cell r="C151" t="str">
            <v>101</v>
          </cell>
          <cell r="D151" t="str">
            <v>22620</v>
          </cell>
          <cell r="E151" t="str">
            <v>22620-0384</v>
          </cell>
          <cell r="F151" t="str">
            <v>SOFTEST PIQUE POLO</v>
          </cell>
          <cell r="G151" t="str">
            <v>WILEY - PARCHMENT/MEDIUM GREY HEATHER/SAHARA RED</v>
          </cell>
          <cell r="H151" t="str">
            <v>PC</v>
          </cell>
          <cell r="J151" t="str">
            <v>SP-A</v>
          </cell>
          <cell r="K151" t="str">
            <v>LACL</v>
          </cell>
          <cell r="L151" t="str">
            <v>CR</v>
          </cell>
          <cell r="M151">
            <v>348</v>
          </cell>
          <cell r="N151">
            <v>348</v>
          </cell>
          <cell r="O151">
            <v>0</v>
          </cell>
          <cell r="P151">
            <v>348</v>
          </cell>
          <cell r="T151" t="str">
            <v>964M</v>
          </cell>
          <cell r="U151">
            <v>4627</v>
          </cell>
          <cell r="V151" t="str">
            <v>SHANGHAI</v>
          </cell>
          <cell r="W151" t="str">
            <v>NAS</v>
          </cell>
          <cell r="X151" t="str">
            <v>VIETNAM</v>
          </cell>
          <cell r="Y151" t="str">
            <v>GREEN VINA CO LTD</v>
          </cell>
          <cell r="Z151" t="str">
            <v>DFC</v>
          </cell>
          <cell r="AD151">
            <v>40554</v>
          </cell>
          <cell r="AE151">
            <v>40554</v>
          </cell>
          <cell r="AF151">
            <v>40554</v>
          </cell>
          <cell r="AG151">
            <v>40554</v>
          </cell>
          <cell r="AH151">
            <v>40568</v>
          </cell>
          <cell r="AI151">
            <v>40627</v>
          </cell>
          <cell r="AJ151">
            <v>40632</v>
          </cell>
          <cell r="AK151">
            <v>40691</v>
          </cell>
          <cell r="AL151">
            <v>40768</v>
          </cell>
          <cell r="AM151">
            <v>40771</v>
          </cell>
          <cell r="AN151" t="str">
            <v>Per Karla's email dtd 1/12 P-Req</v>
          </cell>
          <cell r="AO151" t="str">
            <v>Y</v>
          </cell>
          <cell r="AP151" t="str">
            <v>4100118110</v>
          </cell>
          <cell r="AR151" t="str">
            <v>000S</v>
          </cell>
          <cell r="AS151">
            <v>0</v>
          </cell>
          <cell r="AU151" t="str">
            <v>DUMMY MILLEPIC / FB082480</v>
          </cell>
          <cell r="AW151">
            <v>1.7</v>
          </cell>
          <cell r="AX151">
            <v>591.6</v>
          </cell>
          <cell r="AY151">
            <v>40567</v>
          </cell>
          <cell r="AZ151">
            <v>40573</v>
          </cell>
          <cell r="BA151">
            <v>40636</v>
          </cell>
          <cell r="BB151">
            <v>40692</v>
          </cell>
          <cell r="BC151">
            <v>40769</v>
          </cell>
          <cell r="BD151">
            <v>40776</v>
          </cell>
          <cell r="BE151">
            <v>40544</v>
          </cell>
          <cell r="BF151">
            <v>40603</v>
          </cell>
          <cell r="BG151">
            <v>40664</v>
          </cell>
          <cell r="BH151">
            <v>40756</v>
          </cell>
          <cell r="BI151">
            <v>40756</v>
          </cell>
          <cell r="BL151">
            <v>0</v>
          </cell>
          <cell r="BN151" t="str">
            <v>DOCKERS</v>
          </cell>
          <cell r="BO151" t="str">
            <v>Tops</v>
          </cell>
          <cell r="BP151" t="str">
            <v>Mens</v>
          </cell>
          <cell r="BQ151" t="str">
            <v>N</v>
          </cell>
          <cell r="BR151" t="str">
            <v>DM Tops Knits</v>
          </cell>
          <cell r="BS151" t="str">
            <v>OKAMOTO D</v>
          </cell>
          <cell r="BT151" t="str">
            <v>C KNITS</v>
          </cell>
          <cell r="BU151" t="str">
            <v>I1162</v>
          </cell>
          <cell r="BV151" t="str">
            <v>Seasonal</v>
          </cell>
          <cell r="BW151" t="str">
            <v>LSA</v>
          </cell>
          <cell r="BY151" t="str">
            <v>4069140632406274056840554405544055440554</v>
          </cell>
          <cell r="BZ151" t="str">
            <v>S-22620-0384-4627-40691</v>
          </cell>
          <cell r="CA151" t="str">
            <v>SFO</v>
          </cell>
          <cell r="CD151">
            <v>0</v>
          </cell>
          <cell r="CF151">
            <v>2208</v>
          </cell>
          <cell r="CG151">
            <v>0</v>
          </cell>
        </row>
        <row r="152">
          <cell r="A152">
            <v>1416373</v>
          </cell>
          <cell r="B152" t="str">
            <v>113</v>
          </cell>
          <cell r="C152" t="str">
            <v>101</v>
          </cell>
          <cell r="D152" t="str">
            <v>22620</v>
          </cell>
          <cell r="E152" t="str">
            <v>22620-0384</v>
          </cell>
          <cell r="F152" t="str">
            <v>SOFTEST PIQUE POLO</v>
          </cell>
          <cell r="G152" t="str">
            <v>WILEY - PARCHMENT/MEDIUM GREY HEATHER/SAHARA RED</v>
          </cell>
          <cell r="H152" t="str">
            <v>PC</v>
          </cell>
          <cell r="J152" t="str">
            <v>SP-A</v>
          </cell>
          <cell r="K152" t="str">
            <v>LSM</v>
          </cell>
          <cell r="L152" t="str">
            <v>MX</v>
          </cell>
          <cell r="M152">
            <v>2490</v>
          </cell>
          <cell r="N152">
            <v>2490</v>
          </cell>
          <cell r="O152">
            <v>0</v>
          </cell>
          <cell r="P152">
            <v>2490</v>
          </cell>
          <cell r="T152" t="str">
            <v>964M</v>
          </cell>
          <cell r="U152">
            <v>4627</v>
          </cell>
          <cell r="V152" t="str">
            <v>SHANGHAI</v>
          </cell>
          <cell r="W152" t="str">
            <v>NAS</v>
          </cell>
          <cell r="X152" t="str">
            <v>VIETNAM</v>
          </cell>
          <cell r="Y152" t="str">
            <v>GREEN VINA CO LTD</v>
          </cell>
          <cell r="Z152" t="str">
            <v>DFC</v>
          </cell>
          <cell r="AD152">
            <v>40554</v>
          </cell>
          <cell r="AE152">
            <v>40554</v>
          </cell>
          <cell r="AF152">
            <v>40554</v>
          </cell>
          <cell r="AG152">
            <v>40554</v>
          </cell>
          <cell r="AH152">
            <v>40568</v>
          </cell>
          <cell r="AI152">
            <v>40627</v>
          </cell>
          <cell r="AJ152">
            <v>40632</v>
          </cell>
          <cell r="AK152">
            <v>40691</v>
          </cell>
          <cell r="AL152">
            <v>40743</v>
          </cell>
          <cell r="AM152">
            <v>40746</v>
          </cell>
          <cell r="AN152" t="str">
            <v>Dec P-Req; OK'd by Alberto to commit 1/11/11 - NEW vendor TBA</v>
          </cell>
          <cell r="AO152" t="str">
            <v>Y</v>
          </cell>
          <cell r="AP152" t="str">
            <v>99117</v>
          </cell>
          <cell r="AR152" t="str">
            <v>000S</v>
          </cell>
          <cell r="AS152">
            <v>0</v>
          </cell>
          <cell r="AU152" t="str">
            <v>DUMMY MILLEPIC / FB082480</v>
          </cell>
          <cell r="AW152">
            <v>1.7</v>
          </cell>
          <cell r="AX152">
            <v>4233</v>
          </cell>
          <cell r="AY152">
            <v>40567</v>
          </cell>
          <cell r="AZ152">
            <v>40573</v>
          </cell>
          <cell r="BA152">
            <v>40636</v>
          </cell>
          <cell r="BB152">
            <v>40692</v>
          </cell>
          <cell r="BC152">
            <v>40748</v>
          </cell>
          <cell r="BD152">
            <v>40748</v>
          </cell>
          <cell r="BE152">
            <v>40544</v>
          </cell>
          <cell r="BF152">
            <v>40603</v>
          </cell>
          <cell r="BG152">
            <v>40664</v>
          </cell>
          <cell r="BH152">
            <v>40725</v>
          </cell>
          <cell r="BI152">
            <v>40725</v>
          </cell>
          <cell r="BL152">
            <v>0</v>
          </cell>
          <cell r="BN152" t="str">
            <v>DOCKERS</v>
          </cell>
          <cell r="BO152" t="str">
            <v>Tops</v>
          </cell>
          <cell r="BP152" t="str">
            <v>Mens</v>
          </cell>
          <cell r="BQ152" t="str">
            <v>N</v>
          </cell>
          <cell r="BR152" t="str">
            <v>DM Tops Knits</v>
          </cell>
          <cell r="BS152" t="str">
            <v>OKAMOTO D</v>
          </cell>
          <cell r="BT152" t="str">
            <v>C KNITS</v>
          </cell>
          <cell r="BU152" t="str">
            <v>I1162</v>
          </cell>
          <cell r="BV152" t="str">
            <v>Seasonal</v>
          </cell>
          <cell r="BW152" t="str">
            <v>LSA</v>
          </cell>
          <cell r="BY152" t="str">
            <v>4069140632406274056840554405544055440554</v>
          </cell>
          <cell r="BZ152" t="str">
            <v>S-22620-0384-4627-40691</v>
          </cell>
          <cell r="CA152" t="str">
            <v>SFO</v>
          </cell>
          <cell r="CD152">
            <v>0</v>
          </cell>
          <cell r="CE152">
            <v>3681</v>
          </cell>
          <cell r="CF152">
            <v>2208</v>
          </cell>
          <cell r="CG152">
            <v>0</v>
          </cell>
        </row>
        <row r="153">
          <cell r="A153">
            <v>1549832</v>
          </cell>
          <cell r="B153" t="str">
            <v>113</v>
          </cell>
          <cell r="C153" t="str">
            <v>101</v>
          </cell>
          <cell r="D153" t="str">
            <v>22620</v>
          </cell>
          <cell r="E153" t="str">
            <v>22620-0385</v>
          </cell>
          <cell r="F153" t="str">
            <v>SOFTEST PIQUE POLO</v>
          </cell>
          <cell r="G153" t="str">
            <v>WILEY - MEDIUM GREY HEATHER/PARCHMENT/PACIFIC COAS</v>
          </cell>
          <cell r="H153" t="str">
            <v>PC</v>
          </cell>
          <cell r="J153" t="str">
            <v>SP-A</v>
          </cell>
          <cell r="K153" t="str">
            <v>APD</v>
          </cell>
          <cell r="L153" t="str">
            <v>SG</v>
          </cell>
          <cell r="M153">
            <v>120</v>
          </cell>
          <cell r="N153">
            <v>120</v>
          </cell>
          <cell r="O153">
            <v>0</v>
          </cell>
          <cell r="P153">
            <v>120</v>
          </cell>
          <cell r="T153" t="str">
            <v>964M</v>
          </cell>
          <cell r="U153">
            <v>4627</v>
          </cell>
          <cell r="V153" t="str">
            <v>SHANGHAI</v>
          </cell>
          <cell r="W153" t="str">
            <v>NAS</v>
          </cell>
          <cell r="X153" t="str">
            <v>VIETNAM</v>
          </cell>
          <cell r="Y153" t="str">
            <v>GREEN VINA CO LTD</v>
          </cell>
          <cell r="Z153" t="str">
            <v>DFC</v>
          </cell>
          <cell r="AD153">
            <v>40554</v>
          </cell>
          <cell r="AE153">
            <v>40554</v>
          </cell>
          <cell r="AF153">
            <v>40554</v>
          </cell>
          <cell r="AG153">
            <v>40554</v>
          </cell>
          <cell r="AH153">
            <v>40568</v>
          </cell>
          <cell r="AI153">
            <v>40627</v>
          </cell>
          <cell r="AJ153">
            <v>40632</v>
          </cell>
          <cell r="AK153">
            <v>40691</v>
          </cell>
          <cell r="AL153">
            <v>40702</v>
          </cell>
          <cell r="AM153">
            <v>40705</v>
          </cell>
          <cell r="AN153" t="str">
            <v>Jan P-Req 1/7/11</v>
          </cell>
          <cell r="AR153" t="str">
            <v>000S</v>
          </cell>
          <cell r="AS153">
            <v>0</v>
          </cell>
          <cell r="AU153" t="str">
            <v>TROPIC KNITS LTDJTK030W</v>
          </cell>
          <cell r="AW153">
            <v>1.7</v>
          </cell>
          <cell r="AX153">
            <v>204</v>
          </cell>
          <cell r="AY153">
            <v>40567</v>
          </cell>
          <cell r="AZ153">
            <v>40573</v>
          </cell>
          <cell r="BA153">
            <v>40636</v>
          </cell>
          <cell r="BB153">
            <v>40692</v>
          </cell>
          <cell r="BC153">
            <v>40706</v>
          </cell>
          <cell r="BD153">
            <v>40706</v>
          </cell>
          <cell r="BE153">
            <v>40544</v>
          </cell>
          <cell r="BF153">
            <v>40603</v>
          </cell>
          <cell r="BG153">
            <v>40664</v>
          </cell>
          <cell r="BH153">
            <v>40695</v>
          </cell>
          <cell r="BI153">
            <v>40695</v>
          </cell>
          <cell r="BL153">
            <v>0</v>
          </cell>
          <cell r="BN153" t="str">
            <v>DOCKERS</v>
          </cell>
          <cell r="BO153" t="str">
            <v>Tops</v>
          </cell>
          <cell r="BP153" t="str">
            <v>Mens</v>
          </cell>
          <cell r="BQ153" t="str">
            <v>N</v>
          </cell>
          <cell r="BR153" t="str">
            <v>DM Tops Knits</v>
          </cell>
          <cell r="BS153" t="str">
            <v>OKAMOTO D</v>
          </cell>
          <cell r="BT153" t="str">
            <v>C KNITS</v>
          </cell>
          <cell r="BU153" t="str">
            <v>I1163</v>
          </cell>
          <cell r="BV153" t="str">
            <v>Seasonal</v>
          </cell>
          <cell r="BW153" t="str">
            <v>APD</v>
          </cell>
          <cell r="BY153" t="str">
            <v>4069140632406274056840554405544055440554</v>
          </cell>
          <cell r="BZ153" t="str">
            <v>S-22620-0385-4627-40691</v>
          </cell>
          <cell r="CA153" t="str">
            <v>SFO</v>
          </cell>
          <cell r="CD153">
            <v>0</v>
          </cell>
          <cell r="CF153">
            <v>2208</v>
          </cell>
          <cell r="CG153">
            <v>0</v>
          </cell>
        </row>
        <row r="154">
          <cell r="A154">
            <v>1549833</v>
          </cell>
          <cell r="B154" t="str">
            <v>113</v>
          </cell>
          <cell r="C154" t="str">
            <v>101</v>
          </cell>
          <cell r="D154" t="str">
            <v>22620</v>
          </cell>
          <cell r="E154" t="str">
            <v>22620-0385</v>
          </cell>
          <cell r="F154" t="str">
            <v>SOFTEST PIQUE POLO</v>
          </cell>
          <cell r="G154" t="str">
            <v>WILEY - MEDIUM GREY HEATHER/PARCHMENT/PACIFIC COAS</v>
          </cell>
          <cell r="H154" t="str">
            <v>PC</v>
          </cell>
          <cell r="J154" t="str">
            <v>SP-A</v>
          </cell>
          <cell r="K154" t="str">
            <v>APD</v>
          </cell>
          <cell r="L154" t="str">
            <v>PH</v>
          </cell>
          <cell r="M154">
            <v>150</v>
          </cell>
          <cell r="N154">
            <v>150</v>
          </cell>
          <cell r="O154">
            <v>0</v>
          </cell>
          <cell r="P154">
            <v>150</v>
          </cell>
          <cell r="T154" t="str">
            <v>964M</v>
          </cell>
          <cell r="U154">
            <v>4627</v>
          </cell>
          <cell r="V154" t="str">
            <v>SHANGHAI</v>
          </cell>
          <cell r="W154" t="str">
            <v>NAS</v>
          </cell>
          <cell r="X154" t="str">
            <v>VIETNAM</v>
          </cell>
          <cell r="Y154" t="str">
            <v>GREEN VINA CO LTD</v>
          </cell>
          <cell r="Z154" t="str">
            <v>DFC</v>
          </cell>
          <cell r="AD154">
            <v>40554</v>
          </cell>
          <cell r="AE154">
            <v>40554</v>
          </cell>
          <cell r="AF154">
            <v>40554</v>
          </cell>
          <cell r="AG154">
            <v>40554</v>
          </cell>
          <cell r="AH154">
            <v>40568</v>
          </cell>
          <cell r="AI154">
            <v>40627</v>
          </cell>
          <cell r="AJ154">
            <v>40632</v>
          </cell>
          <cell r="AK154">
            <v>40691</v>
          </cell>
          <cell r="AL154">
            <v>40710</v>
          </cell>
          <cell r="AM154">
            <v>40713</v>
          </cell>
          <cell r="AN154" t="str">
            <v>Jan P-Req 1/7/11</v>
          </cell>
          <cell r="AR154" t="str">
            <v>000S</v>
          </cell>
          <cell r="AS154">
            <v>0</v>
          </cell>
          <cell r="AU154" t="str">
            <v>TROPIC KNITS LTDJTK030W</v>
          </cell>
          <cell r="AW154">
            <v>1.7</v>
          </cell>
          <cell r="AX154">
            <v>255</v>
          </cell>
          <cell r="AY154">
            <v>40567</v>
          </cell>
          <cell r="AZ154">
            <v>40573</v>
          </cell>
          <cell r="BA154">
            <v>40636</v>
          </cell>
          <cell r="BB154">
            <v>40692</v>
          </cell>
          <cell r="BC154">
            <v>40713</v>
          </cell>
          <cell r="BD154">
            <v>40713</v>
          </cell>
          <cell r="BE154">
            <v>40544</v>
          </cell>
          <cell r="BF154">
            <v>40603</v>
          </cell>
          <cell r="BG154">
            <v>40664</v>
          </cell>
          <cell r="BH154">
            <v>40695</v>
          </cell>
          <cell r="BI154">
            <v>40695</v>
          </cell>
          <cell r="BL154">
            <v>0</v>
          </cell>
          <cell r="BN154" t="str">
            <v>DOCKERS</v>
          </cell>
          <cell r="BO154" t="str">
            <v>Tops</v>
          </cell>
          <cell r="BP154" t="str">
            <v>Mens</v>
          </cell>
          <cell r="BQ154" t="str">
            <v>N</v>
          </cell>
          <cell r="BR154" t="str">
            <v>DM Tops Knits</v>
          </cell>
          <cell r="BS154" t="str">
            <v>OKAMOTO D</v>
          </cell>
          <cell r="BT154" t="str">
            <v>C KNITS</v>
          </cell>
          <cell r="BU154" t="str">
            <v>I1163</v>
          </cell>
          <cell r="BV154" t="str">
            <v>Seasonal</v>
          </cell>
          <cell r="BW154" t="str">
            <v>APD</v>
          </cell>
          <cell r="BY154" t="str">
            <v>4069140632406274056840554405544055440554</v>
          </cell>
          <cell r="BZ154" t="str">
            <v>S-22620-0385-4627-40691</v>
          </cell>
          <cell r="CA154" t="str">
            <v>SFO</v>
          </cell>
          <cell r="CD154">
            <v>0</v>
          </cell>
          <cell r="CF154">
            <v>2208</v>
          </cell>
          <cell r="CG154">
            <v>0</v>
          </cell>
        </row>
        <row r="155">
          <cell r="A155">
            <v>1416374</v>
          </cell>
          <cell r="B155" t="str">
            <v>113</v>
          </cell>
          <cell r="C155" t="str">
            <v>101</v>
          </cell>
          <cell r="D155" t="str">
            <v>22620</v>
          </cell>
          <cell r="E155" t="str">
            <v>22620-0385</v>
          </cell>
          <cell r="F155" t="str">
            <v>SOFTEST PIQUE POLO</v>
          </cell>
          <cell r="G155" t="str">
            <v>WILEY - MEDIUM GREY HEATHER/PARCHMENT/PACIFIC COAS</v>
          </cell>
          <cell r="H155" t="str">
            <v>PC</v>
          </cell>
          <cell r="J155" t="str">
            <v>SP-A</v>
          </cell>
          <cell r="K155" t="str">
            <v>APD</v>
          </cell>
          <cell r="L155" t="str">
            <v>MY</v>
          </cell>
          <cell r="M155">
            <v>168</v>
          </cell>
          <cell r="N155">
            <v>168</v>
          </cell>
          <cell r="O155">
            <v>0</v>
          </cell>
          <cell r="P155">
            <v>168</v>
          </cell>
          <cell r="T155" t="str">
            <v>964M</v>
          </cell>
          <cell r="U155">
            <v>4627</v>
          </cell>
          <cell r="V155" t="str">
            <v>SHANGHAI</v>
          </cell>
          <cell r="W155" t="str">
            <v>NAS</v>
          </cell>
          <cell r="X155" t="str">
            <v>VIETNAM</v>
          </cell>
          <cell r="Y155" t="str">
            <v>GREEN VINA CO LTD</v>
          </cell>
          <cell r="Z155" t="str">
            <v>DFC</v>
          </cell>
          <cell r="AD155">
            <v>40554</v>
          </cell>
          <cell r="AE155">
            <v>40554</v>
          </cell>
          <cell r="AF155">
            <v>40554</v>
          </cell>
          <cell r="AG155">
            <v>40554</v>
          </cell>
          <cell r="AH155">
            <v>40568</v>
          </cell>
          <cell r="AI155">
            <v>40627</v>
          </cell>
          <cell r="AJ155">
            <v>40632</v>
          </cell>
          <cell r="AK155">
            <v>40691</v>
          </cell>
          <cell r="AL155">
            <v>40704</v>
          </cell>
          <cell r="AM155">
            <v>40707</v>
          </cell>
          <cell r="AN155" t="str">
            <v>Jan P-Req 1/7/11</v>
          </cell>
          <cell r="AR155" t="str">
            <v>000S</v>
          </cell>
          <cell r="AS155">
            <v>0</v>
          </cell>
          <cell r="AU155" t="str">
            <v>TROPIC KNITS LTDJTK030W</v>
          </cell>
          <cell r="AW155">
            <v>1.7</v>
          </cell>
          <cell r="AX155">
            <v>285.59999999999997</v>
          </cell>
          <cell r="AY155">
            <v>40567</v>
          </cell>
          <cell r="AZ155">
            <v>40573</v>
          </cell>
          <cell r="BA155">
            <v>40636</v>
          </cell>
          <cell r="BB155">
            <v>40692</v>
          </cell>
          <cell r="BC155">
            <v>40706</v>
          </cell>
          <cell r="BD155">
            <v>40713</v>
          </cell>
          <cell r="BE155">
            <v>40544</v>
          </cell>
          <cell r="BF155">
            <v>40603</v>
          </cell>
          <cell r="BG155">
            <v>40664</v>
          </cell>
          <cell r="BH155">
            <v>40695</v>
          </cell>
          <cell r="BI155">
            <v>40695</v>
          </cell>
          <cell r="BL155">
            <v>0</v>
          </cell>
          <cell r="BN155" t="str">
            <v>DOCKERS</v>
          </cell>
          <cell r="BO155" t="str">
            <v>Tops</v>
          </cell>
          <cell r="BP155" t="str">
            <v>Mens</v>
          </cell>
          <cell r="BQ155" t="str">
            <v>N</v>
          </cell>
          <cell r="BR155" t="str">
            <v>DM Tops Knits</v>
          </cell>
          <cell r="BS155" t="str">
            <v>OKAMOTO D</v>
          </cell>
          <cell r="BT155" t="str">
            <v>C KNITS</v>
          </cell>
          <cell r="BU155" t="str">
            <v>I1163</v>
          </cell>
          <cell r="BV155" t="str">
            <v>Seasonal</v>
          </cell>
          <cell r="BW155" t="str">
            <v>APD</v>
          </cell>
          <cell r="BY155" t="str">
            <v>4069140632406274056840554405544055440554</v>
          </cell>
          <cell r="BZ155" t="str">
            <v>S-22620-0385-4627-40691</v>
          </cell>
          <cell r="CA155" t="str">
            <v>SFO</v>
          </cell>
          <cell r="CD155">
            <v>0</v>
          </cell>
          <cell r="CF155">
            <v>2208</v>
          </cell>
          <cell r="CG155">
            <v>0</v>
          </cell>
        </row>
        <row r="156">
          <cell r="A156">
            <v>1551019</v>
          </cell>
          <cell r="B156" t="str">
            <v>113</v>
          </cell>
          <cell r="C156" t="str">
            <v>101</v>
          </cell>
          <cell r="D156" t="str">
            <v>22620</v>
          </cell>
          <cell r="E156" t="str">
            <v>22620-0385</v>
          </cell>
          <cell r="F156" t="str">
            <v>SOFTEST PIQUE POLO</v>
          </cell>
          <cell r="G156" t="str">
            <v>WILEY - MEDIUM GREY HEATHER/PARCHMENT/PACIFIC COAS</v>
          </cell>
          <cell r="H156" t="str">
            <v>PC</v>
          </cell>
          <cell r="J156" t="str">
            <v>SP-A</v>
          </cell>
          <cell r="K156" t="str">
            <v>LACL</v>
          </cell>
          <cell r="L156" t="str">
            <v>PA</v>
          </cell>
          <cell r="M156">
            <v>240</v>
          </cell>
          <cell r="N156">
            <v>240</v>
          </cell>
          <cell r="O156">
            <v>0</v>
          </cell>
          <cell r="P156">
            <v>240</v>
          </cell>
          <cell r="T156" t="str">
            <v>964M</v>
          </cell>
          <cell r="U156">
            <v>4627</v>
          </cell>
          <cell r="V156" t="str">
            <v>SHANGHAI</v>
          </cell>
          <cell r="W156" t="str">
            <v>NAS</v>
          </cell>
          <cell r="X156" t="str">
            <v>VIETNAM</v>
          </cell>
          <cell r="Y156" t="str">
            <v>GREEN VINA CO LTD</v>
          </cell>
          <cell r="Z156" t="str">
            <v>DFC</v>
          </cell>
          <cell r="AD156">
            <v>40554</v>
          </cell>
          <cell r="AE156">
            <v>40554</v>
          </cell>
          <cell r="AF156">
            <v>40554</v>
          </cell>
          <cell r="AG156">
            <v>40554</v>
          </cell>
          <cell r="AH156">
            <v>40568</v>
          </cell>
          <cell r="AI156">
            <v>40627</v>
          </cell>
          <cell r="AJ156">
            <v>40632</v>
          </cell>
          <cell r="AK156">
            <v>40691</v>
          </cell>
          <cell r="AL156">
            <v>40738</v>
          </cell>
          <cell r="AM156">
            <v>40741</v>
          </cell>
          <cell r="AN156" t="str">
            <v>Per Karla's email dtd 1/12 P-Req</v>
          </cell>
          <cell r="AO156" t="str">
            <v>Y</v>
          </cell>
          <cell r="AP156" t="str">
            <v>4100118087</v>
          </cell>
          <cell r="AR156" t="str">
            <v>000S</v>
          </cell>
          <cell r="AS156">
            <v>0</v>
          </cell>
          <cell r="AU156" t="str">
            <v>INTERNATIONAL CLOTHING CO VGEHVYSYHI315</v>
          </cell>
          <cell r="AW156">
            <v>1.7</v>
          </cell>
          <cell r="AX156">
            <v>408</v>
          </cell>
          <cell r="AY156">
            <v>40567</v>
          </cell>
          <cell r="AZ156">
            <v>40573</v>
          </cell>
          <cell r="BA156">
            <v>40636</v>
          </cell>
          <cell r="BB156">
            <v>40692</v>
          </cell>
          <cell r="BC156">
            <v>40741</v>
          </cell>
          <cell r="BD156">
            <v>40741</v>
          </cell>
          <cell r="BE156">
            <v>40544</v>
          </cell>
          <cell r="BF156">
            <v>40603</v>
          </cell>
          <cell r="BG156">
            <v>40664</v>
          </cell>
          <cell r="BH156">
            <v>40725</v>
          </cell>
          <cell r="BI156">
            <v>40725</v>
          </cell>
          <cell r="BL156">
            <v>0</v>
          </cell>
          <cell r="BN156" t="str">
            <v>DOCKERS</v>
          </cell>
          <cell r="BO156" t="str">
            <v>Tops</v>
          </cell>
          <cell r="BP156" t="str">
            <v>Mens</v>
          </cell>
          <cell r="BQ156" t="str">
            <v>N</v>
          </cell>
          <cell r="BR156" t="str">
            <v>DM Tops Knits</v>
          </cell>
          <cell r="BS156" t="str">
            <v>OKAMOTO D</v>
          </cell>
          <cell r="BT156" t="str">
            <v>C KNITS</v>
          </cell>
          <cell r="BU156" t="str">
            <v>I1163</v>
          </cell>
          <cell r="BV156" t="str">
            <v>Seasonal</v>
          </cell>
          <cell r="BW156" t="str">
            <v>LSA</v>
          </cell>
          <cell r="BY156" t="str">
            <v>4069140632406274056840554405544055440554</v>
          </cell>
          <cell r="BZ156" t="str">
            <v>S-22620-0385-4627-40691</v>
          </cell>
          <cell r="CA156" t="str">
            <v>SFO</v>
          </cell>
          <cell r="CD156">
            <v>0</v>
          </cell>
          <cell r="CF156">
            <v>2208</v>
          </cell>
          <cell r="CG156">
            <v>0</v>
          </cell>
        </row>
        <row r="157">
          <cell r="A157">
            <v>1551020</v>
          </cell>
          <cell r="B157" t="str">
            <v>113</v>
          </cell>
          <cell r="C157" t="str">
            <v>101</v>
          </cell>
          <cell r="D157" t="str">
            <v>22620</v>
          </cell>
          <cell r="E157" t="str">
            <v>22620-0385</v>
          </cell>
          <cell r="F157" t="str">
            <v>SOFTEST PIQUE POLO</v>
          </cell>
          <cell r="G157" t="str">
            <v>WILEY - MEDIUM GREY HEATHER/PARCHMENT/PACIFIC COAS</v>
          </cell>
          <cell r="H157" t="str">
            <v>PC</v>
          </cell>
          <cell r="J157" t="str">
            <v>SP-A</v>
          </cell>
          <cell r="K157" t="str">
            <v>LACL</v>
          </cell>
          <cell r="L157" t="str">
            <v>CR</v>
          </cell>
          <cell r="M157">
            <v>348</v>
          </cell>
          <cell r="N157">
            <v>348</v>
          </cell>
          <cell r="O157">
            <v>0</v>
          </cell>
          <cell r="P157">
            <v>348</v>
          </cell>
          <cell r="T157" t="str">
            <v>964M</v>
          </cell>
          <cell r="U157">
            <v>4627</v>
          </cell>
          <cell r="V157" t="str">
            <v>SHANGHAI</v>
          </cell>
          <cell r="W157" t="str">
            <v>NAS</v>
          </cell>
          <cell r="X157" t="str">
            <v>VIETNAM</v>
          </cell>
          <cell r="Y157" t="str">
            <v>GREEN VINA CO LTD</v>
          </cell>
          <cell r="Z157" t="str">
            <v>DFC</v>
          </cell>
          <cell r="AD157">
            <v>40554</v>
          </cell>
          <cell r="AE157">
            <v>40554</v>
          </cell>
          <cell r="AF157">
            <v>40554</v>
          </cell>
          <cell r="AG157">
            <v>40554</v>
          </cell>
          <cell r="AH157">
            <v>40568</v>
          </cell>
          <cell r="AI157">
            <v>40627</v>
          </cell>
          <cell r="AJ157">
            <v>40632</v>
          </cell>
          <cell r="AK157">
            <v>40691</v>
          </cell>
          <cell r="AL157">
            <v>40768</v>
          </cell>
          <cell r="AM157">
            <v>40771</v>
          </cell>
          <cell r="AN157" t="str">
            <v>Per Karla's email dtd 1/12 P-Req</v>
          </cell>
          <cell r="AO157" t="str">
            <v>Y</v>
          </cell>
          <cell r="AP157" t="str">
            <v>4100118112</v>
          </cell>
          <cell r="AR157" t="str">
            <v>000S</v>
          </cell>
          <cell r="AS157">
            <v>0</v>
          </cell>
          <cell r="AU157" t="str">
            <v>INTERNATIONAL CLOTHING CO VGEHVYSYHI315</v>
          </cell>
          <cell r="AW157">
            <v>1.7</v>
          </cell>
          <cell r="AX157">
            <v>591.6</v>
          </cell>
          <cell r="AY157">
            <v>40567</v>
          </cell>
          <cell r="AZ157">
            <v>40573</v>
          </cell>
          <cell r="BA157">
            <v>40636</v>
          </cell>
          <cell r="BB157">
            <v>40692</v>
          </cell>
          <cell r="BC157">
            <v>40769</v>
          </cell>
          <cell r="BD157">
            <v>40776</v>
          </cell>
          <cell r="BE157">
            <v>40544</v>
          </cell>
          <cell r="BF157">
            <v>40603</v>
          </cell>
          <cell r="BG157">
            <v>40664</v>
          </cell>
          <cell r="BH157">
            <v>40756</v>
          </cell>
          <cell r="BI157">
            <v>40756</v>
          </cell>
          <cell r="BL157">
            <v>0</v>
          </cell>
          <cell r="BN157" t="str">
            <v>DOCKERS</v>
          </cell>
          <cell r="BO157" t="str">
            <v>Tops</v>
          </cell>
          <cell r="BP157" t="str">
            <v>Mens</v>
          </cell>
          <cell r="BQ157" t="str">
            <v>N</v>
          </cell>
          <cell r="BR157" t="str">
            <v>DM Tops Knits</v>
          </cell>
          <cell r="BS157" t="str">
            <v>OKAMOTO D</v>
          </cell>
          <cell r="BT157" t="str">
            <v>C KNITS</v>
          </cell>
          <cell r="BU157" t="str">
            <v>I1163</v>
          </cell>
          <cell r="BV157" t="str">
            <v>Seasonal</v>
          </cell>
          <cell r="BW157" t="str">
            <v>LSA</v>
          </cell>
          <cell r="BY157" t="str">
            <v>4069140632406274056840554405544055440554</v>
          </cell>
          <cell r="BZ157" t="str">
            <v>S-22620-0385-4627-40691</v>
          </cell>
          <cell r="CA157" t="str">
            <v>SFO</v>
          </cell>
          <cell r="CD157">
            <v>0</v>
          </cell>
          <cell r="CF157">
            <v>2208</v>
          </cell>
          <cell r="CG157">
            <v>0</v>
          </cell>
        </row>
        <row r="158">
          <cell r="A158">
            <v>1416375</v>
          </cell>
          <cell r="B158" t="str">
            <v>113</v>
          </cell>
          <cell r="C158" t="str">
            <v>101</v>
          </cell>
          <cell r="D158" t="str">
            <v>22620</v>
          </cell>
          <cell r="E158" t="str">
            <v>22620-0385</v>
          </cell>
          <cell r="F158" t="str">
            <v>SOFTEST PIQUE POLO</v>
          </cell>
          <cell r="G158" t="str">
            <v>WILEY - MEDIUM GREY HEATHER/PARCHMENT/PACIFIC COAS</v>
          </cell>
          <cell r="H158" t="str">
            <v>PC</v>
          </cell>
          <cell r="J158" t="str">
            <v>SP-A</v>
          </cell>
          <cell r="K158" t="str">
            <v>LSM</v>
          </cell>
          <cell r="L158" t="str">
            <v>MX</v>
          </cell>
          <cell r="M158">
            <v>2490</v>
          </cell>
          <cell r="N158">
            <v>2490</v>
          </cell>
          <cell r="O158">
            <v>0</v>
          </cell>
          <cell r="P158">
            <v>2490</v>
          </cell>
          <cell r="T158" t="str">
            <v>964M</v>
          </cell>
          <cell r="U158">
            <v>4627</v>
          </cell>
          <cell r="V158" t="str">
            <v>SHANGHAI</v>
          </cell>
          <cell r="W158" t="str">
            <v>NAS</v>
          </cell>
          <cell r="X158" t="str">
            <v>VIETNAM</v>
          </cell>
          <cell r="Y158" t="str">
            <v>GREEN VINA CO LTD</v>
          </cell>
          <cell r="Z158" t="str">
            <v>DFC</v>
          </cell>
          <cell r="AD158">
            <v>40554</v>
          </cell>
          <cell r="AE158">
            <v>40554</v>
          </cell>
          <cell r="AF158">
            <v>40554</v>
          </cell>
          <cell r="AG158">
            <v>40554</v>
          </cell>
          <cell r="AH158">
            <v>40568</v>
          </cell>
          <cell r="AI158">
            <v>40627</v>
          </cell>
          <cell r="AJ158">
            <v>40632</v>
          </cell>
          <cell r="AK158">
            <v>40691</v>
          </cell>
          <cell r="AL158">
            <v>40743</v>
          </cell>
          <cell r="AM158">
            <v>40746</v>
          </cell>
          <cell r="AN158" t="str">
            <v xml:space="preserve">Dec P-Req; OK'd by Alberto to commit 1/11/11 </v>
          </cell>
          <cell r="AO158" t="str">
            <v>Y</v>
          </cell>
          <cell r="AP158" t="str">
            <v>99118</v>
          </cell>
          <cell r="AR158" t="str">
            <v>000S</v>
          </cell>
          <cell r="AS158">
            <v>0</v>
          </cell>
          <cell r="AU158" t="str">
            <v>INTERNATIONAL CLOTHING CO VGEHVYSYHI315</v>
          </cell>
          <cell r="AW158">
            <v>1.7</v>
          </cell>
          <cell r="AX158">
            <v>4233</v>
          </cell>
          <cell r="AY158">
            <v>40567</v>
          </cell>
          <cell r="AZ158">
            <v>40573</v>
          </cell>
          <cell r="BA158">
            <v>40636</v>
          </cell>
          <cell r="BB158">
            <v>40692</v>
          </cell>
          <cell r="BC158">
            <v>40748</v>
          </cell>
          <cell r="BD158">
            <v>40748</v>
          </cell>
          <cell r="BE158">
            <v>40544</v>
          </cell>
          <cell r="BF158">
            <v>40603</v>
          </cell>
          <cell r="BG158">
            <v>40664</v>
          </cell>
          <cell r="BH158">
            <v>40725</v>
          </cell>
          <cell r="BI158">
            <v>40725</v>
          </cell>
          <cell r="BL158">
            <v>0</v>
          </cell>
          <cell r="BN158" t="str">
            <v>DOCKERS</v>
          </cell>
          <cell r="BO158" t="str">
            <v>Tops</v>
          </cell>
          <cell r="BP158" t="str">
            <v>Mens</v>
          </cell>
          <cell r="BQ158" t="str">
            <v>N</v>
          </cell>
          <cell r="BR158" t="str">
            <v>DM Tops Knits</v>
          </cell>
          <cell r="BS158" t="str">
            <v>OKAMOTO D</v>
          </cell>
          <cell r="BT158" t="str">
            <v>C KNITS</v>
          </cell>
          <cell r="BU158" t="str">
            <v>I1163</v>
          </cell>
          <cell r="BV158" t="str">
            <v>Seasonal</v>
          </cell>
          <cell r="BW158" t="str">
            <v>LSA</v>
          </cell>
          <cell r="BY158" t="str">
            <v>4069140632406274056840554405544055440554</v>
          </cell>
          <cell r="BZ158" t="str">
            <v>S-22620-0385-4627-40691</v>
          </cell>
          <cell r="CA158" t="str">
            <v>SFO</v>
          </cell>
          <cell r="CD158">
            <v>0</v>
          </cell>
          <cell r="CE158">
            <v>3681</v>
          </cell>
          <cell r="CF158">
            <v>2208</v>
          </cell>
          <cell r="CG158">
            <v>0</v>
          </cell>
        </row>
        <row r="159">
          <cell r="A159">
            <v>1444649</v>
          </cell>
          <cell r="B159" t="str">
            <v>113</v>
          </cell>
          <cell r="C159" t="str">
            <v>101</v>
          </cell>
          <cell r="D159" t="str">
            <v>45355</v>
          </cell>
          <cell r="E159" t="str">
            <v>45355-0001</v>
          </cell>
          <cell r="F159" t="str">
            <v>LS GOOD SOLID POLO</v>
          </cell>
          <cell r="G159" t="str">
            <v>WHITE</v>
          </cell>
          <cell r="H159" t="str">
            <v>PC</v>
          </cell>
          <cell r="J159" t="str">
            <v>SP-A</v>
          </cell>
          <cell r="K159" t="str">
            <v>LACL</v>
          </cell>
          <cell r="L159" t="str">
            <v>PE</v>
          </cell>
          <cell r="M159">
            <v>1000</v>
          </cell>
          <cell r="N159">
            <v>1000</v>
          </cell>
          <cell r="O159">
            <v>0</v>
          </cell>
          <cell r="P159">
            <v>1000</v>
          </cell>
          <cell r="T159" t="str">
            <v>283M</v>
          </cell>
          <cell r="U159">
            <v>3898</v>
          </cell>
          <cell r="V159" t="str">
            <v>HONG KONG</v>
          </cell>
          <cell r="W159" t="str">
            <v>NAS</v>
          </cell>
          <cell r="X159" t="str">
            <v>VIETNAM</v>
          </cell>
          <cell r="Y159" t="str">
            <v>FAR EASTERN APPAREL (VIETNAM) LTD</v>
          </cell>
          <cell r="Z159" t="str">
            <v>FOB</v>
          </cell>
          <cell r="AD159">
            <v>40473</v>
          </cell>
          <cell r="AE159">
            <v>40473</v>
          </cell>
          <cell r="AF159">
            <v>40473</v>
          </cell>
          <cell r="AG159">
            <v>40473</v>
          </cell>
          <cell r="AH159">
            <v>40491</v>
          </cell>
          <cell r="AI159">
            <v>40542</v>
          </cell>
          <cell r="AJ159">
            <v>40563</v>
          </cell>
          <cell r="AK159">
            <v>40619</v>
          </cell>
          <cell r="AL159">
            <v>40686</v>
          </cell>
          <cell r="AM159">
            <v>40689</v>
          </cell>
          <cell r="AN159" t="str">
            <v>Per 10/22 commit</v>
          </cell>
          <cell r="AO159" t="str">
            <v>y</v>
          </cell>
          <cell r="AP159" t="str">
            <v>4100112314</v>
          </cell>
          <cell r="AQ159" t="str">
            <v>Y</v>
          </cell>
          <cell r="AR159" t="str">
            <v>000S</v>
          </cell>
          <cell r="AS159">
            <v>0</v>
          </cell>
          <cell r="AT159" t="str">
            <v>CHINA</v>
          </cell>
          <cell r="AW159">
            <v>1.7</v>
          </cell>
          <cell r="AX159">
            <v>1700</v>
          </cell>
          <cell r="AY159">
            <v>40490</v>
          </cell>
          <cell r="AZ159">
            <v>40496</v>
          </cell>
          <cell r="BA159">
            <v>40566</v>
          </cell>
          <cell r="BB159">
            <v>40622</v>
          </cell>
          <cell r="BC159">
            <v>40692</v>
          </cell>
          <cell r="BD159">
            <v>40692</v>
          </cell>
          <cell r="BE159">
            <v>40483</v>
          </cell>
          <cell r="BF159">
            <v>40544</v>
          </cell>
          <cell r="BG159">
            <v>40603</v>
          </cell>
          <cell r="BH159">
            <v>40664</v>
          </cell>
          <cell r="BI159">
            <v>40664</v>
          </cell>
          <cell r="BL159">
            <v>0</v>
          </cell>
          <cell r="BN159" t="str">
            <v>DOCKERS</v>
          </cell>
          <cell r="BO159" t="str">
            <v>Tops</v>
          </cell>
          <cell r="BP159" t="str">
            <v>Mens</v>
          </cell>
          <cell r="BQ159" t="str">
            <v>Y</v>
          </cell>
          <cell r="BR159" t="str">
            <v>DM Tops Knits</v>
          </cell>
          <cell r="BS159" t="str">
            <v>OKAMOTO D</v>
          </cell>
          <cell r="BT159" t="str">
            <v>C KNITS</v>
          </cell>
          <cell r="BU159" t="str">
            <v>B6476</v>
          </cell>
          <cell r="BV159" t="str">
            <v>Seasonal</v>
          </cell>
          <cell r="BW159" t="str">
            <v>LSA</v>
          </cell>
          <cell r="BY159" t="str">
            <v>4061940563405424049140473404734047340473</v>
          </cell>
          <cell r="BZ159" t="str">
            <v>S-45355-0001-3898-40619</v>
          </cell>
          <cell r="CA159" t="str">
            <v>SFO</v>
          </cell>
          <cell r="CD159">
            <v>0</v>
          </cell>
          <cell r="CF159">
            <v>597</v>
          </cell>
          <cell r="CG159">
            <v>0</v>
          </cell>
        </row>
        <row r="160">
          <cell r="A160">
            <v>1449812</v>
          </cell>
          <cell r="B160" t="str">
            <v>113</v>
          </cell>
          <cell r="C160" t="str">
            <v>101</v>
          </cell>
          <cell r="D160" t="str">
            <v>45355</v>
          </cell>
          <cell r="E160" t="str">
            <v>45355-0001</v>
          </cell>
          <cell r="F160" t="str">
            <v>LS GOOD SOLID POLO</v>
          </cell>
          <cell r="G160" t="str">
            <v>WHITE</v>
          </cell>
          <cell r="H160" t="str">
            <v>PC</v>
          </cell>
          <cell r="J160" t="str">
            <v>SP-A</v>
          </cell>
          <cell r="K160" t="str">
            <v>LACL</v>
          </cell>
          <cell r="L160" t="str">
            <v>CR</v>
          </cell>
          <cell r="M160">
            <v>396</v>
          </cell>
          <cell r="N160">
            <v>396</v>
          </cell>
          <cell r="O160">
            <v>0</v>
          </cell>
          <cell r="P160">
            <v>396</v>
          </cell>
          <cell r="T160" t="str">
            <v>283M</v>
          </cell>
          <cell r="U160">
            <v>3898</v>
          </cell>
          <cell r="V160" t="str">
            <v>HONG KONG</v>
          </cell>
          <cell r="W160" t="str">
            <v>NAS</v>
          </cell>
          <cell r="X160" t="str">
            <v>VIETNAM</v>
          </cell>
          <cell r="Y160" t="str">
            <v>FAR EASTERN APPAREL (VIETNAM) LTD</v>
          </cell>
          <cell r="Z160" t="str">
            <v>FOB</v>
          </cell>
          <cell r="AD160">
            <v>40504</v>
          </cell>
          <cell r="AE160">
            <v>40504</v>
          </cell>
          <cell r="AF160">
            <v>40504</v>
          </cell>
          <cell r="AG160">
            <v>40504</v>
          </cell>
          <cell r="AH160">
            <v>40508</v>
          </cell>
          <cell r="AI160">
            <v>40548</v>
          </cell>
          <cell r="AJ160">
            <v>40602</v>
          </cell>
          <cell r="AK160">
            <v>40633</v>
          </cell>
          <cell r="AL160">
            <v>40710</v>
          </cell>
          <cell r="AM160">
            <v>40713</v>
          </cell>
          <cell r="AN160" t="str">
            <v>Per Karla's email dtd 11/16 add'l needs</v>
          </cell>
          <cell r="AO160" t="str">
            <v>Y</v>
          </cell>
          <cell r="AP160" t="str">
            <v>4100112310</v>
          </cell>
          <cell r="AQ160" t="str">
            <v>Y</v>
          </cell>
          <cell r="AR160" t="str">
            <v>000S</v>
          </cell>
          <cell r="AS160">
            <v>0</v>
          </cell>
          <cell r="AT160" t="str">
            <v>CHINA</v>
          </cell>
          <cell r="AW160">
            <v>1.7</v>
          </cell>
          <cell r="AX160">
            <v>673.19999999999993</v>
          </cell>
          <cell r="AY160">
            <v>40504</v>
          </cell>
          <cell r="AZ160">
            <v>40510</v>
          </cell>
          <cell r="BA160">
            <v>40608</v>
          </cell>
          <cell r="BB160">
            <v>40636</v>
          </cell>
          <cell r="BC160">
            <v>40713</v>
          </cell>
          <cell r="BD160">
            <v>40713</v>
          </cell>
          <cell r="BE160">
            <v>40483</v>
          </cell>
          <cell r="BF160">
            <v>40603</v>
          </cell>
          <cell r="BG160">
            <v>40603</v>
          </cell>
          <cell r="BH160">
            <v>40695</v>
          </cell>
          <cell r="BI160">
            <v>40695</v>
          </cell>
          <cell r="BL160">
            <v>0</v>
          </cell>
          <cell r="BN160" t="str">
            <v>DOCKERS</v>
          </cell>
          <cell r="BO160" t="str">
            <v>Tops</v>
          </cell>
          <cell r="BP160" t="str">
            <v>Mens</v>
          </cell>
          <cell r="BQ160" t="str">
            <v>Y</v>
          </cell>
          <cell r="BR160" t="str">
            <v>DM Tops Knits</v>
          </cell>
          <cell r="BS160" t="str">
            <v>OKAMOTO D</v>
          </cell>
          <cell r="BT160" t="str">
            <v>C KNITS</v>
          </cell>
          <cell r="BU160" t="str">
            <v>B6476</v>
          </cell>
          <cell r="BV160" t="str">
            <v>Seasonal</v>
          </cell>
          <cell r="BW160" t="str">
            <v>LSA</v>
          </cell>
          <cell r="BY160" t="str">
            <v>4063340602405484050840504405044050440504</v>
          </cell>
          <cell r="BZ160" t="str">
            <v>S-45355-0001-3898-40633</v>
          </cell>
          <cell r="CA160" t="str">
            <v>SFO</v>
          </cell>
          <cell r="CD160">
            <v>0</v>
          </cell>
          <cell r="CF160">
            <v>597</v>
          </cell>
          <cell r="CG160">
            <v>0</v>
          </cell>
        </row>
        <row r="161">
          <cell r="A161">
            <v>1449813</v>
          </cell>
          <cell r="B161" t="str">
            <v>113</v>
          </cell>
          <cell r="C161" t="str">
            <v>101</v>
          </cell>
          <cell r="D161" t="str">
            <v>45355</v>
          </cell>
          <cell r="E161" t="str">
            <v>45355-0001</v>
          </cell>
          <cell r="F161" t="str">
            <v>LS GOOD SOLID POLO</v>
          </cell>
          <cell r="G161" t="str">
            <v>WHITE</v>
          </cell>
          <cell r="H161" t="str">
            <v>PC</v>
          </cell>
          <cell r="J161" t="str">
            <v>SP-A</v>
          </cell>
          <cell r="K161" t="str">
            <v>LSM</v>
          </cell>
          <cell r="L161" t="str">
            <v>MX</v>
          </cell>
          <cell r="M161">
            <v>0</v>
          </cell>
          <cell r="N161">
            <v>0</v>
          </cell>
          <cell r="O161">
            <v>0</v>
          </cell>
          <cell r="P161">
            <v>0</v>
          </cell>
          <cell r="T161" t="str">
            <v>283M</v>
          </cell>
          <cell r="U161">
            <v>3898</v>
          </cell>
          <cell r="V161" t="str">
            <v>HONG KONG</v>
          </cell>
          <cell r="W161" t="str">
            <v>NAS</v>
          </cell>
          <cell r="X161" t="str">
            <v>VIETNAM</v>
          </cell>
          <cell r="Y161" t="str">
            <v>FAR EASTERN APPAREL (VIETNAM) LTD</v>
          </cell>
          <cell r="Z161" t="str">
            <v>FOB</v>
          </cell>
          <cell r="AD161">
            <v>40504</v>
          </cell>
          <cell r="AE161">
            <v>40504</v>
          </cell>
          <cell r="AF161">
            <v>40504</v>
          </cell>
          <cell r="AG161">
            <v>40504</v>
          </cell>
          <cell r="AH161">
            <v>40508</v>
          </cell>
          <cell r="AI161">
            <v>40548</v>
          </cell>
          <cell r="AJ161">
            <v>40602</v>
          </cell>
          <cell r="AK161">
            <v>40633</v>
          </cell>
          <cell r="AL161">
            <v>40685</v>
          </cell>
          <cell r="AM161">
            <v>40688</v>
          </cell>
          <cell r="AN161" t="str">
            <v>Per 11/17 commit; moved 1279 uts with 3/17 ex-fcty per Vincent 11/30</v>
          </cell>
          <cell r="AO161">
            <v>0</v>
          </cell>
          <cell r="AP161">
            <v>0</v>
          </cell>
          <cell r="AR161" t="str">
            <v>000S</v>
          </cell>
          <cell r="AS161">
            <v>0</v>
          </cell>
          <cell r="AT161" t="str">
            <v>CHINA</v>
          </cell>
          <cell r="AW161">
            <v>1.7</v>
          </cell>
          <cell r="AX161">
            <v>0</v>
          </cell>
          <cell r="AY161">
            <v>40504</v>
          </cell>
          <cell r="AZ161">
            <v>40510</v>
          </cell>
          <cell r="BA161">
            <v>40608</v>
          </cell>
          <cell r="BB161">
            <v>40636</v>
          </cell>
          <cell r="BC161">
            <v>40685</v>
          </cell>
          <cell r="BD161">
            <v>40692</v>
          </cell>
          <cell r="BE161">
            <v>40483</v>
          </cell>
          <cell r="BF161">
            <v>40603</v>
          </cell>
          <cell r="BG161">
            <v>40603</v>
          </cell>
          <cell r="BH161">
            <v>40664</v>
          </cell>
          <cell r="BI161">
            <v>40664</v>
          </cell>
          <cell r="BL161">
            <v>0</v>
          </cell>
          <cell r="BN161" t="str">
            <v>DOCKERS</v>
          </cell>
          <cell r="BO161" t="str">
            <v>Tops</v>
          </cell>
          <cell r="BP161" t="str">
            <v>Mens</v>
          </cell>
          <cell r="BQ161" t="str">
            <v>Y</v>
          </cell>
          <cell r="BR161" t="str">
            <v>DM Tops Knits</v>
          </cell>
          <cell r="BS161" t="str">
            <v>OKAMOTO D</v>
          </cell>
          <cell r="BT161" t="str">
            <v>C KNITS</v>
          </cell>
          <cell r="BU161" t="str">
            <v>B6476</v>
          </cell>
          <cell r="BV161" t="str">
            <v>Seasonal</v>
          </cell>
          <cell r="BW161" t="str">
            <v>LSA</v>
          </cell>
          <cell r="BY161" t="str">
            <v>4063340602405484050840504405044050440504</v>
          </cell>
          <cell r="BZ161" t="str">
            <v>S-45355-0001-3898-40633</v>
          </cell>
          <cell r="CA161" t="str">
            <v>SFO</v>
          </cell>
          <cell r="CB161">
            <v>1279</v>
          </cell>
          <cell r="CD161">
            <v>0</v>
          </cell>
          <cell r="CE161" t="str">
            <v>cancelado3404</v>
          </cell>
          <cell r="CF161">
            <v>597</v>
          </cell>
          <cell r="CG161">
            <v>0</v>
          </cell>
        </row>
        <row r="162">
          <cell r="A162">
            <v>1449814</v>
          </cell>
          <cell r="B162" t="str">
            <v>113</v>
          </cell>
          <cell r="C162" t="str">
            <v>101</v>
          </cell>
          <cell r="D162" t="str">
            <v>45355</v>
          </cell>
          <cell r="E162" t="str">
            <v>45355-0001</v>
          </cell>
          <cell r="F162" t="str">
            <v>LS GOOD SOLID POLO</v>
          </cell>
          <cell r="G162" t="str">
            <v>WHITE</v>
          </cell>
          <cell r="H162" t="str">
            <v>PC</v>
          </cell>
          <cell r="J162" t="str">
            <v>SP-A</v>
          </cell>
          <cell r="K162" t="str">
            <v>LACL</v>
          </cell>
          <cell r="L162" t="str">
            <v>PA</v>
          </cell>
          <cell r="M162">
            <v>360</v>
          </cell>
          <cell r="N162">
            <v>360</v>
          </cell>
          <cell r="O162">
            <v>0</v>
          </cell>
          <cell r="P162">
            <v>360</v>
          </cell>
          <cell r="T162" t="str">
            <v>283M</v>
          </cell>
          <cell r="U162">
            <v>3898</v>
          </cell>
          <cell r="V162" t="str">
            <v>HONG KONG</v>
          </cell>
          <cell r="W162" t="str">
            <v>NAS</v>
          </cell>
          <cell r="X162" t="str">
            <v>VIETNAM</v>
          </cell>
          <cell r="Y162" t="str">
            <v>FAR EASTERN APPAREL (VIETNAM) LTD</v>
          </cell>
          <cell r="Z162" t="str">
            <v>FOB</v>
          </cell>
          <cell r="AD162">
            <v>40504</v>
          </cell>
          <cell r="AE162">
            <v>40504</v>
          </cell>
          <cell r="AF162">
            <v>40504</v>
          </cell>
          <cell r="AG162">
            <v>40504</v>
          </cell>
          <cell r="AH162">
            <v>40508</v>
          </cell>
          <cell r="AI162">
            <v>40548</v>
          </cell>
          <cell r="AJ162">
            <v>40602</v>
          </cell>
          <cell r="AK162">
            <v>40633</v>
          </cell>
          <cell r="AL162">
            <v>40680</v>
          </cell>
          <cell r="AM162">
            <v>40683</v>
          </cell>
          <cell r="AN162" t="str">
            <v>Per Karla's email dtd 11/16 add'l needs</v>
          </cell>
          <cell r="AO162" t="str">
            <v>Y</v>
          </cell>
          <cell r="AP162" t="str">
            <v>4100112305</v>
          </cell>
          <cell r="AQ162" t="str">
            <v>Y</v>
          </cell>
          <cell r="AR162" t="str">
            <v>000S</v>
          </cell>
          <cell r="AS162">
            <v>0</v>
          </cell>
          <cell r="AT162" t="str">
            <v>CHINA</v>
          </cell>
          <cell r="AW162">
            <v>1.7</v>
          </cell>
          <cell r="AX162">
            <v>612</v>
          </cell>
          <cell r="AY162">
            <v>40504</v>
          </cell>
          <cell r="AZ162">
            <v>40510</v>
          </cell>
          <cell r="BA162">
            <v>40608</v>
          </cell>
          <cell r="BB162">
            <v>40636</v>
          </cell>
          <cell r="BC162">
            <v>40685</v>
          </cell>
          <cell r="BD162">
            <v>40685</v>
          </cell>
          <cell r="BE162">
            <v>40483</v>
          </cell>
          <cell r="BF162">
            <v>40603</v>
          </cell>
          <cell r="BG162">
            <v>40603</v>
          </cell>
          <cell r="BH162">
            <v>40664</v>
          </cell>
          <cell r="BI162">
            <v>40664</v>
          </cell>
          <cell r="BL162">
            <v>0</v>
          </cell>
          <cell r="BN162" t="str">
            <v>DOCKERS</v>
          </cell>
          <cell r="BO162" t="str">
            <v>Tops</v>
          </cell>
          <cell r="BP162" t="str">
            <v>Mens</v>
          </cell>
          <cell r="BQ162" t="str">
            <v>Y</v>
          </cell>
          <cell r="BR162" t="str">
            <v>DM Tops Knits</v>
          </cell>
          <cell r="BS162" t="str">
            <v>OKAMOTO D</v>
          </cell>
          <cell r="BT162" t="str">
            <v>C KNITS</v>
          </cell>
          <cell r="BU162" t="str">
            <v>B6476</v>
          </cell>
          <cell r="BV162" t="str">
            <v>Seasonal</v>
          </cell>
          <cell r="BW162" t="str">
            <v>LSA</v>
          </cell>
          <cell r="BY162" t="str">
            <v>4063340602405484050840504405044050440504</v>
          </cell>
          <cell r="BZ162" t="str">
            <v>S-45355-0001-3898-40633</v>
          </cell>
          <cell r="CA162" t="str">
            <v>SFO</v>
          </cell>
          <cell r="CD162">
            <v>0</v>
          </cell>
          <cell r="CF162">
            <v>597</v>
          </cell>
          <cell r="CG162">
            <v>0</v>
          </cell>
        </row>
        <row r="163">
          <cell r="A163">
            <v>1416411</v>
          </cell>
          <cell r="B163" t="str">
            <v>113</v>
          </cell>
          <cell r="C163" t="str">
            <v>101</v>
          </cell>
          <cell r="D163" t="str">
            <v>45355</v>
          </cell>
          <cell r="E163" t="str">
            <v>45355-0001</v>
          </cell>
          <cell r="F163" t="str">
            <v>LS GOOD SOLID POLO</v>
          </cell>
          <cell r="G163" t="str">
            <v>WHITE</v>
          </cell>
          <cell r="H163" t="str">
            <v>PC</v>
          </cell>
          <cell r="J163" t="str">
            <v>SP-A</v>
          </cell>
          <cell r="K163" t="str">
            <v>LACL</v>
          </cell>
          <cell r="L163" t="str">
            <v>CL</v>
          </cell>
          <cell r="M163">
            <v>3200</v>
          </cell>
          <cell r="N163">
            <v>3200</v>
          </cell>
          <cell r="O163">
            <v>0</v>
          </cell>
          <cell r="P163">
            <v>3200</v>
          </cell>
          <cell r="T163" t="str">
            <v>283M</v>
          </cell>
          <cell r="U163">
            <v>3898</v>
          </cell>
          <cell r="V163" t="str">
            <v>HONG KONG</v>
          </cell>
          <cell r="W163" t="str">
            <v>NAS</v>
          </cell>
          <cell r="X163" t="str">
            <v>VIETNAM</v>
          </cell>
          <cell r="Y163" t="str">
            <v>FAR EASTERN APPAREL (VIETNAM) LTD</v>
          </cell>
          <cell r="Z163" t="str">
            <v>FOB</v>
          </cell>
          <cell r="AD163">
            <v>40473</v>
          </cell>
          <cell r="AE163">
            <v>40473</v>
          </cell>
          <cell r="AF163">
            <v>40473</v>
          </cell>
          <cell r="AG163">
            <v>40473</v>
          </cell>
          <cell r="AH163">
            <v>40491</v>
          </cell>
          <cell r="AI163">
            <v>40542</v>
          </cell>
          <cell r="AJ163">
            <v>40563</v>
          </cell>
          <cell r="AK163">
            <v>40619</v>
          </cell>
          <cell r="AL163">
            <v>40678</v>
          </cell>
          <cell r="AM163">
            <v>40681</v>
          </cell>
          <cell r="AN163" t="str">
            <v>Per 10/22 commit</v>
          </cell>
          <cell r="AO163" t="str">
            <v>Y</v>
          </cell>
          <cell r="AP163" t="str">
            <v>4100112299</v>
          </cell>
          <cell r="AQ163" t="str">
            <v>Y</v>
          </cell>
          <cell r="AR163" t="str">
            <v>000S</v>
          </cell>
          <cell r="AS163">
            <v>0</v>
          </cell>
          <cell r="AT163" t="str">
            <v>CHINA</v>
          </cell>
          <cell r="AW163">
            <v>1.7</v>
          </cell>
          <cell r="AX163">
            <v>5440</v>
          </cell>
          <cell r="AY163">
            <v>40490</v>
          </cell>
          <cell r="AZ163">
            <v>40496</v>
          </cell>
          <cell r="BA163">
            <v>40566</v>
          </cell>
          <cell r="BB163">
            <v>40622</v>
          </cell>
          <cell r="BC163">
            <v>40678</v>
          </cell>
          <cell r="BD163">
            <v>40685</v>
          </cell>
          <cell r="BE163">
            <v>40483</v>
          </cell>
          <cell r="BF163">
            <v>40544</v>
          </cell>
          <cell r="BG163">
            <v>40603</v>
          </cell>
          <cell r="BH163">
            <v>40664</v>
          </cell>
          <cell r="BI163">
            <v>40664</v>
          </cell>
          <cell r="BL163">
            <v>0</v>
          </cell>
          <cell r="BN163" t="str">
            <v>DOCKERS</v>
          </cell>
          <cell r="BO163" t="str">
            <v>Tops</v>
          </cell>
          <cell r="BP163" t="str">
            <v>Mens</v>
          </cell>
          <cell r="BQ163" t="str">
            <v>Y</v>
          </cell>
          <cell r="BR163" t="str">
            <v>DM Tops Knits</v>
          </cell>
          <cell r="BS163" t="str">
            <v>OKAMOTO D</v>
          </cell>
          <cell r="BT163" t="str">
            <v>C KNITS</v>
          </cell>
          <cell r="BU163" t="str">
            <v>B6476</v>
          </cell>
          <cell r="BV163" t="str">
            <v>Seasonal</v>
          </cell>
          <cell r="BW163" t="str">
            <v>LSA</v>
          </cell>
          <cell r="BY163" t="str">
            <v>4061940563405424049140473404734047340473</v>
          </cell>
          <cell r="BZ163" t="str">
            <v>S-45355-0001-3898-40619</v>
          </cell>
          <cell r="CA163" t="str">
            <v>SFO</v>
          </cell>
          <cell r="CD163">
            <v>0</v>
          </cell>
          <cell r="CF163">
            <v>597</v>
          </cell>
          <cell r="CG163">
            <v>0</v>
          </cell>
        </row>
        <row r="164">
          <cell r="A164">
            <v>1444650</v>
          </cell>
          <cell r="B164" t="str">
            <v>113</v>
          </cell>
          <cell r="C164" t="str">
            <v>101</v>
          </cell>
          <cell r="D164" t="str">
            <v>45355</v>
          </cell>
          <cell r="E164" t="str">
            <v>45355-0001</v>
          </cell>
          <cell r="F164" t="str">
            <v>LS GOOD SOLID POLO</v>
          </cell>
          <cell r="G164" t="str">
            <v>WHITE</v>
          </cell>
          <cell r="H164" t="str">
            <v>PC</v>
          </cell>
          <cell r="J164" t="str">
            <v>SP-A</v>
          </cell>
          <cell r="K164" t="str">
            <v>APD</v>
          </cell>
          <cell r="L164" t="str">
            <v>PH</v>
          </cell>
          <cell r="M164">
            <v>250</v>
          </cell>
          <cell r="N164">
            <v>250</v>
          </cell>
          <cell r="O164">
            <v>0</v>
          </cell>
          <cell r="P164">
            <v>250</v>
          </cell>
          <cell r="T164" t="str">
            <v>283M</v>
          </cell>
          <cell r="U164">
            <v>3898</v>
          </cell>
          <cell r="V164" t="str">
            <v>HONG KONG</v>
          </cell>
          <cell r="W164" t="str">
            <v>NAS</v>
          </cell>
          <cell r="X164" t="str">
            <v>VIETNAM</v>
          </cell>
          <cell r="Y164" t="str">
            <v>FAR EASTERN APPAREL (VIETNAM) LTD</v>
          </cell>
          <cell r="Z164" t="str">
            <v>FOB</v>
          </cell>
          <cell r="AD164">
            <v>40473</v>
          </cell>
          <cell r="AE164">
            <v>40473</v>
          </cell>
          <cell r="AF164">
            <v>40473</v>
          </cell>
          <cell r="AG164">
            <v>40473</v>
          </cell>
          <cell r="AH164">
            <v>40491</v>
          </cell>
          <cell r="AI164">
            <v>40542</v>
          </cell>
          <cell r="AJ164">
            <v>40563</v>
          </cell>
          <cell r="AK164">
            <v>40626</v>
          </cell>
          <cell r="AL164">
            <v>40645</v>
          </cell>
          <cell r="AM164">
            <v>40648</v>
          </cell>
          <cell r="AN164" t="str">
            <v xml:space="preserve">MC added 11/8 email. </v>
          </cell>
          <cell r="AO164" t="str">
            <v>Y</v>
          </cell>
          <cell r="AP164" t="str">
            <v>4509010114</v>
          </cell>
          <cell r="AQ164" t="str">
            <v>Y</v>
          </cell>
          <cell r="AR164" t="str">
            <v>000S</v>
          </cell>
          <cell r="AS164">
            <v>0</v>
          </cell>
          <cell r="AT164" t="str">
            <v>CHINA</v>
          </cell>
          <cell r="AU164" t="str">
            <v>DUMMY MILLOXFORD / AQ04041</v>
          </cell>
          <cell r="AW164">
            <v>1.7</v>
          </cell>
          <cell r="AX164">
            <v>425</v>
          </cell>
          <cell r="AY164">
            <v>40490</v>
          </cell>
          <cell r="AZ164">
            <v>40496</v>
          </cell>
          <cell r="BA164">
            <v>40566</v>
          </cell>
          <cell r="BB164">
            <v>40629</v>
          </cell>
          <cell r="BC164">
            <v>40650</v>
          </cell>
          <cell r="BD164">
            <v>40650</v>
          </cell>
          <cell r="BE164">
            <v>40483</v>
          </cell>
          <cell r="BF164">
            <v>40544</v>
          </cell>
          <cell r="BG164">
            <v>40603</v>
          </cell>
          <cell r="BH164">
            <v>40634</v>
          </cell>
          <cell r="BI164">
            <v>40634</v>
          </cell>
          <cell r="BL164">
            <v>0</v>
          </cell>
          <cell r="BN164" t="str">
            <v>DOCKERS</v>
          </cell>
          <cell r="BO164" t="str">
            <v>Tops</v>
          </cell>
          <cell r="BP164" t="str">
            <v>Mens</v>
          </cell>
          <cell r="BQ164" t="str">
            <v>Y</v>
          </cell>
          <cell r="BR164" t="str">
            <v>DM Tops Knits</v>
          </cell>
          <cell r="BS164" t="str">
            <v>OKAMOTO D</v>
          </cell>
          <cell r="BT164" t="str">
            <v>C KNITS</v>
          </cell>
          <cell r="BU164" t="str">
            <v>B6476</v>
          </cell>
          <cell r="BV164" t="str">
            <v>Seasonal</v>
          </cell>
          <cell r="BW164" t="str">
            <v>APD</v>
          </cell>
          <cell r="BY164" t="str">
            <v>4062640563405424049140473404734047340473</v>
          </cell>
          <cell r="BZ164" t="str">
            <v>S-45355-0001-3898-40626</v>
          </cell>
          <cell r="CA164" t="str">
            <v>SFO</v>
          </cell>
          <cell r="CB164">
            <v>250</v>
          </cell>
          <cell r="CD164">
            <v>0</v>
          </cell>
          <cell r="CF164">
            <v>597</v>
          </cell>
          <cell r="CG164">
            <v>0</v>
          </cell>
        </row>
        <row r="165">
          <cell r="A165">
            <v>1444651</v>
          </cell>
          <cell r="B165" t="str">
            <v>113</v>
          </cell>
          <cell r="C165" t="str">
            <v>101</v>
          </cell>
          <cell r="D165" t="str">
            <v>45355</v>
          </cell>
          <cell r="E165" t="str">
            <v>45355-0001</v>
          </cell>
          <cell r="F165" t="str">
            <v>LS GOOD SOLID POLO</v>
          </cell>
          <cell r="G165" t="str">
            <v>WHITE</v>
          </cell>
          <cell r="H165" t="str">
            <v>PC</v>
          </cell>
          <cell r="J165" t="str">
            <v>SP-A</v>
          </cell>
          <cell r="K165" t="str">
            <v>APD</v>
          </cell>
          <cell r="L165" t="str">
            <v>SG</v>
          </cell>
          <cell r="M165">
            <v>150</v>
          </cell>
          <cell r="N165">
            <v>150</v>
          </cell>
          <cell r="O165">
            <v>0</v>
          </cell>
          <cell r="P165">
            <v>150</v>
          </cell>
          <cell r="T165" t="str">
            <v>283M</v>
          </cell>
          <cell r="U165">
            <v>3898</v>
          </cell>
          <cell r="V165" t="str">
            <v>HONG KONG</v>
          </cell>
          <cell r="W165" t="str">
            <v>NAS</v>
          </cell>
          <cell r="X165" t="str">
            <v>VIETNAM</v>
          </cell>
          <cell r="Y165" t="str">
            <v>FAR EASTERN APPAREL (VIETNAM) LTD</v>
          </cell>
          <cell r="Z165" t="str">
            <v>FOB</v>
          </cell>
          <cell r="AD165">
            <v>40473</v>
          </cell>
          <cell r="AE165">
            <v>40473</v>
          </cell>
          <cell r="AF165">
            <v>40473</v>
          </cell>
          <cell r="AG165">
            <v>40473</v>
          </cell>
          <cell r="AH165">
            <v>40491</v>
          </cell>
          <cell r="AI165">
            <v>40542</v>
          </cell>
          <cell r="AJ165">
            <v>40563</v>
          </cell>
          <cell r="AK165">
            <v>40619</v>
          </cell>
          <cell r="AL165">
            <v>40630</v>
          </cell>
          <cell r="AM165">
            <v>40633</v>
          </cell>
          <cell r="AN165" t="str">
            <v>Per 10/22 commit</v>
          </cell>
          <cell r="AO165" t="str">
            <v>Y</v>
          </cell>
          <cell r="AP165" t="str">
            <v>4512018707</v>
          </cell>
          <cell r="AQ165" t="str">
            <v>Y</v>
          </cell>
          <cell r="AR165" t="str">
            <v>000S</v>
          </cell>
          <cell r="AS165">
            <v>0</v>
          </cell>
          <cell r="AT165" t="str">
            <v>CHINA</v>
          </cell>
          <cell r="AU165" t="str">
            <v>DUMMY MILLOXFORD / AQ04041</v>
          </cell>
          <cell r="AW165">
            <v>1.7</v>
          </cell>
          <cell r="AX165">
            <v>255</v>
          </cell>
          <cell r="AY165">
            <v>40490</v>
          </cell>
          <cell r="AZ165">
            <v>40496</v>
          </cell>
          <cell r="BA165">
            <v>40566</v>
          </cell>
          <cell r="BB165">
            <v>40622</v>
          </cell>
          <cell r="BC165">
            <v>40636</v>
          </cell>
          <cell r="BD165">
            <v>40636</v>
          </cell>
          <cell r="BE165">
            <v>40483</v>
          </cell>
          <cell r="BF165">
            <v>40544</v>
          </cell>
          <cell r="BG165">
            <v>40603</v>
          </cell>
          <cell r="BH165">
            <v>40603</v>
          </cell>
          <cell r="BI165">
            <v>40603</v>
          </cell>
          <cell r="BL165">
            <v>0</v>
          </cell>
          <cell r="BN165" t="str">
            <v>DOCKERS</v>
          </cell>
          <cell r="BO165" t="str">
            <v>Tops</v>
          </cell>
          <cell r="BP165" t="str">
            <v>Mens</v>
          </cell>
          <cell r="BQ165" t="str">
            <v>Y</v>
          </cell>
          <cell r="BR165" t="str">
            <v>DM Tops Knits</v>
          </cell>
          <cell r="BS165" t="str">
            <v>OKAMOTO D</v>
          </cell>
          <cell r="BT165" t="str">
            <v>C KNITS</v>
          </cell>
          <cell r="BU165" t="str">
            <v>B6476</v>
          </cell>
          <cell r="BV165" t="str">
            <v>Seasonal</v>
          </cell>
          <cell r="BW165" t="str">
            <v>APD</v>
          </cell>
          <cell r="BY165" t="str">
            <v>4061940563405424049140473404734047340473</v>
          </cell>
          <cell r="BZ165" t="str">
            <v>S-45355-0001-3898-40619</v>
          </cell>
          <cell r="CA165" t="str">
            <v>SFO</v>
          </cell>
          <cell r="CB165">
            <v>150</v>
          </cell>
          <cell r="CD165">
            <v>0</v>
          </cell>
          <cell r="CF165">
            <v>597</v>
          </cell>
          <cell r="CG165">
            <v>0</v>
          </cell>
        </row>
        <row r="166">
          <cell r="A166">
            <v>1416412</v>
          </cell>
          <cell r="B166" t="str">
            <v>113</v>
          </cell>
          <cell r="C166" t="str">
            <v>101</v>
          </cell>
          <cell r="D166" t="str">
            <v>45355</v>
          </cell>
          <cell r="E166" t="str">
            <v>45355-0001</v>
          </cell>
          <cell r="F166" t="str">
            <v>LS GOOD SOLID POLO</v>
          </cell>
          <cell r="G166" t="str">
            <v>WHITE</v>
          </cell>
          <cell r="H166" t="str">
            <v>PC</v>
          </cell>
          <cell r="J166" t="str">
            <v>SP-A</v>
          </cell>
          <cell r="K166" t="str">
            <v>APD</v>
          </cell>
          <cell r="L166" t="str">
            <v>MY</v>
          </cell>
          <cell r="M166">
            <v>150</v>
          </cell>
          <cell r="N166">
            <v>150</v>
          </cell>
          <cell r="O166">
            <v>0</v>
          </cell>
          <cell r="P166">
            <v>150</v>
          </cell>
          <cell r="T166" t="str">
            <v>283M</v>
          </cell>
          <cell r="U166">
            <v>3898</v>
          </cell>
          <cell r="V166" t="str">
            <v>HONG KONG</v>
          </cell>
          <cell r="W166" t="str">
            <v>NAS</v>
          </cell>
          <cell r="X166" t="str">
            <v>VIETNAM</v>
          </cell>
          <cell r="Y166" t="str">
            <v>FAR EASTERN APPAREL (VIETNAM) LTD</v>
          </cell>
          <cell r="Z166" t="str">
            <v>FOB</v>
          </cell>
          <cell r="AD166">
            <v>40473</v>
          </cell>
          <cell r="AE166">
            <v>40473</v>
          </cell>
          <cell r="AF166">
            <v>40473</v>
          </cell>
          <cell r="AG166">
            <v>40473</v>
          </cell>
          <cell r="AH166">
            <v>40491</v>
          </cell>
          <cell r="AI166">
            <v>40542</v>
          </cell>
          <cell r="AJ166">
            <v>40563</v>
          </cell>
          <cell r="AK166">
            <v>40619</v>
          </cell>
          <cell r="AL166">
            <v>40632</v>
          </cell>
          <cell r="AM166">
            <v>40635</v>
          </cell>
          <cell r="AN166" t="str">
            <v>Per 10/22 commit</v>
          </cell>
          <cell r="AO166" t="str">
            <v>Y</v>
          </cell>
          <cell r="AP166" t="str">
            <v>4505019521</v>
          </cell>
          <cell r="AQ166" t="str">
            <v>Y</v>
          </cell>
          <cell r="AR166" t="str">
            <v>000S</v>
          </cell>
          <cell r="AS166">
            <v>0</v>
          </cell>
          <cell r="AT166" t="str">
            <v>CHINA</v>
          </cell>
          <cell r="AU166" t="str">
            <v>DUMMY MILLOXFORD / AQ04041</v>
          </cell>
          <cell r="AW166">
            <v>1.7</v>
          </cell>
          <cell r="AX166">
            <v>255</v>
          </cell>
          <cell r="AY166">
            <v>40490</v>
          </cell>
          <cell r="AZ166">
            <v>40496</v>
          </cell>
          <cell r="BA166">
            <v>40566</v>
          </cell>
          <cell r="BB166">
            <v>40622</v>
          </cell>
          <cell r="BC166">
            <v>40636</v>
          </cell>
          <cell r="BD166">
            <v>40636</v>
          </cell>
          <cell r="BE166">
            <v>40483</v>
          </cell>
          <cell r="BF166">
            <v>40544</v>
          </cell>
          <cell r="BG166">
            <v>40603</v>
          </cell>
          <cell r="BH166">
            <v>40603</v>
          </cell>
          <cell r="BI166">
            <v>40603</v>
          </cell>
          <cell r="BL166">
            <v>0</v>
          </cell>
          <cell r="BN166" t="str">
            <v>DOCKERS</v>
          </cell>
          <cell r="BO166" t="str">
            <v>Tops</v>
          </cell>
          <cell r="BP166" t="str">
            <v>Mens</v>
          </cell>
          <cell r="BQ166" t="str">
            <v>Y</v>
          </cell>
          <cell r="BR166" t="str">
            <v>DM Tops Knits</v>
          </cell>
          <cell r="BS166" t="str">
            <v>OKAMOTO D</v>
          </cell>
          <cell r="BT166" t="str">
            <v>C KNITS</v>
          </cell>
          <cell r="BU166" t="str">
            <v>B6476</v>
          </cell>
          <cell r="BV166" t="str">
            <v>Seasonal</v>
          </cell>
          <cell r="BW166" t="str">
            <v>APD</v>
          </cell>
          <cell r="BY166" t="str">
            <v>4061940563405424049140473404734047340473</v>
          </cell>
          <cell r="BZ166" t="str">
            <v>S-45355-0001-3898-40619</v>
          </cell>
          <cell r="CA166" t="str">
            <v>SFO</v>
          </cell>
          <cell r="CB166">
            <v>150</v>
          </cell>
          <cell r="CD166">
            <v>0</v>
          </cell>
          <cell r="CF166">
            <v>597</v>
          </cell>
          <cell r="CG166">
            <v>0</v>
          </cell>
        </row>
        <row r="167">
          <cell r="A167">
            <v>1416413</v>
          </cell>
          <cell r="B167" t="str">
            <v>113</v>
          </cell>
          <cell r="C167" t="str">
            <v>101</v>
          </cell>
          <cell r="D167" t="str">
            <v>45355</v>
          </cell>
          <cell r="E167" t="str">
            <v>45355-0001</v>
          </cell>
          <cell r="F167" t="str">
            <v>LS GOOD SOLID POLO</v>
          </cell>
          <cell r="G167" t="str">
            <v>WHITE</v>
          </cell>
          <cell r="H167" t="str">
            <v>PC</v>
          </cell>
          <cell r="J167" t="str">
            <v>SP-A</v>
          </cell>
          <cell r="K167" t="str">
            <v>LSE</v>
          </cell>
          <cell r="L167" t="str">
            <v>GB</v>
          </cell>
          <cell r="M167">
            <v>650</v>
          </cell>
          <cell r="N167">
            <v>650</v>
          </cell>
          <cell r="O167">
            <v>0</v>
          </cell>
          <cell r="P167">
            <v>650</v>
          </cell>
          <cell r="T167" t="str">
            <v>283M</v>
          </cell>
          <cell r="U167">
            <v>3898</v>
          </cell>
          <cell r="V167" t="str">
            <v>HONG KONG</v>
          </cell>
          <cell r="W167" t="str">
            <v>NAS</v>
          </cell>
          <cell r="X167" t="str">
            <v>VIETNAM</v>
          </cell>
          <cell r="Y167" t="str">
            <v>FAR EASTERN APPAREL (VIETNAM) LTD</v>
          </cell>
          <cell r="Z167" t="str">
            <v>FOB</v>
          </cell>
          <cell r="AD167">
            <v>40473</v>
          </cell>
          <cell r="AE167">
            <v>40473</v>
          </cell>
          <cell r="AF167">
            <v>40473</v>
          </cell>
          <cell r="AG167">
            <v>40473</v>
          </cell>
          <cell r="AH167">
            <v>40491</v>
          </cell>
          <cell r="AI167">
            <v>40542</v>
          </cell>
          <cell r="AJ167">
            <v>40563</v>
          </cell>
          <cell r="AK167">
            <v>40619</v>
          </cell>
          <cell r="AL167">
            <v>40651</v>
          </cell>
          <cell r="AM167">
            <v>40654</v>
          </cell>
          <cell r="AN167" t="str">
            <v>LSE size commit 650 uts versus 750 uts in 10/22 P-Req</v>
          </cell>
          <cell r="AO167" t="str">
            <v>Y</v>
          </cell>
          <cell r="AP167">
            <v>529798</v>
          </cell>
          <cell r="AQ167" t="str">
            <v>Y</v>
          </cell>
          <cell r="AR167" t="str">
            <v>000S</v>
          </cell>
          <cell r="AS167">
            <v>0</v>
          </cell>
          <cell r="AT167" t="str">
            <v>CHINA</v>
          </cell>
          <cell r="AW167">
            <v>1.7</v>
          </cell>
          <cell r="AX167">
            <v>1105</v>
          </cell>
          <cell r="AY167">
            <v>40490</v>
          </cell>
          <cell r="AZ167">
            <v>40496</v>
          </cell>
          <cell r="BA167">
            <v>40566</v>
          </cell>
          <cell r="BB167">
            <v>40622</v>
          </cell>
          <cell r="BC167">
            <v>40657</v>
          </cell>
          <cell r="BD167">
            <v>40657</v>
          </cell>
          <cell r="BE167">
            <v>40483</v>
          </cell>
          <cell r="BF167">
            <v>40544</v>
          </cell>
          <cell r="BG167">
            <v>40603</v>
          </cell>
          <cell r="BH167">
            <v>40634</v>
          </cell>
          <cell r="BI167">
            <v>40634</v>
          </cell>
          <cell r="BL167">
            <v>0</v>
          </cell>
          <cell r="BN167" t="str">
            <v>DOCKERS</v>
          </cell>
          <cell r="BO167" t="str">
            <v>Tops</v>
          </cell>
          <cell r="BP167" t="str">
            <v>Mens</v>
          </cell>
          <cell r="BQ167" t="str">
            <v>Y</v>
          </cell>
          <cell r="BR167" t="str">
            <v>DM Tops Knits</v>
          </cell>
          <cell r="BS167" t="str">
            <v>OKAMOTO D</v>
          </cell>
          <cell r="BT167" t="str">
            <v>C KNITS</v>
          </cell>
          <cell r="BU167" t="str">
            <v>B6476</v>
          </cell>
          <cell r="BV167" t="str">
            <v>Seasonal</v>
          </cell>
          <cell r="BW167" t="str">
            <v>LSE</v>
          </cell>
          <cell r="BY167" t="str">
            <v>4061940563405424049140473404734047340473</v>
          </cell>
          <cell r="BZ167" t="str">
            <v>S-45355-0001-3898-40619</v>
          </cell>
          <cell r="CA167" t="str">
            <v>SFO</v>
          </cell>
          <cell r="CB167">
            <v>650</v>
          </cell>
          <cell r="CD167">
            <v>0</v>
          </cell>
          <cell r="CF167">
            <v>597</v>
          </cell>
          <cell r="CG167">
            <v>0</v>
          </cell>
        </row>
        <row r="168">
          <cell r="A168">
            <v>1416414</v>
          </cell>
          <cell r="B168" t="str">
            <v>113</v>
          </cell>
          <cell r="C168" t="str">
            <v>101</v>
          </cell>
          <cell r="D168" t="str">
            <v>45355</v>
          </cell>
          <cell r="E168" t="str">
            <v>45355-0001</v>
          </cell>
          <cell r="F168" t="str">
            <v>LS GOOD SOLID POLO</v>
          </cell>
          <cell r="G168" t="str">
            <v>WHITE</v>
          </cell>
          <cell r="H168" t="str">
            <v>PC</v>
          </cell>
          <cell r="J168" t="str">
            <v>SP-A</v>
          </cell>
          <cell r="K168" t="str">
            <v>LSM</v>
          </cell>
          <cell r="L168" t="str">
            <v>MX</v>
          </cell>
          <cell r="M168">
            <v>2985</v>
          </cell>
          <cell r="N168">
            <v>2985</v>
          </cell>
          <cell r="O168">
            <v>0</v>
          </cell>
          <cell r="P168">
            <v>2985</v>
          </cell>
          <cell r="T168" t="str">
            <v>283M</v>
          </cell>
          <cell r="U168">
            <v>3898</v>
          </cell>
          <cell r="V168" t="str">
            <v>HONG KONG</v>
          </cell>
          <cell r="W168" t="str">
            <v>NAS</v>
          </cell>
          <cell r="X168" t="str">
            <v>VIETNAM</v>
          </cell>
          <cell r="Y168" t="str">
            <v>FAR EASTERN APPAREL (VIETNAM) LTD</v>
          </cell>
          <cell r="Z168" t="str">
            <v>FOB</v>
          </cell>
          <cell r="AD168">
            <v>40473</v>
          </cell>
          <cell r="AE168">
            <v>40473</v>
          </cell>
          <cell r="AF168">
            <v>40473</v>
          </cell>
          <cell r="AG168">
            <v>40473</v>
          </cell>
          <cell r="AH168">
            <v>40491</v>
          </cell>
          <cell r="AI168">
            <v>40542</v>
          </cell>
          <cell r="AJ168">
            <v>40563</v>
          </cell>
          <cell r="AK168">
            <v>40619</v>
          </cell>
          <cell r="AL168">
            <v>40671</v>
          </cell>
          <cell r="AM168">
            <v>40674</v>
          </cell>
          <cell r="AN168" t="str">
            <v>Per 10/22 commit; added 1279 uts from 3/31 ex-fcty per Vincent 11/30</v>
          </cell>
          <cell r="AO168" t="str">
            <v>Y</v>
          </cell>
          <cell r="AP168">
            <v>98236</v>
          </cell>
          <cell r="AQ168" t="str">
            <v>Y</v>
          </cell>
          <cell r="AR168" t="str">
            <v>000S</v>
          </cell>
          <cell r="AS168">
            <v>0</v>
          </cell>
          <cell r="AT168" t="str">
            <v>CHINA</v>
          </cell>
          <cell r="AU168" t="str">
            <v>A207</v>
          </cell>
          <cell r="AW168">
            <v>1.7</v>
          </cell>
          <cell r="AX168">
            <v>5074.5</v>
          </cell>
          <cell r="AY168">
            <v>40490</v>
          </cell>
          <cell r="AZ168">
            <v>40496</v>
          </cell>
          <cell r="BA168">
            <v>40566</v>
          </cell>
          <cell r="BB168">
            <v>40622</v>
          </cell>
          <cell r="BC168">
            <v>40671</v>
          </cell>
          <cell r="BD168">
            <v>40678</v>
          </cell>
          <cell r="BE168">
            <v>40483</v>
          </cell>
          <cell r="BF168">
            <v>40544</v>
          </cell>
          <cell r="BG168">
            <v>40603</v>
          </cell>
          <cell r="BH168">
            <v>40664</v>
          </cell>
          <cell r="BI168">
            <v>40664</v>
          </cell>
          <cell r="BL168">
            <v>0</v>
          </cell>
          <cell r="BN168" t="str">
            <v>DOCKERS</v>
          </cell>
          <cell r="BO168" t="str">
            <v>Tops</v>
          </cell>
          <cell r="BP168" t="str">
            <v>Mens</v>
          </cell>
          <cell r="BQ168" t="str">
            <v>Y</v>
          </cell>
          <cell r="BR168" t="str">
            <v>DM Tops Knits</v>
          </cell>
          <cell r="BS168" t="str">
            <v>OKAMOTO D</v>
          </cell>
          <cell r="BT168" t="str">
            <v>C KNITS</v>
          </cell>
          <cell r="BU168" t="str">
            <v>B6476</v>
          </cell>
          <cell r="BV168" t="str">
            <v>Seasonal</v>
          </cell>
          <cell r="BW168" t="str">
            <v>LSA</v>
          </cell>
          <cell r="BY168" t="str">
            <v>4061940563405424049140473404734047340473</v>
          </cell>
          <cell r="BZ168" t="str">
            <v>S-45355-0001-3898-40619</v>
          </cell>
          <cell r="CA168" t="str">
            <v>SFO</v>
          </cell>
          <cell r="CB168">
            <v>1706</v>
          </cell>
          <cell r="CD168">
            <v>0</v>
          </cell>
          <cell r="CF168">
            <v>597</v>
          </cell>
          <cell r="CG168">
            <v>0</v>
          </cell>
        </row>
        <row r="169">
          <cell r="A169">
            <v>1444652</v>
          </cell>
          <cell r="B169" t="str">
            <v>113</v>
          </cell>
          <cell r="C169" t="str">
            <v>101</v>
          </cell>
          <cell r="D169" t="str">
            <v>45355</v>
          </cell>
          <cell r="E169" t="str">
            <v>45355-0002</v>
          </cell>
          <cell r="F169" t="str">
            <v>LS GOOD SOLID POLO</v>
          </cell>
          <cell r="G169" t="str">
            <v>BLACK</v>
          </cell>
          <cell r="H169" t="str">
            <v>PC</v>
          </cell>
          <cell r="J169" t="str">
            <v>SP-A</v>
          </cell>
          <cell r="K169" t="str">
            <v>LACL</v>
          </cell>
          <cell r="L169" t="str">
            <v>PE</v>
          </cell>
          <cell r="M169">
            <v>900</v>
          </cell>
          <cell r="N169">
            <v>900</v>
          </cell>
          <cell r="O169">
            <v>0</v>
          </cell>
          <cell r="P169">
            <v>900</v>
          </cell>
          <cell r="T169" t="str">
            <v>283M</v>
          </cell>
          <cell r="U169">
            <v>3898</v>
          </cell>
          <cell r="V169" t="str">
            <v>HONG KONG</v>
          </cell>
          <cell r="W169" t="str">
            <v>NAS</v>
          </cell>
          <cell r="X169" t="str">
            <v>VIETNAM</v>
          </cell>
          <cell r="Y169" t="str">
            <v>FAR EASTERN APPAREL (VIETNAM) LTD</v>
          </cell>
          <cell r="Z169" t="str">
            <v>FOB</v>
          </cell>
          <cell r="AD169">
            <v>40473</v>
          </cell>
          <cell r="AE169">
            <v>40473</v>
          </cell>
          <cell r="AF169">
            <v>40473</v>
          </cell>
          <cell r="AG169">
            <v>40473</v>
          </cell>
          <cell r="AH169">
            <v>40491</v>
          </cell>
          <cell r="AI169">
            <v>40542</v>
          </cell>
          <cell r="AJ169">
            <v>40563</v>
          </cell>
          <cell r="AK169">
            <v>40619</v>
          </cell>
          <cell r="AL169">
            <v>40686</v>
          </cell>
          <cell r="AM169">
            <v>40689</v>
          </cell>
          <cell r="AN169" t="str">
            <v>Per 10/22 commit</v>
          </cell>
          <cell r="AO169" t="str">
            <v>y</v>
          </cell>
          <cell r="AP169" t="str">
            <v>4100112315</v>
          </cell>
          <cell r="AQ169" t="str">
            <v>Y</v>
          </cell>
          <cell r="AR169" t="str">
            <v>000S</v>
          </cell>
          <cell r="AS169">
            <v>0</v>
          </cell>
          <cell r="AT169" t="str">
            <v>CHINA</v>
          </cell>
          <cell r="AW169">
            <v>1.7</v>
          </cell>
          <cell r="AX169">
            <v>1530</v>
          </cell>
          <cell r="AY169">
            <v>40490</v>
          </cell>
          <cell r="AZ169">
            <v>40496</v>
          </cell>
          <cell r="BA169">
            <v>40566</v>
          </cell>
          <cell r="BB169">
            <v>40622</v>
          </cell>
          <cell r="BC169">
            <v>40692</v>
          </cell>
          <cell r="BD169">
            <v>40692</v>
          </cell>
          <cell r="BE169">
            <v>40483</v>
          </cell>
          <cell r="BF169">
            <v>40544</v>
          </cell>
          <cell r="BG169">
            <v>40603</v>
          </cell>
          <cell r="BH169">
            <v>40664</v>
          </cell>
          <cell r="BI169">
            <v>40664</v>
          </cell>
          <cell r="BL169">
            <v>0</v>
          </cell>
          <cell r="BN169" t="str">
            <v>DOCKERS</v>
          </cell>
          <cell r="BO169" t="str">
            <v>Tops</v>
          </cell>
          <cell r="BP169" t="str">
            <v>Mens</v>
          </cell>
          <cell r="BQ169" t="str">
            <v>Y</v>
          </cell>
          <cell r="BR169" t="str">
            <v>DM Tops Knits</v>
          </cell>
          <cell r="BS169" t="str">
            <v>OKAMOTO D</v>
          </cell>
          <cell r="BT169" t="str">
            <v>C KNITS</v>
          </cell>
          <cell r="BU169" t="str">
            <v>B6479</v>
          </cell>
          <cell r="BV169" t="str">
            <v>Seasonal</v>
          </cell>
          <cell r="BW169" t="str">
            <v>LSA</v>
          </cell>
          <cell r="BY169" t="str">
            <v>4061940563405424049140473404734047340473</v>
          </cell>
          <cell r="BZ169" t="str">
            <v>S-45355-0002-3898-40619</v>
          </cell>
          <cell r="CA169" t="str">
            <v>SFO</v>
          </cell>
          <cell r="CD169">
            <v>0</v>
          </cell>
          <cell r="CF169">
            <v>597</v>
          </cell>
          <cell r="CG169">
            <v>0</v>
          </cell>
        </row>
        <row r="170">
          <cell r="A170">
            <v>1449815</v>
          </cell>
          <cell r="B170" t="str">
            <v>113</v>
          </cell>
          <cell r="C170" t="str">
            <v>101</v>
          </cell>
          <cell r="D170" t="str">
            <v>45355</v>
          </cell>
          <cell r="E170" t="str">
            <v>45355-0002</v>
          </cell>
          <cell r="F170" t="str">
            <v>LS GOOD SOLID POLO</v>
          </cell>
          <cell r="G170" t="str">
            <v>BLACK</v>
          </cell>
          <cell r="H170" t="str">
            <v>PC</v>
          </cell>
          <cell r="J170" t="str">
            <v>SP-A</v>
          </cell>
          <cell r="K170" t="str">
            <v>LACL</v>
          </cell>
          <cell r="L170" t="str">
            <v>PA</v>
          </cell>
          <cell r="M170">
            <v>240</v>
          </cell>
          <cell r="N170">
            <v>240</v>
          </cell>
          <cell r="O170">
            <v>0</v>
          </cell>
          <cell r="P170">
            <v>240</v>
          </cell>
          <cell r="T170" t="str">
            <v>283M</v>
          </cell>
          <cell r="U170">
            <v>3898</v>
          </cell>
          <cell r="V170" t="str">
            <v>HONG KONG</v>
          </cell>
          <cell r="W170" t="str">
            <v>NAS</v>
          </cell>
          <cell r="X170" t="str">
            <v>VIETNAM</v>
          </cell>
          <cell r="Y170" t="str">
            <v>FAR EASTERN APPAREL (VIETNAM) LTD</v>
          </cell>
          <cell r="Z170" t="str">
            <v>FOB</v>
          </cell>
          <cell r="AD170">
            <v>40504</v>
          </cell>
          <cell r="AE170">
            <v>40504</v>
          </cell>
          <cell r="AF170">
            <v>40504</v>
          </cell>
          <cell r="AG170">
            <v>40504</v>
          </cell>
          <cell r="AH170">
            <v>40508</v>
          </cell>
          <cell r="AI170">
            <v>40548</v>
          </cell>
          <cell r="AJ170">
            <v>40602</v>
          </cell>
          <cell r="AK170">
            <v>40633</v>
          </cell>
          <cell r="AL170">
            <v>40680</v>
          </cell>
          <cell r="AM170">
            <v>40683</v>
          </cell>
          <cell r="AN170" t="str">
            <v>Per Karla's email dtd 11/16 add'l needs</v>
          </cell>
          <cell r="AP170" t="str">
            <v>4100112307</v>
          </cell>
          <cell r="AQ170" t="str">
            <v>Y</v>
          </cell>
          <cell r="AR170" t="str">
            <v>000S</v>
          </cell>
          <cell r="AS170">
            <v>0</v>
          </cell>
          <cell r="AT170" t="str">
            <v>CHINA</v>
          </cell>
          <cell r="AW170">
            <v>1.7</v>
          </cell>
          <cell r="AX170">
            <v>408</v>
          </cell>
          <cell r="AY170">
            <v>40504</v>
          </cell>
          <cell r="AZ170">
            <v>40510</v>
          </cell>
          <cell r="BA170">
            <v>40608</v>
          </cell>
          <cell r="BB170">
            <v>40636</v>
          </cell>
          <cell r="BC170">
            <v>40685</v>
          </cell>
          <cell r="BD170">
            <v>40685</v>
          </cell>
          <cell r="BE170">
            <v>40483</v>
          </cell>
          <cell r="BF170">
            <v>40603</v>
          </cell>
          <cell r="BG170">
            <v>40603</v>
          </cell>
          <cell r="BH170">
            <v>40664</v>
          </cell>
          <cell r="BI170">
            <v>40664</v>
          </cell>
          <cell r="BL170">
            <v>0</v>
          </cell>
          <cell r="BN170" t="str">
            <v>DOCKERS</v>
          </cell>
          <cell r="BO170" t="str">
            <v>Tops</v>
          </cell>
          <cell r="BP170" t="str">
            <v>Mens</v>
          </cell>
          <cell r="BQ170" t="str">
            <v>Y</v>
          </cell>
          <cell r="BR170" t="str">
            <v>DM Tops Knits</v>
          </cell>
          <cell r="BS170" t="str">
            <v>OKAMOTO D</v>
          </cell>
          <cell r="BT170" t="str">
            <v>C KNITS</v>
          </cell>
          <cell r="BU170" t="str">
            <v>B6479</v>
          </cell>
          <cell r="BV170" t="str">
            <v>Seasonal</v>
          </cell>
          <cell r="BW170" t="str">
            <v>LSA</v>
          </cell>
          <cell r="BY170" t="str">
            <v>4063340602405484050840504405044050440504</v>
          </cell>
          <cell r="BZ170" t="str">
            <v>S-45355-0002-3898-40633</v>
          </cell>
          <cell r="CA170" t="str">
            <v>SFO</v>
          </cell>
          <cell r="CD170">
            <v>0</v>
          </cell>
          <cell r="CF170">
            <v>597</v>
          </cell>
          <cell r="CG170">
            <v>0</v>
          </cell>
        </row>
        <row r="171">
          <cell r="A171">
            <v>1449816</v>
          </cell>
          <cell r="B171" t="str">
            <v>113</v>
          </cell>
          <cell r="C171" t="str">
            <v>101</v>
          </cell>
          <cell r="D171" t="str">
            <v>45355</v>
          </cell>
          <cell r="E171" t="str">
            <v>45355-0002</v>
          </cell>
          <cell r="F171" t="str">
            <v>LS GOOD SOLID POLO</v>
          </cell>
          <cell r="G171" t="str">
            <v>BLACK</v>
          </cell>
          <cell r="H171" t="str">
            <v>PC</v>
          </cell>
          <cell r="J171" t="str">
            <v>SP-A</v>
          </cell>
          <cell r="K171" t="str">
            <v>LACL</v>
          </cell>
          <cell r="L171" t="str">
            <v>CR</v>
          </cell>
          <cell r="M171">
            <v>396</v>
          </cell>
          <cell r="N171">
            <v>396</v>
          </cell>
          <cell r="O171">
            <v>0</v>
          </cell>
          <cell r="P171">
            <v>396</v>
          </cell>
          <cell r="T171" t="str">
            <v>283M</v>
          </cell>
          <cell r="U171">
            <v>3898</v>
          </cell>
          <cell r="V171" t="str">
            <v>HONG KONG</v>
          </cell>
          <cell r="W171" t="str">
            <v>NAS</v>
          </cell>
          <cell r="X171" t="str">
            <v>VIETNAM</v>
          </cell>
          <cell r="Y171" t="str">
            <v>FAR EASTERN APPAREL (VIETNAM) LTD</v>
          </cell>
          <cell r="Z171" t="str">
            <v>FOB</v>
          </cell>
          <cell r="AD171">
            <v>40504</v>
          </cell>
          <cell r="AE171">
            <v>40504</v>
          </cell>
          <cell r="AF171">
            <v>40504</v>
          </cell>
          <cell r="AG171">
            <v>40504</v>
          </cell>
          <cell r="AH171">
            <v>40508</v>
          </cell>
          <cell r="AI171">
            <v>40548</v>
          </cell>
          <cell r="AJ171">
            <v>40602</v>
          </cell>
          <cell r="AK171">
            <v>40633</v>
          </cell>
          <cell r="AL171">
            <v>40710</v>
          </cell>
          <cell r="AM171">
            <v>40713</v>
          </cell>
          <cell r="AN171" t="str">
            <v>Per Karla's email dtd 11/16 add'l needs</v>
          </cell>
          <cell r="AO171" t="str">
            <v>Y</v>
          </cell>
          <cell r="AP171" t="str">
            <v>4100112311</v>
          </cell>
          <cell r="AQ171" t="str">
            <v>Y</v>
          </cell>
          <cell r="AR171" t="str">
            <v>000S</v>
          </cell>
          <cell r="AS171">
            <v>0</v>
          </cell>
          <cell r="AT171" t="str">
            <v>CHINA</v>
          </cell>
          <cell r="AW171">
            <v>1.7</v>
          </cell>
          <cell r="AX171">
            <v>673.19999999999993</v>
          </cell>
          <cell r="AY171">
            <v>40504</v>
          </cell>
          <cell r="AZ171">
            <v>40510</v>
          </cell>
          <cell r="BA171">
            <v>40608</v>
          </cell>
          <cell r="BB171">
            <v>40636</v>
          </cell>
          <cell r="BC171">
            <v>40713</v>
          </cell>
          <cell r="BD171">
            <v>40713</v>
          </cell>
          <cell r="BE171">
            <v>40483</v>
          </cell>
          <cell r="BF171">
            <v>40603</v>
          </cell>
          <cell r="BG171">
            <v>40603</v>
          </cell>
          <cell r="BH171">
            <v>40695</v>
          </cell>
          <cell r="BI171">
            <v>40695</v>
          </cell>
          <cell r="BL171">
            <v>0</v>
          </cell>
          <cell r="BN171" t="str">
            <v>DOCKERS</v>
          </cell>
          <cell r="BO171" t="str">
            <v>Tops</v>
          </cell>
          <cell r="BP171" t="str">
            <v>Mens</v>
          </cell>
          <cell r="BQ171" t="str">
            <v>Y</v>
          </cell>
          <cell r="BR171" t="str">
            <v>DM Tops Knits</v>
          </cell>
          <cell r="BS171" t="str">
            <v>OKAMOTO D</v>
          </cell>
          <cell r="BT171" t="str">
            <v>C KNITS</v>
          </cell>
          <cell r="BU171" t="str">
            <v>B6479</v>
          </cell>
          <cell r="BV171" t="str">
            <v>Seasonal</v>
          </cell>
          <cell r="BW171" t="str">
            <v>LSA</v>
          </cell>
          <cell r="BY171" t="str">
            <v>4063340602405484050840504405044050440504</v>
          </cell>
          <cell r="BZ171" t="str">
            <v>S-45355-0002-3898-40633</v>
          </cell>
          <cell r="CA171" t="str">
            <v>SFO</v>
          </cell>
          <cell r="CD171">
            <v>0</v>
          </cell>
          <cell r="CF171">
            <v>597</v>
          </cell>
          <cell r="CG171">
            <v>0</v>
          </cell>
        </row>
        <row r="172">
          <cell r="A172">
            <v>1416415</v>
          </cell>
          <cell r="B172" t="str">
            <v>113</v>
          </cell>
          <cell r="C172" t="str">
            <v>101</v>
          </cell>
          <cell r="D172" t="str">
            <v>45355</v>
          </cell>
          <cell r="E172" t="str">
            <v>45355-0002</v>
          </cell>
          <cell r="F172" t="str">
            <v>LS GOOD SOLID POLO</v>
          </cell>
          <cell r="G172" t="str">
            <v>BLACK</v>
          </cell>
          <cell r="H172" t="str">
            <v>PC</v>
          </cell>
          <cell r="J172" t="str">
            <v>SP-A</v>
          </cell>
          <cell r="K172" t="str">
            <v>LACL</v>
          </cell>
          <cell r="L172" t="str">
            <v>CL</v>
          </cell>
          <cell r="M172">
            <v>3200</v>
          </cell>
          <cell r="N172">
            <v>3200</v>
          </cell>
          <cell r="O172">
            <v>0</v>
          </cell>
          <cell r="P172">
            <v>3200</v>
          </cell>
          <cell r="T172" t="str">
            <v>283M</v>
          </cell>
          <cell r="U172">
            <v>3898</v>
          </cell>
          <cell r="V172" t="str">
            <v>HONG KONG</v>
          </cell>
          <cell r="W172" t="str">
            <v>NAS</v>
          </cell>
          <cell r="X172" t="str">
            <v>VIETNAM</v>
          </cell>
          <cell r="Y172" t="str">
            <v>FAR EASTERN APPAREL (VIETNAM) LTD</v>
          </cell>
          <cell r="Z172" t="str">
            <v>FOB</v>
          </cell>
          <cell r="AD172">
            <v>40473</v>
          </cell>
          <cell r="AE172">
            <v>40473</v>
          </cell>
          <cell r="AF172">
            <v>40473</v>
          </cell>
          <cell r="AG172">
            <v>40473</v>
          </cell>
          <cell r="AH172">
            <v>40491</v>
          </cell>
          <cell r="AI172">
            <v>40542</v>
          </cell>
          <cell r="AJ172">
            <v>40563</v>
          </cell>
          <cell r="AK172">
            <v>40619</v>
          </cell>
          <cell r="AL172">
            <v>40678</v>
          </cell>
          <cell r="AM172">
            <v>40681</v>
          </cell>
          <cell r="AN172" t="str">
            <v>Per 10/22 commit</v>
          </cell>
          <cell r="AO172" t="str">
            <v>y</v>
          </cell>
          <cell r="AP172" t="str">
            <v>4100112300</v>
          </cell>
          <cell r="AQ172" t="str">
            <v>Y</v>
          </cell>
          <cell r="AR172" t="str">
            <v>000S</v>
          </cell>
          <cell r="AS172">
            <v>0</v>
          </cell>
          <cell r="AT172" t="str">
            <v>CHINA</v>
          </cell>
          <cell r="AW172">
            <v>1.7</v>
          </cell>
          <cell r="AX172">
            <v>5440</v>
          </cell>
          <cell r="AY172">
            <v>40490</v>
          </cell>
          <cell r="AZ172">
            <v>40496</v>
          </cell>
          <cell r="BA172">
            <v>40566</v>
          </cell>
          <cell r="BB172">
            <v>40622</v>
          </cell>
          <cell r="BC172">
            <v>40678</v>
          </cell>
          <cell r="BD172">
            <v>40685</v>
          </cell>
          <cell r="BE172">
            <v>40483</v>
          </cell>
          <cell r="BF172">
            <v>40544</v>
          </cell>
          <cell r="BG172">
            <v>40603</v>
          </cell>
          <cell r="BH172">
            <v>40664</v>
          </cell>
          <cell r="BI172">
            <v>40664</v>
          </cell>
          <cell r="BL172">
            <v>0</v>
          </cell>
          <cell r="BN172" t="str">
            <v>DOCKERS</v>
          </cell>
          <cell r="BO172" t="str">
            <v>Tops</v>
          </cell>
          <cell r="BP172" t="str">
            <v>Mens</v>
          </cell>
          <cell r="BQ172" t="str">
            <v>Y</v>
          </cell>
          <cell r="BR172" t="str">
            <v>DM Tops Knits</v>
          </cell>
          <cell r="BS172" t="str">
            <v>OKAMOTO D</v>
          </cell>
          <cell r="BT172" t="str">
            <v>C KNITS</v>
          </cell>
          <cell r="BU172" t="str">
            <v>B6479</v>
          </cell>
          <cell r="BV172" t="str">
            <v>Seasonal</v>
          </cell>
          <cell r="BW172" t="str">
            <v>LSA</v>
          </cell>
          <cell r="BY172" t="str">
            <v>4061940563405424049140473404734047340473</v>
          </cell>
          <cell r="BZ172" t="str">
            <v>S-45355-0002-3898-40619</v>
          </cell>
          <cell r="CA172" t="str">
            <v>SFO</v>
          </cell>
          <cell r="CD172">
            <v>0</v>
          </cell>
          <cell r="CF172">
            <v>597</v>
          </cell>
          <cell r="CG172">
            <v>0</v>
          </cell>
        </row>
        <row r="173">
          <cell r="A173">
            <v>1444653</v>
          </cell>
          <cell r="B173" t="str">
            <v>113</v>
          </cell>
          <cell r="C173" t="str">
            <v>101</v>
          </cell>
          <cell r="D173" t="str">
            <v>45355</v>
          </cell>
          <cell r="E173" t="str">
            <v>45355-0002</v>
          </cell>
          <cell r="F173" t="str">
            <v>LS GOOD SOLID POLO</v>
          </cell>
          <cell r="G173" t="str">
            <v>BLACK</v>
          </cell>
          <cell r="H173" t="str">
            <v>PC</v>
          </cell>
          <cell r="J173" t="str">
            <v>SP-A</v>
          </cell>
          <cell r="K173" t="str">
            <v>APD</v>
          </cell>
          <cell r="L173" t="str">
            <v>MY</v>
          </cell>
          <cell r="M173">
            <v>150</v>
          </cell>
          <cell r="N173">
            <v>150</v>
          </cell>
          <cell r="O173">
            <v>0</v>
          </cell>
          <cell r="P173">
            <v>150</v>
          </cell>
          <cell r="T173" t="str">
            <v>283M</v>
          </cell>
          <cell r="U173">
            <v>3898</v>
          </cell>
          <cell r="V173" t="str">
            <v>HONG KONG</v>
          </cell>
          <cell r="W173" t="str">
            <v>NAS</v>
          </cell>
          <cell r="X173" t="str">
            <v>VIETNAM</v>
          </cell>
          <cell r="Y173" t="str">
            <v>FAR EASTERN APPAREL (VIETNAM) LTD</v>
          </cell>
          <cell r="Z173" t="str">
            <v>FOB</v>
          </cell>
          <cell r="AD173">
            <v>40473</v>
          </cell>
          <cell r="AE173">
            <v>40473</v>
          </cell>
          <cell r="AF173">
            <v>40473</v>
          </cell>
          <cell r="AG173">
            <v>40473</v>
          </cell>
          <cell r="AH173">
            <v>40491</v>
          </cell>
          <cell r="AI173">
            <v>40542</v>
          </cell>
          <cell r="AJ173">
            <v>40563</v>
          </cell>
          <cell r="AK173">
            <v>40619</v>
          </cell>
          <cell r="AL173">
            <v>40632</v>
          </cell>
          <cell r="AM173">
            <v>40635</v>
          </cell>
          <cell r="AN173" t="str">
            <v>Per 10/22 commit</v>
          </cell>
          <cell r="AO173" t="str">
            <v>Y</v>
          </cell>
          <cell r="AP173" t="str">
            <v>4505019522</v>
          </cell>
          <cell r="AQ173" t="str">
            <v>Y</v>
          </cell>
          <cell r="AR173" t="str">
            <v>000S</v>
          </cell>
          <cell r="AS173">
            <v>0</v>
          </cell>
          <cell r="AT173" t="str">
            <v>CHINA</v>
          </cell>
          <cell r="AU173" t="str">
            <v>DUMMY MILLOXFORD / AQ04041</v>
          </cell>
          <cell r="AW173">
            <v>1.7</v>
          </cell>
          <cell r="AX173">
            <v>255</v>
          </cell>
          <cell r="AY173">
            <v>40490</v>
          </cell>
          <cell r="AZ173">
            <v>40496</v>
          </cell>
          <cell r="BA173">
            <v>40566</v>
          </cell>
          <cell r="BB173">
            <v>40622</v>
          </cell>
          <cell r="BC173">
            <v>40636</v>
          </cell>
          <cell r="BD173">
            <v>40636</v>
          </cell>
          <cell r="BE173">
            <v>40483</v>
          </cell>
          <cell r="BF173">
            <v>40544</v>
          </cell>
          <cell r="BG173">
            <v>40603</v>
          </cell>
          <cell r="BH173">
            <v>40603</v>
          </cell>
          <cell r="BI173">
            <v>40603</v>
          </cell>
          <cell r="BL173">
            <v>0</v>
          </cell>
          <cell r="BN173" t="str">
            <v>DOCKERS</v>
          </cell>
          <cell r="BO173" t="str">
            <v>Tops</v>
          </cell>
          <cell r="BP173" t="str">
            <v>Mens</v>
          </cell>
          <cell r="BQ173" t="str">
            <v>Y</v>
          </cell>
          <cell r="BR173" t="str">
            <v>DM Tops Knits</v>
          </cell>
          <cell r="BS173" t="str">
            <v>OKAMOTO D</v>
          </cell>
          <cell r="BT173" t="str">
            <v>C KNITS</v>
          </cell>
          <cell r="BU173" t="str">
            <v>B6479</v>
          </cell>
          <cell r="BV173" t="str">
            <v>Seasonal</v>
          </cell>
          <cell r="BW173" t="str">
            <v>APD</v>
          </cell>
          <cell r="BY173" t="str">
            <v>4061940563405424049140473404734047340473</v>
          </cell>
          <cell r="BZ173" t="str">
            <v>S-45355-0002-3898-40619</v>
          </cell>
          <cell r="CA173" t="str">
            <v>SFO</v>
          </cell>
          <cell r="CB173">
            <v>150</v>
          </cell>
          <cell r="CD173">
            <v>0</v>
          </cell>
          <cell r="CF173">
            <v>597</v>
          </cell>
          <cell r="CG173">
            <v>0</v>
          </cell>
        </row>
        <row r="174">
          <cell r="A174">
            <v>1444654</v>
          </cell>
          <cell r="B174" t="str">
            <v>113</v>
          </cell>
          <cell r="C174" t="str">
            <v>101</v>
          </cell>
          <cell r="D174" t="str">
            <v>45355</v>
          </cell>
          <cell r="E174" t="str">
            <v>45355-0002</v>
          </cell>
          <cell r="F174" t="str">
            <v>LS GOOD SOLID POLO</v>
          </cell>
          <cell r="G174" t="str">
            <v>BLACK</v>
          </cell>
          <cell r="H174" t="str">
            <v>PC</v>
          </cell>
          <cell r="J174" t="str">
            <v>SP-A</v>
          </cell>
          <cell r="K174" t="str">
            <v>APD</v>
          </cell>
          <cell r="L174" t="str">
            <v>SG</v>
          </cell>
          <cell r="M174">
            <v>150</v>
          </cell>
          <cell r="N174">
            <v>150</v>
          </cell>
          <cell r="O174">
            <v>0</v>
          </cell>
          <cell r="P174">
            <v>150</v>
          </cell>
          <cell r="T174" t="str">
            <v>283M</v>
          </cell>
          <cell r="U174">
            <v>3898</v>
          </cell>
          <cell r="V174" t="str">
            <v>HONG KONG</v>
          </cell>
          <cell r="W174" t="str">
            <v>NAS</v>
          </cell>
          <cell r="X174" t="str">
            <v>VIETNAM</v>
          </cell>
          <cell r="Y174" t="str">
            <v>FAR EASTERN APPAREL (VIETNAM) LTD</v>
          </cell>
          <cell r="Z174" t="str">
            <v>FOB</v>
          </cell>
          <cell r="AD174">
            <v>40473</v>
          </cell>
          <cell r="AE174">
            <v>40473</v>
          </cell>
          <cell r="AF174">
            <v>40473</v>
          </cell>
          <cell r="AG174">
            <v>40473</v>
          </cell>
          <cell r="AH174">
            <v>40491</v>
          </cell>
          <cell r="AI174">
            <v>40542</v>
          </cell>
          <cell r="AJ174">
            <v>40563</v>
          </cell>
          <cell r="AK174">
            <v>40619</v>
          </cell>
          <cell r="AL174">
            <v>40630</v>
          </cell>
          <cell r="AM174">
            <v>40633</v>
          </cell>
          <cell r="AN174" t="str">
            <v>Per 10/22 commit</v>
          </cell>
          <cell r="AO174" t="str">
            <v>Y</v>
          </cell>
          <cell r="AP174" t="str">
            <v>4512018708</v>
          </cell>
          <cell r="AQ174" t="str">
            <v>Y</v>
          </cell>
          <cell r="AR174" t="str">
            <v>000S</v>
          </cell>
          <cell r="AS174">
            <v>0</v>
          </cell>
          <cell r="AT174" t="str">
            <v>CHINA</v>
          </cell>
          <cell r="AU174" t="str">
            <v>DUMMY MILLOXFORD / AQ04041</v>
          </cell>
          <cell r="AW174">
            <v>1.7</v>
          </cell>
          <cell r="AX174">
            <v>255</v>
          </cell>
          <cell r="AY174">
            <v>40490</v>
          </cell>
          <cell r="AZ174">
            <v>40496</v>
          </cell>
          <cell r="BA174">
            <v>40566</v>
          </cell>
          <cell r="BB174">
            <v>40622</v>
          </cell>
          <cell r="BC174">
            <v>40636</v>
          </cell>
          <cell r="BD174">
            <v>40636</v>
          </cell>
          <cell r="BE174">
            <v>40483</v>
          </cell>
          <cell r="BF174">
            <v>40544</v>
          </cell>
          <cell r="BG174">
            <v>40603</v>
          </cell>
          <cell r="BH174">
            <v>40603</v>
          </cell>
          <cell r="BI174">
            <v>40603</v>
          </cell>
          <cell r="BL174">
            <v>0</v>
          </cell>
          <cell r="BN174" t="str">
            <v>DOCKERS</v>
          </cell>
          <cell r="BO174" t="str">
            <v>Tops</v>
          </cell>
          <cell r="BP174" t="str">
            <v>Mens</v>
          </cell>
          <cell r="BQ174" t="str">
            <v>Y</v>
          </cell>
          <cell r="BR174" t="str">
            <v>DM Tops Knits</v>
          </cell>
          <cell r="BS174" t="str">
            <v>OKAMOTO D</v>
          </cell>
          <cell r="BT174" t="str">
            <v>C KNITS</v>
          </cell>
          <cell r="BU174" t="str">
            <v>B6479</v>
          </cell>
          <cell r="BV174" t="str">
            <v>Seasonal</v>
          </cell>
          <cell r="BW174" t="str">
            <v>APD</v>
          </cell>
          <cell r="BY174" t="str">
            <v>4061940563405424049140473404734047340473</v>
          </cell>
          <cell r="BZ174" t="str">
            <v>S-45355-0002-3898-40619</v>
          </cell>
          <cell r="CA174" t="str">
            <v>SFO</v>
          </cell>
          <cell r="CB174">
            <v>150</v>
          </cell>
          <cell r="CD174">
            <v>0</v>
          </cell>
          <cell r="CF174">
            <v>597</v>
          </cell>
          <cell r="CG174">
            <v>0</v>
          </cell>
        </row>
        <row r="175">
          <cell r="A175">
            <v>1416416</v>
          </cell>
          <cell r="B175" t="str">
            <v>113</v>
          </cell>
          <cell r="C175" t="str">
            <v>101</v>
          </cell>
          <cell r="D175" t="str">
            <v>45355</v>
          </cell>
          <cell r="E175" t="str">
            <v>45355-0002</v>
          </cell>
          <cell r="F175" t="str">
            <v>LS GOOD SOLID POLO</v>
          </cell>
          <cell r="G175" t="str">
            <v>BLACK</v>
          </cell>
          <cell r="H175" t="str">
            <v>PC</v>
          </cell>
          <cell r="J175" t="str">
            <v>SP-A</v>
          </cell>
          <cell r="K175" t="str">
            <v>APD</v>
          </cell>
          <cell r="L175" t="str">
            <v>PH</v>
          </cell>
          <cell r="M175">
            <v>250</v>
          </cell>
          <cell r="N175">
            <v>250</v>
          </cell>
          <cell r="O175">
            <v>0</v>
          </cell>
          <cell r="P175">
            <v>250</v>
          </cell>
          <cell r="T175" t="str">
            <v>283M</v>
          </cell>
          <cell r="U175">
            <v>3898</v>
          </cell>
          <cell r="V175" t="str">
            <v>HONG KONG</v>
          </cell>
          <cell r="W175" t="str">
            <v>NAS</v>
          </cell>
          <cell r="X175" t="str">
            <v>VIETNAM</v>
          </cell>
          <cell r="Y175" t="str">
            <v>FAR EASTERN APPAREL (VIETNAM) LTD</v>
          </cell>
          <cell r="Z175" t="str">
            <v>FOB</v>
          </cell>
          <cell r="AD175">
            <v>40473</v>
          </cell>
          <cell r="AE175">
            <v>40473</v>
          </cell>
          <cell r="AF175">
            <v>40473</v>
          </cell>
          <cell r="AG175">
            <v>40473</v>
          </cell>
          <cell r="AH175">
            <v>40491</v>
          </cell>
          <cell r="AI175">
            <v>40542</v>
          </cell>
          <cell r="AJ175">
            <v>40563</v>
          </cell>
          <cell r="AK175">
            <v>40626</v>
          </cell>
          <cell r="AL175">
            <v>40645</v>
          </cell>
          <cell r="AM175">
            <v>40648</v>
          </cell>
          <cell r="AN175" t="str">
            <v xml:space="preserve">MC added 11/8 email. </v>
          </cell>
          <cell r="AO175" t="str">
            <v>Y</v>
          </cell>
          <cell r="AP175" t="str">
            <v>4509010115</v>
          </cell>
          <cell r="AQ175" t="str">
            <v>Y</v>
          </cell>
          <cell r="AR175" t="str">
            <v>000S</v>
          </cell>
          <cell r="AS175">
            <v>0</v>
          </cell>
          <cell r="AT175" t="str">
            <v>CHINA</v>
          </cell>
          <cell r="AU175" t="str">
            <v>DUMMY MILLOXFORD / AQ04041</v>
          </cell>
          <cell r="AW175">
            <v>1.7</v>
          </cell>
          <cell r="AX175">
            <v>425</v>
          </cell>
          <cell r="AY175">
            <v>40490</v>
          </cell>
          <cell r="AZ175">
            <v>40496</v>
          </cell>
          <cell r="BA175">
            <v>40566</v>
          </cell>
          <cell r="BB175">
            <v>40629</v>
          </cell>
          <cell r="BC175">
            <v>40650</v>
          </cell>
          <cell r="BD175">
            <v>40650</v>
          </cell>
          <cell r="BE175">
            <v>40483</v>
          </cell>
          <cell r="BF175">
            <v>40544</v>
          </cell>
          <cell r="BG175">
            <v>40603</v>
          </cell>
          <cell r="BH175">
            <v>40634</v>
          </cell>
          <cell r="BI175">
            <v>40634</v>
          </cell>
          <cell r="BL175">
            <v>0</v>
          </cell>
          <cell r="BN175" t="str">
            <v>DOCKERS</v>
          </cell>
          <cell r="BO175" t="str">
            <v>Tops</v>
          </cell>
          <cell r="BP175" t="str">
            <v>Mens</v>
          </cell>
          <cell r="BQ175" t="str">
            <v>Y</v>
          </cell>
          <cell r="BR175" t="str">
            <v>DM Tops Knits</v>
          </cell>
          <cell r="BS175" t="str">
            <v>OKAMOTO D</v>
          </cell>
          <cell r="BT175" t="str">
            <v>C KNITS</v>
          </cell>
          <cell r="BU175" t="str">
            <v>B6479</v>
          </cell>
          <cell r="BV175" t="str">
            <v>Seasonal</v>
          </cell>
          <cell r="BW175" t="str">
            <v>APD</v>
          </cell>
          <cell r="BY175" t="str">
            <v>4062640563405424049140473404734047340473</v>
          </cell>
          <cell r="BZ175" t="str">
            <v>S-45355-0002-3898-40626</v>
          </cell>
          <cell r="CA175" t="str">
            <v>SFO</v>
          </cell>
          <cell r="CB175">
            <v>250</v>
          </cell>
          <cell r="CD175">
            <v>0</v>
          </cell>
          <cell r="CF175">
            <v>597</v>
          </cell>
          <cell r="CG175">
            <v>0</v>
          </cell>
        </row>
        <row r="176">
          <cell r="A176">
            <v>1416417</v>
          </cell>
          <cell r="B176" t="str">
            <v>113</v>
          </cell>
          <cell r="C176" t="str">
            <v>101</v>
          </cell>
          <cell r="D176" t="str">
            <v>45355</v>
          </cell>
          <cell r="E176" t="str">
            <v>45355-0002</v>
          </cell>
          <cell r="F176" t="str">
            <v>LS GOOD SOLID POLO</v>
          </cell>
          <cell r="G176" t="str">
            <v>BLACK</v>
          </cell>
          <cell r="H176" t="str">
            <v>PC</v>
          </cell>
          <cell r="J176" t="str">
            <v>SP-A</v>
          </cell>
          <cell r="K176" t="str">
            <v>LSE</v>
          </cell>
          <cell r="L176" t="str">
            <v>GB</v>
          </cell>
          <cell r="M176">
            <v>600</v>
          </cell>
          <cell r="N176">
            <v>600</v>
          </cell>
          <cell r="O176">
            <v>0</v>
          </cell>
          <cell r="P176">
            <v>600</v>
          </cell>
          <cell r="T176" t="str">
            <v>283M</v>
          </cell>
          <cell r="U176">
            <v>3898</v>
          </cell>
          <cell r="V176" t="str">
            <v>HONG KONG</v>
          </cell>
          <cell r="W176" t="str">
            <v>NAS</v>
          </cell>
          <cell r="X176" t="str">
            <v>VIETNAM</v>
          </cell>
          <cell r="Y176" t="str">
            <v>FAR EASTERN APPAREL (VIETNAM) LTD</v>
          </cell>
          <cell r="Z176" t="str">
            <v>FOB</v>
          </cell>
          <cell r="AD176">
            <v>40473</v>
          </cell>
          <cell r="AE176">
            <v>40473</v>
          </cell>
          <cell r="AF176">
            <v>40473</v>
          </cell>
          <cell r="AG176">
            <v>40473</v>
          </cell>
          <cell r="AH176">
            <v>40491</v>
          </cell>
          <cell r="AI176">
            <v>40542</v>
          </cell>
          <cell r="AJ176">
            <v>40563</v>
          </cell>
          <cell r="AK176">
            <v>40619</v>
          </cell>
          <cell r="AL176">
            <v>40651</v>
          </cell>
          <cell r="AM176">
            <v>40654</v>
          </cell>
          <cell r="AN176" t="str">
            <v>LSE size commit 600 uts versus 1000 uts in 10/22 P-Req</v>
          </cell>
          <cell r="AO176" t="str">
            <v>Y</v>
          </cell>
          <cell r="AP176">
            <v>529799</v>
          </cell>
          <cell r="AQ176" t="str">
            <v>Y</v>
          </cell>
          <cell r="AR176" t="str">
            <v>000S</v>
          </cell>
          <cell r="AS176">
            <v>0</v>
          </cell>
          <cell r="AT176" t="str">
            <v>CHINA</v>
          </cell>
          <cell r="AW176">
            <v>1.7</v>
          </cell>
          <cell r="AX176">
            <v>1020</v>
          </cell>
          <cell r="AY176">
            <v>40490</v>
          </cell>
          <cell r="AZ176">
            <v>40496</v>
          </cell>
          <cell r="BA176">
            <v>40566</v>
          </cell>
          <cell r="BB176">
            <v>40622</v>
          </cell>
          <cell r="BC176">
            <v>40657</v>
          </cell>
          <cell r="BD176">
            <v>40657</v>
          </cell>
          <cell r="BE176">
            <v>40483</v>
          </cell>
          <cell r="BF176">
            <v>40544</v>
          </cell>
          <cell r="BG176">
            <v>40603</v>
          </cell>
          <cell r="BH176">
            <v>40634</v>
          </cell>
          <cell r="BI176">
            <v>40634</v>
          </cell>
          <cell r="BL176">
            <v>0</v>
          </cell>
          <cell r="BN176" t="str">
            <v>DOCKERS</v>
          </cell>
          <cell r="BO176" t="str">
            <v>Tops</v>
          </cell>
          <cell r="BP176" t="str">
            <v>Mens</v>
          </cell>
          <cell r="BQ176" t="str">
            <v>Y</v>
          </cell>
          <cell r="BR176" t="str">
            <v>DM Tops Knits</v>
          </cell>
          <cell r="BS176" t="str">
            <v>OKAMOTO D</v>
          </cell>
          <cell r="BT176" t="str">
            <v>C KNITS</v>
          </cell>
          <cell r="BU176" t="str">
            <v>B6479</v>
          </cell>
          <cell r="BV176" t="str">
            <v>Seasonal</v>
          </cell>
          <cell r="BW176" t="str">
            <v>LSE</v>
          </cell>
          <cell r="BY176" t="str">
            <v>4061940563405424049140473404734047340473</v>
          </cell>
          <cell r="BZ176" t="str">
            <v>S-45355-0002-3898-40619</v>
          </cell>
          <cell r="CA176" t="str">
            <v>SFO</v>
          </cell>
          <cell r="CB176">
            <v>600</v>
          </cell>
          <cell r="CD176">
            <v>0</v>
          </cell>
          <cell r="CF176">
            <v>597</v>
          </cell>
          <cell r="CG176">
            <v>0</v>
          </cell>
        </row>
        <row r="177">
          <cell r="A177">
            <v>1416418</v>
          </cell>
          <cell r="B177" t="str">
            <v>113</v>
          </cell>
          <cell r="C177" t="str">
            <v>101</v>
          </cell>
          <cell r="D177" t="str">
            <v>45355</v>
          </cell>
          <cell r="E177" t="str">
            <v>45355-0002</v>
          </cell>
          <cell r="F177" t="str">
            <v>LS GOOD SOLID POLO</v>
          </cell>
          <cell r="G177" t="str">
            <v>BLACK</v>
          </cell>
          <cell r="H177" t="str">
            <v>PC</v>
          </cell>
          <cell r="J177" t="str">
            <v>SP-A</v>
          </cell>
          <cell r="K177" t="str">
            <v>LSM</v>
          </cell>
          <cell r="L177" t="str">
            <v>MX</v>
          </cell>
          <cell r="M177">
            <v>2494</v>
          </cell>
          <cell r="N177">
            <v>2494</v>
          </cell>
          <cell r="O177">
            <v>0</v>
          </cell>
          <cell r="P177">
            <v>2494</v>
          </cell>
          <cell r="T177" t="str">
            <v>283M</v>
          </cell>
          <cell r="U177">
            <v>3898</v>
          </cell>
          <cell r="V177" t="str">
            <v>HONG KONG</v>
          </cell>
          <cell r="W177" t="str">
            <v>NAS</v>
          </cell>
          <cell r="X177" t="str">
            <v>VIETNAM</v>
          </cell>
          <cell r="Y177" t="str">
            <v>FAR EASTERN APPAREL (VIETNAM) LTD</v>
          </cell>
          <cell r="Z177" t="str">
            <v>FOB</v>
          </cell>
          <cell r="AD177">
            <v>40473</v>
          </cell>
          <cell r="AE177">
            <v>40473</v>
          </cell>
          <cell r="AF177">
            <v>40473</v>
          </cell>
          <cell r="AG177">
            <v>40473</v>
          </cell>
          <cell r="AH177">
            <v>40491</v>
          </cell>
          <cell r="AI177">
            <v>40542</v>
          </cell>
          <cell r="AJ177">
            <v>40564</v>
          </cell>
          <cell r="AK177">
            <v>40633</v>
          </cell>
          <cell r="AL177">
            <v>40685</v>
          </cell>
          <cell r="AM177">
            <v>40688</v>
          </cell>
          <cell r="AN177" t="str">
            <v>Per 10/22 commit</v>
          </cell>
          <cell r="AO177" t="str">
            <v>Y</v>
          </cell>
          <cell r="AP177">
            <v>98237</v>
          </cell>
          <cell r="AQ177" t="str">
            <v>Y</v>
          </cell>
          <cell r="AR177" t="str">
            <v>000S</v>
          </cell>
          <cell r="AS177">
            <v>0</v>
          </cell>
          <cell r="AT177" t="str">
            <v>CHINA</v>
          </cell>
          <cell r="AU177" t="str">
            <v>A207</v>
          </cell>
          <cell r="AW177">
            <v>1.7</v>
          </cell>
          <cell r="AX177">
            <v>4239.8</v>
          </cell>
          <cell r="AY177">
            <v>40490</v>
          </cell>
          <cell r="AZ177">
            <v>40496</v>
          </cell>
          <cell r="BA177">
            <v>40566</v>
          </cell>
          <cell r="BB177">
            <v>40636</v>
          </cell>
          <cell r="BC177">
            <v>40685</v>
          </cell>
          <cell r="BD177">
            <v>40692</v>
          </cell>
          <cell r="BE177">
            <v>40483</v>
          </cell>
          <cell r="BF177">
            <v>40544</v>
          </cell>
          <cell r="BG177">
            <v>40603</v>
          </cell>
          <cell r="BH177">
            <v>40664</v>
          </cell>
          <cell r="BI177">
            <v>40664</v>
          </cell>
          <cell r="BL177">
            <v>0</v>
          </cell>
          <cell r="BN177" t="str">
            <v>DOCKERS</v>
          </cell>
          <cell r="BO177" t="str">
            <v>Tops</v>
          </cell>
          <cell r="BP177" t="str">
            <v>Mens</v>
          </cell>
          <cell r="BQ177" t="str">
            <v>Y</v>
          </cell>
          <cell r="BR177" t="str">
            <v>DM Tops Knits</v>
          </cell>
          <cell r="BS177" t="str">
            <v>OKAMOTO D</v>
          </cell>
          <cell r="BT177" t="str">
            <v>C KNITS</v>
          </cell>
          <cell r="BU177" t="str">
            <v>B6479</v>
          </cell>
          <cell r="BV177" t="str">
            <v>Seasonal</v>
          </cell>
          <cell r="BW177" t="str">
            <v>LSA</v>
          </cell>
          <cell r="BY177" t="str">
            <v>4063340564405424049140473404734047340473</v>
          </cell>
          <cell r="BZ177" t="str">
            <v>S-45355-0002-3898-40633</v>
          </cell>
          <cell r="CA177" t="str">
            <v>SFO</v>
          </cell>
          <cell r="CB177">
            <v>2494</v>
          </cell>
          <cell r="CD177">
            <v>0</v>
          </cell>
          <cell r="CF177">
            <v>597</v>
          </cell>
          <cell r="CG177">
            <v>0</v>
          </cell>
        </row>
        <row r="178">
          <cell r="A178">
            <v>1444655</v>
          </cell>
          <cell r="B178" t="str">
            <v>113</v>
          </cell>
          <cell r="C178" t="str">
            <v>101</v>
          </cell>
          <cell r="D178" t="str">
            <v>45355</v>
          </cell>
          <cell r="E178" t="str">
            <v>45355-0009</v>
          </cell>
          <cell r="F178" t="str">
            <v>LS GOOD SOLID POLO</v>
          </cell>
          <cell r="G178" t="str">
            <v>MIDNIGHT</v>
          </cell>
          <cell r="H178" t="str">
            <v>PC</v>
          </cell>
          <cell r="J178" t="str">
            <v>SP-A</v>
          </cell>
          <cell r="K178" t="str">
            <v>APD</v>
          </cell>
          <cell r="L178" t="str">
            <v>PH</v>
          </cell>
          <cell r="M178">
            <v>250</v>
          </cell>
          <cell r="N178">
            <v>250</v>
          </cell>
          <cell r="O178">
            <v>0</v>
          </cell>
          <cell r="P178">
            <v>250</v>
          </cell>
          <cell r="T178" t="str">
            <v>283M</v>
          </cell>
          <cell r="U178">
            <v>3898</v>
          </cell>
          <cell r="V178" t="str">
            <v>HONG KONG</v>
          </cell>
          <cell r="W178" t="str">
            <v>NAS</v>
          </cell>
          <cell r="X178" t="str">
            <v>VIETNAM</v>
          </cell>
          <cell r="Y178" t="str">
            <v>FAR EASTERN APPAREL (VIETNAM) LTD</v>
          </cell>
          <cell r="Z178" t="str">
            <v>FOB</v>
          </cell>
          <cell r="AD178">
            <v>40473</v>
          </cell>
          <cell r="AE178">
            <v>40473</v>
          </cell>
          <cell r="AF178">
            <v>40473</v>
          </cell>
          <cell r="AG178">
            <v>40473</v>
          </cell>
          <cell r="AH178">
            <v>40491</v>
          </cell>
          <cell r="AI178">
            <v>40542</v>
          </cell>
          <cell r="AJ178">
            <v>40563</v>
          </cell>
          <cell r="AK178">
            <v>40626</v>
          </cell>
          <cell r="AL178">
            <v>40645</v>
          </cell>
          <cell r="AM178">
            <v>40648</v>
          </cell>
          <cell r="AN178" t="str">
            <v>Per MC added 11/8 email</v>
          </cell>
          <cell r="AO178" t="str">
            <v>Y</v>
          </cell>
          <cell r="AP178" t="str">
            <v>4509010116</v>
          </cell>
          <cell r="AQ178" t="str">
            <v>Y</v>
          </cell>
          <cell r="AR178" t="str">
            <v>000S</v>
          </cell>
          <cell r="AS178">
            <v>0</v>
          </cell>
          <cell r="AT178" t="str">
            <v>CHINA</v>
          </cell>
          <cell r="AW178">
            <v>1.7</v>
          </cell>
          <cell r="AX178">
            <v>425</v>
          </cell>
          <cell r="AY178">
            <v>40490</v>
          </cell>
          <cell r="AZ178">
            <v>40496</v>
          </cell>
          <cell r="BA178">
            <v>40566</v>
          </cell>
          <cell r="BB178">
            <v>40629</v>
          </cell>
          <cell r="BC178">
            <v>40650</v>
          </cell>
          <cell r="BD178">
            <v>40650</v>
          </cell>
          <cell r="BE178">
            <v>40483</v>
          </cell>
          <cell r="BF178">
            <v>40544</v>
          </cell>
          <cell r="BG178">
            <v>40603</v>
          </cell>
          <cell r="BH178">
            <v>40634</v>
          </cell>
          <cell r="BI178">
            <v>40634</v>
          </cell>
          <cell r="BL178">
            <v>0</v>
          </cell>
          <cell r="BN178" t="str">
            <v>DOCKERS</v>
          </cell>
          <cell r="BO178" t="str">
            <v>Tops</v>
          </cell>
          <cell r="BP178" t="str">
            <v>Mens</v>
          </cell>
          <cell r="BQ178" t="str">
            <v>Y</v>
          </cell>
          <cell r="BR178" t="str">
            <v>DM Tops Knits</v>
          </cell>
          <cell r="BS178" t="str">
            <v>OKAMOTO D</v>
          </cell>
          <cell r="BT178" t="str">
            <v>C KNITS</v>
          </cell>
          <cell r="BU178" t="str">
            <v>B8287</v>
          </cell>
          <cell r="BV178" t="str">
            <v>Seasonal</v>
          </cell>
          <cell r="BW178" t="str">
            <v>APD</v>
          </cell>
          <cell r="BY178" t="str">
            <v>4062640563405424049140473404734047340473</v>
          </cell>
          <cell r="BZ178" t="str">
            <v>S-45355-0009-3898-40626</v>
          </cell>
          <cell r="CA178" t="str">
            <v>SFO</v>
          </cell>
          <cell r="CB178">
            <v>250</v>
          </cell>
          <cell r="CD178">
            <v>0</v>
          </cell>
          <cell r="CF178">
            <v>597</v>
          </cell>
          <cell r="CG178">
            <v>0</v>
          </cell>
        </row>
        <row r="179">
          <cell r="A179">
            <v>1444656</v>
          </cell>
          <cell r="B179" t="str">
            <v>113</v>
          </cell>
          <cell r="C179" t="str">
            <v>101</v>
          </cell>
          <cell r="D179" t="str">
            <v>45355</v>
          </cell>
          <cell r="E179" t="str">
            <v>45355-0009</v>
          </cell>
          <cell r="F179" t="str">
            <v>LS GOOD SOLID POLO</v>
          </cell>
          <cell r="G179" t="str">
            <v>MIDNIGHT</v>
          </cell>
          <cell r="H179" t="str">
            <v>PC</v>
          </cell>
          <cell r="J179" t="str">
            <v>SP-A</v>
          </cell>
          <cell r="K179" t="str">
            <v>LACL</v>
          </cell>
          <cell r="L179" t="str">
            <v>PE</v>
          </cell>
          <cell r="M179">
            <v>1000</v>
          </cell>
          <cell r="N179">
            <v>1000</v>
          </cell>
          <cell r="O179">
            <v>0</v>
          </cell>
          <cell r="P179">
            <v>1000</v>
          </cell>
          <cell r="T179" t="str">
            <v>283M</v>
          </cell>
          <cell r="U179">
            <v>3898</v>
          </cell>
          <cell r="V179" t="str">
            <v>HONG KONG</v>
          </cell>
          <cell r="W179" t="str">
            <v>NAS</v>
          </cell>
          <cell r="X179" t="str">
            <v>VIETNAM</v>
          </cell>
          <cell r="Y179" t="str">
            <v>FAR EASTERN APPAREL (VIETNAM) LTD</v>
          </cell>
          <cell r="Z179" t="str">
            <v>FOB</v>
          </cell>
          <cell r="AD179">
            <v>40473</v>
          </cell>
          <cell r="AE179">
            <v>40473</v>
          </cell>
          <cell r="AF179">
            <v>40473</v>
          </cell>
          <cell r="AG179">
            <v>40473</v>
          </cell>
          <cell r="AH179">
            <v>40491</v>
          </cell>
          <cell r="AI179">
            <v>40542</v>
          </cell>
          <cell r="AJ179">
            <v>40563</v>
          </cell>
          <cell r="AK179">
            <v>40619</v>
          </cell>
          <cell r="AL179">
            <v>40686</v>
          </cell>
          <cell r="AM179">
            <v>40689</v>
          </cell>
          <cell r="AN179" t="str">
            <v>Per 10/22 commit</v>
          </cell>
          <cell r="AO179" t="str">
            <v>y</v>
          </cell>
          <cell r="AP179" t="str">
            <v>4100112316</v>
          </cell>
          <cell r="AQ179" t="str">
            <v>Y</v>
          </cell>
          <cell r="AR179" t="str">
            <v>000S</v>
          </cell>
          <cell r="AS179">
            <v>0</v>
          </cell>
          <cell r="AT179" t="str">
            <v>CHINA</v>
          </cell>
          <cell r="AW179">
            <v>1.7</v>
          </cell>
          <cell r="AX179">
            <v>1700</v>
          </cell>
          <cell r="AY179">
            <v>40490</v>
          </cell>
          <cell r="AZ179">
            <v>40496</v>
          </cell>
          <cell r="BA179">
            <v>40566</v>
          </cell>
          <cell r="BB179">
            <v>40622</v>
          </cell>
          <cell r="BC179">
            <v>40692</v>
          </cell>
          <cell r="BD179">
            <v>40692</v>
          </cell>
          <cell r="BE179">
            <v>40483</v>
          </cell>
          <cell r="BF179">
            <v>40544</v>
          </cell>
          <cell r="BG179">
            <v>40603</v>
          </cell>
          <cell r="BH179">
            <v>40664</v>
          </cell>
          <cell r="BI179">
            <v>40664</v>
          </cell>
          <cell r="BL179">
            <v>0</v>
          </cell>
          <cell r="BN179" t="str">
            <v>DOCKERS</v>
          </cell>
          <cell r="BO179" t="str">
            <v>Tops</v>
          </cell>
          <cell r="BP179" t="str">
            <v>Mens</v>
          </cell>
          <cell r="BQ179" t="str">
            <v>Y</v>
          </cell>
          <cell r="BR179" t="str">
            <v>DM Tops Knits</v>
          </cell>
          <cell r="BS179" t="str">
            <v>OKAMOTO D</v>
          </cell>
          <cell r="BT179" t="str">
            <v>C KNITS</v>
          </cell>
          <cell r="BU179" t="str">
            <v>B8287</v>
          </cell>
          <cell r="BV179" t="str">
            <v>Seasonal</v>
          </cell>
          <cell r="BW179" t="str">
            <v>LSA</v>
          </cell>
          <cell r="BY179" t="str">
            <v>4061940563405424049140473404734047340473</v>
          </cell>
          <cell r="BZ179" t="str">
            <v>S-45355-0009-3898-40619</v>
          </cell>
          <cell r="CA179" t="str">
            <v>SFO</v>
          </cell>
          <cell r="CD179">
            <v>0</v>
          </cell>
          <cell r="CF179">
            <v>597</v>
          </cell>
          <cell r="CG179">
            <v>0</v>
          </cell>
        </row>
        <row r="180">
          <cell r="A180">
            <v>1449817</v>
          </cell>
          <cell r="B180" t="str">
            <v>113</v>
          </cell>
          <cell r="C180" t="str">
            <v>101</v>
          </cell>
          <cell r="D180" t="str">
            <v>45355</v>
          </cell>
          <cell r="E180" t="str">
            <v>45355-0009</v>
          </cell>
          <cell r="F180" t="str">
            <v>LS GOOD SOLID POLO</v>
          </cell>
          <cell r="G180" t="str">
            <v>MIDNIGHT</v>
          </cell>
          <cell r="H180" t="str">
            <v>PC</v>
          </cell>
          <cell r="J180" t="str">
            <v>SP-A</v>
          </cell>
          <cell r="K180" t="str">
            <v>LACL</v>
          </cell>
          <cell r="L180" t="str">
            <v>PA</v>
          </cell>
          <cell r="M180">
            <v>300</v>
          </cell>
          <cell r="N180">
            <v>300</v>
          </cell>
          <cell r="O180">
            <v>0</v>
          </cell>
          <cell r="P180">
            <v>300</v>
          </cell>
          <cell r="T180" t="str">
            <v>283M</v>
          </cell>
          <cell r="U180">
            <v>3898</v>
          </cell>
          <cell r="V180" t="str">
            <v>HONG KONG</v>
          </cell>
          <cell r="W180" t="str">
            <v>NAS</v>
          </cell>
          <cell r="X180" t="str">
            <v>VIETNAM</v>
          </cell>
          <cell r="Y180" t="str">
            <v>FAR EASTERN APPAREL (VIETNAM) LTD</v>
          </cell>
          <cell r="Z180" t="str">
            <v>FOB</v>
          </cell>
          <cell r="AD180">
            <v>40504</v>
          </cell>
          <cell r="AE180">
            <v>40504</v>
          </cell>
          <cell r="AF180">
            <v>40504</v>
          </cell>
          <cell r="AG180">
            <v>40504</v>
          </cell>
          <cell r="AH180">
            <v>40508</v>
          </cell>
          <cell r="AI180">
            <v>40548</v>
          </cell>
          <cell r="AJ180">
            <v>40602</v>
          </cell>
          <cell r="AK180">
            <v>40633</v>
          </cell>
          <cell r="AL180">
            <v>40680</v>
          </cell>
          <cell r="AM180">
            <v>40683</v>
          </cell>
          <cell r="AN180" t="str">
            <v>Per Karla's email dtd 11/16 add'l needs</v>
          </cell>
          <cell r="AP180" t="str">
            <v>4100112306</v>
          </cell>
          <cell r="AQ180" t="str">
            <v>Y</v>
          </cell>
          <cell r="AR180" t="str">
            <v>000S</v>
          </cell>
          <cell r="AS180">
            <v>0</v>
          </cell>
          <cell r="AT180" t="str">
            <v>CHINA</v>
          </cell>
          <cell r="AW180">
            <v>1.7</v>
          </cell>
          <cell r="AX180">
            <v>510</v>
          </cell>
          <cell r="AY180">
            <v>40504</v>
          </cell>
          <cell r="AZ180">
            <v>40510</v>
          </cell>
          <cell r="BA180">
            <v>40608</v>
          </cell>
          <cell r="BB180">
            <v>40636</v>
          </cell>
          <cell r="BC180">
            <v>40685</v>
          </cell>
          <cell r="BD180">
            <v>40685</v>
          </cell>
          <cell r="BE180">
            <v>40483</v>
          </cell>
          <cell r="BF180">
            <v>40603</v>
          </cell>
          <cell r="BG180">
            <v>40603</v>
          </cell>
          <cell r="BH180">
            <v>40664</v>
          </cell>
          <cell r="BI180">
            <v>40664</v>
          </cell>
          <cell r="BL180">
            <v>0</v>
          </cell>
          <cell r="BN180" t="str">
            <v>DOCKERS</v>
          </cell>
          <cell r="BO180" t="str">
            <v>Tops</v>
          </cell>
          <cell r="BP180" t="str">
            <v>Mens</v>
          </cell>
          <cell r="BQ180" t="str">
            <v>Y</v>
          </cell>
          <cell r="BR180" t="str">
            <v>DM Tops Knits</v>
          </cell>
          <cell r="BS180" t="str">
            <v>OKAMOTO D</v>
          </cell>
          <cell r="BT180" t="str">
            <v>C KNITS</v>
          </cell>
          <cell r="BU180" t="str">
            <v>B8287</v>
          </cell>
          <cell r="BV180" t="str">
            <v>Seasonal</v>
          </cell>
          <cell r="BW180" t="str">
            <v>LSA</v>
          </cell>
          <cell r="BY180" t="str">
            <v>4063340602405484050840504405044050440504</v>
          </cell>
          <cell r="BZ180" t="str">
            <v>S-45355-0009-3898-40633</v>
          </cell>
          <cell r="CA180" t="str">
            <v>SFO</v>
          </cell>
          <cell r="CD180">
            <v>0</v>
          </cell>
          <cell r="CF180">
            <v>597</v>
          </cell>
          <cell r="CG180">
            <v>0</v>
          </cell>
        </row>
        <row r="181">
          <cell r="A181">
            <v>1449818</v>
          </cell>
          <cell r="B181" t="str">
            <v>113</v>
          </cell>
          <cell r="C181" t="str">
            <v>101</v>
          </cell>
          <cell r="D181" t="str">
            <v>45355</v>
          </cell>
          <cell r="E181" t="str">
            <v>45355-0009</v>
          </cell>
          <cell r="F181" t="str">
            <v>LS GOOD SOLID POLO</v>
          </cell>
          <cell r="G181" t="str">
            <v>MIDNIGHT</v>
          </cell>
          <cell r="H181" t="str">
            <v>PC</v>
          </cell>
          <cell r="J181" t="str">
            <v>SP-A</v>
          </cell>
          <cell r="K181" t="str">
            <v>LACL</v>
          </cell>
          <cell r="L181" t="str">
            <v>CR</v>
          </cell>
          <cell r="M181">
            <v>396</v>
          </cell>
          <cell r="N181">
            <v>396</v>
          </cell>
          <cell r="O181">
            <v>0</v>
          </cell>
          <cell r="P181">
            <v>396</v>
          </cell>
          <cell r="T181" t="str">
            <v>283M</v>
          </cell>
          <cell r="U181">
            <v>3898</v>
          </cell>
          <cell r="V181" t="str">
            <v>HONG KONG</v>
          </cell>
          <cell r="W181" t="str">
            <v>NAS</v>
          </cell>
          <cell r="X181" t="str">
            <v>VIETNAM</v>
          </cell>
          <cell r="Y181" t="str">
            <v>FAR EASTERN APPAREL (VIETNAM) LTD</v>
          </cell>
          <cell r="Z181" t="str">
            <v>FOB</v>
          </cell>
          <cell r="AD181">
            <v>40504</v>
          </cell>
          <cell r="AE181">
            <v>40504</v>
          </cell>
          <cell r="AF181">
            <v>40504</v>
          </cell>
          <cell r="AG181">
            <v>40504</v>
          </cell>
          <cell r="AH181">
            <v>40508</v>
          </cell>
          <cell r="AI181">
            <v>40548</v>
          </cell>
          <cell r="AJ181">
            <v>40602</v>
          </cell>
          <cell r="AK181">
            <v>40633</v>
          </cell>
          <cell r="AL181">
            <v>40710</v>
          </cell>
          <cell r="AM181">
            <v>40713</v>
          </cell>
          <cell r="AN181" t="str">
            <v>Per Karla's email dtd 11/16 add'l needs</v>
          </cell>
          <cell r="AO181" t="str">
            <v>Y</v>
          </cell>
          <cell r="AP181" t="str">
            <v>4100112312</v>
          </cell>
          <cell r="AQ181" t="str">
            <v>Y</v>
          </cell>
          <cell r="AR181" t="str">
            <v>000S</v>
          </cell>
          <cell r="AS181">
            <v>0</v>
          </cell>
          <cell r="AT181" t="str">
            <v>CHINA</v>
          </cell>
          <cell r="AW181">
            <v>1.7</v>
          </cell>
          <cell r="AX181">
            <v>673.19999999999993</v>
          </cell>
          <cell r="AY181">
            <v>40504</v>
          </cell>
          <cell r="AZ181">
            <v>40510</v>
          </cell>
          <cell r="BA181">
            <v>40608</v>
          </cell>
          <cell r="BB181">
            <v>40636</v>
          </cell>
          <cell r="BC181">
            <v>40713</v>
          </cell>
          <cell r="BD181">
            <v>40713</v>
          </cell>
          <cell r="BE181">
            <v>40483</v>
          </cell>
          <cell r="BF181">
            <v>40603</v>
          </cell>
          <cell r="BG181">
            <v>40603</v>
          </cell>
          <cell r="BH181">
            <v>40695</v>
          </cell>
          <cell r="BI181">
            <v>40695</v>
          </cell>
          <cell r="BL181">
            <v>0</v>
          </cell>
          <cell r="BN181" t="str">
            <v>DOCKERS</v>
          </cell>
          <cell r="BO181" t="str">
            <v>Tops</v>
          </cell>
          <cell r="BP181" t="str">
            <v>Mens</v>
          </cell>
          <cell r="BQ181" t="str">
            <v>Y</v>
          </cell>
          <cell r="BR181" t="str">
            <v>DM Tops Knits</v>
          </cell>
          <cell r="BS181" t="str">
            <v>OKAMOTO D</v>
          </cell>
          <cell r="BT181" t="str">
            <v>C KNITS</v>
          </cell>
          <cell r="BU181" t="str">
            <v>B8287</v>
          </cell>
          <cell r="BV181" t="str">
            <v>Seasonal</v>
          </cell>
          <cell r="BW181" t="str">
            <v>LSA</v>
          </cell>
          <cell r="BY181" t="str">
            <v>4063340602405484050840504405044050440504</v>
          </cell>
          <cell r="BZ181" t="str">
            <v>S-45355-0009-3898-40633</v>
          </cell>
          <cell r="CA181" t="str">
            <v>SFO</v>
          </cell>
          <cell r="CD181">
            <v>0</v>
          </cell>
          <cell r="CF181">
            <v>597</v>
          </cell>
          <cell r="CG181">
            <v>0</v>
          </cell>
        </row>
        <row r="182">
          <cell r="A182">
            <v>1449819</v>
          </cell>
          <cell r="B182" t="str">
            <v>113</v>
          </cell>
          <cell r="C182" t="str">
            <v>101</v>
          </cell>
          <cell r="D182" t="str">
            <v>45355</v>
          </cell>
          <cell r="E182" t="str">
            <v>45355-0009</v>
          </cell>
          <cell r="F182" t="str">
            <v>LS GOOD SOLID POLO</v>
          </cell>
          <cell r="G182" t="str">
            <v>MIDNIGHT</v>
          </cell>
          <cell r="H182" t="str">
            <v>PC</v>
          </cell>
          <cell r="J182" t="str">
            <v>SP-A</v>
          </cell>
          <cell r="K182" t="str">
            <v>LSM</v>
          </cell>
          <cell r="L182" t="str">
            <v>MX</v>
          </cell>
          <cell r="M182">
            <v>0</v>
          </cell>
          <cell r="N182">
            <v>0</v>
          </cell>
          <cell r="O182">
            <v>0</v>
          </cell>
          <cell r="P182">
            <v>0</v>
          </cell>
          <cell r="T182" t="str">
            <v>283M</v>
          </cell>
          <cell r="U182">
            <v>3898</v>
          </cell>
          <cell r="V182" t="str">
            <v>HONG KONG</v>
          </cell>
          <cell r="W182" t="str">
            <v>NAS</v>
          </cell>
          <cell r="X182" t="str">
            <v>VIETNAM</v>
          </cell>
          <cell r="Y182" t="str">
            <v>FAR EASTERN APPAREL (VIETNAM) LTD</v>
          </cell>
          <cell r="Z182" t="str">
            <v>FOB</v>
          </cell>
          <cell r="AD182">
            <v>40504</v>
          </cell>
          <cell r="AE182">
            <v>40504</v>
          </cell>
          <cell r="AF182">
            <v>40504</v>
          </cell>
          <cell r="AG182">
            <v>40504</v>
          </cell>
          <cell r="AH182">
            <v>40508</v>
          </cell>
          <cell r="AI182">
            <v>40548</v>
          </cell>
          <cell r="AJ182">
            <v>40602</v>
          </cell>
          <cell r="AK182">
            <v>40633</v>
          </cell>
          <cell r="AL182">
            <v>40685</v>
          </cell>
          <cell r="AM182">
            <v>40688</v>
          </cell>
          <cell r="AN182" t="str">
            <v>Per 11/17 P-Req - add'l uts; moved 95  uts to 3/17 ex-fcty per Vincent 11/30.</v>
          </cell>
          <cell r="AO182">
            <v>0</v>
          </cell>
          <cell r="AP182">
            <v>0</v>
          </cell>
          <cell r="AR182" t="str">
            <v>000S</v>
          </cell>
          <cell r="AS182">
            <v>0</v>
          </cell>
          <cell r="AT182" t="str">
            <v>CHINA</v>
          </cell>
          <cell r="AW182">
            <v>1.7</v>
          </cell>
          <cell r="AX182">
            <v>0</v>
          </cell>
          <cell r="AY182">
            <v>40504</v>
          </cell>
          <cell r="AZ182">
            <v>40510</v>
          </cell>
          <cell r="BA182">
            <v>40608</v>
          </cell>
          <cell r="BB182">
            <v>40636</v>
          </cell>
          <cell r="BC182">
            <v>40685</v>
          </cell>
          <cell r="BD182">
            <v>40692</v>
          </cell>
          <cell r="BE182">
            <v>40483</v>
          </cell>
          <cell r="BF182">
            <v>40603</v>
          </cell>
          <cell r="BG182">
            <v>40603</v>
          </cell>
          <cell r="BH182">
            <v>40664</v>
          </cell>
          <cell r="BI182">
            <v>40664</v>
          </cell>
          <cell r="BL182">
            <v>0</v>
          </cell>
          <cell r="BN182" t="str">
            <v>DOCKERS</v>
          </cell>
          <cell r="BO182" t="str">
            <v>Tops</v>
          </cell>
          <cell r="BP182" t="str">
            <v>Mens</v>
          </cell>
          <cell r="BQ182" t="str">
            <v>Y</v>
          </cell>
          <cell r="BR182" t="str">
            <v>DM Tops Knits</v>
          </cell>
          <cell r="BS182" t="str">
            <v>OKAMOTO D</v>
          </cell>
          <cell r="BT182" t="str">
            <v>C KNITS</v>
          </cell>
          <cell r="BU182" t="str">
            <v>B8287</v>
          </cell>
          <cell r="BV182" t="str">
            <v>Seasonal</v>
          </cell>
          <cell r="BW182" t="str">
            <v>LSA</v>
          </cell>
          <cell r="BY182" t="str">
            <v>4063340602405484050840504405044050440504</v>
          </cell>
          <cell r="BZ182" t="str">
            <v>S-45355-0009-3898-40633</v>
          </cell>
          <cell r="CA182" t="str">
            <v>SFO</v>
          </cell>
          <cell r="CB182">
            <v>95</v>
          </cell>
          <cell r="CD182">
            <v>0</v>
          </cell>
          <cell r="CE182" t="str">
            <v>Cancelado3404</v>
          </cell>
          <cell r="CF182">
            <v>597</v>
          </cell>
          <cell r="CG182">
            <v>0</v>
          </cell>
        </row>
        <row r="183">
          <cell r="A183">
            <v>1416419</v>
          </cell>
          <cell r="B183" t="str">
            <v>113</v>
          </cell>
          <cell r="C183" t="str">
            <v>101</v>
          </cell>
          <cell r="D183" t="str">
            <v>45355</v>
          </cell>
          <cell r="E183" t="str">
            <v>45355-0009</v>
          </cell>
          <cell r="F183" t="str">
            <v>LS GOOD SOLID POLO</v>
          </cell>
          <cell r="G183" t="str">
            <v>MIDNIGHT</v>
          </cell>
          <cell r="H183" t="str">
            <v>PC</v>
          </cell>
          <cell r="J183" t="str">
            <v>SP-A</v>
          </cell>
          <cell r="K183" t="str">
            <v>LACL</v>
          </cell>
          <cell r="L183" t="str">
            <v>CL</v>
          </cell>
          <cell r="M183">
            <v>3300</v>
          </cell>
          <cell r="N183">
            <v>3300</v>
          </cell>
          <cell r="O183">
            <v>0</v>
          </cell>
          <cell r="P183">
            <v>3300</v>
          </cell>
          <cell r="T183" t="str">
            <v>283M</v>
          </cell>
          <cell r="U183">
            <v>3898</v>
          </cell>
          <cell r="V183" t="str">
            <v>HONG KONG</v>
          </cell>
          <cell r="W183" t="str">
            <v>NAS</v>
          </cell>
          <cell r="X183" t="str">
            <v>VIETNAM</v>
          </cell>
          <cell r="Y183" t="str">
            <v>FAR EASTERN APPAREL (VIETNAM) LTD</v>
          </cell>
          <cell r="Z183" t="str">
            <v>FOB</v>
          </cell>
          <cell r="AD183">
            <v>40473</v>
          </cell>
          <cell r="AE183">
            <v>40473</v>
          </cell>
          <cell r="AF183">
            <v>40473</v>
          </cell>
          <cell r="AG183">
            <v>40473</v>
          </cell>
          <cell r="AH183">
            <v>40491</v>
          </cell>
          <cell r="AI183">
            <v>40542</v>
          </cell>
          <cell r="AJ183">
            <v>40563</v>
          </cell>
          <cell r="AK183">
            <v>40619</v>
          </cell>
          <cell r="AL183">
            <v>40678</v>
          </cell>
          <cell r="AM183">
            <v>40681</v>
          </cell>
          <cell r="AN183" t="str">
            <v>Per 10/22 commit</v>
          </cell>
          <cell r="AO183" t="str">
            <v>y</v>
          </cell>
          <cell r="AP183" t="str">
            <v>4100112301</v>
          </cell>
          <cell r="AQ183" t="str">
            <v>Y</v>
          </cell>
          <cell r="AR183" t="str">
            <v>000S</v>
          </cell>
          <cell r="AS183">
            <v>0</v>
          </cell>
          <cell r="AT183" t="str">
            <v>CHINA</v>
          </cell>
          <cell r="AW183">
            <v>1.7</v>
          </cell>
          <cell r="AX183">
            <v>5610</v>
          </cell>
          <cell r="AY183">
            <v>40490</v>
          </cell>
          <cell r="AZ183">
            <v>40496</v>
          </cell>
          <cell r="BA183">
            <v>40566</v>
          </cell>
          <cell r="BB183">
            <v>40622</v>
          </cell>
          <cell r="BC183">
            <v>40678</v>
          </cell>
          <cell r="BD183">
            <v>40685</v>
          </cell>
          <cell r="BE183">
            <v>40483</v>
          </cell>
          <cell r="BF183">
            <v>40544</v>
          </cell>
          <cell r="BG183">
            <v>40603</v>
          </cell>
          <cell r="BH183">
            <v>40664</v>
          </cell>
          <cell r="BI183">
            <v>40664</v>
          </cell>
          <cell r="BL183">
            <v>0</v>
          </cell>
          <cell r="BN183" t="str">
            <v>DOCKERS</v>
          </cell>
          <cell r="BO183" t="str">
            <v>Tops</v>
          </cell>
          <cell r="BP183" t="str">
            <v>Mens</v>
          </cell>
          <cell r="BQ183" t="str">
            <v>Y</v>
          </cell>
          <cell r="BR183" t="str">
            <v>DM Tops Knits</v>
          </cell>
          <cell r="BS183" t="str">
            <v>OKAMOTO D</v>
          </cell>
          <cell r="BT183" t="str">
            <v>C KNITS</v>
          </cell>
          <cell r="BU183" t="str">
            <v>B8287</v>
          </cell>
          <cell r="BV183" t="str">
            <v>Seasonal</v>
          </cell>
          <cell r="BW183" t="str">
            <v>LSA</v>
          </cell>
          <cell r="BY183" t="str">
            <v>4061940563405424049140473404734047340473</v>
          </cell>
          <cell r="BZ183" t="str">
            <v>S-45355-0009-3898-40619</v>
          </cell>
          <cell r="CA183" t="str">
            <v>SFO</v>
          </cell>
          <cell r="CD183">
            <v>0</v>
          </cell>
          <cell r="CF183">
            <v>597</v>
          </cell>
          <cell r="CG183">
            <v>0</v>
          </cell>
        </row>
        <row r="184">
          <cell r="A184">
            <v>1416420</v>
          </cell>
          <cell r="B184" t="str">
            <v>113</v>
          </cell>
          <cell r="C184" t="str">
            <v>101</v>
          </cell>
          <cell r="D184" t="str">
            <v>45355</v>
          </cell>
          <cell r="E184" t="str">
            <v>45355-0009</v>
          </cell>
          <cell r="F184" t="str">
            <v>LS GOOD SOLID POLO</v>
          </cell>
          <cell r="G184" t="str">
            <v>MIDNIGHT</v>
          </cell>
          <cell r="H184" t="str">
            <v>PC</v>
          </cell>
          <cell r="J184" t="str">
            <v>SP-A</v>
          </cell>
          <cell r="K184" t="str">
            <v>LSE</v>
          </cell>
          <cell r="L184" t="str">
            <v>GB</v>
          </cell>
          <cell r="M184">
            <v>700</v>
          </cell>
          <cell r="N184">
            <v>700</v>
          </cell>
          <cell r="O184">
            <v>0</v>
          </cell>
          <cell r="P184">
            <v>700</v>
          </cell>
          <cell r="T184" t="str">
            <v>283M</v>
          </cell>
          <cell r="U184">
            <v>3898</v>
          </cell>
          <cell r="V184" t="str">
            <v>HONG KONG</v>
          </cell>
          <cell r="W184" t="str">
            <v>NAS</v>
          </cell>
          <cell r="X184" t="str">
            <v>VIETNAM</v>
          </cell>
          <cell r="Y184" t="str">
            <v>FAR EASTERN APPAREL (VIETNAM) LTD</v>
          </cell>
          <cell r="Z184" t="str">
            <v>FOB</v>
          </cell>
          <cell r="AD184">
            <v>40473</v>
          </cell>
          <cell r="AE184">
            <v>40473</v>
          </cell>
          <cell r="AF184">
            <v>40473</v>
          </cell>
          <cell r="AG184">
            <v>40473</v>
          </cell>
          <cell r="AH184">
            <v>40491</v>
          </cell>
          <cell r="AI184">
            <v>40542</v>
          </cell>
          <cell r="AJ184">
            <v>40563</v>
          </cell>
          <cell r="AK184">
            <v>40619</v>
          </cell>
          <cell r="AL184">
            <v>40651</v>
          </cell>
          <cell r="AM184">
            <v>40654</v>
          </cell>
          <cell r="AN184" t="str">
            <v>LSE size commit 700 uts versus 750 uts in 10/22 P-Req</v>
          </cell>
          <cell r="AO184" t="str">
            <v>Y</v>
          </cell>
          <cell r="AP184">
            <v>529800</v>
          </cell>
          <cell r="AQ184" t="str">
            <v>Y</v>
          </cell>
          <cell r="AR184" t="str">
            <v>000S</v>
          </cell>
          <cell r="AS184">
            <v>0</v>
          </cell>
          <cell r="AT184" t="str">
            <v>CHINA</v>
          </cell>
          <cell r="AW184">
            <v>1.7</v>
          </cell>
          <cell r="AX184">
            <v>1190</v>
          </cell>
          <cell r="AY184">
            <v>40490</v>
          </cell>
          <cell r="AZ184">
            <v>40496</v>
          </cell>
          <cell r="BA184">
            <v>40566</v>
          </cell>
          <cell r="BB184">
            <v>40622</v>
          </cell>
          <cell r="BC184">
            <v>40657</v>
          </cell>
          <cell r="BD184">
            <v>40657</v>
          </cell>
          <cell r="BE184">
            <v>40483</v>
          </cell>
          <cell r="BF184">
            <v>40544</v>
          </cell>
          <cell r="BG184">
            <v>40603</v>
          </cell>
          <cell r="BH184">
            <v>40634</v>
          </cell>
          <cell r="BI184">
            <v>40634</v>
          </cell>
          <cell r="BL184">
            <v>0</v>
          </cell>
          <cell r="BN184" t="str">
            <v>DOCKERS</v>
          </cell>
          <cell r="BO184" t="str">
            <v>Tops</v>
          </cell>
          <cell r="BP184" t="str">
            <v>Mens</v>
          </cell>
          <cell r="BQ184" t="str">
            <v>Y</v>
          </cell>
          <cell r="BR184" t="str">
            <v>DM Tops Knits</v>
          </cell>
          <cell r="BS184" t="str">
            <v>OKAMOTO D</v>
          </cell>
          <cell r="BT184" t="str">
            <v>C KNITS</v>
          </cell>
          <cell r="BU184" t="str">
            <v>B8287</v>
          </cell>
          <cell r="BV184" t="str">
            <v>Seasonal</v>
          </cell>
          <cell r="BW184" t="str">
            <v>LSE</v>
          </cell>
          <cell r="BY184" t="str">
            <v>4061940563405424049140473404734047340473</v>
          </cell>
          <cell r="BZ184" t="str">
            <v>S-45355-0009-3898-40619</v>
          </cell>
          <cell r="CA184" t="str">
            <v>SFO</v>
          </cell>
          <cell r="CB184">
            <v>700</v>
          </cell>
          <cell r="CD184">
            <v>0</v>
          </cell>
          <cell r="CF184">
            <v>597</v>
          </cell>
          <cell r="CG184">
            <v>0</v>
          </cell>
        </row>
        <row r="185">
          <cell r="A185">
            <v>1416421</v>
          </cell>
          <cell r="B185" t="str">
            <v>113</v>
          </cell>
          <cell r="C185" t="str">
            <v>101</v>
          </cell>
          <cell r="D185" t="str">
            <v>45355</v>
          </cell>
          <cell r="E185" t="str">
            <v>45355-0009</v>
          </cell>
          <cell r="F185" t="str">
            <v>LS GOOD SOLID POLO</v>
          </cell>
          <cell r="G185" t="str">
            <v>MIDNIGHT</v>
          </cell>
          <cell r="H185" t="str">
            <v>PC</v>
          </cell>
          <cell r="J185" t="str">
            <v>SP-A</v>
          </cell>
          <cell r="K185" t="str">
            <v>LSM</v>
          </cell>
          <cell r="L185" t="str">
            <v>MX</v>
          </cell>
          <cell r="M185">
            <v>2985</v>
          </cell>
          <cell r="N185">
            <v>2985</v>
          </cell>
          <cell r="O185">
            <v>0</v>
          </cell>
          <cell r="P185">
            <v>2985</v>
          </cell>
          <cell r="T185" t="str">
            <v>283M</v>
          </cell>
          <cell r="U185">
            <v>3898</v>
          </cell>
          <cell r="V185" t="str">
            <v>HONG KONG</v>
          </cell>
          <cell r="W185" t="str">
            <v>NAS</v>
          </cell>
          <cell r="X185" t="str">
            <v>VIETNAM</v>
          </cell>
          <cell r="Y185" t="str">
            <v>FAR EASTERN APPAREL (VIETNAM) LTD</v>
          </cell>
          <cell r="Z185" t="str">
            <v>FOB</v>
          </cell>
          <cell r="AD185">
            <v>40473</v>
          </cell>
          <cell r="AE185">
            <v>40473</v>
          </cell>
          <cell r="AF185">
            <v>40473</v>
          </cell>
          <cell r="AG185">
            <v>40473</v>
          </cell>
          <cell r="AH185">
            <v>40491</v>
          </cell>
          <cell r="AI185">
            <v>40542</v>
          </cell>
          <cell r="AJ185">
            <v>40563</v>
          </cell>
          <cell r="AK185">
            <v>40619</v>
          </cell>
          <cell r="AL185">
            <v>40671</v>
          </cell>
          <cell r="AM185">
            <v>40674</v>
          </cell>
          <cell r="AN185" t="str">
            <v>Per 10/22 commit; added 95 uts from 3/31 ex-fcty per Vincent 11/30</v>
          </cell>
          <cell r="AO185" t="str">
            <v>Y</v>
          </cell>
          <cell r="AP185">
            <v>98238</v>
          </cell>
          <cell r="AQ185" t="str">
            <v>Y</v>
          </cell>
          <cell r="AR185" t="str">
            <v>000S</v>
          </cell>
          <cell r="AS185">
            <v>0</v>
          </cell>
          <cell r="AT185" t="str">
            <v>CHINA</v>
          </cell>
          <cell r="AU185" t="str">
            <v>A207</v>
          </cell>
          <cell r="AW185">
            <v>1.7</v>
          </cell>
          <cell r="AX185">
            <v>5074.5</v>
          </cell>
          <cell r="AY185">
            <v>40490</v>
          </cell>
          <cell r="AZ185">
            <v>40496</v>
          </cell>
          <cell r="BA185">
            <v>40566</v>
          </cell>
          <cell r="BB185">
            <v>40622</v>
          </cell>
          <cell r="BC185">
            <v>40671</v>
          </cell>
          <cell r="BD185">
            <v>40678</v>
          </cell>
          <cell r="BE185">
            <v>40483</v>
          </cell>
          <cell r="BF185">
            <v>40544</v>
          </cell>
          <cell r="BG185">
            <v>40603</v>
          </cell>
          <cell r="BH185">
            <v>40664</v>
          </cell>
          <cell r="BI185">
            <v>40664</v>
          </cell>
          <cell r="BL185">
            <v>0</v>
          </cell>
          <cell r="BN185" t="str">
            <v>DOCKERS</v>
          </cell>
          <cell r="BO185" t="str">
            <v>Tops</v>
          </cell>
          <cell r="BP185" t="str">
            <v>Mens</v>
          </cell>
          <cell r="BQ185" t="str">
            <v>Y</v>
          </cell>
          <cell r="BR185" t="str">
            <v>DM Tops Knits</v>
          </cell>
          <cell r="BS185" t="str">
            <v>OKAMOTO D</v>
          </cell>
          <cell r="BT185" t="str">
            <v>C KNITS</v>
          </cell>
          <cell r="BU185" t="str">
            <v>B8287</v>
          </cell>
          <cell r="BV185" t="str">
            <v>Seasonal</v>
          </cell>
          <cell r="BW185" t="str">
            <v>LSA</v>
          </cell>
          <cell r="BY185" t="str">
            <v>4061940563405424049140473404734047340473</v>
          </cell>
          <cell r="BZ185" t="str">
            <v>S-45355-0009-3898-40619</v>
          </cell>
          <cell r="CA185" t="str">
            <v>SFO</v>
          </cell>
          <cell r="CB185">
            <v>2890</v>
          </cell>
          <cell r="CD185">
            <v>0</v>
          </cell>
          <cell r="CF185">
            <v>597</v>
          </cell>
          <cell r="CG185">
            <v>0</v>
          </cell>
        </row>
        <row r="186">
          <cell r="A186">
            <v>1444657</v>
          </cell>
          <cell r="B186" t="str">
            <v>113</v>
          </cell>
          <cell r="C186" t="str">
            <v>101</v>
          </cell>
          <cell r="D186" t="str">
            <v>45355</v>
          </cell>
          <cell r="E186" t="str">
            <v>45355-0025</v>
          </cell>
          <cell r="F186" t="str">
            <v>LS GOOD SOLID POLO</v>
          </cell>
          <cell r="G186" t="str">
            <v>SOLID - TANGERINE</v>
          </cell>
          <cell r="H186" t="str">
            <v>PC</v>
          </cell>
          <cell r="J186" t="str">
            <v>SP-A</v>
          </cell>
          <cell r="K186" t="str">
            <v>LACL</v>
          </cell>
          <cell r="L186" t="str">
            <v>PE</v>
          </cell>
          <cell r="M186">
            <v>700</v>
          </cell>
          <cell r="N186">
            <v>700</v>
          </cell>
          <cell r="O186">
            <v>0</v>
          </cell>
          <cell r="P186">
            <v>700</v>
          </cell>
          <cell r="T186" t="str">
            <v>283M</v>
          </cell>
          <cell r="U186">
            <v>3898</v>
          </cell>
          <cell r="V186" t="str">
            <v>HONG KONG</v>
          </cell>
          <cell r="W186" t="str">
            <v>NAS</v>
          </cell>
          <cell r="X186" t="str">
            <v>VIETNAM</v>
          </cell>
          <cell r="Y186" t="str">
            <v>FAR EASTERN APPAREL (VIETNAM) LTD</v>
          </cell>
          <cell r="Z186" t="str">
            <v>FOB</v>
          </cell>
          <cell r="AD186">
            <v>40473</v>
          </cell>
          <cell r="AE186">
            <v>40473</v>
          </cell>
          <cell r="AF186">
            <v>40473</v>
          </cell>
          <cell r="AG186">
            <v>40473</v>
          </cell>
          <cell r="AH186">
            <v>40491</v>
          </cell>
          <cell r="AI186">
            <v>40542</v>
          </cell>
          <cell r="AJ186">
            <v>40563</v>
          </cell>
          <cell r="AK186">
            <v>40626</v>
          </cell>
          <cell r="AL186">
            <v>40693</v>
          </cell>
          <cell r="AM186">
            <v>40696</v>
          </cell>
          <cell r="AN186" t="str">
            <v>Per 10/22 commit</v>
          </cell>
          <cell r="AO186" t="str">
            <v>y</v>
          </cell>
          <cell r="AP186" t="str">
            <v>4100112319</v>
          </cell>
          <cell r="AQ186" t="str">
            <v>Y</v>
          </cell>
          <cell r="AR186" t="str">
            <v>000S</v>
          </cell>
          <cell r="AS186">
            <v>0</v>
          </cell>
          <cell r="AT186" t="str">
            <v>CHINA</v>
          </cell>
          <cell r="AW186">
            <v>1.7</v>
          </cell>
          <cell r="AX186">
            <v>1190</v>
          </cell>
          <cell r="AY186">
            <v>40490</v>
          </cell>
          <cell r="AZ186">
            <v>40496</v>
          </cell>
          <cell r="BA186">
            <v>40566</v>
          </cell>
          <cell r="BB186">
            <v>40629</v>
          </cell>
          <cell r="BC186">
            <v>40699</v>
          </cell>
          <cell r="BD186">
            <v>40699</v>
          </cell>
          <cell r="BE186">
            <v>40483</v>
          </cell>
          <cell r="BF186">
            <v>40544</v>
          </cell>
          <cell r="BG186">
            <v>40603</v>
          </cell>
          <cell r="BH186">
            <v>40695</v>
          </cell>
          <cell r="BI186">
            <v>40695</v>
          </cell>
          <cell r="BL186">
            <v>0</v>
          </cell>
          <cell r="BN186" t="str">
            <v>DOCKERS</v>
          </cell>
          <cell r="BO186" t="str">
            <v>Tops</v>
          </cell>
          <cell r="BP186" t="str">
            <v>Mens</v>
          </cell>
          <cell r="BQ186" t="str">
            <v>Y</v>
          </cell>
          <cell r="BR186" t="str">
            <v>DM Tops Knits</v>
          </cell>
          <cell r="BS186" t="str">
            <v>OKAMOTO D</v>
          </cell>
          <cell r="BT186" t="str">
            <v>C KNITS</v>
          </cell>
          <cell r="BU186" t="str">
            <v>D5881</v>
          </cell>
          <cell r="BV186" t="str">
            <v>Seasonal</v>
          </cell>
          <cell r="BW186" t="str">
            <v>LSA</v>
          </cell>
          <cell r="BY186" t="str">
            <v>4062640563405424049140473404734047340473</v>
          </cell>
          <cell r="BZ186" t="str">
            <v>S-45355-0025-3898-40626</v>
          </cell>
          <cell r="CA186" t="str">
            <v>SFO</v>
          </cell>
          <cell r="CD186">
            <v>0</v>
          </cell>
          <cell r="CF186">
            <v>597</v>
          </cell>
          <cell r="CG186">
            <v>0</v>
          </cell>
        </row>
        <row r="187">
          <cell r="A187">
            <v>1449820</v>
          </cell>
          <cell r="B187" t="str">
            <v>113</v>
          </cell>
          <cell r="C187" t="str">
            <v>101</v>
          </cell>
          <cell r="D187" t="str">
            <v>45355</v>
          </cell>
          <cell r="E187" t="str">
            <v>45355-0025</v>
          </cell>
          <cell r="F187" t="str">
            <v>LS GOOD SOLID POLO</v>
          </cell>
          <cell r="G187" t="str">
            <v>SOLID - TANGERINE</v>
          </cell>
          <cell r="H187" t="str">
            <v>PC</v>
          </cell>
          <cell r="J187" t="str">
            <v>SP-A</v>
          </cell>
          <cell r="K187" t="str">
            <v>LACL</v>
          </cell>
          <cell r="L187" t="str">
            <v>PA</v>
          </cell>
          <cell r="M187">
            <v>240</v>
          </cell>
          <cell r="N187">
            <v>240</v>
          </cell>
          <cell r="O187">
            <v>0</v>
          </cell>
          <cell r="P187">
            <v>240</v>
          </cell>
          <cell r="T187" t="str">
            <v>283M</v>
          </cell>
          <cell r="U187">
            <v>3898</v>
          </cell>
          <cell r="V187" t="str">
            <v>HONG KONG</v>
          </cell>
          <cell r="W187" t="str">
            <v>NAS</v>
          </cell>
          <cell r="X187" t="str">
            <v>VIETNAM</v>
          </cell>
          <cell r="Y187" t="str">
            <v>FAR EASTERN APPAREL (VIETNAM) LTD</v>
          </cell>
          <cell r="Z187" t="str">
            <v>FOB</v>
          </cell>
          <cell r="AD187">
            <v>40504</v>
          </cell>
          <cell r="AE187">
            <v>40504</v>
          </cell>
          <cell r="AF187">
            <v>40504</v>
          </cell>
          <cell r="AG187">
            <v>40504</v>
          </cell>
          <cell r="AH187">
            <v>40508</v>
          </cell>
          <cell r="AI187">
            <v>40548</v>
          </cell>
          <cell r="AJ187">
            <v>40602</v>
          </cell>
          <cell r="AK187">
            <v>40633</v>
          </cell>
          <cell r="AL187">
            <v>40680</v>
          </cell>
          <cell r="AM187">
            <v>40683</v>
          </cell>
          <cell r="AN187" t="str">
            <v>Per Karla's email dtd 11/16 add'l needs</v>
          </cell>
          <cell r="AP187" t="str">
            <v>4100112369</v>
          </cell>
          <cell r="AQ187" t="str">
            <v>Y</v>
          </cell>
          <cell r="AR187" t="str">
            <v>000S</v>
          </cell>
          <cell r="AS187">
            <v>0</v>
          </cell>
          <cell r="AT187" t="str">
            <v>CHINA</v>
          </cell>
          <cell r="AW187">
            <v>1.7</v>
          </cell>
          <cell r="AX187">
            <v>408</v>
          </cell>
          <cell r="AY187">
            <v>40504</v>
          </cell>
          <cell r="AZ187">
            <v>40510</v>
          </cell>
          <cell r="BA187">
            <v>40608</v>
          </cell>
          <cell r="BB187">
            <v>40636</v>
          </cell>
          <cell r="BC187">
            <v>40685</v>
          </cell>
          <cell r="BD187">
            <v>40685</v>
          </cell>
          <cell r="BE187">
            <v>40483</v>
          </cell>
          <cell r="BF187">
            <v>40603</v>
          </cell>
          <cell r="BG187">
            <v>40603</v>
          </cell>
          <cell r="BH187">
            <v>40664</v>
          </cell>
          <cell r="BI187">
            <v>40664</v>
          </cell>
          <cell r="BL187">
            <v>0</v>
          </cell>
          <cell r="BN187" t="str">
            <v>DOCKERS</v>
          </cell>
          <cell r="BO187" t="str">
            <v>Tops</v>
          </cell>
          <cell r="BP187" t="str">
            <v>Mens</v>
          </cell>
          <cell r="BQ187" t="str">
            <v>Y</v>
          </cell>
          <cell r="BR187" t="str">
            <v>DM Tops Knits</v>
          </cell>
          <cell r="BS187" t="str">
            <v>OKAMOTO D</v>
          </cell>
          <cell r="BT187" t="str">
            <v>C KNITS</v>
          </cell>
          <cell r="BU187" t="str">
            <v>D5881</v>
          </cell>
          <cell r="BV187" t="str">
            <v>Seasonal</v>
          </cell>
          <cell r="BW187" t="str">
            <v>LSA</v>
          </cell>
          <cell r="BY187" t="str">
            <v>4063340602405484050840504405044050440504</v>
          </cell>
          <cell r="BZ187" t="str">
            <v>S-45355-0025-3898-40633</v>
          </cell>
          <cell r="CA187" t="str">
            <v>SFO</v>
          </cell>
          <cell r="CD187">
            <v>0</v>
          </cell>
          <cell r="CF187">
            <v>597</v>
          </cell>
          <cell r="CG187">
            <v>0</v>
          </cell>
        </row>
        <row r="188">
          <cell r="A188">
            <v>1416422</v>
          </cell>
          <cell r="B188" t="str">
            <v>113</v>
          </cell>
          <cell r="C188" t="str">
            <v>101</v>
          </cell>
          <cell r="D188" t="str">
            <v>45355</v>
          </cell>
          <cell r="E188" t="str">
            <v>45355-0025</v>
          </cell>
          <cell r="F188" t="str">
            <v>LS GOOD SOLID POLO</v>
          </cell>
          <cell r="G188" t="str">
            <v>SOLID - TANGERINE</v>
          </cell>
          <cell r="H188" t="str">
            <v>PC</v>
          </cell>
          <cell r="J188" t="str">
            <v>SP-A</v>
          </cell>
          <cell r="K188" t="str">
            <v>LACL</v>
          </cell>
          <cell r="L188" t="str">
            <v>CL</v>
          </cell>
          <cell r="M188">
            <v>2000</v>
          </cell>
          <cell r="N188">
            <v>2000</v>
          </cell>
          <cell r="O188">
            <v>0</v>
          </cell>
          <cell r="P188">
            <v>2000</v>
          </cell>
          <cell r="T188" t="str">
            <v>283M</v>
          </cell>
          <cell r="U188">
            <v>3898</v>
          </cell>
          <cell r="V188" t="str">
            <v>HONG KONG</v>
          </cell>
          <cell r="W188" t="str">
            <v>NAS</v>
          </cell>
          <cell r="X188" t="str">
            <v>VIETNAM</v>
          </cell>
          <cell r="Y188" t="str">
            <v>FAR EASTERN APPAREL (VIETNAM) LTD</v>
          </cell>
          <cell r="Z188" t="str">
            <v>FOB</v>
          </cell>
          <cell r="AD188">
            <v>40473</v>
          </cell>
          <cell r="AE188">
            <v>40473</v>
          </cell>
          <cell r="AF188">
            <v>40473</v>
          </cell>
          <cell r="AG188">
            <v>40473</v>
          </cell>
          <cell r="AH188">
            <v>40491</v>
          </cell>
          <cell r="AI188">
            <v>40542</v>
          </cell>
          <cell r="AJ188">
            <v>40563</v>
          </cell>
          <cell r="AK188">
            <v>40626</v>
          </cell>
          <cell r="AL188">
            <v>40685</v>
          </cell>
          <cell r="AM188">
            <v>40688</v>
          </cell>
          <cell r="AN188" t="str">
            <v>Per 10/22 commit</v>
          </cell>
          <cell r="AO188" t="str">
            <v>y</v>
          </cell>
          <cell r="AP188" t="str">
            <v>4100112364</v>
          </cell>
          <cell r="AQ188" t="str">
            <v>Y</v>
          </cell>
          <cell r="AR188" t="str">
            <v>000S</v>
          </cell>
          <cell r="AS188">
            <v>0</v>
          </cell>
          <cell r="AT188" t="str">
            <v>CHINA</v>
          </cell>
          <cell r="AW188">
            <v>1.7</v>
          </cell>
          <cell r="AX188">
            <v>3400</v>
          </cell>
          <cell r="AY188">
            <v>40490</v>
          </cell>
          <cell r="AZ188">
            <v>40496</v>
          </cell>
          <cell r="BA188">
            <v>40566</v>
          </cell>
          <cell r="BB188">
            <v>40629</v>
          </cell>
          <cell r="BC188">
            <v>40685</v>
          </cell>
          <cell r="BD188">
            <v>40692</v>
          </cell>
          <cell r="BE188">
            <v>40483</v>
          </cell>
          <cell r="BF188">
            <v>40544</v>
          </cell>
          <cell r="BG188">
            <v>40603</v>
          </cell>
          <cell r="BH188">
            <v>40664</v>
          </cell>
          <cell r="BI188">
            <v>40664</v>
          </cell>
          <cell r="BL188">
            <v>0</v>
          </cell>
          <cell r="BN188" t="str">
            <v>DOCKERS</v>
          </cell>
          <cell r="BO188" t="str">
            <v>Tops</v>
          </cell>
          <cell r="BP188" t="str">
            <v>Mens</v>
          </cell>
          <cell r="BQ188" t="str">
            <v>Y</v>
          </cell>
          <cell r="BR188" t="str">
            <v>DM Tops Knits</v>
          </cell>
          <cell r="BS188" t="str">
            <v>OKAMOTO D</v>
          </cell>
          <cell r="BT188" t="str">
            <v>C KNITS</v>
          </cell>
          <cell r="BU188" t="str">
            <v>D5881</v>
          </cell>
          <cell r="BV188" t="str">
            <v>Seasonal</v>
          </cell>
          <cell r="BW188" t="str">
            <v>LSA</v>
          </cell>
          <cell r="BY188" t="str">
            <v>4062640563405424049140473404734047340473</v>
          </cell>
          <cell r="BZ188" t="str">
            <v>S-45355-0025-3898-40626</v>
          </cell>
          <cell r="CA188" t="str">
            <v>SFO</v>
          </cell>
          <cell r="CD188">
            <v>0</v>
          </cell>
          <cell r="CF188">
            <v>597</v>
          </cell>
          <cell r="CG188">
            <v>0</v>
          </cell>
        </row>
        <row r="189">
          <cell r="A189">
            <v>1444658</v>
          </cell>
          <cell r="B189" t="str">
            <v>113</v>
          </cell>
          <cell r="C189" t="str">
            <v>101</v>
          </cell>
          <cell r="D189" t="str">
            <v>45355</v>
          </cell>
          <cell r="E189" t="str">
            <v>45355-0030</v>
          </cell>
          <cell r="F189" t="str">
            <v>LS GOOD SOLID POLO</v>
          </cell>
          <cell r="G189" t="str">
            <v>SOLID - MARS RED</v>
          </cell>
          <cell r="H189" t="str">
            <v>PC</v>
          </cell>
          <cell r="J189" t="str">
            <v>SP-A</v>
          </cell>
          <cell r="K189" t="str">
            <v>LACL</v>
          </cell>
          <cell r="L189" t="str">
            <v>PE</v>
          </cell>
          <cell r="M189">
            <v>600</v>
          </cell>
          <cell r="N189">
            <v>600</v>
          </cell>
          <cell r="O189">
            <v>0</v>
          </cell>
          <cell r="P189">
            <v>600</v>
          </cell>
          <cell r="T189" t="str">
            <v>283M</v>
          </cell>
          <cell r="U189">
            <v>3898</v>
          </cell>
          <cell r="V189" t="str">
            <v>HONG KONG</v>
          </cell>
          <cell r="W189" t="str">
            <v>NAS</v>
          </cell>
          <cell r="X189" t="str">
            <v>VIETNAM</v>
          </cell>
          <cell r="Y189" t="str">
            <v>FAR EASTERN APPAREL (VIETNAM) LTD</v>
          </cell>
          <cell r="Z189" t="str">
            <v>FOB</v>
          </cell>
          <cell r="AD189">
            <v>40473</v>
          </cell>
          <cell r="AE189">
            <v>40473</v>
          </cell>
          <cell r="AF189">
            <v>40473</v>
          </cell>
          <cell r="AG189">
            <v>40473</v>
          </cell>
          <cell r="AH189">
            <v>40491</v>
          </cell>
          <cell r="AI189">
            <v>40542</v>
          </cell>
          <cell r="AJ189">
            <v>40563</v>
          </cell>
          <cell r="AK189">
            <v>40626</v>
          </cell>
          <cell r="AL189">
            <v>40693</v>
          </cell>
          <cell r="AM189">
            <v>40696</v>
          </cell>
          <cell r="AN189" t="str">
            <v>Per 10/22 commit</v>
          </cell>
          <cell r="AO189" t="str">
            <v>y</v>
          </cell>
          <cell r="AP189" t="str">
            <v>4100112320</v>
          </cell>
          <cell r="AQ189" t="str">
            <v>Y</v>
          </cell>
          <cell r="AR189" t="str">
            <v>000S</v>
          </cell>
          <cell r="AS189">
            <v>0</v>
          </cell>
          <cell r="AT189" t="str">
            <v>CHINA</v>
          </cell>
          <cell r="AU189" t="str">
            <v>DUMMY MILLOXFORD / AQ04041</v>
          </cell>
          <cell r="AW189">
            <v>1.7</v>
          </cell>
          <cell r="AX189">
            <v>1020</v>
          </cell>
          <cell r="AY189">
            <v>40490</v>
          </cell>
          <cell r="AZ189">
            <v>40496</v>
          </cell>
          <cell r="BA189">
            <v>40566</v>
          </cell>
          <cell r="BB189">
            <v>40629</v>
          </cell>
          <cell r="BC189">
            <v>40699</v>
          </cell>
          <cell r="BD189">
            <v>40699</v>
          </cell>
          <cell r="BE189">
            <v>40483</v>
          </cell>
          <cell r="BF189">
            <v>40544</v>
          </cell>
          <cell r="BG189">
            <v>40603</v>
          </cell>
          <cell r="BH189">
            <v>40695</v>
          </cell>
          <cell r="BI189">
            <v>40695</v>
          </cell>
          <cell r="BL189">
            <v>0</v>
          </cell>
          <cell r="BN189" t="str">
            <v>DOCKERS</v>
          </cell>
          <cell r="BO189" t="str">
            <v>Tops</v>
          </cell>
          <cell r="BP189" t="str">
            <v>Mens</v>
          </cell>
          <cell r="BQ189" t="str">
            <v>Y</v>
          </cell>
          <cell r="BR189" t="str">
            <v>DM Tops Knits</v>
          </cell>
          <cell r="BS189" t="str">
            <v>OKAMOTO D</v>
          </cell>
          <cell r="BT189" t="str">
            <v>C KNITS</v>
          </cell>
          <cell r="BU189" t="str">
            <v>G7823</v>
          </cell>
          <cell r="BV189" t="str">
            <v>Seasonal</v>
          </cell>
          <cell r="BW189" t="str">
            <v>LSA</v>
          </cell>
          <cell r="BY189" t="str">
            <v>4062640563405424049140473404734047340473</v>
          </cell>
          <cell r="BZ189" t="str">
            <v>S-45355-0030-3898-40626</v>
          </cell>
          <cell r="CA189" t="str">
            <v>SFO</v>
          </cell>
          <cell r="CD189">
            <v>0</v>
          </cell>
          <cell r="CF189">
            <v>597</v>
          </cell>
          <cell r="CG189">
            <v>0</v>
          </cell>
        </row>
        <row r="190">
          <cell r="A190">
            <v>1449821</v>
          </cell>
          <cell r="B190" t="str">
            <v>113</v>
          </cell>
          <cell r="C190" t="str">
            <v>101</v>
          </cell>
          <cell r="D190" t="str">
            <v>45355</v>
          </cell>
          <cell r="E190" t="str">
            <v>45355-0030</v>
          </cell>
          <cell r="F190" t="str">
            <v>LS GOOD SOLID POLO</v>
          </cell>
          <cell r="G190" t="str">
            <v>SOLID - MARS RED</v>
          </cell>
          <cell r="H190" t="str">
            <v>PC</v>
          </cell>
          <cell r="J190" t="str">
            <v>SP-A</v>
          </cell>
          <cell r="K190" t="str">
            <v>LACL</v>
          </cell>
          <cell r="L190" t="str">
            <v>CR</v>
          </cell>
          <cell r="M190">
            <v>348</v>
          </cell>
          <cell r="N190">
            <v>348</v>
          </cell>
          <cell r="O190">
            <v>0</v>
          </cell>
          <cell r="P190">
            <v>348</v>
          </cell>
          <cell r="T190" t="str">
            <v>283M</v>
          </cell>
          <cell r="U190">
            <v>3898</v>
          </cell>
          <cell r="V190" t="str">
            <v>HONG KONG</v>
          </cell>
          <cell r="W190" t="str">
            <v>NAS</v>
          </cell>
          <cell r="X190" t="str">
            <v>VIETNAM</v>
          </cell>
          <cell r="Y190" t="str">
            <v>FAR EASTERN APPAREL (VIETNAM) LTD</v>
          </cell>
          <cell r="Z190" t="str">
            <v>FOB</v>
          </cell>
          <cell r="AD190">
            <v>40504</v>
          </cell>
          <cell r="AE190">
            <v>40504</v>
          </cell>
          <cell r="AF190">
            <v>40504</v>
          </cell>
          <cell r="AG190">
            <v>40504</v>
          </cell>
          <cell r="AH190">
            <v>40508</v>
          </cell>
          <cell r="AI190">
            <v>40548</v>
          </cell>
          <cell r="AJ190">
            <v>40602</v>
          </cell>
          <cell r="AK190">
            <v>40633</v>
          </cell>
          <cell r="AL190">
            <v>40710</v>
          </cell>
          <cell r="AM190">
            <v>40713</v>
          </cell>
          <cell r="AN190" t="str">
            <v>Per Karla's email dtd 11/16 add'l needs</v>
          </cell>
          <cell r="AO190" t="str">
            <v>Y</v>
          </cell>
          <cell r="AP190" t="str">
            <v>4100112303</v>
          </cell>
          <cell r="AQ190" t="str">
            <v>Y</v>
          </cell>
          <cell r="AR190" t="str">
            <v>000S</v>
          </cell>
          <cell r="AS190">
            <v>0</v>
          </cell>
          <cell r="AT190" t="str">
            <v>CHINA</v>
          </cell>
          <cell r="AU190" t="str">
            <v>DUMMY MILLOXFORD / AQ04041</v>
          </cell>
          <cell r="AW190">
            <v>1.7</v>
          </cell>
          <cell r="AX190">
            <v>591.6</v>
          </cell>
          <cell r="AY190">
            <v>40504</v>
          </cell>
          <cell r="AZ190">
            <v>40510</v>
          </cell>
          <cell r="BA190">
            <v>40608</v>
          </cell>
          <cell r="BB190">
            <v>40636</v>
          </cell>
          <cell r="BC190">
            <v>40713</v>
          </cell>
          <cell r="BD190">
            <v>40713</v>
          </cell>
          <cell r="BE190">
            <v>40483</v>
          </cell>
          <cell r="BF190">
            <v>40603</v>
          </cell>
          <cell r="BG190">
            <v>40603</v>
          </cell>
          <cell r="BH190">
            <v>40695</v>
          </cell>
          <cell r="BI190">
            <v>40695</v>
          </cell>
          <cell r="BL190">
            <v>0</v>
          </cell>
          <cell r="BN190" t="str">
            <v>DOCKERS</v>
          </cell>
          <cell r="BO190" t="str">
            <v>Tops</v>
          </cell>
          <cell r="BP190" t="str">
            <v>Mens</v>
          </cell>
          <cell r="BQ190" t="str">
            <v>Y</v>
          </cell>
          <cell r="BR190" t="str">
            <v>DM Tops Knits</v>
          </cell>
          <cell r="BS190" t="str">
            <v>OKAMOTO D</v>
          </cell>
          <cell r="BT190" t="str">
            <v>C KNITS</v>
          </cell>
          <cell r="BU190" t="str">
            <v>G7823</v>
          </cell>
          <cell r="BV190" t="str">
            <v>Seasonal</v>
          </cell>
          <cell r="BW190" t="str">
            <v>LSA</v>
          </cell>
          <cell r="BY190" t="str">
            <v>4063340602405484050840504405044050440504</v>
          </cell>
          <cell r="BZ190" t="str">
            <v>S-45355-0030-3898-40633</v>
          </cell>
          <cell r="CA190" t="str">
            <v>SFO</v>
          </cell>
          <cell r="CD190">
            <v>0</v>
          </cell>
          <cell r="CF190">
            <v>597</v>
          </cell>
          <cell r="CG190">
            <v>0</v>
          </cell>
        </row>
        <row r="191">
          <cell r="A191">
            <v>1444659</v>
          </cell>
          <cell r="B191" t="str">
            <v>113</v>
          </cell>
          <cell r="C191" t="str">
            <v>101</v>
          </cell>
          <cell r="D191" t="str">
            <v>45355</v>
          </cell>
          <cell r="E191" t="str">
            <v>45355-0030</v>
          </cell>
          <cell r="F191" t="str">
            <v>LS GOOD SOLID POLO</v>
          </cell>
          <cell r="G191" t="str">
            <v>SOLID - MARS RED</v>
          </cell>
          <cell r="H191" t="str">
            <v>PC</v>
          </cell>
          <cell r="J191" t="str">
            <v>SP-A</v>
          </cell>
          <cell r="K191" t="str">
            <v>LACL</v>
          </cell>
          <cell r="L191" t="str">
            <v>CL</v>
          </cell>
          <cell r="M191">
            <v>2000</v>
          </cell>
          <cell r="N191">
            <v>2000</v>
          </cell>
          <cell r="O191">
            <v>0</v>
          </cell>
          <cell r="P191">
            <v>2000</v>
          </cell>
          <cell r="T191" t="str">
            <v>283M</v>
          </cell>
          <cell r="U191">
            <v>3898</v>
          </cell>
          <cell r="V191" t="str">
            <v>HONG KONG</v>
          </cell>
          <cell r="W191" t="str">
            <v>NAS</v>
          </cell>
          <cell r="X191" t="str">
            <v>VIETNAM</v>
          </cell>
          <cell r="Y191" t="str">
            <v>FAR EASTERN APPAREL (VIETNAM) LTD</v>
          </cell>
          <cell r="Z191" t="str">
            <v>FOB</v>
          </cell>
          <cell r="AD191">
            <v>40473</v>
          </cell>
          <cell r="AE191">
            <v>40473</v>
          </cell>
          <cell r="AF191">
            <v>40473</v>
          </cell>
          <cell r="AG191">
            <v>40473</v>
          </cell>
          <cell r="AH191">
            <v>40491</v>
          </cell>
          <cell r="AI191">
            <v>40542</v>
          </cell>
          <cell r="AJ191">
            <v>40563</v>
          </cell>
          <cell r="AK191">
            <v>40626</v>
          </cell>
          <cell r="AL191">
            <v>40685</v>
          </cell>
          <cell r="AM191">
            <v>40688</v>
          </cell>
          <cell r="AN191" t="str">
            <v>Per 10/22 commit</v>
          </cell>
          <cell r="AO191" t="str">
            <v>y</v>
          </cell>
          <cell r="AP191" t="str">
            <v>4100112304</v>
          </cell>
          <cell r="AQ191" t="str">
            <v>Y</v>
          </cell>
          <cell r="AR191" t="str">
            <v>000S</v>
          </cell>
          <cell r="AS191">
            <v>0</v>
          </cell>
          <cell r="AT191" t="str">
            <v>CHINA</v>
          </cell>
          <cell r="AU191" t="str">
            <v>DUMMY MILLOXFORD / AQ04041</v>
          </cell>
          <cell r="AW191">
            <v>1.7</v>
          </cell>
          <cell r="AX191">
            <v>3400</v>
          </cell>
          <cell r="AY191">
            <v>40490</v>
          </cell>
          <cell r="AZ191">
            <v>40496</v>
          </cell>
          <cell r="BA191">
            <v>40566</v>
          </cell>
          <cell r="BB191">
            <v>40629</v>
          </cell>
          <cell r="BC191">
            <v>40685</v>
          </cell>
          <cell r="BD191">
            <v>40692</v>
          </cell>
          <cell r="BE191">
            <v>40483</v>
          </cell>
          <cell r="BF191">
            <v>40544</v>
          </cell>
          <cell r="BG191">
            <v>40603</v>
          </cell>
          <cell r="BH191">
            <v>40664</v>
          </cell>
          <cell r="BI191">
            <v>40664</v>
          </cell>
          <cell r="BL191">
            <v>0</v>
          </cell>
          <cell r="BN191" t="str">
            <v>DOCKERS</v>
          </cell>
          <cell r="BO191" t="str">
            <v>Tops</v>
          </cell>
          <cell r="BP191" t="str">
            <v>Mens</v>
          </cell>
          <cell r="BQ191" t="str">
            <v>Y</v>
          </cell>
          <cell r="BR191" t="str">
            <v>DM Tops Knits</v>
          </cell>
          <cell r="BS191" t="str">
            <v>OKAMOTO D</v>
          </cell>
          <cell r="BT191" t="str">
            <v>C KNITS</v>
          </cell>
          <cell r="BU191" t="str">
            <v>G7823</v>
          </cell>
          <cell r="BV191" t="str">
            <v>Seasonal</v>
          </cell>
          <cell r="BW191" t="str">
            <v>LSA</v>
          </cell>
          <cell r="BY191" t="str">
            <v>4062640563405424049140473404734047340473</v>
          </cell>
          <cell r="BZ191" t="str">
            <v>S-45355-0030-3898-40626</v>
          </cell>
          <cell r="CA191" t="str">
            <v>SFO</v>
          </cell>
          <cell r="CD191">
            <v>0</v>
          </cell>
          <cell r="CF191">
            <v>597</v>
          </cell>
          <cell r="CG191">
            <v>0</v>
          </cell>
        </row>
        <row r="192">
          <cell r="A192">
            <v>1444660</v>
          </cell>
          <cell r="B192" t="str">
            <v>113</v>
          </cell>
          <cell r="C192" t="str">
            <v>101</v>
          </cell>
          <cell r="D192" t="str">
            <v>45355</v>
          </cell>
          <cell r="E192" t="str">
            <v>45355-0032</v>
          </cell>
          <cell r="F192" t="str">
            <v>LS GOOD SOLID POLO</v>
          </cell>
          <cell r="G192" t="str">
            <v>SOLID - LOTUS YELLOW</v>
          </cell>
          <cell r="H192" t="str">
            <v>PC</v>
          </cell>
          <cell r="J192" t="str">
            <v>SP-A</v>
          </cell>
          <cell r="K192" t="str">
            <v>LACL</v>
          </cell>
          <cell r="L192" t="str">
            <v>CL</v>
          </cell>
          <cell r="M192">
            <v>2000</v>
          </cell>
          <cell r="N192">
            <v>2000</v>
          </cell>
          <cell r="O192">
            <v>0</v>
          </cell>
          <cell r="P192">
            <v>2000</v>
          </cell>
          <cell r="T192" t="str">
            <v>283M</v>
          </cell>
          <cell r="U192">
            <v>3898</v>
          </cell>
          <cell r="V192" t="str">
            <v>HONG KONG</v>
          </cell>
          <cell r="W192" t="str">
            <v>NAS</v>
          </cell>
          <cell r="X192" t="str">
            <v>VIETNAM</v>
          </cell>
          <cell r="Y192" t="str">
            <v>FAR EASTERN APPAREL (VIETNAM) LTD</v>
          </cell>
          <cell r="Z192" t="str">
            <v>FOB</v>
          </cell>
          <cell r="AD192">
            <v>40473</v>
          </cell>
          <cell r="AE192">
            <v>40473</v>
          </cell>
          <cell r="AF192">
            <v>40473</v>
          </cell>
          <cell r="AG192">
            <v>40473</v>
          </cell>
          <cell r="AH192">
            <v>40491</v>
          </cell>
          <cell r="AI192">
            <v>40542</v>
          </cell>
          <cell r="AJ192">
            <v>40563</v>
          </cell>
          <cell r="AK192">
            <v>40626</v>
          </cell>
          <cell r="AL192">
            <v>40685</v>
          </cell>
          <cell r="AM192">
            <v>40688</v>
          </cell>
          <cell r="AN192" t="str">
            <v>Per 10/22 commit</v>
          </cell>
          <cell r="AO192" t="str">
            <v>y</v>
          </cell>
          <cell r="AP192" t="str">
            <v>4100112303</v>
          </cell>
          <cell r="AQ192" t="str">
            <v>Y</v>
          </cell>
          <cell r="AR192" t="str">
            <v>000S</v>
          </cell>
          <cell r="AS192">
            <v>0</v>
          </cell>
          <cell r="AT192" t="str">
            <v>CHINA</v>
          </cell>
          <cell r="AU192" t="str">
            <v>DUMMY MILLOXFORD / AQ04041</v>
          </cell>
          <cell r="AW192">
            <v>1.7</v>
          </cell>
          <cell r="AX192">
            <v>3400</v>
          </cell>
          <cell r="AY192">
            <v>40490</v>
          </cell>
          <cell r="AZ192">
            <v>40496</v>
          </cell>
          <cell r="BA192">
            <v>40566</v>
          </cell>
          <cell r="BB192">
            <v>40629</v>
          </cell>
          <cell r="BC192">
            <v>40685</v>
          </cell>
          <cell r="BD192">
            <v>40692</v>
          </cell>
          <cell r="BE192">
            <v>40483</v>
          </cell>
          <cell r="BF192">
            <v>40544</v>
          </cell>
          <cell r="BG192">
            <v>40603</v>
          </cell>
          <cell r="BH192">
            <v>40664</v>
          </cell>
          <cell r="BI192">
            <v>40664</v>
          </cell>
          <cell r="BL192">
            <v>0</v>
          </cell>
          <cell r="BN192" t="str">
            <v>DOCKERS</v>
          </cell>
          <cell r="BO192" t="str">
            <v>Tops</v>
          </cell>
          <cell r="BP192" t="str">
            <v>Mens</v>
          </cell>
          <cell r="BQ192" t="str">
            <v>Y</v>
          </cell>
          <cell r="BR192" t="str">
            <v>DM Tops Knits</v>
          </cell>
          <cell r="BS192" t="str">
            <v>OKAMOTO D</v>
          </cell>
          <cell r="BT192" t="str">
            <v>C KNITS</v>
          </cell>
          <cell r="BU192" t="str">
            <v>G7825</v>
          </cell>
          <cell r="BV192" t="str">
            <v>Seasonal</v>
          </cell>
          <cell r="BW192" t="str">
            <v>LSA</v>
          </cell>
          <cell r="BY192" t="str">
            <v>4062640563405424049140473404734047340473</v>
          </cell>
          <cell r="BZ192" t="str">
            <v>S-45355-0032-3898-40626</v>
          </cell>
          <cell r="CA192" t="str">
            <v>SFO</v>
          </cell>
          <cell r="CD192">
            <v>0</v>
          </cell>
          <cell r="CF192">
            <v>597</v>
          </cell>
          <cell r="CG192">
            <v>0</v>
          </cell>
        </row>
        <row r="193">
          <cell r="A193">
            <v>1449822</v>
          </cell>
          <cell r="B193" t="str">
            <v>113</v>
          </cell>
          <cell r="C193" t="str">
            <v>101</v>
          </cell>
          <cell r="D193" t="str">
            <v>45355</v>
          </cell>
          <cell r="E193" t="str">
            <v>45355-0032</v>
          </cell>
          <cell r="F193" t="str">
            <v>LS GOOD SOLID POLO</v>
          </cell>
          <cell r="G193" t="str">
            <v>SOLID - LOTUS YELLOW</v>
          </cell>
          <cell r="H193" t="str">
            <v>PC</v>
          </cell>
          <cell r="J193" t="str">
            <v>SP-A</v>
          </cell>
          <cell r="K193" t="str">
            <v>LACL</v>
          </cell>
          <cell r="L193" t="str">
            <v>PA</v>
          </cell>
          <cell r="M193">
            <v>240</v>
          </cell>
          <cell r="N193">
            <v>240</v>
          </cell>
          <cell r="O193">
            <v>0</v>
          </cell>
          <cell r="P193">
            <v>240</v>
          </cell>
          <cell r="T193" t="str">
            <v>283M</v>
          </cell>
          <cell r="U193">
            <v>3898</v>
          </cell>
          <cell r="V193" t="str">
            <v>HONG KONG</v>
          </cell>
          <cell r="W193" t="str">
            <v>NAS</v>
          </cell>
          <cell r="X193" t="str">
            <v>VIETNAM</v>
          </cell>
          <cell r="Y193" t="str">
            <v>FAR EASTERN APPAREL (VIETNAM) LTD</v>
          </cell>
          <cell r="Z193" t="str">
            <v>FOB</v>
          </cell>
          <cell r="AD193">
            <v>40504</v>
          </cell>
          <cell r="AE193">
            <v>40504</v>
          </cell>
          <cell r="AF193">
            <v>40504</v>
          </cell>
          <cell r="AG193">
            <v>40504</v>
          </cell>
          <cell r="AH193">
            <v>40508</v>
          </cell>
          <cell r="AI193">
            <v>40548</v>
          </cell>
          <cell r="AJ193">
            <v>40602</v>
          </cell>
          <cell r="AK193">
            <v>40633</v>
          </cell>
          <cell r="AL193">
            <v>40680</v>
          </cell>
          <cell r="AM193">
            <v>40683</v>
          </cell>
          <cell r="AN193" t="str">
            <v>Per Karla's email dtd 11/16 add'l needs</v>
          </cell>
          <cell r="AP193" t="str">
            <v>4100112308</v>
          </cell>
          <cell r="AQ193" t="str">
            <v>Y</v>
          </cell>
          <cell r="AR193" t="str">
            <v>000S</v>
          </cell>
          <cell r="AS193">
            <v>0</v>
          </cell>
          <cell r="AT193" t="str">
            <v>CHINA</v>
          </cell>
          <cell r="AU193" t="str">
            <v>DUMMY MILLOXFORD / AQ04041</v>
          </cell>
          <cell r="AW193">
            <v>1.7</v>
          </cell>
          <cell r="AX193">
            <v>408</v>
          </cell>
          <cell r="AY193">
            <v>40504</v>
          </cell>
          <cell r="AZ193">
            <v>40510</v>
          </cell>
          <cell r="BA193">
            <v>40608</v>
          </cell>
          <cell r="BB193">
            <v>40636</v>
          </cell>
          <cell r="BC193">
            <v>40685</v>
          </cell>
          <cell r="BD193">
            <v>40685</v>
          </cell>
          <cell r="BE193">
            <v>40483</v>
          </cell>
          <cell r="BF193">
            <v>40603</v>
          </cell>
          <cell r="BG193">
            <v>40603</v>
          </cell>
          <cell r="BH193">
            <v>40664</v>
          </cell>
          <cell r="BI193">
            <v>40664</v>
          </cell>
          <cell r="BL193">
            <v>0</v>
          </cell>
          <cell r="BN193" t="str">
            <v>DOCKERS</v>
          </cell>
          <cell r="BO193" t="str">
            <v>Tops</v>
          </cell>
          <cell r="BP193" t="str">
            <v>Mens</v>
          </cell>
          <cell r="BQ193" t="str">
            <v>Y</v>
          </cell>
          <cell r="BR193" t="str">
            <v>DM Tops Knits</v>
          </cell>
          <cell r="BS193" t="str">
            <v>OKAMOTO D</v>
          </cell>
          <cell r="BT193" t="str">
            <v>C KNITS</v>
          </cell>
          <cell r="BU193" t="str">
            <v>G7825</v>
          </cell>
          <cell r="BV193" t="str">
            <v>Seasonal</v>
          </cell>
          <cell r="BW193" t="str">
            <v>LSA</v>
          </cell>
          <cell r="BY193" t="str">
            <v>4063340602405484050840504405044050440504</v>
          </cell>
          <cell r="BZ193" t="str">
            <v>S-45355-0032-3898-40633</v>
          </cell>
          <cell r="CA193" t="str">
            <v>SFO</v>
          </cell>
          <cell r="CD193">
            <v>0</v>
          </cell>
          <cell r="CF193">
            <v>597</v>
          </cell>
          <cell r="CG193">
            <v>0</v>
          </cell>
        </row>
        <row r="194">
          <cell r="A194">
            <v>1444661</v>
          </cell>
          <cell r="B194" t="str">
            <v>113</v>
          </cell>
          <cell r="C194" t="str">
            <v>101</v>
          </cell>
          <cell r="D194" t="str">
            <v>45355</v>
          </cell>
          <cell r="E194" t="str">
            <v>45355-0032</v>
          </cell>
          <cell r="F194" t="str">
            <v>LS GOOD SOLID POLO</v>
          </cell>
          <cell r="G194" t="str">
            <v>SOLID - LOTUS YELLOW</v>
          </cell>
          <cell r="H194" t="str">
            <v>PC</v>
          </cell>
          <cell r="J194" t="str">
            <v>SP-A</v>
          </cell>
          <cell r="K194" t="str">
            <v>LACL</v>
          </cell>
          <cell r="L194" t="str">
            <v>PE</v>
          </cell>
          <cell r="M194">
            <v>700</v>
          </cell>
          <cell r="N194">
            <v>700</v>
          </cell>
          <cell r="O194">
            <v>0</v>
          </cell>
          <cell r="P194">
            <v>700</v>
          </cell>
          <cell r="T194" t="str">
            <v>283M</v>
          </cell>
          <cell r="U194">
            <v>3898</v>
          </cell>
          <cell r="V194" t="str">
            <v>HONG KONG</v>
          </cell>
          <cell r="W194" t="str">
            <v>NAS</v>
          </cell>
          <cell r="X194" t="str">
            <v>VIETNAM</v>
          </cell>
          <cell r="Y194" t="str">
            <v>FAR EASTERN APPAREL (VIETNAM) LTD</v>
          </cell>
          <cell r="Z194" t="str">
            <v>FOB</v>
          </cell>
          <cell r="AD194">
            <v>40473</v>
          </cell>
          <cell r="AE194">
            <v>40473</v>
          </cell>
          <cell r="AF194">
            <v>40473</v>
          </cell>
          <cell r="AG194">
            <v>40473</v>
          </cell>
          <cell r="AH194">
            <v>40491</v>
          </cell>
          <cell r="AI194">
            <v>40542</v>
          </cell>
          <cell r="AJ194">
            <v>40563</v>
          </cell>
          <cell r="AK194">
            <v>40626</v>
          </cell>
          <cell r="AL194">
            <v>40693</v>
          </cell>
          <cell r="AM194">
            <v>40696</v>
          </cell>
          <cell r="AN194" t="str">
            <v>Per 10/22 commit</v>
          </cell>
          <cell r="AO194" t="str">
            <v>y</v>
          </cell>
          <cell r="AP194" t="str">
            <v>4100112319</v>
          </cell>
          <cell r="AQ194" t="str">
            <v>Y</v>
          </cell>
          <cell r="AR194" t="str">
            <v>000S</v>
          </cell>
          <cell r="AS194">
            <v>0</v>
          </cell>
          <cell r="AT194" t="str">
            <v>CHINA</v>
          </cell>
          <cell r="AU194" t="str">
            <v>DUMMY MILLOXFORD / AQ04041</v>
          </cell>
          <cell r="AW194">
            <v>1.7</v>
          </cell>
          <cell r="AX194">
            <v>1190</v>
          </cell>
          <cell r="AY194">
            <v>40490</v>
          </cell>
          <cell r="AZ194">
            <v>40496</v>
          </cell>
          <cell r="BA194">
            <v>40566</v>
          </cell>
          <cell r="BB194">
            <v>40629</v>
          </cell>
          <cell r="BC194">
            <v>40699</v>
          </cell>
          <cell r="BD194">
            <v>40699</v>
          </cell>
          <cell r="BE194">
            <v>40483</v>
          </cell>
          <cell r="BF194">
            <v>40544</v>
          </cell>
          <cell r="BG194">
            <v>40603</v>
          </cell>
          <cell r="BH194">
            <v>40695</v>
          </cell>
          <cell r="BI194">
            <v>40695</v>
          </cell>
          <cell r="BL194">
            <v>0</v>
          </cell>
          <cell r="BN194" t="str">
            <v>DOCKERS</v>
          </cell>
          <cell r="BO194" t="str">
            <v>Tops</v>
          </cell>
          <cell r="BP194" t="str">
            <v>Mens</v>
          </cell>
          <cell r="BQ194" t="str">
            <v>Y</v>
          </cell>
          <cell r="BR194" t="str">
            <v>DM Tops Knits</v>
          </cell>
          <cell r="BS194" t="str">
            <v>OKAMOTO D</v>
          </cell>
          <cell r="BT194" t="str">
            <v>C KNITS</v>
          </cell>
          <cell r="BU194" t="str">
            <v>G7825</v>
          </cell>
          <cell r="BV194" t="str">
            <v>Seasonal</v>
          </cell>
          <cell r="BW194" t="str">
            <v>LSA</v>
          </cell>
          <cell r="BY194" t="str">
            <v>4062640563405424049140473404734047340473</v>
          </cell>
          <cell r="BZ194" t="str">
            <v>S-45355-0032-3898-40626</v>
          </cell>
          <cell r="CA194" t="str">
            <v>SFO</v>
          </cell>
          <cell r="CD194">
            <v>0</v>
          </cell>
          <cell r="CF194">
            <v>597</v>
          </cell>
          <cell r="CG194">
            <v>0</v>
          </cell>
        </row>
        <row r="195">
          <cell r="A195">
            <v>1444662</v>
          </cell>
          <cell r="B195" t="str">
            <v>113</v>
          </cell>
          <cell r="C195" t="str">
            <v>101</v>
          </cell>
          <cell r="D195" t="str">
            <v>45355</v>
          </cell>
          <cell r="E195" t="str">
            <v>45355-0033</v>
          </cell>
          <cell r="F195" t="str">
            <v>LS GOOD SOLID POLO</v>
          </cell>
          <cell r="G195" t="str">
            <v>SOLID - PALM BREEZE</v>
          </cell>
          <cell r="H195" t="str">
            <v>PC</v>
          </cell>
          <cell r="J195" t="str">
            <v>SP-A</v>
          </cell>
          <cell r="K195" t="str">
            <v>LACL</v>
          </cell>
          <cell r="L195" t="str">
            <v>CL</v>
          </cell>
          <cell r="M195">
            <v>2200</v>
          </cell>
          <cell r="N195">
            <v>2200</v>
          </cell>
          <cell r="O195">
            <v>0</v>
          </cell>
          <cell r="P195">
            <v>2200</v>
          </cell>
          <cell r="T195" t="str">
            <v>283M</v>
          </cell>
          <cell r="U195">
            <v>3898</v>
          </cell>
          <cell r="V195" t="str">
            <v>HONG KONG</v>
          </cell>
          <cell r="W195" t="str">
            <v>NAS</v>
          </cell>
          <cell r="X195" t="str">
            <v>VIETNAM</v>
          </cell>
          <cell r="Y195" t="str">
            <v>FAR EASTERN APPAREL (VIETNAM) LTD</v>
          </cell>
          <cell r="Z195" t="str">
            <v>FOB</v>
          </cell>
          <cell r="AD195">
            <v>40473</v>
          </cell>
          <cell r="AE195">
            <v>40473</v>
          </cell>
          <cell r="AF195">
            <v>40473</v>
          </cell>
          <cell r="AG195">
            <v>40473</v>
          </cell>
          <cell r="AH195">
            <v>40491</v>
          </cell>
          <cell r="AI195">
            <v>40542</v>
          </cell>
          <cell r="AJ195">
            <v>40563</v>
          </cell>
          <cell r="AK195">
            <v>40626</v>
          </cell>
          <cell r="AL195">
            <v>40685</v>
          </cell>
          <cell r="AM195">
            <v>40688</v>
          </cell>
          <cell r="AN195" t="str">
            <v>Per 10/22 commit</v>
          </cell>
          <cell r="AO195" t="str">
            <v>y</v>
          </cell>
          <cell r="AP195" t="str">
            <v>4100112302</v>
          </cell>
          <cell r="AQ195" t="str">
            <v>Y</v>
          </cell>
          <cell r="AR195" t="str">
            <v>000S</v>
          </cell>
          <cell r="AS195">
            <v>0</v>
          </cell>
          <cell r="AT195" t="str">
            <v>CHINA</v>
          </cell>
          <cell r="AU195" t="str">
            <v>DUMMY MILLOXFORD / AQ04041</v>
          </cell>
          <cell r="AW195">
            <v>1.7</v>
          </cell>
          <cell r="AX195">
            <v>3740</v>
          </cell>
          <cell r="AY195">
            <v>40490</v>
          </cell>
          <cell r="AZ195">
            <v>40496</v>
          </cell>
          <cell r="BA195">
            <v>40566</v>
          </cell>
          <cell r="BB195">
            <v>40629</v>
          </cell>
          <cell r="BC195">
            <v>40685</v>
          </cell>
          <cell r="BD195">
            <v>40692</v>
          </cell>
          <cell r="BE195">
            <v>40483</v>
          </cell>
          <cell r="BF195">
            <v>40544</v>
          </cell>
          <cell r="BG195">
            <v>40603</v>
          </cell>
          <cell r="BH195">
            <v>40664</v>
          </cell>
          <cell r="BI195">
            <v>40664</v>
          </cell>
          <cell r="BL195">
            <v>0</v>
          </cell>
          <cell r="BN195" t="str">
            <v>DOCKERS</v>
          </cell>
          <cell r="BO195" t="str">
            <v>Tops</v>
          </cell>
          <cell r="BP195" t="str">
            <v>Mens</v>
          </cell>
          <cell r="BQ195" t="str">
            <v>Y</v>
          </cell>
          <cell r="BR195" t="str">
            <v>DM Tops Knits</v>
          </cell>
          <cell r="BS195" t="str">
            <v>OKAMOTO D</v>
          </cell>
          <cell r="BT195" t="str">
            <v>C KNITS</v>
          </cell>
          <cell r="BU195" t="str">
            <v>G7826</v>
          </cell>
          <cell r="BV195" t="str">
            <v>Seasonal</v>
          </cell>
          <cell r="BW195" t="str">
            <v>LSA</v>
          </cell>
          <cell r="BY195" t="str">
            <v>4062640563405424049140473404734047340473</v>
          </cell>
          <cell r="BZ195" t="str">
            <v>S-45355-0033-3898-40626</v>
          </cell>
          <cell r="CA195" t="str">
            <v>SFO</v>
          </cell>
          <cell r="CD195">
            <v>0</v>
          </cell>
          <cell r="CF195">
            <v>597</v>
          </cell>
          <cell r="CG195">
            <v>0</v>
          </cell>
        </row>
        <row r="196">
          <cell r="A196">
            <v>1449823</v>
          </cell>
          <cell r="B196" t="str">
            <v>113</v>
          </cell>
          <cell r="C196" t="str">
            <v>101</v>
          </cell>
          <cell r="D196" t="str">
            <v>45355</v>
          </cell>
          <cell r="E196" t="str">
            <v>45355-0033</v>
          </cell>
          <cell r="F196" t="str">
            <v>LS GOOD SOLID POLO</v>
          </cell>
          <cell r="G196" t="str">
            <v>SOLID - PALM BREEZE</v>
          </cell>
          <cell r="H196" t="str">
            <v>PC</v>
          </cell>
          <cell r="J196" t="str">
            <v>SP-A</v>
          </cell>
          <cell r="K196" t="str">
            <v>LACL</v>
          </cell>
          <cell r="L196" t="str">
            <v>PA</v>
          </cell>
          <cell r="M196">
            <v>240</v>
          </cell>
          <cell r="N196">
            <v>240</v>
          </cell>
          <cell r="O196">
            <v>0</v>
          </cell>
          <cell r="P196">
            <v>240</v>
          </cell>
          <cell r="T196" t="str">
            <v>283M</v>
          </cell>
          <cell r="U196">
            <v>3898</v>
          </cell>
          <cell r="V196" t="str">
            <v>HONG KONG</v>
          </cell>
          <cell r="W196" t="str">
            <v>NAS</v>
          </cell>
          <cell r="X196" t="str">
            <v>VIETNAM</v>
          </cell>
          <cell r="Y196" t="str">
            <v>FAR EASTERN APPAREL (VIETNAM) LTD</v>
          </cell>
          <cell r="Z196" t="str">
            <v>FOB</v>
          </cell>
          <cell r="AD196">
            <v>40504</v>
          </cell>
          <cell r="AE196">
            <v>40504</v>
          </cell>
          <cell r="AF196">
            <v>40504</v>
          </cell>
          <cell r="AG196">
            <v>40504</v>
          </cell>
          <cell r="AH196">
            <v>40508</v>
          </cell>
          <cell r="AI196">
            <v>40548</v>
          </cell>
          <cell r="AJ196">
            <v>40602</v>
          </cell>
          <cell r="AK196">
            <v>40633</v>
          </cell>
          <cell r="AL196">
            <v>40680</v>
          </cell>
          <cell r="AM196">
            <v>40683</v>
          </cell>
          <cell r="AN196" t="str">
            <v>Per Karla's email dtd 11/16 add'l needs</v>
          </cell>
          <cell r="AP196" t="str">
            <v>4100112309</v>
          </cell>
          <cell r="AQ196" t="str">
            <v>Y</v>
          </cell>
          <cell r="AR196" t="str">
            <v>000S</v>
          </cell>
          <cell r="AS196">
            <v>0</v>
          </cell>
          <cell r="AT196" t="str">
            <v>CHINA</v>
          </cell>
          <cell r="AU196" t="str">
            <v>DUMMY MILLOXFORD / AQ04041</v>
          </cell>
          <cell r="AW196">
            <v>1.7</v>
          </cell>
          <cell r="AX196">
            <v>408</v>
          </cell>
          <cell r="AY196">
            <v>40504</v>
          </cell>
          <cell r="AZ196">
            <v>40510</v>
          </cell>
          <cell r="BA196">
            <v>40608</v>
          </cell>
          <cell r="BB196">
            <v>40636</v>
          </cell>
          <cell r="BC196">
            <v>40685</v>
          </cell>
          <cell r="BD196">
            <v>40685</v>
          </cell>
          <cell r="BE196">
            <v>40483</v>
          </cell>
          <cell r="BF196">
            <v>40603</v>
          </cell>
          <cell r="BG196">
            <v>40603</v>
          </cell>
          <cell r="BH196">
            <v>40664</v>
          </cell>
          <cell r="BI196">
            <v>40664</v>
          </cell>
          <cell r="BL196">
            <v>0</v>
          </cell>
          <cell r="BN196" t="str">
            <v>DOCKERS</v>
          </cell>
          <cell r="BO196" t="str">
            <v>Tops</v>
          </cell>
          <cell r="BP196" t="str">
            <v>Mens</v>
          </cell>
          <cell r="BQ196" t="str">
            <v>Y</v>
          </cell>
          <cell r="BR196" t="str">
            <v>DM Tops Knits</v>
          </cell>
          <cell r="BS196" t="str">
            <v>OKAMOTO D</v>
          </cell>
          <cell r="BT196" t="str">
            <v>C KNITS</v>
          </cell>
          <cell r="BU196" t="str">
            <v>G7826</v>
          </cell>
          <cell r="BV196" t="str">
            <v>Seasonal</v>
          </cell>
          <cell r="BW196" t="str">
            <v>LSA</v>
          </cell>
          <cell r="BY196" t="str">
            <v>4063340602405484050840504405044050440504</v>
          </cell>
          <cell r="BZ196" t="str">
            <v>S-45355-0033-3898-40633</v>
          </cell>
          <cell r="CA196" t="str">
            <v>SFO</v>
          </cell>
          <cell r="CD196">
            <v>0</v>
          </cell>
          <cell r="CF196">
            <v>597</v>
          </cell>
          <cell r="CG196">
            <v>0</v>
          </cell>
        </row>
        <row r="197">
          <cell r="A197">
            <v>1444663</v>
          </cell>
          <cell r="B197" t="str">
            <v>113</v>
          </cell>
          <cell r="C197" t="str">
            <v>101</v>
          </cell>
          <cell r="D197" t="str">
            <v>45355</v>
          </cell>
          <cell r="E197" t="str">
            <v>45355-0033</v>
          </cell>
          <cell r="F197" t="str">
            <v>LS GOOD SOLID POLO</v>
          </cell>
          <cell r="G197" t="str">
            <v>SOLID - PALM BREEZE</v>
          </cell>
          <cell r="H197" t="str">
            <v>PC</v>
          </cell>
          <cell r="J197" t="str">
            <v>SP-A</v>
          </cell>
          <cell r="K197" t="str">
            <v>LACL</v>
          </cell>
          <cell r="L197" t="str">
            <v>PE</v>
          </cell>
          <cell r="M197">
            <v>700</v>
          </cell>
          <cell r="N197">
            <v>700</v>
          </cell>
          <cell r="O197">
            <v>0</v>
          </cell>
          <cell r="P197">
            <v>700</v>
          </cell>
          <cell r="T197" t="str">
            <v>283M</v>
          </cell>
          <cell r="U197">
            <v>3898</v>
          </cell>
          <cell r="V197" t="str">
            <v>HONG KONG</v>
          </cell>
          <cell r="W197" t="str">
            <v>NAS</v>
          </cell>
          <cell r="X197" t="str">
            <v>VIETNAM</v>
          </cell>
          <cell r="Y197" t="str">
            <v>FAR EASTERN APPAREL (VIETNAM) LTD</v>
          </cell>
          <cell r="Z197" t="str">
            <v>FOB</v>
          </cell>
          <cell r="AD197">
            <v>40473</v>
          </cell>
          <cell r="AE197">
            <v>40473</v>
          </cell>
          <cell r="AF197">
            <v>40473</v>
          </cell>
          <cell r="AG197">
            <v>40473</v>
          </cell>
          <cell r="AH197">
            <v>40491</v>
          </cell>
          <cell r="AI197">
            <v>40542</v>
          </cell>
          <cell r="AJ197">
            <v>40563</v>
          </cell>
          <cell r="AK197">
            <v>40626</v>
          </cell>
          <cell r="AL197">
            <v>40693</v>
          </cell>
          <cell r="AM197">
            <v>40696</v>
          </cell>
          <cell r="AN197" t="str">
            <v>Per 10/22 commit</v>
          </cell>
          <cell r="AO197" t="str">
            <v>y</v>
          </cell>
          <cell r="AP197" t="str">
            <v>4100112317</v>
          </cell>
          <cell r="AQ197" t="str">
            <v>Y</v>
          </cell>
          <cell r="AR197" t="str">
            <v>000S</v>
          </cell>
          <cell r="AS197">
            <v>0</v>
          </cell>
          <cell r="AT197" t="str">
            <v>CHINA</v>
          </cell>
          <cell r="AU197" t="str">
            <v>DUMMY MILLOXFORD / AQ04041</v>
          </cell>
          <cell r="AW197">
            <v>1.7</v>
          </cell>
          <cell r="AX197">
            <v>1190</v>
          </cell>
          <cell r="AY197">
            <v>40490</v>
          </cell>
          <cell r="AZ197">
            <v>40496</v>
          </cell>
          <cell r="BA197">
            <v>40566</v>
          </cell>
          <cell r="BB197">
            <v>40629</v>
          </cell>
          <cell r="BC197">
            <v>40699</v>
          </cell>
          <cell r="BD197">
            <v>40699</v>
          </cell>
          <cell r="BE197">
            <v>40483</v>
          </cell>
          <cell r="BF197">
            <v>40544</v>
          </cell>
          <cell r="BG197">
            <v>40603</v>
          </cell>
          <cell r="BH197">
            <v>40695</v>
          </cell>
          <cell r="BI197">
            <v>40695</v>
          </cell>
          <cell r="BL197">
            <v>0</v>
          </cell>
          <cell r="BN197" t="str">
            <v>DOCKERS</v>
          </cell>
          <cell r="BO197" t="str">
            <v>Tops</v>
          </cell>
          <cell r="BP197" t="str">
            <v>Mens</v>
          </cell>
          <cell r="BQ197" t="str">
            <v>Y</v>
          </cell>
          <cell r="BR197" t="str">
            <v>DM Tops Knits</v>
          </cell>
          <cell r="BS197" t="str">
            <v>OKAMOTO D</v>
          </cell>
          <cell r="BT197" t="str">
            <v>C KNITS</v>
          </cell>
          <cell r="BU197" t="str">
            <v>G7826</v>
          </cell>
          <cell r="BV197" t="str">
            <v>Seasonal</v>
          </cell>
          <cell r="BW197" t="str">
            <v>LSA</v>
          </cell>
          <cell r="BY197" t="str">
            <v>4062640563405424049140473404734047340473</v>
          </cell>
          <cell r="BZ197" t="str">
            <v>S-45355-0033-3898-40626</v>
          </cell>
          <cell r="CA197" t="str">
            <v>SFO</v>
          </cell>
          <cell r="CD197">
            <v>0</v>
          </cell>
          <cell r="CF197">
            <v>597</v>
          </cell>
          <cell r="CG197">
            <v>0</v>
          </cell>
        </row>
        <row r="198">
          <cell r="A198">
            <v>1444664</v>
          </cell>
          <cell r="B198" t="str">
            <v>113</v>
          </cell>
          <cell r="C198" t="str">
            <v>101</v>
          </cell>
          <cell r="D198" t="str">
            <v>45355</v>
          </cell>
          <cell r="E198" t="str">
            <v>45355-0054</v>
          </cell>
          <cell r="F198" t="str">
            <v>LS GOOD SOLID POLO</v>
          </cell>
          <cell r="G198" t="str">
            <v>SOLID - SMOKEY AQUA</v>
          </cell>
          <cell r="H198" t="str">
            <v>PC</v>
          </cell>
          <cell r="J198" t="str">
            <v>SP-A</v>
          </cell>
          <cell r="K198" t="str">
            <v>APD</v>
          </cell>
          <cell r="L198" t="str">
            <v>PH</v>
          </cell>
          <cell r="M198">
            <v>200</v>
          </cell>
          <cell r="N198">
            <v>200</v>
          </cell>
          <cell r="O198">
            <v>0</v>
          </cell>
          <cell r="P198">
            <v>200</v>
          </cell>
          <cell r="T198" t="str">
            <v>283M</v>
          </cell>
          <cell r="U198">
            <v>3898</v>
          </cell>
          <cell r="V198" t="str">
            <v>HONG KONG</v>
          </cell>
          <cell r="W198" t="str">
            <v>NAS</v>
          </cell>
          <cell r="X198" t="str">
            <v>VIETNAM</v>
          </cell>
          <cell r="Y198" t="str">
            <v>FAR EASTERN APPAREL (VIETNAM) LTD</v>
          </cell>
          <cell r="Z198" t="str">
            <v>FOB</v>
          </cell>
          <cell r="AD198">
            <v>40473</v>
          </cell>
          <cell r="AE198">
            <v>40473</v>
          </cell>
          <cell r="AF198">
            <v>40473</v>
          </cell>
          <cell r="AG198">
            <v>40473</v>
          </cell>
          <cell r="AH198">
            <v>40491</v>
          </cell>
          <cell r="AI198">
            <v>40542</v>
          </cell>
          <cell r="AJ198">
            <v>40563</v>
          </cell>
          <cell r="AK198">
            <v>40626</v>
          </cell>
          <cell r="AL198">
            <v>40645</v>
          </cell>
          <cell r="AM198">
            <v>40648</v>
          </cell>
          <cell r="AN198" t="str">
            <v>Per MC added 11/8 email</v>
          </cell>
          <cell r="AO198" t="str">
            <v>Y</v>
          </cell>
          <cell r="AP198" t="str">
            <v>4509010117</v>
          </cell>
          <cell r="AQ198" t="str">
            <v>Y</v>
          </cell>
          <cell r="AR198" t="str">
            <v>000S</v>
          </cell>
          <cell r="AS198">
            <v>0</v>
          </cell>
          <cell r="AT198" t="str">
            <v>CHINA</v>
          </cell>
          <cell r="AU198" t="str">
            <v>DUMMY MILLOXFORD / AQ04041</v>
          </cell>
          <cell r="AW198">
            <v>1.7</v>
          </cell>
          <cell r="AX198">
            <v>340</v>
          </cell>
          <cell r="AY198">
            <v>40490</v>
          </cell>
          <cell r="AZ198">
            <v>40496</v>
          </cell>
          <cell r="BA198">
            <v>40566</v>
          </cell>
          <cell r="BB198">
            <v>40629</v>
          </cell>
          <cell r="BC198">
            <v>40650</v>
          </cell>
          <cell r="BD198">
            <v>40650</v>
          </cell>
          <cell r="BE198">
            <v>40483</v>
          </cell>
          <cell r="BF198">
            <v>40544</v>
          </cell>
          <cell r="BG198">
            <v>40603</v>
          </cell>
          <cell r="BH198">
            <v>40634</v>
          </cell>
          <cell r="BI198">
            <v>40634</v>
          </cell>
          <cell r="BL198">
            <v>0</v>
          </cell>
          <cell r="BN198" t="str">
            <v>DOCKERS</v>
          </cell>
          <cell r="BO198" t="str">
            <v>Tops</v>
          </cell>
          <cell r="BP198" t="str">
            <v>Mens</v>
          </cell>
          <cell r="BQ198" t="str">
            <v>N</v>
          </cell>
          <cell r="BR198" t="str">
            <v>DM Tops Knits</v>
          </cell>
          <cell r="BS198" t="str">
            <v>OKAMOTO D</v>
          </cell>
          <cell r="BT198" t="str">
            <v>C KNITS</v>
          </cell>
          <cell r="BU198" t="str">
            <v>I0868</v>
          </cell>
          <cell r="BV198" t="str">
            <v>Seasonal</v>
          </cell>
          <cell r="BW198" t="str">
            <v>APD</v>
          </cell>
          <cell r="BY198" t="str">
            <v>4062640563405424049140473404734047340473</v>
          </cell>
          <cell r="BZ198" t="str">
            <v>S-45355-0054-3898-40626</v>
          </cell>
          <cell r="CA198" t="str">
            <v>SFO</v>
          </cell>
          <cell r="CB198">
            <v>200</v>
          </cell>
          <cell r="CD198">
            <v>0</v>
          </cell>
          <cell r="CF198">
            <v>597</v>
          </cell>
          <cell r="CG198">
            <v>0</v>
          </cell>
        </row>
        <row r="199">
          <cell r="A199">
            <v>1444665</v>
          </cell>
          <cell r="B199" t="str">
            <v>113</v>
          </cell>
          <cell r="C199" t="str">
            <v>101</v>
          </cell>
          <cell r="D199" t="str">
            <v>45355</v>
          </cell>
          <cell r="E199" t="str">
            <v>45355-0054</v>
          </cell>
          <cell r="F199" t="str">
            <v>LS GOOD SOLID POLO</v>
          </cell>
          <cell r="G199" t="str">
            <v>SOLID - SMOKEY AQUA</v>
          </cell>
          <cell r="H199" t="str">
            <v>PC</v>
          </cell>
          <cell r="J199" t="str">
            <v>SP-A</v>
          </cell>
          <cell r="K199" t="str">
            <v>APD</v>
          </cell>
          <cell r="L199" t="str">
            <v>TH</v>
          </cell>
          <cell r="M199">
            <v>60</v>
          </cell>
          <cell r="N199">
            <v>60</v>
          </cell>
          <cell r="O199">
            <v>0</v>
          </cell>
          <cell r="P199">
            <v>60</v>
          </cell>
          <cell r="T199" t="str">
            <v>283M</v>
          </cell>
          <cell r="U199">
            <v>3898</v>
          </cell>
          <cell r="V199" t="str">
            <v>HONG KONG</v>
          </cell>
          <cell r="W199" t="str">
            <v>NAS</v>
          </cell>
          <cell r="X199" t="str">
            <v>VIETNAM</v>
          </cell>
          <cell r="Y199" t="str">
            <v>FAR EASTERN APPAREL (VIETNAM) LTD</v>
          </cell>
          <cell r="Z199" t="str">
            <v>FOB</v>
          </cell>
          <cell r="AD199">
            <v>40473</v>
          </cell>
          <cell r="AE199">
            <v>40473</v>
          </cell>
          <cell r="AF199">
            <v>40473</v>
          </cell>
          <cell r="AG199">
            <v>40473</v>
          </cell>
          <cell r="AH199">
            <v>40491</v>
          </cell>
          <cell r="AI199">
            <v>40542</v>
          </cell>
          <cell r="AJ199">
            <v>40563</v>
          </cell>
          <cell r="AK199">
            <v>40619</v>
          </cell>
          <cell r="AL199">
            <v>40630</v>
          </cell>
          <cell r="AM199">
            <v>40633</v>
          </cell>
          <cell r="AN199" t="str">
            <v>Per 10/22 commit</v>
          </cell>
          <cell r="AO199" t="str">
            <v>Y</v>
          </cell>
          <cell r="AP199" t="str">
            <v>4512018701</v>
          </cell>
          <cell r="AQ199" t="str">
            <v>Y</v>
          </cell>
          <cell r="AR199" t="str">
            <v>000S</v>
          </cell>
          <cell r="AS199">
            <v>0</v>
          </cell>
          <cell r="AT199" t="str">
            <v>CHINA</v>
          </cell>
          <cell r="AU199" t="str">
            <v>DUMMY MILLOXFORD / AQ04041</v>
          </cell>
          <cell r="AW199">
            <v>1.7</v>
          </cell>
          <cell r="AX199">
            <v>102</v>
          </cell>
          <cell r="AY199">
            <v>40490</v>
          </cell>
          <cell r="AZ199">
            <v>40496</v>
          </cell>
          <cell r="BA199">
            <v>40566</v>
          </cell>
          <cell r="BB199">
            <v>40622</v>
          </cell>
          <cell r="BC199">
            <v>40636</v>
          </cell>
          <cell r="BD199">
            <v>40636</v>
          </cell>
          <cell r="BE199">
            <v>40483</v>
          </cell>
          <cell r="BF199">
            <v>40544</v>
          </cell>
          <cell r="BG199">
            <v>40603</v>
          </cell>
          <cell r="BH199">
            <v>40603</v>
          </cell>
          <cell r="BI199">
            <v>40603</v>
          </cell>
          <cell r="BL199">
            <v>0</v>
          </cell>
          <cell r="BN199" t="str">
            <v>DOCKERS</v>
          </cell>
          <cell r="BO199" t="str">
            <v>Tops</v>
          </cell>
          <cell r="BP199" t="str">
            <v>Mens</v>
          </cell>
          <cell r="BQ199" t="str">
            <v>N</v>
          </cell>
          <cell r="BR199" t="str">
            <v>DM Tops Knits</v>
          </cell>
          <cell r="BS199" t="str">
            <v>OKAMOTO D</v>
          </cell>
          <cell r="BT199" t="str">
            <v>C KNITS</v>
          </cell>
          <cell r="BU199" t="str">
            <v>I0868</v>
          </cell>
          <cell r="BV199" t="str">
            <v>Seasonal</v>
          </cell>
          <cell r="BW199" t="str">
            <v>APD</v>
          </cell>
          <cell r="BY199" t="str">
            <v>4061940563405424049140473404734047340473</v>
          </cell>
          <cell r="BZ199" t="str">
            <v>S-45355-0054-3898-40619</v>
          </cell>
          <cell r="CA199" t="str">
            <v>SFO</v>
          </cell>
          <cell r="CB199">
            <v>60</v>
          </cell>
          <cell r="CD199">
            <v>0</v>
          </cell>
          <cell r="CF199">
            <v>597</v>
          </cell>
          <cell r="CG199">
            <v>0</v>
          </cell>
        </row>
        <row r="200">
          <cell r="A200">
            <v>1416423</v>
          </cell>
          <cell r="B200" t="str">
            <v>113</v>
          </cell>
          <cell r="C200" t="str">
            <v>101</v>
          </cell>
          <cell r="D200" t="str">
            <v>45355</v>
          </cell>
          <cell r="E200" t="str">
            <v>45355-0054</v>
          </cell>
          <cell r="F200" t="str">
            <v>LS GOOD SOLID POLO</v>
          </cell>
          <cell r="G200" t="str">
            <v>SOLID - SMOKEY AQUA</v>
          </cell>
          <cell r="H200" t="str">
            <v>PC</v>
          </cell>
          <cell r="J200" t="str">
            <v>SP-A</v>
          </cell>
          <cell r="K200" t="str">
            <v>APD</v>
          </cell>
          <cell r="L200" t="str">
            <v>MY</v>
          </cell>
          <cell r="M200">
            <v>120</v>
          </cell>
          <cell r="N200">
            <v>120</v>
          </cell>
          <cell r="O200">
            <v>0</v>
          </cell>
          <cell r="P200">
            <v>120</v>
          </cell>
          <cell r="T200" t="str">
            <v>283M</v>
          </cell>
          <cell r="U200">
            <v>3898</v>
          </cell>
          <cell r="V200" t="str">
            <v>HONG KONG</v>
          </cell>
          <cell r="W200" t="str">
            <v>NAS</v>
          </cell>
          <cell r="X200" t="str">
            <v>VIETNAM</v>
          </cell>
          <cell r="Y200" t="str">
            <v>FAR EASTERN APPAREL (VIETNAM) LTD</v>
          </cell>
          <cell r="Z200" t="str">
            <v>FOB</v>
          </cell>
          <cell r="AD200">
            <v>40473</v>
          </cell>
          <cell r="AE200">
            <v>40473</v>
          </cell>
          <cell r="AF200">
            <v>40473</v>
          </cell>
          <cell r="AG200">
            <v>40473</v>
          </cell>
          <cell r="AH200">
            <v>40491</v>
          </cell>
          <cell r="AI200">
            <v>40542</v>
          </cell>
          <cell r="AJ200">
            <v>40563</v>
          </cell>
          <cell r="AK200">
            <v>40619</v>
          </cell>
          <cell r="AL200">
            <v>40632</v>
          </cell>
          <cell r="AM200">
            <v>40635</v>
          </cell>
          <cell r="AN200" t="str">
            <v>Per 10/22 commit</v>
          </cell>
          <cell r="AO200" t="str">
            <v>Y</v>
          </cell>
          <cell r="AP200" t="str">
            <v>4505019523</v>
          </cell>
          <cell r="AQ200" t="str">
            <v>Y</v>
          </cell>
          <cell r="AR200" t="str">
            <v>000S</v>
          </cell>
          <cell r="AS200">
            <v>0</v>
          </cell>
          <cell r="AT200" t="str">
            <v>CHINA</v>
          </cell>
          <cell r="AU200" t="str">
            <v>DUMMY MILLOXFORD / AQ04041</v>
          </cell>
          <cell r="AW200">
            <v>1.7</v>
          </cell>
          <cell r="AX200">
            <v>204</v>
          </cell>
          <cell r="AY200">
            <v>40490</v>
          </cell>
          <cell r="AZ200">
            <v>40496</v>
          </cell>
          <cell r="BA200">
            <v>40566</v>
          </cell>
          <cell r="BB200">
            <v>40622</v>
          </cell>
          <cell r="BC200">
            <v>40636</v>
          </cell>
          <cell r="BD200">
            <v>40636</v>
          </cell>
          <cell r="BE200">
            <v>40483</v>
          </cell>
          <cell r="BF200">
            <v>40544</v>
          </cell>
          <cell r="BG200">
            <v>40603</v>
          </cell>
          <cell r="BH200">
            <v>40603</v>
          </cell>
          <cell r="BI200">
            <v>40603</v>
          </cell>
          <cell r="BL200">
            <v>0</v>
          </cell>
          <cell r="BN200" t="str">
            <v>DOCKERS</v>
          </cell>
          <cell r="BO200" t="str">
            <v>Tops</v>
          </cell>
          <cell r="BP200" t="str">
            <v>Mens</v>
          </cell>
          <cell r="BQ200" t="str">
            <v>N</v>
          </cell>
          <cell r="BR200" t="str">
            <v>DM Tops Knits</v>
          </cell>
          <cell r="BS200" t="str">
            <v>OKAMOTO D</v>
          </cell>
          <cell r="BT200" t="str">
            <v>C KNITS</v>
          </cell>
          <cell r="BU200" t="str">
            <v>I0868</v>
          </cell>
          <cell r="BV200" t="str">
            <v>Seasonal</v>
          </cell>
          <cell r="BW200" t="str">
            <v>APD</v>
          </cell>
          <cell r="BY200" t="str">
            <v>4061940563405424049140473404734047340473</v>
          </cell>
          <cell r="BZ200" t="str">
            <v>S-45355-0054-3898-40619</v>
          </cell>
          <cell r="CA200" t="str">
            <v>SFO</v>
          </cell>
          <cell r="CB200">
            <v>120</v>
          </cell>
          <cell r="CD200">
            <v>0</v>
          </cell>
          <cell r="CF200">
            <v>597</v>
          </cell>
          <cell r="CG200">
            <v>0</v>
          </cell>
        </row>
        <row r="201">
          <cell r="A201">
            <v>1416424</v>
          </cell>
          <cell r="B201" t="str">
            <v>113</v>
          </cell>
          <cell r="C201" t="str">
            <v>101</v>
          </cell>
          <cell r="D201" t="str">
            <v>45355</v>
          </cell>
          <cell r="E201" t="str">
            <v>45355-0054</v>
          </cell>
          <cell r="F201" t="str">
            <v>LS GOOD SOLID POLO</v>
          </cell>
          <cell r="G201" t="str">
            <v>SOLID - SMOKEY AQUA</v>
          </cell>
          <cell r="H201" t="str">
            <v>PC</v>
          </cell>
          <cell r="J201" t="str">
            <v>SP-A</v>
          </cell>
          <cell r="K201" t="str">
            <v>LSE</v>
          </cell>
          <cell r="L201" t="str">
            <v>GB</v>
          </cell>
          <cell r="M201">
            <v>1000</v>
          </cell>
          <cell r="N201">
            <v>1000</v>
          </cell>
          <cell r="O201">
            <v>0</v>
          </cell>
          <cell r="P201">
            <v>1000</v>
          </cell>
          <cell r="T201" t="str">
            <v>283M</v>
          </cell>
          <cell r="U201">
            <v>3898</v>
          </cell>
          <cell r="V201" t="str">
            <v>HONG KONG</v>
          </cell>
          <cell r="W201" t="str">
            <v>NAS</v>
          </cell>
          <cell r="X201" t="str">
            <v>VIETNAM</v>
          </cell>
          <cell r="Y201" t="str">
            <v>FAR EASTERN APPAREL (VIETNAM) LTD</v>
          </cell>
          <cell r="Z201" t="str">
            <v>FOB</v>
          </cell>
          <cell r="AD201">
            <v>40473</v>
          </cell>
          <cell r="AE201">
            <v>40473</v>
          </cell>
          <cell r="AF201">
            <v>40473</v>
          </cell>
          <cell r="AG201">
            <v>40473</v>
          </cell>
          <cell r="AH201">
            <v>40491</v>
          </cell>
          <cell r="AI201">
            <v>40542</v>
          </cell>
          <cell r="AJ201">
            <v>40563</v>
          </cell>
          <cell r="AK201">
            <v>40619</v>
          </cell>
          <cell r="AL201">
            <v>40651</v>
          </cell>
          <cell r="AM201">
            <v>40654</v>
          </cell>
          <cell r="AN201" t="str">
            <v>Per 10/22 commit</v>
          </cell>
          <cell r="AO201" t="str">
            <v>Y</v>
          </cell>
          <cell r="AP201">
            <v>529668</v>
          </cell>
          <cell r="AQ201" t="str">
            <v>Y</v>
          </cell>
          <cell r="AR201" t="str">
            <v>000S</v>
          </cell>
          <cell r="AS201">
            <v>0</v>
          </cell>
          <cell r="AT201" t="str">
            <v>CHINA</v>
          </cell>
          <cell r="AW201">
            <v>1.7</v>
          </cell>
          <cell r="AX201">
            <v>1700</v>
          </cell>
          <cell r="AY201">
            <v>40490</v>
          </cell>
          <cell r="AZ201">
            <v>40496</v>
          </cell>
          <cell r="BA201">
            <v>40566</v>
          </cell>
          <cell r="BB201">
            <v>40622</v>
          </cell>
          <cell r="BC201">
            <v>40657</v>
          </cell>
          <cell r="BD201">
            <v>40657</v>
          </cell>
          <cell r="BE201">
            <v>40483</v>
          </cell>
          <cell r="BF201">
            <v>40544</v>
          </cell>
          <cell r="BG201">
            <v>40603</v>
          </cell>
          <cell r="BH201">
            <v>40634</v>
          </cell>
          <cell r="BI201">
            <v>40634</v>
          </cell>
          <cell r="BL201">
            <v>0</v>
          </cell>
          <cell r="BN201" t="str">
            <v>DOCKERS</v>
          </cell>
          <cell r="BO201" t="str">
            <v>Tops</v>
          </cell>
          <cell r="BP201" t="str">
            <v>Mens</v>
          </cell>
          <cell r="BQ201" t="str">
            <v>N</v>
          </cell>
          <cell r="BR201" t="str">
            <v>DM Tops Knits</v>
          </cell>
          <cell r="BS201" t="str">
            <v>OKAMOTO D</v>
          </cell>
          <cell r="BT201" t="str">
            <v>C KNITS</v>
          </cell>
          <cell r="BU201" t="str">
            <v>I0868</v>
          </cell>
          <cell r="BV201" t="str">
            <v>Seasonal</v>
          </cell>
          <cell r="BW201" t="str">
            <v>LSE</v>
          </cell>
          <cell r="BY201" t="str">
            <v>4061940563405424049140473404734047340473</v>
          </cell>
          <cell r="BZ201" t="str">
            <v>S-45355-0054-3898-40619</v>
          </cell>
          <cell r="CA201" t="str">
            <v>SFO</v>
          </cell>
          <cell r="CB201">
            <v>1000</v>
          </cell>
          <cell r="CD201">
            <v>0</v>
          </cell>
          <cell r="CF201">
            <v>597</v>
          </cell>
          <cell r="CG201">
            <v>0</v>
          </cell>
        </row>
        <row r="202">
          <cell r="A202">
            <v>1449824</v>
          </cell>
          <cell r="B202" t="str">
            <v>113</v>
          </cell>
          <cell r="C202" t="str">
            <v>101</v>
          </cell>
          <cell r="D202" t="str">
            <v>45355</v>
          </cell>
          <cell r="E202" t="str">
            <v>45355-0054</v>
          </cell>
          <cell r="F202" t="str">
            <v>LS GOOD SOLID POLO</v>
          </cell>
          <cell r="G202" t="str">
            <v>SOLID - SMOKEY AQUA</v>
          </cell>
          <cell r="H202" t="str">
            <v>PC</v>
          </cell>
          <cell r="J202" t="str">
            <v>SP-A</v>
          </cell>
          <cell r="K202" t="str">
            <v>LACL</v>
          </cell>
          <cell r="L202" t="str">
            <v>CR</v>
          </cell>
          <cell r="M202">
            <v>348</v>
          </cell>
          <cell r="N202">
            <v>348</v>
          </cell>
          <cell r="O202">
            <v>0</v>
          </cell>
          <cell r="P202">
            <v>348</v>
          </cell>
          <cell r="T202" t="str">
            <v>283M</v>
          </cell>
          <cell r="U202">
            <v>3898</v>
          </cell>
          <cell r="V202" t="str">
            <v>HONG KONG</v>
          </cell>
          <cell r="W202" t="str">
            <v>NAS</v>
          </cell>
          <cell r="X202" t="str">
            <v>VIETNAM</v>
          </cell>
          <cell r="Y202" t="str">
            <v>FAR EASTERN APPAREL (VIETNAM) LTD</v>
          </cell>
          <cell r="Z202" t="str">
            <v>FOB</v>
          </cell>
          <cell r="AD202">
            <v>40504</v>
          </cell>
          <cell r="AE202">
            <v>40504</v>
          </cell>
          <cell r="AF202">
            <v>40504</v>
          </cell>
          <cell r="AG202">
            <v>40504</v>
          </cell>
          <cell r="AH202">
            <v>40508</v>
          </cell>
          <cell r="AI202">
            <v>40548</v>
          </cell>
          <cell r="AJ202">
            <v>40602</v>
          </cell>
          <cell r="AK202">
            <v>40633</v>
          </cell>
          <cell r="AL202">
            <v>40710</v>
          </cell>
          <cell r="AM202">
            <v>40713</v>
          </cell>
          <cell r="AN202" t="str">
            <v>Per Karla's email dtd 11/16 add'l needs</v>
          </cell>
          <cell r="AO202" t="str">
            <v>Y</v>
          </cell>
          <cell r="AP202" t="str">
            <v>4100112375</v>
          </cell>
          <cell r="AQ202" t="str">
            <v>Y</v>
          </cell>
          <cell r="AR202" t="str">
            <v>000S</v>
          </cell>
          <cell r="AS202">
            <v>0</v>
          </cell>
          <cell r="AT202" t="str">
            <v>CHINA</v>
          </cell>
          <cell r="AU202" t="str">
            <v>A207</v>
          </cell>
          <cell r="AW202">
            <v>1.7</v>
          </cell>
          <cell r="AX202">
            <v>591.6</v>
          </cell>
          <cell r="AY202">
            <v>40504</v>
          </cell>
          <cell r="AZ202">
            <v>40510</v>
          </cell>
          <cell r="BA202">
            <v>40608</v>
          </cell>
          <cell r="BB202">
            <v>40636</v>
          </cell>
          <cell r="BC202">
            <v>40713</v>
          </cell>
          <cell r="BD202">
            <v>40713</v>
          </cell>
          <cell r="BE202">
            <v>40483</v>
          </cell>
          <cell r="BF202">
            <v>40603</v>
          </cell>
          <cell r="BG202">
            <v>40603</v>
          </cell>
          <cell r="BH202">
            <v>40695</v>
          </cell>
          <cell r="BI202">
            <v>40695</v>
          </cell>
          <cell r="BL202">
            <v>0</v>
          </cell>
          <cell r="BN202" t="str">
            <v>DOCKERS</v>
          </cell>
          <cell r="BO202" t="str">
            <v>Tops</v>
          </cell>
          <cell r="BP202" t="str">
            <v>Mens</v>
          </cell>
          <cell r="BQ202" t="str">
            <v>N</v>
          </cell>
          <cell r="BR202" t="str">
            <v>DM Tops Knits</v>
          </cell>
          <cell r="BS202" t="str">
            <v>OKAMOTO D</v>
          </cell>
          <cell r="BT202" t="str">
            <v>C KNITS</v>
          </cell>
          <cell r="BU202" t="str">
            <v>I0868</v>
          </cell>
          <cell r="BV202" t="str">
            <v>Seasonal</v>
          </cell>
          <cell r="BW202" t="str">
            <v>LSA</v>
          </cell>
          <cell r="BY202" t="str">
            <v>4063340602405484050840504405044050440504</v>
          </cell>
          <cell r="BZ202" t="str">
            <v>S-45355-0054-3898-40633</v>
          </cell>
          <cell r="CA202" t="str">
            <v>SFO</v>
          </cell>
          <cell r="CB202">
            <v>1826</v>
          </cell>
          <cell r="CD202">
            <v>0</v>
          </cell>
          <cell r="CF202">
            <v>597</v>
          </cell>
          <cell r="CG202">
            <v>0</v>
          </cell>
        </row>
        <row r="203">
          <cell r="A203">
            <v>1449825</v>
          </cell>
          <cell r="B203" t="str">
            <v>113</v>
          </cell>
          <cell r="C203" t="str">
            <v>101</v>
          </cell>
          <cell r="D203" t="str">
            <v>45355</v>
          </cell>
          <cell r="E203" t="str">
            <v>45355-0054</v>
          </cell>
          <cell r="F203" t="str">
            <v>LS GOOD SOLID POLO</v>
          </cell>
          <cell r="G203" t="str">
            <v>SOLID - SMOKEY AQUA</v>
          </cell>
          <cell r="H203" t="str">
            <v>PC</v>
          </cell>
          <cell r="J203" t="str">
            <v>SP-A</v>
          </cell>
          <cell r="K203" t="str">
            <v>LSM</v>
          </cell>
          <cell r="L203" t="str">
            <v>MX</v>
          </cell>
          <cell r="M203">
            <v>0</v>
          </cell>
          <cell r="N203">
            <v>0</v>
          </cell>
          <cell r="O203">
            <v>0</v>
          </cell>
          <cell r="P203">
            <v>0</v>
          </cell>
          <cell r="T203" t="str">
            <v>283M</v>
          </cell>
          <cell r="U203">
            <v>3898</v>
          </cell>
          <cell r="V203" t="str">
            <v>HONG KONG</v>
          </cell>
          <cell r="W203" t="str">
            <v>NAS</v>
          </cell>
          <cell r="X203" t="str">
            <v>VIETNAM</v>
          </cell>
          <cell r="Y203" t="str">
            <v>FAR EASTERN APPAREL (VIETNAM) LTD</v>
          </cell>
          <cell r="Z203" t="str">
            <v>FOB</v>
          </cell>
          <cell r="AD203">
            <v>40504</v>
          </cell>
          <cell r="AE203">
            <v>40504</v>
          </cell>
          <cell r="AF203">
            <v>40504</v>
          </cell>
          <cell r="AG203">
            <v>40504</v>
          </cell>
          <cell r="AH203">
            <v>40508</v>
          </cell>
          <cell r="AI203">
            <v>40548</v>
          </cell>
          <cell r="AJ203">
            <v>40602</v>
          </cell>
          <cell r="AK203">
            <v>40633</v>
          </cell>
          <cell r="AL203">
            <v>40685</v>
          </cell>
          <cell r="AM203">
            <v>40688</v>
          </cell>
          <cell r="AN203" t="str">
            <v>Per 11/17 P-Req- Add'l uts; moved 110 uts to 3/31 ex-fcty per Vincent 11/30</v>
          </cell>
          <cell r="AO203">
            <v>0</v>
          </cell>
          <cell r="AP203">
            <v>0</v>
          </cell>
          <cell r="AR203" t="str">
            <v>000S</v>
          </cell>
          <cell r="AS203">
            <v>0</v>
          </cell>
          <cell r="AT203" t="str">
            <v>CHINA</v>
          </cell>
          <cell r="AU203" t="str">
            <v>A207</v>
          </cell>
          <cell r="AW203">
            <v>1.7</v>
          </cell>
          <cell r="AX203">
            <v>0</v>
          </cell>
          <cell r="AY203">
            <v>40504</v>
          </cell>
          <cell r="AZ203">
            <v>40510</v>
          </cell>
          <cell r="BA203">
            <v>40608</v>
          </cell>
          <cell r="BB203">
            <v>40636</v>
          </cell>
          <cell r="BC203">
            <v>40685</v>
          </cell>
          <cell r="BD203">
            <v>40692</v>
          </cell>
          <cell r="BE203">
            <v>40483</v>
          </cell>
          <cell r="BF203">
            <v>40603</v>
          </cell>
          <cell r="BG203">
            <v>40603</v>
          </cell>
          <cell r="BH203">
            <v>40664</v>
          </cell>
          <cell r="BI203">
            <v>40664</v>
          </cell>
          <cell r="BL203">
            <v>0</v>
          </cell>
          <cell r="BN203" t="str">
            <v>DOCKERS</v>
          </cell>
          <cell r="BO203" t="str">
            <v>Tops</v>
          </cell>
          <cell r="BP203" t="str">
            <v>Mens</v>
          </cell>
          <cell r="BQ203" t="str">
            <v>N</v>
          </cell>
          <cell r="BR203" t="str">
            <v>DM Tops Knits</v>
          </cell>
          <cell r="BS203" t="str">
            <v>OKAMOTO D</v>
          </cell>
          <cell r="BT203" t="str">
            <v>C KNITS</v>
          </cell>
          <cell r="BU203" t="str">
            <v>I0868</v>
          </cell>
          <cell r="BV203" t="str">
            <v>Seasonal</v>
          </cell>
          <cell r="BW203" t="str">
            <v>LSA</v>
          </cell>
          <cell r="BY203" t="str">
            <v>4063340602405484050840504405044050440504</v>
          </cell>
          <cell r="BZ203" t="str">
            <v>S-45355-0054-3898-40633</v>
          </cell>
          <cell r="CA203" t="str">
            <v>SFO</v>
          </cell>
          <cell r="CB203">
            <v>110</v>
          </cell>
          <cell r="CD203">
            <v>0</v>
          </cell>
          <cell r="CE203" t="str">
            <v>Cancelado3404</v>
          </cell>
          <cell r="CF203">
            <v>597</v>
          </cell>
          <cell r="CG203">
            <v>0</v>
          </cell>
        </row>
        <row r="204">
          <cell r="A204">
            <v>1416425</v>
          </cell>
          <cell r="B204" t="str">
            <v>113</v>
          </cell>
          <cell r="C204" t="str">
            <v>101</v>
          </cell>
          <cell r="D204" t="str">
            <v>45355</v>
          </cell>
          <cell r="E204" t="str">
            <v>45355-0054</v>
          </cell>
          <cell r="F204" t="str">
            <v>LS GOOD SOLID POLO</v>
          </cell>
          <cell r="G204" t="str">
            <v>SOLID - SMOKEY AQUA</v>
          </cell>
          <cell r="H204" t="str">
            <v>PC</v>
          </cell>
          <cell r="J204" t="str">
            <v>SP-A</v>
          </cell>
          <cell r="K204" t="str">
            <v>LSM</v>
          </cell>
          <cell r="L204" t="str">
            <v>MX</v>
          </cell>
          <cell r="M204">
            <v>1936</v>
          </cell>
          <cell r="N204">
            <v>1936</v>
          </cell>
          <cell r="O204">
            <v>0</v>
          </cell>
          <cell r="P204">
            <v>1936</v>
          </cell>
          <cell r="T204" t="str">
            <v>283M</v>
          </cell>
          <cell r="U204">
            <v>3898</v>
          </cell>
          <cell r="V204" t="str">
            <v>HONG KONG</v>
          </cell>
          <cell r="W204" t="str">
            <v>NAS</v>
          </cell>
          <cell r="X204" t="str">
            <v>VIETNAM</v>
          </cell>
          <cell r="Y204" t="str">
            <v>FAR EASTERN APPAREL (VIETNAM) LTD</v>
          </cell>
          <cell r="Z204" t="str">
            <v>FOB</v>
          </cell>
          <cell r="AD204">
            <v>40473</v>
          </cell>
          <cell r="AE204">
            <v>40473</v>
          </cell>
          <cell r="AF204">
            <v>40473</v>
          </cell>
          <cell r="AG204">
            <v>40473</v>
          </cell>
          <cell r="AH204">
            <v>40491</v>
          </cell>
          <cell r="AI204">
            <v>40542</v>
          </cell>
          <cell r="AJ204">
            <v>40564</v>
          </cell>
          <cell r="AK204">
            <v>40633</v>
          </cell>
          <cell r="AL204">
            <v>40685</v>
          </cell>
          <cell r="AM204">
            <v>40688</v>
          </cell>
          <cell r="AN204" t="str">
            <v>Per 10/22 commit; added 110 uts  from 3/31 ex-fcty per Vincent 11/30</v>
          </cell>
          <cell r="AO204" t="str">
            <v>Y</v>
          </cell>
          <cell r="AP204">
            <v>98239</v>
          </cell>
          <cell r="AQ204" t="str">
            <v>Y</v>
          </cell>
          <cell r="AR204" t="str">
            <v>000S</v>
          </cell>
          <cell r="AS204">
            <v>0</v>
          </cell>
          <cell r="AT204" t="str">
            <v>CHINA</v>
          </cell>
          <cell r="AU204" t="str">
            <v>A207</v>
          </cell>
          <cell r="AW204">
            <v>1.7</v>
          </cell>
          <cell r="AX204">
            <v>3291.2</v>
          </cell>
          <cell r="AY204">
            <v>40490</v>
          </cell>
          <cell r="AZ204">
            <v>40496</v>
          </cell>
          <cell r="BA204">
            <v>40566</v>
          </cell>
          <cell r="BB204">
            <v>40636</v>
          </cell>
          <cell r="BC204">
            <v>40685</v>
          </cell>
          <cell r="BD204">
            <v>40692</v>
          </cell>
          <cell r="BE204">
            <v>40483</v>
          </cell>
          <cell r="BF204">
            <v>40544</v>
          </cell>
          <cell r="BG204">
            <v>40603</v>
          </cell>
          <cell r="BH204">
            <v>40664</v>
          </cell>
          <cell r="BI204">
            <v>40664</v>
          </cell>
          <cell r="BL204">
            <v>0</v>
          </cell>
          <cell r="BN204" t="str">
            <v>DOCKERS</v>
          </cell>
          <cell r="BO204" t="str">
            <v>Tops</v>
          </cell>
          <cell r="BP204" t="str">
            <v>Mens</v>
          </cell>
          <cell r="BQ204" t="str">
            <v>N</v>
          </cell>
          <cell r="BR204" t="str">
            <v>DM Tops Knits</v>
          </cell>
          <cell r="BS204" t="str">
            <v>OKAMOTO D</v>
          </cell>
          <cell r="BT204" t="str">
            <v>C KNITS</v>
          </cell>
          <cell r="BU204" t="str">
            <v>I0868</v>
          </cell>
          <cell r="BV204" t="str">
            <v>Seasonal</v>
          </cell>
          <cell r="BW204" t="str">
            <v>LSA</v>
          </cell>
          <cell r="BY204" t="str">
            <v>4063340564405424049140473404734047340473</v>
          </cell>
          <cell r="BZ204" t="str">
            <v>S-45355-0054-3898-40633</v>
          </cell>
          <cell r="CA204" t="str">
            <v>SFO</v>
          </cell>
          <cell r="CB204">
            <v>1826</v>
          </cell>
          <cell r="CD204">
            <v>0</v>
          </cell>
          <cell r="CF204">
            <v>597</v>
          </cell>
          <cell r="CG204">
            <v>0</v>
          </cell>
        </row>
        <row r="205">
          <cell r="A205">
            <v>1444666</v>
          </cell>
          <cell r="B205" t="str">
            <v>113</v>
          </cell>
          <cell r="C205" t="str">
            <v>101</v>
          </cell>
          <cell r="D205" t="str">
            <v>45355</v>
          </cell>
          <cell r="E205" t="str">
            <v>45355-0055</v>
          </cell>
          <cell r="F205" t="str">
            <v>LS GOOD SOLID POLO</v>
          </cell>
          <cell r="G205" t="str">
            <v>SOLID - LAKESIDE</v>
          </cell>
          <cell r="H205" t="str">
            <v>PC</v>
          </cell>
          <cell r="J205" t="str">
            <v>SP-A</v>
          </cell>
          <cell r="K205" t="str">
            <v>APD</v>
          </cell>
          <cell r="L205" t="str">
            <v>PH</v>
          </cell>
          <cell r="M205">
            <v>200</v>
          </cell>
          <cell r="N205">
            <v>200</v>
          </cell>
          <cell r="O205">
            <v>0</v>
          </cell>
          <cell r="P205">
            <v>200</v>
          </cell>
          <cell r="T205" t="str">
            <v>283M</v>
          </cell>
          <cell r="U205">
            <v>3898</v>
          </cell>
          <cell r="V205" t="str">
            <v>HONG KONG</v>
          </cell>
          <cell r="W205" t="str">
            <v>NAS</v>
          </cell>
          <cell r="X205" t="str">
            <v>VIETNAM</v>
          </cell>
          <cell r="Y205" t="str">
            <v>FAR EASTERN APPAREL (VIETNAM) LTD</v>
          </cell>
          <cell r="Z205" t="str">
            <v>FOB</v>
          </cell>
          <cell r="AD205">
            <v>40473</v>
          </cell>
          <cell r="AE205">
            <v>40473</v>
          </cell>
          <cell r="AF205">
            <v>40473</v>
          </cell>
          <cell r="AG205">
            <v>40473</v>
          </cell>
          <cell r="AH205">
            <v>40491</v>
          </cell>
          <cell r="AI205">
            <v>40542</v>
          </cell>
          <cell r="AJ205">
            <v>40563</v>
          </cell>
          <cell r="AK205">
            <v>40626</v>
          </cell>
          <cell r="AL205">
            <v>40645</v>
          </cell>
          <cell r="AM205">
            <v>40648</v>
          </cell>
          <cell r="AN205" t="str">
            <v>Per MC added 11/8 email</v>
          </cell>
          <cell r="AO205" t="str">
            <v>Y</v>
          </cell>
          <cell r="AP205" t="str">
            <v>4509010118</v>
          </cell>
          <cell r="AQ205" t="str">
            <v>Y</v>
          </cell>
          <cell r="AR205" t="str">
            <v>000S</v>
          </cell>
          <cell r="AS205">
            <v>0</v>
          </cell>
          <cell r="AT205" t="str">
            <v>CHINA</v>
          </cell>
          <cell r="AU205" t="str">
            <v>DUMMY MILLPRG9472-B1</v>
          </cell>
          <cell r="AW205">
            <v>1.7</v>
          </cell>
          <cell r="AX205">
            <v>340</v>
          </cell>
          <cell r="AY205">
            <v>40490</v>
          </cell>
          <cell r="AZ205">
            <v>40496</v>
          </cell>
          <cell r="BA205">
            <v>40566</v>
          </cell>
          <cell r="BB205">
            <v>40629</v>
          </cell>
          <cell r="BC205">
            <v>40650</v>
          </cell>
          <cell r="BD205">
            <v>40650</v>
          </cell>
          <cell r="BE205">
            <v>40483</v>
          </cell>
          <cell r="BF205">
            <v>40544</v>
          </cell>
          <cell r="BG205">
            <v>40603</v>
          </cell>
          <cell r="BH205">
            <v>40634</v>
          </cell>
          <cell r="BI205">
            <v>40634</v>
          </cell>
          <cell r="BL205">
            <v>0</v>
          </cell>
          <cell r="BN205" t="str">
            <v>DOCKERS</v>
          </cell>
          <cell r="BO205" t="str">
            <v>Tops</v>
          </cell>
          <cell r="BP205" t="str">
            <v>Mens</v>
          </cell>
          <cell r="BQ205" t="str">
            <v>N</v>
          </cell>
          <cell r="BR205" t="str">
            <v>DM Tops Knits</v>
          </cell>
          <cell r="BS205" t="str">
            <v>OKAMOTO D</v>
          </cell>
          <cell r="BT205" t="str">
            <v>C KNITS</v>
          </cell>
          <cell r="BU205" t="str">
            <v>I0869</v>
          </cell>
          <cell r="BV205" t="str">
            <v>Seasonal</v>
          </cell>
          <cell r="BW205" t="str">
            <v>APD</v>
          </cell>
          <cell r="BY205" t="str">
            <v>4062640563405424049140473404734047340473</v>
          </cell>
          <cell r="BZ205" t="str">
            <v>S-45355-0055-3898-40626</v>
          </cell>
          <cell r="CA205" t="str">
            <v>SFO</v>
          </cell>
          <cell r="CB205">
            <v>200</v>
          </cell>
          <cell r="CD205">
            <v>0</v>
          </cell>
          <cell r="CF205">
            <v>597</v>
          </cell>
          <cell r="CG205">
            <v>0</v>
          </cell>
        </row>
        <row r="206">
          <cell r="A206">
            <v>1444667</v>
          </cell>
          <cell r="B206" t="str">
            <v>113</v>
          </cell>
          <cell r="C206" t="str">
            <v>101</v>
          </cell>
          <cell r="D206" t="str">
            <v>45355</v>
          </cell>
          <cell r="E206" t="str">
            <v>45355-0055</v>
          </cell>
          <cell r="F206" t="str">
            <v>LS GOOD SOLID POLO</v>
          </cell>
          <cell r="G206" t="str">
            <v>SOLID - LAKESIDE</v>
          </cell>
          <cell r="H206" t="str">
            <v>PC</v>
          </cell>
          <cell r="J206" t="str">
            <v>SP-A</v>
          </cell>
          <cell r="K206" t="str">
            <v>APD</v>
          </cell>
          <cell r="L206" t="str">
            <v>TH</v>
          </cell>
          <cell r="M206">
            <v>60</v>
          </cell>
          <cell r="N206">
            <v>60</v>
          </cell>
          <cell r="O206">
            <v>0</v>
          </cell>
          <cell r="P206">
            <v>60</v>
          </cell>
          <cell r="T206" t="str">
            <v>283M</v>
          </cell>
          <cell r="U206">
            <v>3898</v>
          </cell>
          <cell r="V206" t="str">
            <v>HONG KONG</v>
          </cell>
          <cell r="W206" t="str">
            <v>NAS</v>
          </cell>
          <cell r="X206" t="str">
            <v>VIETNAM</v>
          </cell>
          <cell r="Y206" t="str">
            <v>FAR EASTERN APPAREL (VIETNAM) LTD</v>
          </cell>
          <cell r="Z206" t="str">
            <v>FOB</v>
          </cell>
          <cell r="AD206">
            <v>40473</v>
          </cell>
          <cell r="AE206">
            <v>40473</v>
          </cell>
          <cell r="AF206">
            <v>40473</v>
          </cell>
          <cell r="AG206">
            <v>40473</v>
          </cell>
          <cell r="AH206">
            <v>40491</v>
          </cell>
          <cell r="AI206">
            <v>40542</v>
          </cell>
          <cell r="AJ206">
            <v>40563</v>
          </cell>
          <cell r="AK206">
            <v>40619</v>
          </cell>
          <cell r="AL206">
            <v>40630</v>
          </cell>
          <cell r="AM206">
            <v>40633</v>
          </cell>
          <cell r="AN206" t="str">
            <v>Per 10/22 commit</v>
          </cell>
          <cell r="AO206" t="str">
            <v>Y</v>
          </cell>
          <cell r="AP206" t="str">
            <v>4512018702</v>
          </cell>
          <cell r="AQ206" t="str">
            <v>Y</v>
          </cell>
          <cell r="AR206" t="str">
            <v>000S</v>
          </cell>
          <cell r="AS206">
            <v>0</v>
          </cell>
          <cell r="AT206" t="str">
            <v>CHINA</v>
          </cell>
          <cell r="AU206" t="str">
            <v>DUMMY MILLPRG9472-B1</v>
          </cell>
          <cell r="AW206">
            <v>1.7</v>
          </cell>
          <cell r="AX206">
            <v>102</v>
          </cell>
          <cell r="AY206">
            <v>40490</v>
          </cell>
          <cell r="AZ206">
            <v>40496</v>
          </cell>
          <cell r="BA206">
            <v>40566</v>
          </cell>
          <cell r="BB206">
            <v>40622</v>
          </cell>
          <cell r="BC206">
            <v>40636</v>
          </cell>
          <cell r="BD206">
            <v>40636</v>
          </cell>
          <cell r="BE206">
            <v>40483</v>
          </cell>
          <cell r="BF206">
            <v>40544</v>
          </cell>
          <cell r="BG206">
            <v>40603</v>
          </cell>
          <cell r="BH206">
            <v>40603</v>
          </cell>
          <cell r="BI206">
            <v>40603</v>
          </cell>
          <cell r="BL206">
            <v>0</v>
          </cell>
          <cell r="BN206" t="str">
            <v>DOCKERS</v>
          </cell>
          <cell r="BO206" t="str">
            <v>Tops</v>
          </cell>
          <cell r="BP206" t="str">
            <v>Mens</v>
          </cell>
          <cell r="BQ206" t="str">
            <v>N</v>
          </cell>
          <cell r="BR206" t="str">
            <v>DM Tops Knits</v>
          </cell>
          <cell r="BS206" t="str">
            <v>OKAMOTO D</v>
          </cell>
          <cell r="BT206" t="str">
            <v>C KNITS</v>
          </cell>
          <cell r="BU206" t="str">
            <v>I0869</v>
          </cell>
          <cell r="BV206" t="str">
            <v>Seasonal</v>
          </cell>
          <cell r="BW206" t="str">
            <v>APD</v>
          </cell>
          <cell r="BY206" t="str">
            <v>4061940563405424049140473404734047340473</v>
          </cell>
          <cell r="BZ206" t="str">
            <v>S-45355-0055-3898-40619</v>
          </cell>
          <cell r="CA206" t="str">
            <v>SFO</v>
          </cell>
          <cell r="CB206">
            <v>60</v>
          </cell>
          <cell r="CD206">
            <v>0</v>
          </cell>
          <cell r="CF206">
            <v>597</v>
          </cell>
          <cell r="CG206">
            <v>0</v>
          </cell>
        </row>
        <row r="207">
          <cell r="A207">
            <v>1444668</v>
          </cell>
          <cell r="B207" t="str">
            <v>113</v>
          </cell>
          <cell r="C207" t="str">
            <v>101</v>
          </cell>
          <cell r="D207" t="str">
            <v>45355</v>
          </cell>
          <cell r="E207" t="str">
            <v>45355-0055</v>
          </cell>
          <cell r="F207" t="str">
            <v>LS GOOD SOLID POLO</v>
          </cell>
          <cell r="G207" t="str">
            <v>SOLID - LAKESIDE</v>
          </cell>
          <cell r="H207" t="str">
            <v>PC</v>
          </cell>
          <cell r="J207" t="str">
            <v>SP-A</v>
          </cell>
          <cell r="K207" t="str">
            <v>APD</v>
          </cell>
          <cell r="L207" t="str">
            <v>SG</v>
          </cell>
          <cell r="M207">
            <v>150</v>
          </cell>
          <cell r="N207">
            <v>150</v>
          </cell>
          <cell r="O207">
            <v>0</v>
          </cell>
          <cell r="P207">
            <v>150</v>
          </cell>
          <cell r="T207" t="str">
            <v>283M</v>
          </cell>
          <cell r="U207">
            <v>3898</v>
          </cell>
          <cell r="V207" t="str">
            <v>HONG KONG</v>
          </cell>
          <cell r="W207" t="str">
            <v>NAS</v>
          </cell>
          <cell r="X207" t="str">
            <v>VIETNAM</v>
          </cell>
          <cell r="Y207" t="str">
            <v>FAR EASTERN APPAREL (VIETNAM) LTD</v>
          </cell>
          <cell r="Z207" t="str">
            <v>FOB</v>
          </cell>
          <cell r="AD207">
            <v>40473</v>
          </cell>
          <cell r="AE207">
            <v>40473</v>
          </cell>
          <cell r="AF207">
            <v>40473</v>
          </cell>
          <cell r="AG207">
            <v>40473</v>
          </cell>
          <cell r="AH207">
            <v>40491</v>
          </cell>
          <cell r="AI207">
            <v>40542</v>
          </cell>
          <cell r="AJ207">
            <v>40563</v>
          </cell>
          <cell r="AK207">
            <v>40619</v>
          </cell>
          <cell r="AL207">
            <v>40630</v>
          </cell>
          <cell r="AM207">
            <v>40633</v>
          </cell>
          <cell r="AN207" t="str">
            <v>Per 10/22 commit</v>
          </cell>
          <cell r="AO207" t="str">
            <v>Y</v>
          </cell>
          <cell r="AP207" t="str">
            <v>4512018704</v>
          </cell>
          <cell r="AQ207" t="str">
            <v>Y</v>
          </cell>
          <cell r="AR207" t="str">
            <v>000S</v>
          </cell>
          <cell r="AS207">
            <v>0</v>
          </cell>
          <cell r="AT207" t="str">
            <v>CHINA</v>
          </cell>
          <cell r="AU207" t="str">
            <v>DUMMY MILLPRG9472-B1</v>
          </cell>
          <cell r="AW207">
            <v>1.7</v>
          </cell>
          <cell r="AX207">
            <v>255</v>
          </cell>
          <cell r="AY207">
            <v>40490</v>
          </cell>
          <cell r="AZ207">
            <v>40496</v>
          </cell>
          <cell r="BA207">
            <v>40566</v>
          </cell>
          <cell r="BB207">
            <v>40622</v>
          </cell>
          <cell r="BC207">
            <v>40636</v>
          </cell>
          <cell r="BD207">
            <v>40636</v>
          </cell>
          <cell r="BE207">
            <v>40483</v>
          </cell>
          <cell r="BF207">
            <v>40544</v>
          </cell>
          <cell r="BG207">
            <v>40603</v>
          </cell>
          <cell r="BH207">
            <v>40603</v>
          </cell>
          <cell r="BI207">
            <v>40603</v>
          </cell>
          <cell r="BL207">
            <v>0</v>
          </cell>
          <cell r="BN207" t="str">
            <v>DOCKERS</v>
          </cell>
          <cell r="BO207" t="str">
            <v>Tops</v>
          </cell>
          <cell r="BP207" t="str">
            <v>Mens</v>
          </cell>
          <cell r="BQ207" t="str">
            <v>N</v>
          </cell>
          <cell r="BR207" t="str">
            <v>DM Tops Knits</v>
          </cell>
          <cell r="BS207" t="str">
            <v>OKAMOTO D</v>
          </cell>
          <cell r="BT207" t="str">
            <v>C KNITS</v>
          </cell>
          <cell r="BU207" t="str">
            <v>I0869</v>
          </cell>
          <cell r="BV207" t="str">
            <v>Seasonal</v>
          </cell>
          <cell r="BW207" t="str">
            <v>APD</v>
          </cell>
          <cell r="BY207" t="str">
            <v>4061940563405424049140473404734047340473</v>
          </cell>
          <cell r="BZ207" t="str">
            <v>S-45355-0055-3898-40619</v>
          </cell>
          <cell r="CA207" t="str">
            <v>SFO</v>
          </cell>
          <cell r="CB207">
            <v>150</v>
          </cell>
          <cell r="CD207">
            <v>0</v>
          </cell>
          <cell r="CF207">
            <v>597</v>
          </cell>
          <cell r="CG207">
            <v>0</v>
          </cell>
        </row>
        <row r="208">
          <cell r="A208">
            <v>1416426</v>
          </cell>
          <cell r="B208" t="str">
            <v>113</v>
          </cell>
          <cell r="C208" t="str">
            <v>101</v>
          </cell>
          <cell r="D208" t="str">
            <v>45355</v>
          </cell>
          <cell r="E208" t="str">
            <v>45355-0055</v>
          </cell>
          <cell r="F208" t="str">
            <v>LS GOOD SOLID POLO</v>
          </cell>
          <cell r="G208" t="str">
            <v>SOLID - LAKESIDE</v>
          </cell>
          <cell r="H208" t="str">
            <v>PC</v>
          </cell>
          <cell r="J208" t="str">
            <v>SP-A</v>
          </cell>
          <cell r="K208" t="str">
            <v>APD</v>
          </cell>
          <cell r="L208" t="str">
            <v>MY</v>
          </cell>
          <cell r="M208">
            <v>120</v>
          </cell>
          <cell r="N208">
            <v>120</v>
          </cell>
          <cell r="O208">
            <v>0</v>
          </cell>
          <cell r="P208">
            <v>120</v>
          </cell>
          <cell r="T208" t="str">
            <v>283M</v>
          </cell>
          <cell r="U208">
            <v>3898</v>
          </cell>
          <cell r="V208" t="str">
            <v>HONG KONG</v>
          </cell>
          <cell r="W208" t="str">
            <v>NAS</v>
          </cell>
          <cell r="X208" t="str">
            <v>VIETNAM</v>
          </cell>
          <cell r="Y208" t="str">
            <v>FAR EASTERN APPAREL (VIETNAM) LTD</v>
          </cell>
          <cell r="Z208" t="str">
            <v>FOB</v>
          </cell>
          <cell r="AD208">
            <v>40473</v>
          </cell>
          <cell r="AE208">
            <v>40473</v>
          </cell>
          <cell r="AF208">
            <v>40473</v>
          </cell>
          <cell r="AG208">
            <v>40473</v>
          </cell>
          <cell r="AH208">
            <v>40491</v>
          </cell>
          <cell r="AI208">
            <v>40542</v>
          </cell>
          <cell r="AJ208">
            <v>40563</v>
          </cell>
          <cell r="AK208">
            <v>40619</v>
          </cell>
          <cell r="AL208">
            <v>40632</v>
          </cell>
          <cell r="AM208">
            <v>40635</v>
          </cell>
          <cell r="AN208" t="str">
            <v>Per 10/22 commit</v>
          </cell>
          <cell r="AO208" t="str">
            <v>Y</v>
          </cell>
          <cell r="AP208" t="str">
            <v>4505019524</v>
          </cell>
          <cell r="AQ208" t="str">
            <v>Y</v>
          </cell>
          <cell r="AR208" t="str">
            <v>000S</v>
          </cell>
          <cell r="AS208">
            <v>0</v>
          </cell>
          <cell r="AT208" t="str">
            <v>CHINA</v>
          </cell>
          <cell r="AU208" t="str">
            <v>DUMMY MILLPRG9472-B1</v>
          </cell>
          <cell r="AW208">
            <v>1.7</v>
          </cell>
          <cell r="AX208">
            <v>204</v>
          </cell>
          <cell r="AY208">
            <v>40490</v>
          </cell>
          <cell r="AZ208">
            <v>40496</v>
          </cell>
          <cell r="BA208">
            <v>40566</v>
          </cell>
          <cell r="BB208">
            <v>40622</v>
          </cell>
          <cell r="BC208">
            <v>40636</v>
          </cell>
          <cell r="BD208">
            <v>40636</v>
          </cell>
          <cell r="BE208">
            <v>40483</v>
          </cell>
          <cell r="BF208">
            <v>40544</v>
          </cell>
          <cell r="BG208">
            <v>40603</v>
          </cell>
          <cell r="BH208">
            <v>40603</v>
          </cell>
          <cell r="BI208">
            <v>40603</v>
          </cell>
          <cell r="BL208">
            <v>0</v>
          </cell>
          <cell r="BN208" t="str">
            <v>DOCKERS</v>
          </cell>
          <cell r="BO208" t="str">
            <v>Tops</v>
          </cell>
          <cell r="BP208" t="str">
            <v>Mens</v>
          </cell>
          <cell r="BQ208" t="str">
            <v>N</v>
          </cell>
          <cell r="BR208" t="str">
            <v>DM Tops Knits</v>
          </cell>
          <cell r="BS208" t="str">
            <v>OKAMOTO D</v>
          </cell>
          <cell r="BT208" t="str">
            <v>C KNITS</v>
          </cell>
          <cell r="BU208" t="str">
            <v>I0869</v>
          </cell>
          <cell r="BV208" t="str">
            <v>Seasonal</v>
          </cell>
          <cell r="BW208" t="str">
            <v>APD</v>
          </cell>
          <cell r="BY208" t="str">
            <v>4061940563405424049140473404734047340473</v>
          </cell>
          <cell r="BZ208" t="str">
            <v>S-45355-0055-3898-40619</v>
          </cell>
          <cell r="CA208" t="str">
            <v>SFO</v>
          </cell>
          <cell r="CB208">
            <v>120</v>
          </cell>
          <cell r="CD208">
            <v>0</v>
          </cell>
          <cell r="CF208">
            <v>597</v>
          </cell>
          <cell r="CG208">
            <v>0</v>
          </cell>
        </row>
        <row r="209">
          <cell r="A209">
            <v>1416427</v>
          </cell>
          <cell r="B209" t="str">
            <v>113</v>
          </cell>
          <cell r="C209" t="str">
            <v>101</v>
          </cell>
          <cell r="D209" t="str">
            <v>45355</v>
          </cell>
          <cell r="E209" t="str">
            <v>45355-0055</v>
          </cell>
          <cell r="F209" t="str">
            <v>LS GOOD SOLID POLO</v>
          </cell>
          <cell r="G209" t="str">
            <v>SOLID - LAKESIDE</v>
          </cell>
          <cell r="H209" t="str">
            <v>PC</v>
          </cell>
          <cell r="J209" t="str">
            <v>SP-A</v>
          </cell>
          <cell r="K209" t="str">
            <v>LSE</v>
          </cell>
          <cell r="L209" t="str">
            <v>GB</v>
          </cell>
          <cell r="M209">
            <v>1000</v>
          </cell>
          <cell r="N209">
            <v>1000</v>
          </cell>
          <cell r="O209">
            <v>0</v>
          </cell>
          <cell r="P209">
            <v>1000</v>
          </cell>
          <cell r="T209" t="str">
            <v>283M</v>
          </cell>
          <cell r="U209">
            <v>3898</v>
          </cell>
          <cell r="V209" t="str">
            <v>HONG KONG</v>
          </cell>
          <cell r="W209" t="str">
            <v>NAS</v>
          </cell>
          <cell r="X209" t="str">
            <v>VIETNAM</v>
          </cell>
          <cell r="Y209" t="str">
            <v>FAR EASTERN APPAREL (VIETNAM) LTD</v>
          </cell>
          <cell r="Z209" t="str">
            <v>FOB</v>
          </cell>
          <cell r="AD209">
            <v>40473</v>
          </cell>
          <cell r="AE209">
            <v>40473</v>
          </cell>
          <cell r="AF209">
            <v>40473</v>
          </cell>
          <cell r="AG209">
            <v>40473</v>
          </cell>
          <cell r="AH209">
            <v>40491</v>
          </cell>
          <cell r="AI209">
            <v>40542</v>
          </cell>
          <cell r="AJ209">
            <v>40563</v>
          </cell>
          <cell r="AK209">
            <v>40619</v>
          </cell>
          <cell r="AL209">
            <v>40651</v>
          </cell>
          <cell r="AM209">
            <v>40654</v>
          </cell>
          <cell r="AN209" t="str">
            <v>Per 10/22 commit</v>
          </cell>
          <cell r="AO209" t="str">
            <v>Y</v>
          </cell>
          <cell r="AP209">
            <v>529669</v>
          </cell>
          <cell r="AQ209" t="str">
            <v>Y</v>
          </cell>
          <cell r="AR209" t="str">
            <v>000S</v>
          </cell>
          <cell r="AS209">
            <v>0</v>
          </cell>
          <cell r="AT209" t="str">
            <v>CHINA</v>
          </cell>
          <cell r="AW209">
            <v>1.7</v>
          </cell>
          <cell r="AX209">
            <v>1700</v>
          </cell>
          <cell r="AY209">
            <v>40490</v>
          </cell>
          <cell r="AZ209">
            <v>40496</v>
          </cell>
          <cell r="BA209">
            <v>40566</v>
          </cell>
          <cell r="BB209">
            <v>40622</v>
          </cell>
          <cell r="BC209">
            <v>40657</v>
          </cell>
          <cell r="BD209">
            <v>40657</v>
          </cell>
          <cell r="BE209">
            <v>40483</v>
          </cell>
          <cell r="BF209">
            <v>40544</v>
          </cell>
          <cell r="BG209">
            <v>40603</v>
          </cell>
          <cell r="BH209">
            <v>40634</v>
          </cell>
          <cell r="BI209">
            <v>40634</v>
          </cell>
          <cell r="BL209">
            <v>0</v>
          </cell>
          <cell r="BN209" t="str">
            <v>DOCKERS</v>
          </cell>
          <cell r="BO209" t="str">
            <v>Tops</v>
          </cell>
          <cell r="BP209" t="str">
            <v>Mens</v>
          </cell>
          <cell r="BQ209" t="str">
            <v>N</v>
          </cell>
          <cell r="BR209" t="str">
            <v>DM Tops Knits</v>
          </cell>
          <cell r="BS209" t="str">
            <v>OKAMOTO D</v>
          </cell>
          <cell r="BT209" t="str">
            <v>C KNITS</v>
          </cell>
          <cell r="BU209" t="str">
            <v>I0869</v>
          </cell>
          <cell r="BV209" t="str">
            <v>Seasonal</v>
          </cell>
          <cell r="BW209" t="str">
            <v>LSE</v>
          </cell>
          <cell r="BY209" t="str">
            <v>4061940563405424049140473404734047340473</v>
          </cell>
          <cell r="BZ209" t="str">
            <v>S-45355-0055-3898-40619</v>
          </cell>
          <cell r="CA209" t="str">
            <v>SFO</v>
          </cell>
          <cell r="CB209">
            <v>1000</v>
          </cell>
          <cell r="CD209">
            <v>0</v>
          </cell>
          <cell r="CF209">
            <v>597</v>
          </cell>
          <cell r="CG209">
            <v>0</v>
          </cell>
        </row>
        <row r="210">
          <cell r="A210">
            <v>1449826</v>
          </cell>
          <cell r="B210" t="str">
            <v>113</v>
          </cell>
          <cell r="C210" t="str">
            <v>101</v>
          </cell>
          <cell r="D210" t="str">
            <v>45355</v>
          </cell>
          <cell r="E210" t="str">
            <v>45355-0055</v>
          </cell>
          <cell r="F210" t="str">
            <v>LS GOOD SOLID POLO</v>
          </cell>
          <cell r="G210" t="str">
            <v>SOLID - LAKESIDE</v>
          </cell>
          <cell r="H210" t="str">
            <v>PC</v>
          </cell>
          <cell r="J210" t="str">
            <v>SP-A</v>
          </cell>
          <cell r="K210" t="str">
            <v>LACL</v>
          </cell>
          <cell r="L210" t="str">
            <v>CR</v>
          </cell>
          <cell r="M210">
            <v>348</v>
          </cell>
          <cell r="N210">
            <v>348</v>
          </cell>
          <cell r="O210">
            <v>0</v>
          </cell>
          <cell r="P210">
            <v>348</v>
          </cell>
          <cell r="T210" t="str">
            <v>283M</v>
          </cell>
          <cell r="U210">
            <v>3898</v>
          </cell>
          <cell r="V210" t="str">
            <v>HONG KONG</v>
          </cell>
          <cell r="W210" t="str">
            <v>NAS</v>
          </cell>
          <cell r="X210" t="str">
            <v>VIETNAM</v>
          </cell>
          <cell r="Y210" t="str">
            <v>FAR EASTERN APPAREL (VIETNAM) LTD</v>
          </cell>
          <cell r="Z210" t="str">
            <v>FOB</v>
          </cell>
          <cell r="AD210">
            <v>40504</v>
          </cell>
          <cell r="AE210">
            <v>40504</v>
          </cell>
          <cell r="AF210">
            <v>40504</v>
          </cell>
          <cell r="AG210">
            <v>40504</v>
          </cell>
          <cell r="AH210">
            <v>40508</v>
          </cell>
          <cell r="AI210">
            <v>40548</v>
          </cell>
          <cell r="AJ210">
            <v>40602</v>
          </cell>
          <cell r="AK210">
            <v>40633</v>
          </cell>
          <cell r="AL210">
            <v>40710</v>
          </cell>
          <cell r="AM210">
            <v>40713</v>
          </cell>
          <cell r="AN210" t="str">
            <v>Per Karla's email dtd 11/16 add'l needs</v>
          </cell>
          <cell r="AO210" t="str">
            <v>Y</v>
          </cell>
          <cell r="AP210" t="str">
            <v>4100112376</v>
          </cell>
          <cell r="AQ210" t="str">
            <v>Y</v>
          </cell>
          <cell r="AR210" t="str">
            <v>000S</v>
          </cell>
          <cell r="AS210">
            <v>0</v>
          </cell>
          <cell r="AT210" t="str">
            <v>CHINA</v>
          </cell>
          <cell r="AU210" t="str">
            <v>A207</v>
          </cell>
          <cell r="AW210">
            <v>1.7</v>
          </cell>
          <cell r="AX210">
            <v>591.6</v>
          </cell>
          <cell r="AY210">
            <v>40504</v>
          </cell>
          <cell r="AZ210">
            <v>40510</v>
          </cell>
          <cell r="BA210">
            <v>40608</v>
          </cell>
          <cell r="BB210">
            <v>40636</v>
          </cell>
          <cell r="BC210">
            <v>40713</v>
          </cell>
          <cell r="BD210">
            <v>40713</v>
          </cell>
          <cell r="BE210">
            <v>40483</v>
          </cell>
          <cell r="BF210">
            <v>40603</v>
          </cell>
          <cell r="BG210">
            <v>40603</v>
          </cell>
          <cell r="BH210">
            <v>40695</v>
          </cell>
          <cell r="BI210">
            <v>40695</v>
          </cell>
          <cell r="BL210">
            <v>0</v>
          </cell>
          <cell r="BN210" t="str">
            <v>DOCKERS</v>
          </cell>
          <cell r="BO210" t="str">
            <v>Tops</v>
          </cell>
          <cell r="BP210" t="str">
            <v>Mens</v>
          </cell>
          <cell r="BQ210" t="str">
            <v>N</v>
          </cell>
          <cell r="BR210" t="str">
            <v>DM Tops Knits</v>
          </cell>
          <cell r="BS210" t="str">
            <v>OKAMOTO D</v>
          </cell>
          <cell r="BT210" t="str">
            <v>C KNITS</v>
          </cell>
          <cell r="BU210" t="str">
            <v>I0869</v>
          </cell>
          <cell r="BV210" t="str">
            <v>Seasonal</v>
          </cell>
          <cell r="BW210" t="str">
            <v>LSA</v>
          </cell>
          <cell r="BY210" t="str">
            <v>4063340602405484050840504405044050440504</v>
          </cell>
          <cell r="BZ210" t="str">
            <v>S-45355-0055-3898-40633</v>
          </cell>
          <cell r="CA210" t="str">
            <v>SFO</v>
          </cell>
          <cell r="CD210">
            <v>0</v>
          </cell>
          <cell r="CF210">
            <v>597</v>
          </cell>
          <cell r="CG210">
            <v>0</v>
          </cell>
        </row>
        <row r="211">
          <cell r="A211">
            <v>1449827</v>
          </cell>
          <cell r="B211" t="str">
            <v>113</v>
          </cell>
          <cell r="C211" t="str">
            <v>101</v>
          </cell>
          <cell r="D211" t="str">
            <v>45355</v>
          </cell>
          <cell r="E211" t="str">
            <v>45355-0055</v>
          </cell>
          <cell r="F211" t="str">
            <v>LS GOOD SOLID POLO</v>
          </cell>
          <cell r="G211" t="str">
            <v>SOLID - LAKESIDE</v>
          </cell>
          <cell r="H211" t="str">
            <v>PC</v>
          </cell>
          <cell r="J211" t="str">
            <v>SP-A</v>
          </cell>
          <cell r="K211" t="str">
            <v>LSM</v>
          </cell>
          <cell r="L211" t="str">
            <v>MX</v>
          </cell>
          <cell r="M211">
            <v>0</v>
          </cell>
          <cell r="N211">
            <v>0</v>
          </cell>
          <cell r="O211">
            <v>0</v>
          </cell>
          <cell r="P211">
            <v>0</v>
          </cell>
          <cell r="T211" t="str">
            <v>283M</v>
          </cell>
          <cell r="U211">
            <v>3898</v>
          </cell>
          <cell r="V211" t="str">
            <v>HONG KONG</v>
          </cell>
          <cell r="W211" t="str">
            <v>NAS</v>
          </cell>
          <cell r="X211" t="str">
            <v>VIETNAM</v>
          </cell>
          <cell r="Y211" t="str">
            <v>FAR EASTERN APPAREL (VIETNAM) LTD</v>
          </cell>
          <cell r="Z211" t="str">
            <v>FOB</v>
          </cell>
          <cell r="AD211">
            <v>40504</v>
          </cell>
          <cell r="AE211">
            <v>40504</v>
          </cell>
          <cell r="AF211">
            <v>40504</v>
          </cell>
          <cell r="AG211">
            <v>40504</v>
          </cell>
          <cell r="AH211">
            <v>40508</v>
          </cell>
          <cell r="AI211">
            <v>40548</v>
          </cell>
          <cell r="AJ211">
            <v>40602</v>
          </cell>
          <cell r="AK211">
            <v>40633</v>
          </cell>
          <cell r="AL211">
            <v>40685</v>
          </cell>
          <cell r="AM211">
            <v>40688</v>
          </cell>
          <cell r="AN211" t="str">
            <v>Per 11/17 P-Req- Add'l uts; moved 533 uts to 3/31 ex-fcty per Vincent 11/30</v>
          </cell>
          <cell r="AO211">
            <v>0</v>
          </cell>
          <cell r="AP211">
            <v>0</v>
          </cell>
          <cell r="AR211" t="str">
            <v>000S</v>
          </cell>
          <cell r="AS211">
            <v>0</v>
          </cell>
          <cell r="AT211" t="str">
            <v>CHINA</v>
          </cell>
          <cell r="AU211" t="str">
            <v>A207</v>
          </cell>
          <cell r="AW211">
            <v>1.7</v>
          </cell>
          <cell r="AX211">
            <v>0</v>
          </cell>
          <cell r="AY211">
            <v>40504</v>
          </cell>
          <cell r="AZ211">
            <v>40510</v>
          </cell>
          <cell r="BA211">
            <v>40608</v>
          </cell>
          <cell r="BB211">
            <v>40636</v>
          </cell>
          <cell r="BC211">
            <v>40685</v>
          </cell>
          <cell r="BD211">
            <v>40692</v>
          </cell>
          <cell r="BE211">
            <v>40483</v>
          </cell>
          <cell r="BF211">
            <v>40603</v>
          </cell>
          <cell r="BG211">
            <v>40603</v>
          </cell>
          <cell r="BH211">
            <v>40664</v>
          </cell>
          <cell r="BI211">
            <v>40664</v>
          </cell>
          <cell r="BL211">
            <v>0</v>
          </cell>
          <cell r="BN211" t="str">
            <v>DOCKERS</v>
          </cell>
          <cell r="BO211" t="str">
            <v>Tops</v>
          </cell>
          <cell r="BP211" t="str">
            <v>Mens</v>
          </cell>
          <cell r="BQ211" t="str">
            <v>N</v>
          </cell>
          <cell r="BR211" t="str">
            <v>DM Tops Knits</v>
          </cell>
          <cell r="BS211" t="str">
            <v>OKAMOTO D</v>
          </cell>
          <cell r="BT211" t="str">
            <v>C KNITS</v>
          </cell>
          <cell r="BU211" t="str">
            <v>I0869</v>
          </cell>
          <cell r="BV211" t="str">
            <v>Seasonal</v>
          </cell>
          <cell r="BW211" t="str">
            <v>LSA</v>
          </cell>
          <cell r="BY211" t="str">
            <v>4063340602405484050840504405044050440504</v>
          </cell>
          <cell r="BZ211" t="str">
            <v>S-45355-0055-3898-40633</v>
          </cell>
          <cell r="CA211" t="str">
            <v>SFO</v>
          </cell>
          <cell r="CB211">
            <v>533</v>
          </cell>
          <cell r="CD211">
            <v>0</v>
          </cell>
          <cell r="CE211" t="str">
            <v>Cancelado3404</v>
          </cell>
          <cell r="CF211">
            <v>597</v>
          </cell>
          <cell r="CG211">
            <v>0</v>
          </cell>
        </row>
        <row r="212">
          <cell r="A212">
            <v>1416428</v>
          </cell>
          <cell r="B212" t="str">
            <v>113</v>
          </cell>
          <cell r="C212" t="str">
            <v>101</v>
          </cell>
          <cell r="D212" t="str">
            <v>45355</v>
          </cell>
          <cell r="E212" t="str">
            <v>45355-0055</v>
          </cell>
          <cell r="F212" t="str">
            <v>LS GOOD SOLID POLO</v>
          </cell>
          <cell r="G212" t="str">
            <v>SOLID - LAKESIDE</v>
          </cell>
          <cell r="H212" t="str">
            <v>PC</v>
          </cell>
          <cell r="J212" t="str">
            <v>SP-A</v>
          </cell>
          <cell r="K212" t="str">
            <v>LSM</v>
          </cell>
          <cell r="L212" t="str">
            <v>MX</v>
          </cell>
          <cell r="M212">
            <v>2359</v>
          </cell>
          <cell r="N212">
            <v>2359</v>
          </cell>
          <cell r="O212">
            <v>0</v>
          </cell>
          <cell r="P212">
            <v>2359</v>
          </cell>
          <cell r="T212" t="str">
            <v>283M</v>
          </cell>
          <cell r="U212">
            <v>3898</v>
          </cell>
          <cell r="V212" t="str">
            <v>HONG KONG</v>
          </cell>
          <cell r="W212" t="str">
            <v>NAS</v>
          </cell>
          <cell r="X212" t="str">
            <v>VIETNAM</v>
          </cell>
          <cell r="Y212" t="str">
            <v>FAR EASTERN APPAREL (VIETNAM) LTD</v>
          </cell>
          <cell r="Z212" t="str">
            <v>FOB</v>
          </cell>
          <cell r="AD212">
            <v>40473</v>
          </cell>
          <cell r="AE212">
            <v>40473</v>
          </cell>
          <cell r="AF212">
            <v>40473</v>
          </cell>
          <cell r="AG212">
            <v>40473</v>
          </cell>
          <cell r="AH212">
            <v>40491</v>
          </cell>
          <cell r="AI212">
            <v>40542</v>
          </cell>
          <cell r="AJ212">
            <v>40564</v>
          </cell>
          <cell r="AK212">
            <v>40633</v>
          </cell>
          <cell r="AL212">
            <v>40685</v>
          </cell>
          <cell r="AM212">
            <v>40688</v>
          </cell>
          <cell r="AN212" t="str">
            <v>Per 10/22 commit; added 533 uts from 3/31 ex-fcty per Vincent 11/30</v>
          </cell>
          <cell r="AO212" t="str">
            <v>Y</v>
          </cell>
          <cell r="AP212" t="str">
            <v>98367</v>
          </cell>
          <cell r="AQ212" t="str">
            <v>Y</v>
          </cell>
          <cell r="AR212" t="str">
            <v>000S</v>
          </cell>
          <cell r="AS212">
            <v>0</v>
          </cell>
          <cell r="AT212" t="str">
            <v>CHINA</v>
          </cell>
          <cell r="AU212" t="str">
            <v>A207</v>
          </cell>
          <cell r="AW212">
            <v>1.7</v>
          </cell>
          <cell r="AX212">
            <v>4010.2999999999997</v>
          </cell>
          <cell r="AY212">
            <v>40490</v>
          </cell>
          <cell r="AZ212">
            <v>40496</v>
          </cell>
          <cell r="BA212">
            <v>40566</v>
          </cell>
          <cell r="BB212">
            <v>40636</v>
          </cell>
          <cell r="BC212">
            <v>40685</v>
          </cell>
          <cell r="BD212">
            <v>40692</v>
          </cell>
          <cell r="BE212">
            <v>40483</v>
          </cell>
          <cell r="BF212">
            <v>40544</v>
          </cell>
          <cell r="BG212">
            <v>40603</v>
          </cell>
          <cell r="BH212">
            <v>40664</v>
          </cell>
          <cell r="BI212">
            <v>40664</v>
          </cell>
          <cell r="BL212">
            <v>0</v>
          </cell>
          <cell r="BN212" t="str">
            <v>DOCKERS</v>
          </cell>
          <cell r="BO212" t="str">
            <v>Tops</v>
          </cell>
          <cell r="BP212" t="str">
            <v>Mens</v>
          </cell>
          <cell r="BQ212" t="str">
            <v>N</v>
          </cell>
          <cell r="BR212" t="str">
            <v>DM Tops Knits</v>
          </cell>
          <cell r="BS212" t="str">
            <v>OKAMOTO D</v>
          </cell>
          <cell r="BT212" t="str">
            <v>C KNITS</v>
          </cell>
          <cell r="BU212" t="str">
            <v>I0869</v>
          </cell>
          <cell r="BV212" t="str">
            <v>Seasonal</v>
          </cell>
          <cell r="BW212" t="str">
            <v>LSA</v>
          </cell>
          <cell r="BY212" t="str">
            <v>4063340564405424049140473404734047340473</v>
          </cell>
          <cell r="BZ212" t="str">
            <v>S-45355-0055-3898-40633</v>
          </cell>
          <cell r="CA212" t="str">
            <v>SFO</v>
          </cell>
          <cell r="CD212">
            <v>0</v>
          </cell>
          <cell r="CF212">
            <v>597</v>
          </cell>
          <cell r="CG212">
            <v>0</v>
          </cell>
        </row>
        <row r="213">
          <cell r="A213">
            <v>1444669</v>
          </cell>
          <cell r="B213" t="str">
            <v>113</v>
          </cell>
          <cell r="C213" t="str">
            <v>101</v>
          </cell>
          <cell r="D213" t="str">
            <v>45355</v>
          </cell>
          <cell r="E213" t="str">
            <v>45355-0056</v>
          </cell>
          <cell r="F213" t="str">
            <v>LS GOOD SOLID POLO</v>
          </cell>
          <cell r="G213" t="str">
            <v>SOLID - WILD FERN</v>
          </cell>
          <cell r="H213" t="str">
            <v>PC</v>
          </cell>
          <cell r="J213" t="str">
            <v>SP-A</v>
          </cell>
          <cell r="K213" t="str">
            <v>APD</v>
          </cell>
          <cell r="L213" t="str">
            <v>PH</v>
          </cell>
          <cell r="M213">
            <v>200</v>
          </cell>
          <cell r="N213">
            <v>200</v>
          </cell>
          <cell r="O213">
            <v>0</v>
          </cell>
          <cell r="P213">
            <v>200</v>
          </cell>
          <cell r="T213" t="str">
            <v>283M</v>
          </cell>
          <cell r="U213">
            <v>3898</v>
          </cell>
          <cell r="V213" t="str">
            <v>HONG KONG</v>
          </cell>
          <cell r="W213" t="str">
            <v>NAS</v>
          </cell>
          <cell r="X213" t="str">
            <v>VIETNAM</v>
          </cell>
          <cell r="Y213" t="str">
            <v>FAR EASTERN APPAREL (VIETNAM) LTD</v>
          </cell>
          <cell r="Z213" t="str">
            <v>FOB</v>
          </cell>
          <cell r="AD213">
            <v>40473</v>
          </cell>
          <cell r="AE213">
            <v>40473</v>
          </cell>
          <cell r="AF213">
            <v>40473</v>
          </cell>
          <cell r="AG213">
            <v>40473</v>
          </cell>
          <cell r="AH213">
            <v>40491</v>
          </cell>
          <cell r="AI213">
            <v>40542</v>
          </cell>
          <cell r="AJ213">
            <v>40563</v>
          </cell>
          <cell r="AK213">
            <v>40626</v>
          </cell>
          <cell r="AL213">
            <v>40645</v>
          </cell>
          <cell r="AM213">
            <v>40648</v>
          </cell>
          <cell r="AN213" t="str">
            <v>Per MC added 11/8 email</v>
          </cell>
          <cell r="AO213" t="str">
            <v>Y</v>
          </cell>
          <cell r="AP213" t="str">
            <v>4509010119</v>
          </cell>
          <cell r="AQ213" t="str">
            <v>Y</v>
          </cell>
          <cell r="AR213" t="str">
            <v>000S</v>
          </cell>
          <cell r="AS213">
            <v>0</v>
          </cell>
          <cell r="AT213" t="str">
            <v>CHINA</v>
          </cell>
          <cell r="AU213" t="str">
            <v>INTERNATIONAL CLOTHING CO VGECBD17</v>
          </cell>
          <cell r="AW213">
            <v>1.7</v>
          </cell>
          <cell r="AX213">
            <v>340</v>
          </cell>
          <cell r="AY213">
            <v>40490</v>
          </cell>
          <cell r="AZ213">
            <v>40496</v>
          </cell>
          <cell r="BA213">
            <v>40566</v>
          </cell>
          <cell r="BB213">
            <v>40629</v>
          </cell>
          <cell r="BC213">
            <v>40650</v>
          </cell>
          <cell r="BD213">
            <v>40650</v>
          </cell>
          <cell r="BE213">
            <v>40483</v>
          </cell>
          <cell r="BF213">
            <v>40544</v>
          </cell>
          <cell r="BG213">
            <v>40603</v>
          </cell>
          <cell r="BH213">
            <v>40634</v>
          </cell>
          <cell r="BI213">
            <v>40634</v>
          </cell>
          <cell r="BL213">
            <v>0</v>
          </cell>
          <cell r="BN213" t="str">
            <v>DOCKERS</v>
          </cell>
          <cell r="BO213" t="str">
            <v>Tops</v>
          </cell>
          <cell r="BP213" t="str">
            <v>Mens</v>
          </cell>
          <cell r="BQ213" t="str">
            <v>N</v>
          </cell>
          <cell r="BR213" t="str">
            <v>DM Tops Knits</v>
          </cell>
          <cell r="BS213" t="str">
            <v>OKAMOTO D</v>
          </cell>
          <cell r="BT213" t="str">
            <v>C KNITS</v>
          </cell>
          <cell r="BU213" t="str">
            <v>I0870</v>
          </cell>
          <cell r="BV213" t="str">
            <v>Seasonal</v>
          </cell>
          <cell r="BW213" t="str">
            <v>APD</v>
          </cell>
          <cell r="BY213" t="str">
            <v>4062640563405424049140473404734047340473</v>
          </cell>
          <cell r="BZ213" t="str">
            <v>S-45355-0056-3898-40626</v>
          </cell>
          <cell r="CA213" t="str">
            <v>SFO</v>
          </cell>
          <cell r="CB213">
            <v>200</v>
          </cell>
          <cell r="CD213">
            <v>0</v>
          </cell>
          <cell r="CF213">
            <v>597</v>
          </cell>
          <cell r="CG213">
            <v>0</v>
          </cell>
        </row>
        <row r="214">
          <cell r="A214">
            <v>1444670</v>
          </cell>
          <cell r="B214" t="str">
            <v>113</v>
          </cell>
          <cell r="C214" t="str">
            <v>101</v>
          </cell>
          <cell r="D214" t="str">
            <v>45355</v>
          </cell>
          <cell r="E214" t="str">
            <v>45355-0056</v>
          </cell>
          <cell r="F214" t="str">
            <v>LS GOOD SOLID POLO</v>
          </cell>
          <cell r="G214" t="str">
            <v>SOLID - WILD FERN</v>
          </cell>
          <cell r="H214" t="str">
            <v>PC</v>
          </cell>
          <cell r="J214" t="str">
            <v>SP-A</v>
          </cell>
          <cell r="K214" t="str">
            <v>APD</v>
          </cell>
          <cell r="L214" t="str">
            <v>TH</v>
          </cell>
          <cell r="M214">
            <v>60</v>
          </cell>
          <cell r="N214">
            <v>60</v>
          </cell>
          <cell r="O214">
            <v>0</v>
          </cell>
          <cell r="P214">
            <v>60</v>
          </cell>
          <cell r="T214" t="str">
            <v>283M</v>
          </cell>
          <cell r="U214">
            <v>3898</v>
          </cell>
          <cell r="V214" t="str">
            <v>HONG KONG</v>
          </cell>
          <cell r="W214" t="str">
            <v>NAS</v>
          </cell>
          <cell r="X214" t="str">
            <v>VIETNAM</v>
          </cell>
          <cell r="Y214" t="str">
            <v>FAR EASTERN APPAREL (VIETNAM) LTD</v>
          </cell>
          <cell r="Z214" t="str">
            <v>FOB</v>
          </cell>
          <cell r="AD214">
            <v>40473</v>
          </cell>
          <cell r="AE214">
            <v>40473</v>
          </cell>
          <cell r="AF214">
            <v>40473</v>
          </cell>
          <cell r="AG214">
            <v>40473</v>
          </cell>
          <cell r="AH214">
            <v>40491</v>
          </cell>
          <cell r="AI214">
            <v>40542</v>
          </cell>
          <cell r="AJ214">
            <v>40563</v>
          </cell>
          <cell r="AK214">
            <v>40619</v>
          </cell>
          <cell r="AL214">
            <v>40630</v>
          </cell>
          <cell r="AM214">
            <v>40633</v>
          </cell>
          <cell r="AN214" t="str">
            <v>Per 10/22 commit</v>
          </cell>
          <cell r="AO214" t="str">
            <v>Y</v>
          </cell>
          <cell r="AP214" t="str">
            <v>4512018703</v>
          </cell>
          <cell r="AQ214" t="str">
            <v>Y</v>
          </cell>
          <cell r="AR214" t="str">
            <v>000S</v>
          </cell>
          <cell r="AS214">
            <v>0</v>
          </cell>
          <cell r="AT214" t="str">
            <v>CHINA</v>
          </cell>
          <cell r="AU214" t="str">
            <v>INTERNATIONAL CLOTHING CO VGECBD17</v>
          </cell>
          <cell r="AW214">
            <v>1.7</v>
          </cell>
          <cell r="AX214">
            <v>102</v>
          </cell>
          <cell r="AY214">
            <v>40490</v>
          </cell>
          <cell r="AZ214">
            <v>40496</v>
          </cell>
          <cell r="BA214">
            <v>40566</v>
          </cell>
          <cell r="BB214">
            <v>40622</v>
          </cell>
          <cell r="BC214">
            <v>40636</v>
          </cell>
          <cell r="BD214">
            <v>40636</v>
          </cell>
          <cell r="BE214">
            <v>40483</v>
          </cell>
          <cell r="BF214">
            <v>40544</v>
          </cell>
          <cell r="BG214">
            <v>40603</v>
          </cell>
          <cell r="BH214">
            <v>40603</v>
          </cell>
          <cell r="BI214">
            <v>40603</v>
          </cell>
          <cell r="BL214">
            <v>0</v>
          </cell>
          <cell r="BN214" t="str">
            <v>DOCKERS</v>
          </cell>
          <cell r="BO214" t="str">
            <v>Tops</v>
          </cell>
          <cell r="BP214" t="str">
            <v>Mens</v>
          </cell>
          <cell r="BQ214" t="str">
            <v>N</v>
          </cell>
          <cell r="BR214" t="str">
            <v>DM Tops Knits</v>
          </cell>
          <cell r="BS214" t="str">
            <v>OKAMOTO D</v>
          </cell>
          <cell r="BT214" t="str">
            <v>C KNITS</v>
          </cell>
          <cell r="BU214" t="str">
            <v>I0870</v>
          </cell>
          <cell r="BV214" t="str">
            <v>Seasonal</v>
          </cell>
          <cell r="BW214" t="str">
            <v>APD</v>
          </cell>
          <cell r="BY214" t="str">
            <v>4061940563405424049140473404734047340473</v>
          </cell>
          <cell r="BZ214" t="str">
            <v>S-45355-0056-3898-40619</v>
          </cell>
          <cell r="CA214" t="str">
            <v>SFO</v>
          </cell>
          <cell r="CB214">
            <v>60</v>
          </cell>
          <cell r="CD214">
            <v>0</v>
          </cell>
          <cell r="CF214">
            <v>597</v>
          </cell>
          <cell r="CG214">
            <v>0</v>
          </cell>
        </row>
        <row r="215">
          <cell r="A215">
            <v>1444671</v>
          </cell>
          <cell r="B215" t="str">
            <v>113</v>
          </cell>
          <cell r="C215" t="str">
            <v>101</v>
          </cell>
          <cell r="D215" t="str">
            <v>45355</v>
          </cell>
          <cell r="E215" t="str">
            <v>45355-0056</v>
          </cell>
          <cell r="F215" t="str">
            <v>LS GOOD SOLID POLO</v>
          </cell>
          <cell r="G215" t="str">
            <v>SOLID - WILD FERN</v>
          </cell>
          <cell r="H215" t="str">
            <v>PC</v>
          </cell>
          <cell r="J215" t="str">
            <v>SP-A</v>
          </cell>
          <cell r="K215" t="str">
            <v>APD</v>
          </cell>
          <cell r="L215" t="str">
            <v>SG</v>
          </cell>
          <cell r="M215">
            <v>120</v>
          </cell>
          <cell r="N215">
            <v>120</v>
          </cell>
          <cell r="O215">
            <v>0</v>
          </cell>
          <cell r="P215">
            <v>120</v>
          </cell>
          <cell r="T215" t="str">
            <v>283M</v>
          </cell>
          <cell r="U215">
            <v>3898</v>
          </cell>
          <cell r="V215" t="str">
            <v>HONG KONG</v>
          </cell>
          <cell r="W215" t="str">
            <v>NAS</v>
          </cell>
          <cell r="X215" t="str">
            <v>VIETNAM</v>
          </cell>
          <cell r="Y215" t="str">
            <v>FAR EASTERN APPAREL (VIETNAM) LTD</v>
          </cell>
          <cell r="Z215" t="str">
            <v>FOB</v>
          </cell>
          <cell r="AD215">
            <v>40473</v>
          </cell>
          <cell r="AE215">
            <v>40473</v>
          </cell>
          <cell r="AF215">
            <v>40473</v>
          </cell>
          <cell r="AG215">
            <v>40473</v>
          </cell>
          <cell r="AH215">
            <v>40491</v>
          </cell>
          <cell r="AI215">
            <v>40542</v>
          </cell>
          <cell r="AJ215">
            <v>40563</v>
          </cell>
          <cell r="AK215">
            <v>40619</v>
          </cell>
          <cell r="AL215">
            <v>40630</v>
          </cell>
          <cell r="AM215">
            <v>40633</v>
          </cell>
          <cell r="AN215" t="str">
            <v>Per 10/22 commit</v>
          </cell>
          <cell r="AO215" t="str">
            <v>Y</v>
          </cell>
          <cell r="AP215" t="str">
            <v>4512018705</v>
          </cell>
          <cell r="AQ215" t="str">
            <v>Y</v>
          </cell>
          <cell r="AR215" t="str">
            <v>000S</v>
          </cell>
          <cell r="AS215">
            <v>0</v>
          </cell>
          <cell r="AT215" t="str">
            <v>CHINA</v>
          </cell>
          <cell r="AU215" t="str">
            <v>INTERNATIONAL CLOTHING CO VGECBD17</v>
          </cell>
          <cell r="AW215">
            <v>1.7</v>
          </cell>
          <cell r="AX215">
            <v>204</v>
          </cell>
          <cell r="AY215">
            <v>40490</v>
          </cell>
          <cell r="AZ215">
            <v>40496</v>
          </cell>
          <cell r="BA215">
            <v>40566</v>
          </cell>
          <cell r="BB215">
            <v>40622</v>
          </cell>
          <cell r="BC215">
            <v>40636</v>
          </cell>
          <cell r="BD215">
            <v>40636</v>
          </cell>
          <cell r="BE215">
            <v>40483</v>
          </cell>
          <cell r="BF215">
            <v>40544</v>
          </cell>
          <cell r="BG215">
            <v>40603</v>
          </cell>
          <cell r="BH215">
            <v>40603</v>
          </cell>
          <cell r="BI215">
            <v>40603</v>
          </cell>
          <cell r="BL215">
            <v>0</v>
          </cell>
          <cell r="BN215" t="str">
            <v>DOCKERS</v>
          </cell>
          <cell r="BO215" t="str">
            <v>Tops</v>
          </cell>
          <cell r="BP215" t="str">
            <v>Mens</v>
          </cell>
          <cell r="BQ215" t="str">
            <v>N</v>
          </cell>
          <cell r="BR215" t="str">
            <v>DM Tops Knits</v>
          </cell>
          <cell r="BS215" t="str">
            <v>OKAMOTO D</v>
          </cell>
          <cell r="BT215" t="str">
            <v>C KNITS</v>
          </cell>
          <cell r="BU215" t="str">
            <v>I0870</v>
          </cell>
          <cell r="BV215" t="str">
            <v>Seasonal</v>
          </cell>
          <cell r="BW215" t="str">
            <v>APD</v>
          </cell>
          <cell r="BY215" t="str">
            <v>4061940563405424049140473404734047340473</v>
          </cell>
          <cell r="BZ215" t="str">
            <v>S-45355-0056-3898-40619</v>
          </cell>
          <cell r="CA215" t="str">
            <v>SFO</v>
          </cell>
          <cell r="CB215">
            <v>120</v>
          </cell>
          <cell r="CD215">
            <v>0</v>
          </cell>
          <cell r="CF215">
            <v>597</v>
          </cell>
          <cell r="CG215">
            <v>0</v>
          </cell>
        </row>
        <row r="216">
          <cell r="A216">
            <v>1416429</v>
          </cell>
          <cell r="B216" t="str">
            <v>113</v>
          </cell>
          <cell r="C216" t="str">
            <v>101</v>
          </cell>
          <cell r="D216" t="str">
            <v>45355</v>
          </cell>
          <cell r="E216" t="str">
            <v>45355-0056</v>
          </cell>
          <cell r="F216" t="str">
            <v>LS GOOD SOLID POLO</v>
          </cell>
          <cell r="G216" t="str">
            <v>SOLID - WILD FERN</v>
          </cell>
          <cell r="H216" t="str">
            <v>PC</v>
          </cell>
          <cell r="J216" t="str">
            <v>SP-A</v>
          </cell>
          <cell r="K216" t="str">
            <v>APD</v>
          </cell>
          <cell r="L216" t="str">
            <v>MY</v>
          </cell>
          <cell r="M216">
            <v>100</v>
          </cell>
          <cell r="N216">
            <v>100</v>
          </cell>
          <cell r="O216">
            <v>0</v>
          </cell>
          <cell r="P216">
            <v>100</v>
          </cell>
          <cell r="T216" t="str">
            <v>283M</v>
          </cell>
          <cell r="U216">
            <v>3898</v>
          </cell>
          <cell r="V216" t="str">
            <v>HONG KONG</v>
          </cell>
          <cell r="W216" t="str">
            <v>NAS</v>
          </cell>
          <cell r="X216" t="str">
            <v>VIETNAM</v>
          </cell>
          <cell r="Y216" t="str">
            <v>FAR EASTERN APPAREL (VIETNAM) LTD</v>
          </cell>
          <cell r="Z216" t="str">
            <v>FOB</v>
          </cell>
          <cell r="AD216">
            <v>40473</v>
          </cell>
          <cell r="AE216">
            <v>40473</v>
          </cell>
          <cell r="AF216">
            <v>40473</v>
          </cell>
          <cell r="AG216">
            <v>40473</v>
          </cell>
          <cell r="AH216">
            <v>40491</v>
          </cell>
          <cell r="AI216">
            <v>40542</v>
          </cell>
          <cell r="AJ216">
            <v>40563</v>
          </cell>
          <cell r="AK216">
            <v>40619</v>
          </cell>
          <cell r="AL216">
            <v>40632</v>
          </cell>
          <cell r="AM216">
            <v>40635</v>
          </cell>
          <cell r="AN216" t="str">
            <v>Per 10/22 commit</v>
          </cell>
          <cell r="AO216" t="str">
            <v>Y</v>
          </cell>
          <cell r="AP216" t="str">
            <v>4505019525</v>
          </cell>
          <cell r="AQ216" t="str">
            <v>Y</v>
          </cell>
          <cell r="AR216" t="str">
            <v>000S</v>
          </cell>
          <cell r="AS216">
            <v>0</v>
          </cell>
          <cell r="AT216" t="str">
            <v>CHINA</v>
          </cell>
          <cell r="AU216" t="str">
            <v>INTERNATIONAL CLOTHING CO VGECBD17</v>
          </cell>
          <cell r="AW216">
            <v>1.7</v>
          </cell>
          <cell r="AX216">
            <v>170</v>
          </cell>
          <cell r="AY216">
            <v>40490</v>
          </cell>
          <cell r="AZ216">
            <v>40496</v>
          </cell>
          <cell r="BA216">
            <v>40566</v>
          </cell>
          <cell r="BB216">
            <v>40622</v>
          </cell>
          <cell r="BC216">
            <v>40636</v>
          </cell>
          <cell r="BD216">
            <v>40636</v>
          </cell>
          <cell r="BE216">
            <v>40483</v>
          </cell>
          <cell r="BF216">
            <v>40544</v>
          </cell>
          <cell r="BG216">
            <v>40603</v>
          </cell>
          <cell r="BH216">
            <v>40603</v>
          </cell>
          <cell r="BI216">
            <v>40603</v>
          </cell>
          <cell r="BL216">
            <v>0</v>
          </cell>
          <cell r="BN216" t="str">
            <v>DOCKERS</v>
          </cell>
          <cell r="BO216" t="str">
            <v>Tops</v>
          </cell>
          <cell r="BP216" t="str">
            <v>Mens</v>
          </cell>
          <cell r="BQ216" t="str">
            <v>N</v>
          </cell>
          <cell r="BR216" t="str">
            <v>DM Tops Knits</v>
          </cell>
          <cell r="BS216" t="str">
            <v>OKAMOTO D</v>
          </cell>
          <cell r="BT216" t="str">
            <v>C KNITS</v>
          </cell>
          <cell r="BU216" t="str">
            <v>I0870</v>
          </cell>
          <cell r="BV216" t="str">
            <v>Seasonal</v>
          </cell>
          <cell r="BW216" t="str">
            <v>APD</v>
          </cell>
          <cell r="BY216" t="str">
            <v>4061940563405424049140473404734047340473</v>
          </cell>
          <cell r="BZ216" t="str">
            <v>S-45355-0056-3898-40619</v>
          </cell>
          <cell r="CA216" t="str">
            <v>SFO</v>
          </cell>
          <cell r="CB216">
            <v>100</v>
          </cell>
          <cell r="CD216">
            <v>0</v>
          </cell>
          <cell r="CF216">
            <v>597</v>
          </cell>
          <cell r="CG216">
            <v>0</v>
          </cell>
        </row>
        <row r="217">
          <cell r="A217">
            <v>1416430</v>
          </cell>
          <cell r="B217" t="str">
            <v>113</v>
          </cell>
          <cell r="C217" t="str">
            <v>101</v>
          </cell>
          <cell r="D217" t="str">
            <v>45355</v>
          </cell>
          <cell r="E217" t="str">
            <v>45355-0056</v>
          </cell>
          <cell r="F217" t="str">
            <v>LS GOOD SOLID POLO</v>
          </cell>
          <cell r="G217" t="str">
            <v>SOLID - WILD FERN</v>
          </cell>
          <cell r="H217" t="str">
            <v>PC</v>
          </cell>
          <cell r="J217" t="str">
            <v>SP-A</v>
          </cell>
          <cell r="K217" t="str">
            <v>LSE</v>
          </cell>
          <cell r="L217" t="str">
            <v>GB</v>
          </cell>
          <cell r="M217">
            <v>1000</v>
          </cell>
          <cell r="N217">
            <v>1000</v>
          </cell>
          <cell r="O217">
            <v>0</v>
          </cell>
          <cell r="P217">
            <v>1000</v>
          </cell>
          <cell r="T217" t="str">
            <v>283M</v>
          </cell>
          <cell r="U217">
            <v>3898</v>
          </cell>
          <cell r="V217" t="str">
            <v>HONG KONG</v>
          </cell>
          <cell r="W217" t="str">
            <v>NAS</v>
          </cell>
          <cell r="X217" t="str">
            <v>VIETNAM</v>
          </cell>
          <cell r="Y217" t="str">
            <v>FAR EASTERN APPAREL (VIETNAM) LTD</v>
          </cell>
          <cell r="Z217" t="str">
            <v>FOB</v>
          </cell>
          <cell r="AD217">
            <v>40473</v>
          </cell>
          <cell r="AE217">
            <v>40473</v>
          </cell>
          <cell r="AF217">
            <v>40473</v>
          </cell>
          <cell r="AG217">
            <v>40473</v>
          </cell>
          <cell r="AH217">
            <v>40491</v>
          </cell>
          <cell r="AI217">
            <v>40542</v>
          </cell>
          <cell r="AJ217">
            <v>40563</v>
          </cell>
          <cell r="AK217">
            <v>40619</v>
          </cell>
          <cell r="AL217">
            <v>40651</v>
          </cell>
          <cell r="AM217">
            <v>40654</v>
          </cell>
          <cell r="AN217" t="str">
            <v>Per 10/22 commit</v>
          </cell>
          <cell r="AO217" t="str">
            <v>Y</v>
          </cell>
          <cell r="AP217">
            <v>529670</v>
          </cell>
          <cell r="AQ217" t="str">
            <v>Y</v>
          </cell>
          <cell r="AR217" t="str">
            <v>000S</v>
          </cell>
          <cell r="AS217">
            <v>0</v>
          </cell>
          <cell r="AT217" t="str">
            <v>CHINA</v>
          </cell>
          <cell r="AW217">
            <v>1.7</v>
          </cell>
          <cell r="AX217">
            <v>1700</v>
          </cell>
          <cell r="AY217">
            <v>40490</v>
          </cell>
          <cell r="AZ217">
            <v>40496</v>
          </cell>
          <cell r="BA217">
            <v>40566</v>
          </cell>
          <cell r="BB217">
            <v>40622</v>
          </cell>
          <cell r="BC217">
            <v>40657</v>
          </cell>
          <cell r="BD217">
            <v>40657</v>
          </cell>
          <cell r="BE217">
            <v>40483</v>
          </cell>
          <cell r="BF217">
            <v>40544</v>
          </cell>
          <cell r="BG217">
            <v>40603</v>
          </cell>
          <cell r="BH217">
            <v>40634</v>
          </cell>
          <cell r="BI217">
            <v>40634</v>
          </cell>
          <cell r="BL217">
            <v>0</v>
          </cell>
          <cell r="BN217" t="str">
            <v>DOCKERS</v>
          </cell>
          <cell r="BO217" t="str">
            <v>Tops</v>
          </cell>
          <cell r="BP217" t="str">
            <v>Mens</v>
          </cell>
          <cell r="BQ217" t="str">
            <v>N</v>
          </cell>
          <cell r="BR217" t="str">
            <v>DM Tops Knits</v>
          </cell>
          <cell r="BS217" t="str">
            <v>OKAMOTO D</v>
          </cell>
          <cell r="BT217" t="str">
            <v>C KNITS</v>
          </cell>
          <cell r="BU217" t="str">
            <v>I0870</v>
          </cell>
          <cell r="BV217" t="str">
            <v>Seasonal</v>
          </cell>
          <cell r="BW217" t="str">
            <v>LSE</v>
          </cell>
          <cell r="BY217" t="str">
            <v>4061940563405424049140473404734047340473</v>
          </cell>
          <cell r="BZ217" t="str">
            <v>S-45355-0056-3898-40619</v>
          </cell>
          <cell r="CA217" t="str">
            <v>SFO</v>
          </cell>
          <cell r="CB217">
            <v>1000</v>
          </cell>
          <cell r="CD217">
            <v>0</v>
          </cell>
          <cell r="CF217">
            <v>597</v>
          </cell>
          <cell r="CG217">
            <v>0</v>
          </cell>
        </row>
        <row r="218">
          <cell r="A218">
            <v>1449828</v>
          </cell>
          <cell r="B218" t="str">
            <v>113</v>
          </cell>
          <cell r="C218" t="str">
            <v>101</v>
          </cell>
          <cell r="D218" t="str">
            <v>45355</v>
          </cell>
          <cell r="E218" t="str">
            <v>45355-0056</v>
          </cell>
          <cell r="F218" t="str">
            <v>LS GOOD SOLID POLO</v>
          </cell>
          <cell r="G218" t="str">
            <v>SOLID - WILD FERN</v>
          </cell>
          <cell r="H218" t="str">
            <v>PC</v>
          </cell>
          <cell r="J218" t="str">
            <v>SP-A</v>
          </cell>
          <cell r="K218" t="str">
            <v>LACL</v>
          </cell>
          <cell r="L218" t="str">
            <v>CR</v>
          </cell>
          <cell r="M218">
            <v>348</v>
          </cell>
          <cell r="N218">
            <v>348</v>
          </cell>
          <cell r="O218">
            <v>0</v>
          </cell>
          <cell r="P218">
            <v>348</v>
          </cell>
          <cell r="T218" t="str">
            <v>283M</v>
          </cell>
          <cell r="U218">
            <v>3898</v>
          </cell>
          <cell r="V218" t="str">
            <v>HONG KONG</v>
          </cell>
          <cell r="W218" t="str">
            <v>NAS</v>
          </cell>
          <cell r="X218" t="str">
            <v>VIETNAM</v>
          </cell>
          <cell r="Y218" t="str">
            <v>FAR EASTERN APPAREL (VIETNAM) LTD</v>
          </cell>
          <cell r="Z218" t="str">
            <v>FOB</v>
          </cell>
          <cell r="AD218">
            <v>40504</v>
          </cell>
          <cell r="AE218">
            <v>40504</v>
          </cell>
          <cell r="AF218">
            <v>40504</v>
          </cell>
          <cell r="AG218">
            <v>40504</v>
          </cell>
          <cell r="AH218">
            <v>40508</v>
          </cell>
          <cell r="AI218">
            <v>40548</v>
          </cell>
          <cell r="AJ218">
            <v>40602</v>
          </cell>
          <cell r="AK218">
            <v>40633</v>
          </cell>
          <cell r="AL218">
            <v>40710</v>
          </cell>
          <cell r="AM218">
            <v>40713</v>
          </cell>
          <cell r="AN218" t="str">
            <v>Per Karla's email dtd 11/16 add'l needs</v>
          </cell>
          <cell r="AO218" t="str">
            <v>Y</v>
          </cell>
          <cell r="AP218" t="str">
            <v>4100112377</v>
          </cell>
          <cell r="AQ218" t="str">
            <v>Y</v>
          </cell>
          <cell r="AR218" t="str">
            <v>000S</v>
          </cell>
          <cell r="AS218">
            <v>0</v>
          </cell>
          <cell r="AT218" t="str">
            <v>CHINA</v>
          </cell>
          <cell r="AU218" t="str">
            <v>A207</v>
          </cell>
          <cell r="AW218">
            <v>1.7</v>
          </cell>
          <cell r="AX218">
            <v>591.6</v>
          </cell>
          <cell r="AY218">
            <v>40504</v>
          </cell>
          <cell r="AZ218">
            <v>40510</v>
          </cell>
          <cell r="BA218">
            <v>40608</v>
          </cell>
          <cell r="BB218">
            <v>40636</v>
          </cell>
          <cell r="BC218">
            <v>40713</v>
          </cell>
          <cell r="BD218">
            <v>40713</v>
          </cell>
          <cell r="BE218">
            <v>40483</v>
          </cell>
          <cell r="BF218">
            <v>40603</v>
          </cell>
          <cell r="BG218">
            <v>40603</v>
          </cell>
          <cell r="BH218">
            <v>40695</v>
          </cell>
          <cell r="BI218">
            <v>40695</v>
          </cell>
          <cell r="BL218">
            <v>0</v>
          </cell>
          <cell r="BN218" t="str">
            <v>DOCKERS</v>
          </cell>
          <cell r="BO218" t="str">
            <v>Tops</v>
          </cell>
          <cell r="BP218" t="str">
            <v>Mens</v>
          </cell>
          <cell r="BQ218" t="str">
            <v>N</v>
          </cell>
          <cell r="BR218" t="str">
            <v>DM Tops Knits</v>
          </cell>
          <cell r="BS218" t="str">
            <v>OKAMOTO D</v>
          </cell>
          <cell r="BT218" t="str">
            <v>C KNITS</v>
          </cell>
          <cell r="BU218" t="str">
            <v>I0870</v>
          </cell>
          <cell r="BV218" t="str">
            <v>Seasonal</v>
          </cell>
          <cell r="BW218" t="str">
            <v>LSA</v>
          </cell>
          <cell r="BY218" t="str">
            <v>4063340602405484050840504405044050440504</v>
          </cell>
          <cell r="BZ218" t="str">
            <v>S-45355-0056-3898-40633</v>
          </cell>
          <cell r="CA218" t="str">
            <v>SFO</v>
          </cell>
          <cell r="CB218">
            <v>1826</v>
          </cell>
          <cell r="CD218">
            <v>0</v>
          </cell>
          <cell r="CF218">
            <v>597</v>
          </cell>
          <cell r="CG218">
            <v>0</v>
          </cell>
        </row>
        <row r="219">
          <cell r="A219">
            <v>1416431</v>
          </cell>
          <cell r="B219" t="str">
            <v>113</v>
          </cell>
          <cell r="C219" t="str">
            <v>101</v>
          </cell>
          <cell r="D219" t="str">
            <v>45355</v>
          </cell>
          <cell r="E219" t="str">
            <v>45355-0056</v>
          </cell>
          <cell r="F219" t="str">
            <v>LS GOOD SOLID POLO</v>
          </cell>
          <cell r="G219" t="str">
            <v>SOLID - WILD FERN</v>
          </cell>
          <cell r="H219" t="str">
            <v>PC</v>
          </cell>
          <cell r="J219" t="str">
            <v>SP-A</v>
          </cell>
          <cell r="K219" t="str">
            <v>LSM</v>
          </cell>
          <cell r="L219" t="str">
            <v>MX</v>
          </cell>
          <cell r="M219">
            <v>1826</v>
          </cell>
          <cell r="N219">
            <v>1826</v>
          </cell>
          <cell r="O219">
            <v>0</v>
          </cell>
          <cell r="P219">
            <v>1826</v>
          </cell>
          <cell r="T219" t="str">
            <v>283M</v>
          </cell>
          <cell r="U219">
            <v>3898</v>
          </cell>
          <cell r="V219" t="str">
            <v>HONG KONG</v>
          </cell>
          <cell r="W219" t="str">
            <v>NAS</v>
          </cell>
          <cell r="X219" t="str">
            <v>VIETNAM</v>
          </cell>
          <cell r="Y219" t="str">
            <v>FAR EASTERN APPAREL (VIETNAM) LTD</v>
          </cell>
          <cell r="Z219" t="str">
            <v>FOB</v>
          </cell>
          <cell r="AD219">
            <v>40473</v>
          </cell>
          <cell r="AE219">
            <v>40473</v>
          </cell>
          <cell r="AF219">
            <v>40473</v>
          </cell>
          <cell r="AG219">
            <v>40473</v>
          </cell>
          <cell r="AH219">
            <v>40491</v>
          </cell>
          <cell r="AI219">
            <v>40542</v>
          </cell>
          <cell r="AJ219">
            <v>40564</v>
          </cell>
          <cell r="AK219">
            <v>40633</v>
          </cell>
          <cell r="AL219">
            <v>40685</v>
          </cell>
          <cell r="AM219">
            <v>40688</v>
          </cell>
          <cell r="AN219" t="str">
            <v>Per 10/22 commit</v>
          </cell>
          <cell r="AO219" t="str">
            <v>Y</v>
          </cell>
          <cell r="AP219">
            <v>98241</v>
          </cell>
          <cell r="AQ219" t="str">
            <v>Y</v>
          </cell>
          <cell r="AR219" t="str">
            <v>000S</v>
          </cell>
          <cell r="AS219">
            <v>0</v>
          </cell>
          <cell r="AT219" t="str">
            <v>CHINA</v>
          </cell>
          <cell r="AU219" t="str">
            <v>A207</v>
          </cell>
          <cell r="AW219">
            <v>1.7</v>
          </cell>
          <cell r="AX219">
            <v>3104.2</v>
          </cell>
          <cell r="AY219">
            <v>40490</v>
          </cell>
          <cell r="AZ219">
            <v>40496</v>
          </cell>
          <cell r="BA219">
            <v>40566</v>
          </cell>
          <cell r="BB219">
            <v>40636</v>
          </cell>
          <cell r="BC219">
            <v>40685</v>
          </cell>
          <cell r="BD219">
            <v>40692</v>
          </cell>
          <cell r="BE219">
            <v>40483</v>
          </cell>
          <cell r="BF219">
            <v>40544</v>
          </cell>
          <cell r="BG219">
            <v>40603</v>
          </cell>
          <cell r="BH219">
            <v>40664</v>
          </cell>
          <cell r="BI219">
            <v>40664</v>
          </cell>
          <cell r="BL219">
            <v>0</v>
          </cell>
          <cell r="BN219" t="str">
            <v>DOCKERS</v>
          </cell>
          <cell r="BO219" t="str">
            <v>Tops</v>
          </cell>
          <cell r="BP219" t="str">
            <v>Mens</v>
          </cell>
          <cell r="BQ219" t="str">
            <v>N</v>
          </cell>
          <cell r="BR219" t="str">
            <v>DM Tops Knits</v>
          </cell>
          <cell r="BS219" t="str">
            <v>OKAMOTO D</v>
          </cell>
          <cell r="BT219" t="str">
            <v>C KNITS</v>
          </cell>
          <cell r="BU219" t="str">
            <v>I0870</v>
          </cell>
          <cell r="BV219" t="str">
            <v>Seasonal</v>
          </cell>
          <cell r="BW219" t="str">
            <v>LSA</v>
          </cell>
          <cell r="BY219" t="str">
            <v>4063340564405424049140473404734047340473</v>
          </cell>
          <cell r="BZ219" t="str">
            <v>S-45355-0056-3898-40633</v>
          </cell>
          <cell r="CA219" t="str">
            <v>SFO</v>
          </cell>
          <cell r="CB219">
            <v>1826</v>
          </cell>
          <cell r="CD219">
            <v>0</v>
          </cell>
          <cell r="CF219">
            <v>597</v>
          </cell>
          <cell r="CG219">
            <v>0</v>
          </cell>
        </row>
        <row r="220">
          <cell r="A220">
            <v>1444672</v>
          </cell>
          <cell r="B220" t="str">
            <v>113</v>
          </cell>
          <cell r="C220" t="str">
            <v>101</v>
          </cell>
          <cell r="D220" t="str">
            <v>45355</v>
          </cell>
          <cell r="E220" t="str">
            <v>45355-0057</v>
          </cell>
          <cell r="F220" t="str">
            <v>LS GOOD SOLID POLO</v>
          </cell>
          <cell r="G220" t="str">
            <v>SOLID - SPICED RED</v>
          </cell>
          <cell r="H220" t="str">
            <v>PC</v>
          </cell>
          <cell r="J220" t="str">
            <v>SP-A</v>
          </cell>
          <cell r="K220" t="str">
            <v>APD</v>
          </cell>
          <cell r="L220" t="str">
            <v>PH</v>
          </cell>
          <cell r="M220">
            <v>200</v>
          </cell>
          <cell r="N220">
            <v>200</v>
          </cell>
          <cell r="O220">
            <v>0</v>
          </cell>
          <cell r="P220">
            <v>200</v>
          </cell>
          <cell r="T220" t="str">
            <v>283M</v>
          </cell>
          <cell r="U220">
            <v>3898</v>
          </cell>
          <cell r="V220" t="str">
            <v>HONG KONG</v>
          </cell>
          <cell r="W220" t="str">
            <v>NAS</v>
          </cell>
          <cell r="X220" t="str">
            <v>VIETNAM</v>
          </cell>
          <cell r="Y220" t="str">
            <v>FAR EASTERN APPAREL (VIETNAM) LTD</v>
          </cell>
          <cell r="Z220" t="str">
            <v>FOB</v>
          </cell>
          <cell r="AD220">
            <v>40473</v>
          </cell>
          <cell r="AE220">
            <v>40473</v>
          </cell>
          <cell r="AF220">
            <v>40473</v>
          </cell>
          <cell r="AG220">
            <v>40473</v>
          </cell>
          <cell r="AH220">
            <v>40491</v>
          </cell>
          <cell r="AI220">
            <v>40542</v>
          </cell>
          <cell r="AJ220">
            <v>40563</v>
          </cell>
          <cell r="AK220">
            <v>40626</v>
          </cell>
          <cell r="AL220">
            <v>40645</v>
          </cell>
          <cell r="AM220">
            <v>40648</v>
          </cell>
          <cell r="AN220" t="str">
            <v>Per MC added 11/8 email</v>
          </cell>
          <cell r="AO220" t="str">
            <v>Y</v>
          </cell>
          <cell r="AP220" t="str">
            <v>4509010120</v>
          </cell>
          <cell r="AQ220" t="str">
            <v>Y</v>
          </cell>
          <cell r="AR220" t="str">
            <v>000S</v>
          </cell>
          <cell r="AS220">
            <v>0</v>
          </cell>
          <cell r="AT220" t="str">
            <v>CHINA</v>
          </cell>
          <cell r="AU220" t="str">
            <v>INTERNATIONAL CLOTHING CO VGECBD17</v>
          </cell>
          <cell r="AW220">
            <v>1.7</v>
          </cell>
          <cell r="AX220">
            <v>340</v>
          </cell>
          <cell r="AY220">
            <v>40490</v>
          </cell>
          <cell r="AZ220">
            <v>40496</v>
          </cell>
          <cell r="BA220">
            <v>40566</v>
          </cell>
          <cell r="BB220">
            <v>40629</v>
          </cell>
          <cell r="BC220">
            <v>40650</v>
          </cell>
          <cell r="BD220">
            <v>40650</v>
          </cell>
          <cell r="BE220">
            <v>40483</v>
          </cell>
          <cell r="BF220">
            <v>40544</v>
          </cell>
          <cell r="BG220">
            <v>40603</v>
          </cell>
          <cell r="BH220">
            <v>40634</v>
          </cell>
          <cell r="BI220">
            <v>40634</v>
          </cell>
          <cell r="BL220">
            <v>0</v>
          </cell>
          <cell r="BN220" t="str">
            <v>DOCKERS</v>
          </cell>
          <cell r="BO220" t="str">
            <v>Tops</v>
          </cell>
          <cell r="BP220" t="str">
            <v>Mens</v>
          </cell>
          <cell r="BQ220" t="str">
            <v>N</v>
          </cell>
          <cell r="BR220" t="str">
            <v>DM Tops Knits</v>
          </cell>
          <cell r="BS220" t="str">
            <v>OKAMOTO D</v>
          </cell>
          <cell r="BT220" t="str">
            <v>C KNITS</v>
          </cell>
          <cell r="BU220" t="str">
            <v>I0871</v>
          </cell>
          <cell r="BV220" t="str">
            <v>Seasonal</v>
          </cell>
          <cell r="BW220" t="str">
            <v>APD</v>
          </cell>
          <cell r="BY220" t="str">
            <v>4062640563405424049140473404734047340473</v>
          </cell>
          <cell r="BZ220" t="str">
            <v>S-45355-0057-3898-40626</v>
          </cell>
          <cell r="CA220" t="str">
            <v>SFO</v>
          </cell>
          <cell r="CB220">
            <v>200</v>
          </cell>
          <cell r="CD220">
            <v>0</v>
          </cell>
          <cell r="CF220">
            <v>597</v>
          </cell>
          <cell r="CG220">
            <v>0</v>
          </cell>
        </row>
        <row r="221">
          <cell r="A221">
            <v>1444673</v>
          </cell>
          <cell r="B221" t="str">
            <v>113</v>
          </cell>
          <cell r="C221" t="str">
            <v>101</v>
          </cell>
          <cell r="D221" t="str">
            <v>45355</v>
          </cell>
          <cell r="E221" t="str">
            <v>45355-0057</v>
          </cell>
          <cell r="F221" t="str">
            <v>LS GOOD SOLID POLO</v>
          </cell>
          <cell r="G221" t="str">
            <v>SOLID - SPICED RED</v>
          </cell>
          <cell r="H221" t="str">
            <v>PC</v>
          </cell>
          <cell r="J221" t="str">
            <v>SP-A</v>
          </cell>
          <cell r="K221" t="str">
            <v>APD</v>
          </cell>
          <cell r="L221" t="str">
            <v>SG</v>
          </cell>
          <cell r="M221">
            <v>150</v>
          </cell>
          <cell r="N221">
            <v>150</v>
          </cell>
          <cell r="O221">
            <v>0</v>
          </cell>
          <cell r="P221">
            <v>150</v>
          </cell>
          <cell r="T221" t="str">
            <v>283M</v>
          </cell>
          <cell r="U221">
            <v>3898</v>
          </cell>
          <cell r="V221" t="str">
            <v>HONG KONG</v>
          </cell>
          <cell r="W221" t="str">
            <v>NAS</v>
          </cell>
          <cell r="X221" t="str">
            <v>VIETNAM</v>
          </cell>
          <cell r="Y221" t="str">
            <v>FAR EASTERN APPAREL (VIETNAM) LTD</v>
          </cell>
          <cell r="Z221" t="str">
            <v>FOB</v>
          </cell>
          <cell r="AD221">
            <v>40473</v>
          </cell>
          <cell r="AE221">
            <v>40473</v>
          </cell>
          <cell r="AF221">
            <v>40473</v>
          </cell>
          <cell r="AG221">
            <v>40473</v>
          </cell>
          <cell r="AH221">
            <v>40491</v>
          </cell>
          <cell r="AI221">
            <v>40542</v>
          </cell>
          <cell r="AJ221">
            <v>40563</v>
          </cell>
          <cell r="AK221">
            <v>40619</v>
          </cell>
          <cell r="AL221">
            <v>40630</v>
          </cell>
          <cell r="AM221">
            <v>40633</v>
          </cell>
          <cell r="AN221" t="str">
            <v>Per 10/22 commit</v>
          </cell>
          <cell r="AO221" t="str">
            <v>Y</v>
          </cell>
          <cell r="AP221" t="str">
            <v>4512018706</v>
          </cell>
          <cell r="AQ221" t="str">
            <v>Y</v>
          </cell>
          <cell r="AR221" t="str">
            <v>000S</v>
          </cell>
          <cell r="AS221">
            <v>0</v>
          </cell>
          <cell r="AT221" t="str">
            <v>CHINA</v>
          </cell>
          <cell r="AU221" t="str">
            <v>INTERNATIONAL CLOTHING CO VGECBD17</v>
          </cell>
          <cell r="AW221">
            <v>1.7</v>
          </cell>
          <cell r="AX221">
            <v>255</v>
          </cell>
          <cell r="AY221">
            <v>40490</v>
          </cell>
          <cell r="AZ221">
            <v>40496</v>
          </cell>
          <cell r="BA221">
            <v>40566</v>
          </cell>
          <cell r="BB221">
            <v>40622</v>
          </cell>
          <cell r="BC221">
            <v>40636</v>
          </cell>
          <cell r="BD221">
            <v>40636</v>
          </cell>
          <cell r="BE221">
            <v>40483</v>
          </cell>
          <cell r="BF221">
            <v>40544</v>
          </cell>
          <cell r="BG221">
            <v>40603</v>
          </cell>
          <cell r="BH221">
            <v>40603</v>
          </cell>
          <cell r="BI221">
            <v>40603</v>
          </cell>
          <cell r="BL221">
            <v>0</v>
          </cell>
          <cell r="BN221" t="str">
            <v>DOCKERS</v>
          </cell>
          <cell r="BO221" t="str">
            <v>Tops</v>
          </cell>
          <cell r="BP221" t="str">
            <v>Mens</v>
          </cell>
          <cell r="BQ221" t="str">
            <v>N</v>
          </cell>
          <cell r="BR221" t="str">
            <v>DM Tops Knits</v>
          </cell>
          <cell r="BS221" t="str">
            <v>OKAMOTO D</v>
          </cell>
          <cell r="BT221" t="str">
            <v>C KNITS</v>
          </cell>
          <cell r="BU221" t="str">
            <v>I0871</v>
          </cell>
          <cell r="BV221" t="str">
            <v>Seasonal</v>
          </cell>
          <cell r="BW221" t="str">
            <v>APD</v>
          </cell>
          <cell r="BY221" t="str">
            <v>4061940563405424049140473404734047340473</v>
          </cell>
          <cell r="BZ221" t="str">
            <v>S-45355-0057-3898-40619</v>
          </cell>
          <cell r="CA221" t="str">
            <v>SFO</v>
          </cell>
          <cell r="CB221">
            <v>150</v>
          </cell>
          <cell r="CD221">
            <v>0</v>
          </cell>
          <cell r="CF221">
            <v>597</v>
          </cell>
          <cell r="CG221">
            <v>0</v>
          </cell>
        </row>
        <row r="222">
          <cell r="A222">
            <v>1416432</v>
          </cell>
          <cell r="B222" t="str">
            <v>113</v>
          </cell>
          <cell r="C222" t="str">
            <v>101</v>
          </cell>
          <cell r="D222" t="str">
            <v>45355</v>
          </cell>
          <cell r="E222" t="str">
            <v>45355-0057</v>
          </cell>
          <cell r="F222" t="str">
            <v>LS GOOD SOLID POLO</v>
          </cell>
          <cell r="G222" t="str">
            <v>SOLID - SPICED RED</v>
          </cell>
          <cell r="H222" t="str">
            <v>PC</v>
          </cell>
          <cell r="J222" t="str">
            <v>SP-A</v>
          </cell>
          <cell r="K222" t="str">
            <v>APD</v>
          </cell>
          <cell r="L222" t="str">
            <v>MY</v>
          </cell>
          <cell r="M222">
            <v>100</v>
          </cell>
          <cell r="N222">
            <v>100</v>
          </cell>
          <cell r="O222">
            <v>0</v>
          </cell>
          <cell r="P222">
            <v>100</v>
          </cell>
          <cell r="T222" t="str">
            <v>283M</v>
          </cell>
          <cell r="U222">
            <v>3898</v>
          </cell>
          <cell r="V222" t="str">
            <v>HONG KONG</v>
          </cell>
          <cell r="W222" t="str">
            <v>NAS</v>
          </cell>
          <cell r="X222" t="str">
            <v>VIETNAM</v>
          </cell>
          <cell r="Y222" t="str">
            <v>FAR EASTERN APPAREL (VIETNAM) LTD</v>
          </cell>
          <cell r="Z222" t="str">
            <v>FOB</v>
          </cell>
          <cell r="AD222">
            <v>40473</v>
          </cell>
          <cell r="AE222">
            <v>40473</v>
          </cell>
          <cell r="AF222">
            <v>40473</v>
          </cell>
          <cell r="AG222">
            <v>40473</v>
          </cell>
          <cell r="AH222">
            <v>40491</v>
          </cell>
          <cell r="AI222">
            <v>40542</v>
          </cell>
          <cell r="AJ222">
            <v>40563</v>
          </cell>
          <cell r="AK222">
            <v>40619</v>
          </cell>
          <cell r="AL222">
            <v>40632</v>
          </cell>
          <cell r="AM222">
            <v>40635</v>
          </cell>
          <cell r="AN222" t="str">
            <v>Per 10/22 commit</v>
          </cell>
          <cell r="AO222" t="str">
            <v>Y</v>
          </cell>
          <cell r="AP222" t="str">
            <v>4505019526</v>
          </cell>
          <cell r="AQ222" t="str">
            <v>Y</v>
          </cell>
          <cell r="AR222" t="str">
            <v>000S</v>
          </cell>
          <cell r="AS222">
            <v>0</v>
          </cell>
          <cell r="AT222" t="str">
            <v>CHINA</v>
          </cell>
          <cell r="AU222" t="str">
            <v>INTERNATIONAL CLOTHING CO VGECBD17</v>
          </cell>
          <cell r="AW222">
            <v>1.7</v>
          </cell>
          <cell r="AX222">
            <v>170</v>
          </cell>
          <cell r="AY222">
            <v>40490</v>
          </cell>
          <cell r="AZ222">
            <v>40496</v>
          </cell>
          <cell r="BA222">
            <v>40566</v>
          </cell>
          <cell r="BB222">
            <v>40622</v>
          </cell>
          <cell r="BC222">
            <v>40636</v>
          </cell>
          <cell r="BD222">
            <v>40636</v>
          </cell>
          <cell r="BE222">
            <v>40483</v>
          </cell>
          <cell r="BF222">
            <v>40544</v>
          </cell>
          <cell r="BG222">
            <v>40603</v>
          </cell>
          <cell r="BH222">
            <v>40603</v>
          </cell>
          <cell r="BI222">
            <v>40603</v>
          </cell>
          <cell r="BL222">
            <v>0</v>
          </cell>
          <cell r="BN222" t="str">
            <v>DOCKERS</v>
          </cell>
          <cell r="BO222" t="str">
            <v>Tops</v>
          </cell>
          <cell r="BP222" t="str">
            <v>Mens</v>
          </cell>
          <cell r="BQ222" t="str">
            <v>N</v>
          </cell>
          <cell r="BR222" t="str">
            <v>DM Tops Knits</v>
          </cell>
          <cell r="BS222" t="str">
            <v>OKAMOTO D</v>
          </cell>
          <cell r="BT222" t="str">
            <v>C KNITS</v>
          </cell>
          <cell r="BU222" t="str">
            <v>I0871</v>
          </cell>
          <cell r="BV222" t="str">
            <v>Seasonal</v>
          </cell>
          <cell r="BW222" t="str">
            <v>APD</v>
          </cell>
          <cell r="BY222" t="str">
            <v>4061940563405424049140473404734047340473</v>
          </cell>
          <cell r="BZ222" t="str">
            <v>S-45355-0057-3898-40619</v>
          </cell>
          <cell r="CA222" t="str">
            <v>SFO</v>
          </cell>
          <cell r="CB222">
            <v>100</v>
          </cell>
          <cell r="CD222">
            <v>0</v>
          </cell>
          <cell r="CF222">
            <v>597</v>
          </cell>
          <cell r="CG222">
            <v>0</v>
          </cell>
        </row>
        <row r="223">
          <cell r="A223">
            <v>1416433</v>
          </cell>
          <cell r="B223" t="str">
            <v>113</v>
          </cell>
          <cell r="C223" t="str">
            <v>101</v>
          </cell>
          <cell r="D223" t="str">
            <v>45355</v>
          </cell>
          <cell r="E223" t="str">
            <v>45355-0057</v>
          </cell>
          <cell r="F223" t="str">
            <v>LS GOOD SOLID POLO</v>
          </cell>
          <cell r="G223" t="str">
            <v>SOLID - SPICED RED</v>
          </cell>
          <cell r="H223" t="str">
            <v>PC</v>
          </cell>
          <cell r="J223" t="str">
            <v>SP-A</v>
          </cell>
          <cell r="K223" t="str">
            <v>LSE</v>
          </cell>
          <cell r="L223" t="str">
            <v>GB</v>
          </cell>
          <cell r="M223">
            <v>1000</v>
          </cell>
          <cell r="N223">
            <v>1000</v>
          </cell>
          <cell r="O223">
            <v>0</v>
          </cell>
          <cell r="P223">
            <v>1000</v>
          </cell>
          <cell r="T223" t="str">
            <v>283M</v>
          </cell>
          <cell r="U223">
            <v>3898</v>
          </cell>
          <cell r="V223" t="str">
            <v>HONG KONG</v>
          </cell>
          <cell r="W223" t="str">
            <v>NAS</v>
          </cell>
          <cell r="X223" t="str">
            <v>VIETNAM</v>
          </cell>
          <cell r="Y223" t="str">
            <v>FAR EASTERN APPAREL (VIETNAM) LTD</v>
          </cell>
          <cell r="Z223" t="str">
            <v>FOB</v>
          </cell>
          <cell r="AD223">
            <v>40473</v>
          </cell>
          <cell r="AE223">
            <v>40473</v>
          </cell>
          <cell r="AF223">
            <v>40473</v>
          </cell>
          <cell r="AG223">
            <v>40473</v>
          </cell>
          <cell r="AH223">
            <v>40491</v>
          </cell>
          <cell r="AI223">
            <v>40542</v>
          </cell>
          <cell r="AJ223">
            <v>40563</v>
          </cell>
          <cell r="AK223">
            <v>40619</v>
          </cell>
          <cell r="AL223">
            <v>40651</v>
          </cell>
          <cell r="AM223">
            <v>40654</v>
          </cell>
          <cell r="AN223" t="str">
            <v>Per 10/22 commit</v>
          </cell>
          <cell r="AO223" t="str">
            <v>Y</v>
          </cell>
          <cell r="AP223">
            <v>529671</v>
          </cell>
          <cell r="AQ223" t="str">
            <v>Y</v>
          </cell>
          <cell r="AR223" t="str">
            <v>000S</v>
          </cell>
          <cell r="AS223">
            <v>0</v>
          </cell>
          <cell r="AT223" t="str">
            <v>CHINA</v>
          </cell>
          <cell r="AW223">
            <v>1.7</v>
          </cell>
          <cell r="AX223">
            <v>1700</v>
          </cell>
          <cell r="AY223">
            <v>40490</v>
          </cell>
          <cell r="AZ223">
            <v>40496</v>
          </cell>
          <cell r="BA223">
            <v>40566</v>
          </cell>
          <cell r="BB223">
            <v>40622</v>
          </cell>
          <cell r="BC223">
            <v>40657</v>
          </cell>
          <cell r="BD223">
            <v>40657</v>
          </cell>
          <cell r="BE223">
            <v>40483</v>
          </cell>
          <cell r="BF223">
            <v>40544</v>
          </cell>
          <cell r="BG223">
            <v>40603</v>
          </cell>
          <cell r="BH223">
            <v>40634</v>
          </cell>
          <cell r="BI223">
            <v>40634</v>
          </cell>
          <cell r="BL223">
            <v>0</v>
          </cell>
          <cell r="BN223" t="str">
            <v>DOCKERS</v>
          </cell>
          <cell r="BO223" t="str">
            <v>Tops</v>
          </cell>
          <cell r="BP223" t="str">
            <v>Mens</v>
          </cell>
          <cell r="BQ223" t="str">
            <v>N</v>
          </cell>
          <cell r="BR223" t="str">
            <v>DM Tops Knits</v>
          </cell>
          <cell r="BS223" t="str">
            <v>OKAMOTO D</v>
          </cell>
          <cell r="BT223" t="str">
            <v>C KNITS</v>
          </cell>
          <cell r="BU223" t="str">
            <v>I0871</v>
          </cell>
          <cell r="BV223" t="str">
            <v>Seasonal</v>
          </cell>
          <cell r="BW223" t="str">
            <v>LSE</v>
          </cell>
          <cell r="BY223" t="str">
            <v>4061940563405424049140473404734047340473</v>
          </cell>
          <cell r="BZ223" t="str">
            <v>S-45355-0057-3898-40619</v>
          </cell>
          <cell r="CA223" t="str">
            <v>SFO</v>
          </cell>
          <cell r="CB223">
            <v>1000</v>
          </cell>
          <cell r="CD223">
            <v>0</v>
          </cell>
          <cell r="CF223">
            <v>597</v>
          </cell>
          <cell r="CG223">
            <v>0</v>
          </cell>
        </row>
        <row r="224">
          <cell r="A224">
            <v>1449829</v>
          </cell>
          <cell r="B224" t="str">
            <v>113</v>
          </cell>
          <cell r="C224" t="str">
            <v>101</v>
          </cell>
          <cell r="D224" t="str">
            <v>45355</v>
          </cell>
          <cell r="E224" t="str">
            <v>45355-0057</v>
          </cell>
          <cell r="F224" t="str">
            <v>LS GOOD SOLID POLO</v>
          </cell>
          <cell r="G224" t="str">
            <v>SOLID - SPICED RED</v>
          </cell>
          <cell r="H224" t="str">
            <v>PC</v>
          </cell>
          <cell r="J224" t="str">
            <v>SP-A</v>
          </cell>
          <cell r="K224" t="str">
            <v>LACL</v>
          </cell>
          <cell r="L224" t="str">
            <v>PA</v>
          </cell>
          <cell r="M224">
            <v>240</v>
          </cell>
          <cell r="N224">
            <v>240</v>
          </cell>
          <cell r="O224">
            <v>0</v>
          </cell>
          <cell r="P224">
            <v>240</v>
          </cell>
          <cell r="T224" t="str">
            <v>283M</v>
          </cell>
          <cell r="U224">
            <v>3898</v>
          </cell>
          <cell r="V224" t="str">
            <v>HONG KONG</v>
          </cell>
          <cell r="W224" t="str">
            <v>NAS</v>
          </cell>
          <cell r="X224" t="str">
            <v>VIETNAM</v>
          </cell>
          <cell r="Y224" t="str">
            <v>FAR EASTERN APPAREL (VIETNAM) LTD</v>
          </cell>
          <cell r="Z224" t="str">
            <v>FOB</v>
          </cell>
          <cell r="AD224">
            <v>40504</v>
          </cell>
          <cell r="AE224">
            <v>40504</v>
          </cell>
          <cell r="AF224">
            <v>40504</v>
          </cell>
          <cell r="AG224">
            <v>40504</v>
          </cell>
          <cell r="AH224">
            <v>40508</v>
          </cell>
          <cell r="AI224">
            <v>40548</v>
          </cell>
          <cell r="AJ224">
            <v>40602</v>
          </cell>
          <cell r="AK224">
            <v>40633</v>
          </cell>
          <cell r="AL224">
            <v>40680</v>
          </cell>
          <cell r="AM224">
            <v>40683</v>
          </cell>
          <cell r="AN224" t="str">
            <v>Per Karla's email dtd 11/16 add'l needs</v>
          </cell>
          <cell r="AP224" t="str">
            <v>4100112368</v>
          </cell>
          <cell r="AQ224" t="str">
            <v>Y</v>
          </cell>
          <cell r="AR224" t="str">
            <v>000S</v>
          </cell>
          <cell r="AS224">
            <v>0</v>
          </cell>
          <cell r="AT224" t="str">
            <v>CHINA</v>
          </cell>
          <cell r="AU224" t="str">
            <v>A207</v>
          </cell>
          <cell r="AW224">
            <v>1.7</v>
          </cell>
          <cell r="AX224">
            <v>408</v>
          </cell>
          <cell r="AY224">
            <v>40504</v>
          </cell>
          <cell r="AZ224">
            <v>40510</v>
          </cell>
          <cell r="BA224">
            <v>40608</v>
          </cell>
          <cell r="BB224">
            <v>40636</v>
          </cell>
          <cell r="BC224">
            <v>40685</v>
          </cell>
          <cell r="BD224">
            <v>40685</v>
          </cell>
          <cell r="BE224">
            <v>40483</v>
          </cell>
          <cell r="BF224">
            <v>40603</v>
          </cell>
          <cell r="BG224">
            <v>40603</v>
          </cell>
          <cell r="BH224">
            <v>40664</v>
          </cell>
          <cell r="BI224">
            <v>40664</v>
          </cell>
          <cell r="BL224">
            <v>0</v>
          </cell>
          <cell r="BN224" t="str">
            <v>DOCKERS</v>
          </cell>
          <cell r="BO224" t="str">
            <v>Tops</v>
          </cell>
          <cell r="BP224" t="str">
            <v>Mens</v>
          </cell>
          <cell r="BQ224" t="str">
            <v>N</v>
          </cell>
          <cell r="BR224" t="str">
            <v>DM Tops Knits</v>
          </cell>
          <cell r="BS224" t="str">
            <v>OKAMOTO D</v>
          </cell>
          <cell r="BT224" t="str">
            <v>C KNITS</v>
          </cell>
          <cell r="BU224" t="str">
            <v>I0871</v>
          </cell>
          <cell r="BV224" t="str">
            <v>Seasonal</v>
          </cell>
          <cell r="BW224" t="str">
            <v>LSA</v>
          </cell>
          <cell r="BY224" t="str">
            <v>4063340602405484050840504405044050440504</v>
          </cell>
          <cell r="BZ224" t="str">
            <v>S-45355-0057-3898-40633</v>
          </cell>
          <cell r="CA224" t="str">
            <v>SFO</v>
          </cell>
          <cell r="CB224">
            <v>2494</v>
          </cell>
          <cell r="CD224">
            <v>0</v>
          </cell>
          <cell r="CF224">
            <v>597</v>
          </cell>
          <cell r="CG224">
            <v>0</v>
          </cell>
        </row>
        <row r="225">
          <cell r="A225">
            <v>1416434</v>
          </cell>
          <cell r="B225" t="str">
            <v>113</v>
          </cell>
          <cell r="C225" t="str">
            <v>101</v>
          </cell>
          <cell r="D225" t="str">
            <v>45355</v>
          </cell>
          <cell r="E225" t="str">
            <v>45355-0057</v>
          </cell>
          <cell r="F225" t="str">
            <v>LS GOOD SOLID POLO</v>
          </cell>
          <cell r="G225" t="str">
            <v>SOLID - SPICED RED</v>
          </cell>
          <cell r="H225" t="str">
            <v>PC</v>
          </cell>
          <cell r="J225" t="str">
            <v>SP-A</v>
          </cell>
          <cell r="K225" t="str">
            <v>LSM</v>
          </cell>
          <cell r="L225" t="str">
            <v>MX</v>
          </cell>
          <cell r="M225">
            <v>2494</v>
          </cell>
          <cell r="N225">
            <v>2494</v>
          </cell>
          <cell r="O225">
            <v>0</v>
          </cell>
          <cell r="P225">
            <v>2494</v>
          </cell>
          <cell r="T225" t="str">
            <v>283M</v>
          </cell>
          <cell r="U225">
            <v>3898</v>
          </cell>
          <cell r="V225" t="str">
            <v>HONG KONG</v>
          </cell>
          <cell r="W225" t="str">
            <v>NAS</v>
          </cell>
          <cell r="X225" t="str">
            <v>VIETNAM</v>
          </cell>
          <cell r="Y225" t="str">
            <v>FAR EASTERN APPAREL (VIETNAM) LTD</v>
          </cell>
          <cell r="Z225" t="str">
            <v>FOB</v>
          </cell>
          <cell r="AD225">
            <v>40473</v>
          </cell>
          <cell r="AE225">
            <v>40473</v>
          </cell>
          <cell r="AF225">
            <v>40473</v>
          </cell>
          <cell r="AG225">
            <v>40473</v>
          </cell>
          <cell r="AH225">
            <v>40491</v>
          </cell>
          <cell r="AI225">
            <v>40542</v>
          </cell>
          <cell r="AJ225">
            <v>40564</v>
          </cell>
          <cell r="AK225">
            <v>40633</v>
          </cell>
          <cell r="AL225">
            <v>40685</v>
          </cell>
          <cell r="AM225">
            <v>40688</v>
          </cell>
          <cell r="AN225" t="str">
            <v>Per 10/22 commit</v>
          </cell>
          <cell r="AO225" t="str">
            <v>Y</v>
          </cell>
          <cell r="AP225">
            <v>98242</v>
          </cell>
          <cell r="AQ225" t="str">
            <v>Y</v>
          </cell>
          <cell r="AR225" t="str">
            <v>000S</v>
          </cell>
          <cell r="AS225">
            <v>0</v>
          </cell>
          <cell r="AT225" t="str">
            <v>CHINA</v>
          </cell>
          <cell r="AU225" t="str">
            <v>A207</v>
          </cell>
          <cell r="AW225">
            <v>1.7</v>
          </cell>
          <cell r="AX225">
            <v>4239.8</v>
          </cell>
          <cell r="AY225">
            <v>40490</v>
          </cell>
          <cell r="AZ225">
            <v>40496</v>
          </cell>
          <cell r="BA225">
            <v>40566</v>
          </cell>
          <cell r="BB225">
            <v>40636</v>
          </cell>
          <cell r="BC225">
            <v>40685</v>
          </cell>
          <cell r="BD225">
            <v>40692</v>
          </cell>
          <cell r="BE225">
            <v>40483</v>
          </cell>
          <cell r="BF225">
            <v>40544</v>
          </cell>
          <cell r="BG225">
            <v>40603</v>
          </cell>
          <cell r="BH225">
            <v>40664</v>
          </cell>
          <cell r="BI225">
            <v>40664</v>
          </cell>
          <cell r="BL225">
            <v>0</v>
          </cell>
          <cell r="BN225" t="str">
            <v>DOCKERS</v>
          </cell>
          <cell r="BO225" t="str">
            <v>Tops</v>
          </cell>
          <cell r="BP225" t="str">
            <v>Mens</v>
          </cell>
          <cell r="BQ225" t="str">
            <v>N</v>
          </cell>
          <cell r="BR225" t="str">
            <v>DM Tops Knits</v>
          </cell>
          <cell r="BS225" t="str">
            <v>OKAMOTO D</v>
          </cell>
          <cell r="BT225" t="str">
            <v>C KNITS</v>
          </cell>
          <cell r="BU225" t="str">
            <v>I0871</v>
          </cell>
          <cell r="BV225" t="str">
            <v>Seasonal</v>
          </cell>
          <cell r="BW225" t="str">
            <v>LSA</v>
          </cell>
          <cell r="BY225" t="str">
            <v>4063340564405424049140473404734047340473</v>
          </cell>
          <cell r="BZ225" t="str">
            <v>S-45355-0057-3898-40633</v>
          </cell>
          <cell r="CA225" t="str">
            <v>SFO</v>
          </cell>
          <cell r="CB225">
            <v>2494</v>
          </cell>
          <cell r="CD225">
            <v>0</v>
          </cell>
          <cell r="CF225">
            <v>597</v>
          </cell>
          <cell r="CG225">
            <v>0</v>
          </cell>
        </row>
        <row r="226">
          <cell r="A226">
            <v>1449830</v>
          </cell>
          <cell r="B226" t="str">
            <v>113</v>
          </cell>
          <cell r="C226" t="str">
            <v>101</v>
          </cell>
          <cell r="D226" t="str">
            <v>45355</v>
          </cell>
          <cell r="E226" t="str">
            <v>45355-0062</v>
          </cell>
          <cell r="F226" t="str">
            <v>LS GOOD SOLID POLO</v>
          </cell>
          <cell r="G226" t="str">
            <v>SOLID - RIVER</v>
          </cell>
          <cell r="H226" t="str">
            <v>PC</v>
          </cell>
          <cell r="J226" t="str">
            <v>SP-A</v>
          </cell>
          <cell r="K226" t="str">
            <v>LACL</v>
          </cell>
          <cell r="L226" t="str">
            <v>PA</v>
          </cell>
          <cell r="M226">
            <v>240</v>
          </cell>
          <cell r="N226">
            <v>240</v>
          </cell>
          <cell r="O226">
            <v>0</v>
          </cell>
          <cell r="P226">
            <v>240</v>
          </cell>
          <cell r="T226" t="str">
            <v>283M</v>
          </cell>
          <cell r="U226">
            <v>3898</v>
          </cell>
          <cell r="V226" t="str">
            <v>HONG KONG</v>
          </cell>
          <cell r="W226" t="str">
            <v>NAS</v>
          </cell>
          <cell r="X226" t="str">
            <v>VIETNAM</v>
          </cell>
          <cell r="Y226" t="str">
            <v>FAR EASTERN APPAREL (VIETNAM) LTD</v>
          </cell>
          <cell r="Z226" t="str">
            <v>FOB</v>
          </cell>
          <cell r="AD226">
            <v>40504</v>
          </cell>
          <cell r="AE226">
            <v>40504</v>
          </cell>
          <cell r="AF226">
            <v>40504</v>
          </cell>
          <cell r="AG226">
            <v>40504</v>
          </cell>
          <cell r="AH226">
            <v>40508</v>
          </cell>
          <cell r="AI226">
            <v>40548</v>
          </cell>
          <cell r="AJ226">
            <v>40602</v>
          </cell>
          <cell r="AK226">
            <v>40633</v>
          </cell>
          <cell r="AL226">
            <v>40680</v>
          </cell>
          <cell r="AM226">
            <v>40683</v>
          </cell>
          <cell r="AN226" t="str">
            <v>Per Karla's email dtd 11/16 add'l needs</v>
          </cell>
          <cell r="AP226" t="str">
            <v>4100112370</v>
          </cell>
          <cell r="AQ226" t="str">
            <v>Y</v>
          </cell>
          <cell r="AR226" t="str">
            <v>000S</v>
          </cell>
          <cell r="AS226">
            <v>0</v>
          </cell>
          <cell r="AT226" t="str">
            <v>CHINA</v>
          </cell>
          <cell r="AU226" t="str">
            <v>INTERNATIONAL CLOTHING CO VGESJ230GSM</v>
          </cell>
          <cell r="AW226">
            <v>1.7</v>
          </cell>
          <cell r="AX226">
            <v>408</v>
          </cell>
          <cell r="AY226">
            <v>40504</v>
          </cell>
          <cell r="AZ226">
            <v>40510</v>
          </cell>
          <cell r="BA226">
            <v>40608</v>
          </cell>
          <cell r="BB226">
            <v>40636</v>
          </cell>
          <cell r="BC226">
            <v>40685</v>
          </cell>
          <cell r="BD226">
            <v>40685</v>
          </cell>
          <cell r="BE226">
            <v>40483</v>
          </cell>
          <cell r="BF226">
            <v>40603</v>
          </cell>
          <cell r="BG226">
            <v>40603</v>
          </cell>
          <cell r="BH226">
            <v>40664</v>
          </cell>
          <cell r="BI226">
            <v>40664</v>
          </cell>
          <cell r="BL226">
            <v>0</v>
          </cell>
          <cell r="BN226" t="str">
            <v>DOCKERS</v>
          </cell>
          <cell r="BO226" t="str">
            <v>Tops</v>
          </cell>
          <cell r="BP226" t="str">
            <v>Mens</v>
          </cell>
          <cell r="BQ226" t="str">
            <v>N</v>
          </cell>
          <cell r="BR226" t="str">
            <v>DM Tops Knits</v>
          </cell>
          <cell r="BS226" t="str">
            <v>OKAMOTO D</v>
          </cell>
          <cell r="BT226" t="str">
            <v>C KNITS</v>
          </cell>
          <cell r="BU226" t="str">
            <v>I4451</v>
          </cell>
          <cell r="BV226" t="str">
            <v>Seasonal</v>
          </cell>
          <cell r="BW226" t="str">
            <v>LSA</v>
          </cell>
          <cell r="BY226" t="str">
            <v>4063340602405484050840504405044050440504</v>
          </cell>
          <cell r="BZ226" t="str">
            <v>S-45355-0062-3898-40633</v>
          </cell>
          <cell r="CA226" t="str">
            <v>SFO</v>
          </cell>
          <cell r="CD226">
            <v>0</v>
          </cell>
          <cell r="CF226">
            <v>597</v>
          </cell>
          <cell r="CG226">
            <v>0</v>
          </cell>
        </row>
        <row r="227">
          <cell r="A227">
            <v>1444674</v>
          </cell>
          <cell r="B227" t="str">
            <v>113</v>
          </cell>
          <cell r="C227" t="str">
            <v>101</v>
          </cell>
          <cell r="D227" t="str">
            <v>45355</v>
          </cell>
          <cell r="E227" t="str">
            <v>45355-0062</v>
          </cell>
          <cell r="F227" t="str">
            <v>LS GOOD SOLID POLO</v>
          </cell>
          <cell r="G227" t="str">
            <v>SOLID - RIVER</v>
          </cell>
          <cell r="H227" t="str">
            <v>PC</v>
          </cell>
          <cell r="J227" t="str">
            <v>SP-A</v>
          </cell>
          <cell r="K227" t="str">
            <v>LACL</v>
          </cell>
          <cell r="L227" t="str">
            <v>PE</v>
          </cell>
          <cell r="M227">
            <v>900</v>
          </cell>
          <cell r="N227">
            <v>900</v>
          </cell>
          <cell r="O227">
            <v>0</v>
          </cell>
          <cell r="P227">
            <v>900</v>
          </cell>
          <cell r="T227" t="str">
            <v>283M</v>
          </cell>
          <cell r="U227">
            <v>3898</v>
          </cell>
          <cell r="V227" t="str">
            <v>HONG KONG</v>
          </cell>
          <cell r="W227" t="str">
            <v>NAS</v>
          </cell>
          <cell r="X227" t="str">
            <v>VIETNAM</v>
          </cell>
          <cell r="Y227" t="str">
            <v>FAR EASTERN APPAREL (VIETNAM) LTD</v>
          </cell>
          <cell r="Z227" t="str">
            <v>FOB</v>
          </cell>
          <cell r="AD227">
            <v>40473</v>
          </cell>
          <cell r="AE227">
            <v>40473</v>
          </cell>
          <cell r="AF227">
            <v>40473</v>
          </cell>
          <cell r="AG227">
            <v>40473</v>
          </cell>
          <cell r="AH227">
            <v>40491</v>
          </cell>
          <cell r="AI227">
            <v>40542</v>
          </cell>
          <cell r="AJ227">
            <v>40563</v>
          </cell>
          <cell r="AK227">
            <v>40626</v>
          </cell>
          <cell r="AL227">
            <v>40693</v>
          </cell>
          <cell r="AM227">
            <v>40696</v>
          </cell>
          <cell r="AN227" t="str">
            <v>10/22 commit</v>
          </cell>
          <cell r="AO227" t="str">
            <v>y</v>
          </cell>
          <cell r="AP227" t="str">
            <v>4100112379</v>
          </cell>
          <cell r="AQ227" t="str">
            <v>Y</v>
          </cell>
          <cell r="AR227" t="str">
            <v>000S</v>
          </cell>
          <cell r="AS227">
            <v>0</v>
          </cell>
          <cell r="AT227" t="str">
            <v>CHINA</v>
          </cell>
          <cell r="AU227" t="str">
            <v>INTERNATIONAL CLOTHING CO VGESJ230GSM</v>
          </cell>
          <cell r="AW227">
            <v>1.7</v>
          </cell>
          <cell r="AX227">
            <v>1530</v>
          </cell>
          <cell r="AY227">
            <v>40490</v>
          </cell>
          <cell r="AZ227">
            <v>40496</v>
          </cell>
          <cell r="BA227">
            <v>40566</v>
          </cell>
          <cell r="BB227">
            <v>40629</v>
          </cell>
          <cell r="BC227">
            <v>40699</v>
          </cell>
          <cell r="BD227">
            <v>40699</v>
          </cell>
          <cell r="BE227">
            <v>40483</v>
          </cell>
          <cell r="BF227">
            <v>40544</v>
          </cell>
          <cell r="BG227">
            <v>40603</v>
          </cell>
          <cell r="BH227">
            <v>40695</v>
          </cell>
          <cell r="BI227">
            <v>40695</v>
          </cell>
          <cell r="BL227">
            <v>0</v>
          </cell>
          <cell r="BN227" t="str">
            <v>DOCKERS</v>
          </cell>
          <cell r="BO227" t="str">
            <v>Tops</v>
          </cell>
          <cell r="BP227" t="str">
            <v>Mens</v>
          </cell>
          <cell r="BQ227" t="str">
            <v>N</v>
          </cell>
          <cell r="BR227" t="str">
            <v>DM Tops Knits</v>
          </cell>
          <cell r="BS227" t="str">
            <v>OKAMOTO D</v>
          </cell>
          <cell r="BT227" t="str">
            <v>C KNITS</v>
          </cell>
          <cell r="BU227" t="str">
            <v>I4451</v>
          </cell>
          <cell r="BV227" t="str">
            <v>Seasonal</v>
          </cell>
          <cell r="BW227" t="str">
            <v>LSA</v>
          </cell>
          <cell r="BY227" t="str">
            <v>4062640563405424049140473404734047340473</v>
          </cell>
          <cell r="BZ227" t="str">
            <v>S-45355-0062-3898-40626</v>
          </cell>
          <cell r="CA227" t="str">
            <v>SFO</v>
          </cell>
          <cell r="CD227">
            <v>0</v>
          </cell>
          <cell r="CF227">
            <v>597</v>
          </cell>
          <cell r="CG227">
            <v>0</v>
          </cell>
        </row>
        <row r="228">
          <cell r="A228">
            <v>1444675</v>
          </cell>
          <cell r="B228" t="str">
            <v>113</v>
          </cell>
          <cell r="C228" t="str">
            <v>101</v>
          </cell>
          <cell r="D228" t="str">
            <v>45355</v>
          </cell>
          <cell r="E228" t="str">
            <v>45355-0062</v>
          </cell>
          <cell r="F228" t="str">
            <v>LS GOOD SOLID POLO</v>
          </cell>
          <cell r="G228" t="str">
            <v>SOLID - RIVER</v>
          </cell>
          <cell r="H228" t="str">
            <v>PC</v>
          </cell>
          <cell r="J228" t="str">
            <v>SP-A</v>
          </cell>
          <cell r="K228" t="str">
            <v>LACL</v>
          </cell>
          <cell r="L228" t="str">
            <v>CL</v>
          </cell>
          <cell r="M228">
            <v>2800</v>
          </cell>
          <cell r="N228">
            <v>2800</v>
          </cell>
          <cell r="O228">
            <v>0</v>
          </cell>
          <cell r="P228">
            <v>2800</v>
          </cell>
          <cell r="T228" t="str">
            <v>283M</v>
          </cell>
          <cell r="U228">
            <v>3898</v>
          </cell>
          <cell r="V228" t="str">
            <v>HONG KONG</v>
          </cell>
          <cell r="W228" t="str">
            <v>NAS</v>
          </cell>
          <cell r="X228" t="str">
            <v>VIETNAM</v>
          </cell>
          <cell r="Y228" t="str">
            <v>FAR EASTERN APPAREL (VIETNAM) LTD</v>
          </cell>
          <cell r="Z228" t="str">
            <v>FOB</v>
          </cell>
          <cell r="AD228">
            <v>40473</v>
          </cell>
          <cell r="AE228">
            <v>40473</v>
          </cell>
          <cell r="AF228">
            <v>40473</v>
          </cell>
          <cell r="AG228">
            <v>40473</v>
          </cell>
          <cell r="AH228">
            <v>40491</v>
          </cell>
          <cell r="AI228">
            <v>40542</v>
          </cell>
          <cell r="AJ228">
            <v>40563</v>
          </cell>
          <cell r="AK228">
            <v>40626</v>
          </cell>
          <cell r="AL228">
            <v>40685</v>
          </cell>
          <cell r="AM228">
            <v>40688</v>
          </cell>
          <cell r="AN228" t="str">
            <v>10/22 commit; need to split CL into 2 ex-fctys; Per Vincent 11/30 added 2.2k from 3/31 ex-fcty</v>
          </cell>
          <cell r="AO228" t="str">
            <v>y</v>
          </cell>
          <cell r="AP228" t="str">
            <v>4100112362</v>
          </cell>
          <cell r="AQ228" t="str">
            <v>Y</v>
          </cell>
          <cell r="AR228" t="str">
            <v>000S</v>
          </cell>
          <cell r="AS228">
            <v>0</v>
          </cell>
          <cell r="AT228" t="str">
            <v>CHINA</v>
          </cell>
          <cell r="AU228" t="str">
            <v>INTERNATIONAL CLOTHING CO VGESJ230GSM</v>
          </cell>
          <cell r="AW228">
            <v>1.7</v>
          </cell>
          <cell r="AX228">
            <v>4760</v>
          </cell>
          <cell r="AY228">
            <v>40490</v>
          </cell>
          <cell r="AZ228">
            <v>40496</v>
          </cell>
          <cell r="BA228">
            <v>40566</v>
          </cell>
          <cell r="BB228">
            <v>40629</v>
          </cell>
          <cell r="BC228">
            <v>40685</v>
          </cell>
          <cell r="BD228">
            <v>40692</v>
          </cell>
          <cell r="BE228">
            <v>40483</v>
          </cell>
          <cell r="BF228">
            <v>40544</v>
          </cell>
          <cell r="BG228">
            <v>40603</v>
          </cell>
          <cell r="BH228">
            <v>40664</v>
          </cell>
          <cell r="BI228">
            <v>40664</v>
          </cell>
          <cell r="BL228">
            <v>0</v>
          </cell>
          <cell r="BN228" t="str">
            <v>DOCKERS</v>
          </cell>
          <cell r="BO228" t="str">
            <v>Tops</v>
          </cell>
          <cell r="BP228" t="str">
            <v>Mens</v>
          </cell>
          <cell r="BQ228" t="str">
            <v>N</v>
          </cell>
          <cell r="BR228" t="str">
            <v>DM Tops Knits</v>
          </cell>
          <cell r="BS228" t="str">
            <v>OKAMOTO D</v>
          </cell>
          <cell r="BT228" t="str">
            <v>C KNITS</v>
          </cell>
          <cell r="BU228" t="str">
            <v>I4451</v>
          </cell>
          <cell r="BV228" t="str">
            <v>Seasonal</v>
          </cell>
          <cell r="BW228" t="str">
            <v>LSA</v>
          </cell>
          <cell r="BY228" t="str">
            <v>4062640563405424049140473404734047340473</v>
          </cell>
          <cell r="BZ228" t="str">
            <v>S-45355-0062-3898-40626</v>
          </cell>
          <cell r="CA228" t="str">
            <v>SFO</v>
          </cell>
          <cell r="CD228">
            <v>0</v>
          </cell>
          <cell r="CF228">
            <v>597</v>
          </cell>
          <cell r="CG228">
            <v>0</v>
          </cell>
        </row>
        <row r="229">
          <cell r="A229">
            <v>1416435</v>
          </cell>
          <cell r="B229" t="str">
            <v>113</v>
          </cell>
          <cell r="C229" t="str">
            <v>101</v>
          </cell>
          <cell r="D229" t="str">
            <v>45355</v>
          </cell>
          <cell r="E229" t="str">
            <v>45355-0062</v>
          </cell>
          <cell r="F229" t="str">
            <v>LS GOOD SOLID POLO</v>
          </cell>
          <cell r="G229" t="str">
            <v>SOLID - RIVER</v>
          </cell>
          <cell r="H229" t="str">
            <v>PC</v>
          </cell>
          <cell r="J229" t="str">
            <v>SP-A</v>
          </cell>
          <cell r="K229" t="str">
            <v>LACL</v>
          </cell>
          <cell r="L229" t="str">
            <v>CL</v>
          </cell>
          <cell r="M229">
            <v>0</v>
          </cell>
          <cell r="N229">
            <v>0</v>
          </cell>
          <cell r="O229">
            <v>0</v>
          </cell>
          <cell r="P229">
            <v>0</v>
          </cell>
          <cell r="T229" t="str">
            <v>283M</v>
          </cell>
          <cell r="U229">
            <v>3898</v>
          </cell>
          <cell r="V229" t="str">
            <v>HONG KONG</v>
          </cell>
          <cell r="W229" t="str">
            <v>NAS</v>
          </cell>
          <cell r="X229" t="str">
            <v>VIETNAM</v>
          </cell>
          <cell r="Y229" t="str">
            <v>FAR EASTERN APPAREL (VIETNAM) LTD</v>
          </cell>
          <cell r="Z229" t="str">
            <v>FOB</v>
          </cell>
          <cell r="AD229">
            <v>40473</v>
          </cell>
          <cell r="AE229">
            <v>40473</v>
          </cell>
          <cell r="AF229">
            <v>40473</v>
          </cell>
          <cell r="AG229">
            <v>40473</v>
          </cell>
          <cell r="AH229">
            <v>40491</v>
          </cell>
          <cell r="AI229">
            <v>40542</v>
          </cell>
          <cell r="AJ229">
            <v>40564</v>
          </cell>
          <cell r="AK229">
            <v>40633</v>
          </cell>
          <cell r="AL229">
            <v>40692</v>
          </cell>
          <cell r="AM229">
            <v>40695</v>
          </cell>
          <cell r="AN229" t="str">
            <v>10/22 commit; need to split CL into 2 ex-fctys; Per Vincent 11/30 moved 2.2k to 3/24 ex-fcty.</v>
          </cell>
          <cell r="AQ229" t="str">
            <v>Y</v>
          </cell>
          <cell r="AR229" t="str">
            <v>000S</v>
          </cell>
          <cell r="AS229">
            <v>0</v>
          </cell>
          <cell r="AT229" t="str">
            <v>CHINA</v>
          </cell>
          <cell r="AU229" t="str">
            <v>INTERNATIONAL CLOTHING CO VGESJ230GSM</v>
          </cell>
          <cell r="AW229">
            <v>1.7</v>
          </cell>
          <cell r="AX229">
            <v>0</v>
          </cell>
          <cell r="AY229">
            <v>40490</v>
          </cell>
          <cell r="AZ229">
            <v>40496</v>
          </cell>
          <cell r="BA229">
            <v>40566</v>
          </cell>
          <cell r="BB229">
            <v>40636</v>
          </cell>
          <cell r="BC229">
            <v>40692</v>
          </cell>
          <cell r="BD229">
            <v>40699</v>
          </cell>
          <cell r="BE229">
            <v>40483</v>
          </cell>
          <cell r="BF229">
            <v>40544</v>
          </cell>
          <cell r="BG229">
            <v>40603</v>
          </cell>
          <cell r="BH229">
            <v>40664</v>
          </cell>
          <cell r="BI229">
            <v>40695</v>
          </cell>
          <cell r="BL229">
            <v>0</v>
          </cell>
          <cell r="BN229" t="str">
            <v>DOCKERS</v>
          </cell>
          <cell r="BO229" t="str">
            <v>Tops</v>
          </cell>
          <cell r="BP229" t="str">
            <v>Mens</v>
          </cell>
          <cell r="BQ229" t="str">
            <v>N</v>
          </cell>
          <cell r="BR229" t="str">
            <v>DM Tops Knits</v>
          </cell>
          <cell r="BS229" t="str">
            <v>OKAMOTO D</v>
          </cell>
          <cell r="BT229" t="str">
            <v>C KNITS</v>
          </cell>
          <cell r="BU229" t="str">
            <v>I4451</v>
          </cell>
          <cell r="BV229" t="str">
            <v>Seasonal</v>
          </cell>
          <cell r="BW229" t="str">
            <v>LSA</v>
          </cell>
          <cell r="BY229" t="str">
            <v>4063340564405424049140473404734047340473</v>
          </cell>
          <cell r="BZ229" t="str">
            <v>S-45355-0062-3898-40633</v>
          </cell>
          <cell r="CA229" t="str">
            <v>SFO</v>
          </cell>
          <cell r="CD229">
            <v>0</v>
          </cell>
          <cell r="CF229">
            <v>597</v>
          </cell>
          <cell r="CG229">
            <v>0</v>
          </cell>
        </row>
        <row r="230">
          <cell r="A230">
            <v>1444676</v>
          </cell>
          <cell r="B230" t="str">
            <v>113</v>
          </cell>
          <cell r="C230" t="str">
            <v>101</v>
          </cell>
          <cell r="D230" t="str">
            <v>45355</v>
          </cell>
          <cell r="E230" t="str">
            <v>45355-0063</v>
          </cell>
          <cell r="F230" t="str">
            <v>LS GOOD SOLID POLO</v>
          </cell>
          <cell r="G230" t="str">
            <v>SOLID - REFUGE</v>
          </cell>
          <cell r="H230" t="str">
            <v>PC</v>
          </cell>
          <cell r="J230" t="str">
            <v>SP-A</v>
          </cell>
          <cell r="K230" t="str">
            <v>APD</v>
          </cell>
          <cell r="L230" t="str">
            <v>MY</v>
          </cell>
          <cell r="M230">
            <v>100</v>
          </cell>
          <cell r="N230">
            <v>100</v>
          </cell>
          <cell r="O230">
            <v>0</v>
          </cell>
          <cell r="P230">
            <v>100</v>
          </cell>
          <cell r="T230" t="str">
            <v>283M</v>
          </cell>
          <cell r="U230">
            <v>3898</v>
          </cell>
          <cell r="V230" t="str">
            <v>HONG KONG</v>
          </cell>
          <cell r="W230" t="str">
            <v>NAS</v>
          </cell>
          <cell r="X230" t="str">
            <v>VIETNAM</v>
          </cell>
          <cell r="Y230" t="str">
            <v>FAR EASTERN APPAREL (VIETNAM) LTD</v>
          </cell>
          <cell r="Z230" t="str">
            <v>FOB</v>
          </cell>
          <cell r="AD230">
            <v>40473</v>
          </cell>
          <cell r="AE230">
            <v>40473</v>
          </cell>
          <cell r="AF230">
            <v>40473</v>
          </cell>
          <cell r="AG230">
            <v>40473</v>
          </cell>
          <cell r="AH230">
            <v>40491</v>
          </cell>
          <cell r="AI230">
            <v>40542</v>
          </cell>
          <cell r="AJ230">
            <v>40563</v>
          </cell>
          <cell r="AK230">
            <v>40619</v>
          </cell>
          <cell r="AL230">
            <v>40632</v>
          </cell>
          <cell r="AM230">
            <v>40635</v>
          </cell>
          <cell r="AN230" t="str">
            <v>Per MC added 11/8 email</v>
          </cell>
          <cell r="AO230" t="str">
            <v>Y</v>
          </cell>
          <cell r="AP230" t="str">
            <v>4505019560</v>
          </cell>
          <cell r="AQ230" t="str">
            <v>Y</v>
          </cell>
          <cell r="AR230" t="str">
            <v>000S</v>
          </cell>
          <cell r="AS230">
            <v>0</v>
          </cell>
          <cell r="AT230" t="str">
            <v>CHINA</v>
          </cell>
          <cell r="AU230" t="str">
            <v>DUMMY MILLOXFORD / AQ04041</v>
          </cell>
          <cell r="AW230">
            <v>1.7</v>
          </cell>
          <cell r="AX230">
            <v>170</v>
          </cell>
          <cell r="AY230">
            <v>40490</v>
          </cell>
          <cell r="AZ230">
            <v>40496</v>
          </cell>
          <cell r="BA230">
            <v>40566</v>
          </cell>
          <cell r="BB230">
            <v>40622</v>
          </cell>
          <cell r="BC230">
            <v>40636</v>
          </cell>
          <cell r="BD230">
            <v>40636</v>
          </cell>
          <cell r="BE230">
            <v>40483</v>
          </cell>
          <cell r="BF230">
            <v>40544</v>
          </cell>
          <cell r="BG230">
            <v>40603</v>
          </cell>
          <cell r="BH230">
            <v>40603</v>
          </cell>
          <cell r="BI230">
            <v>40603</v>
          </cell>
          <cell r="BL230">
            <v>0</v>
          </cell>
          <cell r="BN230" t="str">
            <v>DOCKERS</v>
          </cell>
          <cell r="BO230" t="str">
            <v>Tops</v>
          </cell>
          <cell r="BP230" t="str">
            <v>Mens</v>
          </cell>
          <cell r="BQ230" t="str">
            <v>N</v>
          </cell>
          <cell r="BR230" t="str">
            <v>DM Tops Knits</v>
          </cell>
          <cell r="BS230" t="str">
            <v>OKAMOTO D</v>
          </cell>
          <cell r="BT230" t="str">
            <v>C KNITS</v>
          </cell>
          <cell r="BU230" t="str">
            <v>I4452</v>
          </cell>
          <cell r="BV230" t="str">
            <v>Seasonal</v>
          </cell>
          <cell r="BW230" t="str">
            <v>APD</v>
          </cell>
          <cell r="BY230" t="str">
            <v>4061940563405424049140473404734047340473</v>
          </cell>
          <cell r="BZ230" t="str">
            <v>S-45355-0063-3898-40619</v>
          </cell>
          <cell r="CA230" t="str">
            <v>SFO</v>
          </cell>
          <cell r="CB230">
            <v>100</v>
          </cell>
          <cell r="CD230">
            <v>0</v>
          </cell>
          <cell r="CF230">
            <v>597</v>
          </cell>
          <cell r="CG230">
            <v>0</v>
          </cell>
        </row>
        <row r="231">
          <cell r="A231">
            <v>1449831</v>
          </cell>
          <cell r="B231" t="str">
            <v>113</v>
          </cell>
          <cell r="C231" t="str">
            <v>101</v>
          </cell>
          <cell r="D231" t="str">
            <v>45355</v>
          </cell>
          <cell r="E231" t="str">
            <v>45355-0063</v>
          </cell>
          <cell r="F231" t="str">
            <v>LS GOOD SOLID POLO</v>
          </cell>
          <cell r="G231" t="str">
            <v>SOLID - REFUGE</v>
          </cell>
          <cell r="H231" t="str">
            <v>PC</v>
          </cell>
          <cell r="J231" t="str">
            <v>SP-A</v>
          </cell>
          <cell r="K231" t="str">
            <v>LACL</v>
          </cell>
          <cell r="L231" t="str">
            <v>PA</v>
          </cell>
          <cell r="M231">
            <v>240</v>
          </cell>
          <cell r="N231">
            <v>240</v>
          </cell>
          <cell r="O231">
            <v>0</v>
          </cell>
          <cell r="P231">
            <v>240</v>
          </cell>
          <cell r="T231" t="str">
            <v>283M</v>
          </cell>
          <cell r="U231">
            <v>3898</v>
          </cell>
          <cell r="V231" t="str">
            <v>HONG KONG</v>
          </cell>
          <cell r="W231" t="str">
            <v>NAS</v>
          </cell>
          <cell r="X231" t="str">
            <v>VIETNAM</v>
          </cell>
          <cell r="Y231" t="str">
            <v>FAR EASTERN APPAREL (VIETNAM) LTD</v>
          </cell>
          <cell r="Z231" t="str">
            <v>FOB</v>
          </cell>
          <cell r="AD231">
            <v>40504</v>
          </cell>
          <cell r="AE231">
            <v>40504</v>
          </cell>
          <cell r="AF231">
            <v>40504</v>
          </cell>
          <cell r="AG231">
            <v>40504</v>
          </cell>
          <cell r="AH231">
            <v>40508</v>
          </cell>
          <cell r="AI231">
            <v>40548</v>
          </cell>
          <cell r="AJ231">
            <v>40602</v>
          </cell>
          <cell r="AK231">
            <v>40633</v>
          </cell>
          <cell r="AL231">
            <v>40680</v>
          </cell>
          <cell r="AM231">
            <v>40683</v>
          </cell>
          <cell r="AN231" t="str">
            <v>Per Karla's email dtd 11/16 add'l needs</v>
          </cell>
          <cell r="AP231" t="str">
            <v>4100112371</v>
          </cell>
          <cell r="AQ231" t="str">
            <v>Y</v>
          </cell>
          <cell r="AR231" t="str">
            <v>000S</v>
          </cell>
          <cell r="AS231">
            <v>0</v>
          </cell>
          <cell r="AT231" t="str">
            <v>CHINA</v>
          </cell>
          <cell r="AU231" t="str">
            <v>DUMMY MILLOXFORD / AQ04041</v>
          </cell>
          <cell r="AW231">
            <v>1.7</v>
          </cell>
          <cell r="AX231">
            <v>408</v>
          </cell>
          <cell r="AY231">
            <v>40504</v>
          </cell>
          <cell r="AZ231">
            <v>40510</v>
          </cell>
          <cell r="BA231">
            <v>40608</v>
          </cell>
          <cell r="BB231">
            <v>40636</v>
          </cell>
          <cell r="BC231">
            <v>40685</v>
          </cell>
          <cell r="BD231">
            <v>40685</v>
          </cell>
          <cell r="BE231">
            <v>40483</v>
          </cell>
          <cell r="BF231">
            <v>40603</v>
          </cell>
          <cell r="BG231">
            <v>40603</v>
          </cell>
          <cell r="BH231">
            <v>40664</v>
          </cell>
          <cell r="BI231">
            <v>40664</v>
          </cell>
          <cell r="BL231">
            <v>0</v>
          </cell>
          <cell r="BN231" t="str">
            <v>DOCKERS</v>
          </cell>
          <cell r="BO231" t="str">
            <v>Tops</v>
          </cell>
          <cell r="BP231" t="str">
            <v>Mens</v>
          </cell>
          <cell r="BQ231" t="str">
            <v>N</v>
          </cell>
          <cell r="BR231" t="str">
            <v>DM Tops Knits</v>
          </cell>
          <cell r="BS231" t="str">
            <v>OKAMOTO D</v>
          </cell>
          <cell r="BT231" t="str">
            <v>C KNITS</v>
          </cell>
          <cell r="BU231" t="str">
            <v>I4452</v>
          </cell>
          <cell r="BV231" t="str">
            <v>Seasonal</v>
          </cell>
          <cell r="BW231" t="str">
            <v>LSA</v>
          </cell>
          <cell r="BY231" t="str">
            <v>4063340602405484050840504405044050440504</v>
          </cell>
          <cell r="BZ231" t="str">
            <v>S-45355-0063-3898-40633</v>
          </cell>
          <cell r="CA231" t="str">
            <v>SFO</v>
          </cell>
          <cell r="CD231">
            <v>0</v>
          </cell>
          <cell r="CF231">
            <v>597</v>
          </cell>
          <cell r="CG231">
            <v>0</v>
          </cell>
        </row>
        <row r="232">
          <cell r="A232">
            <v>1444677</v>
          </cell>
          <cell r="B232" t="str">
            <v>113</v>
          </cell>
          <cell r="C232" t="str">
            <v>101</v>
          </cell>
          <cell r="D232" t="str">
            <v>45355</v>
          </cell>
          <cell r="E232" t="str">
            <v>45355-0063</v>
          </cell>
          <cell r="F232" t="str">
            <v>LS GOOD SOLID POLO</v>
          </cell>
          <cell r="G232" t="str">
            <v>SOLID - REFUGE</v>
          </cell>
          <cell r="H232" t="str">
            <v>PC</v>
          </cell>
          <cell r="J232" t="str">
            <v>SP-A</v>
          </cell>
          <cell r="K232" t="str">
            <v>LACL</v>
          </cell>
          <cell r="L232" t="str">
            <v>PE</v>
          </cell>
          <cell r="M232">
            <v>600</v>
          </cell>
          <cell r="N232">
            <v>600</v>
          </cell>
          <cell r="O232">
            <v>0</v>
          </cell>
          <cell r="P232">
            <v>600</v>
          </cell>
          <cell r="T232" t="str">
            <v>283M</v>
          </cell>
          <cell r="U232">
            <v>3898</v>
          </cell>
          <cell r="V232" t="str">
            <v>HONG KONG</v>
          </cell>
          <cell r="W232" t="str">
            <v>NAS</v>
          </cell>
          <cell r="X232" t="str">
            <v>VIETNAM</v>
          </cell>
          <cell r="Y232" t="str">
            <v>FAR EASTERN APPAREL (VIETNAM) LTD</v>
          </cell>
          <cell r="Z232" t="str">
            <v>FOB</v>
          </cell>
          <cell r="AD232">
            <v>40473</v>
          </cell>
          <cell r="AE232">
            <v>40473</v>
          </cell>
          <cell r="AF232">
            <v>40473</v>
          </cell>
          <cell r="AG232">
            <v>40473</v>
          </cell>
          <cell r="AH232">
            <v>40491</v>
          </cell>
          <cell r="AI232">
            <v>40542</v>
          </cell>
          <cell r="AJ232">
            <v>40563</v>
          </cell>
          <cell r="AK232">
            <v>40626</v>
          </cell>
          <cell r="AL232">
            <v>40693</v>
          </cell>
          <cell r="AM232">
            <v>40696</v>
          </cell>
          <cell r="AN232" t="str">
            <v>Per 10/22 commit</v>
          </cell>
          <cell r="AO232" t="str">
            <v>y</v>
          </cell>
          <cell r="AP232" t="str">
            <v>4100112380</v>
          </cell>
          <cell r="AQ232" t="str">
            <v>Y</v>
          </cell>
          <cell r="AR232" t="str">
            <v>000S</v>
          </cell>
          <cell r="AS232">
            <v>0</v>
          </cell>
          <cell r="AT232" t="str">
            <v>CHINA</v>
          </cell>
          <cell r="AU232" t="str">
            <v>DUMMY MILLOXFORD / AQ04041</v>
          </cell>
          <cell r="AW232">
            <v>1.7</v>
          </cell>
          <cell r="AX232">
            <v>1020</v>
          </cell>
          <cell r="AY232">
            <v>40490</v>
          </cell>
          <cell r="AZ232">
            <v>40496</v>
          </cell>
          <cell r="BA232">
            <v>40566</v>
          </cell>
          <cell r="BB232">
            <v>40629</v>
          </cell>
          <cell r="BC232">
            <v>40699</v>
          </cell>
          <cell r="BD232">
            <v>40699</v>
          </cell>
          <cell r="BE232">
            <v>40483</v>
          </cell>
          <cell r="BF232">
            <v>40544</v>
          </cell>
          <cell r="BG232">
            <v>40603</v>
          </cell>
          <cell r="BH232">
            <v>40695</v>
          </cell>
          <cell r="BI232">
            <v>40695</v>
          </cell>
          <cell r="BL232">
            <v>0</v>
          </cell>
          <cell r="BN232" t="str">
            <v>DOCKERS</v>
          </cell>
          <cell r="BO232" t="str">
            <v>Tops</v>
          </cell>
          <cell r="BP232" t="str">
            <v>Mens</v>
          </cell>
          <cell r="BQ232" t="str">
            <v>N</v>
          </cell>
          <cell r="BR232" t="str">
            <v>DM Tops Knits</v>
          </cell>
          <cell r="BS232" t="str">
            <v>OKAMOTO D</v>
          </cell>
          <cell r="BT232" t="str">
            <v>C KNITS</v>
          </cell>
          <cell r="BU232" t="str">
            <v>I4452</v>
          </cell>
          <cell r="BV232" t="str">
            <v>Seasonal</v>
          </cell>
          <cell r="BW232" t="str">
            <v>LSA</v>
          </cell>
          <cell r="BY232" t="str">
            <v>4062640563405424049140473404734047340473</v>
          </cell>
          <cell r="BZ232" t="str">
            <v>S-45355-0063-3898-40626</v>
          </cell>
          <cell r="CA232" t="str">
            <v>SFO</v>
          </cell>
          <cell r="CD232">
            <v>0</v>
          </cell>
          <cell r="CF232">
            <v>597</v>
          </cell>
          <cell r="CG232">
            <v>0</v>
          </cell>
        </row>
        <row r="233">
          <cell r="A233">
            <v>1416436</v>
          </cell>
          <cell r="B233" t="str">
            <v>113</v>
          </cell>
          <cell r="C233" t="str">
            <v>101</v>
          </cell>
          <cell r="D233" t="str">
            <v>45355</v>
          </cell>
          <cell r="E233" t="str">
            <v>45355-0063</v>
          </cell>
          <cell r="F233" t="str">
            <v>LS GOOD SOLID POLO</v>
          </cell>
          <cell r="G233" t="str">
            <v>SOLID - REFUGE</v>
          </cell>
          <cell r="H233" t="str">
            <v>PC</v>
          </cell>
          <cell r="J233" t="str">
            <v>SP-A</v>
          </cell>
          <cell r="K233" t="str">
            <v>LACL</v>
          </cell>
          <cell r="L233" t="str">
            <v>CL</v>
          </cell>
          <cell r="M233">
            <v>2200</v>
          </cell>
          <cell r="N233">
            <v>2200</v>
          </cell>
          <cell r="O233">
            <v>0</v>
          </cell>
          <cell r="P233">
            <v>2200</v>
          </cell>
          <cell r="T233" t="str">
            <v>283M</v>
          </cell>
          <cell r="U233">
            <v>3898</v>
          </cell>
          <cell r="V233" t="str">
            <v>HONG KONG</v>
          </cell>
          <cell r="W233" t="str">
            <v>NAS</v>
          </cell>
          <cell r="X233" t="str">
            <v>VIETNAM</v>
          </cell>
          <cell r="Y233" t="str">
            <v>FAR EASTERN APPAREL (VIETNAM) LTD</v>
          </cell>
          <cell r="Z233" t="str">
            <v>FOB</v>
          </cell>
          <cell r="AD233">
            <v>40473</v>
          </cell>
          <cell r="AE233">
            <v>40473</v>
          </cell>
          <cell r="AF233">
            <v>40473</v>
          </cell>
          <cell r="AG233">
            <v>40473</v>
          </cell>
          <cell r="AH233">
            <v>40491</v>
          </cell>
          <cell r="AI233">
            <v>40542</v>
          </cell>
          <cell r="AJ233">
            <v>40563</v>
          </cell>
          <cell r="AK233">
            <v>40626</v>
          </cell>
          <cell r="AL233">
            <v>40685</v>
          </cell>
          <cell r="AM233">
            <v>40688</v>
          </cell>
          <cell r="AN233" t="str">
            <v>Per 10/22 commit</v>
          </cell>
          <cell r="AO233" t="str">
            <v>y</v>
          </cell>
          <cell r="AP233" t="str">
            <v>4100112363</v>
          </cell>
          <cell r="AQ233" t="str">
            <v>Y</v>
          </cell>
          <cell r="AR233" t="str">
            <v>000S</v>
          </cell>
          <cell r="AS233">
            <v>0</v>
          </cell>
          <cell r="AT233" t="str">
            <v>CHINA</v>
          </cell>
          <cell r="AU233" t="str">
            <v>DUMMY MILLOXFORD / AQ04041</v>
          </cell>
          <cell r="AW233">
            <v>1.7</v>
          </cell>
          <cell r="AX233">
            <v>3740</v>
          </cell>
          <cell r="AY233">
            <v>40490</v>
          </cell>
          <cell r="AZ233">
            <v>40496</v>
          </cell>
          <cell r="BA233">
            <v>40566</v>
          </cell>
          <cell r="BB233">
            <v>40629</v>
          </cell>
          <cell r="BC233">
            <v>40685</v>
          </cell>
          <cell r="BD233">
            <v>40692</v>
          </cell>
          <cell r="BE233">
            <v>40483</v>
          </cell>
          <cell r="BF233">
            <v>40544</v>
          </cell>
          <cell r="BG233">
            <v>40603</v>
          </cell>
          <cell r="BH233">
            <v>40664</v>
          </cell>
          <cell r="BI233">
            <v>40664</v>
          </cell>
          <cell r="BL233">
            <v>0</v>
          </cell>
          <cell r="BN233" t="str">
            <v>DOCKERS</v>
          </cell>
          <cell r="BO233" t="str">
            <v>Tops</v>
          </cell>
          <cell r="BP233" t="str">
            <v>Mens</v>
          </cell>
          <cell r="BQ233" t="str">
            <v>N</v>
          </cell>
          <cell r="BR233" t="str">
            <v>DM Tops Knits</v>
          </cell>
          <cell r="BS233" t="str">
            <v>OKAMOTO D</v>
          </cell>
          <cell r="BT233" t="str">
            <v>C KNITS</v>
          </cell>
          <cell r="BU233" t="str">
            <v>I4452</v>
          </cell>
          <cell r="BV233" t="str">
            <v>Seasonal</v>
          </cell>
          <cell r="BW233" t="str">
            <v>LSA</v>
          </cell>
          <cell r="BY233" t="str">
            <v>4062640563405424049140473404734047340473</v>
          </cell>
          <cell r="BZ233" t="str">
            <v>S-45355-0063-3898-40626</v>
          </cell>
          <cell r="CA233" t="str">
            <v>SFO</v>
          </cell>
          <cell r="CD233">
            <v>0</v>
          </cell>
          <cell r="CF233">
            <v>597</v>
          </cell>
          <cell r="CG233">
            <v>0</v>
          </cell>
        </row>
        <row r="234">
          <cell r="A234">
            <v>1444678</v>
          </cell>
          <cell r="B234" t="str">
            <v>113</v>
          </cell>
          <cell r="C234" t="str">
            <v>101</v>
          </cell>
          <cell r="D234" t="str">
            <v>45355</v>
          </cell>
          <cell r="E234" t="str">
            <v>45355-0064</v>
          </cell>
          <cell r="F234" t="str">
            <v>LS GOOD SOLID POLO</v>
          </cell>
          <cell r="G234" t="str">
            <v>SOLID - BLUEFISH</v>
          </cell>
          <cell r="H234" t="str">
            <v>PC</v>
          </cell>
          <cell r="J234" t="str">
            <v>SP-A</v>
          </cell>
          <cell r="K234" t="str">
            <v>APD</v>
          </cell>
          <cell r="L234" t="str">
            <v>MY</v>
          </cell>
          <cell r="M234">
            <v>72</v>
          </cell>
          <cell r="N234">
            <v>72</v>
          </cell>
          <cell r="O234">
            <v>0</v>
          </cell>
          <cell r="P234">
            <v>72</v>
          </cell>
          <cell r="T234" t="str">
            <v>283M</v>
          </cell>
          <cell r="U234">
            <v>3898</v>
          </cell>
          <cell r="V234" t="str">
            <v>HONG KONG</v>
          </cell>
          <cell r="W234" t="str">
            <v>NAS</v>
          </cell>
          <cell r="X234" t="str">
            <v>VIETNAM</v>
          </cell>
          <cell r="Y234" t="str">
            <v>FAR EASTERN APPAREL (VIETNAM) LTD</v>
          </cell>
          <cell r="Z234" t="str">
            <v>FOB</v>
          </cell>
          <cell r="AD234">
            <v>40473</v>
          </cell>
          <cell r="AE234">
            <v>40473</v>
          </cell>
          <cell r="AF234">
            <v>40473</v>
          </cell>
          <cell r="AG234">
            <v>40473</v>
          </cell>
          <cell r="AH234">
            <v>40491</v>
          </cell>
          <cell r="AI234">
            <v>40542</v>
          </cell>
          <cell r="AJ234">
            <v>40563</v>
          </cell>
          <cell r="AK234">
            <v>40619</v>
          </cell>
          <cell r="AL234">
            <v>40632</v>
          </cell>
          <cell r="AM234">
            <v>40635</v>
          </cell>
          <cell r="AN234" t="str">
            <v>Per 10/22 commit</v>
          </cell>
          <cell r="AO234" t="str">
            <v>Y</v>
          </cell>
          <cell r="AP234" t="str">
            <v>4505019561</v>
          </cell>
          <cell r="AQ234" t="str">
            <v>Y</v>
          </cell>
          <cell r="AR234" t="str">
            <v>000S</v>
          </cell>
          <cell r="AS234">
            <v>0</v>
          </cell>
          <cell r="AT234" t="str">
            <v>CHINA</v>
          </cell>
          <cell r="AU234" t="str">
            <v>DUMMY MILLOXFORD / AQ04041</v>
          </cell>
          <cell r="AW234">
            <v>1.7</v>
          </cell>
          <cell r="AX234">
            <v>122.39999999999999</v>
          </cell>
          <cell r="AY234">
            <v>40490</v>
          </cell>
          <cell r="AZ234">
            <v>40496</v>
          </cell>
          <cell r="BA234">
            <v>40566</v>
          </cell>
          <cell r="BB234">
            <v>40622</v>
          </cell>
          <cell r="BC234">
            <v>40636</v>
          </cell>
          <cell r="BD234">
            <v>40636</v>
          </cell>
          <cell r="BE234">
            <v>40483</v>
          </cell>
          <cell r="BF234">
            <v>40544</v>
          </cell>
          <cell r="BG234">
            <v>40603</v>
          </cell>
          <cell r="BH234">
            <v>40603</v>
          </cell>
          <cell r="BI234">
            <v>40603</v>
          </cell>
          <cell r="BL234">
            <v>0</v>
          </cell>
          <cell r="BN234" t="str">
            <v>DOCKERS</v>
          </cell>
          <cell r="BO234" t="str">
            <v>Tops</v>
          </cell>
          <cell r="BP234" t="str">
            <v>Mens</v>
          </cell>
          <cell r="BQ234" t="str">
            <v>N</v>
          </cell>
          <cell r="BR234" t="str">
            <v>DM Tops Knits</v>
          </cell>
          <cell r="BS234" t="str">
            <v>OKAMOTO D</v>
          </cell>
          <cell r="BT234" t="str">
            <v>C KNITS</v>
          </cell>
          <cell r="BU234" t="str">
            <v>I4453</v>
          </cell>
          <cell r="BV234" t="str">
            <v>Seasonal</v>
          </cell>
          <cell r="BW234" t="str">
            <v>APD</v>
          </cell>
          <cell r="BY234" t="str">
            <v>4061940563405424049140473404734047340473</v>
          </cell>
          <cell r="BZ234" t="str">
            <v>S-45355-0064-3898-40619</v>
          </cell>
          <cell r="CA234" t="str">
            <v>SFO</v>
          </cell>
          <cell r="CB234">
            <v>72</v>
          </cell>
          <cell r="CD234">
            <v>0</v>
          </cell>
          <cell r="CF234">
            <v>597</v>
          </cell>
          <cell r="CG234">
            <v>0</v>
          </cell>
        </row>
        <row r="235">
          <cell r="A235">
            <v>1444679</v>
          </cell>
          <cell r="B235" t="str">
            <v>113</v>
          </cell>
          <cell r="C235" t="str">
            <v>101</v>
          </cell>
          <cell r="D235" t="str">
            <v>45355</v>
          </cell>
          <cell r="E235" t="str">
            <v>45355-0064</v>
          </cell>
          <cell r="F235" t="str">
            <v>LS GOOD SOLID POLO</v>
          </cell>
          <cell r="G235" t="str">
            <v>SOLID - BLUEFISH</v>
          </cell>
          <cell r="H235" t="str">
            <v>PC</v>
          </cell>
          <cell r="J235" t="str">
            <v>SP-A</v>
          </cell>
          <cell r="K235" t="str">
            <v>LACL</v>
          </cell>
          <cell r="L235" t="str">
            <v>PE</v>
          </cell>
          <cell r="M235">
            <v>900</v>
          </cell>
          <cell r="N235">
            <v>900</v>
          </cell>
          <cell r="O235">
            <v>0</v>
          </cell>
          <cell r="P235">
            <v>900</v>
          </cell>
          <cell r="T235" t="str">
            <v>283M</v>
          </cell>
          <cell r="U235">
            <v>3898</v>
          </cell>
          <cell r="V235" t="str">
            <v>HONG KONG</v>
          </cell>
          <cell r="W235" t="str">
            <v>NAS</v>
          </cell>
          <cell r="X235" t="str">
            <v>VIETNAM</v>
          </cell>
          <cell r="Y235" t="str">
            <v>FAR EASTERN APPAREL (VIETNAM) LTD</v>
          </cell>
          <cell r="Z235" t="str">
            <v>FOB</v>
          </cell>
          <cell r="AD235">
            <v>40473</v>
          </cell>
          <cell r="AE235">
            <v>40473</v>
          </cell>
          <cell r="AF235">
            <v>40473</v>
          </cell>
          <cell r="AG235">
            <v>40473</v>
          </cell>
          <cell r="AH235">
            <v>40491</v>
          </cell>
          <cell r="AI235">
            <v>40542</v>
          </cell>
          <cell r="AJ235">
            <v>40563</v>
          </cell>
          <cell r="AK235">
            <v>40626</v>
          </cell>
          <cell r="AL235">
            <v>40693</v>
          </cell>
          <cell r="AM235">
            <v>40696</v>
          </cell>
          <cell r="AN235" t="str">
            <v>Per 10/22 commit</v>
          </cell>
          <cell r="AO235" t="str">
            <v>y</v>
          </cell>
          <cell r="AP235" t="str">
            <v>4100112382</v>
          </cell>
          <cell r="AQ235" t="str">
            <v>Y</v>
          </cell>
          <cell r="AR235" t="str">
            <v>000S</v>
          </cell>
          <cell r="AS235">
            <v>0</v>
          </cell>
          <cell r="AT235" t="str">
            <v>CHINA</v>
          </cell>
          <cell r="AU235" t="str">
            <v>DUMMY MILLOXFORD / AQ04041</v>
          </cell>
          <cell r="AW235">
            <v>1.7</v>
          </cell>
          <cell r="AX235">
            <v>1530</v>
          </cell>
          <cell r="AY235">
            <v>40490</v>
          </cell>
          <cell r="AZ235">
            <v>40496</v>
          </cell>
          <cell r="BA235">
            <v>40566</v>
          </cell>
          <cell r="BB235">
            <v>40629</v>
          </cell>
          <cell r="BC235">
            <v>40699</v>
          </cell>
          <cell r="BD235">
            <v>40699</v>
          </cell>
          <cell r="BE235">
            <v>40483</v>
          </cell>
          <cell r="BF235">
            <v>40544</v>
          </cell>
          <cell r="BG235">
            <v>40603</v>
          </cell>
          <cell r="BH235">
            <v>40695</v>
          </cell>
          <cell r="BI235">
            <v>40695</v>
          </cell>
          <cell r="BL235">
            <v>0</v>
          </cell>
          <cell r="BN235" t="str">
            <v>DOCKERS</v>
          </cell>
          <cell r="BO235" t="str">
            <v>Tops</v>
          </cell>
          <cell r="BP235" t="str">
            <v>Mens</v>
          </cell>
          <cell r="BQ235" t="str">
            <v>N</v>
          </cell>
          <cell r="BR235" t="str">
            <v>DM Tops Knits</v>
          </cell>
          <cell r="BS235" t="str">
            <v>OKAMOTO D</v>
          </cell>
          <cell r="BT235" t="str">
            <v>C KNITS</v>
          </cell>
          <cell r="BU235" t="str">
            <v>I4453</v>
          </cell>
          <cell r="BV235" t="str">
            <v>Seasonal</v>
          </cell>
          <cell r="BW235" t="str">
            <v>LSA</v>
          </cell>
          <cell r="BY235" t="str">
            <v>4062640563405424049140473404734047340473</v>
          </cell>
          <cell r="BZ235" t="str">
            <v>S-45355-0064-3898-40626</v>
          </cell>
          <cell r="CA235" t="str">
            <v>SFO</v>
          </cell>
          <cell r="CD235">
            <v>0</v>
          </cell>
          <cell r="CF235">
            <v>597</v>
          </cell>
          <cell r="CG235">
            <v>0</v>
          </cell>
        </row>
        <row r="236">
          <cell r="A236">
            <v>1444680</v>
          </cell>
          <cell r="B236" t="str">
            <v>113</v>
          </cell>
          <cell r="C236" t="str">
            <v>101</v>
          </cell>
          <cell r="D236" t="str">
            <v>45355</v>
          </cell>
          <cell r="E236" t="str">
            <v>45355-0064</v>
          </cell>
          <cell r="F236" t="str">
            <v>LS GOOD SOLID POLO</v>
          </cell>
          <cell r="G236" t="str">
            <v>SOLID - BLUEFISH</v>
          </cell>
          <cell r="H236" t="str">
            <v>PC</v>
          </cell>
          <cell r="J236" t="str">
            <v>SP-A</v>
          </cell>
          <cell r="K236" t="str">
            <v>LACL</v>
          </cell>
          <cell r="L236" t="str">
            <v>CL</v>
          </cell>
          <cell r="M236">
            <v>2800</v>
          </cell>
          <cell r="N236">
            <v>2800</v>
          </cell>
          <cell r="O236">
            <v>0</v>
          </cell>
          <cell r="P236">
            <v>2800</v>
          </cell>
          <cell r="T236" t="str">
            <v>283M</v>
          </cell>
          <cell r="U236">
            <v>3898</v>
          </cell>
          <cell r="V236" t="str">
            <v>HONG KONG</v>
          </cell>
          <cell r="W236" t="str">
            <v>NAS</v>
          </cell>
          <cell r="X236" t="str">
            <v>VIETNAM</v>
          </cell>
          <cell r="Y236" t="str">
            <v>FAR EASTERN APPAREL (VIETNAM) LTD</v>
          </cell>
          <cell r="Z236" t="str">
            <v>FOB</v>
          </cell>
          <cell r="AD236">
            <v>40473</v>
          </cell>
          <cell r="AE236">
            <v>40473</v>
          </cell>
          <cell r="AF236">
            <v>40473</v>
          </cell>
          <cell r="AG236">
            <v>40473</v>
          </cell>
          <cell r="AH236">
            <v>40491</v>
          </cell>
          <cell r="AI236">
            <v>40542</v>
          </cell>
          <cell r="AJ236">
            <v>40563</v>
          </cell>
          <cell r="AK236">
            <v>40626</v>
          </cell>
          <cell r="AL236">
            <v>40685</v>
          </cell>
          <cell r="AM236">
            <v>40688</v>
          </cell>
          <cell r="AN236" t="str">
            <v>Per 10/22 commit, split LACL into 2 ex-fctys; Per Vincent 11/30 added 2.2k from 3/31 ex-fcty.</v>
          </cell>
          <cell r="AO236" t="str">
            <v>y</v>
          </cell>
          <cell r="AP236" t="str">
            <v>4100112365</v>
          </cell>
          <cell r="AQ236" t="str">
            <v>Y</v>
          </cell>
          <cell r="AR236" t="str">
            <v>000S</v>
          </cell>
          <cell r="AS236">
            <v>0</v>
          </cell>
          <cell r="AT236" t="str">
            <v>CHINA</v>
          </cell>
          <cell r="AU236" t="str">
            <v>DUMMY MILLOXFORD / AQ04041</v>
          </cell>
          <cell r="AW236">
            <v>1.7</v>
          </cell>
          <cell r="AX236">
            <v>4760</v>
          </cell>
          <cell r="AY236">
            <v>40490</v>
          </cell>
          <cell r="AZ236">
            <v>40496</v>
          </cell>
          <cell r="BA236">
            <v>40566</v>
          </cell>
          <cell r="BB236">
            <v>40629</v>
          </cell>
          <cell r="BC236">
            <v>40685</v>
          </cell>
          <cell r="BD236">
            <v>40692</v>
          </cell>
          <cell r="BE236">
            <v>40483</v>
          </cell>
          <cell r="BF236">
            <v>40544</v>
          </cell>
          <cell r="BG236">
            <v>40603</v>
          </cell>
          <cell r="BH236">
            <v>40664</v>
          </cell>
          <cell r="BI236">
            <v>40664</v>
          </cell>
          <cell r="BL236">
            <v>0</v>
          </cell>
          <cell r="BN236" t="str">
            <v>DOCKERS</v>
          </cell>
          <cell r="BO236" t="str">
            <v>Tops</v>
          </cell>
          <cell r="BP236" t="str">
            <v>Mens</v>
          </cell>
          <cell r="BQ236" t="str">
            <v>N</v>
          </cell>
          <cell r="BR236" t="str">
            <v>DM Tops Knits</v>
          </cell>
          <cell r="BS236" t="str">
            <v>OKAMOTO D</v>
          </cell>
          <cell r="BT236" t="str">
            <v>C KNITS</v>
          </cell>
          <cell r="BU236" t="str">
            <v>I4453</v>
          </cell>
          <cell r="BV236" t="str">
            <v>Seasonal</v>
          </cell>
          <cell r="BW236" t="str">
            <v>LSA</v>
          </cell>
          <cell r="BY236" t="str">
            <v>4062640563405424049140473404734047340473</v>
          </cell>
          <cell r="BZ236" t="str">
            <v>S-45355-0064-3898-40626</v>
          </cell>
          <cell r="CA236" t="str">
            <v>SFO</v>
          </cell>
          <cell r="CD236">
            <v>0</v>
          </cell>
          <cell r="CF236">
            <v>597</v>
          </cell>
          <cell r="CG236">
            <v>0</v>
          </cell>
        </row>
        <row r="237">
          <cell r="A237">
            <v>1449832</v>
          </cell>
          <cell r="B237" t="str">
            <v>113</v>
          </cell>
          <cell r="C237" t="str">
            <v>101</v>
          </cell>
          <cell r="D237" t="str">
            <v>45355</v>
          </cell>
          <cell r="E237" t="str">
            <v>45355-0064</v>
          </cell>
          <cell r="F237" t="str">
            <v>LS GOOD SOLID POLO</v>
          </cell>
          <cell r="G237" t="str">
            <v>SOLID - BLUEFISH</v>
          </cell>
          <cell r="H237" t="str">
            <v>PC</v>
          </cell>
          <cell r="J237" t="str">
            <v>SP-A</v>
          </cell>
          <cell r="K237" t="str">
            <v>LACL</v>
          </cell>
          <cell r="L237" t="str">
            <v>PA</v>
          </cell>
          <cell r="M237">
            <v>240</v>
          </cell>
          <cell r="N237">
            <v>240</v>
          </cell>
          <cell r="O237">
            <v>0</v>
          </cell>
          <cell r="P237">
            <v>240</v>
          </cell>
          <cell r="T237" t="str">
            <v>283M</v>
          </cell>
          <cell r="U237">
            <v>3898</v>
          </cell>
          <cell r="V237" t="str">
            <v>HONG KONG</v>
          </cell>
          <cell r="W237" t="str">
            <v>NAS</v>
          </cell>
          <cell r="X237" t="str">
            <v>VIETNAM</v>
          </cell>
          <cell r="Y237" t="str">
            <v>FAR EASTERN APPAREL (VIETNAM) LTD</v>
          </cell>
          <cell r="Z237" t="str">
            <v>FOB</v>
          </cell>
          <cell r="AD237">
            <v>40504</v>
          </cell>
          <cell r="AE237">
            <v>40504</v>
          </cell>
          <cell r="AF237">
            <v>40504</v>
          </cell>
          <cell r="AG237">
            <v>40504</v>
          </cell>
          <cell r="AH237">
            <v>40508</v>
          </cell>
          <cell r="AI237">
            <v>40548</v>
          </cell>
          <cell r="AJ237">
            <v>40602</v>
          </cell>
          <cell r="AK237">
            <v>40633</v>
          </cell>
          <cell r="AL237">
            <v>40680</v>
          </cell>
          <cell r="AM237">
            <v>40683</v>
          </cell>
          <cell r="AN237" t="str">
            <v>Per Karla's email dtd 11/16 add'l needs</v>
          </cell>
          <cell r="AP237" t="str">
            <v>4100112372</v>
          </cell>
          <cell r="AQ237" t="str">
            <v>Y</v>
          </cell>
          <cell r="AR237" t="str">
            <v>000S</v>
          </cell>
          <cell r="AS237">
            <v>0</v>
          </cell>
          <cell r="AT237" t="str">
            <v>CHINA</v>
          </cell>
          <cell r="AU237" t="str">
            <v>DUMMY MILLOXFORD / AQ04041</v>
          </cell>
          <cell r="AW237">
            <v>1.7</v>
          </cell>
          <cell r="AX237">
            <v>408</v>
          </cell>
          <cell r="AY237">
            <v>40504</v>
          </cell>
          <cell r="AZ237">
            <v>40510</v>
          </cell>
          <cell r="BA237">
            <v>40608</v>
          </cell>
          <cell r="BB237">
            <v>40636</v>
          </cell>
          <cell r="BC237">
            <v>40685</v>
          </cell>
          <cell r="BD237">
            <v>40685</v>
          </cell>
          <cell r="BE237">
            <v>40483</v>
          </cell>
          <cell r="BF237">
            <v>40603</v>
          </cell>
          <cell r="BG237">
            <v>40603</v>
          </cell>
          <cell r="BH237">
            <v>40664</v>
          </cell>
          <cell r="BI237">
            <v>40664</v>
          </cell>
          <cell r="BL237">
            <v>0</v>
          </cell>
          <cell r="BN237" t="str">
            <v>DOCKERS</v>
          </cell>
          <cell r="BO237" t="str">
            <v>Tops</v>
          </cell>
          <cell r="BP237" t="str">
            <v>Mens</v>
          </cell>
          <cell r="BQ237" t="str">
            <v>N</v>
          </cell>
          <cell r="BR237" t="str">
            <v>DM Tops Knits</v>
          </cell>
          <cell r="BS237" t="str">
            <v>OKAMOTO D</v>
          </cell>
          <cell r="BT237" t="str">
            <v>C KNITS</v>
          </cell>
          <cell r="BU237" t="str">
            <v>I4453</v>
          </cell>
          <cell r="BV237" t="str">
            <v>Seasonal</v>
          </cell>
          <cell r="BW237" t="str">
            <v>LSA</v>
          </cell>
          <cell r="BY237" t="str">
            <v>4063340602405484050840504405044050440504</v>
          </cell>
          <cell r="BZ237" t="str">
            <v>S-45355-0064-3898-40633</v>
          </cell>
          <cell r="CA237" t="str">
            <v>SFO</v>
          </cell>
          <cell r="CD237">
            <v>0</v>
          </cell>
          <cell r="CF237">
            <v>597</v>
          </cell>
          <cell r="CG237">
            <v>0</v>
          </cell>
        </row>
        <row r="238">
          <cell r="A238">
            <v>1416437</v>
          </cell>
          <cell r="B238" t="str">
            <v>113</v>
          </cell>
          <cell r="C238" t="str">
            <v>101</v>
          </cell>
          <cell r="D238" t="str">
            <v>45355</v>
          </cell>
          <cell r="E238" t="str">
            <v>45355-0064</v>
          </cell>
          <cell r="F238" t="str">
            <v>LS GOOD SOLID POLO</v>
          </cell>
          <cell r="G238" t="str">
            <v>SOLID - BLUEFISH</v>
          </cell>
          <cell r="H238" t="str">
            <v>PC</v>
          </cell>
          <cell r="J238" t="str">
            <v>SP-A</v>
          </cell>
          <cell r="K238" t="str">
            <v>LACL</v>
          </cell>
          <cell r="L238" t="str">
            <v>CL</v>
          </cell>
          <cell r="M238">
            <v>0</v>
          </cell>
          <cell r="N238">
            <v>0</v>
          </cell>
          <cell r="O238">
            <v>0</v>
          </cell>
          <cell r="P238">
            <v>0</v>
          </cell>
          <cell r="T238" t="str">
            <v>283M</v>
          </cell>
          <cell r="U238">
            <v>3898</v>
          </cell>
          <cell r="V238" t="str">
            <v>HONG KONG</v>
          </cell>
          <cell r="W238" t="str">
            <v>NAS</v>
          </cell>
          <cell r="X238" t="str">
            <v>VIETNAM</v>
          </cell>
          <cell r="Y238" t="str">
            <v>FAR EASTERN APPAREL (VIETNAM) LTD</v>
          </cell>
          <cell r="Z238" t="str">
            <v>FOB</v>
          </cell>
          <cell r="AD238">
            <v>40473</v>
          </cell>
          <cell r="AE238">
            <v>40473</v>
          </cell>
          <cell r="AF238">
            <v>40473</v>
          </cell>
          <cell r="AG238">
            <v>40473</v>
          </cell>
          <cell r="AH238">
            <v>40491</v>
          </cell>
          <cell r="AI238">
            <v>40542</v>
          </cell>
          <cell r="AJ238">
            <v>40564</v>
          </cell>
          <cell r="AK238">
            <v>40633</v>
          </cell>
          <cell r="AL238">
            <v>40692</v>
          </cell>
          <cell r="AM238">
            <v>40695</v>
          </cell>
          <cell r="AN238" t="str">
            <v>Per 10/22 commit, split LACL into 2 ex-fctys; Per Vincent 11/30 moved 2.2k to 3/24 ex-fcty.</v>
          </cell>
          <cell r="AO238" t="str">
            <v>y</v>
          </cell>
          <cell r="AP238" t="str">
            <v>4100112365</v>
          </cell>
          <cell r="AQ238" t="str">
            <v>Y</v>
          </cell>
          <cell r="AR238" t="str">
            <v>000S</v>
          </cell>
          <cell r="AS238">
            <v>0</v>
          </cell>
          <cell r="AT238" t="str">
            <v>CHINA</v>
          </cell>
          <cell r="AU238" t="str">
            <v>DUMMY MILLOXFORD / AQ04041</v>
          </cell>
          <cell r="AW238">
            <v>1.7</v>
          </cell>
          <cell r="AX238">
            <v>0</v>
          </cell>
          <cell r="AY238">
            <v>40490</v>
          </cell>
          <cell r="AZ238">
            <v>40496</v>
          </cell>
          <cell r="BA238">
            <v>40566</v>
          </cell>
          <cell r="BB238">
            <v>40636</v>
          </cell>
          <cell r="BC238">
            <v>40692</v>
          </cell>
          <cell r="BD238">
            <v>40699</v>
          </cell>
          <cell r="BE238">
            <v>40483</v>
          </cell>
          <cell r="BF238">
            <v>40544</v>
          </cell>
          <cell r="BG238">
            <v>40603</v>
          </cell>
          <cell r="BH238">
            <v>40664</v>
          </cell>
          <cell r="BI238">
            <v>40695</v>
          </cell>
          <cell r="BL238">
            <v>0</v>
          </cell>
          <cell r="BN238" t="str">
            <v>DOCKERS</v>
          </cell>
          <cell r="BO238" t="str">
            <v>Tops</v>
          </cell>
          <cell r="BP238" t="str">
            <v>Mens</v>
          </cell>
          <cell r="BQ238" t="str">
            <v>N</v>
          </cell>
          <cell r="BR238" t="str">
            <v>DM Tops Knits</v>
          </cell>
          <cell r="BS238" t="str">
            <v>OKAMOTO D</v>
          </cell>
          <cell r="BT238" t="str">
            <v>C KNITS</v>
          </cell>
          <cell r="BU238" t="str">
            <v>I4453</v>
          </cell>
          <cell r="BV238" t="str">
            <v>Seasonal</v>
          </cell>
          <cell r="BW238" t="str">
            <v>LSA</v>
          </cell>
          <cell r="BY238" t="str">
            <v>4063340564405424049140473404734047340473</v>
          </cell>
          <cell r="BZ238" t="str">
            <v>S-45355-0064-3898-40633</v>
          </cell>
          <cell r="CA238" t="str">
            <v>SFO</v>
          </cell>
          <cell r="CD238">
            <v>0</v>
          </cell>
          <cell r="CF238">
            <v>597</v>
          </cell>
          <cell r="CG238">
            <v>0</v>
          </cell>
        </row>
        <row r="239">
          <cell r="A239">
            <v>1444681</v>
          </cell>
          <cell r="B239" t="str">
            <v>113</v>
          </cell>
          <cell r="C239" t="str">
            <v>101</v>
          </cell>
          <cell r="D239" t="str">
            <v>45355</v>
          </cell>
          <cell r="E239" t="str">
            <v>45355-0065</v>
          </cell>
          <cell r="F239" t="str">
            <v>LS GOOD SOLID POLO</v>
          </cell>
          <cell r="G239" t="str">
            <v>SOLID - BLACK COFFEE</v>
          </cell>
          <cell r="H239" t="str">
            <v>PC</v>
          </cell>
          <cell r="J239" t="str">
            <v>SP-A</v>
          </cell>
          <cell r="K239" t="str">
            <v>APD</v>
          </cell>
          <cell r="L239" t="str">
            <v>MY</v>
          </cell>
          <cell r="M239">
            <v>100</v>
          </cell>
          <cell r="N239">
            <v>100</v>
          </cell>
          <cell r="O239">
            <v>0</v>
          </cell>
          <cell r="P239">
            <v>100</v>
          </cell>
          <cell r="T239" t="str">
            <v>283M</v>
          </cell>
          <cell r="U239">
            <v>3898</v>
          </cell>
          <cell r="V239" t="str">
            <v>HONG KONG</v>
          </cell>
          <cell r="W239" t="str">
            <v>NAS</v>
          </cell>
          <cell r="X239" t="str">
            <v>VIETNAM</v>
          </cell>
          <cell r="Y239" t="str">
            <v>FAR EASTERN APPAREL (VIETNAM) LTD</v>
          </cell>
          <cell r="Z239" t="str">
            <v>FOB</v>
          </cell>
          <cell r="AD239">
            <v>40473</v>
          </cell>
          <cell r="AE239">
            <v>40473</v>
          </cell>
          <cell r="AF239">
            <v>40473</v>
          </cell>
          <cell r="AG239">
            <v>40473</v>
          </cell>
          <cell r="AH239">
            <v>40491</v>
          </cell>
          <cell r="AI239">
            <v>40542</v>
          </cell>
          <cell r="AJ239">
            <v>40563</v>
          </cell>
          <cell r="AK239">
            <v>40619</v>
          </cell>
          <cell r="AL239">
            <v>40632</v>
          </cell>
          <cell r="AM239">
            <v>40635</v>
          </cell>
          <cell r="AN239" t="str">
            <v>Per MC added 11/8 email</v>
          </cell>
          <cell r="AO239" t="str">
            <v>Y</v>
          </cell>
          <cell r="AP239" t="str">
            <v>4505019562</v>
          </cell>
          <cell r="AQ239" t="str">
            <v>Y</v>
          </cell>
          <cell r="AR239" t="str">
            <v>000S</v>
          </cell>
          <cell r="AS239">
            <v>0</v>
          </cell>
          <cell r="AT239" t="str">
            <v>CHINA</v>
          </cell>
          <cell r="AU239" t="str">
            <v>DUMMY MILLOXFORD / AQ04041</v>
          </cell>
          <cell r="AW239">
            <v>1.7</v>
          </cell>
          <cell r="AX239">
            <v>170</v>
          </cell>
          <cell r="AY239">
            <v>40490</v>
          </cell>
          <cell r="AZ239">
            <v>40496</v>
          </cell>
          <cell r="BA239">
            <v>40566</v>
          </cell>
          <cell r="BB239">
            <v>40622</v>
          </cell>
          <cell r="BC239">
            <v>40636</v>
          </cell>
          <cell r="BD239">
            <v>40636</v>
          </cell>
          <cell r="BE239">
            <v>40483</v>
          </cell>
          <cell r="BF239">
            <v>40544</v>
          </cell>
          <cell r="BG239">
            <v>40603</v>
          </cell>
          <cell r="BH239">
            <v>40603</v>
          </cell>
          <cell r="BI239">
            <v>40603</v>
          </cell>
          <cell r="BL239">
            <v>0</v>
          </cell>
          <cell r="BN239" t="str">
            <v>DOCKERS</v>
          </cell>
          <cell r="BO239" t="str">
            <v>Tops</v>
          </cell>
          <cell r="BP239" t="str">
            <v>Mens</v>
          </cell>
          <cell r="BQ239" t="str">
            <v>N</v>
          </cell>
          <cell r="BR239" t="str">
            <v>DM Tops Knits</v>
          </cell>
          <cell r="BS239" t="str">
            <v>OKAMOTO D</v>
          </cell>
          <cell r="BT239" t="str">
            <v>C KNITS</v>
          </cell>
          <cell r="BU239" t="str">
            <v>I4454</v>
          </cell>
          <cell r="BV239" t="str">
            <v>Seasonal</v>
          </cell>
          <cell r="BW239" t="str">
            <v>APD</v>
          </cell>
          <cell r="BY239" t="str">
            <v>4061940563405424049140473404734047340473</v>
          </cell>
          <cell r="BZ239" t="str">
            <v>S-45355-0065-3898-40619</v>
          </cell>
          <cell r="CA239" t="str">
            <v>SFO</v>
          </cell>
          <cell r="CB239">
            <v>100</v>
          </cell>
          <cell r="CD239">
            <v>0</v>
          </cell>
          <cell r="CF239">
            <v>597</v>
          </cell>
          <cell r="CG239">
            <v>0</v>
          </cell>
        </row>
        <row r="240">
          <cell r="A240">
            <v>1444682</v>
          </cell>
          <cell r="B240" t="str">
            <v>113</v>
          </cell>
          <cell r="C240" t="str">
            <v>101</v>
          </cell>
          <cell r="D240" t="str">
            <v>45355</v>
          </cell>
          <cell r="E240" t="str">
            <v>45355-0065</v>
          </cell>
          <cell r="F240" t="str">
            <v>LS GOOD SOLID POLO</v>
          </cell>
          <cell r="G240" t="str">
            <v>SOLID - BLACK COFFEE</v>
          </cell>
          <cell r="H240" t="str">
            <v>PC</v>
          </cell>
          <cell r="J240" t="str">
            <v>SP-A</v>
          </cell>
          <cell r="K240" t="str">
            <v>LACL</v>
          </cell>
          <cell r="L240" t="str">
            <v>PE</v>
          </cell>
          <cell r="M240">
            <v>600</v>
          </cell>
          <cell r="N240">
            <v>600</v>
          </cell>
          <cell r="O240">
            <v>0</v>
          </cell>
          <cell r="P240">
            <v>600</v>
          </cell>
          <cell r="T240" t="str">
            <v>283M</v>
          </cell>
          <cell r="U240">
            <v>3898</v>
          </cell>
          <cell r="V240" t="str">
            <v>HONG KONG</v>
          </cell>
          <cell r="W240" t="str">
            <v>NAS</v>
          </cell>
          <cell r="X240" t="str">
            <v>VIETNAM</v>
          </cell>
          <cell r="Y240" t="str">
            <v>FAR EASTERN APPAREL (VIETNAM) LTD</v>
          </cell>
          <cell r="Z240" t="str">
            <v>FOB</v>
          </cell>
          <cell r="AD240">
            <v>40473</v>
          </cell>
          <cell r="AE240">
            <v>40473</v>
          </cell>
          <cell r="AF240">
            <v>40473</v>
          </cell>
          <cell r="AG240">
            <v>40473</v>
          </cell>
          <cell r="AH240">
            <v>40491</v>
          </cell>
          <cell r="AI240">
            <v>40542</v>
          </cell>
          <cell r="AJ240">
            <v>40563</v>
          </cell>
          <cell r="AK240">
            <v>40626</v>
          </cell>
          <cell r="AL240">
            <v>40693</v>
          </cell>
          <cell r="AM240">
            <v>40696</v>
          </cell>
          <cell r="AN240" t="str">
            <v>Per 10/22 commit</v>
          </cell>
          <cell r="AO240" t="str">
            <v>y</v>
          </cell>
          <cell r="AP240" t="str">
            <v>4100112383</v>
          </cell>
          <cell r="AQ240" t="str">
            <v>Y</v>
          </cell>
          <cell r="AR240" t="str">
            <v>000S</v>
          </cell>
          <cell r="AS240">
            <v>0</v>
          </cell>
          <cell r="AT240" t="str">
            <v>CHINA</v>
          </cell>
          <cell r="AU240" t="str">
            <v>DUMMY MILLOXFORD / AQ04041</v>
          </cell>
          <cell r="AW240">
            <v>1.7</v>
          </cell>
          <cell r="AX240">
            <v>1020</v>
          </cell>
          <cell r="AY240">
            <v>40490</v>
          </cell>
          <cell r="AZ240">
            <v>40496</v>
          </cell>
          <cell r="BA240">
            <v>40566</v>
          </cell>
          <cell r="BB240">
            <v>40629</v>
          </cell>
          <cell r="BC240">
            <v>40699</v>
          </cell>
          <cell r="BD240">
            <v>40699</v>
          </cell>
          <cell r="BE240">
            <v>40483</v>
          </cell>
          <cell r="BF240">
            <v>40544</v>
          </cell>
          <cell r="BG240">
            <v>40603</v>
          </cell>
          <cell r="BH240">
            <v>40695</v>
          </cell>
          <cell r="BI240">
            <v>40695</v>
          </cell>
          <cell r="BL240">
            <v>0</v>
          </cell>
          <cell r="BN240" t="str">
            <v>DOCKERS</v>
          </cell>
          <cell r="BO240" t="str">
            <v>Tops</v>
          </cell>
          <cell r="BP240" t="str">
            <v>Mens</v>
          </cell>
          <cell r="BQ240" t="str">
            <v>N</v>
          </cell>
          <cell r="BR240" t="str">
            <v>DM Tops Knits</v>
          </cell>
          <cell r="BS240" t="str">
            <v>OKAMOTO D</v>
          </cell>
          <cell r="BT240" t="str">
            <v>C KNITS</v>
          </cell>
          <cell r="BU240" t="str">
            <v>I4454</v>
          </cell>
          <cell r="BV240" t="str">
            <v>Seasonal</v>
          </cell>
          <cell r="BW240" t="str">
            <v>LSA</v>
          </cell>
          <cell r="BY240" t="str">
            <v>4062640563405424049140473404734047340473</v>
          </cell>
          <cell r="BZ240" t="str">
            <v>S-45355-0065-3898-40626</v>
          </cell>
          <cell r="CA240" t="str">
            <v>SFO</v>
          </cell>
          <cell r="CD240">
            <v>0</v>
          </cell>
          <cell r="CF240">
            <v>597</v>
          </cell>
          <cell r="CG240">
            <v>0</v>
          </cell>
        </row>
        <row r="241">
          <cell r="A241">
            <v>1449833</v>
          </cell>
          <cell r="B241" t="str">
            <v>113</v>
          </cell>
          <cell r="C241" t="str">
            <v>101</v>
          </cell>
          <cell r="D241" t="str">
            <v>45355</v>
          </cell>
          <cell r="E241" t="str">
            <v>45355-0065</v>
          </cell>
          <cell r="F241" t="str">
            <v>LS GOOD SOLID POLO</v>
          </cell>
          <cell r="G241" t="str">
            <v>SOLID - BLACK COFFEE</v>
          </cell>
          <cell r="H241" t="str">
            <v>PC</v>
          </cell>
          <cell r="J241" t="str">
            <v>SP-A</v>
          </cell>
          <cell r="K241" t="str">
            <v>LACL</v>
          </cell>
          <cell r="L241" t="str">
            <v>CR</v>
          </cell>
          <cell r="M241">
            <v>396</v>
          </cell>
          <cell r="N241">
            <v>396</v>
          </cell>
          <cell r="O241">
            <v>0</v>
          </cell>
          <cell r="P241">
            <v>396</v>
          </cell>
          <cell r="T241" t="str">
            <v>283M</v>
          </cell>
          <cell r="U241">
            <v>3898</v>
          </cell>
          <cell r="V241" t="str">
            <v>HONG KONG</v>
          </cell>
          <cell r="W241" t="str">
            <v>NAS</v>
          </cell>
          <cell r="X241" t="str">
            <v>VIETNAM</v>
          </cell>
          <cell r="Y241" t="str">
            <v>FAR EASTERN APPAREL (VIETNAM) LTD</v>
          </cell>
          <cell r="Z241" t="str">
            <v>FOB</v>
          </cell>
          <cell r="AD241">
            <v>40504</v>
          </cell>
          <cell r="AE241">
            <v>40504</v>
          </cell>
          <cell r="AF241">
            <v>40504</v>
          </cell>
          <cell r="AG241">
            <v>40504</v>
          </cell>
          <cell r="AH241">
            <v>40508</v>
          </cell>
          <cell r="AI241">
            <v>40548</v>
          </cell>
          <cell r="AJ241">
            <v>40602</v>
          </cell>
          <cell r="AK241">
            <v>40633</v>
          </cell>
          <cell r="AL241">
            <v>40710</v>
          </cell>
          <cell r="AM241">
            <v>40713</v>
          </cell>
          <cell r="AN241" t="str">
            <v>Per Karla's email dtd 11/16 add'l needs</v>
          </cell>
          <cell r="AO241" t="str">
            <v>Y</v>
          </cell>
          <cell r="AP241" t="str">
            <v>4100112378</v>
          </cell>
          <cell r="AQ241" t="str">
            <v>Y</v>
          </cell>
          <cell r="AR241" t="str">
            <v>000S</v>
          </cell>
          <cell r="AS241">
            <v>0</v>
          </cell>
          <cell r="AT241" t="str">
            <v>CHINA</v>
          </cell>
          <cell r="AU241" t="str">
            <v>DUMMY MILLOXFORD / AQ04041</v>
          </cell>
          <cell r="AW241">
            <v>1.7</v>
          </cell>
          <cell r="AX241">
            <v>673.19999999999993</v>
          </cell>
          <cell r="AY241">
            <v>40504</v>
          </cell>
          <cell r="AZ241">
            <v>40510</v>
          </cell>
          <cell r="BA241">
            <v>40608</v>
          </cell>
          <cell r="BB241">
            <v>40636</v>
          </cell>
          <cell r="BC241">
            <v>40713</v>
          </cell>
          <cell r="BD241">
            <v>40713</v>
          </cell>
          <cell r="BE241">
            <v>40483</v>
          </cell>
          <cell r="BF241">
            <v>40603</v>
          </cell>
          <cell r="BG241">
            <v>40603</v>
          </cell>
          <cell r="BH241">
            <v>40695</v>
          </cell>
          <cell r="BI241">
            <v>40695</v>
          </cell>
          <cell r="BL241">
            <v>0</v>
          </cell>
          <cell r="BN241" t="str">
            <v>DOCKERS</v>
          </cell>
          <cell r="BO241" t="str">
            <v>Tops</v>
          </cell>
          <cell r="BP241" t="str">
            <v>Mens</v>
          </cell>
          <cell r="BQ241" t="str">
            <v>N</v>
          </cell>
          <cell r="BR241" t="str">
            <v>DM Tops Knits</v>
          </cell>
          <cell r="BS241" t="str">
            <v>OKAMOTO D</v>
          </cell>
          <cell r="BT241" t="str">
            <v>C KNITS</v>
          </cell>
          <cell r="BU241" t="str">
            <v>I4454</v>
          </cell>
          <cell r="BV241" t="str">
            <v>Seasonal</v>
          </cell>
          <cell r="BW241" t="str">
            <v>LSA</v>
          </cell>
          <cell r="BY241" t="str">
            <v>4063340602405484050840504405044050440504</v>
          </cell>
          <cell r="BZ241" t="str">
            <v>S-45355-0065-3898-40633</v>
          </cell>
          <cell r="CA241" t="str">
            <v>SFO</v>
          </cell>
          <cell r="CD241">
            <v>0</v>
          </cell>
          <cell r="CF241">
            <v>597</v>
          </cell>
          <cell r="CG241">
            <v>0</v>
          </cell>
        </row>
        <row r="242">
          <cell r="A242">
            <v>1449834</v>
          </cell>
          <cell r="B242" t="str">
            <v>113</v>
          </cell>
          <cell r="C242" t="str">
            <v>101</v>
          </cell>
          <cell r="D242" t="str">
            <v>45355</v>
          </cell>
          <cell r="E242" t="str">
            <v>45355-0065</v>
          </cell>
          <cell r="F242" t="str">
            <v>LS GOOD SOLID POLO</v>
          </cell>
          <cell r="G242" t="str">
            <v>SOLID - BLACK COFFEE</v>
          </cell>
          <cell r="H242" t="str">
            <v>PC</v>
          </cell>
          <cell r="J242" t="str">
            <v>SP-A</v>
          </cell>
          <cell r="K242" t="str">
            <v>LACL</v>
          </cell>
          <cell r="L242" t="str">
            <v>PA</v>
          </cell>
          <cell r="M242">
            <v>240</v>
          </cell>
          <cell r="N242">
            <v>240</v>
          </cell>
          <cell r="O242">
            <v>0</v>
          </cell>
          <cell r="P242">
            <v>240</v>
          </cell>
          <cell r="T242" t="str">
            <v>283M</v>
          </cell>
          <cell r="U242">
            <v>3898</v>
          </cell>
          <cell r="V242" t="str">
            <v>HONG KONG</v>
          </cell>
          <cell r="W242" t="str">
            <v>NAS</v>
          </cell>
          <cell r="X242" t="str">
            <v>VIETNAM</v>
          </cell>
          <cell r="Y242" t="str">
            <v>FAR EASTERN APPAREL (VIETNAM) LTD</v>
          </cell>
          <cell r="Z242" t="str">
            <v>FOB</v>
          </cell>
          <cell r="AD242">
            <v>40504</v>
          </cell>
          <cell r="AE242">
            <v>40504</v>
          </cell>
          <cell r="AF242">
            <v>40504</v>
          </cell>
          <cell r="AG242">
            <v>40504</v>
          </cell>
          <cell r="AH242">
            <v>40508</v>
          </cell>
          <cell r="AI242">
            <v>40548</v>
          </cell>
          <cell r="AJ242">
            <v>40602</v>
          </cell>
          <cell r="AK242">
            <v>40633</v>
          </cell>
          <cell r="AL242">
            <v>40680</v>
          </cell>
          <cell r="AM242">
            <v>40683</v>
          </cell>
          <cell r="AN242" t="str">
            <v>Per Karla's email dtd 11/16 add'l needs</v>
          </cell>
          <cell r="AP242" t="str">
            <v>4100112373</v>
          </cell>
          <cell r="AQ242" t="str">
            <v>Y</v>
          </cell>
          <cell r="AR242" t="str">
            <v>000S</v>
          </cell>
          <cell r="AS242">
            <v>0</v>
          </cell>
          <cell r="AT242" t="str">
            <v>CHINA</v>
          </cell>
          <cell r="AU242" t="str">
            <v>DUMMY MILLOXFORD / AQ04041</v>
          </cell>
          <cell r="AW242">
            <v>1.7</v>
          </cell>
          <cell r="AX242">
            <v>408</v>
          </cell>
          <cell r="AY242">
            <v>40504</v>
          </cell>
          <cell r="AZ242">
            <v>40510</v>
          </cell>
          <cell r="BA242">
            <v>40608</v>
          </cell>
          <cell r="BB242">
            <v>40636</v>
          </cell>
          <cell r="BC242">
            <v>40685</v>
          </cell>
          <cell r="BD242">
            <v>40685</v>
          </cell>
          <cell r="BE242">
            <v>40483</v>
          </cell>
          <cell r="BF242">
            <v>40603</v>
          </cell>
          <cell r="BG242">
            <v>40603</v>
          </cell>
          <cell r="BH242">
            <v>40664</v>
          </cell>
          <cell r="BI242">
            <v>40664</v>
          </cell>
          <cell r="BL242">
            <v>0</v>
          </cell>
          <cell r="BN242" t="str">
            <v>DOCKERS</v>
          </cell>
          <cell r="BO242" t="str">
            <v>Tops</v>
          </cell>
          <cell r="BP242" t="str">
            <v>Mens</v>
          </cell>
          <cell r="BQ242" t="str">
            <v>N</v>
          </cell>
          <cell r="BR242" t="str">
            <v>DM Tops Knits</v>
          </cell>
          <cell r="BS242" t="str">
            <v>OKAMOTO D</v>
          </cell>
          <cell r="BT242" t="str">
            <v>C KNITS</v>
          </cell>
          <cell r="BU242" t="str">
            <v>I4454</v>
          </cell>
          <cell r="BV242" t="str">
            <v>Seasonal</v>
          </cell>
          <cell r="BW242" t="str">
            <v>LSA</v>
          </cell>
          <cell r="BY242" t="str">
            <v>4063340602405484050840504405044050440504</v>
          </cell>
          <cell r="BZ242" t="str">
            <v>S-45355-0065-3898-40633</v>
          </cell>
          <cell r="CA242" t="str">
            <v>SFO</v>
          </cell>
          <cell r="CD242">
            <v>0</v>
          </cell>
          <cell r="CF242">
            <v>597</v>
          </cell>
          <cell r="CG242">
            <v>0</v>
          </cell>
        </row>
        <row r="243">
          <cell r="A243">
            <v>1416438</v>
          </cell>
          <cell r="B243" t="str">
            <v>113</v>
          </cell>
          <cell r="C243" t="str">
            <v>101</v>
          </cell>
          <cell r="D243" t="str">
            <v>45355</v>
          </cell>
          <cell r="E243" t="str">
            <v>45355-0065</v>
          </cell>
          <cell r="F243" t="str">
            <v>LS GOOD SOLID POLO</v>
          </cell>
          <cell r="G243" t="str">
            <v>SOLID - BLACK COFFEE</v>
          </cell>
          <cell r="H243" t="str">
            <v>PC</v>
          </cell>
          <cell r="J243" t="str">
            <v>SP-A</v>
          </cell>
          <cell r="K243" t="str">
            <v>LACL</v>
          </cell>
          <cell r="L243" t="str">
            <v>CL</v>
          </cell>
          <cell r="M243">
            <v>2200</v>
          </cell>
          <cell r="N243">
            <v>2200</v>
          </cell>
          <cell r="O243">
            <v>0</v>
          </cell>
          <cell r="P243">
            <v>2200</v>
          </cell>
          <cell r="T243" t="str">
            <v>283M</v>
          </cell>
          <cell r="U243">
            <v>3898</v>
          </cell>
          <cell r="V243" t="str">
            <v>HONG KONG</v>
          </cell>
          <cell r="W243" t="str">
            <v>NAS</v>
          </cell>
          <cell r="X243" t="str">
            <v>VIETNAM</v>
          </cell>
          <cell r="Y243" t="str">
            <v>FAR EASTERN APPAREL (VIETNAM) LTD</v>
          </cell>
          <cell r="Z243" t="str">
            <v>FOB</v>
          </cell>
          <cell r="AD243">
            <v>40473</v>
          </cell>
          <cell r="AE243">
            <v>40473</v>
          </cell>
          <cell r="AF243">
            <v>40473</v>
          </cell>
          <cell r="AG243">
            <v>40473</v>
          </cell>
          <cell r="AH243">
            <v>40491</v>
          </cell>
          <cell r="AI243">
            <v>40542</v>
          </cell>
          <cell r="AJ243">
            <v>40563</v>
          </cell>
          <cell r="AK243">
            <v>40626</v>
          </cell>
          <cell r="AL243">
            <v>40685</v>
          </cell>
          <cell r="AM243">
            <v>40688</v>
          </cell>
          <cell r="AN243" t="str">
            <v>Per 10/22 commit</v>
          </cell>
          <cell r="AO243" t="str">
            <v>y</v>
          </cell>
          <cell r="AP243" t="str">
            <v>4100112366</v>
          </cell>
          <cell r="AQ243" t="str">
            <v>Y</v>
          </cell>
          <cell r="AR243" t="str">
            <v>000S</v>
          </cell>
          <cell r="AS243">
            <v>0</v>
          </cell>
          <cell r="AT243" t="str">
            <v>CHINA</v>
          </cell>
          <cell r="AU243" t="str">
            <v>DUMMY MILLOXFORD / AQ04041</v>
          </cell>
          <cell r="AW243">
            <v>1.7</v>
          </cell>
          <cell r="AX243">
            <v>3740</v>
          </cell>
          <cell r="AY243">
            <v>40490</v>
          </cell>
          <cell r="AZ243">
            <v>40496</v>
          </cell>
          <cell r="BA243">
            <v>40566</v>
          </cell>
          <cell r="BB243">
            <v>40629</v>
          </cell>
          <cell r="BC243">
            <v>40685</v>
          </cell>
          <cell r="BD243">
            <v>40692</v>
          </cell>
          <cell r="BE243">
            <v>40483</v>
          </cell>
          <cell r="BF243">
            <v>40544</v>
          </cell>
          <cell r="BG243">
            <v>40603</v>
          </cell>
          <cell r="BH243">
            <v>40664</v>
          </cell>
          <cell r="BI243">
            <v>40664</v>
          </cell>
          <cell r="BL243">
            <v>0</v>
          </cell>
          <cell r="BN243" t="str">
            <v>DOCKERS</v>
          </cell>
          <cell r="BO243" t="str">
            <v>Tops</v>
          </cell>
          <cell r="BP243" t="str">
            <v>Mens</v>
          </cell>
          <cell r="BQ243" t="str">
            <v>N</v>
          </cell>
          <cell r="BR243" t="str">
            <v>DM Tops Knits</v>
          </cell>
          <cell r="BS243" t="str">
            <v>OKAMOTO D</v>
          </cell>
          <cell r="BT243" t="str">
            <v>C KNITS</v>
          </cell>
          <cell r="BU243" t="str">
            <v>I4454</v>
          </cell>
          <cell r="BV243" t="str">
            <v>Seasonal</v>
          </cell>
          <cell r="BW243" t="str">
            <v>LSA</v>
          </cell>
          <cell r="BY243" t="str">
            <v>4062640563405424049140473404734047340473</v>
          </cell>
          <cell r="BZ243" t="str">
            <v>S-45355-0065-3898-40626</v>
          </cell>
          <cell r="CA243" t="str">
            <v>SFO</v>
          </cell>
          <cell r="CD243">
            <v>0</v>
          </cell>
          <cell r="CF243">
            <v>597</v>
          </cell>
          <cell r="CG243">
            <v>0</v>
          </cell>
        </row>
        <row r="244">
          <cell r="A244">
            <v>1444683</v>
          </cell>
          <cell r="B244" t="str">
            <v>113</v>
          </cell>
          <cell r="C244" t="str">
            <v>101</v>
          </cell>
          <cell r="D244" t="str">
            <v>45355</v>
          </cell>
          <cell r="E244" t="str">
            <v>45355-0066</v>
          </cell>
          <cell r="F244" t="str">
            <v>LS GOOD SOLID POLO</v>
          </cell>
          <cell r="G244" t="str">
            <v>SOLID - WESTFIELD BLUE</v>
          </cell>
          <cell r="H244" t="str">
            <v>PC</v>
          </cell>
          <cell r="J244" t="str">
            <v>SP-A</v>
          </cell>
          <cell r="K244" t="str">
            <v>APD</v>
          </cell>
          <cell r="L244" t="str">
            <v>MY</v>
          </cell>
          <cell r="M244">
            <v>80</v>
          </cell>
          <cell r="N244">
            <v>80</v>
          </cell>
          <cell r="O244">
            <v>0</v>
          </cell>
          <cell r="P244">
            <v>80</v>
          </cell>
          <cell r="T244" t="str">
            <v>283M</v>
          </cell>
          <cell r="U244">
            <v>3898</v>
          </cell>
          <cell r="V244" t="str">
            <v>HONG KONG</v>
          </cell>
          <cell r="W244" t="str">
            <v>NAS</v>
          </cell>
          <cell r="X244" t="str">
            <v>VIETNAM</v>
          </cell>
          <cell r="Y244" t="str">
            <v>FAR EASTERN APPAREL (VIETNAM) LTD</v>
          </cell>
          <cell r="Z244" t="str">
            <v>FOB</v>
          </cell>
          <cell r="AD244">
            <v>40473</v>
          </cell>
          <cell r="AE244">
            <v>40473</v>
          </cell>
          <cell r="AF244">
            <v>40473</v>
          </cell>
          <cell r="AG244">
            <v>40473</v>
          </cell>
          <cell r="AH244">
            <v>40491</v>
          </cell>
          <cell r="AI244">
            <v>40542</v>
          </cell>
          <cell r="AJ244">
            <v>40563</v>
          </cell>
          <cell r="AK244">
            <v>40619</v>
          </cell>
          <cell r="AL244">
            <v>40632</v>
          </cell>
          <cell r="AM244">
            <v>40635</v>
          </cell>
          <cell r="AN244" t="str">
            <v>Per MC added 11/8 email</v>
          </cell>
          <cell r="AO244" t="str">
            <v>Y</v>
          </cell>
          <cell r="AP244" t="str">
            <v>4505019563</v>
          </cell>
          <cell r="AQ244" t="str">
            <v>Y</v>
          </cell>
          <cell r="AR244" t="str">
            <v>000S</v>
          </cell>
          <cell r="AS244">
            <v>0</v>
          </cell>
          <cell r="AT244" t="str">
            <v>CHINA</v>
          </cell>
          <cell r="AU244" t="str">
            <v>DUMMY MILLOXFORD / AQ04041</v>
          </cell>
          <cell r="AW244">
            <v>1.7</v>
          </cell>
          <cell r="AX244">
            <v>136</v>
          </cell>
          <cell r="AY244">
            <v>40490</v>
          </cell>
          <cell r="AZ244">
            <v>40496</v>
          </cell>
          <cell r="BA244">
            <v>40566</v>
          </cell>
          <cell r="BB244">
            <v>40622</v>
          </cell>
          <cell r="BC244">
            <v>40636</v>
          </cell>
          <cell r="BD244">
            <v>40636</v>
          </cell>
          <cell r="BE244">
            <v>40483</v>
          </cell>
          <cell r="BF244">
            <v>40544</v>
          </cell>
          <cell r="BG244">
            <v>40603</v>
          </cell>
          <cell r="BH244">
            <v>40603</v>
          </cell>
          <cell r="BI244">
            <v>40603</v>
          </cell>
          <cell r="BL244">
            <v>0</v>
          </cell>
          <cell r="BN244" t="str">
            <v>DOCKERS</v>
          </cell>
          <cell r="BO244" t="str">
            <v>Tops</v>
          </cell>
          <cell r="BP244" t="str">
            <v>Mens</v>
          </cell>
          <cell r="BQ244" t="str">
            <v>N</v>
          </cell>
          <cell r="BR244" t="str">
            <v>DM Tops Knits</v>
          </cell>
          <cell r="BS244" t="str">
            <v>OKAMOTO D</v>
          </cell>
          <cell r="BT244" t="str">
            <v>C KNITS</v>
          </cell>
          <cell r="BU244" t="str">
            <v>I4455</v>
          </cell>
          <cell r="BV244" t="str">
            <v>Seasonal</v>
          </cell>
          <cell r="BW244" t="str">
            <v>APD</v>
          </cell>
          <cell r="BY244" t="str">
            <v>4061940563405424049140473404734047340473</v>
          </cell>
          <cell r="BZ244" t="str">
            <v>S-45355-0066-3898-40619</v>
          </cell>
          <cell r="CA244" t="str">
            <v>SFO</v>
          </cell>
          <cell r="CB244">
            <v>80</v>
          </cell>
          <cell r="CD244">
            <v>0</v>
          </cell>
          <cell r="CF244">
            <v>597</v>
          </cell>
          <cell r="CG244">
            <v>0</v>
          </cell>
        </row>
        <row r="245">
          <cell r="A245">
            <v>1444684</v>
          </cell>
          <cell r="B245" t="str">
            <v>113</v>
          </cell>
          <cell r="C245" t="str">
            <v>101</v>
          </cell>
          <cell r="D245" t="str">
            <v>45355</v>
          </cell>
          <cell r="E245" t="str">
            <v>45355-0066</v>
          </cell>
          <cell r="F245" t="str">
            <v>LS GOOD SOLID POLO</v>
          </cell>
          <cell r="G245" t="str">
            <v>SOLID - WESTFIELD BLUE</v>
          </cell>
          <cell r="H245" t="str">
            <v>PC</v>
          </cell>
          <cell r="J245" t="str">
            <v>SP-A</v>
          </cell>
          <cell r="K245" t="str">
            <v>LACL</v>
          </cell>
          <cell r="L245" t="str">
            <v>PE</v>
          </cell>
          <cell r="M245">
            <v>600</v>
          </cell>
          <cell r="N245">
            <v>600</v>
          </cell>
          <cell r="O245">
            <v>0</v>
          </cell>
          <cell r="P245">
            <v>600</v>
          </cell>
          <cell r="T245" t="str">
            <v>283M</v>
          </cell>
          <cell r="U245">
            <v>3898</v>
          </cell>
          <cell r="V245" t="str">
            <v>HONG KONG</v>
          </cell>
          <cell r="W245" t="str">
            <v>NAS</v>
          </cell>
          <cell r="X245" t="str">
            <v>VIETNAM</v>
          </cell>
          <cell r="Y245" t="str">
            <v>FAR EASTERN APPAREL (VIETNAM) LTD</v>
          </cell>
          <cell r="Z245" t="str">
            <v>FOB</v>
          </cell>
          <cell r="AD245">
            <v>40473</v>
          </cell>
          <cell r="AE245">
            <v>40473</v>
          </cell>
          <cell r="AF245">
            <v>40473</v>
          </cell>
          <cell r="AG245">
            <v>40473</v>
          </cell>
          <cell r="AH245">
            <v>40491</v>
          </cell>
          <cell r="AI245">
            <v>40542</v>
          </cell>
          <cell r="AJ245">
            <v>40563</v>
          </cell>
          <cell r="AK245">
            <v>40626</v>
          </cell>
          <cell r="AL245">
            <v>40693</v>
          </cell>
          <cell r="AM245">
            <v>40696</v>
          </cell>
          <cell r="AN245" t="str">
            <v>Per 10/22 commit</v>
          </cell>
          <cell r="AO245" t="str">
            <v>y</v>
          </cell>
          <cell r="AP245" t="str">
            <v>4100112384</v>
          </cell>
          <cell r="AQ245" t="str">
            <v>Y</v>
          </cell>
          <cell r="AR245" t="str">
            <v>000S</v>
          </cell>
          <cell r="AS245">
            <v>0</v>
          </cell>
          <cell r="AT245" t="str">
            <v>CHINA</v>
          </cell>
          <cell r="AU245" t="str">
            <v>DUMMY MILLOXFORD / AQ04041</v>
          </cell>
          <cell r="AW245">
            <v>1.7</v>
          </cell>
          <cell r="AX245">
            <v>1020</v>
          </cell>
          <cell r="AY245">
            <v>40490</v>
          </cell>
          <cell r="AZ245">
            <v>40496</v>
          </cell>
          <cell r="BA245">
            <v>40566</v>
          </cell>
          <cell r="BB245">
            <v>40629</v>
          </cell>
          <cell r="BC245">
            <v>40699</v>
          </cell>
          <cell r="BD245">
            <v>40699</v>
          </cell>
          <cell r="BE245">
            <v>40483</v>
          </cell>
          <cell r="BF245">
            <v>40544</v>
          </cell>
          <cell r="BG245">
            <v>40603</v>
          </cell>
          <cell r="BH245">
            <v>40695</v>
          </cell>
          <cell r="BI245">
            <v>40695</v>
          </cell>
          <cell r="BL245">
            <v>0</v>
          </cell>
          <cell r="BN245" t="str">
            <v>DOCKERS</v>
          </cell>
          <cell r="BO245" t="str">
            <v>Tops</v>
          </cell>
          <cell r="BP245" t="str">
            <v>Mens</v>
          </cell>
          <cell r="BQ245" t="str">
            <v>N</v>
          </cell>
          <cell r="BR245" t="str">
            <v>DM Tops Knits</v>
          </cell>
          <cell r="BS245" t="str">
            <v>OKAMOTO D</v>
          </cell>
          <cell r="BT245" t="str">
            <v>C KNITS</v>
          </cell>
          <cell r="BU245" t="str">
            <v>I4455</v>
          </cell>
          <cell r="BV245" t="str">
            <v>Seasonal</v>
          </cell>
          <cell r="BW245" t="str">
            <v>LSA</v>
          </cell>
          <cell r="BY245" t="str">
            <v>4062640563405424049140473404734047340473</v>
          </cell>
          <cell r="BZ245" t="str">
            <v>S-45355-0066-3898-40626</v>
          </cell>
          <cell r="CA245" t="str">
            <v>SFO</v>
          </cell>
          <cell r="CD245">
            <v>0</v>
          </cell>
          <cell r="CF245">
            <v>597</v>
          </cell>
          <cell r="CG245">
            <v>0</v>
          </cell>
        </row>
        <row r="246">
          <cell r="A246">
            <v>1449835</v>
          </cell>
          <cell r="B246" t="str">
            <v>113</v>
          </cell>
          <cell r="C246" t="str">
            <v>101</v>
          </cell>
          <cell r="D246" t="str">
            <v>45355</v>
          </cell>
          <cell r="E246" t="str">
            <v>45355-0066</v>
          </cell>
          <cell r="F246" t="str">
            <v>LS GOOD SOLID POLO</v>
          </cell>
          <cell r="G246" t="str">
            <v>SOLID - WESTFIELD BLUE</v>
          </cell>
          <cell r="H246" t="str">
            <v>PC</v>
          </cell>
          <cell r="J246" t="str">
            <v>SP-A</v>
          </cell>
          <cell r="K246" t="str">
            <v>LACL</v>
          </cell>
          <cell r="L246" t="str">
            <v>PA</v>
          </cell>
          <cell r="M246">
            <v>240</v>
          </cell>
          <cell r="N246">
            <v>240</v>
          </cell>
          <cell r="O246">
            <v>0</v>
          </cell>
          <cell r="P246">
            <v>240</v>
          </cell>
          <cell r="T246" t="str">
            <v>283M</v>
          </cell>
          <cell r="U246">
            <v>3898</v>
          </cell>
          <cell r="V246" t="str">
            <v>HONG KONG</v>
          </cell>
          <cell r="W246" t="str">
            <v>NAS</v>
          </cell>
          <cell r="X246" t="str">
            <v>VIETNAM</v>
          </cell>
          <cell r="Y246" t="str">
            <v>FAR EASTERN APPAREL (VIETNAM) LTD</v>
          </cell>
          <cell r="Z246" t="str">
            <v>FOB</v>
          </cell>
          <cell r="AD246">
            <v>40504</v>
          </cell>
          <cell r="AE246">
            <v>40504</v>
          </cell>
          <cell r="AF246">
            <v>40504</v>
          </cell>
          <cell r="AG246">
            <v>40504</v>
          </cell>
          <cell r="AH246">
            <v>40508</v>
          </cell>
          <cell r="AI246">
            <v>40548</v>
          </cell>
          <cell r="AJ246">
            <v>40602</v>
          </cell>
          <cell r="AK246">
            <v>40633</v>
          </cell>
          <cell r="AL246">
            <v>40680</v>
          </cell>
          <cell r="AM246">
            <v>40683</v>
          </cell>
          <cell r="AN246" t="str">
            <v>Per Karla's email dtd 11/16 add'l needs</v>
          </cell>
          <cell r="AP246" t="str">
            <v>4100112374</v>
          </cell>
          <cell r="AQ246" t="str">
            <v>Y</v>
          </cell>
          <cell r="AR246" t="str">
            <v>000S</v>
          </cell>
          <cell r="AS246">
            <v>0</v>
          </cell>
          <cell r="AT246" t="str">
            <v>CHINA</v>
          </cell>
          <cell r="AU246" t="str">
            <v>DUMMY MILLOXFORD / AQ04041</v>
          </cell>
          <cell r="AW246">
            <v>1.7</v>
          </cell>
          <cell r="AX246">
            <v>408</v>
          </cell>
          <cell r="AY246">
            <v>40504</v>
          </cell>
          <cell r="AZ246">
            <v>40510</v>
          </cell>
          <cell r="BA246">
            <v>40608</v>
          </cell>
          <cell r="BB246">
            <v>40636</v>
          </cell>
          <cell r="BC246">
            <v>40685</v>
          </cell>
          <cell r="BD246">
            <v>40685</v>
          </cell>
          <cell r="BE246">
            <v>40483</v>
          </cell>
          <cell r="BF246">
            <v>40603</v>
          </cell>
          <cell r="BG246">
            <v>40603</v>
          </cell>
          <cell r="BH246">
            <v>40664</v>
          </cell>
          <cell r="BI246">
            <v>40664</v>
          </cell>
          <cell r="BL246">
            <v>0</v>
          </cell>
          <cell r="BN246" t="str">
            <v>DOCKERS</v>
          </cell>
          <cell r="BO246" t="str">
            <v>Tops</v>
          </cell>
          <cell r="BP246" t="str">
            <v>Mens</v>
          </cell>
          <cell r="BQ246" t="str">
            <v>N</v>
          </cell>
          <cell r="BR246" t="str">
            <v>DM Tops Knits</v>
          </cell>
          <cell r="BS246" t="str">
            <v>OKAMOTO D</v>
          </cell>
          <cell r="BT246" t="str">
            <v>C KNITS</v>
          </cell>
          <cell r="BU246" t="str">
            <v>I4455</v>
          </cell>
          <cell r="BV246" t="str">
            <v>Seasonal</v>
          </cell>
          <cell r="BW246" t="str">
            <v>LSA</v>
          </cell>
          <cell r="BY246" t="str">
            <v>4063340602405484050840504405044050440504</v>
          </cell>
          <cell r="BZ246" t="str">
            <v>S-45355-0066-3898-40633</v>
          </cell>
          <cell r="CA246" t="str">
            <v>SFO</v>
          </cell>
          <cell r="CD246">
            <v>0</v>
          </cell>
          <cell r="CF246">
            <v>597</v>
          </cell>
          <cell r="CG246">
            <v>0</v>
          </cell>
        </row>
        <row r="247">
          <cell r="A247">
            <v>1416439</v>
          </cell>
          <cell r="B247" t="str">
            <v>113</v>
          </cell>
          <cell r="C247" t="str">
            <v>101</v>
          </cell>
          <cell r="D247" t="str">
            <v>45355</v>
          </cell>
          <cell r="E247" t="str">
            <v>45355-0066</v>
          </cell>
          <cell r="F247" t="str">
            <v>LS GOOD SOLID POLO</v>
          </cell>
          <cell r="G247" t="str">
            <v>SOLID - WESTFIELD BLUE</v>
          </cell>
          <cell r="H247" t="str">
            <v>PC</v>
          </cell>
          <cell r="J247" t="str">
            <v>SP-A</v>
          </cell>
          <cell r="K247" t="str">
            <v>LACL</v>
          </cell>
          <cell r="L247" t="str">
            <v>CL</v>
          </cell>
          <cell r="M247">
            <v>2000</v>
          </cell>
          <cell r="N247">
            <v>2000</v>
          </cell>
          <cell r="O247">
            <v>0</v>
          </cell>
          <cell r="P247">
            <v>2000</v>
          </cell>
          <cell r="T247" t="str">
            <v>283M</v>
          </cell>
          <cell r="U247">
            <v>3898</v>
          </cell>
          <cell r="V247" t="str">
            <v>HONG KONG</v>
          </cell>
          <cell r="W247" t="str">
            <v>NAS</v>
          </cell>
          <cell r="X247" t="str">
            <v>VIETNAM</v>
          </cell>
          <cell r="Y247" t="str">
            <v>FAR EASTERN APPAREL (VIETNAM) LTD</v>
          </cell>
          <cell r="Z247" t="str">
            <v>FOB</v>
          </cell>
          <cell r="AD247">
            <v>40473</v>
          </cell>
          <cell r="AE247">
            <v>40473</v>
          </cell>
          <cell r="AF247">
            <v>40473</v>
          </cell>
          <cell r="AG247">
            <v>40473</v>
          </cell>
          <cell r="AH247">
            <v>40491</v>
          </cell>
          <cell r="AI247">
            <v>40542</v>
          </cell>
          <cell r="AJ247">
            <v>40563</v>
          </cell>
          <cell r="AK247">
            <v>40626</v>
          </cell>
          <cell r="AL247">
            <v>40685</v>
          </cell>
          <cell r="AM247">
            <v>40688</v>
          </cell>
          <cell r="AN247" t="str">
            <v>Per 10/22 commit</v>
          </cell>
          <cell r="AO247" t="str">
            <v>y</v>
          </cell>
          <cell r="AP247" t="str">
            <v>4100112367</v>
          </cell>
          <cell r="AQ247" t="str">
            <v>Y</v>
          </cell>
          <cell r="AR247" t="str">
            <v>000S</v>
          </cell>
          <cell r="AS247">
            <v>0</v>
          </cell>
          <cell r="AT247" t="str">
            <v>CHINA</v>
          </cell>
          <cell r="AU247" t="str">
            <v>DUMMY MILLOXFORD / AQ04041</v>
          </cell>
          <cell r="AW247">
            <v>1.7</v>
          </cell>
          <cell r="AX247">
            <v>3400</v>
          </cell>
          <cell r="AY247">
            <v>40490</v>
          </cell>
          <cell r="AZ247">
            <v>40496</v>
          </cell>
          <cell r="BA247">
            <v>40566</v>
          </cell>
          <cell r="BB247">
            <v>40629</v>
          </cell>
          <cell r="BC247">
            <v>40685</v>
          </cell>
          <cell r="BD247">
            <v>40692</v>
          </cell>
          <cell r="BE247">
            <v>40483</v>
          </cell>
          <cell r="BF247">
            <v>40544</v>
          </cell>
          <cell r="BG247">
            <v>40603</v>
          </cell>
          <cell r="BH247">
            <v>40664</v>
          </cell>
          <cell r="BI247">
            <v>40664</v>
          </cell>
          <cell r="BL247">
            <v>0</v>
          </cell>
          <cell r="BN247" t="str">
            <v>DOCKERS</v>
          </cell>
          <cell r="BO247" t="str">
            <v>Tops</v>
          </cell>
          <cell r="BP247" t="str">
            <v>Mens</v>
          </cell>
          <cell r="BQ247" t="str">
            <v>N</v>
          </cell>
          <cell r="BR247" t="str">
            <v>DM Tops Knits</v>
          </cell>
          <cell r="BS247" t="str">
            <v>OKAMOTO D</v>
          </cell>
          <cell r="BT247" t="str">
            <v>C KNITS</v>
          </cell>
          <cell r="BU247" t="str">
            <v>I4455</v>
          </cell>
          <cell r="BV247" t="str">
            <v>Seasonal</v>
          </cell>
          <cell r="BW247" t="str">
            <v>LSA</v>
          </cell>
          <cell r="BY247" t="str">
            <v>4062640563405424049140473404734047340473</v>
          </cell>
          <cell r="BZ247" t="str">
            <v>S-45355-0066-3898-40626</v>
          </cell>
          <cell r="CA247" t="str">
            <v>SFO</v>
          </cell>
          <cell r="CD247">
            <v>0</v>
          </cell>
          <cell r="CF247">
            <v>597</v>
          </cell>
          <cell r="CG247">
            <v>0</v>
          </cell>
        </row>
        <row r="248">
          <cell r="A248">
            <v>1416549</v>
          </cell>
          <cell r="B248" t="str">
            <v>113</v>
          </cell>
          <cell r="C248" t="str">
            <v>101</v>
          </cell>
          <cell r="D248" t="str">
            <v>61660</v>
          </cell>
          <cell r="E248" t="str">
            <v>61660-0063</v>
          </cell>
          <cell r="F248" t="str">
            <v>IRON FREE SHIRT LS</v>
          </cell>
          <cell r="G248" t="str">
            <v>ARCHANGELO W/DOBBY - NEPTUNE</v>
          </cell>
          <cell r="H248" t="str">
            <v>PC</v>
          </cell>
          <cell r="J248" t="str">
            <v>SP-A</v>
          </cell>
          <cell r="K248" t="str">
            <v>APD</v>
          </cell>
          <cell r="L248" t="str">
            <v>MY</v>
          </cell>
          <cell r="M248">
            <v>366</v>
          </cell>
          <cell r="N248">
            <v>366</v>
          </cell>
          <cell r="O248">
            <v>0</v>
          </cell>
          <cell r="P248">
            <v>366</v>
          </cell>
          <cell r="T248" t="str">
            <v>533M</v>
          </cell>
          <cell r="U248">
            <v>4428</v>
          </cell>
          <cell r="V248" t="str">
            <v>SHANGHAI</v>
          </cell>
          <cell r="W248" t="str">
            <v>NAS</v>
          </cell>
          <cell r="X248" t="str">
            <v>BANGLADESH</v>
          </cell>
          <cell r="Y248" t="str">
            <v>DRESSMAN GARMENT LTD</v>
          </cell>
          <cell r="Z248" t="str">
            <v>FOB</v>
          </cell>
          <cell r="AD248">
            <v>40473</v>
          </cell>
          <cell r="AE248">
            <v>40473</v>
          </cell>
          <cell r="AF248">
            <v>40473</v>
          </cell>
          <cell r="AG248">
            <v>40473</v>
          </cell>
          <cell r="AH248">
            <v>40532</v>
          </cell>
          <cell r="AI248">
            <v>40594</v>
          </cell>
          <cell r="AJ248">
            <v>40607</v>
          </cell>
          <cell r="AK248">
            <v>40688</v>
          </cell>
          <cell r="AL248">
            <v>40711</v>
          </cell>
          <cell r="AM248">
            <v>40714</v>
          </cell>
          <cell r="AN248" t="str">
            <v>Per 10/22 commit</v>
          </cell>
          <cell r="AO248" t="str">
            <v>Y</v>
          </cell>
          <cell r="AP248" t="str">
            <v>4512019072 (SG) / 4505019697 (MY) / 4509010262 (PH) / 4514007553 (PK)</v>
          </cell>
          <cell r="AQ248" t="str">
            <v>Y</v>
          </cell>
          <cell r="AR248" t="str">
            <v>000S</v>
          </cell>
          <cell r="AS248">
            <v>0</v>
          </cell>
          <cell r="AT248" t="str">
            <v>CHINA</v>
          </cell>
          <cell r="AU248" t="str">
            <v>DUMMY MILLPRG9472-B1</v>
          </cell>
          <cell r="AW248">
            <v>1.7</v>
          </cell>
          <cell r="AX248">
            <v>622.19999999999993</v>
          </cell>
          <cell r="AY248">
            <v>40532</v>
          </cell>
          <cell r="AZ248">
            <v>40538</v>
          </cell>
          <cell r="BA248">
            <v>40608</v>
          </cell>
          <cell r="BB248">
            <v>40692</v>
          </cell>
          <cell r="BC248">
            <v>40713</v>
          </cell>
          <cell r="BD248">
            <v>40720</v>
          </cell>
          <cell r="BE248">
            <v>40513</v>
          </cell>
          <cell r="BF248">
            <v>40603</v>
          </cell>
          <cell r="BG248">
            <v>40664</v>
          </cell>
          <cell r="BH248">
            <v>40695</v>
          </cell>
          <cell r="BI248">
            <v>40695</v>
          </cell>
          <cell r="BL248">
            <v>0</v>
          </cell>
          <cell r="BN248" t="str">
            <v>DOCKERS</v>
          </cell>
          <cell r="BO248" t="str">
            <v>Tops</v>
          </cell>
          <cell r="BP248" t="str">
            <v>Mens</v>
          </cell>
          <cell r="BQ248" t="str">
            <v>N</v>
          </cell>
          <cell r="BR248" t="str">
            <v>DM Tops Wovens</v>
          </cell>
          <cell r="BS248" t="str">
            <v>OKAMOTO D</v>
          </cell>
          <cell r="BT248" t="str">
            <v>IronFree</v>
          </cell>
          <cell r="BU248" t="str">
            <v>H6828</v>
          </cell>
          <cell r="BV248" t="str">
            <v>Seasonal</v>
          </cell>
          <cell r="BW248" t="str">
            <v>APD</v>
          </cell>
          <cell r="BY248" t="str">
            <v>4068840607405944053240473404734047340473</v>
          </cell>
          <cell r="BZ248" t="str">
            <v>S-61660-0063-4428-40688</v>
          </cell>
          <cell r="CA248" t="str">
            <v>SFO</v>
          </cell>
          <cell r="CB248">
            <v>366</v>
          </cell>
          <cell r="CD248">
            <v>0</v>
          </cell>
          <cell r="CF248">
            <v>1667</v>
          </cell>
          <cell r="CG248">
            <v>0</v>
          </cell>
        </row>
        <row r="249">
          <cell r="A249">
            <v>1416550</v>
          </cell>
          <cell r="B249" t="str">
            <v>113</v>
          </cell>
          <cell r="C249" t="str">
            <v>101</v>
          </cell>
          <cell r="D249" t="str">
            <v>61660</v>
          </cell>
          <cell r="E249" t="str">
            <v>61660-0063</v>
          </cell>
          <cell r="F249" t="str">
            <v>IRON FREE SHIRT LS</v>
          </cell>
          <cell r="G249" t="str">
            <v>ARCHANGELO W/DOBBY - NEPTUNE</v>
          </cell>
          <cell r="H249" t="str">
            <v>PC</v>
          </cell>
          <cell r="J249" t="str">
            <v>SP-A</v>
          </cell>
          <cell r="K249" t="str">
            <v>LSE</v>
          </cell>
          <cell r="L249" t="str">
            <v>TR</v>
          </cell>
          <cell r="M249">
            <v>300</v>
          </cell>
          <cell r="N249">
            <v>300</v>
          </cell>
          <cell r="O249">
            <v>0</v>
          </cell>
          <cell r="P249">
            <v>300</v>
          </cell>
          <cell r="T249" t="str">
            <v>533M</v>
          </cell>
          <cell r="U249">
            <v>4428</v>
          </cell>
          <cell r="V249" t="str">
            <v>SHANGHAI</v>
          </cell>
          <cell r="W249" t="str">
            <v>NAS</v>
          </cell>
          <cell r="X249" t="str">
            <v>BANGLADESH</v>
          </cell>
          <cell r="Y249" t="str">
            <v>DRESSMAN GARMENT LTD</v>
          </cell>
          <cell r="Z249" t="str">
            <v>FOB</v>
          </cell>
          <cell r="AD249">
            <v>40473</v>
          </cell>
          <cell r="AE249">
            <v>40473</v>
          </cell>
          <cell r="AF249">
            <v>40473</v>
          </cell>
          <cell r="AG249">
            <v>40473</v>
          </cell>
          <cell r="AH249">
            <v>40532</v>
          </cell>
          <cell r="AI249">
            <v>40594</v>
          </cell>
          <cell r="AJ249">
            <v>40607</v>
          </cell>
          <cell r="AK249">
            <v>40688</v>
          </cell>
          <cell r="AL249">
            <v>40739</v>
          </cell>
          <cell r="AM249">
            <v>40742</v>
          </cell>
          <cell r="AN249" t="str">
            <v>Per 10/22 commit; 11/30 chg DC to TR from GB per Ruth</v>
          </cell>
          <cell r="AO249" t="str">
            <v>Y</v>
          </cell>
          <cell r="AP249" t="str">
            <v>531933</v>
          </cell>
          <cell r="AQ249" t="str">
            <v>Y</v>
          </cell>
          <cell r="AR249" t="str">
            <v>000S</v>
          </cell>
          <cell r="AS249">
            <v>0</v>
          </cell>
          <cell r="AT249" t="str">
            <v>CHINA</v>
          </cell>
          <cell r="AU249" t="str">
            <v>SUNTEX PTE LTDtba - as per WM JSF007070</v>
          </cell>
          <cell r="AW249">
            <v>1.7</v>
          </cell>
          <cell r="AX249">
            <v>510</v>
          </cell>
          <cell r="AY249">
            <v>40532</v>
          </cell>
          <cell r="AZ249">
            <v>40538</v>
          </cell>
          <cell r="BA249">
            <v>40608</v>
          </cell>
          <cell r="BB249">
            <v>40692</v>
          </cell>
          <cell r="BC249">
            <v>40741</v>
          </cell>
          <cell r="BD249">
            <v>40748</v>
          </cell>
          <cell r="BE249">
            <v>40513</v>
          </cell>
          <cell r="BF249">
            <v>40603</v>
          </cell>
          <cell r="BG249">
            <v>40664</v>
          </cell>
          <cell r="BH249">
            <v>40725</v>
          </cell>
          <cell r="BI249">
            <v>40725</v>
          </cell>
          <cell r="BL249">
            <v>0</v>
          </cell>
          <cell r="BN249" t="str">
            <v>DOCKERS</v>
          </cell>
          <cell r="BO249" t="str">
            <v>Tops</v>
          </cell>
          <cell r="BP249" t="str">
            <v>Mens</v>
          </cell>
          <cell r="BQ249" t="str">
            <v>N</v>
          </cell>
          <cell r="BR249" t="str">
            <v>DM Tops Wovens</v>
          </cell>
          <cell r="BS249" t="str">
            <v>OKAMOTO D</v>
          </cell>
          <cell r="BT249" t="str">
            <v>IronFree</v>
          </cell>
          <cell r="BU249" t="str">
            <v>H6828</v>
          </cell>
          <cell r="BV249" t="str">
            <v>Seasonal</v>
          </cell>
          <cell r="BW249" t="str">
            <v>LSE</v>
          </cell>
          <cell r="BY249" t="str">
            <v>4068840607405944053240473404734047340473</v>
          </cell>
          <cell r="BZ249" t="str">
            <v>S-61660-0063-4428-40688</v>
          </cell>
          <cell r="CA249" t="str">
            <v>SFO</v>
          </cell>
          <cell r="CB249">
            <v>300</v>
          </cell>
          <cell r="CD249">
            <v>0</v>
          </cell>
          <cell r="CF249">
            <v>1667</v>
          </cell>
          <cell r="CG249">
            <v>0</v>
          </cell>
        </row>
        <row r="250">
          <cell r="A250">
            <v>1444685</v>
          </cell>
          <cell r="B250" t="str">
            <v>113</v>
          </cell>
          <cell r="C250" t="str">
            <v>101</v>
          </cell>
          <cell r="D250" t="str">
            <v>61660</v>
          </cell>
          <cell r="E250" t="str">
            <v>61660-0063</v>
          </cell>
          <cell r="F250" t="str">
            <v>IRON FREE SHIRT LS</v>
          </cell>
          <cell r="G250" t="str">
            <v>ARCHANGELO W/DOBBY - NEPTUNE</v>
          </cell>
          <cell r="H250" t="str">
            <v>PC</v>
          </cell>
          <cell r="J250" t="str">
            <v>SP-A</v>
          </cell>
          <cell r="K250" t="str">
            <v>LACL</v>
          </cell>
          <cell r="L250" t="str">
            <v>PE</v>
          </cell>
          <cell r="M250">
            <v>300</v>
          </cell>
          <cell r="N250">
            <v>300</v>
          </cell>
          <cell r="O250">
            <v>0</v>
          </cell>
          <cell r="P250">
            <v>300</v>
          </cell>
          <cell r="T250" t="str">
            <v>533M</v>
          </cell>
          <cell r="U250">
            <v>4428</v>
          </cell>
          <cell r="V250" t="str">
            <v>SHANGHAI</v>
          </cell>
          <cell r="W250" t="str">
            <v>NAS</v>
          </cell>
          <cell r="X250" t="str">
            <v>BANGLADESH</v>
          </cell>
          <cell r="Y250" t="str">
            <v>DRESSMAN GARMENT LTD</v>
          </cell>
          <cell r="Z250" t="str">
            <v>FOB</v>
          </cell>
          <cell r="AD250">
            <v>40473</v>
          </cell>
          <cell r="AE250">
            <v>40473</v>
          </cell>
          <cell r="AF250">
            <v>40473</v>
          </cell>
          <cell r="AG250">
            <v>40473</v>
          </cell>
          <cell r="AH250">
            <v>40532</v>
          </cell>
          <cell r="AI250">
            <v>40594</v>
          </cell>
          <cell r="AJ250">
            <v>40607</v>
          </cell>
          <cell r="AK250">
            <v>40688</v>
          </cell>
          <cell r="AL250">
            <v>40745</v>
          </cell>
          <cell r="AM250">
            <v>40748</v>
          </cell>
          <cell r="AN250" t="str">
            <v>Fcst per Alberto's email to Andres dtd 11/5/10</v>
          </cell>
          <cell r="AO250" t="str">
            <v>y</v>
          </cell>
          <cell r="AP250" t="str">
            <v>4100113485</v>
          </cell>
          <cell r="AQ250" t="str">
            <v>Y</v>
          </cell>
          <cell r="AR250" t="str">
            <v>000S</v>
          </cell>
          <cell r="AS250">
            <v>0</v>
          </cell>
          <cell r="AT250" t="str">
            <v>CHINA</v>
          </cell>
          <cell r="AU250" t="str">
            <v>OXFORD / AQ04041</v>
          </cell>
          <cell r="AW250">
            <v>1.7</v>
          </cell>
          <cell r="AX250">
            <v>510</v>
          </cell>
          <cell r="AY250">
            <v>40532</v>
          </cell>
          <cell r="AZ250">
            <v>40538</v>
          </cell>
          <cell r="BA250">
            <v>40608</v>
          </cell>
          <cell r="BB250">
            <v>40692</v>
          </cell>
          <cell r="BC250">
            <v>40748</v>
          </cell>
          <cell r="BD250">
            <v>40748</v>
          </cell>
          <cell r="BE250">
            <v>40513</v>
          </cell>
          <cell r="BF250">
            <v>40603</v>
          </cell>
          <cell r="BG250">
            <v>40664</v>
          </cell>
          <cell r="BH250">
            <v>40725</v>
          </cell>
          <cell r="BI250">
            <v>40725</v>
          </cell>
          <cell r="BL250">
            <v>0</v>
          </cell>
          <cell r="BN250" t="str">
            <v>DOCKERS</v>
          </cell>
          <cell r="BO250" t="str">
            <v>Tops</v>
          </cell>
          <cell r="BP250" t="str">
            <v>Mens</v>
          </cell>
          <cell r="BQ250" t="str">
            <v>N</v>
          </cell>
          <cell r="BR250" t="str">
            <v>DM Tops Wovens</v>
          </cell>
          <cell r="BS250" t="str">
            <v>OKAMOTO D</v>
          </cell>
          <cell r="BT250" t="str">
            <v>IronFree</v>
          </cell>
          <cell r="BU250" t="str">
            <v>H6828</v>
          </cell>
          <cell r="BV250" t="str">
            <v>Seasonal</v>
          </cell>
          <cell r="BW250" t="str">
            <v>LSA</v>
          </cell>
          <cell r="BY250" t="str">
            <v>4068840607405944053240473404734047340473</v>
          </cell>
          <cell r="BZ250" t="str">
            <v>S-61660-0063-4428-40688</v>
          </cell>
          <cell r="CA250" t="str">
            <v>SFO</v>
          </cell>
          <cell r="CD250">
            <v>0</v>
          </cell>
          <cell r="CF250">
            <v>1667</v>
          </cell>
          <cell r="CG250">
            <v>0</v>
          </cell>
        </row>
        <row r="251">
          <cell r="A251">
            <v>1416551</v>
          </cell>
          <cell r="B251" t="str">
            <v>113</v>
          </cell>
          <cell r="C251" t="str">
            <v>101</v>
          </cell>
          <cell r="D251" t="str">
            <v>61660</v>
          </cell>
          <cell r="E251" t="str">
            <v>61660-0063</v>
          </cell>
          <cell r="F251" t="str">
            <v>IRON FREE SHIRT LS</v>
          </cell>
          <cell r="G251" t="str">
            <v>ARCHANGELO W/DOBBY - NEPTUNE</v>
          </cell>
          <cell r="H251" t="str">
            <v>PC</v>
          </cell>
          <cell r="J251" t="str">
            <v>SP-A</v>
          </cell>
          <cell r="K251" t="str">
            <v>LACL</v>
          </cell>
          <cell r="L251" t="str">
            <v>CL</v>
          </cell>
          <cell r="M251">
            <v>800</v>
          </cell>
          <cell r="N251">
            <v>800</v>
          </cell>
          <cell r="O251">
            <v>0</v>
          </cell>
          <cell r="P251">
            <v>800</v>
          </cell>
          <cell r="T251" t="str">
            <v>533M</v>
          </cell>
          <cell r="U251">
            <v>4428</v>
          </cell>
          <cell r="V251" t="str">
            <v>SHANGHAI</v>
          </cell>
          <cell r="W251" t="str">
            <v>NAS</v>
          </cell>
          <cell r="X251" t="str">
            <v>BANGLADESH</v>
          </cell>
          <cell r="Y251" t="str">
            <v>DRESSMAN GARMENT LTD</v>
          </cell>
          <cell r="Z251" t="str">
            <v>FOB</v>
          </cell>
          <cell r="AD251">
            <v>40473</v>
          </cell>
          <cell r="AE251">
            <v>40473</v>
          </cell>
          <cell r="AF251">
            <v>40473</v>
          </cell>
          <cell r="AG251">
            <v>40473</v>
          </cell>
          <cell r="AH251">
            <v>40522</v>
          </cell>
          <cell r="AI251">
            <v>40573</v>
          </cell>
          <cell r="AJ251">
            <v>40589</v>
          </cell>
          <cell r="AK251">
            <v>40658</v>
          </cell>
          <cell r="AL251">
            <v>40707</v>
          </cell>
          <cell r="AM251">
            <v>40710</v>
          </cell>
          <cell r="AN251" t="str">
            <v>Fcst per Alberto's email to Andres dtd 11/5/10</v>
          </cell>
          <cell r="AO251" t="str">
            <v>y</v>
          </cell>
          <cell r="AP251" t="str">
            <v>4100113474</v>
          </cell>
          <cell r="AQ251" t="str">
            <v>Y</v>
          </cell>
          <cell r="AR251" t="str">
            <v>000S</v>
          </cell>
          <cell r="AS251">
            <v>0</v>
          </cell>
          <cell r="AT251" t="str">
            <v>CHINA</v>
          </cell>
          <cell r="AU251" t="str">
            <v>OXFORD / AQ04041</v>
          </cell>
          <cell r="AW251">
            <v>1.7</v>
          </cell>
          <cell r="AX251">
            <v>1360</v>
          </cell>
          <cell r="AY251">
            <v>40518</v>
          </cell>
          <cell r="AZ251">
            <v>40524</v>
          </cell>
          <cell r="BA251">
            <v>40594</v>
          </cell>
          <cell r="BB251">
            <v>40664</v>
          </cell>
          <cell r="BC251">
            <v>40713</v>
          </cell>
          <cell r="BD251">
            <v>40713</v>
          </cell>
          <cell r="BE251">
            <v>40513</v>
          </cell>
          <cell r="BF251">
            <v>40575</v>
          </cell>
          <cell r="BG251">
            <v>40634</v>
          </cell>
          <cell r="BH251">
            <v>40695</v>
          </cell>
          <cell r="BI251">
            <v>40695</v>
          </cell>
          <cell r="BL251">
            <v>0</v>
          </cell>
          <cell r="BN251" t="str">
            <v>DOCKERS</v>
          </cell>
          <cell r="BO251" t="str">
            <v>Tops</v>
          </cell>
          <cell r="BP251" t="str">
            <v>Mens</v>
          </cell>
          <cell r="BQ251" t="str">
            <v>N</v>
          </cell>
          <cell r="BR251" t="str">
            <v>DM Tops Wovens</v>
          </cell>
          <cell r="BS251" t="str">
            <v>OKAMOTO D</v>
          </cell>
          <cell r="BT251" t="str">
            <v>IronFree</v>
          </cell>
          <cell r="BU251" t="str">
            <v>H6828</v>
          </cell>
          <cell r="BV251" t="str">
            <v>Seasonal</v>
          </cell>
          <cell r="BW251" t="str">
            <v>LSA</v>
          </cell>
          <cell r="BY251" t="str">
            <v>4065840589405734052240473404734047340473</v>
          </cell>
          <cell r="BZ251" t="str">
            <v>S-61660-0063-4428-40658</v>
          </cell>
          <cell r="CA251" t="str">
            <v>SFO</v>
          </cell>
          <cell r="CD251">
            <v>0</v>
          </cell>
          <cell r="CF251">
            <v>1667</v>
          </cell>
          <cell r="CG251">
            <v>0</v>
          </cell>
        </row>
        <row r="252">
          <cell r="A252">
            <v>1416552</v>
          </cell>
          <cell r="B252" t="str">
            <v>113</v>
          </cell>
          <cell r="C252" t="str">
            <v>101</v>
          </cell>
          <cell r="D252" t="str">
            <v>61660</v>
          </cell>
          <cell r="E252" t="str">
            <v>61660-0063</v>
          </cell>
          <cell r="F252" t="str">
            <v>IRON FREE SHIRT LS</v>
          </cell>
          <cell r="G252" t="str">
            <v>ARCHANGELO W/DOBBY - NEPTUNE</v>
          </cell>
          <cell r="H252" t="str">
            <v>PC</v>
          </cell>
          <cell r="J252" t="str">
            <v>SP-A</v>
          </cell>
          <cell r="K252" t="str">
            <v>LSC</v>
          </cell>
          <cell r="L252" t="str">
            <v>CA</v>
          </cell>
          <cell r="M252">
            <v>800</v>
          </cell>
          <cell r="N252">
            <v>800</v>
          </cell>
          <cell r="O252">
            <v>0</v>
          </cell>
          <cell r="P252">
            <v>800</v>
          </cell>
          <cell r="T252" t="str">
            <v>533M</v>
          </cell>
          <cell r="U252">
            <v>4428</v>
          </cell>
          <cell r="V252" t="str">
            <v>SHANGHAI</v>
          </cell>
          <cell r="W252" t="str">
            <v>NAS</v>
          </cell>
          <cell r="X252" t="str">
            <v>BANGLADESH</v>
          </cell>
          <cell r="Y252" t="str">
            <v>DRESSMAN GARMENT LTD</v>
          </cell>
          <cell r="Z252" t="str">
            <v>FOB</v>
          </cell>
          <cell r="AD252">
            <v>40473</v>
          </cell>
          <cell r="AE252">
            <v>40473</v>
          </cell>
          <cell r="AF252">
            <v>40473</v>
          </cell>
          <cell r="AG252">
            <v>40473</v>
          </cell>
          <cell r="AH252">
            <v>40532</v>
          </cell>
          <cell r="AI252">
            <v>40594</v>
          </cell>
          <cell r="AJ252">
            <v>40607</v>
          </cell>
          <cell r="AK252">
            <v>40688</v>
          </cell>
          <cell r="AL252">
            <v>40729</v>
          </cell>
          <cell r="AM252">
            <v>40732</v>
          </cell>
          <cell r="AN252" t="str">
            <v>Per 10/22 commit</v>
          </cell>
          <cell r="AO252" t="str">
            <v>y</v>
          </cell>
          <cell r="AP252">
            <v>81966</v>
          </cell>
          <cell r="AQ252" t="str">
            <v>Y</v>
          </cell>
          <cell r="AR252" t="str">
            <v>000S</v>
          </cell>
          <cell r="AS252">
            <v>0</v>
          </cell>
          <cell r="AT252" t="str">
            <v>CHINA</v>
          </cell>
          <cell r="AU252" t="str">
            <v>OXFORD / AQ04041</v>
          </cell>
          <cell r="AW252">
            <v>1.7</v>
          </cell>
          <cell r="AX252">
            <v>1360</v>
          </cell>
          <cell r="AY252">
            <v>40532</v>
          </cell>
          <cell r="AZ252">
            <v>40538</v>
          </cell>
          <cell r="BA252">
            <v>40608</v>
          </cell>
          <cell r="BB252">
            <v>40692</v>
          </cell>
          <cell r="BC252">
            <v>40734</v>
          </cell>
          <cell r="BD252">
            <v>40734</v>
          </cell>
          <cell r="BE252">
            <v>40513</v>
          </cell>
          <cell r="BF252">
            <v>40603</v>
          </cell>
          <cell r="BG252">
            <v>40664</v>
          </cell>
          <cell r="BH252">
            <v>40725</v>
          </cell>
          <cell r="BI252">
            <v>40725</v>
          </cell>
          <cell r="BL252">
            <v>0</v>
          </cell>
          <cell r="BN252" t="str">
            <v>DOCKERS</v>
          </cell>
          <cell r="BO252" t="str">
            <v>Tops</v>
          </cell>
          <cell r="BP252" t="str">
            <v>Mens</v>
          </cell>
          <cell r="BQ252" t="str">
            <v>N</v>
          </cell>
          <cell r="BR252" t="str">
            <v>DM Tops Wovens</v>
          </cell>
          <cell r="BS252" t="str">
            <v>OKAMOTO D</v>
          </cell>
          <cell r="BT252" t="str">
            <v>IronFree</v>
          </cell>
          <cell r="BU252" t="str">
            <v>H6828</v>
          </cell>
          <cell r="BV252" t="str">
            <v>Seasonal</v>
          </cell>
          <cell r="BW252" t="str">
            <v>LSA</v>
          </cell>
          <cell r="BY252" t="str">
            <v>4068840607405944053240473404734047340473</v>
          </cell>
          <cell r="BZ252" t="str">
            <v>S-61660-0063-4428-40688</v>
          </cell>
          <cell r="CA252" t="str">
            <v>SFO</v>
          </cell>
          <cell r="CD252">
            <v>0</v>
          </cell>
          <cell r="CF252">
            <v>1667</v>
          </cell>
          <cell r="CG252">
            <v>0</v>
          </cell>
        </row>
        <row r="253">
          <cell r="A253">
            <v>1416553</v>
          </cell>
          <cell r="B253" t="str">
            <v>113</v>
          </cell>
          <cell r="C253" t="str">
            <v>101</v>
          </cell>
          <cell r="D253" t="str">
            <v>61660</v>
          </cell>
          <cell r="E253" t="str">
            <v>61660-0063</v>
          </cell>
          <cell r="F253" t="str">
            <v>IRON FREE SHIRT LS</v>
          </cell>
          <cell r="G253" t="str">
            <v>ARCHANGELO W/DOBBY - NEPTUNE</v>
          </cell>
          <cell r="H253" t="str">
            <v>PC</v>
          </cell>
          <cell r="J253" t="str">
            <v>SP-A</v>
          </cell>
          <cell r="K253" t="str">
            <v>LSM</v>
          </cell>
          <cell r="L253" t="str">
            <v>MX</v>
          </cell>
          <cell r="M253">
            <v>1249</v>
          </cell>
          <cell r="N253">
            <v>1249</v>
          </cell>
          <cell r="O253">
            <v>0</v>
          </cell>
          <cell r="P253">
            <v>1249</v>
          </cell>
          <cell r="T253" t="str">
            <v>533M</v>
          </cell>
          <cell r="U253">
            <v>4428</v>
          </cell>
          <cell r="V253" t="str">
            <v>SHANGHAI</v>
          </cell>
          <cell r="W253" t="str">
            <v>NAS</v>
          </cell>
          <cell r="X253" t="str">
            <v>BANGLADESH</v>
          </cell>
          <cell r="Y253" t="str">
            <v>DRESSMAN GARMENT LTD</v>
          </cell>
          <cell r="Z253" t="str">
            <v>FOB</v>
          </cell>
          <cell r="AD253">
            <v>40473</v>
          </cell>
          <cell r="AE253">
            <v>40473</v>
          </cell>
          <cell r="AF253">
            <v>40473</v>
          </cell>
          <cell r="AG253">
            <v>40473</v>
          </cell>
          <cell r="AH253">
            <v>40522</v>
          </cell>
          <cell r="AI253">
            <v>40573</v>
          </cell>
          <cell r="AJ253">
            <v>40589</v>
          </cell>
          <cell r="AK253">
            <v>40658</v>
          </cell>
          <cell r="AL253">
            <v>40722</v>
          </cell>
          <cell r="AM253">
            <v>40725</v>
          </cell>
          <cell r="AN253" t="str">
            <v>Fcst per Alberto's email 11/5 plus Andres addl 271 uts to meet orig fabric commit (978 uts + 271 uts to meet orig color )</v>
          </cell>
          <cell r="AO253" t="str">
            <v>Y</v>
          </cell>
          <cell r="AP253" t="str">
            <v>98513</v>
          </cell>
          <cell r="AR253" t="str">
            <v>000S</v>
          </cell>
          <cell r="AS253">
            <v>0</v>
          </cell>
          <cell r="AT253" t="str">
            <v>CHINA</v>
          </cell>
          <cell r="AU253" t="str">
            <v>OXFORD / AQ04041</v>
          </cell>
          <cell r="AW253">
            <v>1.7</v>
          </cell>
          <cell r="AX253">
            <v>2123.2999999999997</v>
          </cell>
          <cell r="AY253">
            <v>40518</v>
          </cell>
          <cell r="AZ253">
            <v>40524</v>
          </cell>
          <cell r="BA253">
            <v>40594</v>
          </cell>
          <cell r="BB253">
            <v>40664</v>
          </cell>
          <cell r="BC253">
            <v>40727</v>
          </cell>
          <cell r="BD253">
            <v>40727</v>
          </cell>
          <cell r="BE253">
            <v>40513</v>
          </cell>
          <cell r="BF253">
            <v>40575</v>
          </cell>
          <cell r="BG253">
            <v>40634</v>
          </cell>
          <cell r="BH253">
            <v>40695</v>
          </cell>
          <cell r="BI253">
            <v>40695</v>
          </cell>
          <cell r="BL253">
            <v>0</v>
          </cell>
          <cell r="BN253" t="str">
            <v>DOCKERS</v>
          </cell>
          <cell r="BO253" t="str">
            <v>Tops</v>
          </cell>
          <cell r="BP253" t="str">
            <v>Mens</v>
          </cell>
          <cell r="BQ253" t="str">
            <v>N</v>
          </cell>
          <cell r="BR253" t="str">
            <v>DM Tops Wovens</v>
          </cell>
          <cell r="BS253" t="str">
            <v>OKAMOTO D</v>
          </cell>
          <cell r="BT253" t="str">
            <v>IronFree</v>
          </cell>
          <cell r="BU253" t="str">
            <v>H6828</v>
          </cell>
          <cell r="BV253" t="str">
            <v>Seasonal</v>
          </cell>
          <cell r="BW253" t="str">
            <v>LSA</v>
          </cell>
          <cell r="BY253" t="str">
            <v>4065840589405734052240473404734047340473</v>
          </cell>
          <cell r="BZ253" t="str">
            <v>S-61660-0063-4428-40658</v>
          </cell>
          <cell r="CA253" t="str">
            <v>SFO</v>
          </cell>
          <cell r="CB253">
            <v>1249</v>
          </cell>
          <cell r="CD253">
            <v>0</v>
          </cell>
          <cell r="CE253">
            <v>3428</v>
          </cell>
          <cell r="CF253">
            <v>1667</v>
          </cell>
          <cell r="CG253">
            <v>0</v>
          </cell>
        </row>
        <row r="254">
          <cell r="A254">
            <v>1416554</v>
          </cell>
          <cell r="B254" t="str">
            <v>113</v>
          </cell>
          <cell r="C254" t="str">
            <v>101</v>
          </cell>
          <cell r="D254" t="str">
            <v>61660</v>
          </cell>
          <cell r="E254" t="str">
            <v>61660-0063</v>
          </cell>
          <cell r="F254" t="str">
            <v>IRON FREE SHIRT LS</v>
          </cell>
          <cell r="G254" t="str">
            <v>ARCHANGELO W/DOBBY - NEPTUNE</v>
          </cell>
          <cell r="H254" t="str">
            <v>PC</v>
          </cell>
          <cell r="J254" t="str">
            <v>SP-A</v>
          </cell>
          <cell r="K254" t="str">
            <v>LSUS</v>
          </cell>
          <cell r="L254">
            <v>2006</v>
          </cell>
          <cell r="M254">
            <v>150</v>
          </cell>
          <cell r="N254">
            <v>150</v>
          </cell>
          <cell r="O254">
            <v>0</v>
          </cell>
          <cell r="P254">
            <v>150</v>
          </cell>
          <cell r="T254" t="str">
            <v>533M</v>
          </cell>
          <cell r="U254">
            <v>4428</v>
          </cell>
          <cell r="V254" t="str">
            <v>SHANGHAI</v>
          </cell>
          <cell r="W254" t="str">
            <v>NAS</v>
          </cell>
          <cell r="X254" t="str">
            <v>BANGLADESH</v>
          </cell>
          <cell r="Y254" t="str">
            <v>DRESSMAN GARMENT LTD</v>
          </cell>
          <cell r="Z254" t="str">
            <v>DFC</v>
          </cell>
          <cell r="AD254">
            <v>40473</v>
          </cell>
          <cell r="AE254">
            <v>40473</v>
          </cell>
          <cell r="AF254">
            <v>40473</v>
          </cell>
          <cell r="AG254">
            <v>40473</v>
          </cell>
          <cell r="AH254">
            <v>40532</v>
          </cell>
          <cell r="AI254">
            <v>40594</v>
          </cell>
          <cell r="AJ254">
            <v>40607</v>
          </cell>
          <cell r="AK254">
            <v>40688</v>
          </cell>
          <cell r="AL254">
            <v>40727</v>
          </cell>
          <cell r="AM254">
            <v>40730</v>
          </cell>
          <cell r="AN254" t="str">
            <v>Per 10/22 commit</v>
          </cell>
          <cell r="AO254" t="str">
            <v>y</v>
          </cell>
          <cell r="AP254" t="str">
            <v>4100113089</v>
          </cell>
          <cell r="AQ254" t="str">
            <v>Y</v>
          </cell>
          <cell r="AR254" t="str">
            <v>000S</v>
          </cell>
          <cell r="AS254">
            <v>0</v>
          </cell>
          <cell r="AT254" t="str">
            <v>CHINA</v>
          </cell>
          <cell r="AU254" t="str">
            <v>OXFORD / AQ04041</v>
          </cell>
          <cell r="AW254">
            <v>1.7</v>
          </cell>
          <cell r="AX254">
            <v>255</v>
          </cell>
          <cell r="AY254">
            <v>40532</v>
          </cell>
          <cell r="AZ254">
            <v>40538</v>
          </cell>
          <cell r="BA254">
            <v>40608</v>
          </cell>
          <cell r="BB254">
            <v>40692</v>
          </cell>
          <cell r="BC254">
            <v>40727</v>
          </cell>
          <cell r="BD254">
            <v>40734</v>
          </cell>
          <cell r="BE254">
            <v>40513</v>
          </cell>
          <cell r="BF254">
            <v>40603</v>
          </cell>
          <cell r="BG254">
            <v>40664</v>
          </cell>
          <cell r="BH254">
            <v>40695</v>
          </cell>
          <cell r="BI254">
            <v>40725</v>
          </cell>
          <cell r="BL254">
            <v>0</v>
          </cell>
          <cell r="BN254" t="str">
            <v>DOCKERS</v>
          </cell>
          <cell r="BO254" t="str">
            <v>Tops</v>
          </cell>
          <cell r="BP254" t="str">
            <v>Mens</v>
          </cell>
          <cell r="BQ254" t="str">
            <v>N</v>
          </cell>
          <cell r="BR254" t="str">
            <v>DM Tops Wovens</v>
          </cell>
          <cell r="BS254" t="str">
            <v>OKAMOTO D</v>
          </cell>
          <cell r="BT254" t="str">
            <v>IronFree</v>
          </cell>
          <cell r="BU254" t="str">
            <v>H6828</v>
          </cell>
          <cell r="BV254" t="str">
            <v>Seasonal</v>
          </cell>
          <cell r="BW254" t="str">
            <v>LSA</v>
          </cell>
          <cell r="BY254" t="str">
            <v>4068840607405944053240473404734047340473</v>
          </cell>
          <cell r="BZ254" t="str">
            <v>S-61660-0063-4428-40688</v>
          </cell>
          <cell r="CA254" t="str">
            <v>SFO</v>
          </cell>
          <cell r="CD254">
            <v>0</v>
          </cell>
          <cell r="CF254">
            <v>1667</v>
          </cell>
          <cell r="CG254">
            <v>0</v>
          </cell>
        </row>
        <row r="255">
          <cell r="A255">
            <v>1416555</v>
          </cell>
          <cell r="B255" t="str">
            <v>113</v>
          </cell>
          <cell r="C255" t="str">
            <v>101</v>
          </cell>
          <cell r="D255" t="str">
            <v>61660</v>
          </cell>
          <cell r="E255" t="str">
            <v>61660-0065</v>
          </cell>
          <cell r="F255" t="str">
            <v>IRON FREE SHIRT LS</v>
          </cell>
          <cell r="G255" t="str">
            <v>ARCHANGELO W/DOBBY - NAVAJO TEAL</v>
          </cell>
          <cell r="H255" t="str">
            <v>PC</v>
          </cell>
          <cell r="J255" t="str">
            <v>SP-A</v>
          </cell>
          <cell r="K255" t="str">
            <v>APD</v>
          </cell>
          <cell r="L255" t="str">
            <v>MY</v>
          </cell>
          <cell r="M255">
            <v>366</v>
          </cell>
          <cell r="N255">
            <v>366</v>
          </cell>
          <cell r="O255">
            <v>0</v>
          </cell>
          <cell r="P255">
            <v>366</v>
          </cell>
          <cell r="T255" t="str">
            <v>533M</v>
          </cell>
          <cell r="U255">
            <v>4428</v>
          </cell>
          <cell r="V255" t="str">
            <v>SHANGHAI</v>
          </cell>
          <cell r="W255" t="str">
            <v>NAS</v>
          </cell>
          <cell r="X255" t="str">
            <v>BANGLADESH</v>
          </cell>
          <cell r="Y255" t="str">
            <v>DRESSMAN GARMENT LTD</v>
          </cell>
          <cell r="Z255" t="str">
            <v>FOB</v>
          </cell>
          <cell r="AD255">
            <v>40473</v>
          </cell>
          <cell r="AE255">
            <v>40473</v>
          </cell>
          <cell r="AF255">
            <v>40473</v>
          </cell>
          <cell r="AG255">
            <v>40473</v>
          </cell>
          <cell r="AH255">
            <v>40532</v>
          </cell>
          <cell r="AI255">
            <v>40594</v>
          </cell>
          <cell r="AJ255">
            <v>40607</v>
          </cell>
          <cell r="AK255">
            <v>40668</v>
          </cell>
          <cell r="AL255">
            <v>40691</v>
          </cell>
          <cell r="AM255">
            <v>40694</v>
          </cell>
          <cell r="AN255" t="str">
            <v>Per 10/22 commit</v>
          </cell>
          <cell r="AO255" t="str">
            <v>Y</v>
          </cell>
          <cell r="AP255" t="str">
            <v>4512019080 (SG) / 4505019698 (MY) / 4509010263 (PH) / 4514007554 (PK)</v>
          </cell>
          <cell r="AQ255" t="str">
            <v>Y</v>
          </cell>
          <cell r="AR255" t="str">
            <v>000S</v>
          </cell>
          <cell r="AS255">
            <v>0</v>
          </cell>
          <cell r="AT255" t="str">
            <v>CHINA</v>
          </cell>
          <cell r="AU255" t="str">
            <v>DUMMY MILLPRG9472-B1</v>
          </cell>
          <cell r="AW255">
            <v>1.7</v>
          </cell>
          <cell r="AX255">
            <v>622.19999999999993</v>
          </cell>
          <cell r="AY255">
            <v>40532</v>
          </cell>
          <cell r="AZ255">
            <v>40538</v>
          </cell>
          <cell r="BA255">
            <v>40608</v>
          </cell>
          <cell r="BB255">
            <v>40671</v>
          </cell>
          <cell r="BC255">
            <v>40692</v>
          </cell>
          <cell r="BD255">
            <v>40699</v>
          </cell>
          <cell r="BE255">
            <v>40513</v>
          </cell>
          <cell r="BF255">
            <v>40603</v>
          </cell>
          <cell r="BG255">
            <v>40664</v>
          </cell>
          <cell r="BH255">
            <v>40664</v>
          </cell>
          <cell r="BI255">
            <v>40695</v>
          </cell>
          <cell r="BL255">
            <v>0</v>
          </cell>
          <cell r="BN255" t="str">
            <v>DOCKERS</v>
          </cell>
          <cell r="BO255" t="str">
            <v>Tops</v>
          </cell>
          <cell r="BP255" t="str">
            <v>Mens</v>
          </cell>
          <cell r="BQ255" t="str">
            <v>N</v>
          </cell>
          <cell r="BR255" t="str">
            <v>DM Tops Wovens</v>
          </cell>
          <cell r="BS255" t="str">
            <v>OKAMOTO D</v>
          </cell>
          <cell r="BT255" t="str">
            <v>IronFree</v>
          </cell>
          <cell r="BU255" t="str">
            <v>H6830</v>
          </cell>
          <cell r="BV255" t="str">
            <v>Seasonal</v>
          </cell>
          <cell r="BW255" t="str">
            <v>APD</v>
          </cell>
          <cell r="BY255" t="str">
            <v>4066840607405944053240473404734047340473</v>
          </cell>
          <cell r="BZ255" t="str">
            <v>S-61660-0065-4428-40668</v>
          </cell>
          <cell r="CA255" t="str">
            <v>SFO</v>
          </cell>
          <cell r="CB255">
            <v>366</v>
          </cell>
          <cell r="CD255">
            <v>0</v>
          </cell>
          <cell r="CF255">
            <v>1667</v>
          </cell>
          <cell r="CG255">
            <v>0</v>
          </cell>
        </row>
        <row r="256">
          <cell r="A256">
            <v>1416556</v>
          </cell>
          <cell r="B256" t="str">
            <v>113</v>
          </cell>
          <cell r="C256" t="str">
            <v>101</v>
          </cell>
          <cell r="D256" t="str">
            <v>61660</v>
          </cell>
          <cell r="E256" t="str">
            <v>61660-0065</v>
          </cell>
          <cell r="F256" t="str">
            <v>IRON FREE SHIRT LS</v>
          </cell>
          <cell r="G256" t="str">
            <v>ARCHANGELO W/DOBBY - NAVAJO TEAL</v>
          </cell>
          <cell r="H256" t="str">
            <v>PC</v>
          </cell>
          <cell r="J256" t="str">
            <v>SP-A</v>
          </cell>
          <cell r="K256" t="str">
            <v>LSE</v>
          </cell>
          <cell r="L256" t="str">
            <v>TR</v>
          </cell>
          <cell r="M256">
            <v>300</v>
          </cell>
          <cell r="N256">
            <v>300</v>
          </cell>
          <cell r="O256">
            <v>0</v>
          </cell>
          <cell r="P256">
            <v>300</v>
          </cell>
          <cell r="T256" t="str">
            <v>533M</v>
          </cell>
          <cell r="U256">
            <v>4428</v>
          </cell>
          <cell r="V256" t="str">
            <v>SHANGHAI</v>
          </cell>
          <cell r="W256" t="str">
            <v>NAS</v>
          </cell>
          <cell r="X256" t="str">
            <v>BANGLADESH</v>
          </cell>
          <cell r="Y256" t="str">
            <v>DRESSMAN GARMENT LTD</v>
          </cell>
          <cell r="Z256" t="str">
            <v>FOB</v>
          </cell>
          <cell r="AD256">
            <v>40473</v>
          </cell>
          <cell r="AE256">
            <v>40473</v>
          </cell>
          <cell r="AF256">
            <v>40473</v>
          </cell>
          <cell r="AG256">
            <v>40473</v>
          </cell>
          <cell r="AH256">
            <v>40522</v>
          </cell>
          <cell r="AI256">
            <v>40573</v>
          </cell>
          <cell r="AJ256">
            <v>40589</v>
          </cell>
          <cell r="AK256">
            <v>40658</v>
          </cell>
          <cell r="AL256">
            <v>40709</v>
          </cell>
          <cell r="AM256">
            <v>40712</v>
          </cell>
          <cell r="AN256" t="str">
            <v>Per 10/22 commit; Alan OK'd to move to 4/25 ex-fcty from 5/5 ex-fcty; 11/30 chg DC to TR from GB per Ruth</v>
          </cell>
          <cell r="AO256" t="str">
            <v>Y</v>
          </cell>
          <cell r="AP256" t="str">
            <v>531934</v>
          </cell>
          <cell r="AQ256" t="str">
            <v>Y</v>
          </cell>
          <cell r="AR256" t="str">
            <v>000S</v>
          </cell>
          <cell r="AS256">
            <v>0</v>
          </cell>
          <cell r="AT256" t="str">
            <v>CHINA</v>
          </cell>
          <cell r="AU256" t="str">
            <v>DUMMY MILLOXFORD / AQ04041</v>
          </cell>
          <cell r="AW256">
            <v>1.7</v>
          </cell>
          <cell r="AX256">
            <v>510</v>
          </cell>
          <cell r="AY256">
            <v>40518</v>
          </cell>
          <cell r="AZ256">
            <v>40524</v>
          </cell>
          <cell r="BA256">
            <v>40594</v>
          </cell>
          <cell r="BB256">
            <v>40664</v>
          </cell>
          <cell r="BC256">
            <v>40713</v>
          </cell>
          <cell r="BD256">
            <v>40713</v>
          </cell>
          <cell r="BE256">
            <v>40513</v>
          </cell>
          <cell r="BF256">
            <v>40575</v>
          </cell>
          <cell r="BG256">
            <v>40634</v>
          </cell>
          <cell r="BH256">
            <v>40695</v>
          </cell>
          <cell r="BI256">
            <v>40695</v>
          </cell>
          <cell r="BL256">
            <v>0</v>
          </cell>
          <cell r="BN256" t="str">
            <v>DOCKERS</v>
          </cell>
          <cell r="BO256" t="str">
            <v>Tops</v>
          </cell>
          <cell r="BP256" t="str">
            <v>Mens</v>
          </cell>
          <cell r="BQ256" t="str">
            <v>N</v>
          </cell>
          <cell r="BR256" t="str">
            <v>DM Tops Wovens</v>
          </cell>
          <cell r="BS256" t="str">
            <v>OKAMOTO D</v>
          </cell>
          <cell r="BT256" t="str">
            <v>IronFree</v>
          </cell>
          <cell r="BU256" t="str">
            <v>H6830</v>
          </cell>
          <cell r="BV256" t="str">
            <v>Seasonal</v>
          </cell>
          <cell r="BW256" t="str">
            <v>LSE</v>
          </cell>
          <cell r="BY256" t="str">
            <v>4065840589405734052240473404734047340473</v>
          </cell>
          <cell r="BZ256" t="str">
            <v>S-61660-0065-4428-40658</v>
          </cell>
          <cell r="CA256" t="str">
            <v>SFO</v>
          </cell>
          <cell r="CB256">
            <v>300</v>
          </cell>
          <cell r="CD256">
            <v>0</v>
          </cell>
          <cell r="CF256">
            <v>1667</v>
          </cell>
          <cell r="CG256">
            <v>0</v>
          </cell>
        </row>
        <row r="257">
          <cell r="A257">
            <v>1444686</v>
          </cell>
          <cell r="B257" t="str">
            <v>113</v>
          </cell>
          <cell r="C257" t="str">
            <v>101</v>
          </cell>
          <cell r="D257" t="str">
            <v>61660</v>
          </cell>
          <cell r="E257" t="str">
            <v>61660-0065</v>
          </cell>
          <cell r="F257" t="str">
            <v>IRON FREE SHIRT LS</v>
          </cell>
          <cell r="G257" t="str">
            <v>ARCHANGELO W/DOBBY - NAVAJO TEAL</v>
          </cell>
          <cell r="H257" t="str">
            <v>PC</v>
          </cell>
          <cell r="J257" t="str">
            <v>SP-A</v>
          </cell>
          <cell r="K257" t="str">
            <v>LACL</v>
          </cell>
          <cell r="L257" t="str">
            <v>CL</v>
          </cell>
          <cell r="M257">
            <v>600</v>
          </cell>
          <cell r="N257">
            <v>600</v>
          </cell>
          <cell r="O257">
            <v>0</v>
          </cell>
          <cell r="P257">
            <v>600</v>
          </cell>
          <cell r="T257" t="str">
            <v>533M</v>
          </cell>
          <cell r="U257">
            <v>4428</v>
          </cell>
          <cell r="V257" t="str">
            <v>SHANGHAI</v>
          </cell>
          <cell r="W257" t="str">
            <v>NAS</v>
          </cell>
          <cell r="X257" t="str">
            <v>BANGLADESH</v>
          </cell>
          <cell r="Y257" t="str">
            <v>DRESSMAN GARMENT LTD</v>
          </cell>
          <cell r="Z257" t="str">
            <v>FOB</v>
          </cell>
          <cell r="AD257">
            <v>40473</v>
          </cell>
          <cell r="AE257">
            <v>40473</v>
          </cell>
          <cell r="AF257">
            <v>40473</v>
          </cell>
          <cell r="AG257">
            <v>40473</v>
          </cell>
          <cell r="AH257">
            <v>40522</v>
          </cell>
          <cell r="AI257">
            <v>40573</v>
          </cell>
          <cell r="AJ257">
            <v>40589</v>
          </cell>
          <cell r="AK257">
            <v>40658</v>
          </cell>
          <cell r="AL257">
            <v>40707</v>
          </cell>
          <cell r="AM257">
            <v>40710</v>
          </cell>
          <cell r="AN257" t="str">
            <v>Fcst per Alberto's email dtd 11/5</v>
          </cell>
          <cell r="AO257" t="str">
            <v>y</v>
          </cell>
          <cell r="AP257" t="str">
            <v>4100113475</v>
          </cell>
          <cell r="AQ257" t="str">
            <v>Y</v>
          </cell>
          <cell r="AR257" t="str">
            <v>000S</v>
          </cell>
          <cell r="AS257">
            <v>0</v>
          </cell>
          <cell r="AT257" t="str">
            <v>CHINA</v>
          </cell>
          <cell r="AU257" t="str">
            <v>OXFORD / AQ04041</v>
          </cell>
          <cell r="AW257">
            <v>1.7</v>
          </cell>
          <cell r="AX257">
            <v>1020</v>
          </cell>
          <cell r="AY257">
            <v>40518</v>
          </cell>
          <cell r="AZ257">
            <v>40524</v>
          </cell>
          <cell r="BA257">
            <v>40594</v>
          </cell>
          <cell r="BB257">
            <v>40664</v>
          </cell>
          <cell r="BC257">
            <v>40713</v>
          </cell>
          <cell r="BD257">
            <v>40713</v>
          </cell>
          <cell r="BE257">
            <v>40513</v>
          </cell>
          <cell r="BF257">
            <v>40575</v>
          </cell>
          <cell r="BG257">
            <v>40634</v>
          </cell>
          <cell r="BH257">
            <v>40695</v>
          </cell>
          <cell r="BI257">
            <v>40695</v>
          </cell>
          <cell r="BL257">
            <v>0</v>
          </cell>
          <cell r="BN257" t="str">
            <v>DOCKERS</v>
          </cell>
          <cell r="BO257" t="str">
            <v>Tops</v>
          </cell>
          <cell r="BP257" t="str">
            <v>Mens</v>
          </cell>
          <cell r="BQ257" t="str">
            <v>N</v>
          </cell>
          <cell r="BR257" t="str">
            <v>DM Tops Wovens</v>
          </cell>
          <cell r="BS257" t="str">
            <v>OKAMOTO D</v>
          </cell>
          <cell r="BT257" t="str">
            <v>IronFree</v>
          </cell>
          <cell r="BU257" t="str">
            <v>H6830</v>
          </cell>
          <cell r="BV257" t="str">
            <v>Seasonal</v>
          </cell>
          <cell r="BW257" t="str">
            <v>LSA</v>
          </cell>
          <cell r="BY257" t="str">
            <v>4065840589405734052240473404734047340473</v>
          </cell>
          <cell r="BZ257" t="str">
            <v>S-61660-0065-4428-40658</v>
          </cell>
          <cell r="CA257" t="str">
            <v>SFO</v>
          </cell>
          <cell r="CD257">
            <v>0</v>
          </cell>
          <cell r="CF257">
            <v>1667</v>
          </cell>
          <cell r="CG257">
            <v>0</v>
          </cell>
        </row>
        <row r="258">
          <cell r="A258">
            <v>1416557</v>
          </cell>
          <cell r="B258" t="str">
            <v>113</v>
          </cell>
          <cell r="C258" t="str">
            <v>101</v>
          </cell>
          <cell r="D258" t="str">
            <v>61660</v>
          </cell>
          <cell r="E258" t="str">
            <v>61660-0065</v>
          </cell>
          <cell r="F258" t="str">
            <v>IRON FREE SHIRT LS</v>
          </cell>
          <cell r="G258" t="str">
            <v>ARCHANGELO W/DOBBY - NAVAJO TEAL</v>
          </cell>
          <cell r="H258" t="str">
            <v>PC</v>
          </cell>
          <cell r="J258" t="str">
            <v>SP-A</v>
          </cell>
          <cell r="K258" t="str">
            <v>LACL</v>
          </cell>
          <cell r="L258" t="str">
            <v>PE</v>
          </cell>
          <cell r="M258">
            <v>300</v>
          </cell>
          <cell r="N258">
            <v>300</v>
          </cell>
          <cell r="O258">
            <v>0</v>
          </cell>
          <cell r="P258">
            <v>300</v>
          </cell>
          <cell r="T258" t="str">
            <v>533M</v>
          </cell>
          <cell r="U258">
            <v>4428</v>
          </cell>
          <cell r="V258" t="str">
            <v>SHANGHAI</v>
          </cell>
          <cell r="W258" t="str">
            <v>NAS</v>
          </cell>
          <cell r="X258" t="str">
            <v>BANGLADESH</v>
          </cell>
          <cell r="Y258" t="str">
            <v>DRESSMAN GARMENT LTD</v>
          </cell>
          <cell r="Z258" t="str">
            <v>FOB</v>
          </cell>
          <cell r="AD258">
            <v>40473</v>
          </cell>
          <cell r="AE258">
            <v>40473</v>
          </cell>
          <cell r="AF258">
            <v>40473</v>
          </cell>
          <cell r="AG258">
            <v>40473</v>
          </cell>
          <cell r="AH258">
            <v>40522</v>
          </cell>
          <cell r="AI258">
            <v>40573</v>
          </cell>
          <cell r="AJ258">
            <v>40589</v>
          </cell>
          <cell r="AK258">
            <v>40658</v>
          </cell>
          <cell r="AL258">
            <v>40715</v>
          </cell>
          <cell r="AM258">
            <v>40718</v>
          </cell>
          <cell r="AN258" t="str">
            <v>Fcst per Alberto's email dtd 11/5</v>
          </cell>
          <cell r="AO258" t="str">
            <v>y</v>
          </cell>
          <cell r="AP258" t="str">
            <v>4100113486</v>
          </cell>
          <cell r="AQ258" t="str">
            <v>Y</v>
          </cell>
          <cell r="AR258" t="str">
            <v>000S</v>
          </cell>
          <cell r="AS258">
            <v>0</v>
          </cell>
          <cell r="AT258" t="str">
            <v>CHINA</v>
          </cell>
          <cell r="AU258" t="str">
            <v>OXFORD / AQ04041</v>
          </cell>
          <cell r="AW258">
            <v>1.7</v>
          </cell>
          <cell r="AX258">
            <v>510</v>
          </cell>
          <cell r="AY258">
            <v>40518</v>
          </cell>
          <cell r="AZ258">
            <v>40524</v>
          </cell>
          <cell r="BA258">
            <v>40594</v>
          </cell>
          <cell r="BB258">
            <v>40664</v>
          </cell>
          <cell r="BC258">
            <v>40720</v>
          </cell>
          <cell r="BD258">
            <v>40720</v>
          </cell>
          <cell r="BE258">
            <v>40513</v>
          </cell>
          <cell r="BF258">
            <v>40575</v>
          </cell>
          <cell r="BG258">
            <v>40634</v>
          </cell>
          <cell r="BH258">
            <v>40695</v>
          </cell>
          <cell r="BI258">
            <v>40695</v>
          </cell>
          <cell r="BL258">
            <v>0</v>
          </cell>
          <cell r="BN258" t="str">
            <v>DOCKERS</v>
          </cell>
          <cell r="BO258" t="str">
            <v>Tops</v>
          </cell>
          <cell r="BP258" t="str">
            <v>Mens</v>
          </cell>
          <cell r="BQ258" t="str">
            <v>N</v>
          </cell>
          <cell r="BR258" t="str">
            <v>DM Tops Wovens</v>
          </cell>
          <cell r="BS258" t="str">
            <v>OKAMOTO D</v>
          </cell>
          <cell r="BT258" t="str">
            <v>IronFree</v>
          </cell>
          <cell r="BU258" t="str">
            <v>H6830</v>
          </cell>
          <cell r="BV258" t="str">
            <v>Seasonal</v>
          </cell>
          <cell r="BW258" t="str">
            <v>LSA</v>
          </cell>
          <cell r="BY258" t="str">
            <v>4065840589405734052240473404734047340473</v>
          </cell>
          <cell r="BZ258" t="str">
            <v>S-61660-0065-4428-40658</v>
          </cell>
          <cell r="CA258" t="str">
            <v>SFO</v>
          </cell>
          <cell r="CD258">
            <v>0</v>
          </cell>
          <cell r="CF258">
            <v>1667</v>
          </cell>
          <cell r="CG258">
            <v>0</v>
          </cell>
        </row>
        <row r="259">
          <cell r="A259">
            <v>1416558</v>
          </cell>
          <cell r="B259" t="str">
            <v>113</v>
          </cell>
          <cell r="C259" t="str">
            <v>101</v>
          </cell>
          <cell r="D259" t="str">
            <v>61660</v>
          </cell>
          <cell r="E259" t="str">
            <v>61660-0065</v>
          </cell>
          <cell r="F259" t="str">
            <v>IRON FREE SHIRT LS</v>
          </cell>
          <cell r="G259" t="str">
            <v>ARCHANGELO W/DOBBY - NAVAJO TEAL</v>
          </cell>
          <cell r="H259" t="str">
            <v>PC</v>
          </cell>
          <cell r="J259" t="str">
            <v>SP-A</v>
          </cell>
          <cell r="K259" t="str">
            <v>LSC</v>
          </cell>
          <cell r="L259" t="str">
            <v>CA</v>
          </cell>
          <cell r="M259">
            <v>800</v>
          </cell>
          <cell r="N259">
            <v>800</v>
          </cell>
          <cell r="O259">
            <v>0</v>
          </cell>
          <cell r="P259">
            <v>800</v>
          </cell>
          <cell r="T259" t="str">
            <v>533M</v>
          </cell>
          <cell r="U259">
            <v>4428</v>
          </cell>
          <cell r="V259" t="str">
            <v>SHANGHAI</v>
          </cell>
          <cell r="W259" t="str">
            <v>NAS</v>
          </cell>
          <cell r="X259" t="str">
            <v>BANGLADESH</v>
          </cell>
          <cell r="Y259" t="str">
            <v>DRESSMAN GARMENT LTD</v>
          </cell>
          <cell r="Z259" t="str">
            <v>FOB</v>
          </cell>
          <cell r="AD259">
            <v>40473</v>
          </cell>
          <cell r="AE259">
            <v>40473</v>
          </cell>
          <cell r="AF259">
            <v>40473</v>
          </cell>
          <cell r="AG259">
            <v>40473</v>
          </cell>
          <cell r="AH259">
            <v>40532</v>
          </cell>
          <cell r="AI259">
            <v>40594</v>
          </cell>
          <cell r="AJ259">
            <v>40607</v>
          </cell>
          <cell r="AK259">
            <v>40668</v>
          </cell>
          <cell r="AL259">
            <v>40709</v>
          </cell>
          <cell r="AM259">
            <v>40712</v>
          </cell>
          <cell r="AN259" t="str">
            <v>Per 10/22 commit</v>
          </cell>
          <cell r="AO259" t="str">
            <v>y</v>
          </cell>
          <cell r="AP259">
            <v>81965</v>
          </cell>
          <cell r="AQ259" t="str">
            <v>Y</v>
          </cell>
          <cell r="AR259" t="str">
            <v>000S</v>
          </cell>
          <cell r="AS259">
            <v>0</v>
          </cell>
          <cell r="AT259" t="str">
            <v>CHINA</v>
          </cell>
          <cell r="AU259" t="str">
            <v>OXFORD / AQ04041</v>
          </cell>
          <cell r="AW259">
            <v>1.7</v>
          </cell>
          <cell r="AX259">
            <v>1360</v>
          </cell>
          <cell r="AY259">
            <v>40532</v>
          </cell>
          <cell r="AZ259">
            <v>40538</v>
          </cell>
          <cell r="BA259">
            <v>40608</v>
          </cell>
          <cell r="BB259">
            <v>40671</v>
          </cell>
          <cell r="BC259">
            <v>40713</v>
          </cell>
          <cell r="BD259">
            <v>40713</v>
          </cell>
          <cell r="BE259">
            <v>40513</v>
          </cell>
          <cell r="BF259">
            <v>40603</v>
          </cell>
          <cell r="BG259">
            <v>40664</v>
          </cell>
          <cell r="BH259">
            <v>40695</v>
          </cell>
          <cell r="BI259">
            <v>40695</v>
          </cell>
          <cell r="BL259">
            <v>0</v>
          </cell>
          <cell r="BN259" t="str">
            <v>DOCKERS</v>
          </cell>
          <cell r="BO259" t="str">
            <v>Tops</v>
          </cell>
          <cell r="BP259" t="str">
            <v>Mens</v>
          </cell>
          <cell r="BQ259" t="str">
            <v>N</v>
          </cell>
          <cell r="BR259" t="str">
            <v>DM Tops Wovens</v>
          </cell>
          <cell r="BS259" t="str">
            <v>OKAMOTO D</v>
          </cell>
          <cell r="BT259" t="str">
            <v>IronFree</v>
          </cell>
          <cell r="BU259" t="str">
            <v>H6830</v>
          </cell>
          <cell r="BV259" t="str">
            <v>Seasonal</v>
          </cell>
          <cell r="BW259" t="str">
            <v>LSA</v>
          </cell>
          <cell r="BY259" t="str">
            <v>4066840607405944053240473404734047340473</v>
          </cell>
          <cell r="BZ259" t="str">
            <v>S-61660-0065-4428-40668</v>
          </cell>
          <cell r="CA259" t="str">
            <v>SFO</v>
          </cell>
          <cell r="CD259">
            <v>0</v>
          </cell>
          <cell r="CF259">
            <v>1667</v>
          </cell>
          <cell r="CG259">
            <v>0</v>
          </cell>
        </row>
        <row r="260">
          <cell r="A260">
            <v>1416559</v>
          </cell>
          <cell r="B260" t="str">
            <v>113</v>
          </cell>
          <cell r="C260" t="str">
            <v>101</v>
          </cell>
          <cell r="D260" t="str">
            <v>61660</v>
          </cell>
          <cell r="E260" t="str">
            <v>61660-0065</v>
          </cell>
          <cell r="F260" t="str">
            <v>IRON FREE SHIRT LS</v>
          </cell>
          <cell r="G260" t="str">
            <v>ARCHANGELO W/DOBBY - NAVAJO TEAL</v>
          </cell>
          <cell r="H260" t="str">
            <v>PC</v>
          </cell>
          <cell r="J260" t="str">
            <v>SP-A</v>
          </cell>
          <cell r="K260" t="str">
            <v>LSM</v>
          </cell>
          <cell r="L260" t="str">
            <v>MX</v>
          </cell>
          <cell r="M260">
            <v>1008</v>
          </cell>
          <cell r="N260">
            <v>1008</v>
          </cell>
          <cell r="O260">
            <v>0</v>
          </cell>
          <cell r="P260">
            <v>1008</v>
          </cell>
          <cell r="T260" t="str">
            <v>533M</v>
          </cell>
          <cell r="U260">
            <v>4428</v>
          </cell>
          <cell r="V260" t="str">
            <v>SHANGHAI</v>
          </cell>
          <cell r="W260" t="str">
            <v>NAS</v>
          </cell>
          <cell r="X260" t="str">
            <v>BANGLADESH</v>
          </cell>
          <cell r="Y260" t="str">
            <v>DRESSMAN GARMENT LTD</v>
          </cell>
          <cell r="Z260" t="str">
            <v>FOB</v>
          </cell>
          <cell r="AD260">
            <v>40473</v>
          </cell>
          <cell r="AE260">
            <v>40473</v>
          </cell>
          <cell r="AF260">
            <v>40473</v>
          </cell>
          <cell r="AG260">
            <v>40473</v>
          </cell>
          <cell r="AH260">
            <v>40522</v>
          </cell>
          <cell r="AI260">
            <v>40573</v>
          </cell>
          <cell r="AJ260">
            <v>40589</v>
          </cell>
          <cell r="AK260">
            <v>40658</v>
          </cell>
          <cell r="AL260">
            <v>40722</v>
          </cell>
          <cell r="AM260">
            <v>40725</v>
          </cell>
          <cell r="AN260" t="str">
            <v>Fcst per Alberto's email dtd 11/5 plus Andres add'l uts to meet orig color (758uts + 250uts)</v>
          </cell>
          <cell r="AO260" t="str">
            <v>Y</v>
          </cell>
          <cell r="AP260" t="str">
            <v>98514</v>
          </cell>
          <cell r="AR260" t="str">
            <v>000S</v>
          </cell>
          <cell r="AS260">
            <v>0</v>
          </cell>
          <cell r="AT260" t="str">
            <v>CHINA</v>
          </cell>
          <cell r="AU260" t="str">
            <v>OXFORD / AQ04041</v>
          </cell>
          <cell r="AW260">
            <v>1.7</v>
          </cell>
          <cell r="AX260">
            <v>1713.6</v>
          </cell>
          <cell r="AY260">
            <v>40518</v>
          </cell>
          <cell r="AZ260">
            <v>40524</v>
          </cell>
          <cell r="BA260">
            <v>40594</v>
          </cell>
          <cell r="BB260">
            <v>40664</v>
          </cell>
          <cell r="BC260">
            <v>40727</v>
          </cell>
          <cell r="BD260">
            <v>40727</v>
          </cell>
          <cell r="BE260">
            <v>40513</v>
          </cell>
          <cell r="BF260">
            <v>40575</v>
          </cell>
          <cell r="BG260">
            <v>40634</v>
          </cell>
          <cell r="BH260">
            <v>40695</v>
          </cell>
          <cell r="BI260">
            <v>40695</v>
          </cell>
          <cell r="BL260">
            <v>0</v>
          </cell>
          <cell r="BN260" t="str">
            <v>DOCKERS</v>
          </cell>
          <cell r="BO260" t="str">
            <v>Tops</v>
          </cell>
          <cell r="BP260" t="str">
            <v>Mens</v>
          </cell>
          <cell r="BQ260" t="str">
            <v>N</v>
          </cell>
          <cell r="BR260" t="str">
            <v>DM Tops Wovens</v>
          </cell>
          <cell r="BS260" t="str">
            <v>OKAMOTO D</v>
          </cell>
          <cell r="BT260" t="str">
            <v>IronFree</v>
          </cell>
          <cell r="BU260" t="str">
            <v>H6830</v>
          </cell>
          <cell r="BV260" t="str">
            <v>Seasonal</v>
          </cell>
          <cell r="BW260" t="str">
            <v>LSA</v>
          </cell>
          <cell r="BY260" t="str">
            <v>4065840589405734052240473404734047340473</v>
          </cell>
          <cell r="BZ260" t="str">
            <v>S-61660-0065-4428-40658</v>
          </cell>
          <cell r="CA260" t="str">
            <v>SFO</v>
          </cell>
          <cell r="CB260">
            <v>1008</v>
          </cell>
          <cell r="CD260">
            <v>0</v>
          </cell>
          <cell r="CE260">
            <v>3428</v>
          </cell>
          <cell r="CF260">
            <v>1667</v>
          </cell>
          <cell r="CG260">
            <v>0</v>
          </cell>
        </row>
        <row r="261">
          <cell r="A261">
            <v>1416560</v>
          </cell>
          <cell r="B261" t="str">
            <v>113</v>
          </cell>
          <cell r="C261" t="str">
            <v>101</v>
          </cell>
          <cell r="D261" t="str">
            <v>61660</v>
          </cell>
          <cell r="E261" t="str">
            <v>61660-0065</v>
          </cell>
          <cell r="F261" t="str">
            <v>IRON FREE SHIRT LS</v>
          </cell>
          <cell r="G261" t="str">
            <v>ARCHANGELO W/DOBBY - NAVAJO TEAL</v>
          </cell>
          <cell r="H261" t="str">
            <v>PC</v>
          </cell>
          <cell r="J261" t="str">
            <v>SP-A</v>
          </cell>
          <cell r="K261" t="str">
            <v>LSUS</v>
          </cell>
          <cell r="L261">
            <v>2006</v>
          </cell>
          <cell r="M261">
            <v>75</v>
          </cell>
          <cell r="N261">
            <v>75</v>
          </cell>
          <cell r="O261">
            <v>0</v>
          </cell>
          <cell r="P261">
            <v>75</v>
          </cell>
          <cell r="T261" t="str">
            <v>533M</v>
          </cell>
          <cell r="U261">
            <v>4428</v>
          </cell>
          <cell r="V261" t="str">
            <v>SHANGHAI</v>
          </cell>
          <cell r="W261" t="str">
            <v>NAS</v>
          </cell>
          <cell r="X261" t="str">
            <v>BANGLADESH</v>
          </cell>
          <cell r="Y261" t="str">
            <v>DRESSMAN GARMENT LTD</v>
          </cell>
          <cell r="Z261" t="str">
            <v>DFC</v>
          </cell>
          <cell r="AD261">
            <v>40473</v>
          </cell>
          <cell r="AE261">
            <v>40473</v>
          </cell>
          <cell r="AF261">
            <v>40473</v>
          </cell>
          <cell r="AG261">
            <v>40473</v>
          </cell>
          <cell r="AH261">
            <v>40532</v>
          </cell>
          <cell r="AI261">
            <v>40594</v>
          </cell>
          <cell r="AJ261">
            <v>40607</v>
          </cell>
          <cell r="AK261">
            <v>40668</v>
          </cell>
          <cell r="AL261">
            <v>40707</v>
          </cell>
          <cell r="AM261">
            <v>40710</v>
          </cell>
          <cell r="AN261" t="str">
            <v>Per 10/22 commit</v>
          </cell>
          <cell r="AO261" t="str">
            <v>y</v>
          </cell>
          <cell r="AP261" t="str">
            <v>4100113091</v>
          </cell>
          <cell r="AQ261" t="str">
            <v>Y</v>
          </cell>
          <cell r="AR261" t="str">
            <v>000S</v>
          </cell>
          <cell r="AS261">
            <v>0</v>
          </cell>
          <cell r="AT261" t="str">
            <v>CHINA</v>
          </cell>
          <cell r="AU261" t="str">
            <v>OXFORD / AQ04041</v>
          </cell>
          <cell r="AW261">
            <v>1.7</v>
          </cell>
          <cell r="AX261">
            <v>127.5</v>
          </cell>
          <cell r="AY261">
            <v>40532</v>
          </cell>
          <cell r="AZ261">
            <v>40538</v>
          </cell>
          <cell r="BA261">
            <v>40608</v>
          </cell>
          <cell r="BB261">
            <v>40671</v>
          </cell>
          <cell r="BC261">
            <v>40713</v>
          </cell>
          <cell r="BD261">
            <v>40713</v>
          </cell>
          <cell r="BE261">
            <v>40513</v>
          </cell>
          <cell r="BF261">
            <v>40603</v>
          </cell>
          <cell r="BG261">
            <v>40664</v>
          </cell>
          <cell r="BH261">
            <v>40695</v>
          </cell>
          <cell r="BI261">
            <v>40695</v>
          </cell>
          <cell r="BL261">
            <v>0</v>
          </cell>
          <cell r="BN261" t="str">
            <v>DOCKERS</v>
          </cell>
          <cell r="BO261" t="str">
            <v>Tops</v>
          </cell>
          <cell r="BP261" t="str">
            <v>Mens</v>
          </cell>
          <cell r="BQ261" t="str">
            <v>N</v>
          </cell>
          <cell r="BR261" t="str">
            <v>DM Tops Wovens</v>
          </cell>
          <cell r="BS261" t="str">
            <v>OKAMOTO D</v>
          </cell>
          <cell r="BT261" t="str">
            <v>IronFree</v>
          </cell>
          <cell r="BU261" t="str">
            <v>H6830</v>
          </cell>
          <cell r="BV261" t="str">
            <v>Seasonal</v>
          </cell>
          <cell r="BW261" t="str">
            <v>LSA</v>
          </cell>
          <cell r="BY261" t="str">
            <v>4066840607405944053240473404734047340473</v>
          </cell>
          <cell r="BZ261" t="str">
            <v>S-61660-0065-4428-40668</v>
          </cell>
          <cell r="CA261" t="str">
            <v>SFO</v>
          </cell>
          <cell r="CD261">
            <v>0</v>
          </cell>
          <cell r="CF261">
            <v>1667</v>
          </cell>
          <cell r="CG261">
            <v>0</v>
          </cell>
        </row>
        <row r="262">
          <cell r="A262">
            <v>1416561</v>
          </cell>
          <cell r="B262" t="str">
            <v>113</v>
          </cell>
          <cell r="C262" t="str">
            <v>101</v>
          </cell>
          <cell r="D262" t="str">
            <v>61660</v>
          </cell>
          <cell r="E262" t="str">
            <v>61660-0066</v>
          </cell>
          <cell r="F262" t="str">
            <v>IRON FREE SHIRT LS</v>
          </cell>
          <cell r="G262" t="str">
            <v>CLEMENT - NEPTUNE</v>
          </cell>
          <cell r="H262" t="str">
            <v>PC</v>
          </cell>
          <cell r="J262" t="str">
            <v>SP-A</v>
          </cell>
          <cell r="K262" t="str">
            <v>APD</v>
          </cell>
          <cell r="L262" t="str">
            <v>MY</v>
          </cell>
          <cell r="M262">
            <v>358</v>
          </cell>
          <cell r="N262">
            <v>358</v>
          </cell>
          <cell r="O262">
            <v>0</v>
          </cell>
          <cell r="P262">
            <v>358</v>
          </cell>
          <cell r="T262" t="str">
            <v>533M</v>
          </cell>
          <cell r="U262">
            <v>4428</v>
          </cell>
          <cell r="V262" t="str">
            <v>SHANGHAI</v>
          </cell>
          <cell r="W262" t="str">
            <v>NAS</v>
          </cell>
          <cell r="X262" t="str">
            <v>BANGLADESH</v>
          </cell>
          <cell r="Y262" t="str">
            <v>DRESSMAN GARMENT LTD</v>
          </cell>
          <cell r="Z262" t="str">
            <v>FOB</v>
          </cell>
          <cell r="AD262">
            <v>40473</v>
          </cell>
          <cell r="AE262">
            <v>40473</v>
          </cell>
          <cell r="AF262">
            <v>40473</v>
          </cell>
          <cell r="AG262">
            <v>40473</v>
          </cell>
          <cell r="AH262">
            <v>40532</v>
          </cell>
          <cell r="AI262">
            <v>40594</v>
          </cell>
          <cell r="AJ262">
            <v>40607</v>
          </cell>
          <cell r="AK262">
            <v>40688</v>
          </cell>
          <cell r="AL262">
            <v>40711</v>
          </cell>
          <cell r="AM262">
            <v>40714</v>
          </cell>
          <cell r="AN262" t="str">
            <v>Per 10/22 commit</v>
          </cell>
          <cell r="AO262" t="str">
            <v>Y</v>
          </cell>
          <cell r="AP262" t="str">
            <v>4512019073 (SG) / 4505019699 (MY) / 4509010264 (PH) / 4514007555 (PK)</v>
          </cell>
          <cell r="AQ262" t="str">
            <v>Y</v>
          </cell>
          <cell r="AR262" t="str">
            <v>000S</v>
          </cell>
          <cell r="AS262">
            <v>0</v>
          </cell>
          <cell r="AT262" t="str">
            <v>CHINA</v>
          </cell>
          <cell r="AU262" t="str">
            <v>DUMMY MILLPRG9472-B1</v>
          </cell>
          <cell r="AW262">
            <v>1.7</v>
          </cell>
          <cell r="AX262">
            <v>608.6</v>
          </cell>
          <cell r="AY262">
            <v>40532</v>
          </cell>
          <cell r="AZ262">
            <v>40538</v>
          </cell>
          <cell r="BA262">
            <v>40608</v>
          </cell>
          <cell r="BB262">
            <v>40692</v>
          </cell>
          <cell r="BC262">
            <v>40713</v>
          </cell>
          <cell r="BD262">
            <v>40720</v>
          </cell>
          <cell r="BE262">
            <v>40513</v>
          </cell>
          <cell r="BF262">
            <v>40603</v>
          </cell>
          <cell r="BG262">
            <v>40664</v>
          </cell>
          <cell r="BH262">
            <v>40695</v>
          </cell>
          <cell r="BI262">
            <v>40695</v>
          </cell>
          <cell r="BL262">
            <v>0</v>
          </cell>
          <cell r="BN262" t="str">
            <v>DOCKERS</v>
          </cell>
          <cell r="BO262" t="str">
            <v>Tops</v>
          </cell>
          <cell r="BP262" t="str">
            <v>Mens</v>
          </cell>
          <cell r="BQ262" t="str">
            <v>N</v>
          </cell>
          <cell r="BR262" t="str">
            <v>DM Tops Wovens</v>
          </cell>
          <cell r="BS262" t="str">
            <v>OKAMOTO D</v>
          </cell>
          <cell r="BT262" t="str">
            <v>IronFree</v>
          </cell>
          <cell r="BU262" t="str">
            <v>H6812</v>
          </cell>
          <cell r="BV262" t="str">
            <v>Seasonal</v>
          </cell>
          <cell r="BW262" t="str">
            <v>APD</v>
          </cell>
          <cell r="BY262" t="str">
            <v>4068840607405944053240473404734047340473</v>
          </cell>
          <cell r="BZ262" t="str">
            <v>S-61660-0066-4428-40688</v>
          </cell>
          <cell r="CA262" t="str">
            <v>SFO</v>
          </cell>
          <cell r="CB262">
            <v>358</v>
          </cell>
          <cell r="CD262">
            <v>0</v>
          </cell>
          <cell r="CF262">
            <v>1667</v>
          </cell>
          <cell r="CG262">
            <v>0</v>
          </cell>
        </row>
        <row r="263">
          <cell r="A263">
            <v>1416562</v>
          </cell>
          <cell r="B263" t="str">
            <v>113</v>
          </cell>
          <cell r="C263" t="str">
            <v>101</v>
          </cell>
          <cell r="D263" t="str">
            <v>61660</v>
          </cell>
          <cell r="E263" t="str">
            <v>61660-0066</v>
          </cell>
          <cell r="F263" t="str">
            <v>IRON FREE SHIRT LS</v>
          </cell>
          <cell r="G263" t="str">
            <v>CLEMENT - NEPTUNE</v>
          </cell>
          <cell r="H263" t="str">
            <v>PC</v>
          </cell>
          <cell r="J263" t="str">
            <v>SP-A</v>
          </cell>
          <cell r="K263" t="str">
            <v>LSE</v>
          </cell>
          <cell r="L263" t="str">
            <v>TR</v>
          </cell>
          <cell r="M263">
            <v>400</v>
          </cell>
          <cell r="N263">
            <v>400</v>
          </cell>
          <cell r="O263">
            <v>0</v>
          </cell>
          <cell r="P263">
            <v>400</v>
          </cell>
          <cell r="T263" t="str">
            <v>533M</v>
          </cell>
          <cell r="U263">
            <v>4428</v>
          </cell>
          <cell r="V263" t="str">
            <v>SHANGHAI</v>
          </cell>
          <cell r="W263" t="str">
            <v>NAS</v>
          </cell>
          <cell r="X263" t="str">
            <v>BANGLADESH</v>
          </cell>
          <cell r="Y263" t="str">
            <v>DRESSMAN GARMENT LTD</v>
          </cell>
          <cell r="Z263" t="str">
            <v>FOB</v>
          </cell>
          <cell r="AD263">
            <v>40473</v>
          </cell>
          <cell r="AE263">
            <v>40473</v>
          </cell>
          <cell r="AF263">
            <v>40473</v>
          </cell>
          <cell r="AG263">
            <v>40473</v>
          </cell>
          <cell r="AH263">
            <v>40532</v>
          </cell>
          <cell r="AI263">
            <v>40594</v>
          </cell>
          <cell r="AJ263">
            <v>40607</v>
          </cell>
          <cell r="AK263">
            <v>40688</v>
          </cell>
          <cell r="AL263">
            <v>40739</v>
          </cell>
          <cell r="AM263">
            <v>40742</v>
          </cell>
          <cell r="AN263" t="str">
            <v>Per 10/22 commit; 11/30 chg DC to TR from GB per Ruth</v>
          </cell>
          <cell r="AO263" t="str">
            <v>Y</v>
          </cell>
          <cell r="AP263" t="str">
            <v>531635</v>
          </cell>
          <cell r="AQ263" t="str">
            <v>Y</v>
          </cell>
          <cell r="AR263" t="str">
            <v>000S</v>
          </cell>
          <cell r="AS263">
            <v>0</v>
          </cell>
          <cell r="AT263" t="str">
            <v>CHINA</v>
          </cell>
          <cell r="AW263">
            <v>1.7</v>
          </cell>
          <cell r="AX263">
            <v>680</v>
          </cell>
          <cell r="AY263">
            <v>40532</v>
          </cell>
          <cell r="AZ263">
            <v>40538</v>
          </cell>
          <cell r="BA263">
            <v>40608</v>
          </cell>
          <cell r="BB263">
            <v>40692</v>
          </cell>
          <cell r="BC263">
            <v>40741</v>
          </cell>
          <cell r="BD263">
            <v>40748</v>
          </cell>
          <cell r="BE263">
            <v>40513</v>
          </cell>
          <cell r="BF263">
            <v>40603</v>
          </cell>
          <cell r="BG263">
            <v>40664</v>
          </cell>
          <cell r="BH263">
            <v>40725</v>
          </cell>
          <cell r="BI263">
            <v>40725</v>
          </cell>
          <cell r="BL263">
            <v>0</v>
          </cell>
          <cell r="BN263" t="str">
            <v>DOCKERS</v>
          </cell>
          <cell r="BO263" t="str">
            <v>Tops</v>
          </cell>
          <cell r="BP263" t="str">
            <v>Mens</v>
          </cell>
          <cell r="BQ263" t="str">
            <v>N</v>
          </cell>
          <cell r="BR263" t="str">
            <v>DM Tops Wovens</v>
          </cell>
          <cell r="BS263" t="str">
            <v>OKAMOTO D</v>
          </cell>
          <cell r="BT263" t="str">
            <v>IronFree</v>
          </cell>
          <cell r="BU263" t="str">
            <v>H6812</v>
          </cell>
          <cell r="BV263" t="str">
            <v>Seasonal</v>
          </cell>
          <cell r="BW263" t="str">
            <v>LSE</v>
          </cell>
          <cell r="BY263" t="str">
            <v>4068840607405944053240473404734047340473</v>
          </cell>
          <cell r="BZ263" t="str">
            <v>S-61660-0066-4428-40688</v>
          </cell>
          <cell r="CA263" t="str">
            <v>SFO</v>
          </cell>
          <cell r="CB263">
            <v>400</v>
          </cell>
          <cell r="CD263">
            <v>0</v>
          </cell>
          <cell r="CF263">
            <v>1667</v>
          </cell>
          <cell r="CG263">
            <v>0</v>
          </cell>
        </row>
        <row r="264">
          <cell r="A264">
            <v>1444687</v>
          </cell>
          <cell r="B264" t="str">
            <v>113</v>
          </cell>
          <cell r="C264" t="str">
            <v>101</v>
          </cell>
          <cell r="D264" t="str">
            <v>61660</v>
          </cell>
          <cell r="E264" t="str">
            <v>61660-0066</v>
          </cell>
          <cell r="F264" t="str">
            <v>IRON FREE SHIRT LS</v>
          </cell>
          <cell r="G264" t="str">
            <v>CLEMENT - NEPTUNE</v>
          </cell>
          <cell r="H264" t="str">
            <v>PC</v>
          </cell>
          <cell r="J264" t="str">
            <v>SP-A</v>
          </cell>
          <cell r="K264" t="str">
            <v>LACL</v>
          </cell>
          <cell r="L264" t="str">
            <v>CL</v>
          </cell>
          <cell r="M264">
            <v>1200</v>
          </cell>
          <cell r="N264">
            <v>1200</v>
          </cell>
          <cell r="O264">
            <v>0</v>
          </cell>
          <cell r="P264">
            <v>1200</v>
          </cell>
          <cell r="T264" t="str">
            <v>533M</v>
          </cell>
          <cell r="U264">
            <v>4428</v>
          </cell>
          <cell r="V264" t="str">
            <v>SHANGHAI</v>
          </cell>
          <cell r="W264" t="str">
            <v>NAS</v>
          </cell>
          <cell r="X264" t="str">
            <v>BANGLADESH</v>
          </cell>
          <cell r="Y264" t="str">
            <v>DRESSMAN GARMENT LTD</v>
          </cell>
          <cell r="Z264" t="str">
            <v>FOB</v>
          </cell>
          <cell r="AD264">
            <v>40473</v>
          </cell>
          <cell r="AE264">
            <v>40473</v>
          </cell>
          <cell r="AF264">
            <v>40473</v>
          </cell>
          <cell r="AG264">
            <v>40473</v>
          </cell>
          <cell r="AH264">
            <v>40532</v>
          </cell>
          <cell r="AI264">
            <v>40594</v>
          </cell>
          <cell r="AJ264">
            <v>40607</v>
          </cell>
          <cell r="AK264">
            <v>40688</v>
          </cell>
          <cell r="AL264">
            <v>40737</v>
          </cell>
          <cell r="AM264">
            <v>40740</v>
          </cell>
          <cell r="AN264" t="str">
            <v>Per Alberto's email dtd 11/5</v>
          </cell>
          <cell r="AO264" t="str">
            <v>y</v>
          </cell>
          <cell r="AP264" t="str">
            <v>4100113476</v>
          </cell>
          <cell r="AQ264" t="str">
            <v>Y</v>
          </cell>
          <cell r="AR264" t="str">
            <v>000S</v>
          </cell>
          <cell r="AS264">
            <v>0</v>
          </cell>
          <cell r="AT264" t="str">
            <v>CHINA</v>
          </cell>
          <cell r="AU264" t="str">
            <v>OXFORD / AQ04041</v>
          </cell>
          <cell r="AW264">
            <v>1.7</v>
          </cell>
          <cell r="AX264">
            <v>2040</v>
          </cell>
          <cell r="AY264">
            <v>40532</v>
          </cell>
          <cell r="AZ264">
            <v>40538</v>
          </cell>
          <cell r="BA264">
            <v>40608</v>
          </cell>
          <cell r="BB264">
            <v>40692</v>
          </cell>
          <cell r="BC264">
            <v>40741</v>
          </cell>
          <cell r="BD264">
            <v>40741</v>
          </cell>
          <cell r="BE264">
            <v>40513</v>
          </cell>
          <cell r="BF264">
            <v>40603</v>
          </cell>
          <cell r="BG264">
            <v>40664</v>
          </cell>
          <cell r="BH264">
            <v>40725</v>
          </cell>
          <cell r="BI264">
            <v>40725</v>
          </cell>
          <cell r="BL264">
            <v>0</v>
          </cell>
          <cell r="BN264" t="str">
            <v>DOCKERS</v>
          </cell>
          <cell r="BO264" t="str">
            <v>Tops</v>
          </cell>
          <cell r="BP264" t="str">
            <v>Mens</v>
          </cell>
          <cell r="BQ264" t="str">
            <v>N</v>
          </cell>
          <cell r="BR264" t="str">
            <v>DM Tops Wovens</v>
          </cell>
          <cell r="BS264" t="str">
            <v>OKAMOTO D</v>
          </cell>
          <cell r="BT264" t="str">
            <v>IronFree</v>
          </cell>
          <cell r="BU264" t="str">
            <v>H6812</v>
          </cell>
          <cell r="BV264" t="str">
            <v>Seasonal</v>
          </cell>
          <cell r="BW264" t="str">
            <v>LSA</v>
          </cell>
          <cell r="BY264" t="str">
            <v>4068840607405944053240473404734047340473</v>
          </cell>
          <cell r="BZ264" t="str">
            <v>S-61660-0066-4428-40688</v>
          </cell>
          <cell r="CA264" t="str">
            <v>SFO</v>
          </cell>
          <cell r="CD264">
            <v>0</v>
          </cell>
          <cell r="CF264">
            <v>1667</v>
          </cell>
          <cell r="CG264">
            <v>0</v>
          </cell>
        </row>
        <row r="265">
          <cell r="A265">
            <v>1444688</v>
          </cell>
          <cell r="B265" t="str">
            <v>113</v>
          </cell>
          <cell r="C265" t="str">
            <v>101</v>
          </cell>
          <cell r="D265" t="str">
            <v>61660</v>
          </cell>
          <cell r="E265" t="str">
            <v>61660-0066</v>
          </cell>
          <cell r="F265" t="str">
            <v>IRON FREE SHIRT LS</v>
          </cell>
          <cell r="G265" t="str">
            <v>CLEMENT - NEPTUNE</v>
          </cell>
          <cell r="H265" t="str">
            <v>PC</v>
          </cell>
          <cell r="J265" t="str">
            <v>SP-A</v>
          </cell>
          <cell r="K265" t="str">
            <v>LACL</v>
          </cell>
          <cell r="L265" t="str">
            <v>PE</v>
          </cell>
          <cell r="M265">
            <v>300</v>
          </cell>
          <cell r="N265">
            <v>300</v>
          </cell>
          <cell r="O265">
            <v>0</v>
          </cell>
          <cell r="P265">
            <v>300</v>
          </cell>
          <cell r="T265" t="str">
            <v>533M</v>
          </cell>
          <cell r="U265">
            <v>4428</v>
          </cell>
          <cell r="V265" t="str">
            <v>SHANGHAI</v>
          </cell>
          <cell r="W265" t="str">
            <v>NAS</v>
          </cell>
          <cell r="X265" t="str">
            <v>BANGLADESH</v>
          </cell>
          <cell r="Y265" t="str">
            <v>DRESSMAN GARMENT LTD</v>
          </cell>
          <cell r="Z265" t="str">
            <v>FOB</v>
          </cell>
          <cell r="AD265">
            <v>40473</v>
          </cell>
          <cell r="AE265">
            <v>40473</v>
          </cell>
          <cell r="AF265">
            <v>40473</v>
          </cell>
          <cell r="AG265">
            <v>40473</v>
          </cell>
          <cell r="AH265">
            <v>40532</v>
          </cell>
          <cell r="AI265">
            <v>40594</v>
          </cell>
          <cell r="AJ265">
            <v>40607</v>
          </cell>
          <cell r="AK265">
            <v>40688</v>
          </cell>
          <cell r="AL265">
            <v>40745</v>
          </cell>
          <cell r="AM265">
            <v>40748</v>
          </cell>
          <cell r="AN265" t="str">
            <v>Per Alberto's email dtd 11/5</v>
          </cell>
          <cell r="AO265" t="str">
            <v>y</v>
          </cell>
          <cell r="AP265" t="str">
            <v>4100113487</v>
          </cell>
          <cell r="AQ265" t="str">
            <v>Y</v>
          </cell>
          <cell r="AR265" t="str">
            <v>000S</v>
          </cell>
          <cell r="AS265">
            <v>0</v>
          </cell>
          <cell r="AT265" t="str">
            <v>CHINA</v>
          </cell>
          <cell r="AU265" t="str">
            <v>OXFORD / AQ04041</v>
          </cell>
          <cell r="AW265">
            <v>1.7</v>
          </cell>
          <cell r="AX265">
            <v>510</v>
          </cell>
          <cell r="AY265">
            <v>40532</v>
          </cell>
          <cell r="AZ265">
            <v>40538</v>
          </cell>
          <cell r="BA265">
            <v>40608</v>
          </cell>
          <cell r="BB265">
            <v>40692</v>
          </cell>
          <cell r="BC265">
            <v>40748</v>
          </cell>
          <cell r="BD265">
            <v>40748</v>
          </cell>
          <cell r="BE265">
            <v>40513</v>
          </cell>
          <cell r="BF265">
            <v>40603</v>
          </cell>
          <cell r="BG265">
            <v>40664</v>
          </cell>
          <cell r="BH265">
            <v>40725</v>
          </cell>
          <cell r="BI265">
            <v>40725</v>
          </cell>
          <cell r="BL265">
            <v>0</v>
          </cell>
          <cell r="BN265" t="str">
            <v>DOCKERS</v>
          </cell>
          <cell r="BO265" t="str">
            <v>Tops</v>
          </cell>
          <cell r="BP265" t="str">
            <v>Mens</v>
          </cell>
          <cell r="BQ265" t="str">
            <v>N</v>
          </cell>
          <cell r="BR265" t="str">
            <v>DM Tops Wovens</v>
          </cell>
          <cell r="BS265" t="str">
            <v>OKAMOTO D</v>
          </cell>
          <cell r="BT265" t="str">
            <v>IronFree</v>
          </cell>
          <cell r="BU265" t="str">
            <v>H6812</v>
          </cell>
          <cell r="BV265" t="str">
            <v>Seasonal</v>
          </cell>
          <cell r="BW265" t="str">
            <v>LSA</v>
          </cell>
          <cell r="BY265" t="str">
            <v>4068840607405944053240473404734047340473</v>
          </cell>
          <cell r="BZ265" t="str">
            <v>S-61660-0066-4428-40688</v>
          </cell>
          <cell r="CA265" t="str">
            <v>SFO</v>
          </cell>
          <cell r="CD265">
            <v>0</v>
          </cell>
          <cell r="CF265">
            <v>1667</v>
          </cell>
          <cell r="CG265">
            <v>0</v>
          </cell>
        </row>
        <row r="266">
          <cell r="A266">
            <v>1416563</v>
          </cell>
          <cell r="B266" t="str">
            <v>113</v>
          </cell>
          <cell r="C266" t="str">
            <v>101</v>
          </cell>
          <cell r="D266" t="str">
            <v>61660</v>
          </cell>
          <cell r="E266" t="str">
            <v>61660-0066</v>
          </cell>
          <cell r="F266" t="str">
            <v>IRON FREE SHIRT LS</v>
          </cell>
          <cell r="G266" t="str">
            <v>CLEMENT - NEPTUNE</v>
          </cell>
          <cell r="H266" t="str">
            <v>PC</v>
          </cell>
          <cell r="J266" t="str">
            <v>SP-A</v>
          </cell>
          <cell r="K266" t="str">
            <v>LACL</v>
          </cell>
          <cell r="L266" t="str">
            <v>CR</v>
          </cell>
          <cell r="M266">
            <v>156</v>
          </cell>
          <cell r="N266">
            <v>156</v>
          </cell>
          <cell r="O266">
            <v>0</v>
          </cell>
          <cell r="P266">
            <v>156</v>
          </cell>
          <cell r="T266" t="str">
            <v>533M</v>
          </cell>
          <cell r="U266">
            <v>4428</v>
          </cell>
          <cell r="V266" t="str">
            <v>SHANGHAI</v>
          </cell>
          <cell r="W266" t="str">
            <v>NAS</v>
          </cell>
          <cell r="X266" t="str">
            <v>BANGLADESH</v>
          </cell>
          <cell r="Y266" t="str">
            <v>DRESSMAN GARMENT LTD</v>
          </cell>
          <cell r="Z266" t="str">
            <v>FOB</v>
          </cell>
          <cell r="AD266">
            <v>40473</v>
          </cell>
          <cell r="AE266">
            <v>40473</v>
          </cell>
          <cell r="AF266">
            <v>40473</v>
          </cell>
          <cell r="AG266">
            <v>40473</v>
          </cell>
          <cell r="AH266">
            <v>40532</v>
          </cell>
          <cell r="AI266">
            <v>40594</v>
          </cell>
          <cell r="AJ266">
            <v>40607</v>
          </cell>
          <cell r="AK266">
            <v>40688</v>
          </cell>
          <cell r="AL266">
            <v>40770</v>
          </cell>
          <cell r="AM266">
            <v>40773</v>
          </cell>
          <cell r="AN266" t="str">
            <v>Per Alberto's email dtd 11/5</v>
          </cell>
          <cell r="AO266" t="str">
            <v>Y</v>
          </cell>
          <cell r="AP266" t="str">
            <v>4100113455</v>
          </cell>
          <cell r="AQ266" t="str">
            <v>Y</v>
          </cell>
          <cell r="AR266" t="str">
            <v>000S</v>
          </cell>
          <cell r="AS266">
            <v>0</v>
          </cell>
          <cell r="AT266" t="str">
            <v>CHINA</v>
          </cell>
          <cell r="AU266" t="str">
            <v>OXFORD / AQ04041</v>
          </cell>
          <cell r="AW266">
            <v>1.7</v>
          </cell>
          <cell r="AX266">
            <v>265.2</v>
          </cell>
          <cell r="AY266">
            <v>40532</v>
          </cell>
          <cell r="AZ266">
            <v>40538</v>
          </cell>
          <cell r="BA266">
            <v>40608</v>
          </cell>
          <cell r="BB266">
            <v>40692</v>
          </cell>
          <cell r="BC266">
            <v>40776</v>
          </cell>
          <cell r="BD266">
            <v>40776</v>
          </cell>
          <cell r="BE266">
            <v>40513</v>
          </cell>
          <cell r="BF266">
            <v>40603</v>
          </cell>
          <cell r="BG266">
            <v>40664</v>
          </cell>
          <cell r="BH266">
            <v>40756</v>
          </cell>
          <cell r="BI266">
            <v>40756</v>
          </cell>
          <cell r="BL266">
            <v>0</v>
          </cell>
          <cell r="BN266" t="str">
            <v>DOCKERS</v>
          </cell>
          <cell r="BO266" t="str">
            <v>Tops</v>
          </cell>
          <cell r="BP266" t="str">
            <v>Mens</v>
          </cell>
          <cell r="BQ266" t="str">
            <v>N</v>
          </cell>
          <cell r="BR266" t="str">
            <v>DM Tops Wovens</v>
          </cell>
          <cell r="BS266" t="str">
            <v>OKAMOTO D</v>
          </cell>
          <cell r="BT266" t="str">
            <v>IronFree</v>
          </cell>
          <cell r="BU266" t="str">
            <v>H6812</v>
          </cell>
          <cell r="BV266" t="str">
            <v>Seasonal</v>
          </cell>
          <cell r="BW266" t="str">
            <v>LSA</v>
          </cell>
          <cell r="BY266" t="str">
            <v>4068840607405944053240473404734047340473</v>
          </cell>
          <cell r="BZ266" t="str">
            <v>S-61660-0066-4428-40688</v>
          </cell>
          <cell r="CA266" t="str">
            <v>SFO</v>
          </cell>
          <cell r="CD266">
            <v>0</v>
          </cell>
          <cell r="CF266">
            <v>1667</v>
          </cell>
          <cell r="CG266">
            <v>0</v>
          </cell>
        </row>
        <row r="267">
          <cell r="A267">
            <v>1416564</v>
          </cell>
          <cell r="B267" t="str">
            <v>113</v>
          </cell>
          <cell r="C267" t="str">
            <v>101</v>
          </cell>
          <cell r="D267" t="str">
            <v>61660</v>
          </cell>
          <cell r="E267" t="str">
            <v>61660-0066</v>
          </cell>
          <cell r="F267" t="str">
            <v>IRON FREE SHIRT LS</v>
          </cell>
          <cell r="G267" t="str">
            <v>CLEMENT - NEPTUNE</v>
          </cell>
          <cell r="H267" t="str">
            <v>PC</v>
          </cell>
          <cell r="J267" t="str">
            <v>SP-A</v>
          </cell>
          <cell r="K267" t="str">
            <v>LSC</v>
          </cell>
          <cell r="L267" t="str">
            <v>CA</v>
          </cell>
          <cell r="M267">
            <v>800</v>
          </cell>
          <cell r="N267">
            <v>800</v>
          </cell>
          <cell r="O267">
            <v>0</v>
          </cell>
          <cell r="P267">
            <v>800</v>
          </cell>
          <cell r="T267" t="str">
            <v>533M</v>
          </cell>
          <cell r="U267">
            <v>4428</v>
          </cell>
          <cell r="V267" t="str">
            <v>SHANGHAI</v>
          </cell>
          <cell r="W267" t="str">
            <v>NAS</v>
          </cell>
          <cell r="X267" t="str">
            <v>BANGLADESH</v>
          </cell>
          <cell r="Y267" t="str">
            <v>DRESSMAN GARMENT LTD</v>
          </cell>
          <cell r="Z267" t="str">
            <v>FOB</v>
          </cell>
          <cell r="AD267">
            <v>40473</v>
          </cell>
          <cell r="AE267">
            <v>40473</v>
          </cell>
          <cell r="AF267">
            <v>40473</v>
          </cell>
          <cell r="AG267">
            <v>40473</v>
          </cell>
          <cell r="AH267">
            <v>40532</v>
          </cell>
          <cell r="AI267">
            <v>40594</v>
          </cell>
          <cell r="AJ267">
            <v>40607</v>
          </cell>
          <cell r="AK267">
            <v>40688</v>
          </cell>
          <cell r="AL267">
            <v>40729</v>
          </cell>
          <cell r="AM267">
            <v>40732</v>
          </cell>
          <cell r="AN267" t="str">
            <v>Per 10/22 commit</v>
          </cell>
          <cell r="AO267" t="str">
            <v>y</v>
          </cell>
          <cell r="AP267">
            <v>81964</v>
          </cell>
          <cell r="AQ267" t="str">
            <v>Y</v>
          </cell>
          <cell r="AR267" t="str">
            <v>000S</v>
          </cell>
          <cell r="AS267">
            <v>0</v>
          </cell>
          <cell r="AT267" t="str">
            <v>CHINA</v>
          </cell>
          <cell r="AU267" t="str">
            <v>OXFORD / AQ04041</v>
          </cell>
          <cell r="AW267">
            <v>1.7</v>
          </cell>
          <cell r="AX267">
            <v>1360</v>
          </cell>
          <cell r="AY267">
            <v>40532</v>
          </cell>
          <cell r="AZ267">
            <v>40538</v>
          </cell>
          <cell r="BA267">
            <v>40608</v>
          </cell>
          <cell r="BB267">
            <v>40692</v>
          </cell>
          <cell r="BC267">
            <v>40734</v>
          </cell>
          <cell r="BD267">
            <v>40734</v>
          </cell>
          <cell r="BE267">
            <v>40513</v>
          </cell>
          <cell r="BF267">
            <v>40603</v>
          </cell>
          <cell r="BG267">
            <v>40664</v>
          </cell>
          <cell r="BH267">
            <v>40725</v>
          </cell>
          <cell r="BI267">
            <v>40725</v>
          </cell>
          <cell r="BL267">
            <v>0</v>
          </cell>
          <cell r="BN267" t="str">
            <v>DOCKERS</v>
          </cell>
          <cell r="BO267" t="str">
            <v>Tops</v>
          </cell>
          <cell r="BP267" t="str">
            <v>Mens</v>
          </cell>
          <cell r="BQ267" t="str">
            <v>N</v>
          </cell>
          <cell r="BR267" t="str">
            <v>DM Tops Wovens</v>
          </cell>
          <cell r="BS267" t="str">
            <v>OKAMOTO D</v>
          </cell>
          <cell r="BT267" t="str">
            <v>IronFree</v>
          </cell>
          <cell r="BU267" t="str">
            <v>H6812</v>
          </cell>
          <cell r="BV267" t="str">
            <v>Seasonal</v>
          </cell>
          <cell r="BW267" t="str">
            <v>LSA</v>
          </cell>
          <cell r="BY267" t="str">
            <v>4068840607405944053240473404734047340473</v>
          </cell>
          <cell r="BZ267" t="str">
            <v>S-61660-0066-4428-40688</v>
          </cell>
          <cell r="CA267" t="str">
            <v>SFO</v>
          </cell>
          <cell r="CD267">
            <v>0</v>
          </cell>
          <cell r="CF267">
            <v>1667</v>
          </cell>
          <cell r="CG267">
            <v>0</v>
          </cell>
        </row>
        <row r="268">
          <cell r="A268">
            <v>1416565</v>
          </cell>
          <cell r="B268" t="str">
            <v>113</v>
          </cell>
          <cell r="C268" t="str">
            <v>101</v>
          </cell>
          <cell r="D268" t="str">
            <v>61660</v>
          </cell>
          <cell r="E268" t="str">
            <v>61660-0066</v>
          </cell>
          <cell r="F268" t="str">
            <v>IRON FREE SHIRT LS</v>
          </cell>
          <cell r="G268" t="str">
            <v>CLEMENT - NEPTUNE</v>
          </cell>
          <cell r="H268" t="str">
            <v>PC</v>
          </cell>
          <cell r="J268" t="str">
            <v>SP-A</v>
          </cell>
          <cell r="K268" t="str">
            <v>LSM</v>
          </cell>
          <cell r="L268" t="str">
            <v>MX</v>
          </cell>
          <cell r="M268">
            <v>2948</v>
          </cell>
          <cell r="N268">
            <v>2948</v>
          </cell>
          <cell r="O268">
            <v>0</v>
          </cell>
          <cell r="P268">
            <v>2948</v>
          </cell>
          <cell r="T268" t="str">
            <v>533M</v>
          </cell>
          <cell r="U268">
            <v>4428</v>
          </cell>
          <cell r="V268" t="str">
            <v>SHANGHAI</v>
          </cell>
          <cell r="W268" t="str">
            <v>NAS</v>
          </cell>
          <cell r="X268" t="str">
            <v>BANGLADESH</v>
          </cell>
          <cell r="Y268" t="str">
            <v>DRESSMAN GARMENT LTD</v>
          </cell>
          <cell r="Z268" t="str">
            <v>FOB</v>
          </cell>
          <cell r="AD268">
            <v>40473</v>
          </cell>
          <cell r="AE268">
            <v>40473</v>
          </cell>
          <cell r="AF268">
            <v>40473</v>
          </cell>
          <cell r="AG268">
            <v>40473</v>
          </cell>
          <cell r="AH268">
            <v>40522</v>
          </cell>
          <cell r="AI268">
            <v>40573</v>
          </cell>
          <cell r="AJ268">
            <v>40589</v>
          </cell>
          <cell r="AK268">
            <v>40658</v>
          </cell>
          <cell r="AL268">
            <v>40722</v>
          </cell>
          <cell r="AM268">
            <v>40725</v>
          </cell>
          <cell r="AN268" t="str">
            <v xml:space="preserve">Fcst per Alberto's email dtd 11/5 </v>
          </cell>
          <cell r="AO268" t="str">
            <v>Y</v>
          </cell>
          <cell r="AP268" t="str">
            <v>98515</v>
          </cell>
          <cell r="AR268" t="str">
            <v>000S</v>
          </cell>
          <cell r="AS268">
            <v>0</v>
          </cell>
          <cell r="AT268" t="str">
            <v>CHINA</v>
          </cell>
          <cell r="AU268" t="str">
            <v>OXFORD / AQ04041</v>
          </cell>
          <cell r="AW268">
            <v>1.7</v>
          </cell>
          <cell r="AX268">
            <v>5011.5999999999995</v>
          </cell>
          <cell r="AY268">
            <v>40518</v>
          </cell>
          <cell r="AZ268">
            <v>40524</v>
          </cell>
          <cell r="BA268">
            <v>40594</v>
          </cell>
          <cell r="BB268">
            <v>40664</v>
          </cell>
          <cell r="BC268">
            <v>40727</v>
          </cell>
          <cell r="BD268">
            <v>40727</v>
          </cell>
          <cell r="BE268">
            <v>40513</v>
          </cell>
          <cell r="BF268">
            <v>40575</v>
          </cell>
          <cell r="BG268">
            <v>40634</v>
          </cell>
          <cell r="BH268">
            <v>40695</v>
          </cell>
          <cell r="BI268">
            <v>40695</v>
          </cell>
          <cell r="BL268">
            <v>0</v>
          </cell>
          <cell r="BN268" t="str">
            <v>DOCKERS</v>
          </cell>
          <cell r="BO268" t="str">
            <v>Tops</v>
          </cell>
          <cell r="BP268" t="str">
            <v>Mens</v>
          </cell>
          <cell r="BQ268" t="str">
            <v>N</v>
          </cell>
          <cell r="BR268" t="str">
            <v>DM Tops Wovens</v>
          </cell>
          <cell r="BS268" t="str">
            <v>OKAMOTO D</v>
          </cell>
          <cell r="BT268" t="str">
            <v>IronFree</v>
          </cell>
          <cell r="BU268" t="str">
            <v>H6812</v>
          </cell>
          <cell r="BV268" t="str">
            <v>Seasonal</v>
          </cell>
          <cell r="BW268" t="str">
            <v>LSA</v>
          </cell>
          <cell r="BY268" t="str">
            <v>4065840589405734052240473404734047340473</v>
          </cell>
          <cell r="BZ268" t="str">
            <v>S-61660-0066-4428-40658</v>
          </cell>
          <cell r="CA268" t="str">
            <v>SFO</v>
          </cell>
          <cell r="CB268">
            <v>2948</v>
          </cell>
          <cell r="CD268">
            <v>0</v>
          </cell>
          <cell r="CE268">
            <v>3428</v>
          </cell>
          <cell r="CF268">
            <v>1667</v>
          </cell>
          <cell r="CG268">
            <v>0</v>
          </cell>
        </row>
        <row r="269">
          <cell r="A269">
            <v>1416566</v>
          </cell>
          <cell r="B269" t="str">
            <v>113</v>
          </cell>
          <cell r="C269" t="str">
            <v>101</v>
          </cell>
          <cell r="D269" t="str">
            <v>61660</v>
          </cell>
          <cell r="E269" t="str">
            <v>61660-0066</v>
          </cell>
          <cell r="F269" t="str">
            <v>IRON FREE SHIRT LS</v>
          </cell>
          <cell r="G269" t="str">
            <v>CLEMENT - NEPTUNE</v>
          </cell>
          <cell r="H269" t="str">
            <v>PC</v>
          </cell>
          <cell r="J269" t="str">
            <v>SP-A</v>
          </cell>
          <cell r="K269" t="str">
            <v>LSUS</v>
          </cell>
          <cell r="L269">
            <v>2006</v>
          </cell>
          <cell r="M269">
            <v>475</v>
          </cell>
          <cell r="N269">
            <v>475</v>
          </cell>
          <cell r="O269">
            <v>0</v>
          </cell>
          <cell r="P269">
            <v>475</v>
          </cell>
          <cell r="T269" t="str">
            <v>533M</v>
          </cell>
          <cell r="U269">
            <v>4428</v>
          </cell>
          <cell r="V269" t="str">
            <v>SHANGHAI</v>
          </cell>
          <cell r="W269" t="str">
            <v>NAS</v>
          </cell>
          <cell r="X269" t="str">
            <v>BANGLADESH</v>
          </cell>
          <cell r="Y269" t="str">
            <v>DRESSMAN GARMENT LTD</v>
          </cell>
          <cell r="Z269" t="str">
            <v>DFC</v>
          </cell>
          <cell r="AD269">
            <v>40473</v>
          </cell>
          <cell r="AE269">
            <v>40473</v>
          </cell>
          <cell r="AF269">
            <v>40473</v>
          </cell>
          <cell r="AG269">
            <v>40473</v>
          </cell>
          <cell r="AH269">
            <v>40532</v>
          </cell>
          <cell r="AI269">
            <v>40594</v>
          </cell>
          <cell r="AJ269">
            <v>40607</v>
          </cell>
          <cell r="AK269">
            <v>40688</v>
          </cell>
          <cell r="AL269">
            <v>40727</v>
          </cell>
          <cell r="AM269">
            <v>40730</v>
          </cell>
          <cell r="AN269" t="str">
            <v>Per 10/22 commit</v>
          </cell>
          <cell r="AO269" t="str">
            <v>y</v>
          </cell>
          <cell r="AP269" t="str">
            <v>4100113092</v>
          </cell>
          <cell r="AQ269" t="str">
            <v>Y</v>
          </cell>
          <cell r="AR269" t="str">
            <v>000S</v>
          </cell>
          <cell r="AS269">
            <v>0</v>
          </cell>
          <cell r="AT269" t="str">
            <v>CHINA</v>
          </cell>
          <cell r="AU269" t="str">
            <v>OXFORD / AQ04041</v>
          </cell>
          <cell r="AW269">
            <v>1.7</v>
          </cell>
          <cell r="AX269">
            <v>807.5</v>
          </cell>
          <cell r="AY269">
            <v>40532</v>
          </cell>
          <cell r="AZ269">
            <v>40538</v>
          </cell>
          <cell r="BA269">
            <v>40608</v>
          </cell>
          <cell r="BB269">
            <v>40692</v>
          </cell>
          <cell r="BC269">
            <v>40727</v>
          </cell>
          <cell r="BD269">
            <v>40734</v>
          </cell>
          <cell r="BE269">
            <v>40513</v>
          </cell>
          <cell r="BF269">
            <v>40603</v>
          </cell>
          <cell r="BG269">
            <v>40664</v>
          </cell>
          <cell r="BH269">
            <v>40695</v>
          </cell>
          <cell r="BI269">
            <v>40725</v>
          </cell>
          <cell r="BL269">
            <v>0</v>
          </cell>
          <cell r="BN269" t="str">
            <v>DOCKERS</v>
          </cell>
          <cell r="BO269" t="str">
            <v>Tops</v>
          </cell>
          <cell r="BP269" t="str">
            <v>Mens</v>
          </cell>
          <cell r="BQ269" t="str">
            <v>N</v>
          </cell>
          <cell r="BR269" t="str">
            <v>DM Tops Wovens</v>
          </cell>
          <cell r="BS269" t="str">
            <v>OKAMOTO D</v>
          </cell>
          <cell r="BT269" t="str">
            <v>IronFree</v>
          </cell>
          <cell r="BU269" t="str">
            <v>H6812</v>
          </cell>
          <cell r="BV269" t="str">
            <v>Seasonal</v>
          </cell>
          <cell r="BW269" t="str">
            <v>LSA</v>
          </cell>
          <cell r="BY269" t="str">
            <v>4068840607405944053240473404734047340473</v>
          </cell>
          <cell r="BZ269" t="str">
            <v>S-61660-0066-4428-40688</v>
          </cell>
          <cell r="CA269" t="str">
            <v>SFO</v>
          </cell>
          <cell r="CD269">
            <v>0</v>
          </cell>
          <cell r="CF269">
            <v>1667</v>
          </cell>
          <cell r="CG269">
            <v>0</v>
          </cell>
        </row>
        <row r="270">
          <cell r="A270">
            <v>1416567</v>
          </cell>
          <cell r="B270" t="str">
            <v>113</v>
          </cell>
          <cell r="C270" t="str">
            <v>101</v>
          </cell>
          <cell r="D270" t="str">
            <v>61660</v>
          </cell>
          <cell r="E270" t="str">
            <v>61660-0067</v>
          </cell>
          <cell r="F270" t="str">
            <v>IRON FREE SHIRT LS</v>
          </cell>
          <cell r="G270" t="str">
            <v>CLEMENT - SAHARA RED</v>
          </cell>
          <cell r="H270" t="str">
            <v>PC</v>
          </cell>
          <cell r="J270" t="str">
            <v>SP-A</v>
          </cell>
          <cell r="K270" t="str">
            <v>APD</v>
          </cell>
          <cell r="L270" t="str">
            <v>MY</v>
          </cell>
          <cell r="M270">
            <v>378</v>
          </cell>
          <cell r="N270">
            <v>378</v>
          </cell>
          <cell r="O270">
            <v>0</v>
          </cell>
          <cell r="P270">
            <v>378</v>
          </cell>
          <cell r="T270" t="str">
            <v>533M</v>
          </cell>
          <cell r="U270">
            <v>4428</v>
          </cell>
          <cell r="V270" t="str">
            <v>SHANGHAI</v>
          </cell>
          <cell r="W270" t="str">
            <v>NAS</v>
          </cell>
          <cell r="X270" t="str">
            <v>BANGLADESH</v>
          </cell>
          <cell r="Y270" t="str">
            <v>DRESSMAN GARMENT LTD</v>
          </cell>
          <cell r="Z270" t="str">
            <v>FOB</v>
          </cell>
          <cell r="AD270">
            <v>40473</v>
          </cell>
          <cell r="AE270">
            <v>40473</v>
          </cell>
          <cell r="AF270">
            <v>40473</v>
          </cell>
          <cell r="AG270">
            <v>40473</v>
          </cell>
          <cell r="AH270">
            <v>40532</v>
          </cell>
          <cell r="AI270">
            <v>40594</v>
          </cell>
          <cell r="AJ270">
            <v>40607</v>
          </cell>
          <cell r="AK270">
            <v>40688</v>
          </cell>
          <cell r="AL270">
            <v>40711</v>
          </cell>
          <cell r="AM270">
            <v>40714</v>
          </cell>
          <cell r="AN270" t="str">
            <v>Per 10/22 commit</v>
          </cell>
          <cell r="AO270" t="str">
            <v>Y</v>
          </cell>
          <cell r="AP270" t="str">
            <v>4512019074 (SG) / 4505019700 (MY) / 4509010265 (PH) / 4514007556 (PK)</v>
          </cell>
          <cell r="AQ270" t="str">
            <v>Y</v>
          </cell>
          <cell r="AR270" t="str">
            <v>000S</v>
          </cell>
          <cell r="AS270">
            <v>0</v>
          </cell>
          <cell r="AT270" t="str">
            <v>CHINA</v>
          </cell>
          <cell r="AU270" t="str">
            <v>DUMMY MILLPRG9472-B1</v>
          </cell>
          <cell r="AW270">
            <v>1.7</v>
          </cell>
          <cell r="AX270">
            <v>642.6</v>
          </cell>
          <cell r="AY270">
            <v>40532</v>
          </cell>
          <cell r="AZ270">
            <v>40538</v>
          </cell>
          <cell r="BA270">
            <v>40608</v>
          </cell>
          <cell r="BB270">
            <v>40692</v>
          </cell>
          <cell r="BC270">
            <v>40713</v>
          </cell>
          <cell r="BD270">
            <v>40720</v>
          </cell>
          <cell r="BE270">
            <v>40513</v>
          </cell>
          <cell r="BF270">
            <v>40603</v>
          </cell>
          <cell r="BG270">
            <v>40664</v>
          </cell>
          <cell r="BH270">
            <v>40695</v>
          </cell>
          <cell r="BI270">
            <v>40695</v>
          </cell>
          <cell r="BL270">
            <v>0</v>
          </cell>
          <cell r="BN270" t="str">
            <v>DOCKERS</v>
          </cell>
          <cell r="BO270" t="str">
            <v>Tops</v>
          </cell>
          <cell r="BP270" t="str">
            <v>Mens</v>
          </cell>
          <cell r="BQ270" t="str">
            <v>N</v>
          </cell>
          <cell r="BR270" t="str">
            <v>DM Tops Wovens</v>
          </cell>
          <cell r="BS270" t="str">
            <v>OKAMOTO D</v>
          </cell>
          <cell r="BT270" t="str">
            <v>IronFree</v>
          </cell>
          <cell r="BU270" t="str">
            <v>H6813</v>
          </cell>
          <cell r="BV270" t="str">
            <v>Seasonal</v>
          </cell>
          <cell r="BW270" t="str">
            <v>APD</v>
          </cell>
          <cell r="BY270" t="str">
            <v>4068840607405944053240473404734047340473</v>
          </cell>
          <cell r="BZ270" t="str">
            <v>S-61660-0067-4428-40688</v>
          </cell>
          <cell r="CA270" t="str">
            <v>SFO</v>
          </cell>
          <cell r="CB270">
            <v>378</v>
          </cell>
          <cell r="CD270">
            <v>0</v>
          </cell>
          <cell r="CF270">
            <v>1667</v>
          </cell>
          <cell r="CG270">
            <v>0</v>
          </cell>
        </row>
        <row r="271">
          <cell r="A271">
            <v>1416568</v>
          </cell>
          <cell r="B271" t="str">
            <v>113</v>
          </cell>
          <cell r="C271" t="str">
            <v>101</v>
          </cell>
          <cell r="D271" t="str">
            <v>61660</v>
          </cell>
          <cell r="E271" t="str">
            <v>61660-0067</v>
          </cell>
          <cell r="F271" t="str">
            <v>IRON FREE SHIRT LS</v>
          </cell>
          <cell r="G271" t="str">
            <v>CLEMENT - SAHARA RED</v>
          </cell>
          <cell r="H271" t="str">
            <v>PC</v>
          </cell>
          <cell r="J271" t="str">
            <v>SP-A</v>
          </cell>
          <cell r="K271" t="str">
            <v>LSE</v>
          </cell>
          <cell r="L271" t="str">
            <v>TR</v>
          </cell>
          <cell r="M271">
            <v>400</v>
          </cell>
          <cell r="N271">
            <v>400</v>
          </cell>
          <cell r="O271">
            <v>0</v>
          </cell>
          <cell r="P271">
            <v>400</v>
          </cell>
          <cell r="T271" t="str">
            <v>533M</v>
          </cell>
          <cell r="U271">
            <v>4428</v>
          </cell>
          <cell r="V271" t="str">
            <v>SHANGHAI</v>
          </cell>
          <cell r="W271" t="str">
            <v>NAS</v>
          </cell>
          <cell r="X271" t="str">
            <v>BANGLADESH</v>
          </cell>
          <cell r="Y271" t="str">
            <v>DRESSMAN GARMENT LTD</v>
          </cell>
          <cell r="Z271" t="str">
            <v>FOB</v>
          </cell>
          <cell r="AD271">
            <v>40473</v>
          </cell>
          <cell r="AE271">
            <v>40473</v>
          </cell>
          <cell r="AF271">
            <v>40473</v>
          </cell>
          <cell r="AG271">
            <v>40473</v>
          </cell>
          <cell r="AH271">
            <v>40522</v>
          </cell>
          <cell r="AI271">
            <v>40573</v>
          </cell>
          <cell r="AJ271">
            <v>40589</v>
          </cell>
          <cell r="AK271">
            <v>40658</v>
          </cell>
          <cell r="AL271">
            <v>40709</v>
          </cell>
          <cell r="AM271">
            <v>40712</v>
          </cell>
          <cell r="AN271" t="str">
            <v>Per 10/22 commit; Alan OK'd to move to 4/25 ex-fcty from 5/5 ex-fcty; 11/30 chg DC to TR from GB per Ruth</v>
          </cell>
          <cell r="AO271" t="str">
            <v>Y</v>
          </cell>
          <cell r="AP271" t="str">
            <v>531936</v>
          </cell>
          <cell r="AQ271" t="str">
            <v>Y</v>
          </cell>
          <cell r="AR271" t="str">
            <v>000S</v>
          </cell>
          <cell r="AS271">
            <v>0</v>
          </cell>
          <cell r="AT271" t="str">
            <v>CHINA</v>
          </cell>
          <cell r="AW271">
            <v>1.7</v>
          </cell>
          <cell r="AX271">
            <v>680</v>
          </cell>
          <cell r="AY271">
            <v>40518</v>
          </cell>
          <cell r="AZ271">
            <v>40524</v>
          </cell>
          <cell r="BA271">
            <v>40594</v>
          </cell>
          <cell r="BB271">
            <v>40664</v>
          </cell>
          <cell r="BC271">
            <v>40713</v>
          </cell>
          <cell r="BD271">
            <v>40713</v>
          </cell>
          <cell r="BE271">
            <v>40513</v>
          </cell>
          <cell r="BF271">
            <v>40575</v>
          </cell>
          <cell r="BG271">
            <v>40634</v>
          </cell>
          <cell r="BH271">
            <v>40695</v>
          </cell>
          <cell r="BI271">
            <v>40695</v>
          </cell>
          <cell r="BL271">
            <v>0</v>
          </cell>
          <cell r="BN271" t="str">
            <v>DOCKERS</v>
          </cell>
          <cell r="BO271" t="str">
            <v>Tops</v>
          </cell>
          <cell r="BP271" t="str">
            <v>Mens</v>
          </cell>
          <cell r="BQ271" t="str">
            <v>N</v>
          </cell>
          <cell r="BR271" t="str">
            <v>DM Tops Wovens</v>
          </cell>
          <cell r="BS271" t="str">
            <v>OKAMOTO D</v>
          </cell>
          <cell r="BT271" t="str">
            <v>IronFree</v>
          </cell>
          <cell r="BU271" t="str">
            <v>H6813</v>
          </cell>
          <cell r="BV271" t="str">
            <v>Seasonal</v>
          </cell>
          <cell r="BW271" t="str">
            <v>LSE</v>
          </cell>
          <cell r="BY271" t="str">
            <v>4065840589405734052240473404734047340473</v>
          </cell>
          <cell r="BZ271" t="str">
            <v>S-61660-0067-4428-40658</v>
          </cell>
          <cell r="CA271" t="str">
            <v>SFO</v>
          </cell>
          <cell r="CB271">
            <v>400</v>
          </cell>
          <cell r="CD271">
            <v>0</v>
          </cell>
          <cell r="CF271">
            <v>1667</v>
          </cell>
          <cell r="CG271">
            <v>0</v>
          </cell>
        </row>
        <row r="272">
          <cell r="A272">
            <v>1449236</v>
          </cell>
          <cell r="B272" t="str">
            <v>113</v>
          </cell>
          <cell r="C272" t="str">
            <v>101</v>
          </cell>
          <cell r="D272" t="str">
            <v>61660</v>
          </cell>
          <cell r="E272" t="str">
            <v>61660-0067</v>
          </cell>
          <cell r="F272" t="str">
            <v>IRON FREE SHIRT LS</v>
          </cell>
          <cell r="G272" t="str">
            <v>CLEMENT - SAHARA RED</v>
          </cell>
          <cell r="H272" t="str">
            <v>PC</v>
          </cell>
          <cell r="J272" t="str">
            <v>SP-A</v>
          </cell>
          <cell r="K272" t="str">
            <v>LACL</v>
          </cell>
          <cell r="L272" t="str">
            <v>CL</v>
          </cell>
          <cell r="M272">
            <v>800</v>
          </cell>
          <cell r="N272">
            <v>800</v>
          </cell>
          <cell r="O272">
            <v>0</v>
          </cell>
          <cell r="P272">
            <v>800</v>
          </cell>
          <cell r="T272" t="str">
            <v>533M</v>
          </cell>
          <cell r="U272">
            <v>4428</v>
          </cell>
          <cell r="V272" t="str">
            <v>SHANGHAI</v>
          </cell>
          <cell r="W272" t="str">
            <v>NAS</v>
          </cell>
          <cell r="X272" t="str">
            <v>BANGLADESH</v>
          </cell>
          <cell r="Y272" t="str">
            <v>DRESSMAN GARMENT LTD</v>
          </cell>
          <cell r="Z272" t="str">
            <v>FOB</v>
          </cell>
          <cell r="AD272">
            <v>40473</v>
          </cell>
          <cell r="AE272">
            <v>40473</v>
          </cell>
          <cell r="AF272">
            <v>40473</v>
          </cell>
          <cell r="AG272">
            <v>40473</v>
          </cell>
          <cell r="AH272">
            <v>40532</v>
          </cell>
          <cell r="AI272">
            <v>40594</v>
          </cell>
          <cell r="AJ272">
            <v>40607</v>
          </cell>
          <cell r="AK272">
            <v>40668</v>
          </cell>
          <cell r="AL272">
            <v>40717</v>
          </cell>
          <cell r="AM272">
            <v>40720</v>
          </cell>
          <cell r="AN272" t="str">
            <v>Per Alberto's email dtd 11/5</v>
          </cell>
          <cell r="AO272" t="str">
            <v>y</v>
          </cell>
          <cell r="AP272" t="str">
            <v>4100113477</v>
          </cell>
          <cell r="AQ272" t="str">
            <v>Y</v>
          </cell>
          <cell r="AR272" t="str">
            <v>000S</v>
          </cell>
          <cell r="AS272">
            <v>0</v>
          </cell>
          <cell r="AT272" t="str">
            <v>CHINA</v>
          </cell>
          <cell r="AU272" t="str">
            <v>OXFORD / AQ04041</v>
          </cell>
          <cell r="AW272">
            <v>1.7</v>
          </cell>
          <cell r="AX272">
            <v>1360</v>
          </cell>
          <cell r="AY272">
            <v>40532</v>
          </cell>
          <cell r="AZ272">
            <v>40538</v>
          </cell>
          <cell r="BA272">
            <v>40608</v>
          </cell>
          <cell r="BB272">
            <v>40671</v>
          </cell>
          <cell r="BC272">
            <v>40720</v>
          </cell>
          <cell r="BD272">
            <v>40720</v>
          </cell>
          <cell r="BE272">
            <v>40513</v>
          </cell>
          <cell r="BF272">
            <v>40603</v>
          </cell>
          <cell r="BG272">
            <v>40664</v>
          </cell>
          <cell r="BH272">
            <v>40695</v>
          </cell>
          <cell r="BI272">
            <v>40695</v>
          </cell>
          <cell r="BL272">
            <v>0</v>
          </cell>
          <cell r="BN272" t="str">
            <v>DOCKERS</v>
          </cell>
          <cell r="BO272" t="str">
            <v>Tops</v>
          </cell>
          <cell r="BP272" t="str">
            <v>Mens</v>
          </cell>
          <cell r="BQ272" t="str">
            <v>N</v>
          </cell>
          <cell r="BR272" t="str">
            <v>DM Tops Wovens</v>
          </cell>
          <cell r="BS272" t="str">
            <v>OKAMOTO D</v>
          </cell>
          <cell r="BT272" t="str">
            <v>IronFree</v>
          </cell>
          <cell r="BU272" t="str">
            <v>H6813</v>
          </cell>
          <cell r="BV272" t="str">
            <v>Seasonal</v>
          </cell>
          <cell r="BW272" t="str">
            <v>LSA</v>
          </cell>
          <cell r="BY272" t="str">
            <v>4066840607405944053240473404734047340473</v>
          </cell>
          <cell r="BZ272" t="str">
            <v>S-61660-0067-4428-40668</v>
          </cell>
          <cell r="CA272" t="str">
            <v>SFO</v>
          </cell>
          <cell r="CD272">
            <v>0</v>
          </cell>
          <cell r="CF272">
            <v>1667</v>
          </cell>
          <cell r="CG272">
            <v>0</v>
          </cell>
        </row>
        <row r="273">
          <cell r="A273">
            <v>1449237</v>
          </cell>
          <cell r="B273" t="str">
            <v>113</v>
          </cell>
          <cell r="C273" t="str">
            <v>101</v>
          </cell>
          <cell r="D273" t="str">
            <v>61660</v>
          </cell>
          <cell r="E273" t="str">
            <v>61660-0067</v>
          </cell>
          <cell r="F273" t="str">
            <v>IRON FREE SHIRT LS</v>
          </cell>
          <cell r="G273" t="str">
            <v>CLEMENT - SAHARA RED</v>
          </cell>
          <cell r="H273" t="str">
            <v>PC</v>
          </cell>
          <cell r="J273" t="str">
            <v>SP-A</v>
          </cell>
          <cell r="K273" t="str">
            <v>LACL</v>
          </cell>
          <cell r="L273" t="str">
            <v>PE</v>
          </cell>
          <cell r="M273">
            <v>300</v>
          </cell>
          <cell r="N273">
            <v>300</v>
          </cell>
          <cell r="O273">
            <v>0</v>
          </cell>
          <cell r="P273">
            <v>300</v>
          </cell>
          <cell r="T273" t="str">
            <v>533M</v>
          </cell>
          <cell r="U273">
            <v>4428</v>
          </cell>
          <cell r="V273" t="str">
            <v>SHANGHAI</v>
          </cell>
          <cell r="W273" t="str">
            <v>NAS</v>
          </cell>
          <cell r="X273" t="str">
            <v>BANGLADESH</v>
          </cell>
          <cell r="Y273" t="str">
            <v>DRESSMAN GARMENT LTD</v>
          </cell>
          <cell r="Z273" t="str">
            <v>FOB</v>
          </cell>
          <cell r="AD273">
            <v>40473</v>
          </cell>
          <cell r="AE273">
            <v>40473</v>
          </cell>
          <cell r="AF273">
            <v>40473</v>
          </cell>
          <cell r="AG273">
            <v>40473</v>
          </cell>
          <cell r="AH273">
            <v>40532</v>
          </cell>
          <cell r="AI273">
            <v>40594</v>
          </cell>
          <cell r="AJ273">
            <v>40607</v>
          </cell>
          <cell r="AK273">
            <v>40668</v>
          </cell>
          <cell r="AL273">
            <v>40725</v>
          </cell>
          <cell r="AM273">
            <v>40728</v>
          </cell>
          <cell r="AN273" t="str">
            <v>Per Alberto's email dtd 11/5</v>
          </cell>
          <cell r="AO273" t="str">
            <v>y</v>
          </cell>
          <cell r="AP273" t="str">
            <v>4100113488</v>
          </cell>
          <cell r="AQ273" t="str">
            <v>Y</v>
          </cell>
          <cell r="AR273" t="str">
            <v>000S</v>
          </cell>
          <cell r="AS273">
            <v>0</v>
          </cell>
          <cell r="AT273" t="str">
            <v>CHINA</v>
          </cell>
          <cell r="AU273" t="str">
            <v>OXFORD / AQ04041</v>
          </cell>
          <cell r="AW273">
            <v>1.7</v>
          </cell>
          <cell r="AX273">
            <v>510</v>
          </cell>
          <cell r="AY273">
            <v>40532</v>
          </cell>
          <cell r="AZ273">
            <v>40538</v>
          </cell>
          <cell r="BA273">
            <v>40608</v>
          </cell>
          <cell r="BB273">
            <v>40671</v>
          </cell>
          <cell r="BC273">
            <v>40727</v>
          </cell>
          <cell r="BD273">
            <v>40734</v>
          </cell>
          <cell r="BE273">
            <v>40513</v>
          </cell>
          <cell r="BF273">
            <v>40603</v>
          </cell>
          <cell r="BG273">
            <v>40664</v>
          </cell>
          <cell r="BH273">
            <v>40695</v>
          </cell>
          <cell r="BI273">
            <v>40725</v>
          </cell>
          <cell r="BL273">
            <v>0</v>
          </cell>
          <cell r="BN273" t="str">
            <v>DOCKERS</v>
          </cell>
          <cell r="BO273" t="str">
            <v>Tops</v>
          </cell>
          <cell r="BP273" t="str">
            <v>Mens</v>
          </cell>
          <cell r="BQ273" t="str">
            <v>N</v>
          </cell>
          <cell r="BR273" t="str">
            <v>DM Tops Wovens</v>
          </cell>
          <cell r="BS273" t="str">
            <v>OKAMOTO D</v>
          </cell>
          <cell r="BT273" t="str">
            <v>IronFree</v>
          </cell>
          <cell r="BU273" t="str">
            <v>H6813</v>
          </cell>
          <cell r="BV273" t="str">
            <v>Seasonal</v>
          </cell>
          <cell r="BW273" t="str">
            <v>LSA</v>
          </cell>
          <cell r="BY273" t="str">
            <v>4066840607405944053240473404734047340473</v>
          </cell>
          <cell r="BZ273" t="str">
            <v>S-61660-0067-4428-40668</v>
          </cell>
          <cell r="CA273" t="str">
            <v>SFO</v>
          </cell>
          <cell r="CD273">
            <v>0</v>
          </cell>
          <cell r="CF273">
            <v>1667</v>
          </cell>
          <cell r="CG273">
            <v>0</v>
          </cell>
        </row>
        <row r="274">
          <cell r="A274">
            <v>1416569</v>
          </cell>
          <cell r="B274" t="str">
            <v>113</v>
          </cell>
          <cell r="C274" t="str">
            <v>101</v>
          </cell>
          <cell r="D274" t="str">
            <v>61660</v>
          </cell>
          <cell r="E274" t="str">
            <v>61660-0067</v>
          </cell>
          <cell r="F274" t="str">
            <v>IRON FREE SHIRT LS</v>
          </cell>
          <cell r="G274" t="str">
            <v>CLEMENT - SAHARA RED</v>
          </cell>
          <cell r="H274" t="str">
            <v>PC</v>
          </cell>
          <cell r="J274" t="str">
            <v>SP-A</v>
          </cell>
          <cell r="K274" t="str">
            <v>LACL</v>
          </cell>
          <cell r="L274" t="str">
            <v>CR</v>
          </cell>
          <cell r="M274">
            <v>156</v>
          </cell>
          <cell r="N274">
            <v>156</v>
          </cell>
          <cell r="O274">
            <v>0</v>
          </cell>
          <cell r="P274">
            <v>156</v>
          </cell>
          <cell r="T274" t="str">
            <v>533M</v>
          </cell>
          <cell r="U274">
            <v>4428</v>
          </cell>
          <cell r="V274" t="str">
            <v>SHANGHAI</v>
          </cell>
          <cell r="W274" t="str">
            <v>NAS</v>
          </cell>
          <cell r="X274" t="str">
            <v>BANGLADESH</v>
          </cell>
          <cell r="Y274" t="str">
            <v>DRESSMAN GARMENT LTD</v>
          </cell>
          <cell r="Z274" t="str">
            <v>FOB</v>
          </cell>
          <cell r="AD274">
            <v>40473</v>
          </cell>
          <cell r="AE274">
            <v>40473</v>
          </cell>
          <cell r="AF274">
            <v>40473</v>
          </cell>
          <cell r="AG274">
            <v>40473</v>
          </cell>
          <cell r="AH274">
            <v>40532</v>
          </cell>
          <cell r="AI274">
            <v>40594</v>
          </cell>
          <cell r="AJ274">
            <v>40607</v>
          </cell>
          <cell r="AK274">
            <v>40668</v>
          </cell>
          <cell r="AL274">
            <v>40750</v>
          </cell>
          <cell r="AM274">
            <v>40753</v>
          </cell>
          <cell r="AN274" t="str">
            <v>Per Alberto's email dtd 11/5</v>
          </cell>
          <cell r="AO274" t="str">
            <v>Y</v>
          </cell>
          <cell r="AP274" t="str">
            <v>4100113456</v>
          </cell>
          <cell r="AQ274" t="str">
            <v>Y</v>
          </cell>
          <cell r="AR274" t="str">
            <v>000S</v>
          </cell>
          <cell r="AS274">
            <v>0</v>
          </cell>
          <cell r="AT274" t="str">
            <v>CHINA</v>
          </cell>
          <cell r="AU274" t="str">
            <v>OXFORD / AQ04041</v>
          </cell>
          <cell r="AW274">
            <v>1.7</v>
          </cell>
          <cell r="AX274">
            <v>265.2</v>
          </cell>
          <cell r="AY274">
            <v>40532</v>
          </cell>
          <cell r="AZ274">
            <v>40538</v>
          </cell>
          <cell r="BA274">
            <v>40608</v>
          </cell>
          <cell r="BB274">
            <v>40671</v>
          </cell>
          <cell r="BC274">
            <v>40755</v>
          </cell>
          <cell r="BD274">
            <v>40755</v>
          </cell>
          <cell r="BE274">
            <v>40513</v>
          </cell>
          <cell r="BF274">
            <v>40603</v>
          </cell>
          <cell r="BG274">
            <v>40664</v>
          </cell>
          <cell r="BH274">
            <v>40725</v>
          </cell>
          <cell r="BI274">
            <v>40725</v>
          </cell>
          <cell r="BL274">
            <v>0</v>
          </cell>
          <cell r="BN274" t="str">
            <v>DOCKERS</v>
          </cell>
          <cell r="BO274" t="str">
            <v>Tops</v>
          </cell>
          <cell r="BP274" t="str">
            <v>Mens</v>
          </cell>
          <cell r="BQ274" t="str">
            <v>N</v>
          </cell>
          <cell r="BR274" t="str">
            <v>DM Tops Wovens</v>
          </cell>
          <cell r="BS274" t="str">
            <v>OKAMOTO D</v>
          </cell>
          <cell r="BT274" t="str">
            <v>IronFree</v>
          </cell>
          <cell r="BU274" t="str">
            <v>H6813</v>
          </cell>
          <cell r="BV274" t="str">
            <v>Seasonal</v>
          </cell>
          <cell r="BW274" t="str">
            <v>LSA</v>
          </cell>
          <cell r="BY274" t="str">
            <v>4066840607405944053240473404734047340473</v>
          </cell>
          <cell r="BZ274" t="str">
            <v>S-61660-0067-4428-40668</v>
          </cell>
          <cell r="CA274" t="str">
            <v>SFO</v>
          </cell>
          <cell r="CD274">
            <v>0</v>
          </cell>
          <cell r="CF274">
            <v>1667</v>
          </cell>
          <cell r="CG274">
            <v>0</v>
          </cell>
        </row>
        <row r="275">
          <cell r="A275">
            <v>1416570</v>
          </cell>
          <cell r="B275" t="str">
            <v>113</v>
          </cell>
          <cell r="C275" t="str">
            <v>101</v>
          </cell>
          <cell r="D275" t="str">
            <v>61660</v>
          </cell>
          <cell r="E275" t="str">
            <v>61660-0067</v>
          </cell>
          <cell r="F275" t="str">
            <v>IRON FREE SHIRT LS</v>
          </cell>
          <cell r="G275" t="str">
            <v>CLEMENT - SAHARA RED</v>
          </cell>
          <cell r="H275" t="str">
            <v>PC</v>
          </cell>
          <cell r="J275" t="str">
            <v>SP-A</v>
          </cell>
          <cell r="K275" t="str">
            <v>LSC</v>
          </cell>
          <cell r="L275" t="str">
            <v>CA</v>
          </cell>
          <cell r="M275">
            <v>800</v>
          </cell>
          <cell r="N275">
            <v>800</v>
          </cell>
          <cell r="O275">
            <v>0</v>
          </cell>
          <cell r="P275">
            <v>800</v>
          </cell>
          <cell r="T275" t="str">
            <v>533M</v>
          </cell>
          <cell r="U275">
            <v>4428</v>
          </cell>
          <cell r="V275" t="str">
            <v>SHANGHAI</v>
          </cell>
          <cell r="W275" t="str">
            <v>NAS</v>
          </cell>
          <cell r="X275" t="str">
            <v>BANGLADESH</v>
          </cell>
          <cell r="Y275" t="str">
            <v>DRESSMAN GARMENT LTD</v>
          </cell>
          <cell r="Z275" t="str">
            <v>FOB</v>
          </cell>
          <cell r="AD275">
            <v>40473</v>
          </cell>
          <cell r="AE275">
            <v>40473</v>
          </cell>
          <cell r="AF275">
            <v>40473</v>
          </cell>
          <cell r="AG275">
            <v>40473</v>
          </cell>
          <cell r="AH275">
            <v>40532</v>
          </cell>
          <cell r="AI275">
            <v>40594</v>
          </cell>
          <cell r="AJ275">
            <v>40607</v>
          </cell>
          <cell r="AK275">
            <v>40688</v>
          </cell>
          <cell r="AL275">
            <v>40729</v>
          </cell>
          <cell r="AM275">
            <v>40732</v>
          </cell>
          <cell r="AN275" t="str">
            <v>Per 10/22 commit</v>
          </cell>
          <cell r="AO275" t="str">
            <v>y</v>
          </cell>
          <cell r="AP275">
            <v>81963</v>
          </cell>
          <cell r="AQ275" t="str">
            <v>Y</v>
          </cell>
          <cell r="AR275" t="str">
            <v>000S</v>
          </cell>
          <cell r="AS275">
            <v>0</v>
          </cell>
          <cell r="AT275" t="str">
            <v>CHINA</v>
          </cell>
          <cell r="AU275" t="str">
            <v>OXFORD / AQ04041</v>
          </cell>
          <cell r="AW275">
            <v>1.7</v>
          </cell>
          <cell r="AX275">
            <v>1360</v>
          </cell>
          <cell r="AY275">
            <v>40532</v>
          </cell>
          <cell r="AZ275">
            <v>40538</v>
          </cell>
          <cell r="BA275">
            <v>40608</v>
          </cell>
          <cell r="BB275">
            <v>40692</v>
          </cell>
          <cell r="BC275">
            <v>40734</v>
          </cell>
          <cell r="BD275">
            <v>40734</v>
          </cell>
          <cell r="BE275">
            <v>40513</v>
          </cell>
          <cell r="BF275">
            <v>40603</v>
          </cell>
          <cell r="BG275">
            <v>40664</v>
          </cell>
          <cell r="BH275">
            <v>40725</v>
          </cell>
          <cell r="BI275">
            <v>40725</v>
          </cell>
          <cell r="BL275">
            <v>0</v>
          </cell>
          <cell r="BN275" t="str">
            <v>DOCKERS</v>
          </cell>
          <cell r="BO275" t="str">
            <v>Tops</v>
          </cell>
          <cell r="BP275" t="str">
            <v>Mens</v>
          </cell>
          <cell r="BQ275" t="str">
            <v>N</v>
          </cell>
          <cell r="BR275" t="str">
            <v>DM Tops Wovens</v>
          </cell>
          <cell r="BS275" t="str">
            <v>OKAMOTO D</v>
          </cell>
          <cell r="BT275" t="str">
            <v>IronFree</v>
          </cell>
          <cell r="BU275" t="str">
            <v>H6813</v>
          </cell>
          <cell r="BV275" t="str">
            <v>Seasonal</v>
          </cell>
          <cell r="BW275" t="str">
            <v>LSA</v>
          </cell>
          <cell r="BY275" t="str">
            <v>4068840607405944053240473404734047340473</v>
          </cell>
          <cell r="BZ275" t="str">
            <v>S-61660-0067-4428-40688</v>
          </cell>
          <cell r="CA275" t="str">
            <v>SFO</v>
          </cell>
          <cell r="CD275">
            <v>0</v>
          </cell>
          <cell r="CF275">
            <v>1667</v>
          </cell>
          <cell r="CG275">
            <v>0</v>
          </cell>
        </row>
        <row r="276">
          <cell r="A276">
            <v>1416571</v>
          </cell>
          <cell r="B276" t="str">
            <v>113</v>
          </cell>
          <cell r="C276" t="str">
            <v>101</v>
          </cell>
          <cell r="D276" t="str">
            <v>61660</v>
          </cell>
          <cell r="E276" t="str">
            <v>61660-0067</v>
          </cell>
          <cell r="F276" t="str">
            <v>IRON FREE SHIRT LS</v>
          </cell>
          <cell r="G276" t="str">
            <v>CLEMENT - SAHARA RED</v>
          </cell>
          <cell r="H276" t="str">
            <v>PC</v>
          </cell>
          <cell r="J276" t="str">
            <v>SP-A</v>
          </cell>
          <cell r="K276" t="str">
            <v>LSUS</v>
          </cell>
          <cell r="L276">
            <v>2006</v>
          </cell>
          <cell r="M276">
            <v>450</v>
          </cell>
          <cell r="N276">
            <v>450</v>
          </cell>
          <cell r="O276">
            <v>0</v>
          </cell>
          <cell r="P276">
            <v>450</v>
          </cell>
          <cell r="T276" t="str">
            <v>533M</v>
          </cell>
          <cell r="U276">
            <v>4428</v>
          </cell>
          <cell r="V276" t="str">
            <v>SHANGHAI</v>
          </cell>
          <cell r="W276" t="str">
            <v>NAS</v>
          </cell>
          <cell r="X276" t="str">
            <v>BANGLADESH</v>
          </cell>
          <cell r="Y276" t="str">
            <v>DRESSMAN GARMENT LTD</v>
          </cell>
          <cell r="Z276" t="str">
            <v>DFC</v>
          </cell>
          <cell r="AD276">
            <v>40473</v>
          </cell>
          <cell r="AE276">
            <v>40473</v>
          </cell>
          <cell r="AF276">
            <v>40473</v>
          </cell>
          <cell r="AG276">
            <v>40473</v>
          </cell>
          <cell r="AH276">
            <v>40532</v>
          </cell>
          <cell r="AI276">
            <v>40594</v>
          </cell>
          <cell r="AJ276">
            <v>40607</v>
          </cell>
          <cell r="AK276">
            <v>40688</v>
          </cell>
          <cell r="AL276">
            <v>40727</v>
          </cell>
          <cell r="AM276">
            <v>40730</v>
          </cell>
          <cell r="AN276" t="str">
            <v>Per 10/22 commit</v>
          </cell>
          <cell r="AO276" t="str">
            <v>y</v>
          </cell>
          <cell r="AP276" t="str">
            <v>4100113093</v>
          </cell>
          <cell r="AQ276" t="str">
            <v>Y</v>
          </cell>
          <cell r="AR276" t="str">
            <v>000S</v>
          </cell>
          <cell r="AS276">
            <v>0</v>
          </cell>
          <cell r="AT276" t="str">
            <v>CHINA</v>
          </cell>
          <cell r="AU276" t="str">
            <v>OXFORD / AQ04041</v>
          </cell>
          <cell r="AW276">
            <v>1.7</v>
          </cell>
          <cell r="AX276">
            <v>765</v>
          </cell>
          <cell r="AY276">
            <v>40532</v>
          </cell>
          <cell r="AZ276">
            <v>40538</v>
          </cell>
          <cell r="BA276">
            <v>40608</v>
          </cell>
          <cell r="BB276">
            <v>40692</v>
          </cell>
          <cell r="BC276">
            <v>40727</v>
          </cell>
          <cell r="BD276">
            <v>40734</v>
          </cell>
          <cell r="BE276">
            <v>40513</v>
          </cell>
          <cell r="BF276">
            <v>40603</v>
          </cell>
          <cell r="BG276">
            <v>40664</v>
          </cell>
          <cell r="BH276">
            <v>40695</v>
          </cell>
          <cell r="BI276">
            <v>40725</v>
          </cell>
          <cell r="BL276">
            <v>0</v>
          </cell>
          <cell r="BN276" t="str">
            <v>DOCKERS</v>
          </cell>
          <cell r="BO276" t="str">
            <v>Tops</v>
          </cell>
          <cell r="BP276" t="str">
            <v>Mens</v>
          </cell>
          <cell r="BQ276" t="str">
            <v>N</v>
          </cell>
          <cell r="BR276" t="str">
            <v>DM Tops Wovens</v>
          </cell>
          <cell r="BS276" t="str">
            <v>OKAMOTO D</v>
          </cell>
          <cell r="BT276" t="str">
            <v>IronFree</v>
          </cell>
          <cell r="BU276" t="str">
            <v>H6813</v>
          </cell>
          <cell r="BV276" t="str">
            <v>Seasonal</v>
          </cell>
          <cell r="BW276" t="str">
            <v>LSA</v>
          </cell>
          <cell r="BY276" t="str">
            <v>4068840607405944053240473404734047340473</v>
          </cell>
          <cell r="BZ276" t="str">
            <v>S-61660-0067-4428-40688</v>
          </cell>
          <cell r="CA276" t="str">
            <v>SFO</v>
          </cell>
          <cell r="CD276">
            <v>0</v>
          </cell>
          <cell r="CF276">
            <v>1667</v>
          </cell>
          <cell r="CG276">
            <v>0</v>
          </cell>
        </row>
        <row r="277">
          <cell r="A277">
            <v>1416572</v>
          </cell>
          <cell r="B277" t="str">
            <v>113</v>
          </cell>
          <cell r="C277" t="str">
            <v>101</v>
          </cell>
          <cell r="D277" t="str">
            <v>61660</v>
          </cell>
          <cell r="E277" t="str">
            <v>61660-0067</v>
          </cell>
          <cell r="F277" t="str">
            <v>IRON FREE SHIRT LS</v>
          </cell>
          <cell r="G277" t="str">
            <v>CLEMENT - SAHARA RED</v>
          </cell>
          <cell r="H277" t="str">
            <v>PC</v>
          </cell>
          <cell r="J277" t="str">
            <v>SP-A</v>
          </cell>
          <cell r="K277" t="str">
            <v>LSM</v>
          </cell>
          <cell r="L277" t="str">
            <v>MX</v>
          </cell>
          <cell r="M277">
            <v>2802</v>
          </cell>
          <cell r="N277">
            <v>2802</v>
          </cell>
          <cell r="O277">
            <v>0</v>
          </cell>
          <cell r="P277">
            <v>2802</v>
          </cell>
          <cell r="T277" t="str">
            <v>533M</v>
          </cell>
          <cell r="U277">
            <v>4428</v>
          </cell>
          <cell r="V277" t="str">
            <v>SHANGHAI</v>
          </cell>
          <cell r="W277" t="str">
            <v>NAS</v>
          </cell>
          <cell r="X277" t="str">
            <v>BANGLADESH</v>
          </cell>
          <cell r="Y277" t="str">
            <v>DRESSMAN GARMENT LTD</v>
          </cell>
          <cell r="Z277" t="str">
            <v>FOB</v>
          </cell>
          <cell r="AD277">
            <v>40473</v>
          </cell>
          <cell r="AE277">
            <v>40473</v>
          </cell>
          <cell r="AF277">
            <v>40473</v>
          </cell>
          <cell r="AG277">
            <v>40473</v>
          </cell>
          <cell r="AH277">
            <v>40522</v>
          </cell>
          <cell r="AI277">
            <v>40573</v>
          </cell>
          <cell r="AJ277">
            <v>40589</v>
          </cell>
          <cell r="AK277">
            <v>40658</v>
          </cell>
          <cell r="AL277">
            <v>40722</v>
          </cell>
          <cell r="AM277">
            <v>40725</v>
          </cell>
          <cell r="AN277" t="str">
            <v>Per Alberto's email dtd 11/5</v>
          </cell>
          <cell r="AO277" t="str">
            <v>Y</v>
          </cell>
          <cell r="AP277" t="str">
            <v>98516</v>
          </cell>
          <cell r="AR277" t="str">
            <v>000S</v>
          </cell>
          <cell r="AS277">
            <v>0</v>
          </cell>
          <cell r="AT277" t="str">
            <v>CHINA</v>
          </cell>
          <cell r="AU277" t="str">
            <v>OXFORD / AQ04041</v>
          </cell>
          <cell r="AW277">
            <v>1.7</v>
          </cell>
          <cell r="AX277">
            <v>4763.3999999999996</v>
          </cell>
          <cell r="AY277">
            <v>40518</v>
          </cell>
          <cell r="AZ277">
            <v>40524</v>
          </cell>
          <cell r="BA277">
            <v>40594</v>
          </cell>
          <cell r="BB277">
            <v>40664</v>
          </cell>
          <cell r="BC277">
            <v>40727</v>
          </cell>
          <cell r="BD277">
            <v>40727</v>
          </cell>
          <cell r="BE277">
            <v>40513</v>
          </cell>
          <cell r="BF277">
            <v>40575</v>
          </cell>
          <cell r="BG277">
            <v>40634</v>
          </cell>
          <cell r="BH277">
            <v>40695</v>
          </cell>
          <cell r="BI277">
            <v>40695</v>
          </cell>
          <cell r="BL277">
            <v>0</v>
          </cell>
          <cell r="BN277" t="str">
            <v>DOCKERS</v>
          </cell>
          <cell r="BO277" t="str">
            <v>Tops</v>
          </cell>
          <cell r="BP277" t="str">
            <v>Mens</v>
          </cell>
          <cell r="BQ277" t="str">
            <v>N</v>
          </cell>
          <cell r="BR277" t="str">
            <v>DM Tops Wovens</v>
          </cell>
          <cell r="BS277" t="str">
            <v>OKAMOTO D</v>
          </cell>
          <cell r="BT277" t="str">
            <v>IronFree</v>
          </cell>
          <cell r="BU277" t="str">
            <v>H6813</v>
          </cell>
          <cell r="BV277" t="str">
            <v>Seasonal</v>
          </cell>
          <cell r="BW277" t="str">
            <v>LSA</v>
          </cell>
          <cell r="BY277" t="str">
            <v>4065840589405734052240473404734047340473</v>
          </cell>
          <cell r="BZ277" t="str">
            <v>S-61660-0067-4428-40658</v>
          </cell>
          <cell r="CA277" t="str">
            <v>SFO</v>
          </cell>
          <cell r="CB277">
            <v>2802</v>
          </cell>
          <cell r="CD277">
            <v>0</v>
          </cell>
          <cell r="CE277">
            <v>3428</v>
          </cell>
          <cell r="CF277">
            <v>1667</v>
          </cell>
          <cell r="CG277">
            <v>0</v>
          </cell>
        </row>
        <row r="278">
          <cell r="A278">
            <v>1416573</v>
          </cell>
          <cell r="B278" t="str">
            <v>113</v>
          </cell>
          <cell r="C278" t="str">
            <v>101</v>
          </cell>
          <cell r="D278" t="str">
            <v>61660</v>
          </cell>
          <cell r="E278" t="str">
            <v>61660-0068</v>
          </cell>
          <cell r="F278" t="str">
            <v>IRON FREE SHIRT LS</v>
          </cell>
          <cell r="G278" t="str">
            <v>CLEMENT - NAVAJO TEAL</v>
          </cell>
          <cell r="H278" t="str">
            <v>PC</v>
          </cell>
          <cell r="J278" t="str">
            <v>SP-A</v>
          </cell>
          <cell r="K278" t="str">
            <v>APD</v>
          </cell>
          <cell r="L278" t="str">
            <v>MY</v>
          </cell>
          <cell r="M278">
            <v>378</v>
          </cell>
          <cell r="N278">
            <v>378</v>
          </cell>
          <cell r="O278">
            <v>0</v>
          </cell>
          <cell r="P278">
            <v>378</v>
          </cell>
          <cell r="T278" t="str">
            <v>533M</v>
          </cell>
          <cell r="U278">
            <v>4428</v>
          </cell>
          <cell r="V278" t="str">
            <v>SHANGHAI</v>
          </cell>
          <cell r="W278" t="str">
            <v>NAS</v>
          </cell>
          <cell r="X278" t="str">
            <v>BANGLADESH</v>
          </cell>
          <cell r="Y278" t="str">
            <v>DRESSMAN GARMENT LTD</v>
          </cell>
          <cell r="Z278" t="str">
            <v>FOB</v>
          </cell>
          <cell r="AD278">
            <v>40473</v>
          </cell>
          <cell r="AE278">
            <v>40473</v>
          </cell>
          <cell r="AF278">
            <v>40473</v>
          </cell>
          <cell r="AG278">
            <v>40473</v>
          </cell>
          <cell r="AH278">
            <v>40532</v>
          </cell>
          <cell r="AI278">
            <v>40594</v>
          </cell>
          <cell r="AJ278">
            <v>40607</v>
          </cell>
          <cell r="AK278">
            <v>40688</v>
          </cell>
          <cell r="AL278">
            <v>40711</v>
          </cell>
          <cell r="AM278">
            <v>40714</v>
          </cell>
          <cell r="AN278" t="str">
            <v>Per 10/22 commit</v>
          </cell>
          <cell r="AO278" t="str">
            <v>Y</v>
          </cell>
          <cell r="AP278" t="str">
            <v>4512019075 (SG) / 4505019701 (MY) / 4509010266 (PH) / 4514007557 (PK)</v>
          </cell>
          <cell r="AQ278" t="str">
            <v>Y</v>
          </cell>
          <cell r="AR278" t="str">
            <v>000S</v>
          </cell>
          <cell r="AS278">
            <v>0</v>
          </cell>
          <cell r="AT278" t="str">
            <v>CHINA</v>
          </cell>
          <cell r="AW278">
            <v>1.7</v>
          </cell>
          <cell r="AX278">
            <v>642.6</v>
          </cell>
          <cell r="AY278">
            <v>40532</v>
          </cell>
          <cell r="AZ278">
            <v>40538</v>
          </cell>
          <cell r="BA278">
            <v>40608</v>
          </cell>
          <cell r="BB278">
            <v>40692</v>
          </cell>
          <cell r="BC278">
            <v>40713</v>
          </cell>
          <cell r="BD278">
            <v>40720</v>
          </cell>
          <cell r="BE278">
            <v>40513</v>
          </cell>
          <cell r="BF278">
            <v>40603</v>
          </cell>
          <cell r="BG278">
            <v>40664</v>
          </cell>
          <cell r="BH278">
            <v>40695</v>
          </cell>
          <cell r="BI278">
            <v>40695</v>
          </cell>
          <cell r="BL278">
            <v>0</v>
          </cell>
          <cell r="BN278" t="str">
            <v>DOCKERS</v>
          </cell>
          <cell r="BO278" t="str">
            <v>Tops</v>
          </cell>
          <cell r="BP278" t="str">
            <v>Mens</v>
          </cell>
          <cell r="BQ278" t="str">
            <v>N</v>
          </cell>
          <cell r="BR278" t="str">
            <v>DM Tops Wovens</v>
          </cell>
          <cell r="BS278" t="str">
            <v>OKAMOTO D</v>
          </cell>
          <cell r="BT278" t="str">
            <v>IronFree</v>
          </cell>
          <cell r="BU278" t="str">
            <v>H6814</v>
          </cell>
          <cell r="BV278" t="str">
            <v>Seasonal</v>
          </cell>
          <cell r="BW278" t="str">
            <v>APD</v>
          </cell>
          <cell r="BY278" t="str">
            <v>4068840607405944053240473404734047340473</v>
          </cell>
          <cell r="BZ278" t="str">
            <v>S-61660-0068-4428-40688</v>
          </cell>
          <cell r="CA278" t="str">
            <v>SFO</v>
          </cell>
          <cell r="CB278">
            <v>378</v>
          </cell>
          <cell r="CD278">
            <v>0</v>
          </cell>
          <cell r="CF278">
            <v>1667</v>
          </cell>
          <cell r="CG278">
            <v>0</v>
          </cell>
        </row>
        <row r="279">
          <cell r="A279">
            <v>1416574</v>
          </cell>
          <cell r="B279" t="str">
            <v>113</v>
          </cell>
          <cell r="C279" t="str">
            <v>101</v>
          </cell>
          <cell r="D279" t="str">
            <v>61660</v>
          </cell>
          <cell r="E279" t="str">
            <v>61660-0068</v>
          </cell>
          <cell r="F279" t="str">
            <v>IRON FREE SHIRT LS</v>
          </cell>
          <cell r="G279" t="str">
            <v>CLEMENT - NAVAJO TEAL</v>
          </cell>
          <cell r="H279" t="str">
            <v>PC</v>
          </cell>
          <cell r="J279" t="str">
            <v>SP-A</v>
          </cell>
          <cell r="K279" t="str">
            <v>LSE</v>
          </cell>
          <cell r="L279" t="str">
            <v>TR</v>
          </cell>
          <cell r="M279">
            <v>400</v>
          </cell>
          <cell r="N279">
            <v>400</v>
          </cell>
          <cell r="O279">
            <v>0</v>
          </cell>
          <cell r="P279">
            <v>400</v>
          </cell>
          <cell r="T279" t="str">
            <v>533M</v>
          </cell>
          <cell r="U279">
            <v>4428</v>
          </cell>
          <cell r="V279" t="str">
            <v>SHANGHAI</v>
          </cell>
          <cell r="W279" t="str">
            <v>NAS</v>
          </cell>
          <cell r="X279" t="str">
            <v>BANGLADESH</v>
          </cell>
          <cell r="Y279" t="str">
            <v>DRESSMAN GARMENT LTD</v>
          </cell>
          <cell r="Z279" t="str">
            <v>FOB</v>
          </cell>
          <cell r="AD279">
            <v>40473</v>
          </cell>
          <cell r="AE279">
            <v>40473</v>
          </cell>
          <cell r="AF279">
            <v>40473</v>
          </cell>
          <cell r="AG279">
            <v>40473</v>
          </cell>
          <cell r="AH279">
            <v>40522</v>
          </cell>
          <cell r="AI279">
            <v>40573</v>
          </cell>
          <cell r="AJ279">
            <v>40589</v>
          </cell>
          <cell r="AK279">
            <v>40658</v>
          </cell>
          <cell r="AL279">
            <v>40709</v>
          </cell>
          <cell r="AM279">
            <v>40712</v>
          </cell>
          <cell r="AN279" t="str">
            <v>Per 10/22 commit; Alan OK'd to move to 4/25 ex-fcty from 5/5 ex-fcty; 11/30 chg DC to TR from GB per Ruth</v>
          </cell>
          <cell r="AO279" t="str">
            <v>Y</v>
          </cell>
          <cell r="AP279" t="str">
            <v>531937</v>
          </cell>
          <cell r="AQ279" t="str">
            <v>Y</v>
          </cell>
          <cell r="AR279" t="str">
            <v>000S</v>
          </cell>
          <cell r="AS279">
            <v>0</v>
          </cell>
          <cell r="AT279" t="str">
            <v>CHINA</v>
          </cell>
          <cell r="AU279" t="str">
            <v>DUMMY MILLEPIC / FB082480</v>
          </cell>
          <cell r="AW279">
            <v>1.7</v>
          </cell>
          <cell r="AX279">
            <v>680</v>
          </cell>
          <cell r="AY279">
            <v>40518</v>
          </cell>
          <cell r="AZ279">
            <v>40524</v>
          </cell>
          <cell r="BA279">
            <v>40594</v>
          </cell>
          <cell r="BB279">
            <v>40664</v>
          </cell>
          <cell r="BC279">
            <v>40713</v>
          </cell>
          <cell r="BD279">
            <v>40713</v>
          </cell>
          <cell r="BE279">
            <v>40513</v>
          </cell>
          <cell r="BF279">
            <v>40575</v>
          </cell>
          <cell r="BG279">
            <v>40634</v>
          </cell>
          <cell r="BH279">
            <v>40695</v>
          </cell>
          <cell r="BI279">
            <v>40695</v>
          </cell>
          <cell r="BL279">
            <v>0</v>
          </cell>
          <cell r="BN279" t="str">
            <v>DOCKERS</v>
          </cell>
          <cell r="BO279" t="str">
            <v>Tops</v>
          </cell>
          <cell r="BP279" t="str">
            <v>Mens</v>
          </cell>
          <cell r="BQ279" t="str">
            <v>N</v>
          </cell>
          <cell r="BR279" t="str">
            <v>DM Tops Wovens</v>
          </cell>
          <cell r="BS279" t="str">
            <v>OKAMOTO D</v>
          </cell>
          <cell r="BT279" t="str">
            <v>IronFree</v>
          </cell>
          <cell r="BU279" t="str">
            <v>H6814</v>
          </cell>
          <cell r="BV279" t="str">
            <v>Seasonal</v>
          </cell>
          <cell r="BW279" t="str">
            <v>LSE</v>
          </cell>
          <cell r="BY279" t="str">
            <v>4065840589405734052240473404734047340473</v>
          </cell>
          <cell r="BZ279" t="str">
            <v>S-61660-0068-4428-40658</v>
          </cell>
          <cell r="CA279" t="str">
            <v>SFO</v>
          </cell>
          <cell r="CB279">
            <v>400</v>
          </cell>
          <cell r="CD279">
            <v>0</v>
          </cell>
          <cell r="CF279">
            <v>1667</v>
          </cell>
          <cell r="CG279">
            <v>0</v>
          </cell>
        </row>
        <row r="280">
          <cell r="A280">
            <v>1449238</v>
          </cell>
          <cell r="B280" t="str">
            <v>113</v>
          </cell>
          <cell r="C280" t="str">
            <v>101</v>
          </cell>
          <cell r="D280" t="str">
            <v>61660</v>
          </cell>
          <cell r="E280" t="str">
            <v>61660-0068</v>
          </cell>
          <cell r="F280" t="str">
            <v>IRON FREE SHIRT LS</v>
          </cell>
          <cell r="G280" t="str">
            <v>CLEMENT - NAVAJO TEAL</v>
          </cell>
          <cell r="H280" t="str">
            <v>PC</v>
          </cell>
          <cell r="J280" t="str">
            <v>SP-A</v>
          </cell>
          <cell r="K280" t="str">
            <v>LACL</v>
          </cell>
          <cell r="L280" t="str">
            <v>CL</v>
          </cell>
          <cell r="M280">
            <v>1000</v>
          </cell>
          <cell r="N280">
            <v>1000</v>
          </cell>
          <cell r="O280">
            <v>0</v>
          </cell>
          <cell r="P280">
            <v>1000</v>
          </cell>
          <cell r="T280" t="str">
            <v>533M</v>
          </cell>
          <cell r="U280">
            <v>4428</v>
          </cell>
          <cell r="V280" t="str">
            <v>SHANGHAI</v>
          </cell>
          <cell r="W280" t="str">
            <v>NAS</v>
          </cell>
          <cell r="X280" t="str">
            <v>BANGLADESH</v>
          </cell>
          <cell r="Y280" t="str">
            <v>DRESSMAN GARMENT LTD</v>
          </cell>
          <cell r="Z280" t="str">
            <v>FOB</v>
          </cell>
          <cell r="AD280">
            <v>40473</v>
          </cell>
          <cell r="AE280">
            <v>40473</v>
          </cell>
          <cell r="AF280">
            <v>40473</v>
          </cell>
          <cell r="AG280">
            <v>40473</v>
          </cell>
          <cell r="AH280">
            <v>40532</v>
          </cell>
          <cell r="AI280">
            <v>40594</v>
          </cell>
          <cell r="AJ280">
            <v>40607</v>
          </cell>
          <cell r="AK280">
            <v>40668</v>
          </cell>
          <cell r="AL280">
            <v>40717</v>
          </cell>
          <cell r="AM280">
            <v>40720</v>
          </cell>
          <cell r="AN280" t="str">
            <v>Per Alberto's email dtd 11/5</v>
          </cell>
          <cell r="AO280" t="str">
            <v>y</v>
          </cell>
          <cell r="AP280" t="str">
            <v>4100113478</v>
          </cell>
          <cell r="AQ280" t="str">
            <v>Y</v>
          </cell>
          <cell r="AR280" t="str">
            <v>000S</v>
          </cell>
          <cell r="AS280">
            <v>0</v>
          </cell>
          <cell r="AT280" t="str">
            <v>CHINA</v>
          </cell>
          <cell r="AU280" t="str">
            <v>OXFORD / AQ04041</v>
          </cell>
          <cell r="AW280">
            <v>1.7</v>
          </cell>
          <cell r="AX280">
            <v>1700</v>
          </cell>
          <cell r="AY280">
            <v>40532</v>
          </cell>
          <cell r="AZ280">
            <v>40538</v>
          </cell>
          <cell r="BA280">
            <v>40608</v>
          </cell>
          <cell r="BB280">
            <v>40671</v>
          </cell>
          <cell r="BC280">
            <v>40720</v>
          </cell>
          <cell r="BD280">
            <v>40720</v>
          </cell>
          <cell r="BE280">
            <v>40513</v>
          </cell>
          <cell r="BF280">
            <v>40603</v>
          </cell>
          <cell r="BG280">
            <v>40664</v>
          </cell>
          <cell r="BH280">
            <v>40695</v>
          </cell>
          <cell r="BI280">
            <v>40695</v>
          </cell>
          <cell r="BL280">
            <v>0</v>
          </cell>
          <cell r="BN280" t="str">
            <v>DOCKERS</v>
          </cell>
          <cell r="BO280" t="str">
            <v>Tops</v>
          </cell>
          <cell r="BP280" t="str">
            <v>Mens</v>
          </cell>
          <cell r="BQ280" t="str">
            <v>N</v>
          </cell>
          <cell r="BR280" t="str">
            <v>DM Tops Wovens</v>
          </cell>
          <cell r="BS280" t="str">
            <v>OKAMOTO D</v>
          </cell>
          <cell r="BT280" t="str">
            <v>IronFree</v>
          </cell>
          <cell r="BU280" t="str">
            <v>H6814</v>
          </cell>
          <cell r="BV280" t="str">
            <v>Seasonal</v>
          </cell>
          <cell r="BW280" t="str">
            <v>LSA</v>
          </cell>
          <cell r="BY280" t="str">
            <v>4066840607405944053240473404734047340473</v>
          </cell>
          <cell r="BZ280" t="str">
            <v>S-61660-0068-4428-40668</v>
          </cell>
          <cell r="CA280" t="str">
            <v>SFO</v>
          </cell>
          <cell r="CD280">
            <v>0</v>
          </cell>
          <cell r="CF280">
            <v>1667</v>
          </cell>
          <cell r="CG280">
            <v>0</v>
          </cell>
        </row>
        <row r="281">
          <cell r="A281">
            <v>1449239</v>
          </cell>
          <cell r="B281" t="str">
            <v>113</v>
          </cell>
          <cell r="C281" t="str">
            <v>101</v>
          </cell>
          <cell r="D281" t="str">
            <v>61660</v>
          </cell>
          <cell r="E281" t="str">
            <v>61660-0068</v>
          </cell>
          <cell r="F281" t="str">
            <v>IRON FREE SHIRT LS</v>
          </cell>
          <cell r="G281" t="str">
            <v>CLEMENT - NAVAJO TEAL</v>
          </cell>
          <cell r="H281" t="str">
            <v>PC</v>
          </cell>
          <cell r="J281" t="str">
            <v>SP-A</v>
          </cell>
          <cell r="K281" t="str">
            <v>LACL</v>
          </cell>
          <cell r="L281" t="str">
            <v>PE</v>
          </cell>
          <cell r="M281">
            <v>300</v>
          </cell>
          <cell r="N281">
            <v>300</v>
          </cell>
          <cell r="O281">
            <v>0</v>
          </cell>
          <cell r="P281">
            <v>300</v>
          </cell>
          <cell r="T281" t="str">
            <v>533M</v>
          </cell>
          <cell r="U281">
            <v>4428</v>
          </cell>
          <cell r="V281" t="str">
            <v>SHANGHAI</v>
          </cell>
          <cell r="W281" t="str">
            <v>NAS</v>
          </cell>
          <cell r="X281" t="str">
            <v>BANGLADESH</v>
          </cell>
          <cell r="Y281" t="str">
            <v>DRESSMAN GARMENT LTD</v>
          </cell>
          <cell r="Z281" t="str">
            <v>FOB</v>
          </cell>
          <cell r="AD281">
            <v>40473</v>
          </cell>
          <cell r="AE281">
            <v>40473</v>
          </cell>
          <cell r="AF281">
            <v>40473</v>
          </cell>
          <cell r="AG281">
            <v>40473</v>
          </cell>
          <cell r="AH281">
            <v>40532</v>
          </cell>
          <cell r="AI281">
            <v>40594</v>
          </cell>
          <cell r="AJ281">
            <v>40607</v>
          </cell>
          <cell r="AK281">
            <v>40668</v>
          </cell>
          <cell r="AL281">
            <v>40725</v>
          </cell>
          <cell r="AM281">
            <v>40728</v>
          </cell>
          <cell r="AN281" t="str">
            <v>Per Alberto's email dtd 11/5</v>
          </cell>
          <cell r="AO281" t="str">
            <v>y</v>
          </cell>
          <cell r="AP281" t="str">
            <v>4100113489</v>
          </cell>
          <cell r="AQ281" t="str">
            <v>Y</v>
          </cell>
          <cell r="AR281" t="str">
            <v>000S</v>
          </cell>
          <cell r="AS281">
            <v>0</v>
          </cell>
          <cell r="AT281" t="str">
            <v>CHINA</v>
          </cell>
          <cell r="AU281" t="str">
            <v>OXFORD / AQ04041</v>
          </cell>
          <cell r="AW281">
            <v>1.7</v>
          </cell>
          <cell r="AX281">
            <v>510</v>
          </cell>
          <cell r="AY281">
            <v>40532</v>
          </cell>
          <cell r="AZ281">
            <v>40538</v>
          </cell>
          <cell r="BA281">
            <v>40608</v>
          </cell>
          <cell r="BB281">
            <v>40671</v>
          </cell>
          <cell r="BC281">
            <v>40727</v>
          </cell>
          <cell r="BD281">
            <v>40734</v>
          </cell>
          <cell r="BE281">
            <v>40513</v>
          </cell>
          <cell r="BF281">
            <v>40603</v>
          </cell>
          <cell r="BG281">
            <v>40664</v>
          </cell>
          <cell r="BH281">
            <v>40695</v>
          </cell>
          <cell r="BI281">
            <v>40725</v>
          </cell>
          <cell r="BL281">
            <v>0</v>
          </cell>
          <cell r="BN281" t="str">
            <v>DOCKERS</v>
          </cell>
          <cell r="BO281" t="str">
            <v>Tops</v>
          </cell>
          <cell r="BP281" t="str">
            <v>Mens</v>
          </cell>
          <cell r="BQ281" t="str">
            <v>N</v>
          </cell>
          <cell r="BR281" t="str">
            <v>DM Tops Wovens</v>
          </cell>
          <cell r="BS281" t="str">
            <v>OKAMOTO D</v>
          </cell>
          <cell r="BT281" t="str">
            <v>IronFree</v>
          </cell>
          <cell r="BU281" t="str">
            <v>H6814</v>
          </cell>
          <cell r="BV281" t="str">
            <v>Seasonal</v>
          </cell>
          <cell r="BW281" t="str">
            <v>LSA</v>
          </cell>
          <cell r="BY281" t="str">
            <v>4066840607405944053240473404734047340473</v>
          </cell>
          <cell r="BZ281" t="str">
            <v>S-61660-0068-4428-40668</v>
          </cell>
          <cell r="CA281" t="str">
            <v>SFO</v>
          </cell>
          <cell r="CD281">
            <v>0</v>
          </cell>
          <cell r="CF281">
            <v>1667</v>
          </cell>
          <cell r="CG281">
            <v>0</v>
          </cell>
        </row>
        <row r="282">
          <cell r="A282">
            <v>1416575</v>
          </cell>
          <cell r="B282" t="str">
            <v>113</v>
          </cell>
          <cell r="C282" t="str">
            <v>101</v>
          </cell>
          <cell r="D282" t="str">
            <v>61660</v>
          </cell>
          <cell r="E282" t="str">
            <v>61660-0068</v>
          </cell>
          <cell r="F282" t="str">
            <v>IRON FREE SHIRT LS</v>
          </cell>
          <cell r="G282" t="str">
            <v>CLEMENT - NAVAJO TEAL</v>
          </cell>
          <cell r="H282" t="str">
            <v>PC</v>
          </cell>
          <cell r="J282" t="str">
            <v>SP-A</v>
          </cell>
          <cell r="K282" t="str">
            <v>LACL</v>
          </cell>
          <cell r="L282" t="str">
            <v>CR</v>
          </cell>
          <cell r="M282">
            <v>156</v>
          </cell>
          <cell r="N282">
            <v>156</v>
          </cell>
          <cell r="O282">
            <v>0</v>
          </cell>
          <cell r="P282">
            <v>156</v>
          </cell>
          <cell r="T282" t="str">
            <v>533M</v>
          </cell>
          <cell r="U282">
            <v>4428</v>
          </cell>
          <cell r="V282" t="str">
            <v>SHANGHAI</v>
          </cell>
          <cell r="W282" t="str">
            <v>NAS</v>
          </cell>
          <cell r="X282" t="str">
            <v>BANGLADESH</v>
          </cell>
          <cell r="Y282" t="str">
            <v>DRESSMAN GARMENT LTD</v>
          </cell>
          <cell r="Z282" t="str">
            <v>FOB</v>
          </cell>
          <cell r="AD282">
            <v>40473</v>
          </cell>
          <cell r="AE282">
            <v>40473</v>
          </cell>
          <cell r="AF282">
            <v>40473</v>
          </cell>
          <cell r="AG282">
            <v>40473</v>
          </cell>
          <cell r="AH282">
            <v>40532</v>
          </cell>
          <cell r="AI282">
            <v>40594</v>
          </cell>
          <cell r="AJ282">
            <v>40607</v>
          </cell>
          <cell r="AK282">
            <v>40668</v>
          </cell>
          <cell r="AL282">
            <v>40750</v>
          </cell>
          <cell r="AM282">
            <v>40753</v>
          </cell>
          <cell r="AN282" t="str">
            <v>Per Alberto's email dtd 11/5</v>
          </cell>
          <cell r="AO282" t="str">
            <v>Y</v>
          </cell>
          <cell r="AP282" t="str">
            <v>4100113457</v>
          </cell>
          <cell r="AQ282" t="str">
            <v>Y</v>
          </cell>
          <cell r="AR282" t="str">
            <v>000S</v>
          </cell>
          <cell r="AS282">
            <v>0</v>
          </cell>
          <cell r="AT282" t="str">
            <v>CHINA</v>
          </cell>
          <cell r="AU282" t="str">
            <v>OXFORD / AQ04041</v>
          </cell>
          <cell r="AW282">
            <v>1.7</v>
          </cell>
          <cell r="AX282">
            <v>265.2</v>
          </cell>
          <cell r="AY282">
            <v>40532</v>
          </cell>
          <cell r="AZ282">
            <v>40538</v>
          </cell>
          <cell r="BA282">
            <v>40608</v>
          </cell>
          <cell r="BB282">
            <v>40671</v>
          </cell>
          <cell r="BC282">
            <v>40755</v>
          </cell>
          <cell r="BD282">
            <v>40755</v>
          </cell>
          <cell r="BE282">
            <v>40513</v>
          </cell>
          <cell r="BF282">
            <v>40603</v>
          </cell>
          <cell r="BG282">
            <v>40664</v>
          </cell>
          <cell r="BH282">
            <v>40725</v>
          </cell>
          <cell r="BI282">
            <v>40725</v>
          </cell>
          <cell r="BL282">
            <v>0</v>
          </cell>
          <cell r="BN282" t="str">
            <v>DOCKERS</v>
          </cell>
          <cell r="BO282" t="str">
            <v>Tops</v>
          </cell>
          <cell r="BP282" t="str">
            <v>Mens</v>
          </cell>
          <cell r="BQ282" t="str">
            <v>N</v>
          </cell>
          <cell r="BR282" t="str">
            <v>DM Tops Wovens</v>
          </cell>
          <cell r="BS282" t="str">
            <v>OKAMOTO D</v>
          </cell>
          <cell r="BT282" t="str">
            <v>IronFree</v>
          </cell>
          <cell r="BU282" t="str">
            <v>H6814</v>
          </cell>
          <cell r="BV282" t="str">
            <v>Seasonal</v>
          </cell>
          <cell r="BW282" t="str">
            <v>LSA</v>
          </cell>
          <cell r="BY282" t="str">
            <v>4066840607405944053240473404734047340473</v>
          </cell>
          <cell r="BZ282" t="str">
            <v>S-61660-0068-4428-40668</v>
          </cell>
          <cell r="CA282" t="str">
            <v>SFO</v>
          </cell>
          <cell r="CD282">
            <v>0</v>
          </cell>
          <cell r="CF282">
            <v>1667</v>
          </cell>
          <cell r="CG282">
            <v>0</v>
          </cell>
        </row>
        <row r="283">
          <cell r="A283">
            <v>1416576</v>
          </cell>
          <cell r="B283" t="str">
            <v>113</v>
          </cell>
          <cell r="C283" t="str">
            <v>101</v>
          </cell>
          <cell r="D283" t="str">
            <v>61660</v>
          </cell>
          <cell r="E283" t="str">
            <v>61660-0068</v>
          </cell>
          <cell r="F283" t="str">
            <v>IRON FREE SHIRT LS</v>
          </cell>
          <cell r="G283" t="str">
            <v>CLEMENT - NAVAJO TEAL</v>
          </cell>
          <cell r="H283" t="str">
            <v>PC</v>
          </cell>
          <cell r="J283" t="str">
            <v>SP-A</v>
          </cell>
          <cell r="K283" t="str">
            <v>LSC</v>
          </cell>
          <cell r="L283" t="str">
            <v>CA</v>
          </cell>
          <cell r="M283">
            <v>800</v>
          </cell>
          <cell r="N283">
            <v>800</v>
          </cell>
          <cell r="O283">
            <v>0</v>
          </cell>
          <cell r="P283">
            <v>800</v>
          </cell>
          <cell r="T283" t="str">
            <v>533M</v>
          </cell>
          <cell r="U283">
            <v>4428</v>
          </cell>
          <cell r="V283" t="str">
            <v>SHANGHAI</v>
          </cell>
          <cell r="W283" t="str">
            <v>NAS</v>
          </cell>
          <cell r="X283" t="str">
            <v>BANGLADESH</v>
          </cell>
          <cell r="Y283" t="str">
            <v>DRESSMAN GARMENT LTD</v>
          </cell>
          <cell r="Z283" t="str">
            <v>FOB</v>
          </cell>
          <cell r="AD283">
            <v>40473</v>
          </cell>
          <cell r="AE283">
            <v>40473</v>
          </cell>
          <cell r="AF283">
            <v>40473</v>
          </cell>
          <cell r="AG283">
            <v>40473</v>
          </cell>
          <cell r="AH283">
            <v>40532</v>
          </cell>
          <cell r="AI283">
            <v>40594</v>
          </cell>
          <cell r="AJ283">
            <v>40607</v>
          </cell>
          <cell r="AK283">
            <v>40688</v>
          </cell>
          <cell r="AL283">
            <v>40729</v>
          </cell>
          <cell r="AM283">
            <v>40732</v>
          </cell>
          <cell r="AN283" t="str">
            <v>Per 10/22 commit</v>
          </cell>
          <cell r="AO283" t="str">
            <v>y</v>
          </cell>
          <cell r="AP283">
            <v>81962</v>
          </cell>
          <cell r="AQ283" t="str">
            <v>Y</v>
          </cell>
          <cell r="AR283" t="str">
            <v>000S</v>
          </cell>
          <cell r="AS283">
            <v>0</v>
          </cell>
          <cell r="AT283" t="str">
            <v>CHINA</v>
          </cell>
          <cell r="AU283" t="str">
            <v>OXFORD / AQ04041</v>
          </cell>
          <cell r="AW283">
            <v>1.7</v>
          </cell>
          <cell r="AX283">
            <v>1360</v>
          </cell>
          <cell r="AY283">
            <v>40532</v>
          </cell>
          <cell r="AZ283">
            <v>40538</v>
          </cell>
          <cell r="BA283">
            <v>40608</v>
          </cell>
          <cell r="BB283">
            <v>40692</v>
          </cell>
          <cell r="BC283">
            <v>40734</v>
          </cell>
          <cell r="BD283">
            <v>40734</v>
          </cell>
          <cell r="BE283">
            <v>40513</v>
          </cell>
          <cell r="BF283">
            <v>40603</v>
          </cell>
          <cell r="BG283">
            <v>40664</v>
          </cell>
          <cell r="BH283">
            <v>40725</v>
          </cell>
          <cell r="BI283">
            <v>40725</v>
          </cell>
          <cell r="BL283">
            <v>0</v>
          </cell>
          <cell r="BN283" t="str">
            <v>DOCKERS</v>
          </cell>
          <cell r="BO283" t="str">
            <v>Tops</v>
          </cell>
          <cell r="BP283" t="str">
            <v>Mens</v>
          </cell>
          <cell r="BQ283" t="str">
            <v>N</v>
          </cell>
          <cell r="BR283" t="str">
            <v>DM Tops Wovens</v>
          </cell>
          <cell r="BS283" t="str">
            <v>OKAMOTO D</v>
          </cell>
          <cell r="BT283" t="str">
            <v>IronFree</v>
          </cell>
          <cell r="BU283" t="str">
            <v>H6814</v>
          </cell>
          <cell r="BV283" t="str">
            <v>Seasonal</v>
          </cell>
          <cell r="BW283" t="str">
            <v>LSA</v>
          </cell>
          <cell r="BY283" t="str">
            <v>4068840607405944053240473404734047340473</v>
          </cell>
          <cell r="BZ283" t="str">
            <v>S-61660-0068-4428-40688</v>
          </cell>
          <cell r="CA283" t="str">
            <v>SFO</v>
          </cell>
          <cell r="CD283">
            <v>0</v>
          </cell>
          <cell r="CF283">
            <v>1667</v>
          </cell>
          <cell r="CG283">
            <v>0</v>
          </cell>
        </row>
        <row r="284">
          <cell r="A284">
            <v>1416577</v>
          </cell>
          <cell r="B284" t="str">
            <v>113</v>
          </cell>
          <cell r="C284" t="str">
            <v>101</v>
          </cell>
          <cell r="D284" t="str">
            <v>61660</v>
          </cell>
          <cell r="E284" t="str">
            <v>61660-0068</v>
          </cell>
          <cell r="F284" t="str">
            <v>IRON FREE SHIRT LS</v>
          </cell>
          <cell r="G284" t="str">
            <v>CLEMENT - NAVAJO TEAL</v>
          </cell>
          <cell r="H284" t="str">
            <v>PC</v>
          </cell>
          <cell r="J284" t="str">
            <v>SP-A</v>
          </cell>
          <cell r="K284" t="str">
            <v>LSM</v>
          </cell>
          <cell r="L284" t="str">
            <v>MX</v>
          </cell>
          <cell r="M284">
            <v>2975</v>
          </cell>
          <cell r="N284">
            <v>2975</v>
          </cell>
          <cell r="O284">
            <v>0</v>
          </cell>
          <cell r="P284">
            <v>2975</v>
          </cell>
          <cell r="T284" t="str">
            <v>533M</v>
          </cell>
          <cell r="U284">
            <v>4428</v>
          </cell>
          <cell r="V284" t="str">
            <v>SHANGHAI</v>
          </cell>
          <cell r="W284" t="str">
            <v>NAS</v>
          </cell>
          <cell r="X284" t="str">
            <v>BANGLADESH</v>
          </cell>
          <cell r="Y284" t="str">
            <v>DRESSMAN GARMENT LTD</v>
          </cell>
          <cell r="Z284" t="str">
            <v>FOB</v>
          </cell>
          <cell r="AD284">
            <v>40473</v>
          </cell>
          <cell r="AE284">
            <v>40473</v>
          </cell>
          <cell r="AF284">
            <v>40473</v>
          </cell>
          <cell r="AG284">
            <v>40473</v>
          </cell>
          <cell r="AH284">
            <v>40522</v>
          </cell>
          <cell r="AI284">
            <v>40573</v>
          </cell>
          <cell r="AJ284">
            <v>40589</v>
          </cell>
          <cell r="AK284">
            <v>40658</v>
          </cell>
          <cell r="AL284">
            <v>40722</v>
          </cell>
          <cell r="AM284">
            <v>40725</v>
          </cell>
          <cell r="AN284" t="str">
            <v>Per Alberto's email dtd 11/5</v>
          </cell>
          <cell r="AO284" t="str">
            <v>Y</v>
          </cell>
          <cell r="AP284" t="str">
            <v>98517</v>
          </cell>
          <cell r="AR284" t="str">
            <v>000S</v>
          </cell>
          <cell r="AS284">
            <v>0</v>
          </cell>
          <cell r="AT284" t="str">
            <v>CHINA</v>
          </cell>
          <cell r="AU284" t="str">
            <v>OXFORD / AQ04041</v>
          </cell>
          <cell r="AW284">
            <v>1.7</v>
          </cell>
          <cell r="AX284">
            <v>5057.5</v>
          </cell>
          <cell r="AY284">
            <v>40518</v>
          </cell>
          <cell r="AZ284">
            <v>40524</v>
          </cell>
          <cell r="BA284">
            <v>40594</v>
          </cell>
          <cell r="BB284">
            <v>40664</v>
          </cell>
          <cell r="BC284">
            <v>40727</v>
          </cell>
          <cell r="BD284">
            <v>40727</v>
          </cell>
          <cell r="BE284">
            <v>40513</v>
          </cell>
          <cell r="BF284">
            <v>40575</v>
          </cell>
          <cell r="BG284">
            <v>40634</v>
          </cell>
          <cell r="BH284">
            <v>40695</v>
          </cell>
          <cell r="BI284">
            <v>40695</v>
          </cell>
          <cell r="BL284">
            <v>0</v>
          </cell>
          <cell r="BN284" t="str">
            <v>DOCKERS</v>
          </cell>
          <cell r="BO284" t="str">
            <v>Tops</v>
          </cell>
          <cell r="BP284" t="str">
            <v>Mens</v>
          </cell>
          <cell r="BQ284" t="str">
            <v>N</v>
          </cell>
          <cell r="BR284" t="str">
            <v>DM Tops Wovens</v>
          </cell>
          <cell r="BS284" t="str">
            <v>OKAMOTO D</v>
          </cell>
          <cell r="BT284" t="str">
            <v>IronFree</v>
          </cell>
          <cell r="BU284" t="str">
            <v>H6814</v>
          </cell>
          <cell r="BV284" t="str">
            <v>Seasonal</v>
          </cell>
          <cell r="BW284" t="str">
            <v>LSA</v>
          </cell>
          <cell r="BY284" t="str">
            <v>4065840589405734052240473404734047340473</v>
          </cell>
          <cell r="BZ284" t="str">
            <v>S-61660-0068-4428-40658</v>
          </cell>
          <cell r="CA284" t="str">
            <v>SFO</v>
          </cell>
          <cell r="CB284">
            <v>2975</v>
          </cell>
          <cell r="CD284">
            <v>0</v>
          </cell>
          <cell r="CE284">
            <v>3428</v>
          </cell>
          <cell r="CF284">
            <v>1667</v>
          </cell>
          <cell r="CG284">
            <v>0</v>
          </cell>
        </row>
        <row r="285">
          <cell r="A285">
            <v>1416578</v>
          </cell>
          <cell r="B285" t="str">
            <v>113</v>
          </cell>
          <cell r="C285" t="str">
            <v>101</v>
          </cell>
          <cell r="D285" t="str">
            <v>61660</v>
          </cell>
          <cell r="E285" t="str">
            <v>61660-0068</v>
          </cell>
          <cell r="F285" t="str">
            <v>IRON FREE SHIRT LS</v>
          </cell>
          <cell r="G285" t="str">
            <v>CLEMENT - NAVAJO TEAL</v>
          </cell>
          <cell r="H285" t="str">
            <v>PC</v>
          </cell>
          <cell r="J285" t="str">
            <v>SP-A</v>
          </cell>
          <cell r="K285" t="str">
            <v>LSUS</v>
          </cell>
          <cell r="L285">
            <v>2006</v>
          </cell>
          <cell r="M285">
            <v>435</v>
          </cell>
          <cell r="N285">
            <v>435</v>
          </cell>
          <cell r="O285">
            <v>0</v>
          </cell>
          <cell r="P285">
            <v>435</v>
          </cell>
          <cell r="T285" t="str">
            <v>533M</v>
          </cell>
          <cell r="U285">
            <v>4428</v>
          </cell>
          <cell r="V285" t="str">
            <v>SHANGHAI</v>
          </cell>
          <cell r="W285" t="str">
            <v>NAS</v>
          </cell>
          <cell r="X285" t="str">
            <v>BANGLADESH</v>
          </cell>
          <cell r="Y285" t="str">
            <v>DRESSMAN GARMENT LTD</v>
          </cell>
          <cell r="Z285" t="str">
            <v>DFC</v>
          </cell>
          <cell r="AD285">
            <v>40473</v>
          </cell>
          <cell r="AE285">
            <v>40473</v>
          </cell>
          <cell r="AF285">
            <v>40473</v>
          </cell>
          <cell r="AG285">
            <v>40473</v>
          </cell>
          <cell r="AH285">
            <v>40532</v>
          </cell>
          <cell r="AI285">
            <v>40594</v>
          </cell>
          <cell r="AJ285">
            <v>40607</v>
          </cell>
          <cell r="AK285">
            <v>40688</v>
          </cell>
          <cell r="AL285">
            <v>40727</v>
          </cell>
          <cell r="AM285">
            <v>40730</v>
          </cell>
          <cell r="AN285" t="str">
            <v>Per 10/22 commit</v>
          </cell>
          <cell r="AO285" t="str">
            <v>y</v>
          </cell>
          <cell r="AP285" t="str">
            <v>4100113094</v>
          </cell>
          <cell r="AQ285" t="str">
            <v>Y</v>
          </cell>
          <cell r="AR285" t="str">
            <v>000S</v>
          </cell>
          <cell r="AS285">
            <v>0</v>
          </cell>
          <cell r="AT285" t="str">
            <v>CHINA</v>
          </cell>
          <cell r="AU285" t="str">
            <v>OXFORD / AQ04041</v>
          </cell>
          <cell r="AW285">
            <v>1.7</v>
          </cell>
          <cell r="AX285">
            <v>739.5</v>
          </cell>
          <cell r="AY285">
            <v>40532</v>
          </cell>
          <cell r="AZ285">
            <v>40538</v>
          </cell>
          <cell r="BA285">
            <v>40608</v>
          </cell>
          <cell r="BB285">
            <v>40692</v>
          </cell>
          <cell r="BC285">
            <v>40727</v>
          </cell>
          <cell r="BD285">
            <v>40734</v>
          </cell>
          <cell r="BE285">
            <v>40513</v>
          </cell>
          <cell r="BF285">
            <v>40603</v>
          </cell>
          <cell r="BG285">
            <v>40664</v>
          </cell>
          <cell r="BH285">
            <v>40695</v>
          </cell>
          <cell r="BI285">
            <v>40725</v>
          </cell>
          <cell r="BL285">
            <v>0</v>
          </cell>
          <cell r="BN285" t="str">
            <v>DOCKERS</v>
          </cell>
          <cell r="BO285" t="str">
            <v>Tops</v>
          </cell>
          <cell r="BP285" t="str">
            <v>Mens</v>
          </cell>
          <cell r="BQ285" t="str">
            <v>N</v>
          </cell>
          <cell r="BR285" t="str">
            <v>DM Tops Wovens</v>
          </cell>
          <cell r="BS285" t="str">
            <v>OKAMOTO D</v>
          </cell>
          <cell r="BT285" t="str">
            <v>IronFree</v>
          </cell>
          <cell r="BU285" t="str">
            <v>H6814</v>
          </cell>
          <cell r="BV285" t="str">
            <v>Seasonal</v>
          </cell>
          <cell r="BW285" t="str">
            <v>LSA</v>
          </cell>
          <cell r="BY285" t="str">
            <v>4068840607405944053240473404734047340473</v>
          </cell>
          <cell r="BZ285" t="str">
            <v>S-61660-0068-4428-40688</v>
          </cell>
          <cell r="CA285" t="str">
            <v>SFO</v>
          </cell>
          <cell r="CD285">
            <v>0</v>
          </cell>
          <cell r="CF285">
            <v>1667</v>
          </cell>
          <cell r="CG285">
            <v>0</v>
          </cell>
        </row>
        <row r="286">
          <cell r="A286">
            <v>1416579</v>
          </cell>
          <cell r="B286" t="str">
            <v>113</v>
          </cell>
          <cell r="C286" t="str">
            <v>101</v>
          </cell>
          <cell r="D286" t="str">
            <v>61660</v>
          </cell>
          <cell r="E286" t="str">
            <v>61660-0069</v>
          </cell>
          <cell r="F286" t="str">
            <v>IRON FREE SHIRT LS</v>
          </cell>
          <cell r="G286" t="str">
            <v>KADISH - PEACOAT</v>
          </cell>
          <cell r="H286" t="str">
            <v>PC</v>
          </cell>
          <cell r="J286" t="str">
            <v>SP-A</v>
          </cell>
          <cell r="K286" t="str">
            <v>APD</v>
          </cell>
          <cell r="L286" t="str">
            <v>MY</v>
          </cell>
          <cell r="M286">
            <v>230</v>
          </cell>
          <cell r="N286">
            <v>230</v>
          </cell>
          <cell r="O286">
            <v>0</v>
          </cell>
          <cell r="P286">
            <v>230</v>
          </cell>
          <cell r="T286" t="str">
            <v>533M</v>
          </cell>
          <cell r="U286">
            <v>4428</v>
          </cell>
          <cell r="V286" t="str">
            <v>SHANGHAI</v>
          </cell>
          <cell r="W286" t="str">
            <v>NAS</v>
          </cell>
          <cell r="X286" t="str">
            <v>BANGLADESH</v>
          </cell>
          <cell r="Y286" t="str">
            <v>DRESSMAN GARMENT LTD</v>
          </cell>
          <cell r="Z286" t="str">
            <v>FOB</v>
          </cell>
          <cell r="AD286">
            <v>40473</v>
          </cell>
          <cell r="AE286">
            <v>40473</v>
          </cell>
          <cell r="AF286">
            <v>40473</v>
          </cell>
          <cell r="AG286">
            <v>40473</v>
          </cell>
          <cell r="AH286">
            <v>40532</v>
          </cell>
          <cell r="AI286">
            <v>40594</v>
          </cell>
          <cell r="AJ286">
            <v>40607</v>
          </cell>
          <cell r="AK286">
            <v>40688</v>
          </cell>
          <cell r="AL286">
            <v>40711</v>
          </cell>
          <cell r="AM286">
            <v>40714</v>
          </cell>
          <cell r="AN286" t="str">
            <v>Per 10/22 commit</v>
          </cell>
          <cell r="AO286" t="str">
            <v>Y</v>
          </cell>
          <cell r="AP286" t="str">
            <v>4512019076 (SG) / 4505019702 (MY)</v>
          </cell>
          <cell r="AQ286" t="str">
            <v>Y</v>
          </cell>
          <cell r="AR286" t="str">
            <v>000S</v>
          </cell>
          <cell r="AS286">
            <v>0</v>
          </cell>
          <cell r="AT286" t="str">
            <v>CHINA</v>
          </cell>
          <cell r="AW286">
            <v>1.7</v>
          </cell>
          <cell r="AX286">
            <v>391</v>
          </cell>
          <cell r="AY286">
            <v>40532</v>
          </cell>
          <cell r="AZ286">
            <v>40538</v>
          </cell>
          <cell r="BA286">
            <v>40608</v>
          </cell>
          <cell r="BB286">
            <v>40692</v>
          </cell>
          <cell r="BC286">
            <v>40713</v>
          </cell>
          <cell r="BD286">
            <v>40720</v>
          </cell>
          <cell r="BE286">
            <v>40513</v>
          </cell>
          <cell r="BF286">
            <v>40603</v>
          </cell>
          <cell r="BG286">
            <v>40664</v>
          </cell>
          <cell r="BH286">
            <v>40695</v>
          </cell>
          <cell r="BI286">
            <v>40695</v>
          </cell>
          <cell r="BL286">
            <v>0</v>
          </cell>
          <cell r="BN286" t="str">
            <v>DOCKERS</v>
          </cell>
          <cell r="BO286" t="str">
            <v>Tops</v>
          </cell>
          <cell r="BP286" t="str">
            <v>Mens</v>
          </cell>
          <cell r="BQ286" t="str">
            <v>N</v>
          </cell>
          <cell r="BR286" t="str">
            <v>DM Tops Wovens</v>
          </cell>
          <cell r="BS286" t="str">
            <v>OKAMOTO D</v>
          </cell>
          <cell r="BT286" t="str">
            <v>IronFree</v>
          </cell>
          <cell r="BU286" t="str">
            <v>I0602</v>
          </cell>
          <cell r="BV286" t="str">
            <v>Seasonal</v>
          </cell>
          <cell r="BW286" t="str">
            <v>APD</v>
          </cell>
          <cell r="BY286" t="str">
            <v>4068840607405944053240473404734047340473</v>
          </cell>
          <cell r="BZ286" t="str">
            <v>S-61660-0069-4428-40688</v>
          </cell>
          <cell r="CA286" t="str">
            <v>SFO</v>
          </cell>
          <cell r="CB286">
            <v>230</v>
          </cell>
          <cell r="CD286">
            <v>0</v>
          </cell>
          <cell r="CF286">
            <v>1667</v>
          </cell>
          <cell r="CG286">
            <v>0</v>
          </cell>
        </row>
        <row r="287">
          <cell r="A287">
            <v>1416580</v>
          </cell>
          <cell r="B287" t="str">
            <v>113</v>
          </cell>
          <cell r="C287" t="str">
            <v>101</v>
          </cell>
          <cell r="D287" t="str">
            <v>61660</v>
          </cell>
          <cell r="E287" t="str">
            <v>61660-0069</v>
          </cell>
          <cell r="F287" t="str">
            <v>IRON FREE SHIRT LS</v>
          </cell>
          <cell r="G287" t="str">
            <v>KADISH - PEACOAT</v>
          </cell>
          <cell r="H287" t="str">
            <v>PC</v>
          </cell>
          <cell r="J287" t="str">
            <v>SP-A</v>
          </cell>
          <cell r="K287" t="str">
            <v>LSE</v>
          </cell>
          <cell r="L287" t="str">
            <v>TR</v>
          </cell>
          <cell r="M287">
            <v>200</v>
          </cell>
          <cell r="N287">
            <v>200</v>
          </cell>
          <cell r="O287">
            <v>0</v>
          </cell>
          <cell r="P287">
            <v>200</v>
          </cell>
          <cell r="T287" t="str">
            <v>533M</v>
          </cell>
          <cell r="U287">
            <v>4428</v>
          </cell>
          <cell r="V287" t="str">
            <v>SHANGHAI</v>
          </cell>
          <cell r="W287" t="str">
            <v>NAS</v>
          </cell>
          <cell r="X287" t="str">
            <v>BANGLADESH</v>
          </cell>
          <cell r="Y287" t="str">
            <v>DRESSMAN GARMENT LTD</v>
          </cell>
          <cell r="Z287" t="str">
            <v>FOB</v>
          </cell>
          <cell r="AD287">
            <v>40473</v>
          </cell>
          <cell r="AE287">
            <v>40473</v>
          </cell>
          <cell r="AF287">
            <v>40473</v>
          </cell>
          <cell r="AG287">
            <v>40473</v>
          </cell>
          <cell r="AH287">
            <v>40532</v>
          </cell>
          <cell r="AI287">
            <v>40594</v>
          </cell>
          <cell r="AJ287">
            <v>40607</v>
          </cell>
          <cell r="AK287">
            <v>40688</v>
          </cell>
          <cell r="AL287">
            <v>40739</v>
          </cell>
          <cell r="AM287">
            <v>40742</v>
          </cell>
          <cell r="AN287" t="str">
            <v>Per 10/22 commit; 11/30 chg DC to TR from GB per Ruth</v>
          </cell>
          <cell r="AO287" t="str">
            <v>Y</v>
          </cell>
          <cell r="AP287" t="str">
            <v>531938</v>
          </cell>
          <cell r="AQ287" t="str">
            <v>Y</v>
          </cell>
          <cell r="AR287" t="str">
            <v>000S</v>
          </cell>
          <cell r="AS287">
            <v>0</v>
          </cell>
          <cell r="AT287" t="str">
            <v>CHINA</v>
          </cell>
          <cell r="AU287" t="str">
            <v>DUMMY MILLEPIC / FB082480</v>
          </cell>
          <cell r="AW287">
            <v>1.7</v>
          </cell>
          <cell r="AX287">
            <v>340</v>
          </cell>
          <cell r="AY287">
            <v>40532</v>
          </cell>
          <cell r="AZ287">
            <v>40538</v>
          </cell>
          <cell r="BA287">
            <v>40608</v>
          </cell>
          <cell r="BB287">
            <v>40692</v>
          </cell>
          <cell r="BC287">
            <v>40741</v>
          </cell>
          <cell r="BD287">
            <v>40748</v>
          </cell>
          <cell r="BE287">
            <v>40513</v>
          </cell>
          <cell r="BF287">
            <v>40603</v>
          </cell>
          <cell r="BG287">
            <v>40664</v>
          </cell>
          <cell r="BH287">
            <v>40725</v>
          </cell>
          <cell r="BI287">
            <v>40725</v>
          </cell>
          <cell r="BL287">
            <v>0</v>
          </cell>
          <cell r="BN287" t="str">
            <v>DOCKERS</v>
          </cell>
          <cell r="BO287" t="str">
            <v>Tops</v>
          </cell>
          <cell r="BP287" t="str">
            <v>Mens</v>
          </cell>
          <cell r="BQ287" t="str">
            <v>N</v>
          </cell>
          <cell r="BR287" t="str">
            <v>DM Tops Wovens</v>
          </cell>
          <cell r="BS287" t="str">
            <v>OKAMOTO D</v>
          </cell>
          <cell r="BT287" t="str">
            <v>IronFree</v>
          </cell>
          <cell r="BU287" t="str">
            <v>I0602</v>
          </cell>
          <cell r="BV287" t="str">
            <v>Seasonal</v>
          </cell>
          <cell r="BW287" t="str">
            <v>LSE</v>
          </cell>
          <cell r="BY287" t="str">
            <v>4068840607405944053240473404734047340473</v>
          </cell>
          <cell r="BZ287" t="str">
            <v>S-61660-0069-4428-40688</v>
          </cell>
          <cell r="CA287" t="str">
            <v>SFO</v>
          </cell>
          <cell r="CB287">
            <v>200</v>
          </cell>
          <cell r="CD287">
            <v>0</v>
          </cell>
          <cell r="CF287">
            <v>1667</v>
          </cell>
          <cell r="CG287">
            <v>0</v>
          </cell>
        </row>
        <row r="288">
          <cell r="A288">
            <v>1416581</v>
          </cell>
          <cell r="B288" t="str">
            <v>113</v>
          </cell>
          <cell r="C288" t="str">
            <v>101</v>
          </cell>
          <cell r="D288" t="str">
            <v>61660</v>
          </cell>
          <cell r="E288" t="str">
            <v>61660-0069</v>
          </cell>
          <cell r="F288" t="str">
            <v>IRON FREE SHIRT LS</v>
          </cell>
          <cell r="G288" t="str">
            <v>KADISH - PEACOAT</v>
          </cell>
          <cell r="H288" t="str">
            <v>PC</v>
          </cell>
          <cell r="J288" t="str">
            <v>SP-A</v>
          </cell>
          <cell r="K288" t="str">
            <v>LSC</v>
          </cell>
          <cell r="L288" t="str">
            <v>CA</v>
          </cell>
          <cell r="M288">
            <v>800</v>
          </cell>
          <cell r="N288">
            <v>800</v>
          </cell>
          <cell r="O288">
            <v>0</v>
          </cell>
          <cell r="P288">
            <v>800</v>
          </cell>
          <cell r="T288" t="str">
            <v>533M</v>
          </cell>
          <cell r="U288">
            <v>4428</v>
          </cell>
          <cell r="V288" t="str">
            <v>SHANGHAI</v>
          </cell>
          <cell r="W288" t="str">
            <v>NAS</v>
          </cell>
          <cell r="X288" t="str">
            <v>BANGLADESH</v>
          </cell>
          <cell r="Y288" t="str">
            <v>DRESSMAN GARMENT LTD</v>
          </cell>
          <cell r="Z288" t="str">
            <v>FOB</v>
          </cell>
          <cell r="AD288">
            <v>40473</v>
          </cell>
          <cell r="AE288">
            <v>40473</v>
          </cell>
          <cell r="AF288">
            <v>40473</v>
          </cell>
          <cell r="AG288">
            <v>40473</v>
          </cell>
          <cell r="AH288">
            <v>40532</v>
          </cell>
          <cell r="AI288">
            <v>40594</v>
          </cell>
          <cell r="AJ288">
            <v>40607</v>
          </cell>
          <cell r="AK288">
            <v>40688</v>
          </cell>
          <cell r="AL288">
            <v>40729</v>
          </cell>
          <cell r="AM288">
            <v>40732</v>
          </cell>
          <cell r="AN288" t="str">
            <v>Per 10/22 commit</v>
          </cell>
          <cell r="AO288" t="str">
            <v>y</v>
          </cell>
          <cell r="AP288">
            <v>81961</v>
          </cell>
          <cell r="AQ288" t="str">
            <v>Y</v>
          </cell>
          <cell r="AR288" t="str">
            <v>000S</v>
          </cell>
          <cell r="AS288">
            <v>0</v>
          </cell>
          <cell r="AT288" t="str">
            <v>CHINA</v>
          </cell>
          <cell r="AU288" t="str">
            <v>OXFORD / AQ04041</v>
          </cell>
          <cell r="AW288">
            <v>1.7</v>
          </cell>
          <cell r="AX288">
            <v>1360</v>
          </cell>
          <cell r="AY288">
            <v>40532</v>
          </cell>
          <cell r="AZ288">
            <v>40538</v>
          </cell>
          <cell r="BA288">
            <v>40608</v>
          </cell>
          <cell r="BB288">
            <v>40692</v>
          </cell>
          <cell r="BC288">
            <v>40734</v>
          </cell>
          <cell r="BD288">
            <v>40734</v>
          </cell>
          <cell r="BE288">
            <v>40513</v>
          </cell>
          <cell r="BF288">
            <v>40603</v>
          </cell>
          <cell r="BG288">
            <v>40664</v>
          </cell>
          <cell r="BH288">
            <v>40725</v>
          </cell>
          <cell r="BI288">
            <v>40725</v>
          </cell>
          <cell r="BL288">
            <v>0</v>
          </cell>
          <cell r="BN288" t="str">
            <v>DOCKERS</v>
          </cell>
          <cell r="BO288" t="str">
            <v>Tops</v>
          </cell>
          <cell r="BP288" t="str">
            <v>Mens</v>
          </cell>
          <cell r="BQ288" t="str">
            <v>N</v>
          </cell>
          <cell r="BR288" t="str">
            <v>DM Tops Wovens</v>
          </cell>
          <cell r="BS288" t="str">
            <v>OKAMOTO D</v>
          </cell>
          <cell r="BT288" t="str">
            <v>IronFree</v>
          </cell>
          <cell r="BU288" t="str">
            <v>I0602</v>
          </cell>
          <cell r="BV288" t="str">
            <v>Seasonal</v>
          </cell>
          <cell r="BW288" t="str">
            <v>LSA</v>
          </cell>
          <cell r="BY288" t="str">
            <v>4068840607405944053240473404734047340473</v>
          </cell>
          <cell r="BZ288" t="str">
            <v>S-61660-0069-4428-40688</v>
          </cell>
          <cell r="CA288" t="str">
            <v>SFO</v>
          </cell>
          <cell r="CD288">
            <v>0</v>
          </cell>
          <cell r="CF288">
            <v>1667</v>
          </cell>
          <cell r="CG288">
            <v>0</v>
          </cell>
        </row>
        <row r="289">
          <cell r="A289">
            <v>1416582</v>
          </cell>
          <cell r="B289" t="str">
            <v>113</v>
          </cell>
          <cell r="C289" t="str">
            <v>101</v>
          </cell>
          <cell r="D289" t="str">
            <v>61660</v>
          </cell>
          <cell r="E289" t="str">
            <v>61660-0069</v>
          </cell>
          <cell r="F289" t="str">
            <v>IRON FREE SHIRT LS</v>
          </cell>
          <cell r="G289" t="str">
            <v>KADISH - PEACOAT</v>
          </cell>
          <cell r="H289" t="str">
            <v>PC</v>
          </cell>
          <cell r="J289" t="str">
            <v>SP-A</v>
          </cell>
          <cell r="K289" t="str">
            <v>LSUS</v>
          </cell>
          <cell r="L289">
            <v>2006</v>
          </cell>
          <cell r="M289">
            <v>770</v>
          </cell>
          <cell r="N289">
            <v>770</v>
          </cell>
          <cell r="O289">
            <v>0</v>
          </cell>
          <cell r="P289">
            <v>770</v>
          </cell>
          <cell r="T289" t="str">
            <v>533M</v>
          </cell>
          <cell r="U289">
            <v>4428</v>
          </cell>
          <cell r="V289" t="str">
            <v>SHANGHAI</v>
          </cell>
          <cell r="W289" t="str">
            <v>NAS</v>
          </cell>
          <cell r="X289" t="str">
            <v>BANGLADESH</v>
          </cell>
          <cell r="Y289" t="str">
            <v>DRESSMAN GARMENT LTD</v>
          </cell>
          <cell r="Z289" t="str">
            <v>DFC</v>
          </cell>
          <cell r="AD289">
            <v>40473</v>
          </cell>
          <cell r="AE289">
            <v>40473</v>
          </cell>
          <cell r="AF289">
            <v>40473</v>
          </cell>
          <cell r="AG289">
            <v>40473</v>
          </cell>
          <cell r="AH289">
            <v>40532</v>
          </cell>
          <cell r="AI289">
            <v>40594</v>
          </cell>
          <cell r="AJ289">
            <v>40607</v>
          </cell>
          <cell r="AK289">
            <v>40688</v>
          </cell>
          <cell r="AL289">
            <v>40727</v>
          </cell>
          <cell r="AM289">
            <v>40730</v>
          </cell>
          <cell r="AN289" t="str">
            <v>Per 10/22 commit + 630 uts to meet min.-OK Andres</v>
          </cell>
          <cell r="AO289" t="str">
            <v>y</v>
          </cell>
          <cell r="AP289" t="str">
            <v>4100113095</v>
          </cell>
          <cell r="AQ289" t="str">
            <v>Y</v>
          </cell>
          <cell r="AR289" t="str">
            <v>000S</v>
          </cell>
          <cell r="AS289">
            <v>0</v>
          </cell>
          <cell r="AT289" t="str">
            <v>CHINA</v>
          </cell>
          <cell r="AU289" t="str">
            <v>OXFORD / AQ04041</v>
          </cell>
          <cell r="AW289">
            <v>1.7</v>
          </cell>
          <cell r="AX289">
            <v>1309</v>
          </cell>
          <cell r="AY289">
            <v>40532</v>
          </cell>
          <cell r="AZ289">
            <v>40538</v>
          </cell>
          <cell r="BA289">
            <v>40608</v>
          </cell>
          <cell r="BB289">
            <v>40692</v>
          </cell>
          <cell r="BC289">
            <v>40727</v>
          </cell>
          <cell r="BD289">
            <v>40734</v>
          </cell>
          <cell r="BE289">
            <v>40513</v>
          </cell>
          <cell r="BF289">
            <v>40603</v>
          </cell>
          <cell r="BG289">
            <v>40664</v>
          </cell>
          <cell r="BH289">
            <v>40695</v>
          </cell>
          <cell r="BI289">
            <v>40725</v>
          </cell>
          <cell r="BL289">
            <v>0</v>
          </cell>
          <cell r="BN289" t="str">
            <v>DOCKERS</v>
          </cell>
          <cell r="BO289" t="str">
            <v>Tops</v>
          </cell>
          <cell r="BP289" t="str">
            <v>Mens</v>
          </cell>
          <cell r="BQ289" t="str">
            <v>N</v>
          </cell>
          <cell r="BR289" t="str">
            <v>DM Tops Wovens</v>
          </cell>
          <cell r="BS289" t="str">
            <v>OKAMOTO D</v>
          </cell>
          <cell r="BT289" t="str">
            <v>IronFree</v>
          </cell>
          <cell r="BU289" t="str">
            <v>I0602</v>
          </cell>
          <cell r="BV289" t="str">
            <v>Seasonal</v>
          </cell>
          <cell r="BW289" t="str">
            <v>LSA</v>
          </cell>
          <cell r="BY289" t="str">
            <v>4068840607405944053240473404734047340473</v>
          </cell>
          <cell r="BZ289" t="str">
            <v>S-61660-0069-4428-40688</v>
          </cell>
          <cell r="CA289" t="str">
            <v>SFO</v>
          </cell>
          <cell r="CD289">
            <v>0</v>
          </cell>
          <cell r="CF289">
            <v>1667</v>
          </cell>
          <cell r="CG289">
            <v>0</v>
          </cell>
        </row>
        <row r="290">
          <cell r="A290">
            <v>1416583</v>
          </cell>
          <cell r="B290" t="str">
            <v>113</v>
          </cell>
          <cell r="C290" t="str">
            <v>101</v>
          </cell>
          <cell r="D290" t="str">
            <v>61660</v>
          </cell>
          <cell r="E290" t="str">
            <v>61660-0070</v>
          </cell>
          <cell r="F290" t="str">
            <v>IRON FREE SHIRT LS</v>
          </cell>
          <cell r="G290" t="str">
            <v>KADISH - SAHARA RED</v>
          </cell>
          <cell r="H290" t="str">
            <v>PC</v>
          </cell>
          <cell r="J290" t="str">
            <v>SP-A</v>
          </cell>
          <cell r="K290" t="str">
            <v>APD</v>
          </cell>
          <cell r="L290" t="str">
            <v>MY</v>
          </cell>
          <cell r="M290">
            <v>230</v>
          </cell>
          <cell r="N290">
            <v>230</v>
          </cell>
          <cell r="O290">
            <v>0</v>
          </cell>
          <cell r="P290">
            <v>230</v>
          </cell>
          <cell r="T290" t="str">
            <v>533M</v>
          </cell>
          <cell r="U290">
            <v>4428</v>
          </cell>
          <cell r="V290" t="str">
            <v>SHANGHAI</v>
          </cell>
          <cell r="W290" t="str">
            <v>NAS</v>
          </cell>
          <cell r="X290" t="str">
            <v>BANGLADESH</v>
          </cell>
          <cell r="Y290" t="str">
            <v>DRESSMAN GARMENT LTD</v>
          </cell>
          <cell r="Z290" t="str">
            <v>FOB</v>
          </cell>
          <cell r="AD290">
            <v>40473</v>
          </cell>
          <cell r="AE290">
            <v>40473</v>
          </cell>
          <cell r="AF290">
            <v>40473</v>
          </cell>
          <cell r="AG290">
            <v>40473</v>
          </cell>
          <cell r="AH290">
            <v>40532</v>
          </cell>
          <cell r="AI290">
            <v>40594</v>
          </cell>
          <cell r="AJ290">
            <v>40607</v>
          </cell>
          <cell r="AK290">
            <v>40688</v>
          </cell>
          <cell r="AL290">
            <v>40711</v>
          </cell>
          <cell r="AM290">
            <v>40714</v>
          </cell>
          <cell r="AN290" t="str">
            <v>Per 10/22 commit</v>
          </cell>
          <cell r="AO290" t="str">
            <v>Y</v>
          </cell>
          <cell r="AP290" t="str">
            <v>4512019077 (SG) / 4505019703 (MY)</v>
          </cell>
          <cell r="AQ290" t="str">
            <v>Y</v>
          </cell>
          <cell r="AR290" t="str">
            <v>000S</v>
          </cell>
          <cell r="AS290">
            <v>0</v>
          </cell>
          <cell r="AT290" t="str">
            <v>CHINA</v>
          </cell>
          <cell r="AW290">
            <v>1.7</v>
          </cell>
          <cell r="AX290">
            <v>391</v>
          </cell>
          <cell r="AY290">
            <v>40532</v>
          </cell>
          <cell r="AZ290">
            <v>40538</v>
          </cell>
          <cell r="BA290">
            <v>40608</v>
          </cell>
          <cell r="BB290">
            <v>40692</v>
          </cell>
          <cell r="BC290">
            <v>40713</v>
          </cell>
          <cell r="BD290">
            <v>40720</v>
          </cell>
          <cell r="BE290">
            <v>40513</v>
          </cell>
          <cell r="BF290">
            <v>40603</v>
          </cell>
          <cell r="BG290">
            <v>40664</v>
          </cell>
          <cell r="BH290">
            <v>40695</v>
          </cell>
          <cell r="BI290">
            <v>40695</v>
          </cell>
          <cell r="BL290">
            <v>0</v>
          </cell>
          <cell r="BN290" t="str">
            <v>DOCKERS</v>
          </cell>
          <cell r="BO290" t="str">
            <v>Tops</v>
          </cell>
          <cell r="BP290" t="str">
            <v>Mens</v>
          </cell>
          <cell r="BQ290" t="str">
            <v>N</v>
          </cell>
          <cell r="BR290" t="str">
            <v>DM Tops Wovens</v>
          </cell>
          <cell r="BS290" t="str">
            <v>OKAMOTO D</v>
          </cell>
          <cell r="BT290" t="str">
            <v>IronFree</v>
          </cell>
          <cell r="BU290" t="str">
            <v>I0603</v>
          </cell>
          <cell r="BV290" t="str">
            <v>Seasonal</v>
          </cell>
          <cell r="BW290" t="str">
            <v>APD</v>
          </cell>
          <cell r="BY290" t="str">
            <v>4068840607405944053240473404734047340473</v>
          </cell>
          <cell r="BZ290" t="str">
            <v>S-61660-0070-4428-40688</v>
          </cell>
          <cell r="CA290" t="str">
            <v>SFO</v>
          </cell>
          <cell r="CB290">
            <v>230</v>
          </cell>
          <cell r="CD290">
            <v>0</v>
          </cell>
          <cell r="CF290">
            <v>1667</v>
          </cell>
          <cell r="CG290">
            <v>0</v>
          </cell>
        </row>
        <row r="291">
          <cell r="A291">
            <v>1416584</v>
          </cell>
          <cell r="B291" t="str">
            <v>113</v>
          </cell>
          <cell r="C291" t="str">
            <v>101</v>
          </cell>
          <cell r="D291" t="str">
            <v>61660</v>
          </cell>
          <cell r="E291" t="str">
            <v>61660-0070</v>
          </cell>
          <cell r="F291" t="str">
            <v>IRON FREE SHIRT LS</v>
          </cell>
          <cell r="G291" t="str">
            <v>KADISH - SAHARA RED</v>
          </cell>
          <cell r="H291" t="str">
            <v>PC</v>
          </cell>
          <cell r="J291" t="str">
            <v>SP-A</v>
          </cell>
          <cell r="K291" t="str">
            <v>LSE</v>
          </cell>
          <cell r="L291" t="str">
            <v>TR</v>
          </cell>
          <cell r="M291">
            <v>200</v>
          </cell>
          <cell r="N291">
            <v>200</v>
          </cell>
          <cell r="O291">
            <v>0</v>
          </cell>
          <cell r="P291">
            <v>200</v>
          </cell>
          <cell r="T291" t="str">
            <v>533M</v>
          </cell>
          <cell r="U291">
            <v>4428</v>
          </cell>
          <cell r="V291" t="str">
            <v>SHANGHAI</v>
          </cell>
          <cell r="W291" t="str">
            <v>NAS</v>
          </cell>
          <cell r="X291" t="str">
            <v>BANGLADESH</v>
          </cell>
          <cell r="Y291" t="str">
            <v>DRESSMAN GARMENT LTD</v>
          </cell>
          <cell r="Z291" t="str">
            <v>FOB</v>
          </cell>
          <cell r="AD291">
            <v>40473</v>
          </cell>
          <cell r="AE291">
            <v>40473</v>
          </cell>
          <cell r="AF291">
            <v>40473</v>
          </cell>
          <cell r="AG291">
            <v>40473</v>
          </cell>
          <cell r="AH291">
            <v>40532</v>
          </cell>
          <cell r="AI291">
            <v>40594</v>
          </cell>
          <cell r="AJ291">
            <v>40607</v>
          </cell>
          <cell r="AK291">
            <v>40688</v>
          </cell>
          <cell r="AL291">
            <v>40739</v>
          </cell>
          <cell r="AM291">
            <v>40742</v>
          </cell>
          <cell r="AN291" t="str">
            <v>Per 10/22 commit; 11/30 chg DC to TR from GB per Ruth</v>
          </cell>
          <cell r="AO291" t="str">
            <v>Y</v>
          </cell>
          <cell r="AP291" t="str">
            <v>531939</v>
          </cell>
          <cell r="AQ291" t="str">
            <v>Y</v>
          </cell>
          <cell r="AR291" t="str">
            <v>000S</v>
          </cell>
          <cell r="AS291">
            <v>0</v>
          </cell>
          <cell r="AT291" t="str">
            <v>CHINA</v>
          </cell>
          <cell r="AU291" t="str">
            <v>DUMMY MILLEPIC / FB082480</v>
          </cell>
          <cell r="AW291">
            <v>1.7</v>
          </cell>
          <cell r="AX291">
            <v>340</v>
          </cell>
          <cell r="AY291">
            <v>40532</v>
          </cell>
          <cell r="AZ291">
            <v>40538</v>
          </cell>
          <cell r="BA291">
            <v>40608</v>
          </cell>
          <cell r="BB291">
            <v>40692</v>
          </cell>
          <cell r="BC291">
            <v>40741</v>
          </cell>
          <cell r="BD291">
            <v>40748</v>
          </cell>
          <cell r="BE291">
            <v>40513</v>
          </cell>
          <cell r="BF291">
            <v>40603</v>
          </cell>
          <cell r="BG291">
            <v>40664</v>
          </cell>
          <cell r="BH291">
            <v>40725</v>
          </cell>
          <cell r="BI291">
            <v>40725</v>
          </cell>
          <cell r="BL291">
            <v>0</v>
          </cell>
          <cell r="BN291" t="str">
            <v>DOCKERS</v>
          </cell>
          <cell r="BO291" t="str">
            <v>Tops</v>
          </cell>
          <cell r="BP291" t="str">
            <v>Mens</v>
          </cell>
          <cell r="BQ291" t="str">
            <v>N</v>
          </cell>
          <cell r="BR291" t="str">
            <v>DM Tops Wovens</v>
          </cell>
          <cell r="BS291" t="str">
            <v>OKAMOTO D</v>
          </cell>
          <cell r="BT291" t="str">
            <v>IronFree</v>
          </cell>
          <cell r="BU291" t="str">
            <v>I0603</v>
          </cell>
          <cell r="BV291" t="str">
            <v>Seasonal</v>
          </cell>
          <cell r="BW291" t="str">
            <v>LSE</v>
          </cell>
          <cell r="BY291" t="str">
            <v>4068840607405944053240473404734047340473</v>
          </cell>
          <cell r="BZ291" t="str">
            <v>S-61660-0070-4428-40688</v>
          </cell>
          <cell r="CA291" t="str">
            <v>SFO</v>
          </cell>
          <cell r="CB291">
            <v>200</v>
          </cell>
          <cell r="CD291">
            <v>0</v>
          </cell>
          <cell r="CF291">
            <v>1667</v>
          </cell>
          <cell r="CG291">
            <v>0</v>
          </cell>
        </row>
        <row r="292">
          <cell r="A292">
            <v>1416585</v>
          </cell>
          <cell r="B292" t="str">
            <v>113</v>
          </cell>
          <cell r="C292" t="str">
            <v>101</v>
          </cell>
          <cell r="D292" t="str">
            <v>61660</v>
          </cell>
          <cell r="E292" t="str">
            <v>61660-0070</v>
          </cell>
          <cell r="F292" t="str">
            <v>IRON FREE SHIRT LS</v>
          </cell>
          <cell r="G292" t="str">
            <v>KADISH - SAHARA RED</v>
          </cell>
          <cell r="H292" t="str">
            <v>PC</v>
          </cell>
          <cell r="J292" t="str">
            <v>SP-A</v>
          </cell>
          <cell r="K292" t="str">
            <v>LSC</v>
          </cell>
          <cell r="L292" t="str">
            <v>CA</v>
          </cell>
          <cell r="M292">
            <v>800</v>
          </cell>
          <cell r="N292">
            <v>800</v>
          </cell>
          <cell r="O292">
            <v>0</v>
          </cell>
          <cell r="P292">
            <v>800</v>
          </cell>
          <cell r="T292" t="str">
            <v>533M</v>
          </cell>
          <cell r="U292">
            <v>4428</v>
          </cell>
          <cell r="V292" t="str">
            <v>SHANGHAI</v>
          </cell>
          <cell r="W292" t="str">
            <v>NAS</v>
          </cell>
          <cell r="X292" t="str">
            <v>BANGLADESH</v>
          </cell>
          <cell r="Y292" t="str">
            <v>DRESSMAN GARMENT LTD</v>
          </cell>
          <cell r="Z292" t="str">
            <v>FOB</v>
          </cell>
          <cell r="AD292">
            <v>40473</v>
          </cell>
          <cell r="AE292">
            <v>40473</v>
          </cell>
          <cell r="AF292">
            <v>40473</v>
          </cell>
          <cell r="AG292">
            <v>40473</v>
          </cell>
          <cell r="AH292">
            <v>40532</v>
          </cell>
          <cell r="AI292">
            <v>40594</v>
          </cell>
          <cell r="AJ292">
            <v>40607</v>
          </cell>
          <cell r="AK292">
            <v>40688</v>
          </cell>
          <cell r="AL292">
            <v>40729</v>
          </cell>
          <cell r="AM292">
            <v>40732</v>
          </cell>
          <cell r="AN292" t="str">
            <v>Per 10/22 commit</v>
          </cell>
          <cell r="AO292" t="str">
            <v>y</v>
          </cell>
          <cell r="AP292">
            <v>81960</v>
          </cell>
          <cell r="AQ292" t="str">
            <v>Y</v>
          </cell>
          <cell r="AR292" t="str">
            <v>000S</v>
          </cell>
          <cell r="AS292">
            <v>0</v>
          </cell>
          <cell r="AT292" t="str">
            <v>CHINA</v>
          </cell>
          <cell r="AU292" t="str">
            <v>OXFORD / AQ04041</v>
          </cell>
          <cell r="AW292">
            <v>1.7</v>
          </cell>
          <cell r="AX292">
            <v>1360</v>
          </cell>
          <cell r="AY292">
            <v>40532</v>
          </cell>
          <cell r="AZ292">
            <v>40538</v>
          </cell>
          <cell r="BA292">
            <v>40608</v>
          </cell>
          <cell r="BB292">
            <v>40692</v>
          </cell>
          <cell r="BC292">
            <v>40734</v>
          </cell>
          <cell r="BD292">
            <v>40734</v>
          </cell>
          <cell r="BE292">
            <v>40513</v>
          </cell>
          <cell r="BF292">
            <v>40603</v>
          </cell>
          <cell r="BG292">
            <v>40664</v>
          </cell>
          <cell r="BH292">
            <v>40725</v>
          </cell>
          <cell r="BI292">
            <v>40725</v>
          </cell>
          <cell r="BL292">
            <v>0</v>
          </cell>
          <cell r="BN292" t="str">
            <v>DOCKERS</v>
          </cell>
          <cell r="BO292" t="str">
            <v>Tops</v>
          </cell>
          <cell r="BP292" t="str">
            <v>Mens</v>
          </cell>
          <cell r="BQ292" t="str">
            <v>N</v>
          </cell>
          <cell r="BR292" t="str">
            <v>DM Tops Wovens</v>
          </cell>
          <cell r="BS292" t="str">
            <v>OKAMOTO D</v>
          </cell>
          <cell r="BT292" t="str">
            <v>IronFree</v>
          </cell>
          <cell r="BU292" t="str">
            <v>I0603</v>
          </cell>
          <cell r="BV292" t="str">
            <v>Seasonal</v>
          </cell>
          <cell r="BW292" t="str">
            <v>LSA</v>
          </cell>
          <cell r="BY292" t="str">
            <v>4068840607405944053240473404734047340473</v>
          </cell>
          <cell r="BZ292" t="str">
            <v>S-61660-0070-4428-40688</v>
          </cell>
          <cell r="CA292" t="str">
            <v>SFO</v>
          </cell>
          <cell r="CD292">
            <v>0</v>
          </cell>
          <cell r="CF292">
            <v>1667</v>
          </cell>
          <cell r="CG292">
            <v>0</v>
          </cell>
        </row>
        <row r="293">
          <cell r="A293">
            <v>1416586</v>
          </cell>
          <cell r="B293" t="str">
            <v>113</v>
          </cell>
          <cell r="C293" t="str">
            <v>101</v>
          </cell>
          <cell r="D293" t="str">
            <v>61660</v>
          </cell>
          <cell r="E293" t="str">
            <v>61660-0070</v>
          </cell>
          <cell r="F293" t="str">
            <v>IRON FREE SHIRT LS</v>
          </cell>
          <cell r="G293" t="str">
            <v>KADISH - SAHARA RED</v>
          </cell>
          <cell r="H293" t="str">
            <v>PC</v>
          </cell>
          <cell r="J293" t="str">
            <v>SP-A</v>
          </cell>
          <cell r="K293" t="str">
            <v>LSUS</v>
          </cell>
          <cell r="L293">
            <v>2006</v>
          </cell>
          <cell r="M293">
            <v>450</v>
          </cell>
          <cell r="N293">
            <v>450</v>
          </cell>
          <cell r="O293">
            <v>0</v>
          </cell>
          <cell r="P293">
            <v>450</v>
          </cell>
          <cell r="T293" t="str">
            <v>533M</v>
          </cell>
          <cell r="U293">
            <v>4428</v>
          </cell>
          <cell r="V293" t="str">
            <v>SHANGHAI</v>
          </cell>
          <cell r="W293" t="str">
            <v>NAS</v>
          </cell>
          <cell r="X293" t="str">
            <v>BANGLADESH</v>
          </cell>
          <cell r="Y293" t="str">
            <v>DRESSMAN GARMENT LTD</v>
          </cell>
          <cell r="Z293" t="str">
            <v>DFC</v>
          </cell>
          <cell r="AD293">
            <v>40473</v>
          </cell>
          <cell r="AE293">
            <v>40473</v>
          </cell>
          <cell r="AF293">
            <v>40473</v>
          </cell>
          <cell r="AG293">
            <v>40473</v>
          </cell>
          <cell r="AH293">
            <v>40532</v>
          </cell>
          <cell r="AI293">
            <v>40594</v>
          </cell>
          <cell r="AJ293">
            <v>40607</v>
          </cell>
          <cell r="AK293">
            <v>40688</v>
          </cell>
          <cell r="AL293">
            <v>40727</v>
          </cell>
          <cell r="AM293">
            <v>40730</v>
          </cell>
          <cell r="AN293" t="str">
            <v>Per 10/22 commit</v>
          </cell>
          <cell r="AO293" t="str">
            <v>y</v>
          </cell>
          <cell r="AP293" t="str">
            <v>4100113096</v>
          </cell>
          <cell r="AQ293" t="str">
            <v>Y</v>
          </cell>
          <cell r="AR293" t="str">
            <v>000S</v>
          </cell>
          <cell r="AS293">
            <v>0</v>
          </cell>
          <cell r="AT293" t="str">
            <v>CHINA</v>
          </cell>
          <cell r="AU293" t="str">
            <v>OXFORD / AQ04041</v>
          </cell>
          <cell r="AW293">
            <v>1.7</v>
          </cell>
          <cell r="AX293">
            <v>765</v>
          </cell>
          <cell r="AY293">
            <v>40532</v>
          </cell>
          <cell r="AZ293">
            <v>40538</v>
          </cell>
          <cell r="BA293">
            <v>40608</v>
          </cell>
          <cell r="BB293">
            <v>40692</v>
          </cell>
          <cell r="BC293">
            <v>40727</v>
          </cell>
          <cell r="BD293">
            <v>40734</v>
          </cell>
          <cell r="BE293">
            <v>40513</v>
          </cell>
          <cell r="BF293">
            <v>40603</v>
          </cell>
          <cell r="BG293">
            <v>40664</v>
          </cell>
          <cell r="BH293">
            <v>40695</v>
          </cell>
          <cell r="BI293">
            <v>40725</v>
          </cell>
          <cell r="BL293">
            <v>0</v>
          </cell>
          <cell r="BN293" t="str">
            <v>DOCKERS</v>
          </cell>
          <cell r="BO293" t="str">
            <v>Tops</v>
          </cell>
          <cell r="BP293" t="str">
            <v>Mens</v>
          </cell>
          <cell r="BQ293" t="str">
            <v>N</v>
          </cell>
          <cell r="BR293" t="str">
            <v>DM Tops Wovens</v>
          </cell>
          <cell r="BS293" t="str">
            <v>OKAMOTO D</v>
          </cell>
          <cell r="BT293" t="str">
            <v>IronFree</v>
          </cell>
          <cell r="BU293" t="str">
            <v>I0603</v>
          </cell>
          <cell r="BV293" t="str">
            <v>Seasonal</v>
          </cell>
          <cell r="BW293" t="str">
            <v>LSA</v>
          </cell>
          <cell r="BY293" t="str">
            <v>4068840607405944053240473404734047340473</v>
          </cell>
          <cell r="BZ293" t="str">
            <v>S-61660-0070-4428-40688</v>
          </cell>
          <cell r="CA293" t="str">
            <v>SFO</v>
          </cell>
          <cell r="CD293">
            <v>0</v>
          </cell>
          <cell r="CF293">
            <v>1667</v>
          </cell>
          <cell r="CG293">
            <v>0</v>
          </cell>
        </row>
        <row r="294">
          <cell r="A294">
            <v>1416587</v>
          </cell>
          <cell r="B294" t="str">
            <v>113</v>
          </cell>
          <cell r="C294" t="str">
            <v>101</v>
          </cell>
          <cell r="D294" t="str">
            <v>61660</v>
          </cell>
          <cell r="E294" t="str">
            <v>61660-0071</v>
          </cell>
          <cell r="F294" t="str">
            <v>IRON FREE SHIRT LS</v>
          </cell>
          <cell r="G294" t="str">
            <v>KADISH - NAVAJO TEAL</v>
          </cell>
          <cell r="H294" t="str">
            <v>PC</v>
          </cell>
          <cell r="J294" t="str">
            <v>SP-A</v>
          </cell>
          <cell r="K294" t="str">
            <v>LSE</v>
          </cell>
          <cell r="L294" t="str">
            <v>TR</v>
          </cell>
          <cell r="M294">
            <v>350</v>
          </cell>
          <cell r="N294">
            <v>350</v>
          </cell>
          <cell r="O294">
            <v>0</v>
          </cell>
          <cell r="P294">
            <v>350</v>
          </cell>
          <cell r="T294" t="str">
            <v>533M</v>
          </cell>
          <cell r="U294">
            <v>4428</v>
          </cell>
          <cell r="V294" t="str">
            <v>SHANGHAI</v>
          </cell>
          <cell r="W294" t="str">
            <v>NAS</v>
          </cell>
          <cell r="X294" t="str">
            <v>BANGLADESH</v>
          </cell>
          <cell r="Y294" t="str">
            <v>DRESSMAN GARMENT LTD</v>
          </cell>
          <cell r="Z294" t="str">
            <v>FOB</v>
          </cell>
          <cell r="AD294">
            <v>40473</v>
          </cell>
          <cell r="AE294">
            <v>40473</v>
          </cell>
          <cell r="AF294">
            <v>40473</v>
          </cell>
          <cell r="AG294">
            <v>40473</v>
          </cell>
          <cell r="AH294">
            <v>40532</v>
          </cell>
          <cell r="AI294">
            <v>40594</v>
          </cell>
          <cell r="AJ294">
            <v>40607</v>
          </cell>
          <cell r="AK294">
            <v>40688</v>
          </cell>
          <cell r="AL294">
            <v>40739</v>
          </cell>
          <cell r="AM294">
            <v>40742</v>
          </cell>
          <cell r="AN294" t="str">
            <v>Per 10/22 commit; 11/30 chg DC to TR from GB per Ruth</v>
          </cell>
          <cell r="AO294" t="str">
            <v>Y</v>
          </cell>
          <cell r="AP294" t="str">
            <v>531945</v>
          </cell>
          <cell r="AQ294" t="str">
            <v>Y</v>
          </cell>
          <cell r="AR294" t="str">
            <v>000S</v>
          </cell>
          <cell r="AS294">
            <v>0</v>
          </cell>
          <cell r="AT294" t="str">
            <v>CHINA</v>
          </cell>
          <cell r="AU294" t="str">
            <v>DUMMY MILLOXFORD / AQ04041</v>
          </cell>
          <cell r="AW294">
            <v>1.7</v>
          </cell>
          <cell r="AX294">
            <v>595</v>
          </cell>
          <cell r="AY294">
            <v>40532</v>
          </cell>
          <cell r="AZ294">
            <v>40538</v>
          </cell>
          <cell r="BA294">
            <v>40608</v>
          </cell>
          <cell r="BB294">
            <v>40692</v>
          </cell>
          <cell r="BC294">
            <v>40741</v>
          </cell>
          <cell r="BD294">
            <v>40748</v>
          </cell>
          <cell r="BE294">
            <v>40513</v>
          </cell>
          <cell r="BF294">
            <v>40603</v>
          </cell>
          <cell r="BG294">
            <v>40664</v>
          </cell>
          <cell r="BH294">
            <v>40725</v>
          </cell>
          <cell r="BI294">
            <v>40725</v>
          </cell>
          <cell r="BL294">
            <v>0</v>
          </cell>
          <cell r="BN294" t="str">
            <v>DOCKERS</v>
          </cell>
          <cell r="BO294" t="str">
            <v>Tops</v>
          </cell>
          <cell r="BP294" t="str">
            <v>Mens</v>
          </cell>
          <cell r="BQ294" t="str">
            <v>N</v>
          </cell>
          <cell r="BR294" t="str">
            <v>DM Tops Wovens</v>
          </cell>
          <cell r="BS294" t="str">
            <v>OKAMOTO D</v>
          </cell>
          <cell r="BT294" t="str">
            <v>IronFree</v>
          </cell>
          <cell r="BU294" t="str">
            <v>I0604</v>
          </cell>
          <cell r="BV294" t="str">
            <v>Seasonal</v>
          </cell>
          <cell r="BW294" t="str">
            <v>LSE</v>
          </cell>
          <cell r="BY294" t="str">
            <v>4068840607405944053240473404734047340473</v>
          </cell>
          <cell r="BZ294" t="str">
            <v>S-61660-0071-4428-40688</v>
          </cell>
          <cell r="CA294" t="str">
            <v>SFO</v>
          </cell>
          <cell r="CB294">
            <v>350</v>
          </cell>
          <cell r="CD294">
            <v>0</v>
          </cell>
          <cell r="CF294">
            <v>1667</v>
          </cell>
          <cell r="CG294">
            <v>0</v>
          </cell>
        </row>
        <row r="295">
          <cell r="A295">
            <v>1416588</v>
          </cell>
          <cell r="B295" t="str">
            <v>113</v>
          </cell>
          <cell r="C295" t="str">
            <v>101</v>
          </cell>
          <cell r="D295" t="str">
            <v>61660</v>
          </cell>
          <cell r="E295" t="str">
            <v>61660-0071</v>
          </cell>
          <cell r="F295" t="str">
            <v>IRON FREE SHIRT LS</v>
          </cell>
          <cell r="G295" t="str">
            <v>KADISH - NAVAJO TEAL</v>
          </cell>
          <cell r="H295" t="str">
            <v>PC</v>
          </cell>
          <cell r="J295" t="str">
            <v>SP-A</v>
          </cell>
          <cell r="K295" t="str">
            <v>APD</v>
          </cell>
          <cell r="L295" t="str">
            <v>MY</v>
          </cell>
          <cell r="M295">
            <v>230</v>
          </cell>
          <cell r="N295">
            <v>230</v>
          </cell>
          <cell r="O295">
            <v>0</v>
          </cell>
          <cell r="P295">
            <v>230</v>
          </cell>
          <cell r="T295" t="str">
            <v>533M</v>
          </cell>
          <cell r="U295">
            <v>4428</v>
          </cell>
          <cell r="V295" t="str">
            <v>SHANGHAI</v>
          </cell>
          <cell r="W295" t="str">
            <v>NAS</v>
          </cell>
          <cell r="X295" t="str">
            <v>BANGLADESH</v>
          </cell>
          <cell r="Y295" t="str">
            <v>DRESSMAN GARMENT LTD</v>
          </cell>
          <cell r="Z295" t="str">
            <v>FOB</v>
          </cell>
          <cell r="AD295">
            <v>40473</v>
          </cell>
          <cell r="AE295">
            <v>40473</v>
          </cell>
          <cell r="AF295">
            <v>40473</v>
          </cell>
          <cell r="AG295">
            <v>40473</v>
          </cell>
          <cell r="AH295">
            <v>40532</v>
          </cell>
          <cell r="AI295">
            <v>40594</v>
          </cell>
          <cell r="AJ295">
            <v>40607</v>
          </cell>
          <cell r="AK295">
            <v>40688</v>
          </cell>
          <cell r="AL295">
            <v>40711</v>
          </cell>
          <cell r="AM295">
            <v>40714</v>
          </cell>
          <cell r="AN295" t="str">
            <v>Per 10/22 commit</v>
          </cell>
          <cell r="AO295" t="str">
            <v>Y</v>
          </cell>
          <cell r="AP295" t="str">
            <v>4512019078 (SG) / 4505019704 (MY)</v>
          </cell>
          <cell r="AQ295" t="str">
            <v>Y</v>
          </cell>
          <cell r="AR295" t="str">
            <v>000S</v>
          </cell>
          <cell r="AS295">
            <v>0</v>
          </cell>
          <cell r="AT295" t="str">
            <v>CHINA</v>
          </cell>
          <cell r="AW295">
            <v>1.7</v>
          </cell>
          <cell r="AX295">
            <v>391</v>
          </cell>
          <cell r="AY295">
            <v>40532</v>
          </cell>
          <cell r="AZ295">
            <v>40538</v>
          </cell>
          <cell r="BA295">
            <v>40608</v>
          </cell>
          <cell r="BB295">
            <v>40692</v>
          </cell>
          <cell r="BC295">
            <v>40713</v>
          </cell>
          <cell r="BD295">
            <v>40720</v>
          </cell>
          <cell r="BE295">
            <v>40513</v>
          </cell>
          <cell r="BF295">
            <v>40603</v>
          </cell>
          <cell r="BG295">
            <v>40664</v>
          </cell>
          <cell r="BH295">
            <v>40695</v>
          </cell>
          <cell r="BI295">
            <v>40695</v>
          </cell>
          <cell r="BL295">
            <v>0</v>
          </cell>
          <cell r="BN295" t="str">
            <v>DOCKERS</v>
          </cell>
          <cell r="BO295" t="str">
            <v>Tops</v>
          </cell>
          <cell r="BP295" t="str">
            <v>Mens</v>
          </cell>
          <cell r="BQ295" t="str">
            <v>N</v>
          </cell>
          <cell r="BR295" t="str">
            <v>DM Tops Wovens</v>
          </cell>
          <cell r="BS295" t="str">
            <v>OKAMOTO D</v>
          </cell>
          <cell r="BT295" t="str">
            <v>IronFree</v>
          </cell>
          <cell r="BU295" t="str">
            <v>I0604</v>
          </cell>
          <cell r="BV295" t="str">
            <v>Seasonal</v>
          </cell>
          <cell r="BW295" t="str">
            <v>APD</v>
          </cell>
          <cell r="BY295" t="str">
            <v>4068840607405944053240473404734047340473</v>
          </cell>
          <cell r="BZ295" t="str">
            <v>S-61660-0071-4428-40688</v>
          </cell>
          <cell r="CA295" t="str">
            <v>SFO</v>
          </cell>
          <cell r="CB295">
            <v>230</v>
          </cell>
          <cell r="CD295">
            <v>0</v>
          </cell>
          <cell r="CF295">
            <v>1667</v>
          </cell>
          <cell r="CG295">
            <v>0</v>
          </cell>
        </row>
        <row r="296">
          <cell r="A296">
            <v>1416589</v>
          </cell>
          <cell r="B296" t="str">
            <v>113</v>
          </cell>
          <cell r="C296" t="str">
            <v>101</v>
          </cell>
          <cell r="D296" t="str">
            <v>61660</v>
          </cell>
          <cell r="E296" t="str">
            <v>61660-0071</v>
          </cell>
          <cell r="F296" t="str">
            <v>IRON FREE SHIRT LS</v>
          </cell>
          <cell r="G296" t="str">
            <v>KADISH - NAVAJO TEAL</v>
          </cell>
          <cell r="H296" t="str">
            <v>PC</v>
          </cell>
          <cell r="J296" t="str">
            <v>SP-A</v>
          </cell>
          <cell r="K296" t="str">
            <v>LSC</v>
          </cell>
          <cell r="L296" t="str">
            <v>CA</v>
          </cell>
          <cell r="M296">
            <v>800</v>
          </cell>
          <cell r="N296">
            <v>800</v>
          </cell>
          <cell r="O296">
            <v>0</v>
          </cell>
          <cell r="P296">
            <v>800</v>
          </cell>
          <cell r="T296" t="str">
            <v>533M</v>
          </cell>
          <cell r="U296">
            <v>4428</v>
          </cell>
          <cell r="V296" t="str">
            <v>SHANGHAI</v>
          </cell>
          <cell r="W296" t="str">
            <v>NAS</v>
          </cell>
          <cell r="X296" t="str">
            <v>BANGLADESH</v>
          </cell>
          <cell r="Y296" t="str">
            <v>DRESSMAN GARMENT LTD</v>
          </cell>
          <cell r="Z296" t="str">
            <v>FOB</v>
          </cell>
          <cell r="AD296">
            <v>40473</v>
          </cell>
          <cell r="AE296">
            <v>40473</v>
          </cell>
          <cell r="AF296">
            <v>40473</v>
          </cell>
          <cell r="AG296">
            <v>40473</v>
          </cell>
          <cell r="AH296">
            <v>40532</v>
          </cell>
          <cell r="AI296">
            <v>40594</v>
          </cell>
          <cell r="AJ296">
            <v>40607</v>
          </cell>
          <cell r="AK296">
            <v>40688</v>
          </cell>
          <cell r="AL296">
            <v>40729</v>
          </cell>
          <cell r="AM296">
            <v>40732</v>
          </cell>
          <cell r="AN296" t="str">
            <v>Per 10/22 commit</v>
          </cell>
          <cell r="AO296" t="str">
            <v>y</v>
          </cell>
          <cell r="AP296">
            <v>81959</v>
          </cell>
          <cell r="AQ296" t="str">
            <v>Y</v>
          </cell>
          <cell r="AR296" t="str">
            <v>000S</v>
          </cell>
          <cell r="AS296">
            <v>0</v>
          </cell>
          <cell r="AT296" t="str">
            <v>CHINA</v>
          </cell>
          <cell r="AU296" t="str">
            <v>OXFORD / AQ04041</v>
          </cell>
          <cell r="AW296">
            <v>1.7</v>
          </cell>
          <cell r="AX296">
            <v>1360</v>
          </cell>
          <cell r="AY296">
            <v>40532</v>
          </cell>
          <cell r="AZ296">
            <v>40538</v>
          </cell>
          <cell r="BA296">
            <v>40608</v>
          </cell>
          <cell r="BB296">
            <v>40692</v>
          </cell>
          <cell r="BC296">
            <v>40734</v>
          </cell>
          <cell r="BD296">
            <v>40734</v>
          </cell>
          <cell r="BE296">
            <v>40513</v>
          </cell>
          <cell r="BF296">
            <v>40603</v>
          </cell>
          <cell r="BG296">
            <v>40664</v>
          </cell>
          <cell r="BH296">
            <v>40725</v>
          </cell>
          <cell r="BI296">
            <v>40725</v>
          </cell>
          <cell r="BL296">
            <v>0</v>
          </cell>
          <cell r="BN296" t="str">
            <v>DOCKERS</v>
          </cell>
          <cell r="BO296" t="str">
            <v>Tops</v>
          </cell>
          <cell r="BP296" t="str">
            <v>Mens</v>
          </cell>
          <cell r="BQ296" t="str">
            <v>N</v>
          </cell>
          <cell r="BR296" t="str">
            <v>DM Tops Wovens</v>
          </cell>
          <cell r="BS296" t="str">
            <v>OKAMOTO D</v>
          </cell>
          <cell r="BT296" t="str">
            <v>IronFree</v>
          </cell>
          <cell r="BU296" t="str">
            <v>I0604</v>
          </cell>
          <cell r="BV296" t="str">
            <v>Seasonal</v>
          </cell>
          <cell r="BW296" t="str">
            <v>LSA</v>
          </cell>
          <cell r="BY296" t="str">
            <v>4068840607405944053240473404734047340473</v>
          </cell>
          <cell r="BZ296" t="str">
            <v>S-61660-0071-4428-40688</v>
          </cell>
          <cell r="CA296" t="str">
            <v>SFO</v>
          </cell>
          <cell r="CD296">
            <v>0</v>
          </cell>
          <cell r="CF296">
            <v>1667</v>
          </cell>
          <cell r="CG296">
            <v>0</v>
          </cell>
        </row>
        <row r="297">
          <cell r="A297">
            <v>1416590</v>
          </cell>
          <cell r="B297" t="str">
            <v>113</v>
          </cell>
          <cell r="C297" t="str">
            <v>101</v>
          </cell>
          <cell r="D297" t="str">
            <v>61660</v>
          </cell>
          <cell r="E297" t="str">
            <v>61660-0071</v>
          </cell>
          <cell r="F297" t="str">
            <v>IRON FREE SHIRT LS</v>
          </cell>
          <cell r="G297" t="str">
            <v>KADISH - NAVAJO TEAL</v>
          </cell>
          <cell r="H297" t="str">
            <v>PC</v>
          </cell>
          <cell r="J297" t="str">
            <v>SP-A</v>
          </cell>
          <cell r="K297" t="str">
            <v>LSUS</v>
          </cell>
          <cell r="L297">
            <v>2006</v>
          </cell>
          <cell r="M297">
            <v>400</v>
          </cell>
          <cell r="N297">
            <v>400</v>
          </cell>
          <cell r="O297">
            <v>0</v>
          </cell>
          <cell r="P297">
            <v>400</v>
          </cell>
          <cell r="T297" t="str">
            <v>533M</v>
          </cell>
          <cell r="U297">
            <v>4428</v>
          </cell>
          <cell r="V297" t="str">
            <v>SHANGHAI</v>
          </cell>
          <cell r="W297" t="str">
            <v>NAS</v>
          </cell>
          <cell r="X297" t="str">
            <v>BANGLADESH</v>
          </cell>
          <cell r="Y297" t="str">
            <v>DRESSMAN GARMENT LTD</v>
          </cell>
          <cell r="Z297" t="str">
            <v>DFC</v>
          </cell>
          <cell r="AD297">
            <v>40473</v>
          </cell>
          <cell r="AE297">
            <v>40473</v>
          </cell>
          <cell r="AF297">
            <v>40473</v>
          </cell>
          <cell r="AG297">
            <v>40473</v>
          </cell>
          <cell r="AH297">
            <v>40532</v>
          </cell>
          <cell r="AI297">
            <v>40594</v>
          </cell>
          <cell r="AJ297">
            <v>40607</v>
          </cell>
          <cell r="AK297">
            <v>40688</v>
          </cell>
          <cell r="AL297">
            <v>40727</v>
          </cell>
          <cell r="AM297">
            <v>40730</v>
          </cell>
          <cell r="AN297" t="str">
            <v>Per 10/22 commit</v>
          </cell>
          <cell r="AO297" t="str">
            <v>y</v>
          </cell>
          <cell r="AP297" t="str">
            <v>4100113097</v>
          </cell>
          <cell r="AQ297" t="str">
            <v>Y</v>
          </cell>
          <cell r="AR297" t="str">
            <v>000S</v>
          </cell>
          <cell r="AS297">
            <v>0</v>
          </cell>
          <cell r="AT297" t="str">
            <v>CHINA</v>
          </cell>
          <cell r="AU297" t="str">
            <v>OXFORD / AQ04041</v>
          </cell>
          <cell r="AW297">
            <v>1.7</v>
          </cell>
          <cell r="AX297">
            <v>680</v>
          </cell>
          <cell r="AY297">
            <v>40532</v>
          </cell>
          <cell r="AZ297">
            <v>40538</v>
          </cell>
          <cell r="BA297">
            <v>40608</v>
          </cell>
          <cell r="BB297">
            <v>40692</v>
          </cell>
          <cell r="BC297">
            <v>40727</v>
          </cell>
          <cell r="BD297">
            <v>40734</v>
          </cell>
          <cell r="BE297">
            <v>40513</v>
          </cell>
          <cell r="BF297">
            <v>40603</v>
          </cell>
          <cell r="BG297">
            <v>40664</v>
          </cell>
          <cell r="BH297">
            <v>40695</v>
          </cell>
          <cell r="BI297">
            <v>40725</v>
          </cell>
          <cell r="BL297">
            <v>0</v>
          </cell>
          <cell r="BN297" t="str">
            <v>DOCKERS</v>
          </cell>
          <cell r="BO297" t="str">
            <v>Tops</v>
          </cell>
          <cell r="BP297" t="str">
            <v>Mens</v>
          </cell>
          <cell r="BQ297" t="str">
            <v>N</v>
          </cell>
          <cell r="BR297" t="str">
            <v>DM Tops Wovens</v>
          </cell>
          <cell r="BS297" t="str">
            <v>OKAMOTO D</v>
          </cell>
          <cell r="BT297" t="str">
            <v>IronFree</v>
          </cell>
          <cell r="BU297" t="str">
            <v>I0604</v>
          </cell>
          <cell r="BV297" t="str">
            <v>Seasonal</v>
          </cell>
          <cell r="BW297" t="str">
            <v>LSA</v>
          </cell>
          <cell r="BY297" t="str">
            <v>4068840607405944053240473404734047340473</v>
          </cell>
          <cell r="BZ297" t="str">
            <v>S-61660-0071-4428-40688</v>
          </cell>
          <cell r="CA297" t="str">
            <v>SFO</v>
          </cell>
          <cell r="CD297">
            <v>0</v>
          </cell>
          <cell r="CF297">
            <v>1667</v>
          </cell>
          <cell r="CG297">
            <v>0</v>
          </cell>
        </row>
        <row r="298">
          <cell r="A298">
            <v>1416591</v>
          </cell>
          <cell r="B298" t="str">
            <v>113</v>
          </cell>
          <cell r="C298" t="str">
            <v>101</v>
          </cell>
          <cell r="D298" t="str">
            <v>61660</v>
          </cell>
          <cell r="E298" t="str">
            <v>61660-0072</v>
          </cell>
          <cell r="F298" t="str">
            <v>IRON FREE SHIRT LS</v>
          </cell>
          <cell r="G298" t="str">
            <v>NEIL - NEPTUNE</v>
          </cell>
          <cell r="H298" t="str">
            <v>PC</v>
          </cell>
          <cell r="J298" t="str">
            <v>SP-A</v>
          </cell>
          <cell r="K298" t="str">
            <v>APD</v>
          </cell>
          <cell r="L298" t="str">
            <v>MY</v>
          </cell>
          <cell r="M298">
            <v>308</v>
          </cell>
          <cell r="N298">
            <v>308</v>
          </cell>
          <cell r="O298">
            <v>0</v>
          </cell>
          <cell r="P298">
            <v>308</v>
          </cell>
          <cell r="T298" t="str">
            <v>533M</v>
          </cell>
          <cell r="U298">
            <v>4428</v>
          </cell>
          <cell r="V298" t="str">
            <v>SHANGHAI</v>
          </cell>
          <cell r="W298" t="str">
            <v>NAS</v>
          </cell>
          <cell r="X298" t="str">
            <v>BANGLADESH</v>
          </cell>
          <cell r="Y298" t="str">
            <v>DRESSMAN GARMENT LTD</v>
          </cell>
          <cell r="Z298" t="str">
            <v>FOB</v>
          </cell>
          <cell r="AD298">
            <v>40473</v>
          </cell>
          <cell r="AE298">
            <v>40473</v>
          </cell>
          <cell r="AF298">
            <v>40473</v>
          </cell>
          <cell r="AG298">
            <v>40473</v>
          </cell>
          <cell r="AH298">
            <v>40532</v>
          </cell>
          <cell r="AI298">
            <v>40594</v>
          </cell>
          <cell r="AJ298">
            <v>40607</v>
          </cell>
          <cell r="AK298">
            <v>40668</v>
          </cell>
          <cell r="AL298">
            <v>40691</v>
          </cell>
          <cell r="AM298">
            <v>40694</v>
          </cell>
          <cell r="AN298" t="str">
            <v>Per 10/22 commit</v>
          </cell>
          <cell r="AO298" t="str">
            <v>Y</v>
          </cell>
          <cell r="AP298" t="str">
            <v>4512019081 (SG) / 4505019705 (MY) / 4514007558 (PK)</v>
          </cell>
          <cell r="AQ298" t="str">
            <v>Y</v>
          </cell>
          <cell r="AR298" t="str">
            <v>000S</v>
          </cell>
          <cell r="AS298">
            <v>0</v>
          </cell>
          <cell r="AT298" t="str">
            <v>CHINA</v>
          </cell>
          <cell r="AW298">
            <v>1.7</v>
          </cell>
          <cell r="AX298">
            <v>523.6</v>
          </cell>
          <cell r="AY298">
            <v>40532</v>
          </cell>
          <cell r="AZ298">
            <v>40538</v>
          </cell>
          <cell r="BA298">
            <v>40608</v>
          </cell>
          <cell r="BB298">
            <v>40671</v>
          </cell>
          <cell r="BC298">
            <v>40692</v>
          </cell>
          <cell r="BD298">
            <v>40699</v>
          </cell>
          <cell r="BE298">
            <v>40513</v>
          </cell>
          <cell r="BF298">
            <v>40603</v>
          </cell>
          <cell r="BG298">
            <v>40664</v>
          </cell>
          <cell r="BH298">
            <v>40664</v>
          </cell>
          <cell r="BI298">
            <v>40695</v>
          </cell>
          <cell r="BL298">
            <v>0</v>
          </cell>
          <cell r="BN298" t="str">
            <v>DOCKERS</v>
          </cell>
          <cell r="BO298" t="str">
            <v>Tops</v>
          </cell>
          <cell r="BP298" t="str">
            <v>Mens</v>
          </cell>
          <cell r="BQ298" t="str">
            <v>N</v>
          </cell>
          <cell r="BR298" t="str">
            <v>DM Tops Wovens</v>
          </cell>
          <cell r="BS298" t="str">
            <v>OKAMOTO D</v>
          </cell>
          <cell r="BT298" t="str">
            <v>IronFree</v>
          </cell>
          <cell r="BU298" t="str">
            <v>H6821</v>
          </cell>
          <cell r="BV298" t="str">
            <v>Seasonal</v>
          </cell>
          <cell r="BW298" t="str">
            <v>APD</v>
          </cell>
          <cell r="BY298" t="str">
            <v>4066840607405944053240473404734047340473</v>
          </cell>
          <cell r="BZ298" t="str">
            <v>S-61660-0072-4428-40668</v>
          </cell>
          <cell r="CA298" t="str">
            <v>SFO</v>
          </cell>
          <cell r="CB298">
            <v>308</v>
          </cell>
          <cell r="CD298">
            <v>0</v>
          </cell>
          <cell r="CF298">
            <v>1667</v>
          </cell>
          <cell r="CG298">
            <v>0</v>
          </cell>
        </row>
        <row r="299">
          <cell r="A299">
            <v>1416592</v>
          </cell>
          <cell r="B299" t="str">
            <v>113</v>
          </cell>
          <cell r="C299" t="str">
            <v>101</v>
          </cell>
          <cell r="D299" t="str">
            <v>61660</v>
          </cell>
          <cell r="E299" t="str">
            <v>61660-0072</v>
          </cell>
          <cell r="F299" t="str">
            <v>IRON FREE SHIRT LS</v>
          </cell>
          <cell r="G299" t="str">
            <v>NEIL - NEPTUNE</v>
          </cell>
          <cell r="H299" t="str">
            <v>PC</v>
          </cell>
          <cell r="J299" t="str">
            <v>SP-A</v>
          </cell>
          <cell r="K299" t="str">
            <v>LSE</v>
          </cell>
          <cell r="L299" t="str">
            <v>TR</v>
          </cell>
          <cell r="M299">
            <v>350</v>
          </cell>
          <cell r="N299">
            <v>350</v>
          </cell>
          <cell r="O299">
            <v>0</v>
          </cell>
          <cell r="P299">
            <v>350</v>
          </cell>
          <cell r="T299" t="str">
            <v>533M</v>
          </cell>
          <cell r="U299">
            <v>4428</v>
          </cell>
          <cell r="V299" t="str">
            <v>SHANGHAI</v>
          </cell>
          <cell r="W299" t="str">
            <v>NAS</v>
          </cell>
          <cell r="X299" t="str">
            <v>BANGLADESH</v>
          </cell>
          <cell r="Y299" t="str">
            <v>DRESSMAN GARMENT LTD</v>
          </cell>
          <cell r="Z299" t="str">
            <v>FOB</v>
          </cell>
          <cell r="AD299">
            <v>40473</v>
          </cell>
          <cell r="AE299">
            <v>40473</v>
          </cell>
          <cell r="AF299">
            <v>40473</v>
          </cell>
          <cell r="AG299">
            <v>40473</v>
          </cell>
          <cell r="AH299">
            <v>40522</v>
          </cell>
          <cell r="AI299">
            <v>40573</v>
          </cell>
          <cell r="AJ299">
            <v>40589</v>
          </cell>
          <cell r="AK299">
            <v>40658</v>
          </cell>
          <cell r="AL299">
            <v>40709</v>
          </cell>
          <cell r="AM299">
            <v>40712</v>
          </cell>
          <cell r="AN299" t="str">
            <v>Per 10/22 commit; Alan OK'd to move to 4/25 ex-fcty from 5/5 ex-fcty; 11/30 chg DC to TR from GB per Ruth</v>
          </cell>
          <cell r="AO299" t="str">
            <v>Y</v>
          </cell>
          <cell r="AP299" t="str">
            <v>531940</v>
          </cell>
          <cell r="AQ299" t="str">
            <v>Y</v>
          </cell>
          <cell r="AR299" t="str">
            <v>000S</v>
          </cell>
          <cell r="AS299">
            <v>0</v>
          </cell>
          <cell r="AT299" t="str">
            <v>CHINA</v>
          </cell>
          <cell r="AU299" t="str">
            <v>DUMMY MILLOXFORD / AQ04041</v>
          </cell>
          <cell r="AW299">
            <v>1.7</v>
          </cell>
          <cell r="AX299">
            <v>595</v>
          </cell>
          <cell r="AY299">
            <v>40518</v>
          </cell>
          <cell r="AZ299">
            <v>40524</v>
          </cell>
          <cell r="BA299">
            <v>40594</v>
          </cell>
          <cell r="BB299">
            <v>40664</v>
          </cell>
          <cell r="BC299">
            <v>40713</v>
          </cell>
          <cell r="BD299">
            <v>40713</v>
          </cell>
          <cell r="BE299">
            <v>40513</v>
          </cell>
          <cell r="BF299">
            <v>40575</v>
          </cell>
          <cell r="BG299">
            <v>40634</v>
          </cell>
          <cell r="BH299">
            <v>40695</v>
          </cell>
          <cell r="BI299">
            <v>40695</v>
          </cell>
          <cell r="BL299">
            <v>0</v>
          </cell>
          <cell r="BN299" t="str">
            <v>DOCKERS</v>
          </cell>
          <cell r="BO299" t="str">
            <v>Tops</v>
          </cell>
          <cell r="BP299" t="str">
            <v>Mens</v>
          </cell>
          <cell r="BQ299" t="str">
            <v>N</v>
          </cell>
          <cell r="BR299" t="str">
            <v>DM Tops Wovens</v>
          </cell>
          <cell r="BS299" t="str">
            <v>OKAMOTO D</v>
          </cell>
          <cell r="BT299" t="str">
            <v>IronFree</v>
          </cell>
          <cell r="BU299" t="str">
            <v>H6821</v>
          </cell>
          <cell r="BV299" t="str">
            <v>Seasonal</v>
          </cell>
          <cell r="BW299" t="str">
            <v>LSE</v>
          </cell>
          <cell r="BY299" t="str">
            <v>4065840589405734052240473404734047340473</v>
          </cell>
          <cell r="BZ299" t="str">
            <v>S-61660-0072-4428-40658</v>
          </cell>
          <cell r="CA299" t="str">
            <v>SFO</v>
          </cell>
          <cell r="CB299">
            <v>350</v>
          </cell>
          <cell r="CD299">
            <v>0</v>
          </cell>
          <cell r="CF299">
            <v>1667</v>
          </cell>
          <cell r="CG299">
            <v>0</v>
          </cell>
        </row>
        <row r="300">
          <cell r="A300">
            <v>1416593</v>
          </cell>
          <cell r="B300" t="str">
            <v>113</v>
          </cell>
          <cell r="C300" t="str">
            <v>101</v>
          </cell>
          <cell r="D300" t="str">
            <v>61660</v>
          </cell>
          <cell r="E300" t="str">
            <v>61660-0072</v>
          </cell>
          <cell r="F300" t="str">
            <v>IRON FREE SHIRT LS</v>
          </cell>
          <cell r="G300" t="str">
            <v>NEIL - NEPTUNE</v>
          </cell>
          <cell r="H300" t="str">
            <v>PC</v>
          </cell>
          <cell r="J300" t="str">
            <v>SP-A</v>
          </cell>
          <cell r="K300" t="str">
            <v>LSUS</v>
          </cell>
          <cell r="L300">
            <v>2006</v>
          </cell>
          <cell r="M300">
            <v>400</v>
          </cell>
          <cell r="N300">
            <v>400</v>
          </cell>
          <cell r="O300">
            <v>0</v>
          </cell>
          <cell r="P300">
            <v>400</v>
          </cell>
          <cell r="T300" t="str">
            <v>533M</v>
          </cell>
          <cell r="U300">
            <v>4428</v>
          </cell>
          <cell r="V300" t="str">
            <v>SHANGHAI</v>
          </cell>
          <cell r="W300" t="str">
            <v>NAS</v>
          </cell>
          <cell r="X300" t="str">
            <v>BANGLADESH</v>
          </cell>
          <cell r="Y300" t="str">
            <v>DRESSMAN GARMENT LTD</v>
          </cell>
          <cell r="Z300" t="str">
            <v>DFC</v>
          </cell>
          <cell r="AD300">
            <v>40473</v>
          </cell>
          <cell r="AE300">
            <v>40473</v>
          </cell>
          <cell r="AF300">
            <v>40473</v>
          </cell>
          <cell r="AG300">
            <v>40473</v>
          </cell>
          <cell r="AH300">
            <v>40532</v>
          </cell>
          <cell r="AI300">
            <v>40594</v>
          </cell>
          <cell r="AJ300">
            <v>40607</v>
          </cell>
          <cell r="AK300">
            <v>40668</v>
          </cell>
          <cell r="AL300">
            <v>40707</v>
          </cell>
          <cell r="AM300">
            <v>40710</v>
          </cell>
          <cell r="AN300" t="str">
            <v>Per 10/22 commit</v>
          </cell>
          <cell r="AO300" t="str">
            <v>y</v>
          </cell>
          <cell r="AP300" t="str">
            <v>4100113098</v>
          </cell>
          <cell r="AQ300" t="str">
            <v>Y</v>
          </cell>
          <cell r="AR300" t="str">
            <v>000S</v>
          </cell>
          <cell r="AS300">
            <v>0</v>
          </cell>
          <cell r="AT300" t="str">
            <v>CHINA</v>
          </cell>
          <cell r="AU300" t="str">
            <v>OXFORD / AQ04041</v>
          </cell>
          <cell r="AW300">
            <v>1.7</v>
          </cell>
          <cell r="AX300">
            <v>680</v>
          </cell>
          <cell r="AY300">
            <v>40532</v>
          </cell>
          <cell r="AZ300">
            <v>40538</v>
          </cell>
          <cell r="BA300">
            <v>40608</v>
          </cell>
          <cell r="BB300">
            <v>40671</v>
          </cell>
          <cell r="BC300">
            <v>40713</v>
          </cell>
          <cell r="BD300">
            <v>40713</v>
          </cell>
          <cell r="BE300">
            <v>40513</v>
          </cell>
          <cell r="BF300">
            <v>40603</v>
          </cell>
          <cell r="BG300">
            <v>40664</v>
          </cell>
          <cell r="BH300">
            <v>40695</v>
          </cell>
          <cell r="BI300">
            <v>40695</v>
          </cell>
          <cell r="BL300">
            <v>0</v>
          </cell>
          <cell r="BN300" t="str">
            <v>DOCKERS</v>
          </cell>
          <cell r="BO300" t="str">
            <v>Tops</v>
          </cell>
          <cell r="BP300" t="str">
            <v>Mens</v>
          </cell>
          <cell r="BQ300" t="str">
            <v>N</v>
          </cell>
          <cell r="BR300" t="str">
            <v>DM Tops Wovens</v>
          </cell>
          <cell r="BS300" t="str">
            <v>OKAMOTO D</v>
          </cell>
          <cell r="BT300" t="str">
            <v>IronFree</v>
          </cell>
          <cell r="BU300" t="str">
            <v>H6821</v>
          </cell>
          <cell r="BV300" t="str">
            <v>Seasonal</v>
          </cell>
          <cell r="BW300" t="str">
            <v>LSA</v>
          </cell>
          <cell r="BY300" t="str">
            <v>4066840607405944053240473404734047340473</v>
          </cell>
          <cell r="BZ300" t="str">
            <v>S-61660-0072-4428-40668</v>
          </cell>
          <cell r="CA300" t="str">
            <v>SFO</v>
          </cell>
          <cell r="CD300">
            <v>0</v>
          </cell>
          <cell r="CF300">
            <v>1667</v>
          </cell>
          <cell r="CG300">
            <v>0</v>
          </cell>
        </row>
        <row r="301">
          <cell r="A301">
            <v>1449240</v>
          </cell>
          <cell r="B301" t="str">
            <v>113</v>
          </cell>
          <cell r="C301" t="str">
            <v>101</v>
          </cell>
          <cell r="D301" t="str">
            <v>61660</v>
          </cell>
          <cell r="E301" t="str">
            <v>61660-0072</v>
          </cell>
          <cell r="F301" t="str">
            <v>IRON FREE SHIRT LS</v>
          </cell>
          <cell r="G301" t="str">
            <v>NEIL - NEPTUNE</v>
          </cell>
          <cell r="H301" t="str">
            <v>PC</v>
          </cell>
          <cell r="J301" t="str">
            <v>SP-A</v>
          </cell>
          <cell r="K301" t="str">
            <v>LACL</v>
          </cell>
          <cell r="L301" t="str">
            <v>CL</v>
          </cell>
          <cell r="M301">
            <v>1000</v>
          </cell>
          <cell r="N301">
            <v>1000</v>
          </cell>
          <cell r="O301">
            <v>0</v>
          </cell>
          <cell r="P301">
            <v>1000</v>
          </cell>
          <cell r="T301" t="str">
            <v>533M</v>
          </cell>
          <cell r="U301">
            <v>4428</v>
          </cell>
          <cell r="V301" t="str">
            <v>SHANGHAI</v>
          </cell>
          <cell r="W301" t="str">
            <v>NAS</v>
          </cell>
          <cell r="X301" t="str">
            <v>BANGLADESH</v>
          </cell>
          <cell r="Y301" t="str">
            <v>DRESSMAN GARMENT LTD</v>
          </cell>
          <cell r="Z301" t="str">
            <v>FOB</v>
          </cell>
          <cell r="AD301">
            <v>40473</v>
          </cell>
          <cell r="AE301">
            <v>40473</v>
          </cell>
          <cell r="AF301">
            <v>40473</v>
          </cell>
          <cell r="AG301">
            <v>40473</v>
          </cell>
          <cell r="AH301">
            <v>40532</v>
          </cell>
          <cell r="AI301">
            <v>40594</v>
          </cell>
          <cell r="AJ301">
            <v>40607</v>
          </cell>
          <cell r="AK301">
            <v>40668</v>
          </cell>
          <cell r="AL301">
            <v>40717</v>
          </cell>
          <cell r="AM301">
            <v>40720</v>
          </cell>
          <cell r="AN301" t="str">
            <v>Per Alberto's email dtd 11/5</v>
          </cell>
          <cell r="AO301" t="str">
            <v>y</v>
          </cell>
          <cell r="AP301" t="str">
            <v>4100113479</v>
          </cell>
          <cell r="AQ301" t="str">
            <v>Y</v>
          </cell>
          <cell r="AR301" t="str">
            <v>000S</v>
          </cell>
          <cell r="AS301">
            <v>0</v>
          </cell>
          <cell r="AT301" t="str">
            <v>CHINA</v>
          </cell>
          <cell r="AU301" t="str">
            <v>OXFORD / AQ04041</v>
          </cell>
          <cell r="AW301">
            <v>1.7</v>
          </cell>
          <cell r="AX301">
            <v>1700</v>
          </cell>
          <cell r="AY301">
            <v>40532</v>
          </cell>
          <cell r="AZ301">
            <v>40538</v>
          </cell>
          <cell r="BA301">
            <v>40608</v>
          </cell>
          <cell r="BB301">
            <v>40671</v>
          </cell>
          <cell r="BC301">
            <v>40720</v>
          </cell>
          <cell r="BD301">
            <v>40720</v>
          </cell>
          <cell r="BE301">
            <v>40513</v>
          </cell>
          <cell r="BF301">
            <v>40603</v>
          </cell>
          <cell r="BG301">
            <v>40664</v>
          </cell>
          <cell r="BH301">
            <v>40695</v>
          </cell>
          <cell r="BI301">
            <v>40695</v>
          </cell>
          <cell r="BL301">
            <v>0</v>
          </cell>
          <cell r="BN301" t="str">
            <v>DOCKERS</v>
          </cell>
          <cell r="BO301" t="str">
            <v>Tops</v>
          </cell>
          <cell r="BP301" t="str">
            <v>Mens</v>
          </cell>
          <cell r="BQ301" t="str">
            <v>N</v>
          </cell>
          <cell r="BR301" t="str">
            <v>DM Tops Wovens</v>
          </cell>
          <cell r="BS301" t="str">
            <v>OKAMOTO D</v>
          </cell>
          <cell r="BT301" t="str">
            <v>IronFree</v>
          </cell>
          <cell r="BU301" t="str">
            <v>H6821</v>
          </cell>
          <cell r="BV301" t="str">
            <v>Seasonal</v>
          </cell>
          <cell r="BW301" t="str">
            <v>LSA</v>
          </cell>
          <cell r="BY301" t="str">
            <v>4066840607405944053240473404734047340473</v>
          </cell>
          <cell r="BZ301" t="str">
            <v>S-61660-0072-4428-40668</v>
          </cell>
          <cell r="CA301" t="str">
            <v>SFO</v>
          </cell>
          <cell r="CD301">
            <v>0</v>
          </cell>
          <cell r="CF301">
            <v>1667</v>
          </cell>
          <cell r="CG301">
            <v>0</v>
          </cell>
        </row>
        <row r="302">
          <cell r="A302">
            <v>1449241</v>
          </cell>
          <cell r="B302" t="str">
            <v>113</v>
          </cell>
          <cell r="C302" t="str">
            <v>101</v>
          </cell>
          <cell r="D302" t="str">
            <v>61660</v>
          </cell>
          <cell r="E302" t="str">
            <v>61660-0072</v>
          </cell>
          <cell r="F302" t="str">
            <v>IRON FREE SHIRT LS</v>
          </cell>
          <cell r="G302" t="str">
            <v>NEIL - NEPTUNE</v>
          </cell>
          <cell r="H302" t="str">
            <v>PC</v>
          </cell>
          <cell r="J302" t="str">
            <v>SP-A</v>
          </cell>
          <cell r="K302" t="str">
            <v>LACL</v>
          </cell>
          <cell r="L302" t="str">
            <v>PE</v>
          </cell>
          <cell r="M302">
            <v>300</v>
          </cell>
          <cell r="N302">
            <v>300</v>
          </cell>
          <cell r="O302">
            <v>0</v>
          </cell>
          <cell r="P302">
            <v>300</v>
          </cell>
          <cell r="T302" t="str">
            <v>533M</v>
          </cell>
          <cell r="U302">
            <v>4428</v>
          </cell>
          <cell r="V302" t="str">
            <v>SHANGHAI</v>
          </cell>
          <cell r="W302" t="str">
            <v>NAS</v>
          </cell>
          <cell r="X302" t="str">
            <v>BANGLADESH</v>
          </cell>
          <cell r="Y302" t="str">
            <v>DRESSMAN GARMENT LTD</v>
          </cell>
          <cell r="Z302" t="str">
            <v>FOB</v>
          </cell>
          <cell r="AD302">
            <v>40473</v>
          </cell>
          <cell r="AE302">
            <v>40473</v>
          </cell>
          <cell r="AF302">
            <v>40473</v>
          </cell>
          <cell r="AG302">
            <v>40473</v>
          </cell>
          <cell r="AH302">
            <v>40532</v>
          </cell>
          <cell r="AI302">
            <v>40594</v>
          </cell>
          <cell r="AJ302">
            <v>40607</v>
          </cell>
          <cell r="AK302">
            <v>40668</v>
          </cell>
          <cell r="AL302">
            <v>40725</v>
          </cell>
          <cell r="AM302">
            <v>40728</v>
          </cell>
          <cell r="AN302" t="str">
            <v>Per Alberto's email dtd 11/5</v>
          </cell>
          <cell r="AO302" t="str">
            <v>y</v>
          </cell>
          <cell r="AP302" t="str">
            <v>4100113490</v>
          </cell>
          <cell r="AQ302" t="str">
            <v>Y</v>
          </cell>
          <cell r="AR302" t="str">
            <v>000S</v>
          </cell>
          <cell r="AS302">
            <v>0</v>
          </cell>
          <cell r="AT302" t="str">
            <v>CHINA</v>
          </cell>
          <cell r="AU302" t="str">
            <v>OXFORD / AQ04041</v>
          </cell>
          <cell r="AW302">
            <v>1.7</v>
          </cell>
          <cell r="AX302">
            <v>510</v>
          </cell>
          <cell r="AY302">
            <v>40532</v>
          </cell>
          <cell r="AZ302">
            <v>40538</v>
          </cell>
          <cell r="BA302">
            <v>40608</v>
          </cell>
          <cell r="BB302">
            <v>40671</v>
          </cell>
          <cell r="BC302">
            <v>40727</v>
          </cell>
          <cell r="BD302">
            <v>40734</v>
          </cell>
          <cell r="BE302">
            <v>40513</v>
          </cell>
          <cell r="BF302">
            <v>40603</v>
          </cell>
          <cell r="BG302">
            <v>40664</v>
          </cell>
          <cell r="BH302">
            <v>40695</v>
          </cell>
          <cell r="BI302">
            <v>40725</v>
          </cell>
          <cell r="BL302">
            <v>0</v>
          </cell>
          <cell r="BN302" t="str">
            <v>DOCKERS</v>
          </cell>
          <cell r="BO302" t="str">
            <v>Tops</v>
          </cell>
          <cell r="BP302" t="str">
            <v>Mens</v>
          </cell>
          <cell r="BQ302" t="str">
            <v>N</v>
          </cell>
          <cell r="BR302" t="str">
            <v>DM Tops Wovens</v>
          </cell>
          <cell r="BS302" t="str">
            <v>OKAMOTO D</v>
          </cell>
          <cell r="BT302" t="str">
            <v>IronFree</v>
          </cell>
          <cell r="BU302" t="str">
            <v>H6821</v>
          </cell>
          <cell r="BV302" t="str">
            <v>Seasonal</v>
          </cell>
          <cell r="BW302" t="str">
            <v>LSA</v>
          </cell>
          <cell r="BY302" t="str">
            <v>4066840607405944053240473404734047340473</v>
          </cell>
          <cell r="BZ302" t="str">
            <v>S-61660-0072-4428-40668</v>
          </cell>
          <cell r="CA302" t="str">
            <v>SFO</v>
          </cell>
          <cell r="CD302">
            <v>0</v>
          </cell>
          <cell r="CF302">
            <v>1667</v>
          </cell>
          <cell r="CG302">
            <v>0</v>
          </cell>
        </row>
        <row r="303">
          <cell r="A303">
            <v>1416594</v>
          </cell>
          <cell r="B303" t="str">
            <v>113</v>
          </cell>
          <cell r="C303" t="str">
            <v>101</v>
          </cell>
          <cell r="D303" t="str">
            <v>61660</v>
          </cell>
          <cell r="E303" t="str">
            <v>61660-0072</v>
          </cell>
          <cell r="F303" t="str">
            <v>IRON FREE SHIRT LS</v>
          </cell>
          <cell r="G303" t="str">
            <v>NEIL - NEPTUNE</v>
          </cell>
          <cell r="H303" t="str">
            <v>PC</v>
          </cell>
          <cell r="J303" t="str">
            <v>SP-A</v>
          </cell>
          <cell r="K303" t="str">
            <v>LACL</v>
          </cell>
          <cell r="L303" t="str">
            <v>CR</v>
          </cell>
          <cell r="M303">
            <v>156</v>
          </cell>
          <cell r="N303">
            <v>156</v>
          </cell>
          <cell r="O303">
            <v>0</v>
          </cell>
          <cell r="P303">
            <v>156</v>
          </cell>
          <cell r="T303" t="str">
            <v>533M</v>
          </cell>
          <cell r="U303">
            <v>4428</v>
          </cell>
          <cell r="V303" t="str">
            <v>SHANGHAI</v>
          </cell>
          <cell r="W303" t="str">
            <v>NAS</v>
          </cell>
          <cell r="X303" t="str">
            <v>BANGLADESH</v>
          </cell>
          <cell r="Y303" t="str">
            <v>DRESSMAN GARMENT LTD</v>
          </cell>
          <cell r="Z303" t="str">
            <v>FOB</v>
          </cell>
          <cell r="AD303">
            <v>40473</v>
          </cell>
          <cell r="AE303">
            <v>40473</v>
          </cell>
          <cell r="AF303">
            <v>40473</v>
          </cell>
          <cell r="AG303">
            <v>40473</v>
          </cell>
          <cell r="AH303">
            <v>40532</v>
          </cell>
          <cell r="AI303">
            <v>40594</v>
          </cell>
          <cell r="AJ303">
            <v>40607</v>
          </cell>
          <cell r="AK303">
            <v>40668</v>
          </cell>
          <cell r="AL303">
            <v>40750</v>
          </cell>
          <cell r="AM303">
            <v>40753</v>
          </cell>
          <cell r="AN303" t="str">
            <v>Per Alberto's email dtd 11/5</v>
          </cell>
          <cell r="AO303" t="str">
            <v>Y</v>
          </cell>
          <cell r="AP303" t="str">
            <v>4100134558</v>
          </cell>
          <cell r="AQ303" t="str">
            <v>Y</v>
          </cell>
          <cell r="AR303" t="str">
            <v>000S</v>
          </cell>
          <cell r="AS303">
            <v>0</v>
          </cell>
          <cell r="AT303" t="str">
            <v>CHINA</v>
          </cell>
          <cell r="AU303" t="str">
            <v>OXFORD / AQ04041</v>
          </cell>
          <cell r="AW303">
            <v>1.7</v>
          </cell>
          <cell r="AX303">
            <v>265.2</v>
          </cell>
          <cell r="AY303">
            <v>40532</v>
          </cell>
          <cell r="AZ303">
            <v>40538</v>
          </cell>
          <cell r="BA303">
            <v>40608</v>
          </cell>
          <cell r="BB303">
            <v>40671</v>
          </cell>
          <cell r="BC303">
            <v>40755</v>
          </cell>
          <cell r="BD303">
            <v>40755</v>
          </cell>
          <cell r="BE303">
            <v>40513</v>
          </cell>
          <cell r="BF303">
            <v>40603</v>
          </cell>
          <cell r="BG303">
            <v>40664</v>
          </cell>
          <cell r="BH303">
            <v>40725</v>
          </cell>
          <cell r="BI303">
            <v>40725</v>
          </cell>
          <cell r="BL303">
            <v>0</v>
          </cell>
          <cell r="BN303" t="str">
            <v>DOCKERS</v>
          </cell>
          <cell r="BO303" t="str">
            <v>Tops</v>
          </cell>
          <cell r="BP303" t="str">
            <v>Mens</v>
          </cell>
          <cell r="BQ303" t="str">
            <v>N</v>
          </cell>
          <cell r="BR303" t="str">
            <v>DM Tops Wovens</v>
          </cell>
          <cell r="BS303" t="str">
            <v>OKAMOTO D</v>
          </cell>
          <cell r="BT303" t="str">
            <v>IronFree</v>
          </cell>
          <cell r="BU303" t="str">
            <v>H6821</v>
          </cell>
          <cell r="BV303" t="str">
            <v>Seasonal</v>
          </cell>
          <cell r="BW303" t="str">
            <v>LSA</v>
          </cell>
          <cell r="BY303" t="str">
            <v>4066840607405944053240473404734047340473</v>
          </cell>
          <cell r="BZ303" t="str">
            <v>S-61660-0072-4428-40668</v>
          </cell>
          <cell r="CA303" t="str">
            <v>SFO</v>
          </cell>
          <cell r="CD303">
            <v>0</v>
          </cell>
          <cell r="CF303">
            <v>1667</v>
          </cell>
          <cell r="CG303">
            <v>0</v>
          </cell>
        </row>
        <row r="304">
          <cell r="A304">
            <v>1416595</v>
          </cell>
          <cell r="B304" t="str">
            <v>113</v>
          </cell>
          <cell r="C304" t="str">
            <v>101</v>
          </cell>
          <cell r="D304" t="str">
            <v>61660</v>
          </cell>
          <cell r="E304" t="str">
            <v>61660-0072</v>
          </cell>
          <cell r="F304" t="str">
            <v>IRON FREE SHIRT LS</v>
          </cell>
          <cell r="G304" t="str">
            <v>NEIL - NEPTUNE</v>
          </cell>
          <cell r="H304" t="str">
            <v>PC</v>
          </cell>
          <cell r="J304" t="str">
            <v>SP-A</v>
          </cell>
          <cell r="K304" t="str">
            <v>LSM</v>
          </cell>
          <cell r="L304" t="str">
            <v>MX</v>
          </cell>
          <cell r="M304">
            <v>1994</v>
          </cell>
          <cell r="N304">
            <v>1994</v>
          </cell>
          <cell r="O304">
            <v>0</v>
          </cell>
          <cell r="P304">
            <v>1994</v>
          </cell>
          <cell r="T304" t="str">
            <v>533M</v>
          </cell>
          <cell r="U304">
            <v>4428</v>
          </cell>
          <cell r="V304" t="str">
            <v>SHANGHAI</v>
          </cell>
          <cell r="W304" t="str">
            <v>NAS</v>
          </cell>
          <cell r="X304" t="str">
            <v>BANGLADESH</v>
          </cell>
          <cell r="Y304" t="str">
            <v>DRESSMAN GARMENT LTD</v>
          </cell>
          <cell r="Z304" t="str">
            <v>FOB</v>
          </cell>
          <cell r="AD304">
            <v>40473</v>
          </cell>
          <cell r="AE304">
            <v>40473</v>
          </cell>
          <cell r="AF304">
            <v>40473</v>
          </cell>
          <cell r="AG304">
            <v>40473</v>
          </cell>
          <cell r="AH304">
            <v>40522</v>
          </cell>
          <cell r="AI304">
            <v>40573</v>
          </cell>
          <cell r="AJ304">
            <v>40589</v>
          </cell>
          <cell r="AK304">
            <v>40658</v>
          </cell>
          <cell r="AL304">
            <v>40722</v>
          </cell>
          <cell r="AM304">
            <v>40725</v>
          </cell>
          <cell r="AN304" t="str">
            <v>Per Alberto's email dtd 11/5</v>
          </cell>
          <cell r="AO304" t="str">
            <v>Y</v>
          </cell>
          <cell r="AP304" t="str">
            <v>98518</v>
          </cell>
          <cell r="AR304" t="str">
            <v>000S</v>
          </cell>
          <cell r="AS304">
            <v>0</v>
          </cell>
          <cell r="AT304" t="str">
            <v>CHINA</v>
          </cell>
          <cell r="AU304" t="str">
            <v>OXFORD / AQ04041</v>
          </cell>
          <cell r="AW304">
            <v>1.7</v>
          </cell>
          <cell r="AX304">
            <v>3389.7999999999997</v>
          </cell>
          <cell r="AY304">
            <v>40518</v>
          </cell>
          <cell r="AZ304">
            <v>40524</v>
          </cell>
          <cell r="BA304">
            <v>40594</v>
          </cell>
          <cell r="BB304">
            <v>40664</v>
          </cell>
          <cell r="BC304">
            <v>40727</v>
          </cell>
          <cell r="BD304">
            <v>40727</v>
          </cell>
          <cell r="BE304">
            <v>40513</v>
          </cell>
          <cell r="BF304">
            <v>40575</v>
          </cell>
          <cell r="BG304">
            <v>40634</v>
          </cell>
          <cell r="BH304">
            <v>40695</v>
          </cell>
          <cell r="BI304">
            <v>40695</v>
          </cell>
          <cell r="BL304">
            <v>0</v>
          </cell>
          <cell r="BN304" t="str">
            <v>DOCKERS</v>
          </cell>
          <cell r="BO304" t="str">
            <v>Tops</v>
          </cell>
          <cell r="BP304" t="str">
            <v>Mens</v>
          </cell>
          <cell r="BQ304" t="str">
            <v>N</v>
          </cell>
          <cell r="BR304" t="str">
            <v>DM Tops Wovens</v>
          </cell>
          <cell r="BS304" t="str">
            <v>OKAMOTO D</v>
          </cell>
          <cell r="BT304" t="str">
            <v>IronFree</v>
          </cell>
          <cell r="BU304" t="str">
            <v>H6821</v>
          </cell>
          <cell r="BV304" t="str">
            <v>Seasonal</v>
          </cell>
          <cell r="BW304" t="str">
            <v>LSA</v>
          </cell>
          <cell r="BY304" t="str">
            <v>4065840589405734052240473404734047340473</v>
          </cell>
          <cell r="BZ304" t="str">
            <v>S-61660-0072-4428-40658</v>
          </cell>
          <cell r="CA304" t="str">
            <v>SFO</v>
          </cell>
          <cell r="CB304">
            <v>1994</v>
          </cell>
          <cell r="CD304">
            <v>0</v>
          </cell>
          <cell r="CE304">
            <v>3428</v>
          </cell>
          <cell r="CF304">
            <v>1667</v>
          </cell>
          <cell r="CG304">
            <v>0</v>
          </cell>
        </row>
        <row r="305">
          <cell r="A305">
            <v>1416596</v>
          </cell>
          <cell r="B305" t="str">
            <v>113</v>
          </cell>
          <cell r="C305" t="str">
            <v>101</v>
          </cell>
          <cell r="D305" t="str">
            <v>61660</v>
          </cell>
          <cell r="E305" t="str">
            <v>61660-0073</v>
          </cell>
          <cell r="F305" t="str">
            <v>IRON FREE SHIRT LS</v>
          </cell>
          <cell r="G305" t="str">
            <v>NEIL - SAHARA RED</v>
          </cell>
          <cell r="H305" t="str">
            <v>PC</v>
          </cell>
          <cell r="J305" t="str">
            <v>SP-A</v>
          </cell>
          <cell r="K305" t="str">
            <v>APD</v>
          </cell>
          <cell r="L305" t="str">
            <v>MY</v>
          </cell>
          <cell r="M305">
            <v>308</v>
          </cell>
          <cell r="N305">
            <v>308</v>
          </cell>
          <cell r="O305">
            <v>0</v>
          </cell>
          <cell r="P305">
            <v>308</v>
          </cell>
          <cell r="T305" t="str">
            <v>533M</v>
          </cell>
          <cell r="U305">
            <v>4428</v>
          </cell>
          <cell r="V305" t="str">
            <v>SHANGHAI</v>
          </cell>
          <cell r="W305" t="str">
            <v>NAS</v>
          </cell>
          <cell r="X305" t="str">
            <v>BANGLADESH</v>
          </cell>
          <cell r="Y305" t="str">
            <v>DRESSMAN GARMENT LTD</v>
          </cell>
          <cell r="Z305" t="str">
            <v>FOB</v>
          </cell>
          <cell r="AD305">
            <v>40473</v>
          </cell>
          <cell r="AE305">
            <v>40473</v>
          </cell>
          <cell r="AF305">
            <v>40473</v>
          </cell>
          <cell r="AG305">
            <v>40473</v>
          </cell>
          <cell r="AH305">
            <v>40532</v>
          </cell>
          <cell r="AI305">
            <v>40594</v>
          </cell>
          <cell r="AJ305">
            <v>40607</v>
          </cell>
          <cell r="AK305">
            <v>40668</v>
          </cell>
          <cell r="AL305">
            <v>40691</v>
          </cell>
          <cell r="AM305">
            <v>40694</v>
          </cell>
          <cell r="AN305" t="str">
            <v>Per 10/22 commit</v>
          </cell>
          <cell r="AO305" t="str">
            <v>Y</v>
          </cell>
          <cell r="AP305" t="str">
            <v>4512019079 (SG) / 4505019706 (MY) / 4514007559 (PK)</v>
          </cell>
          <cell r="AQ305" t="str">
            <v>Y</v>
          </cell>
          <cell r="AR305" t="str">
            <v>000S</v>
          </cell>
          <cell r="AS305">
            <v>0</v>
          </cell>
          <cell r="AT305" t="str">
            <v>CHINA</v>
          </cell>
          <cell r="AU305" t="str">
            <v>TROPIC KNITS LTDP232</v>
          </cell>
          <cell r="AW305">
            <v>1.7</v>
          </cell>
          <cell r="AX305">
            <v>523.6</v>
          </cell>
          <cell r="AY305">
            <v>40532</v>
          </cell>
          <cell r="AZ305">
            <v>40538</v>
          </cell>
          <cell r="BA305">
            <v>40608</v>
          </cell>
          <cell r="BB305">
            <v>40671</v>
          </cell>
          <cell r="BC305">
            <v>40692</v>
          </cell>
          <cell r="BD305">
            <v>40699</v>
          </cell>
          <cell r="BE305">
            <v>40513</v>
          </cell>
          <cell r="BF305">
            <v>40603</v>
          </cell>
          <cell r="BG305">
            <v>40664</v>
          </cell>
          <cell r="BH305">
            <v>40664</v>
          </cell>
          <cell r="BI305">
            <v>40695</v>
          </cell>
          <cell r="BL305">
            <v>0</v>
          </cell>
          <cell r="BN305" t="str">
            <v>DOCKERS</v>
          </cell>
          <cell r="BO305" t="str">
            <v>Tops</v>
          </cell>
          <cell r="BP305" t="str">
            <v>Mens</v>
          </cell>
          <cell r="BQ305" t="str">
            <v>N</v>
          </cell>
          <cell r="BR305" t="str">
            <v>DM Tops Wovens</v>
          </cell>
          <cell r="BS305" t="str">
            <v>OKAMOTO D</v>
          </cell>
          <cell r="BT305" t="str">
            <v>IronFree</v>
          </cell>
          <cell r="BU305" t="str">
            <v>H6822</v>
          </cell>
          <cell r="BV305" t="str">
            <v>Seasonal</v>
          </cell>
          <cell r="BW305" t="str">
            <v>APD</v>
          </cell>
          <cell r="BY305" t="str">
            <v>4066840607405944053240473404734047340473</v>
          </cell>
          <cell r="BZ305" t="str">
            <v>S-61660-0073-4428-40668</v>
          </cell>
          <cell r="CA305" t="str">
            <v>SFO</v>
          </cell>
          <cell r="CB305">
            <v>308</v>
          </cell>
          <cell r="CD305">
            <v>0</v>
          </cell>
          <cell r="CF305">
            <v>1667</v>
          </cell>
          <cell r="CG305">
            <v>0</v>
          </cell>
        </row>
        <row r="306">
          <cell r="A306">
            <v>1416597</v>
          </cell>
          <cell r="B306" t="str">
            <v>113</v>
          </cell>
          <cell r="C306" t="str">
            <v>101</v>
          </cell>
          <cell r="D306" t="str">
            <v>61660</v>
          </cell>
          <cell r="E306" t="str">
            <v>61660-0073</v>
          </cell>
          <cell r="F306" t="str">
            <v>IRON FREE SHIRT LS</v>
          </cell>
          <cell r="G306" t="str">
            <v>NEIL - SAHARA RED</v>
          </cell>
          <cell r="H306" t="str">
            <v>PC</v>
          </cell>
          <cell r="J306" t="str">
            <v>SP-A</v>
          </cell>
          <cell r="K306" t="str">
            <v>LSE</v>
          </cell>
          <cell r="L306" t="str">
            <v>TR</v>
          </cell>
          <cell r="M306">
            <v>350</v>
          </cell>
          <cell r="N306">
            <v>350</v>
          </cell>
          <cell r="O306">
            <v>0</v>
          </cell>
          <cell r="P306">
            <v>350</v>
          </cell>
          <cell r="T306" t="str">
            <v>533M</v>
          </cell>
          <cell r="U306">
            <v>4428</v>
          </cell>
          <cell r="V306" t="str">
            <v>SHANGHAI</v>
          </cell>
          <cell r="W306" t="str">
            <v>NAS</v>
          </cell>
          <cell r="X306" t="str">
            <v>BANGLADESH</v>
          </cell>
          <cell r="Y306" t="str">
            <v>DRESSMAN GARMENT LTD</v>
          </cell>
          <cell r="Z306" t="str">
            <v>FOB</v>
          </cell>
          <cell r="AD306">
            <v>40473</v>
          </cell>
          <cell r="AE306">
            <v>40473</v>
          </cell>
          <cell r="AF306">
            <v>40473</v>
          </cell>
          <cell r="AG306">
            <v>40473</v>
          </cell>
          <cell r="AH306">
            <v>40522</v>
          </cell>
          <cell r="AI306">
            <v>40573</v>
          </cell>
          <cell r="AJ306">
            <v>40589</v>
          </cell>
          <cell r="AK306">
            <v>40658</v>
          </cell>
          <cell r="AL306">
            <v>40709</v>
          </cell>
          <cell r="AM306">
            <v>40712</v>
          </cell>
          <cell r="AN306" t="str">
            <v>Per 10/22 commit; Alan OK'd to move to 4/25 ex-fcty from 5/5 ex-fcty; 11/30 chg DC to TR from GB per Ruth</v>
          </cell>
          <cell r="AO306" t="str">
            <v>Y</v>
          </cell>
          <cell r="AP306" t="str">
            <v>531941</v>
          </cell>
          <cell r="AQ306" t="str">
            <v>Y</v>
          </cell>
          <cell r="AR306" t="str">
            <v>000S</v>
          </cell>
          <cell r="AS306">
            <v>0</v>
          </cell>
          <cell r="AT306" t="str">
            <v>CHINA</v>
          </cell>
          <cell r="AU306" t="str">
            <v>DUMMY MILLEPIC / FB082480</v>
          </cell>
          <cell r="AW306">
            <v>1.7</v>
          </cell>
          <cell r="AX306">
            <v>595</v>
          </cell>
          <cell r="AY306">
            <v>40518</v>
          </cell>
          <cell r="AZ306">
            <v>40524</v>
          </cell>
          <cell r="BA306">
            <v>40594</v>
          </cell>
          <cell r="BB306">
            <v>40664</v>
          </cell>
          <cell r="BC306">
            <v>40713</v>
          </cell>
          <cell r="BD306">
            <v>40713</v>
          </cell>
          <cell r="BE306">
            <v>40513</v>
          </cell>
          <cell r="BF306">
            <v>40575</v>
          </cell>
          <cell r="BG306">
            <v>40634</v>
          </cell>
          <cell r="BH306">
            <v>40695</v>
          </cell>
          <cell r="BI306">
            <v>40695</v>
          </cell>
          <cell r="BL306">
            <v>0</v>
          </cell>
          <cell r="BN306" t="str">
            <v>DOCKERS</v>
          </cell>
          <cell r="BO306" t="str">
            <v>Tops</v>
          </cell>
          <cell r="BP306" t="str">
            <v>Mens</v>
          </cell>
          <cell r="BQ306" t="str">
            <v>N</v>
          </cell>
          <cell r="BR306" t="str">
            <v>DM Tops Wovens</v>
          </cell>
          <cell r="BS306" t="str">
            <v>OKAMOTO D</v>
          </cell>
          <cell r="BT306" t="str">
            <v>IronFree</v>
          </cell>
          <cell r="BU306" t="str">
            <v>H6822</v>
          </cell>
          <cell r="BV306" t="str">
            <v>Seasonal</v>
          </cell>
          <cell r="BW306" t="str">
            <v>LSE</v>
          </cell>
          <cell r="BY306" t="str">
            <v>4065840589405734052240473404734047340473</v>
          </cell>
          <cell r="BZ306" t="str">
            <v>S-61660-0073-4428-40658</v>
          </cell>
          <cell r="CA306" t="str">
            <v>SFO</v>
          </cell>
          <cell r="CB306">
            <v>350</v>
          </cell>
          <cell r="CD306">
            <v>0</v>
          </cell>
          <cell r="CF306">
            <v>1667</v>
          </cell>
          <cell r="CG306">
            <v>0</v>
          </cell>
        </row>
        <row r="307">
          <cell r="A307">
            <v>1449242</v>
          </cell>
          <cell r="B307" t="str">
            <v>113</v>
          </cell>
          <cell r="C307" t="str">
            <v>101</v>
          </cell>
          <cell r="D307" t="str">
            <v>61660</v>
          </cell>
          <cell r="E307" t="str">
            <v>61660-0073</v>
          </cell>
          <cell r="F307" t="str">
            <v>IRON FREE SHIRT LS</v>
          </cell>
          <cell r="G307" t="str">
            <v>NEIL - SAHARA RED</v>
          </cell>
          <cell r="H307" t="str">
            <v>PC</v>
          </cell>
          <cell r="J307" t="str">
            <v>SP-A</v>
          </cell>
          <cell r="K307" t="str">
            <v>LACL</v>
          </cell>
          <cell r="L307" t="str">
            <v>CL</v>
          </cell>
          <cell r="M307">
            <v>800</v>
          </cell>
          <cell r="N307">
            <v>800</v>
          </cell>
          <cell r="O307">
            <v>0</v>
          </cell>
          <cell r="P307">
            <v>800</v>
          </cell>
          <cell r="T307" t="str">
            <v>533M</v>
          </cell>
          <cell r="U307">
            <v>4428</v>
          </cell>
          <cell r="V307" t="str">
            <v>SHANGHAI</v>
          </cell>
          <cell r="W307" t="str">
            <v>NAS</v>
          </cell>
          <cell r="X307" t="str">
            <v>BANGLADESH</v>
          </cell>
          <cell r="Y307" t="str">
            <v>DRESSMAN GARMENT LTD</v>
          </cell>
          <cell r="Z307" t="str">
            <v>FOB</v>
          </cell>
          <cell r="AD307">
            <v>40473</v>
          </cell>
          <cell r="AE307">
            <v>40473</v>
          </cell>
          <cell r="AF307">
            <v>40473</v>
          </cell>
          <cell r="AG307">
            <v>40473</v>
          </cell>
          <cell r="AH307">
            <v>40532</v>
          </cell>
          <cell r="AI307">
            <v>40594</v>
          </cell>
          <cell r="AJ307">
            <v>40607</v>
          </cell>
          <cell r="AK307">
            <v>40668</v>
          </cell>
          <cell r="AL307">
            <v>40717</v>
          </cell>
          <cell r="AM307">
            <v>40720</v>
          </cell>
          <cell r="AN307" t="str">
            <v>Per Alberto's email dtd 11/5</v>
          </cell>
          <cell r="AO307" t="str">
            <v>y</v>
          </cell>
          <cell r="AP307" t="str">
            <v>4100113480</v>
          </cell>
          <cell r="AQ307" t="str">
            <v>Y</v>
          </cell>
          <cell r="AR307" t="str">
            <v>000S</v>
          </cell>
          <cell r="AS307">
            <v>0</v>
          </cell>
          <cell r="AT307" t="str">
            <v>CHINA</v>
          </cell>
          <cell r="AU307" t="str">
            <v>OXFORD / AQ04041</v>
          </cell>
          <cell r="AW307">
            <v>1.7</v>
          </cell>
          <cell r="AX307">
            <v>1360</v>
          </cell>
          <cell r="AY307">
            <v>40532</v>
          </cell>
          <cell r="AZ307">
            <v>40538</v>
          </cell>
          <cell r="BA307">
            <v>40608</v>
          </cell>
          <cell r="BB307">
            <v>40671</v>
          </cell>
          <cell r="BC307">
            <v>40720</v>
          </cell>
          <cell r="BD307">
            <v>40720</v>
          </cell>
          <cell r="BE307">
            <v>40513</v>
          </cell>
          <cell r="BF307">
            <v>40603</v>
          </cell>
          <cell r="BG307">
            <v>40664</v>
          </cell>
          <cell r="BH307">
            <v>40695</v>
          </cell>
          <cell r="BI307">
            <v>40695</v>
          </cell>
          <cell r="BL307">
            <v>0</v>
          </cell>
          <cell r="BN307" t="str">
            <v>DOCKERS</v>
          </cell>
          <cell r="BO307" t="str">
            <v>Tops</v>
          </cell>
          <cell r="BP307" t="str">
            <v>Mens</v>
          </cell>
          <cell r="BQ307" t="str">
            <v>N</v>
          </cell>
          <cell r="BR307" t="str">
            <v>DM Tops Wovens</v>
          </cell>
          <cell r="BS307" t="str">
            <v>OKAMOTO D</v>
          </cell>
          <cell r="BT307" t="str">
            <v>IronFree</v>
          </cell>
          <cell r="BU307" t="str">
            <v>H6822</v>
          </cell>
          <cell r="BV307" t="str">
            <v>Seasonal</v>
          </cell>
          <cell r="BW307" t="str">
            <v>LSA</v>
          </cell>
          <cell r="BY307" t="str">
            <v>4066840607405944053240473404734047340473</v>
          </cell>
          <cell r="BZ307" t="str">
            <v>S-61660-0073-4428-40668</v>
          </cell>
          <cell r="CA307" t="str">
            <v>SFO</v>
          </cell>
          <cell r="CD307">
            <v>0</v>
          </cell>
          <cell r="CF307">
            <v>1667</v>
          </cell>
          <cell r="CG307">
            <v>0</v>
          </cell>
        </row>
        <row r="308">
          <cell r="A308">
            <v>1449243</v>
          </cell>
          <cell r="B308" t="str">
            <v>113</v>
          </cell>
          <cell r="C308" t="str">
            <v>101</v>
          </cell>
          <cell r="D308" t="str">
            <v>61660</v>
          </cell>
          <cell r="E308" t="str">
            <v>61660-0073</v>
          </cell>
          <cell r="F308" t="str">
            <v>IRON FREE SHIRT LS</v>
          </cell>
          <cell r="G308" t="str">
            <v>NEIL - SAHARA RED</v>
          </cell>
          <cell r="H308" t="str">
            <v>PC</v>
          </cell>
          <cell r="J308" t="str">
            <v>SP-A</v>
          </cell>
          <cell r="K308" t="str">
            <v>LACL</v>
          </cell>
          <cell r="L308" t="str">
            <v>PE</v>
          </cell>
          <cell r="M308">
            <v>300</v>
          </cell>
          <cell r="N308">
            <v>300</v>
          </cell>
          <cell r="O308">
            <v>0</v>
          </cell>
          <cell r="P308">
            <v>300</v>
          </cell>
          <cell r="T308" t="str">
            <v>533M</v>
          </cell>
          <cell r="U308">
            <v>4428</v>
          </cell>
          <cell r="V308" t="str">
            <v>SHANGHAI</v>
          </cell>
          <cell r="W308" t="str">
            <v>NAS</v>
          </cell>
          <cell r="X308" t="str">
            <v>BANGLADESH</v>
          </cell>
          <cell r="Y308" t="str">
            <v>DRESSMAN GARMENT LTD</v>
          </cell>
          <cell r="Z308" t="str">
            <v>FOB</v>
          </cell>
          <cell r="AD308">
            <v>40473</v>
          </cell>
          <cell r="AE308">
            <v>40473</v>
          </cell>
          <cell r="AF308">
            <v>40473</v>
          </cell>
          <cell r="AG308">
            <v>40473</v>
          </cell>
          <cell r="AH308">
            <v>40532</v>
          </cell>
          <cell r="AI308">
            <v>40594</v>
          </cell>
          <cell r="AJ308">
            <v>40607</v>
          </cell>
          <cell r="AK308">
            <v>40668</v>
          </cell>
          <cell r="AL308">
            <v>40725</v>
          </cell>
          <cell r="AM308">
            <v>40728</v>
          </cell>
          <cell r="AN308" t="str">
            <v>Per Alberto's email dtd 11/5</v>
          </cell>
          <cell r="AO308" t="str">
            <v>y</v>
          </cell>
          <cell r="AP308" t="str">
            <v>4100113491</v>
          </cell>
          <cell r="AQ308" t="str">
            <v>Y</v>
          </cell>
          <cell r="AR308" t="str">
            <v>000S</v>
          </cell>
          <cell r="AS308">
            <v>0</v>
          </cell>
          <cell r="AT308" t="str">
            <v>CHINA</v>
          </cell>
          <cell r="AU308" t="str">
            <v>OXFORD / AQ04041</v>
          </cell>
          <cell r="AW308">
            <v>1.7</v>
          </cell>
          <cell r="AX308">
            <v>510</v>
          </cell>
          <cell r="AY308">
            <v>40532</v>
          </cell>
          <cell r="AZ308">
            <v>40538</v>
          </cell>
          <cell r="BA308">
            <v>40608</v>
          </cell>
          <cell r="BB308">
            <v>40671</v>
          </cell>
          <cell r="BC308">
            <v>40727</v>
          </cell>
          <cell r="BD308">
            <v>40734</v>
          </cell>
          <cell r="BE308">
            <v>40513</v>
          </cell>
          <cell r="BF308">
            <v>40603</v>
          </cell>
          <cell r="BG308">
            <v>40664</v>
          </cell>
          <cell r="BH308">
            <v>40695</v>
          </cell>
          <cell r="BI308">
            <v>40725</v>
          </cell>
          <cell r="BL308">
            <v>0</v>
          </cell>
          <cell r="BN308" t="str">
            <v>DOCKERS</v>
          </cell>
          <cell r="BO308" t="str">
            <v>Tops</v>
          </cell>
          <cell r="BP308" t="str">
            <v>Mens</v>
          </cell>
          <cell r="BQ308" t="str">
            <v>N</v>
          </cell>
          <cell r="BR308" t="str">
            <v>DM Tops Wovens</v>
          </cell>
          <cell r="BS308" t="str">
            <v>OKAMOTO D</v>
          </cell>
          <cell r="BT308" t="str">
            <v>IronFree</v>
          </cell>
          <cell r="BU308" t="str">
            <v>H6822</v>
          </cell>
          <cell r="BV308" t="str">
            <v>Seasonal</v>
          </cell>
          <cell r="BW308" t="str">
            <v>LSA</v>
          </cell>
          <cell r="BY308" t="str">
            <v>4066840607405944053240473404734047340473</v>
          </cell>
          <cell r="BZ308" t="str">
            <v>S-61660-0073-4428-40668</v>
          </cell>
          <cell r="CA308" t="str">
            <v>SFO</v>
          </cell>
          <cell r="CD308">
            <v>0</v>
          </cell>
          <cell r="CF308">
            <v>1667</v>
          </cell>
          <cell r="CG308">
            <v>0</v>
          </cell>
        </row>
        <row r="309">
          <cell r="A309">
            <v>1416598</v>
          </cell>
          <cell r="B309" t="str">
            <v>113</v>
          </cell>
          <cell r="C309" t="str">
            <v>101</v>
          </cell>
          <cell r="D309" t="str">
            <v>61660</v>
          </cell>
          <cell r="E309" t="str">
            <v>61660-0073</v>
          </cell>
          <cell r="F309" t="str">
            <v>IRON FREE SHIRT LS</v>
          </cell>
          <cell r="G309" t="str">
            <v>NEIL - SAHARA RED</v>
          </cell>
          <cell r="H309" t="str">
            <v>PC</v>
          </cell>
          <cell r="J309" t="str">
            <v>SP-A</v>
          </cell>
          <cell r="K309" t="str">
            <v>LACL</v>
          </cell>
          <cell r="L309" t="str">
            <v>CR</v>
          </cell>
          <cell r="M309">
            <v>156</v>
          </cell>
          <cell r="N309">
            <v>156</v>
          </cell>
          <cell r="O309">
            <v>0</v>
          </cell>
          <cell r="P309">
            <v>156</v>
          </cell>
          <cell r="T309" t="str">
            <v>533M</v>
          </cell>
          <cell r="U309">
            <v>4428</v>
          </cell>
          <cell r="V309" t="str">
            <v>SHANGHAI</v>
          </cell>
          <cell r="W309" t="str">
            <v>NAS</v>
          </cell>
          <cell r="X309" t="str">
            <v>BANGLADESH</v>
          </cell>
          <cell r="Y309" t="str">
            <v>DRESSMAN GARMENT LTD</v>
          </cell>
          <cell r="Z309" t="str">
            <v>FOB</v>
          </cell>
          <cell r="AD309">
            <v>40473</v>
          </cell>
          <cell r="AE309">
            <v>40473</v>
          </cell>
          <cell r="AF309">
            <v>40473</v>
          </cell>
          <cell r="AG309">
            <v>40473</v>
          </cell>
          <cell r="AH309">
            <v>40532</v>
          </cell>
          <cell r="AI309">
            <v>40594</v>
          </cell>
          <cell r="AJ309">
            <v>40607</v>
          </cell>
          <cell r="AK309">
            <v>40668</v>
          </cell>
          <cell r="AL309">
            <v>40750</v>
          </cell>
          <cell r="AM309">
            <v>40753</v>
          </cell>
          <cell r="AN309" t="str">
            <v>Per Alberto's email dtd 11/5</v>
          </cell>
          <cell r="AO309" t="str">
            <v>Y</v>
          </cell>
          <cell r="AP309" t="str">
            <v>4100113460</v>
          </cell>
          <cell r="AQ309" t="str">
            <v>Y</v>
          </cell>
          <cell r="AR309" t="str">
            <v>000S</v>
          </cell>
          <cell r="AS309">
            <v>0</v>
          </cell>
          <cell r="AT309" t="str">
            <v>CHINA</v>
          </cell>
          <cell r="AU309" t="str">
            <v>OXFORD / AQ04041</v>
          </cell>
          <cell r="AW309">
            <v>1.7</v>
          </cell>
          <cell r="AX309">
            <v>265.2</v>
          </cell>
          <cell r="AY309">
            <v>40532</v>
          </cell>
          <cell r="AZ309">
            <v>40538</v>
          </cell>
          <cell r="BA309">
            <v>40608</v>
          </cell>
          <cell r="BB309">
            <v>40671</v>
          </cell>
          <cell r="BC309">
            <v>40755</v>
          </cell>
          <cell r="BD309">
            <v>40755</v>
          </cell>
          <cell r="BE309">
            <v>40513</v>
          </cell>
          <cell r="BF309">
            <v>40603</v>
          </cell>
          <cell r="BG309">
            <v>40664</v>
          </cell>
          <cell r="BH309">
            <v>40725</v>
          </cell>
          <cell r="BI309">
            <v>40725</v>
          </cell>
          <cell r="BL309">
            <v>0</v>
          </cell>
          <cell r="BN309" t="str">
            <v>DOCKERS</v>
          </cell>
          <cell r="BO309" t="str">
            <v>Tops</v>
          </cell>
          <cell r="BP309" t="str">
            <v>Mens</v>
          </cell>
          <cell r="BQ309" t="str">
            <v>N</v>
          </cell>
          <cell r="BR309" t="str">
            <v>DM Tops Wovens</v>
          </cell>
          <cell r="BS309" t="str">
            <v>OKAMOTO D</v>
          </cell>
          <cell r="BT309" t="str">
            <v>IronFree</v>
          </cell>
          <cell r="BU309" t="str">
            <v>H6822</v>
          </cell>
          <cell r="BV309" t="str">
            <v>Seasonal</v>
          </cell>
          <cell r="BW309" t="str">
            <v>LSA</v>
          </cell>
          <cell r="BY309" t="str">
            <v>4066840607405944053240473404734047340473</v>
          </cell>
          <cell r="BZ309" t="str">
            <v>S-61660-0073-4428-40668</v>
          </cell>
          <cell r="CA309" t="str">
            <v>SFO</v>
          </cell>
          <cell r="CD309">
            <v>0</v>
          </cell>
          <cell r="CF309">
            <v>1667</v>
          </cell>
          <cell r="CG309">
            <v>0</v>
          </cell>
        </row>
        <row r="310">
          <cell r="A310">
            <v>1416599</v>
          </cell>
          <cell r="B310" t="str">
            <v>113</v>
          </cell>
          <cell r="C310" t="str">
            <v>101</v>
          </cell>
          <cell r="D310" t="str">
            <v>61660</v>
          </cell>
          <cell r="E310" t="str">
            <v>61660-0073</v>
          </cell>
          <cell r="F310" t="str">
            <v>IRON FREE SHIRT LS</v>
          </cell>
          <cell r="G310" t="str">
            <v>NEIL - SAHARA RED</v>
          </cell>
          <cell r="H310" t="str">
            <v>PC</v>
          </cell>
          <cell r="J310" t="str">
            <v>SP-A</v>
          </cell>
          <cell r="K310" t="str">
            <v>LSM</v>
          </cell>
          <cell r="L310" t="str">
            <v>MX</v>
          </cell>
          <cell r="M310">
            <v>2214</v>
          </cell>
          <cell r="N310">
            <v>2214</v>
          </cell>
          <cell r="O310">
            <v>0</v>
          </cell>
          <cell r="P310">
            <v>2214</v>
          </cell>
          <cell r="T310" t="str">
            <v>533M</v>
          </cell>
          <cell r="U310">
            <v>4428</v>
          </cell>
          <cell r="V310" t="str">
            <v>SHANGHAI</v>
          </cell>
          <cell r="W310" t="str">
            <v>NAS</v>
          </cell>
          <cell r="X310" t="str">
            <v>BANGLADESH</v>
          </cell>
          <cell r="Y310" t="str">
            <v>DRESSMAN GARMENT LTD</v>
          </cell>
          <cell r="Z310" t="str">
            <v>FOB</v>
          </cell>
          <cell r="AD310">
            <v>40473</v>
          </cell>
          <cell r="AE310">
            <v>40473</v>
          </cell>
          <cell r="AF310">
            <v>40473</v>
          </cell>
          <cell r="AG310">
            <v>40473</v>
          </cell>
          <cell r="AH310">
            <v>40522</v>
          </cell>
          <cell r="AI310">
            <v>40573</v>
          </cell>
          <cell r="AJ310">
            <v>40589</v>
          </cell>
          <cell r="AK310">
            <v>40658</v>
          </cell>
          <cell r="AL310">
            <v>40722</v>
          </cell>
          <cell r="AM310">
            <v>40725</v>
          </cell>
          <cell r="AN310" t="str">
            <v>Per Alberto's email dtd 11/5 + Andres add 366 uts to meet orig.color commit</v>
          </cell>
          <cell r="AO310" t="str">
            <v>Y</v>
          </cell>
          <cell r="AP310" t="str">
            <v>98519</v>
          </cell>
          <cell r="AR310" t="str">
            <v>000S</v>
          </cell>
          <cell r="AS310">
            <v>0</v>
          </cell>
          <cell r="AT310" t="str">
            <v>CHINA</v>
          </cell>
          <cell r="AU310" t="str">
            <v>OXFORD / AQ04041</v>
          </cell>
          <cell r="AW310">
            <v>1.7</v>
          </cell>
          <cell r="AX310">
            <v>3763.7999999999997</v>
          </cell>
          <cell r="AY310">
            <v>40518</v>
          </cell>
          <cell r="AZ310">
            <v>40524</v>
          </cell>
          <cell r="BA310">
            <v>40594</v>
          </cell>
          <cell r="BB310">
            <v>40664</v>
          </cell>
          <cell r="BC310">
            <v>40727</v>
          </cell>
          <cell r="BD310">
            <v>40727</v>
          </cell>
          <cell r="BE310">
            <v>40513</v>
          </cell>
          <cell r="BF310">
            <v>40575</v>
          </cell>
          <cell r="BG310">
            <v>40634</v>
          </cell>
          <cell r="BH310">
            <v>40695</v>
          </cell>
          <cell r="BI310">
            <v>40695</v>
          </cell>
          <cell r="BL310">
            <v>0</v>
          </cell>
          <cell r="BN310" t="str">
            <v>DOCKERS</v>
          </cell>
          <cell r="BO310" t="str">
            <v>Tops</v>
          </cell>
          <cell r="BP310" t="str">
            <v>Mens</v>
          </cell>
          <cell r="BQ310" t="str">
            <v>N</v>
          </cell>
          <cell r="BR310" t="str">
            <v>DM Tops Wovens</v>
          </cell>
          <cell r="BS310" t="str">
            <v>OKAMOTO D</v>
          </cell>
          <cell r="BT310" t="str">
            <v>IronFree</v>
          </cell>
          <cell r="BU310" t="str">
            <v>H6822</v>
          </cell>
          <cell r="BV310" t="str">
            <v>Seasonal</v>
          </cell>
          <cell r="BW310" t="str">
            <v>LSA</v>
          </cell>
          <cell r="BY310" t="str">
            <v>4065840589405734052240473404734047340473</v>
          </cell>
          <cell r="BZ310" t="str">
            <v>S-61660-0073-4428-40658</v>
          </cell>
          <cell r="CA310" t="str">
            <v>SFO</v>
          </cell>
          <cell r="CB310">
            <v>2214</v>
          </cell>
          <cell r="CD310">
            <v>0</v>
          </cell>
          <cell r="CE310">
            <v>3428</v>
          </cell>
          <cell r="CF310">
            <v>1667</v>
          </cell>
          <cell r="CG310">
            <v>0</v>
          </cell>
        </row>
        <row r="311">
          <cell r="A311">
            <v>1416600</v>
          </cell>
          <cell r="B311" t="str">
            <v>113</v>
          </cell>
          <cell r="C311" t="str">
            <v>101</v>
          </cell>
          <cell r="D311" t="str">
            <v>61660</v>
          </cell>
          <cell r="E311" t="str">
            <v>61660-0073</v>
          </cell>
          <cell r="F311" t="str">
            <v>IRON FREE SHIRT LS</v>
          </cell>
          <cell r="G311" t="str">
            <v>NEIL - SAHARA RED</v>
          </cell>
          <cell r="H311" t="str">
            <v>PC</v>
          </cell>
          <cell r="J311" t="str">
            <v>SP-A</v>
          </cell>
          <cell r="K311" t="str">
            <v>LSUS</v>
          </cell>
          <cell r="L311">
            <v>2006</v>
          </cell>
          <cell r="M311">
            <v>475</v>
          </cell>
          <cell r="N311">
            <v>475</v>
          </cell>
          <cell r="O311">
            <v>0</v>
          </cell>
          <cell r="P311">
            <v>475</v>
          </cell>
          <cell r="T311" t="str">
            <v>533M</v>
          </cell>
          <cell r="U311">
            <v>4428</v>
          </cell>
          <cell r="V311" t="str">
            <v>SHANGHAI</v>
          </cell>
          <cell r="W311" t="str">
            <v>NAS</v>
          </cell>
          <cell r="X311" t="str">
            <v>BANGLADESH</v>
          </cell>
          <cell r="Y311" t="str">
            <v>DRESSMAN GARMENT LTD</v>
          </cell>
          <cell r="Z311" t="str">
            <v>DFC</v>
          </cell>
          <cell r="AD311">
            <v>40473</v>
          </cell>
          <cell r="AE311">
            <v>40473</v>
          </cell>
          <cell r="AF311">
            <v>40473</v>
          </cell>
          <cell r="AG311">
            <v>40473</v>
          </cell>
          <cell r="AH311">
            <v>40532</v>
          </cell>
          <cell r="AI311">
            <v>40594</v>
          </cell>
          <cell r="AJ311">
            <v>40607</v>
          </cell>
          <cell r="AK311">
            <v>40668</v>
          </cell>
          <cell r="AL311">
            <v>40707</v>
          </cell>
          <cell r="AM311">
            <v>40710</v>
          </cell>
          <cell r="AN311" t="str">
            <v>Per 10/22 commit</v>
          </cell>
          <cell r="AO311" t="str">
            <v>y</v>
          </cell>
          <cell r="AP311" t="str">
            <v>4100113099</v>
          </cell>
          <cell r="AQ311" t="str">
            <v>Y</v>
          </cell>
          <cell r="AR311" t="str">
            <v>000S</v>
          </cell>
          <cell r="AS311">
            <v>0</v>
          </cell>
          <cell r="AT311" t="str">
            <v>CHINA</v>
          </cell>
          <cell r="AU311" t="str">
            <v>OXFORD / AQ04041</v>
          </cell>
          <cell r="AW311">
            <v>1.7</v>
          </cell>
          <cell r="AX311">
            <v>807.5</v>
          </cell>
          <cell r="AY311">
            <v>40532</v>
          </cell>
          <cell r="AZ311">
            <v>40538</v>
          </cell>
          <cell r="BA311">
            <v>40608</v>
          </cell>
          <cell r="BB311">
            <v>40671</v>
          </cell>
          <cell r="BC311">
            <v>40713</v>
          </cell>
          <cell r="BD311">
            <v>40713</v>
          </cell>
          <cell r="BE311">
            <v>40513</v>
          </cell>
          <cell r="BF311">
            <v>40603</v>
          </cell>
          <cell r="BG311">
            <v>40664</v>
          </cell>
          <cell r="BH311">
            <v>40695</v>
          </cell>
          <cell r="BI311">
            <v>40695</v>
          </cell>
          <cell r="BL311">
            <v>0</v>
          </cell>
          <cell r="BN311" t="str">
            <v>DOCKERS</v>
          </cell>
          <cell r="BO311" t="str">
            <v>Tops</v>
          </cell>
          <cell r="BP311" t="str">
            <v>Mens</v>
          </cell>
          <cell r="BQ311" t="str">
            <v>N</v>
          </cell>
          <cell r="BR311" t="str">
            <v>DM Tops Wovens</v>
          </cell>
          <cell r="BS311" t="str">
            <v>OKAMOTO D</v>
          </cell>
          <cell r="BT311" t="str">
            <v>IronFree</v>
          </cell>
          <cell r="BU311" t="str">
            <v>H6822</v>
          </cell>
          <cell r="BV311" t="str">
            <v>Seasonal</v>
          </cell>
          <cell r="BW311" t="str">
            <v>LSA</v>
          </cell>
          <cell r="BY311" t="str">
            <v>4066840607405944053240473404734047340473</v>
          </cell>
          <cell r="BZ311" t="str">
            <v>S-61660-0073-4428-40668</v>
          </cell>
          <cell r="CA311" t="str">
            <v>SFO</v>
          </cell>
          <cell r="CD311">
            <v>0</v>
          </cell>
          <cell r="CF311">
            <v>1667</v>
          </cell>
          <cell r="CG311">
            <v>0</v>
          </cell>
        </row>
        <row r="312">
          <cell r="A312">
            <v>1416601</v>
          </cell>
          <cell r="B312" t="str">
            <v>113</v>
          </cell>
          <cell r="C312" t="str">
            <v>101</v>
          </cell>
          <cell r="D312" t="str">
            <v>61660</v>
          </cell>
          <cell r="E312" t="str">
            <v>61660-0082</v>
          </cell>
          <cell r="F312" t="str">
            <v>IRON FREE SHIRT LS</v>
          </cell>
          <cell r="G312" t="str">
            <v>CHUCK - NEPTUNE</v>
          </cell>
          <cell r="H312" t="str">
            <v>PC</v>
          </cell>
          <cell r="J312" t="str">
            <v>SP-A</v>
          </cell>
          <cell r="K312" t="str">
            <v>LSC</v>
          </cell>
          <cell r="L312" t="str">
            <v>CA</v>
          </cell>
          <cell r="M312">
            <v>1200</v>
          </cell>
          <cell r="N312">
            <v>1200</v>
          </cell>
          <cell r="O312">
            <v>0</v>
          </cell>
          <cell r="P312">
            <v>1200</v>
          </cell>
          <cell r="T312" t="str">
            <v>533M</v>
          </cell>
          <cell r="U312">
            <v>4428</v>
          </cell>
          <cell r="V312" t="str">
            <v>SHANGHAI</v>
          </cell>
          <cell r="W312" t="str">
            <v>NAS</v>
          </cell>
          <cell r="X312" t="str">
            <v>BANGLADESH</v>
          </cell>
          <cell r="Y312" t="str">
            <v>DRESSMAN GARMENT LTD</v>
          </cell>
          <cell r="Z312" t="str">
            <v>FOB</v>
          </cell>
          <cell r="AD312">
            <v>40473</v>
          </cell>
          <cell r="AE312">
            <v>40473</v>
          </cell>
          <cell r="AF312">
            <v>40473</v>
          </cell>
          <cell r="AG312">
            <v>40473</v>
          </cell>
          <cell r="AH312">
            <v>40532</v>
          </cell>
          <cell r="AI312">
            <v>40594</v>
          </cell>
          <cell r="AJ312">
            <v>40607</v>
          </cell>
          <cell r="AK312">
            <v>40688</v>
          </cell>
          <cell r="AL312">
            <v>40729</v>
          </cell>
          <cell r="AM312">
            <v>40732</v>
          </cell>
          <cell r="AN312" t="str">
            <v>Per 10/22 commit+ add'l uts per MF</v>
          </cell>
          <cell r="AO312" t="str">
            <v>y</v>
          </cell>
          <cell r="AP312">
            <v>81958</v>
          </cell>
          <cell r="AQ312" t="str">
            <v>Y</v>
          </cell>
          <cell r="AR312" t="str">
            <v>000S</v>
          </cell>
          <cell r="AS312">
            <v>0</v>
          </cell>
          <cell r="AT312" t="str">
            <v>CHINA</v>
          </cell>
          <cell r="AW312">
            <v>1.7</v>
          </cell>
          <cell r="AX312">
            <v>2040</v>
          </cell>
          <cell r="AY312">
            <v>40532</v>
          </cell>
          <cell r="AZ312">
            <v>40538</v>
          </cell>
          <cell r="BA312">
            <v>40608</v>
          </cell>
          <cell r="BB312">
            <v>40692</v>
          </cell>
          <cell r="BC312">
            <v>40734</v>
          </cell>
          <cell r="BD312">
            <v>40734</v>
          </cell>
          <cell r="BE312">
            <v>40513</v>
          </cell>
          <cell r="BF312">
            <v>40603</v>
          </cell>
          <cell r="BG312">
            <v>40664</v>
          </cell>
          <cell r="BH312">
            <v>40725</v>
          </cell>
          <cell r="BI312">
            <v>40725</v>
          </cell>
          <cell r="BL312">
            <v>0</v>
          </cell>
          <cell r="BN312" t="str">
            <v>DOCKERS</v>
          </cell>
          <cell r="BO312" t="str">
            <v>Tops</v>
          </cell>
          <cell r="BP312" t="str">
            <v>Mens</v>
          </cell>
          <cell r="BQ312" t="str">
            <v>N</v>
          </cell>
          <cell r="BR312" t="str">
            <v>DM Tops Wovens</v>
          </cell>
          <cell r="BS312" t="str">
            <v>OKAMOTO D</v>
          </cell>
          <cell r="BT312" t="str">
            <v>CWOVENS2</v>
          </cell>
          <cell r="BU312" t="str">
            <v>I4066</v>
          </cell>
          <cell r="BV312" t="str">
            <v>Seasonal</v>
          </cell>
          <cell r="BW312" t="str">
            <v>LSA</v>
          </cell>
          <cell r="BY312" t="str">
            <v>4068840607405944053240473404734047340473</v>
          </cell>
          <cell r="BZ312" t="str">
            <v>S-61660-0082-4428-40688</v>
          </cell>
          <cell r="CA312" t="str">
            <v>SFO</v>
          </cell>
          <cell r="CD312">
            <v>0</v>
          </cell>
          <cell r="CF312">
            <v>1667</v>
          </cell>
          <cell r="CG312">
            <v>0</v>
          </cell>
        </row>
        <row r="313">
          <cell r="A313">
            <v>1416602</v>
          </cell>
          <cell r="B313" t="str">
            <v>113</v>
          </cell>
          <cell r="C313" t="str">
            <v>101</v>
          </cell>
          <cell r="D313" t="str">
            <v>61660</v>
          </cell>
          <cell r="E313" t="str">
            <v>61660-0082</v>
          </cell>
          <cell r="F313" t="str">
            <v>IRON FREE SHIRT LS</v>
          </cell>
          <cell r="G313" t="str">
            <v>CHUCK - NEPTUNE</v>
          </cell>
          <cell r="H313" t="str">
            <v>PC</v>
          </cell>
          <cell r="J313" t="str">
            <v>SP-A</v>
          </cell>
          <cell r="K313" t="str">
            <v>LSM</v>
          </cell>
          <cell r="L313" t="str">
            <v>MX</v>
          </cell>
          <cell r="M313">
            <v>600</v>
          </cell>
          <cell r="N313">
            <v>600</v>
          </cell>
          <cell r="O313">
            <v>0</v>
          </cell>
          <cell r="P313">
            <v>600</v>
          </cell>
          <cell r="T313" t="str">
            <v>533M</v>
          </cell>
          <cell r="U313">
            <v>4428</v>
          </cell>
          <cell r="V313" t="str">
            <v>SHANGHAI</v>
          </cell>
          <cell r="W313" t="str">
            <v>NAS</v>
          </cell>
          <cell r="X313" t="str">
            <v>BANGLADESH</v>
          </cell>
          <cell r="Y313" t="str">
            <v>DRESSMAN GARMENT LTD</v>
          </cell>
          <cell r="Z313" t="str">
            <v>FOB</v>
          </cell>
          <cell r="AD313">
            <v>40473</v>
          </cell>
          <cell r="AE313">
            <v>40473</v>
          </cell>
          <cell r="AF313">
            <v>40473</v>
          </cell>
          <cell r="AG313">
            <v>40473</v>
          </cell>
          <cell r="AH313">
            <v>40532</v>
          </cell>
          <cell r="AI313">
            <v>40594</v>
          </cell>
          <cell r="AJ313">
            <v>40607</v>
          </cell>
          <cell r="AK313">
            <v>40688</v>
          </cell>
          <cell r="AL313">
            <v>40752</v>
          </cell>
          <cell r="AM313">
            <v>40755</v>
          </cell>
          <cell r="AN313" t="str">
            <v>Per 10/22 commit; Oliver OK'd to reduce by 200 uts for LSC.</v>
          </cell>
          <cell r="AO313" t="str">
            <v>Y</v>
          </cell>
          <cell r="AP313" t="str">
            <v>98585</v>
          </cell>
          <cell r="AR313" t="str">
            <v>000S</v>
          </cell>
          <cell r="AS313">
            <v>0</v>
          </cell>
          <cell r="AT313" t="str">
            <v>CHINA</v>
          </cell>
          <cell r="AU313" t="str">
            <v>DUMMY MILLOXFORD / AQ04041</v>
          </cell>
          <cell r="AW313">
            <v>1.7</v>
          </cell>
          <cell r="AX313">
            <v>1020</v>
          </cell>
          <cell r="AY313">
            <v>40532</v>
          </cell>
          <cell r="AZ313">
            <v>40538</v>
          </cell>
          <cell r="BA313">
            <v>40608</v>
          </cell>
          <cell r="BB313">
            <v>40692</v>
          </cell>
          <cell r="BC313">
            <v>40755</v>
          </cell>
          <cell r="BD313">
            <v>40755</v>
          </cell>
          <cell r="BE313">
            <v>40513</v>
          </cell>
          <cell r="BF313">
            <v>40603</v>
          </cell>
          <cell r="BG313">
            <v>40664</v>
          </cell>
          <cell r="BH313">
            <v>40725</v>
          </cell>
          <cell r="BI313">
            <v>40725</v>
          </cell>
          <cell r="BL313">
            <v>0</v>
          </cell>
          <cell r="BN313" t="str">
            <v>DOCKERS</v>
          </cell>
          <cell r="BO313" t="str">
            <v>Tops</v>
          </cell>
          <cell r="BP313" t="str">
            <v>Mens</v>
          </cell>
          <cell r="BQ313" t="str">
            <v>N</v>
          </cell>
          <cell r="BR313" t="str">
            <v>DM Tops Wovens</v>
          </cell>
          <cell r="BS313" t="str">
            <v>OKAMOTO D</v>
          </cell>
          <cell r="BT313" t="str">
            <v>CWOVENS2</v>
          </cell>
          <cell r="BU313" t="str">
            <v>I4066</v>
          </cell>
          <cell r="BV313" t="str">
            <v>Seasonal</v>
          </cell>
          <cell r="BW313" t="str">
            <v>LSA</v>
          </cell>
          <cell r="BY313" t="str">
            <v>4068840607405944053240473404734047340473</v>
          </cell>
          <cell r="BZ313" t="str">
            <v>S-61660-0082-4428-40688</v>
          </cell>
          <cell r="CA313" t="str">
            <v>SFO</v>
          </cell>
          <cell r="CB313">
            <v>600</v>
          </cell>
          <cell r="CD313">
            <v>0</v>
          </cell>
          <cell r="CE313">
            <v>3453</v>
          </cell>
          <cell r="CF313">
            <v>1667</v>
          </cell>
          <cell r="CG313">
            <v>0</v>
          </cell>
        </row>
        <row r="314">
          <cell r="A314">
            <v>1416603</v>
          </cell>
          <cell r="B314" t="str">
            <v>113</v>
          </cell>
          <cell r="C314" t="str">
            <v>101</v>
          </cell>
          <cell r="D314" t="str">
            <v>61660</v>
          </cell>
          <cell r="E314" t="str">
            <v>61660-0082</v>
          </cell>
          <cell r="F314" t="str">
            <v>IRON FREE SHIRT LS</v>
          </cell>
          <cell r="G314" t="str">
            <v>CHUCK - NEPTUNE</v>
          </cell>
          <cell r="H314" t="str">
            <v>PC</v>
          </cell>
          <cell r="J314" t="str">
            <v>SP-A</v>
          </cell>
          <cell r="K314" t="str">
            <v>LSE</v>
          </cell>
          <cell r="L314" t="str">
            <v>TR</v>
          </cell>
          <cell r="M314">
            <v>350</v>
          </cell>
          <cell r="N314">
            <v>350</v>
          </cell>
          <cell r="O314">
            <v>0</v>
          </cell>
          <cell r="P314">
            <v>350</v>
          </cell>
          <cell r="T314" t="str">
            <v>533M</v>
          </cell>
          <cell r="U314">
            <v>4428</v>
          </cell>
          <cell r="V314" t="str">
            <v>SHANGHAI</v>
          </cell>
          <cell r="W314" t="str">
            <v>NAS</v>
          </cell>
          <cell r="X314" t="str">
            <v>BANGLADESH</v>
          </cell>
          <cell r="Y314" t="str">
            <v>DRESSMAN GARMENT LTD</v>
          </cell>
          <cell r="Z314" t="str">
            <v>FOB</v>
          </cell>
          <cell r="AD314">
            <v>40473</v>
          </cell>
          <cell r="AE314">
            <v>40473</v>
          </cell>
          <cell r="AF314">
            <v>40473</v>
          </cell>
          <cell r="AG314">
            <v>40473</v>
          </cell>
          <cell r="AH314">
            <v>40532</v>
          </cell>
          <cell r="AI314">
            <v>40594</v>
          </cell>
          <cell r="AJ314">
            <v>40607</v>
          </cell>
          <cell r="AK314">
            <v>40688</v>
          </cell>
          <cell r="AL314">
            <v>40739</v>
          </cell>
          <cell r="AM314">
            <v>40742</v>
          </cell>
          <cell r="AN314" t="str">
            <v>Per 10/22 commit; 11/30 chg DC to TR from GB per Ruth</v>
          </cell>
          <cell r="AO314" t="str">
            <v>Y</v>
          </cell>
          <cell r="AP314" t="str">
            <v>531942</v>
          </cell>
          <cell r="AQ314" t="str">
            <v>Y</v>
          </cell>
          <cell r="AR314" t="str">
            <v>000S</v>
          </cell>
          <cell r="AS314">
            <v>0</v>
          </cell>
          <cell r="AT314" t="str">
            <v>CHINA</v>
          </cell>
          <cell r="AU314" t="str">
            <v>DUMMY MILLEPIC / FB100773</v>
          </cell>
          <cell r="AW314">
            <v>1.7</v>
          </cell>
          <cell r="AX314">
            <v>595</v>
          </cell>
          <cell r="AY314">
            <v>40532</v>
          </cell>
          <cell r="AZ314">
            <v>40538</v>
          </cell>
          <cell r="BA314">
            <v>40608</v>
          </cell>
          <cell r="BB314">
            <v>40692</v>
          </cell>
          <cell r="BC314">
            <v>40741</v>
          </cell>
          <cell r="BD314">
            <v>40748</v>
          </cell>
          <cell r="BE314">
            <v>40513</v>
          </cell>
          <cell r="BF314">
            <v>40603</v>
          </cell>
          <cell r="BG314">
            <v>40664</v>
          </cell>
          <cell r="BH314">
            <v>40725</v>
          </cell>
          <cell r="BI314">
            <v>40725</v>
          </cell>
          <cell r="BL314">
            <v>0</v>
          </cell>
          <cell r="BN314" t="str">
            <v>DOCKERS</v>
          </cell>
          <cell r="BO314" t="str">
            <v>Tops</v>
          </cell>
          <cell r="BP314" t="str">
            <v>Mens</v>
          </cell>
          <cell r="BQ314" t="str">
            <v>N</v>
          </cell>
          <cell r="BR314" t="str">
            <v>DM Tops Wovens</v>
          </cell>
          <cell r="BS314" t="str">
            <v>OKAMOTO D</v>
          </cell>
          <cell r="BT314" t="str">
            <v>CWOVENS2</v>
          </cell>
          <cell r="BU314" t="str">
            <v>I4066</v>
          </cell>
          <cell r="BV314" t="str">
            <v>Seasonal</v>
          </cell>
          <cell r="BW314" t="str">
            <v>LSE</v>
          </cell>
          <cell r="BY314" t="str">
            <v>4068840607405944053240473404734047340473</v>
          </cell>
          <cell r="BZ314" t="str">
            <v>S-61660-0082-4428-40688</v>
          </cell>
          <cell r="CA314" t="str">
            <v>SFO</v>
          </cell>
          <cell r="CB314">
            <v>350</v>
          </cell>
          <cell r="CD314">
            <v>0</v>
          </cell>
          <cell r="CF314">
            <v>1667</v>
          </cell>
          <cell r="CG314">
            <v>0</v>
          </cell>
        </row>
        <row r="315">
          <cell r="A315">
            <v>1416604</v>
          </cell>
          <cell r="B315" t="str">
            <v>113</v>
          </cell>
          <cell r="C315" t="str">
            <v>101</v>
          </cell>
          <cell r="D315" t="str">
            <v>61660</v>
          </cell>
          <cell r="E315" t="str">
            <v>61660-0082</v>
          </cell>
          <cell r="F315" t="str">
            <v>IRON FREE SHIRT LS</v>
          </cell>
          <cell r="G315" t="str">
            <v>CHUCK - NEPTUNE</v>
          </cell>
          <cell r="H315" t="str">
            <v>PC</v>
          </cell>
          <cell r="J315" t="str">
            <v>SP-A</v>
          </cell>
          <cell r="K315" t="str">
            <v>LSUS</v>
          </cell>
          <cell r="L315">
            <v>2006</v>
          </cell>
          <cell r="M315">
            <v>400</v>
          </cell>
          <cell r="N315">
            <v>400</v>
          </cell>
          <cell r="O315">
            <v>0</v>
          </cell>
          <cell r="P315">
            <v>400</v>
          </cell>
          <cell r="T315" t="str">
            <v>533M</v>
          </cell>
          <cell r="U315">
            <v>4428</v>
          </cell>
          <cell r="V315" t="str">
            <v>SHANGHAI</v>
          </cell>
          <cell r="W315" t="str">
            <v>NAS</v>
          </cell>
          <cell r="X315" t="str">
            <v>BANGLADESH</v>
          </cell>
          <cell r="Y315" t="str">
            <v>DRESSMAN GARMENT LTD</v>
          </cell>
          <cell r="Z315" t="str">
            <v>DFC</v>
          </cell>
          <cell r="AD315">
            <v>40473</v>
          </cell>
          <cell r="AE315">
            <v>40473</v>
          </cell>
          <cell r="AF315">
            <v>40473</v>
          </cell>
          <cell r="AG315">
            <v>40473</v>
          </cell>
          <cell r="AH315">
            <v>40532</v>
          </cell>
          <cell r="AI315">
            <v>40594</v>
          </cell>
          <cell r="AJ315">
            <v>40607</v>
          </cell>
          <cell r="AK315">
            <v>40688</v>
          </cell>
          <cell r="AL315">
            <v>40727</v>
          </cell>
          <cell r="AM315">
            <v>40730</v>
          </cell>
          <cell r="AN315" t="str">
            <v>Per 10/22 commit</v>
          </cell>
          <cell r="AO315" t="str">
            <v>y</v>
          </cell>
          <cell r="AP315" t="str">
            <v>4100113100</v>
          </cell>
          <cell r="AQ315" t="str">
            <v>Y</v>
          </cell>
          <cell r="AR315" t="str">
            <v>000S</v>
          </cell>
          <cell r="AS315">
            <v>0</v>
          </cell>
          <cell r="AT315" t="str">
            <v>CHINA</v>
          </cell>
          <cell r="AU315" t="str">
            <v>DUMMY MILLOXFORD / AQ04041</v>
          </cell>
          <cell r="AW315">
            <v>1.7</v>
          </cell>
          <cell r="AX315">
            <v>680</v>
          </cell>
          <cell r="AY315">
            <v>40532</v>
          </cell>
          <cell r="AZ315">
            <v>40538</v>
          </cell>
          <cell r="BA315">
            <v>40608</v>
          </cell>
          <cell r="BB315">
            <v>40692</v>
          </cell>
          <cell r="BC315">
            <v>40727</v>
          </cell>
          <cell r="BD315">
            <v>40734</v>
          </cell>
          <cell r="BE315">
            <v>40513</v>
          </cell>
          <cell r="BF315">
            <v>40603</v>
          </cell>
          <cell r="BG315">
            <v>40664</v>
          </cell>
          <cell r="BH315">
            <v>40695</v>
          </cell>
          <cell r="BI315">
            <v>40725</v>
          </cell>
          <cell r="BL315">
            <v>0</v>
          </cell>
          <cell r="BN315" t="str">
            <v>DOCKERS</v>
          </cell>
          <cell r="BO315" t="str">
            <v>Tops</v>
          </cell>
          <cell r="BP315" t="str">
            <v>Mens</v>
          </cell>
          <cell r="BQ315" t="str">
            <v>N</v>
          </cell>
          <cell r="BR315" t="str">
            <v>DM Tops Wovens</v>
          </cell>
          <cell r="BS315" t="str">
            <v>OKAMOTO D</v>
          </cell>
          <cell r="BT315" t="str">
            <v>CWOVENS2</v>
          </cell>
          <cell r="BU315" t="str">
            <v>I4066</v>
          </cell>
          <cell r="BV315" t="str">
            <v>Seasonal</v>
          </cell>
          <cell r="BW315" t="str">
            <v>LSA</v>
          </cell>
          <cell r="BY315" t="str">
            <v>4068840607405944053240473404734047340473</v>
          </cell>
          <cell r="BZ315" t="str">
            <v>S-61660-0082-4428-40688</v>
          </cell>
          <cell r="CA315" t="str">
            <v>SFO</v>
          </cell>
          <cell r="CD315">
            <v>0</v>
          </cell>
          <cell r="CF315">
            <v>1667</v>
          </cell>
          <cell r="CG315">
            <v>0</v>
          </cell>
        </row>
        <row r="316">
          <cell r="A316">
            <v>1416605</v>
          </cell>
          <cell r="B316" t="str">
            <v>113</v>
          </cell>
          <cell r="C316" t="str">
            <v>101</v>
          </cell>
          <cell r="D316" t="str">
            <v>61660</v>
          </cell>
          <cell r="E316" t="str">
            <v>61660-0083</v>
          </cell>
          <cell r="F316" t="str">
            <v>IRON FREE SHIRT LS</v>
          </cell>
          <cell r="G316" t="str">
            <v>CHUCK - NAVAJO TEAL</v>
          </cell>
          <cell r="H316" t="str">
            <v>PC</v>
          </cell>
          <cell r="J316" t="str">
            <v>SP-A</v>
          </cell>
          <cell r="K316" t="str">
            <v>LSC</v>
          </cell>
          <cell r="L316" t="str">
            <v>CA</v>
          </cell>
          <cell r="M316">
            <v>1000</v>
          </cell>
          <cell r="N316">
            <v>1000</v>
          </cell>
          <cell r="O316">
            <v>0</v>
          </cell>
          <cell r="P316">
            <v>1000</v>
          </cell>
          <cell r="T316" t="str">
            <v>533M</v>
          </cell>
          <cell r="U316">
            <v>4428</v>
          </cell>
          <cell r="V316" t="str">
            <v>SHANGHAI</v>
          </cell>
          <cell r="W316" t="str">
            <v>NAS</v>
          </cell>
          <cell r="X316" t="str">
            <v>BANGLADESH</v>
          </cell>
          <cell r="Y316" t="str">
            <v>DRESSMAN GARMENT LTD</v>
          </cell>
          <cell r="Z316" t="str">
            <v>FOB</v>
          </cell>
          <cell r="AD316">
            <v>40473</v>
          </cell>
          <cell r="AE316">
            <v>40473</v>
          </cell>
          <cell r="AF316">
            <v>40473</v>
          </cell>
          <cell r="AG316">
            <v>40473</v>
          </cell>
          <cell r="AH316">
            <v>40532</v>
          </cell>
          <cell r="AI316">
            <v>40594</v>
          </cell>
          <cell r="AJ316">
            <v>40607</v>
          </cell>
          <cell r="AK316">
            <v>40688</v>
          </cell>
          <cell r="AL316">
            <v>40729</v>
          </cell>
          <cell r="AM316">
            <v>40732</v>
          </cell>
          <cell r="AN316" t="str">
            <v>Per 10/22 commit</v>
          </cell>
          <cell r="AO316" t="str">
            <v>y</v>
          </cell>
          <cell r="AP316">
            <v>81957</v>
          </cell>
          <cell r="AQ316" t="str">
            <v>Y</v>
          </cell>
          <cell r="AR316" t="str">
            <v>000S</v>
          </cell>
          <cell r="AS316">
            <v>0</v>
          </cell>
          <cell r="AT316" t="str">
            <v>CHINA</v>
          </cell>
          <cell r="AW316">
            <v>1.7</v>
          </cell>
          <cell r="AX316">
            <v>1700</v>
          </cell>
          <cell r="AY316">
            <v>40532</v>
          </cell>
          <cell r="AZ316">
            <v>40538</v>
          </cell>
          <cell r="BA316">
            <v>40608</v>
          </cell>
          <cell r="BB316">
            <v>40692</v>
          </cell>
          <cell r="BC316">
            <v>40734</v>
          </cell>
          <cell r="BD316">
            <v>40734</v>
          </cell>
          <cell r="BE316">
            <v>40513</v>
          </cell>
          <cell r="BF316">
            <v>40603</v>
          </cell>
          <cell r="BG316">
            <v>40664</v>
          </cell>
          <cell r="BH316">
            <v>40725</v>
          </cell>
          <cell r="BI316">
            <v>40725</v>
          </cell>
          <cell r="BL316">
            <v>0</v>
          </cell>
          <cell r="BN316" t="str">
            <v>DOCKERS</v>
          </cell>
          <cell r="BO316" t="str">
            <v>Tops</v>
          </cell>
          <cell r="BP316" t="str">
            <v>Mens</v>
          </cell>
          <cell r="BQ316" t="str">
            <v>N</v>
          </cell>
          <cell r="BR316" t="str">
            <v>DM Tops Wovens</v>
          </cell>
          <cell r="BS316" t="str">
            <v>OKAMOTO D</v>
          </cell>
          <cell r="BT316" t="str">
            <v>CWOVENS2</v>
          </cell>
          <cell r="BU316" t="str">
            <v>I4065</v>
          </cell>
          <cell r="BV316" t="str">
            <v>Seasonal</v>
          </cell>
          <cell r="BW316" t="str">
            <v>LSA</v>
          </cell>
          <cell r="BY316" t="str">
            <v>4068840607405944053240473404734047340473</v>
          </cell>
          <cell r="BZ316" t="str">
            <v>S-61660-0083-4428-40688</v>
          </cell>
          <cell r="CA316" t="str">
            <v>SFO</v>
          </cell>
          <cell r="CD316">
            <v>0</v>
          </cell>
          <cell r="CF316">
            <v>1667</v>
          </cell>
          <cell r="CG316">
            <v>0</v>
          </cell>
        </row>
        <row r="317">
          <cell r="A317">
            <v>1416606</v>
          </cell>
          <cell r="B317" t="str">
            <v>113</v>
          </cell>
          <cell r="C317" t="str">
            <v>101</v>
          </cell>
          <cell r="D317" t="str">
            <v>61660</v>
          </cell>
          <cell r="E317" t="str">
            <v>61660-0083</v>
          </cell>
          <cell r="F317" t="str">
            <v>IRON FREE SHIRT LS</v>
          </cell>
          <cell r="G317" t="str">
            <v>CHUCK - NAVAJO TEAL</v>
          </cell>
          <cell r="H317" t="str">
            <v>PC</v>
          </cell>
          <cell r="J317" t="str">
            <v>SP-A</v>
          </cell>
          <cell r="K317" t="str">
            <v>LSM</v>
          </cell>
          <cell r="L317" t="str">
            <v>MX</v>
          </cell>
          <cell r="M317">
            <v>800</v>
          </cell>
          <cell r="N317">
            <v>800</v>
          </cell>
          <cell r="O317">
            <v>0</v>
          </cell>
          <cell r="P317">
            <v>800</v>
          </cell>
          <cell r="T317" t="str">
            <v>533M</v>
          </cell>
          <cell r="U317">
            <v>4428</v>
          </cell>
          <cell r="V317" t="str">
            <v>SHANGHAI</v>
          </cell>
          <cell r="W317" t="str">
            <v>NAS</v>
          </cell>
          <cell r="X317" t="str">
            <v>BANGLADESH</v>
          </cell>
          <cell r="Y317" t="str">
            <v>DRESSMAN GARMENT LTD</v>
          </cell>
          <cell r="Z317" t="str">
            <v>FOB</v>
          </cell>
          <cell r="AD317">
            <v>40473</v>
          </cell>
          <cell r="AE317">
            <v>40473</v>
          </cell>
          <cell r="AF317">
            <v>40473</v>
          </cell>
          <cell r="AG317">
            <v>40473</v>
          </cell>
          <cell r="AH317">
            <v>40532</v>
          </cell>
          <cell r="AI317">
            <v>40594</v>
          </cell>
          <cell r="AJ317">
            <v>40607</v>
          </cell>
          <cell r="AK317">
            <v>40688</v>
          </cell>
          <cell r="AL317">
            <v>40752</v>
          </cell>
          <cell r="AM317">
            <v>40755</v>
          </cell>
          <cell r="AN317" t="str">
            <v>Per 10/22 commit</v>
          </cell>
          <cell r="AO317" t="str">
            <v>Y</v>
          </cell>
          <cell r="AP317" t="str">
            <v>98586</v>
          </cell>
          <cell r="AR317" t="str">
            <v>000S</v>
          </cell>
          <cell r="AS317">
            <v>0</v>
          </cell>
          <cell r="AT317" t="str">
            <v>CHINA</v>
          </cell>
          <cell r="AU317" t="str">
            <v>DUMMY MILLOXFORD / AQ04041</v>
          </cell>
          <cell r="AW317">
            <v>1.7</v>
          </cell>
          <cell r="AX317">
            <v>1360</v>
          </cell>
          <cell r="AY317">
            <v>40532</v>
          </cell>
          <cell r="AZ317">
            <v>40538</v>
          </cell>
          <cell r="BA317">
            <v>40608</v>
          </cell>
          <cell r="BB317">
            <v>40692</v>
          </cell>
          <cell r="BC317">
            <v>40755</v>
          </cell>
          <cell r="BD317">
            <v>40755</v>
          </cell>
          <cell r="BE317">
            <v>40513</v>
          </cell>
          <cell r="BF317">
            <v>40603</v>
          </cell>
          <cell r="BG317">
            <v>40664</v>
          </cell>
          <cell r="BH317">
            <v>40725</v>
          </cell>
          <cell r="BI317">
            <v>40725</v>
          </cell>
          <cell r="BL317">
            <v>0</v>
          </cell>
          <cell r="BN317" t="str">
            <v>DOCKERS</v>
          </cell>
          <cell r="BO317" t="str">
            <v>Tops</v>
          </cell>
          <cell r="BP317" t="str">
            <v>Mens</v>
          </cell>
          <cell r="BQ317" t="str">
            <v>N</v>
          </cell>
          <cell r="BR317" t="str">
            <v>DM Tops Wovens</v>
          </cell>
          <cell r="BS317" t="str">
            <v>OKAMOTO D</v>
          </cell>
          <cell r="BT317" t="str">
            <v>CWOVENS2</v>
          </cell>
          <cell r="BU317" t="str">
            <v>I4065</v>
          </cell>
          <cell r="BV317" t="str">
            <v>Seasonal</v>
          </cell>
          <cell r="BW317" t="str">
            <v>LSA</v>
          </cell>
          <cell r="BY317" t="str">
            <v>4068840607405944053240473404734047340473</v>
          </cell>
          <cell r="BZ317" t="str">
            <v>S-61660-0083-4428-40688</v>
          </cell>
          <cell r="CA317" t="str">
            <v>SFO</v>
          </cell>
          <cell r="CB317">
            <v>800</v>
          </cell>
          <cell r="CD317">
            <v>0</v>
          </cell>
          <cell r="CE317">
            <v>3453</v>
          </cell>
          <cell r="CF317">
            <v>1667</v>
          </cell>
          <cell r="CG317">
            <v>0</v>
          </cell>
        </row>
        <row r="318">
          <cell r="A318">
            <v>1416607</v>
          </cell>
          <cell r="B318" t="str">
            <v>113</v>
          </cell>
          <cell r="C318" t="str">
            <v>101</v>
          </cell>
          <cell r="D318" t="str">
            <v>61660</v>
          </cell>
          <cell r="E318" t="str">
            <v>61660-0083</v>
          </cell>
          <cell r="F318" t="str">
            <v>IRON FREE SHIRT LS</v>
          </cell>
          <cell r="G318" t="str">
            <v>CHUCK - NAVAJO TEAL</v>
          </cell>
          <cell r="H318" t="str">
            <v>PC</v>
          </cell>
          <cell r="J318" t="str">
            <v>SP-A</v>
          </cell>
          <cell r="K318" t="str">
            <v>LSE</v>
          </cell>
          <cell r="L318" t="str">
            <v>TR</v>
          </cell>
          <cell r="M318">
            <v>350</v>
          </cell>
          <cell r="N318">
            <v>350</v>
          </cell>
          <cell r="O318">
            <v>0</v>
          </cell>
          <cell r="P318">
            <v>350</v>
          </cell>
          <cell r="T318" t="str">
            <v>533M</v>
          </cell>
          <cell r="U318">
            <v>4428</v>
          </cell>
          <cell r="V318" t="str">
            <v>SHANGHAI</v>
          </cell>
          <cell r="W318" t="str">
            <v>NAS</v>
          </cell>
          <cell r="X318" t="str">
            <v>BANGLADESH</v>
          </cell>
          <cell r="Y318" t="str">
            <v>DRESSMAN GARMENT LTD</v>
          </cell>
          <cell r="Z318" t="str">
            <v>FOB</v>
          </cell>
          <cell r="AD318">
            <v>40473</v>
          </cell>
          <cell r="AE318">
            <v>40473</v>
          </cell>
          <cell r="AF318">
            <v>40473</v>
          </cell>
          <cell r="AG318">
            <v>40473</v>
          </cell>
          <cell r="AH318">
            <v>40532</v>
          </cell>
          <cell r="AI318">
            <v>40594</v>
          </cell>
          <cell r="AJ318">
            <v>40607</v>
          </cell>
          <cell r="AK318">
            <v>40688</v>
          </cell>
          <cell r="AL318">
            <v>40739</v>
          </cell>
          <cell r="AM318">
            <v>40742</v>
          </cell>
          <cell r="AN318" t="str">
            <v>Per 10/22 commit; 11/30 chg DC to TR from GB per Ruth</v>
          </cell>
          <cell r="AO318" t="str">
            <v>Y</v>
          </cell>
          <cell r="AP318" t="str">
            <v>531943</v>
          </cell>
          <cell r="AQ318" t="str">
            <v>Y</v>
          </cell>
          <cell r="AR318" t="str">
            <v>000S</v>
          </cell>
          <cell r="AS318">
            <v>0</v>
          </cell>
          <cell r="AT318" t="str">
            <v>CHINA</v>
          </cell>
          <cell r="AU318" t="str">
            <v>DUMMY MILLEPIC / FB100773</v>
          </cell>
          <cell r="AW318">
            <v>1.7</v>
          </cell>
          <cell r="AX318">
            <v>595</v>
          </cell>
          <cell r="AY318">
            <v>40532</v>
          </cell>
          <cell r="AZ318">
            <v>40538</v>
          </cell>
          <cell r="BA318">
            <v>40608</v>
          </cell>
          <cell r="BB318">
            <v>40692</v>
          </cell>
          <cell r="BC318">
            <v>40741</v>
          </cell>
          <cell r="BD318">
            <v>40748</v>
          </cell>
          <cell r="BE318">
            <v>40513</v>
          </cell>
          <cell r="BF318">
            <v>40603</v>
          </cell>
          <cell r="BG318">
            <v>40664</v>
          </cell>
          <cell r="BH318">
            <v>40725</v>
          </cell>
          <cell r="BI318">
            <v>40725</v>
          </cell>
          <cell r="BL318">
            <v>0</v>
          </cell>
          <cell r="BN318" t="str">
            <v>DOCKERS</v>
          </cell>
          <cell r="BO318" t="str">
            <v>Tops</v>
          </cell>
          <cell r="BP318" t="str">
            <v>Mens</v>
          </cell>
          <cell r="BQ318" t="str">
            <v>N</v>
          </cell>
          <cell r="BR318" t="str">
            <v>DM Tops Wovens</v>
          </cell>
          <cell r="BS318" t="str">
            <v>OKAMOTO D</v>
          </cell>
          <cell r="BT318" t="str">
            <v>CWOVENS2</v>
          </cell>
          <cell r="BU318" t="str">
            <v>I4065</v>
          </cell>
          <cell r="BV318" t="str">
            <v>Seasonal</v>
          </cell>
          <cell r="BW318" t="str">
            <v>LSE</v>
          </cell>
          <cell r="BY318" t="str">
            <v>4068840607405944053240473404734047340473</v>
          </cell>
          <cell r="BZ318" t="str">
            <v>S-61660-0083-4428-40688</v>
          </cell>
          <cell r="CA318" t="str">
            <v>SFO</v>
          </cell>
          <cell r="CB318">
            <v>350</v>
          </cell>
          <cell r="CD318">
            <v>0</v>
          </cell>
          <cell r="CF318">
            <v>1667</v>
          </cell>
          <cell r="CG318">
            <v>0</v>
          </cell>
        </row>
        <row r="319">
          <cell r="A319">
            <v>1416608</v>
          </cell>
          <cell r="B319" t="str">
            <v>113</v>
          </cell>
          <cell r="C319" t="str">
            <v>101</v>
          </cell>
          <cell r="D319" t="str">
            <v>61660</v>
          </cell>
          <cell r="E319" t="str">
            <v>61660-0083</v>
          </cell>
          <cell r="F319" t="str">
            <v>IRON FREE SHIRT LS</v>
          </cell>
          <cell r="G319" t="str">
            <v>CHUCK - NAVAJO TEAL</v>
          </cell>
          <cell r="H319" t="str">
            <v>PC</v>
          </cell>
          <cell r="J319" t="str">
            <v>SP-A</v>
          </cell>
          <cell r="K319" t="str">
            <v>LSUS</v>
          </cell>
          <cell r="L319">
            <v>2006</v>
          </cell>
          <cell r="M319">
            <v>400</v>
          </cell>
          <cell r="N319">
            <v>400</v>
          </cell>
          <cell r="O319">
            <v>0</v>
          </cell>
          <cell r="P319">
            <v>400</v>
          </cell>
          <cell r="T319" t="str">
            <v>533M</v>
          </cell>
          <cell r="U319">
            <v>4428</v>
          </cell>
          <cell r="V319" t="str">
            <v>SHANGHAI</v>
          </cell>
          <cell r="W319" t="str">
            <v>NAS</v>
          </cell>
          <cell r="X319" t="str">
            <v>BANGLADESH</v>
          </cell>
          <cell r="Y319" t="str">
            <v>DRESSMAN GARMENT LTD</v>
          </cell>
          <cell r="Z319" t="str">
            <v>DFC</v>
          </cell>
          <cell r="AD319">
            <v>40473</v>
          </cell>
          <cell r="AE319">
            <v>40473</v>
          </cell>
          <cell r="AF319">
            <v>40473</v>
          </cell>
          <cell r="AG319">
            <v>40473</v>
          </cell>
          <cell r="AH319">
            <v>40532</v>
          </cell>
          <cell r="AI319">
            <v>40594</v>
          </cell>
          <cell r="AJ319">
            <v>40607</v>
          </cell>
          <cell r="AK319">
            <v>40688</v>
          </cell>
          <cell r="AL319">
            <v>40727</v>
          </cell>
          <cell r="AM319">
            <v>40730</v>
          </cell>
          <cell r="AN319" t="str">
            <v>Per 10/22 commit</v>
          </cell>
          <cell r="AO319" t="str">
            <v>y</v>
          </cell>
          <cell r="AP319" t="str">
            <v>4100113101</v>
          </cell>
          <cell r="AQ319" t="str">
            <v>Y</v>
          </cell>
          <cell r="AR319" t="str">
            <v>000S</v>
          </cell>
          <cell r="AS319">
            <v>0</v>
          </cell>
          <cell r="AT319" t="str">
            <v>CHINA</v>
          </cell>
          <cell r="AU319" t="str">
            <v>DUMMY MILLOXFORD / AQ04041</v>
          </cell>
          <cell r="AW319">
            <v>1.7</v>
          </cell>
          <cell r="AX319">
            <v>680</v>
          </cell>
          <cell r="AY319">
            <v>40532</v>
          </cell>
          <cell r="AZ319">
            <v>40538</v>
          </cell>
          <cell r="BA319">
            <v>40608</v>
          </cell>
          <cell r="BB319">
            <v>40692</v>
          </cell>
          <cell r="BC319">
            <v>40727</v>
          </cell>
          <cell r="BD319">
            <v>40734</v>
          </cell>
          <cell r="BE319">
            <v>40513</v>
          </cell>
          <cell r="BF319">
            <v>40603</v>
          </cell>
          <cell r="BG319">
            <v>40664</v>
          </cell>
          <cell r="BH319">
            <v>40695</v>
          </cell>
          <cell r="BI319">
            <v>40725</v>
          </cell>
          <cell r="BL319">
            <v>0</v>
          </cell>
          <cell r="BN319" t="str">
            <v>DOCKERS</v>
          </cell>
          <cell r="BO319" t="str">
            <v>Tops</v>
          </cell>
          <cell r="BP319" t="str">
            <v>Mens</v>
          </cell>
          <cell r="BQ319" t="str">
            <v>N</v>
          </cell>
          <cell r="BR319" t="str">
            <v>DM Tops Wovens</v>
          </cell>
          <cell r="BS319" t="str">
            <v>OKAMOTO D</v>
          </cell>
          <cell r="BT319" t="str">
            <v>CWOVENS2</v>
          </cell>
          <cell r="BU319" t="str">
            <v>I4065</v>
          </cell>
          <cell r="BV319" t="str">
            <v>Seasonal</v>
          </cell>
          <cell r="BW319" t="str">
            <v>LSA</v>
          </cell>
          <cell r="BY319" t="str">
            <v>4068840607405944053240473404734047340473</v>
          </cell>
          <cell r="BZ319" t="str">
            <v>S-61660-0083-4428-40688</v>
          </cell>
          <cell r="CA319" t="str">
            <v>SFO</v>
          </cell>
          <cell r="CD319">
            <v>0</v>
          </cell>
          <cell r="CF319">
            <v>1667</v>
          </cell>
          <cell r="CG319">
            <v>0</v>
          </cell>
        </row>
        <row r="320">
          <cell r="A320">
            <v>1416609</v>
          </cell>
          <cell r="B320" t="str">
            <v>113</v>
          </cell>
          <cell r="C320" t="str">
            <v>101</v>
          </cell>
          <cell r="D320" t="str">
            <v>61660</v>
          </cell>
          <cell r="E320" t="str">
            <v>61660-0084</v>
          </cell>
          <cell r="F320" t="str">
            <v>IRON FREE SHIRT LS</v>
          </cell>
          <cell r="G320" t="str">
            <v>CHUCK - SAHARA RED</v>
          </cell>
          <cell r="H320" t="str">
            <v>PC</v>
          </cell>
          <cell r="J320" t="str">
            <v>SP-A</v>
          </cell>
          <cell r="K320" t="str">
            <v>LSC</v>
          </cell>
          <cell r="L320" t="str">
            <v>CA</v>
          </cell>
          <cell r="M320">
            <v>1200</v>
          </cell>
          <cell r="N320">
            <v>1200</v>
          </cell>
          <cell r="O320">
            <v>0</v>
          </cell>
          <cell r="P320">
            <v>1200</v>
          </cell>
          <cell r="T320" t="str">
            <v>533M</v>
          </cell>
          <cell r="U320">
            <v>4428</v>
          </cell>
          <cell r="V320" t="str">
            <v>SHANGHAI</v>
          </cell>
          <cell r="W320" t="str">
            <v>NAS</v>
          </cell>
          <cell r="X320" t="str">
            <v>BANGLADESH</v>
          </cell>
          <cell r="Y320" t="str">
            <v>DRESSMAN GARMENT LTD</v>
          </cell>
          <cell r="Z320" t="str">
            <v>FOB</v>
          </cell>
          <cell r="AD320">
            <v>40473</v>
          </cell>
          <cell r="AE320">
            <v>40473</v>
          </cell>
          <cell r="AF320">
            <v>40473</v>
          </cell>
          <cell r="AG320">
            <v>40473</v>
          </cell>
          <cell r="AH320">
            <v>40532</v>
          </cell>
          <cell r="AI320">
            <v>40594</v>
          </cell>
          <cell r="AJ320">
            <v>40607</v>
          </cell>
          <cell r="AK320">
            <v>40688</v>
          </cell>
          <cell r="AL320">
            <v>40729</v>
          </cell>
          <cell r="AM320">
            <v>40732</v>
          </cell>
          <cell r="AN320" t="str">
            <v>Per 10/22 commit + 200 uts add'l per MF</v>
          </cell>
          <cell r="AO320" t="str">
            <v>y</v>
          </cell>
          <cell r="AP320">
            <v>81956</v>
          </cell>
          <cell r="AQ320" t="str">
            <v>Y</v>
          </cell>
          <cell r="AR320" t="str">
            <v>000S</v>
          </cell>
          <cell r="AS320">
            <v>0</v>
          </cell>
          <cell r="AT320" t="str">
            <v>CHINA</v>
          </cell>
          <cell r="AW320">
            <v>1.7</v>
          </cell>
          <cell r="AX320">
            <v>2040</v>
          </cell>
          <cell r="AY320">
            <v>40532</v>
          </cell>
          <cell r="AZ320">
            <v>40538</v>
          </cell>
          <cell r="BA320">
            <v>40608</v>
          </cell>
          <cell r="BB320">
            <v>40692</v>
          </cell>
          <cell r="BC320">
            <v>40734</v>
          </cell>
          <cell r="BD320">
            <v>40734</v>
          </cell>
          <cell r="BE320">
            <v>40513</v>
          </cell>
          <cell r="BF320">
            <v>40603</v>
          </cell>
          <cell r="BG320">
            <v>40664</v>
          </cell>
          <cell r="BH320">
            <v>40725</v>
          </cell>
          <cell r="BI320">
            <v>40725</v>
          </cell>
          <cell r="BL320">
            <v>0</v>
          </cell>
          <cell r="BN320" t="str">
            <v>DOCKERS</v>
          </cell>
          <cell r="BO320" t="str">
            <v>Tops</v>
          </cell>
          <cell r="BP320" t="str">
            <v>Mens</v>
          </cell>
          <cell r="BQ320" t="str">
            <v>N</v>
          </cell>
          <cell r="BR320" t="str">
            <v>DM Tops Wovens</v>
          </cell>
          <cell r="BS320" t="str">
            <v>OKAMOTO D</v>
          </cell>
          <cell r="BT320" t="str">
            <v>CWOVENS2</v>
          </cell>
          <cell r="BU320" t="str">
            <v>I4064</v>
          </cell>
          <cell r="BV320" t="str">
            <v>Seasonal</v>
          </cell>
          <cell r="BW320" t="str">
            <v>LSA</v>
          </cell>
          <cell r="BY320" t="str">
            <v>4068840607405944053240473404734047340473</v>
          </cell>
          <cell r="BZ320" t="str">
            <v>S-61660-0084-4428-40688</v>
          </cell>
          <cell r="CA320" t="str">
            <v>SFO</v>
          </cell>
          <cell r="CD320">
            <v>0</v>
          </cell>
          <cell r="CF320">
            <v>1667</v>
          </cell>
          <cell r="CG320">
            <v>0</v>
          </cell>
        </row>
        <row r="321">
          <cell r="A321">
            <v>1416610</v>
          </cell>
          <cell r="B321" t="str">
            <v>113</v>
          </cell>
          <cell r="C321" t="str">
            <v>101</v>
          </cell>
          <cell r="D321" t="str">
            <v>61660</v>
          </cell>
          <cell r="E321" t="str">
            <v>61660-0084</v>
          </cell>
          <cell r="F321" t="str">
            <v>IRON FREE SHIRT LS</v>
          </cell>
          <cell r="G321" t="str">
            <v>CHUCK - SAHARA RED</v>
          </cell>
          <cell r="H321" t="str">
            <v>PC</v>
          </cell>
          <cell r="J321" t="str">
            <v>SP-A</v>
          </cell>
          <cell r="K321" t="str">
            <v>LSM</v>
          </cell>
          <cell r="L321" t="str">
            <v>MX</v>
          </cell>
          <cell r="M321">
            <v>600</v>
          </cell>
          <cell r="N321">
            <v>600</v>
          </cell>
          <cell r="O321">
            <v>0</v>
          </cell>
          <cell r="P321">
            <v>600</v>
          </cell>
          <cell r="T321" t="str">
            <v>533M</v>
          </cell>
          <cell r="U321">
            <v>4428</v>
          </cell>
          <cell r="V321" t="str">
            <v>SHANGHAI</v>
          </cell>
          <cell r="W321" t="str">
            <v>NAS</v>
          </cell>
          <cell r="X321" t="str">
            <v>BANGLADESH</v>
          </cell>
          <cell r="Y321" t="str">
            <v>DRESSMAN GARMENT LTD</v>
          </cell>
          <cell r="Z321" t="str">
            <v>FOB</v>
          </cell>
          <cell r="AD321">
            <v>40473</v>
          </cell>
          <cell r="AE321">
            <v>40473</v>
          </cell>
          <cell r="AF321">
            <v>40473</v>
          </cell>
          <cell r="AG321">
            <v>40473</v>
          </cell>
          <cell r="AH321">
            <v>40532</v>
          </cell>
          <cell r="AI321">
            <v>40594</v>
          </cell>
          <cell r="AJ321">
            <v>40607</v>
          </cell>
          <cell r="AK321">
            <v>40688</v>
          </cell>
          <cell r="AL321">
            <v>40752</v>
          </cell>
          <cell r="AM321">
            <v>40755</v>
          </cell>
          <cell r="AN321" t="str">
            <v>Per 10/22 commit; Oliver OK'd to reduce by 200 uts for LSC.</v>
          </cell>
          <cell r="AO321" t="str">
            <v>Y</v>
          </cell>
          <cell r="AP321" t="str">
            <v>98587</v>
          </cell>
          <cell r="AR321" t="str">
            <v>000S</v>
          </cell>
          <cell r="AS321">
            <v>0</v>
          </cell>
          <cell r="AT321" t="str">
            <v>CHINA</v>
          </cell>
          <cell r="AU321" t="str">
            <v>DUMMY MILLOXFORD / AQ04041</v>
          </cell>
          <cell r="AW321">
            <v>1.7</v>
          </cell>
          <cell r="AX321">
            <v>1020</v>
          </cell>
          <cell r="AY321">
            <v>40532</v>
          </cell>
          <cell r="AZ321">
            <v>40538</v>
          </cell>
          <cell r="BA321">
            <v>40608</v>
          </cell>
          <cell r="BB321">
            <v>40692</v>
          </cell>
          <cell r="BC321">
            <v>40755</v>
          </cell>
          <cell r="BD321">
            <v>40755</v>
          </cell>
          <cell r="BE321">
            <v>40513</v>
          </cell>
          <cell r="BF321">
            <v>40603</v>
          </cell>
          <cell r="BG321">
            <v>40664</v>
          </cell>
          <cell r="BH321">
            <v>40725</v>
          </cell>
          <cell r="BI321">
            <v>40725</v>
          </cell>
          <cell r="BL321">
            <v>0</v>
          </cell>
          <cell r="BN321" t="str">
            <v>DOCKERS</v>
          </cell>
          <cell r="BO321" t="str">
            <v>Tops</v>
          </cell>
          <cell r="BP321" t="str">
            <v>Mens</v>
          </cell>
          <cell r="BQ321" t="str">
            <v>N</v>
          </cell>
          <cell r="BR321" t="str">
            <v>DM Tops Wovens</v>
          </cell>
          <cell r="BS321" t="str">
            <v>OKAMOTO D</v>
          </cell>
          <cell r="BT321" t="str">
            <v>CWOVENS2</v>
          </cell>
          <cell r="BU321" t="str">
            <v>I4064</v>
          </cell>
          <cell r="BV321" t="str">
            <v>Seasonal</v>
          </cell>
          <cell r="BW321" t="str">
            <v>LSA</v>
          </cell>
          <cell r="BY321" t="str">
            <v>4068840607405944053240473404734047340473</v>
          </cell>
          <cell r="BZ321" t="str">
            <v>S-61660-0084-4428-40688</v>
          </cell>
          <cell r="CA321" t="str">
            <v>SFO</v>
          </cell>
          <cell r="CB321">
            <v>600</v>
          </cell>
          <cell r="CD321">
            <v>0</v>
          </cell>
          <cell r="CE321">
            <v>3453</v>
          </cell>
          <cell r="CF321">
            <v>1667</v>
          </cell>
          <cell r="CG321">
            <v>0</v>
          </cell>
        </row>
        <row r="322">
          <cell r="A322">
            <v>1416611</v>
          </cell>
          <cell r="B322" t="str">
            <v>113</v>
          </cell>
          <cell r="C322" t="str">
            <v>101</v>
          </cell>
          <cell r="D322" t="str">
            <v>61660</v>
          </cell>
          <cell r="E322" t="str">
            <v>61660-0084</v>
          </cell>
          <cell r="F322" t="str">
            <v>IRON FREE SHIRT LS</v>
          </cell>
          <cell r="G322" t="str">
            <v>CHUCK - SAHARA RED</v>
          </cell>
          <cell r="H322" t="str">
            <v>PC</v>
          </cell>
          <cell r="J322" t="str">
            <v>SP-A</v>
          </cell>
          <cell r="K322" t="str">
            <v>LSE</v>
          </cell>
          <cell r="L322" t="str">
            <v>TR</v>
          </cell>
          <cell r="M322">
            <v>350</v>
          </cell>
          <cell r="N322">
            <v>350</v>
          </cell>
          <cell r="O322">
            <v>0</v>
          </cell>
          <cell r="P322">
            <v>350</v>
          </cell>
          <cell r="T322" t="str">
            <v>533M</v>
          </cell>
          <cell r="U322">
            <v>4428</v>
          </cell>
          <cell r="V322" t="str">
            <v>SHANGHAI</v>
          </cell>
          <cell r="W322" t="str">
            <v>NAS</v>
          </cell>
          <cell r="X322" t="str">
            <v>BANGLADESH</v>
          </cell>
          <cell r="Y322" t="str">
            <v>DRESSMAN GARMENT LTD</v>
          </cell>
          <cell r="Z322" t="str">
            <v>FOB</v>
          </cell>
          <cell r="AD322">
            <v>40473</v>
          </cell>
          <cell r="AE322">
            <v>40473</v>
          </cell>
          <cell r="AF322">
            <v>40473</v>
          </cell>
          <cell r="AG322">
            <v>40473</v>
          </cell>
          <cell r="AH322">
            <v>40532</v>
          </cell>
          <cell r="AI322">
            <v>40594</v>
          </cell>
          <cell r="AJ322">
            <v>40607</v>
          </cell>
          <cell r="AK322">
            <v>40688</v>
          </cell>
          <cell r="AL322">
            <v>40739</v>
          </cell>
          <cell r="AM322">
            <v>40742</v>
          </cell>
          <cell r="AN322" t="str">
            <v>Per 10/22 commit; 11/30 chg DC to TR from GB per Ruth</v>
          </cell>
          <cell r="AO322" t="str">
            <v>Y</v>
          </cell>
          <cell r="AP322" t="str">
            <v>531944</v>
          </cell>
          <cell r="AQ322" t="str">
            <v>Y</v>
          </cell>
          <cell r="AR322" t="str">
            <v>000S</v>
          </cell>
          <cell r="AS322">
            <v>0</v>
          </cell>
          <cell r="AT322" t="str">
            <v>CHINA</v>
          </cell>
          <cell r="AU322" t="str">
            <v>DUMMY MILLEPIC / FB100773</v>
          </cell>
          <cell r="AW322">
            <v>1.7</v>
          </cell>
          <cell r="AX322">
            <v>595</v>
          </cell>
          <cell r="AY322">
            <v>40532</v>
          </cell>
          <cell r="AZ322">
            <v>40538</v>
          </cell>
          <cell r="BA322">
            <v>40608</v>
          </cell>
          <cell r="BB322">
            <v>40692</v>
          </cell>
          <cell r="BC322">
            <v>40741</v>
          </cell>
          <cell r="BD322">
            <v>40748</v>
          </cell>
          <cell r="BE322">
            <v>40513</v>
          </cell>
          <cell r="BF322">
            <v>40603</v>
          </cell>
          <cell r="BG322">
            <v>40664</v>
          </cell>
          <cell r="BH322">
            <v>40725</v>
          </cell>
          <cell r="BI322">
            <v>40725</v>
          </cell>
          <cell r="BL322">
            <v>0</v>
          </cell>
          <cell r="BN322" t="str">
            <v>DOCKERS</v>
          </cell>
          <cell r="BO322" t="str">
            <v>Tops</v>
          </cell>
          <cell r="BP322" t="str">
            <v>Mens</v>
          </cell>
          <cell r="BQ322" t="str">
            <v>N</v>
          </cell>
          <cell r="BR322" t="str">
            <v>DM Tops Wovens</v>
          </cell>
          <cell r="BS322" t="str">
            <v>OKAMOTO D</v>
          </cell>
          <cell r="BT322" t="str">
            <v>CWOVENS2</v>
          </cell>
          <cell r="BU322" t="str">
            <v>I4064</v>
          </cell>
          <cell r="BV322" t="str">
            <v>Seasonal</v>
          </cell>
          <cell r="BW322" t="str">
            <v>LSE</v>
          </cell>
          <cell r="BY322" t="str">
            <v>4068840607405944053240473404734047340473</v>
          </cell>
          <cell r="BZ322" t="str">
            <v>S-61660-0084-4428-40688</v>
          </cell>
          <cell r="CA322" t="str">
            <v>SFO</v>
          </cell>
          <cell r="CB322">
            <v>350</v>
          </cell>
          <cell r="CD322">
            <v>0</v>
          </cell>
          <cell r="CF322">
            <v>1667</v>
          </cell>
          <cell r="CG322">
            <v>0</v>
          </cell>
        </row>
        <row r="323">
          <cell r="A323">
            <v>1416612</v>
          </cell>
          <cell r="B323" t="str">
            <v>113</v>
          </cell>
          <cell r="C323" t="str">
            <v>101</v>
          </cell>
          <cell r="D323" t="str">
            <v>61660</v>
          </cell>
          <cell r="E323" t="str">
            <v>61660-0084</v>
          </cell>
          <cell r="F323" t="str">
            <v>IRON FREE SHIRT LS</v>
          </cell>
          <cell r="G323" t="str">
            <v>CHUCK - SAHARA RED</v>
          </cell>
          <cell r="H323" t="str">
            <v>PC</v>
          </cell>
          <cell r="J323" t="str">
            <v>SP-A</v>
          </cell>
          <cell r="K323" t="str">
            <v>LSUS</v>
          </cell>
          <cell r="L323">
            <v>2006</v>
          </cell>
          <cell r="M323">
            <v>400</v>
          </cell>
          <cell r="N323">
            <v>400</v>
          </cell>
          <cell r="O323">
            <v>0</v>
          </cell>
          <cell r="P323">
            <v>400</v>
          </cell>
          <cell r="T323" t="str">
            <v>533M</v>
          </cell>
          <cell r="U323">
            <v>4428</v>
          </cell>
          <cell r="V323" t="str">
            <v>SHANGHAI</v>
          </cell>
          <cell r="W323" t="str">
            <v>NAS</v>
          </cell>
          <cell r="X323" t="str">
            <v>BANGLADESH</v>
          </cell>
          <cell r="Y323" t="str">
            <v>DRESSMAN GARMENT LTD</v>
          </cell>
          <cell r="Z323" t="str">
            <v>DFC</v>
          </cell>
          <cell r="AD323">
            <v>40473</v>
          </cell>
          <cell r="AE323">
            <v>40473</v>
          </cell>
          <cell r="AF323">
            <v>40473</v>
          </cell>
          <cell r="AG323">
            <v>40473</v>
          </cell>
          <cell r="AH323">
            <v>40532</v>
          </cell>
          <cell r="AI323">
            <v>40594</v>
          </cell>
          <cell r="AJ323">
            <v>40607</v>
          </cell>
          <cell r="AK323">
            <v>40688</v>
          </cell>
          <cell r="AL323">
            <v>40727</v>
          </cell>
          <cell r="AM323">
            <v>40730</v>
          </cell>
          <cell r="AN323" t="str">
            <v>Per 10/22 commit</v>
          </cell>
          <cell r="AO323" t="str">
            <v>y</v>
          </cell>
          <cell r="AP323" t="str">
            <v>4100113102</v>
          </cell>
          <cell r="AQ323" t="str">
            <v>Y</v>
          </cell>
          <cell r="AR323" t="str">
            <v>000S</v>
          </cell>
          <cell r="AS323">
            <v>0</v>
          </cell>
          <cell r="AT323" t="str">
            <v>CHINA</v>
          </cell>
          <cell r="AU323" t="str">
            <v>DUMMY MILLEPIC / FB082480</v>
          </cell>
          <cell r="AW323">
            <v>1.7</v>
          </cell>
          <cell r="AX323">
            <v>680</v>
          </cell>
          <cell r="AY323">
            <v>40532</v>
          </cell>
          <cell r="AZ323">
            <v>40538</v>
          </cell>
          <cell r="BA323">
            <v>40608</v>
          </cell>
          <cell r="BB323">
            <v>40692</v>
          </cell>
          <cell r="BC323">
            <v>40727</v>
          </cell>
          <cell r="BD323">
            <v>40734</v>
          </cell>
          <cell r="BE323">
            <v>40513</v>
          </cell>
          <cell r="BF323">
            <v>40603</v>
          </cell>
          <cell r="BG323">
            <v>40664</v>
          </cell>
          <cell r="BH323">
            <v>40695</v>
          </cell>
          <cell r="BI323">
            <v>40725</v>
          </cell>
          <cell r="BL323">
            <v>0</v>
          </cell>
          <cell r="BN323" t="str">
            <v>DOCKERS</v>
          </cell>
          <cell r="BO323" t="str">
            <v>Tops</v>
          </cell>
          <cell r="BP323" t="str">
            <v>Mens</v>
          </cell>
          <cell r="BQ323" t="str">
            <v>N</v>
          </cell>
          <cell r="BR323" t="str">
            <v>DM Tops Wovens</v>
          </cell>
          <cell r="BS323" t="str">
            <v>OKAMOTO D</v>
          </cell>
          <cell r="BT323" t="str">
            <v>CWOVENS2</v>
          </cell>
          <cell r="BU323" t="str">
            <v>I4064</v>
          </cell>
          <cell r="BV323" t="str">
            <v>Seasonal</v>
          </cell>
          <cell r="BW323" t="str">
            <v>LSA</v>
          </cell>
          <cell r="BY323" t="str">
            <v>4068840607405944053240473404734047340473</v>
          </cell>
          <cell r="BZ323" t="str">
            <v>S-61660-0084-4428-40688</v>
          </cell>
          <cell r="CA323" t="str">
            <v>SFO</v>
          </cell>
          <cell r="CD323">
            <v>0</v>
          </cell>
          <cell r="CF323">
            <v>1667</v>
          </cell>
          <cell r="CG323">
            <v>0</v>
          </cell>
        </row>
        <row r="324">
          <cell r="A324">
            <v>1550637</v>
          </cell>
          <cell r="B324" t="str">
            <v>113</v>
          </cell>
          <cell r="C324" t="str">
            <v>101</v>
          </cell>
          <cell r="D324" t="str">
            <v>61695</v>
          </cell>
          <cell r="E324" t="str">
            <v>61695-0025</v>
          </cell>
          <cell r="F324" t="str">
            <v>WASHED POPLIN SS</v>
          </cell>
          <cell r="G324" t="str">
            <v>DOHERTY - PACIFIC COAST</v>
          </cell>
          <cell r="H324" t="str">
            <v>PC</v>
          </cell>
          <cell r="I324">
            <v>0</v>
          </cell>
          <cell r="J324" t="str">
            <v>SP-A</v>
          </cell>
          <cell r="K324" t="str">
            <v>LSUS</v>
          </cell>
          <cell r="L324">
            <v>2006</v>
          </cell>
          <cell r="M324">
            <v>1974</v>
          </cell>
          <cell r="N324">
            <v>1974</v>
          </cell>
          <cell r="O324">
            <v>0</v>
          </cell>
          <cell r="P324">
            <v>1974</v>
          </cell>
          <cell r="R324">
            <v>0</v>
          </cell>
          <cell r="T324" t="str">
            <v>257M</v>
          </cell>
          <cell r="U324">
            <v>3481</v>
          </cell>
          <cell r="V324" t="str">
            <v>HONG KONG</v>
          </cell>
          <cell r="W324" t="str">
            <v>NAS</v>
          </cell>
          <cell r="X324" t="str">
            <v>VIETNAM</v>
          </cell>
          <cell r="Y324" t="str">
            <v>VIET HUNG JOINT STOCK CO</v>
          </cell>
          <cell r="Z324" t="str">
            <v>DFC</v>
          </cell>
          <cell r="AA324">
            <v>0</v>
          </cell>
          <cell r="AC324">
            <v>0</v>
          </cell>
          <cell r="AD324">
            <v>40473</v>
          </cell>
          <cell r="AE324">
            <v>40473</v>
          </cell>
          <cell r="AF324">
            <v>40473</v>
          </cell>
          <cell r="AG324">
            <v>40473</v>
          </cell>
          <cell r="AH324">
            <v>40497</v>
          </cell>
          <cell r="AI324">
            <v>40547</v>
          </cell>
          <cell r="AJ324">
            <v>40560</v>
          </cell>
          <cell r="AK324">
            <v>40641</v>
          </cell>
          <cell r="AL324">
            <v>40671</v>
          </cell>
          <cell r="AM324">
            <v>40674</v>
          </cell>
          <cell r="AN324" t="str">
            <v>Per 10/22 commit</v>
          </cell>
          <cell r="AO324">
            <v>0</v>
          </cell>
          <cell r="AP324">
            <v>0</v>
          </cell>
          <cell r="AQ324" t="str">
            <v>Y</v>
          </cell>
          <cell r="AR324" t="str">
            <v>422S</v>
          </cell>
          <cell r="AS324" t="str">
            <v>CITY-VICTOR CORP</v>
          </cell>
          <cell r="AT324" t="str">
            <v>CHINA</v>
          </cell>
          <cell r="AU324" t="str">
            <v>HT0804</v>
          </cell>
          <cell r="AW324">
            <v>1.7</v>
          </cell>
          <cell r="AX324">
            <v>3355.7999999999997</v>
          </cell>
          <cell r="AY324">
            <v>40497</v>
          </cell>
          <cell r="AZ324">
            <v>40503</v>
          </cell>
          <cell r="BA324">
            <v>40566</v>
          </cell>
          <cell r="BB324">
            <v>40643</v>
          </cell>
          <cell r="BC324">
            <v>40671</v>
          </cell>
          <cell r="BD324">
            <v>40678</v>
          </cell>
          <cell r="BE324">
            <v>40483</v>
          </cell>
          <cell r="BF324">
            <v>40544</v>
          </cell>
          <cell r="BG324">
            <v>40634</v>
          </cell>
          <cell r="BH324">
            <v>40664</v>
          </cell>
          <cell r="BI324">
            <v>40664</v>
          </cell>
          <cell r="BL324">
            <v>0</v>
          </cell>
          <cell r="BN324" t="str">
            <v>DOCKERS</v>
          </cell>
          <cell r="BO324" t="str">
            <v>Tops</v>
          </cell>
          <cell r="BP324" t="str">
            <v>Mens</v>
          </cell>
          <cell r="BQ324" t="str">
            <v>N</v>
          </cell>
          <cell r="BR324" t="str">
            <v>DM Tops Wovens</v>
          </cell>
          <cell r="BS324" t="str">
            <v>OKAMOTO D</v>
          </cell>
          <cell r="BT324" t="str">
            <v>CWOVENS2</v>
          </cell>
          <cell r="BU324" t="str">
            <v>H7022</v>
          </cell>
          <cell r="BV324" t="str">
            <v>Seasonal</v>
          </cell>
          <cell r="BW324" t="str">
            <v>LSA</v>
          </cell>
          <cell r="BX324">
            <v>0</v>
          </cell>
          <cell r="BY324" t="str">
            <v>4064140560405474049740473404734047340473</v>
          </cell>
          <cell r="BZ324" t="str">
            <v>S-61695-0025-3481-40641</v>
          </cell>
          <cell r="CA324" t="str">
            <v>SFO</v>
          </cell>
          <cell r="CC324">
            <v>0</v>
          </cell>
          <cell r="CD324">
            <v>0</v>
          </cell>
          <cell r="CF324">
            <v>574</v>
          </cell>
          <cell r="CG324">
            <v>0</v>
          </cell>
        </row>
        <row r="325">
          <cell r="A325">
            <v>1550638</v>
          </cell>
          <cell r="B325" t="str">
            <v>113</v>
          </cell>
          <cell r="C325" t="str">
            <v>101</v>
          </cell>
          <cell r="D325" t="str">
            <v>61695</v>
          </cell>
          <cell r="E325" t="str">
            <v>61695-0025</v>
          </cell>
          <cell r="F325" t="str">
            <v>WASHED POPLIN SS</v>
          </cell>
          <cell r="G325" t="str">
            <v>DOHERTY - PACIFIC COAST</v>
          </cell>
          <cell r="H325" t="str">
            <v>PPK</v>
          </cell>
          <cell r="I325">
            <v>0</v>
          </cell>
          <cell r="J325" t="str">
            <v>SP-A</v>
          </cell>
          <cell r="K325" t="str">
            <v>LSUS</v>
          </cell>
          <cell r="L325">
            <v>2006</v>
          </cell>
          <cell r="M325">
            <v>1068</v>
          </cell>
          <cell r="N325">
            <v>1068</v>
          </cell>
          <cell r="O325">
            <v>0</v>
          </cell>
          <cell r="P325">
            <v>1068</v>
          </cell>
          <cell r="R325">
            <v>0</v>
          </cell>
          <cell r="T325" t="str">
            <v>257M</v>
          </cell>
          <cell r="U325">
            <v>3481</v>
          </cell>
          <cell r="V325" t="str">
            <v>HONG KONG</v>
          </cell>
          <cell r="W325" t="str">
            <v>NAS</v>
          </cell>
          <cell r="X325" t="str">
            <v>VIETNAM</v>
          </cell>
          <cell r="Y325" t="str">
            <v>VIET HUNG JOINT STOCK CO</v>
          </cell>
          <cell r="Z325" t="str">
            <v>DFC</v>
          </cell>
          <cell r="AA325">
            <v>0</v>
          </cell>
          <cell r="AC325">
            <v>0</v>
          </cell>
          <cell r="AD325">
            <v>40473</v>
          </cell>
          <cell r="AE325">
            <v>40473</v>
          </cell>
          <cell r="AF325">
            <v>40473</v>
          </cell>
          <cell r="AG325">
            <v>40473</v>
          </cell>
          <cell r="AH325">
            <v>40497</v>
          </cell>
          <cell r="AI325">
            <v>40547</v>
          </cell>
          <cell r="AJ325">
            <v>40560</v>
          </cell>
          <cell r="AK325">
            <v>40641</v>
          </cell>
          <cell r="AL325">
            <v>40671</v>
          </cell>
          <cell r="AM325">
            <v>40674</v>
          </cell>
          <cell r="AN325" t="str">
            <v>Per 10/22 commit</v>
          </cell>
          <cell r="AO325">
            <v>0</v>
          </cell>
          <cell r="AP325">
            <v>0</v>
          </cell>
          <cell r="AQ325" t="str">
            <v>Y</v>
          </cell>
          <cell r="AR325" t="str">
            <v>422S</v>
          </cell>
          <cell r="AS325" t="str">
            <v>CITY-VICTOR CORP</v>
          </cell>
          <cell r="AT325" t="str">
            <v>CHINA</v>
          </cell>
          <cell r="AU325" t="str">
            <v>HT0804</v>
          </cell>
          <cell r="AW325">
            <v>1.7</v>
          </cell>
          <cell r="AX325">
            <v>1815.6</v>
          </cell>
          <cell r="AY325">
            <v>40497</v>
          </cell>
          <cell r="AZ325">
            <v>40503</v>
          </cell>
          <cell r="BA325">
            <v>40566</v>
          </cell>
          <cell r="BB325">
            <v>40643</v>
          </cell>
          <cell r="BC325">
            <v>40671</v>
          </cell>
          <cell r="BD325">
            <v>40678</v>
          </cell>
          <cell r="BE325">
            <v>40483</v>
          </cell>
          <cell r="BF325">
            <v>40544</v>
          </cell>
          <cell r="BG325">
            <v>40634</v>
          </cell>
          <cell r="BH325">
            <v>40664</v>
          </cell>
          <cell r="BI325">
            <v>40664</v>
          </cell>
          <cell r="BL325">
            <v>0</v>
          </cell>
          <cell r="BN325" t="str">
            <v>DOCKERS</v>
          </cell>
          <cell r="BO325" t="str">
            <v>Tops</v>
          </cell>
          <cell r="BP325" t="str">
            <v>Mens</v>
          </cell>
          <cell r="BQ325" t="str">
            <v>N</v>
          </cell>
          <cell r="BR325" t="str">
            <v>DM Tops Wovens</v>
          </cell>
          <cell r="BS325" t="str">
            <v>OKAMOTO D</v>
          </cell>
          <cell r="BT325" t="str">
            <v>CWOVENS2</v>
          </cell>
          <cell r="BU325" t="str">
            <v>H7022</v>
          </cell>
          <cell r="BV325" t="str">
            <v>Seasonal</v>
          </cell>
          <cell r="BW325" t="str">
            <v>LSA</v>
          </cell>
          <cell r="BX325">
            <v>0</v>
          </cell>
          <cell r="BY325" t="str">
            <v>4064140560405474049740473404734047340473</v>
          </cell>
          <cell r="BZ325" t="str">
            <v>S-61695-0025-3481-40641</v>
          </cell>
          <cell r="CA325" t="str">
            <v>SFO</v>
          </cell>
          <cell r="CC325">
            <v>0</v>
          </cell>
          <cell r="CD325">
            <v>0</v>
          </cell>
          <cell r="CF325">
            <v>574</v>
          </cell>
          <cell r="CG325">
            <v>0</v>
          </cell>
        </row>
        <row r="326">
          <cell r="A326">
            <v>1416614</v>
          </cell>
          <cell r="B326" t="str">
            <v>113</v>
          </cell>
          <cell r="C326" t="str">
            <v>101</v>
          </cell>
          <cell r="D326" t="str">
            <v>61695</v>
          </cell>
          <cell r="E326" t="str">
            <v>61695-0025</v>
          </cell>
          <cell r="F326" t="str">
            <v>WASHED POPLIN SS</v>
          </cell>
          <cell r="G326" t="str">
            <v>DOHERTY - PACIFIC COAST</v>
          </cell>
          <cell r="H326" t="str">
            <v>PPK</v>
          </cell>
          <cell r="J326" t="str">
            <v>SP-A</v>
          </cell>
          <cell r="K326" t="str">
            <v>LSUS</v>
          </cell>
          <cell r="L326">
            <v>2006</v>
          </cell>
          <cell r="M326">
            <v>1116</v>
          </cell>
          <cell r="N326">
            <v>1116</v>
          </cell>
          <cell r="O326">
            <v>0</v>
          </cell>
          <cell r="P326">
            <v>1116</v>
          </cell>
          <cell r="T326" t="str">
            <v>257M</v>
          </cell>
          <cell r="U326">
            <v>3481</v>
          </cell>
          <cell r="V326" t="str">
            <v>HONG KONG</v>
          </cell>
          <cell r="W326" t="str">
            <v>NAS</v>
          </cell>
          <cell r="X326" t="str">
            <v>VIETNAM</v>
          </cell>
          <cell r="Y326" t="str">
            <v>VIET HUNG JOINT STOCK CO</v>
          </cell>
          <cell r="Z326" t="str">
            <v>DFC</v>
          </cell>
          <cell r="AD326">
            <v>40473</v>
          </cell>
          <cell r="AE326">
            <v>40473</v>
          </cell>
          <cell r="AF326">
            <v>40473</v>
          </cell>
          <cell r="AG326">
            <v>40473</v>
          </cell>
          <cell r="AH326">
            <v>40497</v>
          </cell>
          <cell r="AI326">
            <v>40547</v>
          </cell>
          <cell r="AJ326">
            <v>40560</v>
          </cell>
          <cell r="AK326">
            <v>40641</v>
          </cell>
          <cell r="AL326">
            <v>40671</v>
          </cell>
          <cell r="AM326">
            <v>40674</v>
          </cell>
          <cell r="AN326" t="str">
            <v>Per 10/22 commit</v>
          </cell>
          <cell r="AQ326" t="str">
            <v>Y</v>
          </cell>
          <cell r="AR326" t="str">
            <v>422S</v>
          </cell>
          <cell r="AS326" t="str">
            <v>CITY-VICTOR CORP</v>
          </cell>
          <cell r="AT326" t="str">
            <v>CHINA</v>
          </cell>
          <cell r="AU326" t="str">
            <v>HT0804</v>
          </cell>
          <cell r="AW326">
            <v>1.7</v>
          </cell>
          <cell r="AX326">
            <v>1897.2</v>
          </cell>
          <cell r="AY326">
            <v>40497</v>
          </cell>
          <cell r="AZ326">
            <v>40503</v>
          </cell>
          <cell r="BA326">
            <v>40566</v>
          </cell>
          <cell r="BB326">
            <v>40643</v>
          </cell>
          <cell r="BC326">
            <v>40671</v>
          </cell>
          <cell r="BD326">
            <v>40678</v>
          </cell>
          <cell r="BE326">
            <v>40483</v>
          </cell>
          <cell r="BF326">
            <v>40544</v>
          </cell>
          <cell r="BG326">
            <v>40634</v>
          </cell>
          <cell r="BH326">
            <v>40664</v>
          </cell>
          <cell r="BI326">
            <v>40664</v>
          </cell>
          <cell r="BL326">
            <v>0</v>
          </cell>
          <cell r="BN326" t="str">
            <v>DOCKERS</v>
          </cell>
          <cell r="BO326" t="str">
            <v>Tops</v>
          </cell>
          <cell r="BP326" t="str">
            <v>Mens</v>
          </cell>
          <cell r="BQ326" t="str">
            <v>N</v>
          </cell>
          <cell r="BR326" t="str">
            <v>DM Tops Wovens</v>
          </cell>
          <cell r="BS326" t="str">
            <v>OKAMOTO D</v>
          </cell>
          <cell r="BT326" t="str">
            <v>CWOVENS2</v>
          </cell>
          <cell r="BU326" t="str">
            <v>H7022</v>
          </cell>
          <cell r="BV326" t="str">
            <v>Seasonal</v>
          </cell>
          <cell r="BW326" t="str">
            <v>LSA</v>
          </cell>
          <cell r="BY326" t="str">
            <v>4064140560405474049740473404734047340473</v>
          </cell>
          <cell r="BZ326" t="str">
            <v>S-61695-0025-3481-40641</v>
          </cell>
          <cell r="CA326" t="str">
            <v>SFO</v>
          </cell>
          <cell r="CD326">
            <v>0</v>
          </cell>
          <cell r="CF326">
            <v>574</v>
          </cell>
          <cell r="CG326">
            <v>0</v>
          </cell>
        </row>
        <row r="327">
          <cell r="A327">
            <v>1550639</v>
          </cell>
          <cell r="B327" t="str">
            <v>113</v>
          </cell>
          <cell r="C327" t="str">
            <v>101</v>
          </cell>
          <cell r="D327" t="str">
            <v>61695</v>
          </cell>
          <cell r="E327" t="str">
            <v>61695-0026</v>
          </cell>
          <cell r="F327" t="str">
            <v>WASHED POPLIN SS</v>
          </cell>
          <cell r="G327" t="str">
            <v>DOHERTY - FAIENCE</v>
          </cell>
          <cell r="H327" t="str">
            <v>PC</v>
          </cell>
          <cell r="I327">
            <v>0</v>
          </cell>
          <cell r="J327" t="str">
            <v>SP-A</v>
          </cell>
          <cell r="K327" t="str">
            <v>LSUS</v>
          </cell>
          <cell r="L327">
            <v>2006</v>
          </cell>
          <cell r="M327">
            <v>1116</v>
          </cell>
          <cell r="N327">
            <v>1116</v>
          </cell>
          <cell r="O327">
            <v>0</v>
          </cell>
          <cell r="P327">
            <v>1116</v>
          </cell>
          <cell r="R327">
            <v>0</v>
          </cell>
          <cell r="T327" t="str">
            <v>257M</v>
          </cell>
          <cell r="U327">
            <v>3481</v>
          </cell>
          <cell r="V327" t="str">
            <v>HONG KONG</v>
          </cell>
          <cell r="W327" t="str">
            <v>NAS</v>
          </cell>
          <cell r="X327" t="str">
            <v>VIETNAM</v>
          </cell>
          <cell r="Y327" t="str">
            <v>VIET HUNG JOINT STOCK CO</v>
          </cell>
          <cell r="Z327" t="str">
            <v>DFC</v>
          </cell>
          <cell r="AA327">
            <v>0</v>
          </cell>
          <cell r="AC327">
            <v>0</v>
          </cell>
          <cell r="AD327">
            <v>40473</v>
          </cell>
          <cell r="AE327">
            <v>40473</v>
          </cell>
          <cell r="AF327">
            <v>40473</v>
          </cell>
          <cell r="AG327">
            <v>40473</v>
          </cell>
          <cell r="AH327">
            <v>40497</v>
          </cell>
          <cell r="AI327">
            <v>40547</v>
          </cell>
          <cell r="AJ327">
            <v>40560</v>
          </cell>
          <cell r="AK327">
            <v>40641</v>
          </cell>
          <cell r="AL327">
            <v>40671</v>
          </cell>
          <cell r="AM327">
            <v>40674</v>
          </cell>
          <cell r="AN327" t="str">
            <v xml:space="preserve">Per 10/22 commit </v>
          </cell>
          <cell r="AO327">
            <v>0</v>
          </cell>
          <cell r="AP327">
            <v>0</v>
          </cell>
          <cell r="AQ327" t="str">
            <v>Y</v>
          </cell>
          <cell r="AR327" t="str">
            <v>422S</v>
          </cell>
          <cell r="AS327" t="str">
            <v>CITY-VICTOR CORP</v>
          </cell>
          <cell r="AT327" t="str">
            <v>CHINA</v>
          </cell>
          <cell r="AU327" t="str">
            <v>HT0804</v>
          </cell>
          <cell r="AW327">
            <v>1.7</v>
          </cell>
          <cell r="AX327">
            <v>1897.2</v>
          </cell>
          <cell r="AY327">
            <v>40497</v>
          </cell>
          <cell r="AZ327">
            <v>40503</v>
          </cell>
          <cell r="BA327">
            <v>40566</v>
          </cell>
          <cell r="BB327">
            <v>40643</v>
          </cell>
          <cell r="BC327">
            <v>40671</v>
          </cell>
          <cell r="BD327">
            <v>40678</v>
          </cell>
          <cell r="BE327">
            <v>40483</v>
          </cell>
          <cell r="BF327">
            <v>40544</v>
          </cell>
          <cell r="BG327">
            <v>40634</v>
          </cell>
          <cell r="BH327">
            <v>40664</v>
          </cell>
          <cell r="BI327">
            <v>40664</v>
          </cell>
          <cell r="BL327">
            <v>0</v>
          </cell>
          <cell r="BN327" t="str">
            <v>DOCKERS</v>
          </cell>
          <cell r="BO327" t="str">
            <v>Tops</v>
          </cell>
          <cell r="BP327" t="str">
            <v>Mens</v>
          </cell>
          <cell r="BQ327" t="str">
            <v>N</v>
          </cell>
          <cell r="BR327" t="str">
            <v>DM Tops Wovens</v>
          </cell>
          <cell r="BS327" t="str">
            <v>OKAMOTO D</v>
          </cell>
          <cell r="BT327" t="str">
            <v>CWOVENS2</v>
          </cell>
          <cell r="BU327" t="str">
            <v>H7023</v>
          </cell>
          <cell r="BV327" t="str">
            <v>Seasonal</v>
          </cell>
          <cell r="BW327" t="str">
            <v>LSA</v>
          </cell>
          <cell r="BX327">
            <v>0</v>
          </cell>
          <cell r="BY327" t="str">
            <v>4064140560405474049740473404734047340473</v>
          </cell>
          <cell r="BZ327" t="str">
            <v>S-61695-0026-3481-40641</v>
          </cell>
          <cell r="CA327" t="str">
            <v>SFO</v>
          </cell>
          <cell r="CC327">
            <v>0</v>
          </cell>
          <cell r="CD327">
            <v>0</v>
          </cell>
          <cell r="CF327">
            <v>574</v>
          </cell>
          <cell r="CG327">
            <v>0</v>
          </cell>
        </row>
        <row r="328">
          <cell r="A328">
            <v>1550640</v>
          </cell>
          <cell r="B328" t="str">
            <v>113</v>
          </cell>
          <cell r="C328" t="str">
            <v>101</v>
          </cell>
          <cell r="D328" t="str">
            <v>61695</v>
          </cell>
          <cell r="E328" t="str">
            <v>61695-0026</v>
          </cell>
          <cell r="F328" t="str">
            <v>WASHED POPLIN SS</v>
          </cell>
          <cell r="G328" t="str">
            <v>DOHERTY - FAIENCE</v>
          </cell>
          <cell r="H328" t="str">
            <v>PPK</v>
          </cell>
          <cell r="I328">
            <v>0</v>
          </cell>
          <cell r="J328" t="str">
            <v>SP-A</v>
          </cell>
          <cell r="K328" t="str">
            <v>LSUS</v>
          </cell>
          <cell r="L328">
            <v>2006</v>
          </cell>
          <cell r="M328">
            <v>1068</v>
          </cell>
          <cell r="N328">
            <v>1068</v>
          </cell>
          <cell r="O328">
            <v>0</v>
          </cell>
          <cell r="P328">
            <v>1068</v>
          </cell>
          <cell r="R328">
            <v>0</v>
          </cell>
          <cell r="T328" t="str">
            <v>257M</v>
          </cell>
          <cell r="U328">
            <v>3481</v>
          </cell>
          <cell r="V328" t="str">
            <v>HONG KONG</v>
          </cell>
          <cell r="W328" t="str">
            <v>NAS</v>
          </cell>
          <cell r="X328" t="str">
            <v>VIETNAM</v>
          </cell>
          <cell r="Y328" t="str">
            <v>VIET HUNG JOINT STOCK CO</v>
          </cell>
          <cell r="Z328" t="str">
            <v>DFC</v>
          </cell>
          <cell r="AA328">
            <v>0</v>
          </cell>
          <cell r="AC328">
            <v>0</v>
          </cell>
          <cell r="AD328">
            <v>40473</v>
          </cell>
          <cell r="AE328">
            <v>40473</v>
          </cell>
          <cell r="AF328">
            <v>40473</v>
          </cell>
          <cell r="AG328">
            <v>40473</v>
          </cell>
          <cell r="AH328">
            <v>40497</v>
          </cell>
          <cell r="AI328">
            <v>40547</v>
          </cell>
          <cell r="AJ328">
            <v>40560</v>
          </cell>
          <cell r="AK328">
            <v>40641</v>
          </cell>
          <cell r="AL328">
            <v>40671</v>
          </cell>
          <cell r="AM328">
            <v>40674</v>
          </cell>
          <cell r="AN328" t="str">
            <v xml:space="preserve">Per 10/22 commit </v>
          </cell>
          <cell r="AO328" t="str">
            <v>Y</v>
          </cell>
          <cell r="AP328">
            <v>0</v>
          </cell>
          <cell r="AQ328" t="str">
            <v>Y</v>
          </cell>
          <cell r="AR328" t="str">
            <v>422S</v>
          </cell>
          <cell r="AS328" t="str">
            <v>CITY-VICTOR CORP</v>
          </cell>
          <cell r="AT328" t="str">
            <v>CHINA</v>
          </cell>
          <cell r="AU328" t="str">
            <v>HT0804</v>
          </cell>
          <cell r="AW328">
            <v>1.7</v>
          </cell>
          <cell r="AX328">
            <v>1815.6</v>
          </cell>
          <cell r="AY328">
            <v>40497</v>
          </cell>
          <cell r="AZ328">
            <v>40503</v>
          </cell>
          <cell r="BA328">
            <v>40566</v>
          </cell>
          <cell r="BB328">
            <v>40643</v>
          </cell>
          <cell r="BC328">
            <v>40671</v>
          </cell>
          <cell r="BD328">
            <v>40678</v>
          </cell>
          <cell r="BE328">
            <v>40483</v>
          </cell>
          <cell r="BF328">
            <v>40544</v>
          </cell>
          <cell r="BG328">
            <v>40634</v>
          </cell>
          <cell r="BH328">
            <v>40664</v>
          </cell>
          <cell r="BI328">
            <v>40664</v>
          </cell>
          <cell r="BL328">
            <v>0</v>
          </cell>
          <cell r="BN328" t="str">
            <v>DOCKERS</v>
          </cell>
          <cell r="BO328" t="str">
            <v>Tops</v>
          </cell>
          <cell r="BP328" t="str">
            <v>Mens</v>
          </cell>
          <cell r="BQ328" t="str">
            <v>N</v>
          </cell>
          <cell r="BR328" t="str">
            <v>DM Tops Wovens</v>
          </cell>
          <cell r="BS328" t="str">
            <v>OKAMOTO D</v>
          </cell>
          <cell r="BT328" t="str">
            <v>CWOVENS2</v>
          </cell>
          <cell r="BU328" t="str">
            <v>H7023</v>
          </cell>
          <cell r="BV328" t="str">
            <v>Seasonal</v>
          </cell>
          <cell r="BW328" t="str">
            <v>LSA</v>
          </cell>
          <cell r="BX328">
            <v>0</v>
          </cell>
          <cell r="BY328" t="str">
            <v>4064140560405474049740473404734047340473</v>
          </cell>
          <cell r="BZ328" t="str">
            <v>S-61695-0026-3481-40641</v>
          </cell>
          <cell r="CA328" t="str">
            <v>SFO</v>
          </cell>
          <cell r="CC328">
            <v>0</v>
          </cell>
          <cell r="CD328">
            <v>0</v>
          </cell>
          <cell r="CF328">
            <v>574</v>
          </cell>
          <cell r="CG328">
            <v>0</v>
          </cell>
        </row>
        <row r="329">
          <cell r="A329">
            <v>1416616</v>
          </cell>
          <cell r="B329" t="str">
            <v>113</v>
          </cell>
          <cell r="C329" t="str">
            <v>101</v>
          </cell>
          <cell r="D329" t="str">
            <v>61695</v>
          </cell>
          <cell r="E329" t="str">
            <v>61695-0026</v>
          </cell>
          <cell r="F329" t="str">
            <v>WASHED POPLIN SS</v>
          </cell>
          <cell r="G329" t="str">
            <v>DOHERTY - FAIENCE</v>
          </cell>
          <cell r="H329" t="str">
            <v>PPK</v>
          </cell>
          <cell r="J329" t="str">
            <v>SP-A</v>
          </cell>
          <cell r="K329" t="str">
            <v>LSUS</v>
          </cell>
          <cell r="L329">
            <v>2006</v>
          </cell>
          <cell r="M329">
            <v>1116</v>
          </cell>
          <cell r="N329">
            <v>1116</v>
          </cell>
          <cell r="O329">
            <v>0</v>
          </cell>
          <cell r="P329">
            <v>1116</v>
          </cell>
          <cell r="T329" t="str">
            <v>257M</v>
          </cell>
          <cell r="U329">
            <v>3481</v>
          </cell>
          <cell r="V329" t="str">
            <v>HONG KONG</v>
          </cell>
          <cell r="W329" t="str">
            <v>NAS</v>
          </cell>
          <cell r="X329" t="str">
            <v>VIETNAM</v>
          </cell>
          <cell r="Y329" t="str">
            <v>VIET HUNG JOINT STOCK CO</v>
          </cell>
          <cell r="Z329" t="str">
            <v>DFC</v>
          </cell>
          <cell r="AD329">
            <v>40473</v>
          </cell>
          <cell r="AE329">
            <v>40473</v>
          </cell>
          <cell r="AF329">
            <v>40473</v>
          </cell>
          <cell r="AG329">
            <v>40473</v>
          </cell>
          <cell r="AH329">
            <v>40497</v>
          </cell>
          <cell r="AI329">
            <v>40547</v>
          </cell>
          <cell r="AJ329">
            <v>40560</v>
          </cell>
          <cell r="AK329">
            <v>40641</v>
          </cell>
          <cell r="AL329">
            <v>40671</v>
          </cell>
          <cell r="AM329">
            <v>40674</v>
          </cell>
          <cell r="AN329" t="str">
            <v xml:space="preserve">Per 10/22 commit </v>
          </cell>
          <cell r="AO329" t="str">
            <v>Y</v>
          </cell>
          <cell r="AQ329" t="str">
            <v>Y</v>
          </cell>
          <cell r="AR329" t="str">
            <v>422S</v>
          </cell>
          <cell r="AS329" t="str">
            <v>CITY-VICTOR CORP</v>
          </cell>
          <cell r="AT329" t="str">
            <v>CHINA</v>
          </cell>
          <cell r="AU329" t="str">
            <v>HT0804</v>
          </cell>
          <cell r="AW329">
            <v>1.7</v>
          </cell>
          <cell r="AX329">
            <v>1897.2</v>
          </cell>
          <cell r="AY329">
            <v>40497</v>
          </cell>
          <cell r="AZ329">
            <v>40503</v>
          </cell>
          <cell r="BA329">
            <v>40566</v>
          </cell>
          <cell r="BB329">
            <v>40643</v>
          </cell>
          <cell r="BC329">
            <v>40671</v>
          </cell>
          <cell r="BD329">
            <v>40678</v>
          </cell>
          <cell r="BE329">
            <v>40483</v>
          </cell>
          <cell r="BF329">
            <v>40544</v>
          </cell>
          <cell r="BG329">
            <v>40634</v>
          </cell>
          <cell r="BH329">
            <v>40664</v>
          </cell>
          <cell r="BI329">
            <v>40664</v>
          </cell>
          <cell r="BL329">
            <v>0</v>
          </cell>
          <cell r="BN329" t="str">
            <v>DOCKERS</v>
          </cell>
          <cell r="BO329" t="str">
            <v>Tops</v>
          </cell>
          <cell r="BP329" t="str">
            <v>Mens</v>
          </cell>
          <cell r="BQ329" t="str">
            <v>N</v>
          </cell>
          <cell r="BR329" t="str">
            <v>DM Tops Wovens</v>
          </cell>
          <cell r="BS329" t="str">
            <v>OKAMOTO D</v>
          </cell>
          <cell r="BT329" t="str">
            <v>CWOVENS2</v>
          </cell>
          <cell r="BU329" t="str">
            <v>H7023</v>
          </cell>
          <cell r="BV329" t="str">
            <v>Seasonal</v>
          </cell>
          <cell r="BW329" t="str">
            <v>LSA</v>
          </cell>
          <cell r="BY329" t="str">
            <v>4064140560405474049740473404734047340473</v>
          </cell>
          <cell r="BZ329" t="str">
            <v>S-61695-0026-3481-40641</v>
          </cell>
          <cell r="CA329" t="str">
            <v>SFO</v>
          </cell>
          <cell r="CD329">
            <v>0</v>
          </cell>
          <cell r="CF329">
            <v>574</v>
          </cell>
          <cell r="CG329">
            <v>0</v>
          </cell>
        </row>
        <row r="330">
          <cell r="A330">
            <v>1550641</v>
          </cell>
          <cell r="B330" t="str">
            <v>113</v>
          </cell>
          <cell r="C330" t="str">
            <v>101</v>
          </cell>
          <cell r="D330" t="str">
            <v>61695</v>
          </cell>
          <cell r="E330" t="str">
            <v>61695-0029</v>
          </cell>
          <cell r="F330" t="str">
            <v>WASHED POPLIN SS</v>
          </cell>
          <cell r="G330" t="str">
            <v>RAINER - SAHARA RED</v>
          </cell>
          <cell r="H330" t="str">
            <v>PC</v>
          </cell>
          <cell r="I330">
            <v>0</v>
          </cell>
          <cell r="J330" t="str">
            <v>SP-A</v>
          </cell>
          <cell r="K330" t="str">
            <v>LSUS</v>
          </cell>
          <cell r="L330">
            <v>2006</v>
          </cell>
          <cell r="M330">
            <v>912</v>
          </cell>
          <cell r="N330">
            <v>912</v>
          </cell>
          <cell r="O330">
            <v>0</v>
          </cell>
          <cell r="P330">
            <v>912</v>
          </cell>
          <cell r="R330">
            <v>0</v>
          </cell>
          <cell r="T330" t="str">
            <v>257M</v>
          </cell>
          <cell r="U330">
            <v>3481</v>
          </cell>
          <cell r="V330" t="str">
            <v>HONG KONG</v>
          </cell>
          <cell r="W330" t="str">
            <v>NAS</v>
          </cell>
          <cell r="X330" t="str">
            <v>VIETNAM</v>
          </cell>
          <cell r="Y330" t="str">
            <v>VIET HUNG JOINT STOCK CO</v>
          </cell>
          <cell r="Z330" t="str">
            <v>DFC</v>
          </cell>
          <cell r="AA330">
            <v>0</v>
          </cell>
          <cell r="AC330">
            <v>0</v>
          </cell>
          <cell r="AD330">
            <v>40473</v>
          </cell>
          <cell r="AE330">
            <v>40473</v>
          </cell>
          <cell r="AF330">
            <v>40473</v>
          </cell>
          <cell r="AG330">
            <v>40473</v>
          </cell>
          <cell r="AH330">
            <v>40497</v>
          </cell>
          <cell r="AI330">
            <v>40547</v>
          </cell>
          <cell r="AJ330">
            <v>40560</v>
          </cell>
          <cell r="AK330">
            <v>40641</v>
          </cell>
          <cell r="AL330">
            <v>40671</v>
          </cell>
          <cell r="AM330">
            <v>40674</v>
          </cell>
          <cell r="AN330" t="str">
            <v xml:space="preserve">Per 10/22 commit </v>
          </cell>
          <cell r="AO330" t="str">
            <v>Y</v>
          </cell>
          <cell r="AP330">
            <v>0</v>
          </cell>
          <cell r="AQ330" t="str">
            <v>Y</v>
          </cell>
          <cell r="AR330" t="str">
            <v>422S</v>
          </cell>
          <cell r="AS330" t="str">
            <v>CITY-VICTOR CORP</v>
          </cell>
          <cell r="AT330" t="str">
            <v>CHINA</v>
          </cell>
          <cell r="AU330" t="str">
            <v>HT0804</v>
          </cell>
          <cell r="AW330">
            <v>1.7</v>
          </cell>
          <cell r="AX330">
            <v>1550.3999999999999</v>
          </cell>
          <cell r="AY330">
            <v>40497</v>
          </cell>
          <cell r="AZ330">
            <v>40503</v>
          </cell>
          <cell r="BA330">
            <v>40566</v>
          </cell>
          <cell r="BB330">
            <v>40643</v>
          </cell>
          <cell r="BC330">
            <v>40671</v>
          </cell>
          <cell r="BD330">
            <v>40678</v>
          </cell>
          <cell r="BE330">
            <v>40483</v>
          </cell>
          <cell r="BF330">
            <v>40544</v>
          </cell>
          <cell r="BG330">
            <v>40634</v>
          </cell>
          <cell r="BH330">
            <v>40664</v>
          </cell>
          <cell r="BI330">
            <v>40664</v>
          </cell>
          <cell r="BL330">
            <v>0</v>
          </cell>
          <cell r="BN330" t="str">
            <v>DOCKERS</v>
          </cell>
          <cell r="BO330" t="str">
            <v>Tops</v>
          </cell>
          <cell r="BP330" t="str">
            <v>Mens</v>
          </cell>
          <cell r="BQ330" t="str">
            <v>N</v>
          </cell>
          <cell r="BR330" t="str">
            <v>DM Tops Wovens</v>
          </cell>
          <cell r="BS330" t="str">
            <v>OKAMOTO D</v>
          </cell>
          <cell r="BT330" t="str">
            <v>CWOVENS2</v>
          </cell>
          <cell r="BU330" t="str">
            <v>H7026</v>
          </cell>
          <cell r="BV330" t="str">
            <v>Seasonal</v>
          </cell>
          <cell r="BW330" t="str">
            <v>LSA</v>
          </cell>
          <cell r="BX330">
            <v>0</v>
          </cell>
          <cell r="BY330" t="str">
            <v>4064140560405474049740473404734047340473</v>
          </cell>
          <cell r="BZ330" t="str">
            <v>S-61695-0029-3481-40641</v>
          </cell>
          <cell r="CA330" t="str">
            <v>SFO</v>
          </cell>
          <cell r="CC330">
            <v>0</v>
          </cell>
          <cell r="CD330">
            <v>0</v>
          </cell>
          <cell r="CF330">
            <v>574</v>
          </cell>
          <cell r="CG330">
            <v>0</v>
          </cell>
        </row>
        <row r="331">
          <cell r="A331">
            <v>1550642</v>
          </cell>
          <cell r="B331" t="str">
            <v>113</v>
          </cell>
          <cell r="C331" t="str">
            <v>101</v>
          </cell>
          <cell r="D331" t="str">
            <v>61695</v>
          </cell>
          <cell r="E331" t="str">
            <v>61695-0029</v>
          </cell>
          <cell r="F331" t="str">
            <v>WASHED POPLIN SS</v>
          </cell>
          <cell r="G331" t="str">
            <v>RAINER - SAHARA RED</v>
          </cell>
          <cell r="H331" t="str">
            <v>PPK</v>
          </cell>
          <cell r="I331">
            <v>0</v>
          </cell>
          <cell r="J331" t="str">
            <v>SP-A</v>
          </cell>
          <cell r="K331" t="str">
            <v>LSUS</v>
          </cell>
          <cell r="L331">
            <v>2006</v>
          </cell>
          <cell r="M331">
            <v>1068</v>
          </cell>
          <cell r="N331">
            <v>1068</v>
          </cell>
          <cell r="O331">
            <v>0</v>
          </cell>
          <cell r="P331">
            <v>1068</v>
          </cell>
          <cell r="R331">
            <v>0</v>
          </cell>
          <cell r="T331" t="str">
            <v>257M</v>
          </cell>
          <cell r="U331">
            <v>3481</v>
          </cell>
          <cell r="V331" t="str">
            <v>HONG KONG</v>
          </cell>
          <cell r="W331" t="str">
            <v>NAS</v>
          </cell>
          <cell r="X331" t="str">
            <v>VIETNAM</v>
          </cell>
          <cell r="Y331" t="str">
            <v>VIET HUNG JOINT STOCK CO</v>
          </cell>
          <cell r="Z331" t="str">
            <v>DFC</v>
          </cell>
          <cell r="AA331">
            <v>0</v>
          </cell>
          <cell r="AC331">
            <v>0</v>
          </cell>
          <cell r="AD331">
            <v>40473</v>
          </cell>
          <cell r="AE331">
            <v>40473</v>
          </cell>
          <cell r="AF331">
            <v>40473</v>
          </cell>
          <cell r="AG331">
            <v>40473</v>
          </cell>
          <cell r="AH331">
            <v>40497</v>
          </cell>
          <cell r="AI331">
            <v>40547</v>
          </cell>
          <cell r="AJ331">
            <v>40560</v>
          </cell>
          <cell r="AK331">
            <v>40641</v>
          </cell>
          <cell r="AL331">
            <v>40671</v>
          </cell>
          <cell r="AM331">
            <v>40674</v>
          </cell>
          <cell r="AN331" t="str">
            <v xml:space="preserve">Per 10/22 commit </v>
          </cell>
          <cell r="AO331" t="str">
            <v>Y</v>
          </cell>
          <cell r="AP331">
            <v>0</v>
          </cell>
          <cell r="AQ331" t="str">
            <v>Y</v>
          </cell>
          <cell r="AR331" t="str">
            <v>422S</v>
          </cell>
          <cell r="AS331" t="str">
            <v>CITY-VICTOR CORP</v>
          </cell>
          <cell r="AT331" t="str">
            <v>CHINA</v>
          </cell>
          <cell r="AU331" t="str">
            <v>HT0804</v>
          </cell>
          <cell r="AW331">
            <v>1.7</v>
          </cell>
          <cell r="AX331">
            <v>1815.6</v>
          </cell>
          <cell r="AY331">
            <v>40497</v>
          </cell>
          <cell r="AZ331">
            <v>40503</v>
          </cell>
          <cell r="BA331">
            <v>40566</v>
          </cell>
          <cell r="BB331">
            <v>40643</v>
          </cell>
          <cell r="BC331">
            <v>40671</v>
          </cell>
          <cell r="BD331">
            <v>40678</v>
          </cell>
          <cell r="BE331">
            <v>40483</v>
          </cell>
          <cell r="BF331">
            <v>40544</v>
          </cell>
          <cell r="BG331">
            <v>40634</v>
          </cell>
          <cell r="BH331">
            <v>40664</v>
          </cell>
          <cell r="BI331">
            <v>40664</v>
          </cell>
          <cell r="BL331">
            <v>0</v>
          </cell>
          <cell r="BN331" t="str">
            <v>DOCKERS</v>
          </cell>
          <cell r="BO331" t="str">
            <v>Tops</v>
          </cell>
          <cell r="BP331" t="str">
            <v>Mens</v>
          </cell>
          <cell r="BQ331" t="str">
            <v>N</v>
          </cell>
          <cell r="BR331" t="str">
            <v>DM Tops Wovens</v>
          </cell>
          <cell r="BS331" t="str">
            <v>OKAMOTO D</v>
          </cell>
          <cell r="BT331" t="str">
            <v>CWOVENS2</v>
          </cell>
          <cell r="BU331" t="str">
            <v>H7026</v>
          </cell>
          <cell r="BV331" t="str">
            <v>Seasonal</v>
          </cell>
          <cell r="BW331" t="str">
            <v>LSA</v>
          </cell>
          <cell r="BX331">
            <v>0</v>
          </cell>
          <cell r="BY331" t="str">
            <v>4064140560405474049740473404734047340473</v>
          </cell>
          <cell r="BZ331" t="str">
            <v>S-61695-0029-3481-40641</v>
          </cell>
          <cell r="CA331" t="str">
            <v>SFO</v>
          </cell>
          <cell r="CC331">
            <v>0</v>
          </cell>
          <cell r="CD331">
            <v>0</v>
          </cell>
          <cell r="CF331">
            <v>574</v>
          </cell>
          <cell r="CG331">
            <v>0</v>
          </cell>
        </row>
        <row r="332">
          <cell r="A332">
            <v>1416618</v>
          </cell>
          <cell r="B332" t="str">
            <v>113</v>
          </cell>
          <cell r="C332" t="str">
            <v>101</v>
          </cell>
          <cell r="D332" t="str">
            <v>61695</v>
          </cell>
          <cell r="E332" t="str">
            <v>61695-0029</v>
          </cell>
          <cell r="F332" t="str">
            <v>WASHED POPLIN SS</v>
          </cell>
          <cell r="G332" t="str">
            <v>RAINER - SAHARA RED</v>
          </cell>
          <cell r="H332" t="str">
            <v>PPK</v>
          </cell>
          <cell r="J332" t="str">
            <v>SP-A</v>
          </cell>
          <cell r="K332" t="str">
            <v>LSUS</v>
          </cell>
          <cell r="L332">
            <v>2006</v>
          </cell>
          <cell r="M332">
            <v>1116</v>
          </cell>
          <cell r="N332">
            <v>1116</v>
          </cell>
          <cell r="O332">
            <v>0</v>
          </cell>
          <cell r="P332">
            <v>1116</v>
          </cell>
          <cell r="T332" t="str">
            <v>257M</v>
          </cell>
          <cell r="U332">
            <v>3481</v>
          </cell>
          <cell r="V332" t="str">
            <v>HONG KONG</v>
          </cell>
          <cell r="W332" t="str">
            <v>NAS</v>
          </cell>
          <cell r="X332" t="str">
            <v>VIETNAM</v>
          </cell>
          <cell r="Y332" t="str">
            <v>VIET HUNG JOINT STOCK CO</v>
          </cell>
          <cell r="Z332" t="str">
            <v>DFC</v>
          </cell>
          <cell r="AD332">
            <v>40473</v>
          </cell>
          <cell r="AE332">
            <v>40473</v>
          </cell>
          <cell r="AF332">
            <v>40473</v>
          </cell>
          <cell r="AG332">
            <v>40473</v>
          </cell>
          <cell r="AH332">
            <v>40497</v>
          </cell>
          <cell r="AI332">
            <v>40547</v>
          </cell>
          <cell r="AJ332">
            <v>40560</v>
          </cell>
          <cell r="AK332">
            <v>40641</v>
          </cell>
          <cell r="AL332">
            <v>40671</v>
          </cell>
          <cell r="AM332">
            <v>40674</v>
          </cell>
          <cell r="AN332" t="str">
            <v xml:space="preserve">Per 10/22 commit </v>
          </cell>
          <cell r="AO332" t="str">
            <v>Y</v>
          </cell>
          <cell r="AQ332" t="str">
            <v>Y</v>
          </cell>
          <cell r="AR332" t="str">
            <v>422S</v>
          </cell>
          <cell r="AS332" t="str">
            <v>CITY-VICTOR CORP</v>
          </cell>
          <cell r="AT332" t="str">
            <v>CHINA</v>
          </cell>
          <cell r="AU332" t="str">
            <v>HT0804</v>
          </cell>
          <cell r="AW332">
            <v>1.7</v>
          </cell>
          <cell r="AX332">
            <v>1897.2</v>
          </cell>
          <cell r="AY332">
            <v>40497</v>
          </cell>
          <cell r="AZ332">
            <v>40503</v>
          </cell>
          <cell r="BA332">
            <v>40566</v>
          </cell>
          <cell r="BB332">
            <v>40643</v>
          </cell>
          <cell r="BC332">
            <v>40671</v>
          </cell>
          <cell r="BD332">
            <v>40678</v>
          </cell>
          <cell r="BE332">
            <v>40483</v>
          </cell>
          <cell r="BF332">
            <v>40544</v>
          </cell>
          <cell r="BG332">
            <v>40634</v>
          </cell>
          <cell r="BH332">
            <v>40664</v>
          </cell>
          <cell r="BI332">
            <v>40664</v>
          </cell>
          <cell r="BL332">
            <v>0</v>
          </cell>
          <cell r="BN332" t="str">
            <v>DOCKERS</v>
          </cell>
          <cell r="BO332" t="str">
            <v>Tops</v>
          </cell>
          <cell r="BP332" t="str">
            <v>Mens</v>
          </cell>
          <cell r="BQ332" t="str">
            <v>N</v>
          </cell>
          <cell r="BR332" t="str">
            <v>DM Tops Wovens</v>
          </cell>
          <cell r="BS332" t="str">
            <v>OKAMOTO D</v>
          </cell>
          <cell r="BT332" t="str">
            <v>CWOVENS2</v>
          </cell>
          <cell r="BU332" t="str">
            <v>H7026</v>
          </cell>
          <cell r="BV332" t="str">
            <v>Seasonal</v>
          </cell>
          <cell r="BW332" t="str">
            <v>LSA</v>
          </cell>
          <cell r="BY332" t="str">
            <v>4064140560405474049740473404734047340473</v>
          </cell>
          <cell r="BZ332" t="str">
            <v>S-61695-0029-3481-40641</v>
          </cell>
          <cell r="CA332" t="str">
            <v>SFO</v>
          </cell>
          <cell r="CD332">
            <v>0</v>
          </cell>
          <cell r="CF332">
            <v>574</v>
          </cell>
          <cell r="CG332">
            <v>0</v>
          </cell>
        </row>
        <row r="333">
          <cell r="A333">
            <v>1550643</v>
          </cell>
          <cell r="B333" t="str">
            <v>113</v>
          </cell>
          <cell r="C333" t="str">
            <v>101</v>
          </cell>
          <cell r="D333" t="str">
            <v>61695</v>
          </cell>
          <cell r="E333" t="str">
            <v>61695-0030</v>
          </cell>
          <cell r="F333" t="str">
            <v>WASHED POPLIN SS</v>
          </cell>
          <cell r="G333" t="str">
            <v>RAINER - FAIENCE</v>
          </cell>
          <cell r="H333" t="str">
            <v>PC</v>
          </cell>
          <cell r="I333">
            <v>0</v>
          </cell>
          <cell r="J333" t="str">
            <v>SP-A</v>
          </cell>
          <cell r="K333" t="str">
            <v>LSUS</v>
          </cell>
          <cell r="L333">
            <v>2006</v>
          </cell>
          <cell r="M333">
            <v>1488</v>
          </cell>
          <cell r="N333">
            <v>1488</v>
          </cell>
          <cell r="O333">
            <v>0</v>
          </cell>
          <cell r="P333">
            <v>1488</v>
          </cell>
          <cell r="R333">
            <v>0</v>
          </cell>
          <cell r="T333" t="str">
            <v>257M</v>
          </cell>
          <cell r="U333">
            <v>3481</v>
          </cell>
          <cell r="V333" t="str">
            <v>HONG KONG</v>
          </cell>
          <cell r="W333" t="str">
            <v>NAS</v>
          </cell>
          <cell r="X333" t="str">
            <v>VIETNAM</v>
          </cell>
          <cell r="Y333" t="str">
            <v>VIET HUNG JOINT STOCK CO</v>
          </cell>
          <cell r="Z333" t="str">
            <v>DFC</v>
          </cell>
          <cell r="AA333">
            <v>0</v>
          </cell>
          <cell r="AC333">
            <v>0</v>
          </cell>
          <cell r="AD333">
            <v>40473</v>
          </cell>
          <cell r="AE333">
            <v>40473</v>
          </cell>
          <cell r="AF333">
            <v>40473</v>
          </cell>
          <cell r="AG333">
            <v>40473</v>
          </cell>
          <cell r="AH333">
            <v>40497</v>
          </cell>
          <cell r="AI333">
            <v>40547</v>
          </cell>
          <cell r="AJ333">
            <v>40560</v>
          </cell>
          <cell r="AK333">
            <v>40641</v>
          </cell>
          <cell r="AL333">
            <v>40671</v>
          </cell>
          <cell r="AM333">
            <v>40674</v>
          </cell>
          <cell r="AN333" t="str">
            <v xml:space="preserve">Per 10/22 commit </v>
          </cell>
          <cell r="AO333" t="str">
            <v>Y</v>
          </cell>
          <cell r="AP333">
            <v>0</v>
          </cell>
          <cell r="AQ333" t="str">
            <v>Y</v>
          </cell>
          <cell r="AR333" t="str">
            <v>422S</v>
          </cell>
          <cell r="AS333" t="str">
            <v>CITY-VICTOR CORP</v>
          </cell>
          <cell r="AT333" t="str">
            <v>CHINA</v>
          </cell>
          <cell r="AU333" t="str">
            <v>HT0804</v>
          </cell>
          <cell r="AW333">
            <v>1.7</v>
          </cell>
          <cell r="AX333">
            <v>2529.6</v>
          </cell>
          <cell r="AY333">
            <v>40497</v>
          </cell>
          <cell r="AZ333">
            <v>40503</v>
          </cell>
          <cell r="BA333">
            <v>40566</v>
          </cell>
          <cell r="BB333">
            <v>40643</v>
          </cell>
          <cell r="BC333">
            <v>40671</v>
          </cell>
          <cell r="BD333">
            <v>40678</v>
          </cell>
          <cell r="BE333">
            <v>40483</v>
          </cell>
          <cell r="BF333">
            <v>40544</v>
          </cell>
          <cell r="BG333">
            <v>40634</v>
          </cell>
          <cell r="BH333">
            <v>40664</v>
          </cell>
          <cell r="BI333">
            <v>40664</v>
          </cell>
          <cell r="BL333">
            <v>0</v>
          </cell>
          <cell r="BN333" t="str">
            <v>DOCKERS</v>
          </cell>
          <cell r="BO333" t="str">
            <v>Tops</v>
          </cell>
          <cell r="BP333" t="str">
            <v>Mens</v>
          </cell>
          <cell r="BQ333" t="str">
            <v>N</v>
          </cell>
          <cell r="BR333" t="str">
            <v>DM Tops Wovens</v>
          </cell>
          <cell r="BS333" t="str">
            <v>OKAMOTO D</v>
          </cell>
          <cell r="BT333" t="str">
            <v>CWOVENS2</v>
          </cell>
          <cell r="BU333" t="str">
            <v>H7027</v>
          </cell>
          <cell r="BV333" t="str">
            <v>Seasonal</v>
          </cell>
          <cell r="BW333" t="str">
            <v>LSA</v>
          </cell>
          <cell r="BX333">
            <v>0</v>
          </cell>
          <cell r="BY333" t="str">
            <v>4064140560405474049740473404734047340473</v>
          </cell>
          <cell r="BZ333" t="str">
            <v>S-61695-0030-3481-40641</v>
          </cell>
          <cell r="CA333" t="str">
            <v>SFO</v>
          </cell>
          <cell r="CC333">
            <v>0</v>
          </cell>
          <cell r="CD333">
            <v>0</v>
          </cell>
          <cell r="CF333">
            <v>574</v>
          </cell>
          <cell r="CG333">
            <v>0</v>
          </cell>
        </row>
        <row r="334">
          <cell r="A334">
            <v>1550644</v>
          </cell>
          <cell r="B334" t="str">
            <v>113</v>
          </cell>
          <cell r="C334" t="str">
            <v>101</v>
          </cell>
          <cell r="D334" t="str">
            <v>61695</v>
          </cell>
          <cell r="E334" t="str">
            <v>61695-0030</v>
          </cell>
          <cell r="F334" t="str">
            <v>WASHED POPLIN SS</v>
          </cell>
          <cell r="G334" t="str">
            <v>RAINER - FAIENCE</v>
          </cell>
          <cell r="H334" t="str">
            <v>PPK</v>
          </cell>
          <cell r="I334">
            <v>0</v>
          </cell>
          <cell r="J334" t="str">
            <v>SP-A</v>
          </cell>
          <cell r="K334" t="str">
            <v>LSUS</v>
          </cell>
          <cell r="L334">
            <v>2006</v>
          </cell>
          <cell r="M334">
            <v>1068</v>
          </cell>
          <cell r="N334">
            <v>1068</v>
          </cell>
          <cell r="O334">
            <v>0</v>
          </cell>
          <cell r="P334">
            <v>1068</v>
          </cell>
          <cell r="R334">
            <v>0</v>
          </cell>
          <cell r="T334" t="str">
            <v>257M</v>
          </cell>
          <cell r="U334">
            <v>3481</v>
          </cell>
          <cell r="V334" t="str">
            <v>HONG KONG</v>
          </cell>
          <cell r="W334" t="str">
            <v>NAS</v>
          </cell>
          <cell r="X334" t="str">
            <v>VIETNAM</v>
          </cell>
          <cell r="Y334" t="str">
            <v>VIET HUNG JOINT STOCK CO</v>
          </cell>
          <cell r="Z334" t="str">
            <v>DFC</v>
          </cell>
          <cell r="AA334">
            <v>0</v>
          </cell>
          <cell r="AC334">
            <v>0</v>
          </cell>
          <cell r="AD334">
            <v>40473</v>
          </cell>
          <cell r="AE334">
            <v>40473</v>
          </cell>
          <cell r="AF334">
            <v>40473</v>
          </cell>
          <cell r="AG334">
            <v>40473</v>
          </cell>
          <cell r="AH334">
            <v>40497</v>
          </cell>
          <cell r="AI334">
            <v>40547</v>
          </cell>
          <cell r="AJ334">
            <v>40560</v>
          </cell>
          <cell r="AK334">
            <v>40641</v>
          </cell>
          <cell r="AL334">
            <v>40671</v>
          </cell>
          <cell r="AM334">
            <v>40674</v>
          </cell>
          <cell r="AN334" t="str">
            <v xml:space="preserve">Per 10/22 commit </v>
          </cell>
          <cell r="AO334" t="str">
            <v>Y</v>
          </cell>
          <cell r="AP334">
            <v>0</v>
          </cell>
          <cell r="AQ334" t="str">
            <v>Y</v>
          </cell>
          <cell r="AR334" t="str">
            <v>422S</v>
          </cell>
          <cell r="AS334" t="str">
            <v>CITY-VICTOR CORP</v>
          </cell>
          <cell r="AT334" t="str">
            <v>CHINA</v>
          </cell>
          <cell r="AU334" t="str">
            <v>HT0804</v>
          </cell>
          <cell r="AW334">
            <v>1.7</v>
          </cell>
          <cell r="AX334">
            <v>1815.6</v>
          </cell>
          <cell r="AY334">
            <v>40497</v>
          </cell>
          <cell r="AZ334">
            <v>40503</v>
          </cell>
          <cell r="BA334">
            <v>40566</v>
          </cell>
          <cell r="BB334">
            <v>40643</v>
          </cell>
          <cell r="BC334">
            <v>40671</v>
          </cell>
          <cell r="BD334">
            <v>40678</v>
          </cell>
          <cell r="BE334">
            <v>40483</v>
          </cell>
          <cell r="BF334">
            <v>40544</v>
          </cell>
          <cell r="BG334">
            <v>40634</v>
          </cell>
          <cell r="BH334">
            <v>40664</v>
          </cell>
          <cell r="BI334">
            <v>40664</v>
          </cell>
          <cell r="BL334">
            <v>0</v>
          </cell>
          <cell r="BN334" t="str">
            <v>DOCKERS</v>
          </cell>
          <cell r="BO334" t="str">
            <v>Tops</v>
          </cell>
          <cell r="BP334" t="str">
            <v>Mens</v>
          </cell>
          <cell r="BQ334" t="str">
            <v>N</v>
          </cell>
          <cell r="BR334" t="str">
            <v>DM Tops Wovens</v>
          </cell>
          <cell r="BS334" t="str">
            <v>OKAMOTO D</v>
          </cell>
          <cell r="BT334" t="str">
            <v>CWOVENS2</v>
          </cell>
          <cell r="BU334" t="str">
            <v>H7027</v>
          </cell>
          <cell r="BV334" t="str">
            <v>Seasonal</v>
          </cell>
          <cell r="BW334" t="str">
            <v>LSA</v>
          </cell>
          <cell r="BX334">
            <v>0</v>
          </cell>
          <cell r="BY334" t="str">
            <v>4064140560405474049740473404734047340473</v>
          </cell>
          <cell r="BZ334" t="str">
            <v>S-61695-0030-3481-40641</v>
          </cell>
          <cell r="CA334" t="str">
            <v>SFO</v>
          </cell>
          <cell r="CC334">
            <v>0</v>
          </cell>
          <cell r="CD334">
            <v>0</v>
          </cell>
          <cell r="CF334">
            <v>574</v>
          </cell>
          <cell r="CG334">
            <v>0</v>
          </cell>
        </row>
        <row r="335">
          <cell r="A335">
            <v>1416620</v>
          </cell>
          <cell r="B335" t="str">
            <v>113</v>
          </cell>
          <cell r="C335" t="str">
            <v>101</v>
          </cell>
          <cell r="D335" t="str">
            <v>61695</v>
          </cell>
          <cell r="E335" t="str">
            <v>61695-0030</v>
          </cell>
          <cell r="F335" t="str">
            <v>WASHED POPLIN SS</v>
          </cell>
          <cell r="G335" t="str">
            <v>RAINER - FAIENCE</v>
          </cell>
          <cell r="H335" t="str">
            <v>PPK</v>
          </cell>
          <cell r="J335" t="str">
            <v>SP-A</v>
          </cell>
          <cell r="K335" t="str">
            <v>LSUS</v>
          </cell>
          <cell r="L335">
            <v>2006</v>
          </cell>
          <cell r="M335">
            <v>1116</v>
          </cell>
          <cell r="N335">
            <v>1116</v>
          </cell>
          <cell r="O335">
            <v>0</v>
          </cell>
          <cell r="P335">
            <v>1116</v>
          </cell>
          <cell r="T335" t="str">
            <v>257M</v>
          </cell>
          <cell r="U335">
            <v>3481</v>
          </cell>
          <cell r="V335" t="str">
            <v>HONG KONG</v>
          </cell>
          <cell r="W335" t="str">
            <v>NAS</v>
          </cell>
          <cell r="X335" t="str">
            <v>VIETNAM</v>
          </cell>
          <cell r="Y335" t="str">
            <v>VIET HUNG JOINT STOCK CO</v>
          </cell>
          <cell r="Z335" t="str">
            <v>DFC</v>
          </cell>
          <cell r="AD335">
            <v>40473</v>
          </cell>
          <cell r="AE335">
            <v>40473</v>
          </cell>
          <cell r="AF335">
            <v>40473</v>
          </cell>
          <cell r="AG335">
            <v>40473</v>
          </cell>
          <cell r="AH335">
            <v>40497</v>
          </cell>
          <cell r="AI335">
            <v>40547</v>
          </cell>
          <cell r="AJ335">
            <v>40560</v>
          </cell>
          <cell r="AK335">
            <v>40641</v>
          </cell>
          <cell r="AL335">
            <v>40671</v>
          </cell>
          <cell r="AM335">
            <v>40674</v>
          </cell>
          <cell r="AN335" t="str">
            <v xml:space="preserve">Per 10/22 commit </v>
          </cell>
          <cell r="AO335" t="str">
            <v>Y</v>
          </cell>
          <cell r="AQ335" t="str">
            <v>Y</v>
          </cell>
          <cell r="AR335" t="str">
            <v>422S</v>
          </cell>
          <cell r="AS335" t="str">
            <v>CITY-VICTOR CORP</v>
          </cell>
          <cell r="AT335" t="str">
            <v>CHINA</v>
          </cell>
          <cell r="AU335" t="str">
            <v>HT0804</v>
          </cell>
          <cell r="AW335">
            <v>1.7</v>
          </cell>
          <cell r="AX335">
            <v>1897.2</v>
          </cell>
          <cell r="AY335">
            <v>40497</v>
          </cell>
          <cell r="AZ335">
            <v>40503</v>
          </cell>
          <cell r="BA335">
            <v>40566</v>
          </cell>
          <cell r="BB335">
            <v>40643</v>
          </cell>
          <cell r="BC335">
            <v>40671</v>
          </cell>
          <cell r="BD335">
            <v>40678</v>
          </cell>
          <cell r="BE335">
            <v>40483</v>
          </cell>
          <cell r="BF335">
            <v>40544</v>
          </cell>
          <cell r="BG335">
            <v>40634</v>
          </cell>
          <cell r="BH335">
            <v>40664</v>
          </cell>
          <cell r="BI335">
            <v>40664</v>
          </cell>
          <cell r="BL335">
            <v>0</v>
          </cell>
          <cell r="BN335" t="str">
            <v>DOCKERS</v>
          </cell>
          <cell r="BO335" t="str">
            <v>Tops</v>
          </cell>
          <cell r="BP335" t="str">
            <v>Mens</v>
          </cell>
          <cell r="BQ335" t="str">
            <v>N</v>
          </cell>
          <cell r="BR335" t="str">
            <v>DM Tops Wovens</v>
          </cell>
          <cell r="BS335" t="str">
            <v>OKAMOTO D</v>
          </cell>
          <cell r="BT335" t="str">
            <v>CWOVENS2</v>
          </cell>
          <cell r="BU335" t="str">
            <v>H7027</v>
          </cell>
          <cell r="BV335" t="str">
            <v>Seasonal</v>
          </cell>
          <cell r="BW335" t="str">
            <v>LSA</v>
          </cell>
          <cell r="BY335" t="str">
            <v>4064140560405474049740473404734047340473</v>
          </cell>
          <cell r="BZ335" t="str">
            <v>S-61695-0030-3481-40641</v>
          </cell>
          <cell r="CA335" t="str">
            <v>SFO</v>
          </cell>
          <cell r="CD335">
            <v>0</v>
          </cell>
          <cell r="CF335">
            <v>574</v>
          </cell>
          <cell r="CG335">
            <v>0</v>
          </cell>
        </row>
        <row r="336">
          <cell r="A336">
            <v>1550645</v>
          </cell>
          <cell r="B336" t="str">
            <v>113</v>
          </cell>
          <cell r="C336" t="str">
            <v>101</v>
          </cell>
          <cell r="D336" t="str">
            <v>61695</v>
          </cell>
          <cell r="E336" t="str">
            <v>61695-0031</v>
          </cell>
          <cell r="F336" t="str">
            <v>WASHED POPLIN SS</v>
          </cell>
          <cell r="G336" t="str">
            <v>ROCKBURNE - BLUE SHADOW</v>
          </cell>
          <cell r="H336" t="str">
            <v>PC</v>
          </cell>
          <cell r="I336">
            <v>0</v>
          </cell>
          <cell r="J336" t="str">
            <v>SP-A</v>
          </cell>
          <cell r="K336" t="str">
            <v>LSUS</v>
          </cell>
          <cell r="L336">
            <v>2006</v>
          </cell>
          <cell r="M336">
            <v>978</v>
          </cell>
          <cell r="N336">
            <v>978</v>
          </cell>
          <cell r="O336">
            <v>0</v>
          </cell>
          <cell r="P336">
            <v>978</v>
          </cell>
          <cell r="R336">
            <v>0</v>
          </cell>
          <cell r="T336" t="str">
            <v>257M</v>
          </cell>
          <cell r="U336">
            <v>3481</v>
          </cell>
          <cell r="V336" t="str">
            <v>HONG KONG</v>
          </cell>
          <cell r="W336" t="str">
            <v>NAS</v>
          </cell>
          <cell r="X336" t="str">
            <v>VIETNAM</v>
          </cell>
          <cell r="Y336" t="str">
            <v>VIET HUNG JOINT STOCK CO</v>
          </cell>
          <cell r="Z336" t="str">
            <v>DFC</v>
          </cell>
          <cell r="AA336">
            <v>0</v>
          </cell>
          <cell r="AC336">
            <v>0</v>
          </cell>
          <cell r="AD336">
            <v>40473</v>
          </cell>
          <cell r="AE336">
            <v>40473</v>
          </cell>
          <cell r="AF336">
            <v>40473</v>
          </cell>
          <cell r="AG336">
            <v>40473</v>
          </cell>
          <cell r="AH336">
            <v>40497</v>
          </cell>
          <cell r="AI336">
            <v>40547</v>
          </cell>
          <cell r="AJ336">
            <v>40560</v>
          </cell>
          <cell r="AK336">
            <v>40641</v>
          </cell>
          <cell r="AL336">
            <v>40671</v>
          </cell>
          <cell r="AM336">
            <v>40674</v>
          </cell>
          <cell r="AN336" t="str">
            <v xml:space="preserve">Per 10/22 commit </v>
          </cell>
          <cell r="AO336" t="str">
            <v>Y</v>
          </cell>
          <cell r="AP336">
            <v>0</v>
          </cell>
          <cell r="AQ336" t="str">
            <v>Y</v>
          </cell>
          <cell r="AR336" t="str">
            <v>422S</v>
          </cell>
          <cell r="AS336" t="str">
            <v>CITY-VICTOR CORP</v>
          </cell>
          <cell r="AT336" t="str">
            <v>CHINA</v>
          </cell>
          <cell r="AU336" t="str">
            <v>HT0804</v>
          </cell>
          <cell r="AW336">
            <v>1.7</v>
          </cell>
          <cell r="AX336">
            <v>1662.6</v>
          </cell>
          <cell r="AY336">
            <v>40497</v>
          </cell>
          <cell r="AZ336">
            <v>40503</v>
          </cell>
          <cell r="BA336">
            <v>40566</v>
          </cell>
          <cell r="BB336">
            <v>40643</v>
          </cell>
          <cell r="BC336">
            <v>40671</v>
          </cell>
          <cell r="BD336">
            <v>40678</v>
          </cell>
          <cell r="BE336">
            <v>40483</v>
          </cell>
          <cell r="BF336">
            <v>40544</v>
          </cell>
          <cell r="BG336">
            <v>40634</v>
          </cell>
          <cell r="BH336">
            <v>40664</v>
          </cell>
          <cell r="BI336">
            <v>40664</v>
          </cell>
          <cell r="BL336">
            <v>0</v>
          </cell>
          <cell r="BN336" t="str">
            <v>DOCKERS</v>
          </cell>
          <cell r="BO336" t="str">
            <v>Tops</v>
          </cell>
          <cell r="BP336" t="str">
            <v>Mens</v>
          </cell>
          <cell r="BQ336" t="str">
            <v>N</v>
          </cell>
          <cell r="BR336" t="str">
            <v>DM Tops Wovens</v>
          </cell>
          <cell r="BS336" t="str">
            <v>OKAMOTO D</v>
          </cell>
          <cell r="BT336" t="str">
            <v>CWOVENS2</v>
          </cell>
          <cell r="BU336" t="str">
            <v>H7028</v>
          </cell>
          <cell r="BV336" t="str">
            <v>Seasonal</v>
          </cell>
          <cell r="BW336" t="str">
            <v>LSA</v>
          </cell>
          <cell r="BX336">
            <v>0</v>
          </cell>
          <cell r="BY336" t="str">
            <v>4064140560405474049740473404734047340473</v>
          </cell>
          <cell r="BZ336" t="str">
            <v>S-61695-0031-3481-40641</v>
          </cell>
          <cell r="CA336" t="str">
            <v>SFO</v>
          </cell>
          <cell r="CC336">
            <v>0</v>
          </cell>
          <cell r="CD336">
            <v>0</v>
          </cell>
          <cell r="CF336">
            <v>574</v>
          </cell>
          <cell r="CG336">
            <v>0</v>
          </cell>
        </row>
        <row r="337">
          <cell r="A337">
            <v>1550646</v>
          </cell>
          <cell r="B337" t="str">
            <v>113</v>
          </cell>
          <cell r="C337" t="str">
            <v>101</v>
          </cell>
          <cell r="D337" t="str">
            <v>61695</v>
          </cell>
          <cell r="E337" t="str">
            <v>61695-0031</v>
          </cell>
          <cell r="F337" t="str">
            <v>WASHED POPLIN SS</v>
          </cell>
          <cell r="G337" t="str">
            <v>ROCKBURNE - BLUE SHADOW</v>
          </cell>
          <cell r="H337" t="str">
            <v>PPK</v>
          </cell>
          <cell r="I337">
            <v>0</v>
          </cell>
          <cell r="J337" t="str">
            <v>SP-A</v>
          </cell>
          <cell r="K337" t="str">
            <v>LSUS</v>
          </cell>
          <cell r="L337">
            <v>2006</v>
          </cell>
          <cell r="M337">
            <v>1068</v>
          </cell>
          <cell r="N337">
            <v>1068</v>
          </cell>
          <cell r="O337">
            <v>0</v>
          </cell>
          <cell r="P337">
            <v>1068</v>
          </cell>
          <cell r="R337">
            <v>0</v>
          </cell>
          <cell r="T337" t="str">
            <v>257M</v>
          </cell>
          <cell r="U337">
            <v>3481</v>
          </cell>
          <cell r="V337" t="str">
            <v>HONG KONG</v>
          </cell>
          <cell r="W337" t="str">
            <v>NAS</v>
          </cell>
          <cell r="X337" t="str">
            <v>VIETNAM</v>
          </cell>
          <cell r="Y337" t="str">
            <v>VIET HUNG JOINT STOCK CO</v>
          </cell>
          <cell r="Z337" t="str">
            <v>DFC</v>
          </cell>
          <cell r="AA337">
            <v>0</v>
          </cell>
          <cell r="AC337">
            <v>0</v>
          </cell>
          <cell r="AD337">
            <v>40473</v>
          </cell>
          <cell r="AE337">
            <v>40473</v>
          </cell>
          <cell r="AF337">
            <v>40473</v>
          </cell>
          <cell r="AG337">
            <v>40473</v>
          </cell>
          <cell r="AH337">
            <v>40497</v>
          </cell>
          <cell r="AI337">
            <v>40547</v>
          </cell>
          <cell r="AJ337">
            <v>40560</v>
          </cell>
          <cell r="AK337">
            <v>40641</v>
          </cell>
          <cell r="AL337">
            <v>40671</v>
          </cell>
          <cell r="AM337">
            <v>40674</v>
          </cell>
          <cell r="AN337" t="str">
            <v xml:space="preserve">Per 10/22 commit </v>
          </cell>
          <cell r="AO337" t="str">
            <v>Y</v>
          </cell>
          <cell r="AP337">
            <v>0</v>
          </cell>
          <cell r="AQ337" t="str">
            <v>Y</v>
          </cell>
          <cell r="AR337" t="str">
            <v>422S</v>
          </cell>
          <cell r="AS337" t="str">
            <v>CITY-VICTOR CORP</v>
          </cell>
          <cell r="AT337" t="str">
            <v>CHINA</v>
          </cell>
          <cell r="AU337" t="str">
            <v>HT0804</v>
          </cell>
          <cell r="AW337">
            <v>1.7</v>
          </cell>
          <cell r="AX337">
            <v>1815.6</v>
          </cell>
          <cell r="AY337">
            <v>40497</v>
          </cell>
          <cell r="AZ337">
            <v>40503</v>
          </cell>
          <cell r="BA337">
            <v>40566</v>
          </cell>
          <cell r="BB337">
            <v>40643</v>
          </cell>
          <cell r="BC337">
            <v>40671</v>
          </cell>
          <cell r="BD337">
            <v>40678</v>
          </cell>
          <cell r="BE337">
            <v>40483</v>
          </cell>
          <cell r="BF337">
            <v>40544</v>
          </cell>
          <cell r="BG337">
            <v>40634</v>
          </cell>
          <cell r="BH337">
            <v>40664</v>
          </cell>
          <cell r="BI337">
            <v>40664</v>
          </cell>
          <cell r="BL337">
            <v>0</v>
          </cell>
          <cell r="BN337" t="str">
            <v>DOCKERS</v>
          </cell>
          <cell r="BO337" t="str">
            <v>Tops</v>
          </cell>
          <cell r="BP337" t="str">
            <v>Mens</v>
          </cell>
          <cell r="BQ337" t="str">
            <v>N</v>
          </cell>
          <cell r="BR337" t="str">
            <v>DM Tops Wovens</v>
          </cell>
          <cell r="BS337" t="str">
            <v>OKAMOTO D</v>
          </cell>
          <cell r="BT337" t="str">
            <v>CWOVENS2</v>
          </cell>
          <cell r="BU337" t="str">
            <v>H7028</v>
          </cell>
          <cell r="BV337" t="str">
            <v>Seasonal</v>
          </cell>
          <cell r="BW337" t="str">
            <v>LSA</v>
          </cell>
          <cell r="BX337">
            <v>0</v>
          </cell>
          <cell r="BY337" t="str">
            <v>4064140560405474049740473404734047340473</v>
          </cell>
          <cell r="BZ337" t="str">
            <v>S-61695-0031-3481-40641</v>
          </cell>
          <cell r="CA337" t="str">
            <v>SFO</v>
          </cell>
          <cell r="CC337">
            <v>0</v>
          </cell>
          <cell r="CD337">
            <v>0</v>
          </cell>
          <cell r="CF337">
            <v>574</v>
          </cell>
          <cell r="CG337">
            <v>0</v>
          </cell>
        </row>
        <row r="338">
          <cell r="A338">
            <v>1416622</v>
          </cell>
          <cell r="B338" t="str">
            <v>113</v>
          </cell>
          <cell r="C338" t="str">
            <v>101</v>
          </cell>
          <cell r="D338" t="str">
            <v>61695</v>
          </cell>
          <cell r="E338" t="str">
            <v>61695-0031</v>
          </cell>
          <cell r="F338" t="str">
            <v>WASHED POPLIN SS</v>
          </cell>
          <cell r="G338" t="str">
            <v>ROCKBURNE - BLUE SHADOW</v>
          </cell>
          <cell r="H338" t="str">
            <v>PPK</v>
          </cell>
          <cell r="J338" t="str">
            <v>SP-A</v>
          </cell>
          <cell r="K338" t="str">
            <v>LSUS</v>
          </cell>
          <cell r="L338">
            <v>2006</v>
          </cell>
          <cell r="M338">
            <v>1116</v>
          </cell>
          <cell r="N338">
            <v>1116</v>
          </cell>
          <cell r="O338">
            <v>0</v>
          </cell>
          <cell r="P338">
            <v>1116</v>
          </cell>
          <cell r="T338" t="str">
            <v>257M</v>
          </cell>
          <cell r="U338">
            <v>3481</v>
          </cell>
          <cell r="V338" t="str">
            <v>HONG KONG</v>
          </cell>
          <cell r="W338" t="str">
            <v>NAS</v>
          </cell>
          <cell r="X338" t="str">
            <v>VIETNAM</v>
          </cell>
          <cell r="Y338" t="str">
            <v>VIET HUNG JOINT STOCK CO</v>
          </cell>
          <cell r="Z338" t="str">
            <v>DFC</v>
          </cell>
          <cell r="AD338">
            <v>40473</v>
          </cell>
          <cell r="AE338">
            <v>40473</v>
          </cell>
          <cell r="AF338">
            <v>40473</v>
          </cell>
          <cell r="AG338">
            <v>40473</v>
          </cell>
          <cell r="AH338">
            <v>40497</v>
          </cell>
          <cell r="AI338">
            <v>40547</v>
          </cell>
          <cell r="AJ338">
            <v>40560</v>
          </cell>
          <cell r="AK338">
            <v>40641</v>
          </cell>
          <cell r="AL338">
            <v>40671</v>
          </cell>
          <cell r="AM338">
            <v>40674</v>
          </cell>
          <cell r="AN338" t="str">
            <v xml:space="preserve">Per 10/22 commit </v>
          </cell>
          <cell r="AO338" t="str">
            <v>Y</v>
          </cell>
          <cell r="AQ338" t="str">
            <v>Y</v>
          </cell>
          <cell r="AR338" t="str">
            <v>422S</v>
          </cell>
          <cell r="AS338" t="str">
            <v>CITY-VICTOR CORP</v>
          </cell>
          <cell r="AT338" t="str">
            <v>CHINA</v>
          </cell>
          <cell r="AU338" t="str">
            <v>HT0804</v>
          </cell>
          <cell r="AW338">
            <v>1.7</v>
          </cell>
          <cell r="AX338">
            <v>1897.2</v>
          </cell>
          <cell r="AY338">
            <v>40497</v>
          </cell>
          <cell r="AZ338">
            <v>40503</v>
          </cell>
          <cell r="BA338">
            <v>40566</v>
          </cell>
          <cell r="BB338">
            <v>40643</v>
          </cell>
          <cell r="BC338">
            <v>40671</v>
          </cell>
          <cell r="BD338">
            <v>40678</v>
          </cell>
          <cell r="BE338">
            <v>40483</v>
          </cell>
          <cell r="BF338">
            <v>40544</v>
          </cell>
          <cell r="BG338">
            <v>40634</v>
          </cell>
          <cell r="BH338">
            <v>40664</v>
          </cell>
          <cell r="BI338">
            <v>40664</v>
          </cell>
          <cell r="BL338">
            <v>0</v>
          </cell>
          <cell r="BN338" t="str">
            <v>DOCKERS</v>
          </cell>
          <cell r="BO338" t="str">
            <v>Tops</v>
          </cell>
          <cell r="BP338" t="str">
            <v>Mens</v>
          </cell>
          <cell r="BQ338" t="str">
            <v>N</v>
          </cell>
          <cell r="BR338" t="str">
            <v>DM Tops Wovens</v>
          </cell>
          <cell r="BS338" t="str">
            <v>OKAMOTO D</v>
          </cell>
          <cell r="BT338" t="str">
            <v>CWOVENS2</v>
          </cell>
          <cell r="BU338" t="str">
            <v>H7028</v>
          </cell>
          <cell r="BV338" t="str">
            <v>Seasonal</v>
          </cell>
          <cell r="BW338" t="str">
            <v>LSA</v>
          </cell>
          <cell r="BY338" t="str">
            <v>4064140560405474049740473404734047340473</v>
          </cell>
          <cell r="BZ338" t="str">
            <v>S-61695-0031-3481-40641</v>
          </cell>
          <cell r="CA338" t="str">
            <v>SFO</v>
          </cell>
          <cell r="CD338">
            <v>0</v>
          </cell>
          <cell r="CF338">
            <v>574</v>
          </cell>
          <cell r="CG338">
            <v>0</v>
          </cell>
        </row>
        <row r="339">
          <cell r="A339">
            <v>1416634</v>
          </cell>
          <cell r="B339" t="str">
            <v>113</v>
          </cell>
          <cell r="C339" t="str">
            <v>101</v>
          </cell>
          <cell r="D339" t="str">
            <v>61775</v>
          </cell>
          <cell r="E339" t="str">
            <v>61775-0001</v>
          </cell>
          <cell r="F339" t="str">
            <v>SHIRT JACKET LS</v>
          </cell>
          <cell r="G339" t="str">
            <v>SOLID - DOCKERS NAVY</v>
          </cell>
          <cell r="H339" t="str">
            <v>PC</v>
          </cell>
          <cell r="J339" t="str">
            <v>SP-A</v>
          </cell>
          <cell r="K339" t="str">
            <v>LSE</v>
          </cell>
          <cell r="L339" t="str">
            <v>GB</v>
          </cell>
          <cell r="M339">
            <v>493</v>
          </cell>
          <cell r="N339">
            <v>493</v>
          </cell>
          <cell r="O339">
            <v>0</v>
          </cell>
          <cell r="P339">
            <v>493</v>
          </cell>
          <cell r="Q339">
            <v>308</v>
          </cell>
          <cell r="T339" t="str">
            <v>257M</v>
          </cell>
          <cell r="U339">
            <v>3481</v>
          </cell>
          <cell r="V339" t="str">
            <v>HONG KONG</v>
          </cell>
          <cell r="W339" t="str">
            <v>NAS</v>
          </cell>
          <cell r="X339" t="str">
            <v>VIETNAM</v>
          </cell>
          <cell r="Y339" t="str">
            <v>VIET HUNG JOINT STOCK CO</v>
          </cell>
          <cell r="Z339" t="str">
            <v>DFC</v>
          </cell>
          <cell r="AD339">
            <v>40533</v>
          </cell>
          <cell r="AE339">
            <v>40533</v>
          </cell>
          <cell r="AF339">
            <v>40533</v>
          </cell>
          <cell r="AG339">
            <v>40533</v>
          </cell>
          <cell r="AH339">
            <v>40555</v>
          </cell>
          <cell r="AI339">
            <v>40628</v>
          </cell>
          <cell r="AJ339">
            <v>40643</v>
          </cell>
          <cell r="AK339">
            <v>40690</v>
          </cell>
          <cell r="AL339">
            <v>40722</v>
          </cell>
          <cell r="AM339">
            <v>40725</v>
          </cell>
          <cell r="AN339" t="str">
            <v>Per 12/23 Ilse's email to add 493 uts.</v>
          </cell>
          <cell r="AO339" t="str">
            <v>Y</v>
          </cell>
          <cell r="AP339" t="str">
            <v>536008</v>
          </cell>
          <cell r="AQ339" t="str">
            <v>Y</v>
          </cell>
          <cell r="AR339" t="str">
            <v>422S</v>
          </cell>
          <cell r="AS339" t="str">
            <v>CITY-VICTOR CORP</v>
          </cell>
          <cell r="AT339" t="str">
            <v>CHINA</v>
          </cell>
          <cell r="AU339" t="str">
            <v>DUMMY MILLOXFORD / AQ04041</v>
          </cell>
          <cell r="AW339">
            <v>1.7</v>
          </cell>
          <cell r="AX339">
            <v>838.1</v>
          </cell>
          <cell r="AY339">
            <v>40553</v>
          </cell>
          <cell r="AZ339">
            <v>40559</v>
          </cell>
          <cell r="BA339">
            <v>40643</v>
          </cell>
          <cell r="BB339">
            <v>40692</v>
          </cell>
          <cell r="BC339">
            <v>40727</v>
          </cell>
          <cell r="BD339">
            <v>40727</v>
          </cell>
          <cell r="BE339">
            <v>40544</v>
          </cell>
          <cell r="BF339">
            <v>40634</v>
          </cell>
          <cell r="BG339">
            <v>40664</v>
          </cell>
          <cell r="BH339">
            <v>40695</v>
          </cell>
          <cell r="BI339">
            <v>40695</v>
          </cell>
          <cell r="BL339">
            <v>0</v>
          </cell>
          <cell r="BN339" t="str">
            <v>DOCKERS</v>
          </cell>
          <cell r="BO339" t="str">
            <v>Tops</v>
          </cell>
          <cell r="BP339" t="str">
            <v>Mens</v>
          </cell>
          <cell r="BQ339" t="str">
            <v>N</v>
          </cell>
          <cell r="BR339" t="str">
            <v>DM Tops Wovens</v>
          </cell>
          <cell r="BS339" t="str">
            <v>OKAMOTO D</v>
          </cell>
          <cell r="BT339" t="str">
            <v>CWOVENS2</v>
          </cell>
          <cell r="BU339" t="str">
            <v>I1526</v>
          </cell>
          <cell r="BV339" t="str">
            <v>Seasonal</v>
          </cell>
          <cell r="BW339" t="str">
            <v>LSE</v>
          </cell>
          <cell r="BY339" t="str">
            <v>4069040643406284055540533405334053340533</v>
          </cell>
          <cell r="BZ339" t="str">
            <v>S-61775-0001-3481-40690</v>
          </cell>
          <cell r="CA339" t="str">
            <v>SFO</v>
          </cell>
          <cell r="CD339">
            <v>0</v>
          </cell>
          <cell r="CF339">
            <v>574</v>
          </cell>
          <cell r="CG339">
            <v>0</v>
          </cell>
        </row>
        <row r="340">
          <cell r="A340">
            <v>1416635</v>
          </cell>
          <cell r="B340" t="str">
            <v>113</v>
          </cell>
          <cell r="C340" t="str">
            <v>101</v>
          </cell>
          <cell r="D340" t="str">
            <v>61775</v>
          </cell>
          <cell r="E340" t="str">
            <v>61775-0001</v>
          </cell>
          <cell r="F340" t="str">
            <v>SHIRT JACKET LS</v>
          </cell>
          <cell r="G340" t="str">
            <v>SOLID - DOCKERS NAVY</v>
          </cell>
          <cell r="H340" t="str">
            <v>PC</v>
          </cell>
          <cell r="J340" t="str">
            <v>SP-A</v>
          </cell>
          <cell r="K340" t="str">
            <v>LSC</v>
          </cell>
          <cell r="L340" t="str">
            <v>CA</v>
          </cell>
          <cell r="M340">
            <v>262</v>
          </cell>
          <cell r="N340">
            <v>262</v>
          </cell>
          <cell r="O340">
            <v>0</v>
          </cell>
          <cell r="P340">
            <v>262</v>
          </cell>
          <cell r="T340" t="str">
            <v>257M</v>
          </cell>
          <cell r="U340">
            <v>3481</v>
          </cell>
          <cell r="V340" t="str">
            <v>HONG KONG</v>
          </cell>
          <cell r="W340" t="str">
            <v>NAS</v>
          </cell>
          <cell r="X340" t="str">
            <v>VIETNAM</v>
          </cell>
          <cell r="Y340" t="str">
            <v>VIET HUNG JOINT STOCK CO</v>
          </cell>
          <cell r="Z340" t="str">
            <v>DFC</v>
          </cell>
          <cell r="AD340">
            <v>40533</v>
          </cell>
          <cell r="AE340">
            <v>40533</v>
          </cell>
          <cell r="AF340">
            <v>40533</v>
          </cell>
          <cell r="AG340">
            <v>40533</v>
          </cell>
          <cell r="AH340">
            <v>40555</v>
          </cell>
          <cell r="AI340">
            <v>40628</v>
          </cell>
          <cell r="AJ340">
            <v>40643</v>
          </cell>
          <cell r="AK340">
            <v>40690</v>
          </cell>
          <cell r="AL340">
            <v>40732</v>
          </cell>
          <cell r="AM340">
            <v>40735</v>
          </cell>
          <cell r="AN340" t="str">
            <v>Dec P-Req (162 uts)+ add'l 100 uts per Mary/Kim email dtd 12/22</v>
          </cell>
          <cell r="AO340" t="str">
            <v>y</v>
          </cell>
          <cell r="AP340" t="str">
            <v>82799</v>
          </cell>
          <cell r="AQ340" t="str">
            <v>Y</v>
          </cell>
          <cell r="AR340" t="str">
            <v>422S</v>
          </cell>
          <cell r="AS340" t="str">
            <v>CITY-VICTOR CORP</v>
          </cell>
          <cell r="AT340" t="str">
            <v>CHINA</v>
          </cell>
          <cell r="AU340" t="str">
            <v>0087YFL D5697</v>
          </cell>
          <cell r="AW340">
            <v>1.7</v>
          </cell>
          <cell r="AX340">
            <v>445.4</v>
          </cell>
          <cell r="AY340">
            <v>40553</v>
          </cell>
          <cell r="AZ340">
            <v>40559</v>
          </cell>
          <cell r="BA340">
            <v>40643</v>
          </cell>
          <cell r="BB340">
            <v>40692</v>
          </cell>
          <cell r="BC340">
            <v>40734</v>
          </cell>
          <cell r="BD340">
            <v>40741</v>
          </cell>
          <cell r="BE340">
            <v>40544</v>
          </cell>
          <cell r="BF340">
            <v>40634</v>
          </cell>
          <cell r="BG340">
            <v>40664</v>
          </cell>
          <cell r="BH340">
            <v>40725</v>
          </cell>
          <cell r="BI340">
            <v>40725</v>
          </cell>
          <cell r="BL340">
            <v>0</v>
          </cell>
          <cell r="BN340" t="str">
            <v>DOCKERS</v>
          </cell>
          <cell r="BO340" t="str">
            <v>Tops</v>
          </cell>
          <cell r="BP340" t="str">
            <v>Mens</v>
          </cell>
          <cell r="BQ340" t="str">
            <v>N</v>
          </cell>
          <cell r="BR340" t="str">
            <v>DM Tops Wovens</v>
          </cell>
          <cell r="BS340" t="str">
            <v>OKAMOTO D</v>
          </cell>
          <cell r="BT340" t="str">
            <v>CWOVENS2</v>
          </cell>
          <cell r="BU340" t="str">
            <v>I1526</v>
          </cell>
          <cell r="BV340" t="str">
            <v>Seasonal</v>
          </cell>
          <cell r="BW340" t="str">
            <v>LSA</v>
          </cell>
          <cell r="BY340" t="str">
            <v>4069040643406284055540533405334053340533</v>
          </cell>
          <cell r="BZ340" t="str">
            <v>S-61775-0001-3481-40690</v>
          </cell>
          <cell r="CA340" t="str">
            <v>SFO</v>
          </cell>
          <cell r="CD340">
            <v>0</v>
          </cell>
          <cell r="CF340">
            <v>574</v>
          </cell>
          <cell r="CG340">
            <v>0</v>
          </cell>
        </row>
        <row r="341">
          <cell r="A341">
            <v>1416636</v>
          </cell>
          <cell r="B341" t="str">
            <v>113</v>
          </cell>
          <cell r="C341" t="str">
            <v>101</v>
          </cell>
          <cell r="D341" t="str">
            <v>61775</v>
          </cell>
          <cell r="E341" t="str">
            <v>61775-0001</v>
          </cell>
          <cell r="F341" t="str">
            <v>SHIRT JACKET LS</v>
          </cell>
          <cell r="G341" t="str">
            <v>SOLID - DOCKERS NAVY</v>
          </cell>
          <cell r="H341" t="str">
            <v>PC</v>
          </cell>
          <cell r="J341" t="str">
            <v>SP-A</v>
          </cell>
          <cell r="K341" t="str">
            <v>LSUS</v>
          </cell>
          <cell r="L341">
            <v>2006</v>
          </cell>
          <cell r="M341">
            <v>110</v>
          </cell>
          <cell r="N341">
            <v>110</v>
          </cell>
          <cell r="O341">
            <v>0</v>
          </cell>
          <cell r="P341">
            <v>110</v>
          </cell>
          <cell r="T341" t="str">
            <v>257M</v>
          </cell>
          <cell r="U341">
            <v>3481</v>
          </cell>
          <cell r="V341" t="str">
            <v>HONG KONG</v>
          </cell>
          <cell r="W341" t="str">
            <v>NAS</v>
          </cell>
          <cell r="X341" t="str">
            <v>VIETNAM</v>
          </cell>
          <cell r="Y341" t="str">
            <v>VIET HUNG JOINT STOCK CO</v>
          </cell>
          <cell r="Z341" t="str">
            <v>DFC</v>
          </cell>
          <cell r="AD341">
            <v>40533</v>
          </cell>
          <cell r="AE341">
            <v>40533</v>
          </cell>
          <cell r="AF341">
            <v>40533</v>
          </cell>
          <cell r="AG341">
            <v>40533</v>
          </cell>
          <cell r="AH341">
            <v>40555</v>
          </cell>
          <cell r="AI341">
            <v>40628</v>
          </cell>
          <cell r="AJ341">
            <v>40643</v>
          </cell>
          <cell r="AK341">
            <v>40690</v>
          </cell>
          <cell r="AL341">
            <v>40720</v>
          </cell>
          <cell r="AM341">
            <v>40723</v>
          </cell>
          <cell r="AN341" t="str">
            <v>Dec P-Req (69 uts)+ add'l 41 uts per JH (fairshare)</v>
          </cell>
          <cell r="AQ341" t="str">
            <v>Y</v>
          </cell>
          <cell r="AR341" t="str">
            <v>422S</v>
          </cell>
          <cell r="AS341" t="str">
            <v>CITY-VICTOR CORP</v>
          </cell>
          <cell r="AT341" t="str">
            <v>CHINA</v>
          </cell>
          <cell r="AU341" t="str">
            <v>0087YFL D5697</v>
          </cell>
          <cell r="AW341">
            <v>1.7</v>
          </cell>
          <cell r="AX341">
            <v>187</v>
          </cell>
          <cell r="AY341">
            <v>40553</v>
          </cell>
          <cell r="AZ341">
            <v>40559</v>
          </cell>
          <cell r="BA341">
            <v>40643</v>
          </cell>
          <cell r="BB341">
            <v>40692</v>
          </cell>
          <cell r="BC341">
            <v>40720</v>
          </cell>
          <cell r="BD341">
            <v>40727</v>
          </cell>
          <cell r="BE341">
            <v>40544</v>
          </cell>
          <cell r="BF341">
            <v>40634</v>
          </cell>
          <cell r="BG341">
            <v>40664</v>
          </cell>
          <cell r="BH341">
            <v>40695</v>
          </cell>
          <cell r="BI341">
            <v>40695</v>
          </cell>
          <cell r="BL341">
            <v>0</v>
          </cell>
          <cell r="BN341" t="str">
            <v>DOCKERS</v>
          </cell>
          <cell r="BO341" t="str">
            <v>Tops</v>
          </cell>
          <cell r="BP341" t="str">
            <v>Mens</v>
          </cell>
          <cell r="BQ341" t="str">
            <v>N</v>
          </cell>
          <cell r="BR341" t="str">
            <v>DM Tops Wovens</v>
          </cell>
          <cell r="BS341" t="str">
            <v>OKAMOTO D</v>
          </cell>
          <cell r="BT341" t="str">
            <v>CWOVENS2</v>
          </cell>
          <cell r="BU341" t="str">
            <v>I1526</v>
          </cell>
          <cell r="BV341" t="str">
            <v>Seasonal</v>
          </cell>
          <cell r="BW341" t="str">
            <v>LSA</v>
          </cell>
          <cell r="BY341" t="str">
            <v>4069040643406284055540533405334053340533</v>
          </cell>
          <cell r="BZ341" t="str">
            <v>S-61775-0001-3481-40690</v>
          </cell>
          <cell r="CA341" t="str">
            <v>SFO</v>
          </cell>
          <cell r="CD341">
            <v>0</v>
          </cell>
          <cell r="CF341">
            <v>574</v>
          </cell>
          <cell r="CG341">
            <v>0</v>
          </cell>
        </row>
        <row r="342">
          <cell r="A342">
            <v>1416637</v>
          </cell>
          <cell r="B342" t="str">
            <v>113</v>
          </cell>
          <cell r="C342" t="str">
            <v>101</v>
          </cell>
          <cell r="D342" t="str">
            <v>61775</v>
          </cell>
          <cell r="E342" t="str">
            <v>61775-0001</v>
          </cell>
          <cell r="F342" t="str">
            <v>SHIRT JACKET LS</v>
          </cell>
          <cell r="G342" t="str">
            <v>SOLID - DOCKERS NAVY</v>
          </cell>
          <cell r="H342" t="str">
            <v>PC</v>
          </cell>
          <cell r="J342" t="str">
            <v>SP-A</v>
          </cell>
          <cell r="K342" t="str">
            <v>LSM</v>
          </cell>
          <cell r="L342" t="str">
            <v>MX</v>
          </cell>
          <cell r="M342">
            <v>355</v>
          </cell>
          <cell r="N342">
            <v>355</v>
          </cell>
          <cell r="O342">
            <v>0</v>
          </cell>
          <cell r="P342">
            <v>355</v>
          </cell>
          <cell r="T342" t="str">
            <v>257M</v>
          </cell>
          <cell r="U342">
            <v>3481</v>
          </cell>
          <cell r="V342" t="str">
            <v>HONG KONG</v>
          </cell>
          <cell r="W342" t="str">
            <v>NAS</v>
          </cell>
          <cell r="X342" t="str">
            <v>VIETNAM</v>
          </cell>
          <cell r="Y342" t="str">
            <v>VIET HUNG JOINT STOCK CO</v>
          </cell>
          <cell r="Z342" t="str">
            <v>DFC</v>
          </cell>
          <cell r="AD342">
            <v>40533</v>
          </cell>
          <cell r="AE342">
            <v>40533</v>
          </cell>
          <cell r="AF342">
            <v>40533</v>
          </cell>
          <cell r="AG342">
            <v>40533</v>
          </cell>
          <cell r="AH342">
            <v>40555</v>
          </cell>
          <cell r="AI342">
            <v>40628</v>
          </cell>
          <cell r="AJ342">
            <v>40643</v>
          </cell>
          <cell r="AK342">
            <v>40690</v>
          </cell>
          <cell r="AL342">
            <v>40742</v>
          </cell>
          <cell r="AM342">
            <v>40745</v>
          </cell>
          <cell r="AN342" t="str">
            <v>Dec P-Req; 1/18: Oliver adds 20 uts from LSE's reduced qtys</v>
          </cell>
          <cell r="AO342" t="str">
            <v>Y</v>
          </cell>
          <cell r="AP342" t="str">
            <v>99119</v>
          </cell>
          <cell r="AR342" t="str">
            <v>422S</v>
          </cell>
          <cell r="AS342" t="str">
            <v>CITY-VICTOR CORP</v>
          </cell>
          <cell r="AT342" t="str">
            <v>CHINA</v>
          </cell>
          <cell r="AU342" t="str">
            <v>0087YFL D5697</v>
          </cell>
          <cell r="AW342">
            <v>1.7</v>
          </cell>
          <cell r="AX342">
            <v>603.5</v>
          </cell>
          <cell r="AY342">
            <v>40553</v>
          </cell>
          <cell r="AZ342">
            <v>40559</v>
          </cell>
          <cell r="BA342">
            <v>40643</v>
          </cell>
          <cell r="BB342">
            <v>40692</v>
          </cell>
          <cell r="BC342">
            <v>40748</v>
          </cell>
          <cell r="BD342">
            <v>40748</v>
          </cell>
          <cell r="BE342">
            <v>40544</v>
          </cell>
          <cell r="BF342">
            <v>40634</v>
          </cell>
          <cell r="BG342">
            <v>40664</v>
          </cell>
          <cell r="BH342">
            <v>40725</v>
          </cell>
          <cell r="BI342">
            <v>40725</v>
          </cell>
          <cell r="BL342">
            <v>0</v>
          </cell>
          <cell r="BN342" t="str">
            <v>DOCKERS</v>
          </cell>
          <cell r="BO342" t="str">
            <v>Tops</v>
          </cell>
          <cell r="BP342" t="str">
            <v>Mens</v>
          </cell>
          <cell r="BQ342" t="str">
            <v>N</v>
          </cell>
          <cell r="BR342" t="str">
            <v>DM Tops Wovens</v>
          </cell>
          <cell r="BS342" t="str">
            <v>OKAMOTO D</v>
          </cell>
          <cell r="BT342" t="str">
            <v>CWOVENS2</v>
          </cell>
          <cell r="BU342" t="str">
            <v>I1526</v>
          </cell>
          <cell r="BV342" t="str">
            <v>Seasonal</v>
          </cell>
          <cell r="BW342" t="str">
            <v>LSA</v>
          </cell>
          <cell r="BY342" t="str">
            <v>4069040643406284055540533405334053340533</v>
          </cell>
          <cell r="BZ342" t="str">
            <v>S-61775-0001-3481-40690</v>
          </cell>
          <cell r="CA342" t="str">
            <v>SFO</v>
          </cell>
          <cell r="CD342">
            <v>0</v>
          </cell>
          <cell r="CE342">
            <v>3682</v>
          </cell>
          <cell r="CF342">
            <v>574</v>
          </cell>
          <cell r="CG342">
            <v>0</v>
          </cell>
        </row>
        <row r="343">
          <cell r="A343">
            <v>1416638</v>
          </cell>
          <cell r="B343" t="str">
            <v>113</v>
          </cell>
          <cell r="C343" t="str">
            <v>101</v>
          </cell>
          <cell r="D343" t="str">
            <v>61775</v>
          </cell>
          <cell r="E343" t="str">
            <v>61775-0004</v>
          </cell>
          <cell r="F343" t="str">
            <v>SHIRT JACKET LS</v>
          </cell>
          <cell r="G343" t="str">
            <v>SOLID - GRIFFIN HEATHER</v>
          </cell>
          <cell r="H343" t="str">
            <v>PC</v>
          </cell>
          <cell r="J343" t="str">
            <v>SP-A</v>
          </cell>
          <cell r="K343" t="str">
            <v>LSE</v>
          </cell>
          <cell r="L343" t="str">
            <v>GB</v>
          </cell>
          <cell r="M343">
            <v>606</v>
          </cell>
          <cell r="N343">
            <v>606</v>
          </cell>
          <cell r="O343">
            <v>0</v>
          </cell>
          <cell r="P343">
            <v>606</v>
          </cell>
          <cell r="Q343">
            <v>600</v>
          </cell>
          <cell r="T343" t="str">
            <v>257M</v>
          </cell>
          <cell r="U343">
            <v>3481</v>
          </cell>
          <cell r="V343" t="str">
            <v>HONG KONG</v>
          </cell>
          <cell r="W343" t="str">
            <v>NAS</v>
          </cell>
          <cell r="X343" t="str">
            <v>VIETNAM</v>
          </cell>
          <cell r="Y343" t="str">
            <v>VIET HUNG JOINT STOCK CO</v>
          </cell>
          <cell r="Z343" t="str">
            <v>DFC</v>
          </cell>
          <cell r="AD343">
            <v>40533</v>
          </cell>
          <cell r="AE343">
            <v>40533</v>
          </cell>
          <cell r="AF343">
            <v>40533</v>
          </cell>
          <cell r="AG343">
            <v>40533</v>
          </cell>
          <cell r="AH343">
            <v>40555</v>
          </cell>
          <cell r="AI343">
            <v>40628</v>
          </cell>
          <cell r="AJ343">
            <v>40643</v>
          </cell>
          <cell r="AK343">
            <v>40690</v>
          </cell>
          <cell r="AL343">
            <v>40722</v>
          </cell>
          <cell r="AM343">
            <v>40725</v>
          </cell>
          <cell r="AN343" t="str">
            <v>Per 12/23 Ilse's email rev 606 uts from 500 uts..</v>
          </cell>
          <cell r="AO343" t="str">
            <v>Y</v>
          </cell>
          <cell r="AP343" t="str">
            <v>536009</v>
          </cell>
          <cell r="AQ343" t="str">
            <v>Y</v>
          </cell>
          <cell r="AR343" t="str">
            <v>422S</v>
          </cell>
          <cell r="AS343" t="str">
            <v>CITY-VICTOR CORP</v>
          </cell>
          <cell r="AT343" t="str">
            <v>CHINA</v>
          </cell>
          <cell r="AU343" t="str">
            <v>DUMMY MILLOXFORD / AQ04041</v>
          </cell>
          <cell r="AW343">
            <v>1.7</v>
          </cell>
          <cell r="AX343">
            <v>1030.2</v>
          </cell>
          <cell r="AY343">
            <v>40553</v>
          </cell>
          <cell r="AZ343">
            <v>40559</v>
          </cell>
          <cell r="BA343">
            <v>40643</v>
          </cell>
          <cell r="BB343">
            <v>40692</v>
          </cell>
          <cell r="BC343">
            <v>40727</v>
          </cell>
          <cell r="BD343">
            <v>40727</v>
          </cell>
          <cell r="BE343">
            <v>40544</v>
          </cell>
          <cell r="BF343">
            <v>40634</v>
          </cell>
          <cell r="BG343">
            <v>40664</v>
          </cell>
          <cell r="BH343">
            <v>40695</v>
          </cell>
          <cell r="BI343">
            <v>40695</v>
          </cell>
          <cell r="BL343">
            <v>0</v>
          </cell>
          <cell r="BN343" t="str">
            <v>DOCKERS</v>
          </cell>
          <cell r="BO343" t="str">
            <v>Tops</v>
          </cell>
          <cell r="BP343" t="str">
            <v>Mens</v>
          </cell>
          <cell r="BQ343" t="str">
            <v>N</v>
          </cell>
          <cell r="BR343" t="str">
            <v>DM Tops Wovens</v>
          </cell>
          <cell r="BS343" t="str">
            <v>OKAMOTO D</v>
          </cell>
          <cell r="BT343" t="str">
            <v>CWOVENS2</v>
          </cell>
          <cell r="BU343" t="str">
            <v>I1527</v>
          </cell>
          <cell r="BV343" t="str">
            <v>Seasonal</v>
          </cell>
          <cell r="BW343" t="str">
            <v>LSE</v>
          </cell>
          <cell r="BY343" t="str">
            <v>4069040643406284055540533405334053340533</v>
          </cell>
          <cell r="BZ343" t="str">
            <v>S-61775-0004-3481-40690</v>
          </cell>
          <cell r="CA343" t="str">
            <v>SFO</v>
          </cell>
          <cell r="CD343">
            <v>0</v>
          </cell>
          <cell r="CF343">
            <v>574</v>
          </cell>
          <cell r="CG343">
            <v>0</v>
          </cell>
        </row>
        <row r="344">
          <cell r="A344">
            <v>1416639</v>
          </cell>
          <cell r="B344" t="str">
            <v>113</v>
          </cell>
          <cell r="C344" t="str">
            <v>101</v>
          </cell>
          <cell r="D344" t="str">
            <v>61775</v>
          </cell>
          <cell r="E344" t="str">
            <v>61775-0004</v>
          </cell>
          <cell r="F344" t="str">
            <v>SHIRT JACKET LS</v>
          </cell>
          <cell r="G344" t="str">
            <v>SOLID - GRIFFIN HEATHER</v>
          </cell>
          <cell r="H344" t="str">
            <v>PC</v>
          </cell>
          <cell r="J344" t="str">
            <v>SP-A</v>
          </cell>
          <cell r="K344" t="str">
            <v>LSC</v>
          </cell>
          <cell r="L344" t="str">
            <v>CA</v>
          </cell>
          <cell r="M344">
            <v>262</v>
          </cell>
          <cell r="N344">
            <v>262</v>
          </cell>
          <cell r="O344">
            <v>0</v>
          </cell>
          <cell r="P344">
            <v>262</v>
          </cell>
          <cell r="T344" t="str">
            <v>257M</v>
          </cell>
          <cell r="U344">
            <v>3481</v>
          </cell>
          <cell r="V344" t="str">
            <v>HONG KONG</v>
          </cell>
          <cell r="W344" t="str">
            <v>NAS</v>
          </cell>
          <cell r="X344" t="str">
            <v>VIETNAM</v>
          </cell>
          <cell r="Y344" t="str">
            <v>VIET HUNG JOINT STOCK CO</v>
          </cell>
          <cell r="Z344" t="str">
            <v>DFC</v>
          </cell>
          <cell r="AD344">
            <v>40533</v>
          </cell>
          <cell r="AE344">
            <v>40533</v>
          </cell>
          <cell r="AF344">
            <v>40533</v>
          </cell>
          <cell r="AG344">
            <v>40533</v>
          </cell>
          <cell r="AH344">
            <v>40555</v>
          </cell>
          <cell r="AI344">
            <v>40628</v>
          </cell>
          <cell r="AJ344">
            <v>40643</v>
          </cell>
          <cell r="AK344">
            <v>40690</v>
          </cell>
          <cell r="AL344">
            <v>40732</v>
          </cell>
          <cell r="AM344">
            <v>40735</v>
          </cell>
          <cell r="AN344" t="str">
            <v>Dec P-Req</v>
          </cell>
          <cell r="AO344" t="str">
            <v>y</v>
          </cell>
          <cell r="AP344" t="str">
            <v>82798</v>
          </cell>
          <cell r="AQ344" t="str">
            <v>Y</v>
          </cell>
          <cell r="AR344" t="str">
            <v>422S</v>
          </cell>
          <cell r="AS344" t="str">
            <v>CITY-VICTOR CORP</v>
          </cell>
          <cell r="AT344" t="str">
            <v>CHINA</v>
          </cell>
          <cell r="AU344" t="str">
            <v>0087YFL D5697</v>
          </cell>
          <cell r="AW344">
            <v>1.7</v>
          </cell>
          <cell r="AX344">
            <v>445.4</v>
          </cell>
          <cell r="AY344">
            <v>40553</v>
          </cell>
          <cell r="AZ344">
            <v>40559</v>
          </cell>
          <cell r="BA344">
            <v>40643</v>
          </cell>
          <cell r="BB344">
            <v>40692</v>
          </cell>
          <cell r="BC344">
            <v>40734</v>
          </cell>
          <cell r="BD344">
            <v>40741</v>
          </cell>
          <cell r="BE344">
            <v>40544</v>
          </cell>
          <cell r="BF344">
            <v>40634</v>
          </cell>
          <cell r="BG344">
            <v>40664</v>
          </cell>
          <cell r="BH344">
            <v>40725</v>
          </cell>
          <cell r="BI344">
            <v>40725</v>
          </cell>
          <cell r="BL344">
            <v>0</v>
          </cell>
          <cell r="BN344" t="str">
            <v>DOCKERS</v>
          </cell>
          <cell r="BO344" t="str">
            <v>Tops</v>
          </cell>
          <cell r="BP344" t="str">
            <v>Mens</v>
          </cell>
          <cell r="BQ344" t="str">
            <v>N</v>
          </cell>
          <cell r="BR344" t="str">
            <v>DM Tops Wovens</v>
          </cell>
          <cell r="BS344" t="str">
            <v>OKAMOTO D</v>
          </cell>
          <cell r="BT344" t="str">
            <v>CWOVENS2</v>
          </cell>
          <cell r="BU344" t="str">
            <v>I1527</v>
          </cell>
          <cell r="BV344" t="str">
            <v>Seasonal</v>
          </cell>
          <cell r="BW344" t="str">
            <v>LSA</v>
          </cell>
          <cell r="BY344" t="str">
            <v>4069040643406284055540533405334053340533</v>
          </cell>
          <cell r="BZ344" t="str">
            <v>S-61775-0004-3481-40690</v>
          </cell>
          <cell r="CA344" t="str">
            <v>SFO</v>
          </cell>
          <cell r="CD344">
            <v>0</v>
          </cell>
          <cell r="CF344">
            <v>574</v>
          </cell>
          <cell r="CG344">
            <v>0</v>
          </cell>
        </row>
        <row r="345">
          <cell r="A345">
            <v>1416640</v>
          </cell>
          <cell r="B345" t="str">
            <v>113</v>
          </cell>
          <cell r="C345" t="str">
            <v>101</v>
          </cell>
          <cell r="D345" t="str">
            <v>61775</v>
          </cell>
          <cell r="E345" t="str">
            <v>61775-0004</v>
          </cell>
          <cell r="F345" t="str">
            <v>SHIRT JACKET LS</v>
          </cell>
          <cell r="G345" t="str">
            <v>SOLID - GRIFFIN HEATHER</v>
          </cell>
          <cell r="H345" t="str">
            <v>PC</v>
          </cell>
          <cell r="J345" t="str">
            <v>SP-A</v>
          </cell>
          <cell r="K345" t="str">
            <v>LSUS</v>
          </cell>
          <cell r="L345">
            <v>2006</v>
          </cell>
          <cell r="M345">
            <v>110</v>
          </cell>
          <cell r="N345">
            <v>110</v>
          </cell>
          <cell r="O345">
            <v>0</v>
          </cell>
          <cell r="P345">
            <v>110</v>
          </cell>
          <cell r="T345" t="str">
            <v>257M</v>
          </cell>
          <cell r="U345">
            <v>3481</v>
          </cell>
          <cell r="V345" t="str">
            <v>HONG KONG</v>
          </cell>
          <cell r="W345" t="str">
            <v>NAS</v>
          </cell>
          <cell r="X345" t="str">
            <v>VIETNAM</v>
          </cell>
          <cell r="Y345" t="str">
            <v>VIET HUNG JOINT STOCK CO</v>
          </cell>
          <cell r="Z345" t="str">
            <v>DFC</v>
          </cell>
          <cell r="AD345">
            <v>40533</v>
          </cell>
          <cell r="AE345">
            <v>40533</v>
          </cell>
          <cell r="AF345">
            <v>40533</v>
          </cell>
          <cell r="AG345">
            <v>40533</v>
          </cell>
          <cell r="AH345">
            <v>40555</v>
          </cell>
          <cell r="AI345">
            <v>40628</v>
          </cell>
          <cell r="AJ345">
            <v>40643</v>
          </cell>
          <cell r="AK345">
            <v>40690</v>
          </cell>
          <cell r="AL345">
            <v>40720</v>
          </cell>
          <cell r="AM345">
            <v>40723</v>
          </cell>
          <cell r="AN345" t="str">
            <v>Dec P-Req</v>
          </cell>
          <cell r="AQ345" t="str">
            <v>Y</v>
          </cell>
          <cell r="AR345" t="str">
            <v>422S</v>
          </cell>
          <cell r="AS345" t="str">
            <v>CITY-VICTOR CORP</v>
          </cell>
          <cell r="AT345" t="str">
            <v>CHINA</v>
          </cell>
          <cell r="AU345" t="str">
            <v>0087YFL D5697</v>
          </cell>
          <cell r="AW345">
            <v>1.7</v>
          </cell>
          <cell r="AX345">
            <v>187</v>
          </cell>
          <cell r="AY345">
            <v>40553</v>
          </cell>
          <cell r="AZ345">
            <v>40559</v>
          </cell>
          <cell r="BA345">
            <v>40643</v>
          </cell>
          <cell r="BB345">
            <v>40692</v>
          </cell>
          <cell r="BC345">
            <v>40720</v>
          </cell>
          <cell r="BD345">
            <v>40727</v>
          </cell>
          <cell r="BE345">
            <v>40544</v>
          </cell>
          <cell r="BF345">
            <v>40634</v>
          </cell>
          <cell r="BG345">
            <v>40664</v>
          </cell>
          <cell r="BH345">
            <v>40695</v>
          </cell>
          <cell r="BI345">
            <v>40695</v>
          </cell>
          <cell r="BL345">
            <v>0</v>
          </cell>
          <cell r="BN345" t="str">
            <v>DOCKERS</v>
          </cell>
          <cell r="BO345" t="str">
            <v>Tops</v>
          </cell>
          <cell r="BP345" t="str">
            <v>Mens</v>
          </cell>
          <cell r="BQ345" t="str">
            <v>N</v>
          </cell>
          <cell r="BR345" t="str">
            <v>DM Tops Wovens</v>
          </cell>
          <cell r="BS345" t="str">
            <v>OKAMOTO D</v>
          </cell>
          <cell r="BT345" t="str">
            <v>CWOVENS2</v>
          </cell>
          <cell r="BU345" t="str">
            <v>I1527</v>
          </cell>
          <cell r="BV345" t="str">
            <v>Seasonal</v>
          </cell>
          <cell r="BW345" t="str">
            <v>LSA</v>
          </cell>
          <cell r="BY345" t="str">
            <v>4069040643406284055540533405334053340533</v>
          </cell>
          <cell r="BZ345" t="str">
            <v>S-61775-0004-3481-40690</v>
          </cell>
          <cell r="CA345" t="str">
            <v>SFO</v>
          </cell>
          <cell r="CD345">
            <v>0</v>
          </cell>
          <cell r="CF345">
            <v>574</v>
          </cell>
          <cell r="CG345">
            <v>0</v>
          </cell>
        </row>
        <row r="346">
          <cell r="A346">
            <v>1416641</v>
          </cell>
          <cell r="B346" t="str">
            <v>113</v>
          </cell>
          <cell r="C346" t="str">
            <v>101</v>
          </cell>
          <cell r="D346" t="str">
            <v>61775</v>
          </cell>
          <cell r="E346" t="str">
            <v>61775-0004</v>
          </cell>
          <cell r="F346" t="str">
            <v>SHIRT JACKET LS</v>
          </cell>
          <cell r="G346" t="str">
            <v>SOLID - GRIFFIN HEATHER</v>
          </cell>
          <cell r="H346" t="str">
            <v>PC</v>
          </cell>
          <cell r="J346" t="str">
            <v>SP-A</v>
          </cell>
          <cell r="K346" t="str">
            <v>LSM</v>
          </cell>
          <cell r="L346" t="str">
            <v>MX</v>
          </cell>
          <cell r="M346">
            <v>341</v>
          </cell>
          <cell r="N346">
            <v>341</v>
          </cell>
          <cell r="O346">
            <v>0</v>
          </cell>
          <cell r="P346">
            <v>341</v>
          </cell>
          <cell r="T346" t="str">
            <v>257M</v>
          </cell>
          <cell r="U346">
            <v>3481</v>
          </cell>
          <cell r="V346" t="str">
            <v>HONG KONG</v>
          </cell>
          <cell r="W346" t="str">
            <v>NAS</v>
          </cell>
          <cell r="X346" t="str">
            <v>VIETNAM</v>
          </cell>
          <cell r="Y346" t="str">
            <v>VIET HUNG JOINT STOCK CO</v>
          </cell>
          <cell r="Z346" t="str">
            <v>DFC</v>
          </cell>
          <cell r="AD346">
            <v>40533</v>
          </cell>
          <cell r="AE346">
            <v>40533</v>
          </cell>
          <cell r="AF346">
            <v>40533</v>
          </cell>
          <cell r="AG346">
            <v>40533</v>
          </cell>
          <cell r="AH346">
            <v>40555</v>
          </cell>
          <cell r="AI346">
            <v>40628</v>
          </cell>
          <cell r="AJ346">
            <v>40643</v>
          </cell>
          <cell r="AK346">
            <v>40690</v>
          </cell>
          <cell r="AL346">
            <v>40742</v>
          </cell>
          <cell r="AM346">
            <v>40745</v>
          </cell>
          <cell r="AN346" t="str">
            <v>Dec P-Req; 1/18: Oliver adds 6 uts from LSE's reduced qtys</v>
          </cell>
          <cell r="AO346" t="str">
            <v>Y</v>
          </cell>
          <cell r="AP346" t="str">
            <v>99120</v>
          </cell>
          <cell r="AR346" t="str">
            <v>422S</v>
          </cell>
          <cell r="AS346" t="str">
            <v>CITY-VICTOR CORP</v>
          </cell>
          <cell r="AT346" t="str">
            <v>CHINA</v>
          </cell>
          <cell r="AU346" t="str">
            <v>0087YFL D5697</v>
          </cell>
          <cell r="AW346">
            <v>1.7</v>
          </cell>
          <cell r="AX346">
            <v>579.69999999999993</v>
          </cell>
          <cell r="AY346">
            <v>40553</v>
          </cell>
          <cell r="AZ346">
            <v>40559</v>
          </cell>
          <cell r="BA346">
            <v>40643</v>
          </cell>
          <cell r="BB346">
            <v>40692</v>
          </cell>
          <cell r="BC346">
            <v>40748</v>
          </cell>
          <cell r="BD346">
            <v>40748</v>
          </cell>
          <cell r="BE346">
            <v>40544</v>
          </cell>
          <cell r="BF346">
            <v>40634</v>
          </cell>
          <cell r="BG346">
            <v>40664</v>
          </cell>
          <cell r="BH346">
            <v>40725</v>
          </cell>
          <cell r="BI346">
            <v>40725</v>
          </cell>
          <cell r="BL346">
            <v>0</v>
          </cell>
          <cell r="BN346" t="str">
            <v>DOCKERS</v>
          </cell>
          <cell r="BO346" t="str">
            <v>Tops</v>
          </cell>
          <cell r="BP346" t="str">
            <v>Mens</v>
          </cell>
          <cell r="BQ346" t="str">
            <v>N</v>
          </cell>
          <cell r="BR346" t="str">
            <v>DM Tops Wovens</v>
          </cell>
          <cell r="BS346" t="str">
            <v>OKAMOTO D</v>
          </cell>
          <cell r="BT346" t="str">
            <v>CWOVENS2</v>
          </cell>
          <cell r="BU346" t="str">
            <v>I1527</v>
          </cell>
          <cell r="BV346" t="str">
            <v>Seasonal</v>
          </cell>
          <cell r="BW346" t="str">
            <v>LSA</v>
          </cell>
          <cell r="BY346" t="str">
            <v>4069040643406284055540533405334053340533</v>
          </cell>
          <cell r="BZ346" t="str">
            <v>S-61775-0004-3481-40690</v>
          </cell>
          <cell r="CA346" t="str">
            <v>SFO</v>
          </cell>
          <cell r="CD346">
            <v>0</v>
          </cell>
          <cell r="CE346">
            <v>3682</v>
          </cell>
          <cell r="CF346">
            <v>574</v>
          </cell>
          <cell r="CG346">
            <v>0</v>
          </cell>
        </row>
        <row r="347">
          <cell r="A347">
            <v>1416642</v>
          </cell>
          <cell r="B347" t="str">
            <v>113</v>
          </cell>
          <cell r="C347" t="str">
            <v>101</v>
          </cell>
          <cell r="D347" t="str">
            <v>61821</v>
          </cell>
          <cell r="E347" t="str">
            <v>61821-0001</v>
          </cell>
          <cell r="F347" t="str">
            <v>THE TWILL YD SHIRT LS</v>
          </cell>
          <cell r="G347" t="str">
            <v>LICHTENSTEIN - NEPTUNE</v>
          </cell>
          <cell r="H347" t="str">
            <v>PC</v>
          </cell>
          <cell r="J347" t="str">
            <v>SP-A</v>
          </cell>
          <cell r="K347" t="str">
            <v>APD</v>
          </cell>
          <cell r="L347" t="str">
            <v>MY</v>
          </cell>
          <cell r="M347">
            <v>268</v>
          </cell>
          <cell r="N347">
            <v>268</v>
          </cell>
          <cell r="O347">
            <v>0</v>
          </cell>
          <cell r="P347">
            <v>268</v>
          </cell>
          <cell r="T347" t="str">
            <v>923M</v>
          </cell>
          <cell r="U347">
            <v>4566</v>
          </cell>
          <cell r="V347" t="str">
            <v>BANGLADESH</v>
          </cell>
          <cell r="W347" t="str">
            <v>SAS</v>
          </cell>
          <cell r="X347" t="str">
            <v>BANGLADESH</v>
          </cell>
          <cell r="Y347" t="str">
            <v>PEARL GARMENTS CO LTD</v>
          </cell>
          <cell r="Z347" t="str">
            <v>DDU</v>
          </cell>
          <cell r="AD347">
            <v>40499</v>
          </cell>
          <cell r="AE347">
            <v>40499</v>
          </cell>
          <cell r="AF347">
            <v>40864</v>
          </cell>
          <cell r="AG347">
            <v>40505</v>
          </cell>
          <cell r="AH347">
            <v>40527</v>
          </cell>
          <cell r="AI347">
            <v>40569</v>
          </cell>
          <cell r="AJ347">
            <v>40604</v>
          </cell>
          <cell r="AK347">
            <v>40650</v>
          </cell>
          <cell r="AL347">
            <v>40673</v>
          </cell>
          <cell r="AM347">
            <v>40676</v>
          </cell>
          <cell r="AN347" t="str">
            <v>Per 11/17 P-Req</v>
          </cell>
          <cell r="AO347" t="str">
            <v>Y</v>
          </cell>
          <cell r="AP347" t="str">
            <v>4505019938 (SG) / 4514007599 (PK) / 4509010425 (PH)</v>
          </cell>
          <cell r="AQ347" t="str">
            <v>Y</v>
          </cell>
          <cell r="AR347" t="str">
            <v>000S</v>
          </cell>
          <cell r="AS347">
            <v>0</v>
          </cell>
          <cell r="AT347" t="str">
            <v>CHINA</v>
          </cell>
          <cell r="AU347" t="str">
            <v>INTERNATIONAL CLOTHING CO VGEHVYSYHI315</v>
          </cell>
          <cell r="AW347">
            <v>1.7</v>
          </cell>
          <cell r="AX347">
            <v>455.59999999999997</v>
          </cell>
          <cell r="AY347">
            <v>40525</v>
          </cell>
          <cell r="AZ347">
            <v>40531</v>
          </cell>
          <cell r="BA347">
            <v>40608</v>
          </cell>
          <cell r="BB347">
            <v>40650</v>
          </cell>
          <cell r="BC347">
            <v>40678</v>
          </cell>
          <cell r="BD347">
            <v>40678</v>
          </cell>
          <cell r="BE347">
            <v>40513</v>
          </cell>
          <cell r="BF347">
            <v>40603</v>
          </cell>
          <cell r="BG347">
            <v>40634</v>
          </cell>
          <cell r="BH347">
            <v>40664</v>
          </cell>
          <cell r="BI347">
            <v>40664</v>
          </cell>
          <cell r="BL347">
            <v>0</v>
          </cell>
          <cell r="BN347" t="str">
            <v>DOCKERS</v>
          </cell>
          <cell r="BO347" t="str">
            <v>Tops</v>
          </cell>
          <cell r="BP347" t="str">
            <v>Mens</v>
          </cell>
          <cell r="BQ347" t="str">
            <v>N</v>
          </cell>
          <cell r="BR347" t="str">
            <v>DM Tops Wovens</v>
          </cell>
          <cell r="BS347" t="str">
            <v>OKAMOTO D</v>
          </cell>
          <cell r="BT347" t="str">
            <v>CWOVENS2</v>
          </cell>
          <cell r="BU347" t="str">
            <v>H6723</v>
          </cell>
          <cell r="BV347" t="str">
            <v>Seasonal</v>
          </cell>
          <cell r="BW347" t="str">
            <v>APD</v>
          </cell>
          <cell r="BY347" t="str">
            <v>4065040604405694052740505408644049940499</v>
          </cell>
          <cell r="BZ347" t="str">
            <v>S-61821-0001-4566-40650</v>
          </cell>
          <cell r="CA347" t="str">
            <v>SFO</v>
          </cell>
          <cell r="CB347">
            <v>268</v>
          </cell>
          <cell r="CD347">
            <v>0</v>
          </cell>
          <cell r="CF347">
            <v>1879</v>
          </cell>
          <cell r="CG347">
            <v>0</v>
          </cell>
        </row>
        <row r="348">
          <cell r="A348">
            <v>1449836</v>
          </cell>
          <cell r="B348" t="str">
            <v>113</v>
          </cell>
          <cell r="C348" t="str">
            <v>101</v>
          </cell>
          <cell r="D348" t="str">
            <v>61821</v>
          </cell>
          <cell r="E348" t="str">
            <v>61821-0001</v>
          </cell>
          <cell r="F348" t="str">
            <v>THE TWILL YD SHIRT LS</v>
          </cell>
          <cell r="G348" t="str">
            <v>LICHTENSTEIN - NEPTUNE</v>
          </cell>
          <cell r="H348" t="str">
            <v>PC</v>
          </cell>
          <cell r="J348" t="str">
            <v>SP-A</v>
          </cell>
          <cell r="K348" t="str">
            <v>LSUS</v>
          </cell>
          <cell r="L348">
            <v>2006</v>
          </cell>
          <cell r="M348">
            <v>219</v>
          </cell>
          <cell r="N348">
            <v>219</v>
          </cell>
          <cell r="O348">
            <v>0</v>
          </cell>
          <cell r="P348">
            <v>219</v>
          </cell>
          <cell r="T348" t="str">
            <v>923M</v>
          </cell>
          <cell r="U348">
            <v>4566</v>
          </cell>
          <cell r="V348" t="str">
            <v>BANGLADESH</v>
          </cell>
          <cell r="W348" t="str">
            <v>SAS</v>
          </cell>
          <cell r="X348" t="str">
            <v>BANGLADESH</v>
          </cell>
          <cell r="Y348" t="str">
            <v>PEARL GARMENTS CO LTD</v>
          </cell>
          <cell r="Z348" t="str">
            <v>DDU</v>
          </cell>
          <cell r="AD348">
            <v>40499</v>
          </cell>
          <cell r="AE348">
            <v>40499</v>
          </cell>
          <cell r="AF348">
            <v>40864</v>
          </cell>
          <cell r="AG348">
            <v>40505</v>
          </cell>
          <cell r="AH348">
            <v>40527</v>
          </cell>
          <cell r="AI348">
            <v>40569</v>
          </cell>
          <cell r="AJ348">
            <v>40604</v>
          </cell>
          <cell r="AK348">
            <v>40650</v>
          </cell>
          <cell r="AL348">
            <v>40689</v>
          </cell>
          <cell r="AM348">
            <v>40692</v>
          </cell>
          <cell r="AN348" t="str">
            <v>Per 11/17 P-Req- outlet</v>
          </cell>
          <cell r="AO348" t="str">
            <v>y</v>
          </cell>
          <cell r="AP348" t="str">
            <v>4100114269</v>
          </cell>
          <cell r="AQ348" t="str">
            <v>Y</v>
          </cell>
          <cell r="AR348" t="str">
            <v>000S</v>
          </cell>
          <cell r="AS348">
            <v>0</v>
          </cell>
          <cell r="AT348" t="str">
            <v>CHINA</v>
          </cell>
          <cell r="AW348">
            <v>1.7</v>
          </cell>
          <cell r="AX348">
            <v>372.3</v>
          </cell>
          <cell r="AY348">
            <v>40525</v>
          </cell>
          <cell r="AZ348">
            <v>40531</v>
          </cell>
          <cell r="BA348">
            <v>40608</v>
          </cell>
          <cell r="BB348">
            <v>40650</v>
          </cell>
          <cell r="BC348">
            <v>40692</v>
          </cell>
          <cell r="BD348">
            <v>40692</v>
          </cell>
          <cell r="BE348">
            <v>40513</v>
          </cell>
          <cell r="BF348">
            <v>40603</v>
          </cell>
          <cell r="BG348">
            <v>40634</v>
          </cell>
          <cell r="BH348">
            <v>40664</v>
          </cell>
          <cell r="BI348">
            <v>40664</v>
          </cell>
          <cell r="BL348">
            <v>0</v>
          </cell>
          <cell r="BN348" t="str">
            <v>DOCKERS</v>
          </cell>
          <cell r="BO348" t="str">
            <v>Tops</v>
          </cell>
          <cell r="BP348" t="str">
            <v>Mens</v>
          </cell>
          <cell r="BQ348" t="str">
            <v>N</v>
          </cell>
          <cell r="BR348" t="str">
            <v>DM Tops Wovens</v>
          </cell>
          <cell r="BS348" t="str">
            <v>OKAMOTO D</v>
          </cell>
          <cell r="BT348" t="str">
            <v>CWOVENS2</v>
          </cell>
          <cell r="BU348" t="str">
            <v>H6723</v>
          </cell>
          <cell r="BV348" t="str">
            <v>Seasonal</v>
          </cell>
          <cell r="BW348" t="str">
            <v>LSA</v>
          </cell>
          <cell r="BY348" t="str">
            <v>4065040604405694052740505408644049940499</v>
          </cell>
          <cell r="BZ348" t="str">
            <v>S-61821-0001-4566-40650</v>
          </cell>
          <cell r="CA348" t="str">
            <v>SFO</v>
          </cell>
          <cell r="CD348">
            <v>0</v>
          </cell>
          <cell r="CF348">
            <v>1879</v>
          </cell>
          <cell r="CG348">
            <v>0</v>
          </cell>
        </row>
        <row r="349">
          <cell r="A349">
            <v>1469442</v>
          </cell>
          <cell r="B349" t="str">
            <v>113</v>
          </cell>
          <cell r="C349" t="str">
            <v>101</v>
          </cell>
          <cell r="D349" t="str">
            <v>61821</v>
          </cell>
          <cell r="E349" t="str">
            <v>61821-0001</v>
          </cell>
          <cell r="F349" t="str">
            <v>THE TWILL YD SHIRT LS</v>
          </cell>
          <cell r="G349" t="str">
            <v>LICHTENSTEIN - NEPTUNE</v>
          </cell>
          <cell r="H349" t="str">
            <v>PC</v>
          </cell>
          <cell r="J349" t="str">
            <v>SP-A</v>
          </cell>
          <cell r="K349" t="str">
            <v>LACL</v>
          </cell>
          <cell r="L349" t="str">
            <v>PA</v>
          </cell>
          <cell r="M349">
            <v>180</v>
          </cell>
          <cell r="N349">
            <v>180</v>
          </cell>
          <cell r="O349">
            <v>0</v>
          </cell>
          <cell r="P349">
            <v>180</v>
          </cell>
          <cell r="T349" t="str">
            <v>923M</v>
          </cell>
          <cell r="U349">
            <v>4566</v>
          </cell>
          <cell r="V349" t="str">
            <v>BANGLADESH</v>
          </cell>
          <cell r="W349" t="str">
            <v>SAS</v>
          </cell>
          <cell r="X349" t="str">
            <v>BANGLADESH</v>
          </cell>
          <cell r="Y349" t="str">
            <v>PEARL GARMENTS CO LTD</v>
          </cell>
          <cell r="Z349" t="str">
            <v>DDU</v>
          </cell>
          <cell r="AD349">
            <v>40499</v>
          </cell>
          <cell r="AE349">
            <v>40499</v>
          </cell>
          <cell r="AF349">
            <v>40864</v>
          </cell>
          <cell r="AG349">
            <v>40505</v>
          </cell>
          <cell r="AH349">
            <v>40527</v>
          </cell>
          <cell r="AI349">
            <v>40569</v>
          </cell>
          <cell r="AJ349">
            <v>40604</v>
          </cell>
          <cell r="AK349">
            <v>40650</v>
          </cell>
          <cell r="AL349">
            <v>40697</v>
          </cell>
          <cell r="AM349">
            <v>40700</v>
          </cell>
          <cell r="AN349" t="str">
            <v>Per 11/17 P-Req; 11/29 split out LACL per Karla's 11/24 email</v>
          </cell>
          <cell r="AP349" t="str">
            <v>4100113029</v>
          </cell>
          <cell r="AQ349" t="str">
            <v>Y</v>
          </cell>
          <cell r="AR349" t="str">
            <v>000S</v>
          </cell>
          <cell r="AS349">
            <v>0</v>
          </cell>
          <cell r="AT349" t="str">
            <v>CHINA</v>
          </cell>
          <cell r="AW349">
            <v>1.7</v>
          </cell>
          <cell r="AX349">
            <v>306</v>
          </cell>
          <cell r="AY349">
            <v>40525</v>
          </cell>
          <cell r="AZ349">
            <v>40531</v>
          </cell>
          <cell r="BA349">
            <v>40608</v>
          </cell>
          <cell r="BB349">
            <v>40650</v>
          </cell>
          <cell r="BC349">
            <v>40699</v>
          </cell>
          <cell r="BD349">
            <v>40706</v>
          </cell>
          <cell r="BE349">
            <v>40513</v>
          </cell>
          <cell r="BF349">
            <v>40603</v>
          </cell>
          <cell r="BG349">
            <v>40634</v>
          </cell>
          <cell r="BH349">
            <v>40695</v>
          </cell>
          <cell r="BI349">
            <v>40695</v>
          </cell>
          <cell r="BL349">
            <v>0</v>
          </cell>
          <cell r="BN349" t="str">
            <v>DOCKERS</v>
          </cell>
          <cell r="BO349" t="str">
            <v>Tops</v>
          </cell>
          <cell r="BP349" t="str">
            <v>Mens</v>
          </cell>
          <cell r="BQ349" t="str">
            <v>N</v>
          </cell>
          <cell r="BR349" t="str">
            <v>DM Tops Wovens</v>
          </cell>
          <cell r="BS349" t="str">
            <v>OKAMOTO D</v>
          </cell>
          <cell r="BT349" t="str">
            <v>CWOVENS2</v>
          </cell>
          <cell r="BU349" t="str">
            <v>H6723</v>
          </cell>
          <cell r="BV349" t="str">
            <v>Seasonal</v>
          </cell>
          <cell r="BW349" t="str">
            <v>LSA</v>
          </cell>
          <cell r="BY349" t="str">
            <v>4065040604405694052740505408644049940499</v>
          </cell>
          <cell r="BZ349" t="str">
            <v>S-61821-0001-4566-40650</v>
          </cell>
          <cell r="CA349" t="str">
            <v>SFO</v>
          </cell>
          <cell r="CD349">
            <v>0</v>
          </cell>
          <cell r="CF349">
            <v>1879</v>
          </cell>
          <cell r="CG349">
            <v>0</v>
          </cell>
        </row>
        <row r="350">
          <cell r="A350">
            <v>1449837</v>
          </cell>
          <cell r="B350" t="str">
            <v>113</v>
          </cell>
          <cell r="C350" t="str">
            <v>101</v>
          </cell>
          <cell r="D350" t="str">
            <v>61821</v>
          </cell>
          <cell r="E350" t="str">
            <v>61821-0001</v>
          </cell>
          <cell r="F350" t="str">
            <v>THE TWILL YD SHIRT LS</v>
          </cell>
          <cell r="G350" t="str">
            <v>LICHTENSTEIN - NEPTUNE</v>
          </cell>
          <cell r="H350" t="str">
            <v>PC</v>
          </cell>
          <cell r="J350" t="str">
            <v>SP-A</v>
          </cell>
          <cell r="K350" t="str">
            <v>LACL</v>
          </cell>
          <cell r="L350" t="str">
            <v>CR</v>
          </cell>
          <cell r="M350">
            <v>288</v>
          </cell>
          <cell r="N350">
            <v>288</v>
          </cell>
          <cell r="O350">
            <v>0</v>
          </cell>
          <cell r="P350">
            <v>288</v>
          </cell>
          <cell r="T350" t="str">
            <v>923M</v>
          </cell>
          <cell r="U350">
            <v>4566</v>
          </cell>
          <cell r="V350" t="str">
            <v>BANGLADESH</v>
          </cell>
          <cell r="W350" t="str">
            <v>SAS</v>
          </cell>
          <cell r="X350" t="str">
            <v>BANGLADESH</v>
          </cell>
          <cell r="Y350" t="str">
            <v>PEARL GARMENTS CO LTD</v>
          </cell>
          <cell r="Z350" t="str">
            <v>DDU</v>
          </cell>
          <cell r="AD350">
            <v>40499</v>
          </cell>
          <cell r="AE350">
            <v>40499</v>
          </cell>
          <cell r="AF350">
            <v>40864</v>
          </cell>
          <cell r="AG350">
            <v>40505</v>
          </cell>
          <cell r="AH350">
            <v>40527</v>
          </cell>
          <cell r="AI350">
            <v>40569</v>
          </cell>
          <cell r="AJ350">
            <v>40604</v>
          </cell>
          <cell r="AK350">
            <v>40650</v>
          </cell>
          <cell r="AL350">
            <v>40732</v>
          </cell>
          <cell r="AM350">
            <v>40735</v>
          </cell>
          <cell r="AN350" t="str">
            <v>Per 11/17 P-Req; 11/29 split out LACL per Karla's 11/24 email</v>
          </cell>
          <cell r="AO350" t="str">
            <v>Y</v>
          </cell>
          <cell r="AP350" t="str">
            <v>4100113031</v>
          </cell>
          <cell r="AQ350" t="str">
            <v>Y</v>
          </cell>
          <cell r="AR350" t="str">
            <v>000S</v>
          </cell>
          <cell r="AS350">
            <v>0</v>
          </cell>
          <cell r="AT350" t="str">
            <v>CHINA</v>
          </cell>
          <cell r="AW350">
            <v>1.7</v>
          </cell>
          <cell r="AX350">
            <v>489.59999999999997</v>
          </cell>
          <cell r="AY350">
            <v>40525</v>
          </cell>
          <cell r="AZ350">
            <v>40531</v>
          </cell>
          <cell r="BA350">
            <v>40608</v>
          </cell>
          <cell r="BB350">
            <v>40650</v>
          </cell>
          <cell r="BC350">
            <v>40734</v>
          </cell>
          <cell r="BD350">
            <v>40741</v>
          </cell>
          <cell r="BE350">
            <v>40513</v>
          </cell>
          <cell r="BF350">
            <v>40603</v>
          </cell>
          <cell r="BG350">
            <v>40634</v>
          </cell>
          <cell r="BH350">
            <v>40725</v>
          </cell>
          <cell r="BI350">
            <v>40725</v>
          </cell>
          <cell r="BL350">
            <v>0</v>
          </cell>
          <cell r="BN350" t="str">
            <v>DOCKERS</v>
          </cell>
          <cell r="BO350" t="str">
            <v>Tops</v>
          </cell>
          <cell r="BP350" t="str">
            <v>Mens</v>
          </cell>
          <cell r="BQ350" t="str">
            <v>N</v>
          </cell>
          <cell r="BR350" t="str">
            <v>DM Tops Wovens</v>
          </cell>
          <cell r="BS350" t="str">
            <v>OKAMOTO D</v>
          </cell>
          <cell r="BT350" t="str">
            <v>CWOVENS2</v>
          </cell>
          <cell r="BU350" t="str">
            <v>H6723</v>
          </cell>
          <cell r="BV350" t="str">
            <v>Seasonal</v>
          </cell>
          <cell r="BW350" t="str">
            <v>LSA</v>
          </cell>
          <cell r="BY350" t="str">
            <v>4065040604405694052740505408644049940499</v>
          </cell>
          <cell r="BZ350" t="str">
            <v>S-61821-0001-4566-40650</v>
          </cell>
          <cell r="CA350" t="str">
            <v>SFO</v>
          </cell>
          <cell r="CD350">
            <v>0</v>
          </cell>
          <cell r="CF350">
            <v>1879</v>
          </cell>
          <cell r="CG350">
            <v>0</v>
          </cell>
        </row>
        <row r="351">
          <cell r="A351">
            <v>1416643</v>
          </cell>
          <cell r="B351" t="str">
            <v>113</v>
          </cell>
          <cell r="C351" t="str">
            <v>101</v>
          </cell>
          <cell r="D351" t="str">
            <v>61821</v>
          </cell>
          <cell r="E351" t="str">
            <v>61821-0001</v>
          </cell>
          <cell r="F351" t="str">
            <v>THE TWILL YD SHIRT LS</v>
          </cell>
          <cell r="G351" t="str">
            <v>LICHTENSTEIN - NEPTUNE</v>
          </cell>
          <cell r="H351" t="str">
            <v>PC</v>
          </cell>
          <cell r="J351" t="str">
            <v>SP-A</v>
          </cell>
          <cell r="K351" t="str">
            <v>LSM</v>
          </cell>
          <cell r="L351" t="str">
            <v>MX</v>
          </cell>
          <cell r="M351">
            <v>1606</v>
          </cell>
          <cell r="N351">
            <v>1606</v>
          </cell>
          <cell r="O351">
            <v>0</v>
          </cell>
          <cell r="P351">
            <v>1606</v>
          </cell>
          <cell r="T351" t="str">
            <v>923M</v>
          </cell>
          <cell r="U351">
            <v>4566</v>
          </cell>
          <cell r="V351" t="str">
            <v>BANGLADESH</v>
          </cell>
          <cell r="W351" t="str">
            <v>SAS</v>
          </cell>
          <cell r="X351" t="str">
            <v>BANGLADESH</v>
          </cell>
          <cell r="Y351" t="str">
            <v>PEARL GARMENTS CO LTD</v>
          </cell>
          <cell r="Z351" t="str">
            <v>DDU</v>
          </cell>
          <cell r="AD351">
            <v>40499</v>
          </cell>
          <cell r="AE351">
            <v>40499</v>
          </cell>
          <cell r="AF351">
            <v>40864</v>
          </cell>
          <cell r="AG351">
            <v>40505</v>
          </cell>
          <cell r="AH351">
            <v>40527</v>
          </cell>
          <cell r="AI351">
            <v>40569</v>
          </cell>
          <cell r="AJ351">
            <v>40604</v>
          </cell>
          <cell r="AK351">
            <v>40650</v>
          </cell>
          <cell r="AL351">
            <v>40714</v>
          </cell>
          <cell r="AM351">
            <v>40717</v>
          </cell>
          <cell r="AN351" t="str">
            <v>Per 11/17 P-Req</v>
          </cell>
          <cell r="AO351" t="str">
            <v>Y</v>
          </cell>
          <cell r="AP351" t="str">
            <v>98637</v>
          </cell>
          <cell r="AR351" t="str">
            <v>000S</v>
          </cell>
          <cell r="AS351">
            <v>0</v>
          </cell>
          <cell r="AT351" t="str">
            <v>CHINA</v>
          </cell>
          <cell r="AW351">
            <v>1.7</v>
          </cell>
          <cell r="AX351">
            <v>2730.2</v>
          </cell>
          <cell r="AY351">
            <v>40525</v>
          </cell>
          <cell r="AZ351">
            <v>40531</v>
          </cell>
          <cell r="BA351">
            <v>40608</v>
          </cell>
          <cell r="BB351">
            <v>40650</v>
          </cell>
          <cell r="BC351">
            <v>40720</v>
          </cell>
          <cell r="BD351">
            <v>40720</v>
          </cell>
          <cell r="BE351">
            <v>40513</v>
          </cell>
          <cell r="BF351">
            <v>40603</v>
          </cell>
          <cell r="BG351">
            <v>40634</v>
          </cell>
          <cell r="BH351">
            <v>40695</v>
          </cell>
          <cell r="BI351">
            <v>40695</v>
          </cell>
          <cell r="BL351">
            <v>0</v>
          </cell>
          <cell r="BN351" t="str">
            <v>DOCKERS</v>
          </cell>
          <cell r="BO351" t="str">
            <v>Tops</v>
          </cell>
          <cell r="BP351" t="str">
            <v>Mens</v>
          </cell>
          <cell r="BQ351" t="str">
            <v>N</v>
          </cell>
          <cell r="BR351" t="str">
            <v>DM Tops Wovens</v>
          </cell>
          <cell r="BS351" t="str">
            <v>OKAMOTO D</v>
          </cell>
          <cell r="BT351" t="str">
            <v>CWOVENS2</v>
          </cell>
          <cell r="BU351" t="str">
            <v>H6723</v>
          </cell>
          <cell r="BV351" t="str">
            <v>Seasonal</v>
          </cell>
          <cell r="BW351" t="str">
            <v>LSA</v>
          </cell>
          <cell r="BY351" t="str">
            <v>4065040604405694052740505408644049940499</v>
          </cell>
          <cell r="BZ351" t="str">
            <v>S-61821-0001-4566-40650</v>
          </cell>
          <cell r="CA351" t="str">
            <v>SFO</v>
          </cell>
          <cell r="CD351">
            <v>0</v>
          </cell>
          <cell r="CE351">
            <v>3477</v>
          </cell>
          <cell r="CF351">
            <v>1879</v>
          </cell>
          <cell r="CG351">
            <v>0</v>
          </cell>
        </row>
        <row r="352">
          <cell r="A352">
            <v>1416644</v>
          </cell>
          <cell r="B352" t="str">
            <v>113</v>
          </cell>
          <cell r="C352" t="str">
            <v>101</v>
          </cell>
          <cell r="D352" t="str">
            <v>61821</v>
          </cell>
          <cell r="E352" t="str">
            <v>61821-0003</v>
          </cell>
          <cell r="F352" t="str">
            <v>THE TWILL YD SHIRT LS</v>
          </cell>
          <cell r="G352" t="str">
            <v>LICHTENSTEIN - SAHARA RED</v>
          </cell>
          <cell r="H352" t="str">
            <v>PC</v>
          </cell>
          <cell r="J352" t="str">
            <v>SP-A</v>
          </cell>
          <cell r="K352" t="str">
            <v>APD</v>
          </cell>
          <cell r="L352" t="str">
            <v>MY</v>
          </cell>
          <cell r="M352">
            <v>276</v>
          </cell>
          <cell r="N352">
            <v>276</v>
          </cell>
          <cell r="O352">
            <v>0</v>
          </cell>
          <cell r="P352">
            <v>276</v>
          </cell>
          <cell r="T352" t="str">
            <v>923M</v>
          </cell>
          <cell r="U352">
            <v>4566</v>
          </cell>
          <cell r="V352" t="str">
            <v>BANGLADESH</v>
          </cell>
          <cell r="W352" t="str">
            <v>SAS</v>
          </cell>
          <cell r="X352" t="str">
            <v>BANGLADESH</v>
          </cell>
          <cell r="Y352" t="str">
            <v>PEARL GARMENTS CO LTD</v>
          </cell>
          <cell r="Z352" t="str">
            <v>DDU</v>
          </cell>
          <cell r="AD352">
            <v>40499</v>
          </cell>
          <cell r="AE352">
            <v>40499</v>
          </cell>
          <cell r="AF352">
            <v>40864</v>
          </cell>
          <cell r="AG352">
            <v>40505</v>
          </cell>
          <cell r="AH352">
            <v>40527</v>
          </cell>
          <cell r="AI352">
            <v>40569</v>
          </cell>
          <cell r="AJ352">
            <v>40604</v>
          </cell>
          <cell r="AK352">
            <v>40650</v>
          </cell>
          <cell r="AL352">
            <v>40673</v>
          </cell>
          <cell r="AM352">
            <v>40676</v>
          </cell>
          <cell r="AN352" t="str">
            <v>Per 11/17 P-Req</v>
          </cell>
          <cell r="AO352" t="str">
            <v>Y</v>
          </cell>
          <cell r="AP352" t="str">
            <v>4505019939 (MY) / 4514007600 (PK) / 4509010426 (PH)</v>
          </cell>
          <cell r="AQ352" t="str">
            <v>Y</v>
          </cell>
          <cell r="AR352" t="str">
            <v>000S</v>
          </cell>
          <cell r="AS352">
            <v>0</v>
          </cell>
          <cell r="AT352" t="str">
            <v>CHINA</v>
          </cell>
          <cell r="AU352" t="str">
            <v>INTERNATIONAL CLOTHING CO VGEHVYSYHI315</v>
          </cell>
          <cell r="AW352">
            <v>1.7</v>
          </cell>
          <cell r="AX352">
            <v>469.2</v>
          </cell>
          <cell r="AY352">
            <v>40525</v>
          </cell>
          <cell r="AZ352">
            <v>40531</v>
          </cell>
          <cell r="BA352">
            <v>40608</v>
          </cell>
          <cell r="BB352">
            <v>40650</v>
          </cell>
          <cell r="BC352">
            <v>40678</v>
          </cell>
          <cell r="BD352">
            <v>40678</v>
          </cell>
          <cell r="BE352">
            <v>40513</v>
          </cell>
          <cell r="BF352">
            <v>40603</v>
          </cell>
          <cell r="BG352">
            <v>40634</v>
          </cell>
          <cell r="BH352">
            <v>40664</v>
          </cell>
          <cell r="BI352">
            <v>40664</v>
          </cell>
          <cell r="BL352">
            <v>0</v>
          </cell>
          <cell r="BN352" t="str">
            <v>DOCKERS</v>
          </cell>
          <cell r="BO352" t="str">
            <v>Tops</v>
          </cell>
          <cell r="BP352" t="str">
            <v>Mens</v>
          </cell>
          <cell r="BQ352" t="str">
            <v>N</v>
          </cell>
          <cell r="BR352" t="str">
            <v>DM Tops Wovens</v>
          </cell>
          <cell r="BS352" t="str">
            <v>OKAMOTO D</v>
          </cell>
          <cell r="BT352" t="str">
            <v>CWOVENS2</v>
          </cell>
          <cell r="BU352" t="str">
            <v>H6725</v>
          </cell>
          <cell r="BV352" t="str">
            <v>Seasonal</v>
          </cell>
          <cell r="BW352" t="str">
            <v>APD</v>
          </cell>
          <cell r="BY352" t="str">
            <v>4065040604405694052740505408644049940499</v>
          </cell>
          <cell r="BZ352" t="str">
            <v>S-61821-0003-4566-40650</v>
          </cell>
          <cell r="CA352" t="str">
            <v>SFO</v>
          </cell>
          <cell r="CB352">
            <v>276</v>
          </cell>
          <cell r="CD352">
            <v>0</v>
          </cell>
          <cell r="CF352">
            <v>1879</v>
          </cell>
          <cell r="CG352">
            <v>0</v>
          </cell>
        </row>
        <row r="353">
          <cell r="A353">
            <v>1469443</v>
          </cell>
          <cell r="B353" t="str">
            <v>113</v>
          </cell>
          <cell r="C353" t="str">
            <v>101</v>
          </cell>
          <cell r="D353" t="str">
            <v>61821</v>
          </cell>
          <cell r="E353" t="str">
            <v>61821-0003</v>
          </cell>
          <cell r="F353" t="str">
            <v>THE TWILL YD SHIRT LS</v>
          </cell>
          <cell r="G353" t="str">
            <v>LICHTENSTEIN - SAHARA RED</v>
          </cell>
          <cell r="H353" t="str">
            <v>PC</v>
          </cell>
          <cell r="J353" t="str">
            <v>SP-A</v>
          </cell>
          <cell r="K353" t="str">
            <v>LACL</v>
          </cell>
          <cell r="L353" t="str">
            <v>PA</v>
          </cell>
          <cell r="M353">
            <v>180</v>
          </cell>
          <cell r="N353">
            <v>180</v>
          </cell>
          <cell r="O353">
            <v>0</v>
          </cell>
          <cell r="P353">
            <v>180</v>
          </cell>
          <cell r="T353" t="str">
            <v>923M</v>
          </cell>
          <cell r="U353">
            <v>4566</v>
          </cell>
          <cell r="V353" t="str">
            <v>BANGLADESH</v>
          </cell>
          <cell r="W353" t="str">
            <v>SAS</v>
          </cell>
          <cell r="X353" t="str">
            <v>BANGLADESH</v>
          </cell>
          <cell r="Y353" t="str">
            <v>PEARL GARMENTS CO LTD</v>
          </cell>
          <cell r="Z353" t="str">
            <v>DDU</v>
          </cell>
          <cell r="AD353">
            <v>40499</v>
          </cell>
          <cell r="AE353">
            <v>40499</v>
          </cell>
          <cell r="AF353">
            <v>40864</v>
          </cell>
          <cell r="AG353">
            <v>40505</v>
          </cell>
          <cell r="AH353">
            <v>40527</v>
          </cell>
          <cell r="AI353">
            <v>40569</v>
          </cell>
          <cell r="AJ353">
            <v>40604</v>
          </cell>
          <cell r="AK353">
            <v>40650</v>
          </cell>
          <cell r="AL353">
            <v>40697</v>
          </cell>
          <cell r="AM353">
            <v>40700</v>
          </cell>
          <cell r="AN353" t="str">
            <v>Per 11/17 P-Req; 11/29 split out LACL per Karla's 11/24 email</v>
          </cell>
          <cell r="AP353" t="str">
            <v>4100113030</v>
          </cell>
          <cell r="AQ353" t="str">
            <v>Y</v>
          </cell>
          <cell r="AR353" t="str">
            <v>000S</v>
          </cell>
          <cell r="AS353">
            <v>0</v>
          </cell>
          <cell r="AT353" t="str">
            <v>CHINA</v>
          </cell>
          <cell r="AW353">
            <v>1.7</v>
          </cell>
          <cell r="AX353">
            <v>306</v>
          </cell>
          <cell r="AY353">
            <v>40525</v>
          </cell>
          <cell r="AZ353">
            <v>40531</v>
          </cell>
          <cell r="BA353">
            <v>40608</v>
          </cell>
          <cell r="BB353">
            <v>40650</v>
          </cell>
          <cell r="BC353">
            <v>40699</v>
          </cell>
          <cell r="BD353">
            <v>40706</v>
          </cell>
          <cell r="BE353">
            <v>40513</v>
          </cell>
          <cell r="BF353">
            <v>40603</v>
          </cell>
          <cell r="BG353">
            <v>40634</v>
          </cell>
          <cell r="BH353">
            <v>40695</v>
          </cell>
          <cell r="BI353">
            <v>40695</v>
          </cell>
          <cell r="BL353">
            <v>0</v>
          </cell>
          <cell r="BN353" t="str">
            <v>DOCKERS</v>
          </cell>
          <cell r="BO353" t="str">
            <v>Tops</v>
          </cell>
          <cell r="BP353" t="str">
            <v>Mens</v>
          </cell>
          <cell r="BQ353" t="str">
            <v>N</v>
          </cell>
          <cell r="BR353" t="str">
            <v>DM Tops Wovens</v>
          </cell>
          <cell r="BS353" t="str">
            <v>OKAMOTO D</v>
          </cell>
          <cell r="BT353" t="str">
            <v>CWOVENS2</v>
          </cell>
          <cell r="BU353" t="str">
            <v>H6725</v>
          </cell>
          <cell r="BV353" t="str">
            <v>Seasonal</v>
          </cell>
          <cell r="BW353" t="str">
            <v>LSA</v>
          </cell>
          <cell r="BY353" t="str">
            <v>4065040604405694052740505408644049940499</v>
          </cell>
          <cell r="BZ353" t="str">
            <v>S-61821-0003-4566-40650</v>
          </cell>
          <cell r="CA353" t="str">
            <v>SFO</v>
          </cell>
          <cell r="CD353">
            <v>0</v>
          </cell>
          <cell r="CF353">
            <v>1879</v>
          </cell>
          <cell r="CG353">
            <v>0</v>
          </cell>
        </row>
        <row r="354">
          <cell r="A354">
            <v>1450040</v>
          </cell>
          <cell r="B354" t="str">
            <v>113</v>
          </cell>
          <cell r="C354" t="str">
            <v>101</v>
          </cell>
          <cell r="D354" t="str">
            <v>61821</v>
          </cell>
          <cell r="E354" t="str">
            <v>61821-0003</v>
          </cell>
          <cell r="F354" t="str">
            <v>THE TWILL YD SHIRT LS</v>
          </cell>
          <cell r="G354" t="str">
            <v>LICHTENSTEIN - SAHARA RED</v>
          </cell>
          <cell r="H354" t="str">
            <v>PC</v>
          </cell>
          <cell r="J354" t="str">
            <v>SP-A</v>
          </cell>
          <cell r="K354" t="str">
            <v>LACL</v>
          </cell>
          <cell r="L354" t="str">
            <v>CR</v>
          </cell>
          <cell r="M354">
            <v>288</v>
          </cell>
          <cell r="N354">
            <v>288</v>
          </cell>
          <cell r="O354">
            <v>0</v>
          </cell>
          <cell r="P354">
            <v>288</v>
          </cell>
          <cell r="T354" t="str">
            <v>923M</v>
          </cell>
          <cell r="U354">
            <v>4566</v>
          </cell>
          <cell r="V354" t="str">
            <v>BANGLADESH</v>
          </cell>
          <cell r="W354" t="str">
            <v>SAS</v>
          </cell>
          <cell r="X354" t="str">
            <v>BANGLADESH</v>
          </cell>
          <cell r="Y354" t="str">
            <v>PEARL GARMENTS CO LTD</v>
          </cell>
          <cell r="Z354" t="str">
            <v>DDU</v>
          </cell>
          <cell r="AD354">
            <v>40499</v>
          </cell>
          <cell r="AE354">
            <v>40499</v>
          </cell>
          <cell r="AF354">
            <v>40864</v>
          </cell>
          <cell r="AG354">
            <v>40505</v>
          </cell>
          <cell r="AH354">
            <v>40527</v>
          </cell>
          <cell r="AI354">
            <v>40569</v>
          </cell>
          <cell r="AJ354">
            <v>40604</v>
          </cell>
          <cell r="AK354">
            <v>40650</v>
          </cell>
          <cell r="AL354">
            <v>40732</v>
          </cell>
          <cell r="AM354">
            <v>40735</v>
          </cell>
          <cell r="AN354" t="str">
            <v>Per 11/17 P-Req; 11/29 split out LACL per Karla's 11/24 email</v>
          </cell>
          <cell r="AO354" t="str">
            <v>Y</v>
          </cell>
          <cell r="AP354" t="str">
            <v>4100113032</v>
          </cell>
          <cell r="AQ354" t="str">
            <v>Y</v>
          </cell>
          <cell r="AR354" t="str">
            <v>000S</v>
          </cell>
          <cell r="AS354">
            <v>0</v>
          </cell>
          <cell r="AT354" t="str">
            <v>CHINA</v>
          </cell>
          <cell r="AW354">
            <v>1.7</v>
          </cell>
          <cell r="AX354">
            <v>489.59999999999997</v>
          </cell>
          <cell r="AY354">
            <v>40525</v>
          </cell>
          <cell r="AZ354">
            <v>40531</v>
          </cell>
          <cell r="BA354">
            <v>40608</v>
          </cell>
          <cell r="BB354">
            <v>40650</v>
          </cell>
          <cell r="BC354">
            <v>40734</v>
          </cell>
          <cell r="BD354">
            <v>40741</v>
          </cell>
          <cell r="BE354">
            <v>40513</v>
          </cell>
          <cell r="BF354">
            <v>40603</v>
          </cell>
          <cell r="BG354">
            <v>40634</v>
          </cell>
          <cell r="BH354">
            <v>40725</v>
          </cell>
          <cell r="BI354">
            <v>40725</v>
          </cell>
          <cell r="BL354">
            <v>0</v>
          </cell>
          <cell r="BN354" t="str">
            <v>DOCKERS</v>
          </cell>
          <cell r="BO354" t="str">
            <v>Tops</v>
          </cell>
          <cell r="BP354" t="str">
            <v>Mens</v>
          </cell>
          <cell r="BQ354" t="str">
            <v>N</v>
          </cell>
          <cell r="BR354" t="str">
            <v>DM Tops Wovens</v>
          </cell>
          <cell r="BS354" t="str">
            <v>OKAMOTO D</v>
          </cell>
          <cell r="BT354" t="str">
            <v>CWOVENS2</v>
          </cell>
          <cell r="BU354" t="str">
            <v>H6725</v>
          </cell>
          <cell r="BV354" t="str">
            <v>Seasonal</v>
          </cell>
          <cell r="BW354" t="str">
            <v>LSA</v>
          </cell>
          <cell r="BY354" t="str">
            <v>4065040604405694052740505408644049940499</v>
          </cell>
          <cell r="BZ354" t="str">
            <v>S-61821-0003-4566-40650</v>
          </cell>
          <cell r="CA354" t="str">
            <v>SFO</v>
          </cell>
          <cell r="CD354">
            <v>0</v>
          </cell>
          <cell r="CF354">
            <v>1879</v>
          </cell>
          <cell r="CG354">
            <v>0</v>
          </cell>
        </row>
        <row r="355">
          <cell r="A355">
            <v>1450041</v>
          </cell>
          <cell r="B355" t="str">
            <v>113</v>
          </cell>
          <cell r="C355" t="str">
            <v>101</v>
          </cell>
          <cell r="D355" t="str">
            <v>61821</v>
          </cell>
          <cell r="E355" t="str">
            <v>61821-0003</v>
          </cell>
          <cell r="F355" t="str">
            <v>THE TWILL YD SHIRT LS</v>
          </cell>
          <cell r="G355" t="str">
            <v>LICHTENSTEIN - SAHARA RED</v>
          </cell>
          <cell r="H355" t="str">
            <v>PC</v>
          </cell>
          <cell r="J355" t="str">
            <v>SP-A</v>
          </cell>
          <cell r="K355" t="str">
            <v>LSUS</v>
          </cell>
          <cell r="L355">
            <v>2006</v>
          </cell>
          <cell r="M355">
            <v>219</v>
          </cell>
          <cell r="N355">
            <v>219</v>
          </cell>
          <cell r="O355">
            <v>0</v>
          </cell>
          <cell r="P355">
            <v>219</v>
          </cell>
          <cell r="T355" t="str">
            <v>923M</v>
          </cell>
          <cell r="U355">
            <v>4566</v>
          </cell>
          <cell r="V355" t="str">
            <v>BANGLADESH</v>
          </cell>
          <cell r="W355" t="str">
            <v>SAS</v>
          </cell>
          <cell r="X355" t="str">
            <v>BANGLADESH</v>
          </cell>
          <cell r="Y355" t="str">
            <v>PEARL GARMENTS CO LTD</v>
          </cell>
          <cell r="Z355" t="str">
            <v>DDU</v>
          </cell>
          <cell r="AD355">
            <v>40499</v>
          </cell>
          <cell r="AE355">
            <v>40499</v>
          </cell>
          <cell r="AF355">
            <v>40864</v>
          </cell>
          <cell r="AG355">
            <v>40505</v>
          </cell>
          <cell r="AH355">
            <v>40527</v>
          </cell>
          <cell r="AI355">
            <v>40569</v>
          </cell>
          <cell r="AJ355">
            <v>40604</v>
          </cell>
          <cell r="AK355">
            <v>40650</v>
          </cell>
          <cell r="AL355">
            <v>40689</v>
          </cell>
          <cell r="AM355">
            <v>40692</v>
          </cell>
          <cell r="AN355" t="str">
            <v>Per 11/17 P-Req - All Outlet</v>
          </cell>
          <cell r="AO355" t="str">
            <v>y</v>
          </cell>
          <cell r="AP355" t="str">
            <v>4100114270</v>
          </cell>
          <cell r="AQ355" t="str">
            <v>Y</v>
          </cell>
          <cell r="AR355" t="str">
            <v>000S</v>
          </cell>
          <cell r="AS355">
            <v>0</v>
          </cell>
          <cell r="AT355" t="str">
            <v>CHINA</v>
          </cell>
          <cell r="AW355">
            <v>1.7</v>
          </cell>
          <cell r="AX355">
            <v>372.3</v>
          </cell>
          <cell r="AY355">
            <v>40525</v>
          </cell>
          <cell r="AZ355">
            <v>40531</v>
          </cell>
          <cell r="BA355">
            <v>40608</v>
          </cell>
          <cell r="BB355">
            <v>40650</v>
          </cell>
          <cell r="BC355">
            <v>40692</v>
          </cell>
          <cell r="BD355">
            <v>40692</v>
          </cell>
          <cell r="BE355">
            <v>40513</v>
          </cell>
          <cell r="BF355">
            <v>40603</v>
          </cell>
          <cell r="BG355">
            <v>40634</v>
          </cell>
          <cell r="BH355">
            <v>40664</v>
          </cell>
          <cell r="BI355">
            <v>40664</v>
          </cell>
          <cell r="BL355">
            <v>0</v>
          </cell>
          <cell r="BN355" t="str">
            <v>DOCKERS</v>
          </cell>
          <cell r="BO355" t="str">
            <v>Tops</v>
          </cell>
          <cell r="BP355" t="str">
            <v>Mens</v>
          </cell>
          <cell r="BQ355" t="str">
            <v>N</v>
          </cell>
          <cell r="BR355" t="str">
            <v>DM Tops Wovens</v>
          </cell>
          <cell r="BS355" t="str">
            <v>OKAMOTO D</v>
          </cell>
          <cell r="BT355" t="str">
            <v>CWOVENS2</v>
          </cell>
          <cell r="BU355" t="str">
            <v>H6725</v>
          </cell>
          <cell r="BV355" t="str">
            <v>Seasonal</v>
          </cell>
          <cell r="BW355" t="str">
            <v>LSA</v>
          </cell>
          <cell r="BY355" t="str">
            <v>4065040604405694052740505408644049940499</v>
          </cell>
          <cell r="BZ355" t="str">
            <v>S-61821-0003-4566-40650</v>
          </cell>
          <cell r="CA355" t="str">
            <v>SFO</v>
          </cell>
          <cell r="CD355">
            <v>0</v>
          </cell>
          <cell r="CF355">
            <v>1879</v>
          </cell>
          <cell r="CG355">
            <v>0</v>
          </cell>
        </row>
        <row r="356">
          <cell r="A356">
            <v>1416645</v>
          </cell>
          <cell r="B356" t="str">
            <v>113</v>
          </cell>
          <cell r="C356" t="str">
            <v>101</v>
          </cell>
          <cell r="D356" t="str">
            <v>61821</v>
          </cell>
          <cell r="E356" t="str">
            <v>61821-0003</v>
          </cell>
          <cell r="F356" t="str">
            <v>THE TWILL YD SHIRT LS</v>
          </cell>
          <cell r="G356" t="str">
            <v>LICHTENSTEIN - SAHARA RED</v>
          </cell>
          <cell r="H356" t="str">
            <v>PC</v>
          </cell>
          <cell r="J356" t="str">
            <v>SP-A</v>
          </cell>
          <cell r="K356" t="str">
            <v>LSM</v>
          </cell>
          <cell r="L356" t="str">
            <v>MX</v>
          </cell>
          <cell r="M356">
            <v>1606</v>
          </cell>
          <cell r="N356">
            <v>1606</v>
          </cell>
          <cell r="O356">
            <v>0</v>
          </cell>
          <cell r="P356">
            <v>1606</v>
          </cell>
          <cell r="T356" t="str">
            <v>923M</v>
          </cell>
          <cell r="U356">
            <v>4566</v>
          </cell>
          <cell r="V356" t="str">
            <v>BANGLADESH</v>
          </cell>
          <cell r="W356" t="str">
            <v>SAS</v>
          </cell>
          <cell r="X356" t="str">
            <v>BANGLADESH</v>
          </cell>
          <cell r="Y356" t="str">
            <v>PEARL GARMENTS CO LTD</v>
          </cell>
          <cell r="Z356" t="str">
            <v>DDU</v>
          </cell>
          <cell r="AD356">
            <v>40499</v>
          </cell>
          <cell r="AE356">
            <v>40499</v>
          </cell>
          <cell r="AF356">
            <v>40864</v>
          </cell>
          <cell r="AG356">
            <v>40505</v>
          </cell>
          <cell r="AH356">
            <v>40527</v>
          </cell>
          <cell r="AI356">
            <v>40569</v>
          </cell>
          <cell r="AJ356">
            <v>40604</v>
          </cell>
          <cell r="AK356">
            <v>40650</v>
          </cell>
          <cell r="AL356">
            <v>40714</v>
          </cell>
          <cell r="AM356">
            <v>40717</v>
          </cell>
          <cell r="AN356" t="str">
            <v>Per 11/17 P-Req</v>
          </cell>
          <cell r="AO356" t="str">
            <v>Y</v>
          </cell>
          <cell r="AP356" t="str">
            <v>98638</v>
          </cell>
          <cell r="AR356" t="str">
            <v>000S</v>
          </cell>
          <cell r="AS356">
            <v>0</v>
          </cell>
          <cell r="AT356" t="str">
            <v>CHINA</v>
          </cell>
          <cell r="AW356">
            <v>1.7</v>
          </cell>
          <cell r="AX356">
            <v>2730.2</v>
          </cell>
          <cell r="AY356">
            <v>40525</v>
          </cell>
          <cell r="AZ356">
            <v>40531</v>
          </cell>
          <cell r="BA356">
            <v>40608</v>
          </cell>
          <cell r="BB356">
            <v>40650</v>
          </cell>
          <cell r="BC356">
            <v>40720</v>
          </cell>
          <cell r="BD356">
            <v>40720</v>
          </cell>
          <cell r="BE356">
            <v>40513</v>
          </cell>
          <cell r="BF356">
            <v>40603</v>
          </cell>
          <cell r="BG356">
            <v>40634</v>
          </cell>
          <cell r="BH356">
            <v>40695</v>
          </cell>
          <cell r="BI356">
            <v>40695</v>
          </cell>
          <cell r="BL356">
            <v>0</v>
          </cell>
          <cell r="BN356" t="str">
            <v>DOCKERS</v>
          </cell>
          <cell r="BO356" t="str">
            <v>Tops</v>
          </cell>
          <cell r="BP356" t="str">
            <v>Mens</v>
          </cell>
          <cell r="BQ356" t="str">
            <v>N</v>
          </cell>
          <cell r="BR356" t="str">
            <v>DM Tops Wovens</v>
          </cell>
          <cell r="BS356" t="str">
            <v>OKAMOTO D</v>
          </cell>
          <cell r="BT356" t="str">
            <v>CWOVENS2</v>
          </cell>
          <cell r="BU356" t="str">
            <v>H6725</v>
          </cell>
          <cell r="BV356" t="str">
            <v>Seasonal</v>
          </cell>
          <cell r="BW356" t="str">
            <v>LSA</v>
          </cell>
          <cell r="BY356" t="str">
            <v>4065040604405694052740505408644049940499</v>
          </cell>
          <cell r="BZ356" t="str">
            <v>S-61821-0003-4566-40650</v>
          </cell>
          <cell r="CA356" t="str">
            <v>SFO</v>
          </cell>
          <cell r="CD356">
            <v>0</v>
          </cell>
          <cell r="CE356">
            <v>3477</v>
          </cell>
          <cell r="CF356">
            <v>1879</v>
          </cell>
          <cell r="CG356">
            <v>0</v>
          </cell>
        </row>
        <row r="357">
          <cell r="A357">
            <v>1416646</v>
          </cell>
          <cell r="B357" t="str">
            <v>113</v>
          </cell>
          <cell r="C357" t="str">
            <v>101</v>
          </cell>
          <cell r="D357" t="str">
            <v>61821</v>
          </cell>
          <cell r="E357" t="str">
            <v>61821-0007</v>
          </cell>
          <cell r="F357" t="str">
            <v>THE TWILL YD SHIRT LS</v>
          </cell>
          <cell r="G357" t="str">
            <v>OLIVEIRA - BROWN BLACK</v>
          </cell>
          <cell r="H357" t="str">
            <v>PC</v>
          </cell>
          <cell r="J357" t="str">
            <v>SP-A</v>
          </cell>
          <cell r="K357" t="str">
            <v>APD</v>
          </cell>
          <cell r="L357" t="str">
            <v>MY</v>
          </cell>
          <cell r="M357">
            <v>290</v>
          </cell>
          <cell r="N357">
            <v>290</v>
          </cell>
          <cell r="O357">
            <v>0</v>
          </cell>
          <cell r="P357">
            <v>290</v>
          </cell>
          <cell r="T357" t="str">
            <v>923M</v>
          </cell>
          <cell r="U357">
            <v>4566</v>
          </cell>
          <cell r="V357" t="str">
            <v>BANGLADESH</v>
          </cell>
          <cell r="W357" t="str">
            <v>SAS</v>
          </cell>
          <cell r="X357" t="str">
            <v>BANGLADESH</v>
          </cell>
          <cell r="Y357" t="str">
            <v>PEARL GARMENTS CO LTD</v>
          </cell>
          <cell r="Z357" t="str">
            <v>DDU</v>
          </cell>
          <cell r="AD357">
            <v>40499</v>
          </cell>
          <cell r="AE357">
            <v>40499</v>
          </cell>
          <cell r="AF357">
            <v>40864</v>
          </cell>
          <cell r="AG357">
            <v>40505</v>
          </cell>
          <cell r="AH357">
            <v>40527</v>
          </cell>
          <cell r="AI357">
            <v>40569</v>
          </cell>
          <cell r="AJ357">
            <v>40604</v>
          </cell>
          <cell r="AK357">
            <v>40650</v>
          </cell>
          <cell r="AL357">
            <v>40673</v>
          </cell>
          <cell r="AM357">
            <v>40676</v>
          </cell>
          <cell r="AN357" t="str">
            <v>Per 11/17 P-Req + add'l 36 uts to meet min -Ok'd by Andres</v>
          </cell>
          <cell r="AO357" t="str">
            <v>Y</v>
          </cell>
          <cell r="AP357" t="str">
            <v>4505019940 (MY) / 4514007601 (PK) / 4509010427 (PH)</v>
          </cell>
          <cell r="AQ357" t="str">
            <v>Y</v>
          </cell>
          <cell r="AR357" t="str">
            <v>000S</v>
          </cell>
          <cell r="AS357">
            <v>0</v>
          </cell>
          <cell r="AT357" t="str">
            <v>CHINA</v>
          </cell>
          <cell r="AU357" t="str">
            <v>INTERNATIONAL CLOTHING CO VGEHVYSYHI315</v>
          </cell>
          <cell r="AW357">
            <v>1.7</v>
          </cell>
          <cell r="AX357">
            <v>493</v>
          </cell>
          <cell r="AY357">
            <v>40525</v>
          </cell>
          <cell r="AZ357">
            <v>40531</v>
          </cell>
          <cell r="BA357">
            <v>40608</v>
          </cell>
          <cell r="BB357">
            <v>40650</v>
          </cell>
          <cell r="BC357">
            <v>40678</v>
          </cell>
          <cell r="BD357">
            <v>40678</v>
          </cell>
          <cell r="BE357">
            <v>40513</v>
          </cell>
          <cell r="BF357">
            <v>40603</v>
          </cell>
          <cell r="BG357">
            <v>40634</v>
          </cell>
          <cell r="BH357">
            <v>40664</v>
          </cell>
          <cell r="BI357">
            <v>40664</v>
          </cell>
          <cell r="BL357">
            <v>0</v>
          </cell>
          <cell r="BN357" t="str">
            <v>DOCKERS</v>
          </cell>
          <cell r="BO357" t="str">
            <v>Tops</v>
          </cell>
          <cell r="BP357" t="str">
            <v>Mens</v>
          </cell>
          <cell r="BQ357" t="str">
            <v>N</v>
          </cell>
          <cell r="BR357" t="str">
            <v>DM Tops Wovens</v>
          </cell>
          <cell r="BS357" t="str">
            <v>OKAMOTO D</v>
          </cell>
          <cell r="BT357" t="str">
            <v>CWOVENS2</v>
          </cell>
          <cell r="BU357" t="str">
            <v>H6729</v>
          </cell>
          <cell r="BV357" t="str">
            <v>Seasonal</v>
          </cell>
          <cell r="BW357" t="str">
            <v>APD</v>
          </cell>
          <cell r="BY357" t="str">
            <v>4065040604405694052740505408644049940499</v>
          </cell>
          <cell r="BZ357" t="str">
            <v>S-61821-0007-4566-40650</v>
          </cell>
          <cell r="CA357" t="str">
            <v>SFO</v>
          </cell>
          <cell r="CB357">
            <v>290</v>
          </cell>
          <cell r="CD357">
            <v>0</v>
          </cell>
          <cell r="CF357">
            <v>1879</v>
          </cell>
          <cell r="CG357">
            <v>0</v>
          </cell>
        </row>
        <row r="358">
          <cell r="A358">
            <v>1450042</v>
          </cell>
          <cell r="B358" t="str">
            <v>113</v>
          </cell>
          <cell r="C358" t="str">
            <v>101</v>
          </cell>
          <cell r="D358" t="str">
            <v>61821</v>
          </cell>
          <cell r="E358" t="str">
            <v>61821-0007</v>
          </cell>
          <cell r="F358" t="str">
            <v>THE TWILL YD SHIRT LS</v>
          </cell>
          <cell r="G358" t="str">
            <v>OLIVEIRA - BROWN BLACK</v>
          </cell>
          <cell r="H358" t="str">
            <v>PC</v>
          </cell>
          <cell r="J358" t="str">
            <v>SP-A</v>
          </cell>
          <cell r="K358" t="str">
            <v>LACL</v>
          </cell>
          <cell r="L358" t="str">
            <v>CR</v>
          </cell>
          <cell r="M358">
            <v>288</v>
          </cell>
          <cell r="N358">
            <v>288</v>
          </cell>
          <cell r="O358">
            <v>0</v>
          </cell>
          <cell r="P358">
            <v>288</v>
          </cell>
          <cell r="T358" t="str">
            <v>923M</v>
          </cell>
          <cell r="U358">
            <v>4566</v>
          </cell>
          <cell r="V358" t="str">
            <v>BANGLADESH</v>
          </cell>
          <cell r="W358" t="str">
            <v>SAS</v>
          </cell>
          <cell r="X358" t="str">
            <v>BANGLADESH</v>
          </cell>
          <cell r="Y358" t="str">
            <v>PEARL GARMENTS CO LTD</v>
          </cell>
          <cell r="Z358" t="str">
            <v>DDU</v>
          </cell>
          <cell r="AD358">
            <v>40499</v>
          </cell>
          <cell r="AE358">
            <v>40499</v>
          </cell>
          <cell r="AF358">
            <v>40864</v>
          </cell>
          <cell r="AG358">
            <v>40505</v>
          </cell>
          <cell r="AH358">
            <v>40527</v>
          </cell>
          <cell r="AI358">
            <v>40569</v>
          </cell>
          <cell r="AJ358">
            <v>40604</v>
          </cell>
          <cell r="AK358">
            <v>40650</v>
          </cell>
          <cell r="AL358">
            <v>40732</v>
          </cell>
          <cell r="AM358">
            <v>40735</v>
          </cell>
          <cell r="AN358" t="str">
            <v>Per 11/17 P-Req</v>
          </cell>
          <cell r="AO358" t="str">
            <v>Y</v>
          </cell>
          <cell r="AP358" t="str">
            <v>4100113033</v>
          </cell>
          <cell r="AQ358" t="str">
            <v>Y</v>
          </cell>
          <cell r="AR358" t="str">
            <v>000S</v>
          </cell>
          <cell r="AS358">
            <v>0</v>
          </cell>
          <cell r="AT358" t="str">
            <v>CHINA</v>
          </cell>
          <cell r="AU358" t="str">
            <v>TAHA PAZARLAMA VE MAGAZACILIK ASLOCAL SOURCE</v>
          </cell>
          <cell r="AW358">
            <v>1.7</v>
          </cell>
          <cell r="AX358">
            <v>489.59999999999997</v>
          </cell>
          <cell r="AY358">
            <v>40525</v>
          </cell>
          <cell r="AZ358">
            <v>40531</v>
          </cell>
          <cell r="BA358">
            <v>40608</v>
          </cell>
          <cell r="BB358">
            <v>40650</v>
          </cell>
          <cell r="BC358">
            <v>40734</v>
          </cell>
          <cell r="BD358">
            <v>40741</v>
          </cell>
          <cell r="BE358">
            <v>40513</v>
          </cell>
          <cell r="BF358">
            <v>40603</v>
          </cell>
          <cell r="BG358">
            <v>40634</v>
          </cell>
          <cell r="BH358">
            <v>40725</v>
          </cell>
          <cell r="BI358">
            <v>40725</v>
          </cell>
          <cell r="BL358">
            <v>0</v>
          </cell>
          <cell r="BN358" t="str">
            <v>DOCKERS</v>
          </cell>
          <cell r="BO358" t="str">
            <v>Tops</v>
          </cell>
          <cell r="BP358" t="str">
            <v>Mens</v>
          </cell>
          <cell r="BQ358" t="str">
            <v>N</v>
          </cell>
          <cell r="BR358" t="str">
            <v>DM Tops Wovens</v>
          </cell>
          <cell r="BS358" t="str">
            <v>OKAMOTO D</v>
          </cell>
          <cell r="BT358" t="str">
            <v>CWOVENS2</v>
          </cell>
          <cell r="BU358" t="str">
            <v>H6729</v>
          </cell>
          <cell r="BV358" t="str">
            <v>Seasonal</v>
          </cell>
          <cell r="BW358" t="str">
            <v>LSA</v>
          </cell>
          <cell r="BY358" t="str">
            <v>4065040604405694052740505408644049940499</v>
          </cell>
          <cell r="BZ358" t="str">
            <v>S-61821-0007-4566-40650</v>
          </cell>
          <cell r="CA358" t="str">
            <v>SFO</v>
          </cell>
          <cell r="CD358">
            <v>0</v>
          </cell>
          <cell r="CF358">
            <v>1879</v>
          </cell>
          <cell r="CG358">
            <v>0</v>
          </cell>
        </row>
        <row r="359">
          <cell r="A359">
            <v>1450043</v>
          </cell>
          <cell r="B359" t="str">
            <v>113</v>
          </cell>
          <cell r="C359" t="str">
            <v>101</v>
          </cell>
          <cell r="D359" t="str">
            <v>61821</v>
          </cell>
          <cell r="E359" t="str">
            <v>61821-0007</v>
          </cell>
          <cell r="F359" t="str">
            <v>THE TWILL YD SHIRT LS</v>
          </cell>
          <cell r="G359" t="str">
            <v>OLIVEIRA - BROWN BLACK</v>
          </cell>
          <cell r="H359" t="str">
            <v>PC</v>
          </cell>
          <cell r="J359" t="str">
            <v>SP-A</v>
          </cell>
          <cell r="K359" t="str">
            <v>LSUS</v>
          </cell>
          <cell r="L359">
            <v>2006</v>
          </cell>
          <cell r="M359">
            <v>420</v>
          </cell>
          <cell r="N359">
            <v>420</v>
          </cell>
          <cell r="O359">
            <v>0</v>
          </cell>
          <cell r="P359">
            <v>420</v>
          </cell>
          <cell r="T359" t="str">
            <v>923M</v>
          </cell>
          <cell r="U359">
            <v>4566</v>
          </cell>
          <cell r="V359" t="str">
            <v>BANGLADESH</v>
          </cell>
          <cell r="W359" t="str">
            <v>SAS</v>
          </cell>
          <cell r="X359" t="str">
            <v>BANGLADESH</v>
          </cell>
          <cell r="Y359" t="str">
            <v>PEARL GARMENTS CO LTD</v>
          </cell>
          <cell r="Z359" t="str">
            <v>DDU</v>
          </cell>
          <cell r="AD359">
            <v>40499</v>
          </cell>
          <cell r="AE359">
            <v>40499</v>
          </cell>
          <cell r="AF359">
            <v>40864</v>
          </cell>
          <cell r="AG359">
            <v>40505</v>
          </cell>
          <cell r="AH359">
            <v>40527</v>
          </cell>
          <cell r="AI359">
            <v>40569</v>
          </cell>
          <cell r="AJ359">
            <v>40604</v>
          </cell>
          <cell r="AK359">
            <v>40650</v>
          </cell>
          <cell r="AL359">
            <v>40689</v>
          </cell>
          <cell r="AM359">
            <v>40692</v>
          </cell>
          <cell r="AN359" t="str">
            <v>Per 11/17 P-Req + add'l 36 uts to meet min -Ok'd by Andres. Updtd 12/8: add 165 uts to 255 uts for chg contrast fabric now make gmt per AD.</v>
          </cell>
          <cell r="AO359" t="str">
            <v>y</v>
          </cell>
          <cell r="AP359" t="str">
            <v>4100114271</v>
          </cell>
          <cell r="AQ359" t="str">
            <v>Y</v>
          </cell>
          <cell r="AR359" t="str">
            <v>000S</v>
          </cell>
          <cell r="AS359">
            <v>0</v>
          </cell>
          <cell r="AT359" t="str">
            <v>CHINA</v>
          </cell>
          <cell r="AU359" t="str">
            <v>TAHA PAZARLAMA VE MAGAZACILIK ASLOCAL SOURCE</v>
          </cell>
          <cell r="AW359">
            <v>1.7</v>
          </cell>
          <cell r="AX359">
            <v>714</v>
          </cell>
          <cell r="AY359">
            <v>40525</v>
          </cell>
          <cell r="AZ359">
            <v>40531</v>
          </cell>
          <cell r="BA359">
            <v>40608</v>
          </cell>
          <cell r="BB359">
            <v>40650</v>
          </cell>
          <cell r="BC359">
            <v>40692</v>
          </cell>
          <cell r="BD359">
            <v>40692</v>
          </cell>
          <cell r="BE359">
            <v>40513</v>
          </cell>
          <cell r="BF359">
            <v>40603</v>
          </cell>
          <cell r="BG359">
            <v>40634</v>
          </cell>
          <cell r="BH359">
            <v>40664</v>
          </cell>
          <cell r="BI359">
            <v>40664</v>
          </cell>
          <cell r="BL359">
            <v>0</v>
          </cell>
          <cell r="BN359" t="str">
            <v>DOCKERS</v>
          </cell>
          <cell r="BO359" t="str">
            <v>Tops</v>
          </cell>
          <cell r="BP359" t="str">
            <v>Mens</v>
          </cell>
          <cell r="BQ359" t="str">
            <v>N</v>
          </cell>
          <cell r="BR359" t="str">
            <v>DM Tops Wovens</v>
          </cell>
          <cell r="BS359" t="str">
            <v>OKAMOTO D</v>
          </cell>
          <cell r="BT359" t="str">
            <v>CWOVENS2</v>
          </cell>
          <cell r="BU359" t="str">
            <v>H6729</v>
          </cell>
          <cell r="BV359" t="str">
            <v>Seasonal</v>
          </cell>
          <cell r="BW359" t="str">
            <v>LSA</v>
          </cell>
          <cell r="BY359" t="str">
            <v>4065040604405694052740505408644049940499</v>
          </cell>
          <cell r="BZ359" t="str">
            <v>S-61821-0007-4566-40650</v>
          </cell>
          <cell r="CA359" t="str">
            <v>SFO</v>
          </cell>
          <cell r="CD359">
            <v>0</v>
          </cell>
          <cell r="CF359">
            <v>1879</v>
          </cell>
          <cell r="CG359">
            <v>0</v>
          </cell>
        </row>
        <row r="360">
          <cell r="A360">
            <v>1416647</v>
          </cell>
          <cell r="B360" t="str">
            <v>113</v>
          </cell>
          <cell r="C360" t="str">
            <v>101</v>
          </cell>
          <cell r="D360" t="str">
            <v>61821</v>
          </cell>
          <cell r="E360" t="str">
            <v>61821-0007</v>
          </cell>
          <cell r="F360" t="str">
            <v>THE TWILL YD SHIRT LS</v>
          </cell>
          <cell r="G360" t="str">
            <v>OLIVEIRA - BROWN BLACK</v>
          </cell>
          <cell r="H360" t="str">
            <v>PC</v>
          </cell>
          <cell r="J360" t="str">
            <v>SP-A</v>
          </cell>
          <cell r="K360" t="str">
            <v>LSM</v>
          </cell>
          <cell r="L360" t="str">
            <v>MX</v>
          </cell>
          <cell r="M360">
            <v>667</v>
          </cell>
          <cell r="N360">
            <v>667</v>
          </cell>
          <cell r="O360">
            <v>0</v>
          </cell>
          <cell r="P360">
            <v>667</v>
          </cell>
          <cell r="T360" t="str">
            <v>923M</v>
          </cell>
          <cell r="U360">
            <v>4566</v>
          </cell>
          <cell r="V360" t="str">
            <v>BANGLADESH</v>
          </cell>
          <cell r="W360" t="str">
            <v>SAS</v>
          </cell>
          <cell r="X360" t="str">
            <v>BANGLADESH</v>
          </cell>
          <cell r="Y360" t="str">
            <v>PEARL GARMENTS CO LTD</v>
          </cell>
          <cell r="Z360" t="str">
            <v>DDU</v>
          </cell>
          <cell r="AD360">
            <v>40499</v>
          </cell>
          <cell r="AE360">
            <v>40499</v>
          </cell>
          <cell r="AF360">
            <v>40864</v>
          </cell>
          <cell r="AG360">
            <v>40505</v>
          </cell>
          <cell r="AH360">
            <v>40527</v>
          </cell>
          <cell r="AI360">
            <v>40569</v>
          </cell>
          <cell r="AJ360">
            <v>40604</v>
          </cell>
          <cell r="AK360">
            <v>40650</v>
          </cell>
          <cell r="AL360">
            <v>40714</v>
          </cell>
          <cell r="AM360">
            <v>40717</v>
          </cell>
          <cell r="AN360" t="str">
            <v>Per 11/17 P-Req + add'l 72 uts to meet min -Ok'd by Andres</v>
          </cell>
          <cell r="AO360" t="str">
            <v>Y</v>
          </cell>
          <cell r="AP360" t="str">
            <v>98639</v>
          </cell>
          <cell r="AR360" t="str">
            <v>000S</v>
          </cell>
          <cell r="AS360">
            <v>0</v>
          </cell>
          <cell r="AT360" t="str">
            <v>CHINA</v>
          </cell>
          <cell r="AU360" t="str">
            <v>TAHA PAZARLAMA VE MAGAZACILIK ASLOCAL SOURCE</v>
          </cell>
          <cell r="AW360">
            <v>1.7</v>
          </cell>
          <cell r="AX360">
            <v>1133.8999999999999</v>
          </cell>
          <cell r="AY360">
            <v>40525</v>
          </cell>
          <cell r="AZ360">
            <v>40531</v>
          </cell>
          <cell r="BA360">
            <v>40608</v>
          </cell>
          <cell r="BB360">
            <v>40650</v>
          </cell>
          <cell r="BC360">
            <v>40720</v>
          </cell>
          <cell r="BD360">
            <v>40720</v>
          </cell>
          <cell r="BE360">
            <v>40513</v>
          </cell>
          <cell r="BF360">
            <v>40603</v>
          </cell>
          <cell r="BG360">
            <v>40634</v>
          </cell>
          <cell r="BH360">
            <v>40695</v>
          </cell>
          <cell r="BI360">
            <v>40695</v>
          </cell>
          <cell r="BL360">
            <v>0</v>
          </cell>
          <cell r="BN360" t="str">
            <v>DOCKERS</v>
          </cell>
          <cell r="BO360" t="str">
            <v>Tops</v>
          </cell>
          <cell r="BP360" t="str">
            <v>Mens</v>
          </cell>
          <cell r="BQ360" t="str">
            <v>N</v>
          </cell>
          <cell r="BR360" t="str">
            <v>DM Tops Wovens</v>
          </cell>
          <cell r="BS360" t="str">
            <v>OKAMOTO D</v>
          </cell>
          <cell r="BT360" t="str">
            <v>CWOVENS2</v>
          </cell>
          <cell r="BU360" t="str">
            <v>H6729</v>
          </cell>
          <cell r="BV360" t="str">
            <v>Seasonal</v>
          </cell>
          <cell r="BW360" t="str">
            <v>LSA</v>
          </cell>
          <cell r="BY360" t="str">
            <v>4065040604405694052740505408644049940499</v>
          </cell>
          <cell r="BZ360" t="str">
            <v>S-61821-0007-4566-40650</v>
          </cell>
          <cell r="CA360" t="str">
            <v>SFO</v>
          </cell>
          <cell r="CD360">
            <v>0</v>
          </cell>
          <cell r="CE360">
            <v>3477</v>
          </cell>
          <cell r="CF360">
            <v>1879</v>
          </cell>
          <cell r="CG360">
            <v>0</v>
          </cell>
        </row>
        <row r="361">
          <cell r="A361">
            <v>1416648</v>
          </cell>
          <cell r="B361" t="str">
            <v>113</v>
          </cell>
          <cell r="C361" t="str">
            <v>101</v>
          </cell>
          <cell r="D361" t="str">
            <v>61821</v>
          </cell>
          <cell r="E361" t="str">
            <v>61821-0009</v>
          </cell>
          <cell r="F361" t="str">
            <v>THE TWILL YD SHIRT LS</v>
          </cell>
          <cell r="G361" t="str">
            <v>OLIVEIRA - SAHARA RED</v>
          </cell>
          <cell r="H361" t="str">
            <v>PC</v>
          </cell>
          <cell r="J361" t="str">
            <v>SP-A</v>
          </cell>
          <cell r="K361" t="str">
            <v>APD</v>
          </cell>
          <cell r="L361" t="str">
            <v>MY</v>
          </cell>
          <cell r="M361">
            <v>228</v>
          </cell>
          <cell r="N361">
            <v>228</v>
          </cell>
          <cell r="O361">
            <v>0</v>
          </cell>
          <cell r="P361">
            <v>228</v>
          </cell>
          <cell r="T361" t="str">
            <v>923M</v>
          </cell>
          <cell r="U361">
            <v>4566</v>
          </cell>
          <cell r="V361" t="str">
            <v>BANGLADESH</v>
          </cell>
          <cell r="W361" t="str">
            <v>SAS</v>
          </cell>
          <cell r="X361" t="str">
            <v>BANGLADESH</v>
          </cell>
          <cell r="Y361" t="str">
            <v>PEARL GARMENTS CO LTD</v>
          </cell>
          <cell r="Z361" t="str">
            <v>DDU</v>
          </cell>
          <cell r="AD361">
            <v>40499</v>
          </cell>
          <cell r="AE361">
            <v>40499</v>
          </cell>
          <cell r="AF361">
            <v>40864</v>
          </cell>
          <cell r="AG361">
            <v>40505</v>
          </cell>
          <cell r="AH361">
            <v>40527</v>
          </cell>
          <cell r="AI361">
            <v>40569</v>
          </cell>
          <cell r="AJ361">
            <v>40604</v>
          </cell>
          <cell r="AK361">
            <v>40650</v>
          </cell>
          <cell r="AL361">
            <v>40673</v>
          </cell>
          <cell r="AM361">
            <v>40676</v>
          </cell>
          <cell r="AN361" t="str">
            <v>Per 11/17 P-Req + add'l 36 uts to meet min -Ok'd by Andres</v>
          </cell>
          <cell r="AO361" t="str">
            <v>Y</v>
          </cell>
          <cell r="AP361" t="str">
            <v>4505019941 (MY) / 4514007602 (PK)</v>
          </cell>
          <cell r="AQ361" t="str">
            <v>Y</v>
          </cell>
          <cell r="AR361" t="str">
            <v>000S</v>
          </cell>
          <cell r="AS361">
            <v>0</v>
          </cell>
          <cell r="AT361" t="str">
            <v>CHINA</v>
          </cell>
          <cell r="AU361" t="str">
            <v>INTERNATIONAL CLOTHING CO VGEHVYSYHI315</v>
          </cell>
          <cell r="AW361">
            <v>1.7</v>
          </cell>
          <cell r="AX361">
            <v>387.59999999999997</v>
          </cell>
          <cell r="AY361">
            <v>40525</v>
          </cell>
          <cell r="AZ361">
            <v>40531</v>
          </cell>
          <cell r="BA361">
            <v>40608</v>
          </cell>
          <cell r="BB361">
            <v>40650</v>
          </cell>
          <cell r="BC361">
            <v>40678</v>
          </cell>
          <cell r="BD361">
            <v>40678</v>
          </cell>
          <cell r="BE361">
            <v>40513</v>
          </cell>
          <cell r="BF361">
            <v>40603</v>
          </cell>
          <cell r="BG361">
            <v>40634</v>
          </cell>
          <cell r="BH361">
            <v>40664</v>
          </cell>
          <cell r="BI361">
            <v>40664</v>
          </cell>
          <cell r="BL361">
            <v>0</v>
          </cell>
          <cell r="BN361" t="str">
            <v>DOCKERS</v>
          </cell>
          <cell r="BO361" t="str">
            <v>Tops</v>
          </cell>
          <cell r="BP361" t="str">
            <v>Mens</v>
          </cell>
          <cell r="BQ361" t="str">
            <v>N</v>
          </cell>
          <cell r="BR361" t="str">
            <v>DM Tops Wovens</v>
          </cell>
          <cell r="BS361" t="str">
            <v>OKAMOTO D</v>
          </cell>
          <cell r="BT361" t="str">
            <v>CWOVENS2</v>
          </cell>
          <cell r="BU361" t="str">
            <v>H6731</v>
          </cell>
          <cell r="BV361" t="str">
            <v>Seasonal</v>
          </cell>
          <cell r="BW361" t="str">
            <v>APD</v>
          </cell>
          <cell r="BY361" t="str">
            <v>4065040604405694052740505408644049940499</v>
          </cell>
          <cell r="BZ361" t="str">
            <v>S-61821-0009-4566-40650</v>
          </cell>
          <cell r="CA361" t="str">
            <v>SFO</v>
          </cell>
          <cell r="CB361">
            <v>228</v>
          </cell>
          <cell r="CD361">
            <v>0</v>
          </cell>
          <cell r="CF361">
            <v>1879</v>
          </cell>
          <cell r="CG361">
            <v>0</v>
          </cell>
        </row>
        <row r="362">
          <cell r="A362">
            <v>1450044</v>
          </cell>
          <cell r="B362" t="str">
            <v>113</v>
          </cell>
          <cell r="C362" t="str">
            <v>101</v>
          </cell>
          <cell r="D362" t="str">
            <v>61821</v>
          </cell>
          <cell r="E362" t="str">
            <v>61821-0009</v>
          </cell>
          <cell r="F362" t="str">
            <v>THE TWILL YD SHIRT LS</v>
          </cell>
          <cell r="G362" t="str">
            <v>OLIVEIRA - SAHARA RED</v>
          </cell>
          <cell r="H362" t="str">
            <v>PC</v>
          </cell>
          <cell r="J362" t="str">
            <v>SP-A</v>
          </cell>
          <cell r="K362" t="str">
            <v>LACL</v>
          </cell>
          <cell r="L362" t="str">
            <v>CR</v>
          </cell>
          <cell r="M362">
            <v>288</v>
          </cell>
          <cell r="N362">
            <v>288</v>
          </cell>
          <cell r="O362">
            <v>0</v>
          </cell>
          <cell r="P362">
            <v>288</v>
          </cell>
          <cell r="T362" t="str">
            <v>923M</v>
          </cell>
          <cell r="U362">
            <v>4566</v>
          </cell>
          <cell r="V362" t="str">
            <v>BANGLADESH</v>
          </cell>
          <cell r="W362" t="str">
            <v>SAS</v>
          </cell>
          <cell r="X362" t="str">
            <v>BANGLADESH</v>
          </cell>
          <cell r="Y362" t="str">
            <v>PEARL GARMENTS CO LTD</v>
          </cell>
          <cell r="Z362" t="str">
            <v>DDU</v>
          </cell>
          <cell r="AD362">
            <v>40499</v>
          </cell>
          <cell r="AE362">
            <v>40499</v>
          </cell>
          <cell r="AF362">
            <v>40864</v>
          </cell>
          <cell r="AG362">
            <v>40505</v>
          </cell>
          <cell r="AH362">
            <v>40527</v>
          </cell>
          <cell r="AI362">
            <v>40569</v>
          </cell>
          <cell r="AJ362">
            <v>40604</v>
          </cell>
          <cell r="AK362">
            <v>40650</v>
          </cell>
          <cell r="AL362">
            <v>40732</v>
          </cell>
          <cell r="AM362">
            <v>40735</v>
          </cell>
          <cell r="AN362" t="str">
            <v>Per 11/17 P-Req</v>
          </cell>
          <cell r="AO362" t="str">
            <v>Y</v>
          </cell>
          <cell r="AP362" t="str">
            <v>4100113034</v>
          </cell>
          <cell r="AQ362" t="str">
            <v>Y</v>
          </cell>
          <cell r="AR362" t="str">
            <v>000S</v>
          </cell>
          <cell r="AS362">
            <v>0</v>
          </cell>
          <cell r="AT362" t="str">
            <v>CHINA</v>
          </cell>
          <cell r="AU362" t="str">
            <v>TAHA PAZARLAMA VE MAGAZACILIK ASLOCAL SOURCE</v>
          </cell>
          <cell r="AW362">
            <v>1.7</v>
          </cell>
          <cell r="AX362">
            <v>489.59999999999997</v>
          </cell>
          <cell r="AY362">
            <v>40525</v>
          </cell>
          <cell r="AZ362">
            <v>40531</v>
          </cell>
          <cell r="BA362">
            <v>40608</v>
          </cell>
          <cell r="BB362">
            <v>40650</v>
          </cell>
          <cell r="BC362">
            <v>40734</v>
          </cell>
          <cell r="BD362">
            <v>40741</v>
          </cell>
          <cell r="BE362">
            <v>40513</v>
          </cell>
          <cell r="BF362">
            <v>40603</v>
          </cell>
          <cell r="BG362">
            <v>40634</v>
          </cell>
          <cell r="BH362">
            <v>40725</v>
          </cell>
          <cell r="BI362">
            <v>40725</v>
          </cell>
          <cell r="BL362">
            <v>0</v>
          </cell>
          <cell r="BN362" t="str">
            <v>DOCKERS</v>
          </cell>
          <cell r="BO362" t="str">
            <v>Tops</v>
          </cell>
          <cell r="BP362" t="str">
            <v>Mens</v>
          </cell>
          <cell r="BQ362" t="str">
            <v>N</v>
          </cell>
          <cell r="BR362" t="str">
            <v>DM Tops Wovens</v>
          </cell>
          <cell r="BS362" t="str">
            <v>OKAMOTO D</v>
          </cell>
          <cell r="BT362" t="str">
            <v>CWOVENS2</v>
          </cell>
          <cell r="BU362" t="str">
            <v>H6731</v>
          </cell>
          <cell r="BV362" t="str">
            <v>Seasonal</v>
          </cell>
          <cell r="BW362" t="str">
            <v>LSA</v>
          </cell>
          <cell r="BY362" t="str">
            <v>4065040604405694052740505408644049940499</v>
          </cell>
          <cell r="BZ362" t="str">
            <v>S-61821-0009-4566-40650</v>
          </cell>
          <cell r="CA362" t="str">
            <v>SFO</v>
          </cell>
          <cell r="CD362">
            <v>0</v>
          </cell>
          <cell r="CF362">
            <v>1879</v>
          </cell>
          <cell r="CG362">
            <v>0</v>
          </cell>
        </row>
        <row r="363">
          <cell r="A363">
            <v>1450045</v>
          </cell>
          <cell r="B363" t="str">
            <v>113</v>
          </cell>
          <cell r="C363" t="str">
            <v>101</v>
          </cell>
          <cell r="D363" t="str">
            <v>61821</v>
          </cell>
          <cell r="E363" t="str">
            <v>61821-0009</v>
          </cell>
          <cell r="F363" t="str">
            <v>THE TWILL YD SHIRT LS</v>
          </cell>
          <cell r="G363" t="str">
            <v>OLIVEIRA - SAHARA RED</v>
          </cell>
          <cell r="H363" t="str">
            <v>PC</v>
          </cell>
          <cell r="J363" t="str">
            <v>SP-A</v>
          </cell>
          <cell r="K363" t="str">
            <v>LSUS</v>
          </cell>
          <cell r="L363">
            <v>2006</v>
          </cell>
          <cell r="M363">
            <v>359</v>
          </cell>
          <cell r="N363">
            <v>359</v>
          </cell>
          <cell r="O363">
            <v>0</v>
          </cell>
          <cell r="P363">
            <v>359</v>
          </cell>
          <cell r="T363" t="str">
            <v>923M</v>
          </cell>
          <cell r="U363">
            <v>4566</v>
          </cell>
          <cell r="V363" t="str">
            <v>BANGLADESH</v>
          </cell>
          <cell r="W363" t="str">
            <v>SAS</v>
          </cell>
          <cell r="X363" t="str">
            <v>BANGLADESH</v>
          </cell>
          <cell r="Y363" t="str">
            <v>PEARL GARMENTS CO LTD</v>
          </cell>
          <cell r="Z363" t="str">
            <v>DDU</v>
          </cell>
          <cell r="AD363">
            <v>40499</v>
          </cell>
          <cell r="AE363">
            <v>40499</v>
          </cell>
          <cell r="AF363">
            <v>40864</v>
          </cell>
          <cell r="AG363">
            <v>40505</v>
          </cell>
          <cell r="AH363">
            <v>40527</v>
          </cell>
          <cell r="AI363">
            <v>40569</v>
          </cell>
          <cell r="AJ363">
            <v>40604</v>
          </cell>
          <cell r="AK363">
            <v>40650</v>
          </cell>
          <cell r="AL363">
            <v>40689</v>
          </cell>
          <cell r="AM363">
            <v>40692</v>
          </cell>
          <cell r="AN363" t="str">
            <v xml:space="preserve">Per 11/17 P-Req + add'l 36 uts to meet min -Ok'd by Andres; Updtd 12/8: added 165 uts to 194 uts due to chg contrast fabric to make gmt per AD.  </v>
          </cell>
          <cell r="AO363" t="str">
            <v>y</v>
          </cell>
          <cell r="AP363" t="str">
            <v>4100114272</v>
          </cell>
          <cell r="AQ363" t="str">
            <v>Y</v>
          </cell>
          <cell r="AR363" t="str">
            <v>000S</v>
          </cell>
          <cell r="AS363">
            <v>0</v>
          </cell>
          <cell r="AT363" t="str">
            <v>CHINA</v>
          </cell>
          <cell r="AU363" t="str">
            <v>TAHA PAZARLAMA VE MAGAZACILIK ASLOCAL SOURCE</v>
          </cell>
          <cell r="AW363">
            <v>1.7</v>
          </cell>
          <cell r="AX363">
            <v>610.29999999999995</v>
          </cell>
          <cell r="AY363">
            <v>40525</v>
          </cell>
          <cell r="AZ363">
            <v>40531</v>
          </cell>
          <cell r="BA363">
            <v>40608</v>
          </cell>
          <cell r="BB363">
            <v>40650</v>
          </cell>
          <cell r="BC363">
            <v>40692</v>
          </cell>
          <cell r="BD363">
            <v>40692</v>
          </cell>
          <cell r="BE363">
            <v>40513</v>
          </cell>
          <cell r="BF363">
            <v>40603</v>
          </cell>
          <cell r="BG363">
            <v>40634</v>
          </cell>
          <cell r="BH363">
            <v>40664</v>
          </cell>
          <cell r="BI363">
            <v>40664</v>
          </cell>
          <cell r="BL363">
            <v>0</v>
          </cell>
          <cell r="BN363" t="str">
            <v>DOCKERS</v>
          </cell>
          <cell r="BO363" t="str">
            <v>Tops</v>
          </cell>
          <cell r="BP363" t="str">
            <v>Mens</v>
          </cell>
          <cell r="BQ363" t="str">
            <v>N</v>
          </cell>
          <cell r="BR363" t="str">
            <v>DM Tops Wovens</v>
          </cell>
          <cell r="BS363" t="str">
            <v>OKAMOTO D</v>
          </cell>
          <cell r="BT363" t="str">
            <v>CWOVENS2</v>
          </cell>
          <cell r="BU363" t="str">
            <v>H6731</v>
          </cell>
          <cell r="BV363" t="str">
            <v>Seasonal</v>
          </cell>
          <cell r="BW363" t="str">
            <v>LSA</v>
          </cell>
          <cell r="BY363" t="str">
            <v>4065040604405694052740505408644049940499</v>
          </cell>
          <cell r="BZ363" t="str">
            <v>S-61821-0009-4566-40650</v>
          </cell>
          <cell r="CA363" t="str">
            <v>SFO</v>
          </cell>
          <cell r="CD363">
            <v>0</v>
          </cell>
          <cell r="CF363">
            <v>1879</v>
          </cell>
          <cell r="CG363">
            <v>0</v>
          </cell>
        </row>
        <row r="364">
          <cell r="A364">
            <v>1416649</v>
          </cell>
          <cell r="B364" t="str">
            <v>113</v>
          </cell>
          <cell r="C364" t="str">
            <v>101</v>
          </cell>
          <cell r="D364" t="str">
            <v>61821</v>
          </cell>
          <cell r="E364" t="str">
            <v>61821-0009</v>
          </cell>
          <cell r="F364" t="str">
            <v>THE TWILL YD SHIRT LS</v>
          </cell>
          <cell r="G364" t="str">
            <v>OLIVEIRA - SAHARA RED</v>
          </cell>
          <cell r="H364" t="str">
            <v>PC</v>
          </cell>
          <cell r="J364" t="str">
            <v>SP-A</v>
          </cell>
          <cell r="K364" t="str">
            <v>LSM</v>
          </cell>
          <cell r="L364" t="str">
            <v>MX</v>
          </cell>
          <cell r="M364">
            <v>790</v>
          </cell>
          <cell r="N364">
            <v>790</v>
          </cell>
          <cell r="O364">
            <v>0</v>
          </cell>
          <cell r="P364">
            <v>790</v>
          </cell>
          <cell r="T364" t="str">
            <v>923M</v>
          </cell>
          <cell r="U364">
            <v>4566</v>
          </cell>
          <cell r="V364" t="str">
            <v>BANGLADESH</v>
          </cell>
          <cell r="W364" t="str">
            <v>SAS</v>
          </cell>
          <cell r="X364" t="str">
            <v>BANGLADESH</v>
          </cell>
          <cell r="Y364" t="str">
            <v>PEARL GARMENTS CO LTD</v>
          </cell>
          <cell r="Z364" t="str">
            <v>DDU</v>
          </cell>
          <cell r="AD364">
            <v>40499</v>
          </cell>
          <cell r="AE364">
            <v>40499</v>
          </cell>
          <cell r="AF364">
            <v>40864</v>
          </cell>
          <cell r="AG364">
            <v>40505</v>
          </cell>
          <cell r="AH364">
            <v>40527</v>
          </cell>
          <cell r="AI364">
            <v>40569</v>
          </cell>
          <cell r="AJ364">
            <v>40604</v>
          </cell>
          <cell r="AK364">
            <v>40650</v>
          </cell>
          <cell r="AL364">
            <v>40714</v>
          </cell>
          <cell r="AM364">
            <v>40717</v>
          </cell>
          <cell r="AN364" t="str">
            <v>Per 11/17 P-Req + add'l 135 uts to meet min -Ok'd by Andres</v>
          </cell>
          <cell r="AO364" t="str">
            <v>Y</v>
          </cell>
          <cell r="AP364" t="str">
            <v>98640</v>
          </cell>
          <cell r="AR364" t="str">
            <v>000S</v>
          </cell>
          <cell r="AS364">
            <v>0</v>
          </cell>
          <cell r="AT364" t="str">
            <v>CHINA</v>
          </cell>
          <cell r="AU364" t="str">
            <v>TAHA PAZARLAMA VE MAGAZACILIK ASLOCAL SOURCE</v>
          </cell>
          <cell r="AW364">
            <v>1.7</v>
          </cell>
          <cell r="AX364">
            <v>1343</v>
          </cell>
          <cell r="AY364">
            <v>40525</v>
          </cell>
          <cell r="AZ364">
            <v>40531</v>
          </cell>
          <cell r="BA364">
            <v>40608</v>
          </cell>
          <cell r="BB364">
            <v>40650</v>
          </cell>
          <cell r="BC364">
            <v>40720</v>
          </cell>
          <cell r="BD364">
            <v>40720</v>
          </cell>
          <cell r="BE364">
            <v>40513</v>
          </cell>
          <cell r="BF364">
            <v>40603</v>
          </cell>
          <cell r="BG364">
            <v>40634</v>
          </cell>
          <cell r="BH364">
            <v>40695</v>
          </cell>
          <cell r="BI364">
            <v>40695</v>
          </cell>
          <cell r="BL364">
            <v>0</v>
          </cell>
          <cell r="BN364" t="str">
            <v>DOCKERS</v>
          </cell>
          <cell r="BO364" t="str">
            <v>Tops</v>
          </cell>
          <cell r="BP364" t="str">
            <v>Mens</v>
          </cell>
          <cell r="BQ364" t="str">
            <v>N</v>
          </cell>
          <cell r="BR364" t="str">
            <v>DM Tops Wovens</v>
          </cell>
          <cell r="BS364" t="str">
            <v>OKAMOTO D</v>
          </cell>
          <cell r="BT364" t="str">
            <v>CWOVENS2</v>
          </cell>
          <cell r="BU364" t="str">
            <v>H6731</v>
          </cell>
          <cell r="BV364" t="str">
            <v>Seasonal</v>
          </cell>
          <cell r="BW364" t="str">
            <v>LSA</v>
          </cell>
          <cell r="BY364" t="str">
            <v>4065040604405694052740505408644049940499</v>
          </cell>
          <cell r="BZ364" t="str">
            <v>S-61821-0009-4566-40650</v>
          </cell>
          <cell r="CA364" t="str">
            <v>SFO</v>
          </cell>
          <cell r="CD364">
            <v>0</v>
          </cell>
          <cell r="CE364">
            <v>3477</v>
          </cell>
          <cell r="CF364">
            <v>1879</v>
          </cell>
          <cell r="CG364">
            <v>0</v>
          </cell>
        </row>
        <row r="365">
          <cell r="A365">
            <v>1416650</v>
          </cell>
          <cell r="B365" t="str">
            <v>113</v>
          </cell>
          <cell r="C365" t="str">
            <v>101</v>
          </cell>
          <cell r="D365" t="str">
            <v>61821</v>
          </cell>
          <cell r="E365" t="str">
            <v>61821-0010</v>
          </cell>
          <cell r="F365" t="str">
            <v>THE TWILL YD SHIRT LS</v>
          </cell>
          <cell r="G365" t="str">
            <v>GREGORY - BLUE FISH</v>
          </cell>
          <cell r="H365" t="str">
            <v>PC</v>
          </cell>
          <cell r="J365" t="str">
            <v>SP-A</v>
          </cell>
          <cell r="K365" t="str">
            <v>APD</v>
          </cell>
          <cell r="L365" t="str">
            <v>MY</v>
          </cell>
          <cell r="M365">
            <v>204</v>
          </cell>
          <cell r="N365">
            <v>204</v>
          </cell>
          <cell r="O365">
            <v>0</v>
          </cell>
          <cell r="P365">
            <v>204</v>
          </cell>
          <cell r="T365" t="str">
            <v>923M</v>
          </cell>
          <cell r="U365">
            <v>4566</v>
          </cell>
          <cell r="V365" t="str">
            <v>BANGLADESH</v>
          </cell>
          <cell r="W365" t="str">
            <v>SAS</v>
          </cell>
          <cell r="X365" t="str">
            <v>BANGLADESH</v>
          </cell>
          <cell r="Y365" t="str">
            <v>PEARL GARMENTS CO LTD</v>
          </cell>
          <cell r="Z365" t="str">
            <v>DDU</v>
          </cell>
          <cell r="AD365">
            <v>40499</v>
          </cell>
          <cell r="AE365">
            <v>40499</v>
          </cell>
          <cell r="AF365">
            <v>40864</v>
          </cell>
          <cell r="AG365">
            <v>40505</v>
          </cell>
          <cell r="AH365">
            <v>40527</v>
          </cell>
          <cell r="AI365">
            <v>40569</v>
          </cell>
          <cell r="AJ365">
            <v>40604</v>
          </cell>
          <cell r="AK365">
            <v>40650</v>
          </cell>
          <cell r="AL365">
            <v>40673</v>
          </cell>
          <cell r="AM365">
            <v>40676</v>
          </cell>
          <cell r="AN365" t="str">
            <v>Per 11/17 P-Req</v>
          </cell>
          <cell r="AO365" t="str">
            <v>Y</v>
          </cell>
          <cell r="AP365" t="str">
            <v>4505019942 (MY) / 4514007603 (PK)</v>
          </cell>
          <cell r="AQ365" t="str">
            <v>Y</v>
          </cell>
          <cell r="AR365" t="str">
            <v>000S</v>
          </cell>
          <cell r="AS365">
            <v>0</v>
          </cell>
          <cell r="AT365" t="str">
            <v>CHINA</v>
          </cell>
          <cell r="AW365">
            <v>1.7</v>
          </cell>
          <cell r="AX365">
            <v>346.8</v>
          </cell>
          <cell r="AY365">
            <v>40525</v>
          </cell>
          <cell r="AZ365">
            <v>40531</v>
          </cell>
          <cell r="BA365">
            <v>40608</v>
          </cell>
          <cell r="BB365">
            <v>40650</v>
          </cell>
          <cell r="BC365">
            <v>40678</v>
          </cell>
          <cell r="BD365">
            <v>40678</v>
          </cell>
          <cell r="BE365">
            <v>40513</v>
          </cell>
          <cell r="BF365">
            <v>40603</v>
          </cell>
          <cell r="BG365">
            <v>40634</v>
          </cell>
          <cell r="BH365">
            <v>40664</v>
          </cell>
          <cell r="BI365">
            <v>40664</v>
          </cell>
          <cell r="BL365">
            <v>0</v>
          </cell>
          <cell r="BN365" t="str">
            <v>DOCKERS</v>
          </cell>
          <cell r="BO365" t="str">
            <v>Tops</v>
          </cell>
          <cell r="BP365" t="str">
            <v>Mens</v>
          </cell>
          <cell r="BQ365" t="str">
            <v>N</v>
          </cell>
          <cell r="BR365" t="str">
            <v>DM Tops Wovens</v>
          </cell>
          <cell r="BS365" t="str">
            <v>OKAMOTO D</v>
          </cell>
          <cell r="BT365" t="str">
            <v>CWOVENS2</v>
          </cell>
          <cell r="BU365" t="str">
            <v>H7079</v>
          </cell>
          <cell r="BV365" t="str">
            <v>Seasonal</v>
          </cell>
          <cell r="BW365" t="str">
            <v>APD</v>
          </cell>
          <cell r="BY365" t="str">
            <v>4065040604405694052740505408644049940499</v>
          </cell>
          <cell r="BZ365" t="str">
            <v>S-61821-0010-4566-40650</v>
          </cell>
          <cell r="CA365" t="str">
            <v>SFO</v>
          </cell>
          <cell r="CB365">
            <v>204</v>
          </cell>
          <cell r="CD365">
            <v>0</v>
          </cell>
          <cell r="CF365">
            <v>1879</v>
          </cell>
          <cell r="CG365">
            <v>0</v>
          </cell>
        </row>
        <row r="366">
          <cell r="A366">
            <v>1450046</v>
          </cell>
          <cell r="B366" t="str">
            <v>113</v>
          </cell>
          <cell r="C366" t="str">
            <v>101</v>
          </cell>
          <cell r="D366" t="str">
            <v>61821</v>
          </cell>
          <cell r="E366" t="str">
            <v>61821-0010</v>
          </cell>
          <cell r="F366" t="str">
            <v>THE TWILL YD SHIRT LS</v>
          </cell>
          <cell r="G366" t="str">
            <v>GREGORY - BLUE FISH</v>
          </cell>
          <cell r="H366" t="str">
            <v>PC</v>
          </cell>
          <cell r="J366" t="str">
            <v>SP-A</v>
          </cell>
          <cell r="K366" t="str">
            <v>LACL</v>
          </cell>
          <cell r="L366" t="str">
            <v>CR</v>
          </cell>
          <cell r="M366">
            <v>288</v>
          </cell>
          <cell r="N366">
            <v>288</v>
          </cell>
          <cell r="O366">
            <v>0</v>
          </cell>
          <cell r="P366">
            <v>288</v>
          </cell>
          <cell r="T366" t="str">
            <v>923M</v>
          </cell>
          <cell r="U366">
            <v>4566</v>
          </cell>
          <cell r="V366" t="str">
            <v>BANGLADESH</v>
          </cell>
          <cell r="W366" t="str">
            <v>SAS</v>
          </cell>
          <cell r="X366" t="str">
            <v>BANGLADESH</v>
          </cell>
          <cell r="Y366" t="str">
            <v>PEARL GARMENTS CO LTD</v>
          </cell>
          <cell r="Z366" t="str">
            <v>DDU</v>
          </cell>
          <cell r="AD366">
            <v>40499</v>
          </cell>
          <cell r="AE366">
            <v>40499</v>
          </cell>
          <cell r="AF366">
            <v>40864</v>
          </cell>
          <cell r="AG366">
            <v>40505</v>
          </cell>
          <cell r="AH366">
            <v>40527</v>
          </cell>
          <cell r="AI366">
            <v>40569</v>
          </cell>
          <cell r="AJ366">
            <v>40604</v>
          </cell>
          <cell r="AK366">
            <v>40650</v>
          </cell>
          <cell r="AL366">
            <v>40732</v>
          </cell>
          <cell r="AM366">
            <v>40735</v>
          </cell>
          <cell r="AN366" t="str">
            <v>Per 11/17 P-Req</v>
          </cell>
          <cell r="AO366" t="str">
            <v>Y</v>
          </cell>
          <cell r="AP366" t="str">
            <v>4100113035</v>
          </cell>
          <cell r="AQ366" t="str">
            <v>Y</v>
          </cell>
          <cell r="AR366" t="str">
            <v>000S</v>
          </cell>
          <cell r="AS366">
            <v>0</v>
          </cell>
          <cell r="AT366" t="str">
            <v>CHINA</v>
          </cell>
          <cell r="AU366" t="str">
            <v>FAR EASTERN APPAREL (VIETNAM) LTDA207</v>
          </cell>
          <cell r="AW366">
            <v>1.7</v>
          </cell>
          <cell r="AX366">
            <v>489.59999999999997</v>
          </cell>
          <cell r="AY366">
            <v>40525</v>
          </cell>
          <cell r="AZ366">
            <v>40531</v>
          </cell>
          <cell r="BA366">
            <v>40608</v>
          </cell>
          <cell r="BB366">
            <v>40650</v>
          </cell>
          <cell r="BC366">
            <v>40734</v>
          </cell>
          <cell r="BD366">
            <v>40741</v>
          </cell>
          <cell r="BE366">
            <v>40513</v>
          </cell>
          <cell r="BF366">
            <v>40603</v>
          </cell>
          <cell r="BG366">
            <v>40634</v>
          </cell>
          <cell r="BH366">
            <v>40725</v>
          </cell>
          <cell r="BI366">
            <v>40725</v>
          </cell>
          <cell r="BL366">
            <v>0</v>
          </cell>
          <cell r="BN366" t="str">
            <v>DOCKERS</v>
          </cell>
          <cell r="BO366" t="str">
            <v>Tops</v>
          </cell>
          <cell r="BP366" t="str">
            <v>Mens</v>
          </cell>
          <cell r="BQ366" t="str">
            <v>N</v>
          </cell>
          <cell r="BR366" t="str">
            <v>DM Tops Wovens</v>
          </cell>
          <cell r="BS366" t="str">
            <v>OKAMOTO D</v>
          </cell>
          <cell r="BT366" t="str">
            <v>CWOVENS2</v>
          </cell>
          <cell r="BU366" t="str">
            <v>H7079</v>
          </cell>
          <cell r="BV366" t="str">
            <v>Seasonal</v>
          </cell>
          <cell r="BW366" t="str">
            <v>LSA</v>
          </cell>
          <cell r="BY366" t="str">
            <v>4065040604405694052740505408644049940499</v>
          </cell>
          <cell r="BZ366" t="str">
            <v>S-61821-0010-4566-40650</v>
          </cell>
          <cell r="CA366" t="str">
            <v>SFO</v>
          </cell>
          <cell r="CD366">
            <v>0</v>
          </cell>
          <cell r="CF366">
            <v>1879</v>
          </cell>
          <cell r="CG366">
            <v>0</v>
          </cell>
        </row>
        <row r="367">
          <cell r="A367">
            <v>1450047</v>
          </cell>
          <cell r="B367" t="str">
            <v>113</v>
          </cell>
          <cell r="C367" t="str">
            <v>101</v>
          </cell>
          <cell r="D367" t="str">
            <v>61821</v>
          </cell>
          <cell r="E367" t="str">
            <v>61821-0010</v>
          </cell>
          <cell r="F367" t="str">
            <v>THE TWILL YD SHIRT LS</v>
          </cell>
          <cell r="G367" t="str">
            <v>GREGORY - BLUE FISH</v>
          </cell>
          <cell r="H367" t="str">
            <v>PC</v>
          </cell>
          <cell r="J367" t="str">
            <v>SP-A</v>
          </cell>
          <cell r="K367" t="str">
            <v>LSUS</v>
          </cell>
          <cell r="L367">
            <v>2006</v>
          </cell>
          <cell r="M367">
            <v>158</v>
          </cell>
          <cell r="N367">
            <v>158</v>
          </cell>
          <cell r="O367">
            <v>0</v>
          </cell>
          <cell r="P367">
            <v>158</v>
          </cell>
          <cell r="T367" t="str">
            <v>923M</v>
          </cell>
          <cell r="U367">
            <v>4566</v>
          </cell>
          <cell r="V367" t="str">
            <v>BANGLADESH</v>
          </cell>
          <cell r="W367" t="str">
            <v>SAS</v>
          </cell>
          <cell r="X367" t="str">
            <v>BANGLADESH</v>
          </cell>
          <cell r="Y367" t="str">
            <v>PEARL GARMENTS CO LTD</v>
          </cell>
          <cell r="Z367" t="str">
            <v>DDU</v>
          </cell>
          <cell r="AD367">
            <v>40499</v>
          </cell>
          <cell r="AE367">
            <v>40499</v>
          </cell>
          <cell r="AF367">
            <v>40864</v>
          </cell>
          <cell r="AG367">
            <v>40505</v>
          </cell>
          <cell r="AH367">
            <v>40527</v>
          </cell>
          <cell r="AI367">
            <v>40569</v>
          </cell>
          <cell r="AJ367">
            <v>40604</v>
          </cell>
          <cell r="AK367">
            <v>40650</v>
          </cell>
          <cell r="AL367">
            <v>40689</v>
          </cell>
          <cell r="AM367">
            <v>40692</v>
          </cell>
          <cell r="AN367" t="str">
            <v>Per 11/17 P-Req- all  Outlet</v>
          </cell>
          <cell r="AO367" t="str">
            <v>y</v>
          </cell>
          <cell r="AP367" t="str">
            <v>4100114273</v>
          </cell>
          <cell r="AQ367" t="str">
            <v>Y</v>
          </cell>
          <cell r="AR367" t="str">
            <v>000S</v>
          </cell>
          <cell r="AS367">
            <v>0</v>
          </cell>
          <cell r="AT367" t="str">
            <v>CHINA</v>
          </cell>
          <cell r="AU367" t="str">
            <v>FAR EASTERN APPAREL (VIETNAM) LTDA207</v>
          </cell>
          <cell r="AW367">
            <v>1.7</v>
          </cell>
          <cell r="AX367">
            <v>268.59999999999997</v>
          </cell>
          <cell r="AY367">
            <v>40525</v>
          </cell>
          <cell r="AZ367">
            <v>40531</v>
          </cell>
          <cell r="BA367">
            <v>40608</v>
          </cell>
          <cell r="BB367">
            <v>40650</v>
          </cell>
          <cell r="BC367">
            <v>40692</v>
          </cell>
          <cell r="BD367">
            <v>40692</v>
          </cell>
          <cell r="BE367">
            <v>40513</v>
          </cell>
          <cell r="BF367">
            <v>40603</v>
          </cell>
          <cell r="BG367">
            <v>40634</v>
          </cell>
          <cell r="BH367">
            <v>40664</v>
          </cell>
          <cell r="BI367">
            <v>40664</v>
          </cell>
          <cell r="BL367">
            <v>0</v>
          </cell>
          <cell r="BN367" t="str">
            <v>DOCKERS</v>
          </cell>
          <cell r="BO367" t="str">
            <v>Tops</v>
          </cell>
          <cell r="BP367" t="str">
            <v>Mens</v>
          </cell>
          <cell r="BQ367" t="str">
            <v>N</v>
          </cell>
          <cell r="BR367" t="str">
            <v>DM Tops Wovens</v>
          </cell>
          <cell r="BS367" t="str">
            <v>OKAMOTO D</v>
          </cell>
          <cell r="BT367" t="str">
            <v>CWOVENS2</v>
          </cell>
          <cell r="BU367" t="str">
            <v>H7079</v>
          </cell>
          <cell r="BV367" t="str">
            <v>Seasonal</v>
          </cell>
          <cell r="BW367" t="str">
            <v>LSA</v>
          </cell>
          <cell r="BY367" t="str">
            <v>4065040604405694052740505408644049940499</v>
          </cell>
          <cell r="BZ367" t="str">
            <v>S-61821-0010-4566-40650</v>
          </cell>
          <cell r="CA367" t="str">
            <v>SFO</v>
          </cell>
          <cell r="CD367">
            <v>0</v>
          </cell>
          <cell r="CF367">
            <v>1879</v>
          </cell>
          <cell r="CG367">
            <v>0</v>
          </cell>
        </row>
        <row r="368">
          <cell r="A368">
            <v>1416651</v>
          </cell>
          <cell r="B368" t="str">
            <v>113</v>
          </cell>
          <cell r="C368" t="str">
            <v>101</v>
          </cell>
          <cell r="D368" t="str">
            <v>61821</v>
          </cell>
          <cell r="E368" t="str">
            <v>61821-0010</v>
          </cell>
          <cell r="F368" t="str">
            <v>THE TWILL YD SHIRT LS</v>
          </cell>
          <cell r="G368" t="str">
            <v>GREGORY - BLUE FISH</v>
          </cell>
          <cell r="H368" t="str">
            <v>PC</v>
          </cell>
          <cell r="J368" t="str">
            <v>SP-A</v>
          </cell>
          <cell r="K368" t="str">
            <v>LSM</v>
          </cell>
          <cell r="L368" t="str">
            <v>MX</v>
          </cell>
          <cell r="M368">
            <v>1854</v>
          </cell>
          <cell r="N368">
            <v>1854</v>
          </cell>
          <cell r="O368">
            <v>0</v>
          </cell>
          <cell r="P368">
            <v>1854</v>
          </cell>
          <cell r="T368" t="str">
            <v>923M</v>
          </cell>
          <cell r="U368">
            <v>4566</v>
          </cell>
          <cell r="V368" t="str">
            <v>BANGLADESH</v>
          </cell>
          <cell r="W368" t="str">
            <v>SAS</v>
          </cell>
          <cell r="X368" t="str">
            <v>BANGLADESH</v>
          </cell>
          <cell r="Y368" t="str">
            <v>PEARL GARMENTS CO LTD</v>
          </cell>
          <cell r="Z368" t="str">
            <v>DDU</v>
          </cell>
          <cell r="AD368">
            <v>40499</v>
          </cell>
          <cell r="AE368">
            <v>40499</v>
          </cell>
          <cell r="AF368">
            <v>40864</v>
          </cell>
          <cell r="AG368">
            <v>40505</v>
          </cell>
          <cell r="AH368">
            <v>40527</v>
          </cell>
          <cell r="AI368">
            <v>40569</v>
          </cell>
          <cell r="AJ368">
            <v>40604</v>
          </cell>
          <cell r="AK368">
            <v>40650</v>
          </cell>
          <cell r="AL368">
            <v>40714</v>
          </cell>
          <cell r="AM368">
            <v>40717</v>
          </cell>
          <cell r="AN368" t="str">
            <v>Per 11/17 P-Req</v>
          </cell>
          <cell r="AO368" t="str">
            <v>Y</v>
          </cell>
          <cell r="AP368" t="str">
            <v>98641</v>
          </cell>
          <cell r="AR368" t="str">
            <v>000S</v>
          </cell>
          <cell r="AS368">
            <v>0</v>
          </cell>
          <cell r="AT368" t="str">
            <v>CHINA</v>
          </cell>
          <cell r="AU368" t="str">
            <v>FAR EASTERN APPAREL (VIETNAM) LTDA207</v>
          </cell>
          <cell r="AW368">
            <v>1.7</v>
          </cell>
          <cell r="AX368">
            <v>3151.7999999999997</v>
          </cell>
          <cell r="AY368">
            <v>40525</v>
          </cell>
          <cell r="AZ368">
            <v>40531</v>
          </cell>
          <cell r="BA368">
            <v>40608</v>
          </cell>
          <cell r="BB368">
            <v>40650</v>
          </cell>
          <cell r="BC368">
            <v>40720</v>
          </cell>
          <cell r="BD368">
            <v>40720</v>
          </cell>
          <cell r="BE368">
            <v>40513</v>
          </cell>
          <cell r="BF368">
            <v>40603</v>
          </cell>
          <cell r="BG368">
            <v>40634</v>
          </cell>
          <cell r="BH368">
            <v>40695</v>
          </cell>
          <cell r="BI368">
            <v>40695</v>
          </cell>
          <cell r="BL368">
            <v>0</v>
          </cell>
          <cell r="BN368" t="str">
            <v>DOCKERS</v>
          </cell>
          <cell r="BO368" t="str">
            <v>Tops</v>
          </cell>
          <cell r="BP368" t="str">
            <v>Mens</v>
          </cell>
          <cell r="BQ368" t="str">
            <v>N</v>
          </cell>
          <cell r="BR368" t="str">
            <v>DM Tops Wovens</v>
          </cell>
          <cell r="BS368" t="str">
            <v>OKAMOTO D</v>
          </cell>
          <cell r="BT368" t="str">
            <v>CWOVENS2</v>
          </cell>
          <cell r="BU368" t="str">
            <v>H7079</v>
          </cell>
          <cell r="BV368" t="str">
            <v>Seasonal</v>
          </cell>
          <cell r="BW368" t="str">
            <v>LSA</v>
          </cell>
          <cell r="BY368" t="str">
            <v>4065040604405694052740505408644049940499</v>
          </cell>
          <cell r="BZ368" t="str">
            <v>S-61821-0010-4566-40650</v>
          </cell>
          <cell r="CA368" t="str">
            <v>SFO</v>
          </cell>
          <cell r="CD368">
            <v>0</v>
          </cell>
          <cell r="CE368">
            <v>3477</v>
          </cell>
          <cell r="CF368">
            <v>1879</v>
          </cell>
          <cell r="CG368">
            <v>0</v>
          </cell>
        </row>
        <row r="369">
          <cell r="A369">
            <v>1416652</v>
          </cell>
          <cell r="B369" t="str">
            <v>113</v>
          </cell>
          <cell r="C369" t="str">
            <v>101</v>
          </cell>
          <cell r="D369" t="str">
            <v>61821</v>
          </cell>
          <cell r="E369" t="str">
            <v>61821-0012</v>
          </cell>
          <cell r="F369" t="str">
            <v>THE TWILL YD SHIRT LS</v>
          </cell>
          <cell r="G369" t="str">
            <v>GREGORY - SAHARA RED</v>
          </cell>
          <cell r="H369" t="str">
            <v>PC</v>
          </cell>
          <cell r="J369" t="str">
            <v>SP-A</v>
          </cell>
          <cell r="K369" t="str">
            <v>APD</v>
          </cell>
          <cell r="L369" t="str">
            <v>MY</v>
          </cell>
          <cell r="M369">
            <v>204</v>
          </cell>
          <cell r="N369">
            <v>204</v>
          </cell>
          <cell r="O369">
            <v>0</v>
          </cell>
          <cell r="P369">
            <v>204</v>
          </cell>
          <cell r="T369" t="str">
            <v>923M</v>
          </cell>
          <cell r="U369">
            <v>4566</v>
          </cell>
          <cell r="V369" t="str">
            <v>BANGLADESH</v>
          </cell>
          <cell r="W369" t="str">
            <v>SAS</v>
          </cell>
          <cell r="X369" t="str">
            <v>BANGLADESH</v>
          </cell>
          <cell r="Y369" t="str">
            <v>PEARL GARMENTS CO LTD</v>
          </cell>
          <cell r="Z369" t="str">
            <v>DDU</v>
          </cell>
          <cell r="AD369">
            <v>40499</v>
          </cell>
          <cell r="AE369">
            <v>40499</v>
          </cell>
          <cell r="AF369">
            <v>40864</v>
          </cell>
          <cell r="AG369">
            <v>40505</v>
          </cell>
          <cell r="AH369">
            <v>40527</v>
          </cell>
          <cell r="AI369">
            <v>40569</v>
          </cell>
          <cell r="AJ369">
            <v>40604</v>
          </cell>
          <cell r="AK369">
            <v>40650</v>
          </cell>
          <cell r="AL369">
            <v>40673</v>
          </cell>
          <cell r="AM369">
            <v>40676</v>
          </cell>
          <cell r="AN369" t="str">
            <v>Per 11/17 P-Req</v>
          </cell>
          <cell r="AO369" t="str">
            <v>Y</v>
          </cell>
          <cell r="AP369" t="str">
            <v>4505019943 (MY) / 4514007604 (PK)</v>
          </cell>
          <cell r="AQ369" t="str">
            <v>Y</v>
          </cell>
          <cell r="AR369" t="str">
            <v>000S</v>
          </cell>
          <cell r="AS369">
            <v>0</v>
          </cell>
          <cell r="AT369" t="str">
            <v>CHINA</v>
          </cell>
          <cell r="AW369">
            <v>1.7</v>
          </cell>
          <cell r="AX369">
            <v>346.8</v>
          </cell>
          <cell r="AY369">
            <v>40525</v>
          </cell>
          <cell r="AZ369">
            <v>40531</v>
          </cell>
          <cell r="BA369">
            <v>40608</v>
          </cell>
          <cell r="BB369">
            <v>40650</v>
          </cell>
          <cell r="BC369">
            <v>40678</v>
          </cell>
          <cell r="BD369">
            <v>40678</v>
          </cell>
          <cell r="BE369">
            <v>40513</v>
          </cell>
          <cell r="BF369">
            <v>40603</v>
          </cell>
          <cell r="BG369">
            <v>40634</v>
          </cell>
          <cell r="BH369">
            <v>40664</v>
          </cell>
          <cell r="BI369">
            <v>40664</v>
          </cell>
          <cell r="BL369">
            <v>0</v>
          </cell>
          <cell r="BN369" t="str">
            <v>DOCKERS</v>
          </cell>
          <cell r="BO369" t="str">
            <v>Tops</v>
          </cell>
          <cell r="BP369" t="str">
            <v>Mens</v>
          </cell>
          <cell r="BQ369" t="str">
            <v>N</v>
          </cell>
          <cell r="BR369" t="str">
            <v>DM Tops Wovens</v>
          </cell>
          <cell r="BS369" t="str">
            <v>OKAMOTO D</v>
          </cell>
          <cell r="BT369" t="str">
            <v>CWOVENS2</v>
          </cell>
          <cell r="BU369" t="str">
            <v>H7080</v>
          </cell>
          <cell r="BV369" t="str">
            <v>Seasonal</v>
          </cell>
          <cell r="BW369" t="str">
            <v>APD</v>
          </cell>
          <cell r="BY369" t="str">
            <v>4065040604405694052740505408644049940499</v>
          </cell>
          <cell r="BZ369" t="str">
            <v>S-61821-0012-4566-40650</v>
          </cell>
          <cell r="CA369" t="str">
            <v>SFO</v>
          </cell>
          <cell r="CB369">
            <v>204</v>
          </cell>
          <cell r="CD369">
            <v>0</v>
          </cell>
          <cell r="CF369">
            <v>1879</v>
          </cell>
          <cell r="CG369">
            <v>0</v>
          </cell>
        </row>
        <row r="370">
          <cell r="A370">
            <v>1450048</v>
          </cell>
          <cell r="B370" t="str">
            <v>113</v>
          </cell>
          <cell r="C370" t="str">
            <v>101</v>
          </cell>
          <cell r="D370" t="str">
            <v>61821</v>
          </cell>
          <cell r="E370" t="str">
            <v>61821-0012</v>
          </cell>
          <cell r="F370" t="str">
            <v>THE TWILL YD SHIRT LS</v>
          </cell>
          <cell r="G370" t="str">
            <v>GREGORY - SAHARA RED</v>
          </cell>
          <cell r="H370" t="str">
            <v>PC</v>
          </cell>
          <cell r="J370" t="str">
            <v>SP-A</v>
          </cell>
          <cell r="K370" t="str">
            <v>LACL</v>
          </cell>
          <cell r="L370" t="str">
            <v>CR</v>
          </cell>
          <cell r="M370">
            <v>288</v>
          </cell>
          <cell r="N370">
            <v>288</v>
          </cell>
          <cell r="O370">
            <v>0</v>
          </cell>
          <cell r="P370">
            <v>288</v>
          </cell>
          <cell r="T370" t="str">
            <v>923M</v>
          </cell>
          <cell r="U370">
            <v>4566</v>
          </cell>
          <cell r="V370" t="str">
            <v>BANGLADESH</v>
          </cell>
          <cell r="W370" t="str">
            <v>SAS</v>
          </cell>
          <cell r="X370" t="str">
            <v>BANGLADESH</v>
          </cell>
          <cell r="Y370" t="str">
            <v>PEARL GARMENTS CO LTD</v>
          </cell>
          <cell r="Z370" t="str">
            <v>DDU</v>
          </cell>
          <cell r="AD370">
            <v>40499</v>
          </cell>
          <cell r="AE370">
            <v>40499</v>
          </cell>
          <cell r="AF370">
            <v>40864</v>
          </cell>
          <cell r="AG370">
            <v>40505</v>
          </cell>
          <cell r="AH370">
            <v>40527</v>
          </cell>
          <cell r="AI370">
            <v>40569</v>
          </cell>
          <cell r="AJ370">
            <v>40604</v>
          </cell>
          <cell r="AK370">
            <v>40650</v>
          </cell>
          <cell r="AL370">
            <v>40732</v>
          </cell>
          <cell r="AM370">
            <v>40735</v>
          </cell>
          <cell r="AN370" t="str">
            <v>Per 11/17 P-Req</v>
          </cell>
          <cell r="AO370" t="str">
            <v>Y</v>
          </cell>
          <cell r="AP370" t="str">
            <v>4100113036</v>
          </cell>
          <cell r="AQ370" t="str">
            <v>Y</v>
          </cell>
          <cell r="AR370" t="str">
            <v>000S</v>
          </cell>
          <cell r="AS370">
            <v>0</v>
          </cell>
          <cell r="AT370" t="str">
            <v>CHINA</v>
          </cell>
          <cell r="AW370">
            <v>1.7</v>
          </cell>
          <cell r="AX370">
            <v>489.59999999999997</v>
          </cell>
          <cell r="AY370">
            <v>40525</v>
          </cell>
          <cell r="AZ370">
            <v>40531</v>
          </cell>
          <cell r="BA370">
            <v>40608</v>
          </cell>
          <cell r="BB370">
            <v>40650</v>
          </cell>
          <cell r="BC370">
            <v>40734</v>
          </cell>
          <cell r="BD370">
            <v>40741</v>
          </cell>
          <cell r="BE370">
            <v>40513</v>
          </cell>
          <cell r="BF370">
            <v>40603</v>
          </cell>
          <cell r="BG370">
            <v>40634</v>
          </cell>
          <cell r="BH370">
            <v>40725</v>
          </cell>
          <cell r="BI370">
            <v>40725</v>
          </cell>
          <cell r="BL370">
            <v>0</v>
          </cell>
          <cell r="BN370" t="str">
            <v>DOCKERS</v>
          </cell>
          <cell r="BO370" t="str">
            <v>Tops</v>
          </cell>
          <cell r="BP370" t="str">
            <v>Mens</v>
          </cell>
          <cell r="BQ370" t="str">
            <v>N</v>
          </cell>
          <cell r="BR370" t="str">
            <v>DM Tops Wovens</v>
          </cell>
          <cell r="BS370" t="str">
            <v>OKAMOTO D</v>
          </cell>
          <cell r="BT370" t="str">
            <v>CWOVENS2</v>
          </cell>
          <cell r="BU370" t="str">
            <v>H7080</v>
          </cell>
          <cell r="BV370" t="str">
            <v>Seasonal</v>
          </cell>
          <cell r="BW370" t="str">
            <v>LSA</v>
          </cell>
          <cell r="BY370" t="str">
            <v>4065040604405694052740505408644049940499</v>
          </cell>
          <cell r="BZ370" t="str">
            <v>S-61821-0012-4566-40650</v>
          </cell>
          <cell r="CA370" t="str">
            <v>SFO</v>
          </cell>
          <cell r="CD370">
            <v>0</v>
          </cell>
          <cell r="CF370">
            <v>1879</v>
          </cell>
          <cell r="CG370">
            <v>0</v>
          </cell>
        </row>
        <row r="371">
          <cell r="A371">
            <v>1450049</v>
          </cell>
          <cell r="B371" t="str">
            <v>113</v>
          </cell>
          <cell r="C371" t="str">
            <v>101</v>
          </cell>
          <cell r="D371" t="str">
            <v>61821</v>
          </cell>
          <cell r="E371" t="str">
            <v>61821-0012</v>
          </cell>
          <cell r="F371" t="str">
            <v>THE TWILL YD SHIRT LS</v>
          </cell>
          <cell r="G371" t="str">
            <v>GREGORY - SAHARA RED</v>
          </cell>
          <cell r="H371" t="str">
            <v>PC</v>
          </cell>
          <cell r="J371" t="str">
            <v>SP-A</v>
          </cell>
          <cell r="K371" t="str">
            <v>LSUS</v>
          </cell>
          <cell r="L371">
            <v>2006</v>
          </cell>
          <cell r="M371">
            <v>158</v>
          </cell>
          <cell r="N371">
            <v>158</v>
          </cell>
          <cell r="O371">
            <v>0</v>
          </cell>
          <cell r="P371">
            <v>158</v>
          </cell>
          <cell r="T371" t="str">
            <v>923M</v>
          </cell>
          <cell r="U371">
            <v>4566</v>
          </cell>
          <cell r="V371" t="str">
            <v>BANGLADESH</v>
          </cell>
          <cell r="W371" t="str">
            <v>SAS</v>
          </cell>
          <cell r="X371" t="str">
            <v>BANGLADESH</v>
          </cell>
          <cell r="Y371" t="str">
            <v>PEARL GARMENTS CO LTD</v>
          </cell>
          <cell r="Z371" t="str">
            <v>DDU</v>
          </cell>
          <cell r="AD371">
            <v>40499</v>
          </cell>
          <cell r="AE371">
            <v>40499</v>
          </cell>
          <cell r="AF371">
            <v>40864</v>
          </cell>
          <cell r="AG371">
            <v>40505</v>
          </cell>
          <cell r="AH371">
            <v>40527</v>
          </cell>
          <cell r="AI371">
            <v>40569</v>
          </cell>
          <cell r="AJ371">
            <v>40604</v>
          </cell>
          <cell r="AK371">
            <v>40650</v>
          </cell>
          <cell r="AL371">
            <v>40689</v>
          </cell>
          <cell r="AM371">
            <v>40692</v>
          </cell>
          <cell r="AN371" t="str">
            <v>Per 11/17 P-Req</v>
          </cell>
          <cell r="AO371" t="str">
            <v>y</v>
          </cell>
          <cell r="AP371" t="str">
            <v>4100114274</v>
          </cell>
          <cell r="AQ371" t="str">
            <v>Y</v>
          </cell>
          <cell r="AR371" t="str">
            <v>000S</v>
          </cell>
          <cell r="AS371">
            <v>0</v>
          </cell>
          <cell r="AT371" t="str">
            <v>CHINA</v>
          </cell>
          <cell r="AW371">
            <v>1.7</v>
          </cell>
          <cell r="AX371">
            <v>268.59999999999997</v>
          </cell>
          <cell r="AY371">
            <v>40525</v>
          </cell>
          <cell r="AZ371">
            <v>40531</v>
          </cell>
          <cell r="BA371">
            <v>40608</v>
          </cell>
          <cell r="BB371">
            <v>40650</v>
          </cell>
          <cell r="BC371">
            <v>40692</v>
          </cell>
          <cell r="BD371">
            <v>40692</v>
          </cell>
          <cell r="BE371">
            <v>40513</v>
          </cell>
          <cell r="BF371">
            <v>40603</v>
          </cell>
          <cell r="BG371">
            <v>40634</v>
          </cell>
          <cell r="BH371">
            <v>40664</v>
          </cell>
          <cell r="BI371">
            <v>40664</v>
          </cell>
          <cell r="BL371">
            <v>0</v>
          </cell>
          <cell r="BN371" t="str">
            <v>DOCKERS</v>
          </cell>
          <cell r="BO371" t="str">
            <v>Tops</v>
          </cell>
          <cell r="BP371" t="str">
            <v>Mens</v>
          </cell>
          <cell r="BQ371" t="str">
            <v>N</v>
          </cell>
          <cell r="BR371" t="str">
            <v>DM Tops Wovens</v>
          </cell>
          <cell r="BS371" t="str">
            <v>OKAMOTO D</v>
          </cell>
          <cell r="BT371" t="str">
            <v>CWOVENS2</v>
          </cell>
          <cell r="BU371" t="str">
            <v>H7080</v>
          </cell>
          <cell r="BV371" t="str">
            <v>Seasonal</v>
          </cell>
          <cell r="BW371" t="str">
            <v>LSA</v>
          </cell>
          <cell r="BY371" t="str">
            <v>4065040604405694052740505408644049940499</v>
          </cell>
          <cell r="BZ371" t="str">
            <v>S-61821-0012-4566-40650</v>
          </cell>
          <cell r="CA371" t="str">
            <v>SFO</v>
          </cell>
          <cell r="CD371">
            <v>0</v>
          </cell>
          <cell r="CF371">
            <v>1879</v>
          </cell>
          <cell r="CG371">
            <v>0</v>
          </cell>
        </row>
        <row r="372">
          <cell r="A372">
            <v>1416653</v>
          </cell>
          <cell r="B372" t="str">
            <v>113</v>
          </cell>
          <cell r="C372" t="str">
            <v>101</v>
          </cell>
          <cell r="D372" t="str">
            <v>61821</v>
          </cell>
          <cell r="E372" t="str">
            <v>61821-0012</v>
          </cell>
          <cell r="F372" t="str">
            <v>THE TWILL YD SHIRT LS</v>
          </cell>
          <cell r="G372" t="str">
            <v>GREGORY - SAHARA RED</v>
          </cell>
          <cell r="H372" t="str">
            <v>PC</v>
          </cell>
          <cell r="J372" t="str">
            <v>SP-A</v>
          </cell>
          <cell r="K372" t="str">
            <v>LSM</v>
          </cell>
          <cell r="L372" t="str">
            <v>MX</v>
          </cell>
          <cell r="M372">
            <v>1854</v>
          </cell>
          <cell r="N372">
            <v>1854</v>
          </cell>
          <cell r="O372">
            <v>0</v>
          </cell>
          <cell r="P372">
            <v>1854</v>
          </cell>
          <cell r="T372" t="str">
            <v>923M</v>
          </cell>
          <cell r="U372">
            <v>4566</v>
          </cell>
          <cell r="V372" t="str">
            <v>BANGLADESH</v>
          </cell>
          <cell r="W372" t="str">
            <v>SAS</v>
          </cell>
          <cell r="X372" t="str">
            <v>BANGLADESH</v>
          </cell>
          <cell r="Y372" t="str">
            <v>PEARL GARMENTS CO LTD</v>
          </cell>
          <cell r="Z372" t="str">
            <v>DDU</v>
          </cell>
          <cell r="AD372">
            <v>40499</v>
          </cell>
          <cell r="AE372">
            <v>40499</v>
          </cell>
          <cell r="AF372">
            <v>40864</v>
          </cell>
          <cell r="AG372">
            <v>40505</v>
          </cell>
          <cell r="AH372">
            <v>40527</v>
          </cell>
          <cell r="AI372">
            <v>40569</v>
          </cell>
          <cell r="AJ372">
            <v>40604</v>
          </cell>
          <cell r="AK372">
            <v>40650</v>
          </cell>
          <cell r="AL372">
            <v>40714</v>
          </cell>
          <cell r="AM372">
            <v>40717</v>
          </cell>
          <cell r="AN372" t="str">
            <v>Per 11/17 P-Req</v>
          </cell>
          <cell r="AO372" t="str">
            <v>Y</v>
          </cell>
          <cell r="AP372" t="str">
            <v>98642</v>
          </cell>
          <cell r="AR372" t="str">
            <v>000S</v>
          </cell>
          <cell r="AS372">
            <v>0</v>
          </cell>
          <cell r="AT372" t="str">
            <v>CHINA</v>
          </cell>
          <cell r="AW372">
            <v>1.7</v>
          </cell>
          <cell r="AX372">
            <v>3151.7999999999997</v>
          </cell>
          <cell r="AY372">
            <v>40525</v>
          </cell>
          <cell r="AZ372">
            <v>40531</v>
          </cell>
          <cell r="BA372">
            <v>40608</v>
          </cell>
          <cell r="BB372">
            <v>40650</v>
          </cell>
          <cell r="BC372">
            <v>40720</v>
          </cell>
          <cell r="BD372">
            <v>40720</v>
          </cell>
          <cell r="BE372">
            <v>40513</v>
          </cell>
          <cell r="BF372">
            <v>40603</v>
          </cell>
          <cell r="BG372">
            <v>40634</v>
          </cell>
          <cell r="BH372">
            <v>40695</v>
          </cell>
          <cell r="BI372">
            <v>40695</v>
          </cell>
          <cell r="BL372">
            <v>0</v>
          </cell>
          <cell r="BN372" t="str">
            <v>DOCKERS</v>
          </cell>
          <cell r="BO372" t="str">
            <v>Tops</v>
          </cell>
          <cell r="BP372" t="str">
            <v>Mens</v>
          </cell>
          <cell r="BQ372" t="str">
            <v>N</v>
          </cell>
          <cell r="BR372" t="str">
            <v>DM Tops Wovens</v>
          </cell>
          <cell r="BS372" t="str">
            <v>OKAMOTO D</v>
          </cell>
          <cell r="BT372" t="str">
            <v>CWOVENS2</v>
          </cell>
          <cell r="BU372" t="str">
            <v>H7080</v>
          </cell>
          <cell r="BV372" t="str">
            <v>Seasonal</v>
          </cell>
          <cell r="BW372" t="str">
            <v>LSA</v>
          </cell>
          <cell r="BY372" t="str">
            <v>4065040604405694052740505408644049940499</v>
          </cell>
          <cell r="BZ372" t="str">
            <v>S-61821-0012-4566-40650</v>
          </cell>
          <cell r="CA372" t="str">
            <v>SFO</v>
          </cell>
          <cell r="CD372">
            <v>0</v>
          </cell>
          <cell r="CE372">
            <v>3477</v>
          </cell>
          <cell r="CF372">
            <v>1879</v>
          </cell>
          <cell r="CG372">
            <v>0</v>
          </cell>
        </row>
        <row r="373">
          <cell r="A373">
            <v>1551061</v>
          </cell>
          <cell r="B373" t="str">
            <v>113</v>
          </cell>
          <cell r="C373" t="str">
            <v>101</v>
          </cell>
          <cell r="D373" t="str">
            <v>61827</v>
          </cell>
          <cell r="E373" t="str">
            <v>61827-0001</v>
          </cell>
          <cell r="F373" t="str">
            <v>FIELD SHIRT LS</v>
          </cell>
          <cell r="G373" t="str">
            <v>ESCOBAR - BLUE SHADOW</v>
          </cell>
          <cell r="H373" t="str">
            <v>PC</v>
          </cell>
          <cell r="J373" t="str">
            <v>SP-A</v>
          </cell>
          <cell r="K373" t="str">
            <v>APD</v>
          </cell>
          <cell r="L373" t="str">
            <v>SG</v>
          </cell>
          <cell r="M373">
            <v>100</v>
          </cell>
          <cell r="N373">
            <v>100</v>
          </cell>
          <cell r="O373">
            <v>0</v>
          </cell>
          <cell r="P373">
            <v>100</v>
          </cell>
          <cell r="T373" t="str">
            <v>923M</v>
          </cell>
          <cell r="U373">
            <v>4566</v>
          </cell>
          <cell r="V373" t="str">
            <v>BANGLADESH</v>
          </cell>
          <cell r="W373" t="str">
            <v>SAS</v>
          </cell>
          <cell r="X373" t="str">
            <v>BANGLADESH</v>
          </cell>
          <cell r="Y373" t="str">
            <v>PEARL GARMENTS CO LTD</v>
          </cell>
          <cell r="Z373" t="str">
            <v>DDU</v>
          </cell>
          <cell r="AD373">
            <v>40557</v>
          </cell>
          <cell r="AE373">
            <v>40557</v>
          </cell>
          <cell r="AF373">
            <v>40557</v>
          </cell>
          <cell r="AG373">
            <v>40557</v>
          </cell>
          <cell r="AH373">
            <v>40635</v>
          </cell>
          <cell r="AI373">
            <v>40645</v>
          </cell>
          <cell r="AJ373">
            <v>40680</v>
          </cell>
          <cell r="AK373">
            <v>40725</v>
          </cell>
          <cell r="AL373">
            <v>40744</v>
          </cell>
          <cell r="AM373">
            <v>40747</v>
          </cell>
          <cell r="AN373" t="str">
            <v>Jan P-Req</v>
          </cell>
          <cell r="AR373" t="str">
            <v>171S</v>
          </cell>
          <cell r="AS373" t="str">
            <v>DELICACY</v>
          </cell>
          <cell r="AT373" t="str">
            <v>TAIWAN</v>
          </cell>
          <cell r="AU373" t="str">
            <v>DUMMY MILLDORML1-2-2009-178A</v>
          </cell>
          <cell r="AW373">
            <v>1.7</v>
          </cell>
          <cell r="AX373">
            <v>170</v>
          </cell>
          <cell r="AY373">
            <v>40630</v>
          </cell>
          <cell r="AZ373">
            <v>40636</v>
          </cell>
          <cell r="BA373">
            <v>40685</v>
          </cell>
          <cell r="BB373">
            <v>40727</v>
          </cell>
          <cell r="BC373">
            <v>40748</v>
          </cell>
          <cell r="BD373">
            <v>40748</v>
          </cell>
          <cell r="BE373">
            <v>40603</v>
          </cell>
          <cell r="BF373">
            <v>40664</v>
          </cell>
          <cell r="BG373">
            <v>40695</v>
          </cell>
          <cell r="BH373">
            <v>40725</v>
          </cell>
          <cell r="BI373">
            <v>40725</v>
          </cell>
          <cell r="BL373">
            <v>0</v>
          </cell>
          <cell r="BN373" t="str">
            <v>DOCKERS</v>
          </cell>
          <cell r="BO373" t="str">
            <v>Tops</v>
          </cell>
          <cell r="BP373" t="str">
            <v>Mens</v>
          </cell>
          <cell r="BQ373" t="str">
            <v>N</v>
          </cell>
          <cell r="BR373" t="str">
            <v>DM Tops Wovens</v>
          </cell>
          <cell r="BS373" t="str">
            <v>OKAMOTO D</v>
          </cell>
          <cell r="BT373" t="str">
            <v>CWOVENS2</v>
          </cell>
          <cell r="BU373" t="str">
            <v>H6765</v>
          </cell>
          <cell r="BV373" t="str">
            <v>Seasonal</v>
          </cell>
          <cell r="BW373" t="str">
            <v>APD</v>
          </cell>
          <cell r="BY373" t="str">
            <v>4072540680406454063540557405574055740557</v>
          </cell>
          <cell r="BZ373" t="str">
            <v>S-61827-0001-4566-40725</v>
          </cell>
          <cell r="CA373" t="str">
            <v>SFO</v>
          </cell>
          <cell r="CD373">
            <v>0</v>
          </cell>
          <cell r="CF373">
            <v>1879</v>
          </cell>
          <cell r="CG373">
            <v>0</v>
          </cell>
        </row>
        <row r="374">
          <cell r="A374">
            <v>1416654</v>
          </cell>
          <cell r="B374" t="str">
            <v>113</v>
          </cell>
          <cell r="C374" t="str">
            <v>101</v>
          </cell>
          <cell r="D374" t="str">
            <v>61827</v>
          </cell>
          <cell r="E374" t="str">
            <v>61827-0001</v>
          </cell>
          <cell r="F374" t="str">
            <v>FIELD SHIRT LS</v>
          </cell>
          <cell r="G374" t="str">
            <v>ESCOBAR - BLUE SHADOW</v>
          </cell>
          <cell r="H374" t="str">
            <v>PC</v>
          </cell>
          <cell r="J374" t="str">
            <v>SP-A</v>
          </cell>
          <cell r="K374" t="str">
            <v>APD</v>
          </cell>
          <cell r="L374" t="str">
            <v>MY</v>
          </cell>
          <cell r="M374">
            <v>36</v>
          </cell>
          <cell r="N374">
            <v>36</v>
          </cell>
          <cell r="O374">
            <v>0</v>
          </cell>
          <cell r="P374">
            <v>36</v>
          </cell>
          <cell r="T374" t="str">
            <v>923M</v>
          </cell>
          <cell r="U374">
            <v>4566</v>
          </cell>
          <cell r="V374" t="str">
            <v>BANGLADESH</v>
          </cell>
          <cell r="W374" t="str">
            <v>SAS</v>
          </cell>
          <cell r="X374" t="str">
            <v>BANGLADESH</v>
          </cell>
          <cell r="Y374" t="str">
            <v>PEARL GARMENTS CO LTD</v>
          </cell>
          <cell r="Z374" t="str">
            <v>DDU</v>
          </cell>
          <cell r="AD374">
            <v>40557</v>
          </cell>
          <cell r="AE374">
            <v>40557</v>
          </cell>
          <cell r="AF374">
            <v>40557</v>
          </cell>
          <cell r="AG374">
            <v>40557</v>
          </cell>
          <cell r="AH374">
            <v>40635</v>
          </cell>
          <cell r="AI374">
            <v>40645</v>
          </cell>
          <cell r="AJ374">
            <v>40680</v>
          </cell>
          <cell r="AK374">
            <v>40725</v>
          </cell>
          <cell r="AL374">
            <v>40748</v>
          </cell>
          <cell r="AM374">
            <v>40751</v>
          </cell>
          <cell r="AN374" t="str">
            <v>Jan P-Req</v>
          </cell>
          <cell r="AR374" t="str">
            <v>171S</v>
          </cell>
          <cell r="AS374" t="str">
            <v>DELICACY</v>
          </cell>
          <cell r="AT374" t="str">
            <v>TAIWAN</v>
          </cell>
          <cell r="AU374" t="str">
            <v>DUMMY MILLDORML1-2-2009-178A</v>
          </cell>
          <cell r="AW374">
            <v>1.7</v>
          </cell>
          <cell r="AX374">
            <v>61.199999999999996</v>
          </cell>
          <cell r="AY374">
            <v>40630</v>
          </cell>
          <cell r="AZ374">
            <v>40636</v>
          </cell>
          <cell r="BA374">
            <v>40685</v>
          </cell>
          <cell r="BB374">
            <v>40727</v>
          </cell>
          <cell r="BC374">
            <v>40748</v>
          </cell>
          <cell r="BD374">
            <v>40755</v>
          </cell>
          <cell r="BE374">
            <v>40603</v>
          </cell>
          <cell r="BF374">
            <v>40664</v>
          </cell>
          <cell r="BG374">
            <v>40695</v>
          </cell>
          <cell r="BH374">
            <v>40725</v>
          </cell>
          <cell r="BI374">
            <v>40725</v>
          </cell>
          <cell r="BL374">
            <v>0</v>
          </cell>
          <cell r="BN374" t="str">
            <v>DOCKERS</v>
          </cell>
          <cell r="BO374" t="str">
            <v>Tops</v>
          </cell>
          <cell r="BP374" t="str">
            <v>Mens</v>
          </cell>
          <cell r="BQ374" t="str">
            <v>N</v>
          </cell>
          <cell r="BR374" t="str">
            <v>DM Tops Wovens</v>
          </cell>
          <cell r="BS374" t="str">
            <v>OKAMOTO D</v>
          </cell>
          <cell r="BT374" t="str">
            <v>CWOVENS2</v>
          </cell>
          <cell r="BU374" t="str">
            <v>H6765</v>
          </cell>
          <cell r="BV374" t="str">
            <v>Seasonal</v>
          </cell>
          <cell r="BW374" t="str">
            <v>APD</v>
          </cell>
          <cell r="BY374" t="str">
            <v>4072540680406454063540557405574055740557</v>
          </cell>
          <cell r="BZ374" t="str">
            <v>S-61827-0001-4566-40725</v>
          </cell>
          <cell r="CA374" t="str">
            <v>SFO</v>
          </cell>
          <cell r="CD374">
            <v>0</v>
          </cell>
          <cell r="CF374">
            <v>1879</v>
          </cell>
          <cell r="CG374">
            <v>0</v>
          </cell>
        </row>
        <row r="375">
          <cell r="A375">
            <v>1416655</v>
          </cell>
          <cell r="B375" t="str">
            <v>113</v>
          </cell>
          <cell r="C375" t="str">
            <v>101</v>
          </cell>
          <cell r="D375" t="str">
            <v>61827</v>
          </cell>
          <cell r="E375" t="str">
            <v>61827-0001</v>
          </cell>
          <cell r="F375" t="str">
            <v>FIELD SHIRT LS</v>
          </cell>
          <cell r="G375" t="str">
            <v>ESCOBAR - BLUE SHADOW</v>
          </cell>
          <cell r="H375" t="str">
            <v>PC</v>
          </cell>
          <cell r="J375" t="str">
            <v>SP-A</v>
          </cell>
          <cell r="K375" t="str">
            <v>LSUS</v>
          </cell>
          <cell r="L375">
            <v>2006</v>
          </cell>
          <cell r="M375">
            <v>3594</v>
          </cell>
          <cell r="N375">
            <v>3594</v>
          </cell>
          <cell r="O375">
            <v>0</v>
          </cell>
          <cell r="P375">
            <v>3594</v>
          </cell>
          <cell r="T375" t="str">
            <v>923M</v>
          </cell>
          <cell r="U375">
            <v>4566</v>
          </cell>
          <cell r="V375" t="str">
            <v>BANGLADESH</v>
          </cell>
          <cell r="W375" t="str">
            <v>SAS</v>
          </cell>
          <cell r="X375" t="str">
            <v>BANGLADESH</v>
          </cell>
          <cell r="Y375" t="str">
            <v>PEARL GARMENTS CO LTD</v>
          </cell>
          <cell r="Z375" t="str">
            <v>DDU</v>
          </cell>
          <cell r="AD375">
            <v>40557</v>
          </cell>
          <cell r="AE375">
            <v>40557</v>
          </cell>
          <cell r="AF375">
            <v>40557</v>
          </cell>
          <cell r="AG375">
            <v>40557</v>
          </cell>
          <cell r="AH375">
            <v>40635</v>
          </cell>
          <cell r="AI375">
            <v>40645</v>
          </cell>
          <cell r="AJ375">
            <v>40680</v>
          </cell>
          <cell r="AK375">
            <v>40725</v>
          </cell>
          <cell r="AL375">
            <v>40764</v>
          </cell>
          <cell r="AM375">
            <v>40767</v>
          </cell>
          <cell r="AN375" t="str">
            <v>Jan P-Req (USRE2&amp;3); TJ's 1/13 grid</v>
          </cell>
          <cell r="AR375" t="str">
            <v>171S</v>
          </cell>
          <cell r="AS375" t="str">
            <v>DELICACY</v>
          </cell>
          <cell r="AT375" t="str">
            <v>TAIWAN</v>
          </cell>
          <cell r="AU375" t="str">
            <v>INTERNATIONAL CLOTHING CO VGEHVYSYHI315</v>
          </cell>
          <cell r="AW375">
            <v>1.7</v>
          </cell>
          <cell r="AX375">
            <v>6109.8</v>
          </cell>
          <cell r="AY375">
            <v>40630</v>
          </cell>
          <cell r="AZ375">
            <v>40636</v>
          </cell>
          <cell r="BA375">
            <v>40685</v>
          </cell>
          <cell r="BB375">
            <v>40727</v>
          </cell>
          <cell r="BC375">
            <v>40769</v>
          </cell>
          <cell r="BD375">
            <v>40769</v>
          </cell>
          <cell r="BE375">
            <v>40603</v>
          </cell>
          <cell r="BF375">
            <v>40664</v>
          </cell>
          <cell r="BG375">
            <v>40695</v>
          </cell>
          <cell r="BH375">
            <v>40756</v>
          </cell>
          <cell r="BI375">
            <v>40756</v>
          </cell>
          <cell r="BL375">
            <v>0</v>
          </cell>
          <cell r="BN375" t="str">
            <v>DOCKERS</v>
          </cell>
          <cell r="BO375" t="str">
            <v>Tops</v>
          </cell>
          <cell r="BP375" t="str">
            <v>Mens</v>
          </cell>
          <cell r="BQ375" t="str">
            <v>N</v>
          </cell>
          <cell r="BR375" t="str">
            <v>DM Tops Wovens</v>
          </cell>
          <cell r="BS375" t="str">
            <v>OKAMOTO D</v>
          </cell>
          <cell r="BT375" t="str">
            <v>CWOVENS2</v>
          </cell>
          <cell r="BU375" t="str">
            <v>H6765</v>
          </cell>
          <cell r="BV375" t="str">
            <v>Seasonal</v>
          </cell>
          <cell r="BW375" t="str">
            <v>LSA</v>
          </cell>
          <cell r="BY375" t="str">
            <v>4072540680406454063540557405574055740557</v>
          </cell>
          <cell r="BZ375" t="str">
            <v>S-61827-0001-4566-40725</v>
          </cell>
          <cell r="CA375" t="str">
            <v>SFO</v>
          </cell>
          <cell r="CD375">
            <v>0</v>
          </cell>
          <cell r="CF375">
            <v>1879</v>
          </cell>
          <cell r="CG375">
            <v>0</v>
          </cell>
        </row>
        <row r="376">
          <cell r="A376">
            <v>1551062</v>
          </cell>
          <cell r="B376" t="str">
            <v>113</v>
          </cell>
          <cell r="C376" t="str">
            <v>101</v>
          </cell>
          <cell r="D376" t="str">
            <v>61827</v>
          </cell>
          <cell r="E376" t="str">
            <v>61827-0005</v>
          </cell>
          <cell r="F376" t="str">
            <v>FIELD SHIRT LS</v>
          </cell>
          <cell r="G376" t="str">
            <v>STAMOS - TERRA COTTA</v>
          </cell>
          <cell r="H376" t="str">
            <v>PC</v>
          </cell>
          <cell r="J376" t="str">
            <v>SP-A</v>
          </cell>
          <cell r="K376" t="str">
            <v>APD</v>
          </cell>
          <cell r="L376" t="str">
            <v>MY</v>
          </cell>
          <cell r="M376">
            <v>48</v>
          </cell>
          <cell r="N376">
            <v>48</v>
          </cell>
          <cell r="O376">
            <v>0</v>
          </cell>
          <cell r="P376">
            <v>48</v>
          </cell>
          <cell r="T376" t="str">
            <v>923M</v>
          </cell>
          <cell r="U376">
            <v>4566</v>
          </cell>
          <cell r="V376" t="str">
            <v>BANGLADESH</v>
          </cell>
          <cell r="W376" t="str">
            <v>SAS</v>
          </cell>
          <cell r="X376" t="str">
            <v>BANGLADESH</v>
          </cell>
          <cell r="Y376" t="str">
            <v>PEARL GARMENTS CO LTD</v>
          </cell>
          <cell r="Z376" t="str">
            <v>DDU</v>
          </cell>
          <cell r="AD376">
            <v>40557</v>
          </cell>
          <cell r="AE376">
            <v>40557</v>
          </cell>
          <cell r="AF376">
            <v>40557</v>
          </cell>
          <cell r="AG376">
            <v>40557</v>
          </cell>
          <cell r="AH376">
            <v>40635</v>
          </cell>
          <cell r="AI376">
            <v>40645</v>
          </cell>
          <cell r="AJ376">
            <v>40680</v>
          </cell>
          <cell r="AK376">
            <v>40725</v>
          </cell>
          <cell r="AL376">
            <v>40748</v>
          </cell>
          <cell r="AM376">
            <v>40751</v>
          </cell>
          <cell r="AN376" t="str">
            <v>Jan P-Req</v>
          </cell>
          <cell r="AR376" t="str">
            <v>171S</v>
          </cell>
          <cell r="AS376" t="str">
            <v>DELICACY</v>
          </cell>
          <cell r="AT376" t="str">
            <v>TAIWAN</v>
          </cell>
          <cell r="AU376" t="str">
            <v>DUMMY MILLEPIC / FB082480</v>
          </cell>
          <cell r="AW376">
            <v>1.7</v>
          </cell>
          <cell r="AX376">
            <v>81.599999999999994</v>
          </cell>
          <cell r="AY376">
            <v>40630</v>
          </cell>
          <cell r="AZ376">
            <v>40636</v>
          </cell>
          <cell r="BA376">
            <v>40685</v>
          </cell>
          <cell r="BB376">
            <v>40727</v>
          </cell>
          <cell r="BC376">
            <v>40748</v>
          </cell>
          <cell r="BD376">
            <v>40755</v>
          </cell>
          <cell r="BE376">
            <v>40603</v>
          </cell>
          <cell r="BF376">
            <v>40664</v>
          </cell>
          <cell r="BG376">
            <v>40695</v>
          </cell>
          <cell r="BH376">
            <v>40725</v>
          </cell>
          <cell r="BI376">
            <v>40725</v>
          </cell>
          <cell r="BL376">
            <v>0</v>
          </cell>
          <cell r="BN376" t="str">
            <v>DOCKERS</v>
          </cell>
          <cell r="BO376" t="str">
            <v>Tops</v>
          </cell>
          <cell r="BP376" t="str">
            <v>Mens</v>
          </cell>
          <cell r="BQ376" t="str">
            <v>N</v>
          </cell>
          <cell r="BR376" t="str">
            <v>DM Tops Wovens</v>
          </cell>
          <cell r="BS376" t="str">
            <v>OKAMOTO D</v>
          </cell>
          <cell r="BT376" t="str">
            <v>CWOVENS2</v>
          </cell>
          <cell r="BU376" t="str">
            <v>H6769</v>
          </cell>
          <cell r="BV376" t="str">
            <v>Seasonal</v>
          </cell>
          <cell r="BW376" t="str">
            <v>APD</v>
          </cell>
          <cell r="BY376" t="str">
            <v>4072540680406454063540557405574055740557</v>
          </cell>
          <cell r="BZ376" t="str">
            <v>S-61827-0005-4566-40725</v>
          </cell>
          <cell r="CA376" t="str">
            <v>SFO</v>
          </cell>
          <cell r="CD376">
            <v>0</v>
          </cell>
          <cell r="CF376">
            <v>1879</v>
          </cell>
          <cell r="CG376">
            <v>0</v>
          </cell>
        </row>
        <row r="377">
          <cell r="A377">
            <v>1416658</v>
          </cell>
          <cell r="B377" t="str">
            <v>113</v>
          </cell>
          <cell r="C377" t="str">
            <v>101</v>
          </cell>
          <cell r="D377" t="str">
            <v>61827</v>
          </cell>
          <cell r="E377" t="str">
            <v>61827-0005</v>
          </cell>
          <cell r="F377" t="str">
            <v>FIELD SHIRT LS</v>
          </cell>
          <cell r="G377" t="str">
            <v>STAMOS - TERRA COTTA</v>
          </cell>
          <cell r="H377" t="str">
            <v>PC</v>
          </cell>
          <cell r="J377" t="str">
            <v>SP-A</v>
          </cell>
          <cell r="K377" t="str">
            <v>APD</v>
          </cell>
          <cell r="L377" t="str">
            <v>PK</v>
          </cell>
          <cell r="M377">
            <v>120</v>
          </cell>
          <cell r="N377">
            <v>120</v>
          </cell>
          <cell r="O377">
            <v>0</v>
          </cell>
          <cell r="P377">
            <v>120</v>
          </cell>
          <cell r="T377" t="str">
            <v>923M</v>
          </cell>
          <cell r="U377">
            <v>4566</v>
          </cell>
          <cell r="V377" t="str">
            <v>BANGLADESH</v>
          </cell>
          <cell r="W377" t="str">
            <v>SAS</v>
          </cell>
          <cell r="X377" t="str">
            <v>BANGLADESH</v>
          </cell>
          <cell r="Y377" t="str">
            <v>PEARL GARMENTS CO LTD</v>
          </cell>
          <cell r="Z377" t="str">
            <v>DDU</v>
          </cell>
          <cell r="AD377">
            <v>40557</v>
          </cell>
          <cell r="AE377">
            <v>40557</v>
          </cell>
          <cell r="AF377">
            <v>40557</v>
          </cell>
          <cell r="AG377">
            <v>40557</v>
          </cell>
          <cell r="AH377">
            <v>40635</v>
          </cell>
          <cell r="AI377">
            <v>40645</v>
          </cell>
          <cell r="AJ377">
            <v>40680</v>
          </cell>
          <cell r="AK377">
            <v>40725</v>
          </cell>
          <cell r="AL377">
            <v>40770</v>
          </cell>
          <cell r="AM377">
            <v>40773</v>
          </cell>
          <cell r="AN377" t="str">
            <v>Jan P-Req</v>
          </cell>
          <cell r="AR377" t="str">
            <v>171S</v>
          </cell>
          <cell r="AS377" t="str">
            <v>DELICACY</v>
          </cell>
          <cell r="AT377" t="str">
            <v>TAIWAN</v>
          </cell>
          <cell r="AU377" t="str">
            <v>DUMMY MILLEPIC / FB082480</v>
          </cell>
          <cell r="AW377">
            <v>1.7</v>
          </cell>
          <cell r="AX377">
            <v>204</v>
          </cell>
          <cell r="AY377">
            <v>40630</v>
          </cell>
          <cell r="AZ377">
            <v>40636</v>
          </cell>
          <cell r="BA377">
            <v>40685</v>
          </cell>
          <cell r="BB377">
            <v>40727</v>
          </cell>
          <cell r="BC377">
            <v>40776</v>
          </cell>
          <cell r="BD377">
            <v>40776</v>
          </cell>
          <cell r="BE377">
            <v>40603</v>
          </cell>
          <cell r="BF377">
            <v>40664</v>
          </cell>
          <cell r="BG377">
            <v>40695</v>
          </cell>
          <cell r="BH377">
            <v>40756</v>
          </cell>
          <cell r="BI377">
            <v>40756</v>
          </cell>
          <cell r="BL377">
            <v>0</v>
          </cell>
          <cell r="BN377" t="str">
            <v>DOCKERS</v>
          </cell>
          <cell r="BO377" t="str">
            <v>Tops</v>
          </cell>
          <cell r="BP377" t="str">
            <v>Mens</v>
          </cell>
          <cell r="BQ377" t="str">
            <v>N</v>
          </cell>
          <cell r="BR377" t="str">
            <v>DM Tops Wovens</v>
          </cell>
          <cell r="BS377" t="str">
            <v>OKAMOTO D</v>
          </cell>
          <cell r="BT377" t="str">
            <v>CWOVENS2</v>
          </cell>
          <cell r="BU377" t="str">
            <v>H6769</v>
          </cell>
          <cell r="BV377" t="str">
            <v>Seasonal</v>
          </cell>
          <cell r="BW377" t="str">
            <v>APD</v>
          </cell>
          <cell r="BY377" t="str">
            <v>4072540680406454063540557405574055740557</v>
          </cell>
          <cell r="BZ377" t="str">
            <v>S-61827-0005-4566-40725</v>
          </cell>
          <cell r="CA377" t="str">
            <v>SFO</v>
          </cell>
          <cell r="CD377">
            <v>0</v>
          </cell>
          <cell r="CF377">
            <v>1879</v>
          </cell>
          <cell r="CG377">
            <v>0</v>
          </cell>
        </row>
        <row r="378">
          <cell r="A378">
            <v>1416659</v>
          </cell>
          <cell r="B378" t="str">
            <v>113</v>
          </cell>
          <cell r="C378" t="str">
            <v>101</v>
          </cell>
          <cell r="D378" t="str">
            <v>61827</v>
          </cell>
          <cell r="E378" t="str">
            <v>61827-0005</v>
          </cell>
          <cell r="F378" t="str">
            <v>FIELD SHIRT LS</v>
          </cell>
          <cell r="G378" t="str">
            <v>STAMOS - TERRA COTTA</v>
          </cell>
          <cell r="H378" t="str">
            <v>PC</v>
          </cell>
          <cell r="J378" t="str">
            <v>SP-A</v>
          </cell>
          <cell r="K378" t="str">
            <v>LSUS</v>
          </cell>
          <cell r="L378">
            <v>2006</v>
          </cell>
          <cell r="M378">
            <v>5304</v>
          </cell>
          <cell r="N378">
            <v>5304</v>
          </cell>
          <cell r="O378">
            <v>0</v>
          </cell>
          <cell r="P378">
            <v>5304</v>
          </cell>
          <cell r="T378" t="str">
            <v>923M</v>
          </cell>
          <cell r="U378">
            <v>4566</v>
          </cell>
          <cell r="V378" t="str">
            <v>BANGLADESH</v>
          </cell>
          <cell r="W378" t="str">
            <v>SAS</v>
          </cell>
          <cell r="X378" t="str">
            <v>BANGLADESH</v>
          </cell>
          <cell r="Y378" t="str">
            <v>PEARL GARMENTS CO LTD</v>
          </cell>
          <cell r="Z378" t="str">
            <v>DDU</v>
          </cell>
          <cell r="AD378">
            <v>40557</v>
          </cell>
          <cell r="AE378">
            <v>40557</v>
          </cell>
          <cell r="AF378">
            <v>40557</v>
          </cell>
          <cell r="AG378">
            <v>40557</v>
          </cell>
          <cell r="AH378">
            <v>40635</v>
          </cell>
          <cell r="AI378">
            <v>40645</v>
          </cell>
          <cell r="AJ378">
            <v>40680</v>
          </cell>
          <cell r="AK378">
            <v>40725</v>
          </cell>
          <cell r="AL378">
            <v>40764</v>
          </cell>
          <cell r="AM378">
            <v>40767</v>
          </cell>
          <cell r="AN378" t="str">
            <v>Jan P-Req for on-line &amp;outlet plus TJ's 1/13 grid</v>
          </cell>
          <cell r="AR378" t="str">
            <v>171S</v>
          </cell>
          <cell r="AS378" t="str">
            <v>DELICACY</v>
          </cell>
          <cell r="AT378" t="str">
            <v>TAIWAN</v>
          </cell>
          <cell r="AU378" t="str">
            <v>INTERNATIONAL CLOTHING CO VGEHVYSYHI315</v>
          </cell>
          <cell r="AW378">
            <v>1.7</v>
          </cell>
          <cell r="AX378">
            <v>9016.7999999999993</v>
          </cell>
          <cell r="AY378">
            <v>40630</v>
          </cell>
          <cell r="AZ378">
            <v>40636</v>
          </cell>
          <cell r="BA378">
            <v>40685</v>
          </cell>
          <cell r="BB378">
            <v>40727</v>
          </cell>
          <cell r="BC378">
            <v>40769</v>
          </cell>
          <cell r="BD378">
            <v>40769</v>
          </cell>
          <cell r="BE378">
            <v>40603</v>
          </cell>
          <cell r="BF378">
            <v>40664</v>
          </cell>
          <cell r="BG378">
            <v>40695</v>
          </cell>
          <cell r="BH378">
            <v>40756</v>
          </cell>
          <cell r="BI378">
            <v>40756</v>
          </cell>
          <cell r="BL378">
            <v>0</v>
          </cell>
          <cell r="BN378" t="str">
            <v>DOCKERS</v>
          </cell>
          <cell r="BO378" t="str">
            <v>Tops</v>
          </cell>
          <cell r="BP378" t="str">
            <v>Mens</v>
          </cell>
          <cell r="BQ378" t="str">
            <v>N</v>
          </cell>
          <cell r="BR378" t="str">
            <v>DM Tops Wovens</v>
          </cell>
          <cell r="BS378" t="str">
            <v>OKAMOTO D</v>
          </cell>
          <cell r="BT378" t="str">
            <v>CWOVENS2</v>
          </cell>
          <cell r="BU378" t="str">
            <v>H6769</v>
          </cell>
          <cell r="BV378" t="str">
            <v>Seasonal</v>
          </cell>
          <cell r="BW378" t="str">
            <v>LSA</v>
          </cell>
          <cell r="BY378" t="str">
            <v>4072540680406454063540557405574055740557</v>
          </cell>
          <cell r="BZ378" t="str">
            <v>S-61827-0005-4566-40725</v>
          </cell>
          <cell r="CA378" t="str">
            <v>SFO</v>
          </cell>
          <cell r="CD378">
            <v>0</v>
          </cell>
          <cell r="CF378">
            <v>1879</v>
          </cell>
          <cell r="CG378">
            <v>0</v>
          </cell>
        </row>
        <row r="379">
          <cell r="A379">
            <v>1551063</v>
          </cell>
          <cell r="B379" t="str">
            <v>113</v>
          </cell>
          <cell r="C379" t="str">
            <v>101</v>
          </cell>
          <cell r="D379" t="str">
            <v>61827</v>
          </cell>
          <cell r="E379" t="str">
            <v>61827-0006</v>
          </cell>
          <cell r="F379" t="str">
            <v>FIELD SHIRT LS</v>
          </cell>
          <cell r="G379" t="str">
            <v>STAMOS - WILD FERN</v>
          </cell>
          <cell r="H379" t="str">
            <v>PC</v>
          </cell>
          <cell r="J379" t="str">
            <v>SP-A</v>
          </cell>
          <cell r="K379" t="str">
            <v>APD</v>
          </cell>
          <cell r="L379" t="str">
            <v>PK</v>
          </cell>
          <cell r="M379">
            <v>120</v>
          </cell>
          <cell r="N379">
            <v>120</v>
          </cell>
          <cell r="O379">
            <v>0</v>
          </cell>
          <cell r="P379">
            <v>120</v>
          </cell>
          <cell r="T379" t="str">
            <v>923M</v>
          </cell>
          <cell r="U379">
            <v>4566</v>
          </cell>
          <cell r="V379" t="str">
            <v>BANGLADESH</v>
          </cell>
          <cell r="W379" t="str">
            <v>SAS</v>
          </cell>
          <cell r="X379" t="str">
            <v>BANGLADESH</v>
          </cell>
          <cell r="Y379" t="str">
            <v>PEARL GARMENTS CO LTD</v>
          </cell>
          <cell r="Z379" t="str">
            <v>DDU</v>
          </cell>
          <cell r="AD379">
            <v>40557</v>
          </cell>
          <cell r="AE379">
            <v>40557</v>
          </cell>
          <cell r="AF379">
            <v>40557</v>
          </cell>
          <cell r="AG379">
            <v>40557</v>
          </cell>
          <cell r="AH379">
            <v>40635</v>
          </cell>
          <cell r="AI379">
            <v>40645</v>
          </cell>
          <cell r="AJ379">
            <v>40680</v>
          </cell>
          <cell r="AK379">
            <v>40725</v>
          </cell>
          <cell r="AL379">
            <v>40770</v>
          </cell>
          <cell r="AM379">
            <v>40773</v>
          </cell>
          <cell r="AN379" t="str">
            <v>Jan P-Req</v>
          </cell>
          <cell r="AR379" t="str">
            <v>171S</v>
          </cell>
          <cell r="AS379" t="str">
            <v>DELICACY</v>
          </cell>
          <cell r="AT379" t="str">
            <v>TAIWAN</v>
          </cell>
          <cell r="AU379" t="str">
            <v>FAR EASTERN APPAREL (VIETNAM) LTDA207</v>
          </cell>
          <cell r="AW379">
            <v>1.7</v>
          </cell>
          <cell r="AX379">
            <v>204</v>
          </cell>
          <cell r="AY379">
            <v>40630</v>
          </cell>
          <cell r="AZ379">
            <v>40636</v>
          </cell>
          <cell r="BA379">
            <v>40685</v>
          </cell>
          <cell r="BB379">
            <v>40727</v>
          </cell>
          <cell r="BC379">
            <v>40776</v>
          </cell>
          <cell r="BD379">
            <v>40776</v>
          </cell>
          <cell r="BE379">
            <v>40603</v>
          </cell>
          <cell r="BF379">
            <v>40664</v>
          </cell>
          <cell r="BG379">
            <v>40695</v>
          </cell>
          <cell r="BH379">
            <v>40756</v>
          </cell>
          <cell r="BI379">
            <v>40756</v>
          </cell>
          <cell r="BL379">
            <v>0</v>
          </cell>
          <cell r="BN379" t="str">
            <v>DOCKERS</v>
          </cell>
          <cell r="BO379" t="str">
            <v>Tops</v>
          </cell>
          <cell r="BP379" t="str">
            <v>Mens</v>
          </cell>
          <cell r="BQ379" t="str">
            <v>N</v>
          </cell>
          <cell r="BR379" t="str">
            <v>DM Tops Wovens</v>
          </cell>
          <cell r="BS379" t="str">
            <v>OKAMOTO D</v>
          </cell>
          <cell r="BT379" t="str">
            <v>CWOVENS2</v>
          </cell>
          <cell r="BU379" t="str">
            <v>H6770</v>
          </cell>
          <cell r="BV379" t="str">
            <v>Seasonal</v>
          </cell>
          <cell r="BW379" t="str">
            <v>APD</v>
          </cell>
          <cell r="BY379" t="str">
            <v>4072540680406454063540557405574055740557</v>
          </cell>
          <cell r="BZ379" t="str">
            <v>S-61827-0006-4566-40725</v>
          </cell>
          <cell r="CA379" t="str">
            <v>SFO</v>
          </cell>
          <cell r="CD379">
            <v>0</v>
          </cell>
          <cell r="CF379">
            <v>1879</v>
          </cell>
          <cell r="CG379">
            <v>0</v>
          </cell>
        </row>
        <row r="380">
          <cell r="A380">
            <v>1416660</v>
          </cell>
          <cell r="B380" t="str">
            <v>113</v>
          </cell>
          <cell r="C380" t="str">
            <v>101</v>
          </cell>
          <cell r="D380" t="str">
            <v>61827</v>
          </cell>
          <cell r="E380" t="str">
            <v>61827-0006</v>
          </cell>
          <cell r="F380" t="str">
            <v>FIELD SHIRT LS</v>
          </cell>
          <cell r="G380" t="str">
            <v>STAMOS - WILD FERN</v>
          </cell>
          <cell r="H380" t="str">
            <v>PC</v>
          </cell>
          <cell r="J380" t="str">
            <v>SP-A</v>
          </cell>
          <cell r="K380" t="str">
            <v>APD</v>
          </cell>
          <cell r="L380" t="str">
            <v>MY</v>
          </cell>
          <cell r="M380">
            <v>36</v>
          </cell>
          <cell r="N380">
            <v>36</v>
          </cell>
          <cell r="O380">
            <v>0</v>
          </cell>
          <cell r="P380">
            <v>36</v>
          </cell>
          <cell r="T380" t="str">
            <v>923M</v>
          </cell>
          <cell r="U380">
            <v>4566</v>
          </cell>
          <cell r="V380" t="str">
            <v>BANGLADESH</v>
          </cell>
          <cell r="W380" t="str">
            <v>SAS</v>
          </cell>
          <cell r="X380" t="str">
            <v>BANGLADESH</v>
          </cell>
          <cell r="Y380" t="str">
            <v>PEARL GARMENTS CO LTD</v>
          </cell>
          <cell r="Z380" t="str">
            <v>DDU</v>
          </cell>
          <cell r="AD380">
            <v>40557</v>
          </cell>
          <cell r="AE380">
            <v>40557</v>
          </cell>
          <cell r="AF380">
            <v>40557</v>
          </cell>
          <cell r="AG380">
            <v>40557</v>
          </cell>
          <cell r="AH380">
            <v>40635</v>
          </cell>
          <cell r="AI380">
            <v>40645</v>
          </cell>
          <cell r="AJ380">
            <v>40680</v>
          </cell>
          <cell r="AK380">
            <v>40725</v>
          </cell>
          <cell r="AL380">
            <v>40748</v>
          </cell>
          <cell r="AM380">
            <v>40751</v>
          </cell>
          <cell r="AN380" t="str">
            <v>Jan P-Req</v>
          </cell>
          <cell r="AR380" t="str">
            <v>171S</v>
          </cell>
          <cell r="AS380" t="str">
            <v>DELICACY</v>
          </cell>
          <cell r="AT380" t="str">
            <v>TAIWAN</v>
          </cell>
          <cell r="AU380" t="str">
            <v>FAR EASTERN APPAREL (VIETNAM) LTDA207</v>
          </cell>
          <cell r="AW380">
            <v>1.7</v>
          </cell>
          <cell r="AX380">
            <v>61.199999999999996</v>
          </cell>
          <cell r="AY380">
            <v>40630</v>
          </cell>
          <cell r="AZ380">
            <v>40636</v>
          </cell>
          <cell r="BA380">
            <v>40685</v>
          </cell>
          <cell r="BB380">
            <v>40727</v>
          </cell>
          <cell r="BC380">
            <v>40748</v>
          </cell>
          <cell r="BD380">
            <v>40755</v>
          </cell>
          <cell r="BE380">
            <v>40603</v>
          </cell>
          <cell r="BF380">
            <v>40664</v>
          </cell>
          <cell r="BG380">
            <v>40695</v>
          </cell>
          <cell r="BH380">
            <v>40725</v>
          </cell>
          <cell r="BI380">
            <v>40725</v>
          </cell>
          <cell r="BL380">
            <v>0</v>
          </cell>
          <cell r="BN380" t="str">
            <v>DOCKERS</v>
          </cell>
          <cell r="BO380" t="str">
            <v>Tops</v>
          </cell>
          <cell r="BP380" t="str">
            <v>Mens</v>
          </cell>
          <cell r="BQ380" t="str">
            <v>N</v>
          </cell>
          <cell r="BR380" t="str">
            <v>DM Tops Wovens</v>
          </cell>
          <cell r="BS380" t="str">
            <v>OKAMOTO D</v>
          </cell>
          <cell r="BT380" t="str">
            <v>CWOVENS2</v>
          </cell>
          <cell r="BU380" t="str">
            <v>H6770</v>
          </cell>
          <cell r="BV380" t="str">
            <v>Seasonal</v>
          </cell>
          <cell r="BW380" t="str">
            <v>APD</v>
          </cell>
          <cell r="BY380" t="str">
            <v>4072540680406454063540557405574055740557</v>
          </cell>
          <cell r="BZ380" t="str">
            <v>S-61827-0006-4566-40725</v>
          </cell>
          <cell r="CA380" t="str">
            <v>SFO</v>
          </cell>
          <cell r="CD380">
            <v>0</v>
          </cell>
          <cell r="CF380">
            <v>1879</v>
          </cell>
          <cell r="CG380">
            <v>0</v>
          </cell>
        </row>
        <row r="381">
          <cell r="A381">
            <v>1416661</v>
          </cell>
          <cell r="B381" t="str">
            <v>113</v>
          </cell>
          <cell r="C381" t="str">
            <v>101</v>
          </cell>
          <cell r="D381" t="str">
            <v>61827</v>
          </cell>
          <cell r="E381" t="str">
            <v>61827-0006</v>
          </cell>
          <cell r="F381" t="str">
            <v>FIELD SHIRT LS</v>
          </cell>
          <cell r="G381" t="str">
            <v>STAMOS - WILD FERN</v>
          </cell>
          <cell r="H381" t="str">
            <v>PC</v>
          </cell>
          <cell r="J381" t="str">
            <v>SP-A</v>
          </cell>
          <cell r="K381" t="str">
            <v>LSUS</v>
          </cell>
          <cell r="L381">
            <v>2006</v>
          </cell>
          <cell r="M381">
            <v>5270</v>
          </cell>
          <cell r="N381">
            <v>5270</v>
          </cell>
          <cell r="O381">
            <v>0</v>
          </cell>
          <cell r="P381">
            <v>5270</v>
          </cell>
          <cell r="T381" t="str">
            <v>923M</v>
          </cell>
          <cell r="U381">
            <v>4566</v>
          </cell>
          <cell r="V381" t="str">
            <v>BANGLADESH</v>
          </cell>
          <cell r="W381" t="str">
            <v>SAS</v>
          </cell>
          <cell r="X381" t="str">
            <v>BANGLADESH</v>
          </cell>
          <cell r="Y381" t="str">
            <v>PEARL GARMENTS CO LTD</v>
          </cell>
          <cell r="Z381" t="str">
            <v>DDU</v>
          </cell>
          <cell r="AD381">
            <v>40557</v>
          </cell>
          <cell r="AE381">
            <v>40557</v>
          </cell>
          <cell r="AF381">
            <v>40557</v>
          </cell>
          <cell r="AG381">
            <v>40557</v>
          </cell>
          <cell r="AH381">
            <v>40635</v>
          </cell>
          <cell r="AI381">
            <v>40645</v>
          </cell>
          <cell r="AJ381">
            <v>40680</v>
          </cell>
          <cell r="AK381">
            <v>40725</v>
          </cell>
          <cell r="AL381">
            <v>40764</v>
          </cell>
          <cell r="AM381">
            <v>40767</v>
          </cell>
          <cell r="AN381" t="str">
            <v>Jan P-Req (USRE2&amp;3); TJ's 1/13 grid</v>
          </cell>
          <cell r="AR381" t="str">
            <v>171S</v>
          </cell>
          <cell r="AS381" t="str">
            <v>DELICACY</v>
          </cell>
          <cell r="AT381" t="str">
            <v>TAIWAN</v>
          </cell>
          <cell r="AU381" t="str">
            <v>DUMMY MILLOXFORD / AQ04041</v>
          </cell>
          <cell r="AW381">
            <v>1.7</v>
          </cell>
          <cell r="AX381">
            <v>8959</v>
          </cell>
          <cell r="AY381">
            <v>40630</v>
          </cell>
          <cell r="AZ381">
            <v>40636</v>
          </cell>
          <cell r="BA381">
            <v>40685</v>
          </cell>
          <cell r="BB381">
            <v>40727</v>
          </cell>
          <cell r="BC381">
            <v>40769</v>
          </cell>
          <cell r="BD381">
            <v>40769</v>
          </cell>
          <cell r="BE381">
            <v>40603</v>
          </cell>
          <cell r="BF381">
            <v>40664</v>
          </cell>
          <cell r="BG381">
            <v>40695</v>
          </cell>
          <cell r="BH381">
            <v>40756</v>
          </cell>
          <cell r="BI381">
            <v>40756</v>
          </cell>
          <cell r="BL381">
            <v>0</v>
          </cell>
          <cell r="BN381" t="str">
            <v>DOCKERS</v>
          </cell>
          <cell r="BO381" t="str">
            <v>Tops</v>
          </cell>
          <cell r="BP381" t="str">
            <v>Mens</v>
          </cell>
          <cell r="BQ381" t="str">
            <v>N</v>
          </cell>
          <cell r="BR381" t="str">
            <v>DM Tops Wovens</v>
          </cell>
          <cell r="BS381" t="str">
            <v>OKAMOTO D</v>
          </cell>
          <cell r="BT381" t="str">
            <v>CWOVENS2</v>
          </cell>
          <cell r="BU381" t="str">
            <v>H6770</v>
          </cell>
          <cell r="BV381" t="str">
            <v>Seasonal</v>
          </cell>
          <cell r="BW381" t="str">
            <v>LSA</v>
          </cell>
          <cell r="BY381" t="str">
            <v>4072540680406454063540557405574055740557</v>
          </cell>
          <cell r="BZ381" t="str">
            <v>S-61827-0006-4566-40725</v>
          </cell>
          <cell r="CA381" t="str">
            <v>SFO</v>
          </cell>
          <cell r="CD381">
            <v>0</v>
          </cell>
          <cell r="CF381">
            <v>1879</v>
          </cell>
          <cell r="CG381">
            <v>0</v>
          </cell>
        </row>
        <row r="382">
          <cell r="A382">
            <v>1416662</v>
          </cell>
          <cell r="B382" t="str">
            <v>113</v>
          </cell>
          <cell r="C382" t="str">
            <v>101</v>
          </cell>
          <cell r="D382" t="str">
            <v>61827</v>
          </cell>
          <cell r="E382" t="str">
            <v>61827-0010</v>
          </cell>
          <cell r="F382" t="str">
            <v>FIELD SHIRT LS</v>
          </cell>
          <cell r="G382" t="str">
            <v>KIPP - BLUE SHADOW</v>
          </cell>
          <cell r="H382" t="str">
            <v>PC</v>
          </cell>
          <cell r="J382" t="str">
            <v>SP-A</v>
          </cell>
          <cell r="K382" t="str">
            <v>LSUS</v>
          </cell>
          <cell r="L382">
            <v>2006</v>
          </cell>
          <cell r="M382">
            <v>2174</v>
          </cell>
          <cell r="N382">
            <v>2174</v>
          </cell>
          <cell r="O382">
            <v>0</v>
          </cell>
          <cell r="P382">
            <v>2174</v>
          </cell>
          <cell r="T382" t="str">
            <v>923M</v>
          </cell>
          <cell r="U382">
            <v>4566</v>
          </cell>
          <cell r="V382" t="str">
            <v>BANGLADESH</v>
          </cell>
          <cell r="W382" t="str">
            <v>SAS</v>
          </cell>
          <cell r="X382" t="str">
            <v>BANGLADESH</v>
          </cell>
          <cell r="Y382" t="str">
            <v>PEARL GARMENTS CO LTD</v>
          </cell>
          <cell r="Z382" t="str">
            <v>DDU</v>
          </cell>
          <cell r="AD382">
            <v>40557</v>
          </cell>
          <cell r="AE382">
            <v>40557</v>
          </cell>
          <cell r="AF382">
            <v>40557</v>
          </cell>
          <cell r="AG382">
            <v>40557</v>
          </cell>
          <cell r="AH382">
            <v>40635</v>
          </cell>
          <cell r="AI382">
            <v>40645</v>
          </cell>
          <cell r="AJ382">
            <v>40680</v>
          </cell>
          <cell r="AK382">
            <v>40725</v>
          </cell>
          <cell r="AL382">
            <v>40764</v>
          </cell>
          <cell r="AM382">
            <v>40767</v>
          </cell>
          <cell r="AN382" t="str">
            <v>Jan P-Req outlet &amp; TJ 1/13 grid</v>
          </cell>
          <cell r="AR382" t="str">
            <v>171S</v>
          </cell>
          <cell r="AS382" t="str">
            <v>DELICACY</v>
          </cell>
          <cell r="AT382" t="str">
            <v>TAIWAN</v>
          </cell>
          <cell r="AU382" t="str">
            <v>DUMMY MILLEPIC / FB082480</v>
          </cell>
          <cell r="AW382">
            <v>1.7</v>
          </cell>
          <cell r="AX382">
            <v>3695.7999999999997</v>
          </cell>
          <cell r="AY382">
            <v>40630</v>
          </cell>
          <cell r="AZ382">
            <v>40636</v>
          </cell>
          <cell r="BA382">
            <v>40685</v>
          </cell>
          <cell r="BB382">
            <v>40727</v>
          </cell>
          <cell r="BC382">
            <v>40769</v>
          </cell>
          <cell r="BD382">
            <v>40769</v>
          </cell>
          <cell r="BE382">
            <v>40603</v>
          </cell>
          <cell r="BF382">
            <v>40664</v>
          </cell>
          <cell r="BG382">
            <v>40695</v>
          </cell>
          <cell r="BH382">
            <v>40756</v>
          </cell>
          <cell r="BI382">
            <v>40756</v>
          </cell>
          <cell r="BL382">
            <v>0</v>
          </cell>
          <cell r="BN382" t="str">
            <v>DOCKERS</v>
          </cell>
          <cell r="BO382" t="str">
            <v>Tops</v>
          </cell>
          <cell r="BP382" t="str">
            <v>Mens</v>
          </cell>
          <cell r="BQ382" t="str">
            <v>N</v>
          </cell>
          <cell r="BR382" t="str">
            <v>DM Tops Wovens</v>
          </cell>
          <cell r="BS382" t="str">
            <v>OKAMOTO D</v>
          </cell>
          <cell r="BT382" t="str">
            <v>CWOVENS2</v>
          </cell>
          <cell r="BU382" t="str">
            <v>H6774</v>
          </cell>
          <cell r="BV382" t="str">
            <v>Seasonal</v>
          </cell>
          <cell r="BW382" t="str">
            <v>LSA</v>
          </cell>
          <cell r="BY382" t="str">
            <v>4072540680406454063540557405574055740557</v>
          </cell>
          <cell r="BZ382" t="str">
            <v>S-61827-0010-4566-40725</v>
          </cell>
          <cell r="CA382" t="str">
            <v>SFO</v>
          </cell>
          <cell r="CD382">
            <v>0</v>
          </cell>
          <cell r="CF382">
            <v>1879</v>
          </cell>
          <cell r="CG382">
            <v>0</v>
          </cell>
        </row>
        <row r="383">
          <cell r="A383">
            <v>1551064</v>
          </cell>
          <cell r="B383" t="str">
            <v>113</v>
          </cell>
          <cell r="C383" t="str">
            <v>101</v>
          </cell>
          <cell r="D383" t="str">
            <v>61827</v>
          </cell>
          <cell r="E383" t="str">
            <v>61827-0011</v>
          </cell>
          <cell r="F383" t="str">
            <v>FIELD SHIRT LS</v>
          </cell>
          <cell r="G383" t="str">
            <v>KIPP - TERRA COTTA</v>
          </cell>
          <cell r="H383" t="str">
            <v>PC</v>
          </cell>
          <cell r="J383" t="str">
            <v>SP-A</v>
          </cell>
          <cell r="K383" t="str">
            <v>APD</v>
          </cell>
          <cell r="L383" t="str">
            <v>PK</v>
          </cell>
          <cell r="M383">
            <v>120</v>
          </cell>
          <cell r="N383">
            <v>120</v>
          </cell>
          <cell r="O383">
            <v>0</v>
          </cell>
          <cell r="P383">
            <v>120</v>
          </cell>
          <cell r="T383" t="str">
            <v>923M</v>
          </cell>
          <cell r="U383">
            <v>4566</v>
          </cell>
          <cell r="V383" t="str">
            <v>BANGLADESH</v>
          </cell>
          <cell r="W383" t="str">
            <v>SAS</v>
          </cell>
          <cell r="X383" t="str">
            <v>BANGLADESH</v>
          </cell>
          <cell r="Y383" t="str">
            <v>PEARL GARMENTS CO LTD</v>
          </cell>
          <cell r="Z383" t="str">
            <v>DDU</v>
          </cell>
          <cell r="AD383">
            <v>40557</v>
          </cell>
          <cell r="AE383">
            <v>40557</v>
          </cell>
          <cell r="AF383">
            <v>40557</v>
          </cell>
          <cell r="AG383">
            <v>40557</v>
          </cell>
          <cell r="AH383">
            <v>40635</v>
          </cell>
          <cell r="AI383">
            <v>40645</v>
          </cell>
          <cell r="AJ383">
            <v>40680</v>
          </cell>
          <cell r="AK383">
            <v>40725</v>
          </cell>
          <cell r="AL383">
            <v>40770</v>
          </cell>
          <cell r="AM383">
            <v>40773</v>
          </cell>
          <cell r="AN383" t="str">
            <v>Jan P-Req</v>
          </cell>
          <cell r="AR383" t="str">
            <v>171S</v>
          </cell>
          <cell r="AS383" t="str">
            <v>DELICACY</v>
          </cell>
          <cell r="AT383" t="str">
            <v>TAIWAN</v>
          </cell>
          <cell r="AU383" t="str">
            <v>FAR EASTERN APPAREL (VIETNAM) LTDA207</v>
          </cell>
          <cell r="AW383">
            <v>1.7</v>
          </cell>
          <cell r="AX383">
            <v>204</v>
          </cell>
          <cell r="AY383">
            <v>40630</v>
          </cell>
          <cell r="AZ383">
            <v>40636</v>
          </cell>
          <cell r="BA383">
            <v>40685</v>
          </cell>
          <cell r="BB383">
            <v>40727</v>
          </cell>
          <cell r="BC383">
            <v>40776</v>
          </cell>
          <cell r="BD383">
            <v>40776</v>
          </cell>
          <cell r="BE383">
            <v>40603</v>
          </cell>
          <cell r="BF383">
            <v>40664</v>
          </cell>
          <cell r="BG383">
            <v>40695</v>
          </cell>
          <cell r="BH383">
            <v>40756</v>
          </cell>
          <cell r="BI383">
            <v>40756</v>
          </cell>
          <cell r="BL383">
            <v>0</v>
          </cell>
          <cell r="BN383" t="str">
            <v>DOCKERS</v>
          </cell>
          <cell r="BO383" t="str">
            <v>Tops</v>
          </cell>
          <cell r="BP383" t="str">
            <v>Mens</v>
          </cell>
          <cell r="BQ383" t="str">
            <v>N</v>
          </cell>
          <cell r="BR383" t="str">
            <v>DM Tops Wovens</v>
          </cell>
          <cell r="BS383" t="str">
            <v>OKAMOTO D</v>
          </cell>
          <cell r="BT383" t="str">
            <v>CWOVENS2</v>
          </cell>
          <cell r="BU383" t="str">
            <v>H6775</v>
          </cell>
          <cell r="BV383" t="str">
            <v>Seasonal</v>
          </cell>
          <cell r="BW383" t="str">
            <v>APD</v>
          </cell>
          <cell r="BY383" t="str">
            <v>4072540680406454063540557405574055740557</v>
          </cell>
          <cell r="BZ383" t="str">
            <v>S-61827-0011-4566-40725</v>
          </cell>
          <cell r="CA383" t="str">
            <v>SFO</v>
          </cell>
          <cell r="CD383">
            <v>0</v>
          </cell>
          <cell r="CF383">
            <v>1879</v>
          </cell>
          <cell r="CG383">
            <v>0</v>
          </cell>
        </row>
        <row r="384">
          <cell r="A384">
            <v>1416663</v>
          </cell>
          <cell r="B384" t="str">
            <v>113</v>
          </cell>
          <cell r="C384" t="str">
            <v>101</v>
          </cell>
          <cell r="D384" t="str">
            <v>61827</v>
          </cell>
          <cell r="E384" t="str">
            <v>61827-0011</v>
          </cell>
          <cell r="F384" t="str">
            <v>FIELD SHIRT LS</v>
          </cell>
          <cell r="G384" t="str">
            <v>KIPP - TERRA COTTA</v>
          </cell>
          <cell r="H384" t="str">
            <v>PC</v>
          </cell>
          <cell r="J384" t="str">
            <v>SP-A</v>
          </cell>
          <cell r="K384" t="str">
            <v>APD</v>
          </cell>
          <cell r="L384" t="str">
            <v>MY</v>
          </cell>
          <cell r="M384">
            <v>40</v>
          </cell>
          <cell r="N384">
            <v>40</v>
          </cell>
          <cell r="O384">
            <v>0</v>
          </cell>
          <cell r="P384">
            <v>40</v>
          </cell>
          <cell r="T384" t="str">
            <v>923M</v>
          </cell>
          <cell r="U384">
            <v>4566</v>
          </cell>
          <cell r="V384" t="str">
            <v>BANGLADESH</v>
          </cell>
          <cell r="W384" t="str">
            <v>SAS</v>
          </cell>
          <cell r="X384" t="str">
            <v>BANGLADESH</v>
          </cell>
          <cell r="Y384" t="str">
            <v>PEARL GARMENTS CO LTD</v>
          </cell>
          <cell r="Z384" t="str">
            <v>DDU</v>
          </cell>
          <cell r="AD384">
            <v>40557</v>
          </cell>
          <cell r="AE384">
            <v>40557</v>
          </cell>
          <cell r="AF384">
            <v>40557</v>
          </cell>
          <cell r="AG384">
            <v>40557</v>
          </cell>
          <cell r="AH384">
            <v>40635</v>
          </cell>
          <cell r="AI384">
            <v>40645</v>
          </cell>
          <cell r="AJ384">
            <v>40680</v>
          </cell>
          <cell r="AK384">
            <v>40725</v>
          </cell>
          <cell r="AL384">
            <v>40748</v>
          </cell>
          <cell r="AM384">
            <v>40751</v>
          </cell>
          <cell r="AN384" t="str">
            <v>Jan P-Req</v>
          </cell>
          <cell r="AR384" t="str">
            <v>171S</v>
          </cell>
          <cell r="AS384" t="str">
            <v>DELICACY</v>
          </cell>
          <cell r="AT384" t="str">
            <v>TAIWAN</v>
          </cell>
          <cell r="AU384" t="str">
            <v>FAR EASTERN APPAREL (VIETNAM) LTDA207</v>
          </cell>
          <cell r="AW384">
            <v>1.7</v>
          </cell>
          <cell r="AX384">
            <v>68</v>
          </cell>
          <cell r="AY384">
            <v>40630</v>
          </cell>
          <cell r="AZ384">
            <v>40636</v>
          </cell>
          <cell r="BA384">
            <v>40685</v>
          </cell>
          <cell r="BB384">
            <v>40727</v>
          </cell>
          <cell r="BC384">
            <v>40748</v>
          </cell>
          <cell r="BD384">
            <v>40755</v>
          </cell>
          <cell r="BE384">
            <v>40603</v>
          </cell>
          <cell r="BF384">
            <v>40664</v>
          </cell>
          <cell r="BG384">
            <v>40695</v>
          </cell>
          <cell r="BH384">
            <v>40725</v>
          </cell>
          <cell r="BI384">
            <v>40725</v>
          </cell>
          <cell r="BL384">
            <v>0</v>
          </cell>
          <cell r="BN384" t="str">
            <v>DOCKERS</v>
          </cell>
          <cell r="BO384" t="str">
            <v>Tops</v>
          </cell>
          <cell r="BP384" t="str">
            <v>Mens</v>
          </cell>
          <cell r="BQ384" t="str">
            <v>N</v>
          </cell>
          <cell r="BR384" t="str">
            <v>DM Tops Wovens</v>
          </cell>
          <cell r="BS384" t="str">
            <v>OKAMOTO D</v>
          </cell>
          <cell r="BT384" t="str">
            <v>CWOVENS2</v>
          </cell>
          <cell r="BU384" t="str">
            <v>H6775</v>
          </cell>
          <cell r="BV384" t="str">
            <v>Seasonal</v>
          </cell>
          <cell r="BW384" t="str">
            <v>APD</v>
          </cell>
          <cell r="BY384" t="str">
            <v>4072540680406454063540557405574055740557</v>
          </cell>
          <cell r="BZ384" t="str">
            <v>S-61827-0011-4566-40725</v>
          </cell>
          <cell r="CA384" t="str">
            <v>SFO</v>
          </cell>
          <cell r="CD384">
            <v>0</v>
          </cell>
          <cell r="CF384">
            <v>1879</v>
          </cell>
          <cell r="CG384">
            <v>0</v>
          </cell>
        </row>
        <row r="385">
          <cell r="A385">
            <v>1416664</v>
          </cell>
          <cell r="B385" t="str">
            <v>113</v>
          </cell>
          <cell r="C385" t="str">
            <v>101</v>
          </cell>
          <cell r="D385" t="str">
            <v>61827</v>
          </cell>
          <cell r="E385" t="str">
            <v>61827-0011</v>
          </cell>
          <cell r="F385" t="str">
            <v>FIELD SHIRT LS</v>
          </cell>
          <cell r="G385" t="str">
            <v>KIPP - TERRA COTTA</v>
          </cell>
          <cell r="H385" t="str">
            <v>PC</v>
          </cell>
          <cell r="J385" t="str">
            <v>SP-A</v>
          </cell>
          <cell r="K385" t="str">
            <v>LSUS</v>
          </cell>
          <cell r="L385">
            <v>2006</v>
          </cell>
          <cell r="M385">
            <v>1783</v>
          </cell>
          <cell r="N385">
            <v>1783</v>
          </cell>
          <cell r="O385">
            <v>0</v>
          </cell>
          <cell r="P385">
            <v>1783</v>
          </cell>
          <cell r="T385" t="str">
            <v>923M</v>
          </cell>
          <cell r="U385">
            <v>4566</v>
          </cell>
          <cell r="V385" t="str">
            <v>BANGLADESH</v>
          </cell>
          <cell r="W385" t="str">
            <v>SAS</v>
          </cell>
          <cell r="X385" t="str">
            <v>BANGLADESH</v>
          </cell>
          <cell r="Y385" t="str">
            <v>PEARL GARMENTS CO LTD</v>
          </cell>
          <cell r="Z385" t="str">
            <v>DDU</v>
          </cell>
          <cell r="AD385">
            <v>40557</v>
          </cell>
          <cell r="AE385">
            <v>40557</v>
          </cell>
          <cell r="AF385">
            <v>40557</v>
          </cell>
          <cell r="AG385">
            <v>40557</v>
          </cell>
          <cell r="AH385">
            <v>40635</v>
          </cell>
          <cell r="AI385">
            <v>40645</v>
          </cell>
          <cell r="AJ385">
            <v>40680</v>
          </cell>
          <cell r="AK385">
            <v>40725</v>
          </cell>
          <cell r="AL385">
            <v>40764</v>
          </cell>
          <cell r="AM385">
            <v>40767</v>
          </cell>
          <cell r="AN385" t="str">
            <v>Jan P-Req on-line&amp;outlet; TJ's 1/13 grid</v>
          </cell>
          <cell r="AR385" t="str">
            <v>171S</v>
          </cell>
          <cell r="AS385" t="str">
            <v>DELICACY</v>
          </cell>
          <cell r="AT385" t="str">
            <v>TAIWAN</v>
          </cell>
          <cell r="AU385" t="str">
            <v>INTERNATIONAL CLOTHING CO VGECBD17</v>
          </cell>
          <cell r="AW385">
            <v>1.7</v>
          </cell>
          <cell r="AX385">
            <v>3031.1</v>
          </cell>
          <cell r="AY385">
            <v>40630</v>
          </cell>
          <cell r="AZ385">
            <v>40636</v>
          </cell>
          <cell r="BA385">
            <v>40685</v>
          </cell>
          <cell r="BB385">
            <v>40727</v>
          </cell>
          <cell r="BC385">
            <v>40769</v>
          </cell>
          <cell r="BD385">
            <v>40769</v>
          </cell>
          <cell r="BE385">
            <v>40603</v>
          </cell>
          <cell r="BF385">
            <v>40664</v>
          </cell>
          <cell r="BG385">
            <v>40695</v>
          </cell>
          <cell r="BH385">
            <v>40756</v>
          </cell>
          <cell r="BI385">
            <v>40756</v>
          </cell>
          <cell r="BL385">
            <v>0</v>
          </cell>
          <cell r="BN385" t="str">
            <v>DOCKERS</v>
          </cell>
          <cell r="BO385" t="str">
            <v>Tops</v>
          </cell>
          <cell r="BP385" t="str">
            <v>Mens</v>
          </cell>
          <cell r="BQ385" t="str">
            <v>N</v>
          </cell>
          <cell r="BR385" t="str">
            <v>DM Tops Wovens</v>
          </cell>
          <cell r="BS385" t="str">
            <v>OKAMOTO D</v>
          </cell>
          <cell r="BT385" t="str">
            <v>CWOVENS2</v>
          </cell>
          <cell r="BU385" t="str">
            <v>H6775</v>
          </cell>
          <cell r="BV385" t="str">
            <v>Seasonal</v>
          </cell>
          <cell r="BW385" t="str">
            <v>LSA</v>
          </cell>
          <cell r="BY385" t="str">
            <v>4072540680406454063540557405574055740557</v>
          </cell>
          <cell r="BZ385" t="str">
            <v>S-61827-0011-4566-40725</v>
          </cell>
          <cell r="CA385" t="str">
            <v>SFO</v>
          </cell>
          <cell r="CD385">
            <v>0</v>
          </cell>
          <cell r="CF385">
            <v>1879</v>
          </cell>
          <cell r="CG385">
            <v>0</v>
          </cell>
        </row>
        <row r="386">
          <cell r="A386">
            <v>1551065</v>
          </cell>
          <cell r="B386" t="str">
            <v>113</v>
          </cell>
          <cell r="C386" t="str">
            <v>101</v>
          </cell>
          <cell r="D386" t="str">
            <v>61827</v>
          </cell>
          <cell r="E386" t="str">
            <v>61827-0012</v>
          </cell>
          <cell r="F386" t="str">
            <v>FIELD SHIRT LS</v>
          </cell>
          <cell r="G386" t="str">
            <v>KIPP - SAGE</v>
          </cell>
          <cell r="H386" t="str">
            <v>PC</v>
          </cell>
          <cell r="J386" t="str">
            <v>SP-A</v>
          </cell>
          <cell r="K386" t="str">
            <v>APD</v>
          </cell>
          <cell r="L386" t="str">
            <v>PK</v>
          </cell>
          <cell r="M386">
            <v>120</v>
          </cell>
          <cell r="N386">
            <v>120</v>
          </cell>
          <cell r="O386">
            <v>0</v>
          </cell>
          <cell r="P386">
            <v>120</v>
          </cell>
          <cell r="T386" t="str">
            <v>923M</v>
          </cell>
          <cell r="U386">
            <v>4566</v>
          </cell>
          <cell r="V386" t="str">
            <v>BANGLADESH</v>
          </cell>
          <cell r="W386" t="str">
            <v>SAS</v>
          </cell>
          <cell r="X386" t="str">
            <v>BANGLADESH</v>
          </cell>
          <cell r="Y386" t="str">
            <v>PEARL GARMENTS CO LTD</v>
          </cell>
          <cell r="Z386" t="str">
            <v>DDU</v>
          </cell>
          <cell r="AD386">
            <v>40557</v>
          </cell>
          <cell r="AE386">
            <v>40557</v>
          </cell>
          <cell r="AF386">
            <v>40557</v>
          </cell>
          <cell r="AG386">
            <v>40557</v>
          </cell>
          <cell r="AH386">
            <v>40635</v>
          </cell>
          <cell r="AI386">
            <v>40645</v>
          </cell>
          <cell r="AJ386">
            <v>40680</v>
          </cell>
          <cell r="AK386">
            <v>40725</v>
          </cell>
          <cell r="AL386">
            <v>40770</v>
          </cell>
          <cell r="AM386">
            <v>40773</v>
          </cell>
          <cell r="AN386" t="str">
            <v>Jan P-Req</v>
          </cell>
          <cell r="AR386" t="str">
            <v>171S</v>
          </cell>
          <cell r="AS386" t="str">
            <v>DELICACY</v>
          </cell>
          <cell r="AT386" t="str">
            <v>TAIWAN</v>
          </cell>
          <cell r="AU386" t="str">
            <v>DUMMY MILLOXFORD / AQ04041</v>
          </cell>
          <cell r="AW386">
            <v>1.7</v>
          </cell>
          <cell r="AX386">
            <v>204</v>
          </cell>
          <cell r="AY386">
            <v>40630</v>
          </cell>
          <cell r="AZ386">
            <v>40636</v>
          </cell>
          <cell r="BA386">
            <v>40685</v>
          </cell>
          <cell r="BB386">
            <v>40727</v>
          </cell>
          <cell r="BC386">
            <v>40776</v>
          </cell>
          <cell r="BD386">
            <v>40776</v>
          </cell>
          <cell r="BE386">
            <v>40603</v>
          </cell>
          <cell r="BF386">
            <v>40664</v>
          </cell>
          <cell r="BG386">
            <v>40695</v>
          </cell>
          <cell r="BH386">
            <v>40756</v>
          </cell>
          <cell r="BI386">
            <v>40756</v>
          </cell>
          <cell r="BL386">
            <v>0</v>
          </cell>
          <cell r="BN386" t="str">
            <v>DOCKERS</v>
          </cell>
          <cell r="BO386" t="str">
            <v>Tops</v>
          </cell>
          <cell r="BP386" t="str">
            <v>Mens</v>
          </cell>
          <cell r="BQ386" t="str">
            <v>N</v>
          </cell>
          <cell r="BR386" t="str">
            <v>DM Tops Wovens</v>
          </cell>
          <cell r="BS386" t="str">
            <v>OKAMOTO D</v>
          </cell>
          <cell r="BT386" t="str">
            <v>CWOVENS2</v>
          </cell>
          <cell r="BU386" t="str">
            <v>H6776</v>
          </cell>
          <cell r="BV386" t="str">
            <v>Seasonal</v>
          </cell>
          <cell r="BW386" t="str">
            <v>APD</v>
          </cell>
          <cell r="BY386" t="str">
            <v>4072540680406454063540557405574055740557</v>
          </cell>
          <cell r="BZ386" t="str">
            <v>S-61827-0012-4566-40725</v>
          </cell>
          <cell r="CA386" t="str">
            <v>SFO</v>
          </cell>
          <cell r="CD386">
            <v>0</v>
          </cell>
          <cell r="CF386">
            <v>1879</v>
          </cell>
          <cell r="CG386">
            <v>0</v>
          </cell>
        </row>
        <row r="387">
          <cell r="A387">
            <v>1416665</v>
          </cell>
          <cell r="B387" t="str">
            <v>113</v>
          </cell>
          <cell r="C387" t="str">
            <v>101</v>
          </cell>
          <cell r="D387" t="str">
            <v>61827</v>
          </cell>
          <cell r="E387" t="str">
            <v>61827-0012</v>
          </cell>
          <cell r="F387" t="str">
            <v>FIELD SHIRT LS</v>
          </cell>
          <cell r="G387" t="str">
            <v>KIPP - SAGE</v>
          </cell>
          <cell r="H387" t="str">
            <v>PC</v>
          </cell>
          <cell r="J387" t="str">
            <v>SP-A</v>
          </cell>
          <cell r="K387" t="str">
            <v>APD</v>
          </cell>
          <cell r="L387" t="str">
            <v>MY</v>
          </cell>
          <cell r="M387">
            <v>40</v>
          </cell>
          <cell r="N387">
            <v>40</v>
          </cell>
          <cell r="O387">
            <v>0</v>
          </cell>
          <cell r="P387">
            <v>40</v>
          </cell>
          <cell r="T387" t="str">
            <v>923M</v>
          </cell>
          <cell r="U387">
            <v>4566</v>
          </cell>
          <cell r="V387" t="str">
            <v>BANGLADESH</v>
          </cell>
          <cell r="W387" t="str">
            <v>SAS</v>
          </cell>
          <cell r="X387" t="str">
            <v>BANGLADESH</v>
          </cell>
          <cell r="Y387" t="str">
            <v>PEARL GARMENTS CO LTD</v>
          </cell>
          <cell r="Z387" t="str">
            <v>DDU</v>
          </cell>
          <cell r="AD387">
            <v>40557</v>
          </cell>
          <cell r="AE387">
            <v>40557</v>
          </cell>
          <cell r="AF387">
            <v>40557</v>
          </cell>
          <cell r="AG387">
            <v>40557</v>
          </cell>
          <cell r="AH387">
            <v>40635</v>
          </cell>
          <cell r="AI387">
            <v>40645</v>
          </cell>
          <cell r="AJ387">
            <v>40680</v>
          </cell>
          <cell r="AK387">
            <v>40725</v>
          </cell>
          <cell r="AL387">
            <v>40748</v>
          </cell>
          <cell r="AM387">
            <v>40751</v>
          </cell>
          <cell r="AN387" t="str">
            <v>Jan P-Req</v>
          </cell>
          <cell r="AR387" t="str">
            <v>171S</v>
          </cell>
          <cell r="AS387" t="str">
            <v>DELICACY</v>
          </cell>
          <cell r="AT387" t="str">
            <v>TAIWAN</v>
          </cell>
          <cell r="AU387" t="str">
            <v>DUMMY MILLOXFORD / AQ04041</v>
          </cell>
          <cell r="AW387">
            <v>1.7</v>
          </cell>
          <cell r="AX387">
            <v>68</v>
          </cell>
          <cell r="AY387">
            <v>40630</v>
          </cell>
          <cell r="AZ387">
            <v>40636</v>
          </cell>
          <cell r="BA387">
            <v>40685</v>
          </cell>
          <cell r="BB387">
            <v>40727</v>
          </cell>
          <cell r="BC387">
            <v>40748</v>
          </cell>
          <cell r="BD387">
            <v>40755</v>
          </cell>
          <cell r="BE387">
            <v>40603</v>
          </cell>
          <cell r="BF387">
            <v>40664</v>
          </cell>
          <cell r="BG387">
            <v>40695</v>
          </cell>
          <cell r="BH387">
            <v>40725</v>
          </cell>
          <cell r="BI387">
            <v>40725</v>
          </cell>
          <cell r="BL387">
            <v>0</v>
          </cell>
          <cell r="BN387" t="str">
            <v>DOCKERS</v>
          </cell>
          <cell r="BO387" t="str">
            <v>Tops</v>
          </cell>
          <cell r="BP387" t="str">
            <v>Mens</v>
          </cell>
          <cell r="BQ387" t="str">
            <v>N</v>
          </cell>
          <cell r="BR387" t="str">
            <v>DM Tops Wovens</v>
          </cell>
          <cell r="BS387" t="str">
            <v>OKAMOTO D</v>
          </cell>
          <cell r="BT387" t="str">
            <v>CWOVENS2</v>
          </cell>
          <cell r="BU387" t="str">
            <v>H6776</v>
          </cell>
          <cell r="BV387" t="str">
            <v>Seasonal</v>
          </cell>
          <cell r="BW387" t="str">
            <v>APD</v>
          </cell>
          <cell r="BY387" t="str">
            <v>4072540680406454063540557405574055740557</v>
          </cell>
          <cell r="BZ387" t="str">
            <v>S-61827-0012-4566-40725</v>
          </cell>
          <cell r="CA387" t="str">
            <v>SFO</v>
          </cell>
          <cell r="CD387">
            <v>0</v>
          </cell>
          <cell r="CF387">
            <v>1879</v>
          </cell>
          <cell r="CG387">
            <v>0</v>
          </cell>
        </row>
        <row r="388">
          <cell r="A388">
            <v>1416666</v>
          </cell>
          <cell r="B388" t="str">
            <v>113</v>
          </cell>
          <cell r="C388" t="str">
            <v>101</v>
          </cell>
          <cell r="D388" t="str">
            <v>61827</v>
          </cell>
          <cell r="E388" t="str">
            <v>61827-0012</v>
          </cell>
          <cell r="F388" t="str">
            <v>FIELD SHIRT LS</v>
          </cell>
          <cell r="G388" t="str">
            <v>KIPP - SAGE</v>
          </cell>
          <cell r="H388" t="str">
            <v>PC</v>
          </cell>
          <cell r="J388" t="str">
            <v>SP-A</v>
          </cell>
          <cell r="K388" t="str">
            <v>LSUS</v>
          </cell>
          <cell r="L388">
            <v>2006</v>
          </cell>
          <cell r="M388">
            <v>5139</v>
          </cell>
          <cell r="N388">
            <v>5139</v>
          </cell>
          <cell r="O388">
            <v>0</v>
          </cell>
          <cell r="P388">
            <v>5139</v>
          </cell>
          <cell r="T388" t="str">
            <v>923M</v>
          </cell>
          <cell r="U388">
            <v>4566</v>
          </cell>
          <cell r="V388" t="str">
            <v>BANGLADESH</v>
          </cell>
          <cell r="W388" t="str">
            <v>SAS</v>
          </cell>
          <cell r="X388" t="str">
            <v>BANGLADESH</v>
          </cell>
          <cell r="Y388" t="str">
            <v>PEARL GARMENTS CO LTD</v>
          </cell>
          <cell r="Z388" t="str">
            <v>DDU</v>
          </cell>
          <cell r="AD388">
            <v>40557</v>
          </cell>
          <cell r="AE388">
            <v>40557</v>
          </cell>
          <cell r="AF388">
            <v>40557</v>
          </cell>
          <cell r="AG388">
            <v>40557</v>
          </cell>
          <cell r="AH388">
            <v>40635</v>
          </cell>
          <cell r="AI388">
            <v>40645</v>
          </cell>
          <cell r="AJ388">
            <v>40680</v>
          </cell>
          <cell r="AK388">
            <v>40725</v>
          </cell>
          <cell r="AL388">
            <v>40764</v>
          </cell>
          <cell r="AM388">
            <v>40767</v>
          </cell>
          <cell r="AN388" t="str">
            <v>Jan P-Req (outlet); TJ's 1/13 grid</v>
          </cell>
          <cell r="AR388" t="str">
            <v>171S</v>
          </cell>
          <cell r="AS388" t="str">
            <v>DELICACY</v>
          </cell>
          <cell r="AT388" t="str">
            <v>TAIWAN</v>
          </cell>
          <cell r="AW388">
            <v>1.7</v>
          </cell>
          <cell r="AX388">
            <v>8736.2999999999993</v>
          </cell>
          <cell r="AY388">
            <v>40630</v>
          </cell>
          <cell r="AZ388">
            <v>40636</v>
          </cell>
          <cell r="BA388">
            <v>40685</v>
          </cell>
          <cell r="BB388">
            <v>40727</v>
          </cell>
          <cell r="BC388">
            <v>40769</v>
          </cell>
          <cell r="BD388">
            <v>40769</v>
          </cell>
          <cell r="BE388">
            <v>40603</v>
          </cell>
          <cell r="BF388">
            <v>40664</v>
          </cell>
          <cell r="BG388">
            <v>40695</v>
          </cell>
          <cell r="BH388">
            <v>40756</v>
          </cell>
          <cell r="BI388">
            <v>40756</v>
          </cell>
          <cell r="BL388">
            <v>0</v>
          </cell>
          <cell r="BN388" t="str">
            <v>DOCKERS</v>
          </cell>
          <cell r="BO388" t="str">
            <v>Tops</v>
          </cell>
          <cell r="BP388" t="str">
            <v>Mens</v>
          </cell>
          <cell r="BQ388" t="str">
            <v>N</v>
          </cell>
          <cell r="BR388" t="str">
            <v>DM Tops Wovens</v>
          </cell>
          <cell r="BS388" t="str">
            <v>OKAMOTO D</v>
          </cell>
          <cell r="BT388" t="str">
            <v>CWOVENS2</v>
          </cell>
          <cell r="BU388" t="str">
            <v>H6776</v>
          </cell>
          <cell r="BV388" t="str">
            <v>Seasonal</v>
          </cell>
          <cell r="BW388" t="str">
            <v>LSA</v>
          </cell>
          <cell r="BY388" t="str">
            <v>4072540680406454063540557405574055740557</v>
          </cell>
          <cell r="BZ388" t="str">
            <v>S-61827-0012-4566-40725</v>
          </cell>
          <cell r="CA388" t="str">
            <v>SFO</v>
          </cell>
          <cell r="CD388">
            <v>0</v>
          </cell>
          <cell r="CF388">
            <v>1879</v>
          </cell>
          <cell r="CG388">
            <v>0</v>
          </cell>
        </row>
        <row r="389">
          <cell r="A389">
            <v>1540485</v>
          </cell>
          <cell r="B389" t="str">
            <v>113</v>
          </cell>
          <cell r="C389" t="str">
            <v>101</v>
          </cell>
          <cell r="D389" t="str">
            <v>61837</v>
          </cell>
          <cell r="E389" t="str">
            <v>61837-0002</v>
          </cell>
          <cell r="F389" t="str">
            <v>AMERICANA SHIRT LS</v>
          </cell>
          <cell r="G389" t="str">
            <v>HANSON - INFINITY</v>
          </cell>
          <cell r="H389" t="str">
            <v>PC</v>
          </cell>
          <cell r="J389" t="str">
            <v>SP-A</v>
          </cell>
          <cell r="K389" t="str">
            <v>LSUS</v>
          </cell>
          <cell r="L389">
            <v>2006</v>
          </cell>
          <cell r="M389">
            <v>2628</v>
          </cell>
          <cell r="N389">
            <v>2628</v>
          </cell>
          <cell r="O389">
            <v>0</v>
          </cell>
          <cell r="P389">
            <v>2628</v>
          </cell>
          <cell r="T389" t="str">
            <v>923M</v>
          </cell>
          <cell r="U389">
            <v>4566</v>
          </cell>
          <cell r="V389" t="str">
            <v>BANGLADESH</v>
          </cell>
          <cell r="W389" t="str">
            <v>SAS</v>
          </cell>
          <cell r="X389" t="str">
            <v>BANGLADESH</v>
          </cell>
          <cell r="Y389" t="str">
            <v>PEARL GARMENTS CO LTD</v>
          </cell>
          <cell r="Z389" t="str">
            <v>DDU</v>
          </cell>
          <cell r="AD389">
            <v>40559</v>
          </cell>
          <cell r="AE389">
            <v>40559</v>
          </cell>
          <cell r="AF389">
            <v>40559</v>
          </cell>
          <cell r="AG389">
            <v>40559</v>
          </cell>
          <cell r="AH389">
            <v>40642</v>
          </cell>
          <cell r="AI389">
            <v>40652</v>
          </cell>
          <cell r="AJ389">
            <v>40687</v>
          </cell>
          <cell r="AK389">
            <v>40732</v>
          </cell>
          <cell r="AL389">
            <v>40771</v>
          </cell>
          <cell r="AM389">
            <v>40774</v>
          </cell>
          <cell r="AN389" t="str">
            <v>Per TJ's 12/20 grid for proj. 2.5k for Kohls (8/25 ROG); 1/15: to support TJ's 1/13 grid</v>
          </cell>
          <cell r="AQ389" t="str">
            <v>Y</v>
          </cell>
          <cell r="AR389" t="str">
            <v>000S</v>
          </cell>
          <cell r="AS389">
            <v>0</v>
          </cell>
          <cell r="AT389" t="str">
            <v>CHINA</v>
          </cell>
          <cell r="AU389" t="str">
            <v>EPIC / FB082480</v>
          </cell>
          <cell r="AW389">
            <v>1.7</v>
          </cell>
          <cell r="AX389">
            <v>4467.5999999999995</v>
          </cell>
          <cell r="AY389">
            <v>40637</v>
          </cell>
          <cell r="AZ389">
            <v>40643</v>
          </cell>
          <cell r="BA389">
            <v>40692</v>
          </cell>
          <cell r="BB389">
            <v>40734</v>
          </cell>
          <cell r="BC389">
            <v>40776</v>
          </cell>
          <cell r="BD389">
            <v>40776</v>
          </cell>
          <cell r="BE389">
            <v>40634</v>
          </cell>
          <cell r="BF389">
            <v>40664</v>
          </cell>
          <cell r="BG389">
            <v>40725</v>
          </cell>
          <cell r="BH389">
            <v>40756</v>
          </cell>
          <cell r="BI389">
            <v>40756</v>
          </cell>
          <cell r="BL389">
            <v>0</v>
          </cell>
          <cell r="BN389" t="str">
            <v>DOCKERS</v>
          </cell>
          <cell r="BO389" t="str">
            <v>Tops</v>
          </cell>
          <cell r="BP389" t="str">
            <v>Mens</v>
          </cell>
          <cell r="BQ389" t="str">
            <v>N</v>
          </cell>
          <cell r="BR389" t="str">
            <v>DM Tops Wovens</v>
          </cell>
          <cell r="BS389" t="str">
            <v>OKAMOTO D</v>
          </cell>
          <cell r="BT389" t="str">
            <v>CWOVENS2</v>
          </cell>
          <cell r="BU389" t="str">
            <v>H6616</v>
          </cell>
          <cell r="BV389" t="str">
            <v>Seasonal</v>
          </cell>
          <cell r="BW389" t="str">
            <v>LSA</v>
          </cell>
          <cell r="BY389" t="str">
            <v>4073240687406524064240559405594055940559</v>
          </cell>
          <cell r="BZ389" t="str">
            <v>S-61837-0002-4566-40732</v>
          </cell>
          <cell r="CA389" t="str">
            <v>SFO</v>
          </cell>
          <cell r="CD389">
            <v>0</v>
          </cell>
          <cell r="CF389">
            <v>1879</v>
          </cell>
          <cell r="CG389">
            <v>0</v>
          </cell>
        </row>
        <row r="390">
          <cell r="A390">
            <v>1540486</v>
          </cell>
          <cell r="B390" t="str">
            <v>113</v>
          </cell>
          <cell r="C390" t="str">
            <v>101</v>
          </cell>
          <cell r="D390" t="str">
            <v>61837</v>
          </cell>
          <cell r="E390" t="str">
            <v>61837-0002</v>
          </cell>
          <cell r="F390" t="str">
            <v>AMERICANA SHIRT LS</v>
          </cell>
          <cell r="G390" t="str">
            <v>HANSON - INFINITY</v>
          </cell>
          <cell r="H390" t="str">
            <v>PC</v>
          </cell>
          <cell r="J390" t="str">
            <v>SP-A</v>
          </cell>
          <cell r="K390" t="str">
            <v>LSUS</v>
          </cell>
          <cell r="L390">
            <v>2006</v>
          </cell>
          <cell r="M390">
            <v>2000</v>
          </cell>
          <cell r="N390">
            <v>2000</v>
          </cell>
          <cell r="O390">
            <v>0</v>
          </cell>
          <cell r="P390">
            <v>2000</v>
          </cell>
          <cell r="T390" t="str">
            <v>923M</v>
          </cell>
          <cell r="U390">
            <v>4566</v>
          </cell>
          <cell r="V390" t="str">
            <v>BANGLADESH</v>
          </cell>
          <cell r="W390" t="str">
            <v>SAS</v>
          </cell>
          <cell r="X390" t="str">
            <v>BANGLADESH</v>
          </cell>
          <cell r="Y390" t="str">
            <v>PEARL GARMENTS CO LTD</v>
          </cell>
          <cell r="Z390" t="str">
            <v>DDU</v>
          </cell>
          <cell r="AD390">
            <v>40535</v>
          </cell>
          <cell r="AE390">
            <v>40535</v>
          </cell>
          <cell r="AF390">
            <v>40535</v>
          </cell>
          <cell r="AG390">
            <v>40535</v>
          </cell>
          <cell r="AH390">
            <v>40614</v>
          </cell>
          <cell r="AI390">
            <v>40624</v>
          </cell>
          <cell r="AJ390">
            <v>40659</v>
          </cell>
          <cell r="AK390">
            <v>40704</v>
          </cell>
          <cell r="AL390">
            <v>40743</v>
          </cell>
          <cell r="AM390">
            <v>40746</v>
          </cell>
          <cell r="AN390" t="str">
            <v>Per TJ's 12/20 grid for proj. 5.0k Kohls- bal 1.0k for Kohls &amp; Other US Whls Acct (7/25 ROG)</v>
          </cell>
          <cell r="AQ390" t="str">
            <v>Y</v>
          </cell>
          <cell r="AR390" t="str">
            <v>000S</v>
          </cell>
          <cell r="AS390">
            <v>0</v>
          </cell>
          <cell r="AT390" t="str">
            <v>CHINA</v>
          </cell>
          <cell r="AU390" t="str">
            <v>EPIC / FB082480</v>
          </cell>
          <cell r="AW390">
            <v>1.7</v>
          </cell>
          <cell r="AX390">
            <v>3400</v>
          </cell>
          <cell r="AY390">
            <v>40609</v>
          </cell>
          <cell r="AZ390">
            <v>40615</v>
          </cell>
          <cell r="BA390">
            <v>40664</v>
          </cell>
          <cell r="BB390">
            <v>40706</v>
          </cell>
          <cell r="BC390">
            <v>40748</v>
          </cell>
          <cell r="BD390">
            <v>40748</v>
          </cell>
          <cell r="BE390">
            <v>40603</v>
          </cell>
          <cell r="BF390">
            <v>40634</v>
          </cell>
          <cell r="BG390">
            <v>40695</v>
          </cell>
          <cell r="BH390">
            <v>40725</v>
          </cell>
          <cell r="BI390">
            <v>40725</v>
          </cell>
          <cell r="BL390">
            <v>0</v>
          </cell>
          <cell r="BN390" t="str">
            <v>DOCKERS</v>
          </cell>
          <cell r="BO390" t="str">
            <v>Tops</v>
          </cell>
          <cell r="BP390" t="str">
            <v>Mens</v>
          </cell>
          <cell r="BQ390" t="str">
            <v>N</v>
          </cell>
          <cell r="BR390" t="str">
            <v>DM Tops Wovens</v>
          </cell>
          <cell r="BS390" t="str">
            <v>OKAMOTO D</v>
          </cell>
          <cell r="BT390" t="str">
            <v>CWOVENS2</v>
          </cell>
          <cell r="BU390" t="str">
            <v>H6616</v>
          </cell>
          <cell r="BV390" t="str">
            <v>Seasonal</v>
          </cell>
          <cell r="BW390" t="str">
            <v>LSA</v>
          </cell>
          <cell r="BY390" t="str">
            <v>4070440659406244061440535405354053540535</v>
          </cell>
          <cell r="BZ390" t="str">
            <v>S-61837-0002-4566-40704</v>
          </cell>
          <cell r="CA390" t="str">
            <v>SFO</v>
          </cell>
          <cell r="CD390">
            <v>0</v>
          </cell>
          <cell r="CF390">
            <v>1879</v>
          </cell>
          <cell r="CG390">
            <v>0</v>
          </cell>
        </row>
        <row r="391">
          <cell r="A391">
            <v>1416678</v>
          </cell>
          <cell r="B391" t="str">
            <v>113</v>
          </cell>
          <cell r="C391" t="str">
            <v>101</v>
          </cell>
          <cell r="D391" t="str">
            <v>61837</v>
          </cell>
          <cell r="E391" t="str">
            <v>61837-0002</v>
          </cell>
          <cell r="F391" t="str">
            <v>AMERICANA SHIRT LS</v>
          </cell>
          <cell r="G391" t="str">
            <v>HANSON - INFINITY</v>
          </cell>
          <cell r="H391" t="str">
            <v>PC</v>
          </cell>
          <cell r="J391" t="str">
            <v>SP-A</v>
          </cell>
          <cell r="K391" t="str">
            <v>LSUS</v>
          </cell>
          <cell r="L391">
            <v>2006</v>
          </cell>
          <cell r="M391">
            <v>6491</v>
          </cell>
          <cell r="N391">
            <v>6491</v>
          </cell>
          <cell r="O391">
            <v>0</v>
          </cell>
          <cell r="P391">
            <v>6491</v>
          </cell>
          <cell r="T391" t="str">
            <v>923M</v>
          </cell>
          <cell r="U391">
            <v>4566</v>
          </cell>
          <cell r="V391" t="str">
            <v>BANGLADESH</v>
          </cell>
          <cell r="W391" t="str">
            <v>SAS</v>
          </cell>
          <cell r="X391" t="str">
            <v>BANGLADESH</v>
          </cell>
          <cell r="Y391" t="str">
            <v>PEARL GARMENTS CO LTD</v>
          </cell>
          <cell r="Z391" t="str">
            <v>DDU</v>
          </cell>
          <cell r="AD391">
            <v>40535</v>
          </cell>
          <cell r="AE391">
            <v>40535</v>
          </cell>
          <cell r="AF391">
            <v>40535</v>
          </cell>
          <cell r="AG391">
            <v>40535</v>
          </cell>
          <cell r="AH391">
            <v>40555</v>
          </cell>
          <cell r="AI391">
            <v>40593</v>
          </cell>
          <cell r="AJ391">
            <v>40628</v>
          </cell>
          <cell r="AK391">
            <v>40673</v>
          </cell>
          <cell r="AL391">
            <v>40712</v>
          </cell>
          <cell r="AM391">
            <v>40715</v>
          </cell>
          <cell r="AN391" t="str">
            <v>Per TJ's 12/20 grid for proj. 5.0k Kohls- only support 4.0k from orig fabric commit(7/25 ROG)+ Dec P-Req on-line 46 uts; 1/20 added 2445 uts per TJ's 1/13 grid</v>
          </cell>
          <cell r="AO391" t="str">
            <v>Y</v>
          </cell>
          <cell r="AP391" t="str">
            <v>4100117231</v>
          </cell>
          <cell r="AQ391" t="str">
            <v>Y</v>
          </cell>
          <cell r="AR391" t="str">
            <v>000S</v>
          </cell>
          <cell r="AS391">
            <v>0</v>
          </cell>
          <cell r="AT391" t="str">
            <v>CHINA</v>
          </cell>
          <cell r="AU391" t="str">
            <v>EPIC / FB082480</v>
          </cell>
          <cell r="AW391">
            <v>1.7</v>
          </cell>
          <cell r="AX391">
            <v>11034.699999999999</v>
          </cell>
          <cell r="AY391">
            <v>40553</v>
          </cell>
          <cell r="AZ391">
            <v>40559</v>
          </cell>
          <cell r="BA391">
            <v>40629</v>
          </cell>
          <cell r="BB391">
            <v>40678</v>
          </cell>
          <cell r="BC391">
            <v>40713</v>
          </cell>
          <cell r="BD391">
            <v>40720</v>
          </cell>
          <cell r="BE391">
            <v>40544</v>
          </cell>
          <cell r="BF391">
            <v>40603</v>
          </cell>
          <cell r="BG391">
            <v>40664</v>
          </cell>
          <cell r="BH391">
            <v>40695</v>
          </cell>
          <cell r="BI391">
            <v>40695</v>
          </cell>
          <cell r="BL391">
            <v>0</v>
          </cell>
          <cell r="BN391" t="str">
            <v>DOCKERS</v>
          </cell>
          <cell r="BO391" t="str">
            <v>Tops</v>
          </cell>
          <cell r="BP391" t="str">
            <v>Mens</v>
          </cell>
          <cell r="BQ391" t="str">
            <v>N</v>
          </cell>
          <cell r="BR391" t="str">
            <v>DM Tops Wovens</v>
          </cell>
          <cell r="BS391" t="str">
            <v>OKAMOTO D</v>
          </cell>
          <cell r="BT391" t="str">
            <v>CWOVENS2</v>
          </cell>
          <cell r="BU391" t="str">
            <v>H6616</v>
          </cell>
          <cell r="BV391" t="str">
            <v>Seasonal</v>
          </cell>
          <cell r="BW391" t="str">
            <v>LSA</v>
          </cell>
          <cell r="BY391" t="str">
            <v>4067340628405934055540535405354053540535</v>
          </cell>
          <cell r="BZ391" t="str">
            <v>S-61837-0002-4566-40673</v>
          </cell>
          <cell r="CA391" t="str">
            <v>SFO</v>
          </cell>
          <cell r="CD391">
            <v>0</v>
          </cell>
          <cell r="CF391">
            <v>1879</v>
          </cell>
          <cell r="CG391">
            <v>0</v>
          </cell>
        </row>
        <row r="392">
          <cell r="A392">
            <v>1540487</v>
          </cell>
          <cell r="B392" t="str">
            <v>113</v>
          </cell>
          <cell r="C392" t="str">
            <v>101</v>
          </cell>
          <cell r="D392" t="str">
            <v>61837</v>
          </cell>
          <cell r="E392" t="str">
            <v>61837-0003</v>
          </cell>
          <cell r="F392" t="str">
            <v>AMERICANA SHIRT LS</v>
          </cell>
          <cell r="G392" t="str">
            <v>HANSON - VINTAGE CACTUS</v>
          </cell>
          <cell r="H392" t="str">
            <v>PC</v>
          </cell>
          <cell r="J392" t="str">
            <v>SP-A</v>
          </cell>
          <cell r="K392" t="str">
            <v>LSUS</v>
          </cell>
          <cell r="L392">
            <v>2006</v>
          </cell>
          <cell r="M392">
            <v>9034</v>
          </cell>
          <cell r="N392">
            <v>9034</v>
          </cell>
          <cell r="O392">
            <v>0</v>
          </cell>
          <cell r="P392">
            <v>9034</v>
          </cell>
          <cell r="T392" t="str">
            <v>923M</v>
          </cell>
          <cell r="U392">
            <v>4566</v>
          </cell>
          <cell r="V392" t="str">
            <v>BANGLADESH</v>
          </cell>
          <cell r="W392" t="str">
            <v>SAS</v>
          </cell>
          <cell r="X392" t="str">
            <v>BANGLADESH</v>
          </cell>
          <cell r="Y392" t="str">
            <v>PEARL GARMENTS CO LTD</v>
          </cell>
          <cell r="Z392" t="str">
            <v>DDU</v>
          </cell>
          <cell r="AD392">
            <v>40535</v>
          </cell>
          <cell r="AE392">
            <v>40535</v>
          </cell>
          <cell r="AF392">
            <v>40535</v>
          </cell>
          <cell r="AG392">
            <v>40535</v>
          </cell>
          <cell r="AH392">
            <v>40555</v>
          </cell>
          <cell r="AI392">
            <v>40593</v>
          </cell>
          <cell r="AJ392">
            <v>40628</v>
          </cell>
          <cell r="AK392">
            <v>40673</v>
          </cell>
          <cell r="AL392">
            <v>40712</v>
          </cell>
          <cell r="AM392">
            <v>40715</v>
          </cell>
          <cell r="AN392" t="str">
            <v>Per TJ's 12/20 grid for proj. 8.0k Kohls &amp; 1.0k Other US Whls Acct (7/25 ROG)+ Dec P-Req on-line 34 uts</v>
          </cell>
          <cell r="AO392" t="str">
            <v>Y</v>
          </cell>
          <cell r="AP392" t="str">
            <v>4100117232</v>
          </cell>
          <cell r="AQ392" t="str">
            <v>Y</v>
          </cell>
          <cell r="AR392" t="str">
            <v>000S</v>
          </cell>
          <cell r="AS392">
            <v>0</v>
          </cell>
          <cell r="AT392" t="str">
            <v>CHINA</v>
          </cell>
          <cell r="AU392" t="str">
            <v>EPIC / FB082480</v>
          </cell>
          <cell r="AW392">
            <v>1.7</v>
          </cell>
          <cell r="AX392">
            <v>15357.8</v>
          </cell>
          <cell r="AY392">
            <v>40553</v>
          </cell>
          <cell r="AZ392">
            <v>40559</v>
          </cell>
          <cell r="BA392">
            <v>40629</v>
          </cell>
          <cell r="BB392">
            <v>40678</v>
          </cell>
          <cell r="BC392">
            <v>40713</v>
          </cell>
          <cell r="BD392">
            <v>40720</v>
          </cell>
          <cell r="BE392">
            <v>40544</v>
          </cell>
          <cell r="BF392">
            <v>40603</v>
          </cell>
          <cell r="BG392">
            <v>40664</v>
          </cell>
          <cell r="BH392">
            <v>40695</v>
          </cell>
          <cell r="BI392">
            <v>40695</v>
          </cell>
          <cell r="BL392">
            <v>0</v>
          </cell>
          <cell r="BN392" t="str">
            <v>DOCKERS</v>
          </cell>
          <cell r="BO392" t="str">
            <v>Tops</v>
          </cell>
          <cell r="BP392" t="str">
            <v>Mens</v>
          </cell>
          <cell r="BQ392" t="str">
            <v>N</v>
          </cell>
          <cell r="BR392" t="str">
            <v>DM Tops Wovens</v>
          </cell>
          <cell r="BS392" t="str">
            <v>OKAMOTO D</v>
          </cell>
          <cell r="BT392" t="str">
            <v>CWOVENS2</v>
          </cell>
          <cell r="BU392" t="str">
            <v>H6617</v>
          </cell>
          <cell r="BV392" t="str">
            <v>Seasonal</v>
          </cell>
          <cell r="BW392" t="str">
            <v>LSA</v>
          </cell>
          <cell r="BY392" t="str">
            <v>4067340628405934055540535405354053540535</v>
          </cell>
          <cell r="BZ392" t="str">
            <v>S-61837-0003-4566-40673</v>
          </cell>
          <cell r="CA392" t="str">
            <v>SFO</v>
          </cell>
          <cell r="CD392">
            <v>0</v>
          </cell>
          <cell r="CF392">
            <v>1879</v>
          </cell>
          <cell r="CG392">
            <v>0</v>
          </cell>
        </row>
        <row r="393">
          <cell r="A393">
            <v>1416679</v>
          </cell>
          <cell r="B393" t="str">
            <v>113</v>
          </cell>
          <cell r="C393" t="str">
            <v>101</v>
          </cell>
          <cell r="D393" t="str">
            <v>61837</v>
          </cell>
          <cell r="E393" t="str">
            <v>61837-0003</v>
          </cell>
          <cell r="F393" t="str">
            <v>AMERICANA SHIRT LS</v>
          </cell>
          <cell r="G393" t="str">
            <v>HANSON - VINTAGE CACTUS</v>
          </cell>
          <cell r="H393" t="str">
            <v>PC</v>
          </cell>
          <cell r="J393" t="str">
            <v>SP-A</v>
          </cell>
          <cell r="K393" t="str">
            <v>LSUS</v>
          </cell>
          <cell r="L393">
            <v>2006</v>
          </cell>
          <cell r="M393">
            <v>2100</v>
          </cell>
          <cell r="N393">
            <v>2100</v>
          </cell>
          <cell r="O393">
            <v>0</v>
          </cell>
          <cell r="P393">
            <v>2100</v>
          </cell>
          <cell r="T393" t="str">
            <v>923M</v>
          </cell>
          <cell r="U393">
            <v>4566</v>
          </cell>
          <cell r="V393" t="str">
            <v>BANGLADESH</v>
          </cell>
          <cell r="W393" t="str">
            <v>SAS</v>
          </cell>
          <cell r="X393" t="str">
            <v>BANGLADESH</v>
          </cell>
          <cell r="Y393" t="str">
            <v>PEARL GARMENTS CO LTD</v>
          </cell>
          <cell r="Z393" t="str">
            <v>DDU</v>
          </cell>
          <cell r="AD393">
            <v>40583</v>
          </cell>
          <cell r="AE393">
            <v>40583</v>
          </cell>
          <cell r="AF393">
            <v>40606</v>
          </cell>
          <cell r="AG393">
            <v>40606</v>
          </cell>
          <cell r="AH393">
            <v>40666</v>
          </cell>
          <cell r="AI393">
            <v>40676</v>
          </cell>
          <cell r="AJ393">
            <v>40711</v>
          </cell>
          <cell r="AK393">
            <v>40756</v>
          </cell>
          <cell r="AL393">
            <v>40795</v>
          </cell>
          <cell r="AM393">
            <v>40798</v>
          </cell>
          <cell r="AN393" t="str">
            <v>Per TJ's 12/20 grid for proj. 4.0k for Kohls (9/25 ROG); 1/15: Per TJ's 1/13 grid, proj for last commit; updtd 1/26; per POP, need 2.1k</v>
          </cell>
          <cell r="AR393" t="str">
            <v>000S</v>
          </cell>
          <cell r="AS393">
            <v>0</v>
          </cell>
          <cell r="AT393" t="str">
            <v>CHINA</v>
          </cell>
          <cell r="AU393" t="str">
            <v>EPIC / FB082480</v>
          </cell>
          <cell r="AW393">
            <v>1.7</v>
          </cell>
          <cell r="AX393">
            <v>3570</v>
          </cell>
          <cell r="AY393">
            <v>40665</v>
          </cell>
          <cell r="AZ393">
            <v>40671</v>
          </cell>
          <cell r="BA393">
            <v>40713</v>
          </cell>
          <cell r="BB393">
            <v>40762</v>
          </cell>
          <cell r="BC393">
            <v>40797</v>
          </cell>
          <cell r="BD393">
            <v>40804</v>
          </cell>
          <cell r="BE393">
            <v>40664</v>
          </cell>
          <cell r="BF393">
            <v>40695</v>
          </cell>
          <cell r="BG393">
            <v>40756</v>
          </cell>
          <cell r="BH393">
            <v>40787</v>
          </cell>
          <cell r="BI393">
            <v>40787</v>
          </cell>
          <cell r="BL393">
            <v>0</v>
          </cell>
          <cell r="BN393" t="str">
            <v>DOCKERS</v>
          </cell>
          <cell r="BO393" t="str">
            <v>Tops</v>
          </cell>
          <cell r="BP393" t="str">
            <v>Mens</v>
          </cell>
          <cell r="BQ393" t="str">
            <v>N</v>
          </cell>
          <cell r="BR393" t="str">
            <v>DM Tops Wovens</v>
          </cell>
          <cell r="BS393" t="str">
            <v>OKAMOTO D</v>
          </cell>
          <cell r="BT393" t="str">
            <v>CWOVENS2</v>
          </cell>
          <cell r="BU393" t="str">
            <v>H6617</v>
          </cell>
          <cell r="BV393" t="str">
            <v>Seasonal</v>
          </cell>
          <cell r="BW393" t="str">
            <v>LSA</v>
          </cell>
          <cell r="BY393" t="str">
            <v>4075640711406764066640606406064058340583</v>
          </cell>
          <cell r="BZ393" t="str">
            <v>S-61837-0003-4566-40756</v>
          </cell>
          <cell r="CA393" t="str">
            <v>SFO</v>
          </cell>
          <cell r="CD393">
            <v>0</v>
          </cell>
          <cell r="CF393">
            <v>1879</v>
          </cell>
          <cell r="CG393">
            <v>0</v>
          </cell>
        </row>
        <row r="394">
          <cell r="A394">
            <v>1416680</v>
          </cell>
          <cell r="B394" t="str">
            <v>113</v>
          </cell>
          <cell r="C394" t="str">
            <v>101</v>
          </cell>
          <cell r="D394" t="str">
            <v>61837</v>
          </cell>
          <cell r="E394" t="str">
            <v>61837-0004</v>
          </cell>
          <cell r="F394" t="str">
            <v>AMERICANA SHIRT LS</v>
          </cell>
          <cell r="G394" t="str">
            <v>MITCHELL - RIO RED</v>
          </cell>
          <cell r="H394" t="str">
            <v>PC</v>
          </cell>
          <cell r="J394" t="str">
            <v>SP-A</v>
          </cell>
          <cell r="K394" t="str">
            <v>APD</v>
          </cell>
          <cell r="L394" t="str">
            <v>PK</v>
          </cell>
          <cell r="M394">
            <v>100</v>
          </cell>
          <cell r="N394">
            <v>100</v>
          </cell>
          <cell r="O394">
            <v>0</v>
          </cell>
          <cell r="P394">
            <v>100</v>
          </cell>
          <cell r="T394" t="str">
            <v>923M</v>
          </cell>
          <cell r="U394">
            <v>4566</v>
          </cell>
          <cell r="V394" t="str">
            <v>BANGLADESH</v>
          </cell>
          <cell r="W394" t="str">
            <v>SAS</v>
          </cell>
          <cell r="X394" t="str">
            <v>BANGLADESH</v>
          </cell>
          <cell r="Y394" t="str">
            <v>PEARL GARMENTS CO LTD</v>
          </cell>
          <cell r="Z394" t="str">
            <v>DDU</v>
          </cell>
          <cell r="AD394">
            <v>40559</v>
          </cell>
          <cell r="AE394">
            <v>40559</v>
          </cell>
          <cell r="AF394">
            <v>40559</v>
          </cell>
          <cell r="AG394">
            <v>40559</v>
          </cell>
          <cell r="AH394">
            <v>40642</v>
          </cell>
          <cell r="AI394">
            <v>40652</v>
          </cell>
          <cell r="AJ394">
            <v>40687</v>
          </cell>
          <cell r="AK394">
            <v>40732</v>
          </cell>
          <cell r="AL394">
            <v>40777</v>
          </cell>
          <cell r="AM394">
            <v>40780</v>
          </cell>
          <cell r="AN394" t="str">
            <v xml:space="preserve">Jan P-Req 1/7; 1/15 color commit </v>
          </cell>
          <cell r="AQ394" t="str">
            <v>Y</v>
          </cell>
          <cell r="AR394" t="str">
            <v>000S</v>
          </cell>
          <cell r="AS394">
            <v>0</v>
          </cell>
          <cell r="AT394" t="str">
            <v>CHINA</v>
          </cell>
          <cell r="AU394" t="str">
            <v>FAR EASTERN APPAREL (VIETNAM) LTDA207</v>
          </cell>
          <cell r="AW394">
            <v>1.7</v>
          </cell>
          <cell r="AX394">
            <v>170</v>
          </cell>
          <cell r="AY394">
            <v>40637</v>
          </cell>
          <cell r="AZ394">
            <v>40643</v>
          </cell>
          <cell r="BA394">
            <v>40692</v>
          </cell>
          <cell r="BB394">
            <v>40734</v>
          </cell>
          <cell r="BC394">
            <v>40783</v>
          </cell>
          <cell r="BD394">
            <v>40783</v>
          </cell>
          <cell r="BE394">
            <v>40634</v>
          </cell>
          <cell r="BF394">
            <v>40664</v>
          </cell>
          <cell r="BG394">
            <v>40725</v>
          </cell>
          <cell r="BH394">
            <v>40756</v>
          </cell>
          <cell r="BI394">
            <v>40756</v>
          </cell>
          <cell r="BL394">
            <v>0</v>
          </cell>
          <cell r="BN394" t="str">
            <v>DOCKERS</v>
          </cell>
          <cell r="BO394" t="str">
            <v>Tops</v>
          </cell>
          <cell r="BP394" t="str">
            <v>Mens</v>
          </cell>
          <cell r="BQ394" t="str">
            <v>N</v>
          </cell>
          <cell r="BR394" t="str">
            <v>DM Tops Wovens</v>
          </cell>
          <cell r="BS394" t="str">
            <v>OKAMOTO D</v>
          </cell>
          <cell r="BT394" t="str">
            <v>CWOVENS2</v>
          </cell>
          <cell r="BU394" t="str">
            <v>H6618</v>
          </cell>
          <cell r="BV394" t="str">
            <v>Seasonal</v>
          </cell>
          <cell r="BW394" t="str">
            <v>APD</v>
          </cell>
          <cell r="BY394" t="str">
            <v>4073240687406524064240559405594055940559</v>
          </cell>
          <cell r="BZ394" t="str">
            <v>S-61837-0004-4566-40732</v>
          </cell>
          <cell r="CA394" t="str">
            <v>SFO</v>
          </cell>
          <cell r="CD394">
            <v>0</v>
          </cell>
          <cell r="CF394">
            <v>1879</v>
          </cell>
          <cell r="CG394">
            <v>0</v>
          </cell>
        </row>
        <row r="395">
          <cell r="A395">
            <v>1416681</v>
          </cell>
          <cell r="B395" t="str">
            <v>113</v>
          </cell>
          <cell r="C395" t="str">
            <v>101</v>
          </cell>
          <cell r="D395" t="str">
            <v>61837</v>
          </cell>
          <cell r="E395" t="str">
            <v>61837-0004</v>
          </cell>
          <cell r="F395" t="str">
            <v>AMERICANA SHIRT LS</v>
          </cell>
          <cell r="G395" t="str">
            <v>MITCHELL - RIO RED</v>
          </cell>
          <cell r="H395" t="str">
            <v>PC</v>
          </cell>
          <cell r="J395" t="str">
            <v>SP-A</v>
          </cell>
          <cell r="K395" t="str">
            <v>LACL</v>
          </cell>
          <cell r="L395" t="str">
            <v>CL</v>
          </cell>
          <cell r="M395">
            <v>400</v>
          </cell>
          <cell r="N395">
            <v>400</v>
          </cell>
          <cell r="O395">
            <v>0</v>
          </cell>
          <cell r="P395">
            <v>400</v>
          </cell>
          <cell r="T395" t="str">
            <v>923M</v>
          </cell>
          <cell r="U395">
            <v>4566</v>
          </cell>
          <cell r="V395" t="str">
            <v>BANGLADESH</v>
          </cell>
          <cell r="W395" t="str">
            <v>SAS</v>
          </cell>
          <cell r="X395" t="str">
            <v>BANGLADESH</v>
          </cell>
          <cell r="Y395" t="str">
            <v>PEARL GARMENTS CO LTD</v>
          </cell>
          <cell r="Z395" t="str">
            <v>DDU</v>
          </cell>
          <cell r="AD395">
            <v>40535</v>
          </cell>
          <cell r="AE395">
            <v>40535</v>
          </cell>
          <cell r="AF395">
            <v>40535</v>
          </cell>
          <cell r="AG395">
            <v>40535</v>
          </cell>
          <cell r="AH395">
            <v>40555</v>
          </cell>
          <cell r="AI395">
            <v>40593</v>
          </cell>
          <cell r="AJ395">
            <v>40628</v>
          </cell>
          <cell r="AK395">
            <v>40673</v>
          </cell>
          <cell r="AL395">
            <v>40722</v>
          </cell>
          <cell r="AM395">
            <v>40725</v>
          </cell>
          <cell r="AN395" t="str">
            <v>Dec P-Req</v>
          </cell>
          <cell r="AO395" t="str">
            <v>Y</v>
          </cell>
          <cell r="AP395" t="str">
            <v>4100116880</v>
          </cell>
          <cell r="AQ395" t="str">
            <v>Y</v>
          </cell>
          <cell r="AR395" t="str">
            <v>000S</v>
          </cell>
          <cell r="AS395">
            <v>0</v>
          </cell>
          <cell r="AT395" t="str">
            <v>CHINA</v>
          </cell>
          <cell r="AU395" t="str">
            <v>EPIC / FB082480</v>
          </cell>
          <cell r="AW395">
            <v>1.7</v>
          </cell>
          <cell r="AX395">
            <v>680</v>
          </cell>
          <cell r="AY395">
            <v>40553</v>
          </cell>
          <cell r="AZ395">
            <v>40559</v>
          </cell>
          <cell r="BA395">
            <v>40629</v>
          </cell>
          <cell r="BB395">
            <v>40678</v>
          </cell>
          <cell r="BC395">
            <v>40727</v>
          </cell>
          <cell r="BD395">
            <v>40727</v>
          </cell>
          <cell r="BE395">
            <v>40544</v>
          </cell>
          <cell r="BF395">
            <v>40603</v>
          </cell>
          <cell r="BG395">
            <v>40664</v>
          </cell>
          <cell r="BH395">
            <v>40695</v>
          </cell>
          <cell r="BI395">
            <v>40695</v>
          </cell>
          <cell r="BL395">
            <v>0</v>
          </cell>
          <cell r="BN395" t="str">
            <v>DOCKERS</v>
          </cell>
          <cell r="BO395" t="str">
            <v>Tops</v>
          </cell>
          <cell r="BP395" t="str">
            <v>Mens</v>
          </cell>
          <cell r="BQ395" t="str">
            <v>N</v>
          </cell>
          <cell r="BR395" t="str">
            <v>DM Tops Wovens</v>
          </cell>
          <cell r="BS395" t="str">
            <v>OKAMOTO D</v>
          </cell>
          <cell r="BT395" t="str">
            <v>CWOVENS2</v>
          </cell>
          <cell r="BU395" t="str">
            <v>H6618</v>
          </cell>
          <cell r="BV395" t="str">
            <v>Seasonal</v>
          </cell>
          <cell r="BW395" t="str">
            <v>LSA</v>
          </cell>
          <cell r="BY395" t="str">
            <v>4067340628405934055540535405354053540535</v>
          </cell>
          <cell r="BZ395" t="str">
            <v>S-61837-0004-4566-40673</v>
          </cell>
          <cell r="CA395" t="str">
            <v>SFO</v>
          </cell>
          <cell r="CD395">
            <v>0</v>
          </cell>
          <cell r="CF395">
            <v>1879</v>
          </cell>
          <cell r="CG395">
            <v>0</v>
          </cell>
        </row>
        <row r="396">
          <cell r="A396">
            <v>1540489</v>
          </cell>
          <cell r="B396" t="str">
            <v>113</v>
          </cell>
          <cell r="C396" t="str">
            <v>101</v>
          </cell>
          <cell r="D396" t="str">
            <v>61837</v>
          </cell>
          <cell r="E396" t="str">
            <v>61837-0004</v>
          </cell>
          <cell r="F396" t="str">
            <v>AMERICANA SHIRT LS</v>
          </cell>
          <cell r="G396" t="str">
            <v>MITCHELL - RIO RED</v>
          </cell>
          <cell r="H396" t="str">
            <v>PC</v>
          </cell>
          <cell r="J396" t="str">
            <v>SP-A</v>
          </cell>
          <cell r="K396" t="str">
            <v>LSUS</v>
          </cell>
          <cell r="L396">
            <v>2006</v>
          </cell>
          <cell r="M396">
            <v>8700</v>
          </cell>
          <cell r="N396">
            <v>8700</v>
          </cell>
          <cell r="O396">
            <v>0</v>
          </cell>
          <cell r="P396">
            <v>8700</v>
          </cell>
          <cell r="T396" t="str">
            <v>923M</v>
          </cell>
          <cell r="U396">
            <v>4566</v>
          </cell>
          <cell r="V396" t="str">
            <v>BANGLADESH</v>
          </cell>
          <cell r="W396" t="str">
            <v>SAS</v>
          </cell>
          <cell r="X396" t="str">
            <v>BANGLADESH</v>
          </cell>
          <cell r="Y396" t="str">
            <v>PEARL GARMENTS CO LTD</v>
          </cell>
          <cell r="Z396" t="str">
            <v>DDU</v>
          </cell>
          <cell r="AD396">
            <v>40583</v>
          </cell>
          <cell r="AE396">
            <v>40583</v>
          </cell>
          <cell r="AF396">
            <v>40606</v>
          </cell>
          <cell r="AG396">
            <v>40606</v>
          </cell>
          <cell r="AH396">
            <v>40666</v>
          </cell>
          <cell r="AI396">
            <v>40676</v>
          </cell>
          <cell r="AJ396">
            <v>40711</v>
          </cell>
          <cell r="AK396">
            <v>40756</v>
          </cell>
          <cell r="AL396">
            <v>40795</v>
          </cell>
          <cell r="AM396">
            <v>40798</v>
          </cell>
          <cell r="AN396" t="str">
            <v>Per TJ's 12/20 grid for proj. 4.5k Kohls (9/25 ROG); 1/15: per TJ's 1/13 grid, proj. for last commit; updtd 1/26: per POP need 8.6k</v>
          </cell>
          <cell r="AR396" t="str">
            <v>000S</v>
          </cell>
          <cell r="AS396">
            <v>0</v>
          </cell>
          <cell r="AT396" t="str">
            <v>CHINA</v>
          </cell>
          <cell r="AU396" t="str">
            <v>EPIC / FB082480</v>
          </cell>
          <cell r="AW396">
            <v>1.7</v>
          </cell>
          <cell r="AX396">
            <v>14790</v>
          </cell>
          <cell r="AY396">
            <v>40665</v>
          </cell>
          <cell r="AZ396">
            <v>40671</v>
          </cell>
          <cell r="BA396">
            <v>40713</v>
          </cell>
          <cell r="BB396">
            <v>40762</v>
          </cell>
          <cell r="BC396">
            <v>40797</v>
          </cell>
          <cell r="BD396">
            <v>40804</v>
          </cell>
          <cell r="BE396">
            <v>40664</v>
          </cell>
          <cell r="BF396">
            <v>40695</v>
          </cell>
          <cell r="BG396">
            <v>40756</v>
          </cell>
          <cell r="BH396">
            <v>40787</v>
          </cell>
          <cell r="BI396">
            <v>40787</v>
          </cell>
          <cell r="BL396">
            <v>0</v>
          </cell>
          <cell r="BN396" t="str">
            <v>DOCKERS</v>
          </cell>
          <cell r="BO396" t="str">
            <v>Tops</v>
          </cell>
          <cell r="BP396" t="str">
            <v>Mens</v>
          </cell>
          <cell r="BQ396" t="str">
            <v>N</v>
          </cell>
          <cell r="BR396" t="str">
            <v>DM Tops Wovens</v>
          </cell>
          <cell r="BS396" t="str">
            <v>OKAMOTO D</v>
          </cell>
          <cell r="BT396" t="str">
            <v>CWOVENS2</v>
          </cell>
          <cell r="BU396" t="str">
            <v>H6618</v>
          </cell>
          <cell r="BV396" t="str">
            <v>Seasonal</v>
          </cell>
          <cell r="BW396" t="str">
            <v>LSA</v>
          </cell>
          <cell r="BY396" t="str">
            <v>4075640711406764066640606406064058340583</v>
          </cell>
          <cell r="BZ396" t="str">
            <v>S-61837-0004-4566-40756</v>
          </cell>
          <cell r="CA396" t="str">
            <v>SFO</v>
          </cell>
          <cell r="CD396">
            <v>0</v>
          </cell>
          <cell r="CF396">
            <v>1879</v>
          </cell>
          <cell r="CG396">
            <v>0</v>
          </cell>
        </row>
        <row r="397">
          <cell r="A397">
            <v>1540490</v>
          </cell>
          <cell r="B397" t="str">
            <v>113</v>
          </cell>
          <cell r="C397" t="str">
            <v>101</v>
          </cell>
          <cell r="D397" t="str">
            <v>61837</v>
          </cell>
          <cell r="E397" t="str">
            <v>61837-0004</v>
          </cell>
          <cell r="F397" t="str">
            <v>AMERICANA SHIRT LS</v>
          </cell>
          <cell r="G397" t="str">
            <v>MITCHELL - RIO RED</v>
          </cell>
          <cell r="H397" t="str">
            <v>PC</v>
          </cell>
          <cell r="J397" t="str">
            <v>SP-A</v>
          </cell>
          <cell r="K397" t="str">
            <v>LSUS</v>
          </cell>
          <cell r="L397">
            <v>2006</v>
          </cell>
          <cell r="M397">
            <v>4716</v>
          </cell>
          <cell r="N397">
            <v>4716</v>
          </cell>
          <cell r="O397">
            <v>0</v>
          </cell>
          <cell r="P397">
            <v>4716</v>
          </cell>
          <cell r="T397" t="str">
            <v>923M</v>
          </cell>
          <cell r="U397">
            <v>4566</v>
          </cell>
          <cell r="V397" t="str">
            <v>BANGLADESH</v>
          </cell>
          <cell r="W397" t="str">
            <v>SAS</v>
          </cell>
          <cell r="X397" t="str">
            <v>BANGLADESH</v>
          </cell>
          <cell r="Y397" t="str">
            <v>PEARL GARMENTS CO LTD</v>
          </cell>
          <cell r="Z397" t="str">
            <v>DDU</v>
          </cell>
          <cell r="AD397">
            <v>40559</v>
          </cell>
          <cell r="AE397">
            <v>40559</v>
          </cell>
          <cell r="AF397">
            <v>40559</v>
          </cell>
          <cell r="AG397">
            <v>40559</v>
          </cell>
          <cell r="AH397">
            <v>40642</v>
          </cell>
          <cell r="AI397">
            <v>40652</v>
          </cell>
          <cell r="AJ397">
            <v>40687</v>
          </cell>
          <cell r="AK397">
            <v>40732</v>
          </cell>
          <cell r="AL397">
            <v>40771</v>
          </cell>
          <cell r="AM397">
            <v>40774</v>
          </cell>
          <cell r="AN397" t="str">
            <v>Per TJ's 12/20 grid for proj. 4.5k Kohls (8/25 ROG); 1/15: rev qty per TJ's 1/13 grid.</v>
          </cell>
          <cell r="AQ397" t="str">
            <v>Y</v>
          </cell>
          <cell r="AR397" t="str">
            <v>000S</v>
          </cell>
          <cell r="AS397">
            <v>0</v>
          </cell>
          <cell r="AT397" t="str">
            <v>CHINA</v>
          </cell>
          <cell r="AU397" t="str">
            <v>EPIC / FB082480</v>
          </cell>
          <cell r="AW397">
            <v>1.7</v>
          </cell>
          <cell r="AX397">
            <v>8017.2</v>
          </cell>
          <cell r="AY397">
            <v>40637</v>
          </cell>
          <cell r="AZ397">
            <v>40643</v>
          </cell>
          <cell r="BA397">
            <v>40692</v>
          </cell>
          <cell r="BB397">
            <v>40734</v>
          </cell>
          <cell r="BC397">
            <v>40776</v>
          </cell>
          <cell r="BD397">
            <v>40776</v>
          </cell>
          <cell r="BE397">
            <v>40634</v>
          </cell>
          <cell r="BF397">
            <v>40664</v>
          </cell>
          <cell r="BG397">
            <v>40725</v>
          </cell>
          <cell r="BH397">
            <v>40756</v>
          </cell>
          <cell r="BI397">
            <v>40756</v>
          </cell>
          <cell r="BL397">
            <v>0</v>
          </cell>
          <cell r="BN397" t="str">
            <v>DOCKERS</v>
          </cell>
          <cell r="BO397" t="str">
            <v>Tops</v>
          </cell>
          <cell r="BP397" t="str">
            <v>Mens</v>
          </cell>
          <cell r="BQ397" t="str">
            <v>N</v>
          </cell>
          <cell r="BR397" t="str">
            <v>DM Tops Wovens</v>
          </cell>
          <cell r="BS397" t="str">
            <v>OKAMOTO D</v>
          </cell>
          <cell r="BT397" t="str">
            <v>CWOVENS2</v>
          </cell>
          <cell r="BU397" t="str">
            <v>H6618</v>
          </cell>
          <cell r="BV397" t="str">
            <v>Seasonal</v>
          </cell>
          <cell r="BW397" t="str">
            <v>LSA</v>
          </cell>
          <cell r="BY397" t="str">
            <v>4073240687406524064240559405594055940559</v>
          </cell>
          <cell r="BZ397" t="str">
            <v>S-61837-0004-4566-40732</v>
          </cell>
          <cell r="CA397" t="str">
            <v>SFO</v>
          </cell>
          <cell r="CD397">
            <v>0</v>
          </cell>
          <cell r="CF397">
            <v>1879</v>
          </cell>
          <cell r="CG397">
            <v>0</v>
          </cell>
        </row>
        <row r="398">
          <cell r="A398">
            <v>1540491</v>
          </cell>
          <cell r="B398" t="str">
            <v>113</v>
          </cell>
          <cell r="C398" t="str">
            <v>101</v>
          </cell>
          <cell r="D398" t="str">
            <v>61837</v>
          </cell>
          <cell r="E398" t="str">
            <v>61837-0004</v>
          </cell>
          <cell r="F398" t="str">
            <v>AMERICANA SHIRT LS</v>
          </cell>
          <cell r="G398" t="str">
            <v>MITCHELL - RIO RED</v>
          </cell>
          <cell r="H398" t="str">
            <v>PC</v>
          </cell>
          <cell r="J398" t="str">
            <v>SP-A</v>
          </cell>
          <cell r="K398" t="str">
            <v>LSUS</v>
          </cell>
          <cell r="L398">
            <v>2006</v>
          </cell>
          <cell r="M398">
            <v>3000</v>
          </cell>
          <cell r="N398">
            <v>3000</v>
          </cell>
          <cell r="O398">
            <v>0</v>
          </cell>
          <cell r="P398">
            <v>3000</v>
          </cell>
          <cell r="T398" t="str">
            <v>923M</v>
          </cell>
          <cell r="U398">
            <v>4566</v>
          </cell>
          <cell r="V398" t="str">
            <v>BANGLADESH</v>
          </cell>
          <cell r="W398" t="str">
            <v>SAS</v>
          </cell>
          <cell r="X398" t="str">
            <v>BANGLADESH</v>
          </cell>
          <cell r="Y398" t="str">
            <v>PEARL GARMENTS CO LTD</v>
          </cell>
          <cell r="Z398" t="str">
            <v>DDU</v>
          </cell>
          <cell r="AD398">
            <v>40535</v>
          </cell>
          <cell r="AE398">
            <v>40535</v>
          </cell>
          <cell r="AF398">
            <v>40535</v>
          </cell>
          <cell r="AG398">
            <v>40535</v>
          </cell>
          <cell r="AH398">
            <v>40614</v>
          </cell>
          <cell r="AI398">
            <v>40624</v>
          </cell>
          <cell r="AJ398">
            <v>40659</v>
          </cell>
          <cell r="AK398">
            <v>40704</v>
          </cell>
          <cell r="AL398">
            <v>40743</v>
          </cell>
          <cell r="AM398">
            <v>40746</v>
          </cell>
          <cell r="AN398" t="str">
            <v>Per TJ's 12/20 grid for proj.3.0K for Other Whls (7/25 ROG)</v>
          </cell>
          <cell r="AQ398" t="str">
            <v>Y</v>
          </cell>
          <cell r="AR398" t="str">
            <v>000S</v>
          </cell>
          <cell r="AS398">
            <v>0</v>
          </cell>
          <cell r="AT398" t="str">
            <v>CHINA</v>
          </cell>
          <cell r="AU398" t="str">
            <v>EPIC / FB082480</v>
          </cell>
          <cell r="AW398">
            <v>1.7</v>
          </cell>
          <cell r="AX398">
            <v>5100</v>
          </cell>
          <cell r="AY398">
            <v>40609</v>
          </cell>
          <cell r="AZ398">
            <v>40615</v>
          </cell>
          <cell r="BA398">
            <v>40664</v>
          </cell>
          <cell r="BB398">
            <v>40706</v>
          </cell>
          <cell r="BC398">
            <v>40748</v>
          </cell>
          <cell r="BD398">
            <v>40748</v>
          </cell>
          <cell r="BE398">
            <v>40603</v>
          </cell>
          <cell r="BF398">
            <v>40634</v>
          </cell>
          <cell r="BG398">
            <v>40695</v>
          </cell>
          <cell r="BH398">
            <v>40725</v>
          </cell>
          <cell r="BI398">
            <v>40725</v>
          </cell>
          <cell r="BL398">
            <v>0</v>
          </cell>
          <cell r="BN398" t="str">
            <v>DOCKERS</v>
          </cell>
          <cell r="BO398" t="str">
            <v>Tops</v>
          </cell>
          <cell r="BP398" t="str">
            <v>Mens</v>
          </cell>
          <cell r="BQ398" t="str">
            <v>N</v>
          </cell>
          <cell r="BR398" t="str">
            <v>DM Tops Wovens</v>
          </cell>
          <cell r="BS398" t="str">
            <v>OKAMOTO D</v>
          </cell>
          <cell r="BT398" t="str">
            <v>CWOVENS2</v>
          </cell>
          <cell r="BU398" t="str">
            <v>H6618</v>
          </cell>
          <cell r="BV398" t="str">
            <v>Seasonal</v>
          </cell>
          <cell r="BW398" t="str">
            <v>LSA</v>
          </cell>
          <cell r="BY398" t="str">
            <v>4070440659406244061440535405354053540535</v>
          </cell>
          <cell r="BZ398" t="str">
            <v>S-61837-0004-4566-40704</v>
          </cell>
          <cell r="CA398" t="str">
            <v>SFO</v>
          </cell>
          <cell r="CD398">
            <v>0</v>
          </cell>
          <cell r="CF398">
            <v>1879</v>
          </cell>
          <cell r="CG398">
            <v>0</v>
          </cell>
        </row>
        <row r="399">
          <cell r="A399">
            <v>1540492</v>
          </cell>
          <cell r="B399" t="str">
            <v>113</v>
          </cell>
          <cell r="C399" t="str">
            <v>101</v>
          </cell>
          <cell r="D399" t="str">
            <v>65827</v>
          </cell>
          <cell r="E399" t="str">
            <v>65827-0001</v>
          </cell>
          <cell r="F399" t="str">
            <v>AMERICANA SHIRT LS B&amp;T</v>
          </cell>
          <cell r="G399" t="str">
            <v>MITCHELL - RIO RED</v>
          </cell>
          <cell r="H399" t="str">
            <v>PC</v>
          </cell>
          <cell r="J399" t="str">
            <v>SP-A</v>
          </cell>
          <cell r="K399" t="str">
            <v>LSUS</v>
          </cell>
          <cell r="L399">
            <v>2006</v>
          </cell>
          <cell r="M399">
            <v>1376</v>
          </cell>
          <cell r="N399">
            <v>1376</v>
          </cell>
          <cell r="O399">
            <v>0</v>
          </cell>
          <cell r="P399">
            <v>1376</v>
          </cell>
          <cell r="T399" t="str">
            <v>923M</v>
          </cell>
          <cell r="U399">
            <v>4566</v>
          </cell>
          <cell r="V399" t="str">
            <v>BANGLADESH</v>
          </cell>
          <cell r="W399" t="str">
            <v>SAS</v>
          </cell>
          <cell r="X399" t="str">
            <v>BANGLADESH</v>
          </cell>
          <cell r="Y399" t="str">
            <v>PEARL GARMENTS CO LTD</v>
          </cell>
          <cell r="Z399" t="str">
            <v>DDU</v>
          </cell>
          <cell r="AD399">
            <v>40535</v>
          </cell>
          <cell r="AE399">
            <v>40535</v>
          </cell>
          <cell r="AF399">
            <v>40535</v>
          </cell>
          <cell r="AG399">
            <v>40535</v>
          </cell>
          <cell r="AH399">
            <v>40614</v>
          </cell>
          <cell r="AI399">
            <v>40624</v>
          </cell>
          <cell r="AJ399">
            <v>40659</v>
          </cell>
          <cell r="AK399">
            <v>40704</v>
          </cell>
          <cell r="AL399">
            <v>40743</v>
          </cell>
          <cell r="AM399">
            <v>40746</v>
          </cell>
          <cell r="AN399" t="str">
            <v>Per TJ's B&amp;T grid with Holly verbal to down adjust; 1/18 added 36 uts per TJ's 1/13 file; updtd 1/21: added 576 uts for rev ttl 1176 uts-OK'd by MO 1/26; updtd 1/31 add 200 uts after POP pending ex-fcty confirmation</v>
          </cell>
          <cell r="AQ399" t="str">
            <v>Y</v>
          </cell>
          <cell r="AR399" t="str">
            <v>000S</v>
          </cell>
          <cell r="AS399">
            <v>0</v>
          </cell>
          <cell r="AT399" t="str">
            <v>CHINA</v>
          </cell>
          <cell r="AU399" t="str">
            <v>EPIC / FB082480</v>
          </cell>
          <cell r="AW399">
            <v>1.7</v>
          </cell>
          <cell r="AX399">
            <v>2339.1999999999998</v>
          </cell>
          <cell r="AY399">
            <v>40609</v>
          </cell>
          <cell r="AZ399">
            <v>40615</v>
          </cell>
          <cell r="BA399">
            <v>40664</v>
          </cell>
          <cell r="BB399">
            <v>40706</v>
          </cell>
          <cell r="BC399">
            <v>40748</v>
          </cell>
          <cell r="BD399">
            <v>40748</v>
          </cell>
          <cell r="BE399">
            <v>40603</v>
          </cell>
          <cell r="BF399">
            <v>40634</v>
          </cell>
          <cell r="BG399">
            <v>40695</v>
          </cell>
          <cell r="BH399">
            <v>40725</v>
          </cell>
          <cell r="BI399">
            <v>40725</v>
          </cell>
          <cell r="BL399">
            <v>0</v>
          </cell>
          <cell r="BN399" t="str">
            <v>DOCKERS</v>
          </cell>
          <cell r="BO399" t="str">
            <v>Tops</v>
          </cell>
          <cell r="BP399" t="str">
            <v>Mens</v>
          </cell>
          <cell r="BQ399" t="str">
            <v>N</v>
          </cell>
          <cell r="BR399" t="str">
            <v>DM Tops B&amp;T</v>
          </cell>
          <cell r="BS399" t="str">
            <v>OKAMOTO D</v>
          </cell>
          <cell r="BT399" t="str">
            <v>C BTWVN</v>
          </cell>
          <cell r="BU399" t="str">
            <v>H6618</v>
          </cell>
          <cell r="BV399" t="str">
            <v>Seasonal</v>
          </cell>
          <cell r="BW399" t="str">
            <v>LSA</v>
          </cell>
          <cell r="BY399" t="str">
            <v>4070440659406244061440535405354053540535</v>
          </cell>
          <cell r="BZ399" t="str">
            <v>S-65827-0001-4566-40704</v>
          </cell>
          <cell r="CA399" t="str">
            <v>SFO</v>
          </cell>
          <cell r="CD399">
            <v>0</v>
          </cell>
          <cell r="CF399">
            <v>1879</v>
          </cell>
          <cell r="CG399">
            <v>0</v>
          </cell>
        </row>
        <row r="400">
          <cell r="A400">
            <v>1416682</v>
          </cell>
          <cell r="B400" t="str">
            <v>113</v>
          </cell>
          <cell r="C400" t="str">
            <v>101</v>
          </cell>
          <cell r="D400" t="str">
            <v>61837</v>
          </cell>
          <cell r="E400" t="str">
            <v>61837-0004</v>
          </cell>
          <cell r="F400" t="str">
            <v>AMERICANA SHIRT LS</v>
          </cell>
          <cell r="G400" t="str">
            <v>MITCHELL - RIO RED</v>
          </cell>
          <cell r="H400" t="str">
            <v>PC</v>
          </cell>
          <cell r="J400" t="str">
            <v>SP-A</v>
          </cell>
          <cell r="K400" t="str">
            <v>LSUS</v>
          </cell>
          <cell r="L400">
            <v>2006</v>
          </cell>
          <cell r="M400">
            <v>10283</v>
          </cell>
          <cell r="N400">
            <v>10283</v>
          </cell>
          <cell r="O400">
            <v>0</v>
          </cell>
          <cell r="P400">
            <v>10283</v>
          </cell>
          <cell r="T400" t="str">
            <v>923M</v>
          </cell>
          <cell r="U400">
            <v>4566</v>
          </cell>
          <cell r="V400" t="str">
            <v>BANGLADESH</v>
          </cell>
          <cell r="W400" t="str">
            <v>SAS</v>
          </cell>
          <cell r="X400" t="str">
            <v>BANGLADESH</v>
          </cell>
          <cell r="Y400" t="str">
            <v>PEARL GARMENTS CO LTD</v>
          </cell>
          <cell r="Z400" t="str">
            <v>DDU</v>
          </cell>
          <cell r="AD400">
            <v>40535</v>
          </cell>
          <cell r="AE400">
            <v>40535</v>
          </cell>
          <cell r="AF400">
            <v>40535</v>
          </cell>
          <cell r="AG400">
            <v>40535</v>
          </cell>
          <cell r="AH400">
            <v>40555</v>
          </cell>
          <cell r="AI400">
            <v>40593</v>
          </cell>
          <cell r="AJ400">
            <v>40628</v>
          </cell>
          <cell r="AK400">
            <v>40673</v>
          </cell>
          <cell r="AL400">
            <v>40712</v>
          </cell>
          <cell r="AM400">
            <v>40715</v>
          </cell>
          <cell r="AN400" t="str">
            <v>Per TJ's 12/20 grid for proj. 9.0k Kohls (7/25 ROG); 1/20 added per TJ's 1/13 grid</v>
          </cell>
          <cell r="AO400" t="str">
            <v>Y</v>
          </cell>
          <cell r="AP400" t="str">
            <v>4100117233</v>
          </cell>
          <cell r="AQ400" t="str">
            <v>Y</v>
          </cell>
          <cell r="AR400" t="str">
            <v>000S</v>
          </cell>
          <cell r="AS400">
            <v>0</v>
          </cell>
          <cell r="AT400" t="str">
            <v>CHINA</v>
          </cell>
          <cell r="AU400" t="str">
            <v>EPIC / FB082480</v>
          </cell>
          <cell r="AW400">
            <v>1.7</v>
          </cell>
          <cell r="AX400">
            <v>17481.099999999999</v>
          </cell>
          <cell r="AY400">
            <v>40553</v>
          </cell>
          <cell r="AZ400">
            <v>40559</v>
          </cell>
          <cell r="BA400">
            <v>40629</v>
          </cell>
          <cell r="BB400">
            <v>40678</v>
          </cell>
          <cell r="BC400">
            <v>40713</v>
          </cell>
          <cell r="BD400">
            <v>40720</v>
          </cell>
          <cell r="BE400">
            <v>40544</v>
          </cell>
          <cell r="BF400">
            <v>40603</v>
          </cell>
          <cell r="BG400">
            <v>40664</v>
          </cell>
          <cell r="BH400">
            <v>40695</v>
          </cell>
          <cell r="BI400">
            <v>40695</v>
          </cell>
          <cell r="BL400">
            <v>0</v>
          </cell>
          <cell r="BN400" t="str">
            <v>DOCKERS</v>
          </cell>
          <cell r="BO400" t="str">
            <v>Tops</v>
          </cell>
          <cell r="BP400" t="str">
            <v>Mens</v>
          </cell>
          <cell r="BQ400" t="str">
            <v>N</v>
          </cell>
          <cell r="BR400" t="str">
            <v>DM Tops Wovens</v>
          </cell>
          <cell r="BS400" t="str">
            <v>OKAMOTO D</v>
          </cell>
          <cell r="BT400" t="str">
            <v>CWOVENS2</v>
          </cell>
          <cell r="BU400" t="str">
            <v>H6618</v>
          </cell>
          <cell r="BV400" t="str">
            <v>Seasonal</v>
          </cell>
          <cell r="BW400" t="str">
            <v>LSA</v>
          </cell>
          <cell r="BY400" t="str">
            <v>4067340628405934055540535405354053540535</v>
          </cell>
          <cell r="BZ400" t="str">
            <v>S-61837-0004-4566-40673</v>
          </cell>
          <cell r="CA400" t="str">
            <v>SFO</v>
          </cell>
          <cell r="CD400">
            <v>0</v>
          </cell>
          <cell r="CF400">
            <v>1879</v>
          </cell>
          <cell r="CG400">
            <v>0</v>
          </cell>
        </row>
        <row r="401">
          <cell r="A401">
            <v>1540493</v>
          </cell>
          <cell r="B401" t="str">
            <v>113</v>
          </cell>
          <cell r="C401" t="str">
            <v>101</v>
          </cell>
          <cell r="D401" t="str">
            <v>61837</v>
          </cell>
          <cell r="E401" t="str">
            <v>61837-0007</v>
          </cell>
          <cell r="F401" t="str">
            <v>AMERICANA SHIRT LS</v>
          </cell>
          <cell r="G401" t="str">
            <v>RAUSCHENBERG - RIO RED</v>
          </cell>
          <cell r="H401" t="str">
            <v>PC</v>
          </cell>
          <cell r="J401" t="str">
            <v>SP-A</v>
          </cell>
          <cell r="K401" t="str">
            <v>APD</v>
          </cell>
          <cell r="L401" t="str">
            <v>MY</v>
          </cell>
          <cell r="M401">
            <v>36</v>
          </cell>
          <cell r="N401">
            <v>36</v>
          </cell>
          <cell r="O401">
            <v>0</v>
          </cell>
          <cell r="P401">
            <v>36</v>
          </cell>
          <cell r="T401" t="str">
            <v>923M</v>
          </cell>
          <cell r="U401">
            <v>4566</v>
          </cell>
          <cell r="V401" t="str">
            <v>BANGLADESH</v>
          </cell>
          <cell r="W401" t="str">
            <v>SAS</v>
          </cell>
          <cell r="X401" t="str">
            <v>BANGLADESH</v>
          </cell>
          <cell r="Y401" t="str">
            <v>PEARL GARMENTS CO LTD</v>
          </cell>
          <cell r="Z401" t="str">
            <v>DDU</v>
          </cell>
          <cell r="AD401">
            <v>40535</v>
          </cell>
          <cell r="AE401">
            <v>40535</v>
          </cell>
          <cell r="AF401">
            <v>40535</v>
          </cell>
          <cell r="AG401">
            <v>40535</v>
          </cell>
          <cell r="AH401">
            <v>40555</v>
          </cell>
          <cell r="AI401">
            <v>40593</v>
          </cell>
          <cell r="AJ401">
            <v>40628</v>
          </cell>
          <cell r="AK401">
            <v>40673</v>
          </cell>
          <cell r="AL401">
            <v>40696</v>
          </cell>
          <cell r="AM401">
            <v>40699</v>
          </cell>
          <cell r="AN401" t="str">
            <v>Dec P-Req</v>
          </cell>
          <cell r="AO401" t="str">
            <v>Y</v>
          </cell>
          <cell r="AP401" t="str">
            <v>4505020170</v>
          </cell>
          <cell r="AQ401" t="str">
            <v>Y</v>
          </cell>
          <cell r="AR401" t="str">
            <v>000S</v>
          </cell>
          <cell r="AS401">
            <v>0</v>
          </cell>
          <cell r="AT401" t="str">
            <v>CHINA</v>
          </cell>
          <cell r="AU401" t="str">
            <v>TROPIC KNITS LTDP232</v>
          </cell>
          <cell r="AW401">
            <v>1.7</v>
          </cell>
          <cell r="AX401">
            <v>61.199999999999996</v>
          </cell>
          <cell r="AY401">
            <v>40553</v>
          </cell>
          <cell r="AZ401">
            <v>40559</v>
          </cell>
          <cell r="BA401">
            <v>40629</v>
          </cell>
          <cell r="BB401">
            <v>40678</v>
          </cell>
          <cell r="BC401">
            <v>40699</v>
          </cell>
          <cell r="BD401">
            <v>40699</v>
          </cell>
          <cell r="BE401">
            <v>40544</v>
          </cell>
          <cell r="BF401">
            <v>40603</v>
          </cell>
          <cell r="BG401">
            <v>40664</v>
          </cell>
          <cell r="BH401">
            <v>40695</v>
          </cell>
          <cell r="BI401">
            <v>40695</v>
          </cell>
          <cell r="BL401">
            <v>0</v>
          </cell>
          <cell r="BN401" t="str">
            <v>DOCKERS</v>
          </cell>
          <cell r="BO401" t="str">
            <v>Tops</v>
          </cell>
          <cell r="BP401" t="str">
            <v>Mens</v>
          </cell>
          <cell r="BQ401" t="str">
            <v>N</v>
          </cell>
          <cell r="BR401" t="str">
            <v>DM Tops Wovens</v>
          </cell>
          <cell r="BS401" t="str">
            <v>OKAMOTO D</v>
          </cell>
          <cell r="BT401" t="str">
            <v>CWOVENS2</v>
          </cell>
          <cell r="BU401" t="str">
            <v>H6621</v>
          </cell>
          <cell r="BV401" t="str">
            <v>Seasonal</v>
          </cell>
          <cell r="BW401" t="str">
            <v>APD</v>
          </cell>
          <cell r="BY401" t="str">
            <v>4067340628405934055540535405354053540535</v>
          </cell>
          <cell r="BZ401" t="str">
            <v>S-61837-0007-4566-40673</v>
          </cell>
          <cell r="CA401" t="str">
            <v>SFO</v>
          </cell>
          <cell r="CB401">
            <v>36</v>
          </cell>
          <cell r="CD401">
            <v>0</v>
          </cell>
          <cell r="CF401">
            <v>1879</v>
          </cell>
          <cell r="CG401">
            <v>0</v>
          </cell>
        </row>
        <row r="402">
          <cell r="A402">
            <v>1540494</v>
          </cell>
          <cell r="B402" t="str">
            <v>113</v>
          </cell>
          <cell r="C402" t="str">
            <v>101</v>
          </cell>
          <cell r="D402" t="str">
            <v>61837</v>
          </cell>
          <cell r="E402" t="str">
            <v>61837-0007</v>
          </cell>
          <cell r="F402" t="str">
            <v>AMERICANA SHIRT LS</v>
          </cell>
          <cell r="G402" t="str">
            <v>RAUSCHENBERG - RIO RED</v>
          </cell>
          <cell r="H402" t="str">
            <v>PC</v>
          </cell>
          <cell r="J402" t="str">
            <v>SP-A</v>
          </cell>
          <cell r="K402" t="str">
            <v>APD</v>
          </cell>
          <cell r="L402" t="str">
            <v>PH</v>
          </cell>
          <cell r="M402">
            <v>60</v>
          </cell>
          <cell r="N402">
            <v>60</v>
          </cell>
          <cell r="O402">
            <v>0</v>
          </cell>
          <cell r="P402">
            <v>60</v>
          </cell>
          <cell r="T402" t="str">
            <v>923M</v>
          </cell>
          <cell r="U402">
            <v>4566</v>
          </cell>
          <cell r="V402" t="str">
            <v>BANGLADESH</v>
          </cell>
          <cell r="W402" t="str">
            <v>SAS</v>
          </cell>
          <cell r="X402" t="str">
            <v>BANGLADESH</v>
          </cell>
          <cell r="Y402" t="str">
            <v>PEARL GARMENTS CO LTD</v>
          </cell>
          <cell r="Z402" t="str">
            <v>DDU</v>
          </cell>
          <cell r="AD402">
            <v>40535</v>
          </cell>
          <cell r="AE402">
            <v>40535</v>
          </cell>
          <cell r="AF402">
            <v>40535</v>
          </cell>
          <cell r="AG402">
            <v>40535</v>
          </cell>
          <cell r="AH402">
            <v>40555</v>
          </cell>
          <cell r="AI402">
            <v>40593</v>
          </cell>
          <cell r="AJ402">
            <v>40628</v>
          </cell>
          <cell r="AK402">
            <v>40673</v>
          </cell>
          <cell r="AL402">
            <v>40700</v>
          </cell>
          <cell r="AM402">
            <v>40703</v>
          </cell>
          <cell r="AN402" t="str">
            <v>Dec P-Req</v>
          </cell>
          <cell r="AO402" t="str">
            <v>Y</v>
          </cell>
          <cell r="AP402" t="str">
            <v>4509010547</v>
          </cell>
          <cell r="AQ402" t="str">
            <v>Y</v>
          </cell>
          <cell r="AR402" t="str">
            <v>000S</v>
          </cell>
          <cell r="AS402">
            <v>0</v>
          </cell>
          <cell r="AT402" t="str">
            <v>CHINA</v>
          </cell>
          <cell r="AU402" t="str">
            <v>TROPIC KNITS LTDP232</v>
          </cell>
          <cell r="AW402">
            <v>1.7</v>
          </cell>
          <cell r="AX402">
            <v>102</v>
          </cell>
          <cell r="AY402">
            <v>40553</v>
          </cell>
          <cell r="AZ402">
            <v>40559</v>
          </cell>
          <cell r="BA402">
            <v>40629</v>
          </cell>
          <cell r="BB402">
            <v>40678</v>
          </cell>
          <cell r="BC402">
            <v>40706</v>
          </cell>
          <cell r="BD402">
            <v>40706</v>
          </cell>
          <cell r="BE402">
            <v>40544</v>
          </cell>
          <cell r="BF402">
            <v>40603</v>
          </cell>
          <cell r="BG402">
            <v>40664</v>
          </cell>
          <cell r="BH402">
            <v>40695</v>
          </cell>
          <cell r="BI402">
            <v>40695</v>
          </cell>
          <cell r="BL402">
            <v>0</v>
          </cell>
          <cell r="BN402" t="str">
            <v>DOCKERS</v>
          </cell>
          <cell r="BO402" t="str">
            <v>Tops</v>
          </cell>
          <cell r="BP402" t="str">
            <v>Mens</v>
          </cell>
          <cell r="BQ402" t="str">
            <v>N</v>
          </cell>
          <cell r="BR402" t="str">
            <v>DM Tops Wovens</v>
          </cell>
          <cell r="BS402" t="str">
            <v>OKAMOTO D</v>
          </cell>
          <cell r="BT402" t="str">
            <v>CWOVENS2</v>
          </cell>
          <cell r="BU402" t="str">
            <v>H6621</v>
          </cell>
          <cell r="BV402" t="str">
            <v>Seasonal</v>
          </cell>
          <cell r="BW402" t="str">
            <v>APD</v>
          </cell>
          <cell r="BY402" t="str">
            <v>4067340628405934055540535405354053540535</v>
          </cell>
          <cell r="BZ402" t="str">
            <v>S-61837-0007-4566-40673</v>
          </cell>
          <cell r="CA402" t="str">
            <v>SFO</v>
          </cell>
          <cell r="CB402">
            <v>60</v>
          </cell>
          <cell r="CD402">
            <v>0</v>
          </cell>
          <cell r="CF402">
            <v>1879</v>
          </cell>
          <cell r="CG402">
            <v>0</v>
          </cell>
        </row>
        <row r="403">
          <cell r="A403">
            <v>1540495</v>
          </cell>
          <cell r="B403" t="str">
            <v>113</v>
          </cell>
          <cell r="C403" t="str">
            <v>101</v>
          </cell>
          <cell r="D403" t="str">
            <v>61837</v>
          </cell>
          <cell r="E403" t="str">
            <v>61837-0007</v>
          </cell>
          <cell r="F403" t="str">
            <v>AMERICANA SHIRT LS</v>
          </cell>
          <cell r="G403" t="str">
            <v>RAUSCHENBERG - RIO RED</v>
          </cell>
          <cell r="H403" t="str">
            <v>PC</v>
          </cell>
          <cell r="J403" t="str">
            <v>SP-A</v>
          </cell>
          <cell r="K403" t="str">
            <v>APD</v>
          </cell>
          <cell r="L403" t="str">
            <v>PK</v>
          </cell>
          <cell r="M403">
            <v>100</v>
          </cell>
          <cell r="N403">
            <v>100</v>
          </cell>
          <cell r="O403">
            <v>0</v>
          </cell>
          <cell r="P403">
            <v>100</v>
          </cell>
          <cell r="T403" t="str">
            <v>923M</v>
          </cell>
          <cell r="U403">
            <v>4566</v>
          </cell>
          <cell r="V403" t="str">
            <v>BANGLADESH</v>
          </cell>
          <cell r="W403" t="str">
            <v>SAS</v>
          </cell>
          <cell r="X403" t="str">
            <v>BANGLADESH</v>
          </cell>
          <cell r="Y403" t="str">
            <v>PEARL GARMENTS CO LTD</v>
          </cell>
          <cell r="Z403" t="str">
            <v>DDU</v>
          </cell>
          <cell r="AD403">
            <v>40535</v>
          </cell>
          <cell r="AE403">
            <v>40535</v>
          </cell>
          <cell r="AF403">
            <v>40535</v>
          </cell>
          <cell r="AG403">
            <v>40535</v>
          </cell>
          <cell r="AH403">
            <v>40555</v>
          </cell>
          <cell r="AI403">
            <v>40593</v>
          </cell>
          <cell r="AJ403">
            <v>40628</v>
          </cell>
          <cell r="AK403">
            <v>40673</v>
          </cell>
          <cell r="AL403">
            <v>40718</v>
          </cell>
          <cell r="AM403">
            <v>40721</v>
          </cell>
          <cell r="AN403" t="str">
            <v>Dec P-Req</v>
          </cell>
          <cell r="AO403" t="str">
            <v>Y</v>
          </cell>
          <cell r="AP403" t="str">
            <v>4514007768</v>
          </cell>
          <cell r="AQ403" t="str">
            <v>Y</v>
          </cell>
          <cell r="AR403" t="str">
            <v>000S</v>
          </cell>
          <cell r="AS403">
            <v>0</v>
          </cell>
          <cell r="AT403" t="str">
            <v>CHINA</v>
          </cell>
          <cell r="AU403" t="str">
            <v>TROPIC KNITS LTDP232</v>
          </cell>
          <cell r="AW403">
            <v>1.7</v>
          </cell>
          <cell r="AX403">
            <v>170</v>
          </cell>
          <cell r="AY403">
            <v>40553</v>
          </cell>
          <cell r="AZ403">
            <v>40559</v>
          </cell>
          <cell r="BA403">
            <v>40629</v>
          </cell>
          <cell r="BB403">
            <v>40678</v>
          </cell>
          <cell r="BC403">
            <v>40720</v>
          </cell>
          <cell r="BD403">
            <v>40727</v>
          </cell>
          <cell r="BE403">
            <v>40544</v>
          </cell>
          <cell r="BF403">
            <v>40603</v>
          </cell>
          <cell r="BG403">
            <v>40664</v>
          </cell>
          <cell r="BH403">
            <v>40695</v>
          </cell>
          <cell r="BI403">
            <v>40695</v>
          </cell>
          <cell r="BL403">
            <v>0</v>
          </cell>
          <cell r="BN403" t="str">
            <v>DOCKERS</v>
          </cell>
          <cell r="BO403" t="str">
            <v>Tops</v>
          </cell>
          <cell r="BP403" t="str">
            <v>Mens</v>
          </cell>
          <cell r="BQ403" t="str">
            <v>N</v>
          </cell>
          <cell r="BR403" t="str">
            <v>DM Tops Wovens</v>
          </cell>
          <cell r="BS403" t="str">
            <v>OKAMOTO D</v>
          </cell>
          <cell r="BT403" t="str">
            <v>CWOVENS2</v>
          </cell>
          <cell r="BU403" t="str">
            <v>H6621</v>
          </cell>
          <cell r="BV403" t="str">
            <v>Seasonal</v>
          </cell>
          <cell r="BW403" t="str">
            <v>APD</v>
          </cell>
          <cell r="BY403" t="str">
            <v>4067340628405934055540535405354053540535</v>
          </cell>
          <cell r="BZ403" t="str">
            <v>S-61837-0007-4566-40673</v>
          </cell>
          <cell r="CA403" t="str">
            <v>SFO</v>
          </cell>
          <cell r="CB403">
            <v>100</v>
          </cell>
          <cell r="CD403">
            <v>0</v>
          </cell>
          <cell r="CF403">
            <v>1879</v>
          </cell>
          <cell r="CG403">
            <v>0</v>
          </cell>
        </row>
        <row r="404">
          <cell r="A404">
            <v>1416686</v>
          </cell>
          <cell r="B404" t="str">
            <v>113</v>
          </cell>
          <cell r="C404" t="str">
            <v>101</v>
          </cell>
          <cell r="D404" t="str">
            <v>61837</v>
          </cell>
          <cell r="E404" t="str">
            <v>61837-0007</v>
          </cell>
          <cell r="F404" t="str">
            <v>AMERICANA SHIRT LS</v>
          </cell>
          <cell r="G404" t="str">
            <v>RAUSCHENBERG - RIO RED</v>
          </cell>
          <cell r="H404" t="str">
            <v>PC</v>
          </cell>
          <cell r="J404" t="str">
            <v>SP-A</v>
          </cell>
          <cell r="K404" t="str">
            <v>APD</v>
          </cell>
          <cell r="L404" t="str">
            <v>SG</v>
          </cell>
          <cell r="M404">
            <v>120</v>
          </cell>
          <cell r="N404">
            <v>120</v>
          </cell>
          <cell r="O404">
            <v>0</v>
          </cell>
          <cell r="P404">
            <v>120</v>
          </cell>
          <cell r="T404" t="str">
            <v>923M</v>
          </cell>
          <cell r="U404">
            <v>4566</v>
          </cell>
          <cell r="V404" t="str">
            <v>BANGLADESH</v>
          </cell>
          <cell r="W404" t="str">
            <v>SAS</v>
          </cell>
          <cell r="X404" t="str">
            <v>BANGLADESH</v>
          </cell>
          <cell r="Y404" t="str">
            <v>PEARL GARMENTS CO LTD</v>
          </cell>
          <cell r="Z404" t="str">
            <v>DDU</v>
          </cell>
          <cell r="AD404">
            <v>40535</v>
          </cell>
          <cell r="AE404">
            <v>40535</v>
          </cell>
          <cell r="AF404">
            <v>40535</v>
          </cell>
          <cell r="AG404">
            <v>40535</v>
          </cell>
          <cell r="AH404">
            <v>40555</v>
          </cell>
          <cell r="AI404">
            <v>40593</v>
          </cell>
          <cell r="AJ404">
            <v>40628</v>
          </cell>
          <cell r="AK404">
            <v>40673</v>
          </cell>
          <cell r="AL404">
            <v>40692</v>
          </cell>
          <cell r="AM404">
            <v>40695</v>
          </cell>
          <cell r="AN404" t="str">
            <v>Dec P-Req</v>
          </cell>
          <cell r="AO404" t="str">
            <v>Y</v>
          </cell>
          <cell r="AP404" t="str">
            <v>4512019629</v>
          </cell>
          <cell r="AQ404" t="str">
            <v>Y</v>
          </cell>
          <cell r="AR404" t="str">
            <v>000S</v>
          </cell>
          <cell r="AS404">
            <v>0</v>
          </cell>
          <cell r="AT404" t="str">
            <v>CHINA</v>
          </cell>
          <cell r="AU404" t="str">
            <v>TROPIC KNITS LTDP232</v>
          </cell>
          <cell r="AW404">
            <v>1.7</v>
          </cell>
          <cell r="AX404">
            <v>204</v>
          </cell>
          <cell r="AY404">
            <v>40553</v>
          </cell>
          <cell r="AZ404">
            <v>40559</v>
          </cell>
          <cell r="BA404">
            <v>40629</v>
          </cell>
          <cell r="BB404">
            <v>40678</v>
          </cell>
          <cell r="BC404">
            <v>40692</v>
          </cell>
          <cell r="BD404">
            <v>40699</v>
          </cell>
          <cell r="BE404">
            <v>40544</v>
          </cell>
          <cell r="BF404">
            <v>40603</v>
          </cell>
          <cell r="BG404">
            <v>40664</v>
          </cell>
          <cell r="BH404">
            <v>40664</v>
          </cell>
          <cell r="BI404">
            <v>40695</v>
          </cell>
          <cell r="BL404">
            <v>0</v>
          </cell>
          <cell r="BN404" t="str">
            <v>DOCKERS</v>
          </cell>
          <cell r="BO404" t="str">
            <v>Tops</v>
          </cell>
          <cell r="BP404" t="str">
            <v>Mens</v>
          </cell>
          <cell r="BQ404" t="str">
            <v>N</v>
          </cell>
          <cell r="BR404" t="str">
            <v>DM Tops Wovens</v>
          </cell>
          <cell r="BS404" t="str">
            <v>OKAMOTO D</v>
          </cell>
          <cell r="BT404" t="str">
            <v>CWOVENS2</v>
          </cell>
          <cell r="BU404" t="str">
            <v>H6621</v>
          </cell>
          <cell r="BV404" t="str">
            <v>Seasonal</v>
          </cell>
          <cell r="BW404" t="str">
            <v>APD</v>
          </cell>
          <cell r="BY404" t="str">
            <v>4067340628405934055540535405354053540535</v>
          </cell>
          <cell r="BZ404" t="str">
            <v>S-61837-0007-4566-40673</v>
          </cell>
          <cell r="CA404" t="str">
            <v>SFO</v>
          </cell>
          <cell r="CB404">
            <v>120</v>
          </cell>
          <cell r="CD404">
            <v>0</v>
          </cell>
          <cell r="CF404">
            <v>1879</v>
          </cell>
          <cell r="CG404">
            <v>0</v>
          </cell>
        </row>
        <row r="405">
          <cell r="A405">
            <v>1540496</v>
          </cell>
          <cell r="B405" t="str">
            <v>113</v>
          </cell>
          <cell r="C405" t="str">
            <v>101</v>
          </cell>
          <cell r="D405" t="str">
            <v>61837</v>
          </cell>
          <cell r="E405" t="str">
            <v>61837-0007</v>
          </cell>
          <cell r="F405" t="str">
            <v>AMERICANA SHIRT LS</v>
          </cell>
          <cell r="G405" t="str">
            <v>RAUSCHENBERG - RIO RED</v>
          </cell>
          <cell r="H405" t="str">
            <v>PC</v>
          </cell>
          <cell r="J405" t="str">
            <v>SP-A</v>
          </cell>
          <cell r="K405" t="str">
            <v>LACL</v>
          </cell>
          <cell r="L405" t="str">
            <v>CL</v>
          </cell>
          <cell r="M405">
            <v>400</v>
          </cell>
          <cell r="N405">
            <v>400</v>
          </cell>
          <cell r="O405">
            <v>0</v>
          </cell>
          <cell r="P405">
            <v>400</v>
          </cell>
          <cell r="T405" t="str">
            <v>923M</v>
          </cell>
          <cell r="U405">
            <v>4566</v>
          </cell>
          <cell r="V405" t="str">
            <v>BANGLADESH</v>
          </cell>
          <cell r="W405" t="str">
            <v>SAS</v>
          </cell>
          <cell r="X405" t="str">
            <v>BANGLADESH</v>
          </cell>
          <cell r="Y405" t="str">
            <v>PEARL GARMENTS CO LTD</v>
          </cell>
          <cell r="Z405" t="str">
            <v>DDU</v>
          </cell>
          <cell r="AD405">
            <v>40535</v>
          </cell>
          <cell r="AE405">
            <v>40535</v>
          </cell>
          <cell r="AF405">
            <v>40535</v>
          </cell>
          <cell r="AG405">
            <v>40535</v>
          </cell>
          <cell r="AH405">
            <v>40555</v>
          </cell>
          <cell r="AI405">
            <v>40593</v>
          </cell>
          <cell r="AJ405">
            <v>40628</v>
          </cell>
          <cell r="AK405">
            <v>40673</v>
          </cell>
          <cell r="AL405">
            <v>40722</v>
          </cell>
          <cell r="AM405">
            <v>40725</v>
          </cell>
          <cell r="AN405" t="str">
            <v>Dec P-Req</v>
          </cell>
          <cell r="AO405" t="str">
            <v>Y</v>
          </cell>
          <cell r="AP405" t="str">
            <v>4100116881</v>
          </cell>
          <cell r="AQ405" t="str">
            <v>Y</v>
          </cell>
          <cell r="AR405" t="str">
            <v>000S</v>
          </cell>
          <cell r="AS405">
            <v>0</v>
          </cell>
          <cell r="AT405" t="str">
            <v>CHINA</v>
          </cell>
          <cell r="AU405" t="str">
            <v>EPIC / FB082480</v>
          </cell>
          <cell r="AW405">
            <v>1.7</v>
          </cell>
          <cell r="AX405">
            <v>680</v>
          </cell>
          <cell r="AY405">
            <v>40553</v>
          </cell>
          <cell r="AZ405">
            <v>40559</v>
          </cell>
          <cell r="BA405">
            <v>40629</v>
          </cell>
          <cell r="BB405">
            <v>40678</v>
          </cell>
          <cell r="BC405">
            <v>40727</v>
          </cell>
          <cell r="BD405">
            <v>40727</v>
          </cell>
          <cell r="BE405">
            <v>40544</v>
          </cell>
          <cell r="BF405">
            <v>40603</v>
          </cell>
          <cell r="BG405">
            <v>40664</v>
          </cell>
          <cell r="BH405">
            <v>40695</v>
          </cell>
          <cell r="BI405">
            <v>40695</v>
          </cell>
          <cell r="BL405">
            <v>0</v>
          </cell>
          <cell r="BN405" t="str">
            <v>DOCKERS</v>
          </cell>
          <cell r="BO405" t="str">
            <v>Tops</v>
          </cell>
          <cell r="BP405" t="str">
            <v>Mens</v>
          </cell>
          <cell r="BQ405" t="str">
            <v>N</v>
          </cell>
          <cell r="BR405" t="str">
            <v>DM Tops Wovens</v>
          </cell>
          <cell r="BS405" t="str">
            <v>OKAMOTO D</v>
          </cell>
          <cell r="BT405" t="str">
            <v>CWOVENS2</v>
          </cell>
          <cell r="BU405" t="str">
            <v>H6621</v>
          </cell>
          <cell r="BV405" t="str">
            <v>Seasonal</v>
          </cell>
          <cell r="BW405" t="str">
            <v>LSA</v>
          </cell>
          <cell r="BY405" t="str">
            <v>4067340628405934055540535405354053540535</v>
          </cell>
          <cell r="BZ405" t="str">
            <v>S-61837-0007-4566-40673</v>
          </cell>
          <cell r="CA405" t="str">
            <v>SFO</v>
          </cell>
          <cell r="CD405">
            <v>0</v>
          </cell>
          <cell r="CF405">
            <v>1879</v>
          </cell>
          <cell r="CG405">
            <v>0</v>
          </cell>
        </row>
        <row r="406">
          <cell r="A406">
            <v>1540497</v>
          </cell>
          <cell r="B406" t="str">
            <v>113</v>
          </cell>
          <cell r="C406" t="str">
            <v>101</v>
          </cell>
          <cell r="D406" t="str">
            <v>61837</v>
          </cell>
          <cell r="E406" t="str">
            <v>61837-0007</v>
          </cell>
          <cell r="F406" t="str">
            <v>AMERICANA SHIRT LS</v>
          </cell>
          <cell r="G406" t="str">
            <v>RAUSCHENBERG - RIO RED</v>
          </cell>
          <cell r="H406" t="str">
            <v>PC</v>
          </cell>
          <cell r="J406" t="str">
            <v>SP-A</v>
          </cell>
          <cell r="K406" t="str">
            <v>LACL</v>
          </cell>
          <cell r="L406" t="str">
            <v>CR</v>
          </cell>
          <cell r="M406">
            <v>120</v>
          </cell>
          <cell r="N406">
            <v>120</v>
          </cell>
          <cell r="O406">
            <v>0</v>
          </cell>
          <cell r="P406">
            <v>120</v>
          </cell>
          <cell r="T406" t="str">
            <v>923M</v>
          </cell>
          <cell r="U406">
            <v>4566</v>
          </cell>
          <cell r="V406" t="str">
            <v>BANGLADESH</v>
          </cell>
          <cell r="W406" t="str">
            <v>SAS</v>
          </cell>
          <cell r="X406" t="str">
            <v>BANGLADESH</v>
          </cell>
          <cell r="Y406" t="str">
            <v>PEARL GARMENTS CO LTD</v>
          </cell>
          <cell r="Z406" t="str">
            <v>DDU</v>
          </cell>
          <cell r="AD406">
            <v>40535</v>
          </cell>
          <cell r="AE406">
            <v>40535</v>
          </cell>
          <cell r="AF406">
            <v>40535</v>
          </cell>
          <cell r="AG406">
            <v>40535</v>
          </cell>
          <cell r="AH406">
            <v>40555</v>
          </cell>
          <cell r="AI406">
            <v>40593</v>
          </cell>
          <cell r="AJ406">
            <v>40628</v>
          </cell>
          <cell r="AK406">
            <v>40673</v>
          </cell>
          <cell r="AL406">
            <v>40755</v>
          </cell>
          <cell r="AM406">
            <v>40758</v>
          </cell>
          <cell r="AN406" t="str">
            <v>Dec P-Req</v>
          </cell>
          <cell r="AO406" t="str">
            <v>Y</v>
          </cell>
          <cell r="AP406" t="str">
            <v>4100116800</v>
          </cell>
          <cell r="AQ406" t="str">
            <v>Y</v>
          </cell>
          <cell r="AR406" t="str">
            <v>000S</v>
          </cell>
          <cell r="AS406">
            <v>0</v>
          </cell>
          <cell r="AT406" t="str">
            <v>CHINA</v>
          </cell>
          <cell r="AU406" t="str">
            <v>EPIC / FB082480</v>
          </cell>
          <cell r="AW406">
            <v>1.7</v>
          </cell>
          <cell r="AX406">
            <v>204</v>
          </cell>
          <cell r="AY406">
            <v>40553</v>
          </cell>
          <cell r="AZ406">
            <v>40559</v>
          </cell>
          <cell r="BA406">
            <v>40629</v>
          </cell>
          <cell r="BB406">
            <v>40678</v>
          </cell>
          <cell r="BC406">
            <v>40755</v>
          </cell>
          <cell r="BD406">
            <v>40762</v>
          </cell>
          <cell r="BE406">
            <v>40544</v>
          </cell>
          <cell r="BF406">
            <v>40603</v>
          </cell>
          <cell r="BG406">
            <v>40664</v>
          </cell>
          <cell r="BH406">
            <v>40725</v>
          </cell>
          <cell r="BI406">
            <v>40756</v>
          </cell>
          <cell r="BL406">
            <v>0</v>
          </cell>
          <cell r="BN406" t="str">
            <v>DOCKERS</v>
          </cell>
          <cell r="BO406" t="str">
            <v>Tops</v>
          </cell>
          <cell r="BP406" t="str">
            <v>Mens</v>
          </cell>
          <cell r="BQ406" t="str">
            <v>N</v>
          </cell>
          <cell r="BR406" t="str">
            <v>DM Tops Wovens</v>
          </cell>
          <cell r="BS406" t="str">
            <v>OKAMOTO D</v>
          </cell>
          <cell r="BT406" t="str">
            <v>CWOVENS2</v>
          </cell>
          <cell r="BU406" t="str">
            <v>H6621</v>
          </cell>
          <cell r="BV406" t="str">
            <v>Seasonal</v>
          </cell>
          <cell r="BW406" t="str">
            <v>LSA</v>
          </cell>
          <cell r="BY406" t="str">
            <v>4067340628405934055540535405354053540535</v>
          </cell>
          <cell r="BZ406" t="str">
            <v>S-61837-0007-4566-40673</v>
          </cell>
          <cell r="CA406" t="str">
            <v>SFO</v>
          </cell>
          <cell r="CD406">
            <v>0</v>
          </cell>
          <cell r="CF406">
            <v>1879</v>
          </cell>
          <cell r="CG406">
            <v>0</v>
          </cell>
        </row>
        <row r="407">
          <cell r="A407">
            <v>1416687</v>
          </cell>
          <cell r="B407" t="str">
            <v>113</v>
          </cell>
          <cell r="C407" t="str">
            <v>101</v>
          </cell>
          <cell r="D407" t="str">
            <v>61837</v>
          </cell>
          <cell r="E407" t="str">
            <v>61837-0007</v>
          </cell>
          <cell r="F407" t="str">
            <v>AMERICANA SHIRT LS</v>
          </cell>
          <cell r="G407" t="str">
            <v>RAUSCHENBERG - RIO RED</v>
          </cell>
          <cell r="H407" t="str">
            <v>PC</v>
          </cell>
          <cell r="J407" t="str">
            <v>SP-A</v>
          </cell>
          <cell r="K407" t="str">
            <v>LACL</v>
          </cell>
          <cell r="L407" t="str">
            <v>PE</v>
          </cell>
          <cell r="M407">
            <v>300</v>
          </cell>
          <cell r="N407">
            <v>300</v>
          </cell>
          <cell r="O407">
            <v>0</v>
          </cell>
          <cell r="P407">
            <v>300</v>
          </cell>
          <cell r="T407" t="str">
            <v>923M</v>
          </cell>
          <cell r="U407">
            <v>4566</v>
          </cell>
          <cell r="V407" t="str">
            <v>BANGLADESH</v>
          </cell>
          <cell r="W407" t="str">
            <v>SAS</v>
          </cell>
          <cell r="X407" t="str">
            <v>BANGLADESH</v>
          </cell>
          <cell r="Y407" t="str">
            <v>PEARL GARMENTS CO LTD</v>
          </cell>
          <cell r="Z407" t="str">
            <v>DDU</v>
          </cell>
          <cell r="AD407">
            <v>40535</v>
          </cell>
          <cell r="AE407">
            <v>40535</v>
          </cell>
          <cell r="AF407">
            <v>40535</v>
          </cell>
          <cell r="AG407">
            <v>40535</v>
          </cell>
          <cell r="AH407">
            <v>40555</v>
          </cell>
          <cell r="AI407">
            <v>40593</v>
          </cell>
          <cell r="AJ407">
            <v>40628</v>
          </cell>
          <cell r="AK407">
            <v>40673</v>
          </cell>
          <cell r="AL407">
            <v>40730</v>
          </cell>
          <cell r="AM407">
            <v>40733</v>
          </cell>
          <cell r="AN407" t="str">
            <v>Dec P-Req</v>
          </cell>
          <cell r="AO407" t="str">
            <v>Y</v>
          </cell>
          <cell r="AP407" t="str">
            <v>4100116902</v>
          </cell>
          <cell r="AQ407" t="str">
            <v>Y</v>
          </cell>
          <cell r="AR407" t="str">
            <v>000S</v>
          </cell>
          <cell r="AS407">
            <v>0</v>
          </cell>
          <cell r="AT407" t="str">
            <v>CHINA</v>
          </cell>
          <cell r="AU407" t="str">
            <v>EPIC / FB082480</v>
          </cell>
          <cell r="AW407">
            <v>1.7</v>
          </cell>
          <cell r="AX407">
            <v>510</v>
          </cell>
          <cell r="AY407">
            <v>40553</v>
          </cell>
          <cell r="AZ407">
            <v>40559</v>
          </cell>
          <cell r="BA407">
            <v>40629</v>
          </cell>
          <cell r="BB407">
            <v>40678</v>
          </cell>
          <cell r="BC407">
            <v>40734</v>
          </cell>
          <cell r="BD407">
            <v>40734</v>
          </cell>
          <cell r="BE407">
            <v>40544</v>
          </cell>
          <cell r="BF407">
            <v>40603</v>
          </cell>
          <cell r="BG407">
            <v>40664</v>
          </cell>
          <cell r="BH407">
            <v>40725</v>
          </cell>
          <cell r="BI407">
            <v>40725</v>
          </cell>
          <cell r="BL407">
            <v>0</v>
          </cell>
          <cell r="BN407" t="str">
            <v>DOCKERS</v>
          </cell>
          <cell r="BO407" t="str">
            <v>Tops</v>
          </cell>
          <cell r="BP407" t="str">
            <v>Mens</v>
          </cell>
          <cell r="BQ407" t="str">
            <v>N</v>
          </cell>
          <cell r="BR407" t="str">
            <v>DM Tops Wovens</v>
          </cell>
          <cell r="BS407" t="str">
            <v>OKAMOTO D</v>
          </cell>
          <cell r="BT407" t="str">
            <v>CWOVENS2</v>
          </cell>
          <cell r="BU407" t="str">
            <v>H6621</v>
          </cell>
          <cell r="BV407" t="str">
            <v>Seasonal</v>
          </cell>
          <cell r="BW407" t="str">
            <v>LSA</v>
          </cell>
          <cell r="BY407" t="str">
            <v>4067340628405934055540535405354053540535</v>
          </cell>
          <cell r="BZ407" t="str">
            <v>S-61837-0007-4566-40673</v>
          </cell>
          <cell r="CA407" t="str">
            <v>SFO</v>
          </cell>
          <cell r="CD407">
            <v>0</v>
          </cell>
          <cell r="CF407">
            <v>1879</v>
          </cell>
          <cell r="CG407">
            <v>0</v>
          </cell>
        </row>
        <row r="408">
          <cell r="A408">
            <v>1416688</v>
          </cell>
          <cell r="B408" t="str">
            <v>113</v>
          </cell>
          <cell r="C408" t="str">
            <v>101</v>
          </cell>
          <cell r="D408" t="str">
            <v>61837</v>
          </cell>
          <cell r="E408" t="str">
            <v>61837-0007</v>
          </cell>
          <cell r="F408" t="str">
            <v>AMERICANA SHIRT LS</v>
          </cell>
          <cell r="G408" t="str">
            <v>RAUSCHENBERG - RIO RED</v>
          </cell>
          <cell r="H408" t="str">
            <v>PC</v>
          </cell>
          <cell r="J408" t="str">
            <v>SP-A</v>
          </cell>
          <cell r="K408" t="str">
            <v>LSC</v>
          </cell>
          <cell r="L408" t="str">
            <v>CA</v>
          </cell>
          <cell r="M408">
            <v>500</v>
          </cell>
          <cell r="N408">
            <v>500</v>
          </cell>
          <cell r="O408">
            <v>0</v>
          </cell>
          <cell r="P408">
            <v>500</v>
          </cell>
          <cell r="T408" t="str">
            <v>923M</v>
          </cell>
          <cell r="U408">
            <v>4566</v>
          </cell>
          <cell r="V408" t="str">
            <v>BANGLADESH</v>
          </cell>
          <cell r="W408" t="str">
            <v>SAS</v>
          </cell>
          <cell r="X408" t="str">
            <v>BANGLADESH</v>
          </cell>
          <cell r="Y408" t="str">
            <v>PEARL GARMENTS CO LTD</v>
          </cell>
          <cell r="Z408" t="str">
            <v>DDU</v>
          </cell>
          <cell r="AD408">
            <v>40535</v>
          </cell>
          <cell r="AE408">
            <v>40535</v>
          </cell>
          <cell r="AF408">
            <v>40535</v>
          </cell>
          <cell r="AG408">
            <v>40535</v>
          </cell>
          <cell r="AH408">
            <v>40555</v>
          </cell>
          <cell r="AI408">
            <v>40593</v>
          </cell>
          <cell r="AJ408">
            <v>40628</v>
          </cell>
          <cell r="AK408">
            <v>40673</v>
          </cell>
          <cell r="AL408">
            <v>40714</v>
          </cell>
          <cell r="AM408">
            <v>40717</v>
          </cell>
          <cell r="AN408" t="str">
            <v>Dec P-Req</v>
          </cell>
          <cell r="AO408" t="str">
            <v>y</v>
          </cell>
          <cell r="AP408" t="str">
            <v>82828</v>
          </cell>
          <cell r="AQ408" t="str">
            <v>Y</v>
          </cell>
          <cell r="AR408" t="str">
            <v>000S</v>
          </cell>
          <cell r="AS408">
            <v>0</v>
          </cell>
          <cell r="AT408" t="str">
            <v>CHINA</v>
          </cell>
          <cell r="AU408" t="str">
            <v>EPIC / FB082480</v>
          </cell>
          <cell r="AW408">
            <v>1.7</v>
          </cell>
          <cell r="AX408">
            <v>850</v>
          </cell>
          <cell r="AY408">
            <v>40553</v>
          </cell>
          <cell r="AZ408">
            <v>40559</v>
          </cell>
          <cell r="BA408">
            <v>40629</v>
          </cell>
          <cell r="BB408">
            <v>40678</v>
          </cell>
          <cell r="BC408">
            <v>40720</v>
          </cell>
          <cell r="BD408">
            <v>40720</v>
          </cell>
          <cell r="BE408">
            <v>40544</v>
          </cell>
          <cell r="BF408">
            <v>40603</v>
          </cell>
          <cell r="BG408">
            <v>40664</v>
          </cell>
          <cell r="BH408">
            <v>40695</v>
          </cell>
          <cell r="BI408">
            <v>40695</v>
          </cell>
          <cell r="BL408">
            <v>0</v>
          </cell>
          <cell r="BN408" t="str">
            <v>DOCKERS</v>
          </cell>
          <cell r="BO408" t="str">
            <v>Tops</v>
          </cell>
          <cell r="BP408" t="str">
            <v>Mens</v>
          </cell>
          <cell r="BQ408" t="str">
            <v>N</v>
          </cell>
          <cell r="BR408" t="str">
            <v>DM Tops Wovens</v>
          </cell>
          <cell r="BS408" t="str">
            <v>OKAMOTO D</v>
          </cell>
          <cell r="BT408" t="str">
            <v>CWOVENS2</v>
          </cell>
          <cell r="BU408" t="str">
            <v>H6621</v>
          </cell>
          <cell r="BV408" t="str">
            <v>Seasonal</v>
          </cell>
          <cell r="BW408" t="str">
            <v>LSA</v>
          </cell>
          <cell r="BY408" t="str">
            <v>4067340628405934055540535405354053540535</v>
          </cell>
          <cell r="BZ408" t="str">
            <v>S-61837-0007-4566-40673</v>
          </cell>
          <cell r="CA408" t="str">
            <v>SFO</v>
          </cell>
          <cell r="CD408">
            <v>0</v>
          </cell>
          <cell r="CF408">
            <v>1879</v>
          </cell>
          <cell r="CG408">
            <v>0</v>
          </cell>
        </row>
        <row r="409">
          <cell r="A409">
            <v>1540498</v>
          </cell>
          <cell r="B409" t="str">
            <v>113</v>
          </cell>
          <cell r="C409" t="str">
            <v>101</v>
          </cell>
          <cell r="D409" t="str">
            <v>61837</v>
          </cell>
          <cell r="E409" t="str">
            <v>61837-0007</v>
          </cell>
          <cell r="F409" t="str">
            <v>AMERICANA SHIRT LS</v>
          </cell>
          <cell r="G409" t="str">
            <v>RAUSCHENBERG - RIO RED</v>
          </cell>
          <cell r="H409" t="str">
            <v>PC</v>
          </cell>
          <cell r="J409" t="str">
            <v>SP-A</v>
          </cell>
          <cell r="K409" t="str">
            <v>LSUS</v>
          </cell>
          <cell r="L409">
            <v>2006</v>
          </cell>
          <cell r="M409">
            <v>2000</v>
          </cell>
          <cell r="N409">
            <v>2000</v>
          </cell>
          <cell r="O409">
            <v>0</v>
          </cell>
          <cell r="P409">
            <v>2000</v>
          </cell>
          <cell r="T409" t="str">
            <v>923M</v>
          </cell>
          <cell r="U409">
            <v>4566</v>
          </cell>
          <cell r="V409" t="str">
            <v>BANGLADESH</v>
          </cell>
          <cell r="W409" t="str">
            <v>SAS</v>
          </cell>
          <cell r="X409" t="str">
            <v>BANGLADESH</v>
          </cell>
          <cell r="Y409" t="str">
            <v>PEARL GARMENTS CO LTD</v>
          </cell>
          <cell r="Z409" t="str">
            <v>DDU</v>
          </cell>
          <cell r="AD409">
            <v>40535</v>
          </cell>
          <cell r="AE409">
            <v>40535</v>
          </cell>
          <cell r="AF409">
            <v>40535</v>
          </cell>
          <cell r="AG409">
            <v>40535</v>
          </cell>
          <cell r="AH409">
            <v>40614</v>
          </cell>
          <cell r="AI409">
            <v>40624</v>
          </cell>
          <cell r="AJ409">
            <v>40659</v>
          </cell>
          <cell r="AK409">
            <v>40704</v>
          </cell>
          <cell r="AL409">
            <v>40743</v>
          </cell>
          <cell r="AM409">
            <v>40746</v>
          </cell>
          <cell r="AN409" t="str">
            <v>Per TJ's 12/20 grid, proj. 1.0k for Other Whls (7/25 ROG)</v>
          </cell>
          <cell r="AQ409" t="str">
            <v>Y</v>
          </cell>
          <cell r="AR409" t="str">
            <v>000S</v>
          </cell>
          <cell r="AS409">
            <v>0</v>
          </cell>
          <cell r="AT409" t="str">
            <v>CHINA</v>
          </cell>
          <cell r="AU409" t="str">
            <v>EPIC / FB082480</v>
          </cell>
          <cell r="AW409">
            <v>1.7</v>
          </cell>
          <cell r="AX409">
            <v>3400</v>
          </cell>
          <cell r="AY409">
            <v>40609</v>
          </cell>
          <cell r="AZ409">
            <v>40615</v>
          </cell>
          <cell r="BA409">
            <v>40664</v>
          </cell>
          <cell r="BB409">
            <v>40706</v>
          </cell>
          <cell r="BC409">
            <v>40748</v>
          </cell>
          <cell r="BD409">
            <v>40748</v>
          </cell>
          <cell r="BE409">
            <v>40603</v>
          </cell>
          <cell r="BF409">
            <v>40634</v>
          </cell>
          <cell r="BG409">
            <v>40695</v>
          </cell>
          <cell r="BH409">
            <v>40725</v>
          </cell>
          <cell r="BI409">
            <v>40725</v>
          </cell>
          <cell r="BL409">
            <v>0</v>
          </cell>
          <cell r="BN409" t="str">
            <v>DOCKERS</v>
          </cell>
          <cell r="BO409" t="str">
            <v>Tops</v>
          </cell>
          <cell r="BP409" t="str">
            <v>Mens</v>
          </cell>
          <cell r="BQ409" t="str">
            <v>N</v>
          </cell>
          <cell r="BR409" t="str">
            <v>DM Tops Wovens</v>
          </cell>
          <cell r="BS409" t="str">
            <v>OKAMOTO D</v>
          </cell>
          <cell r="BT409" t="str">
            <v>CWOVENS2</v>
          </cell>
          <cell r="BU409" t="str">
            <v>H6621</v>
          </cell>
          <cell r="BV409" t="str">
            <v>Seasonal</v>
          </cell>
          <cell r="BW409" t="str">
            <v>LSA</v>
          </cell>
          <cell r="BY409" t="str">
            <v>4070440659406244061440535405354053540535</v>
          </cell>
          <cell r="BZ409" t="str">
            <v>S-61837-0007-4566-40704</v>
          </cell>
          <cell r="CA409" t="str">
            <v>SFO</v>
          </cell>
          <cell r="CD409">
            <v>0</v>
          </cell>
          <cell r="CF409">
            <v>1879</v>
          </cell>
          <cell r="CG409">
            <v>0</v>
          </cell>
        </row>
        <row r="410">
          <cell r="A410">
            <v>1416689</v>
          </cell>
          <cell r="B410" t="str">
            <v>113</v>
          </cell>
          <cell r="C410" t="str">
            <v>101</v>
          </cell>
          <cell r="D410" t="str">
            <v>61837</v>
          </cell>
          <cell r="E410" t="str">
            <v>61837-0007</v>
          </cell>
          <cell r="F410" t="str">
            <v>AMERICANA SHIRT LS</v>
          </cell>
          <cell r="G410" t="str">
            <v>RAUSCHENBERG - RIO RED</v>
          </cell>
          <cell r="H410" t="str">
            <v>PC</v>
          </cell>
          <cell r="J410" t="str">
            <v>SP-A</v>
          </cell>
          <cell r="K410" t="str">
            <v>LSUS</v>
          </cell>
          <cell r="L410">
            <v>2006</v>
          </cell>
          <cell r="M410">
            <v>95</v>
          </cell>
          <cell r="N410">
            <v>95</v>
          </cell>
          <cell r="O410">
            <v>0</v>
          </cell>
          <cell r="P410">
            <v>95</v>
          </cell>
          <cell r="T410" t="str">
            <v>923M</v>
          </cell>
          <cell r="U410">
            <v>4566</v>
          </cell>
          <cell r="V410" t="str">
            <v>BANGLADESH</v>
          </cell>
          <cell r="W410" t="str">
            <v>SAS</v>
          </cell>
          <cell r="X410" t="str">
            <v>BANGLADESH</v>
          </cell>
          <cell r="Y410" t="str">
            <v>PEARL GARMENTS CO LTD</v>
          </cell>
          <cell r="Z410" t="str">
            <v>DDU</v>
          </cell>
          <cell r="AD410">
            <v>40535</v>
          </cell>
          <cell r="AE410">
            <v>40535</v>
          </cell>
          <cell r="AF410">
            <v>40535</v>
          </cell>
          <cell r="AG410">
            <v>40535</v>
          </cell>
          <cell r="AH410">
            <v>40555</v>
          </cell>
          <cell r="AI410">
            <v>40593</v>
          </cell>
          <cell r="AJ410">
            <v>40628</v>
          </cell>
          <cell r="AK410">
            <v>40673</v>
          </cell>
          <cell r="AL410">
            <v>40712</v>
          </cell>
          <cell r="AM410">
            <v>40715</v>
          </cell>
          <cell r="AN410" t="str">
            <v>Dec P-Req on-line 25 uts &amp; outlet 70 uts</v>
          </cell>
          <cell r="AO410" t="str">
            <v>Y</v>
          </cell>
          <cell r="AP410" t="str">
            <v>4100117234</v>
          </cell>
          <cell r="AQ410" t="str">
            <v>Y</v>
          </cell>
          <cell r="AR410" t="str">
            <v>000S</v>
          </cell>
          <cell r="AS410">
            <v>0</v>
          </cell>
          <cell r="AT410" t="str">
            <v>CHINA</v>
          </cell>
          <cell r="AU410" t="str">
            <v>EPIC / FB082480</v>
          </cell>
          <cell r="AW410">
            <v>1.7</v>
          </cell>
          <cell r="AX410">
            <v>161.5</v>
          </cell>
          <cell r="AY410">
            <v>40553</v>
          </cell>
          <cell r="AZ410">
            <v>40559</v>
          </cell>
          <cell r="BA410">
            <v>40629</v>
          </cell>
          <cell r="BB410">
            <v>40678</v>
          </cell>
          <cell r="BC410">
            <v>40713</v>
          </cell>
          <cell r="BD410">
            <v>40720</v>
          </cell>
          <cell r="BE410">
            <v>40544</v>
          </cell>
          <cell r="BF410">
            <v>40603</v>
          </cell>
          <cell r="BG410">
            <v>40664</v>
          </cell>
          <cell r="BH410">
            <v>40695</v>
          </cell>
          <cell r="BI410">
            <v>40695</v>
          </cell>
          <cell r="BL410">
            <v>0</v>
          </cell>
          <cell r="BN410" t="str">
            <v>DOCKERS</v>
          </cell>
          <cell r="BO410" t="str">
            <v>Tops</v>
          </cell>
          <cell r="BP410" t="str">
            <v>Mens</v>
          </cell>
          <cell r="BQ410" t="str">
            <v>N</v>
          </cell>
          <cell r="BR410" t="str">
            <v>DM Tops Wovens</v>
          </cell>
          <cell r="BS410" t="str">
            <v>OKAMOTO D</v>
          </cell>
          <cell r="BT410" t="str">
            <v>CWOVENS2</v>
          </cell>
          <cell r="BU410" t="str">
            <v>H6621</v>
          </cell>
          <cell r="BV410" t="str">
            <v>Seasonal</v>
          </cell>
          <cell r="BW410" t="str">
            <v>LSA</v>
          </cell>
          <cell r="BY410" t="str">
            <v>4067340628405934055540535405354053540535</v>
          </cell>
          <cell r="BZ410" t="str">
            <v>S-61837-0007-4566-40673</v>
          </cell>
          <cell r="CA410" t="str">
            <v>SFO</v>
          </cell>
          <cell r="CD410">
            <v>0</v>
          </cell>
          <cell r="CF410">
            <v>1879</v>
          </cell>
          <cell r="CG410">
            <v>0</v>
          </cell>
        </row>
        <row r="411">
          <cell r="A411">
            <v>1416690</v>
          </cell>
          <cell r="B411" t="str">
            <v>113</v>
          </cell>
          <cell r="C411" t="str">
            <v>101</v>
          </cell>
          <cell r="D411" t="str">
            <v>61837</v>
          </cell>
          <cell r="E411" t="str">
            <v>61837-0007</v>
          </cell>
          <cell r="F411" t="str">
            <v>AMERICANA SHIRT LS</v>
          </cell>
          <cell r="G411" t="str">
            <v>RAUSCHENBERG - RIO RED</v>
          </cell>
          <cell r="H411" t="str">
            <v>PC</v>
          </cell>
          <cell r="J411" t="str">
            <v>SP-A</v>
          </cell>
          <cell r="K411" t="str">
            <v>LSM</v>
          </cell>
          <cell r="L411" t="str">
            <v>MX</v>
          </cell>
          <cell r="M411">
            <v>2975</v>
          </cell>
          <cell r="N411">
            <v>2975</v>
          </cell>
          <cell r="O411">
            <v>0</v>
          </cell>
          <cell r="P411">
            <v>2975</v>
          </cell>
          <cell r="T411" t="str">
            <v>923M</v>
          </cell>
          <cell r="U411">
            <v>4566</v>
          </cell>
          <cell r="V411" t="str">
            <v>BANGLADESH</v>
          </cell>
          <cell r="W411" t="str">
            <v>SAS</v>
          </cell>
          <cell r="X411" t="str">
            <v>BANGLADESH</v>
          </cell>
          <cell r="Y411" t="str">
            <v>PEARL GARMENTS CO LTD</v>
          </cell>
          <cell r="Z411" t="str">
            <v>DDU</v>
          </cell>
          <cell r="AD411">
            <v>40559</v>
          </cell>
          <cell r="AE411">
            <v>40559</v>
          </cell>
          <cell r="AF411">
            <v>40559</v>
          </cell>
          <cell r="AG411">
            <v>40559</v>
          </cell>
          <cell r="AH411">
            <v>40642</v>
          </cell>
          <cell r="AI411">
            <v>40652</v>
          </cell>
          <cell r="AJ411">
            <v>40687</v>
          </cell>
          <cell r="AK411">
            <v>40732</v>
          </cell>
          <cell r="AL411">
            <v>40796</v>
          </cell>
          <cell r="AM411">
            <v>40799</v>
          </cell>
          <cell r="AN411" t="str">
            <v>Jan P-Req 1/17; 1/15 color commit</v>
          </cell>
          <cell r="AQ411" t="str">
            <v>Y</v>
          </cell>
          <cell r="AR411" t="str">
            <v>000S</v>
          </cell>
          <cell r="AS411">
            <v>0</v>
          </cell>
          <cell r="AT411" t="str">
            <v>CHINA</v>
          </cell>
          <cell r="AU411" t="str">
            <v>EPIC / FB082480</v>
          </cell>
          <cell r="AW411">
            <v>1.7</v>
          </cell>
          <cell r="AX411">
            <v>5057.5</v>
          </cell>
          <cell r="AY411">
            <v>40637</v>
          </cell>
          <cell r="AZ411">
            <v>40643</v>
          </cell>
          <cell r="BA411">
            <v>40692</v>
          </cell>
          <cell r="BB411">
            <v>40734</v>
          </cell>
          <cell r="BC411">
            <v>40797</v>
          </cell>
          <cell r="BD411">
            <v>40804</v>
          </cell>
          <cell r="BE411">
            <v>40634</v>
          </cell>
          <cell r="BF411">
            <v>40664</v>
          </cell>
          <cell r="BG411">
            <v>40725</v>
          </cell>
          <cell r="BH411">
            <v>40787</v>
          </cell>
          <cell r="BI411">
            <v>40787</v>
          </cell>
          <cell r="BL411">
            <v>0</v>
          </cell>
          <cell r="BN411" t="str">
            <v>DOCKERS</v>
          </cell>
          <cell r="BO411" t="str">
            <v>Tops</v>
          </cell>
          <cell r="BP411" t="str">
            <v>Mens</v>
          </cell>
          <cell r="BQ411" t="str">
            <v>N</v>
          </cell>
          <cell r="BR411" t="str">
            <v>DM Tops Wovens</v>
          </cell>
          <cell r="BS411" t="str">
            <v>OKAMOTO D</v>
          </cell>
          <cell r="BT411" t="str">
            <v>CWOVENS2</v>
          </cell>
          <cell r="BU411" t="str">
            <v>H6621</v>
          </cell>
          <cell r="BV411" t="str">
            <v>Seasonal</v>
          </cell>
          <cell r="BW411" t="str">
            <v>LSA</v>
          </cell>
          <cell r="BY411" t="str">
            <v>4073240687406524064240559405594055940559</v>
          </cell>
          <cell r="BZ411" t="str">
            <v>S-61837-0007-4566-40732</v>
          </cell>
          <cell r="CA411" t="str">
            <v>SFO</v>
          </cell>
          <cell r="CD411">
            <v>0</v>
          </cell>
          <cell r="CF411">
            <v>1879</v>
          </cell>
          <cell r="CG411">
            <v>0</v>
          </cell>
        </row>
        <row r="412">
          <cell r="A412">
            <v>1540499</v>
          </cell>
          <cell r="B412" t="str">
            <v>113</v>
          </cell>
          <cell r="C412" t="str">
            <v>101</v>
          </cell>
          <cell r="D412" t="str">
            <v>61837</v>
          </cell>
          <cell r="E412" t="str">
            <v>61837-0008</v>
          </cell>
          <cell r="F412" t="str">
            <v>AMERICANA SHIRT LS</v>
          </cell>
          <cell r="G412" t="str">
            <v>RAUSCHENBERG - SMOKEY AQUA</v>
          </cell>
          <cell r="H412" t="str">
            <v>PC</v>
          </cell>
          <cell r="J412" t="str">
            <v>SP-A</v>
          </cell>
          <cell r="K412" t="str">
            <v>APD</v>
          </cell>
          <cell r="L412" t="str">
            <v>MY</v>
          </cell>
          <cell r="M412">
            <v>48</v>
          </cell>
          <cell r="N412">
            <v>48</v>
          </cell>
          <cell r="O412">
            <v>0</v>
          </cell>
          <cell r="P412">
            <v>48</v>
          </cell>
          <cell r="T412" t="str">
            <v>923M</v>
          </cell>
          <cell r="U412">
            <v>4566</v>
          </cell>
          <cell r="V412" t="str">
            <v>BANGLADESH</v>
          </cell>
          <cell r="W412" t="str">
            <v>SAS</v>
          </cell>
          <cell r="X412" t="str">
            <v>BANGLADESH</v>
          </cell>
          <cell r="Y412" t="str">
            <v>PEARL GARMENTS CO LTD</v>
          </cell>
          <cell r="Z412" t="str">
            <v>DDU</v>
          </cell>
          <cell r="AD412">
            <v>40559</v>
          </cell>
          <cell r="AE412">
            <v>40559</v>
          </cell>
          <cell r="AF412">
            <v>40559</v>
          </cell>
          <cell r="AG412">
            <v>40559</v>
          </cell>
          <cell r="AH412">
            <v>40642</v>
          </cell>
          <cell r="AI412">
            <v>40652</v>
          </cell>
          <cell r="AJ412">
            <v>40687</v>
          </cell>
          <cell r="AK412">
            <v>40732</v>
          </cell>
          <cell r="AL412">
            <v>40755</v>
          </cell>
          <cell r="AM412">
            <v>40758</v>
          </cell>
          <cell r="AN412" t="str">
            <v xml:space="preserve">Jan P-Req 1/7; 1/15 color commit </v>
          </cell>
          <cell r="AQ412" t="str">
            <v>Y</v>
          </cell>
          <cell r="AR412" t="str">
            <v>000S</v>
          </cell>
          <cell r="AS412">
            <v>0</v>
          </cell>
          <cell r="AT412" t="str">
            <v>CHINA</v>
          </cell>
          <cell r="AU412" t="str">
            <v>TROPIC KNITS LTDP232</v>
          </cell>
          <cell r="AW412">
            <v>1.7</v>
          </cell>
          <cell r="AX412">
            <v>81.599999999999994</v>
          </cell>
          <cell r="AY412">
            <v>40637</v>
          </cell>
          <cell r="AZ412">
            <v>40643</v>
          </cell>
          <cell r="BA412">
            <v>40692</v>
          </cell>
          <cell r="BB412">
            <v>40734</v>
          </cell>
          <cell r="BC412">
            <v>40755</v>
          </cell>
          <cell r="BD412">
            <v>40762</v>
          </cell>
          <cell r="BE412">
            <v>40634</v>
          </cell>
          <cell r="BF412">
            <v>40664</v>
          </cell>
          <cell r="BG412">
            <v>40725</v>
          </cell>
          <cell r="BH412">
            <v>40725</v>
          </cell>
          <cell r="BI412">
            <v>40756</v>
          </cell>
          <cell r="BL412">
            <v>0</v>
          </cell>
          <cell r="BN412" t="str">
            <v>DOCKERS</v>
          </cell>
          <cell r="BO412" t="str">
            <v>Tops</v>
          </cell>
          <cell r="BP412" t="str">
            <v>Mens</v>
          </cell>
          <cell r="BQ412" t="str">
            <v>N</v>
          </cell>
          <cell r="BR412" t="str">
            <v>DM Tops Wovens</v>
          </cell>
          <cell r="BS412" t="str">
            <v>OKAMOTO D</v>
          </cell>
          <cell r="BT412" t="str">
            <v>CWOVENS2</v>
          </cell>
          <cell r="BU412" t="str">
            <v>H6622</v>
          </cell>
          <cell r="BV412" t="str">
            <v>Seasonal</v>
          </cell>
          <cell r="BW412" t="str">
            <v>APD</v>
          </cell>
          <cell r="BY412" t="str">
            <v>4073240687406524064240559405594055940559</v>
          </cell>
          <cell r="BZ412" t="str">
            <v>S-61837-0008-4566-40732</v>
          </cell>
          <cell r="CA412" t="str">
            <v>SFO</v>
          </cell>
          <cell r="CD412">
            <v>0</v>
          </cell>
          <cell r="CF412">
            <v>1879</v>
          </cell>
          <cell r="CG412">
            <v>0</v>
          </cell>
        </row>
        <row r="413">
          <cell r="A413">
            <v>1540500</v>
          </cell>
          <cell r="B413" t="str">
            <v>113</v>
          </cell>
          <cell r="C413" t="str">
            <v>101</v>
          </cell>
          <cell r="D413" t="str">
            <v>61837</v>
          </cell>
          <cell r="E413" t="str">
            <v>61837-0008</v>
          </cell>
          <cell r="F413" t="str">
            <v>AMERICANA SHIRT LS</v>
          </cell>
          <cell r="G413" t="str">
            <v>RAUSCHENBERG - SMOKEY AQUA</v>
          </cell>
          <cell r="H413" t="str">
            <v>PC</v>
          </cell>
          <cell r="J413" t="str">
            <v>SP-A</v>
          </cell>
          <cell r="K413" t="str">
            <v>APD</v>
          </cell>
          <cell r="L413" t="str">
            <v>PH</v>
          </cell>
          <cell r="M413">
            <v>64</v>
          </cell>
          <cell r="N413">
            <v>64</v>
          </cell>
          <cell r="O413">
            <v>0</v>
          </cell>
          <cell r="P413">
            <v>64</v>
          </cell>
          <cell r="T413" t="str">
            <v>923M</v>
          </cell>
          <cell r="U413">
            <v>4566</v>
          </cell>
          <cell r="V413" t="str">
            <v>BANGLADESH</v>
          </cell>
          <cell r="W413" t="str">
            <v>SAS</v>
          </cell>
          <cell r="X413" t="str">
            <v>BANGLADESH</v>
          </cell>
          <cell r="Y413" t="str">
            <v>PEARL GARMENTS CO LTD</v>
          </cell>
          <cell r="Z413" t="str">
            <v>DDU</v>
          </cell>
          <cell r="AD413">
            <v>40559</v>
          </cell>
          <cell r="AE413">
            <v>40559</v>
          </cell>
          <cell r="AF413">
            <v>40559</v>
          </cell>
          <cell r="AG413">
            <v>40559</v>
          </cell>
          <cell r="AH413">
            <v>40642</v>
          </cell>
          <cell r="AI413">
            <v>40652</v>
          </cell>
          <cell r="AJ413">
            <v>40687</v>
          </cell>
          <cell r="AK413">
            <v>40732</v>
          </cell>
          <cell r="AL413">
            <v>40759</v>
          </cell>
          <cell r="AM413">
            <v>40762</v>
          </cell>
          <cell r="AN413" t="str">
            <v xml:space="preserve">Jan P-Req 1/7; 1/15 color commit </v>
          </cell>
          <cell r="AQ413" t="str">
            <v>Y</v>
          </cell>
          <cell r="AR413" t="str">
            <v>000S</v>
          </cell>
          <cell r="AS413">
            <v>0</v>
          </cell>
          <cell r="AT413" t="str">
            <v>CHINA</v>
          </cell>
          <cell r="AU413" t="str">
            <v>TROPIC KNITS LTDP232</v>
          </cell>
          <cell r="AW413">
            <v>1.7</v>
          </cell>
          <cell r="AX413">
            <v>108.8</v>
          </cell>
          <cell r="AY413">
            <v>40637</v>
          </cell>
          <cell r="AZ413">
            <v>40643</v>
          </cell>
          <cell r="BA413">
            <v>40692</v>
          </cell>
          <cell r="BB413">
            <v>40734</v>
          </cell>
          <cell r="BC413">
            <v>40762</v>
          </cell>
          <cell r="BD413">
            <v>40762</v>
          </cell>
          <cell r="BE413">
            <v>40634</v>
          </cell>
          <cell r="BF413">
            <v>40664</v>
          </cell>
          <cell r="BG413">
            <v>40725</v>
          </cell>
          <cell r="BH413">
            <v>40756</v>
          </cell>
          <cell r="BI413">
            <v>40756</v>
          </cell>
          <cell r="BL413">
            <v>0</v>
          </cell>
          <cell r="BN413" t="str">
            <v>DOCKERS</v>
          </cell>
          <cell r="BO413" t="str">
            <v>Tops</v>
          </cell>
          <cell r="BP413" t="str">
            <v>Mens</v>
          </cell>
          <cell r="BQ413" t="str">
            <v>N</v>
          </cell>
          <cell r="BR413" t="str">
            <v>DM Tops Wovens</v>
          </cell>
          <cell r="BS413" t="str">
            <v>OKAMOTO D</v>
          </cell>
          <cell r="BT413" t="str">
            <v>CWOVENS2</v>
          </cell>
          <cell r="BU413" t="str">
            <v>H6622</v>
          </cell>
          <cell r="BV413" t="str">
            <v>Seasonal</v>
          </cell>
          <cell r="BW413" t="str">
            <v>APD</v>
          </cell>
          <cell r="BY413" t="str">
            <v>4073240687406524064240559405594055940559</v>
          </cell>
          <cell r="BZ413" t="str">
            <v>S-61837-0008-4566-40732</v>
          </cell>
          <cell r="CA413" t="str">
            <v>SFO</v>
          </cell>
          <cell r="CD413">
            <v>0</v>
          </cell>
          <cell r="CF413">
            <v>1879</v>
          </cell>
          <cell r="CG413">
            <v>0</v>
          </cell>
        </row>
        <row r="414">
          <cell r="A414">
            <v>1540501</v>
          </cell>
          <cell r="B414" t="str">
            <v>113</v>
          </cell>
          <cell r="C414" t="str">
            <v>101</v>
          </cell>
          <cell r="D414" t="str">
            <v>61837</v>
          </cell>
          <cell r="E414" t="str">
            <v>61837-0008</v>
          </cell>
          <cell r="F414" t="str">
            <v>AMERICANA SHIRT LS</v>
          </cell>
          <cell r="G414" t="str">
            <v>RAUSCHENBERG - SMOKEY AQUA</v>
          </cell>
          <cell r="H414" t="str">
            <v>PC</v>
          </cell>
          <cell r="J414" t="str">
            <v>SP-A</v>
          </cell>
          <cell r="K414" t="str">
            <v>APD</v>
          </cell>
          <cell r="L414" t="str">
            <v>PK</v>
          </cell>
          <cell r="M414">
            <v>100</v>
          </cell>
          <cell r="N414">
            <v>100</v>
          </cell>
          <cell r="O414">
            <v>0</v>
          </cell>
          <cell r="P414">
            <v>100</v>
          </cell>
          <cell r="T414" t="str">
            <v>923M</v>
          </cell>
          <cell r="U414">
            <v>4566</v>
          </cell>
          <cell r="V414" t="str">
            <v>BANGLADESH</v>
          </cell>
          <cell r="W414" t="str">
            <v>SAS</v>
          </cell>
          <cell r="X414" t="str">
            <v>BANGLADESH</v>
          </cell>
          <cell r="Y414" t="str">
            <v>PEARL GARMENTS CO LTD</v>
          </cell>
          <cell r="Z414" t="str">
            <v>DDU</v>
          </cell>
          <cell r="AD414">
            <v>40559</v>
          </cell>
          <cell r="AE414">
            <v>40559</v>
          </cell>
          <cell r="AF414">
            <v>40559</v>
          </cell>
          <cell r="AG414">
            <v>40559</v>
          </cell>
          <cell r="AH414">
            <v>40642</v>
          </cell>
          <cell r="AI414">
            <v>40652</v>
          </cell>
          <cell r="AJ414">
            <v>40687</v>
          </cell>
          <cell r="AK414">
            <v>40732</v>
          </cell>
          <cell r="AL414">
            <v>40777</v>
          </cell>
          <cell r="AM414">
            <v>40780</v>
          </cell>
          <cell r="AN414" t="str">
            <v xml:space="preserve">Jan P-Req 1/7; 1/15 color commit </v>
          </cell>
          <cell r="AQ414" t="str">
            <v>Y</v>
          </cell>
          <cell r="AR414" t="str">
            <v>000S</v>
          </cell>
          <cell r="AS414">
            <v>0</v>
          </cell>
          <cell r="AT414" t="str">
            <v>CHINA</v>
          </cell>
          <cell r="AU414" t="str">
            <v>TROPIC KNITS LTDP232</v>
          </cell>
          <cell r="AW414">
            <v>1.7</v>
          </cell>
          <cell r="AX414">
            <v>170</v>
          </cell>
          <cell r="AY414">
            <v>40637</v>
          </cell>
          <cell r="AZ414">
            <v>40643</v>
          </cell>
          <cell r="BA414">
            <v>40692</v>
          </cell>
          <cell r="BB414">
            <v>40734</v>
          </cell>
          <cell r="BC414">
            <v>40783</v>
          </cell>
          <cell r="BD414">
            <v>40783</v>
          </cell>
          <cell r="BE414">
            <v>40634</v>
          </cell>
          <cell r="BF414">
            <v>40664</v>
          </cell>
          <cell r="BG414">
            <v>40725</v>
          </cell>
          <cell r="BH414">
            <v>40756</v>
          </cell>
          <cell r="BI414">
            <v>40756</v>
          </cell>
          <cell r="BL414">
            <v>0</v>
          </cell>
          <cell r="BN414" t="str">
            <v>DOCKERS</v>
          </cell>
          <cell r="BO414" t="str">
            <v>Tops</v>
          </cell>
          <cell r="BP414" t="str">
            <v>Mens</v>
          </cell>
          <cell r="BQ414" t="str">
            <v>N</v>
          </cell>
          <cell r="BR414" t="str">
            <v>DM Tops Wovens</v>
          </cell>
          <cell r="BS414" t="str">
            <v>OKAMOTO D</v>
          </cell>
          <cell r="BT414" t="str">
            <v>CWOVENS2</v>
          </cell>
          <cell r="BU414" t="str">
            <v>H6622</v>
          </cell>
          <cell r="BV414" t="str">
            <v>Seasonal</v>
          </cell>
          <cell r="BW414" t="str">
            <v>APD</v>
          </cell>
          <cell r="BY414" t="str">
            <v>4073240687406524064240559405594055940559</v>
          </cell>
          <cell r="BZ414" t="str">
            <v>S-61837-0008-4566-40732</v>
          </cell>
          <cell r="CA414" t="str">
            <v>SFO</v>
          </cell>
          <cell r="CD414">
            <v>0</v>
          </cell>
          <cell r="CF414">
            <v>1879</v>
          </cell>
          <cell r="CG414">
            <v>0</v>
          </cell>
        </row>
        <row r="415">
          <cell r="A415">
            <v>1416691</v>
          </cell>
          <cell r="B415" t="str">
            <v>113</v>
          </cell>
          <cell r="C415" t="str">
            <v>101</v>
          </cell>
          <cell r="D415" t="str">
            <v>61837</v>
          </cell>
          <cell r="E415" t="str">
            <v>61837-0008</v>
          </cell>
          <cell r="F415" t="str">
            <v>AMERICANA SHIRT LS</v>
          </cell>
          <cell r="G415" t="str">
            <v>RAUSCHENBERG - SMOKEY AQUA</v>
          </cell>
          <cell r="H415" t="str">
            <v>PC</v>
          </cell>
          <cell r="J415" t="str">
            <v>SP-A</v>
          </cell>
          <cell r="K415" t="str">
            <v>APD</v>
          </cell>
          <cell r="L415" t="str">
            <v>SG</v>
          </cell>
          <cell r="M415">
            <v>100</v>
          </cell>
          <cell r="N415">
            <v>100</v>
          </cell>
          <cell r="O415">
            <v>0</v>
          </cell>
          <cell r="P415">
            <v>100</v>
          </cell>
          <cell r="T415" t="str">
            <v>923M</v>
          </cell>
          <cell r="U415">
            <v>4566</v>
          </cell>
          <cell r="V415" t="str">
            <v>BANGLADESH</v>
          </cell>
          <cell r="W415" t="str">
            <v>SAS</v>
          </cell>
          <cell r="X415" t="str">
            <v>BANGLADESH</v>
          </cell>
          <cell r="Y415" t="str">
            <v>PEARL GARMENTS CO LTD</v>
          </cell>
          <cell r="Z415" t="str">
            <v>DDU</v>
          </cell>
          <cell r="AD415">
            <v>40559</v>
          </cell>
          <cell r="AE415">
            <v>40559</v>
          </cell>
          <cell r="AF415">
            <v>40559</v>
          </cell>
          <cell r="AG415">
            <v>40559</v>
          </cell>
          <cell r="AH415">
            <v>40642</v>
          </cell>
          <cell r="AI415">
            <v>40652</v>
          </cell>
          <cell r="AJ415">
            <v>40687</v>
          </cell>
          <cell r="AK415">
            <v>40732</v>
          </cell>
          <cell r="AL415">
            <v>40751</v>
          </cell>
          <cell r="AM415">
            <v>40754</v>
          </cell>
          <cell r="AN415" t="str">
            <v xml:space="preserve">Jan P-Req 1/7; 1/15 color commit </v>
          </cell>
          <cell r="AQ415" t="str">
            <v>Y</v>
          </cell>
          <cell r="AR415" t="str">
            <v>000S</v>
          </cell>
          <cell r="AS415">
            <v>0</v>
          </cell>
          <cell r="AT415" t="str">
            <v>CHINA</v>
          </cell>
          <cell r="AU415" t="str">
            <v>TROPIC KNITS LTDP232</v>
          </cell>
          <cell r="AW415">
            <v>1.7</v>
          </cell>
          <cell r="AX415">
            <v>170</v>
          </cell>
          <cell r="AY415">
            <v>40637</v>
          </cell>
          <cell r="AZ415">
            <v>40643</v>
          </cell>
          <cell r="BA415">
            <v>40692</v>
          </cell>
          <cell r="BB415">
            <v>40734</v>
          </cell>
          <cell r="BC415">
            <v>40755</v>
          </cell>
          <cell r="BD415">
            <v>40755</v>
          </cell>
          <cell r="BE415">
            <v>40634</v>
          </cell>
          <cell r="BF415">
            <v>40664</v>
          </cell>
          <cell r="BG415">
            <v>40725</v>
          </cell>
          <cell r="BH415">
            <v>40725</v>
          </cell>
          <cell r="BI415">
            <v>40725</v>
          </cell>
          <cell r="BL415">
            <v>0</v>
          </cell>
          <cell r="BN415" t="str">
            <v>DOCKERS</v>
          </cell>
          <cell r="BO415" t="str">
            <v>Tops</v>
          </cell>
          <cell r="BP415" t="str">
            <v>Mens</v>
          </cell>
          <cell r="BQ415" t="str">
            <v>N</v>
          </cell>
          <cell r="BR415" t="str">
            <v>DM Tops Wovens</v>
          </cell>
          <cell r="BS415" t="str">
            <v>OKAMOTO D</v>
          </cell>
          <cell r="BT415" t="str">
            <v>CWOVENS2</v>
          </cell>
          <cell r="BU415" t="str">
            <v>H6622</v>
          </cell>
          <cell r="BV415" t="str">
            <v>Seasonal</v>
          </cell>
          <cell r="BW415" t="str">
            <v>APD</v>
          </cell>
          <cell r="BY415" t="str">
            <v>4073240687406524064240559405594055940559</v>
          </cell>
          <cell r="BZ415" t="str">
            <v>S-61837-0008-4566-40732</v>
          </cell>
          <cell r="CA415" t="str">
            <v>SFO</v>
          </cell>
          <cell r="CD415">
            <v>0</v>
          </cell>
          <cell r="CF415">
            <v>1879</v>
          </cell>
          <cell r="CG415">
            <v>0</v>
          </cell>
        </row>
        <row r="416">
          <cell r="A416">
            <v>1540502</v>
          </cell>
          <cell r="B416" t="str">
            <v>113</v>
          </cell>
          <cell r="C416" t="str">
            <v>101</v>
          </cell>
          <cell r="D416" t="str">
            <v>61837</v>
          </cell>
          <cell r="E416" t="str">
            <v>61837-0008</v>
          </cell>
          <cell r="F416" t="str">
            <v>AMERICANA SHIRT LS</v>
          </cell>
          <cell r="G416" t="str">
            <v>RAUSCHENBERG - SMOKEY AQUA</v>
          </cell>
          <cell r="H416" t="str">
            <v>PC</v>
          </cell>
          <cell r="J416" t="str">
            <v>SP-A</v>
          </cell>
          <cell r="K416" t="str">
            <v>LACL</v>
          </cell>
          <cell r="L416" t="str">
            <v>PE</v>
          </cell>
          <cell r="M416">
            <v>300</v>
          </cell>
          <cell r="N416">
            <v>300</v>
          </cell>
          <cell r="O416">
            <v>0</v>
          </cell>
          <cell r="P416">
            <v>300</v>
          </cell>
          <cell r="T416" t="str">
            <v>923M</v>
          </cell>
          <cell r="U416">
            <v>4566</v>
          </cell>
          <cell r="V416" t="str">
            <v>BANGLADESH</v>
          </cell>
          <cell r="W416" t="str">
            <v>SAS</v>
          </cell>
          <cell r="X416" t="str">
            <v>BANGLADESH</v>
          </cell>
          <cell r="Y416" t="str">
            <v>PEARL GARMENTS CO LTD</v>
          </cell>
          <cell r="Z416" t="str">
            <v>DDU</v>
          </cell>
          <cell r="AD416">
            <v>40535</v>
          </cell>
          <cell r="AE416">
            <v>40535</v>
          </cell>
          <cell r="AF416">
            <v>40535</v>
          </cell>
          <cell r="AG416">
            <v>40535</v>
          </cell>
          <cell r="AH416">
            <v>40555</v>
          </cell>
          <cell r="AI416">
            <v>40593</v>
          </cell>
          <cell r="AJ416">
            <v>40628</v>
          </cell>
          <cell r="AK416">
            <v>40673</v>
          </cell>
          <cell r="AL416">
            <v>40730</v>
          </cell>
          <cell r="AM416">
            <v>40733</v>
          </cell>
          <cell r="AN416" t="str">
            <v>Dec P-Req</v>
          </cell>
          <cell r="AO416" t="str">
            <v>Y</v>
          </cell>
          <cell r="AP416" t="str">
            <v>4100116903</v>
          </cell>
          <cell r="AQ416" t="str">
            <v>Y</v>
          </cell>
          <cell r="AR416" t="str">
            <v>000S</v>
          </cell>
          <cell r="AS416">
            <v>0</v>
          </cell>
          <cell r="AT416" t="str">
            <v>CHINA</v>
          </cell>
          <cell r="AU416" t="str">
            <v>EPIC / FB082480</v>
          </cell>
          <cell r="AW416">
            <v>1.7</v>
          </cell>
          <cell r="AX416">
            <v>510</v>
          </cell>
          <cell r="AY416">
            <v>40553</v>
          </cell>
          <cell r="AZ416">
            <v>40559</v>
          </cell>
          <cell r="BA416">
            <v>40629</v>
          </cell>
          <cell r="BB416">
            <v>40678</v>
          </cell>
          <cell r="BC416">
            <v>40734</v>
          </cell>
          <cell r="BD416">
            <v>40734</v>
          </cell>
          <cell r="BE416">
            <v>40544</v>
          </cell>
          <cell r="BF416">
            <v>40603</v>
          </cell>
          <cell r="BG416">
            <v>40664</v>
          </cell>
          <cell r="BH416">
            <v>40725</v>
          </cell>
          <cell r="BI416">
            <v>40725</v>
          </cell>
          <cell r="BL416">
            <v>0</v>
          </cell>
          <cell r="BN416" t="str">
            <v>DOCKERS</v>
          </cell>
          <cell r="BO416" t="str">
            <v>Tops</v>
          </cell>
          <cell r="BP416" t="str">
            <v>Mens</v>
          </cell>
          <cell r="BQ416" t="str">
            <v>N</v>
          </cell>
          <cell r="BR416" t="str">
            <v>DM Tops Wovens</v>
          </cell>
          <cell r="BS416" t="str">
            <v>OKAMOTO D</v>
          </cell>
          <cell r="BT416" t="str">
            <v>CWOVENS2</v>
          </cell>
          <cell r="BU416" t="str">
            <v>H6622</v>
          </cell>
          <cell r="BV416" t="str">
            <v>Seasonal</v>
          </cell>
          <cell r="BW416" t="str">
            <v>LSA</v>
          </cell>
          <cell r="BY416" t="str">
            <v>4067340628405934055540535405354053540535</v>
          </cell>
          <cell r="BZ416" t="str">
            <v>S-61837-0008-4566-40673</v>
          </cell>
          <cell r="CA416" t="str">
            <v>SFO</v>
          </cell>
          <cell r="CD416">
            <v>0</v>
          </cell>
          <cell r="CF416">
            <v>1879</v>
          </cell>
          <cell r="CG416">
            <v>0</v>
          </cell>
        </row>
        <row r="417">
          <cell r="A417">
            <v>1540503</v>
          </cell>
          <cell r="B417" t="str">
            <v>113</v>
          </cell>
          <cell r="C417" t="str">
            <v>101</v>
          </cell>
          <cell r="D417" t="str">
            <v>61837</v>
          </cell>
          <cell r="E417" t="str">
            <v>61837-0008</v>
          </cell>
          <cell r="F417" t="str">
            <v>AMERICANA SHIRT LS</v>
          </cell>
          <cell r="G417" t="str">
            <v>RAUSCHENBERG - SMOKEY AQUA</v>
          </cell>
          <cell r="H417" t="str">
            <v>PC</v>
          </cell>
          <cell r="J417" t="str">
            <v>SP-A</v>
          </cell>
          <cell r="K417" t="str">
            <v>LACL</v>
          </cell>
          <cell r="L417" t="str">
            <v>CL</v>
          </cell>
          <cell r="M417">
            <v>800</v>
          </cell>
          <cell r="N417">
            <v>800</v>
          </cell>
          <cell r="O417">
            <v>0</v>
          </cell>
          <cell r="P417">
            <v>800</v>
          </cell>
          <cell r="T417" t="str">
            <v>923M</v>
          </cell>
          <cell r="U417">
            <v>4566</v>
          </cell>
          <cell r="V417" t="str">
            <v>BANGLADESH</v>
          </cell>
          <cell r="W417" t="str">
            <v>SAS</v>
          </cell>
          <cell r="X417" t="str">
            <v>BANGLADESH</v>
          </cell>
          <cell r="Y417" t="str">
            <v>PEARL GARMENTS CO LTD</v>
          </cell>
          <cell r="Z417" t="str">
            <v>DDU</v>
          </cell>
          <cell r="AD417">
            <v>40535</v>
          </cell>
          <cell r="AE417">
            <v>40535</v>
          </cell>
          <cell r="AF417">
            <v>40535</v>
          </cell>
          <cell r="AG417">
            <v>40535</v>
          </cell>
          <cell r="AH417">
            <v>40555</v>
          </cell>
          <cell r="AI417">
            <v>40593</v>
          </cell>
          <cell r="AJ417">
            <v>40628</v>
          </cell>
          <cell r="AK417">
            <v>40673</v>
          </cell>
          <cell r="AL417">
            <v>40722</v>
          </cell>
          <cell r="AM417">
            <v>40725</v>
          </cell>
          <cell r="AN417" t="str">
            <v>Dec P-Req</v>
          </cell>
          <cell r="AO417" t="str">
            <v>Y</v>
          </cell>
          <cell r="AP417" t="str">
            <v>4100116882</v>
          </cell>
          <cell r="AQ417" t="str">
            <v>Y</v>
          </cell>
          <cell r="AR417" t="str">
            <v>000S</v>
          </cell>
          <cell r="AS417">
            <v>0</v>
          </cell>
          <cell r="AT417" t="str">
            <v>CHINA</v>
          </cell>
          <cell r="AU417" t="str">
            <v>EPIC / FB082480</v>
          </cell>
          <cell r="AW417">
            <v>1.7</v>
          </cell>
          <cell r="AX417">
            <v>1360</v>
          </cell>
          <cell r="AY417">
            <v>40553</v>
          </cell>
          <cell r="AZ417">
            <v>40559</v>
          </cell>
          <cell r="BA417">
            <v>40629</v>
          </cell>
          <cell r="BB417">
            <v>40678</v>
          </cell>
          <cell r="BC417">
            <v>40727</v>
          </cell>
          <cell r="BD417">
            <v>40727</v>
          </cell>
          <cell r="BE417">
            <v>40544</v>
          </cell>
          <cell r="BF417">
            <v>40603</v>
          </cell>
          <cell r="BG417">
            <v>40664</v>
          </cell>
          <cell r="BH417">
            <v>40695</v>
          </cell>
          <cell r="BI417">
            <v>40695</v>
          </cell>
          <cell r="BL417">
            <v>0</v>
          </cell>
          <cell r="BN417" t="str">
            <v>DOCKERS</v>
          </cell>
          <cell r="BO417" t="str">
            <v>Tops</v>
          </cell>
          <cell r="BP417" t="str">
            <v>Mens</v>
          </cell>
          <cell r="BQ417" t="str">
            <v>N</v>
          </cell>
          <cell r="BR417" t="str">
            <v>DM Tops Wovens</v>
          </cell>
          <cell r="BS417" t="str">
            <v>OKAMOTO D</v>
          </cell>
          <cell r="BT417" t="str">
            <v>CWOVENS2</v>
          </cell>
          <cell r="BU417" t="str">
            <v>H6622</v>
          </cell>
          <cell r="BV417" t="str">
            <v>Seasonal</v>
          </cell>
          <cell r="BW417" t="str">
            <v>LSA</v>
          </cell>
          <cell r="BY417" t="str">
            <v>4067340628405934055540535405354053540535</v>
          </cell>
          <cell r="BZ417" t="str">
            <v>S-61837-0008-4566-40673</v>
          </cell>
          <cell r="CA417" t="str">
            <v>SFO</v>
          </cell>
          <cell r="CD417">
            <v>0</v>
          </cell>
          <cell r="CF417">
            <v>1879</v>
          </cell>
          <cell r="CG417">
            <v>0</v>
          </cell>
        </row>
        <row r="418">
          <cell r="A418">
            <v>1416692</v>
          </cell>
          <cell r="B418" t="str">
            <v>113</v>
          </cell>
          <cell r="C418" t="str">
            <v>101</v>
          </cell>
          <cell r="D418" t="str">
            <v>61837</v>
          </cell>
          <cell r="E418" t="str">
            <v>61837-0008</v>
          </cell>
          <cell r="F418" t="str">
            <v>AMERICANA SHIRT LS</v>
          </cell>
          <cell r="G418" t="str">
            <v>RAUSCHENBERG - SMOKEY AQUA</v>
          </cell>
          <cell r="H418" t="str">
            <v>PC</v>
          </cell>
          <cell r="J418" t="str">
            <v>SP-A</v>
          </cell>
          <cell r="K418" t="str">
            <v>LACL</v>
          </cell>
          <cell r="L418" t="str">
            <v>CR</v>
          </cell>
          <cell r="M418">
            <v>120</v>
          </cell>
          <cell r="N418">
            <v>120</v>
          </cell>
          <cell r="O418">
            <v>0</v>
          </cell>
          <cell r="P418">
            <v>120</v>
          </cell>
          <cell r="T418" t="str">
            <v>923M</v>
          </cell>
          <cell r="U418">
            <v>4566</v>
          </cell>
          <cell r="V418" t="str">
            <v>BANGLADESH</v>
          </cell>
          <cell r="W418" t="str">
            <v>SAS</v>
          </cell>
          <cell r="X418" t="str">
            <v>BANGLADESH</v>
          </cell>
          <cell r="Y418" t="str">
            <v>PEARL GARMENTS CO LTD</v>
          </cell>
          <cell r="Z418" t="str">
            <v>DDU</v>
          </cell>
          <cell r="AD418">
            <v>40535</v>
          </cell>
          <cell r="AE418">
            <v>40535</v>
          </cell>
          <cell r="AF418">
            <v>40535</v>
          </cell>
          <cell r="AG418">
            <v>40535</v>
          </cell>
          <cell r="AH418">
            <v>40555</v>
          </cell>
          <cell r="AI418">
            <v>40593</v>
          </cell>
          <cell r="AJ418">
            <v>40628</v>
          </cell>
          <cell r="AK418">
            <v>40673</v>
          </cell>
          <cell r="AL418">
            <v>40755</v>
          </cell>
          <cell r="AM418">
            <v>40758</v>
          </cell>
          <cell r="AN418" t="str">
            <v>Dec P-Req</v>
          </cell>
          <cell r="AO418" t="str">
            <v>Y</v>
          </cell>
          <cell r="AP418" t="str">
            <v>4100116801</v>
          </cell>
          <cell r="AQ418" t="str">
            <v>Y</v>
          </cell>
          <cell r="AR418" t="str">
            <v>000S</v>
          </cell>
          <cell r="AS418">
            <v>0</v>
          </cell>
          <cell r="AT418" t="str">
            <v>CHINA</v>
          </cell>
          <cell r="AU418" t="str">
            <v>EPIC / FB082480</v>
          </cell>
          <cell r="AW418">
            <v>1.7</v>
          </cell>
          <cell r="AX418">
            <v>204</v>
          </cell>
          <cell r="AY418">
            <v>40553</v>
          </cell>
          <cell r="AZ418">
            <v>40559</v>
          </cell>
          <cell r="BA418">
            <v>40629</v>
          </cell>
          <cell r="BB418">
            <v>40678</v>
          </cell>
          <cell r="BC418">
            <v>40755</v>
          </cell>
          <cell r="BD418">
            <v>40762</v>
          </cell>
          <cell r="BE418">
            <v>40544</v>
          </cell>
          <cell r="BF418">
            <v>40603</v>
          </cell>
          <cell r="BG418">
            <v>40664</v>
          </cell>
          <cell r="BH418">
            <v>40725</v>
          </cell>
          <cell r="BI418">
            <v>40756</v>
          </cell>
          <cell r="BL418">
            <v>0</v>
          </cell>
          <cell r="BN418" t="str">
            <v>DOCKERS</v>
          </cell>
          <cell r="BO418" t="str">
            <v>Tops</v>
          </cell>
          <cell r="BP418" t="str">
            <v>Mens</v>
          </cell>
          <cell r="BQ418" t="str">
            <v>N</v>
          </cell>
          <cell r="BR418" t="str">
            <v>DM Tops Wovens</v>
          </cell>
          <cell r="BS418" t="str">
            <v>OKAMOTO D</v>
          </cell>
          <cell r="BT418" t="str">
            <v>CWOVENS2</v>
          </cell>
          <cell r="BU418" t="str">
            <v>H6622</v>
          </cell>
          <cell r="BV418" t="str">
            <v>Seasonal</v>
          </cell>
          <cell r="BW418" t="str">
            <v>LSA</v>
          </cell>
          <cell r="BY418" t="str">
            <v>4067340628405934055540535405354053540535</v>
          </cell>
          <cell r="BZ418" t="str">
            <v>S-61837-0008-4566-40673</v>
          </cell>
          <cell r="CA418" t="str">
            <v>SFO</v>
          </cell>
          <cell r="CD418">
            <v>0</v>
          </cell>
          <cell r="CF418">
            <v>1879</v>
          </cell>
          <cell r="CG418">
            <v>0</v>
          </cell>
        </row>
        <row r="419">
          <cell r="A419">
            <v>1416693</v>
          </cell>
          <cell r="B419" t="str">
            <v>113</v>
          </cell>
          <cell r="C419" t="str">
            <v>101</v>
          </cell>
          <cell r="D419" t="str">
            <v>61837</v>
          </cell>
          <cell r="E419" t="str">
            <v>61837-0008</v>
          </cell>
          <cell r="F419" t="str">
            <v>AMERICANA SHIRT LS</v>
          </cell>
          <cell r="G419" t="str">
            <v>RAUSCHENBERG - SMOKEY AQUA</v>
          </cell>
          <cell r="H419" t="str">
            <v>PC</v>
          </cell>
          <cell r="J419" t="str">
            <v>SP-A</v>
          </cell>
          <cell r="K419" t="str">
            <v>LSC</v>
          </cell>
          <cell r="L419" t="str">
            <v>CA</v>
          </cell>
          <cell r="M419">
            <v>500</v>
          </cell>
          <cell r="N419">
            <v>500</v>
          </cell>
          <cell r="O419">
            <v>0</v>
          </cell>
          <cell r="P419">
            <v>500</v>
          </cell>
          <cell r="T419" t="str">
            <v>923M</v>
          </cell>
          <cell r="U419">
            <v>4566</v>
          </cell>
          <cell r="V419" t="str">
            <v>BANGLADESH</v>
          </cell>
          <cell r="W419" t="str">
            <v>SAS</v>
          </cell>
          <cell r="X419" t="str">
            <v>BANGLADESH</v>
          </cell>
          <cell r="Y419" t="str">
            <v>PEARL GARMENTS CO LTD</v>
          </cell>
          <cell r="Z419" t="str">
            <v>DDU</v>
          </cell>
          <cell r="AD419">
            <v>40535</v>
          </cell>
          <cell r="AE419">
            <v>40535</v>
          </cell>
          <cell r="AF419">
            <v>40535</v>
          </cell>
          <cell r="AG419">
            <v>40535</v>
          </cell>
          <cell r="AH419">
            <v>40555</v>
          </cell>
          <cell r="AI419">
            <v>40593</v>
          </cell>
          <cell r="AJ419">
            <v>40628</v>
          </cell>
          <cell r="AK419">
            <v>40673</v>
          </cell>
          <cell r="AL419">
            <v>40714</v>
          </cell>
          <cell r="AM419">
            <v>40717</v>
          </cell>
          <cell r="AN419" t="str">
            <v>Dec P-Req</v>
          </cell>
          <cell r="AO419" t="str">
            <v>y</v>
          </cell>
          <cell r="AP419" t="str">
            <v>82827</v>
          </cell>
          <cell r="AQ419" t="str">
            <v>Y</v>
          </cell>
          <cell r="AR419" t="str">
            <v>000S</v>
          </cell>
          <cell r="AS419">
            <v>0</v>
          </cell>
          <cell r="AT419" t="str">
            <v>CHINA</v>
          </cell>
          <cell r="AU419" t="str">
            <v>EPIC / FB082480</v>
          </cell>
          <cell r="AW419">
            <v>1.7</v>
          </cell>
          <cell r="AX419">
            <v>850</v>
          </cell>
          <cell r="AY419">
            <v>40553</v>
          </cell>
          <cell r="AZ419">
            <v>40559</v>
          </cell>
          <cell r="BA419">
            <v>40629</v>
          </cell>
          <cell r="BB419">
            <v>40678</v>
          </cell>
          <cell r="BC419">
            <v>40720</v>
          </cell>
          <cell r="BD419">
            <v>40720</v>
          </cell>
          <cell r="BE419">
            <v>40544</v>
          </cell>
          <cell r="BF419">
            <v>40603</v>
          </cell>
          <cell r="BG419">
            <v>40664</v>
          </cell>
          <cell r="BH419">
            <v>40695</v>
          </cell>
          <cell r="BI419">
            <v>40695</v>
          </cell>
          <cell r="BL419">
            <v>0</v>
          </cell>
          <cell r="BN419" t="str">
            <v>DOCKERS</v>
          </cell>
          <cell r="BO419" t="str">
            <v>Tops</v>
          </cell>
          <cell r="BP419" t="str">
            <v>Mens</v>
          </cell>
          <cell r="BQ419" t="str">
            <v>N</v>
          </cell>
          <cell r="BR419" t="str">
            <v>DM Tops Wovens</v>
          </cell>
          <cell r="BS419" t="str">
            <v>OKAMOTO D</v>
          </cell>
          <cell r="BT419" t="str">
            <v>CWOVENS2</v>
          </cell>
          <cell r="BU419" t="str">
            <v>H6622</v>
          </cell>
          <cell r="BV419" t="str">
            <v>Seasonal</v>
          </cell>
          <cell r="BW419" t="str">
            <v>LSA</v>
          </cell>
          <cell r="BY419" t="str">
            <v>4067340628405934055540535405354053540535</v>
          </cell>
          <cell r="BZ419" t="str">
            <v>S-61837-0008-4566-40673</v>
          </cell>
          <cell r="CA419" t="str">
            <v>SFO</v>
          </cell>
          <cell r="CD419">
            <v>0</v>
          </cell>
          <cell r="CF419">
            <v>1879</v>
          </cell>
          <cell r="CG419">
            <v>0</v>
          </cell>
        </row>
        <row r="420">
          <cell r="A420">
            <v>1416694</v>
          </cell>
          <cell r="B420" t="str">
            <v>113</v>
          </cell>
          <cell r="C420" t="str">
            <v>101</v>
          </cell>
          <cell r="D420" t="str">
            <v>61837</v>
          </cell>
          <cell r="E420" t="str">
            <v>61837-0008</v>
          </cell>
          <cell r="F420" t="str">
            <v>AMERICANA SHIRT LS</v>
          </cell>
          <cell r="G420" t="str">
            <v>RAUSCHENBERG - SMOKEY AQUA</v>
          </cell>
          <cell r="H420" t="str">
            <v>PC</v>
          </cell>
          <cell r="J420" t="str">
            <v>SP-A</v>
          </cell>
          <cell r="K420" t="str">
            <v>LSM</v>
          </cell>
          <cell r="L420" t="str">
            <v>MX</v>
          </cell>
          <cell r="M420">
            <v>2975</v>
          </cell>
          <cell r="N420">
            <v>2975</v>
          </cell>
          <cell r="O420">
            <v>0</v>
          </cell>
          <cell r="P420">
            <v>2975</v>
          </cell>
          <cell r="T420" t="str">
            <v>923M</v>
          </cell>
          <cell r="U420">
            <v>4566</v>
          </cell>
          <cell r="V420" t="str">
            <v>BANGLADESH</v>
          </cell>
          <cell r="W420" t="str">
            <v>SAS</v>
          </cell>
          <cell r="X420" t="str">
            <v>BANGLADESH</v>
          </cell>
          <cell r="Y420" t="str">
            <v>PEARL GARMENTS CO LTD</v>
          </cell>
          <cell r="Z420" t="str">
            <v>DDU</v>
          </cell>
          <cell r="AD420">
            <v>40559</v>
          </cell>
          <cell r="AE420">
            <v>40559</v>
          </cell>
          <cell r="AF420">
            <v>40559</v>
          </cell>
          <cell r="AG420">
            <v>40559</v>
          </cell>
          <cell r="AH420">
            <v>40642</v>
          </cell>
          <cell r="AI420">
            <v>40652</v>
          </cell>
          <cell r="AJ420">
            <v>40687</v>
          </cell>
          <cell r="AK420">
            <v>40732</v>
          </cell>
          <cell r="AL420">
            <v>40796</v>
          </cell>
          <cell r="AM420">
            <v>40799</v>
          </cell>
          <cell r="AN420" t="str">
            <v xml:space="preserve">Jan P-Req 1/7; 1/15 color commit </v>
          </cell>
          <cell r="AQ420" t="str">
            <v>Y</v>
          </cell>
          <cell r="AR420" t="str">
            <v>000S</v>
          </cell>
          <cell r="AS420">
            <v>0</v>
          </cell>
          <cell r="AT420" t="str">
            <v>CHINA</v>
          </cell>
          <cell r="AU420" t="str">
            <v>EPIC / FB082480</v>
          </cell>
          <cell r="AW420">
            <v>1.7</v>
          </cell>
          <cell r="AX420">
            <v>5057.5</v>
          </cell>
          <cell r="AY420">
            <v>40637</v>
          </cell>
          <cell r="AZ420">
            <v>40643</v>
          </cell>
          <cell r="BA420">
            <v>40692</v>
          </cell>
          <cell r="BB420">
            <v>40734</v>
          </cell>
          <cell r="BC420">
            <v>40797</v>
          </cell>
          <cell r="BD420">
            <v>40804</v>
          </cell>
          <cell r="BE420">
            <v>40634</v>
          </cell>
          <cell r="BF420">
            <v>40664</v>
          </cell>
          <cell r="BG420">
            <v>40725</v>
          </cell>
          <cell r="BH420">
            <v>40787</v>
          </cell>
          <cell r="BI420">
            <v>40787</v>
          </cell>
          <cell r="BL420">
            <v>0</v>
          </cell>
          <cell r="BN420" t="str">
            <v>DOCKERS</v>
          </cell>
          <cell r="BO420" t="str">
            <v>Tops</v>
          </cell>
          <cell r="BP420" t="str">
            <v>Mens</v>
          </cell>
          <cell r="BQ420" t="str">
            <v>N</v>
          </cell>
          <cell r="BR420" t="str">
            <v>DM Tops Wovens</v>
          </cell>
          <cell r="BS420" t="str">
            <v>OKAMOTO D</v>
          </cell>
          <cell r="BT420" t="str">
            <v>CWOVENS2</v>
          </cell>
          <cell r="BU420" t="str">
            <v>H6622</v>
          </cell>
          <cell r="BV420" t="str">
            <v>Seasonal</v>
          </cell>
          <cell r="BW420" t="str">
            <v>LSA</v>
          </cell>
          <cell r="BY420" t="str">
            <v>4073240687406524064240559405594055940559</v>
          </cell>
          <cell r="BZ420" t="str">
            <v>S-61837-0008-4566-40732</v>
          </cell>
          <cell r="CA420" t="str">
            <v>SFO</v>
          </cell>
          <cell r="CD420">
            <v>0</v>
          </cell>
          <cell r="CF420">
            <v>1879</v>
          </cell>
          <cell r="CG420">
            <v>0</v>
          </cell>
        </row>
        <row r="421">
          <cell r="A421">
            <v>1540504</v>
          </cell>
          <cell r="B421" t="str">
            <v>113</v>
          </cell>
          <cell r="C421" t="str">
            <v>101</v>
          </cell>
          <cell r="D421" t="str">
            <v>61837</v>
          </cell>
          <cell r="E421" t="str">
            <v>61837-0008</v>
          </cell>
          <cell r="F421" t="str">
            <v>AMERICANA SHIRT LS</v>
          </cell>
          <cell r="G421" t="str">
            <v>RAUSCHENBERG - SMOKEY AQUA</v>
          </cell>
          <cell r="H421" t="str">
            <v>PC</v>
          </cell>
          <cell r="J421" t="str">
            <v>SP-A</v>
          </cell>
          <cell r="K421" t="str">
            <v>LSUS</v>
          </cell>
          <cell r="L421">
            <v>2006</v>
          </cell>
          <cell r="M421">
            <v>5580</v>
          </cell>
          <cell r="N421">
            <v>5580</v>
          </cell>
          <cell r="O421">
            <v>0</v>
          </cell>
          <cell r="P421">
            <v>5580</v>
          </cell>
          <cell r="T421" t="str">
            <v>923M</v>
          </cell>
          <cell r="U421">
            <v>4566</v>
          </cell>
          <cell r="V421" t="str">
            <v>BANGLADESH</v>
          </cell>
          <cell r="W421" t="str">
            <v>SAS</v>
          </cell>
          <cell r="X421" t="str">
            <v>BANGLADESH</v>
          </cell>
          <cell r="Y421" t="str">
            <v>PEARL GARMENTS CO LTD</v>
          </cell>
          <cell r="Z421" t="str">
            <v>DDU</v>
          </cell>
          <cell r="AD421">
            <v>40559</v>
          </cell>
          <cell r="AE421">
            <v>40559</v>
          </cell>
          <cell r="AF421">
            <v>40559</v>
          </cell>
          <cell r="AG421">
            <v>40559</v>
          </cell>
          <cell r="AH421">
            <v>40642</v>
          </cell>
          <cell r="AI421">
            <v>40652</v>
          </cell>
          <cell r="AJ421">
            <v>40687</v>
          </cell>
          <cell r="AK421">
            <v>40732</v>
          </cell>
          <cell r="AL421">
            <v>40771</v>
          </cell>
          <cell r="AM421">
            <v>40774</v>
          </cell>
          <cell r="AN421" t="str">
            <v>Per TJ's 12/20 grid for proj 5.0k Kohls 8/25 ROG; 1/15: commit per TJ's 1/13 grid</v>
          </cell>
          <cell r="AQ421" t="str">
            <v>Y</v>
          </cell>
          <cell r="AR421" t="str">
            <v>000S</v>
          </cell>
          <cell r="AS421">
            <v>0</v>
          </cell>
          <cell r="AT421" t="str">
            <v>CHINA</v>
          </cell>
          <cell r="AU421" t="str">
            <v>EPIC / FB082480</v>
          </cell>
          <cell r="AW421">
            <v>1.7</v>
          </cell>
          <cell r="AX421">
            <v>9486</v>
          </cell>
          <cell r="AY421">
            <v>40637</v>
          </cell>
          <cell r="AZ421">
            <v>40643</v>
          </cell>
          <cell r="BA421">
            <v>40692</v>
          </cell>
          <cell r="BB421">
            <v>40734</v>
          </cell>
          <cell r="BC421">
            <v>40776</v>
          </cell>
          <cell r="BD421">
            <v>40776</v>
          </cell>
          <cell r="BE421">
            <v>40634</v>
          </cell>
          <cell r="BF421">
            <v>40664</v>
          </cell>
          <cell r="BG421">
            <v>40725</v>
          </cell>
          <cell r="BH421">
            <v>40756</v>
          </cell>
          <cell r="BI421">
            <v>40756</v>
          </cell>
          <cell r="BL421">
            <v>0</v>
          </cell>
          <cell r="BN421" t="str">
            <v>DOCKERS</v>
          </cell>
          <cell r="BO421" t="str">
            <v>Tops</v>
          </cell>
          <cell r="BP421" t="str">
            <v>Mens</v>
          </cell>
          <cell r="BQ421" t="str">
            <v>N</v>
          </cell>
          <cell r="BR421" t="str">
            <v>DM Tops Wovens</v>
          </cell>
          <cell r="BS421" t="str">
            <v>OKAMOTO D</v>
          </cell>
          <cell r="BT421" t="str">
            <v>CWOVENS2</v>
          </cell>
          <cell r="BU421" t="str">
            <v>H6622</v>
          </cell>
          <cell r="BV421" t="str">
            <v>Seasonal</v>
          </cell>
          <cell r="BW421" t="str">
            <v>LSA</v>
          </cell>
          <cell r="BY421" t="str">
            <v>4073240687406524064240559405594055940559</v>
          </cell>
          <cell r="BZ421" t="str">
            <v>S-61837-0008-4566-40732</v>
          </cell>
          <cell r="CA421" t="str">
            <v>SFO</v>
          </cell>
          <cell r="CD421">
            <v>0</v>
          </cell>
          <cell r="CF421">
            <v>1879</v>
          </cell>
          <cell r="CG421">
            <v>0</v>
          </cell>
        </row>
        <row r="422">
          <cell r="A422">
            <v>1540505</v>
          </cell>
          <cell r="B422" t="str">
            <v>113</v>
          </cell>
          <cell r="C422" t="str">
            <v>101</v>
          </cell>
          <cell r="D422" t="str">
            <v>61837</v>
          </cell>
          <cell r="E422" t="str">
            <v>61837-0008</v>
          </cell>
          <cell r="F422" t="str">
            <v>AMERICANA SHIRT LS</v>
          </cell>
          <cell r="G422" t="str">
            <v>RAUSCHENBERG - SMOKEY AQUA</v>
          </cell>
          <cell r="H422" t="str">
            <v>PC</v>
          </cell>
          <cell r="J422" t="str">
            <v>SP-A</v>
          </cell>
          <cell r="K422" t="str">
            <v>LSUS</v>
          </cell>
          <cell r="L422">
            <v>2006</v>
          </cell>
          <cell r="M422">
            <v>8500</v>
          </cell>
          <cell r="N422">
            <v>8500</v>
          </cell>
          <cell r="O422">
            <v>0</v>
          </cell>
          <cell r="P422">
            <v>8500</v>
          </cell>
          <cell r="T422" t="str">
            <v>923M</v>
          </cell>
          <cell r="U422">
            <v>4566</v>
          </cell>
          <cell r="V422" t="str">
            <v>BANGLADESH</v>
          </cell>
          <cell r="W422" t="str">
            <v>SAS</v>
          </cell>
          <cell r="X422" t="str">
            <v>BANGLADESH</v>
          </cell>
          <cell r="Y422" t="str">
            <v>PEARL GARMENTS CO LTD</v>
          </cell>
          <cell r="Z422" t="str">
            <v>DDU</v>
          </cell>
          <cell r="AD422">
            <v>40583</v>
          </cell>
          <cell r="AE422">
            <v>40583</v>
          </cell>
          <cell r="AF422">
            <v>40606</v>
          </cell>
          <cell r="AG422">
            <v>40606</v>
          </cell>
          <cell r="AH422">
            <v>40666</v>
          </cell>
          <cell r="AI422">
            <v>40676</v>
          </cell>
          <cell r="AJ422">
            <v>40711</v>
          </cell>
          <cell r="AK422">
            <v>40756</v>
          </cell>
          <cell r="AL422">
            <v>40795</v>
          </cell>
          <cell r="AM422">
            <v>40798</v>
          </cell>
          <cell r="AN422" t="str">
            <v>Per TJ's 12/20 grid for proj 5.0k Kohls 9/25 ROG; 1/15 per TJ's 1/13 grid, proj for last commit; updtd 1/26 per POP, need 8.5k</v>
          </cell>
          <cell r="AR422" t="str">
            <v>000S</v>
          </cell>
          <cell r="AS422">
            <v>0</v>
          </cell>
          <cell r="AT422" t="str">
            <v>CHINA</v>
          </cell>
          <cell r="AU422" t="str">
            <v>EPIC / FB082480</v>
          </cell>
          <cell r="AW422">
            <v>1.7</v>
          </cell>
          <cell r="AX422">
            <v>14450</v>
          </cell>
          <cell r="AY422">
            <v>40665</v>
          </cell>
          <cell r="AZ422">
            <v>40671</v>
          </cell>
          <cell r="BA422">
            <v>40713</v>
          </cell>
          <cell r="BB422">
            <v>40762</v>
          </cell>
          <cell r="BC422">
            <v>40797</v>
          </cell>
          <cell r="BD422">
            <v>40804</v>
          </cell>
          <cell r="BE422">
            <v>40664</v>
          </cell>
          <cell r="BF422">
            <v>40695</v>
          </cell>
          <cell r="BG422">
            <v>40756</v>
          </cell>
          <cell r="BH422">
            <v>40787</v>
          </cell>
          <cell r="BI422">
            <v>40787</v>
          </cell>
          <cell r="BL422">
            <v>0</v>
          </cell>
          <cell r="BN422" t="str">
            <v>DOCKERS</v>
          </cell>
          <cell r="BO422" t="str">
            <v>Tops</v>
          </cell>
          <cell r="BP422" t="str">
            <v>Mens</v>
          </cell>
          <cell r="BQ422" t="str">
            <v>N</v>
          </cell>
          <cell r="BR422" t="str">
            <v>DM Tops Wovens</v>
          </cell>
          <cell r="BS422" t="str">
            <v>OKAMOTO D</v>
          </cell>
          <cell r="BT422" t="str">
            <v>CWOVENS2</v>
          </cell>
          <cell r="BU422" t="str">
            <v>H6622</v>
          </cell>
          <cell r="BV422" t="str">
            <v>Seasonal</v>
          </cell>
          <cell r="BW422" t="str">
            <v>LSA</v>
          </cell>
          <cell r="BY422" t="str">
            <v>4075640711406764066640606406064058340583</v>
          </cell>
          <cell r="BZ422" t="str">
            <v>S-61837-0008-4566-40756</v>
          </cell>
          <cell r="CA422" t="str">
            <v>SFO</v>
          </cell>
          <cell r="CD422">
            <v>0</v>
          </cell>
          <cell r="CF422">
            <v>1879</v>
          </cell>
          <cell r="CG422">
            <v>0</v>
          </cell>
        </row>
        <row r="423">
          <cell r="A423">
            <v>1540506</v>
          </cell>
          <cell r="B423" t="str">
            <v>113</v>
          </cell>
          <cell r="C423" t="str">
            <v>101</v>
          </cell>
          <cell r="D423" t="str">
            <v>65827</v>
          </cell>
          <cell r="E423" t="str">
            <v>65827-0006</v>
          </cell>
          <cell r="F423" t="str">
            <v>AMERICANA SHIRT LS B&amp;T</v>
          </cell>
          <cell r="G423" t="str">
            <v>RAUSCHENBERG - SMOKEY AQUA</v>
          </cell>
          <cell r="H423" t="str">
            <v>PC</v>
          </cell>
          <cell r="J423" t="str">
            <v>SP-A</v>
          </cell>
          <cell r="K423" t="str">
            <v>LSUS</v>
          </cell>
          <cell r="L423">
            <v>2006</v>
          </cell>
          <cell r="M423">
            <v>1283</v>
          </cell>
          <cell r="N423">
            <v>1283</v>
          </cell>
          <cell r="O423">
            <v>0</v>
          </cell>
          <cell r="P423">
            <v>1283</v>
          </cell>
          <cell r="T423" t="str">
            <v>923M</v>
          </cell>
          <cell r="U423">
            <v>4566</v>
          </cell>
          <cell r="V423" t="str">
            <v>BANGLADESH</v>
          </cell>
          <cell r="W423" t="str">
            <v>SAS</v>
          </cell>
          <cell r="X423" t="str">
            <v>BANGLADESH</v>
          </cell>
          <cell r="Y423" t="str">
            <v>PEARL GARMENTS CO LTD</v>
          </cell>
          <cell r="Z423" t="str">
            <v>DDU</v>
          </cell>
          <cell r="AD423">
            <v>40535</v>
          </cell>
          <cell r="AE423">
            <v>40535</v>
          </cell>
          <cell r="AF423">
            <v>40535</v>
          </cell>
          <cell r="AG423">
            <v>40535</v>
          </cell>
          <cell r="AH423">
            <v>40614</v>
          </cell>
          <cell r="AI423">
            <v>40624</v>
          </cell>
          <cell r="AJ423">
            <v>40659</v>
          </cell>
          <cell r="AK423">
            <v>40704</v>
          </cell>
          <cell r="AL423">
            <v>40743</v>
          </cell>
          <cell r="AM423">
            <v>40746</v>
          </cell>
          <cell r="AN423" t="str">
            <v>Per TJ's B&amp;T grid with Holly verbal to down adjust; 1/18 added 36 uts per TJ's 1/13 file; updtd 1/21: added 483 uts for rev ttl 1083 uts-OK'd by MO 1/26.; updtd 1/31 add 200 uts after POP-pending ex-fcty confirmation</v>
          </cell>
          <cell r="AQ423" t="str">
            <v>Y</v>
          </cell>
          <cell r="AR423" t="str">
            <v>000S</v>
          </cell>
          <cell r="AS423">
            <v>0</v>
          </cell>
          <cell r="AT423" t="str">
            <v>CHINA</v>
          </cell>
          <cell r="AU423" t="str">
            <v>EPIC / FB082480</v>
          </cell>
          <cell r="AW423">
            <v>1.7</v>
          </cell>
          <cell r="AX423">
            <v>2181.1</v>
          </cell>
          <cell r="AY423">
            <v>40609</v>
          </cell>
          <cell r="AZ423">
            <v>40615</v>
          </cell>
          <cell r="BA423">
            <v>40664</v>
          </cell>
          <cell r="BB423">
            <v>40706</v>
          </cell>
          <cell r="BC423">
            <v>40748</v>
          </cell>
          <cell r="BD423">
            <v>40748</v>
          </cell>
          <cell r="BE423">
            <v>40603</v>
          </cell>
          <cell r="BF423">
            <v>40634</v>
          </cell>
          <cell r="BG423">
            <v>40695</v>
          </cell>
          <cell r="BH423">
            <v>40725</v>
          </cell>
          <cell r="BI423">
            <v>40725</v>
          </cell>
          <cell r="BL423">
            <v>0</v>
          </cell>
          <cell r="BN423" t="str">
            <v>DOCKERS</v>
          </cell>
          <cell r="BO423" t="str">
            <v>Tops</v>
          </cell>
          <cell r="BP423" t="str">
            <v>Mens</v>
          </cell>
          <cell r="BQ423" t="str">
            <v>N</v>
          </cell>
          <cell r="BR423" t="str">
            <v>DM Tops B&amp;T</v>
          </cell>
          <cell r="BS423" t="str">
            <v>OKAMOTO D</v>
          </cell>
          <cell r="BT423" t="str">
            <v>C BTWVN</v>
          </cell>
          <cell r="BU423" t="str">
            <v>H6622</v>
          </cell>
          <cell r="BV423" t="str">
            <v>Seasonal</v>
          </cell>
          <cell r="BW423" t="str">
            <v>LSA</v>
          </cell>
          <cell r="BY423" t="str">
            <v>4070440659406244061440535405354053540535</v>
          </cell>
          <cell r="BZ423" t="str">
            <v>S-65827-0006-4566-40704</v>
          </cell>
          <cell r="CA423" t="str">
            <v>SFO</v>
          </cell>
          <cell r="CD423">
            <v>0</v>
          </cell>
          <cell r="CF423">
            <v>1879</v>
          </cell>
          <cell r="CG423">
            <v>0</v>
          </cell>
        </row>
        <row r="424">
          <cell r="A424">
            <v>1566122</v>
          </cell>
          <cell r="B424" t="str">
            <v>113</v>
          </cell>
          <cell r="C424" t="str">
            <v>101</v>
          </cell>
          <cell r="D424" t="str">
            <v>61837</v>
          </cell>
          <cell r="E424" t="str">
            <v>61837-0014</v>
          </cell>
          <cell r="F424" t="str">
            <v>AMERICANA SHIRT LS</v>
          </cell>
          <cell r="G424" t="str">
            <v>WALLACE - SMOKEY AQUA</v>
          </cell>
          <cell r="H424" t="str">
            <v>PC</v>
          </cell>
          <cell r="J424" t="str">
            <v>SP-A</v>
          </cell>
          <cell r="K424" t="str">
            <v>LSUS</v>
          </cell>
          <cell r="L424">
            <v>2006</v>
          </cell>
          <cell r="M424">
            <v>1700</v>
          </cell>
          <cell r="N424">
            <v>1700</v>
          </cell>
          <cell r="O424">
            <v>0</v>
          </cell>
          <cell r="P424">
            <v>1700</v>
          </cell>
          <cell r="T424" t="str">
            <v>923M</v>
          </cell>
          <cell r="U424">
            <v>4566</v>
          </cell>
          <cell r="V424" t="str">
            <v>BANGLADESH</v>
          </cell>
          <cell r="W424" t="str">
            <v>SAS</v>
          </cell>
          <cell r="X424" t="str">
            <v>BANGLADESH</v>
          </cell>
          <cell r="Y424" t="str">
            <v>PEARL GARMENTS CO LTD</v>
          </cell>
          <cell r="Z424" t="str">
            <v>DDU</v>
          </cell>
          <cell r="AD424">
            <v>40583</v>
          </cell>
          <cell r="AE424">
            <v>40583</v>
          </cell>
          <cell r="AF424">
            <v>40606</v>
          </cell>
          <cell r="AG424">
            <v>40606</v>
          </cell>
          <cell r="AH424">
            <v>40666</v>
          </cell>
          <cell r="AI424">
            <v>40676</v>
          </cell>
          <cell r="AJ424">
            <v>40711</v>
          </cell>
          <cell r="AK424">
            <v>40756</v>
          </cell>
          <cell r="AL424">
            <v>40795</v>
          </cell>
          <cell r="AM424">
            <v>40798</v>
          </cell>
          <cell r="AN424" t="str">
            <v>1/26 per POP, need 1.6k</v>
          </cell>
          <cell r="AR424" t="str">
            <v>000S</v>
          </cell>
          <cell r="AS424">
            <v>0</v>
          </cell>
          <cell r="AT424" t="str">
            <v>CHINA</v>
          </cell>
          <cell r="AU424" t="str">
            <v>EPIC / FB082480</v>
          </cell>
          <cell r="AW424">
            <v>1.7</v>
          </cell>
          <cell r="AX424">
            <v>2890</v>
          </cell>
          <cell r="AY424">
            <v>40665</v>
          </cell>
          <cell r="AZ424">
            <v>40671</v>
          </cell>
          <cell r="BA424">
            <v>40713</v>
          </cell>
          <cell r="BB424">
            <v>40762</v>
          </cell>
          <cell r="BC424">
            <v>40797</v>
          </cell>
          <cell r="BD424">
            <v>40804</v>
          </cell>
          <cell r="BE424">
            <v>40664</v>
          </cell>
          <cell r="BF424">
            <v>40695</v>
          </cell>
          <cell r="BG424">
            <v>40756</v>
          </cell>
          <cell r="BH424">
            <v>40787</v>
          </cell>
          <cell r="BI424">
            <v>40787</v>
          </cell>
          <cell r="BL424">
            <v>0</v>
          </cell>
          <cell r="BN424" t="str">
            <v>DOCKERS</v>
          </cell>
          <cell r="BO424" t="str">
            <v>Tops</v>
          </cell>
          <cell r="BP424" t="str">
            <v>Mens</v>
          </cell>
          <cell r="BQ424" t="str">
            <v>N</v>
          </cell>
          <cell r="BR424" t="str">
            <v>DM Tops Wovens</v>
          </cell>
          <cell r="BS424" t="str">
            <v>OKAMOTO D</v>
          </cell>
          <cell r="BT424" t="str">
            <v>CWOVENS2</v>
          </cell>
          <cell r="BU424" t="str">
            <v>H6628</v>
          </cell>
          <cell r="BV424" t="str">
            <v>Seasonal</v>
          </cell>
          <cell r="BW424" t="str">
            <v>LSA</v>
          </cell>
          <cell r="BY424" t="str">
            <v>4075640711406764066640606406064058340583</v>
          </cell>
          <cell r="BZ424" t="str">
            <v>S-61837-0014-4566-40756</v>
          </cell>
          <cell r="CA424" t="str">
            <v>SFO</v>
          </cell>
          <cell r="CD424">
            <v>0</v>
          </cell>
          <cell r="CF424">
            <v>1879</v>
          </cell>
          <cell r="CG424">
            <v>0</v>
          </cell>
        </row>
        <row r="425">
          <cell r="A425">
            <v>1540507</v>
          </cell>
          <cell r="B425" t="str">
            <v>113</v>
          </cell>
          <cell r="C425" t="str">
            <v>101</v>
          </cell>
          <cell r="D425" t="str">
            <v>61837</v>
          </cell>
          <cell r="E425" t="str">
            <v>61837-0008</v>
          </cell>
          <cell r="F425" t="str">
            <v>AMERICANA SHIRT LS</v>
          </cell>
          <cell r="G425" t="str">
            <v>RAUSCHENBERG - SMOKEY AQUA</v>
          </cell>
          <cell r="H425" t="str">
            <v>PC</v>
          </cell>
          <cell r="J425" t="str">
            <v>SP-A</v>
          </cell>
          <cell r="K425" t="str">
            <v>LSUS</v>
          </cell>
          <cell r="L425">
            <v>2006</v>
          </cell>
          <cell r="M425">
            <v>10487</v>
          </cell>
          <cell r="N425">
            <v>10487</v>
          </cell>
          <cell r="O425">
            <v>0</v>
          </cell>
          <cell r="P425">
            <v>10487</v>
          </cell>
          <cell r="T425" t="str">
            <v>923M</v>
          </cell>
          <cell r="U425">
            <v>4566</v>
          </cell>
          <cell r="V425" t="str">
            <v>BANGLADESH</v>
          </cell>
          <cell r="W425" t="str">
            <v>SAS</v>
          </cell>
          <cell r="X425" t="str">
            <v>BANGLADESH</v>
          </cell>
          <cell r="Y425" t="str">
            <v>PEARL GARMENTS CO LTD</v>
          </cell>
          <cell r="Z425" t="str">
            <v>DDU</v>
          </cell>
          <cell r="AD425">
            <v>40535</v>
          </cell>
          <cell r="AE425">
            <v>40535</v>
          </cell>
          <cell r="AF425">
            <v>40535</v>
          </cell>
          <cell r="AG425">
            <v>40535</v>
          </cell>
          <cell r="AH425">
            <v>40555</v>
          </cell>
          <cell r="AI425">
            <v>40593</v>
          </cell>
          <cell r="AJ425">
            <v>40628</v>
          </cell>
          <cell r="AK425">
            <v>40673</v>
          </cell>
          <cell r="AL425">
            <v>40712</v>
          </cell>
          <cell r="AM425">
            <v>40715</v>
          </cell>
          <cell r="AN425" t="str">
            <v>Per TJ's 12/20 grid for proj. 10.0k Kohls (7/25 ROG)&amp; Dec P-Req 46 uts (on-line); 70 uts (outlet); 1/20: added per TJ's 1/13 grid</v>
          </cell>
          <cell r="AO425" t="str">
            <v>Y</v>
          </cell>
          <cell r="AP425" t="str">
            <v>4100117235</v>
          </cell>
          <cell r="AQ425" t="str">
            <v>Y</v>
          </cell>
          <cell r="AR425" t="str">
            <v>000S</v>
          </cell>
          <cell r="AS425">
            <v>0</v>
          </cell>
          <cell r="AT425" t="str">
            <v>CHINA</v>
          </cell>
          <cell r="AU425" t="str">
            <v>EPIC / FB082480</v>
          </cell>
          <cell r="AW425">
            <v>1.7</v>
          </cell>
          <cell r="AX425">
            <v>17827.899999999998</v>
          </cell>
          <cell r="AY425">
            <v>40553</v>
          </cell>
          <cell r="AZ425">
            <v>40559</v>
          </cell>
          <cell r="BA425">
            <v>40629</v>
          </cell>
          <cell r="BB425">
            <v>40678</v>
          </cell>
          <cell r="BC425">
            <v>40713</v>
          </cell>
          <cell r="BD425">
            <v>40720</v>
          </cell>
          <cell r="BE425">
            <v>40544</v>
          </cell>
          <cell r="BF425">
            <v>40603</v>
          </cell>
          <cell r="BG425">
            <v>40664</v>
          </cell>
          <cell r="BH425">
            <v>40695</v>
          </cell>
          <cell r="BI425">
            <v>40695</v>
          </cell>
          <cell r="BL425">
            <v>0</v>
          </cell>
          <cell r="BN425" t="str">
            <v>DOCKERS</v>
          </cell>
          <cell r="BO425" t="str">
            <v>Tops</v>
          </cell>
          <cell r="BP425" t="str">
            <v>Mens</v>
          </cell>
          <cell r="BQ425" t="str">
            <v>N</v>
          </cell>
          <cell r="BR425" t="str">
            <v>DM Tops Wovens</v>
          </cell>
          <cell r="BS425" t="str">
            <v>OKAMOTO D</v>
          </cell>
          <cell r="BT425" t="str">
            <v>CWOVENS2</v>
          </cell>
          <cell r="BU425" t="str">
            <v>H6622</v>
          </cell>
          <cell r="BV425" t="str">
            <v>Seasonal</v>
          </cell>
          <cell r="BW425" t="str">
            <v>LSA</v>
          </cell>
          <cell r="BY425" t="str">
            <v>4067340628405934055540535405354053540535</v>
          </cell>
          <cell r="BZ425" t="str">
            <v>S-61837-0008-4566-40673</v>
          </cell>
          <cell r="CA425" t="str">
            <v>SFO</v>
          </cell>
          <cell r="CD425">
            <v>0</v>
          </cell>
          <cell r="CF425">
            <v>1879</v>
          </cell>
          <cell r="CG425">
            <v>0</v>
          </cell>
        </row>
        <row r="426">
          <cell r="A426">
            <v>1540508</v>
          </cell>
          <cell r="B426" t="str">
            <v>113</v>
          </cell>
          <cell r="C426" t="str">
            <v>101</v>
          </cell>
          <cell r="D426" t="str">
            <v>61837</v>
          </cell>
          <cell r="E426" t="str">
            <v>61837-0020</v>
          </cell>
          <cell r="F426" t="str">
            <v>AMERICANA SHIRT LS</v>
          </cell>
          <cell r="G426" t="str">
            <v>SEGAL - NEPTUNE</v>
          </cell>
          <cell r="H426" t="str">
            <v>PC</v>
          </cell>
          <cell r="J426" t="str">
            <v>SP-A</v>
          </cell>
          <cell r="K426" t="str">
            <v>LSUS</v>
          </cell>
          <cell r="L426">
            <v>2006</v>
          </cell>
          <cell r="M426">
            <v>9700</v>
          </cell>
          <cell r="N426">
            <v>9700</v>
          </cell>
          <cell r="O426">
            <v>0</v>
          </cell>
          <cell r="P426">
            <v>9700</v>
          </cell>
          <cell r="T426" t="str">
            <v>923M</v>
          </cell>
          <cell r="U426">
            <v>4566</v>
          </cell>
          <cell r="V426" t="str">
            <v>BANGLADESH</v>
          </cell>
          <cell r="W426" t="str">
            <v>SAS</v>
          </cell>
          <cell r="X426" t="str">
            <v>BANGLADESH</v>
          </cell>
          <cell r="Y426" t="str">
            <v>PEARL GARMENTS CO LTD</v>
          </cell>
          <cell r="Z426" t="str">
            <v>DDU</v>
          </cell>
          <cell r="AD426">
            <v>40583</v>
          </cell>
          <cell r="AE426">
            <v>40583</v>
          </cell>
          <cell r="AF426">
            <v>40606</v>
          </cell>
          <cell r="AG426">
            <v>40606</v>
          </cell>
          <cell r="AH426">
            <v>40666</v>
          </cell>
          <cell r="AI426">
            <v>40676</v>
          </cell>
          <cell r="AJ426">
            <v>40711</v>
          </cell>
          <cell r="AK426">
            <v>40756</v>
          </cell>
          <cell r="AL426">
            <v>40795</v>
          </cell>
          <cell r="AM426">
            <v>40798</v>
          </cell>
          <cell r="AN426" t="str">
            <v>Per TJ's 12/20 grid for proj 6.0k Kohls 9/25 ROG; 1/15: Per TJ's 1/13 grid, proj. for last commit;updtd 1/26 per POP,need 9.7k</v>
          </cell>
          <cell r="AR426" t="str">
            <v>000S</v>
          </cell>
          <cell r="AS426">
            <v>0</v>
          </cell>
          <cell r="AT426" t="str">
            <v>CHINA</v>
          </cell>
          <cell r="AU426" t="str">
            <v>EPIC / FB082480</v>
          </cell>
          <cell r="AW426">
            <v>1.7</v>
          </cell>
          <cell r="AX426">
            <v>16490</v>
          </cell>
          <cell r="AY426">
            <v>40665</v>
          </cell>
          <cell r="AZ426">
            <v>40671</v>
          </cell>
          <cell r="BA426">
            <v>40713</v>
          </cell>
          <cell r="BB426">
            <v>40762</v>
          </cell>
          <cell r="BC426">
            <v>40797</v>
          </cell>
          <cell r="BD426">
            <v>40804</v>
          </cell>
          <cell r="BE426">
            <v>40664</v>
          </cell>
          <cell r="BF426">
            <v>40695</v>
          </cell>
          <cell r="BG426">
            <v>40756</v>
          </cell>
          <cell r="BH426">
            <v>40787</v>
          </cell>
          <cell r="BI426">
            <v>40787</v>
          </cell>
          <cell r="BL426">
            <v>0</v>
          </cell>
          <cell r="BN426" t="str">
            <v>DOCKERS</v>
          </cell>
          <cell r="BO426" t="str">
            <v>Tops</v>
          </cell>
          <cell r="BP426" t="str">
            <v>Mens</v>
          </cell>
          <cell r="BQ426" t="str">
            <v>N</v>
          </cell>
          <cell r="BR426" t="str">
            <v>DM Tops Wovens</v>
          </cell>
          <cell r="BS426" t="str">
            <v>OKAMOTO D</v>
          </cell>
          <cell r="BT426" t="str">
            <v>CWOVENS2</v>
          </cell>
          <cell r="BU426" t="str">
            <v>I9273</v>
          </cell>
          <cell r="BV426" t="str">
            <v>Seasonal</v>
          </cell>
          <cell r="BW426" t="str">
            <v>LSA</v>
          </cell>
          <cell r="BY426" t="str">
            <v>4075640711406764066640606406064058340583</v>
          </cell>
          <cell r="BZ426" t="str">
            <v>S-61837-0020-4566-40756</v>
          </cell>
          <cell r="CA426" t="str">
            <v>SFO</v>
          </cell>
          <cell r="CD426">
            <v>0</v>
          </cell>
          <cell r="CF426">
            <v>1879</v>
          </cell>
          <cell r="CG426">
            <v>0</v>
          </cell>
        </row>
        <row r="427">
          <cell r="A427">
            <v>1540509</v>
          </cell>
          <cell r="B427" t="str">
            <v>113</v>
          </cell>
          <cell r="C427" t="str">
            <v>101</v>
          </cell>
          <cell r="D427" t="str">
            <v>61837</v>
          </cell>
          <cell r="E427" t="str">
            <v>61837-0020</v>
          </cell>
          <cell r="F427" t="str">
            <v>AMERICANA SHIRT LS</v>
          </cell>
          <cell r="G427" t="str">
            <v>SEGAL - NEPTUNE</v>
          </cell>
          <cell r="H427" t="str">
            <v>PC</v>
          </cell>
          <cell r="J427" t="str">
            <v>SP-A</v>
          </cell>
          <cell r="K427" t="str">
            <v>LSUS</v>
          </cell>
          <cell r="L427">
            <v>2006</v>
          </cell>
          <cell r="M427">
            <v>5971</v>
          </cell>
          <cell r="N427">
            <v>5971</v>
          </cell>
          <cell r="O427">
            <v>0</v>
          </cell>
          <cell r="P427">
            <v>5971</v>
          </cell>
          <cell r="T427" t="str">
            <v>923M</v>
          </cell>
          <cell r="U427">
            <v>4566</v>
          </cell>
          <cell r="V427" t="str">
            <v>BANGLADESH</v>
          </cell>
          <cell r="W427" t="str">
            <v>SAS</v>
          </cell>
          <cell r="X427" t="str">
            <v>BANGLADESH</v>
          </cell>
          <cell r="Y427" t="str">
            <v>PEARL GARMENTS CO LTD</v>
          </cell>
          <cell r="Z427" t="str">
            <v>DDU</v>
          </cell>
          <cell r="AD427">
            <v>40559</v>
          </cell>
          <cell r="AE427">
            <v>40559</v>
          </cell>
          <cell r="AF427">
            <v>40559</v>
          </cell>
          <cell r="AG427">
            <v>40559</v>
          </cell>
          <cell r="AH427">
            <v>40642</v>
          </cell>
          <cell r="AI427">
            <v>40652</v>
          </cell>
          <cell r="AJ427">
            <v>40687</v>
          </cell>
          <cell r="AK427">
            <v>40732</v>
          </cell>
          <cell r="AL427">
            <v>40771</v>
          </cell>
          <cell r="AM427">
            <v>40774</v>
          </cell>
          <cell r="AN427" t="str">
            <v>Per TJ's 12/20 grid for proj 6.0k Kohls 8/25 ROG; 1/15: To support TJ's 1/13 grid</v>
          </cell>
          <cell r="AQ427" t="str">
            <v>Y</v>
          </cell>
          <cell r="AR427" t="str">
            <v>000S</v>
          </cell>
          <cell r="AS427">
            <v>0</v>
          </cell>
          <cell r="AT427" t="str">
            <v>CHINA</v>
          </cell>
          <cell r="AU427" t="str">
            <v>EPIC / FB082480</v>
          </cell>
          <cell r="AW427">
            <v>1.7</v>
          </cell>
          <cell r="AX427">
            <v>10150.699999999999</v>
          </cell>
          <cell r="AY427">
            <v>40637</v>
          </cell>
          <cell r="AZ427">
            <v>40643</v>
          </cell>
          <cell r="BA427">
            <v>40692</v>
          </cell>
          <cell r="BB427">
            <v>40734</v>
          </cell>
          <cell r="BC427">
            <v>40776</v>
          </cell>
          <cell r="BD427">
            <v>40776</v>
          </cell>
          <cell r="BE427">
            <v>40634</v>
          </cell>
          <cell r="BF427">
            <v>40664</v>
          </cell>
          <cell r="BG427">
            <v>40725</v>
          </cell>
          <cell r="BH427">
            <v>40756</v>
          </cell>
          <cell r="BI427">
            <v>40756</v>
          </cell>
          <cell r="BL427">
            <v>0</v>
          </cell>
          <cell r="BN427" t="str">
            <v>DOCKERS</v>
          </cell>
          <cell r="BO427" t="str">
            <v>Tops</v>
          </cell>
          <cell r="BP427" t="str">
            <v>Mens</v>
          </cell>
          <cell r="BQ427" t="str">
            <v>N</v>
          </cell>
          <cell r="BR427" t="str">
            <v>DM Tops Wovens</v>
          </cell>
          <cell r="BS427" t="str">
            <v>OKAMOTO D</v>
          </cell>
          <cell r="BT427" t="str">
            <v>CWOVENS2</v>
          </cell>
          <cell r="BU427" t="str">
            <v>I9273</v>
          </cell>
          <cell r="BV427" t="str">
            <v>Seasonal</v>
          </cell>
          <cell r="BW427" t="str">
            <v>LSA</v>
          </cell>
          <cell r="BY427" t="str">
            <v>4073240687406524064240559405594055940559</v>
          </cell>
          <cell r="BZ427" t="str">
            <v>S-61837-0020-4566-40732</v>
          </cell>
          <cell r="CA427" t="str">
            <v>SFO</v>
          </cell>
          <cell r="CD427">
            <v>0</v>
          </cell>
          <cell r="CF427">
            <v>1879</v>
          </cell>
          <cell r="CG427">
            <v>0</v>
          </cell>
        </row>
        <row r="428">
          <cell r="A428">
            <v>1540510</v>
          </cell>
          <cell r="B428" t="str">
            <v>113</v>
          </cell>
          <cell r="C428" t="str">
            <v>101</v>
          </cell>
          <cell r="D428" t="str">
            <v>61837</v>
          </cell>
          <cell r="E428" t="str">
            <v>61837-0020</v>
          </cell>
          <cell r="F428" t="str">
            <v>AMERICANA SHIRT LS</v>
          </cell>
          <cell r="G428" t="str">
            <v>SEGAL - NEPTUNE</v>
          </cell>
          <cell r="H428" t="str">
            <v>PC</v>
          </cell>
          <cell r="J428" t="str">
            <v>SP-A</v>
          </cell>
          <cell r="K428" t="str">
            <v>LSUS</v>
          </cell>
          <cell r="L428">
            <v>2006</v>
          </cell>
          <cell r="M428">
            <v>16000</v>
          </cell>
          <cell r="N428">
            <v>16000</v>
          </cell>
          <cell r="O428">
            <v>0</v>
          </cell>
          <cell r="P428">
            <v>16000</v>
          </cell>
          <cell r="T428" t="str">
            <v>923M</v>
          </cell>
          <cell r="U428">
            <v>4566</v>
          </cell>
          <cell r="V428" t="str">
            <v>BANGLADESH</v>
          </cell>
          <cell r="W428" t="str">
            <v>SAS</v>
          </cell>
          <cell r="X428" t="str">
            <v>BANGLADESH</v>
          </cell>
          <cell r="Y428" t="str">
            <v>PEARL GARMENTS CO LTD</v>
          </cell>
          <cell r="Z428" t="str">
            <v>DDU</v>
          </cell>
          <cell r="AD428">
            <v>40535</v>
          </cell>
          <cell r="AE428">
            <v>40535</v>
          </cell>
          <cell r="AF428">
            <v>40535</v>
          </cell>
          <cell r="AG428">
            <v>40535</v>
          </cell>
          <cell r="AH428">
            <v>40614</v>
          </cell>
          <cell r="AI428">
            <v>40624</v>
          </cell>
          <cell r="AJ428">
            <v>40659</v>
          </cell>
          <cell r="AK428">
            <v>40704</v>
          </cell>
          <cell r="AL428">
            <v>40743</v>
          </cell>
          <cell r="AM428">
            <v>40746</v>
          </cell>
          <cell r="AN428" t="str">
            <v>Per TJ's 12/20 grid for proj. 12.0k Kohls &amp; 4.0k Other Whls (7/25 ROG)</v>
          </cell>
          <cell r="AQ428" t="str">
            <v>Y</v>
          </cell>
          <cell r="AR428" t="str">
            <v>000S</v>
          </cell>
          <cell r="AS428">
            <v>0</v>
          </cell>
          <cell r="AT428" t="str">
            <v>CHINA</v>
          </cell>
          <cell r="AU428" t="str">
            <v>EPIC / FB082480</v>
          </cell>
          <cell r="AW428">
            <v>1.7</v>
          </cell>
          <cell r="AX428">
            <v>27200</v>
          </cell>
          <cell r="AY428">
            <v>40609</v>
          </cell>
          <cell r="AZ428">
            <v>40615</v>
          </cell>
          <cell r="BA428">
            <v>40664</v>
          </cell>
          <cell r="BB428">
            <v>40706</v>
          </cell>
          <cell r="BC428">
            <v>40748</v>
          </cell>
          <cell r="BD428">
            <v>40748</v>
          </cell>
          <cell r="BE428">
            <v>40603</v>
          </cell>
          <cell r="BF428">
            <v>40634</v>
          </cell>
          <cell r="BG428">
            <v>40695</v>
          </cell>
          <cell r="BH428">
            <v>40725</v>
          </cell>
          <cell r="BI428">
            <v>40725</v>
          </cell>
          <cell r="BL428">
            <v>0</v>
          </cell>
          <cell r="BN428" t="str">
            <v>DOCKERS</v>
          </cell>
          <cell r="BO428" t="str">
            <v>Tops</v>
          </cell>
          <cell r="BP428" t="str">
            <v>Mens</v>
          </cell>
          <cell r="BQ428" t="str">
            <v>N</v>
          </cell>
          <cell r="BR428" t="str">
            <v>DM Tops Wovens</v>
          </cell>
          <cell r="BS428" t="str">
            <v>OKAMOTO D</v>
          </cell>
          <cell r="BT428" t="str">
            <v>CWOVENS2</v>
          </cell>
          <cell r="BU428" t="str">
            <v>I9273</v>
          </cell>
          <cell r="BV428" t="str">
            <v>Seasonal</v>
          </cell>
          <cell r="BW428" t="str">
            <v>LSA</v>
          </cell>
          <cell r="BY428" t="str">
            <v>4070440659406244061440535405354053540535</v>
          </cell>
          <cell r="BZ428" t="str">
            <v>S-61837-0020-4566-40704</v>
          </cell>
          <cell r="CA428" t="str">
            <v>SFO</v>
          </cell>
          <cell r="CD428">
            <v>0</v>
          </cell>
          <cell r="CF428">
            <v>1879</v>
          </cell>
          <cell r="CG428">
            <v>0</v>
          </cell>
        </row>
        <row r="429">
          <cell r="A429">
            <v>1540511</v>
          </cell>
          <cell r="B429" t="str">
            <v>113</v>
          </cell>
          <cell r="C429" t="str">
            <v>101</v>
          </cell>
          <cell r="D429" t="str">
            <v>65827</v>
          </cell>
          <cell r="E429" t="str">
            <v>65827-0005</v>
          </cell>
          <cell r="F429" t="str">
            <v>AMERICANA SHIRT LS B&amp;T</v>
          </cell>
          <cell r="G429" t="str">
            <v>SEGAL - NEPTUNE</v>
          </cell>
          <cell r="H429" t="str">
            <v>PC</v>
          </cell>
          <cell r="J429" t="str">
            <v>SP-A</v>
          </cell>
          <cell r="K429" t="str">
            <v>LSUS</v>
          </cell>
          <cell r="L429">
            <v>2006</v>
          </cell>
          <cell r="M429">
            <v>954</v>
          </cell>
          <cell r="N429">
            <v>954</v>
          </cell>
          <cell r="O429">
            <v>0</v>
          </cell>
          <cell r="P429">
            <v>954</v>
          </cell>
          <cell r="T429" t="str">
            <v>923M</v>
          </cell>
          <cell r="U429">
            <v>4566</v>
          </cell>
          <cell r="V429" t="str">
            <v>BANGLADESH</v>
          </cell>
          <cell r="W429" t="str">
            <v>SAS</v>
          </cell>
          <cell r="X429" t="str">
            <v>BANGLADESH</v>
          </cell>
          <cell r="Y429" t="str">
            <v>PEARL GARMENTS CO LTD</v>
          </cell>
          <cell r="Z429" t="str">
            <v>DDU</v>
          </cell>
          <cell r="AD429">
            <v>40535</v>
          </cell>
          <cell r="AE429">
            <v>40535</v>
          </cell>
          <cell r="AF429">
            <v>40535</v>
          </cell>
          <cell r="AG429">
            <v>40535</v>
          </cell>
          <cell r="AH429">
            <v>40614</v>
          </cell>
          <cell r="AI429">
            <v>40624</v>
          </cell>
          <cell r="AJ429">
            <v>40659</v>
          </cell>
          <cell r="AK429">
            <v>40704</v>
          </cell>
          <cell r="AL429">
            <v>40743</v>
          </cell>
          <cell r="AM429">
            <v>40746</v>
          </cell>
          <cell r="AN429" t="str">
            <v>Per TJ's B&amp;T grid with Holly verbal to down adjust; updtd 1/21: added 354 uts for rev ttl 954 uts -OK'd by MO 1/26.</v>
          </cell>
          <cell r="AQ429" t="str">
            <v>Y</v>
          </cell>
          <cell r="AR429" t="str">
            <v>000S</v>
          </cell>
          <cell r="AS429">
            <v>0</v>
          </cell>
          <cell r="AT429" t="str">
            <v>CHINA</v>
          </cell>
          <cell r="AU429" t="str">
            <v>EPIC / FB082480</v>
          </cell>
          <cell r="AW429">
            <v>1.7</v>
          </cell>
          <cell r="AX429">
            <v>1621.8</v>
          </cell>
          <cell r="AY429">
            <v>40609</v>
          </cell>
          <cell r="AZ429">
            <v>40615</v>
          </cell>
          <cell r="BA429">
            <v>40664</v>
          </cell>
          <cell r="BB429">
            <v>40706</v>
          </cell>
          <cell r="BC429">
            <v>40748</v>
          </cell>
          <cell r="BD429">
            <v>40748</v>
          </cell>
          <cell r="BE429">
            <v>40603</v>
          </cell>
          <cell r="BF429">
            <v>40634</v>
          </cell>
          <cell r="BG429">
            <v>40695</v>
          </cell>
          <cell r="BH429">
            <v>40725</v>
          </cell>
          <cell r="BI429">
            <v>40725</v>
          </cell>
          <cell r="BL429">
            <v>0</v>
          </cell>
          <cell r="BN429" t="str">
            <v>DOCKERS</v>
          </cell>
          <cell r="BO429" t="str">
            <v>Tops</v>
          </cell>
          <cell r="BP429" t="str">
            <v>Mens</v>
          </cell>
          <cell r="BQ429" t="str">
            <v>N</v>
          </cell>
          <cell r="BR429" t="str">
            <v>DM Tops B&amp;T</v>
          </cell>
          <cell r="BS429" t="str">
            <v>OKAMOTO D</v>
          </cell>
          <cell r="BT429" t="str">
            <v>C BTWVN</v>
          </cell>
          <cell r="BU429" t="str">
            <v>I9273</v>
          </cell>
          <cell r="BV429" t="str">
            <v>Seasonal</v>
          </cell>
          <cell r="BW429" t="str">
            <v>LSA</v>
          </cell>
          <cell r="BY429" t="str">
            <v>4070440659406244061440535405354053540535</v>
          </cell>
          <cell r="BZ429" t="str">
            <v>S-65827-0005-4566-40704</v>
          </cell>
          <cell r="CA429" t="str">
            <v>SFO</v>
          </cell>
          <cell r="CD429">
            <v>0</v>
          </cell>
          <cell r="CF429">
            <v>1879</v>
          </cell>
          <cell r="CG429">
            <v>0</v>
          </cell>
        </row>
        <row r="430">
          <cell r="A430">
            <v>1540512</v>
          </cell>
          <cell r="B430" t="str">
            <v>113</v>
          </cell>
          <cell r="C430" t="str">
            <v>101</v>
          </cell>
          <cell r="D430" t="str">
            <v>61837</v>
          </cell>
          <cell r="E430" t="str">
            <v>61837-0019</v>
          </cell>
          <cell r="F430" t="str">
            <v>AMERICANA SHIRT LS</v>
          </cell>
          <cell r="G430" t="str">
            <v>SEGAL - SAHARA RED</v>
          </cell>
          <cell r="H430" t="str">
            <v>PC</v>
          </cell>
          <cell r="J430" t="str">
            <v>SP-A</v>
          </cell>
          <cell r="K430" t="str">
            <v>LSUS</v>
          </cell>
          <cell r="L430">
            <v>2006</v>
          </cell>
          <cell r="M430">
            <v>6100</v>
          </cell>
          <cell r="N430">
            <v>6100</v>
          </cell>
          <cell r="O430">
            <v>0</v>
          </cell>
          <cell r="P430">
            <v>6100</v>
          </cell>
          <cell r="T430" t="str">
            <v>923M</v>
          </cell>
          <cell r="U430">
            <v>4566</v>
          </cell>
          <cell r="V430" t="str">
            <v>BANGLADESH</v>
          </cell>
          <cell r="W430" t="str">
            <v>SAS</v>
          </cell>
          <cell r="X430" t="str">
            <v>BANGLADESH</v>
          </cell>
          <cell r="Y430" t="str">
            <v>PEARL GARMENTS CO LTD</v>
          </cell>
          <cell r="Z430" t="str">
            <v>DDU</v>
          </cell>
          <cell r="AD430">
            <v>40583</v>
          </cell>
          <cell r="AE430">
            <v>40583</v>
          </cell>
          <cell r="AF430">
            <v>40606</v>
          </cell>
          <cell r="AG430">
            <v>40606</v>
          </cell>
          <cell r="AH430">
            <v>40666</v>
          </cell>
          <cell r="AI430">
            <v>40676</v>
          </cell>
          <cell r="AJ430">
            <v>40711</v>
          </cell>
          <cell r="AK430">
            <v>40756</v>
          </cell>
          <cell r="AL430">
            <v>40795</v>
          </cell>
          <cell r="AM430">
            <v>40798</v>
          </cell>
          <cell r="AN430" t="str">
            <v xml:space="preserve">Per TJ's 12/20 grid for proj 4.5k Kohls 9/25 ROG; 1/15: Per TJ's 1/13 grid, proj.for last commit.; updtd 1/26 per POP, need 6.1k </v>
          </cell>
          <cell r="AR430" t="str">
            <v>000S</v>
          </cell>
          <cell r="AS430">
            <v>0</v>
          </cell>
          <cell r="AT430" t="str">
            <v>CHINA</v>
          </cell>
          <cell r="AU430" t="str">
            <v>EPIC / FB082480</v>
          </cell>
          <cell r="AW430">
            <v>1.7</v>
          </cell>
          <cell r="AX430">
            <v>10370</v>
          </cell>
          <cell r="AY430">
            <v>40665</v>
          </cell>
          <cell r="AZ430">
            <v>40671</v>
          </cell>
          <cell r="BA430">
            <v>40713</v>
          </cell>
          <cell r="BB430">
            <v>40762</v>
          </cell>
          <cell r="BC430">
            <v>40797</v>
          </cell>
          <cell r="BD430">
            <v>40804</v>
          </cell>
          <cell r="BE430">
            <v>40664</v>
          </cell>
          <cell r="BF430">
            <v>40695</v>
          </cell>
          <cell r="BG430">
            <v>40756</v>
          </cell>
          <cell r="BH430">
            <v>40787</v>
          </cell>
          <cell r="BI430">
            <v>40787</v>
          </cell>
          <cell r="BL430">
            <v>0</v>
          </cell>
          <cell r="BN430" t="str">
            <v>DOCKERS</v>
          </cell>
          <cell r="BO430" t="str">
            <v>Tops</v>
          </cell>
          <cell r="BP430" t="str">
            <v>Mens</v>
          </cell>
          <cell r="BQ430" t="str">
            <v>N</v>
          </cell>
          <cell r="BR430" t="str">
            <v>DM Tops Wovens</v>
          </cell>
          <cell r="BS430" t="str">
            <v>OKAMOTO D</v>
          </cell>
          <cell r="BT430" t="str">
            <v>CWOVENS2</v>
          </cell>
          <cell r="BU430" t="str">
            <v>I9272</v>
          </cell>
          <cell r="BV430" t="str">
            <v>Seasonal</v>
          </cell>
          <cell r="BW430" t="str">
            <v>LSA</v>
          </cell>
          <cell r="BY430" t="str">
            <v>4075640711406764066640606406064058340583</v>
          </cell>
          <cell r="BZ430" t="str">
            <v>S-61837-0019-4566-40756</v>
          </cell>
          <cell r="CA430" t="str">
            <v>SFO</v>
          </cell>
          <cell r="CD430">
            <v>0</v>
          </cell>
          <cell r="CF430">
            <v>1879</v>
          </cell>
          <cell r="CG430">
            <v>0</v>
          </cell>
        </row>
        <row r="431">
          <cell r="A431">
            <v>1540513</v>
          </cell>
          <cell r="B431" t="str">
            <v>113</v>
          </cell>
          <cell r="C431" t="str">
            <v>101</v>
          </cell>
          <cell r="D431" t="str">
            <v>61837</v>
          </cell>
          <cell r="E431" t="str">
            <v>61837-0019</v>
          </cell>
          <cell r="F431" t="str">
            <v>AMERICANA SHIRT LS</v>
          </cell>
          <cell r="G431" t="str">
            <v>SEGAL - SAHARA RED</v>
          </cell>
          <cell r="H431" t="str">
            <v>PC</v>
          </cell>
          <cell r="J431" t="str">
            <v>SP-A</v>
          </cell>
          <cell r="K431" t="str">
            <v>LSUS</v>
          </cell>
          <cell r="L431">
            <v>2006</v>
          </cell>
          <cell r="M431">
            <v>2759</v>
          </cell>
          <cell r="N431">
            <v>2759</v>
          </cell>
          <cell r="O431">
            <v>0</v>
          </cell>
          <cell r="P431">
            <v>2759</v>
          </cell>
          <cell r="T431" t="str">
            <v>923M</v>
          </cell>
          <cell r="U431">
            <v>4566</v>
          </cell>
          <cell r="V431" t="str">
            <v>BANGLADESH</v>
          </cell>
          <cell r="W431" t="str">
            <v>SAS</v>
          </cell>
          <cell r="X431" t="str">
            <v>BANGLADESH</v>
          </cell>
          <cell r="Y431" t="str">
            <v>PEARL GARMENTS CO LTD</v>
          </cell>
          <cell r="Z431" t="str">
            <v>DDU</v>
          </cell>
          <cell r="AD431">
            <v>40559</v>
          </cell>
          <cell r="AE431">
            <v>40559</v>
          </cell>
          <cell r="AF431">
            <v>40559</v>
          </cell>
          <cell r="AG431">
            <v>40559</v>
          </cell>
          <cell r="AH431">
            <v>40642</v>
          </cell>
          <cell r="AI431">
            <v>40652</v>
          </cell>
          <cell r="AJ431">
            <v>40687</v>
          </cell>
          <cell r="AK431">
            <v>40732</v>
          </cell>
          <cell r="AL431">
            <v>40771</v>
          </cell>
          <cell r="AM431">
            <v>40774</v>
          </cell>
          <cell r="AN431" t="str">
            <v>Per TJ's 12/20 grid for proj 4.5k Kohls 8/25 ROG; 1/15: To support TJ's 1/13 grid.</v>
          </cell>
          <cell r="AQ431" t="str">
            <v>Y</v>
          </cell>
          <cell r="AR431" t="str">
            <v>000S</v>
          </cell>
          <cell r="AS431">
            <v>0</v>
          </cell>
          <cell r="AT431" t="str">
            <v>CHINA</v>
          </cell>
          <cell r="AU431" t="str">
            <v>EPIC / FB082480</v>
          </cell>
          <cell r="AW431">
            <v>1.7</v>
          </cell>
          <cell r="AX431">
            <v>4690.3</v>
          </cell>
          <cell r="AY431">
            <v>40637</v>
          </cell>
          <cell r="AZ431">
            <v>40643</v>
          </cell>
          <cell r="BA431">
            <v>40692</v>
          </cell>
          <cell r="BB431">
            <v>40734</v>
          </cell>
          <cell r="BC431">
            <v>40776</v>
          </cell>
          <cell r="BD431">
            <v>40776</v>
          </cell>
          <cell r="BE431">
            <v>40634</v>
          </cell>
          <cell r="BF431">
            <v>40664</v>
          </cell>
          <cell r="BG431">
            <v>40725</v>
          </cell>
          <cell r="BH431">
            <v>40756</v>
          </cell>
          <cell r="BI431">
            <v>40756</v>
          </cell>
          <cell r="BL431">
            <v>0</v>
          </cell>
          <cell r="BN431" t="str">
            <v>DOCKERS</v>
          </cell>
          <cell r="BO431" t="str">
            <v>Tops</v>
          </cell>
          <cell r="BP431" t="str">
            <v>Mens</v>
          </cell>
          <cell r="BQ431" t="str">
            <v>N</v>
          </cell>
          <cell r="BR431" t="str">
            <v>DM Tops Wovens</v>
          </cell>
          <cell r="BS431" t="str">
            <v>OKAMOTO D</v>
          </cell>
          <cell r="BT431" t="str">
            <v>CWOVENS2</v>
          </cell>
          <cell r="BU431" t="str">
            <v>I9272</v>
          </cell>
          <cell r="BV431" t="str">
            <v>Seasonal</v>
          </cell>
          <cell r="BW431" t="str">
            <v>LSA</v>
          </cell>
          <cell r="BY431" t="str">
            <v>4073240687406524064240559405594055940559</v>
          </cell>
          <cell r="BZ431" t="str">
            <v>S-61837-0019-4566-40732</v>
          </cell>
          <cell r="CA431" t="str">
            <v>SFO</v>
          </cell>
          <cell r="CD431">
            <v>0</v>
          </cell>
          <cell r="CF431">
            <v>1879</v>
          </cell>
          <cell r="CG431">
            <v>0</v>
          </cell>
        </row>
        <row r="432">
          <cell r="A432">
            <v>1540514</v>
          </cell>
          <cell r="B432" t="str">
            <v>113</v>
          </cell>
          <cell r="C432" t="str">
            <v>101</v>
          </cell>
          <cell r="D432" t="str">
            <v>61837</v>
          </cell>
          <cell r="E432" t="str">
            <v>61837-0019</v>
          </cell>
          <cell r="F432" t="str">
            <v>AMERICANA SHIRT LS</v>
          </cell>
          <cell r="G432" t="str">
            <v>SEGAL - SAHARA RED</v>
          </cell>
          <cell r="H432" t="str">
            <v>PC</v>
          </cell>
          <cell r="J432" t="str">
            <v>SP-A</v>
          </cell>
          <cell r="K432" t="str">
            <v>LSUS</v>
          </cell>
          <cell r="L432">
            <v>2006</v>
          </cell>
          <cell r="M432">
            <v>12000</v>
          </cell>
          <cell r="N432">
            <v>12000</v>
          </cell>
          <cell r="O432">
            <v>0</v>
          </cell>
          <cell r="P432">
            <v>12000</v>
          </cell>
          <cell r="T432" t="str">
            <v>923M</v>
          </cell>
          <cell r="U432">
            <v>4566</v>
          </cell>
          <cell r="V432" t="str">
            <v>BANGLADESH</v>
          </cell>
          <cell r="W432" t="str">
            <v>SAS</v>
          </cell>
          <cell r="X432" t="str">
            <v>BANGLADESH</v>
          </cell>
          <cell r="Y432" t="str">
            <v>PEARL GARMENTS CO LTD</v>
          </cell>
          <cell r="Z432" t="str">
            <v>DDU</v>
          </cell>
          <cell r="AD432">
            <v>40535</v>
          </cell>
          <cell r="AE432">
            <v>40535</v>
          </cell>
          <cell r="AF432">
            <v>40535</v>
          </cell>
          <cell r="AG432">
            <v>40535</v>
          </cell>
          <cell r="AH432">
            <v>40614</v>
          </cell>
          <cell r="AI432">
            <v>40624</v>
          </cell>
          <cell r="AJ432">
            <v>40659</v>
          </cell>
          <cell r="AK432">
            <v>40704</v>
          </cell>
          <cell r="AL432">
            <v>40743</v>
          </cell>
          <cell r="AM432">
            <v>40746</v>
          </cell>
          <cell r="AN432" t="str">
            <v>Per TJ's 12/20 grid for proj. 9.0k Kohls &amp; 3.0k Other Whls (7/25 ROG)</v>
          </cell>
          <cell r="AQ432" t="str">
            <v>Y</v>
          </cell>
          <cell r="AR432" t="str">
            <v>000S</v>
          </cell>
          <cell r="AS432">
            <v>0</v>
          </cell>
          <cell r="AT432" t="str">
            <v>CHINA</v>
          </cell>
          <cell r="AU432" t="str">
            <v>EPIC / FB082480</v>
          </cell>
          <cell r="AW432">
            <v>1.7</v>
          </cell>
          <cell r="AX432">
            <v>20400</v>
          </cell>
          <cell r="AY432">
            <v>40609</v>
          </cell>
          <cell r="AZ432">
            <v>40615</v>
          </cell>
          <cell r="BA432">
            <v>40664</v>
          </cell>
          <cell r="BB432">
            <v>40706</v>
          </cell>
          <cell r="BC432">
            <v>40748</v>
          </cell>
          <cell r="BD432">
            <v>40748</v>
          </cell>
          <cell r="BE432">
            <v>40603</v>
          </cell>
          <cell r="BF432">
            <v>40634</v>
          </cell>
          <cell r="BG432">
            <v>40695</v>
          </cell>
          <cell r="BH432">
            <v>40725</v>
          </cell>
          <cell r="BI432">
            <v>40725</v>
          </cell>
          <cell r="BL432">
            <v>0</v>
          </cell>
          <cell r="BN432" t="str">
            <v>DOCKERS</v>
          </cell>
          <cell r="BO432" t="str">
            <v>Tops</v>
          </cell>
          <cell r="BP432" t="str">
            <v>Mens</v>
          </cell>
          <cell r="BQ432" t="str">
            <v>N</v>
          </cell>
          <cell r="BR432" t="str">
            <v>DM Tops Wovens</v>
          </cell>
          <cell r="BS432" t="str">
            <v>OKAMOTO D</v>
          </cell>
          <cell r="BT432" t="str">
            <v>CWOVENS2</v>
          </cell>
          <cell r="BU432" t="str">
            <v>I9272</v>
          </cell>
          <cell r="BV432" t="str">
            <v>Seasonal</v>
          </cell>
          <cell r="BW432" t="str">
            <v>LSA</v>
          </cell>
          <cell r="BY432" t="str">
            <v>4070440659406244061440535405354053540535</v>
          </cell>
          <cell r="BZ432" t="str">
            <v>S-61837-0019-4566-40704</v>
          </cell>
          <cell r="CA432" t="str">
            <v>SFO</v>
          </cell>
          <cell r="CD432">
            <v>0</v>
          </cell>
          <cell r="CF432">
            <v>1879</v>
          </cell>
          <cell r="CG432">
            <v>0</v>
          </cell>
        </row>
        <row r="433">
          <cell r="A433">
            <v>1416695</v>
          </cell>
          <cell r="B433" t="str">
            <v>113</v>
          </cell>
          <cell r="C433" t="str">
            <v>101</v>
          </cell>
          <cell r="D433" t="str">
            <v>61837</v>
          </cell>
          <cell r="E433" t="str">
            <v>61837-0008</v>
          </cell>
          <cell r="F433" t="str">
            <v>AMERICANA SHIRT LS</v>
          </cell>
          <cell r="G433" t="str">
            <v>RAUSCHENBERG - SMOKEY AQUA</v>
          </cell>
          <cell r="H433" t="str">
            <v>PC</v>
          </cell>
          <cell r="J433" t="str">
            <v>SP-A</v>
          </cell>
          <cell r="K433" t="str">
            <v>LSUS</v>
          </cell>
          <cell r="L433">
            <v>2006</v>
          </cell>
          <cell r="M433">
            <v>3000</v>
          </cell>
          <cell r="N433">
            <v>3000</v>
          </cell>
          <cell r="O433">
            <v>0</v>
          </cell>
          <cell r="P433">
            <v>3000</v>
          </cell>
          <cell r="T433" t="str">
            <v>923M</v>
          </cell>
          <cell r="U433">
            <v>4566</v>
          </cell>
          <cell r="V433" t="str">
            <v>BANGLADESH</v>
          </cell>
          <cell r="W433" t="str">
            <v>SAS</v>
          </cell>
          <cell r="X433" t="str">
            <v>BANGLADESH</v>
          </cell>
          <cell r="Y433" t="str">
            <v>PEARL GARMENTS CO LTD</v>
          </cell>
          <cell r="Z433" t="str">
            <v>DDU</v>
          </cell>
          <cell r="AD433">
            <v>40535</v>
          </cell>
          <cell r="AE433">
            <v>40535</v>
          </cell>
          <cell r="AF433">
            <v>40535</v>
          </cell>
          <cell r="AG433">
            <v>40535</v>
          </cell>
          <cell r="AH433">
            <v>40614</v>
          </cell>
          <cell r="AI433">
            <v>40624</v>
          </cell>
          <cell r="AJ433">
            <v>40659</v>
          </cell>
          <cell r="AK433">
            <v>40704</v>
          </cell>
          <cell r="AL433">
            <v>40743</v>
          </cell>
          <cell r="AM433">
            <v>40746</v>
          </cell>
          <cell r="AN433" t="str">
            <v xml:space="preserve">Per TJ's 12/20 grid for Other US Whls (7/25 ROG) </v>
          </cell>
          <cell r="AQ433" t="str">
            <v>Y</v>
          </cell>
          <cell r="AR433" t="str">
            <v>000S</v>
          </cell>
          <cell r="AS433">
            <v>0</v>
          </cell>
          <cell r="AT433" t="str">
            <v>CHINA</v>
          </cell>
          <cell r="AU433" t="str">
            <v>EPIC / FB082480</v>
          </cell>
          <cell r="AW433">
            <v>1.7</v>
          </cell>
          <cell r="AX433">
            <v>5100</v>
          </cell>
          <cell r="AY433">
            <v>40609</v>
          </cell>
          <cell r="AZ433">
            <v>40615</v>
          </cell>
          <cell r="BA433">
            <v>40664</v>
          </cell>
          <cell r="BB433">
            <v>40706</v>
          </cell>
          <cell r="BC433">
            <v>40748</v>
          </cell>
          <cell r="BD433">
            <v>40748</v>
          </cell>
          <cell r="BE433">
            <v>40603</v>
          </cell>
          <cell r="BF433">
            <v>40634</v>
          </cell>
          <cell r="BG433">
            <v>40695</v>
          </cell>
          <cell r="BH433">
            <v>40725</v>
          </cell>
          <cell r="BI433">
            <v>40725</v>
          </cell>
          <cell r="BL433">
            <v>0</v>
          </cell>
          <cell r="BN433" t="str">
            <v>DOCKERS</v>
          </cell>
          <cell r="BO433" t="str">
            <v>Tops</v>
          </cell>
          <cell r="BP433" t="str">
            <v>Mens</v>
          </cell>
          <cell r="BQ433" t="str">
            <v>N</v>
          </cell>
          <cell r="BR433" t="str">
            <v>DM Tops Wovens</v>
          </cell>
          <cell r="BS433" t="str">
            <v>OKAMOTO D</v>
          </cell>
          <cell r="BT433" t="str">
            <v>CWOVENS2</v>
          </cell>
          <cell r="BU433" t="str">
            <v>H6622</v>
          </cell>
          <cell r="BV433" t="str">
            <v>Seasonal</v>
          </cell>
          <cell r="BW433" t="str">
            <v>LSA</v>
          </cell>
          <cell r="BY433" t="str">
            <v>4070440659406244061440535405354053540535</v>
          </cell>
          <cell r="BZ433" t="str">
            <v>S-61837-0008-4566-40704</v>
          </cell>
          <cell r="CA433" t="str">
            <v>SFO</v>
          </cell>
          <cell r="CD433">
            <v>0</v>
          </cell>
          <cell r="CF433">
            <v>1879</v>
          </cell>
          <cell r="CG433">
            <v>0</v>
          </cell>
        </row>
        <row r="434">
          <cell r="A434">
            <v>1540515</v>
          </cell>
          <cell r="B434" t="str">
            <v>113</v>
          </cell>
          <cell r="C434" t="str">
            <v>101</v>
          </cell>
          <cell r="D434" t="str">
            <v>61837</v>
          </cell>
          <cell r="E434" t="str">
            <v>61837-0009</v>
          </cell>
          <cell r="F434" t="str">
            <v>AMERICANA SHIRT LS</v>
          </cell>
          <cell r="G434" t="str">
            <v>RAUSCHENBERG - VINTAGE CACTUS</v>
          </cell>
          <cell r="H434" t="str">
            <v>PC</v>
          </cell>
          <cell r="J434" t="str">
            <v>SP-A</v>
          </cell>
          <cell r="K434" t="str">
            <v>APD</v>
          </cell>
          <cell r="L434" t="str">
            <v>MY</v>
          </cell>
          <cell r="M434">
            <v>48</v>
          </cell>
          <cell r="N434">
            <v>48</v>
          </cell>
          <cell r="O434">
            <v>0</v>
          </cell>
          <cell r="P434">
            <v>48</v>
          </cell>
          <cell r="T434" t="str">
            <v>923M</v>
          </cell>
          <cell r="U434">
            <v>4566</v>
          </cell>
          <cell r="V434" t="str">
            <v>BANGLADESH</v>
          </cell>
          <cell r="W434" t="str">
            <v>SAS</v>
          </cell>
          <cell r="X434" t="str">
            <v>BANGLADESH</v>
          </cell>
          <cell r="Y434" t="str">
            <v>PEARL GARMENTS CO LTD</v>
          </cell>
          <cell r="Z434" t="str">
            <v>DDU</v>
          </cell>
          <cell r="AD434">
            <v>40559</v>
          </cell>
          <cell r="AE434">
            <v>40559</v>
          </cell>
          <cell r="AF434">
            <v>40559</v>
          </cell>
          <cell r="AG434">
            <v>40559</v>
          </cell>
          <cell r="AH434">
            <v>40642</v>
          </cell>
          <cell r="AI434">
            <v>40652</v>
          </cell>
          <cell r="AJ434">
            <v>40687</v>
          </cell>
          <cell r="AK434">
            <v>40732</v>
          </cell>
          <cell r="AL434">
            <v>40755</v>
          </cell>
          <cell r="AM434">
            <v>40758</v>
          </cell>
          <cell r="AN434" t="str">
            <v xml:space="preserve">Jan P-Req 1/7; 1/15 color commit </v>
          </cell>
          <cell r="AQ434" t="str">
            <v>Y</v>
          </cell>
          <cell r="AR434" t="str">
            <v>000S</v>
          </cell>
          <cell r="AS434">
            <v>0</v>
          </cell>
          <cell r="AT434" t="str">
            <v>CHINA</v>
          </cell>
          <cell r="AU434" t="str">
            <v>TROPIC KNITS LTDP106 H75899</v>
          </cell>
          <cell r="AW434">
            <v>1.7</v>
          </cell>
          <cell r="AX434">
            <v>81.599999999999994</v>
          </cell>
          <cell r="AY434">
            <v>40637</v>
          </cell>
          <cell r="AZ434">
            <v>40643</v>
          </cell>
          <cell r="BA434">
            <v>40692</v>
          </cell>
          <cell r="BB434">
            <v>40734</v>
          </cell>
          <cell r="BC434">
            <v>40755</v>
          </cell>
          <cell r="BD434">
            <v>40762</v>
          </cell>
          <cell r="BE434">
            <v>40634</v>
          </cell>
          <cell r="BF434">
            <v>40664</v>
          </cell>
          <cell r="BG434">
            <v>40725</v>
          </cell>
          <cell r="BH434">
            <v>40725</v>
          </cell>
          <cell r="BI434">
            <v>40756</v>
          </cell>
          <cell r="BL434">
            <v>0</v>
          </cell>
          <cell r="BN434" t="str">
            <v>DOCKERS</v>
          </cell>
          <cell r="BO434" t="str">
            <v>Tops</v>
          </cell>
          <cell r="BP434" t="str">
            <v>Mens</v>
          </cell>
          <cell r="BQ434" t="str">
            <v>N</v>
          </cell>
          <cell r="BR434" t="str">
            <v>DM Tops Wovens</v>
          </cell>
          <cell r="BS434" t="str">
            <v>OKAMOTO D</v>
          </cell>
          <cell r="BT434" t="str">
            <v>CWOVENS2</v>
          </cell>
          <cell r="BU434" t="str">
            <v>H6623</v>
          </cell>
          <cell r="BV434" t="str">
            <v>Seasonal</v>
          </cell>
          <cell r="BW434" t="str">
            <v>APD</v>
          </cell>
          <cell r="BY434" t="str">
            <v>4073240687406524064240559405594055940559</v>
          </cell>
          <cell r="BZ434" t="str">
            <v>S-61837-0009-4566-40732</v>
          </cell>
          <cell r="CA434" t="str">
            <v>SFO</v>
          </cell>
          <cell r="CD434">
            <v>0</v>
          </cell>
          <cell r="CF434">
            <v>1879</v>
          </cell>
          <cell r="CG434">
            <v>0</v>
          </cell>
        </row>
        <row r="435">
          <cell r="A435">
            <v>1540516</v>
          </cell>
          <cell r="B435" t="str">
            <v>113</v>
          </cell>
          <cell r="C435" t="str">
            <v>101</v>
          </cell>
          <cell r="D435" t="str">
            <v>61837</v>
          </cell>
          <cell r="E435" t="str">
            <v>61837-0009</v>
          </cell>
          <cell r="F435" t="str">
            <v>AMERICANA SHIRT LS</v>
          </cell>
          <cell r="G435" t="str">
            <v>RAUSCHENBERG - VINTAGE CACTUS</v>
          </cell>
          <cell r="H435" t="str">
            <v>PC</v>
          </cell>
          <cell r="J435" t="str">
            <v>SP-A</v>
          </cell>
          <cell r="K435" t="str">
            <v>APD</v>
          </cell>
          <cell r="L435" t="str">
            <v>PH</v>
          </cell>
          <cell r="M435">
            <v>64</v>
          </cell>
          <cell r="N435">
            <v>64</v>
          </cell>
          <cell r="O435">
            <v>0</v>
          </cell>
          <cell r="P435">
            <v>64</v>
          </cell>
          <cell r="T435" t="str">
            <v>923M</v>
          </cell>
          <cell r="U435">
            <v>4566</v>
          </cell>
          <cell r="V435" t="str">
            <v>BANGLADESH</v>
          </cell>
          <cell r="W435" t="str">
            <v>SAS</v>
          </cell>
          <cell r="X435" t="str">
            <v>BANGLADESH</v>
          </cell>
          <cell r="Y435" t="str">
            <v>PEARL GARMENTS CO LTD</v>
          </cell>
          <cell r="Z435" t="str">
            <v>DDU</v>
          </cell>
          <cell r="AD435">
            <v>40559</v>
          </cell>
          <cell r="AE435">
            <v>40559</v>
          </cell>
          <cell r="AF435">
            <v>40559</v>
          </cell>
          <cell r="AG435">
            <v>40559</v>
          </cell>
          <cell r="AH435">
            <v>40642</v>
          </cell>
          <cell r="AI435">
            <v>40652</v>
          </cell>
          <cell r="AJ435">
            <v>40687</v>
          </cell>
          <cell r="AK435">
            <v>40732</v>
          </cell>
          <cell r="AL435">
            <v>40759</v>
          </cell>
          <cell r="AM435">
            <v>40762</v>
          </cell>
          <cell r="AN435" t="str">
            <v xml:space="preserve">Jan P-Req 1/7; 1/15 color commit </v>
          </cell>
          <cell r="AQ435" t="str">
            <v>Y</v>
          </cell>
          <cell r="AR435" t="str">
            <v>000S</v>
          </cell>
          <cell r="AS435">
            <v>0</v>
          </cell>
          <cell r="AT435" t="str">
            <v>CHINA</v>
          </cell>
          <cell r="AU435" t="str">
            <v>TROPIC KNITS LTDP106 H75899</v>
          </cell>
          <cell r="AW435">
            <v>1.7</v>
          </cell>
          <cell r="AX435">
            <v>108.8</v>
          </cell>
          <cell r="AY435">
            <v>40637</v>
          </cell>
          <cell r="AZ435">
            <v>40643</v>
          </cell>
          <cell r="BA435">
            <v>40692</v>
          </cell>
          <cell r="BB435">
            <v>40734</v>
          </cell>
          <cell r="BC435">
            <v>40762</v>
          </cell>
          <cell r="BD435">
            <v>40762</v>
          </cell>
          <cell r="BE435">
            <v>40634</v>
          </cell>
          <cell r="BF435">
            <v>40664</v>
          </cell>
          <cell r="BG435">
            <v>40725</v>
          </cell>
          <cell r="BH435">
            <v>40756</v>
          </cell>
          <cell r="BI435">
            <v>40756</v>
          </cell>
          <cell r="BL435">
            <v>0</v>
          </cell>
          <cell r="BN435" t="str">
            <v>DOCKERS</v>
          </cell>
          <cell r="BO435" t="str">
            <v>Tops</v>
          </cell>
          <cell r="BP435" t="str">
            <v>Mens</v>
          </cell>
          <cell r="BQ435" t="str">
            <v>N</v>
          </cell>
          <cell r="BR435" t="str">
            <v>DM Tops Wovens</v>
          </cell>
          <cell r="BS435" t="str">
            <v>OKAMOTO D</v>
          </cell>
          <cell r="BT435" t="str">
            <v>CWOVENS2</v>
          </cell>
          <cell r="BU435" t="str">
            <v>H6623</v>
          </cell>
          <cell r="BV435" t="str">
            <v>Seasonal</v>
          </cell>
          <cell r="BW435" t="str">
            <v>APD</v>
          </cell>
          <cell r="BY435" t="str">
            <v>4073240687406524064240559405594055940559</v>
          </cell>
          <cell r="BZ435" t="str">
            <v>S-61837-0009-4566-40732</v>
          </cell>
          <cell r="CA435" t="str">
            <v>SFO</v>
          </cell>
          <cell r="CD435">
            <v>0</v>
          </cell>
          <cell r="CF435">
            <v>1879</v>
          </cell>
          <cell r="CG435">
            <v>0</v>
          </cell>
        </row>
        <row r="436">
          <cell r="A436">
            <v>1416696</v>
          </cell>
          <cell r="B436" t="str">
            <v>113</v>
          </cell>
          <cell r="C436" t="str">
            <v>101</v>
          </cell>
          <cell r="D436" t="str">
            <v>61837</v>
          </cell>
          <cell r="E436" t="str">
            <v>61837-0009</v>
          </cell>
          <cell r="F436" t="str">
            <v>AMERICANA SHIRT LS</v>
          </cell>
          <cell r="G436" t="str">
            <v>RAUSCHENBERG - VINTAGE CACTUS</v>
          </cell>
          <cell r="H436" t="str">
            <v>PC</v>
          </cell>
          <cell r="J436" t="str">
            <v>SP-A</v>
          </cell>
          <cell r="K436" t="str">
            <v>APD</v>
          </cell>
          <cell r="L436" t="str">
            <v>PK</v>
          </cell>
          <cell r="M436">
            <v>100</v>
          </cell>
          <cell r="N436">
            <v>100</v>
          </cell>
          <cell r="O436">
            <v>0</v>
          </cell>
          <cell r="P436">
            <v>100</v>
          </cell>
          <cell r="T436" t="str">
            <v>923M</v>
          </cell>
          <cell r="U436">
            <v>4566</v>
          </cell>
          <cell r="V436" t="str">
            <v>BANGLADESH</v>
          </cell>
          <cell r="W436" t="str">
            <v>SAS</v>
          </cell>
          <cell r="X436" t="str">
            <v>BANGLADESH</v>
          </cell>
          <cell r="Y436" t="str">
            <v>PEARL GARMENTS CO LTD</v>
          </cell>
          <cell r="Z436" t="str">
            <v>DDU</v>
          </cell>
          <cell r="AD436">
            <v>40559</v>
          </cell>
          <cell r="AE436">
            <v>40559</v>
          </cell>
          <cell r="AF436">
            <v>40559</v>
          </cell>
          <cell r="AG436">
            <v>40559</v>
          </cell>
          <cell r="AH436">
            <v>40642</v>
          </cell>
          <cell r="AI436">
            <v>40652</v>
          </cell>
          <cell r="AJ436">
            <v>40687</v>
          </cell>
          <cell r="AK436">
            <v>40732</v>
          </cell>
          <cell r="AL436">
            <v>40777</v>
          </cell>
          <cell r="AM436">
            <v>40780</v>
          </cell>
          <cell r="AN436" t="str">
            <v xml:space="preserve">Jan P-Req 1/7; 1/15 color commit </v>
          </cell>
          <cell r="AQ436" t="str">
            <v>Y</v>
          </cell>
          <cell r="AR436" t="str">
            <v>000S</v>
          </cell>
          <cell r="AS436">
            <v>0</v>
          </cell>
          <cell r="AT436" t="str">
            <v>CHINA</v>
          </cell>
          <cell r="AU436" t="str">
            <v>TROPIC KNITS LTDP106 H75899</v>
          </cell>
          <cell r="AW436">
            <v>1.7</v>
          </cell>
          <cell r="AX436">
            <v>170</v>
          </cell>
          <cell r="AY436">
            <v>40637</v>
          </cell>
          <cell r="AZ436">
            <v>40643</v>
          </cell>
          <cell r="BA436">
            <v>40692</v>
          </cell>
          <cell r="BB436">
            <v>40734</v>
          </cell>
          <cell r="BC436">
            <v>40783</v>
          </cell>
          <cell r="BD436">
            <v>40783</v>
          </cell>
          <cell r="BE436">
            <v>40634</v>
          </cell>
          <cell r="BF436">
            <v>40664</v>
          </cell>
          <cell r="BG436">
            <v>40725</v>
          </cell>
          <cell r="BH436">
            <v>40756</v>
          </cell>
          <cell r="BI436">
            <v>40756</v>
          </cell>
          <cell r="BL436">
            <v>0</v>
          </cell>
          <cell r="BN436" t="str">
            <v>DOCKERS</v>
          </cell>
          <cell r="BO436" t="str">
            <v>Tops</v>
          </cell>
          <cell r="BP436" t="str">
            <v>Mens</v>
          </cell>
          <cell r="BQ436" t="str">
            <v>N</v>
          </cell>
          <cell r="BR436" t="str">
            <v>DM Tops Wovens</v>
          </cell>
          <cell r="BS436" t="str">
            <v>OKAMOTO D</v>
          </cell>
          <cell r="BT436" t="str">
            <v>CWOVENS2</v>
          </cell>
          <cell r="BU436" t="str">
            <v>H6623</v>
          </cell>
          <cell r="BV436" t="str">
            <v>Seasonal</v>
          </cell>
          <cell r="BW436" t="str">
            <v>APD</v>
          </cell>
          <cell r="BY436" t="str">
            <v>4073240687406524064240559405594055940559</v>
          </cell>
          <cell r="BZ436" t="str">
            <v>S-61837-0009-4566-40732</v>
          </cell>
          <cell r="CA436" t="str">
            <v>SFO</v>
          </cell>
          <cell r="CD436">
            <v>0</v>
          </cell>
          <cell r="CF436">
            <v>1879</v>
          </cell>
          <cell r="CG436">
            <v>0</v>
          </cell>
        </row>
        <row r="437">
          <cell r="A437">
            <v>1540517</v>
          </cell>
          <cell r="B437" t="str">
            <v>113</v>
          </cell>
          <cell r="C437" t="str">
            <v>101</v>
          </cell>
          <cell r="D437" t="str">
            <v>61837</v>
          </cell>
          <cell r="E437" t="str">
            <v>61837-0009</v>
          </cell>
          <cell r="F437" t="str">
            <v>AMERICANA SHIRT LS</v>
          </cell>
          <cell r="G437" t="str">
            <v>RAUSCHENBERG - VINTAGE CACTUS</v>
          </cell>
          <cell r="H437" t="str">
            <v>PC</v>
          </cell>
          <cell r="J437" t="str">
            <v>SP-A</v>
          </cell>
          <cell r="K437" t="str">
            <v>LACL</v>
          </cell>
          <cell r="L437" t="str">
            <v>CL</v>
          </cell>
          <cell r="M437">
            <v>700</v>
          </cell>
          <cell r="N437">
            <v>700</v>
          </cell>
          <cell r="O437">
            <v>0</v>
          </cell>
          <cell r="P437">
            <v>700</v>
          </cell>
          <cell r="T437" t="str">
            <v>923M</v>
          </cell>
          <cell r="U437">
            <v>4566</v>
          </cell>
          <cell r="V437" t="str">
            <v>BANGLADESH</v>
          </cell>
          <cell r="W437" t="str">
            <v>SAS</v>
          </cell>
          <cell r="X437" t="str">
            <v>BANGLADESH</v>
          </cell>
          <cell r="Y437" t="str">
            <v>PEARL GARMENTS CO LTD</v>
          </cell>
          <cell r="Z437" t="str">
            <v>DDU</v>
          </cell>
          <cell r="AD437">
            <v>40535</v>
          </cell>
          <cell r="AE437">
            <v>40535</v>
          </cell>
          <cell r="AF437">
            <v>40535</v>
          </cell>
          <cell r="AG437">
            <v>40535</v>
          </cell>
          <cell r="AH437">
            <v>40555</v>
          </cell>
          <cell r="AI437">
            <v>40593</v>
          </cell>
          <cell r="AJ437">
            <v>40628</v>
          </cell>
          <cell r="AK437">
            <v>40673</v>
          </cell>
          <cell r="AL437">
            <v>40722</v>
          </cell>
          <cell r="AM437">
            <v>40725</v>
          </cell>
          <cell r="AN437" t="str">
            <v>Dec P-Req</v>
          </cell>
          <cell r="AO437" t="str">
            <v>Y</v>
          </cell>
          <cell r="AP437" t="str">
            <v>4100116883</v>
          </cell>
          <cell r="AQ437" t="str">
            <v>Y</v>
          </cell>
          <cell r="AR437" t="str">
            <v>000S</v>
          </cell>
          <cell r="AS437">
            <v>0</v>
          </cell>
          <cell r="AT437" t="str">
            <v>CHINA</v>
          </cell>
          <cell r="AU437" t="str">
            <v>EPIC / FB082480</v>
          </cell>
          <cell r="AW437">
            <v>1.7</v>
          </cell>
          <cell r="AX437">
            <v>1190</v>
          </cell>
          <cell r="AY437">
            <v>40553</v>
          </cell>
          <cell r="AZ437">
            <v>40559</v>
          </cell>
          <cell r="BA437">
            <v>40629</v>
          </cell>
          <cell r="BB437">
            <v>40678</v>
          </cell>
          <cell r="BC437">
            <v>40727</v>
          </cell>
          <cell r="BD437">
            <v>40727</v>
          </cell>
          <cell r="BE437">
            <v>40544</v>
          </cell>
          <cell r="BF437">
            <v>40603</v>
          </cell>
          <cell r="BG437">
            <v>40664</v>
          </cell>
          <cell r="BH437">
            <v>40695</v>
          </cell>
          <cell r="BI437">
            <v>40695</v>
          </cell>
          <cell r="BL437">
            <v>0</v>
          </cell>
          <cell r="BN437" t="str">
            <v>DOCKERS</v>
          </cell>
          <cell r="BO437" t="str">
            <v>Tops</v>
          </cell>
          <cell r="BP437" t="str">
            <v>Mens</v>
          </cell>
          <cell r="BQ437" t="str">
            <v>N</v>
          </cell>
          <cell r="BR437" t="str">
            <v>DM Tops Wovens</v>
          </cell>
          <cell r="BS437" t="str">
            <v>OKAMOTO D</v>
          </cell>
          <cell r="BT437" t="str">
            <v>CWOVENS2</v>
          </cell>
          <cell r="BU437" t="str">
            <v>H6623</v>
          </cell>
          <cell r="BV437" t="str">
            <v>Seasonal</v>
          </cell>
          <cell r="BW437" t="str">
            <v>LSA</v>
          </cell>
          <cell r="BY437" t="str">
            <v>4067340628405934055540535405354053540535</v>
          </cell>
          <cell r="BZ437" t="str">
            <v>S-61837-0009-4566-40673</v>
          </cell>
          <cell r="CA437" t="str">
            <v>SFO</v>
          </cell>
          <cell r="CD437">
            <v>0</v>
          </cell>
          <cell r="CF437">
            <v>1879</v>
          </cell>
          <cell r="CG437">
            <v>0</v>
          </cell>
        </row>
        <row r="438">
          <cell r="A438">
            <v>1540518</v>
          </cell>
          <cell r="B438" t="str">
            <v>113</v>
          </cell>
          <cell r="C438" t="str">
            <v>101</v>
          </cell>
          <cell r="D438" t="str">
            <v>61837</v>
          </cell>
          <cell r="E438" t="str">
            <v>61837-0009</v>
          </cell>
          <cell r="F438" t="str">
            <v>AMERICANA SHIRT LS</v>
          </cell>
          <cell r="G438" t="str">
            <v>RAUSCHENBERG - VINTAGE CACTUS</v>
          </cell>
          <cell r="H438" t="str">
            <v>PC</v>
          </cell>
          <cell r="J438" t="str">
            <v>SP-A</v>
          </cell>
          <cell r="K438" t="str">
            <v>LACL</v>
          </cell>
          <cell r="L438" t="str">
            <v>CR</v>
          </cell>
          <cell r="M438">
            <v>120</v>
          </cell>
          <cell r="N438">
            <v>120</v>
          </cell>
          <cell r="O438">
            <v>0</v>
          </cell>
          <cell r="P438">
            <v>120</v>
          </cell>
          <cell r="T438" t="str">
            <v>923M</v>
          </cell>
          <cell r="U438">
            <v>4566</v>
          </cell>
          <cell r="V438" t="str">
            <v>BANGLADESH</v>
          </cell>
          <cell r="W438" t="str">
            <v>SAS</v>
          </cell>
          <cell r="X438" t="str">
            <v>BANGLADESH</v>
          </cell>
          <cell r="Y438" t="str">
            <v>PEARL GARMENTS CO LTD</v>
          </cell>
          <cell r="Z438" t="str">
            <v>DDU</v>
          </cell>
          <cell r="AD438">
            <v>40535</v>
          </cell>
          <cell r="AE438">
            <v>40535</v>
          </cell>
          <cell r="AF438">
            <v>40535</v>
          </cell>
          <cell r="AG438">
            <v>40535</v>
          </cell>
          <cell r="AH438">
            <v>40555</v>
          </cell>
          <cell r="AI438">
            <v>40593</v>
          </cell>
          <cell r="AJ438">
            <v>40628</v>
          </cell>
          <cell r="AK438">
            <v>40673</v>
          </cell>
          <cell r="AL438">
            <v>40755</v>
          </cell>
          <cell r="AM438">
            <v>40758</v>
          </cell>
          <cell r="AN438" t="str">
            <v>Dec P-Req</v>
          </cell>
          <cell r="AO438" t="str">
            <v>Y</v>
          </cell>
          <cell r="AP438" t="str">
            <v>4100116802</v>
          </cell>
          <cell r="AQ438" t="str">
            <v>Y</v>
          </cell>
          <cell r="AR438" t="str">
            <v>000S</v>
          </cell>
          <cell r="AS438">
            <v>0</v>
          </cell>
          <cell r="AT438" t="str">
            <v>CHINA</v>
          </cell>
          <cell r="AU438" t="str">
            <v>EPIC / FB082480</v>
          </cell>
          <cell r="AW438">
            <v>1.7</v>
          </cell>
          <cell r="AX438">
            <v>204</v>
          </cell>
          <cell r="AY438">
            <v>40553</v>
          </cell>
          <cell r="AZ438">
            <v>40559</v>
          </cell>
          <cell r="BA438">
            <v>40629</v>
          </cell>
          <cell r="BB438">
            <v>40678</v>
          </cell>
          <cell r="BC438">
            <v>40755</v>
          </cell>
          <cell r="BD438">
            <v>40762</v>
          </cell>
          <cell r="BE438">
            <v>40544</v>
          </cell>
          <cell r="BF438">
            <v>40603</v>
          </cell>
          <cell r="BG438">
            <v>40664</v>
          </cell>
          <cell r="BH438">
            <v>40725</v>
          </cell>
          <cell r="BI438">
            <v>40756</v>
          </cell>
          <cell r="BL438">
            <v>0</v>
          </cell>
          <cell r="BN438" t="str">
            <v>DOCKERS</v>
          </cell>
          <cell r="BO438" t="str">
            <v>Tops</v>
          </cell>
          <cell r="BP438" t="str">
            <v>Mens</v>
          </cell>
          <cell r="BQ438" t="str">
            <v>N</v>
          </cell>
          <cell r="BR438" t="str">
            <v>DM Tops Wovens</v>
          </cell>
          <cell r="BS438" t="str">
            <v>OKAMOTO D</v>
          </cell>
          <cell r="BT438" t="str">
            <v>CWOVENS2</v>
          </cell>
          <cell r="BU438" t="str">
            <v>H6623</v>
          </cell>
          <cell r="BV438" t="str">
            <v>Seasonal</v>
          </cell>
          <cell r="BW438" t="str">
            <v>LSA</v>
          </cell>
          <cell r="BY438" t="str">
            <v>4067340628405934055540535405354053540535</v>
          </cell>
          <cell r="BZ438" t="str">
            <v>S-61837-0009-4566-40673</v>
          </cell>
          <cell r="CA438" t="str">
            <v>SFO</v>
          </cell>
          <cell r="CD438">
            <v>0</v>
          </cell>
          <cell r="CF438">
            <v>1879</v>
          </cell>
          <cell r="CG438">
            <v>0</v>
          </cell>
        </row>
        <row r="439">
          <cell r="A439">
            <v>1416697</v>
          </cell>
          <cell r="B439" t="str">
            <v>113</v>
          </cell>
          <cell r="C439" t="str">
            <v>101</v>
          </cell>
          <cell r="D439" t="str">
            <v>61837</v>
          </cell>
          <cell r="E439" t="str">
            <v>61837-0009</v>
          </cell>
          <cell r="F439" t="str">
            <v>AMERICANA SHIRT LS</v>
          </cell>
          <cell r="G439" t="str">
            <v>RAUSCHENBERG - VINTAGE CACTUS</v>
          </cell>
          <cell r="H439" t="str">
            <v>PC</v>
          </cell>
          <cell r="J439" t="str">
            <v>SP-A</v>
          </cell>
          <cell r="K439" t="str">
            <v>LACL</v>
          </cell>
          <cell r="L439" t="str">
            <v>PE</v>
          </cell>
          <cell r="M439">
            <v>300</v>
          </cell>
          <cell r="N439">
            <v>300</v>
          </cell>
          <cell r="O439">
            <v>0</v>
          </cell>
          <cell r="P439">
            <v>300</v>
          </cell>
          <cell r="T439" t="str">
            <v>923M</v>
          </cell>
          <cell r="U439">
            <v>4566</v>
          </cell>
          <cell r="V439" t="str">
            <v>BANGLADESH</v>
          </cell>
          <cell r="W439" t="str">
            <v>SAS</v>
          </cell>
          <cell r="X439" t="str">
            <v>BANGLADESH</v>
          </cell>
          <cell r="Y439" t="str">
            <v>PEARL GARMENTS CO LTD</v>
          </cell>
          <cell r="Z439" t="str">
            <v>DDU</v>
          </cell>
          <cell r="AD439">
            <v>40535</v>
          </cell>
          <cell r="AE439">
            <v>40535</v>
          </cell>
          <cell r="AF439">
            <v>40535</v>
          </cell>
          <cell r="AG439">
            <v>40535</v>
          </cell>
          <cell r="AH439">
            <v>40555</v>
          </cell>
          <cell r="AI439">
            <v>40593</v>
          </cell>
          <cell r="AJ439">
            <v>40628</v>
          </cell>
          <cell r="AK439">
            <v>40673</v>
          </cell>
          <cell r="AL439">
            <v>40730</v>
          </cell>
          <cell r="AM439">
            <v>40733</v>
          </cell>
          <cell r="AN439" t="str">
            <v>Dec P-Req</v>
          </cell>
          <cell r="AO439" t="str">
            <v>Y</v>
          </cell>
          <cell r="AP439" t="str">
            <v>4100116904</v>
          </cell>
          <cell r="AQ439" t="str">
            <v>Y</v>
          </cell>
          <cell r="AR439" t="str">
            <v>000S</v>
          </cell>
          <cell r="AS439">
            <v>0</v>
          </cell>
          <cell r="AT439" t="str">
            <v>CHINA</v>
          </cell>
          <cell r="AU439" t="str">
            <v>EPIC / FB082480</v>
          </cell>
          <cell r="AW439">
            <v>1.7</v>
          </cell>
          <cell r="AX439">
            <v>510</v>
          </cell>
          <cell r="AY439">
            <v>40553</v>
          </cell>
          <cell r="AZ439">
            <v>40559</v>
          </cell>
          <cell r="BA439">
            <v>40629</v>
          </cell>
          <cell r="BB439">
            <v>40678</v>
          </cell>
          <cell r="BC439">
            <v>40734</v>
          </cell>
          <cell r="BD439">
            <v>40734</v>
          </cell>
          <cell r="BE439">
            <v>40544</v>
          </cell>
          <cell r="BF439">
            <v>40603</v>
          </cell>
          <cell r="BG439">
            <v>40664</v>
          </cell>
          <cell r="BH439">
            <v>40725</v>
          </cell>
          <cell r="BI439">
            <v>40725</v>
          </cell>
          <cell r="BL439">
            <v>0</v>
          </cell>
          <cell r="BN439" t="str">
            <v>DOCKERS</v>
          </cell>
          <cell r="BO439" t="str">
            <v>Tops</v>
          </cell>
          <cell r="BP439" t="str">
            <v>Mens</v>
          </cell>
          <cell r="BQ439" t="str">
            <v>N</v>
          </cell>
          <cell r="BR439" t="str">
            <v>DM Tops Wovens</v>
          </cell>
          <cell r="BS439" t="str">
            <v>OKAMOTO D</v>
          </cell>
          <cell r="BT439" t="str">
            <v>CWOVENS2</v>
          </cell>
          <cell r="BU439" t="str">
            <v>H6623</v>
          </cell>
          <cell r="BV439" t="str">
            <v>Seasonal</v>
          </cell>
          <cell r="BW439" t="str">
            <v>LSA</v>
          </cell>
          <cell r="BY439" t="str">
            <v>4067340628405934055540535405354053540535</v>
          </cell>
          <cell r="BZ439" t="str">
            <v>S-61837-0009-4566-40673</v>
          </cell>
          <cell r="CA439" t="str">
            <v>SFO</v>
          </cell>
          <cell r="CD439">
            <v>0</v>
          </cell>
          <cell r="CF439">
            <v>1879</v>
          </cell>
          <cell r="CG439">
            <v>0</v>
          </cell>
        </row>
        <row r="440">
          <cell r="A440">
            <v>1416698</v>
          </cell>
          <cell r="B440" t="str">
            <v>113</v>
          </cell>
          <cell r="C440" t="str">
            <v>101</v>
          </cell>
          <cell r="D440" t="str">
            <v>61837</v>
          </cell>
          <cell r="E440" t="str">
            <v>61837-0009</v>
          </cell>
          <cell r="F440" t="str">
            <v>AMERICANA SHIRT LS</v>
          </cell>
          <cell r="G440" t="str">
            <v>RAUSCHENBERG - VINTAGE CACTUS</v>
          </cell>
          <cell r="H440" t="str">
            <v>PC</v>
          </cell>
          <cell r="J440" t="str">
            <v>SP-A</v>
          </cell>
          <cell r="K440" t="str">
            <v>LSC</v>
          </cell>
          <cell r="L440" t="str">
            <v>CA</v>
          </cell>
          <cell r="M440">
            <v>500</v>
          </cell>
          <cell r="N440">
            <v>500</v>
          </cell>
          <cell r="O440">
            <v>0</v>
          </cell>
          <cell r="P440">
            <v>500</v>
          </cell>
          <cell r="T440" t="str">
            <v>923M</v>
          </cell>
          <cell r="U440">
            <v>4566</v>
          </cell>
          <cell r="V440" t="str">
            <v>BANGLADESH</v>
          </cell>
          <cell r="W440" t="str">
            <v>SAS</v>
          </cell>
          <cell r="X440" t="str">
            <v>BANGLADESH</v>
          </cell>
          <cell r="Y440" t="str">
            <v>PEARL GARMENTS CO LTD</v>
          </cell>
          <cell r="Z440" t="str">
            <v>DDU</v>
          </cell>
          <cell r="AD440">
            <v>40535</v>
          </cell>
          <cell r="AE440">
            <v>40535</v>
          </cell>
          <cell r="AF440">
            <v>40535</v>
          </cell>
          <cell r="AG440">
            <v>40535</v>
          </cell>
          <cell r="AH440">
            <v>40555</v>
          </cell>
          <cell r="AI440">
            <v>40593</v>
          </cell>
          <cell r="AJ440">
            <v>40628</v>
          </cell>
          <cell r="AK440">
            <v>40673</v>
          </cell>
          <cell r="AL440">
            <v>40714</v>
          </cell>
          <cell r="AM440">
            <v>40717</v>
          </cell>
          <cell r="AN440" t="str">
            <v>Dec P-Req</v>
          </cell>
          <cell r="AO440" t="str">
            <v>y</v>
          </cell>
          <cell r="AP440" t="str">
            <v>82826</v>
          </cell>
          <cell r="AQ440" t="str">
            <v>Y</v>
          </cell>
          <cell r="AR440" t="str">
            <v>000S</v>
          </cell>
          <cell r="AS440">
            <v>0</v>
          </cell>
          <cell r="AT440" t="str">
            <v>CHINA</v>
          </cell>
          <cell r="AU440" t="str">
            <v>EPIC / FB082480</v>
          </cell>
          <cell r="AW440">
            <v>1.7</v>
          </cell>
          <cell r="AX440">
            <v>850</v>
          </cell>
          <cell r="AY440">
            <v>40553</v>
          </cell>
          <cell r="AZ440">
            <v>40559</v>
          </cell>
          <cell r="BA440">
            <v>40629</v>
          </cell>
          <cell r="BB440">
            <v>40678</v>
          </cell>
          <cell r="BC440">
            <v>40720</v>
          </cell>
          <cell r="BD440">
            <v>40720</v>
          </cell>
          <cell r="BE440">
            <v>40544</v>
          </cell>
          <cell r="BF440">
            <v>40603</v>
          </cell>
          <cell r="BG440">
            <v>40664</v>
          </cell>
          <cell r="BH440">
            <v>40695</v>
          </cell>
          <cell r="BI440">
            <v>40695</v>
          </cell>
          <cell r="BL440">
            <v>0</v>
          </cell>
          <cell r="BN440" t="str">
            <v>DOCKERS</v>
          </cell>
          <cell r="BO440" t="str">
            <v>Tops</v>
          </cell>
          <cell r="BP440" t="str">
            <v>Mens</v>
          </cell>
          <cell r="BQ440" t="str">
            <v>N</v>
          </cell>
          <cell r="BR440" t="str">
            <v>DM Tops Wovens</v>
          </cell>
          <cell r="BS440" t="str">
            <v>OKAMOTO D</v>
          </cell>
          <cell r="BT440" t="str">
            <v>CWOVENS2</v>
          </cell>
          <cell r="BU440" t="str">
            <v>H6623</v>
          </cell>
          <cell r="BV440" t="str">
            <v>Seasonal</v>
          </cell>
          <cell r="BW440" t="str">
            <v>LSA</v>
          </cell>
          <cell r="BY440" t="str">
            <v>4067340628405934055540535405354053540535</v>
          </cell>
          <cell r="BZ440" t="str">
            <v>S-61837-0009-4566-40673</v>
          </cell>
          <cell r="CA440" t="str">
            <v>SFO</v>
          </cell>
          <cell r="CD440">
            <v>0</v>
          </cell>
          <cell r="CF440">
            <v>1879</v>
          </cell>
          <cell r="CG440">
            <v>0</v>
          </cell>
        </row>
        <row r="441">
          <cell r="A441">
            <v>1416699</v>
          </cell>
          <cell r="B441" t="str">
            <v>113</v>
          </cell>
          <cell r="C441" t="str">
            <v>101</v>
          </cell>
          <cell r="D441" t="str">
            <v>61837</v>
          </cell>
          <cell r="E441" t="str">
            <v>61837-0009</v>
          </cell>
          <cell r="F441" t="str">
            <v>AMERICANA SHIRT LS</v>
          </cell>
          <cell r="G441" t="str">
            <v>RAUSCHENBERG - VINTAGE CACTUS</v>
          </cell>
          <cell r="H441" t="str">
            <v>PC</v>
          </cell>
          <cell r="J441" t="str">
            <v>SP-A</v>
          </cell>
          <cell r="K441" t="str">
            <v>LSM</v>
          </cell>
          <cell r="L441" t="str">
            <v>MX</v>
          </cell>
          <cell r="M441">
            <v>2975</v>
          </cell>
          <cell r="N441">
            <v>2975</v>
          </cell>
          <cell r="O441">
            <v>0</v>
          </cell>
          <cell r="P441">
            <v>2975</v>
          </cell>
          <cell r="T441" t="str">
            <v>923M</v>
          </cell>
          <cell r="U441">
            <v>4566</v>
          </cell>
          <cell r="V441" t="str">
            <v>BANGLADESH</v>
          </cell>
          <cell r="W441" t="str">
            <v>SAS</v>
          </cell>
          <cell r="X441" t="str">
            <v>BANGLADESH</v>
          </cell>
          <cell r="Y441" t="str">
            <v>PEARL GARMENTS CO LTD</v>
          </cell>
          <cell r="Z441" t="str">
            <v>DDU</v>
          </cell>
          <cell r="AD441">
            <v>40559</v>
          </cell>
          <cell r="AE441">
            <v>40559</v>
          </cell>
          <cell r="AF441">
            <v>40559</v>
          </cell>
          <cell r="AG441">
            <v>40559</v>
          </cell>
          <cell r="AH441">
            <v>40642</v>
          </cell>
          <cell r="AI441">
            <v>40652</v>
          </cell>
          <cell r="AJ441">
            <v>40687</v>
          </cell>
          <cell r="AK441">
            <v>40732</v>
          </cell>
          <cell r="AL441">
            <v>40796</v>
          </cell>
          <cell r="AM441">
            <v>40799</v>
          </cell>
          <cell r="AN441" t="str">
            <v xml:space="preserve">Jan P-Req 1/7; 1/15 color commit </v>
          </cell>
          <cell r="AQ441" t="str">
            <v>Y</v>
          </cell>
          <cell r="AR441" t="str">
            <v>000S</v>
          </cell>
          <cell r="AS441">
            <v>0</v>
          </cell>
          <cell r="AT441" t="str">
            <v>CHINA</v>
          </cell>
          <cell r="AU441" t="str">
            <v>EPIC / FB082480</v>
          </cell>
          <cell r="AW441">
            <v>1.7</v>
          </cell>
          <cell r="AX441">
            <v>5057.5</v>
          </cell>
          <cell r="AY441">
            <v>40637</v>
          </cell>
          <cell r="AZ441">
            <v>40643</v>
          </cell>
          <cell r="BA441">
            <v>40692</v>
          </cell>
          <cell r="BB441">
            <v>40734</v>
          </cell>
          <cell r="BC441">
            <v>40797</v>
          </cell>
          <cell r="BD441">
            <v>40804</v>
          </cell>
          <cell r="BE441">
            <v>40634</v>
          </cell>
          <cell r="BF441">
            <v>40664</v>
          </cell>
          <cell r="BG441">
            <v>40725</v>
          </cell>
          <cell r="BH441">
            <v>40787</v>
          </cell>
          <cell r="BI441">
            <v>40787</v>
          </cell>
          <cell r="BL441">
            <v>0</v>
          </cell>
          <cell r="BN441" t="str">
            <v>DOCKERS</v>
          </cell>
          <cell r="BO441" t="str">
            <v>Tops</v>
          </cell>
          <cell r="BP441" t="str">
            <v>Mens</v>
          </cell>
          <cell r="BQ441" t="str">
            <v>N</v>
          </cell>
          <cell r="BR441" t="str">
            <v>DM Tops Wovens</v>
          </cell>
          <cell r="BS441" t="str">
            <v>OKAMOTO D</v>
          </cell>
          <cell r="BT441" t="str">
            <v>CWOVENS2</v>
          </cell>
          <cell r="BU441" t="str">
            <v>H6623</v>
          </cell>
          <cell r="BV441" t="str">
            <v>Seasonal</v>
          </cell>
          <cell r="BW441" t="str">
            <v>LSA</v>
          </cell>
          <cell r="BY441" t="str">
            <v>4073240687406524064240559405594055940559</v>
          </cell>
          <cell r="BZ441" t="str">
            <v>S-61837-0009-4566-40732</v>
          </cell>
          <cell r="CA441" t="str">
            <v>SFO</v>
          </cell>
          <cell r="CD441">
            <v>0</v>
          </cell>
          <cell r="CF441">
            <v>1879</v>
          </cell>
          <cell r="CG441">
            <v>0</v>
          </cell>
        </row>
        <row r="442">
          <cell r="A442">
            <v>1416700</v>
          </cell>
          <cell r="B442" t="str">
            <v>113</v>
          </cell>
          <cell r="C442" t="str">
            <v>101</v>
          </cell>
          <cell r="D442" t="str">
            <v>61837</v>
          </cell>
          <cell r="E442" t="str">
            <v>61837-0009</v>
          </cell>
          <cell r="F442" t="str">
            <v>AMERICANA SHIRT LS</v>
          </cell>
          <cell r="G442" t="str">
            <v>RAUSCHENBERG - VINTAGE CACTUS</v>
          </cell>
          <cell r="H442" t="str">
            <v>PC</v>
          </cell>
          <cell r="J442" t="str">
            <v>SP-A</v>
          </cell>
          <cell r="K442" t="str">
            <v>LSUS</v>
          </cell>
          <cell r="L442">
            <v>2006</v>
          </cell>
          <cell r="M442">
            <v>70</v>
          </cell>
          <cell r="N442">
            <v>70</v>
          </cell>
          <cell r="O442">
            <v>0</v>
          </cell>
          <cell r="P442">
            <v>70</v>
          </cell>
          <cell r="T442" t="str">
            <v>923M</v>
          </cell>
          <cell r="U442">
            <v>4566</v>
          </cell>
          <cell r="V442" t="str">
            <v>BANGLADESH</v>
          </cell>
          <cell r="W442" t="str">
            <v>SAS</v>
          </cell>
          <cell r="X442" t="str">
            <v>BANGLADESH</v>
          </cell>
          <cell r="Y442" t="str">
            <v>PEARL GARMENTS CO LTD</v>
          </cell>
          <cell r="Z442" t="str">
            <v>DDU</v>
          </cell>
          <cell r="AD442">
            <v>40535</v>
          </cell>
          <cell r="AE442">
            <v>40535</v>
          </cell>
          <cell r="AF442">
            <v>40535</v>
          </cell>
          <cell r="AG442">
            <v>40535</v>
          </cell>
          <cell r="AH442">
            <v>40555</v>
          </cell>
          <cell r="AI442">
            <v>40593</v>
          </cell>
          <cell r="AJ442">
            <v>40628</v>
          </cell>
          <cell r="AK442">
            <v>40673</v>
          </cell>
          <cell r="AL442">
            <v>40712</v>
          </cell>
          <cell r="AM442">
            <v>40715</v>
          </cell>
          <cell r="AN442" t="str">
            <v>Dec P-Req (outlet)</v>
          </cell>
          <cell r="AO442" t="str">
            <v>Y</v>
          </cell>
          <cell r="AP442" t="str">
            <v>4100117236</v>
          </cell>
          <cell r="AQ442" t="str">
            <v>Y</v>
          </cell>
          <cell r="AR442" t="str">
            <v>000S</v>
          </cell>
          <cell r="AS442">
            <v>0</v>
          </cell>
          <cell r="AT442" t="str">
            <v>CHINA</v>
          </cell>
          <cell r="AU442" t="str">
            <v>EPIC / FB082480</v>
          </cell>
          <cell r="AW442">
            <v>1.7</v>
          </cell>
          <cell r="AX442">
            <v>119</v>
          </cell>
          <cell r="AY442">
            <v>40553</v>
          </cell>
          <cell r="AZ442">
            <v>40559</v>
          </cell>
          <cell r="BA442">
            <v>40629</v>
          </cell>
          <cell r="BB442">
            <v>40678</v>
          </cell>
          <cell r="BC442">
            <v>40713</v>
          </cell>
          <cell r="BD442">
            <v>40720</v>
          </cell>
          <cell r="BE442">
            <v>40544</v>
          </cell>
          <cell r="BF442">
            <v>40603</v>
          </cell>
          <cell r="BG442">
            <v>40664</v>
          </cell>
          <cell r="BH442">
            <v>40695</v>
          </cell>
          <cell r="BI442">
            <v>40695</v>
          </cell>
          <cell r="BL442">
            <v>0</v>
          </cell>
          <cell r="BN442" t="str">
            <v>DOCKERS</v>
          </cell>
          <cell r="BO442" t="str">
            <v>Tops</v>
          </cell>
          <cell r="BP442" t="str">
            <v>Mens</v>
          </cell>
          <cell r="BQ442" t="str">
            <v>N</v>
          </cell>
          <cell r="BR442" t="str">
            <v>DM Tops Wovens</v>
          </cell>
          <cell r="BS442" t="str">
            <v>OKAMOTO D</v>
          </cell>
          <cell r="BT442" t="str">
            <v>CWOVENS2</v>
          </cell>
          <cell r="BU442" t="str">
            <v>H6623</v>
          </cell>
          <cell r="BV442" t="str">
            <v>Seasonal</v>
          </cell>
          <cell r="BW442" t="str">
            <v>LSA</v>
          </cell>
          <cell r="BY442" t="str">
            <v>4067340628405934055540535405354053540535</v>
          </cell>
          <cell r="BZ442" t="str">
            <v>S-61837-0009-4566-40673</v>
          </cell>
          <cell r="CA442" t="str">
            <v>SFO</v>
          </cell>
          <cell r="CD442">
            <v>0</v>
          </cell>
          <cell r="CF442">
            <v>1879</v>
          </cell>
          <cell r="CG442">
            <v>0</v>
          </cell>
        </row>
        <row r="443">
          <cell r="A443">
            <v>1540519</v>
          </cell>
          <cell r="B443" t="str">
            <v>113</v>
          </cell>
          <cell r="C443" t="str">
            <v>101</v>
          </cell>
          <cell r="D443" t="str">
            <v>61837</v>
          </cell>
          <cell r="E443" t="str">
            <v>61837-0013</v>
          </cell>
          <cell r="F443" t="str">
            <v>AMERICANA SHIRT LS</v>
          </cell>
          <cell r="G443" t="str">
            <v>WALLACE - RIO RED</v>
          </cell>
          <cell r="H443" t="str">
            <v>PC</v>
          </cell>
          <cell r="J443" t="str">
            <v>SP-A</v>
          </cell>
          <cell r="K443" t="str">
            <v>APD</v>
          </cell>
          <cell r="L443" t="str">
            <v>MY</v>
          </cell>
          <cell r="M443">
            <v>36</v>
          </cell>
          <cell r="N443">
            <v>36</v>
          </cell>
          <cell r="O443">
            <v>0</v>
          </cell>
          <cell r="P443">
            <v>36</v>
          </cell>
          <cell r="T443" t="str">
            <v>923M</v>
          </cell>
          <cell r="U443">
            <v>4566</v>
          </cell>
          <cell r="V443" t="str">
            <v>BANGLADESH</v>
          </cell>
          <cell r="W443" t="str">
            <v>SAS</v>
          </cell>
          <cell r="X443" t="str">
            <v>BANGLADESH</v>
          </cell>
          <cell r="Y443" t="str">
            <v>PEARL GARMENTS CO LTD</v>
          </cell>
          <cell r="Z443" t="str">
            <v>DDU</v>
          </cell>
          <cell r="AD443">
            <v>40535</v>
          </cell>
          <cell r="AE443">
            <v>40535</v>
          </cell>
          <cell r="AF443">
            <v>40535</v>
          </cell>
          <cell r="AG443">
            <v>40535</v>
          </cell>
          <cell r="AH443">
            <v>40555</v>
          </cell>
          <cell r="AI443">
            <v>40593</v>
          </cell>
          <cell r="AJ443">
            <v>40628</v>
          </cell>
          <cell r="AK443">
            <v>40673</v>
          </cell>
          <cell r="AL443">
            <v>40696</v>
          </cell>
          <cell r="AM443">
            <v>40699</v>
          </cell>
          <cell r="AN443" t="str">
            <v>Dec P-Req</v>
          </cell>
          <cell r="AO443" t="str">
            <v>Y</v>
          </cell>
          <cell r="AP443" t="str">
            <v>4505020171</v>
          </cell>
          <cell r="AQ443" t="str">
            <v>Y</v>
          </cell>
          <cell r="AR443" t="str">
            <v>000S</v>
          </cell>
          <cell r="AS443">
            <v>0</v>
          </cell>
          <cell r="AT443" t="str">
            <v>CHINA</v>
          </cell>
          <cell r="AU443" t="str">
            <v>TROPIC KNITS LTDJTK030W</v>
          </cell>
          <cell r="AW443">
            <v>1.7</v>
          </cell>
          <cell r="AX443">
            <v>61.199999999999996</v>
          </cell>
          <cell r="AY443">
            <v>40553</v>
          </cell>
          <cell r="AZ443">
            <v>40559</v>
          </cell>
          <cell r="BA443">
            <v>40629</v>
          </cell>
          <cell r="BB443">
            <v>40678</v>
          </cell>
          <cell r="BC443">
            <v>40699</v>
          </cell>
          <cell r="BD443">
            <v>40699</v>
          </cell>
          <cell r="BE443">
            <v>40544</v>
          </cell>
          <cell r="BF443">
            <v>40603</v>
          </cell>
          <cell r="BG443">
            <v>40664</v>
          </cell>
          <cell r="BH443">
            <v>40695</v>
          </cell>
          <cell r="BI443">
            <v>40695</v>
          </cell>
          <cell r="BL443">
            <v>0</v>
          </cell>
          <cell r="BN443" t="str">
            <v>DOCKERS</v>
          </cell>
          <cell r="BO443" t="str">
            <v>Tops</v>
          </cell>
          <cell r="BP443" t="str">
            <v>Mens</v>
          </cell>
          <cell r="BQ443" t="str">
            <v>N</v>
          </cell>
          <cell r="BR443" t="str">
            <v>DM Tops Wovens</v>
          </cell>
          <cell r="BS443" t="str">
            <v>OKAMOTO D</v>
          </cell>
          <cell r="BT443" t="str">
            <v>CWOVENS2</v>
          </cell>
          <cell r="BU443" t="str">
            <v>H6627</v>
          </cell>
          <cell r="BV443" t="str">
            <v>Seasonal</v>
          </cell>
          <cell r="BW443" t="str">
            <v>APD</v>
          </cell>
          <cell r="BY443" t="str">
            <v>4067340628405934055540535405354053540535</v>
          </cell>
          <cell r="BZ443" t="str">
            <v>S-61837-0013-4566-40673</v>
          </cell>
          <cell r="CA443" t="str">
            <v>SFO</v>
          </cell>
          <cell r="CB443">
            <v>36</v>
          </cell>
          <cell r="CD443">
            <v>0</v>
          </cell>
          <cell r="CF443">
            <v>1879</v>
          </cell>
          <cell r="CG443">
            <v>0</v>
          </cell>
        </row>
        <row r="444">
          <cell r="A444">
            <v>1540520</v>
          </cell>
          <cell r="B444" t="str">
            <v>113</v>
          </cell>
          <cell r="C444" t="str">
            <v>101</v>
          </cell>
          <cell r="D444" t="str">
            <v>61837</v>
          </cell>
          <cell r="E444" t="str">
            <v>61837-0013</v>
          </cell>
          <cell r="F444" t="str">
            <v>AMERICANA SHIRT LS</v>
          </cell>
          <cell r="G444" t="str">
            <v>WALLACE - RIO RED</v>
          </cell>
          <cell r="H444" t="str">
            <v>PC</v>
          </cell>
          <cell r="J444" t="str">
            <v>SP-A</v>
          </cell>
          <cell r="K444" t="str">
            <v>APD</v>
          </cell>
          <cell r="L444" t="str">
            <v>PH</v>
          </cell>
          <cell r="M444">
            <v>52</v>
          </cell>
          <cell r="N444">
            <v>52</v>
          </cell>
          <cell r="O444">
            <v>0</v>
          </cell>
          <cell r="P444">
            <v>52</v>
          </cell>
          <cell r="T444" t="str">
            <v>923M</v>
          </cell>
          <cell r="U444">
            <v>4566</v>
          </cell>
          <cell r="V444" t="str">
            <v>BANGLADESH</v>
          </cell>
          <cell r="W444" t="str">
            <v>SAS</v>
          </cell>
          <cell r="X444" t="str">
            <v>BANGLADESH</v>
          </cell>
          <cell r="Y444" t="str">
            <v>PEARL GARMENTS CO LTD</v>
          </cell>
          <cell r="Z444" t="str">
            <v>DDU</v>
          </cell>
          <cell r="AD444">
            <v>40535</v>
          </cell>
          <cell r="AE444">
            <v>40535</v>
          </cell>
          <cell r="AF444">
            <v>40535</v>
          </cell>
          <cell r="AG444">
            <v>40535</v>
          </cell>
          <cell r="AH444">
            <v>40555</v>
          </cell>
          <cell r="AI444">
            <v>40593</v>
          </cell>
          <cell r="AJ444">
            <v>40628</v>
          </cell>
          <cell r="AK444">
            <v>40673</v>
          </cell>
          <cell r="AL444">
            <v>40700</v>
          </cell>
          <cell r="AM444">
            <v>40703</v>
          </cell>
          <cell r="AN444" t="str">
            <v>Dec P-Req</v>
          </cell>
          <cell r="AO444" t="str">
            <v>Y</v>
          </cell>
          <cell r="AP444" t="str">
            <v>4509010548</v>
          </cell>
          <cell r="AQ444" t="str">
            <v>Y</v>
          </cell>
          <cell r="AR444" t="str">
            <v>000S</v>
          </cell>
          <cell r="AS444">
            <v>0</v>
          </cell>
          <cell r="AT444" t="str">
            <v>CHINA</v>
          </cell>
          <cell r="AU444" t="str">
            <v>TROPIC KNITS LTDJTK030W</v>
          </cell>
          <cell r="AW444">
            <v>1.7</v>
          </cell>
          <cell r="AX444">
            <v>88.399999999999991</v>
          </cell>
          <cell r="AY444">
            <v>40553</v>
          </cell>
          <cell r="AZ444">
            <v>40559</v>
          </cell>
          <cell r="BA444">
            <v>40629</v>
          </cell>
          <cell r="BB444">
            <v>40678</v>
          </cell>
          <cell r="BC444">
            <v>40706</v>
          </cell>
          <cell r="BD444">
            <v>40706</v>
          </cell>
          <cell r="BE444">
            <v>40544</v>
          </cell>
          <cell r="BF444">
            <v>40603</v>
          </cell>
          <cell r="BG444">
            <v>40664</v>
          </cell>
          <cell r="BH444">
            <v>40695</v>
          </cell>
          <cell r="BI444">
            <v>40695</v>
          </cell>
          <cell r="BL444">
            <v>0</v>
          </cell>
          <cell r="BN444" t="str">
            <v>DOCKERS</v>
          </cell>
          <cell r="BO444" t="str">
            <v>Tops</v>
          </cell>
          <cell r="BP444" t="str">
            <v>Mens</v>
          </cell>
          <cell r="BQ444" t="str">
            <v>N</v>
          </cell>
          <cell r="BR444" t="str">
            <v>DM Tops Wovens</v>
          </cell>
          <cell r="BS444" t="str">
            <v>OKAMOTO D</v>
          </cell>
          <cell r="BT444" t="str">
            <v>CWOVENS2</v>
          </cell>
          <cell r="BU444" t="str">
            <v>H6627</v>
          </cell>
          <cell r="BV444" t="str">
            <v>Seasonal</v>
          </cell>
          <cell r="BW444" t="str">
            <v>APD</v>
          </cell>
          <cell r="BY444" t="str">
            <v>4067340628405934055540535405354053540535</v>
          </cell>
          <cell r="BZ444" t="str">
            <v>S-61837-0013-4566-40673</v>
          </cell>
          <cell r="CA444" t="str">
            <v>SFO</v>
          </cell>
          <cell r="CB444">
            <v>52</v>
          </cell>
          <cell r="CD444">
            <v>0</v>
          </cell>
          <cell r="CF444">
            <v>1879</v>
          </cell>
          <cell r="CG444">
            <v>0</v>
          </cell>
        </row>
        <row r="445">
          <cell r="A445">
            <v>1416701</v>
          </cell>
          <cell r="B445" t="str">
            <v>113</v>
          </cell>
          <cell r="C445" t="str">
            <v>101</v>
          </cell>
          <cell r="D445" t="str">
            <v>61837</v>
          </cell>
          <cell r="E445" t="str">
            <v>61837-0013</v>
          </cell>
          <cell r="F445" t="str">
            <v>AMERICANA SHIRT LS</v>
          </cell>
          <cell r="G445" t="str">
            <v>WALLACE - RIO RED</v>
          </cell>
          <cell r="H445" t="str">
            <v>PC</v>
          </cell>
          <cell r="J445" t="str">
            <v>SP-A</v>
          </cell>
          <cell r="K445" t="str">
            <v>APD</v>
          </cell>
          <cell r="L445" t="str">
            <v>PK</v>
          </cell>
          <cell r="M445">
            <v>100</v>
          </cell>
          <cell r="N445">
            <v>100</v>
          </cell>
          <cell r="O445">
            <v>0</v>
          </cell>
          <cell r="P445">
            <v>100</v>
          </cell>
          <cell r="T445" t="str">
            <v>923M</v>
          </cell>
          <cell r="U445">
            <v>4566</v>
          </cell>
          <cell r="V445" t="str">
            <v>BANGLADESH</v>
          </cell>
          <cell r="W445" t="str">
            <v>SAS</v>
          </cell>
          <cell r="X445" t="str">
            <v>BANGLADESH</v>
          </cell>
          <cell r="Y445" t="str">
            <v>PEARL GARMENTS CO LTD</v>
          </cell>
          <cell r="Z445" t="str">
            <v>DDU</v>
          </cell>
          <cell r="AD445">
            <v>40535</v>
          </cell>
          <cell r="AE445">
            <v>40535</v>
          </cell>
          <cell r="AF445">
            <v>40535</v>
          </cell>
          <cell r="AG445">
            <v>40535</v>
          </cell>
          <cell r="AH445">
            <v>40555</v>
          </cell>
          <cell r="AI445">
            <v>40593</v>
          </cell>
          <cell r="AJ445">
            <v>40628</v>
          </cell>
          <cell r="AK445">
            <v>40673</v>
          </cell>
          <cell r="AL445">
            <v>40718</v>
          </cell>
          <cell r="AM445">
            <v>40721</v>
          </cell>
          <cell r="AN445" t="str">
            <v>Dec P-Req</v>
          </cell>
          <cell r="AO445" t="str">
            <v>Y</v>
          </cell>
          <cell r="AP445" t="str">
            <v>4514007769</v>
          </cell>
          <cell r="AQ445" t="str">
            <v>Y</v>
          </cell>
          <cell r="AR445" t="str">
            <v>000S</v>
          </cell>
          <cell r="AS445">
            <v>0</v>
          </cell>
          <cell r="AT445" t="str">
            <v>CHINA</v>
          </cell>
          <cell r="AU445" t="str">
            <v>TROPIC KNITS LTDJTK030W</v>
          </cell>
          <cell r="AW445">
            <v>1.7</v>
          </cell>
          <cell r="AX445">
            <v>170</v>
          </cell>
          <cell r="AY445">
            <v>40553</v>
          </cell>
          <cell r="AZ445">
            <v>40559</v>
          </cell>
          <cell r="BA445">
            <v>40629</v>
          </cell>
          <cell r="BB445">
            <v>40678</v>
          </cell>
          <cell r="BC445">
            <v>40720</v>
          </cell>
          <cell r="BD445">
            <v>40727</v>
          </cell>
          <cell r="BE445">
            <v>40544</v>
          </cell>
          <cell r="BF445">
            <v>40603</v>
          </cell>
          <cell r="BG445">
            <v>40664</v>
          </cell>
          <cell r="BH445">
            <v>40695</v>
          </cell>
          <cell r="BI445">
            <v>40695</v>
          </cell>
          <cell r="BL445">
            <v>0</v>
          </cell>
          <cell r="BN445" t="str">
            <v>DOCKERS</v>
          </cell>
          <cell r="BO445" t="str">
            <v>Tops</v>
          </cell>
          <cell r="BP445" t="str">
            <v>Mens</v>
          </cell>
          <cell r="BQ445" t="str">
            <v>N</v>
          </cell>
          <cell r="BR445" t="str">
            <v>DM Tops Wovens</v>
          </cell>
          <cell r="BS445" t="str">
            <v>OKAMOTO D</v>
          </cell>
          <cell r="BT445" t="str">
            <v>CWOVENS2</v>
          </cell>
          <cell r="BU445" t="str">
            <v>H6627</v>
          </cell>
          <cell r="BV445" t="str">
            <v>Seasonal</v>
          </cell>
          <cell r="BW445" t="str">
            <v>APD</v>
          </cell>
          <cell r="BY445" t="str">
            <v>4067340628405934055540535405354053540535</v>
          </cell>
          <cell r="BZ445" t="str">
            <v>S-61837-0013-4566-40673</v>
          </cell>
          <cell r="CA445" t="str">
            <v>SFO</v>
          </cell>
          <cell r="CB445">
            <v>100</v>
          </cell>
          <cell r="CD445">
            <v>0</v>
          </cell>
          <cell r="CF445">
            <v>1879</v>
          </cell>
          <cell r="CG445">
            <v>0</v>
          </cell>
        </row>
        <row r="446">
          <cell r="A446">
            <v>1540521</v>
          </cell>
          <cell r="B446" t="str">
            <v>113</v>
          </cell>
          <cell r="C446" t="str">
            <v>101</v>
          </cell>
          <cell r="D446" t="str">
            <v>61837</v>
          </cell>
          <cell r="E446" t="str">
            <v>61837-0013</v>
          </cell>
          <cell r="F446" t="str">
            <v>AMERICANA SHIRT LS</v>
          </cell>
          <cell r="G446" t="str">
            <v>WALLACE - RIO RED</v>
          </cell>
          <cell r="H446" t="str">
            <v>PC</v>
          </cell>
          <cell r="J446" t="str">
            <v>SP-A</v>
          </cell>
          <cell r="K446" t="str">
            <v>LACL</v>
          </cell>
          <cell r="L446" t="str">
            <v>CL</v>
          </cell>
          <cell r="M446">
            <v>500</v>
          </cell>
          <cell r="N446">
            <v>500</v>
          </cell>
          <cell r="O446">
            <v>0</v>
          </cell>
          <cell r="P446">
            <v>500</v>
          </cell>
          <cell r="T446" t="str">
            <v>923M</v>
          </cell>
          <cell r="U446">
            <v>4566</v>
          </cell>
          <cell r="V446" t="str">
            <v>BANGLADESH</v>
          </cell>
          <cell r="W446" t="str">
            <v>SAS</v>
          </cell>
          <cell r="X446" t="str">
            <v>BANGLADESH</v>
          </cell>
          <cell r="Y446" t="str">
            <v>PEARL GARMENTS CO LTD</v>
          </cell>
          <cell r="Z446" t="str">
            <v>DDU</v>
          </cell>
          <cell r="AD446">
            <v>40535</v>
          </cell>
          <cell r="AE446">
            <v>40535</v>
          </cell>
          <cell r="AF446">
            <v>40535</v>
          </cell>
          <cell r="AG446">
            <v>40535</v>
          </cell>
          <cell r="AH446">
            <v>40555</v>
          </cell>
          <cell r="AI446">
            <v>40593</v>
          </cell>
          <cell r="AJ446">
            <v>40628</v>
          </cell>
          <cell r="AK446">
            <v>40673</v>
          </cell>
          <cell r="AL446">
            <v>40722</v>
          </cell>
          <cell r="AM446">
            <v>40725</v>
          </cell>
          <cell r="AN446" t="str">
            <v>Dec P-Req</v>
          </cell>
          <cell r="AO446" t="str">
            <v>Y</v>
          </cell>
          <cell r="AP446" t="str">
            <v>4100116884</v>
          </cell>
          <cell r="AQ446" t="str">
            <v>Y</v>
          </cell>
          <cell r="AR446" t="str">
            <v>000S</v>
          </cell>
          <cell r="AS446">
            <v>0</v>
          </cell>
          <cell r="AT446" t="str">
            <v>CHINA</v>
          </cell>
          <cell r="AU446" t="str">
            <v>EPIC / FB082480</v>
          </cell>
          <cell r="AW446">
            <v>1.7</v>
          </cell>
          <cell r="AX446">
            <v>850</v>
          </cell>
          <cell r="AY446">
            <v>40553</v>
          </cell>
          <cell r="AZ446">
            <v>40559</v>
          </cell>
          <cell r="BA446">
            <v>40629</v>
          </cell>
          <cell r="BB446">
            <v>40678</v>
          </cell>
          <cell r="BC446">
            <v>40727</v>
          </cell>
          <cell r="BD446">
            <v>40727</v>
          </cell>
          <cell r="BE446">
            <v>40544</v>
          </cell>
          <cell r="BF446">
            <v>40603</v>
          </cell>
          <cell r="BG446">
            <v>40664</v>
          </cell>
          <cell r="BH446">
            <v>40695</v>
          </cell>
          <cell r="BI446">
            <v>40695</v>
          </cell>
          <cell r="BL446">
            <v>0</v>
          </cell>
          <cell r="BN446" t="str">
            <v>DOCKERS</v>
          </cell>
          <cell r="BO446" t="str">
            <v>Tops</v>
          </cell>
          <cell r="BP446" t="str">
            <v>Mens</v>
          </cell>
          <cell r="BQ446" t="str">
            <v>N</v>
          </cell>
          <cell r="BR446" t="str">
            <v>DM Tops Wovens</v>
          </cell>
          <cell r="BS446" t="str">
            <v>OKAMOTO D</v>
          </cell>
          <cell r="BT446" t="str">
            <v>CWOVENS2</v>
          </cell>
          <cell r="BU446" t="str">
            <v>H6627</v>
          </cell>
          <cell r="BV446" t="str">
            <v>Seasonal</v>
          </cell>
          <cell r="BW446" t="str">
            <v>LSA</v>
          </cell>
          <cell r="BY446" t="str">
            <v>4067340628405934055540535405354053540535</v>
          </cell>
          <cell r="BZ446" t="str">
            <v>S-61837-0013-4566-40673</v>
          </cell>
          <cell r="CA446" t="str">
            <v>SFO</v>
          </cell>
          <cell r="CD446">
            <v>0</v>
          </cell>
          <cell r="CF446">
            <v>1879</v>
          </cell>
          <cell r="CG446">
            <v>0</v>
          </cell>
        </row>
        <row r="447">
          <cell r="A447">
            <v>1540522</v>
          </cell>
          <cell r="B447" t="str">
            <v>113</v>
          </cell>
          <cell r="C447" t="str">
            <v>101</v>
          </cell>
          <cell r="D447" t="str">
            <v>61837</v>
          </cell>
          <cell r="E447" t="str">
            <v>61837-0013</v>
          </cell>
          <cell r="F447" t="str">
            <v>AMERICANA SHIRT LS</v>
          </cell>
          <cell r="G447" t="str">
            <v>WALLACE - RIO RED</v>
          </cell>
          <cell r="H447" t="str">
            <v>PC</v>
          </cell>
          <cell r="J447" t="str">
            <v>SP-A</v>
          </cell>
          <cell r="K447" t="str">
            <v>LACL</v>
          </cell>
          <cell r="L447" t="str">
            <v>CR</v>
          </cell>
          <cell r="M447">
            <v>120</v>
          </cell>
          <cell r="N447">
            <v>120</v>
          </cell>
          <cell r="O447">
            <v>0</v>
          </cell>
          <cell r="P447">
            <v>120</v>
          </cell>
          <cell r="T447" t="str">
            <v>923M</v>
          </cell>
          <cell r="U447">
            <v>4566</v>
          </cell>
          <cell r="V447" t="str">
            <v>BANGLADESH</v>
          </cell>
          <cell r="W447" t="str">
            <v>SAS</v>
          </cell>
          <cell r="X447" t="str">
            <v>BANGLADESH</v>
          </cell>
          <cell r="Y447" t="str">
            <v>PEARL GARMENTS CO LTD</v>
          </cell>
          <cell r="Z447" t="str">
            <v>DDU</v>
          </cell>
          <cell r="AD447">
            <v>40535</v>
          </cell>
          <cell r="AE447">
            <v>40535</v>
          </cell>
          <cell r="AF447">
            <v>40535</v>
          </cell>
          <cell r="AG447">
            <v>40535</v>
          </cell>
          <cell r="AH447">
            <v>40555</v>
          </cell>
          <cell r="AI447">
            <v>40593</v>
          </cell>
          <cell r="AJ447">
            <v>40628</v>
          </cell>
          <cell r="AK447">
            <v>40673</v>
          </cell>
          <cell r="AL447">
            <v>40755</v>
          </cell>
          <cell r="AM447">
            <v>40758</v>
          </cell>
          <cell r="AN447" t="str">
            <v>Dec P-Req</v>
          </cell>
          <cell r="AO447" t="str">
            <v>Y</v>
          </cell>
          <cell r="AP447" t="str">
            <v>4100116803</v>
          </cell>
          <cell r="AQ447" t="str">
            <v>Y</v>
          </cell>
          <cell r="AR447" t="str">
            <v>000S</v>
          </cell>
          <cell r="AS447">
            <v>0</v>
          </cell>
          <cell r="AT447" t="str">
            <v>CHINA</v>
          </cell>
          <cell r="AU447" t="str">
            <v>EPIC / FB082480</v>
          </cell>
          <cell r="AW447">
            <v>1.7</v>
          </cell>
          <cell r="AX447">
            <v>204</v>
          </cell>
          <cell r="AY447">
            <v>40553</v>
          </cell>
          <cell r="AZ447">
            <v>40559</v>
          </cell>
          <cell r="BA447">
            <v>40629</v>
          </cell>
          <cell r="BB447">
            <v>40678</v>
          </cell>
          <cell r="BC447">
            <v>40755</v>
          </cell>
          <cell r="BD447">
            <v>40762</v>
          </cell>
          <cell r="BE447">
            <v>40544</v>
          </cell>
          <cell r="BF447">
            <v>40603</v>
          </cell>
          <cell r="BG447">
            <v>40664</v>
          </cell>
          <cell r="BH447">
            <v>40725</v>
          </cell>
          <cell r="BI447">
            <v>40756</v>
          </cell>
          <cell r="BL447">
            <v>0</v>
          </cell>
          <cell r="BN447" t="str">
            <v>DOCKERS</v>
          </cell>
          <cell r="BO447" t="str">
            <v>Tops</v>
          </cell>
          <cell r="BP447" t="str">
            <v>Mens</v>
          </cell>
          <cell r="BQ447" t="str">
            <v>N</v>
          </cell>
          <cell r="BR447" t="str">
            <v>DM Tops Wovens</v>
          </cell>
          <cell r="BS447" t="str">
            <v>OKAMOTO D</v>
          </cell>
          <cell r="BT447" t="str">
            <v>CWOVENS2</v>
          </cell>
          <cell r="BU447" t="str">
            <v>H6627</v>
          </cell>
          <cell r="BV447" t="str">
            <v>Seasonal</v>
          </cell>
          <cell r="BW447" t="str">
            <v>LSA</v>
          </cell>
          <cell r="BY447" t="str">
            <v>4067340628405934055540535405354053540535</v>
          </cell>
          <cell r="BZ447" t="str">
            <v>S-61837-0013-4566-40673</v>
          </cell>
          <cell r="CA447" t="str">
            <v>SFO</v>
          </cell>
          <cell r="CD447">
            <v>0</v>
          </cell>
          <cell r="CF447">
            <v>1879</v>
          </cell>
          <cell r="CG447">
            <v>0</v>
          </cell>
        </row>
        <row r="448">
          <cell r="A448">
            <v>1416702</v>
          </cell>
          <cell r="B448" t="str">
            <v>113</v>
          </cell>
          <cell r="C448" t="str">
            <v>101</v>
          </cell>
          <cell r="D448" t="str">
            <v>61837</v>
          </cell>
          <cell r="E448" t="str">
            <v>61837-0013</v>
          </cell>
          <cell r="F448" t="str">
            <v>AMERICANA SHIRT LS</v>
          </cell>
          <cell r="G448" t="str">
            <v>WALLACE - RIO RED</v>
          </cell>
          <cell r="H448" t="str">
            <v>PC</v>
          </cell>
          <cell r="J448" t="str">
            <v>SP-A</v>
          </cell>
          <cell r="K448" t="str">
            <v>LACL</v>
          </cell>
          <cell r="L448" t="str">
            <v>PE</v>
          </cell>
          <cell r="M448">
            <v>300</v>
          </cell>
          <cell r="N448">
            <v>300</v>
          </cell>
          <cell r="O448">
            <v>0</v>
          </cell>
          <cell r="P448">
            <v>300</v>
          </cell>
          <cell r="T448" t="str">
            <v>923M</v>
          </cell>
          <cell r="U448">
            <v>4566</v>
          </cell>
          <cell r="V448" t="str">
            <v>BANGLADESH</v>
          </cell>
          <cell r="W448" t="str">
            <v>SAS</v>
          </cell>
          <cell r="X448" t="str">
            <v>BANGLADESH</v>
          </cell>
          <cell r="Y448" t="str">
            <v>PEARL GARMENTS CO LTD</v>
          </cell>
          <cell r="Z448" t="str">
            <v>DDU</v>
          </cell>
          <cell r="AD448">
            <v>40535</v>
          </cell>
          <cell r="AE448">
            <v>40535</v>
          </cell>
          <cell r="AF448">
            <v>40535</v>
          </cell>
          <cell r="AG448">
            <v>40535</v>
          </cell>
          <cell r="AH448">
            <v>40555</v>
          </cell>
          <cell r="AI448">
            <v>40593</v>
          </cell>
          <cell r="AJ448">
            <v>40628</v>
          </cell>
          <cell r="AK448">
            <v>40673</v>
          </cell>
          <cell r="AL448">
            <v>40730</v>
          </cell>
          <cell r="AM448">
            <v>40733</v>
          </cell>
          <cell r="AN448" t="str">
            <v>Dec P-Req</v>
          </cell>
          <cell r="AO448" t="str">
            <v>Y</v>
          </cell>
          <cell r="AP448" t="str">
            <v>4100116905</v>
          </cell>
          <cell r="AQ448" t="str">
            <v>Y</v>
          </cell>
          <cell r="AR448" t="str">
            <v>000S</v>
          </cell>
          <cell r="AS448">
            <v>0</v>
          </cell>
          <cell r="AT448" t="str">
            <v>CHINA</v>
          </cell>
          <cell r="AU448" t="str">
            <v>EPIC / FB082480</v>
          </cell>
          <cell r="AW448">
            <v>1.7</v>
          </cell>
          <cell r="AX448">
            <v>510</v>
          </cell>
          <cell r="AY448">
            <v>40553</v>
          </cell>
          <cell r="AZ448">
            <v>40559</v>
          </cell>
          <cell r="BA448">
            <v>40629</v>
          </cell>
          <cell r="BB448">
            <v>40678</v>
          </cell>
          <cell r="BC448">
            <v>40734</v>
          </cell>
          <cell r="BD448">
            <v>40734</v>
          </cell>
          <cell r="BE448">
            <v>40544</v>
          </cell>
          <cell r="BF448">
            <v>40603</v>
          </cell>
          <cell r="BG448">
            <v>40664</v>
          </cell>
          <cell r="BH448">
            <v>40725</v>
          </cell>
          <cell r="BI448">
            <v>40725</v>
          </cell>
          <cell r="BL448">
            <v>0</v>
          </cell>
          <cell r="BN448" t="str">
            <v>DOCKERS</v>
          </cell>
          <cell r="BO448" t="str">
            <v>Tops</v>
          </cell>
          <cell r="BP448" t="str">
            <v>Mens</v>
          </cell>
          <cell r="BQ448" t="str">
            <v>N</v>
          </cell>
          <cell r="BR448" t="str">
            <v>DM Tops Wovens</v>
          </cell>
          <cell r="BS448" t="str">
            <v>OKAMOTO D</v>
          </cell>
          <cell r="BT448" t="str">
            <v>CWOVENS2</v>
          </cell>
          <cell r="BU448" t="str">
            <v>H6627</v>
          </cell>
          <cell r="BV448" t="str">
            <v>Seasonal</v>
          </cell>
          <cell r="BW448" t="str">
            <v>LSA</v>
          </cell>
          <cell r="BY448" t="str">
            <v>4067340628405934055540535405354053540535</v>
          </cell>
          <cell r="BZ448" t="str">
            <v>S-61837-0013-4566-40673</v>
          </cell>
          <cell r="CA448" t="str">
            <v>SFO</v>
          </cell>
          <cell r="CD448">
            <v>0</v>
          </cell>
          <cell r="CF448">
            <v>1879</v>
          </cell>
          <cell r="CG448">
            <v>0</v>
          </cell>
        </row>
        <row r="449">
          <cell r="A449">
            <v>1416703</v>
          </cell>
          <cell r="B449" t="str">
            <v>113</v>
          </cell>
          <cell r="C449" t="str">
            <v>101</v>
          </cell>
          <cell r="D449" t="str">
            <v>61837</v>
          </cell>
          <cell r="E449" t="str">
            <v>61837-0013</v>
          </cell>
          <cell r="F449" t="str">
            <v>AMERICANA SHIRT LS</v>
          </cell>
          <cell r="G449" t="str">
            <v>WALLACE - RIO RED</v>
          </cell>
          <cell r="H449" t="str">
            <v>PC</v>
          </cell>
          <cell r="J449" t="str">
            <v>SP-A</v>
          </cell>
          <cell r="K449" t="str">
            <v>LSC</v>
          </cell>
          <cell r="L449" t="str">
            <v>CA</v>
          </cell>
          <cell r="M449">
            <v>1450</v>
          </cell>
          <cell r="N449">
            <v>1450</v>
          </cell>
          <cell r="O449">
            <v>0</v>
          </cell>
          <cell r="P449">
            <v>1450</v>
          </cell>
          <cell r="T449" t="str">
            <v>923M</v>
          </cell>
          <cell r="U449">
            <v>4566</v>
          </cell>
          <cell r="V449" t="str">
            <v>BANGLADESH</v>
          </cell>
          <cell r="W449" t="str">
            <v>SAS</v>
          </cell>
          <cell r="X449" t="str">
            <v>BANGLADESH</v>
          </cell>
          <cell r="Y449" t="str">
            <v>PEARL GARMENTS CO LTD</v>
          </cell>
          <cell r="Z449" t="str">
            <v>DDU</v>
          </cell>
          <cell r="AD449">
            <v>40535</v>
          </cell>
          <cell r="AE449">
            <v>40535</v>
          </cell>
          <cell r="AF449">
            <v>40535</v>
          </cell>
          <cell r="AG449">
            <v>40535</v>
          </cell>
          <cell r="AH449">
            <v>40555</v>
          </cell>
          <cell r="AI449">
            <v>40593</v>
          </cell>
          <cell r="AJ449">
            <v>40628</v>
          </cell>
          <cell r="AK449">
            <v>40673</v>
          </cell>
          <cell r="AL449">
            <v>40714</v>
          </cell>
          <cell r="AM449">
            <v>40717</v>
          </cell>
          <cell r="AN449" t="str">
            <v>Dec P-Req</v>
          </cell>
          <cell r="AO449" t="str">
            <v>y</v>
          </cell>
          <cell r="AP449" t="str">
            <v>82825</v>
          </cell>
          <cell r="AQ449" t="str">
            <v>Y</v>
          </cell>
          <cell r="AR449" t="str">
            <v>000S</v>
          </cell>
          <cell r="AS449">
            <v>0</v>
          </cell>
          <cell r="AT449" t="str">
            <v>CHINA</v>
          </cell>
          <cell r="AU449" t="str">
            <v>EPIC / FB082480</v>
          </cell>
          <cell r="AW449">
            <v>1.7</v>
          </cell>
          <cell r="AX449">
            <v>2465</v>
          </cell>
          <cell r="AY449">
            <v>40553</v>
          </cell>
          <cell r="AZ449">
            <v>40559</v>
          </cell>
          <cell r="BA449">
            <v>40629</v>
          </cell>
          <cell r="BB449">
            <v>40678</v>
          </cell>
          <cell r="BC449">
            <v>40720</v>
          </cell>
          <cell r="BD449">
            <v>40720</v>
          </cell>
          <cell r="BE449">
            <v>40544</v>
          </cell>
          <cell r="BF449">
            <v>40603</v>
          </cell>
          <cell r="BG449">
            <v>40664</v>
          </cell>
          <cell r="BH449">
            <v>40695</v>
          </cell>
          <cell r="BI449">
            <v>40695</v>
          </cell>
          <cell r="BL449">
            <v>0</v>
          </cell>
          <cell r="BN449" t="str">
            <v>DOCKERS</v>
          </cell>
          <cell r="BO449" t="str">
            <v>Tops</v>
          </cell>
          <cell r="BP449" t="str">
            <v>Mens</v>
          </cell>
          <cell r="BQ449" t="str">
            <v>N</v>
          </cell>
          <cell r="BR449" t="str">
            <v>DM Tops Wovens</v>
          </cell>
          <cell r="BS449" t="str">
            <v>OKAMOTO D</v>
          </cell>
          <cell r="BT449" t="str">
            <v>CWOVENS2</v>
          </cell>
          <cell r="BU449" t="str">
            <v>H6627</v>
          </cell>
          <cell r="BV449" t="str">
            <v>Seasonal</v>
          </cell>
          <cell r="BW449" t="str">
            <v>LSA</v>
          </cell>
          <cell r="BY449" t="str">
            <v>4067340628405934055540535405354053540535</v>
          </cell>
          <cell r="BZ449" t="str">
            <v>S-61837-0013-4566-40673</v>
          </cell>
          <cell r="CA449" t="str">
            <v>SFO</v>
          </cell>
          <cell r="CD449">
            <v>0</v>
          </cell>
          <cell r="CF449">
            <v>1879</v>
          </cell>
          <cell r="CG449">
            <v>0</v>
          </cell>
        </row>
        <row r="450">
          <cell r="A450">
            <v>1416704</v>
          </cell>
          <cell r="B450" t="str">
            <v>113</v>
          </cell>
          <cell r="C450" t="str">
            <v>101</v>
          </cell>
          <cell r="D450" t="str">
            <v>61837</v>
          </cell>
          <cell r="E450" t="str">
            <v>61837-0013</v>
          </cell>
          <cell r="F450" t="str">
            <v>AMERICANA SHIRT LS</v>
          </cell>
          <cell r="G450" t="str">
            <v>WALLACE - RIO RED</v>
          </cell>
          <cell r="H450" t="str">
            <v>PC</v>
          </cell>
          <cell r="J450" t="str">
            <v>SP-A</v>
          </cell>
          <cell r="K450" t="str">
            <v>LSUS</v>
          </cell>
          <cell r="L450">
            <v>2006</v>
          </cell>
          <cell r="M450">
            <v>165</v>
          </cell>
          <cell r="N450">
            <v>165</v>
          </cell>
          <cell r="O450">
            <v>0</v>
          </cell>
          <cell r="P450">
            <v>165</v>
          </cell>
          <cell r="T450" t="str">
            <v>923M</v>
          </cell>
          <cell r="U450">
            <v>4566</v>
          </cell>
          <cell r="V450" t="str">
            <v>BANGLADESH</v>
          </cell>
          <cell r="W450" t="str">
            <v>SAS</v>
          </cell>
          <cell r="X450" t="str">
            <v>BANGLADESH</v>
          </cell>
          <cell r="Y450" t="str">
            <v>PEARL GARMENTS CO LTD</v>
          </cell>
          <cell r="Z450" t="str">
            <v>DDU</v>
          </cell>
          <cell r="AD450">
            <v>40535</v>
          </cell>
          <cell r="AE450">
            <v>40535</v>
          </cell>
          <cell r="AF450">
            <v>40535</v>
          </cell>
          <cell r="AG450">
            <v>40535</v>
          </cell>
          <cell r="AH450">
            <v>40555</v>
          </cell>
          <cell r="AI450">
            <v>40593</v>
          </cell>
          <cell r="AJ450">
            <v>40628</v>
          </cell>
          <cell r="AK450">
            <v>40673</v>
          </cell>
          <cell r="AL450">
            <v>40712</v>
          </cell>
          <cell r="AM450">
            <v>40715</v>
          </cell>
          <cell r="AN450" t="str">
            <v>Dec P-Req (on line=25 uts &amp; outlet=140 uts)</v>
          </cell>
          <cell r="AO450" t="str">
            <v>Y</v>
          </cell>
          <cell r="AP450" t="str">
            <v>4100117237</v>
          </cell>
          <cell r="AQ450" t="str">
            <v>Y</v>
          </cell>
          <cell r="AR450" t="str">
            <v>000S</v>
          </cell>
          <cell r="AS450">
            <v>0</v>
          </cell>
          <cell r="AT450" t="str">
            <v>CHINA</v>
          </cell>
          <cell r="AU450" t="str">
            <v>EPIC / FB082480</v>
          </cell>
          <cell r="AW450">
            <v>1.7</v>
          </cell>
          <cell r="AX450">
            <v>280.5</v>
          </cell>
          <cell r="AY450">
            <v>40553</v>
          </cell>
          <cell r="AZ450">
            <v>40559</v>
          </cell>
          <cell r="BA450">
            <v>40629</v>
          </cell>
          <cell r="BB450">
            <v>40678</v>
          </cell>
          <cell r="BC450">
            <v>40713</v>
          </cell>
          <cell r="BD450">
            <v>40720</v>
          </cell>
          <cell r="BE450">
            <v>40544</v>
          </cell>
          <cell r="BF450">
            <v>40603</v>
          </cell>
          <cell r="BG450">
            <v>40664</v>
          </cell>
          <cell r="BH450">
            <v>40695</v>
          </cell>
          <cell r="BI450">
            <v>40695</v>
          </cell>
          <cell r="BL450">
            <v>0</v>
          </cell>
          <cell r="BN450" t="str">
            <v>DOCKERS</v>
          </cell>
          <cell r="BO450" t="str">
            <v>Tops</v>
          </cell>
          <cell r="BP450" t="str">
            <v>Mens</v>
          </cell>
          <cell r="BQ450" t="str">
            <v>N</v>
          </cell>
          <cell r="BR450" t="str">
            <v>DM Tops Wovens</v>
          </cell>
          <cell r="BS450" t="str">
            <v>OKAMOTO D</v>
          </cell>
          <cell r="BT450" t="str">
            <v>CWOVENS2</v>
          </cell>
          <cell r="BU450" t="str">
            <v>H6627</v>
          </cell>
          <cell r="BV450" t="str">
            <v>Seasonal</v>
          </cell>
          <cell r="BW450" t="str">
            <v>LSA</v>
          </cell>
          <cell r="BY450" t="str">
            <v>4067340628405934055540535405354053540535</v>
          </cell>
          <cell r="BZ450" t="str">
            <v>S-61837-0013-4566-40673</v>
          </cell>
          <cell r="CA450" t="str">
            <v>SFO</v>
          </cell>
          <cell r="CD450">
            <v>0</v>
          </cell>
          <cell r="CF450">
            <v>1879</v>
          </cell>
          <cell r="CG450">
            <v>0</v>
          </cell>
        </row>
        <row r="451">
          <cell r="A451">
            <v>1416705</v>
          </cell>
          <cell r="B451" t="str">
            <v>113</v>
          </cell>
          <cell r="C451" t="str">
            <v>101</v>
          </cell>
          <cell r="D451" t="str">
            <v>61837</v>
          </cell>
          <cell r="E451" t="str">
            <v>61837-0013</v>
          </cell>
          <cell r="F451" t="str">
            <v>AMERICANA SHIRT LS</v>
          </cell>
          <cell r="G451" t="str">
            <v>WALLACE - RIO RED</v>
          </cell>
          <cell r="H451" t="str">
            <v>PC</v>
          </cell>
          <cell r="J451" t="str">
            <v>SP-A</v>
          </cell>
          <cell r="K451" t="str">
            <v>LSM</v>
          </cell>
          <cell r="L451" t="str">
            <v>MX</v>
          </cell>
          <cell r="M451">
            <v>2975</v>
          </cell>
          <cell r="N451">
            <v>2975</v>
          </cell>
          <cell r="O451">
            <v>0</v>
          </cell>
          <cell r="P451">
            <v>2975</v>
          </cell>
          <cell r="T451" t="str">
            <v>923M</v>
          </cell>
          <cell r="U451">
            <v>4566</v>
          </cell>
          <cell r="V451" t="str">
            <v>BANGLADESH</v>
          </cell>
          <cell r="W451" t="str">
            <v>SAS</v>
          </cell>
          <cell r="X451" t="str">
            <v>BANGLADESH</v>
          </cell>
          <cell r="Y451" t="str">
            <v>PEARL GARMENTS CO LTD</v>
          </cell>
          <cell r="Z451" t="str">
            <v>DDU</v>
          </cell>
          <cell r="AD451">
            <v>40559</v>
          </cell>
          <cell r="AE451">
            <v>40559</v>
          </cell>
          <cell r="AF451">
            <v>40559</v>
          </cell>
          <cell r="AG451">
            <v>40559</v>
          </cell>
          <cell r="AH451">
            <v>40642</v>
          </cell>
          <cell r="AI451">
            <v>40652</v>
          </cell>
          <cell r="AJ451">
            <v>40687</v>
          </cell>
          <cell r="AK451">
            <v>40732</v>
          </cell>
          <cell r="AL451">
            <v>40796</v>
          </cell>
          <cell r="AM451">
            <v>40799</v>
          </cell>
          <cell r="AN451" t="str">
            <v xml:space="preserve">Jan P-Req 1/7; 1/15 color commit </v>
          </cell>
          <cell r="AQ451" t="str">
            <v>Y</v>
          </cell>
          <cell r="AR451" t="str">
            <v>000S</v>
          </cell>
          <cell r="AS451">
            <v>0</v>
          </cell>
          <cell r="AT451" t="str">
            <v>CHINA</v>
          </cell>
          <cell r="AU451" t="str">
            <v>EPIC / FB082480</v>
          </cell>
          <cell r="AW451">
            <v>1.7</v>
          </cell>
          <cell r="AX451">
            <v>5057.5</v>
          </cell>
          <cell r="AY451">
            <v>40637</v>
          </cell>
          <cell r="AZ451">
            <v>40643</v>
          </cell>
          <cell r="BA451">
            <v>40692</v>
          </cell>
          <cell r="BB451">
            <v>40734</v>
          </cell>
          <cell r="BC451">
            <v>40797</v>
          </cell>
          <cell r="BD451">
            <v>40804</v>
          </cell>
          <cell r="BE451">
            <v>40634</v>
          </cell>
          <cell r="BF451">
            <v>40664</v>
          </cell>
          <cell r="BG451">
            <v>40725</v>
          </cell>
          <cell r="BH451">
            <v>40787</v>
          </cell>
          <cell r="BI451">
            <v>40787</v>
          </cell>
          <cell r="BL451">
            <v>0</v>
          </cell>
          <cell r="BN451" t="str">
            <v>DOCKERS</v>
          </cell>
          <cell r="BO451" t="str">
            <v>Tops</v>
          </cell>
          <cell r="BP451" t="str">
            <v>Mens</v>
          </cell>
          <cell r="BQ451" t="str">
            <v>N</v>
          </cell>
          <cell r="BR451" t="str">
            <v>DM Tops Wovens</v>
          </cell>
          <cell r="BS451" t="str">
            <v>OKAMOTO D</v>
          </cell>
          <cell r="BT451" t="str">
            <v>CWOVENS2</v>
          </cell>
          <cell r="BU451" t="str">
            <v>H6627</v>
          </cell>
          <cell r="BV451" t="str">
            <v>Seasonal</v>
          </cell>
          <cell r="BW451" t="str">
            <v>LSA</v>
          </cell>
          <cell r="BY451" t="str">
            <v>4073240687406524064240559405594055940559</v>
          </cell>
          <cell r="BZ451" t="str">
            <v>S-61837-0013-4566-40732</v>
          </cell>
          <cell r="CA451" t="str">
            <v>SFO</v>
          </cell>
          <cell r="CD451">
            <v>0</v>
          </cell>
          <cell r="CF451">
            <v>1879</v>
          </cell>
          <cell r="CG451">
            <v>0</v>
          </cell>
        </row>
        <row r="452">
          <cell r="A452">
            <v>1540523</v>
          </cell>
          <cell r="B452" t="str">
            <v>113</v>
          </cell>
          <cell r="C452" t="str">
            <v>101</v>
          </cell>
          <cell r="D452" t="str">
            <v>61837</v>
          </cell>
          <cell r="E452" t="str">
            <v>61837-0014</v>
          </cell>
          <cell r="F452" t="str">
            <v>AMERICANA SHIRT LS</v>
          </cell>
          <cell r="G452" t="str">
            <v>WALLACE - SMOKEY AQUA</v>
          </cell>
          <cell r="H452" t="str">
            <v>PC</v>
          </cell>
          <cell r="J452" t="str">
            <v>SP-A</v>
          </cell>
          <cell r="K452" t="str">
            <v>APD</v>
          </cell>
          <cell r="L452" t="str">
            <v>MY</v>
          </cell>
          <cell r="M452">
            <v>36</v>
          </cell>
          <cell r="N452">
            <v>36</v>
          </cell>
          <cell r="O452">
            <v>0</v>
          </cell>
          <cell r="P452">
            <v>36</v>
          </cell>
          <cell r="T452" t="str">
            <v>923M</v>
          </cell>
          <cell r="U452">
            <v>4566</v>
          </cell>
          <cell r="V452" t="str">
            <v>BANGLADESH</v>
          </cell>
          <cell r="W452" t="str">
            <v>SAS</v>
          </cell>
          <cell r="X452" t="str">
            <v>BANGLADESH</v>
          </cell>
          <cell r="Y452" t="str">
            <v>PEARL GARMENTS CO LTD</v>
          </cell>
          <cell r="Z452" t="str">
            <v>DDU</v>
          </cell>
          <cell r="AD452">
            <v>40535</v>
          </cell>
          <cell r="AE452">
            <v>40535</v>
          </cell>
          <cell r="AF452">
            <v>40535</v>
          </cell>
          <cell r="AG452">
            <v>40535</v>
          </cell>
          <cell r="AH452">
            <v>40555</v>
          </cell>
          <cell r="AI452">
            <v>40593</v>
          </cell>
          <cell r="AJ452">
            <v>40628</v>
          </cell>
          <cell r="AK452">
            <v>40673</v>
          </cell>
          <cell r="AL452">
            <v>40696</v>
          </cell>
          <cell r="AM452">
            <v>40699</v>
          </cell>
          <cell r="AN452" t="str">
            <v>Dec P-Req</v>
          </cell>
          <cell r="AO452" t="str">
            <v>Y</v>
          </cell>
          <cell r="AP452" t="str">
            <v>4505020172</v>
          </cell>
          <cell r="AQ452" t="str">
            <v>Y</v>
          </cell>
          <cell r="AR452" t="str">
            <v>000S</v>
          </cell>
          <cell r="AS452">
            <v>0</v>
          </cell>
          <cell r="AT452" t="str">
            <v>CHINA</v>
          </cell>
          <cell r="AU452" t="str">
            <v>SUNTEX PTE LTDtba - as per WM JSF007070</v>
          </cell>
          <cell r="AW452">
            <v>1.7</v>
          </cell>
          <cell r="AX452">
            <v>61.199999999999996</v>
          </cell>
          <cell r="AY452">
            <v>40553</v>
          </cell>
          <cell r="AZ452">
            <v>40559</v>
          </cell>
          <cell r="BA452">
            <v>40629</v>
          </cell>
          <cell r="BB452">
            <v>40678</v>
          </cell>
          <cell r="BC452">
            <v>40699</v>
          </cell>
          <cell r="BD452">
            <v>40699</v>
          </cell>
          <cell r="BE452">
            <v>40544</v>
          </cell>
          <cell r="BF452">
            <v>40603</v>
          </cell>
          <cell r="BG452">
            <v>40664</v>
          </cell>
          <cell r="BH452">
            <v>40695</v>
          </cell>
          <cell r="BI452">
            <v>40695</v>
          </cell>
          <cell r="BL452">
            <v>0</v>
          </cell>
          <cell r="BN452" t="str">
            <v>DOCKERS</v>
          </cell>
          <cell r="BO452" t="str">
            <v>Tops</v>
          </cell>
          <cell r="BP452" t="str">
            <v>Mens</v>
          </cell>
          <cell r="BQ452" t="str">
            <v>N</v>
          </cell>
          <cell r="BR452" t="str">
            <v>DM Tops Wovens</v>
          </cell>
          <cell r="BS452" t="str">
            <v>OKAMOTO D</v>
          </cell>
          <cell r="BT452" t="str">
            <v>CWOVENS2</v>
          </cell>
          <cell r="BU452" t="str">
            <v>H6628</v>
          </cell>
          <cell r="BV452" t="str">
            <v>Seasonal</v>
          </cell>
          <cell r="BW452" t="str">
            <v>APD</v>
          </cell>
          <cell r="BY452" t="str">
            <v>4067340628405934055540535405354053540535</v>
          </cell>
          <cell r="BZ452" t="str">
            <v>S-61837-0014-4566-40673</v>
          </cell>
          <cell r="CA452" t="str">
            <v>SFO</v>
          </cell>
          <cell r="CB452">
            <v>36</v>
          </cell>
          <cell r="CD452">
            <v>0</v>
          </cell>
          <cell r="CF452">
            <v>1879</v>
          </cell>
          <cell r="CG452">
            <v>0</v>
          </cell>
        </row>
        <row r="453">
          <cell r="A453">
            <v>1540524</v>
          </cell>
          <cell r="B453" t="str">
            <v>113</v>
          </cell>
          <cell r="C453" t="str">
            <v>101</v>
          </cell>
          <cell r="D453" t="str">
            <v>61837</v>
          </cell>
          <cell r="E453" t="str">
            <v>61837-0014</v>
          </cell>
          <cell r="F453" t="str">
            <v>AMERICANA SHIRT LS</v>
          </cell>
          <cell r="G453" t="str">
            <v>WALLACE - SMOKEY AQUA</v>
          </cell>
          <cell r="H453" t="str">
            <v>PC</v>
          </cell>
          <cell r="J453" t="str">
            <v>SP-A</v>
          </cell>
          <cell r="K453" t="str">
            <v>APD</v>
          </cell>
          <cell r="L453" t="str">
            <v>PH</v>
          </cell>
          <cell r="M453">
            <v>64</v>
          </cell>
          <cell r="N453">
            <v>64</v>
          </cell>
          <cell r="O453">
            <v>0</v>
          </cell>
          <cell r="P453">
            <v>64</v>
          </cell>
          <cell r="T453" t="str">
            <v>923M</v>
          </cell>
          <cell r="U453">
            <v>4566</v>
          </cell>
          <cell r="V453" t="str">
            <v>BANGLADESH</v>
          </cell>
          <cell r="W453" t="str">
            <v>SAS</v>
          </cell>
          <cell r="X453" t="str">
            <v>BANGLADESH</v>
          </cell>
          <cell r="Y453" t="str">
            <v>PEARL GARMENTS CO LTD</v>
          </cell>
          <cell r="Z453" t="str">
            <v>DDU</v>
          </cell>
          <cell r="AD453">
            <v>40535</v>
          </cell>
          <cell r="AE453">
            <v>40535</v>
          </cell>
          <cell r="AF453">
            <v>40535</v>
          </cell>
          <cell r="AG453">
            <v>40535</v>
          </cell>
          <cell r="AH453">
            <v>40555</v>
          </cell>
          <cell r="AI453">
            <v>40593</v>
          </cell>
          <cell r="AJ453">
            <v>40628</v>
          </cell>
          <cell r="AK453">
            <v>40673</v>
          </cell>
          <cell r="AL453">
            <v>40700</v>
          </cell>
          <cell r="AM453">
            <v>40703</v>
          </cell>
          <cell r="AN453" t="str">
            <v>Dec P-Req</v>
          </cell>
          <cell r="AO453" t="str">
            <v>Y</v>
          </cell>
          <cell r="AP453" t="str">
            <v>4509010549</v>
          </cell>
          <cell r="AQ453" t="str">
            <v>Y</v>
          </cell>
          <cell r="AR453" t="str">
            <v>000S</v>
          </cell>
          <cell r="AS453">
            <v>0</v>
          </cell>
          <cell r="AT453" t="str">
            <v>CHINA</v>
          </cell>
          <cell r="AU453" t="str">
            <v>SUNTEX PTE LTDtba - as per WM JSF007070</v>
          </cell>
          <cell r="AW453">
            <v>1.7</v>
          </cell>
          <cell r="AX453">
            <v>108.8</v>
          </cell>
          <cell r="AY453">
            <v>40553</v>
          </cell>
          <cell r="AZ453">
            <v>40559</v>
          </cell>
          <cell r="BA453">
            <v>40629</v>
          </cell>
          <cell r="BB453">
            <v>40678</v>
          </cell>
          <cell r="BC453">
            <v>40706</v>
          </cell>
          <cell r="BD453">
            <v>40706</v>
          </cell>
          <cell r="BE453">
            <v>40544</v>
          </cell>
          <cell r="BF453">
            <v>40603</v>
          </cell>
          <cell r="BG453">
            <v>40664</v>
          </cell>
          <cell r="BH453">
            <v>40695</v>
          </cell>
          <cell r="BI453">
            <v>40695</v>
          </cell>
          <cell r="BL453">
            <v>0</v>
          </cell>
          <cell r="BN453" t="str">
            <v>DOCKERS</v>
          </cell>
          <cell r="BO453" t="str">
            <v>Tops</v>
          </cell>
          <cell r="BP453" t="str">
            <v>Mens</v>
          </cell>
          <cell r="BQ453" t="str">
            <v>N</v>
          </cell>
          <cell r="BR453" t="str">
            <v>DM Tops Wovens</v>
          </cell>
          <cell r="BS453" t="str">
            <v>OKAMOTO D</v>
          </cell>
          <cell r="BT453" t="str">
            <v>CWOVENS2</v>
          </cell>
          <cell r="BU453" t="str">
            <v>H6628</v>
          </cell>
          <cell r="BV453" t="str">
            <v>Seasonal</v>
          </cell>
          <cell r="BW453" t="str">
            <v>APD</v>
          </cell>
          <cell r="BY453" t="str">
            <v>4067340628405934055540535405354053540535</v>
          </cell>
          <cell r="BZ453" t="str">
            <v>S-61837-0014-4566-40673</v>
          </cell>
          <cell r="CA453" t="str">
            <v>SFO</v>
          </cell>
          <cell r="CB453">
            <v>64</v>
          </cell>
          <cell r="CD453">
            <v>0</v>
          </cell>
          <cell r="CF453">
            <v>1879</v>
          </cell>
          <cell r="CG453">
            <v>0</v>
          </cell>
        </row>
        <row r="454">
          <cell r="A454">
            <v>1540525</v>
          </cell>
          <cell r="B454" t="str">
            <v>113</v>
          </cell>
          <cell r="C454" t="str">
            <v>101</v>
          </cell>
          <cell r="D454" t="str">
            <v>61837</v>
          </cell>
          <cell r="E454" t="str">
            <v>61837-0014</v>
          </cell>
          <cell r="F454" t="str">
            <v>AMERICANA SHIRT LS</v>
          </cell>
          <cell r="G454" t="str">
            <v>WALLACE - SMOKEY AQUA</v>
          </cell>
          <cell r="H454" t="str">
            <v>PC</v>
          </cell>
          <cell r="J454" t="str">
            <v>SP-A</v>
          </cell>
          <cell r="K454" t="str">
            <v>APD</v>
          </cell>
          <cell r="L454" t="str">
            <v>PK</v>
          </cell>
          <cell r="M454">
            <v>100</v>
          </cell>
          <cell r="N454">
            <v>100</v>
          </cell>
          <cell r="O454">
            <v>0</v>
          </cell>
          <cell r="P454">
            <v>100</v>
          </cell>
          <cell r="T454" t="str">
            <v>923M</v>
          </cell>
          <cell r="U454">
            <v>4566</v>
          </cell>
          <cell r="V454" t="str">
            <v>BANGLADESH</v>
          </cell>
          <cell r="W454" t="str">
            <v>SAS</v>
          </cell>
          <cell r="X454" t="str">
            <v>BANGLADESH</v>
          </cell>
          <cell r="Y454" t="str">
            <v>PEARL GARMENTS CO LTD</v>
          </cell>
          <cell r="Z454" t="str">
            <v>DDU</v>
          </cell>
          <cell r="AD454">
            <v>40535</v>
          </cell>
          <cell r="AE454">
            <v>40535</v>
          </cell>
          <cell r="AF454">
            <v>40535</v>
          </cell>
          <cell r="AG454">
            <v>40535</v>
          </cell>
          <cell r="AH454">
            <v>40555</v>
          </cell>
          <cell r="AI454">
            <v>40593</v>
          </cell>
          <cell r="AJ454">
            <v>40628</v>
          </cell>
          <cell r="AK454">
            <v>40673</v>
          </cell>
          <cell r="AL454">
            <v>40718</v>
          </cell>
          <cell r="AM454">
            <v>40721</v>
          </cell>
          <cell r="AN454" t="str">
            <v>Dec P-Req</v>
          </cell>
          <cell r="AO454" t="str">
            <v>Y</v>
          </cell>
          <cell r="AP454" t="str">
            <v>4514007770</v>
          </cell>
          <cell r="AQ454" t="str">
            <v>Y</v>
          </cell>
          <cell r="AR454" t="str">
            <v>000S</v>
          </cell>
          <cell r="AS454">
            <v>0</v>
          </cell>
          <cell r="AT454" t="str">
            <v>CHINA</v>
          </cell>
          <cell r="AU454" t="str">
            <v>SUNTEX PTE LTDtba - as per WM JSF007070</v>
          </cell>
          <cell r="AW454">
            <v>1.7</v>
          </cell>
          <cell r="AX454">
            <v>170</v>
          </cell>
          <cell r="AY454">
            <v>40553</v>
          </cell>
          <cell r="AZ454">
            <v>40559</v>
          </cell>
          <cell r="BA454">
            <v>40629</v>
          </cell>
          <cell r="BB454">
            <v>40678</v>
          </cell>
          <cell r="BC454">
            <v>40720</v>
          </cell>
          <cell r="BD454">
            <v>40727</v>
          </cell>
          <cell r="BE454">
            <v>40544</v>
          </cell>
          <cell r="BF454">
            <v>40603</v>
          </cell>
          <cell r="BG454">
            <v>40664</v>
          </cell>
          <cell r="BH454">
            <v>40695</v>
          </cell>
          <cell r="BI454">
            <v>40695</v>
          </cell>
          <cell r="BL454">
            <v>0</v>
          </cell>
          <cell r="BN454" t="str">
            <v>DOCKERS</v>
          </cell>
          <cell r="BO454" t="str">
            <v>Tops</v>
          </cell>
          <cell r="BP454" t="str">
            <v>Mens</v>
          </cell>
          <cell r="BQ454" t="str">
            <v>N</v>
          </cell>
          <cell r="BR454" t="str">
            <v>DM Tops Wovens</v>
          </cell>
          <cell r="BS454" t="str">
            <v>OKAMOTO D</v>
          </cell>
          <cell r="BT454" t="str">
            <v>CWOVENS2</v>
          </cell>
          <cell r="BU454" t="str">
            <v>H6628</v>
          </cell>
          <cell r="BV454" t="str">
            <v>Seasonal</v>
          </cell>
          <cell r="BW454" t="str">
            <v>APD</v>
          </cell>
          <cell r="BY454" t="str">
            <v>4067340628405934055540535405354053540535</v>
          </cell>
          <cell r="BZ454" t="str">
            <v>S-61837-0014-4566-40673</v>
          </cell>
          <cell r="CA454" t="str">
            <v>SFO</v>
          </cell>
          <cell r="CB454">
            <v>100</v>
          </cell>
          <cell r="CD454">
            <v>0</v>
          </cell>
          <cell r="CF454">
            <v>1879</v>
          </cell>
          <cell r="CG454">
            <v>0</v>
          </cell>
        </row>
        <row r="455">
          <cell r="A455">
            <v>1416706</v>
          </cell>
          <cell r="B455" t="str">
            <v>113</v>
          </cell>
          <cell r="C455" t="str">
            <v>101</v>
          </cell>
          <cell r="D455" t="str">
            <v>61837</v>
          </cell>
          <cell r="E455" t="str">
            <v>61837-0014</v>
          </cell>
          <cell r="F455" t="str">
            <v>AMERICANA SHIRT LS</v>
          </cell>
          <cell r="G455" t="str">
            <v>WALLACE - SMOKEY AQUA</v>
          </cell>
          <cell r="H455" t="str">
            <v>PC</v>
          </cell>
          <cell r="J455" t="str">
            <v>SP-A</v>
          </cell>
          <cell r="K455" t="str">
            <v>APD</v>
          </cell>
          <cell r="L455" t="str">
            <v>SG</v>
          </cell>
          <cell r="M455">
            <v>150</v>
          </cell>
          <cell r="N455">
            <v>150</v>
          </cell>
          <cell r="O455">
            <v>0</v>
          </cell>
          <cell r="P455">
            <v>150</v>
          </cell>
          <cell r="T455" t="str">
            <v>923M</v>
          </cell>
          <cell r="U455">
            <v>4566</v>
          </cell>
          <cell r="V455" t="str">
            <v>BANGLADESH</v>
          </cell>
          <cell r="W455" t="str">
            <v>SAS</v>
          </cell>
          <cell r="X455" t="str">
            <v>BANGLADESH</v>
          </cell>
          <cell r="Y455" t="str">
            <v>PEARL GARMENTS CO LTD</v>
          </cell>
          <cell r="Z455" t="str">
            <v>DDU</v>
          </cell>
          <cell r="AD455">
            <v>40535</v>
          </cell>
          <cell r="AE455">
            <v>40535</v>
          </cell>
          <cell r="AF455">
            <v>40535</v>
          </cell>
          <cell r="AG455">
            <v>40535</v>
          </cell>
          <cell r="AH455">
            <v>40555</v>
          </cell>
          <cell r="AI455">
            <v>40593</v>
          </cell>
          <cell r="AJ455">
            <v>40628</v>
          </cell>
          <cell r="AK455">
            <v>40673</v>
          </cell>
          <cell r="AL455">
            <v>40692</v>
          </cell>
          <cell r="AM455">
            <v>40695</v>
          </cell>
          <cell r="AN455" t="str">
            <v>Dec P-Req</v>
          </cell>
          <cell r="AO455" t="str">
            <v>Y</v>
          </cell>
          <cell r="AP455" t="str">
            <v>4512019630</v>
          </cell>
          <cell r="AQ455" t="str">
            <v>Y</v>
          </cell>
          <cell r="AR455" t="str">
            <v>000S</v>
          </cell>
          <cell r="AS455">
            <v>0</v>
          </cell>
          <cell r="AT455" t="str">
            <v>CHINA</v>
          </cell>
          <cell r="AU455" t="str">
            <v>SUNTEX PTE LTDtba - as per WM JSF007070</v>
          </cell>
          <cell r="AW455">
            <v>1.7</v>
          </cell>
          <cell r="AX455">
            <v>255</v>
          </cell>
          <cell r="AY455">
            <v>40553</v>
          </cell>
          <cell r="AZ455">
            <v>40559</v>
          </cell>
          <cell r="BA455">
            <v>40629</v>
          </cell>
          <cell r="BB455">
            <v>40678</v>
          </cell>
          <cell r="BC455">
            <v>40692</v>
          </cell>
          <cell r="BD455">
            <v>40699</v>
          </cell>
          <cell r="BE455">
            <v>40544</v>
          </cell>
          <cell r="BF455">
            <v>40603</v>
          </cell>
          <cell r="BG455">
            <v>40664</v>
          </cell>
          <cell r="BH455">
            <v>40664</v>
          </cell>
          <cell r="BI455">
            <v>40695</v>
          </cell>
          <cell r="BL455">
            <v>0</v>
          </cell>
          <cell r="BN455" t="str">
            <v>DOCKERS</v>
          </cell>
          <cell r="BO455" t="str">
            <v>Tops</v>
          </cell>
          <cell r="BP455" t="str">
            <v>Mens</v>
          </cell>
          <cell r="BQ455" t="str">
            <v>N</v>
          </cell>
          <cell r="BR455" t="str">
            <v>DM Tops Wovens</v>
          </cell>
          <cell r="BS455" t="str">
            <v>OKAMOTO D</v>
          </cell>
          <cell r="BT455" t="str">
            <v>CWOVENS2</v>
          </cell>
          <cell r="BU455" t="str">
            <v>H6628</v>
          </cell>
          <cell r="BV455" t="str">
            <v>Seasonal</v>
          </cell>
          <cell r="BW455" t="str">
            <v>APD</v>
          </cell>
          <cell r="BY455" t="str">
            <v>4067340628405934055540535405354053540535</v>
          </cell>
          <cell r="BZ455" t="str">
            <v>S-61837-0014-4566-40673</v>
          </cell>
          <cell r="CA455" t="str">
            <v>SFO</v>
          </cell>
          <cell r="CB455">
            <v>150</v>
          </cell>
          <cell r="CD455">
            <v>0</v>
          </cell>
          <cell r="CF455">
            <v>1879</v>
          </cell>
          <cell r="CG455">
            <v>0</v>
          </cell>
        </row>
        <row r="456">
          <cell r="A456">
            <v>1540526</v>
          </cell>
          <cell r="B456" t="str">
            <v>113</v>
          </cell>
          <cell r="C456" t="str">
            <v>101</v>
          </cell>
          <cell r="D456" t="str">
            <v>61837</v>
          </cell>
          <cell r="E456" t="str">
            <v>61837-0014</v>
          </cell>
          <cell r="F456" t="str">
            <v>AMERICANA SHIRT LS</v>
          </cell>
          <cell r="G456" t="str">
            <v>WALLACE - SMOKEY AQUA</v>
          </cell>
          <cell r="H456" t="str">
            <v>PC</v>
          </cell>
          <cell r="J456" t="str">
            <v>SP-A</v>
          </cell>
          <cell r="K456" t="str">
            <v>LACL</v>
          </cell>
          <cell r="L456" t="str">
            <v>CL</v>
          </cell>
          <cell r="M456">
            <v>700</v>
          </cell>
          <cell r="N456">
            <v>700</v>
          </cell>
          <cell r="O456">
            <v>0</v>
          </cell>
          <cell r="P456">
            <v>700</v>
          </cell>
          <cell r="T456" t="str">
            <v>923M</v>
          </cell>
          <cell r="U456">
            <v>4566</v>
          </cell>
          <cell r="V456" t="str">
            <v>BANGLADESH</v>
          </cell>
          <cell r="W456" t="str">
            <v>SAS</v>
          </cell>
          <cell r="X456" t="str">
            <v>BANGLADESH</v>
          </cell>
          <cell r="Y456" t="str">
            <v>PEARL GARMENTS CO LTD</v>
          </cell>
          <cell r="Z456" t="str">
            <v>DDU</v>
          </cell>
          <cell r="AD456">
            <v>40535</v>
          </cell>
          <cell r="AE456">
            <v>40535</v>
          </cell>
          <cell r="AF456">
            <v>40535</v>
          </cell>
          <cell r="AG456">
            <v>40535</v>
          </cell>
          <cell r="AH456">
            <v>40555</v>
          </cell>
          <cell r="AI456">
            <v>40593</v>
          </cell>
          <cell r="AJ456">
            <v>40628</v>
          </cell>
          <cell r="AK456">
            <v>40673</v>
          </cell>
          <cell r="AL456">
            <v>40722</v>
          </cell>
          <cell r="AM456">
            <v>40725</v>
          </cell>
          <cell r="AN456" t="str">
            <v>Dec P-Req</v>
          </cell>
          <cell r="AO456" t="str">
            <v>Y</v>
          </cell>
          <cell r="AP456" t="str">
            <v>4100116885</v>
          </cell>
          <cell r="AQ456" t="str">
            <v>Y</v>
          </cell>
          <cell r="AR456" t="str">
            <v>000S</v>
          </cell>
          <cell r="AS456">
            <v>0</v>
          </cell>
          <cell r="AT456" t="str">
            <v>CHINA</v>
          </cell>
          <cell r="AU456" t="str">
            <v>EPIC / FB082480</v>
          </cell>
          <cell r="AW456">
            <v>1.7</v>
          </cell>
          <cell r="AX456">
            <v>1190</v>
          </cell>
          <cell r="AY456">
            <v>40553</v>
          </cell>
          <cell r="AZ456">
            <v>40559</v>
          </cell>
          <cell r="BA456">
            <v>40629</v>
          </cell>
          <cell r="BB456">
            <v>40678</v>
          </cell>
          <cell r="BC456">
            <v>40727</v>
          </cell>
          <cell r="BD456">
            <v>40727</v>
          </cell>
          <cell r="BE456">
            <v>40544</v>
          </cell>
          <cell r="BF456">
            <v>40603</v>
          </cell>
          <cell r="BG456">
            <v>40664</v>
          </cell>
          <cell r="BH456">
            <v>40695</v>
          </cell>
          <cell r="BI456">
            <v>40695</v>
          </cell>
          <cell r="BL456">
            <v>0</v>
          </cell>
          <cell r="BN456" t="str">
            <v>DOCKERS</v>
          </cell>
          <cell r="BO456" t="str">
            <v>Tops</v>
          </cell>
          <cell r="BP456" t="str">
            <v>Mens</v>
          </cell>
          <cell r="BQ456" t="str">
            <v>N</v>
          </cell>
          <cell r="BR456" t="str">
            <v>DM Tops Wovens</v>
          </cell>
          <cell r="BS456" t="str">
            <v>OKAMOTO D</v>
          </cell>
          <cell r="BT456" t="str">
            <v>CWOVENS2</v>
          </cell>
          <cell r="BU456" t="str">
            <v>H6628</v>
          </cell>
          <cell r="BV456" t="str">
            <v>Seasonal</v>
          </cell>
          <cell r="BW456" t="str">
            <v>LSA</v>
          </cell>
          <cell r="BY456" t="str">
            <v>4067340628405934055540535405354053540535</v>
          </cell>
          <cell r="BZ456" t="str">
            <v>S-61837-0014-4566-40673</v>
          </cell>
          <cell r="CA456" t="str">
            <v>SFO</v>
          </cell>
          <cell r="CD456">
            <v>0</v>
          </cell>
          <cell r="CF456">
            <v>1879</v>
          </cell>
          <cell r="CG456">
            <v>0</v>
          </cell>
        </row>
        <row r="457">
          <cell r="A457">
            <v>1540527</v>
          </cell>
          <cell r="B457" t="str">
            <v>113</v>
          </cell>
          <cell r="C457" t="str">
            <v>101</v>
          </cell>
          <cell r="D457" t="str">
            <v>61837</v>
          </cell>
          <cell r="E457" t="str">
            <v>61837-0014</v>
          </cell>
          <cell r="F457" t="str">
            <v>AMERICANA SHIRT LS</v>
          </cell>
          <cell r="G457" t="str">
            <v>WALLACE - SMOKEY AQUA</v>
          </cell>
          <cell r="H457" t="str">
            <v>PC</v>
          </cell>
          <cell r="J457" t="str">
            <v>SP-A</v>
          </cell>
          <cell r="K457" t="str">
            <v>LACL</v>
          </cell>
          <cell r="L457" t="str">
            <v>CR</v>
          </cell>
          <cell r="M457">
            <v>120</v>
          </cell>
          <cell r="N457">
            <v>120</v>
          </cell>
          <cell r="O457">
            <v>0</v>
          </cell>
          <cell r="P457">
            <v>120</v>
          </cell>
          <cell r="T457" t="str">
            <v>923M</v>
          </cell>
          <cell r="U457">
            <v>4566</v>
          </cell>
          <cell r="V457" t="str">
            <v>BANGLADESH</v>
          </cell>
          <cell r="W457" t="str">
            <v>SAS</v>
          </cell>
          <cell r="X457" t="str">
            <v>BANGLADESH</v>
          </cell>
          <cell r="Y457" t="str">
            <v>PEARL GARMENTS CO LTD</v>
          </cell>
          <cell r="Z457" t="str">
            <v>DDU</v>
          </cell>
          <cell r="AD457">
            <v>40535</v>
          </cell>
          <cell r="AE457">
            <v>40535</v>
          </cell>
          <cell r="AF457">
            <v>40535</v>
          </cell>
          <cell r="AG457">
            <v>40535</v>
          </cell>
          <cell r="AH457">
            <v>40555</v>
          </cell>
          <cell r="AI457">
            <v>40593</v>
          </cell>
          <cell r="AJ457">
            <v>40628</v>
          </cell>
          <cell r="AK457">
            <v>40673</v>
          </cell>
          <cell r="AL457">
            <v>40755</v>
          </cell>
          <cell r="AM457">
            <v>40758</v>
          </cell>
          <cell r="AN457" t="str">
            <v>Dec P-Req</v>
          </cell>
          <cell r="AO457" t="str">
            <v>Y</v>
          </cell>
          <cell r="AP457" t="str">
            <v>4100116804</v>
          </cell>
          <cell r="AQ457" t="str">
            <v>Y</v>
          </cell>
          <cell r="AR457" t="str">
            <v>000S</v>
          </cell>
          <cell r="AS457">
            <v>0</v>
          </cell>
          <cell r="AT457" t="str">
            <v>CHINA</v>
          </cell>
          <cell r="AU457" t="str">
            <v>EPIC / FB082480</v>
          </cell>
          <cell r="AW457">
            <v>1.7</v>
          </cell>
          <cell r="AX457">
            <v>204</v>
          </cell>
          <cell r="AY457">
            <v>40553</v>
          </cell>
          <cell r="AZ457">
            <v>40559</v>
          </cell>
          <cell r="BA457">
            <v>40629</v>
          </cell>
          <cell r="BB457">
            <v>40678</v>
          </cell>
          <cell r="BC457">
            <v>40755</v>
          </cell>
          <cell r="BD457">
            <v>40762</v>
          </cell>
          <cell r="BE457">
            <v>40544</v>
          </cell>
          <cell r="BF457">
            <v>40603</v>
          </cell>
          <cell r="BG457">
            <v>40664</v>
          </cell>
          <cell r="BH457">
            <v>40725</v>
          </cell>
          <cell r="BI457">
            <v>40756</v>
          </cell>
          <cell r="BL457">
            <v>0</v>
          </cell>
          <cell r="BN457" t="str">
            <v>DOCKERS</v>
          </cell>
          <cell r="BO457" t="str">
            <v>Tops</v>
          </cell>
          <cell r="BP457" t="str">
            <v>Mens</v>
          </cell>
          <cell r="BQ457" t="str">
            <v>N</v>
          </cell>
          <cell r="BR457" t="str">
            <v>DM Tops Wovens</v>
          </cell>
          <cell r="BS457" t="str">
            <v>OKAMOTO D</v>
          </cell>
          <cell r="BT457" t="str">
            <v>CWOVENS2</v>
          </cell>
          <cell r="BU457" t="str">
            <v>H6628</v>
          </cell>
          <cell r="BV457" t="str">
            <v>Seasonal</v>
          </cell>
          <cell r="BW457" t="str">
            <v>LSA</v>
          </cell>
          <cell r="BY457" t="str">
            <v>4067340628405934055540535405354053540535</v>
          </cell>
          <cell r="BZ457" t="str">
            <v>S-61837-0014-4566-40673</v>
          </cell>
          <cell r="CA457" t="str">
            <v>SFO</v>
          </cell>
          <cell r="CD457">
            <v>0</v>
          </cell>
          <cell r="CF457">
            <v>1879</v>
          </cell>
          <cell r="CG457">
            <v>0</v>
          </cell>
        </row>
        <row r="458">
          <cell r="A458">
            <v>1416707</v>
          </cell>
          <cell r="B458" t="str">
            <v>113</v>
          </cell>
          <cell r="C458" t="str">
            <v>101</v>
          </cell>
          <cell r="D458" t="str">
            <v>61837</v>
          </cell>
          <cell r="E458" t="str">
            <v>61837-0014</v>
          </cell>
          <cell r="F458" t="str">
            <v>AMERICANA SHIRT LS</v>
          </cell>
          <cell r="G458" t="str">
            <v>WALLACE - SMOKEY AQUA</v>
          </cell>
          <cell r="H458" t="str">
            <v>PC</v>
          </cell>
          <cell r="J458" t="str">
            <v>SP-A</v>
          </cell>
          <cell r="K458" t="str">
            <v>LACL</v>
          </cell>
          <cell r="L458" t="str">
            <v>PE</v>
          </cell>
          <cell r="M458">
            <v>300</v>
          </cell>
          <cell r="N458">
            <v>300</v>
          </cell>
          <cell r="O458">
            <v>0</v>
          </cell>
          <cell r="P458">
            <v>300</v>
          </cell>
          <cell r="T458" t="str">
            <v>923M</v>
          </cell>
          <cell r="U458">
            <v>4566</v>
          </cell>
          <cell r="V458" t="str">
            <v>BANGLADESH</v>
          </cell>
          <cell r="W458" t="str">
            <v>SAS</v>
          </cell>
          <cell r="X458" t="str">
            <v>BANGLADESH</v>
          </cell>
          <cell r="Y458" t="str">
            <v>PEARL GARMENTS CO LTD</v>
          </cell>
          <cell r="Z458" t="str">
            <v>DDU</v>
          </cell>
          <cell r="AD458">
            <v>40535</v>
          </cell>
          <cell r="AE458">
            <v>40535</v>
          </cell>
          <cell r="AF458">
            <v>40535</v>
          </cell>
          <cell r="AG458">
            <v>40535</v>
          </cell>
          <cell r="AH458">
            <v>40555</v>
          </cell>
          <cell r="AI458">
            <v>40593</v>
          </cell>
          <cell r="AJ458">
            <v>40628</v>
          </cell>
          <cell r="AK458">
            <v>40673</v>
          </cell>
          <cell r="AL458">
            <v>40730</v>
          </cell>
          <cell r="AM458">
            <v>40733</v>
          </cell>
          <cell r="AN458" t="str">
            <v>Dec P-Req</v>
          </cell>
          <cell r="AO458" t="str">
            <v>Y</v>
          </cell>
          <cell r="AP458" t="str">
            <v>4100116906</v>
          </cell>
          <cell r="AQ458" t="str">
            <v>Y</v>
          </cell>
          <cell r="AR458" t="str">
            <v>000S</v>
          </cell>
          <cell r="AS458">
            <v>0</v>
          </cell>
          <cell r="AT458" t="str">
            <v>CHINA</v>
          </cell>
          <cell r="AU458" t="str">
            <v>EPIC / FB082480</v>
          </cell>
          <cell r="AW458">
            <v>1.7</v>
          </cell>
          <cell r="AX458">
            <v>510</v>
          </cell>
          <cell r="AY458">
            <v>40553</v>
          </cell>
          <cell r="AZ458">
            <v>40559</v>
          </cell>
          <cell r="BA458">
            <v>40629</v>
          </cell>
          <cell r="BB458">
            <v>40678</v>
          </cell>
          <cell r="BC458">
            <v>40734</v>
          </cell>
          <cell r="BD458">
            <v>40734</v>
          </cell>
          <cell r="BE458">
            <v>40544</v>
          </cell>
          <cell r="BF458">
            <v>40603</v>
          </cell>
          <cell r="BG458">
            <v>40664</v>
          </cell>
          <cell r="BH458">
            <v>40725</v>
          </cell>
          <cell r="BI458">
            <v>40725</v>
          </cell>
          <cell r="BL458">
            <v>0</v>
          </cell>
          <cell r="BN458" t="str">
            <v>DOCKERS</v>
          </cell>
          <cell r="BO458" t="str">
            <v>Tops</v>
          </cell>
          <cell r="BP458" t="str">
            <v>Mens</v>
          </cell>
          <cell r="BQ458" t="str">
            <v>N</v>
          </cell>
          <cell r="BR458" t="str">
            <v>DM Tops Wovens</v>
          </cell>
          <cell r="BS458" t="str">
            <v>OKAMOTO D</v>
          </cell>
          <cell r="BT458" t="str">
            <v>CWOVENS2</v>
          </cell>
          <cell r="BU458" t="str">
            <v>H6628</v>
          </cell>
          <cell r="BV458" t="str">
            <v>Seasonal</v>
          </cell>
          <cell r="BW458" t="str">
            <v>LSA</v>
          </cell>
          <cell r="BY458" t="str">
            <v>4067340628405934055540535405354053540535</v>
          </cell>
          <cell r="BZ458" t="str">
            <v>S-61837-0014-4566-40673</v>
          </cell>
          <cell r="CA458" t="str">
            <v>SFO</v>
          </cell>
          <cell r="CD458">
            <v>0</v>
          </cell>
          <cell r="CF458">
            <v>1879</v>
          </cell>
          <cell r="CG458">
            <v>0</v>
          </cell>
        </row>
        <row r="459">
          <cell r="A459">
            <v>1416708</v>
          </cell>
          <cell r="B459" t="str">
            <v>113</v>
          </cell>
          <cell r="C459" t="str">
            <v>101</v>
          </cell>
          <cell r="D459" t="str">
            <v>61837</v>
          </cell>
          <cell r="E459" t="str">
            <v>61837-0014</v>
          </cell>
          <cell r="F459" t="str">
            <v>AMERICANA SHIRT LS</v>
          </cell>
          <cell r="G459" t="str">
            <v>WALLACE - SMOKEY AQUA</v>
          </cell>
          <cell r="H459" t="str">
            <v>PC</v>
          </cell>
          <cell r="J459" t="str">
            <v>SP-A</v>
          </cell>
          <cell r="K459" t="str">
            <v>LSC</v>
          </cell>
          <cell r="L459" t="str">
            <v>CA</v>
          </cell>
          <cell r="M459">
            <v>1450</v>
          </cell>
          <cell r="N459">
            <v>1450</v>
          </cell>
          <cell r="O459">
            <v>0</v>
          </cell>
          <cell r="P459">
            <v>1450</v>
          </cell>
          <cell r="T459" t="str">
            <v>923M</v>
          </cell>
          <cell r="U459">
            <v>4566</v>
          </cell>
          <cell r="V459" t="str">
            <v>BANGLADESH</v>
          </cell>
          <cell r="W459" t="str">
            <v>SAS</v>
          </cell>
          <cell r="X459" t="str">
            <v>BANGLADESH</v>
          </cell>
          <cell r="Y459" t="str">
            <v>PEARL GARMENTS CO LTD</v>
          </cell>
          <cell r="Z459" t="str">
            <v>DDU</v>
          </cell>
          <cell r="AD459">
            <v>40535</v>
          </cell>
          <cell r="AE459">
            <v>40535</v>
          </cell>
          <cell r="AF459">
            <v>40535</v>
          </cell>
          <cell r="AG459">
            <v>40535</v>
          </cell>
          <cell r="AH459">
            <v>40555</v>
          </cell>
          <cell r="AI459">
            <v>40593</v>
          </cell>
          <cell r="AJ459">
            <v>40628</v>
          </cell>
          <cell r="AK459">
            <v>40673</v>
          </cell>
          <cell r="AL459">
            <v>40714</v>
          </cell>
          <cell r="AM459">
            <v>40717</v>
          </cell>
          <cell r="AN459" t="str">
            <v>Dec P-Req</v>
          </cell>
          <cell r="AO459" t="str">
            <v>y</v>
          </cell>
          <cell r="AP459" t="str">
            <v>82824</v>
          </cell>
          <cell r="AQ459" t="str">
            <v>Y</v>
          </cell>
          <cell r="AR459" t="str">
            <v>000S</v>
          </cell>
          <cell r="AS459">
            <v>0</v>
          </cell>
          <cell r="AT459" t="str">
            <v>CHINA</v>
          </cell>
          <cell r="AU459" t="str">
            <v>EPIC / FB082480</v>
          </cell>
          <cell r="AW459">
            <v>1.7</v>
          </cell>
          <cell r="AX459">
            <v>2465</v>
          </cell>
          <cell r="AY459">
            <v>40553</v>
          </cell>
          <cell r="AZ459">
            <v>40559</v>
          </cell>
          <cell r="BA459">
            <v>40629</v>
          </cell>
          <cell r="BB459">
            <v>40678</v>
          </cell>
          <cell r="BC459">
            <v>40720</v>
          </cell>
          <cell r="BD459">
            <v>40720</v>
          </cell>
          <cell r="BE459">
            <v>40544</v>
          </cell>
          <cell r="BF459">
            <v>40603</v>
          </cell>
          <cell r="BG459">
            <v>40664</v>
          </cell>
          <cell r="BH459">
            <v>40695</v>
          </cell>
          <cell r="BI459">
            <v>40695</v>
          </cell>
          <cell r="BL459">
            <v>0</v>
          </cell>
          <cell r="BN459" t="str">
            <v>DOCKERS</v>
          </cell>
          <cell r="BO459" t="str">
            <v>Tops</v>
          </cell>
          <cell r="BP459" t="str">
            <v>Mens</v>
          </cell>
          <cell r="BQ459" t="str">
            <v>N</v>
          </cell>
          <cell r="BR459" t="str">
            <v>DM Tops Wovens</v>
          </cell>
          <cell r="BS459" t="str">
            <v>OKAMOTO D</v>
          </cell>
          <cell r="BT459" t="str">
            <v>CWOVENS2</v>
          </cell>
          <cell r="BU459" t="str">
            <v>H6628</v>
          </cell>
          <cell r="BV459" t="str">
            <v>Seasonal</v>
          </cell>
          <cell r="BW459" t="str">
            <v>LSA</v>
          </cell>
          <cell r="BY459" t="str">
            <v>4067340628405934055540535405354053540535</v>
          </cell>
          <cell r="BZ459" t="str">
            <v>S-61837-0014-4566-40673</v>
          </cell>
          <cell r="CA459" t="str">
            <v>SFO</v>
          </cell>
          <cell r="CD459">
            <v>0</v>
          </cell>
          <cell r="CF459">
            <v>1879</v>
          </cell>
          <cell r="CG459">
            <v>0</v>
          </cell>
        </row>
        <row r="460">
          <cell r="A460">
            <v>1551981</v>
          </cell>
          <cell r="B460" t="str">
            <v>113</v>
          </cell>
          <cell r="C460" t="str">
            <v>101</v>
          </cell>
          <cell r="D460" t="str">
            <v>61837</v>
          </cell>
          <cell r="E460" t="str">
            <v>61837-0014</v>
          </cell>
          <cell r="F460" t="str">
            <v>AMERICANA SHIRT LS</v>
          </cell>
          <cell r="G460" t="str">
            <v>WALLACE - SMOKEY AQUA</v>
          </cell>
          <cell r="H460" t="str">
            <v>PC</v>
          </cell>
          <cell r="J460" t="str">
            <v>SP-A</v>
          </cell>
          <cell r="K460" t="str">
            <v>LSUS</v>
          </cell>
          <cell r="L460">
            <v>2006</v>
          </cell>
          <cell r="M460">
            <v>3412</v>
          </cell>
          <cell r="N460">
            <v>3412</v>
          </cell>
          <cell r="O460">
            <v>0</v>
          </cell>
          <cell r="P460">
            <v>3412</v>
          </cell>
          <cell r="T460" t="str">
            <v>923M</v>
          </cell>
          <cell r="U460">
            <v>4566</v>
          </cell>
          <cell r="V460" t="str">
            <v>BANGLADESH</v>
          </cell>
          <cell r="W460" t="str">
            <v>SAS</v>
          </cell>
          <cell r="X460" t="str">
            <v>BANGLADESH</v>
          </cell>
          <cell r="Y460" t="str">
            <v>PEARL GARMENTS CO LTD</v>
          </cell>
          <cell r="Z460" t="str">
            <v>DDU</v>
          </cell>
          <cell r="AD460">
            <v>40559</v>
          </cell>
          <cell r="AE460">
            <v>40559</v>
          </cell>
          <cell r="AF460">
            <v>40559</v>
          </cell>
          <cell r="AG460">
            <v>40559</v>
          </cell>
          <cell r="AH460">
            <v>40642</v>
          </cell>
          <cell r="AI460">
            <v>40652</v>
          </cell>
          <cell r="AJ460">
            <v>40687</v>
          </cell>
          <cell r="AK460">
            <v>40732</v>
          </cell>
          <cell r="AL460">
            <v>40771</v>
          </cell>
          <cell r="AM460">
            <v>40774</v>
          </cell>
          <cell r="AN460" t="str">
            <v>1/15: to support TJ's 1/13 grid</v>
          </cell>
          <cell r="AQ460" t="str">
            <v>Y</v>
          </cell>
          <cell r="AR460" t="str">
            <v>000S</v>
          </cell>
          <cell r="AS460">
            <v>0</v>
          </cell>
          <cell r="AT460" t="str">
            <v>CHINA</v>
          </cell>
          <cell r="AU460" t="str">
            <v>EPIC / FB082480</v>
          </cell>
          <cell r="AW460">
            <v>1.7</v>
          </cell>
          <cell r="AX460">
            <v>5800.4</v>
          </cell>
          <cell r="AY460">
            <v>40637</v>
          </cell>
          <cell r="AZ460">
            <v>40643</v>
          </cell>
          <cell r="BA460">
            <v>40692</v>
          </cell>
          <cell r="BB460">
            <v>40734</v>
          </cell>
          <cell r="BC460">
            <v>40776</v>
          </cell>
          <cell r="BD460">
            <v>40776</v>
          </cell>
          <cell r="BE460">
            <v>40634</v>
          </cell>
          <cell r="BF460">
            <v>40664</v>
          </cell>
          <cell r="BG460">
            <v>40725</v>
          </cell>
          <cell r="BH460">
            <v>40756</v>
          </cell>
          <cell r="BI460">
            <v>40756</v>
          </cell>
          <cell r="BL460">
            <v>0</v>
          </cell>
          <cell r="BN460" t="str">
            <v>DOCKERS</v>
          </cell>
          <cell r="BO460" t="str">
            <v>Tops</v>
          </cell>
          <cell r="BP460" t="str">
            <v>Mens</v>
          </cell>
          <cell r="BQ460" t="str">
            <v>N</v>
          </cell>
          <cell r="BR460" t="str">
            <v>DM Tops Wovens</v>
          </cell>
          <cell r="BS460" t="str">
            <v>OKAMOTO D</v>
          </cell>
          <cell r="BT460" t="str">
            <v>CWOVENS2</v>
          </cell>
          <cell r="BU460" t="str">
            <v>H6628</v>
          </cell>
          <cell r="BV460" t="str">
            <v>Seasonal</v>
          </cell>
          <cell r="BW460" t="str">
            <v>LSA</v>
          </cell>
          <cell r="BY460" t="str">
            <v>4073240687406524064240559405594055940559</v>
          </cell>
          <cell r="BZ460" t="str">
            <v>S-61837-0014-4566-40732</v>
          </cell>
          <cell r="CA460" t="str">
            <v>SFO</v>
          </cell>
          <cell r="CD460">
            <v>0</v>
          </cell>
          <cell r="CF460">
            <v>1879</v>
          </cell>
          <cell r="CG460">
            <v>0</v>
          </cell>
        </row>
        <row r="461">
          <cell r="A461">
            <v>1416710</v>
          </cell>
          <cell r="B461" t="str">
            <v>113</v>
          </cell>
          <cell r="C461" t="str">
            <v>101</v>
          </cell>
          <cell r="D461" t="str">
            <v>61837</v>
          </cell>
          <cell r="E461" t="str">
            <v>61837-0014</v>
          </cell>
          <cell r="F461" t="str">
            <v>AMERICANA SHIRT LS</v>
          </cell>
          <cell r="G461" t="str">
            <v>WALLACE - SMOKEY AQUA</v>
          </cell>
          <cell r="H461" t="str">
            <v>PC</v>
          </cell>
          <cell r="J461" t="str">
            <v>SP-A</v>
          </cell>
          <cell r="K461" t="str">
            <v>LSM</v>
          </cell>
          <cell r="L461" t="str">
            <v>MX</v>
          </cell>
          <cell r="M461">
            <v>2975</v>
          </cell>
          <cell r="N461">
            <v>2975</v>
          </cell>
          <cell r="O461">
            <v>0</v>
          </cell>
          <cell r="P461">
            <v>2975</v>
          </cell>
          <cell r="T461" t="str">
            <v>923M</v>
          </cell>
          <cell r="U461">
            <v>4566</v>
          </cell>
          <cell r="V461" t="str">
            <v>BANGLADESH</v>
          </cell>
          <cell r="W461" t="str">
            <v>SAS</v>
          </cell>
          <cell r="X461" t="str">
            <v>BANGLADESH</v>
          </cell>
          <cell r="Y461" t="str">
            <v>PEARL GARMENTS CO LTD</v>
          </cell>
          <cell r="Z461" t="str">
            <v>DDU</v>
          </cell>
          <cell r="AD461">
            <v>40559</v>
          </cell>
          <cell r="AE461">
            <v>40559</v>
          </cell>
          <cell r="AF461">
            <v>40559</v>
          </cell>
          <cell r="AG461">
            <v>40559</v>
          </cell>
          <cell r="AH461">
            <v>40642</v>
          </cell>
          <cell r="AI461">
            <v>40652</v>
          </cell>
          <cell r="AJ461">
            <v>40687</v>
          </cell>
          <cell r="AK461">
            <v>40732</v>
          </cell>
          <cell r="AL461">
            <v>40796</v>
          </cell>
          <cell r="AM461">
            <v>40799</v>
          </cell>
          <cell r="AN461" t="str">
            <v xml:space="preserve">Jan P-Req 1/7; 1/15 color commit </v>
          </cell>
          <cell r="AQ461" t="str">
            <v>Y</v>
          </cell>
          <cell r="AR461" t="str">
            <v>000S</v>
          </cell>
          <cell r="AS461">
            <v>0</v>
          </cell>
          <cell r="AT461" t="str">
            <v>CHINA</v>
          </cell>
          <cell r="AU461" t="str">
            <v>EPIC / FB082480</v>
          </cell>
          <cell r="AW461">
            <v>1.7</v>
          </cell>
          <cell r="AX461">
            <v>5057.5</v>
          </cell>
          <cell r="AY461">
            <v>40637</v>
          </cell>
          <cell r="AZ461">
            <v>40643</v>
          </cell>
          <cell r="BA461">
            <v>40692</v>
          </cell>
          <cell r="BB461">
            <v>40734</v>
          </cell>
          <cell r="BC461">
            <v>40797</v>
          </cell>
          <cell r="BD461">
            <v>40804</v>
          </cell>
          <cell r="BE461">
            <v>40634</v>
          </cell>
          <cell r="BF461">
            <v>40664</v>
          </cell>
          <cell r="BG461">
            <v>40725</v>
          </cell>
          <cell r="BH461">
            <v>40787</v>
          </cell>
          <cell r="BI461">
            <v>40787</v>
          </cell>
          <cell r="BL461">
            <v>0</v>
          </cell>
          <cell r="BN461" t="str">
            <v>DOCKERS</v>
          </cell>
          <cell r="BO461" t="str">
            <v>Tops</v>
          </cell>
          <cell r="BP461" t="str">
            <v>Mens</v>
          </cell>
          <cell r="BQ461" t="str">
            <v>N</v>
          </cell>
          <cell r="BR461" t="str">
            <v>DM Tops Wovens</v>
          </cell>
          <cell r="BS461" t="str">
            <v>OKAMOTO D</v>
          </cell>
          <cell r="BT461" t="str">
            <v>CWOVENS2</v>
          </cell>
          <cell r="BU461" t="str">
            <v>H6628</v>
          </cell>
          <cell r="BV461" t="str">
            <v>Seasonal</v>
          </cell>
          <cell r="BW461" t="str">
            <v>LSA</v>
          </cell>
          <cell r="BY461" t="str">
            <v>4073240687406524064240559405594055940559</v>
          </cell>
          <cell r="BZ461" t="str">
            <v>S-61837-0014-4566-40732</v>
          </cell>
          <cell r="CA461" t="str">
            <v>SFO</v>
          </cell>
          <cell r="CD461">
            <v>0</v>
          </cell>
          <cell r="CF461">
            <v>1879</v>
          </cell>
          <cell r="CG461">
            <v>0</v>
          </cell>
        </row>
        <row r="462">
          <cell r="A462">
            <v>1540528</v>
          </cell>
          <cell r="B462" t="str">
            <v>113</v>
          </cell>
          <cell r="C462" t="str">
            <v>101</v>
          </cell>
          <cell r="D462" t="str">
            <v>61837</v>
          </cell>
          <cell r="E462" t="str">
            <v>61837-0015</v>
          </cell>
          <cell r="F462" t="str">
            <v>AMERICANA SHIRT LS</v>
          </cell>
          <cell r="G462" t="str">
            <v>WALLACE - VINTAGE CACTUS</v>
          </cell>
          <cell r="H462" t="str">
            <v>PC</v>
          </cell>
          <cell r="J462" t="str">
            <v>SP-A</v>
          </cell>
          <cell r="K462" t="str">
            <v>APD</v>
          </cell>
          <cell r="L462" t="str">
            <v>MY</v>
          </cell>
          <cell r="M462">
            <v>36</v>
          </cell>
          <cell r="N462">
            <v>36</v>
          </cell>
          <cell r="O462">
            <v>0</v>
          </cell>
          <cell r="P462">
            <v>36</v>
          </cell>
          <cell r="T462" t="str">
            <v>923M</v>
          </cell>
          <cell r="U462">
            <v>4566</v>
          </cell>
          <cell r="V462" t="str">
            <v>BANGLADESH</v>
          </cell>
          <cell r="W462" t="str">
            <v>SAS</v>
          </cell>
          <cell r="X462" t="str">
            <v>BANGLADESH</v>
          </cell>
          <cell r="Y462" t="str">
            <v>PEARL GARMENTS CO LTD</v>
          </cell>
          <cell r="Z462" t="str">
            <v>DDU</v>
          </cell>
          <cell r="AD462">
            <v>40535</v>
          </cell>
          <cell r="AE462">
            <v>40535</v>
          </cell>
          <cell r="AF462">
            <v>40535</v>
          </cell>
          <cell r="AG462">
            <v>40535</v>
          </cell>
          <cell r="AH462">
            <v>40555</v>
          </cell>
          <cell r="AI462">
            <v>40593</v>
          </cell>
          <cell r="AJ462">
            <v>40628</v>
          </cell>
          <cell r="AK462">
            <v>40673</v>
          </cell>
          <cell r="AL462">
            <v>40696</v>
          </cell>
          <cell r="AM462">
            <v>40699</v>
          </cell>
          <cell r="AN462" t="str">
            <v>Dec P-Req</v>
          </cell>
          <cell r="AO462" t="str">
            <v>Y</v>
          </cell>
          <cell r="AP462" t="str">
            <v>4505020173</v>
          </cell>
          <cell r="AQ462" t="str">
            <v>Y</v>
          </cell>
          <cell r="AR462" t="str">
            <v>000S</v>
          </cell>
          <cell r="AS462">
            <v>0</v>
          </cell>
          <cell r="AT462" t="str">
            <v>CHINA</v>
          </cell>
          <cell r="AU462" t="str">
            <v>EPIC / FB082480</v>
          </cell>
          <cell r="AW462">
            <v>1.7</v>
          </cell>
          <cell r="AX462">
            <v>61.199999999999996</v>
          </cell>
          <cell r="AY462">
            <v>40553</v>
          </cell>
          <cell r="AZ462">
            <v>40559</v>
          </cell>
          <cell r="BA462">
            <v>40629</v>
          </cell>
          <cell r="BB462">
            <v>40678</v>
          </cell>
          <cell r="BC462">
            <v>40699</v>
          </cell>
          <cell r="BD462">
            <v>40699</v>
          </cell>
          <cell r="BE462">
            <v>40544</v>
          </cell>
          <cell r="BF462">
            <v>40603</v>
          </cell>
          <cell r="BG462">
            <v>40664</v>
          </cell>
          <cell r="BH462">
            <v>40695</v>
          </cell>
          <cell r="BI462">
            <v>40695</v>
          </cell>
          <cell r="BL462">
            <v>0</v>
          </cell>
          <cell r="BN462" t="str">
            <v>DOCKERS</v>
          </cell>
          <cell r="BO462" t="str">
            <v>Tops</v>
          </cell>
          <cell r="BP462" t="str">
            <v>Mens</v>
          </cell>
          <cell r="BQ462" t="str">
            <v>N</v>
          </cell>
          <cell r="BR462" t="str">
            <v>DM Tops Wovens</v>
          </cell>
          <cell r="BS462" t="str">
            <v>OKAMOTO D</v>
          </cell>
          <cell r="BT462" t="str">
            <v>CWOVENS2</v>
          </cell>
          <cell r="BU462" t="str">
            <v>H6629</v>
          </cell>
          <cell r="BV462" t="str">
            <v>Seasonal</v>
          </cell>
          <cell r="BW462" t="str">
            <v>APD</v>
          </cell>
          <cell r="BY462" t="str">
            <v>4067340628405934055540535405354053540535</v>
          </cell>
          <cell r="BZ462" t="str">
            <v>S-61837-0015-4566-40673</v>
          </cell>
          <cell r="CA462" t="str">
            <v>SFO</v>
          </cell>
          <cell r="CB462">
            <v>36</v>
          </cell>
          <cell r="CD462">
            <v>0</v>
          </cell>
          <cell r="CF462">
            <v>1879</v>
          </cell>
          <cell r="CG462">
            <v>0</v>
          </cell>
        </row>
        <row r="463">
          <cell r="A463">
            <v>1540529</v>
          </cell>
          <cell r="B463" t="str">
            <v>113</v>
          </cell>
          <cell r="C463" t="str">
            <v>101</v>
          </cell>
          <cell r="D463" t="str">
            <v>61837</v>
          </cell>
          <cell r="E463" t="str">
            <v>61837-0015</v>
          </cell>
          <cell r="F463" t="str">
            <v>AMERICANA SHIRT LS</v>
          </cell>
          <cell r="G463" t="str">
            <v>WALLACE - VINTAGE CACTUS</v>
          </cell>
          <cell r="H463" t="str">
            <v>PC</v>
          </cell>
          <cell r="J463" t="str">
            <v>SP-A</v>
          </cell>
          <cell r="K463" t="str">
            <v>APD</v>
          </cell>
          <cell r="L463" t="str">
            <v>PH</v>
          </cell>
          <cell r="M463">
            <v>52</v>
          </cell>
          <cell r="N463">
            <v>52</v>
          </cell>
          <cell r="O463">
            <v>0</v>
          </cell>
          <cell r="P463">
            <v>52</v>
          </cell>
          <cell r="T463" t="str">
            <v>923M</v>
          </cell>
          <cell r="U463">
            <v>4566</v>
          </cell>
          <cell r="V463" t="str">
            <v>BANGLADESH</v>
          </cell>
          <cell r="W463" t="str">
            <v>SAS</v>
          </cell>
          <cell r="X463" t="str">
            <v>BANGLADESH</v>
          </cell>
          <cell r="Y463" t="str">
            <v>PEARL GARMENTS CO LTD</v>
          </cell>
          <cell r="Z463" t="str">
            <v>DDU</v>
          </cell>
          <cell r="AD463">
            <v>40535</v>
          </cell>
          <cell r="AE463">
            <v>40535</v>
          </cell>
          <cell r="AF463">
            <v>40535</v>
          </cell>
          <cell r="AG463">
            <v>40535</v>
          </cell>
          <cell r="AH463">
            <v>40555</v>
          </cell>
          <cell r="AI463">
            <v>40593</v>
          </cell>
          <cell r="AJ463">
            <v>40628</v>
          </cell>
          <cell r="AK463">
            <v>40673</v>
          </cell>
          <cell r="AL463">
            <v>40700</v>
          </cell>
          <cell r="AM463">
            <v>40703</v>
          </cell>
          <cell r="AN463" t="str">
            <v>Dec P-Req</v>
          </cell>
          <cell r="AO463" t="str">
            <v>Y</v>
          </cell>
          <cell r="AP463" t="str">
            <v>4509010550</v>
          </cell>
          <cell r="AQ463" t="str">
            <v>Y</v>
          </cell>
          <cell r="AR463" t="str">
            <v>000S</v>
          </cell>
          <cell r="AS463">
            <v>0</v>
          </cell>
          <cell r="AT463" t="str">
            <v>CHINA</v>
          </cell>
          <cell r="AU463" t="str">
            <v>EPIC / FB082480</v>
          </cell>
          <cell r="AW463">
            <v>1.7</v>
          </cell>
          <cell r="AX463">
            <v>88.399999999999991</v>
          </cell>
          <cell r="AY463">
            <v>40553</v>
          </cell>
          <cell r="AZ463">
            <v>40559</v>
          </cell>
          <cell r="BA463">
            <v>40629</v>
          </cell>
          <cell r="BB463">
            <v>40678</v>
          </cell>
          <cell r="BC463">
            <v>40706</v>
          </cell>
          <cell r="BD463">
            <v>40706</v>
          </cell>
          <cell r="BE463">
            <v>40544</v>
          </cell>
          <cell r="BF463">
            <v>40603</v>
          </cell>
          <cell r="BG463">
            <v>40664</v>
          </cell>
          <cell r="BH463">
            <v>40695</v>
          </cell>
          <cell r="BI463">
            <v>40695</v>
          </cell>
          <cell r="BL463">
            <v>0</v>
          </cell>
          <cell r="BN463" t="str">
            <v>DOCKERS</v>
          </cell>
          <cell r="BO463" t="str">
            <v>Tops</v>
          </cell>
          <cell r="BP463" t="str">
            <v>Mens</v>
          </cell>
          <cell r="BQ463" t="str">
            <v>N</v>
          </cell>
          <cell r="BR463" t="str">
            <v>DM Tops Wovens</v>
          </cell>
          <cell r="BS463" t="str">
            <v>OKAMOTO D</v>
          </cell>
          <cell r="BT463" t="str">
            <v>CWOVENS2</v>
          </cell>
          <cell r="BU463" t="str">
            <v>H6629</v>
          </cell>
          <cell r="BV463" t="str">
            <v>Seasonal</v>
          </cell>
          <cell r="BW463" t="str">
            <v>APD</v>
          </cell>
          <cell r="BY463" t="str">
            <v>4067340628405934055540535405354053540535</v>
          </cell>
          <cell r="BZ463" t="str">
            <v>S-61837-0015-4566-40673</v>
          </cell>
          <cell r="CA463" t="str">
            <v>SFO</v>
          </cell>
          <cell r="CB463">
            <v>52</v>
          </cell>
          <cell r="CD463">
            <v>0</v>
          </cell>
          <cell r="CF463">
            <v>1879</v>
          </cell>
          <cell r="CG463">
            <v>0</v>
          </cell>
        </row>
        <row r="464">
          <cell r="A464">
            <v>1416711</v>
          </cell>
          <cell r="B464" t="str">
            <v>113</v>
          </cell>
          <cell r="C464" t="str">
            <v>101</v>
          </cell>
          <cell r="D464" t="str">
            <v>61837</v>
          </cell>
          <cell r="E464" t="str">
            <v>61837-0015</v>
          </cell>
          <cell r="F464" t="str">
            <v>AMERICANA SHIRT LS</v>
          </cell>
          <cell r="G464" t="str">
            <v>WALLACE - VINTAGE CACTUS</v>
          </cell>
          <cell r="H464" t="str">
            <v>PC</v>
          </cell>
          <cell r="J464" t="str">
            <v>SP-A</v>
          </cell>
          <cell r="K464" t="str">
            <v>APD</v>
          </cell>
          <cell r="L464" t="str">
            <v>PK</v>
          </cell>
          <cell r="M464">
            <v>100</v>
          </cell>
          <cell r="N464">
            <v>100</v>
          </cell>
          <cell r="O464">
            <v>0</v>
          </cell>
          <cell r="P464">
            <v>100</v>
          </cell>
          <cell r="T464" t="str">
            <v>923M</v>
          </cell>
          <cell r="U464">
            <v>4566</v>
          </cell>
          <cell r="V464" t="str">
            <v>BANGLADESH</v>
          </cell>
          <cell r="W464" t="str">
            <v>SAS</v>
          </cell>
          <cell r="X464" t="str">
            <v>BANGLADESH</v>
          </cell>
          <cell r="Y464" t="str">
            <v>PEARL GARMENTS CO LTD</v>
          </cell>
          <cell r="Z464" t="str">
            <v>DDU</v>
          </cell>
          <cell r="AD464">
            <v>40535</v>
          </cell>
          <cell r="AE464">
            <v>40535</v>
          </cell>
          <cell r="AF464">
            <v>40535</v>
          </cell>
          <cell r="AG464">
            <v>40535</v>
          </cell>
          <cell r="AH464">
            <v>40555</v>
          </cell>
          <cell r="AI464">
            <v>40593</v>
          </cell>
          <cell r="AJ464">
            <v>40628</v>
          </cell>
          <cell r="AK464">
            <v>40673</v>
          </cell>
          <cell r="AL464">
            <v>40718</v>
          </cell>
          <cell r="AM464">
            <v>40721</v>
          </cell>
          <cell r="AN464" t="str">
            <v>Dec P-Req</v>
          </cell>
          <cell r="AO464" t="str">
            <v>Y</v>
          </cell>
          <cell r="AP464" t="str">
            <v>4514007771</v>
          </cell>
          <cell r="AQ464" t="str">
            <v>Y</v>
          </cell>
          <cell r="AR464" t="str">
            <v>000S</v>
          </cell>
          <cell r="AS464">
            <v>0</v>
          </cell>
          <cell r="AT464" t="str">
            <v>CHINA</v>
          </cell>
          <cell r="AU464" t="str">
            <v>EPIC / FB082480</v>
          </cell>
          <cell r="AW464">
            <v>1.7</v>
          </cell>
          <cell r="AX464">
            <v>170</v>
          </cell>
          <cell r="AY464">
            <v>40553</v>
          </cell>
          <cell r="AZ464">
            <v>40559</v>
          </cell>
          <cell r="BA464">
            <v>40629</v>
          </cell>
          <cell r="BB464">
            <v>40678</v>
          </cell>
          <cell r="BC464">
            <v>40720</v>
          </cell>
          <cell r="BD464">
            <v>40727</v>
          </cell>
          <cell r="BE464">
            <v>40544</v>
          </cell>
          <cell r="BF464">
            <v>40603</v>
          </cell>
          <cell r="BG464">
            <v>40664</v>
          </cell>
          <cell r="BH464">
            <v>40695</v>
          </cell>
          <cell r="BI464">
            <v>40695</v>
          </cell>
          <cell r="BL464">
            <v>0</v>
          </cell>
          <cell r="BN464" t="str">
            <v>DOCKERS</v>
          </cell>
          <cell r="BO464" t="str">
            <v>Tops</v>
          </cell>
          <cell r="BP464" t="str">
            <v>Mens</v>
          </cell>
          <cell r="BQ464" t="str">
            <v>N</v>
          </cell>
          <cell r="BR464" t="str">
            <v>DM Tops Wovens</v>
          </cell>
          <cell r="BS464" t="str">
            <v>OKAMOTO D</v>
          </cell>
          <cell r="BT464" t="str">
            <v>CWOVENS2</v>
          </cell>
          <cell r="BU464" t="str">
            <v>H6629</v>
          </cell>
          <cell r="BV464" t="str">
            <v>Seasonal</v>
          </cell>
          <cell r="BW464" t="str">
            <v>APD</v>
          </cell>
          <cell r="BY464" t="str">
            <v>4067340628405934055540535405354053540535</v>
          </cell>
          <cell r="BZ464" t="str">
            <v>S-61837-0015-4566-40673</v>
          </cell>
          <cell r="CA464" t="str">
            <v>SFO</v>
          </cell>
          <cell r="CB464">
            <v>100</v>
          </cell>
          <cell r="CD464">
            <v>0</v>
          </cell>
          <cell r="CF464">
            <v>1879</v>
          </cell>
          <cell r="CG464">
            <v>0</v>
          </cell>
        </row>
        <row r="465">
          <cell r="A465">
            <v>1540530</v>
          </cell>
          <cell r="B465" t="str">
            <v>113</v>
          </cell>
          <cell r="C465" t="str">
            <v>101</v>
          </cell>
          <cell r="D465" t="str">
            <v>61837</v>
          </cell>
          <cell r="E465" t="str">
            <v>61837-0015</v>
          </cell>
          <cell r="F465" t="str">
            <v>AMERICANA SHIRT LS</v>
          </cell>
          <cell r="G465" t="str">
            <v>WALLACE - VINTAGE CACTUS</v>
          </cell>
          <cell r="H465" t="str">
            <v>PC</v>
          </cell>
          <cell r="J465" t="str">
            <v>SP-A</v>
          </cell>
          <cell r="K465" t="str">
            <v>LACL</v>
          </cell>
          <cell r="L465" t="str">
            <v>CL</v>
          </cell>
          <cell r="M465">
            <v>700</v>
          </cell>
          <cell r="N465">
            <v>700</v>
          </cell>
          <cell r="O465">
            <v>0</v>
          </cell>
          <cell r="P465">
            <v>700</v>
          </cell>
          <cell r="T465" t="str">
            <v>923M</v>
          </cell>
          <cell r="U465">
            <v>4566</v>
          </cell>
          <cell r="V465" t="str">
            <v>BANGLADESH</v>
          </cell>
          <cell r="W465" t="str">
            <v>SAS</v>
          </cell>
          <cell r="X465" t="str">
            <v>BANGLADESH</v>
          </cell>
          <cell r="Y465" t="str">
            <v>PEARL GARMENTS CO LTD</v>
          </cell>
          <cell r="Z465" t="str">
            <v>DDU</v>
          </cell>
          <cell r="AD465">
            <v>40535</v>
          </cell>
          <cell r="AE465">
            <v>40535</v>
          </cell>
          <cell r="AF465">
            <v>40535</v>
          </cell>
          <cell r="AG465">
            <v>40535</v>
          </cell>
          <cell r="AH465">
            <v>40555</v>
          </cell>
          <cell r="AI465">
            <v>40593</v>
          </cell>
          <cell r="AJ465">
            <v>40628</v>
          </cell>
          <cell r="AK465">
            <v>40673</v>
          </cell>
          <cell r="AL465">
            <v>40722</v>
          </cell>
          <cell r="AM465">
            <v>40725</v>
          </cell>
          <cell r="AN465" t="str">
            <v>Dec P-Req</v>
          </cell>
          <cell r="AO465" t="str">
            <v>Y</v>
          </cell>
          <cell r="AP465" t="str">
            <v>4100116886</v>
          </cell>
          <cell r="AQ465" t="str">
            <v>Y</v>
          </cell>
          <cell r="AR465" t="str">
            <v>000S</v>
          </cell>
          <cell r="AS465">
            <v>0</v>
          </cell>
          <cell r="AT465" t="str">
            <v>CHINA</v>
          </cell>
          <cell r="AU465" t="str">
            <v>EPIC / FB082480</v>
          </cell>
          <cell r="AW465">
            <v>1.7</v>
          </cell>
          <cell r="AX465">
            <v>1190</v>
          </cell>
          <cell r="AY465">
            <v>40553</v>
          </cell>
          <cell r="AZ465">
            <v>40559</v>
          </cell>
          <cell r="BA465">
            <v>40629</v>
          </cell>
          <cell r="BB465">
            <v>40678</v>
          </cell>
          <cell r="BC465">
            <v>40727</v>
          </cell>
          <cell r="BD465">
            <v>40727</v>
          </cell>
          <cell r="BE465">
            <v>40544</v>
          </cell>
          <cell r="BF465">
            <v>40603</v>
          </cell>
          <cell r="BG465">
            <v>40664</v>
          </cell>
          <cell r="BH465">
            <v>40695</v>
          </cell>
          <cell r="BI465">
            <v>40695</v>
          </cell>
          <cell r="BL465">
            <v>0</v>
          </cell>
          <cell r="BN465" t="str">
            <v>DOCKERS</v>
          </cell>
          <cell r="BO465" t="str">
            <v>Tops</v>
          </cell>
          <cell r="BP465" t="str">
            <v>Mens</v>
          </cell>
          <cell r="BQ465" t="str">
            <v>N</v>
          </cell>
          <cell r="BR465" t="str">
            <v>DM Tops Wovens</v>
          </cell>
          <cell r="BS465" t="str">
            <v>OKAMOTO D</v>
          </cell>
          <cell r="BT465" t="str">
            <v>CWOVENS2</v>
          </cell>
          <cell r="BU465" t="str">
            <v>H6629</v>
          </cell>
          <cell r="BV465" t="str">
            <v>Seasonal</v>
          </cell>
          <cell r="BW465" t="str">
            <v>LSA</v>
          </cell>
          <cell r="BY465" t="str">
            <v>4067340628405934055540535405354053540535</v>
          </cell>
          <cell r="BZ465" t="str">
            <v>S-61837-0015-4566-40673</v>
          </cell>
          <cell r="CA465" t="str">
            <v>SFO</v>
          </cell>
          <cell r="CD465">
            <v>0</v>
          </cell>
          <cell r="CF465">
            <v>1879</v>
          </cell>
          <cell r="CG465">
            <v>0</v>
          </cell>
        </row>
        <row r="466">
          <cell r="A466">
            <v>1540531</v>
          </cell>
          <cell r="B466" t="str">
            <v>113</v>
          </cell>
          <cell r="C466" t="str">
            <v>101</v>
          </cell>
          <cell r="D466" t="str">
            <v>61837</v>
          </cell>
          <cell r="E466" t="str">
            <v>61837-0015</v>
          </cell>
          <cell r="F466" t="str">
            <v>AMERICANA SHIRT LS</v>
          </cell>
          <cell r="G466" t="str">
            <v>WALLACE - VINTAGE CACTUS</v>
          </cell>
          <cell r="H466" t="str">
            <v>PC</v>
          </cell>
          <cell r="J466" t="str">
            <v>SP-A</v>
          </cell>
          <cell r="K466" t="str">
            <v>LACL</v>
          </cell>
          <cell r="L466" t="str">
            <v>CR</v>
          </cell>
          <cell r="M466">
            <v>120</v>
          </cell>
          <cell r="N466">
            <v>120</v>
          </cell>
          <cell r="O466">
            <v>0</v>
          </cell>
          <cell r="P466">
            <v>120</v>
          </cell>
          <cell r="T466" t="str">
            <v>923M</v>
          </cell>
          <cell r="U466">
            <v>4566</v>
          </cell>
          <cell r="V466" t="str">
            <v>BANGLADESH</v>
          </cell>
          <cell r="W466" t="str">
            <v>SAS</v>
          </cell>
          <cell r="X466" t="str">
            <v>BANGLADESH</v>
          </cell>
          <cell r="Y466" t="str">
            <v>PEARL GARMENTS CO LTD</v>
          </cell>
          <cell r="Z466" t="str">
            <v>DDU</v>
          </cell>
          <cell r="AD466">
            <v>40535</v>
          </cell>
          <cell r="AE466">
            <v>40535</v>
          </cell>
          <cell r="AF466">
            <v>40535</v>
          </cell>
          <cell r="AG466">
            <v>40535</v>
          </cell>
          <cell r="AH466">
            <v>40555</v>
          </cell>
          <cell r="AI466">
            <v>40593</v>
          </cell>
          <cell r="AJ466">
            <v>40628</v>
          </cell>
          <cell r="AK466">
            <v>40673</v>
          </cell>
          <cell r="AL466">
            <v>40755</v>
          </cell>
          <cell r="AM466">
            <v>40758</v>
          </cell>
          <cell r="AN466" t="str">
            <v>Dec P-Req</v>
          </cell>
          <cell r="AO466" t="str">
            <v>Y</v>
          </cell>
          <cell r="AP466" t="str">
            <v>4100116805</v>
          </cell>
          <cell r="AQ466" t="str">
            <v>Y</v>
          </cell>
          <cell r="AR466" t="str">
            <v>000S</v>
          </cell>
          <cell r="AS466">
            <v>0</v>
          </cell>
          <cell r="AT466" t="str">
            <v>CHINA</v>
          </cell>
          <cell r="AU466" t="str">
            <v>EPIC / FB082480</v>
          </cell>
          <cell r="AW466">
            <v>1.7</v>
          </cell>
          <cell r="AX466">
            <v>204</v>
          </cell>
          <cell r="AY466">
            <v>40553</v>
          </cell>
          <cell r="AZ466">
            <v>40559</v>
          </cell>
          <cell r="BA466">
            <v>40629</v>
          </cell>
          <cell r="BB466">
            <v>40678</v>
          </cell>
          <cell r="BC466">
            <v>40755</v>
          </cell>
          <cell r="BD466">
            <v>40762</v>
          </cell>
          <cell r="BE466">
            <v>40544</v>
          </cell>
          <cell r="BF466">
            <v>40603</v>
          </cell>
          <cell r="BG466">
            <v>40664</v>
          </cell>
          <cell r="BH466">
            <v>40725</v>
          </cell>
          <cell r="BI466">
            <v>40756</v>
          </cell>
          <cell r="BL466">
            <v>0</v>
          </cell>
          <cell r="BN466" t="str">
            <v>DOCKERS</v>
          </cell>
          <cell r="BO466" t="str">
            <v>Tops</v>
          </cell>
          <cell r="BP466" t="str">
            <v>Mens</v>
          </cell>
          <cell r="BQ466" t="str">
            <v>N</v>
          </cell>
          <cell r="BR466" t="str">
            <v>DM Tops Wovens</v>
          </cell>
          <cell r="BS466" t="str">
            <v>OKAMOTO D</v>
          </cell>
          <cell r="BT466" t="str">
            <v>CWOVENS2</v>
          </cell>
          <cell r="BU466" t="str">
            <v>H6629</v>
          </cell>
          <cell r="BV466" t="str">
            <v>Seasonal</v>
          </cell>
          <cell r="BW466" t="str">
            <v>LSA</v>
          </cell>
          <cell r="BY466" t="str">
            <v>4067340628405934055540535405354053540535</v>
          </cell>
          <cell r="BZ466" t="str">
            <v>S-61837-0015-4566-40673</v>
          </cell>
          <cell r="CA466" t="str">
            <v>SFO</v>
          </cell>
          <cell r="CD466">
            <v>0</v>
          </cell>
          <cell r="CF466">
            <v>1879</v>
          </cell>
          <cell r="CG466">
            <v>0</v>
          </cell>
        </row>
        <row r="467">
          <cell r="A467">
            <v>1416712</v>
          </cell>
          <cell r="B467" t="str">
            <v>113</v>
          </cell>
          <cell r="C467" t="str">
            <v>101</v>
          </cell>
          <cell r="D467" t="str">
            <v>61837</v>
          </cell>
          <cell r="E467" t="str">
            <v>61837-0015</v>
          </cell>
          <cell r="F467" t="str">
            <v>AMERICANA SHIRT LS</v>
          </cell>
          <cell r="G467" t="str">
            <v>WALLACE - VINTAGE CACTUS</v>
          </cell>
          <cell r="H467" t="str">
            <v>PC</v>
          </cell>
          <cell r="J467" t="str">
            <v>SP-A</v>
          </cell>
          <cell r="K467" t="str">
            <v>LACL</v>
          </cell>
          <cell r="L467" t="str">
            <v>PE</v>
          </cell>
          <cell r="M467">
            <v>300</v>
          </cell>
          <cell r="N467">
            <v>300</v>
          </cell>
          <cell r="O467">
            <v>0</v>
          </cell>
          <cell r="P467">
            <v>300</v>
          </cell>
          <cell r="T467" t="str">
            <v>923M</v>
          </cell>
          <cell r="U467">
            <v>4566</v>
          </cell>
          <cell r="V467" t="str">
            <v>BANGLADESH</v>
          </cell>
          <cell r="W467" t="str">
            <v>SAS</v>
          </cell>
          <cell r="X467" t="str">
            <v>BANGLADESH</v>
          </cell>
          <cell r="Y467" t="str">
            <v>PEARL GARMENTS CO LTD</v>
          </cell>
          <cell r="Z467" t="str">
            <v>DDU</v>
          </cell>
          <cell r="AD467">
            <v>40535</v>
          </cell>
          <cell r="AE467">
            <v>40535</v>
          </cell>
          <cell r="AF467">
            <v>40535</v>
          </cell>
          <cell r="AG467">
            <v>40535</v>
          </cell>
          <cell r="AH467">
            <v>40555</v>
          </cell>
          <cell r="AI467">
            <v>40593</v>
          </cell>
          <cell r="AJ467">
            <v>40628</v>
          </cell>
          <cell r="AK467">
            <v>40673</v>
          </cell>
          <cell r="AL467">
            <v>40730</v>
          </cell>
          <cell r="AM467">
            <v>40733</v>
          </cell>
          <cell r="AN467" t="str">
            <v>Dec P-Req</v>
          </cell>
          <cell r="AO467" t="str">
            <v>Y</v>
          </cell>
          <cell r="AP467" t="str">
            <v>4100116907</v>
          </cell>
          <cell r="AQ467" t="str">
            <v>Y</v>
          </cell>
          <cell r="AR467" t="str">
            <v>000S</v>
          </cell>
          <cell r="AS467">
            <v>0</v>
          </cell>
          <cell r="AT467" t="str">
            <v>CHINA</v>
          </cell>
          <cell r="AU467" t="str">
            <v>EPIC / FB082480</v>
          </cell>
          <cell r="AW467">
            <v>1.7</v>
          </cell>
          <cell r="AX467">
            <v>510</v>
          </cell>
          <cell r="AY467">
            <v>40553</v>
          </cell>
          <cell r="AZ467">
            <v>40559</v>
          </cell>
          <cell r="BA467">
            <v>40629</v>
          </cell>
          <cell r="BB467">
            <v>40678</v>
          </cell>
          <cell r="BC467">
            <v>40734</v>
          </cell>
          <cell r="BD467">
            <v>40734</v>
          </cell>
          <cell r="BE467">
            <v>40544</v>
          </cell>
          <cell r="BF467">
            <v>40603</v>
          </cell>
          <cell r="BG467">
            <v>40664</v>
          </cell>
          <cell r="BH467">
            <v>40725</v>
          </cell>
          <cell r="BI467">
            <v>40725</v>
          </cell>
          <cell r="BL467">
            <v>0</v>
          </cell>
          <cell r="BN467" t="str">
            <v>DOCKERS</v>
          </cell>
          <cell r="BO467" t="str">
            <v>Tops</v>
          </cell>
          <cell r="BP467" t="str">
            <v>Mens</v>
          </cell>
          <cell r="BQ467" t="str">
            <v>N</v>
          </cell>
          <cell r="BR467" t="str">
            <v>DM Tops Wovens</v>
          </cell>
          <cell r="BS467" t="str">
            <v>OKAMOTO D</v>
          </cell>
          <cell r="BT467" t="str">
            <v>CWOVENS2</v>
          </cell>
          <cell r="BU467" t="str">
            <v>H6629</v>
          </cell>
          <cell r="BV467" t="str">
            <v>Seasonal</v>
          </cell>
          <cell r="BW467" t="str">
            <v>LSA</v>
          </cell>
          <cell r="BY467" t="str">
            <v>4067340628405934055540535405354053540535</v>
          </cell>
          <cell r="BZ467" t="str">
            <v>S-61837-0015-4566-40673</v>
          </cell>
          <cell r="CA467" t="str">
            <v>SFO</v>
          </cell>
          <cell r="CD467">
            <v>0</v>
          </cell>
          <cell r="CF467">
            <v>1879</v>
          </cell>
          <cell r="CG467">
            <v>0</v>
          </cell>
        </row>
        <row r="468">
          <cell r="A468">
            <v>1416713</v>
          </cell>
          <cell r="B468" t="str">
            <v>113</v>
          </cell>
          <cell r="C468" t="str">
            <v>101</v>
          </cell>
          <cell r="D468" t="str">
            <v>61837</v>
          </cell>
          <cell r="E468" t="str">
            <v>61837-0015</v>
          </cell>
          <cell r="F468" t="str">
            <v>AMERICANA SHIRT LS</v>
          </cell>
          <cell r="G468" t="str">
            <v>WALLACE - VINTAGE CACTUS</v>
          </cell>
          <cell r="H468" t="str">
            <v>PC</v>
          </cell>
          <cell r="J468" t="str">
            <v>SP-A</v>
          </cell>
          <cell r="K468" t="str">
            <v>LSC</v>
          </cell>
          <cell r="L468" t="str">
            <v>CA</v>
          </cell>
          <cell r="M468">
            <v>1142</v>
          </cell>
          <cell r="N468">
            <v>1142</v>
          </cell>
          <cell r="O468">
            <v>0</v>
          </cell>
          <cell r="P468">
            <v>1142</v>
          </cell>
          <cell r="T468" t="str">
            <v>923M</v>
          </cell>
          <cell r="U468">
            <v>4566</v>
          </cell>
          <cell r="V468" t="str">
            <v>BANGLADESH</v>
          </cell>
          <cell r="W468" t="str">
            <v>SAS</v>
          </cell>
          <cell r="X468" t="str">
            <v>BANGLADESH</v>
          </cell>
          <cell r="Y468" t="str">
            <v>PEARL GARMENTS CO LTD</v>
          </cell>
          <cell r="Z468" t="str">
            <v>DDU</v>
          </cell>
          <cell r="AD468">
            <v>40535</v>
          </cell>
          <cell r="AE468">
            <v>40535</v>
          </cell>
          <cell r="AF468">
            <v>40535</v>
          </cell>
          <cell r="AG468">
            <v>40535</v>
          </cell>
          <cell r="AH468">
            <v>40555</v>
          </cell>
          <cell r="AI468">
            <v>40593</v>
          </cell>
          <cell r="AJ468">
            <v>40628</v>
          </cell>
          <cell r="AK468">
            <v>40673</v>
          </cell>
          <cell r="AL468">
            <v>40714</v>
          </cell>
          <cell r="AM468">
            <v>40717</v>
          </cell>
          <cell r="AN468" t="str">
            <v>Dec P-Req</v>
          </cell>
          <cell r="AO468" t="str">
            <v>y</v>
          </cell>
          <cell r="AP468" t="str">
            <v>82823</v>
          </cell>
          <cell r="AR468" t="str">
            <v>000S</v>
          </cell>
          <cell r="AS468">
            <v>0</v>
          </cell>
          <cell r="AT468" t="str">
            <v>CHINA</v>
          </cell>
          <cell r="AU468" t="str">
            <v>EPIC / FB082480</v>
          </cell>
          <cell r="AW468">
            <v>1.7</v>
          </cell>
          <cell r="AX468">
            <v>1941.3999999999999</v>
          </cell>
          <cell r="AY468">
            <v>40553</v>
          </cell>
          <cell r="AZ468">
            <v>40559</v>
          </cell>
          <cell r="BA468">
            <v>40629</v>
          </cell>
          <cell r="BB468">
            <v>40678</v>
          </cell>
          <cell r="BC468">
            <v>40720</v>
          </cell>
          <cell r="BD468">
            <v>40720</v>
          </cell>
          <cell r="BE468">
            <v>40544</v>
          </cell>
          <cell r="BF468">
            <v>40603</v>
          </cell>
          <cell r="BG468">
            <v>40664</v>
          </cell>
          <cell r="BH468">
            <v>40695</v>
          </cell>
          <cell r="BI468">
            <v>40695</v>
          </cell>
          <cell r="BL468">
            <v>0</v>
          </cell>
          <cell r="BN468" t="str">
            <v>DOCKERS</v>
          </cell>
          <cell r="BO468" t="str">
            <v>Tops</v>
          </cell>
          <cell r="BP468" t="str">
            <v>Mens</v>
          </cell>
          <cell r="BQ468" t="str">
            <v>N</v>
          </cell>
          <cell r="BR468" t="str">
            <v>DM Tops Wovens</v>
          </cell>
          <cell r="BS468" t="str">
            <v>OKAMOTO D</v>
          </cell>
          <cell r="BT468" t="str">
            <v>CWOVENS2</v>
          </cell>
          <cell r="BU468" t="str">
            <v>H6629</v>
          </cell>
          <cell r="BV468" t="str">
            <v>Seasonal</v>
          </cell>
          <cell r="BW468" t="str">
            <v>LSA</v>
          </cell>
          <cell r="BY468" t="str">
            <v>4067340628405934055540535405354053540535</v>
          </cell>
          <cell r="BZ468" t="str">
            <v>S-61837-0015-4566-40673</v>
          </cell>
          <cell r="CA468" t="str">
            <v>SFO</v>
          </cell>
          <cell r="CD468">
            <v>0</v>
          </cell>
          <cell r="CF468">
            <v>1879</v>
          </cell>
          <cell r="CG468">
            <v>0</v>
          </cell>
        </row>
        <row r="469">
          <cell r="A469">
            <v>1540532</v>
          </cell>
          <cell r="B469" t="str">
            <v>113</v>
          </cell>
          <cell r="C469" t="str">
            <v>101</v>
          </cell>
          <cell r="D469" t="str">
            <v>65827</v>
          </cell>
          <cell r="E469" t="str">
            <v>65827-0004</v>
          </cell>
          <cell r="F469" t="str">
            <v>AMERICANA SHIRT LS B&amp;T</v>
          </cell>
          <cell r="G469" t="str">
            <v>WALLACE - VINTAGE CACTUS</v>
          </cell>
          <cell r="H469" t="str">
            <v>PC</v>
          </cell>
          <cell r="J469" t="str">
            <v>SP-A</v>
          </cell>
          <cell r="K469" t="str">
            <v>LSUS</v>
          </cell>
          <cell r="L469">
            <v>2006</v>
          </cell>
          <cell r="M469">
            <v>1059</v>
          </cell>
          <cell r="N469">
            <v>1059</v>
          </cell>
          <cell r="O469">
            <v>0</v>
          </cell>
          <cell r="P469">
            <v>1059</v>
          </cell>
          <cell r="T469" t="str">
            <v>923M</v>
          </cell>
          <cell r="U469">
            <v>4566</v>
          </cell>
          <cell r="V469" t="str">
            <v>BANGLADESH</v>
          </cell>
          <cell r="W469" t="str">
            <v>SAS</v>
          </cell>
          <cell r="X469" t="str">
            <v>BANGLADESH</v>
          </cell>
          <cell r="Y469" t="str">
            <v>PEARL GARMENTS CO LTD</v>
          </cell>
          <cell r="Z469" t="str">
            <v>DDU</v>
          </cell>
          <cell r="AD469">
            <v>40535</v>
          </cell>
          <cell r="AE469">
            <v>40535</v>
          </cell>
          <cell r="AF469">
            <v>40535</v>
          </cell>
          <cell r="AG469">
            <v>40535</v>
          </cell>
          <cell r="AH469">
            <v>40614</v>
          </cell>
          <cell r="AI469">
            <v>40624</v>
          </cell>
          <cell r="AJ469">
            <v>40659</v>
          </cell>
          <cell r="AK469">
            <v>40704</v>
          </cell>
          <cell r="AL469">
            <v>40743</v>
          </cell>
          <cell r="AM469">
            <v>40746</v>
          </cell>
          <cell r="AN469" t="str">
            <v>Per TJ's B&amp;T grid with Holly verbal to down adjust; 1/18 added 36 uts per TJ's 1/13 file; updtd 1/21: added 259 uts for rev ttl 859 uts- OK'd by MO 1/26; updtd 1/31 add 200 uts after POP, pending ex-fcty confirmation</v>
          </cell>
          <cell r="AQ469" t="str">
            <v>Y</v>
          </cell>
          <cell r="AR469" t="str">
            <v>000S</v>
          </cell>
          <cell r="AS469">
            <v>0</v>
          </cell>
          <cell r="AT469" t="str">
            <v>CHINA</v>
          </cell>
          <cell r="AU469" t="str">
            <v>EPIC / FB082480</v>
          </cell>
          <cell r="AW469">
            <v>1.7</v>
          </cell>
          <cell r="AX469">
            <v>1800.3</v>
          </cell>
          <cell r="AY469">
            <v>40609</v>
          </cell>
          <cell r="AZ469">
            <v>40615</v>
          </cell>
          <cell r="BA469">
            <v>40664</v>
          </cell>
          <cell r="BB469">
            <v>40706</v>
          </cell>
          <cell r="BC469">
            <v>40748</v>
          </cell>
          <cell r="BD469">
            <v>40748</v>
          </cell>
          <cell r="BE469">
            <v>40603</v>
          </cell>
          <cell r="BF469">
            <v>40634</v>
          </cell>
          <cell r="BG469">
            <v>40695</v>
          </cell>
          <cell r="BH469">
            <v>40725</v>
          </cell>
          <cell r="BI469">
            <v>40725</v>
          </cell>
          <cell r="BL469">
            <v>0</v>
          </cell>
          <cell r="BN469" t="str">
            <v>DOCKERS</v>
          </cell>
          <cell r="BO469" t="str">
            <v>Tops</v>
          </cell>
          <cell r="BP469" t="str">
            <v>Mens</v>
          </cell>
          <cell r="BQ469" t="str">
            <v>N</v>
          </cell>
          <cell r="BR469" t="str">
            <v>DM Tops B&amp;T</v>
          </cell>
          <cell r="BS469" t="str">
            <v>OKAMOTO D</v>
          </cell>
          <cell r="BT469" t="str">
            <v>C BTWVN</v>
          </cell>
          <cell r="BU469" t="str">
            <v>H6629</v>
          </cell>
          <cell r="BV469" t="str">
            <v>Seasonal</v>
          </cell>
          <cell r="BW469" t="str">
            <v>LSA</v>
          </cell>
          <cell r="BY469" t="str">
            <v>4070440659406244061440535405354053540535</v>
          </cell>
          <cell r="BZ469" t="str">
            <v>S-65827-0004-4566-40704</v>
          </cell>
          <cell r="CA469" t="str">
            <v>SFO</v>
          </cell>
          <cell r="CD469">
            <v>0</v>
          </cell>
          <cell r="CF469">
            <v>1879</v>
          </cell>
          <cell r="CG469">
            <v>0</v>
          </cell>
        </row>
        <row r="470">
          <cell r="A470">
            <v>1416714</v>
          </cell>
          <cell r="B470" t="str">
            <v>113</v>
          </cell>
          <cell r="C470" t="str">
            <v>101</v>
          </cell>
          <cell r="D470" t="str">
            <v>61837</v>
          </cell>
          <cell r="E470" t="str">
            <v>61837-0015</v>
          </cell>
          <cell r="F470" t="str">
            <v>AMERICANA SHIRT LS</v>
          </cell>
          <cell r="G470" t="str">
            <v>WALLACE - VINTAGE CACTUS</v>
          </cell>
          <cell r="H470" t="str">
            <v>PC</v>
          </cell>
          <cell r="J470" t="str">
            <v>SP-A</v>
          </cell>
          <cell r="K470" t="str">
            <v>LSUS</v>
          </cell>
          <cell r="L470">
            <v>2006</v>
          </cell>
          <cell r="M470">
            <v>9244</v>
          </cell>
          <cell r="N470">
            <v>9244</v>
          </cell>
          <cell r="O470">
            <v>0</v>
          </cell>
          <cell r="P470">
            <v>9244</v>
          </cell>
          <cell r="T470" t="str">
            <v>923M</v>
          </cell>
          <cell r="U470">
            <v>4566</v>
          </cell>
          <cell r="V470" t="str">
            <v>BANGLADESH</v>
          </cell>
          <cell r="W470" t="str">
            <v>SAS</v>
          </cell>
          <cell r="X470" t="str">
            <v>BANGLADESH</v>
          </cell>
          <cell r="Y470" t="str">
            <v>PEARL GARMENTS CO LTD</v>
          </cell>
          <cell r="Z470" t="str">
            <v>DDU</v>
          </cell>
          <cell r="AD470">
            <v>40535</v>
          </cell>
          <cell r="AE470">
            <v>40535</v>
          </cell>
          <cell r="AF470">
            <v>40535</v>
          </cell>
          <cell r="AG470">
            <v>40535</v>
          </cell>
          <cell r="AH470">
            <v>40555</v>
          </cell>
          <cell r="AI470">
            <v>40593</v>
          </cell>
          <cell r="AJ470">
            <v>40628</v>
          </cell>
          <cell r="AK470">
            <v>40673</v>
          </cell>
          <cell r="AL470">
            <v>40712</v>
          </cell>
          <cell r="AM470">
            <v>40715</v>
          </cell>
          <cell r="AN470" t="str">
            <v>Per TJ's 12/20 grid for proj. 8.0k Kohls &amp; 1.0k for Other US Whls (7/25 ROG)&amp; Dec P-Req 34 uts (on-line); 210 uts (outlet)</v>
          </cell>
          <cell r="AO470" t="str">
            <v>Y</v>
          </cell>
          <cell r="AP470" t="str">
            <v>4100117238</v>
          </cell>
          <cell r="AQ470" t="str">
            <v>Y</v>
          </cell>
          <cell r="AR470" t="str">
            <v>000S</v>
          </cell>
          <cell r="AS470">
            <v>0</v>
          </cell>
          <cell r="AT470" t="str">
            <v>CHINA</v>
          </cell>
          <cell r="AU470" t="str">
            <v>EPIC / FB082480</v>
          </cell>
          <cell r="AW470">
            <v>1.7</v>
          </cell>
          <cell r="AX470">
            <v>15714.8</v>
          </cell>
          <cell r="AY470">
            <v>40553</v>
          </cell>
          <cell r="AZ470">
            <v>40559</v>
          </cell>
          <cell r="BA470">
            <v>40629</v>
          </cell>
          <cell r="BB470">
            <v>40678</v>
          </cell>
          <cell r="BC470">
            <v>40713</v>
          </cell>
          <cell r="BD470">
            <v>40720</v>
          </cell>
          <cell r="BE470">
            <v>40544</v>
          </cell>
          <cell r="BF470">
            <v>40603</v>
          </cell>
          <cell r="BG470">
            <v>40664</v>
          </cell>
          <cell r="BH470">
            <v>40695</v>
          </cell>
          <cell r="BI470">
            <v>40695</v>
          </cell>
          <cell r="BL470">
            <v>0</v>
          </cell>
          <cell r="BN470" t="str">
            <v>DOCKERS</v>
          </cell>
          <cell r="BO470" t="str">
            <v>Tops</v>
          </cell>
          <cell r="BP470" t="str">
            <v>Mens</v>
          </cell>
          <cell r="BQ470" t="str">
            <v>N</v>
          </cell>
          <cell r="BR470" t="str">
            <v>DM Tops Wovens</v>
          </cell>
          <cell r="BS470" t="str">
            <v>OKAMOTO D</v>
          </cell>
          <cell r="BT470" t="str">
            <v>CWOVENS2</v>
          </cell>
          <cell r="BU470" t="str">
            <v>H6629</v>
          </cell>
          <cell r="BV470" t="str">
            <v>Seasonal</v>
          </cell>
          <cell r="BW470" t="str">
            <v>LSA</v>
          </cell>
          <cell r="BY470" t="str">
            <v>4067340628405934055540535405354053540535</v>
          </cell>
          <cell r="BZ470" t="str">
            <v>S-61837-0015-4566-40673</v>
          </cell>
          <cell r="CA470" t="str">
            <v>SFO</v>
          </cell>
          <cell r="CD470">
            <v>0</v>
          </cell>
          <cell r="CF470">
            <v>1879</v>
          </cell>
          <cell r="CG470">
            <v>0</v>
          </cell>
        </row>
        <row r="471">
          <cell r="A471">
            <v>1540533</v>
          </cell>
          <cell r="B471" t="str">
            <v>113</v>
          </cell>
          <cell r="C471" t="str">
            <v>101</v>
          </cell>
          <cell r="D471" t="str">
            <v>61837</v>
          </cell>
          <cell r="E471" t="str">
            <v>61837-0015</v>
          </cell>
          <cell r="F471" t="str">
            <v>AMERICANA SHIRT LS</v>
          </cell>
          <cell r="G471" t="str">
            <v>WALLACE - VINTAGE CACTUS</v>
          </cell>
          <cell r="H471" t="str">
            <v>PC</v>
          </cell>
          <cell r="J471" t="str">
            <v>SP-A</v>
          </cell>
          <cell r="K471" t="str">
            <v>LSUS</v>
          </cell>
          <cell r="L471">
            <v>2006</v>
          </cell>
          <cell r="M471">
            <v>10500</v>
          </cell>
          <cell r="N471">
            <v>10500</v>
          </cell>
          <cell r="O471">
            <v>0</v>
          </cell>
          <cell r="P471">
            <v>10500</v>
          </cell>
          <cell r="T471" t="str">
            <v>923M</v>
          </cell>
          <cell r="U471">
            <v>4566</v>
          </cell>
          <cell r="V471" t="str">
            <v>BANGLADESH</v>
          </cell>
          <cell r="W471" t="str">
            <v>SAS</v>
          </cell>
          <cell r="X471" t="str">
            <v>BANGLADESH</v>
          </cell>
          <cell r="Y471" t="str">
            <v>PEARL GARMENTS CO LTD</v>
          </cell>
          <cell r="Z471" t="str">
            <v>DDU</v>
          </cell>
          <cell r="AD471">
            <v>40583</v>
          </cell>
          <cell r="AE471">
            <v>40583</v>
          </cell>
          <cell r="AF471">
            <v>40606</v>
          </cell>
          <cell r="AG471">
            <v>40606</v>
          </cell>
          <cell r="AH471">
            <v>40666</v>
          </cell>
          <cell r="AI471">
            <v>40676</v>
          </cell>
          <cell r="AJ471">
            <v>40711</v>
          </cell>
          <cell r="AK471">
            <v>40756</v>
          </cell>
          <cell r="AL471">
            <v>40795</v>
          </cell>
          <cell r="AM471">
            <v>40798</v>
          </cell>
          <cell r="AN471" t="str">
            <v>Per TJ's 12/20 grid for proj. 4.0k for Kohls (9/25 ROG); 1/15: Per TJ's 1/13 grid, proj for last commit;updtd 1/26 per POP, need 10.5k</v>
          </cell>
          <cell r="AR471" t="str">
            <v>000S</v>
          </cell>
          <cell r="AS471">
            <v>0</v>
          </cell>
          <cell r="AT471" t="str">
            <v>CHINA</v>
          </cell>
          <cell r="AU471" t="str">
            <v>EPIC / FB082480</v>
          </cell>
          <cell r="AW471">
            <v>1.7</v>
          </cell>
          <cell r="AX471">
            <v>17850</v>
          </cell>
          <cell r="AY471">
            <v>40665</v>
          </cell>
          <cell r="AZ471">
            <v>40671</v>
          </cell>
          <cell r="BA471">
            <v>40713</v>
          </cell>
          <cell r="BB471">
            <v>40762</v>
          </cell>
          <cell r="BC471">
            <v>40797</v>
          </cell>
          <cell r="BD471">
            <v>40804</v>
          </cell>
          <cell r="BE471">
            <v>40664</v>
          </cell>
          <cell r="BF471">
            <v>40695</v>
          </cell>
          <cell r="BG471">
            <v>40756</v>
          </cell>
          <cell r="BH471">
            <v>40787</v>
          </cell>
          <cell r="BI471">
            <v>40787</v>
          </cell>
          <cell r="BL471">
            <v>0</v>
          </cell>
          <cell r="BN471" t="str">
            <v>DOCKERS</v>
          </cell>
          <cell r="BO471" t="str">
            <v>Tops</v>
          </cell>
          <cell r="BP471" t="str">
            <v>Mens</v>
          </cell>
          <cell r="BQ471" t="str">
            <v>N</v>
          </cell>
          <cell r="BR471" t="str">
            <v>DM Tops Wovens</v>
          </cell>
          <cell r="BS471" t="str">
            <v>OKAMOTO D</v>
          </cell>
          <cell r="BT471" t="str">
            <v>CWOVENS2</v>
          </cell>
          <cell r="BU471" t="str">
            <v>H6629</v>
          </cell>
          <cell r="BV471" t="str">
            <v>Seasonal</v>
          </cell>
          <cell r="BW471" t="str">
            <v>LSA</v>
          </cell>
          <cell r="BY471" t="str">
            <v>4075640711406764066640606406064058340583</v>
          </cell>
          <cell r="BZ471" t="str">
            <v>S-61837-0015-4566-40756</v>
          </cell>
          <cell r="CA471" t="str">
            <v>SFO</v>
          </cell>
          <cell r="CD471">
            <v>0</v>
          </cell>
          <cell r="CF471">
            <v>1879</v>
          </cell>
          <cell r="CG471">
            <v>0</v>
          </cell>
        </row>
        <row r="472">
          <cell r="A472">
            <v>1416715</v>
          </cell>
          <cell r="B472" t="str">
            <v>113</v>
          </cell>
          <cell r="C472" t="str">
            <v>101</v>
          </cell>
          <cell r="D472" t="str">
            <v>61837</v>
          </cell>
          <cell r="E472" t="str">
            <v>61837-0015</v>
          </cell>
          <cell r="F472" t="str">
            <v>AMERICANA SHIRT LS</v>
          </cell>
          <cell r="G472" t="str">
            <v>WALLACE - VINTAGE CACTUS</v>
          </cell>
          <cell r="H472" t="str">
            <v>PC</v>
          </cell>
          <cell r="J472" t="str">
            <v>SP-A</v>
          </cell>
          <cell r="K472" t="str">
            <v>LSM</v>
          </cell>
          <cell r="L472" t="str">
            <v>MX</v>
          </cell>
          <cell r="M472">
            <v>2975</v>
          </cell>
          <cell r="N472">
            <v>2975</v>
          </cell>
          <cell r="O472">
            <v>0</v>
          </cell>
          <cell r="P472">
            <v>2975</v>
          </cell>
          <cell r="T472" t="str">
            <v>923M</v>
          </cell>
          <cell r="U472">
            <v>4566</v>
          </cell>
          <cell r="V472" t="str">
            <v>BANGLADESH</v>
          </cell>
          <cell r="W472" t="str">
            <v>SAS</v>
          </cell>
          <cell r="X472" t="str">
            <v>BANGLADESH</v>
          </cell>
          <cell r="Y472" t="str">
            <v>PEARL GARMENTS CO LTD</v>
          </cell>
          <cell r="Z472" t="str">
            <v>DDU</v>
          </cell>
          <cell r="AD472">
            <v>40559</v>
          </cell>
          <cell r="AE472">
            <v>40559</v>
          </cell>
          <cell r="AF472">
            <v>40559</v>
          </cell>
          <cell r="AG472">
            <v>40559</v>
          </cell>
          <cell r="AH472">
            <v>40642</v>
          </cell>
          <cell r="AI472">
            <v>40652</v>
          </cell>
          <cell r="AJ472">
            <v>40687</v>
          </cell>
          <cell r="AK472">
            <v>40732</v>
          </cell>
          <cell r="AL472">
            <v>40796</v>
          </cell>
          <cell r="AM472">
            <v>40799</v>
          </cell>
          <cell r="AN472" t="str">
            <v xml:space="preserve">Jan P-Req 1/7; 1/15 color commit </v>
          </cell>
          <cell r="AQ472" t="str">
            <v>Y</v>
          </cell>
          <cell r="AR472" t="str">
            <v>000S</v>
          </cell>
          <cell r="AS472">
            <v>0</v>
          </cell>
          <cell r="AT472" t="str">
            <v>CHINA</v>
          </cell>
          <cell r="AU472" t="str">
            <v>EPIC / FB082480</v>
          </cell>
          <cell r="AW472">
            <v>1.7</v>
          </cell>
          <cell r="AX472">
            <v>5057.5</v>
          </cell>
          <cell r="AY472">
            <v>40637</v>
          </cell>
          <cell r="AZ472">
            <v>40643</v>
          </cell>
          <cell r="BA472">
            <v>40692</v>
          </cell>
          <cell r="BB472">
            <v>40734</v>
          </cell>
          <cell r="BC472">
            <v>40797</v>
          </cell>
          <cell r="BD472">
            <v>40804</v>
          </cell>
          <cell r="BE472">
            <v>40634</v>
          </cell>
          <cell r="BF472">
            <v>40664</v>
          </cell>
          <cell r="BG472">
            <v>40725</v>
          </cell>
          <cell r="BH472">
            <v>40787</v>
          </cell>
          <cell r="BI472">
            <v>40787</v>
          </cell>
          <cell r="BL472">
            <v>0</v>
          </cell>
          <cell r="BN472" t="str">
            <v>DOCKERS</v>
          </cell>
          <cell r="BO472" t="str">
            <v>Tops</v>
          </cell>
          <cell r="BP472" t="str">
            <v>Mens</v>
          </cell>
          <cell r="BQ472" t="str">
            <v>N</v>
          </cell>
          <cell r="BR472" t="str">
            <v>DM Tops Wovens</v>
          </cell>
          <cell r="BS472" t="str">
            <v>OKAMOTO D</v>
          </cell>
          <cell r="BT472" t="str">
            <v>CWOVENS2</v>
          </cell>
          <cell r="BU472" t="str">
            <v>H6629</v>
          </cell>
          <cell r="BV472" t="str">
            <v>Seasonal</v>
          </cell>
          <cell r="BW472" t="str">
            <v>LSA</v>
          </cell>
          <cell r="BY472" t="str">
            <v>4073240687406524064240559405594055940559</v>
          </cell>
          <cell r="BZ472" t="str">
            <v>S-61837-0015-4566-40732</v>
          </cell>
          <cell r="CA472" t="str">
            <v>SFO</v>
          </cell>
          <cell r="CD472">
            <v>0</v>
          </cell>
          <cell r="CF472">
            <v>1879</v>
          </cell>
          <cell r="CG472">
            <v>0</v>
          </cell>
        </row>
        <row r="473">
          <cell r="A473">
            <v>1416773</v>
          </cell>
          <cell r="B473" t="str">
            <v>113</v>
          </cell>
          <cell r="C473" t="str">
            <v>101</v>
          </cell>
          <cell r="D473" t="str">
            <v>61867</v>
          </cell>
          <cell r="E473" t="str">
            <v>61867-0008</v>
          </cell>
          <cell r="F473" t="str">
            <v>THE CLEAN SHIRT LS</v>
          </cell>
          <cell r="G473" t="str">
            <v>PEARLSTEIN - SAHARA RED</v>
          </cell>
          <cell r="H473" t="str">
            <v>PC</v>
          </cell>
          <cell r="J473" t="str">
            <v>SP-A</v>
          </cell>
          <cell r="K473" t="str">
            <v>LSUS</v>
          </cell>
          <cell r="L473">
            <v>2006</v>
          </cell>
          <cell r="M473">
            <v>1500</v>
          </cell>
          <cell r="N473">
            <v>1500</v>
          </cell>
          <cell r="O473">
            <v>0</v>
          </cell>
          <cell r="P473">
            <v>1500</v>
          </cell>
          <cell r="T473" t="str">
            <v>257M</v>
          </cell>
          <cell r="U473">
            <v>3481</v>
          </cell>
          <cell r="V473" t="str">
            <v>HONG KONG</v>
          </cell>
          <cell r="W473" t="str">
            <v>NAS</v>
          </cell>
          <cell r="X473" t="str">
            <v>VIETNAM</v>
          </cell>
          <cell r="Y473" t="str">
            <v>VIET HUNG JOINT STOCK CO</v>
          </cell>
          <cell r="Z473" t="str">
            <v>DFC</v>
          </cell>
          <cell r="AD473">
            <v>40533</v>
          </cell>
          <cell r="AE473">
            <v>40533</v>
          </cell>
          <cell r="AF473">
            <v>40533</v>
          </cell>
          <cell r="AG473">
            <v>40533</v>
          </cell>
          <cell r="AH473">
            <v>40555</v>
          </cell>
          <cell r="AI473">
            <v>40628</v>
          </cell>
          <cell r="AJ473">
            <v>40643</v>
          </cell>
          <cell r="AK473">
            <v>40690</v>
          </cell>
          <cell r="AL473">
            <v>40720</v>
          </cell>
          <cell r="AM473">
            <v>40723</v>
          </cell>
          <cell r="AN473" t="str">
            <v>Dec P-Req</v>
          </cell>
          <cell r="AR473" t="str">
            <v>024S</v>
          </cell>
          <cell r="AS473" t="str">
            <v>ZHANGJIAGANG JINLING TEXTILES CO LT</v>
          </cell>
          <cell r="AT473" t="str">
            <v>CHINA</v>
          </cell>
          <cell r="AU473" t="str">
            <v>DUMMY MILLDORML1-2-2009-178A</v>
          </cell>
          <cell r="AW473">
            <v>1.7</v>
          </cell>
          <cell r="AX473">
            <v>2550</v>
          </cell>
          <cell r="AY473">
            <v>40553</v>
          </cell>
          <cell r="AZ473">
            <v>40559</v>
          </cell>
          <cell r="BA473">
            <v>40643</v>
          </cell>
          <cell r="BB473">
            <v>40692</v>
          </cell>
          <cell r="BC473">
            <v>40720</v>
          </cell>
          <cell r="BD473">
            <v>40727</v>
          </cell>
          <cell r="BE473">
            <v>40544</v>
          </cell>
          <cell r="BF473">
            <v>40634</v>
          </cell>
          <cell r="BG473">
            <v>40664</v>
          </cell>
          <cell r="BH473">
            <v>40695</v>
          </cell>
          <cell r="BI473">
            <v>40695</v>
          </cell>
          <cell r="BL473">
            <v>0</v>
          </cell>
          <cell r="BN473" t="str">
            <v>DOCKERS</v>
          </cell>
          <cell r="BO473" t="str">
            <v>Tops</v>
          </cell>
          <cell r="BP473" t="str">
            <v>Mens</v>
          </cell>
          <cell r="BQ473" t="str">
            <v>N</v>
          </cell>
          <cell r="BR473" t="str">
            <v>DM Tops Wovens</v>
          </cell>
          <cell r="BS473" t="str">
            <v>OKAMOTO D</v>
          </cell>
          <cell r="BT473" t="str">
            <v>CWOVENS2</v>
          </cell>
          <cell r="BU473" t="str">
            <v>I0543</v>
          </cell>
          <cell r="BV473" t="str">
            <v>Seasonal</v>
          </cell>
          <cell r="BW473" t="str">
            <v>LSA</v>
          </cell>
          <cell r="BY473" t="str">
            <v>4069040643406284055540533405334053340533</v>
          </cell>
          <cell r="BZ473" t="str">
            <v>S-61867-0008-3481-40690</v>
          </cell>
          <cell r="CA473" t="str">
            <v>SFO</v>
          </cell>
          <cell r="CD473">
            <v>0</v>
          </cell>
          <cell r="CF473">
            <v>574</v>
          </cell>
          <cell r="CG473">
            <v>0</v>
          </cell>
        </row>
        <row r="474">
          <cell r="A474">
            <v>1520287</v>
          </cell>
          <cell r="B474" t="str">
            <v>113</v>
          </cell>
          <cell r="C474" t="str">
            <v>101</v>
          </cell>
          <cell r="D474" t="str">
            <v>61867</v>
          </cell>
          <cell r="E474" t="str">
            <v>61867-0010</v>
          </cell>
          <cell r="F474" t="str">
            <v>THE CLEAN SHIRT LS</v>
          </cell>
          <cell r="G474" t="str">
            <v>SEGAL W/DOBBY - NEPTUNE</v>
          </cell>
          <cell r="H474" t="str">
            <v>PC</v>
          </cell>
          <cell r="I474">
            <v>0</v>
          </cell>
          <cell r="J474" t="str">
            <v>SP-A</v>
          </cell>
          <cell r="K474" t="str">
            <v>APD</v>
          </cell>
          <cell r="L474" t="str">
            <v>MY</v>
          </cell>
          <cell r="M474">
            <v>80</v>
          </cell>
          <cell r="N474">
            <v>80</v>
          </cell>
          <cell r="O474">
            <v>0</v>
          </cell>
          <cell r="P474">
            <v>80</v>
          </cell>
          <cell r="R474">
            <v>0</v>
          </cell>
          <cell r="T474" t="str">
            <v>257M</v>
          </cell>
          <cell r="U474">
            <v>3481</v>
          </cell>
          <cell r="V474" t="str">
            <v>HONG KONG</v>
          </cell>
          <cell r="W474" t="str">
            <v>NAS</v>
          </cell>
          <cell r="X474" t="str">
            <v>VIETNAM</v>
          </cell>
          <cell r="Y474" t="str">
            <v>VIET HUNG JOINT STOCK CO</v>
          </cell>
          <cell r="Z474" t="str">
            <v>DFC</v>
          </cell>
          <cell r="AA474">
            <v>0</v>
          </cell>
          <cell r="AC474">
            <v>0</v>
          </cell>
          <cell r="AD474">
            <v>40533</v>
          </cell>
          <cell r="AE474">
            <v>40533</v>
          </cell>
          <cell r="AF474">
            <v>40533</v>
          </cell>
          <cell r="AG474">
            <v>40533</v>
          </cell>
          <cell r="AH474">
            <v>40555</v>
          </cell>
          <cell r="AI474">
            <v>40628</v>
          </cell>
          <cell r="AJ474">
            <v>40643</v>
          </cell>
          <cell r="AK474">
            <v>40690</v>
          </cell>
          <cell r="AL474">
            <v>40703</v>
          </cell>
          <cell r="AM474">
            <v>40706</v>
          </cell>
          <cell r="AN474" t="str">
            <v>Dec P-Req</v>
          </cell>
          <cell r="AO474" t="str">
            <v>Y</v>
          </cell>
          <cell r="AP474" t="str">
            <v>4505020148</v>
          </cell>
          <cell r="AQ474" t="str">
            <v>Y</v>
          </cell>
          <cell r="AR474" t="str">
            <v>024S</v>
          </cell>
          <cell r="AS474" t="str">
            <v>ZHANGJIAGANG JINLING TEXTILES CO LT</v>
          </cell>
          <cell r="AT474" t="str">
            <v>CHINA</v>
          </cell>
          <cell r="AU474" t="str">
            <v>ARSLANLI ORME SAN VE TIC A S2/30 100% FINE MERINO WOOL 12GG</v>
          </cell>
          <cell r="AW474">
            <v>1.7</v>
          </cell>
          <cell r="AX474">
            <v>136</v>
          </cell>
          <cell r="AY474">
            <v>40553</v>
          </cell>
          <cell r="AZ474">
            <v>40559</v>
          </cell>
          <cell r="BA474">
            <v>40643</v>
          </cell>
          <cell r="BB474">
            <v>40692</v>
          </cell>
          <cell r="BC474">
            <v>40706</v>
          </cell>
          <cell r="BD474">
            <v>40706</v>
          </cell>
          <cell r="BE474">
            <v>40544</v>
          </cell>
          <cell r="BF474">
            <v>40634</v>
          </cell>
          <cell r="BG474">
            <v>40664</v>
          </cell>
          <cell r="BH474">
            <v>40695</v>
          </cell>
          <cell r="BI474">
            <v>40695</v>
          </cell>
          <cell r="BL474">
            <v>0</v>
          </cell>
          <cell r="BN474" t="str">
            <v>DOCKERS</v>
          </cell>
          <cell r="BO474" t="str">
            <v>Tops</v>
          </cell>
          <cell r="BP474" t="str">
            <v>Mens</v>
          </cell>
          <cell r="BQ474" t="str">
            <v>N</v>
          </cell>
          <cell r="BR474" t="str">
            <v>DM Tops Wovens</v>
          </cell>
          <cell r="BS474" t="str">
            <v>OKAMOTO D</v>
          </cell>
          <cell r="BT474" t="str">
            <v>CWOVENS2</v>
          </cell>
          <cell r="BU474" t="str">
            <v>I0542</v>
          </cell>
          <cell r="BV474" t="str">
            <v>Seasonal</v>
          </cell>
          <cell r="BW474" t="str">
            <v>APD</v>
          </cell>
          <cell r="BX474">
            <v>0</v>
          </cell>
          <cell r="BY474" t="str">
            <v>4069040643406284055540533405334053340533</v>
          </cell>
          <cell r="BZ474" t="str">
            <v>S-61867-0010-3481-40690</v>
          </cell>
          <cell r="CA474" t="str">
            <v>SFO</v>
          </cell>
          <cell r="CB474">
            <v>80</v>
          </cell>
          <cell r="CC474">
            <v>0</v>
          </cell>
          <cell r="CD474">
            <v>0</v>
          </cell>
          <cell r="CF474">
            <v>574</v>
          </cell>
          <cell r="CG474">
            <v>0</v>
          </cell>
        </row>
        <row r="475">
          <cell r="A475">
            <v>1520288</v>
          </cell>
          <cell r="B475" t="str">
            <v>113</v>
          </cell>
          <cell r="C475" t="str">
            <v>101</v>
          </cell>
          <cell r="D475" t="str">
            <v>61867</v>
          </cell>
          <cell r="E475" t="str">
            <v>61867-0010</v>
          </cell>
          <cell r="F475" t="str">
            <v>THE CLEAN SHIRT LS</v>
          </cell>
          <cell r="G475" t="str">
            <v>SEGAL W/DOBBY - NEPTUNE</v>
          </cell>
          <cell r="H475" t="str">
            <v>PC</v>
          </cell>
          <cell r="I475">
            <v>0</v>
          </cell>
          <cell r="J475" t="str">
            <v>SP-A</v>
          </cell>
          <cell r="K475" t="str">
            <v>LACL</v>
          </cell>
          <cell r="L475" t="str">
            <v>CR</v>
          </cell>
          <cell r="M475">
            <v>240</v>
          </cell>
          <cell r="N475">
            <v>240</v>
          </cell>
          <cell r="O475">
            <v>0</v>
          </cell>
          <cell r="P475">
            <v>240</v>
          </cell>
          <cell r="R475">
            <v>0</v>
          </cell>
          <cell r="T475" t="str">
            <v>257M</v>
          </cell>
          <cell r="U475">
            <v>3481</v>
          </cell>
          <cell r="V475" t="str">
            <v>HONG KONG</v>
          </cell>
          <cell r="W475" t="str">
            <v>NAS</v>
          </cell>
          <cell r="X475" t="str">
            <v>VIETNAM</v>
          </cell>
          <cell r="Y475" t="str">
            <v>VIET HUNG JOINT STOCK CO</v>
          </cell>
          <cell r="Z475" t="str">
            <v>DFC</v>
          </cell>
          <cell r="AA475">
            <v>0</v>
          </cell>
          <cell r="AC475">
            <v>0</v>
          </cell>
          <cell r="AD475">
            <v>40533</v>
          </cell>
          <cell r="AE475">
            <v>40533</v>
          </cell>
          <cell r="AF475">
            <v>40533</v>
          </cell>
          <cell r="AG475">
            <v>40533</v>
          </cell>
          <cell r="AH475">
            <v>40555</v>
          </cell>
          <cell r="AI475">
            <v>40628</v>
          </cell>
          <cell r="AJ475">
            <v>40643</v>
          </cell>
          <cell r="AK475">
            <v>40690</v>
          </cell>
          <cell r="AL475">
            <v>40767</v>
          </cell>
          <cell r="AM475">
            <v>40770</v>
          </cell>
          <cell r="AN475" t="str">
            <v>Dec P-Req</v>
          </cell>
          <cell r="AO475" t="str">
            <v>Y</v>
          </cell>
          <cell r="AP475" t="str">
            <v>4100116809</v>
          </cell>
          <cell r="AQ475" t="str">
            <v>Y</v>
          </cell>
          <cell r="AR475" t="str">
            <v>024S</v>
          </cell>
          <cell r="AS475" t="str">
            <v>ZHANGJIAGANG JINLING TEXTILES CO LT</v>
          </cell>
          <cell r="AT475" t="str">
            <v>CHINA</v>
          </cell>
          <cell r="AU475" t="str">
            <v>ARSLANLI ORME SAN VE TIC A S2/30 100% FINE MERINO WOOL 12GG</v>
          </cell>
          <cell r="AW475">
            <v>1.7</v>
          </cell>
          <cell r="AX475">
            <v>408</v>
          </cell>
          <cell r="AY475">
            <v>40553</v>
          </cell>
          <cell r="AZ475">
            <v>40559</v>
          </cell>
          <cell r="BA475">
            <v>40643</v>
          </cell>
          <cell r="BB475">
            <v>40692</v>
          </cell>
          <cell r="BC475">
            <v>40769</v>
          </cell>
          <cell r="BD475">
            <v>40776</v>
          </cell>
          <cell r="BE475">
            <v>40544</v>
          </cell>
          <cell r="BF475">
            <v>40634</v>
          </cell>
          <cell r="BG475">
            <v>40664</v>
          </cell>
          <cell r="BH475">
            <v>40756</v>
          </cell>
          <cell r="BI475">
            <v>40756</v>
          </cell>
          <cell r="BL475">
            <v>0</v>
          </cell>
          <cell r="BN475" t="str">
            <v>DOCKERS</v>
          </cell>
          <cell r="BO475" t="str">
            <v>Tops</v>
          </cell>
          <cell r="BP475" t="str">
            <v>Mens</v>
          </cell>
          <cell r="BQ475" t="str">
            <v>N</v>
          </cell>
          <cell r="BR475" t="str">
            <v>DM Tops Wovens</v>
          </cell>
          <cell r="BS475" t="str">
            <v>OKAMOTO D</v>
          </cell>
          <cell r="BT475" t="str">
            <v>CWOVENS2</v>
          </cell>
          <cell r="BU475" t="str">
            <v>I0542</v>
          </cell>
          <cell r="BV475" t="str">
            <v>Seasonal</v>
          </cell>
          <cell r="BW475" t="str">
            <v>LSA</v>
          </cell>
          <cell r="BX475">
            <v>0</v>
          </cell>
          <cell r="BY475" t="str">
            <v>4069040643406284055540533405334053340533</v>
          </cell>
          <cell r="BZ475" t="str">
            <v>S-61867-0010-3481-40690</v>
          </cell>
          <cell r="CA475" t="str">
            <v>SFO</v>
          </cell>
          <cell r="CC475">
            <v>0</v>
          </cell>
          <cell r="CD475">
            <v>0</v>
          </cell>
          <cell r="CF475">
            <v>574</v>
          </cell>
          <cell r="CG475">
            <v>0</v>
          </cell>
        </row>
        <row r="476">
          <cell r="A476">
            <v>1416774</v>
          </cell>
          <cell r="B476" t="str">
            <v>113</v>
          </cell>
          <cell r="C476" t="str">
            <v>101</v>
          </cell>
          <cell r="D476" t="str">
            <v>61867</v>
          </cell>
          <cell r="E476" t="str">
            <v>61867-0010</v>
          </cell>
          <cell r="F476" t="str">
            <v>THE CLEAN SHIRT LS</v>
          </cell>
          <cell r="G476" t="str">
            <v>SEGAL - NEPTUNE</v>
          </cell>
          <cell r="H476" t="str">
            <v>PC</v>
          </cell>
          <cell r="J476" t="str">
            <v>SP-A</v>
          </cell>
          <cell r="K476" t="str">
            <v>LACL</v>
          </cell>
          <cell r="L476" t="str">
            <v>PA</v>
          </cell>
          <cell r="M476">
            <v>180</v>
          </cell>
          <cell r="N476">
            <v>180</v>
          </cell>
          <cell r="O476">
            <v>0</v>
          </cell>
          <cell r="P476">
            <v>180</v>
          </cell>
          <cell r="T476" t="str">
            <v>257M</v>
          </cell>
          <cell r="U476">
            <v>3481</v>
          </cell>
          <cell r="V476" t="str">
            <v>HONG KONG</v>
          </cell>
          <cell r="W476" t="str">
            <v>NAS</v>
          </cell>
          <cell r="X476" t="str">
            <v>VIETNAM</v>
          </cell>
          <cell r="Y476" t="str">
            <v>VIET HUNG JOINT STOCK CO</v>
          </cell>
          <cell r="Z476" t="str">
            <v>DFC</v>
          </cell>
          <cell r="AD476">
            <v>40533</v>
          </cell>
          <cell r="AE476">
            <v>40533</v>
          </cell>
          <cell r="AF476">
            <v>40533</v>
          </cell>
          <cell r="AG476">
            <v>40533</v>
          </cell>
          <cell r="AH476">
            <v>40555</v>
          </cell>
          <cell r="AI476">
            <v>40628</v>
          </cell>
          <cell r="AJ476">
            <v>40643</v>
          </cell>
          <cell r="AK476">
            <v>40690</v>
          </cell>
          <cell r="AL476">
            <v>40737</v>
          </cell>
          <cell r="AM476">
            <v>40740</v>
          </cell>
          <cell r="AN476" t="str">
            <v>Dec P-Req</v>
          </cell>
          <cell r="AO476" t="str">
            <v>Y</v>
          </cell>
          <cell r="AP476" t="str">
            <v>4100116859</v>
          </cell>
          <cell r="AQ476" t="str">
            <v>Y</v>
          </cell>
          <cell r="AR476" t="str">
            <v>024S</v>
          </cell>
          <cell r="AS476" t="str">
            <v>ZHANGJIAGANG JINLING TEXTILES CO LT</v>
          </cell>
          <cell r="AT476" t="str">
            <v>CHINA</v>
          </cell>
          <cell r="AU476" t="str">
            <v>ARSLANLI ORME SAN VE TIC A S2/30 100% FINE MERINO WOOL 12GG</v>
          </cell>
          <cell r="AW476">
            <v>1.7</v>
          </cell>
          <cell r="AX476">
            <v>306</v>
          </cell>
          <cell r="AY476">
            <v>40553</v>
          </cell>
          <cell r="AZ476">
            <v>40559</v>
          </cell>
          <cell r="BA476">
            <v>40643</v>
          </cell>
          <cell r="BB476">
            <v>40692</v>
          </cell>
          <cell r="BC476">
            <v>40741</v>
          </cell>
          <cell r="BD476">
            <v>40741</v>
          </cell>
          <cell r="BE476">
            <v>40544</v>
          </cell>
          <cell r="BF476">
            <v>40634</v>
          </cell>
          <cell r="BG476">
            <v>40664</v>
          </cell>
          <cell r="BH476">
            <v>40725</v>
          </cell>
          <cell r="BI476">
            <v>40725</v>
          </cell>
          <cell r="BL476">
            <v>0</v>
          </cell>
          <cell r="BN476" t="str">
            <v>DOCKERS</v>
          </cell>
          <cell r="BO476" t="str">
            <v>Tops</v>
          </cell>
          <cell r="BP476" t="str">
            <v>Mens</v>
          </cell>
          <cell r="BQ476" t="str">
            <v>N</v>
          </cell>
          <cell r="BR476" t="str">
            <v>DM Tops Wovens</v>
          </cell>
          <cell r="BS476" t="str">
            <v>OKAMOTO D</v>
          </cell>
          <cell r="BT476" t="str">
            <v>CWOVENS2</v>
          </cell>
          <cell r="BU476" t="str">
            <v>I0542</v>
          </cell>
          <cell r="BV476" t="str">
            <v>Seasonal</v>
          </cell>
          <cell r="BW476" t="str">
            <v>LSA</v>
          </cell>
          <cell r="BY476" t="str">
            <v>4069040643406284055540533405334053340533</v>
          </cell>
          <cell r="BZ476" t="str">
            <v>S-61867-0010-3481-40690</v>
          </cell>
          <cell r="CA476" t="str">
            <v>SFO</v>
          </cell>
          <cell r="CD476">
            <v>0</v>
          </cell>
          <cell r="CF476">
            <v>574</v>
          </cell>
          <cell r="CG476">
            <v>0</v>
          </cell>
        </row>
        <row r="477">
          <cell r="A477">
            <v>1416775</v>
          </cell>
          <cell r="B477" t="str">
            <v>113</v>
          </cell>
          <cell r="C477" t="str">
            <v>101</v>
          </cell>
          <cell r="D477" t="str">
            <v>61867</v>
          </cell>
          <cell r="E477" t="str">
            <v>61867-0010</v>
          </cell>
          <cell r="F477" t="str">
            <v>THE CLEAN SHIRT LS</v>
          </cell>
          <cell r="G477" t="str">
            <v>SEGAL - NEPTUNE</v>
          </cell>
          <cell r="H477" t="str">
            <v>PC</v>
          </cell>
          <cell r="J477" t="str">
            <v>SP-A</v>
          </cell>
          <cell r="K477" t="str">
            <v>LSM</v>
          </cell>
          <cell r="L477" t="str">
            <v>MX</v>
          </cell>
          <cell r="M477">
            <v>2976</v>
          </cell>
          <cell r="N477">
            <v>2976</v>
          </cell>
          <cell r="O477">
            <v>0</v>
          </cell>
          <cell r="P477">
            <v>2976</v>
          </cell>
          <cell r="T477" t="str">
            <v>257M</v>
          </cell>
          <cell r="U477">
            <v>3481</v>
          </cell>
          <cell r="V477" t="str">
            <v>HONG KONG</v>
          </cell>
          <cell r="W477" t="str">
            <v>NAS</v>
          </cell>
          <cell r="X477" t="str">
            <v>VIETNAM</v>
          </cell>
          <cell r="Y477" t="str">
            <v>VIET HUNG JOINT STOCK CO</v>
          </cell>
          <cell r="Z477" t="str">
            <v>DFC</v>
          </cell>
          <cell r="AD477">
            <v>40533</v>
          </cell>
          <cell r="AE477">
            <v>40533</v>
          </cell>
          <cell r="AF477">
            <v>40533</v>
          </cell>
          <cell r="AG477">
            <v>40533</v>
          </cell>
          <cell r="AH477">
            <v>40555</v>
          </cell>
          <cell r="AI477">
            <v>40628</v>
          </cell>
          <cell r="AJ477">
            <v>40643</v>
          </cell>
          <cell r="AK477">
            <v>40690</v>
          </cell>
          <cell r="AL477">
            <v>40742</v>
          </cell>
          <cell r="AM477">
            <v>40745</v>
          </cell>
          <cell r="AN477" t="str">
            <v>Dec P-Req</v>
          </cell>
          <cell r="AO477" t="str">
            <v>Y</v>
          </cell>
          <cell r="AP477" t="str">
            <v>99121</v>
          </cell>
          <cell r="AR477" t="str">
            <v>024S</v>
          </cell>
          <cell r="AS477" t="str">
            <v>ZHANGJIAGANG JINLING TEXTILES CO LT</v>
          </cell>
          <cell r="AT477" t="str">
            <v>CHINA</v>
          </cell>
          <cell r="AU477" t="str">
            <v>JLZ100593</v>
          </cell>
          <cell r="AW477">
            <v>1.7</v>
          </cell>
          <cell r="AX477">
            <v>5059.2</v>
          </cell>
          <cell r="AY477">
            <v>40553</v>
          </cell>
          <cell r="AZ477">
            <v>40559</v>
          </cell>
          <cell r="BA477">
            <v>40643</v>
          </cell>
          <cell r="BB477">
            <v>40692</v>
          </cell>
          <cell r="BC477">
            <v>40748</v>
          </cell>
          <cell r="BD477">
            <v>40748</v>
          </cell>
          <cell r="BE477">
            <v>40544</v>
          </cell>
          <cell r="BF477">
            <v>40634</v>
          </cell>
          <cell r="BG477">
            <v>40664</v>
          </cell>
          <cell r="BH477">
            <v>40725</v>
          </cell>
          <cell r="BI477">
            <v>40725</v>
          </cell>
          <cell r="BL477">
            <v>0</v>
          </cell>
          <cell r="BN477" t="str">
            <v>DOCKERS</v>
          </cell>
          <cell r="BO477" t="str">
            <v>Tops</v>
          </cell>
          <cell r="BP477" t="str">
            <v>Mens</v>
          </cell>
          <cell r="BQ477" t="str">
            <v>N</v>
          </cell>
          <cell r="BR477" t="str">
            <v>DM Tops Wovens</v>
          </cell>
          <cell r="BS477" t="str">
            <v>OKAMOTO D</v>
          </cell>
          <cell r="BT477" t="str">
            <v>CWOVENS2</v>
          </cell>
          <cell r="BU477" t="str">
            <v>I0542</v>
          </cell>
          <cell r="BV477" t="str">
            <v>Seasonal</v>
          </cell>
          <cell r="BW477" t="str">
            <v>LSA</v>
          </cell>
          <cell r="BY477" t="str">
            <v>4069040643406284055540533405334053340533</v>
          </cell>
          <cell r="BZ477" t="str">
            <v>S-61867-0010-3481-40690</v>
          </cell>
          <cell r="CA477" t="str">
            <v>SFO</v>
          </cell>
          <cell r="CD477">
            <v>0</v>
          </cell>
          <cell r="CE477">
            <v>3682</v>
          </cell>
          <cell r="CF477">
            <v>574</v>
          </cell>
          <cell r="CG477">
            <v>0</v>
          </cell>
        </row>
        <row r="478">
          <cell r="A478">
            <v>1416776</v>
          </cell>
          <cell r="B478" t="str">
            <v>113</v>
          </cell>
          <cell r="C478" t="str">
            <v>101</v>
          </cell>
          <cell r="D478" t="str">
            <v>61867</v>
          </cell>
          <cell r="E478" t="str">
            <v>61867-0010</v>
          </cell>
          <cell r="F478" t="str">
            <v>THE CLEAN SHIRT LS</v>
          </cell>
          <cell r="G478" t="str">
            <v>SEGAL - NEPTUNE</v>
          </cell>
          <cell r="H478" t="str">
            <v>PC</v>
          </cell>
          <cell r="J478" t="str">
            <v>SP-A</v>
          </cell>
          <cell r="K478" t="str">
            <v>LSUS</v>
          </cell>
          <cell r="L478">
            <v>2006</v>
          </cell>
          <cell r="M478">
            <v>2356</v>
          </cell>
          <cell r="N478">
            <v>2356</v>
          </cell>
          <cell r="O478">
            <v>0</v>
          </cell>
          <cell r="P478">
            <v>2356</v>
          </cell>
          <cell r="T478" t="str">
            <v>257M</v>
          </cell>
          <cell r="U478">
            <v>3481</v>
          </cell>
          <cell r="V478" t="str">
            <v>HONG KONG</v>
          </cell>
          <cell r="W478" t="str">
            <v>NAS</v>
          </cell>
          <cell r="X478" t="str">
            <v>VIETNAM</v>
          </cell>
          <cell r="Y478" t="str">
            <v>VIET HUNG JOINT STOCK CO</v>
          </cell>
          <cell r="Z478" t="str">
            <v>DFC</v>
          </cell>
          <cell r="AD478">
            <v>40533</v>
          </cell>
          <cell r="AE478">
            <v>40533</v>
          </cell>
          <cell r="AF478">
            <v>40533</v>
          </cell>
          <cell r="AG478">
            <v>40533</v>
          </cell>
          <cell r="AH478">
            <v>40555</v>
          </cell>
          <cell r="AI478">
            <v>40628</v>
          </cell>
          <cell r="AJ478">
            <v>40643</v>
          </cell>
          <cell r="AK478">
            <v>40690</v>
          </cell>
          <cell r="AL478">
            <v>40720</v>
          </cell>
          <cell r="AM478">
            <v>40723</v>
          </cell>
          <cell r="AN478" t="str">
            <v>Dec P-Req</v>
          </cell>
          <cell r="AQ478" t="str">
            <v>Y</v>
          </cell>
          <cell r="AR478" t="str">
            <v>024S</v>
          </cell>
          <cell r="AS478" t="str">
            <v>ZHANGJIAGANG JINLING TEXTILES CO LT</v>
          </cell>
          <cell r="AT478" t="str">
            <v>CHINA</v>
          </cell>
          <cell r="AU478" t="str">
            <v>JLZ100593</v>
          </cell>
          <cell r="AW478">
            <v>1.7</v>
          </cell>
          <cell r="AX478">
            <v>4005.2</v>
          </cell>
          <cell r="AY478">
            <v>40553</v>
          </cell>
          <cell r="AZ478">
            <v>40559</v>
          </cell>
          <cell r="BA478">
            <v>40643</v>
          </cell>
          <cell r="BB478">
            <v>40692</v>
          </cell>
          <cell r="BC478">
            <v>40720</v>
          </cell>
          <cell r="BD478">
            <v>40727</v>
          </cell>
          <cell r="BE478">
            <v>40544</v>
          </cell>
          <cell r="BF478">
            <v>40634</v>
          </cell>
          <cell r="BG478">
            <v>40664</v>
          </cell>
          <cell r="BH478">
            <v>40695</v>
          </cell>
          <cell r="BI478">
            <v>40695</v>
          </cell>
          <cell r="BL478">
            <v>0</v>
          </cell>
          <cell r="BN478" t="str">
            <v>DOCKERS</v>
          </cell>
          <cell r="BO478" t="str">
            <v>Tops</v>
          </cell>
          <cell r="BP478" t="str">
            <v>Mens</v>
          </cell>
          <cell r="BQ478" t="str">
            <v>N</v>
          </cell>
          <cell r="BR478" t="str">
            <v>DM Tops Wovens</v>
          </cell>
          <cell r="BS478" t="str">
            <v>OKAMOTO D</v>
          </cell>
          <cell r="BT478" t="str">
            <v>CWOVENS2</v>
          </cell>
          <cell r="BU478" t="str">
            <v>I0542</v>
          </cell>
          <cell r="BV478" t="str">
            <v>Seasonal</v>
          </cell>
          <cell r="BW478" t="str">
            <v>LSA</v>
          </cell>
          <cell r="BY478" t="str">
            <v>4069040643406284055540533405334053340533</v>
          </cell>
          <cell r="BZ478" t="str">
            <v>S-61867-0010-3481-40690</v>
          </cell>
          <cell r="CA478" t="str">
            <v>SFO</v>
          </cell>
          <cell r="CD478">
            <v>0</v>
          </cell>
          <cell r="CF478">
            <v>574</v>
          </cell>
          <cell r="CG478">
            <v>0</v>
          </cell>
        </row>
        <row r="479">
          <cell r="A479">
            <v>1520289</v>
          </cell>
          <cell r="B479" t="str">
            <v>113</v>
          </cell>
          <cell r="C479" t="str">
            <v>101</v>
          </cell>
          <cell r="D479" t="str">
            <v>61867</v>
          </cell>
          <cell r="E479" t="str">
            <v>61867-0011</v>
          </cell>
          <cell r="F479" t="str">
            <v>THE CLEAN SHIRT LS</v>
          </cell>
          <cell r="G479" t="str">
            <v>SEGAL W/DOBBY - SAHARA RED</v>
          </cell>
          <cell r="H479" t="str">
            <v>PC</v>
          </cell>
          <cell r="I479">
            <v>0</v>
          </cell>
          <cell r="J479" t="str">
            <v>SP-A</v>
          </cell>
          <cell r="K479" t="str">
            <v>APD</v>
          </cell>
          <cell r="L479" t="str">
            <v>MY</v>
          </cell>
          <cell r="M479">
            <v>80</v>
          </cell>
          <cell r="N479">
            <v>80</v>
          </cell>
          <cell r="O479">
            <v>0</v>
          </cell>
          <cell r="P479">
            <v>80</v>
          </cell>
          <cell r="R479">
            <v>0</v>
          </cell>
          <cell r="T479" t="str">
            <v>257M</v>
          </cell>
          <cell r="U479">
            <v>3481</v>
          </cell>
          <cell r="V479" t="str">
            <v>HONG KONG</v>
          </cell>
          <cell r="W479" t="str">
            <v>NAS</v>
          </cell>
          <cell r="X479" t="str">
            <v>VIETNAM</v>
          </cell>
          <cell r="Y479" t="str">
            <v>VIET HUNG JOINT STOCK CO</v>
          </cell>
          <cell r="Z479" t="str">
            <v>DFC</v>
          </cell>
          <cell r="AA479">
            <v>0</v>
          </cell>
          <cell r="AC479">
            <v>0</v>
          </cell>
          <cell r="AD479">
            <v>40533</v>
          </cell>
          <cell r="AE479">
            <v>40533</v>
          </cell>
          <cell r="AF479">
            <v>40533</v>
          </cell>
          <cell r="AG479">
            <v>40533</v>
          </cell>
          <cell r="AH479">
            <v>40555</v>
          </cell>
          <cell r="AI479">
            <v>40628</v>
          </cell>
          <cell r="AJ479">
            <v>40643</v>
          </cell>
          <cell r="AK479">
            <v>40690</v>
          </cell>
          <cell r="AL479">
            <v>40703</v>
          </cell>
          <cell r="AM479">
            <v>40706</v>
          </cell>
          <cell r="AN479" t="str">
            <v>Dec P-Req</v>
          </cell>
          <cell r="AO479" t="str">
            <v>Y</v>
          </cell>
          <cell r="AP479" t="str">
            <v>4505020149</v>
          </cell>
          <cell r="AQ479" t="str">
            <v>Y</v>
          </cell>
          <cell r="AR479" t="str">
            <v>024S</v>
          </cell>
          <cell r="AS479" t="str">
            <v>ZHANGJIAGANG JINLING TEXTILES CO LT</v>
          </cell>
          <cell r="AT479" t="str">
            <v>CHINA</v>
          </cell>
          <cell r="AU479" t="str">
            <v>ARSLANLI ORME SAN VE TIC A S2/30 100% FINE MERINO WOOL 12GG</v>
          </cell>
          <cell r="AW479">
            <v>1.7</v>
          </cell>
          <cell r="AX479">
            <v>136</v>
          </cell>
          <cell r="AY479">
            <v>40553</v>
          </cell>
          <cell r="AZ479">
            <v>40559</v>
          </cell>
          <cell r="BA479">
            <v>40643</v>
          </cell>
          <cell r="BB479">
            <v>40692</v>
          </cell>
          <cell r="BC479">
            <v>40706</v>
          </cell>
          <cell r="BD479">
            <v>40706</v>
          </cell>
          <cell r="BE479">
            <v>40544</v>
          </cell>
          <cell r="BF479">
            <v>40634</v>
          </cell>
          <cell r="BG479">
            <v>40664</v>
          </cell>
          <cell r="BH479">
            <v>40695</v>
          </cell>
          <cell r="BI479">
            <v>40695</v>
          </cell>
          <cell r="BL479">
            <v>0</v>
          </cell>
          <cell r="BN479" t="str">
            <v>DOCKERS</v>
          </cell>
          <cell r="BO479" t="str">
            <v>Tops</v>
          </cell>
          <cell r="BP479" t="str">
            <v>Mens</v>
          </cell>
          <cell r="BQ479" t="str">
            <v>N</v>
          </cell>
          <cell r="BR479" t="str">
            <v>DM Tops Wovens</v>
          </cell>
          <cell r="BS479" t="str">
            <v>OKAMOTO D</v>
          </cell>
          <cell r="BT479" t="str">
            <v>CWOVENS2</v>
          </cell>
          <cell r="BU479" t="str">
            <v>I0541</v>
          </cell>
          <cell r="BV479" t="str">
            <v>Seasonal</v>
          </cell>
          <cell r="BW479" t="str">
            <v>APD</v>
          </cell>
          <cell r="BX479">
            <v>0</v>
          </cell>
          <cell r="BY479" t="str">
            <v>4069040643406284055540533405334053340533</v>
          </cell>
          <cell r="BZ479" t="str">
            <v>S-61867-0011-3481-40690</v>
          </cell>
          <cell r="CA479" t="str">
            <v>SFO</v>
          </cell>
          <cell r="CB479">
            <v>80</v>
          </cell>
          <cell r="CC479">
            <v>0</v>
          </cell>
          <cell r="CD479">
            <v>0</v>
          </cell>
          <cell r="CF479">
            <v>574</v>
          </cell>
          <cell r="CG479">
            <v>0</v>
          </cell>
        </row>
        <row r="480">
          <cell r="A480">
            <v>1520290</v>
          </cell>
          <cell r="B480" t="str">
            <v>113</v>
          </cell>
          <cell r="C480" t="str">
            <v>101</v>
          </cell>
          <cell r="D480" t="str">
            <v>61867</v>
          </cell>
          <cell r="E480" t="str">
            <v>61867-0011</v>
          </cell>
          <cell r="F480" t="str">
            <v>THE CLEAN SHIRT LS</v>
          </cell>
          <cell r="G480" t="str">
            <v>SEGAL W/DOBBY - SAHARA RED</v>
          </cell>
          <cell r="H480" t="str">
            <v>PC</v>
          </cell>
          <cell r="I480">
            <v>0</v>
          </cell>
          <cell r="J480" t="str">
            <v>SP-A</v>
          </cell>
          <cell r="K480" t="str">
            <v>LACL</v>
          </cell>
          <cell r="L480" t="str">
            <v>CR</v>
          </cell>
          <cell r="M480">
            <v>240</v>
          </cell>
          <cell r="N480">
            <v>240</v>
          </cell>
          <cell r="O480">
            <v>0</v>
          </cell>
          <cell r="P480">
            <v>240</v>
          </cell>
          <cell r="R480">
            <v>0</v>
          </cell>
          <cell r="T480" t="str">
            <v>257M</v>
          </cell>
          <cell r="U480">
            <v>3481</v>
          </cell>
          <cell r="V480" t="str">
            <v>HONG KONG</v>
          </cell>
          <cell r="W480" t="str">
            <v>NAS</v>
          </cell>
          <cell r="X480" t="str">
            <v>VIETNAM</v>
          </cell>
          <cell r="Y480" t="str">
            <v>VIET HUNG JOINT STOCK CO</v>
          </cell>
          <cell r="Z480" t="str">
            <v>DFC</v>
          </cell>
          <cell r="AA480">
            <v>0</v>
          </cell>
          <cell r="AC480">
            <v>0</v>
          </cell>
          <cell r="AD480">
            <v>40533</v>
          </cell>
          <cell r="AE480">
            <v>40533</v>
          </cell>
          <cell r="AF480">
            <v>40533</v>
          </cell>
          <cell r="AG480">
            <v>40533</v>
          </cell>
          <cell r="AH480">
            <v>40555</v>
          </cell>
          <cell r="AI480">
            <v>40628</v>
          </cell>
          <cell r="AJ480">
            <v>40643</v>
          </cell>
          <cell r="AK480">
            <v>40690</v>
          </cell>
          <cell r="AL480">
            <v>40767</v>
          </cell>
          <cell r="AM480">
            <v>40770</v>
          </cell>
          <cell r="AN480" t="str">
            <v>Dec P-Req</v>
          </cell>
          <cell r="AO480" t="str">
            <v>Y</v>
          </cell>
          <cell r="AP480" t="str">
            <v>4100116810</v>
          </cell>
          <cell r="AQ480" t="str">
            <v>Y</v>
          </cell>
          <cell r="AR480" t="str">
            <v>024S</v>
          </cell>
          <cell r="AS480" t="str">
            <v>ZHANGJIAGANG JINLING TEXTILES CO LT</v>
          </cell>
          <cell r="AT480" t="str">
            <v>CHINA</v>
          </cell>
          <cell r="AU480" t="str">
            <v>ARSLANLI ORME SAN VE TIC A S2/30 100% FINE MERINO WOOL 12GG</v>
          </cell>
          <cell r="AW480">
            <v>1.7</v>
          </cell>
          <cell r="AX480">
            <v>408</v>
          </cell>
          <cell r="AY480">
            <v>40553</v>
          </cell>
          <cell r="AZ480">
            <v>40559</v>
          </cell>
          <cell r="BA480">
            <v>40643</v>
          </cell>
          <cell r="BB480">
            <v>40692</v>
          </cell>
          <cell r="BC480">
            <v>40769</v>
          </cell>
          <cell r="BD480">
            <v>40776</v>
          </cell>
          <cell r="BE480">
            <v>40544</v>
          </cell>
          <cell r="BF480">
            <v>40634</v>
          </cell>
          <cell r="BG480">
            <v>40664</v>
          </cell>
          <cell r="BH480">
            <v>40756</v>
          </cell>
          <cell r="BI480">
            <v>40756</v>
          </cell>
          <cell r="BL480">
            <v>0</v>
          </cell>
          <cell r="BN480" t="str">
            <v>DOCKERS</v>
          </cell>
          <cell r="BO480" t="str">
            <v>Tops</v>
          </cell>
          <cell r="BP480" t="str">
            <v>Mens</v>
          </cell>
          <cell r="BQ480" t="str">
            <v>N</v>
          </cell>
          <cell r="BR480" t="str">
            <v>DM Tops Wovens</v>
          </cell>
          <cell r="BS480" t="str">
            <v>OKAMOTO D</v>
          </cell>
          <cell r="BT480" t="str">
            <v>CWOVENS2</v>
          </cell>
          <cell r="BU480" t="str">
            <v>I0541</v>
          </cell>
          <cell r="BV480" t="str">
            <v>Seasonal</v>
          </cell>
          <cell r="BW480" t="str">
            <v>LSA</v>
          </cell>
          <cell r="BX480">
            <v>0</v>
          </cell>
          <cell r="BY480" t="str">
            <v>4069040643406284055540533405334053340533</v>
          </cell>
          <cell r="BZ480" t="str">
            <v>S-61867-0011-3481-40690</v>
          </cell>
          <cell r="CA480" t="str">
            <v>SFO</v>
          </cell>
          <cell r="CC480">
            <v>0</v>
          </cell>
          <cell r="CD480">
            <v>0</v>
          </cell>
          <cell r="CF480">
            <v>574</v>
          </cell>
          <cell r="CG480">
            <v>0</v>
          </cell>
        </row>
        <row r="481">
          <cell r="A481">
            <v>1416777</v>
          </cell>
          <cell r="B481" t="str">
            <v>113</v>
          </cell>
          <cell r="C481" t="str">
            <v>101</v>
          </cell>
          <cell r="D481" t="str">
            <v>61867</v>
          </cell>
          <cell r="E481" t="str">
            <v>61867-0011</v>
          </cell>
          <cell r="F481" t="str">
            <v>THE CLEAN SHIRT LS</v>
          </cell>
          <cell r="G481" t="str">
            <v>SEGAL - SAHARA RED</v>
          </cell>
          <cell r="H481" t="str">
            <v>PC</v>
          </cell>
          <cell r="J481" t="str">
            <v>SP-A</v>
          </cell>
          <cell r="K481" t="str">
            <v>LACL</v>
          </cell>
          <cell r="L481" t="str">
            <v>PA</v>
          </cell>
          <cell r="M481">
            <v>180</v>
          </cell>
          <cell r="N481">
            <v>180</v>
          </cell>
          <cell r="O481">
            <v>0</v>
          </cell>
          <cell r="P481">
            <v>180</v>
          </cell>
          <cell r="T481" t="str">
            <v>257M</v>
          </cell>
          <cell r="U481">
            <v>3481</v>
          </cell>
          <cell r="V481" t="str">
            <v>HONG KONG</v>
          </cell>
          <cell r="W481" t="str">
            <v>NAS</v>
          </cell>
          <cell r="X481" t="str">
            <v>VIETNAM</v>
          </cell>
          <cell r="Y481" t="str">
            <v>VIET HUNG JOINT STOCK CO</v>
          </cell>
          <cell r="Z481" t="str">
            <v>DFC</v>
          </cell>
          <cell r="AD481">
            <v>40533</v>
          </cell>
          <cell r="AE481">
            <v>40533</v>
          </cell>
          <cell r="AF481">
            <v>40533</v>
          </cell>
          <cell r="AG481">
            <v>40533</v>
          </cell>
          <cell r="AH481">
            <v>40555</v>
          </cell>
          <cell r="AI481">
            <v>40628</v>
          </cell>
          <cell r="AJ481">
            <v>40643</v>
          </cell>
          <cell r="AK481">
            <v>40690</v>
          </cell>
          <cell r="AL481">
            <v>40737</v>
          </cell>
          <cell r="AM481">
            <v>40740</v>
          </cell>
          <cell r="AN481" t="str">
            <v>Dec P-Req</v>
          </cell>
          <cell r="AO481" t="str">
            <v>Y</v>
          </cell>
          <cell r="AP481" t="str">
            <v>4100116860</v>
          </cell>
          <cell r="AQ481" t="str">
            <v>Y</v>
          </cell>
          <cell r="AR481" t="str">
            <v>024S</v>
          </cell>
          <cell r="AS481" t="str">
            <v>ZHANGJIAGANG JINLING TEXTILES CO LT</v>
          </cell>
          <cell r="AT481" t="str">
            <v>CHINA</v>
          </cell>
          <cell r="AU481" t="str">
            <v>ARSLANLI ORME SAN VE TIC A S2/30 100% FINE MERINO WOOL 12GG</v>
          </cell>
          <cell r="AW481">
            <v>1.7</v>
          </cell>
          <cell r="AX481">
            <v>306</v>
          </cell>
          <cell r="AY481">
            <v>40553</v>
          </cell>
          <cell r="AZ481">
            <v>40559</v>
          </cell>
          <cell r="BA481">
            <v>40643</v>
          </cell>
          <cell r="BB481">
            <v>40692</v>
          </cell>
          <cell r="BC481">
            <v>40741</v>
          </cell>
          <cell r="BD481">
            <v>40741</v>
          </cell>
          <cell r="BE481">
            <v>40544</v>
          </cell>
          <cell r="BF481">
            <v>40634</v>
          </cell>
          <cell r="BG481">
            <v>40664</v>
          </cell>
          <cell r="BH481">
            <v>40725</v>
          </cell>
          <cell r="BI481">
            <v>40725</v>
          </cell>
          <cell r="BL481">
            <v>0</v>
          </cell>
          <cell r="BN481" t="str">
            <v>DOCKERS</v>
          </cell>
          <cell r="BO481" t="str">
            <v>Tops</v>
          </cell>
          <cell r="BP481" t="str">
            <v>Mens</v>
          </cell>
          <cell r="BQ481" t="str">
            <v>N</v>
          </cell>
          <cell r="BR481" t="str">
            <v>DM Tops Wovens</v>
          </cell>
          <cell r="BS481" t="str">
            <v>OKAMOTO D</v>
          </cell>
          <cell r="BT481" t="str">
            <v>CWOVENS2</v>
          </cell>
          <cell r="BU481" t="str">
            <v>I0541</v>
          </cell>
          <cell r="BV481" t="str">
            <v>Seasonal</v>
          </cell>
          <cell r="BW481" t="str">
            <v>LSA</v>
          </cell>
          <cell r="BY481" t="str">
            <v>4069040643406284055540533405334053340533</v>
          </cell>
          <cell r="BZ481" t="str">
            <v>S-61867-0011-3481-40690</v>
          </cell>
          <cell r="CA481" t="str">
            <v>SFO</v>
          </cell>
          <cell r="CD481">
            <v>0</v>
          </cell>
          <cell r="CF481">
            <v>574</v>
          </cell>
          <cell r="CG481">
            <v>0</v>
          </cell>
        </row>
        <row r="482">
          <cell r="A482">
            <v>1416778</v>
          </cell>
          <cell r="B482" t="str">
            <v>113</v>
          </cell>
          <cell r="C482" t="str">
            <v>101</v>
          </cell>
          <cell r="D482" t="str">
            <v>61867</v>
          </cell>
          <cell r="E482" t="str">
            <v>61867-0011</v>
          </cell>
          <cell r="F482" t="str">
            <v>THE CLEAN SHIRT LS</v>
          </cell>
          <cell r="G482" t="str">
            <v>SEGAL - SAHARA RED</v>
          </cell>
          <cell r="H482" t="str">
            <v>PC</v>
          </cell>
          <cell r="J482" t="str">
            <v>SP-A</v>
          </cell>
          <cell r="K482" t="str">
            <v>LSUS</v>
          </cell>
          <cell r="L482">
            <v>2006</v>
          </cell>
          <cell r="M482">
            <v>2289</v>
          </cell>
          <cell r="N482">
            <v>2289</v>
          </cell>
          <cell r="O482">
            <v>0</v>
          </cell>
          <cell r="P482">
            <v>2289</v>
          </cell>
          <cell r="T482" t="str">
            <v>257M</v>
          </cell>
          <cell r="U482">
            <v>3481</v>
          </cell>
          <cell r="V482" t="str">
            <v>HONG KONG</v>
          </cell>
          <cell r="W482" t="str">
            <v>NAS</v>
          </cell>
          <cell r="X482" t="str">
            <v>VIETNAM</v>
          </cell>
          <cell r="Y482" t="str">
            <v>VIET HUNG JOINT STOCK CO</v>
          </cell>
          <cell r="Z482" t="str">
            <v>DFC</v>
          </cell>
          <cell r="AD482">
            <v>40533</v>
          </cell>
          <cell r="AE482">
            <v>40533</v>
          </cell>
          <cell r="AF482">
            <v>40533</v>
          </cell>
          <cell r="AG482">
            <v>40533</v>
          </cell>
          <cell r="AH482">
            <v>40555</v>
          </cell>
          <cell r="AI482">
            <v>40628</v>
          </cell>
          <cell r="AJ482">
            <v>40643</v>
          </cell>
          <cell r="AK482">
            <v>40690</v>
          </cell>
          <cell r="AL482">
            <v>40720</v>
          </cell>
          <cell r="AM482">
            <v>40723</v>
          </cell>
          <cell r="AN482" t="str">
            <v>Dec P-Req</v>
          </cell>
          <cell r="AQ482" t="str">
            <v>Y</v>
          </cell>
          <cell r="AR482" t="str">
            <v>024S</v>
          </cell>
          <cell r="AS482" t="str">
            <v>ZHANGJIAGANG JINLING TEXTILES CO LT</v>
          </cell>
          <cell r="AT482" t="str">
            <v>CHINA</v>
          </cell>
          <cell r="AU482" t="str">
            <v>JLZ100593</v>
          </cell>
          <cell r="AW482">
            <v>1.7</v>
          </cell>
          <cell r="AX482">
            <v>3891.2999999999997</v>
          </cell>
          <cell r="AY482">
            <v>40553</v>
          </cell>
          <cell r="AZ482">
            <v>40559</v>
          </cell>
          <cell r="BA482">
            <v>40643</v>
          </cell>
          <cell r="BB482">
            <v>40692</v>
          </cell>
          <cell r="BC482">
            <v>40720</v>
          </cell>
          <cell r="BD482">
            <v>40727</v>
          </cell>
          <cell r="BE482">
            <v>40544</v>
          </cell>
          <cell r="BF482">
            <v>40634</v>
          </cell>
          <cell r="BG482">
            <v>40664</v>
          </cell>
          <cell r="BH482">
            <v>40695</v>
          </cell>
          <cell r="BI482">
            <v>40695</v>
          </cell>
          <cell r="BL482">
            <v>0</v>
          </cell>
          <cell r="BN482" t="str">
            <v>DOCKERS</v>
          </cell>
          <cell r="BO482" t="str">
            <v>Tops</v>
          </cell>
          <cell r="BP482" t="str">
            <v>Mens</v>
          </cell>
          <cell r="BQ482" t="str">
            <v>N</v>
          </cell>
          <cell r="BR482" t="str">
            <v>DM Tops Wovens</v>
          </cell>
          <cell r="BS482" t="str">
            <v>OKAMOTO D</v>
          </cell>
          <cell r="BT482" t="str">
            <v>CWOVENS2</v>
          </cell>
          <cell r="BU482" t="str">
            <v>I0541</v>
          </cell>
          <cell r="BV482" t="str">
            <v>Seasonal</v>
          </cell>
          <cell r="BW482" t="str">
            <v>LSA</v>
          </cell>
          <cell r="BY482" t="str">
            <v>4069040643406284055540533405334053340533</v>
          </cell>
          <cell r="BZ482" t="str">
            <v>S-61867-0011-3481-40690</v>
          </cell>
          <cell r="CA482" t="str">
            <v>SFO</v>
          </cell>
          <cell r="CD482">
            <v>0</v>
          </cell>
          <cell r="CF482">
            <v>574</v>
          </cell>
          <cell r="CG482">
            <v>0</v>
          </cell>
        </row>
        <row r="483">
          <cell r="A483">
            <v>1416779</v>
          </cell>
          <cell r="B483" t="str">
            <v>113</v>
          </cell>
          <cell r="C483" t="str">
            <v>101</v>
          </cell>
          <cell r="D483" t="str">
            <v>61867</v>
          </cell>
          <cell r="E483" t="str">
            <v>61867-0011</v>
          </cell>
          <cell r="F483" t="str">
            <v>THE CLEAN SHIRT LS</v>
          </cell>
          <cell r="G483" t="str">
            <v>SEGAL - SAHARA RED</v>
          </cell>
          <cell r="H483" t="str">
            <v>PC</v>
          </cell>
          <cell r="J483" t="str">
            <v>SP-A</v>
          </cell>
          <cell r="K483" t="str">
            <v>LSM</v>
          </cell>
          <cell r="L483" t="str">
            <v>MX</v>
          </cell>
          <cell r="M483">
            <v>2976</v>
          </cell>
          <cell r="N483">
            <v>2976</v>
          </cell>
          <cell r="O483">
            <v>0</v>
          </cell>
          <cell r="P483">
            <v>2976</v>
          </cell>
          <cell r="T483" t="str">
            <v>257M</v>
          </cell>
          <cell r="U483">
            <v>3481</v>
          </cell>
          <cell r="V483" t="str">
            <v>HONG KONG</v>
          </cell>
          <cell r="W483" t="str">
            <v>NAS</v>
          </cell>
          <cell r="X483" t="str">
            <v>VIETNAM</v>
          </cell>
          <cell r="Y483" t="str">
            <v>VIET HUNG JOINT STOCK CO</v>
          </cell>
          <cell r="Z483" t="str">
            <v>DFC</v>
          </cell>
          <cell r="AD483">
            <v>40533</v>
          </cell>
          <cell r="AE483">
            <v>40533</v>
          </cell>
          <cell r="AF483">
            <v>40533</v>
          </cell>
          <cell r="AG483">
            <v>40533</v>
          </cell>
          <cell r="AH483">
            <v>40555</v>
          </cell>
          <cell r="AI483">
            <v>40628</v>
          </cell>
          <cell r="AJ483">
            <v>40643</v>
          </cell>
          <cell r="AK483">
            <v>40690</v>
          </cell>
          <cell r="AL483">
            <v>40742</v>
          </cell>
          <cell r="AM483">
            <v>40745</v>
          </cell>
          <cell r="AN483" t="str">
            <v>Dec P-Req</v>
          </cell>
          <cell r="AO483" t="str">
            <v>Y</v>
          </cell>
          <cell r="AP483" t="str">
            <v>99122</v>
          </cell>
          <cell r="AR483" t="str">
            <v>024S</v>
          </cell>
          <cell r="AS483" t="str">
            <v>ZHANGJIAGANG JINLING TEXTILES CO LT</v>
          </cell>
          <cell r="AT483" t="str">
            <v>CHINA</v>
          </cell>
          <cell r="AU483" t="str">
            <v>JLZ100593</v>
          </cell>
          <cell r="AW483">
            <v>1.7</v>
          </cell>
          <cell r="AX483">
            <v>5059.2</v>
          </cell>
          <cell r="AY483">
            <v>40553</v>
          </cell>
          <cell r="AZ483">
            <v>40559</v>
          </cell>
          <cell r="BA483">
            <v>40643</v>
          </cell>
          <cell r="BB483">
            <v>40692</v>
          </cell>
          <cell r="BC483">
            <v>40748</v>
          </cell>
          <cell r="BD483">
            <v>40748</v>
          </cell>
          <cell r="BE483">
            <v>40544</v>
          </cell>
          <cell r="BF483">
            <v>40634</v>
          </cell>
          <cell r="BG483">
            <v>40664</v>
          </cell>
          <cell r="BH483">
            <v>40725</v>
          </cell>
          <cell r="BI483">
            <v>40725</v>
          </cell>
          <cell r="BL483">
            <v>0</v>
          </cell>
          <cell r="BN483" t="str">
            <v>DOCKERS</v>
          </cell>
          <cell r="BO483" t="str">
            <v>Tops</v>
          </cell>
          <cell r="BP483" t="str">
            <v>Mens</v>
          </cell>
          <cell r="BQ483" t="str">
            <v>N</v>
          </cell>
          <cell r="BR483" t="str">
            <v>DM Tops Wovens</v>
          </cell>
          <cell r="BS483" t="str">
            <v>OKAMOTO D</v>
          </cell>
          <cell r="BT483" t="str">
            <v>CWOVENS2</v>
          </cell>
          <cell r="BU483" t="str">
            <v>I0541</v>
          </cell>
          <cell r="BV483" t="str">
            <v>Seasonal</v>
          </cell>
          <cell r="BW483" t="str">
            <v>LSA</v>
          </cell>
          <cell r="BY483" t="str">
            <v>4069040643406284055540533405334053340533</v>
          </cell>
          <cell r="BZ483" t="str">
            <v>S-61867-0011-3481-40690</v>
          </cell>
          <cell r="CA483" t="str">
            <v>SFO</v>
          </cell>
          <cell r="CD483">
            <v>0</v>
          </cell>
          <cell r="CE483">
            <v>3682</v>
          </cell>
          <cell r="CF483">
            <v>574</v>
          </cell>
          <cell r="CG483">
            <v>0</v>
          </cell>
        </row>
        <row r="484">
          <cell r="A484">
            <v>1416780</v>
          </cell>
          <cell r="B484" t="str">
            <v>113</v>
          </cell>
          <cell r="C484" t="str">
            <v>101</v>
          </cell>
          <cell r="D484" t="str">
            <v>61867</v>
          </cell>
          <cell r="E484" t="str">
            <v>61867-0012</v>
          </cell>
          <cell r="F484" t="str">
            <v>THE CLEAN SHIRT LS</v>
          </cell>
          <cell r="G484" t="str">
            <v>WATERHOUSE - BLUE FISH</v>
          </cell>
          <cell r="H484" t="str">
            <v>PC</v>
          </cell>
          <cell r="J484" t="str">
            <v>SP-A</v>
          </cell>
          <cell r="K484" t="str">
            <v>APD</v>
          </cell>
          <cell r="L484" t="str">
            <v>MY</v>
          </cell>
          <cell r="M484">
            <v>72</v>
          </cell>
          <cell r="N484">
            <v>72</v>
          </cell>
          <cell r="O484">
            <v>0</v>
          </cell>
          <cell r="P484">
            <v>72</v>
          </cell>
          <cell r="T484" t="str">
            <v>257M</v>
          </cell>
          <cell r="U484">
            <v>3481</v>
          </cell>
          <cell r="V484" t="str">
            <v>HONG KONG</v>
          </cell>
          <cell r="W484" t="str">
            <v>NAS</v>
          </cell>
          <cell r="X484" t="str">
            <v>VIETNAM</v>
          </cell>
          <cell r="Y484" t="str">
            <v>VIET HUNG JOINT STOCK CO</v>
          </cell>
          <cell r="Z484" t="str">
            <v>DFC</v>
          </cell>
          <cell r="AD484">
            <v>40533</v>
          </cell>
          <cell r="AE484">
            <v>40533</v>
          </cell>
          <cell r="AF484">
            <v>40533</v>
          </cell>
          <cell r="AG484">
            <v>40533</v>
          </cell>
          <cell r="AH484">
            <v>40555</v>
          </cell>
          <cell r="AI484">
            <v>40628</v>
          </cell>
          <cell r="AJ484">
            <v>40643</v>
          </cell>
          <cell r="AK484">
            <v>40690</v>
          </cell>
          <cell r="AL484">
            <v>40703</v>
          </cell>
          <cell r="AM484">
            <v>40706</v>
          </cell>
          <cell r="AN484" t="str">
            <v>Dec P-Req</v>
          </cell>
          <cell r="AO484" t="str">
            <v>Y</v>
          </cell>
          <cell r="AP484" t="str">
            <v>4505020150</v>
          </cell>
          <cell r="AQ484" t="str">
            <v>Y</v>
          </cell>
          <cell r="AR484" t="str">
            <v>024S</v>
          </cell>
          <cell r="AS484" t="str">
            <v>ZHANGJIAGANG JINLING TEXTILES CO LT</v>
          </cell>
          <cell r="AT484" t="str">
            <v>CHINA</v>
          </cell>
          <cell r="AU484" t="str">
            <v>ARSLANLI ORME SAN VE TIC A S2/30 100% FINE MERINO WOOL 12GG</v>
          </cell>
          <cell r="AW484">
            <v>1.7</v>
          </cell>
          <cell r="AX484">
            <v>122.39999999999999</v>
          </cell>
          <cell r="AY484">
            <v>40553</v>
          </cell>
          <cell r="AZ484">
            <v>40559</v>
          </cell>
          <cell r="BA484">
            <v>40643</v>
          </cell>
          <cell r="BB484">
            <v>40692</v>
          </cell>
          <cell r="BC484">
            <v>40706</v>
          </cell>
          <cell r="BD484">
            <v>40706</v>
          </cell>
          <cell r="BE484">
            <v>40544</v>
          </cell>
          <cell r="BF484">
            <v>40634</v>
          </cell>
          <cell r="BG484">
            <v>40664</v>
          </cell>
          <cell r="BH484">
            <v>40695</v>
          </cell>
          <cell r="BI484">
            <v>40695</v>
          </cell>
          <cell r="BL484">
            <v>0</v>
          </cell>
          <cell r="BN484" t="str">
            <v>DOCKERS</v>
          </cell>
          <cell r="BO484" t="str">
            <v>Tops</v>
          </cell>
          <cell r="BP484" t="str">
            <v>Mens</v>
          </cell>
          <cell r="BQ484" t="str">
            <v>N</v>
          </cell>
          <cell r="BR484" t="str">
            <v>DM Tops Wovens</v>
          </cell>
          <cell r="BS484" t="str">
            <v>OKAMOTO D</v>
          </cell>
          <cell r="BT484" t="str">
            <v>CWOVENS2</v>
          </cell>
          <cell r="BU484" t="str">
            <v>H6843</v>
          </cell>
          <cell r="BV484" t="str">
            <v>Seasonal</v>
          </cell>
          <cell r="BW484" t="str">
            <v>APD</v>
          </cell>
          <cell r="BY484" t="str">
            <v>4069040643406284055540533405334053340533</v>
          </cell>
          <cell r="BZ484" t="str">
            <v>S-61867-0012-3481-40690</v>
          </cell>
          <cell r="CA484" t="str">
            <v>SFO</v>
          </cell>
          <cell r="CB484">
            <v>72</v>
          </cell>
          <cell r="CD484">
            <v>0</v>
          </cell>
          <cell r="CF484">
            <v>574</v>
          </cell>
          <cell r="CG484">
            <v>0</v>
          </cell>
        </row>
        <row r="485">
          <cell r="A485">
            <v>1520291</v>
          </cell>
          <cell r="B485" t="str">
            <v>113</v>
          </cell>
          <cell r="C485" t="str">
            <v>101</v>
          </cell>
          <cell r="D485" t="str">
            <v>61867</v>
          </cell>
          <cell r="E485" t="str">
            <v>61867-0012</v>
          </cell>
          <cell r="F485" t="str">
            <v>THE CLEAN SHIRT LS</v>
          </cell>
          <cell r="G485" t="str">
            <v>WATERHOUSE - BLUE FISH</v>
          </cell>
          <cell r="H485" t="str">
            <v>PC</v>
          </cell>
          <cell r="I485">
            <v>0</v>
          </cell>
          <cell r="J485" t="str">
            <v>SP-A</v>
          </cell>
          <cell r="K485" t="str">
            <v>LACL</v>
          </cell>
          <cell r="L485" t="str">
            <v>CL</v>
          </cell>
          <cell r="M485">
            <v>1000</v>
          </cell>
          <cell r="N485">
            <v>1000</v>
          </cell>
          <cell r="O485">
            <v>0</v>
          </cell>
          <cell r="P485">
            <v>1000</v>
          </cell>
          <cell r="R485">
            <v>0</v>
          </cell>
          <cell r="T485" t="str">
            <v>257M</v>
          </cell>
          <cell r="U485">
            <v>3481</v>
          </cell>
          <cell r="V485" t="str">
            <v>HONG KONG</v>
          </cell>
          <cell r="W485" t="str">
            <v>NAS</v>
          </cell>
          <cell r="X485" t="str">
            <v>VIETNAM</v>
          </cell>
          <cell r="Y485" t="str">
            <v>VIET HUNG JOINT STOCK CO</v>
          </cell>
          <cell r="Z485" t="str">
            <v>DFC</v>
          </cell>
          <cell r="AA485">
            <v>0</v>
          </cell>
          <cell r="AC485">
            <v>0</v>
          </cell>
          <cell r="AD485">
            <v>40533</v>
          </cell>
          <cell r="AE485">
            <v>40533</v>
          </cell>
          <cell r="AF485">
            <v>40533</v>
          </cell>
          <cell r="AG485">
            <v>40533</v>
          </cell>
          <cell r="AH485">
            <v>40555</v>
          </cell>
          <cell r="AI485">
            <v>40628</v>
          </cell>
          <cell r="AJ485">
            <v>40643</v>
          </cell>
          <cell r="AK485">
            <v>40690</v>
          </cell>
          <cell r="AL485">
            <v>40749</v>
          </cell>
          <cell r="AM485">
            <v>40752</v>
          </cell>
          <cell r="AN485" t="str">
            <v>Dec P-Req</v>
          </cell>
          <cell r="AO485" t="str">
            <v>Y</v>
          </cell>
          <cell r="AP485" t="str">
            <v>4100116889</v>
          </cell>
          <cell r="AQ485" t="str">
            <v>Y</v>
          </cell>
          <cell r="AR485" t="str">
            <v>024S</v>
          </cell>
          <cell r="AS485" t="str">
            <v>ZHANGJIAGANG JINLING TEXTILES CO LT</v>
          </cell>
          <cell r="AT485" t="str">
            <v>CHINA</v>
          </cell>
          <cell r="AU485" t="str">
            <v>JLZ100593</v>
          </cell>
          <cell r="AW485">
            <v>1.7</v>
          </cell>
          <cell r="AX485">
            <v>1700</v>
          </cell>
          <cell r="AY485">
            <v>40553</v>
          </cell>
          <cell r="AZ485">
            <v>40559</v>
          </cell>
          <cell r="BA485">
            <v>40643</v>
          </cell>
          <cell r="BB485">
            <v>40692</v>
          </cell>
          <cell r="BC485">
            <v>40755</v>
          </cell>
          <cell r="BD485">
            <v>40755</v>
          </cell>
          <cell r="BE485">
            <v>40544</v>
          </cell>
          <cell r="BF485">
            <v>40634</v>
          </cell>
          <cell r="BG485">
            <v>40664</v>
          </cell>
          <cell r="BH485">
            <v>40725</v>
          </cell>
          <cell r="BI485">
            <v>40725</v>
          </cell>
          <cell r="BL485">
            <v>0</v>
          </cell>
          <cell r="BN485" t="str">
            <v>DOCKERS</v>
          </cell>
          <cell r="BO485" t="str">
            <v>Tops</v>
          </cell>
          <cell r="BP485" t="str">
            <v>Mens</v>
          </cell>
          <cell r="BQ485" t="str">
            <v>N</v>
          </cell>
          <cell r="BR485" t="str">
            <v>DM Tops Wovens</v>
          </cell>
          <cell r="BS485" t="str">
            <v>OKAMOTO D</v>
          </cell>
          <cell r="BT485" t="str">
            <v>CWOVENS2</v>
          </cell>
          <cell r="BU485" t="str">
            <v>H6843</v>
          </cell>
          <cell r="BV485" t="str">
            <v>Seasonal</v>
          </cell>
          <cell r="BW485" t="str">
            <v>LSA</v>
          </cell>
          <cell r="BX485">
            <v>0</v>
          </cell>
          <cell r="BY485" t="str">
            <v>4069040643406284055540533405334053340533</v>
          </cell>
          <cell r="BZ485" t="str">
            <v>S-61867-0012-3481-40690</v>
          </cell>
          <cell r="CA485" t="str">
            <v>SFO</v>
          </cell>
          <cell r="CC485">
            <v>0</v>
          </cell>
          <cell r="CD485">
            <v>0</v>
          </cell>
          <cell r="CF485">
            <v>574</v>
          </cell>
          <cell r="CG485">
            <v>0</v>
          </cell>
        </row>
        <row r="486">
          <cell r="A486">
            <v>1520292</v>
          </cell>
          <cell r="B486" t="str">
            <v>113</v>
          </cell>
          <cell r="C486" t="str">
            <v>101</v>
          </cell>
          <cell r="D486" t="str">
            <v>61867</v>
          </cell>
          <cell r="E486" t="str">
            <v>61867-0012</v>
          </cell>
          <cell r="F486" t="str">
            <v>THE CLEAN SHIRT LS</v>
          </cell>
          <cell r="G486" t="str">
            <v>WATERHOUSE - BLUE FISH</v>
          </cell>
          <cell r="H486" t="str">
            <v>PC</v>
          </cell>
          <cell r="I486">
            <v>0</v>
          </cell>
          <cell r="J486" t="str">
            <v>SP-A</v>
          </cell>
          <cell r="K486" t="str">
            <v>LACL</v>
          </cell>
          <cell r="L486" t="str">
            <v>CR</v>
          </cell>
          <cell r="M486">
            <v>240</v>
          </cell>
          <cell r="N486">
            <v>240</v>
          </cell>
          <cell r="O486">
            <v>0</v>
          </cell>
          <cell r="P486">
            <v>240</v>
          </cell>
          <cell r="R486">
            <v>0</v>
          </cell>
          <cell r="T486" t="str">
            <v>257M</v>
          </cell>
          <cell r="U486">
            <v>3481</v>
          </cell>
          <cell r="V486" t="str">
            <v>HONG KONG</v>
          </cell>
          <cell r="W486" t="str">
            <v>NAS</v>
          </cell>
          <cell r="X486" t="str">
            <v>VIETNAM</v>
          </cell>
          <cell r="Y486" t="str">
            <v>VIET HUNG JOINT STOCK CO</v>
          </cell>
          <cell r="Z486" t="str">
            <v>DFC</v>
          </cell>
          <cell r="AA486">
            <v>0</v>
          </cell>
          <cell r="AC486">
            <v>0</v>
          </cell>
          <cell r="AD486">
            <v>40533</v>
          </cell>
          <cell r="AE486">
            <v>40533</v>
          </cell>
          <cell r="AF486">
            <v>40533</v>
          </cell>
          <cell r="AG486">
            <v>40533</v>
          </cell>
          <cell r="AH486">
            <v>40555</v>
          </cell>
          <cell r="AI486">
            <v>40628</v>
          </cell>
          <cell r="AJ486">
            <v>40643</v>
          </cell>
          <cell r="AK486">
            <v>40690</v>
          </cell>
          <cell r="AL486">
            <v>40767</v>
          </cell>
          <cell r="AM486">
            <v>40770</v>
          </cell>
          <cell r="AN486" t="str">
            <v>Dec P-Req</v>
          </cell>
          <cell r="AO486" t="str">
            <v>Y</v>
          </cell>
          <cell r="AP486" t="str">
            <v>4100116811</v>
          </cell>
          <cell r="AQ486" t="str">
            <v>Y</v>
          </cell>
          <cell r="AR486" t="str">
            <v>024S</v>
          </cell>
          <cell r="AS486" t="str">
            <v>ZHANGJIAGANG JINLING TEXTILES CO LT</v>
          </cell>
          <cell r="AT486" t="str">
            <v>CHINA</v>
          </cell>
          <cell r="AU486" t="str">
            <v>JLZ100593</v>
          </cell>
          <cell r="AW486">
            <v>1.7</v>
          </cell>
          <cell r="AX486">
            <v>408</v>
          </cell>
          <cell r="AY486">
            <v>40553</v>
          </cell>
          <cell r="AZ486">
            <v>40559</v>
          </cell>
          <cell r="BA486">
            <v>40643</v>
          </cell>
          <cell r="BB486">
            <v>40692</v>
          </cell>
          <cell r="BC486">
            <v>40769</v>
          </cell>
          <cell r="BD486">
            <v>40776</v>
          </cell>
          <cell r="BE486">
            <v>40544</v>
          </cell>
          <cell r="BF486">
            <v>40634</v>
          </cell>
          <cell r="BG486">
            <v>40664</v>
          </cell>
          <cell r="BH486">
            <v>40756</v>
          </cell>
          <cell r="BI486">
            <v>40756</v>
          </cell>
          <cell r="BL486">
            <v>0</v>
          </cell>
          <cell r="BN486" t="str">
            <v>DOCKERS</v>
          </cell>
          <cell r="BO486" t="str">
            <v>Tops</v>
          </cell>
          <cell r="BP486" t="str">
            <v>Mens</v>
          </cell>
          <cell r="BQ486" t="str">
            <v>N</v>
          </cell>
          <cell r="BR486" t="str">
            <v>DM Tops Wovens</v>
          </cell>
          <cell r="BS486" t="str">
            <v>OKAMOTO D</v>
          </cell>
          <cell r="BT486" t="str">
            <v>CWOVENS2</v>
          </cell>
          <cell r="BU486" t="str">
            <v>H6843</v>
          </cell>
          <cell r="BV486" t="str">
            <v>Seasonal</v>
          </cell>
          <cell r="BW486" t="str">
            <v>LSA</v>
          </cell>
          <cell r="BX486">
            <v>0</v>
          </cell>
          <cell r="BY486" t="str">
            <v>4069040643406284055540533405334053340533</v>
          </cell>
          <cell r="BZ486" t="str">
            <v>S-61867-0012-3481-40690</v>
          </cell>
          <cell r="CA486" t="str">
            <v>SFO</v>
          </cell>
          <cell r="CC486">
            <v>0</v>
          </cell>
          <cell r="CD486">
            <v>0</v>
          </cell>
          <cell r="CF486">
            <v>574</v>
          </cell>
          <cell r="CG486">
            <v>0</v>
          </cell>
        </row>
        <row r="487">
          <cell r="A487">
            <v>1520293</v>
          </cell>
          <cell r="B487" t="str">
            <v>113</v>
          </cell>
          <cell r="C487" t="str">
            <v>101</v>
          </cell>
          <cell r="D487" t="str">
            <v>61867</v>
          </cell>
          <cell r="E487" t="str">
            <v>61867-0012</v>
          </cell>
          <cell r="F487" t="str">
            <v>THE CLEAN SHIRT LS</v>
          </cell>
          <cell r="G487" t="str">
            <v>WATERHOUSE - BLUE FISH</v>
          </cell>
          <cell r="H487" t="str">
            <v>PC</v>
          </cell>
          <cell r="I487">
            <v>0</v>
          </cell>
          <cell r="J487" t="str">
            <v>SP-A</v>
          </cell>
          <cell r="K487" t="str">
            <v>LACL</v>
          </cell>
          <cell r="L487" t="str">
            <v>PA</v>
          </cell>
          <cell r="M487">
            <v>144</v>
          </cell>
          <cell r="N487">
            <v>144</v>
          </cell>
          <cell r="O487">
            <v>0</v>
          </cell>
          <cell r="P487">
            <v>144</v>
          </cell>
          <cell r="R487">
            <v>0</v>
          </cell>
          <cell r="T487" t="str">
            <v>257M</v>
          </cell>
          <cell r="U487">
            <v>3481</v>
          </cell>
          <cell r="V487" t="str">
            <v>HONG KONG</v>
          </cell>
          <cell r="W487" t="str">
            <v>NAS</v>
          </cell>
          <cell r="X487" t="str">
            <v>VIETNAM</v>
          </cell>
          <cell r="Y487" t="str">
            <v>VIET HUNG JOINT STOCK CO</v>
          </cell>
          <cell r="Z487" t="str">
            <v>DFC</v>
          </cell>
          <cell r="AA487">
            <v>0</v>
          </cell>
          <cell r="AC487">
            <v>0</v>
          </cell>
          <cell r="AD487">
            <v>40533</v>
          </cell>
          <cell r="AE487">
            <v>40533</v>
          </cell>
          <cell r="AF487">
            <v>40533</v>
          </cell>
          <cell r="AG487">
            <v>40533</v>
          </cell>
          <cell r="AH487">
            <v>40555</v>
          </cell>
          <cell r="AI487">
            <v>40628</v>
          </cell>
          <cell r="AJ487">
            <v>40643</v>
          </cell>
          <cell r="AK487">
            <v>40690</v>
          </cell>
          <cell r="AL487">
            <v>40737</v>
          </cell>
          <cell r="AM487">
            <v>40740</v>
          </cell>
          <cell r="AN487" t="str">
            <v>Dec P-Req</v>
          </cell>
          <cell r="AO487" t="str">
            <v>Y</v>
          </cell>
          <cell r="AP487" t="str">
            <v>4100116861</v>
          </cell>
          <cell r="AQ487" t="str">
            <v>Y</v>
          </cell>
          <cell r="AR487" t="str">
            <v>024S</v>
          </cell>
          <cell r="AS487" t="str">
            <v>ZHANGJIAGANG JINLING TEXTILES CO LT</v>
          </cell>
          <cell r="AT487" t="str">
            <v>CHINA</v>
          </cell>
          <cell r="AU487" t="str">
            <v>JLZ100593</v>
          </cell>
          <cell r="AW487">
            <v>1.7</v>
          </cell>
          <cell r="AX487">
            <v>244.79999999999998</v>
          </cell>
          <cell r="AY487">
            <v>40553</v>
          </cell>
          <cell r="AZ487">
            <v>40559</v>
          </cell>
          <cell r="BA487">
            <v>40643</v>
          </cell>
          <cell r="BB487">
            <v>40692</v>
          </cell>
          <cell r="BC487">
            <v>40741</v>
          </cell>
          <cell r="BD487">
            <v>40741</v>
          </cell>
          <cell r="BE487">
            <v>40544</v>
          </cell>
          <cell r="BF487">
            <v>40634</v>
          </cell>
          <cell r="BG487">
            <v>40664</v>
          </cell>
          <cell r="BH487">
            <v>40725</v>
          </cell>
          <cell r="BI487">
            <v>40725</v>
          </cell>
          <cell r="BL487">
            <v>0</v>
          </cell>
          <cell r="BN487" t="str">
            <v>DOCKERS</v>
          </cell>
          <cell r="BO487" t="str">
            <v>Tops</v>
          </cell>
          <cell r="BP487" t="str">
            <v>Mens</v>
          </cell>
          <cell r="BQ487" t="str">
            <v>N</v>
          </cell>
          <cell r="BR487" t="str">
            <v>DM Tops Wovens</v>
          </cell>
          <cell r="BS487" t="str">
            <v>OKAMOTO D</v>
          </cell>
          <cell r="BT487" t="str">
            <v>CWOVENS2</v>
          </cell>
          <cell r="BU487" t="str">
            <v>H6843</v>
          </cell>
          <cell r="BV487" t="str">
            <v>Seasonal</v>
          </cell>
          <cell r="BW487" t="str">
            <v>LSA</v>
          </cell>
          <cell r="BX487">
            <v>0</v>
          </cell>
          <cell r="BY487" t="str">
            <v>4069040643406284055540533405334053340533</v>
          </cell>
          <cell r="BZ487" t="str">
            <v>S-61867-0012-3481-40690</v>
          </cell>
          <cell r="CA487" t="str">
            <v>SFO</v>
          </cell>
          <cell r="CC487">
            <v>0</v>
          </cell>
          <cell r="CD487">
            <v>0</v>
          </cell>
          <cell r="CF487">
            <v>574</v>
          </cell>
          <cell r="CG487">
            <v>0</v>
          </cell>
        </row>
        <row r="488">
          <cell r="A488">
            <v>1416781</v>
          </cell>
          <cell r="B488" t="str">
            <v>113</v>
          </cell>
          <cell r="C488" t="str">
            <v>101</v>
          </cell>
          <cell r="D488" t="str">
            <v>61867</v>
          </cell>
          <cell r="E488" t="str">
            <v>61867-0012</v>
          </cell>
          <cell r="F488" t="str">
            <v>THE CLEAN SHIRT LS</v>
          </cell>
          <cell r="G488" t="str">
            <v>WATERHOUSE - BLUE FISH</v>
          </cell>
          <cell r="H488" t="str">
            <v>PC</v>
          </cell>
          <cell r="J488" t="str">
            <v>SP-A</v>
          </cell>
          <cell r="K488" t="str">
            <v>LACL</v>
          </cell>
          <cell r="L488" t="str">
            <v>PE</v>
          </cell>
          <cell r="M488">
            <v>300</v>
          </cell>
          <cell r="N488">
            <v>300</v>
          </cell>
          <cell r="O488">
            <v>0</v>
          </cell>
          <cell r="P488">
            <v>300</v>
          </cell>
          <cell r="T488" t="str">
            <v>257M</v>
          </cell>
          <cell r="U488">
            <v>3481</v>
          </cell>
          <cell r="V488" t="str">
            <v>HONG KONG</v>
          </cell>
          <cell r="W488" t="str">
            <v>NAS</v>
          </cell>
          <cell r="X488" t="str">
            <v>VIETNAM</v>
          </cell>
          <cell r="Y488" t="str">
            <v>VIET HUNG JOINT STOCK CO</v>
          </cell>
          <cell r="Z488" t="str">
            <v>DFC</v>
          </cell>
          <cell r="AD488">
            <v>40533</v>
          </cell>
          <cell r="AE488">
            <v>40533</v>
          </cell>
          <cell r="AF488">
            <v>40533</v>
          </cell>
          <cell r="AG488">
            <v>40533</v>
          </cell>
          <cell r="AH488">
            <v>40555</v>
          </cell>
          <cell r="AI488">
            <v>40628</v>
          </cell>
          <cell r="AJ488">
            <v>40643</v>
          </cell>
          <cell r="AK488">
            <v>40690</v>
          </cell>
          <cell r="AL488">
            <v>40757</v>
          </cell>
          <cell r="AM488">
            <v>40760</v>
          </cell>
          <cell r="AN488" t="str">
            <v>Dec P-Req</v>
          </cell>
          <cell r="AO488" t="str">
            <v>Y</v>
          </cell>
          <cell r="AP488" t="str">
            <v>4100116908</v>
          </cell>
          <cell r="AQ488" t="str">
            <v>Y</v>
          </cell>
          <cell r="AR488" t="str">
            <v>024S</v>
          </cell>
          <cell r="AS488" t="str">
            <v>ZHANGJIAGANG JINLING TEXTILES CO LT</v>
          </cell>
          <cell r="AT488" t="str">
            <v>CHINA</v>
          </cell>
          <cell r="AU488" t="str">
            <v>JLZ100593</v>
          </cell>
          <cell r="AW488">
            <v>1.7</v>
          </cell>
          <cell r="AX488">
            <v>510</v>
          </cell>
          <cell r="AY488">
            <v>40553</v>
          </cell>
          <cell r="AZ488">
            <v>40559</v>
          </cell>
          <cell r="BA488">
            <v>40643</v>
          </cell>
          <cell r="BB488">
            <v>40692</v>
          </cell>
          <cell r="BC488">
            <v>40762</v>
          </cell>
          <cell r="BD488">
            <v>40762</v>
          </cell>
          <cell r="BE488">
            <v>40544</v>
          </cell>
          <cell r="BF488">
            <v>40634</v>
          </cell>
          <cell r="BG488">
            <v>40664</v>
          </cell>
          <cell r="BH488">
            <v>40756</v>
          </cell>
          <cell r="BI488">
            <v>40756</v>
          </cell>
          <cell r="BL488">
            <v>0</v>
          </cell>
          <cell r="BN488" t="str">
            <v>DOCKERS</v>
          </cell>
          <cell r="BO488" t="str">
            <v>Tops</v>
          </cell>
          <cell r="BP488" t="str">
            <v>Mens</v>
          </cell>
          <cell r="BQ488" t="str">
            <v>N</v>
          </cell>
          <cell r="BR488" t="str">
            <v>DM Tops Wovens</v>
          </cell>
          <cell r="BS488" t="str">
            <v>OKAMOTO D</v>
          </cell>
          <cell r="BT488" t="str">
            <v>CWOVENS2</v>
          </cell>
          <cell r="BU488" t="str">
            <v>H6843</v>
          </cell>
          <cell r="BV488" t="str">
            <v>Seasonal</v>
          </cell>
          <cell r="BW488" t="str">
            <v>LSA</v>
          </cell>
          <cell r="BY488" t="str">
            <v>4069040643406284055540533405334053340533</v>
          </cell>
          <cell r="BZ488" t="str">
            <v>S-61867-0012-3481-40690</v>
          </cell>
          <cell r="CA488" t="str">
            <v>SFO</v>
          </cell>
          <cell r="CD488">
            <v>0</v>
          </cell>
          <cell r="CF488">
            <v>574</v>
          </cell>
          <cell r="CG488">
            <v>0</v>
          </cell>
        </row>
        <row r="489">
          <cell r="A489">
            <v>1416782</v>
          </cell>
          <cell r="B489" t="str">
            <v>113</v>
          </cell>
          <cell r="C489" t="str">
            <v>101</v>
          </cell>
          <cell r="D489" t="str">
            <v>61867</v>
          </cell>
          <cell r="E489" t="str">
            <v>61867-0012</v>
          </cell>
          <cell r="F489" t="str">
            <v>THE CLEAN SHIRT LS</v>
          </cell>
          <cell r="G489" t="str">
            <v>WATERHOUSE - BLUE FISH</v>
          </cell>
          <cell r="H489" t="str">
            <v>PC</v>
          </cell>
          <cell r="J489" t="str">
            <v>SP-A</v>
          </cell>
          <cell r="K489" t="str">
            <v>LSUS</v>
          </cell>
          <cell r="L489">
            <v>2006</v>
          </cell>
          <cell r="M489">
            <v>1899</v>
          </cell>
          <cell r="N489">
            <v>1899</v>
          </cell>
          <cell r="O489">
            <v>0</v>
          </cell>
          <cell r="P489">
            <v>1899</v>
          </cell>
          <cell r="T489" t="str">
            <v>257M</v>
          </cell>
          <cell r="U489">
            <v>3481</v>
          </cell>
          <cell r="V489" t="str">
            <v>HONG KONG</v>
          </cell>
          <cell r="W489" t="str">
            <v>NAS</v>
          </cell>
          <cell r="X489" t="str">
            <v>VIETNAM</v>
          </cell>
          <cell r="Y489" t="str">
            <v>VIET HUNG JOINT STOCK CO</v>
          </cell>
          <cell r="Z489" t="str">
            <v>DFC</v>
          </cell>
          <cell r="AD489">
            <v>40533</v>
          </cell>
          <cell r="AE489">
            <v>40533</v>
          </cell>
          <cell r="AF489">
            <v>40533</v>
          </cell>
          <cell r="AG489">
            <v>40533</v>
          </cell>
          <cell r="AH489">
            <v>40555</v>
          </cell>
          <cell r="AI489">
            <v>40628</v>
          </cell>
          <cell r="AJ489">
            <v>40643</v>
          </cell>
          <cell r="AK489">
            <v>40690</v>
          </cell>
          <cell r="AL489">
            <v>40720</v>
          </cell>
          <cell r="AM489">
            <v>40723</v>
          </cell>
          <cell r="AN489" t="str">
            <v>Dec P-Req</v>
          </cell>
          <cell r="AQ489" t="str">
            <v>Y</v>
          </cell>
          <cell r="AR489" t="str">
            <v>024S</v>
          </cell>
          <cell r="AS489" t="str">
            <v>ZHANGJIAGANG JINLING TEXTILES CO LT</v>
          </cell>
          <cell r="AT489" t="str">
            <v>CHINA</v>
          </cell>
          <cell r="AU489" t="str">
            <v>JLZ100593</v>
          </cell>
          <cell r="AW489">
            <v>1.7</v>
          </cell>
          <cell r="AX489">
            <v>3228.2999999999997</v>
          </cell>
          <cell r="AY489">
            <v>40553</v>
          </cell>
          <cell r="AZ489">
            <v>40559</v>
          </cell>
          <cell r="BA489">
            <v>40643</v>
          </cell>
          <cell r="BB489">
            <v>40692</v>
          </cell>
          <cell r="BC489">
            <v>40720</v>
          </cell>
          <cell r="BD489">
            <v>40727</v>
          </cell>
          <cell r="BE489">
            <v>40544</v>
          </cell>
          <cell r="BF489">
            <v>40634</v>
          </cell>
          <cell r="BG489">
            <v>40664</v>
          </cell>
          <cell r="BH489">
            <v>40695</v>
          </cell>
          <cell r="BI489">
            <v>40695</v>
          </cell>
          <cell r="BL489">
            <v>0</v>
          </cell>
          <cell r="BN489" t="str">
            <v>DOCKERS</v>
          </cell>
          <cell r="BO489" t="str">
            <v>Tops</v>
          </cell>
          <cell r="BP489" t="str">
            <v>Mens</v>
          </cell>
          <cell r="BQ489" t="str">
            <v>N</v>
          </cell>
          <cell r="BR489" t="str">
            <v>DM Tops Wovens</v>
          </cell>
          <cell r="BS489" t="str">
            <v>OKAMOTO D</v>
          </cell>
          <cell r="BT489" t="str">
            <v>CWOVENS2</v>
          </cell>
          <cell r="BU489" t="str">
            <v>H6843</v>
          </cell>
          <cell r="BV489" t="str">
            <v>Seasonal</v>
          </cell>
          <cell r="BW489" t="str">
            <v>LSA</v>
          </cell>
          <cell r="BY489" t="str">
            <v>4069040643406284055540533405334053340533</v>
          </cell>
          <cell r="BZ489" t="str">
            <v>S-61867-0012-3481-40690</v>
          </cell>
          <cell r="CA489" t="str">
            <v>SFO</v>
          </cell>
          <cell r="CD489">
            <v>0</v>
          </cell>
          <cell r="CF489">
            <v>574</v>
          </cell>
          <cell r="CG489">
            <v>0</v>
          </cell>
        </row>
        <row r="490">
          <cell r="A490">
            <v>1416783</v>
          </cell>
          <cell r="B490" t="str">
            <v>113</v>
          </cell>
          <cell r="C490" t="str">
            <v>101</v>
          </cell>
          <cell r="D490" t="str">
            <v>61867</v>
          </cell>
          <cell r="E490" t="str">
            <v>61867-0012</v>
          </cell>
          <cell r="F490" t="str">
            <v>THE CLEAN SHIRT LS</v>
          </cell>
          <cell r="G490" t="str">
            <v>WATERHOUSE - BLUE FISH</v>
          </cell>
          <cell r="H490" t="str">
            <v>PC</v>
          </cell>
          <cell r="J490" t="str">
            <v>SP-A</v>
          </cell>
          <cell r="K490" t="str">
            <v>LSM</v>
          </cell>
          <cell r="L490" t="str">
            <v>MX</v>
          </cell>
          <cell r="M490">
            <v>2976</v>
          </cell>
          <cell r="N490">
            <v>2976</v>
          </cell>
          <cell r="O490">
            <v>0</v>
          </cell>
          <cell r="P490">
            <v>2976</v>
          </cell>
          <cell r="T490" t="str">
            <v>257M</v>
          </cell>
          <cell r="U490">
            <v>3481</v>
          </cell>
          <cell r="V490" t="str">
            <v>HONG KONG</v>
          </cell>
          <cell r="W490" t="str">
            <v>NAS</v>
          </cell>
          <cell r="X490" t="str">
            <v>VIETNAM</v>
          </cell>
          <cell r="Y490" t="str">
            <v>VIET HUNG JOINT STOCK CO</v>
          </cell>
          <cell r="Z490" t="str">
            <v>DFC</v>
          </cell>
          <cell r="AD490">
            <v>40533</v>
          </cell>
          <cell r="AE490">
            <v>40533</v>
          </cell>
          <cell r="AF490">
            <v>40533</v>
          </cell>
          <cell r="AG490">
            <v>40533</v>
          </cell>
          <cell r="AH490">
            <v>40555</v>
          </cell>
          <cell r="AI490">
            <v>40628</v>
          </cell>
          <cell r="AJ490">
            <v>40643</v>
          </cell>
          <cell r="AK490">
            <v>40690</v>
          </cell>
          <cell r="AL490">
            <v>40742</v>
          </cell>
          <cell r="AM490">
            <v>40745</v>
          </cell>
          <cell r="AN490" t="str">
            <v>Dec P-Req</v>
          </cell>
          <cell r="AO490" t="str">
            <v>Y</v>
          </cell>
          <cell r="AP490" t="str">
            <v>99158</v>
          </cell>
          <cell r="AR490" t="str">
            <v>024S</v>
          </cell>
          <cell r="AS490" t="str">
            <v>ZHANGJIAGANG JINLING TEXTILES CO LT</v>
          </cell>
          <cell r="AT490" t="str">
            <v>CHINA</v>
          </cell>
          <cell r="AU490" t="str">
            <v>JLZ100593</v>
          </cell>
          <cell r="AW490">
            <v>1.7</v>
          </cell>
          <cell r="AX490">
            <v>5059.2</v>
          </cell>
          <cell r="AY490">
            <v>40553</v>
          </cell>
          <cell r="AZ490">
            <v>40559</v>
          </cell>
          <cell r="BA490">
            <v>40643</v>
          </cell>
          <cell r="BB490">
            <v>40692</v>
          </cell>
          <cell r="BC490">
            <v>40748</v>
          </cell>
          <cell r="BD490">
            <v>40748</v>
          </cell>
          <cell r="BE490">
            <v>40544</v>
          </cell>
          <cell r="BF490">
            <v>40634</v>
          </cell>
          <cell r="BG490">
            <v>40664</v>
          </cell>
          <cell r="BH490">
            <v>40725</v>
          </cell>
          <cell r="BI490">
            <v>40725</v>
          </cell>
          <cell r="BL490">
            <v>0</v>
          </cell>
          <cell r="BN490" t="str">
            <v>DOCKERS</v>
          </cell>
          <cell r="BO490" t="str">
            <v>Tops</v>
          </cell>
          <cell r="BP490" t="str">
            <v>Mens</v>
          </cell>
          <cell r="BQ490" t="str">
            <v>N</v>
          </cell>
          <cell r="BR490" t="str">
            <v>DM Tops Wovens</v>
          </cell>
          <cell r="BS490" t="str">
            <v>OKAMOTO D</v>
          </cell>
          <cell r="BT490" t="str">
            <v>CWOVENS2</v>
          </cell>
          <cell r="BU490" t="str">
            <v>H6843</v>
          </cell>
          <cell r="BV490" t="str">
            <v>Seasonal</v>
          </cell>
          <cell r="BW490" t="str">
            <v>LSA</v>
          </cell>
          <cell r="BY490" t="str">
            <v>4069040643406284055540533405334053340533</v>
          </cell>
          <cell r="BZ490" t="str">
            <v>S-61867-0012-3481-40690</v>
          </cell>
          <cell r="CA490" t="str">
            <v>SFO</v>
          </cell>
          <cell r="CD490">
            <v>0</v>
          </cell>
          <cell r="CE490">
            <v>3682</v>
          </cell>
          <cell r="CF490">
            <v>574</v>
          </cell>
          <cell r="CG490">
            <v>0</v>
          </cell>
        </row>
        <row r="491">
          <cell r="A491">
            <v>1416784</v>
          </cell>
          <cell r="B491" t="str">
            <v>113</v>
          </cell>
          <cell r="C491" t="str">
            <v>101</v>
          </cell>
          <cell r="D491" t="str">
            <v>61867</v>
          </cell>
          <cell r="E491" t="str">
            <v>61867-0013</v>
          </cell>
          <cell r="F491" t="str">
            <v>THE CLEAN SHIRT LS</v>
          </cell>
          <cell r="G491" t="str">
            <v>WATERHOUSE - RIO RED</v>
          </cell>
          <cell r="H491" t="str">
            <v>PC</v>
          </cell>
          <cell r="J491" t="str">
            <v>SP-A</v>
          </cell>
          <cell r="K491" t="str">
            <v>APD</v>
          </cell>
          <cell r="L491" t="str">
            <v>MY</v>
          </cell>
          <cell r="M491">
            <v>72</v>
          </cell>
          <cell r="N491">
            <v>72</v>
          </cell>
          <cell r="O491">
            <v>0</v>
          </cell>
          <cell r="P491">
            <v>72</v>
          </cell>
          <cell r="T491" t="str">
            <v>257M</v>
          </cell>
          <cell r="U491">
            <v>3481</v>
          </cell>
          <cell r="V491" t="str">
            <v>HONG KONG</v>
          </cell>
          <cell r="W491" t="str">
            <v>NAS</v>
          </cell>
          <cell r="X491" t="str">
            <v>VIETNAM</v>
          </cell>
          <cell r="Y491" t="str">
            <v>VIET HUNG JOINT STOCK CO</v>
          </cell>
          <cell r="Z491" t="str">
            <v>DFC</v>
          </cell>
          <cell r="AD491">
            <v>40533</v>
          </cell>
          <cell r="AE491">
            <v>40533</v>
          </cell>
          <cell r="AF491">
            <v>40533</v>
          </cell>
          <cell r="AG491">
            <v>40533</v>
          </cell>
          <cell r="AH491">
            <v>40555</v>
          </cell>
          <cell r="AI491">
            <v>40628</v>
          </cell>
          <cell r="AJ491">
            <v>40643</v>
          </cell>
          <cell r="AK491">
            <v>40690</v>
          </cell>
          <cell r="AL491">
            <v>40703</v>
          </cell>
          <cell r="AM491">
            <v>40706</v>
          </cell>
          <cell r="AN491" t="str">
            <v>Dec P-Req</v>
          </cell>
          <cell r="AO491" t="str">
            <v>Y</v>
          </cell>
          <cell r="AP491" t="str">
            <v>4505020151</v>
          </cell>
          <cell r="AQ491" t="str">
            <v>Y</v>
          </cell>
          <cell r="AR491" t="str">
            <v>024S</v>
          </cell>
          <cell r="AS491" t="str">
            <v>ZHANGJIAGANG JINLING TEXTILES CO LT</v>
          </cell>
          <cell r="AT491" t="str">
            <v>CHINA</v>
          </cell>
          <cell r="AU491" t="str">
            <v>TROPIC KNITS LTDJ630W</v>
          </cell>
          <cell r="AW491">
            <v>1.7</v>
          </cell>
          <cell r="AX491">
            <v>122.39999999999999</v>
          </cell>
          <cell r="AY491">
            <v>40553</v>
          </cell>
          <cell r="AZ491">
            <v>40559</v>
          </cell>
          <cell r="BA491">
            <v>40643</v>
          </cell>
          <cell r="BB491">
            <v>40692</v>
          </cell>
          <cell r="BC491">
            <v>40706</v>
          </cell>
          <cell r="BD491">
            <v>40706</v>
          </cell>
          <cell r="BE491">
            <v>40544</v>
          </cell>
          <cell r="BF491">
            <v>40634</v>
          </cell>
          <cell r="BG491">
            <v>40664</v>
          </cell>
          <cell r="BH491">
            <v>40695</v>
          </cell>
          <cell r="BI491">
            <v>40695</v>
          </cell>
          <cell r="BL491">
            <v>0</v>
          </cell>
          <cell r="BN491" t="str">
            <v>DOCKERS</v>
          </cell>
          <cell r="BO491" t="str">
            <v>Tops</v>
          </cell>
          <cell r="BP491" t="str">
            <v>Mens</v>
          </cell>
          <cell r="BQ491" t="str">
            <v>N</v>
          </cell>
          <cell r="BR491" t="str">
            <v>DM Tops Wovens</v>
          </cell>
          <cell r="BS491" t="str">
            <v>OKAMOTO D</v>
          </cell>
          <cell r="BT491" t="str">
            <v>CWOVENS2</v>
          </cell>
          <cell r="BU491" t="str">
            <v>H6841</v>
          </cell>
          <cell r="BV491" t="str">
            <v>Seasonal</v>
          </cell>
          <cell r="BW491" t="str">
            <v>APD</v>
          </cell>
          <cell r="BY491" t="str">
            <v>4069040643406284055540533405334053340533</v>
          </cell>
          <cell r="BZ491" t="str">
            <v>S-61867-0013-3481-40690</v>
          </cell>
          <cell r="CA491" t="str">
            <v>SFO</v>
          </cell>
          <cell r="CB491">
            <v>72</v>
          </cell>
          <cell r="CD491">
            <v>0</v>
          </cell>
          <cell r="CF491">
            <v>574</v>
          </cell>
          <cell r="CG491">
            <v>0</v>
          </cell>
        </row>
        <row r="492">
          <cell r="A492">
            <v>1520294</v>
          </cell>
          <cell r="B492" t="str">
            <v>113</v>
          </cell>
          <cell r="C492" t="str">
            <v>101</v>
          </cell>
          <cell r="D492" t="str">
            <v>61867</v>
          </cell>
          <cell r="E492" t="str">
            <v>61867-0013</v>
          </cell>
          <cell r="F492" t="str">
            <v>THE CLEAN SHIRT LS</v>
          </cell>
          <cell r="G492" t="str">
            <v>WATERHOUSE - RIO RED</v>
          </cell>
          <cell r="H492" t="str">
            <v>PC</v>
          </cell>
          <cell r="I492">
            <v>0</v>
          </cell>
          <cell r="J492" t="str">
            <v>SP-A</v>
          </cell>
          <cell r="K492" t="str">
            <v>LACL</v>
          </cell>
          <cell r="L492" t="str">
            <v>CL</v>
          </cell>
          <cell r="M492">
            <v>400</v>
          </cell>
          <cell r="N492">
            <v>400</v>
          </cell>
          <cell r="O492">
            <v>0</v>
          </cell>
          <cell r="P492">
            <v>400</v>
          </cell>
          <cell r="R492">
            <v>0</v>
          </cell>
          <cell r="T492" t="str">
            <v>257M</v>
          </cell>
          <cell r="U492">
            <v>3481</v>
          </cell>
          <cell r="V492" t="str">
            <v>HONG KONG</v>
          </cell>
          <cell r="W492" t="str">
            <v>NAS</v>
          </cell>
          <cell r="X492" t="str">
            <v>VIETNAM</v>
          </cell>
          <cell r="Y492" t="str">
            <v>VIET HUNG JOINT STOCK CO</v>
          </cell>
          <cell r="Z492" t="str">
            <v>DFC</v>
          </cell>
          <cell r="AA492">
            <v>0</v>
          </cell>
          <cell r="AC492">
            <v>0</v>
          </cell>
          <cell r="AD492">
            <v>40533</v>
          </cell>
          <cell r="AE492">
            <v>40533</v>
          </cell>
          <cell r="AF492">
            <v>40533</v>
          </cell>
          <cell r="AG492">
            <v>40533</v>
          </cell>
          <cell r="AH492">
            <v>40555</v>
          </cell>
          <cell r="AI492">
            <v>40628</v>
          </cell>
          <cell r="AJ492">
            <v>40643</v>
          </cell>
          <cell r="AK492">
            <v>40690</v>
          </cell>
          <cell r="AL492">
            <v>40749</v>
          </cell>
          <cell r="AM492">
            <v>40752</v>
          </cell>
          <cell r="AN492" t="str">
            <v>Dec P-Req</v>
          </cell>
          <cell r="AO492" t="str">
            <v>Y</v>
          </cell>
          <cell r="AP492" t="str">
            <v>4100116890</v>
          </cell>
          <cell r="AQ492" t="str">
            <v>Y</v>
          </cell>
          <cell r="AR492" t="str">
            <v>024S</v>
          </cell>
          <cell r="AS492" t="str">
            <v>ZHANGJIAGANG JINLING TEXTILES CO LT</v>
          </cell>
          <cell r="AT492" t="str">
            <v>CHINA</v>
          </cell>
          <cell r="AU492" t="str">
            <v>JLZ100593</v>
          </cell>
          <cell r="AW492">
            <v>1.7</v>
          </cell>
          <cell r="AX492">
            <v>680</v>
          </cell>
          <cell r="AY492">
            <v>40553</v>
          </cell>
          <cell r="AZ492">
            <v>40559</v>
          </cell>
          <cell r="BA492">
            <v>40643</v>
          </cell>
          <cell r="BB492">
            <v>40692</v>
          </cell>
          <cell r="BC492">
            <v>40755</v>
          </cell>
          <cell r="BD492">
            <v>40755</v>
          </cell>
          <cell r="BE492">
            <v>40544</v>
          </cell>
          <cell r="BF492">
            <v>40634</v>
          </cell>
          <cell r="BG492">
            <v>40664</v>
          </cell>
          <cell r="BH492">
            <v>40725</v>
          </cell>
          <cell r="BI492">
            <v>40725</v>
          </cell>
          <cell r="BL492">
            <v>0</v>
          </cell>
          <cell r="BN492" t="str">
            <v>DOCKERS</v>
          </cell>
          <cell r="BO492" t="str">
            <v>Tops</v>
          </cell>
          <cell r="BP492" t="str">
            <v>Mens</v>
          </cell>
          <cell r="BQ492" t="str">
            <v>N</v>
          </cell>
          <cell r="BR492" t="str">
            <v>DM Tops Wovens</v>
          </cell>
          <cell r="BS492" t="str">
            <v>OKAMOTO D</v>
          </cell>
          <cell r="BT492" t="str">
            <v>CWOVENS2</v>
          </cell>
          <cell r="BU492" t="str">
            <v>H6841</v>
          </cell>
          <cell r="BV492" t="str">
            <v>Seasonal</v>
          </cell>
          <cell r="BW492" t="str">
            <v>LSA</v>
          </cell>
          <cell r="BX492">
            <v>0</v>
          </cell>
          <cell r="BY492" t="str">
            <v>4069040643406284055540533405334053340533</v>
          </cell>
          <cell r="BZ492" t="str">
            <v>S-61867-0013-3481-40690</v>
          </cell>
          <cell r="CA492" t="str">
            <v>SFO</v>
          </cell>
          <cell r="CC492">
            <v>0</v>
          </cell>
          <cell r="CD492">
            <v>0</v>
          </cell>
          <cell r="CF492">
            <v>574</v>
          </cell>
          <cell r="CG492">
            <v>0</v>
          </cell>
        </row>
        <row r="493">
          <cell r="A493">
            <v>1520295</v>
          </cell>
          <cell r="B493" t="str">
            <v>113</v>
          </cell>
          <cell r="C493" t="str">
            <v>101</v>
          </cell>
          <cell r="D493" t="str">
            <v>61867</v>
          </cell>
          <cell r="E493" t="str">
            <v>61867-0013</v>
          </cell>
          <cell r="F493" t="str">
            <v>THE CLEAN SHIRT LS</v>
          </cell>
          <cell r="G493" t="str">
            <v>WATERHOUSE - RIO RED</v>
          </cell>
          <cell r="H493" t="str">
            <v>PC</v>
          </cell>
          <cell r="I493">
            <v>0</v>
          </cell>
          <cell r="J493" t="str">
            <v>SP-A</v>
          </cell>
          <cell r="K493" t="str">
            <v>LACL</v>
          </cell>
          <cell r="L493" t="str">
            <v>CR</v>
          </cell>
          <cell r="M493">
            <v>240</v>
          </cell>
          <cell r="N493">
            <v>240</v>
          </cell>
          <cell r="O493">
            <v>0</v>
          </cell>
          <cell r="P493">
            <v>240</v>
          </cell>
          <cell r="R493">
            <v>0</v>
          </cell>
          <cell r="T493" t="str">
            <v>257M</v>
          </cell>
          <cell r="U493">
            <v>3481</v>
          </cell>
          <cell r="V493" t="str">
            <v>HONG KONG</v>
          </cell>
          <cell r="W493" t="str">
            <v>NAS</v>
          </cell>
          <cell r="X493" t="str">
            <v>VIETNAM</v>
          </cell>
          <cell r="Y493" t="str">
            <v>VIET HUNG JOINT STOCK CO</v>
          </cell>
          <cell r="Z493" t="str">
            <v>DFC</v>
          </cell>
          <cell r="AA493">
            <v>0</v>
          </cell>
          <cell r="AC493">
            <v>0</v>
          </cell>
          <cell r="AD493">
            <v>40533</v>
          </cell>
          <cell r="AE493">
            <v>40533</v>
          </cell>
          <cell r="AF493">
            <v>40533</v>
          </cell>
          <cell r="AG493">
            <v>40533</v>
          </cell>
          <cell r="AH493">
            <v>40555</v>
          </cell>
          <cell r="AI493">
            <v>40628</v>
          </cell>
          <cell r="AJ493">
            <v>40643</v>
          </cell>
          <cell r="AK493">
            <v>40690</v>
          </cell>
          <cell r="AL493">
            <v>40767</v>
          </cell>
          <cell r="AM493">
            <v>40770</v>
          </cell>
          <cell r="AN493" t="str">
            <v>Dec P-Req</v>
          </cell>
          <cell r="AO493" t="str">
            <v>Y</v>
          </cell>
          <cell r="AP493" t="str">
            <v>4100116812</v>
          </cell>
          <cell r="AQ493" t="str">
            <v>Y</v>
          </cell>
          <cell r="AR493" t="str">
            <v>024S</v>
          </cell>
          <cell r="AS493" t="str">
            <v>ZHANGJIAGANG JINLING TEXTILES CO LT</v>
          </cell>
          <cell r="AT493" t="str">
            <v>CHINA</v>
          </cell>
          <cell r="AU493" t="str">
            <v>JLZ100593</v>
          </cell>
          <cell r="AW493">
            <v>1.7</v>
          </cell>
          <cell r="AX493">
            <v>408</v>
          </cell>
          <cell r="AY493">
            <v>40553</v>
          </cell>
          <cell r="AZ493">
            <v>40559</v>
          </cell>
          <cell r="BA493">
            <v>40643</v>
          </cell>
          <cell r="BB493">
            <v>40692</v>
          </cell>
          <cell r="BC493">
            <v>40769</v>
          </cell>
          <cell r="BD493">
            <v>40776</v>
          </cell>
          <cell r="BE493">
            <v>40544</v>
          </cell>
          <cell r="BF493">
            <v>40634</v>
          </cell>
          <cell r="BG493">
            <v>40664</v>
          </cell>
          <cell r="BH493">
            <v>40756</v>
          </cell>
          <cell r="BI493">
            <v>40756</v>
          </cell>
          <cell r="BL493">
            <v>0</v>
          </cell>
          <cell r="BN493" t="str">
            <v>DOCKERS</v>
          </cell>
          <cell r="BO493" t="str">
            <v>Tops</v>
          </cell>
          <cell r="BP493" t="str">
            <v>Mens</v>
          </cell>
          <cell r="BQ493" t="str">
            <v>N</v>
          </cell>
          <cell r="BR493" t="str">
            <v>DM Tops Wovens</v>
          </cell>
          <cell r="BS493" t="str">
            <v>OKAMOTO D</v>
          </cell>
          <cell r="BT493" t="str">
            <v>CWOVENS2</v>
          </cell>
          <cell r="BU493" t="str">
            <v>H6841</v>
          </cell>
          <cell r="BV493" t="str">
            <v>Seasonal</v>
          </cell>
          <cell r="BW493" t="str">
            <v>LSA</v>
          </cell>
          <cell r="BX493">
            <v>0</v>
          </cell>
          <cell r="BY493" t="str">
            <v>4069040643406284055540533405334053340533</v>
          </cell>
          <cell r="BZ493" t="str">
            <v>S-61867-0013-3481-40690</v>
          </cell>
          <cell r="CA493" t="str">
            <v>SFO</v>
          </cell>
          <cell r="CC493">
            <v>0</v>
          </cell>
          <cell r="CD493">
            <v>0</v>
          </cell>
          <cell r="CF493">
            <v>574</v>
          </cell>
          <cell r="CG493">
            <v>0</v>
          </cell>
        </row>
        <row r="494">
          <cell r="A494">
            <v>1520296</v>
          </cell>
          <cell r="B494" t="str">
            <v>113</v>
          </cell>
          <cell r="C494" t="str">
            <v>101</v>
          </cell>
          <cell r="D494" t="str">
            <v>61867</v>
          </cell>
          <cell r="E494" t="str">
            <v>61867-0013</v>
          </cell>
          <cell r="F494" t="str">
            <v>THE CLEAN SHIRT LS</v>
          </cell>
          <cell r="G494" t="str">
            <v>WATERHOUSE - RIO RED</v>
          </cell>
          <cell r="H494" t="str">
            <v>PC</v>
          </cell>
          <cell r="I494">
            <v>0</v>
          </cell>
          <cell r="J494" t="str">
            <v>SP-A</v>
          </cell>
          <cell r="K494" t="str">
            <v>LACL</v>
          </cell>
          <cell r="L494" t="str">
            <v>PA</v>
          </cell>
          <cell r="M494">
            <v>144</v>
          </cell>
          <cell r="N494">
            <v>144</v>
          </cell>
          <cell r="O494">
            <v>0</v>
          </cell>
          <cell r="P494">
            <v>144</v>
          </cell>
          <cell r="R494">
            <v>0</v>
          </cell>
          <cell r="T494" t="str">
            <v>257M</v>
          </cell>
          <cell r="U494">
            <v>3481</v>
          </cell>
          <cell r="V494" t="str">
            <v>HONG KONG</v>
          </cell>
          <cell r="W494" t="str">
            <v>NAS</v>
          </cell>
          <cell r="X494" t="str">
            <v>VIETNAM</v>
          </cell>
          <cell r="Y494" t="str">
            <v>VIET HUNG JOINT STOCK CO</v>
          </cell>
          <cell r="Z494" t="str">
            <v>DFC</v>
          </cell>
          <cell r="AA494">
            <v>0</v>
          </cell>
          <cell r="AC494">
            <v>0</v>
          </cell>
          <cell r="AD494">
            <v>40533</v>
          </cell>
          <cell r="AE494">
            <v>40533</v>
          </cell>
          <cell r="AF494">
            <v>40533</v>
          </cell>
          <cell r="AG494">
            <v>40533</v>
          </cell>
          <cell r="AH494">
            <v>40555</v>
          </cell>
          <cell r="AI494">
            <v>40628</v>
          </cell>
          <cell r="AJ494">
            <v>40643</v>
          </cell>
          <cell r="AK494">
            <v>40690</v>
          </cell>
          <cell r="AL494">
            <v>40737</v>
          </cell>
          <cell r="AM494">
            <v>40740</v>
          </cell>
          <cell r="AN494" t="str">
            <v>Dec P-Req</v>
          </cell>
          <cell r="AO494" t="str">
            <v>Y</v>
          </cell>
          <cell r="AP494" t="str">
            <v>4100116862</v>
          </cell>
          <cell r="AQ494" t="str">
            <v>Y</v>
          </cell>
          <cell r="AR494" t="str">
            <v>024S</v>
          </cell>
          <cell r="AS494" t="str">
            <v>ZHANGJIAGANG JINLING TEXTILES CO LT</v>
          </cell>
          <cell r="AT494" t="str">
            <v>CHINA</v>
          </cell>
          <cell r="AU494" t="str">
            <v>JLZ100593</v>
          </cell>
          <cell r="AW494">
            <v>1.7</v>
          </cell>
          <cell r="AX494">
            <v>244.79999999999998</v>
          </cell>
          <cell r="AY494">
            <v>40553</v>
          </cell>
          <cell r="AZ494">
            <v>40559</v>
          </cell>
          <cell r="BA494">
            <v>40643</v>
          </cell>
          <cell r="BB494">
            <v>40692</v>
          </cell>
          <cell r="BC494">
            <v>40741</v>
          </cell>
          <cell r="BD494">
            <v>40741</v>
          </cell>
          <cell r="BE494">
            <v>40544</v>
          </cell>
          <cell r="BF494">
            <v>40634</v>
          </cell>
          <cell r="BG494">
            <v>40664</v>
          </cell>
          <cell r="BH494">
            <v>40725</v>
          </cell>
          <cell r="BI494">
            <v>40725</v>
          </cell>
          <cell r="BL494">
            <v>0</v>
          </cell>
          <cell r="BN494" t="str">
            <v>DOCKERS</v>
          </cell>
          <cell r="BO494" t="str">
            <v>Tops</v>
          </cell>
          <cell r="BP494" t="str">
            <v>Mens</v>
          </cell>
          <cell r="BQ494" t="str">
            <v>N</v>
          </cell>
          <cell r="BR494" t="str">
            <v>DM Tops Wovens</v>
          </cell>
          <cell r="BS494" t="str">
            <v>OKAMOTO D</v>
          </cell>
          <cell r="BT494" t="str">
            <v>CWOVENS2</v>
          </cell>
          <cell r="BU494" t="str">
            <v>H6841</v>
          </cell>
          <cell r="BV494" t="str">
            <v>Seasonal</v>
          </cell>
          <cell r="BW494" t="str">
            <v>LSA</v>
          </cell>
          <cell r="BX494">
            <v>0</v>
          </cell>
          <cell r="BY494" t="str">
            <v>4069040643406284055540533405334053340533</v>
          </cell>
          <cell r="BZ494" t="str">
            <v>S-61867-0013-3481-40690</v>
          </cell>
          <cell r="CA494" t="str">
            <v>SFO</v>
          </cell>
          <cell r="CC494">
            <v>0</v>
          </cell>
          <cell r="CD494">
            <v>0</v>
          </cell>
          <cell r="CF494">
            <v>574</v>
          </cell>
          <cell r="CG494">
            <v>0</v>
          </cell>
        </row>
        <row r="495">
          <cell r="A495">
            <v>1416785</v>
          </cell>
          <cell r="B495" t="str">
            <v>113</v>
          </cell>
          <cell r="C495" t="str">
            <v>101</v>
          </cell>
          <cell r="D495" t="str">
            <v>61867</v>
          </cell>
          <cell r="E495" t="str">
            <v>61867-0013</v>
          </cell>
          <cell r="F495" t="str">
            <v>THE CLEAN SHIRT LS</v>
          </cell>
          <cell r="G495" t="str">
            <v>WATERHOUSE - RIO RED</v>
          </cell>
          <cell r="H495" t="str">
            <v>PC</v>
          </cell>
          <cell r="J495" t="str">
            <v>SP-A</v>
          </cell>
          <cell r="K495" t="str">
            <v>LACL</v>
          </cell>
          <cell r="L495" t="str">
            <v>PE</v>
          </cell>
          <cell r="M495">
            <v>300</v>
          </cell>
          <cell r="N495">
            <v>300</v>
          </cell>
          <cell r="O495">
            <v>0</v>
          </cell>
          <cell r="P495">
            <v>300</v>
          </cell>
          <cell r="T495" t="str">
            <v>257M</v>
          </cell>
          <cell r="U495">
            <v>3481</v>
          </cell>
          <cell r="V495" t="str">
            <v>HONG KONG</v>
          </cell>
          <cell r="W495" t="str">
            <v>NAS</v>
          </cell>
          <cell r="X495" t="str">
            <v>VIETNAM</v>
          </cell>
          <cell r="Y495" t="str">
            <v>VIET HUNG JOINT STOCK CO</v>
          </cell>
          <cell r="Z495" t="str">
            <v>DFC</v>
          </cell>
          <cell r="AD495">
            <v>40533</v>
          </cell>
          <cell r="AE495">
            <v>40533</v>
          </cell>
          <cell r="AF495">
            <v>40533</v>
          </cell>
          <cell r="AG495">
            <v>40533</v>
          </cell>
          <cell r="AH495">
            <v>40555</v>
          </cell>
          <cell r="AI495">
            <v>40628</v>
          </cell>
          <cell r="AJ495">
            <v>40643</v>
          </cell>
          <cell r="AK495">
            <v>40690</v>
          </cell>
          <cell r="AL495">
            <v>40757</v>
          </cell>
          <cell r="AM495">
            <v>40760</v>
          </cell>
          <cell r="AN495" t="str">
            <v>Dec P-Req</v>
          </cell>
          <cell r="AO495" t="str">
            <v>Y</v>
          </cell>
          <cell r="AP495" t="str">
            <v>4100116909</v>
          </cell>
          <cell r="AQ495" t="str">
            <v>Y</v>
          </cell>
          <cell r="AR495" t="str">
            <v>024S</v>
          </cell>
          <cell r="AS495" t="str">
            <v>ZHANGJIAGANG JINLING TEXTILES CO LT</v>
          </cell>
          <cell r="AT495" t="str">
            <v>CHINA</v>
          </cell>
          <cell r="AU495" t="str">
            <v>JLZ100593</v>
          </cell>
          <cell r="AW495">
            <v>1.7</v>
          </cell>
          <cell r="AX495">
            <v>510</v>
          </cell>
          <cell r="AY495">
            <v>40553</v>
          </cell>
          <cell r="AZ495">
            <v>40559</v>
          </cell>
          <cell r="BA495">
            <v>40643</v>
          </cell>
          <cell r="BB495">
            <v>40692</v>
          </cell>
          <cell r="BC495">
            <v>40762</v>
          </cell>
          <cell r="BD495">
            <v>40762</v>
          </cell>
          <cell r="BE495">
            <v>40544</v>
          </cell>
          <cell r="BF495">
            <v>40634</v>
          </cell>
          <cell r="BG495">
            <v>40664</v>
          </cell>
          <cell r="BH495">
            <v>40756</v>
          </cell>
          <cell r="BI495">
            <v>40756</v>
          </cell>
          <cell r="BL495">
            <v>0</v>
          </cell>
          <cell r="BN495" t="str">
            <v>DOCKERS</v>
          </cell>
          <cell r="BO495" t="str">
            <v>Tops</v>
          </cell>
          <cell r="BP495" t="str">
            <v>Mens</v>
          </cell>
          <cell r="BQ495" t="str">
            <v>N</v>
          </cell>
          <cell r="BR495" t="str">
            <v>DM Tops Wovens</v>
          </cell>
          <cell r="BS495" t="str">
            <v>OKAMOTO D</v>
          </cell>
          <cell r="BT495" t="str">
            <v>CWOVENS2</v>
          </cell>
          <cell r="BU495" t="str">
            <v>H6841</v>
          </cell>
          <cell r="BV495" t="str">
            <v>Seasonal</v>
          </cell>
          <cell r="BW495" t="str">
            <v>LSA</v>
          </cell>
          <cell r="BY495" t="str">
            <v>4069040643406284055540533405334053340533</v>
          </cell>
          <cell r="BZ495" t="str">
            <v>S-61867-0013-3481-40690</v>
          </cell>
          <cell r="CA495" t="str">
            <v>SFO</v>
          </cell>
          <cell r="CD495">
            <v>0</v>
          </cell>
          <cell r="CF495">
            <v>574</v>
          </cell>
          <cell r="CG495">
            <v>0</v>
          </cell>
        </row>
        <row r="496">
          <cell r="A496">
            <v>1416786</v>
          </cell>
          <cell r="B496" t="str">
            <v>113</v>
          </cell>
          <cell r="C496" t="str">
            <v>101</v>
          </cell>
          <cell r="D496" t="str">
            <v>61867</v>
          </cell>
          <cell r="E496" t="str">
            <v>61867-0013</v>
          </cell>
          <cell r="F496" t="str">
            <v>THE CLEAN SHIRT LS</v>
          </cell>
          <cell r="G496" t="str">
            <v>WATERHOUSE - RIO RED</v>
          </cell>
          <cell r="H496" t="str">
            <v>PC</v>
          </cell>
          <cell r="J496" t="str">
            <v>SP-A</v>
          </cell>
          <cell r="K496" t="str">
            <v>LSM</v>
          </cell>
          <cell r="L496" t="str">
            <v>MX</v>
          </cell>
          <cell r="M496">
            <v>2976</v>
          </cell>
          <cell r="N496">
            <v>2976</v>
          </cell>
          <cell r="O496">
            <v>0</v>
          </cell>
          <cell r="P496">
            <v>2976</v>
          </cell>
          <cell r="T496" t="str">
            <v>257M</v>
          </cell>
          <cell r="U496">
            <v>3481</v>
          </cell>
          <cell r="V496" t="str">
            <v>HONG KONG</v>
          </cell>
          <cell r="W496" t="str">
            <v>NAS</v>
          </cell>
          <cell r="X496" t="str">
            <v>VIETNAM</v>
          </cell>
          <cell r="Y496" t="str">
            <v>VIET HUNG JOINT STOCK CO</v>
          </cell>
          <cell r="Z496" t="str">
            <v>DFC</v>
          </cell>
          <cell r="AD496">
            <v>40533</v>
          </cell>
          <cell r="AE496">
            <v>40533</v>
          </cell>
          <cell r="AF496">
            <v>40533</v>
          </cell>
          <cell r="AG496">
            <v>40533</v>
          </cell>
          <cell r="AH496">
            <v>40555</v>
          </cell>
          <cell r="AI496">
            <v>40628</v>
          </cell>
          <cell r="AJ496">
            <v>40643</v>
          </cell>
          <cell r="AK496">
            <v>40690</v>
          </cell>
          <cell r="AL496">
            <v>40742</v>
          </cell>
          <cell r="AM496">
            <v>40745</v>
          </cell>
          <cell r="AN496" t="str">
            <v>Dec P-Req</v>
          </cell>
          <cell r="AO496" t="str">
            <v>Y</v>
          </cell>
          <cell r="AP496" t="str">
            <v>99159</v>
          </cell>
          <cell r="AR496" t="str">
            <v>024S</v>
          </cell>
          <cell r="AS496" t="str">
            <v>ZHANGJIAGANG JINLING TEXTILES CO LT</v>
          </cell>
          <cell r="AT496" t="str">
            <v>CHINA</v>
          </cell>
          <cell r="AU496" t="str">
            <v>JLZ100593</v>
          </cell>
          <cell r="AW496">
            <v>1.7</v>
          </cell>
          <cell r="AX496">
            <v>5059.2</v>
          </cell>
          <cell r="AY496">
            <v>40553</v>
          </cell>
          <cell r="AZ496">
            <v>40559</v>
          </cell>
          <cell r="BA496">
            <v>40643</v>
          </cell>
          <cell r="BB496">
            <v>40692</v>
          </cell>
          <cell r="BC496">
            <v>40748</v>
          </cell>
          <cell r="BD496">
            <v>40748</v>
          </cell>
          <cell r="BE496">
            <v>40544</v>
          </cell>
          <cell r="BF496">
            <v>40634</v>
          </cell>
          <cell r="BG496">
            <v>40664</v>
          </cell>
          <cell r="BH496">
            <v>40725</v>
          </cell>
          <cell r="BI496">
            <v>40725</v>
          </cell>
          <cell r="BL496">
            <v>0</v>
          </cell>
          <cell r="BN496" t="str">
            <v>DOCKERS</v>
          </cell>
          <cell r="BO496" t="str">
            <v>Tops</v>
          </cell>
          <cell r="BP496" t="str">
            <v>Mens</v>
          </cell>
          <cell r="BQ496" t="str">
            <v>N</v>
          </cell>
          <cell r="BR496" t="str">
            <v>DM Tops Wovens</v>
          </cell>
          <cell r="BS496" t="str">
            <v>OKAMOTO D</v>
          </cell>
          <cell r="BT496" t="str">
            <v>CWOVENS2</v>
          </cell>
          <cell r="BU496" t="str">
            <v>H6841</v>
          </cell>
          <cell r="BV496" t="str">
            <v>Seasonal</v>
          </cell>
          <cell r="BW496" t="str">
            <v>LSA</v>
          </cell>
          <cell r="BY496" t="str">
            <v>4069040643406284055540533405334053340533</v>
          </cell>
          <cell r="BZ496" t="str">
            <v>S-61867-0013-3481-40690</v>
          </cell>
          <cell r="CA496" t="str">
            <v>SFO</v>
          </cell>
          <cell r="CD496">
            <v>0</v>
          </cell>
          <cell r="CE496">
            <v>3682</v>
          </cell>
          <cell r="CF496">
            <v>574</v>
          </cell>
          <cell r="CG496">
            <v>0</v>
          </cell>
        </row>
        <row r="497">
          <cell r="A497">
            <v>1416787</v>
          </cell>
          <cell r="B497" t="str">
            <v>113</v>
          </cell>
          <cell r="C497" t="str">
            <v>101</v>
          </cell>
          <cell r="D497" t="str">
            <v>61867</v>
          </cell>
          <cell r="E497" t="str">
            <v>61867-0013</v>
          </cell>
          <cell r="F497" t="str">
            <v>THE CLEAN SHIRT LS</v>
          </cell>
          <cell r="G497" t="str">
            <v>WATERHOUSE - RIO RED</v>
          </cell>
          <cell r="H497" t="str">
            <v>PC</v>
          </cell>
          <cell r="J497" t="str">
            <v>SP-A</v>
          </cell>
          <cell r="K497" t="str">
            <v>LSUS</v>
          </cell>
          <cell r="L497">
            <v>2006</v>
          </cell>
          <cell r="M497">
            <v>1742</v>
          </cell>
          <cell r="N497">
            <v>1742</v>
          </cell>
          <cell r="O497">
            <v>0</v>
          </cell>
          <cell r="P497">
            <v>1742</v>
          </cell>
          <cell r="T497" t="str">
            <v>257M</v>
          </cell>
          <cell r="U497">
            <v>3481</v>
          </cell>
          <cell r="V497" t="str">
            <v>HONG KONG</v>
          </cell>
          <cell r="W497" t="str">
            <v>NAS</v>
          </cell>
          <cell r="X497" t="str">
            <v>VIETNAM</v>
          </cell>
          <cell r="Y497" t="str">
            <v>VIET HUNG JOINT STOCK CO</v>
          </cell>
          <cell r="Z497" t="str">
            <v>DFC</v>
          </cell>
          <cell r="AD497">
            <v>40533</v>
          </cell>
          <cell r="AE497">
            <v>40533</v>
          </cell>
          <cell r="AF497">
            <v>40533</v>
          </cell>
          <cell r="AG497">
            <v>40533</v>
          </cell>
          <cell r="AH497">
            <v>40555</v>
          </cell>
          <cell r="AI497">
            <v>40628</v>
          </cell>
          <cell r="AJ497">
            <v>40643</v>
          </cell>
          <cell r="AK497">
            <v>40690</v>
          </cell>
          <cell r="AL497">
            <v>40720</v>
          </cell>
          <cell r="AM497">
            <v>40723</v>
          </cell>
          <cell r="AN497" t="str">
            <v>Dec P-Req</v>
          </cell>
          <cell r="AQ497" t="str">
            <v>Y</v>
          </cell>
          <cell r="AR497" t="str">
            <v>024S</v>
          </cell>
          <cell r="AS497" t="str">
            <v>ZHANGJIAGANG JINLING TEXTILES CO LT</v>
          </cell>
          <cell r="AT497" t="str">
            <v>CHINA</v>
          </cell>
          <cell r="AU497" t="str">
            <v>JLZ100593</v>
          </cell>
          <cell r="AW497">
            <v>1.7</v>
          </cell>
          <cell r="AX497">
            <v>2961.4</v>
          </cell>
          <cell r="AY497">
            <v>40553</v>
          </cell>
          <cell r="AZ497">
            <v>40559</v>
          </cell>
          <cell r="BA497">
            <v>40643</v>
          </cell>
          <cell r="BB497">
            <v>40692</v>
          </cell>
          <cell r="BC497">
            <v>40720</v>
          </cell>
          <cell r="BD497">
            <v>40727</v>
          </cell>
          <cell r="BE497">
            <v>40544</v>
          </cell>
          <cell r="BF497">
            <v>40634</v>
          </cell>
          <cell r="BG497">
            <v>40664</v>
          </cell>
          <cell r="BH497">
            <v>40695</v>
          </cell>
          <cell r="BI497">
            <v>40695</v>
          </cell>
          <cell r="BL497">
            <v>0</v>
          </cell>
          <cell r="BN497" t="str">
            <v>DOCKERS</v>
          </cell>
          <cell r="BO497" t="str">
            <v>Tops</v>
          </cell>
          <cell r="BP497" t="str">
            <v>Mens</v>
          </cell>
          <cell r="BQ497" t="str">
            <v>N</v>
          </cell>
          <cell r="BR497" t="str">
            <v>DM Tops Wovens</v>
          </cell>
          <cell r="BS497" t="str">
            <v>OKAMOTO D</v>
          </cell>
          <cell r="BT497" t="str">
            <v>CWOVENS2</v>
          </cell>
          <cell r="BU497" t="str">
            <v>H6841</v>
          </cell>
          <cell r="BV497" t="str">
            <v>Seasonal</v>
          </cell>
          <cell r="BW497" t="str">
            <v>LSA</v>
          </cell>
          <cell r="BY497" t="str">
            <v>4069040643406284055540533405334053340533</v>
          </cell>
          <cell r="BZ497" t="str">
            <v>S-61867-0013-3481-40690</v>
          </cell>
          <cell r="CA497" t="str">
            <v>SFO</v>
          </cell>
          <cell r="CD497">
            <v>0</v>
          </cell>
          <cell r="CF497">
            <v>574</v>
          </cell>
          <cell r="CG497">
            <v>0</v>
          </cell>
        </row>
        <row r="498">
          <cell r="A498">
            <v>1520297</v>
          </cell>
          <cell r="B498" t="str">
            <v>113</v>
          </cell>
          <cell r="C498" t="str">
            <v>101</v>
          </cell>
          <cell r="D498" t="str">
            <v>61867</v>
          </cell>
          <cell r="E498" t="str">
            <v>61867-0016</v>
          </cell>
          <cell r="F498" t="str">
            <v>THE CLEAN SHIRT LS</v>
          </cell>
          <cell r="G498" t="str">
            <v>COLESCOTT - NEPTUNE</v>
          </cell>
          <cell r="H498" t="str">
            <v>PC</v>
          </cell>
          <cell r="I498">
            <v>0</v>
          </cell>
          <cell r="J498" t="str">
            <v>SP-A</v>
          </cell>
          <cell r="K498" t="str">
            <v>LACL</v>
          </cell>
          <cell r="L498" t="str">
            <v>CL</v>
          </cell>
          <cell r="M498">
            <v>1000</v>
          </cell>
          <cell r="N498">
            <v>1000</v>
          </cell>
          <cell r="O498">
            <v>0</v>
          </cell>
          <cell r="P498">
            <v>1000</v>
          </cell>
          <cell r="R498">
            <v>0</v>
          </cell>
          <cell r="T498" t="str">
            <v>257M</v>
          </cell>
          <cell r="U498">
            <v>3481</v>
          </cell>
          <cell r="V498" t="str">
            <v>HONG KONG</v>
          </cell>
          <cell r="W498" t="str">
            <v>NAS</v>
          </cell>
          <cell r="X498" t="str">
            <v>VIETNAM</v>
          </cell>
          <cell r="Y498" t="str">
            <v>VIET HUNG JOINT STOCK CO</v>
          </cell>
          <cell r="Z498" t="str">
            <v>DFC</v>
          </cell>
          <cell r="AA498">
            <v>0</v>
          </cell>
          <cell r="AC498">
            <v>0</v>
          </cell>
          <cell r="AD498">
            <v>40533</v>
          </cell>
          <cell r="AE498">
            <v>40533</v>
          </cell>
          <cell r="AF498">
            <v>40533</v>
          </cell>
          <cell r="AG498">
            <v>40533</v>
          </cell>
          <cell r="AH498">
            <v>40555</v>
          </cell>
          <cell r="AI498">
            <v>40628</v>
          </cell>
          <cell r="AJ498">
            <v>40643</v>
          </cell>
          <cell r="AK498">
            <v>40690</v>
          </cell>
          <cell r="AL498">
            <v>40749</v>
          </cell>
          <cell r="AM498">
            <v>40752</v>
          </cell>
          <cell r="AN498" t="str">
            <v>Dec P-Req</v>
          </cell>
          <cell r="AO498" t="str">
            <v>Y</v>
          </cell>
          <cell r="AP498" t="str">
            <v>4100116891</v>
          </cell>
          <cell r="AQ498" t="str">
            <v>Y</v>
          </cell>
          <cell r="AR498" t="str">
            <v>024S</v>
          </cell>
          <cell r="AS498" t="str">
            <v>ZHANGJIAGANG JINLING TEXTILES CO LT</v>
          </cell>
          <cell r="AT498" t="str">
            <v>CHINA</v>
          </cell>
          <cell r="AU498" t="str">
            <v>JLZ100593</v>
          </cell>
          <cell r="AW498">
            <v>1.7</v>
          </cell>
          <cell r="AX498">
            <v>1700</v>
          </cell>
          <cell r="AY498">
            <v>40553</v>
          </cell>
          <cell r="AZ498">
            <v>40559</v>
          </cell>
          <cell r="BA498">
            <v>40643</v>
          </cell>
          <cell r="BB498">
            <v>40692</v>
          </cell>
          <cell r="BC498">
            <v>40755</v>
          </cell>
          <cell r="BD498">
            <v>40755</v>
          </cell>
          <cell r="BE498">
            <v>40544</v>
          </cell>
          <cell r="BF498">
            <v>40634</v>
          </cell>
          <cell r="BG498">
            <v>40664</v>
          </cell>
          <cell r="BH498">
            <v>40725</v>
          </cell>
          <cell r="BI498">
            <v>40725</v>
          </cell>
          <cell r="BL498">
            <v>0</v>
          </cell>
          <cell r="BN498" t="str">
            <v>DOCKERS</v>
          </cell>
          <cell r="BO498" t="str">
            <v>Tops</v>
          </cell>
          <cell r="BP498" t="str">
            <v>Mens</v>
          </cell>
          <cell r="BQ498" t="str">
            <v>N</v>
          </cell>
          <cell r="BR498" t="str">
            <v>DM Tops Wovens</v>
          </cell>
          <cell r="BS498" t="str">
            <v>OKAMOTO D</v>
          </cell>
          <cell r="BT498" t="str">
            <v>CWOVENS2</v>
          </cell>
          <cell r="BU498" t="str">
            <v>H6849</v>
          </cell>
          <cell r="BV498" t="str">
            <v>Seasonal</v>
          </cell>
          <cell r="BW498" t="str">
            <v>LSA</v>
          </cell>
          <cell r="BX498">
            <v>0</v>
          </cell>
          <cell r="BY498" t="str">
            <v>4069040643406284055540533405334053340533</v>
          </cell>
          <cell r="BZ498" t="str">
            <v>S-61867-0016-3481-40690</v>
          </cell>
          <cell r="CA498" t="str">
            <v>SFO</v>
          </cell>
          <cell r="CC498">
            <v>0</v>
          </cell>
          <cell r="CD498">
            <v>0</v>
          </cell>
          <cell r="CF498">
            <v>574</v>
          </cell>
          <cell r="CG498">
            <v>0</v>
          </cell>
        </row>
        <row r="499">
          <cell r="A499">
            <v>1416788</v>
          </cell>
          <cell r="B499" t="str">
            <v>113</v>
          </cell>
          <cell r="C499" t="str">
            <v>101</v>
          </cell>
          <cell r="D499" t="str">
            <v>61867</v>
          </cell>
          <cell r="E499" t="str">
            <v>61867-0016</v>
          </cell>
          <cell r="F499" t="str">
            <v>THE CLEAN SHIRT LS</v>
          </cell>
          <cell r="G499" t="str">
            <v>COLESCOTT - NEPTUNE</v>
          </cell>
          <cell r="H499" t="str">
            <v>PC</v>
          </cell>
          <cell r="J499" t="str">
            <v>SP-A</v>
          </cell>
          <cell r="K499" t="str">
            <v>LACL</v>
          </cell>
          <cell r="L499" t="str">
            <v>PE</v>
          </cell>
          <cell r="M499">
            <v>300</v>
          </cell>
          <cell r="N499">
            <v>300</v>
          </cell>
          <cell r="O499">
            <v>0</v>
          </cell>
          <cell r="P499">
            <v>300</v>
          </cell>
          <cell r="T499" t="str">
            <v>257M</v>
          </cell>
          <cell r="U499">
            <v>3481</v>
          </cell>
          <cell r="V499" t="str">
            <v>HONG KONG</v>
          </cell>
          <cell r="W499" t="str">
            <v>NAS</v>
          </cell>
          <cell r="X499" t="str">
            <v>VIETNAM</v>
          </cell>
          <cell r="Y499" t="str">
            <v>VIET HUNG JOINT STOCK CO</v>
          </cell>
          <cell r="Z499" t="str">
            <v>DFC</v>
          </cell>
          <cell r="AD499">
            <v>40533</v>
          </cell>
          <cell r="AE499">
            <v>40533</v>
          </cell>
          <cell r="AF499">
            <v>40533</v>
          </cell>
          <cell r="AG499">
            <v>40533</v>
          </cell>
          <cell r="AH499">
            <v>40555</v>
          </cell>
          <cell r="AI499">
            <v>40628</v>
          </cell>
          <cell r="AJ499">
            <v>40643</v>
          </cell>
          <cell r="AK499">
            <v>40690</v>
          </cell>
          <cell r="AL499">
            <v>40757</v>
          </cell>
          <cell r="AM499">
            <v>40760</v>
          </cell>
          <cell r="AN499" t="str">
            <v>Dec P-Req</v>
          </cell>
          <cell r="AO499" t="str">
            <v>Y</v>
          </cell>
          <cell r="AP499" t="str">
            <v>4100116910</v>
          </cell>
          <cell r="AQ499" t="str">
            <v>Y</v>
          </cell>
          <cell r="AR499" t="str">
            <v>024S</v>
          </cell>
          <cell r="AS499" t="str">
            <v>ZHANGJIAGANG JINLING TEXTILES CO LT</v>
          </cell>
          <cell r="AT499" t="str">
            <v>CHINA</v>
          </cell>
          <cell r="AU499" t="str">
            <v>JLZ100593</v>
          </cell>
          <cell r="AW499">
            <v>1.7</v>
          </cell>
          <cell r="AX499">
            <v>510</v>
          </cell>
          <cell r="AY499">
            <v>40553</v>
          </cell>
          <cell r="AZ499">
            <v>40559</v>
          </cell>
          <cell r="BA499">
            <v>40643</v>
          </cell>
          <cell r="BB499">
            <v>40692</v>
          </cell>
          <cell r="BC499">
            <v>40762</v>
          </cell>
          <cell r="BD499">
            <v>40762</v>
          </cell>
          <cell r="BE499">
            <v>40544</v>
          </cell>
          <cell r="BF499">
            <v>40634</v>
          </cell>
          <cell r="BG499">
            <v>40664</v>
          </cell>
          <cell r="BH499">
            <v>40756</v>
          </cell>
          <cell r="BI499">
            <v>40756</v>
          </cell>
          <cell r="BL499">
            <v>0</v>
          </cell>
          <cell r="BN499" t="str">
            <v>DOCKERS</v>
          </cell>
          <cell r="BO499" t="str">
            <v>Tops</v>
          </cell>
          <cell r="BP499" t="str">
            <v>Mens</v>
          </cell>
          <cell r="BQ499" t="str">
            <v>N</v>
          </cell>
          <cell r="BR499" t="str">
            <v>DM Tops Wovens</v>
          </cell>
          <cell r="BS499" t="str">
            <v>OKAMOTO D</v>
          </cell>
          <cell r="BT499" t="str">
            <v>CWOVENS2</v>
          </cell>
          <cell r="BU499" t="str">
            <v>H6849</v>
          </cell>
          <cell r="BV499" t="str">
            <v>Seasonal</v>
          </cell>
          <cell r="BW499" t="str">
            <v>LSA</v>
          </cell>
          <cell r="BY499" t="str">
            <v>4069040643406284055540533405334053340533</v>
          </cell>
          <cell r="BZ499" t="str">
            <v>S-61867-0016-3481-40690</v>
          </cell>
          <cell r="CA499" t="str">
            <v>SFO</v>
          </cell>
          <cell r="CD499">
            <v>0</v>
          </cell>
          <cell r="CF499">
            <v>574</v>
          </cell>
          <cell r="CG499">
            <v>0</v>
          </cell>
        </row>
        <row r="500">
          <cell r="A500">
            <v>1416789</v>
          </cell>
          <cell r="B500" t="str">
            <v>113</v>
          </cell>
          <cell r="C500" t="str">
            <v>101</v>
          </cell>
          <cell r="D500" t="str">
            <v>61867</v>
          </cell>
          <cell r="E500" t="str">
            <v>61867-0016</v>
          </cell>
          <cell r="F500" t="str">
            <v>THE CLEAN SHIRT LS</v>
          </cell>
          <cell r="G500" t="str">
            <v>COLESCOTT - NEPTUNE</v>
          </cell>
          <cell r="H500" t="str">
            <v>PC</v>
          </cell>
          <cell r="J500" t="str">
            <v>SP-A</v>
          </cell>
          <cell r="K500" t="str">
            <v>LSUS</v>
          </cell>
          <cell r="L500">
            <v>2006</v>
          </cell>
          <cell r="M500">
            <v>201</v>
          </cell>
          <cell r="N500">
            <v>201</v>
          </cell>
          <cell r="O500">
            <v>0</v>
          </cell>
          <cell r="P500">
            <v>201</v>
          </cell>
          <cell r="T500" t="str">
            <v>257M</v>
          </cell>
          <cell r="U500">
            <v>3481</v>
          </cell>
          <cell r="V500" t="str">
            <v>HONG KONG</v>
          </cell>
          <cell r="W500" t="str">
            <v>NAS</v>
          </cell>
          <cell r="X500" t="str">
            <v>VIETNAM</v>
          </cell>
          <cell r="Y500" t="str">
            <v>VIET HUNG JOINT STOCK CO</v>
          </cell>
          <cell r="Z500" t="str">
            <v>DFC</v>
          </cell>
          <cell r="AD500">
            <v>40533</v>
          </cell>
          <cell r="AE500">
            <v>40533</v>
          </cell>
          <cell r="AF500">
            <v>40533</v>
          </cell>
          <cell r="AG500">
            <v>40533</v>
          </cell>
          <cell r="AH500">
            <v>40555</v>
          </cell>
          <cell r="AI500">
            <v>40628</v>
          </cell>
          <cell r="AJ500">
            <v>40643</v>
          </cell>
          <cell r="AK500">
            <v>40690</v>
          </cell>
          <cell r="AL500">
            <v>40720</v>
          </cell>
          <cell r="AM500">
            <v>40723</v>
          </cell>
          <cell r="AN500" t="str">
            <v>Dec P-Req</v>
          </cell>
          <cell r="AQ500" t="str">
            <v>Y</v>
          </cell>
          <cell r="AR500" t="str">
            <v>024S</v>
          </cell>
          <cell r="AS500" t="str">
            <v>ZHANGJIAGANG JINLING TEXTILES CO LT</v>
          </cell>
          <cell r="AT500" t="str">
            <v>CHINA</v>
          </cell>
          <cell r="AU500" t="str">
            <v>JLZ100593</v>
          </cell>
          <cell r="AW500">
            <v>1.7</v>
          </cell>
          <cell r="AX500">
            <v>341.7</v>
          </cell>
          <cell r="AY500">
            <v>40553</v>
          </cell>
          <cell r="AZ500">
            <v>40559</v>
          </cell>
          <cell r="BA500">
            <v>40643</v>
          </cell>
          <cell r="BB500">
            <v>40692</v>
          </cell>
          <cell r="BC500">
            <v>40720</v>
          </cell>
          <cell r="BD500">
            <v>40727</v>
          </cell>
          <cell r="BE500">
            <v>40544</v>
          </cell>
          <cell r="BF500">
            <v>40634</v>
          </cell>
          <cell r="BG500">
            <v>40664</v>
          </cell>
          <cell r="BH500">
            <v>40695</v>
          </cell>
          <cell r="BI500">
            <v>40695</v>
          </cell>
          <cell r="BL500">
            <v>0</v>
          </cell>
          <cell r="BN500" t="str">
            <v>DOCKERS</v>
          </cell>
          <cell r="BO500" t="str">
            <v>Tops</v>
          </cell>
          <cell r="BP500" t="str">
            <v>Mens</v>
          </cell>
          <cell r="BQ500" t="str">
            <v>N</v>
          </cell>
          <cell r="BR500" t="str">
            <v>DM Tops Wovens</v>
          </cell>
          <cell r="BS500" t="str">
            <v>OKAMOTO D</v>
          </cell>
          <cell r="BT500" t="str">
            <v>CWOVENS2</v>
          </cell>
          <cell r="BU500" t="str">
            <v>H6849</v>
          </cell>
          <cell r="BV500" t="str">
            <v>Seasonal</v>
          </cell>
          <cell r="BW500" t="str">
            <v>LSA</v>
          </cell>
          <cell r="BY500" t="str">
            <v>4069040643406284055540533405334053340533</v>
          </cell>
          <cell r="BZ500" t="str">
            <v>S-61867-0016-3481-40690</v>
          </cell>
          <cell r="CA500" t="str">
            <v>SFO</v>
          </cell>
          <cell r="CD500">
            <v>0</v>
          </cell>
          <cell r="CF500">
            <v>574</v>
          </cell>
          <cell r="CG500">
            <v>0</v>
          </cell>
        </row>
        <row r="501">
          <cell r="A501">
            <v>1520298</v>
          </cell>
          <cell r="B501" t="str">
            <v>113</v>
          </cell>
          <cell r="C501" t="str">
            <v>101</v>
          </cell>
          <cell r="D501" t="str">
            <v>61867</v>
          </cell>
          <cell r="E501" t="str">
            <v>61867-0017</v>
          </cell>
          <cell r="F501" t="str">
            <v>THE CLEAN SHIRT LS</v>
          </cell>
          <cell r="G501" t="str">
            <v>COLESCOTT - SAHARA RED</v>
          </cell>
          <cell r="H501" t="str">
            <v>PC</v>
          </cell>
          <cell r="I501">
            <v>0</v>
          </cell>
          <cell r="J501" t="str">
            <v>SP-A</v>
          </cell>
          <cell r="K501" t="str">
            <v>LACL</v>
          </cell>
          <cell r="L501" t="str">
            <v>CL</v>
          </cell>
          <cell r="M501">
            <v>400</v>
          </cell>
          <cell r="N501">
            <v>400</v>
          </cell>
          <cell r="O501">
            <v>0</v>
          </cell>
          <cell r="P501">
            <v>400</v>
          </cell>
          <cell r="R501">
            <v>0</v>
          </cell>
          <cell r="T501" t="str">
            <v>257M</v>
          </cell>
          <cell r="U501">
            <v>3481</v>
          </cell>
          <cell r="V501" t="str">
            <v>HONG KONG</v>
          </cell>
          <cell r="W501" t="str">
            <v>NAS</v>
          </cell>
          <cell r="X501" t="str">
            <v>VIETNAM</v>
          </cell>
          <cell r="Y501" t="str">
            <v>VIET HUNG JOINT STOCK CO</v>
          </cell>
          <cell r="Z501" t="str">
            <v>DFC</v>
          </cell>
          <cell r="AA501">
            <v>0</v>
          </cell>
          <cell r="AC501">
            <v>0</v>
          </cell>
          <cell r="AD501">
            <v>40533</v>
          </cell>
          <cell r="AE501">
            <v>40533</v>
          </cell>
          <cell r="AF501">
            <v>40533</v>
          </cell>
          <cell r="AG501">
            <v>40533</v>
          </cell>
          <cell r="AH501">
            <v>40555</v>
          </cell>
          <cell r="AI501">
            <v>40628</v>
          </cell>
          <cell r="AJ501">
            <v>40643</v>
          </cell>
          <cell r="AK501">
            <v>40690</v>
          </cell>
          <cell r="AL501">
            <v>40749</v>
          </cell>
          <cell r="AM501">
            <v>40752</v>
          </cell>
          <cell r="AN501" t="str">
            <v>Dec P-Req</v>
          </cell>
          <cell r="AO501" t="str">
            <v>Y</v>
          </cell>
          <cell r="AP501" t="str">
            <v>4100116892</v>
          </cell>
          <cell r="AQ501" t="str">
            <v>Y</v>
          </cell>
          <cell r="AR501" t="str">
            <v>024S</v>
          </cell>
          <cell r="AS501" t="str">
            <v>ZHANGJIAGANG JINLING TEXTILES CO LT</v>
          </cell>
          <cell r="AT501" t="str">
            <v>CHINA</v>
          </cell>
          <cell r="AU501" t="str">
            <v>JLZ100593</v>
          </cell>
          <cell r="AW501">
            <v>1.7</v>
          </cell>
          <cell r="AX501">
            <v>680</v>
          </cell>
          <cell r="AY501">
            <v>40553</v>
          </cell>
          <cell r="AZ501">
            <v>40559</v>
          </cell>
          <cell r="BA501">
            <v>40643</v>
          </cell>
          <cell r="BB501">
            <v>40692</v>
          </cell>
          <cell r="BC501">
            <v>40755</v>
          </cell>
          <cell r="BD501">
            <v>40755</v>
          </cell>
          <cell r="BE501">
            <v>40544</v>
          </cell>
          <cell r="BF501">
            <v>40634</v>
          </cell>
          <cell r="BG501">
            <v>40664</v>
          </cell>
          <cell r="BH501">
            <v>40725</v>
          </cell>
          <cell r="BI501">
            <v>40725</v>
          </cell>
          <cell r="BL501">
            <v>0</v>
          </cell>
          <cell r="BN501" t="str">
            <v>DOCKERS</v>
          </cell>
          <cell r="BO501" t="str">
            <v>Tops</v>
          </cell>
          <cell r="BP501" t="str">
            <v>Mens</v>
          </cell>
          <cell r="BQ501" t="str">
            <v>N</v>
          </cell>
          <cell r="BR501" t="str">
            <v>DM Tops Wovens</v>
          </cell>
          <cell r="BS501" t="str">
            <v>OKAMOTO D</v>
          </cell>
          <cell r="BT501" t="str">
            <v>CWOVENS2</v>
          </cell>
          <cell r="BU501" t="str">
            <v>H6847</v>
          </cell>
          <cell r="BV501" t="str">
            <v>Seasonal</v>
          </cell>
          <cell r="BW501" t="str">
            <v>LSA</v>
          </cell>
          <cell r="BX501">
            <v>0</v>
          </cell>
          <cell r="BY501" t="str">
            <v>4069040643406284055540533405334053340533</v>
          </cell>
          <cell r="BZ501" t="str">
            <v>S-61867-0017-3481-40690</v>
          </cell>
          <cell r="CA501" t="str">
            <v>SFO</v>
          </cell>
          <cell r="CC501">
            <v>0</v>
          </cell>
          <cell r="CD501">
            <v>0</v>
          </cell>
          <cell r="CF501">
            <v>574</v>
          </cell>
          <cell r="CG501">
            <v>0</v>
          </cell>
        </row>
        <row r="502">
          <cell r="A502">
            <v>1416790</v>
          </cell>
          <cell r="B502" t="str">
            <v>113</v>
          </cell>
          <cell r="C502" t="str">
            <v>101</v>
          </cell>
          <cell r="D502" t="str">
            <v>61867</v>
          </cell>
          <cell r="E502" t="str">
            <v>61867-0017</v>
          </cell>
          <cell r="F502" t="str">
            <v>THE CLEAN SHIRT LS</v>
          </cell>
          <cell r="G502" t="str">
            <v>COLESCOTT - SAHARA RED</v>
          </cell>
          <cell r="H502" t="str">
            <v>PC</v>
          </cell>
          <cell r="J502" t="str">
            <v>SP-A</v>
          </cell>
          <cell r="K502" t="str">
            <v>LACL</v>
          </cell>
          <cell r="L502" t="str">
            <v>PE</v>
          </cell>
          <cell r="M502">
            <v>300</v>
          </cell>
          <cell r="N502">
            <v>300</v>
          </cell>
          <cell r="O502">
            <v>0</v>
          </cell>
          <cell r="P502">
            <v>300</v>
          </cell>
          <cell r="T502" t="str">
            <v>257M</v>
          </cell>
          <cell r="U502">
            <v>3481</v>
          </cell>
          <cell r="V502" t="str">
            <v>HONG KONG</v>
          </cell>
          <cell r="W502" t="str">
            <v>NAS</v>
          </cell>
          <cell r="X502" t="str">
            <v>VIETNAM</v>
          </cell>
          <cell r="Y502" t="str">
            <v>VIET HUNG JOINT STOCK CO</v>
          </cell>
          <cell r="Z502" t="str">
            <v>DFC</v>
          </cell>
          <cell r="AD502">
            <v>40533</v>
          </cell>
          <cell r="AE502">
            <v>40533</v>
          </cell>
          <cell r="AF502">
            <v>40533</v>
          </cell>
          <cell r="AG502">
            <v>40533</v>
          </cell>
          <cell r="AH502">
            <v>40555</v>
          </cell>
          <cell r="AI502">
            <v>40628</v>
          </cell>
          <cell r="AJ502">
            <v>40643</v>
          </cell>
          <cell r="AK502">
            <v>40690</v>
          </cell>
          <cell r="AL502">
            <v>40757</v>
          </cell>
          <cell r="AM502">
            <v>40760</v>
          </cell>
          <cell r="AN502" t="str">
            <v>Dec P-Req</v>
          </cell>
          <cell r="AO502" t="str">
            <v>Y</v>
          </cell>
          <cell r="AP502" t="str">
            <v>4100116922</v>
          </cell>
          <cell r="AQ502" t="str">
            <v>Y</v>
          </cell>
          <cell r="AR502" t="str">
            <v>024S</v>
          </cell>
          <cell r="AS502" t="str">
            <v>ZHANGJIAGANG JINLING TEXTILES CO LT</v>
          </cell>
          <cell r="AT502" t="str">
            <v>CHINA</v>
          </cell>
          <cell r="AU502" t="str">
            <v>JLZ100593</v>
          </cell>
          <cell r="AW502">
            <v>1.7</v>
          </cell>
          <cell r="AX502">
            <v>510</v>
          </cell>
          <cell r="AY502">
            <v>40553</v>
          </cell>
          <cell r="AZ502">
            <v>40559</v>
          </cell>
          <cell r="BA502">
            <v>40643</v>
          </cell>
          <cell r="BB502">
            <v>40692</v>
          </cell>
          <cell r="BC502">
            <v>40762</v>
          </cell>
          <cell r="BD502">
            <v>40762</v>
          </cell>
          <cell r="BE502">
            <v>40544</v>
          </cell>
          <cell r="BF502">
            <v>40634</v>
          </cell>
          <cell r="BG502">
            <v>40664</v>
          </cell>
          <cell r="BH502">
            <v>40756</v>
          </cell>
          <cell r="BI502">
            <v>40756</v>
          </cell>
          <cell r="BL502">
            <v>0</v>
          </cell>
          <cell r="BN502" t="str">
            <v>DOCKERS</v>
          </cell>
          <cell r="BO502" t="str">
            <v>Tops</v>
          </cell>
          <cell r="BP502" t="str">
            <v>Mens</v>
          </cell>
          <cell r="BQ502" t="str">
            <v>N</v>
          </cell>
          <cell r="BR502" t="str">
            <v>DM Tops Wovens</v>
          </cell>
          <cell r="BS502" t="str">
            <v>OKAMOTO D</v>
          </cell>
          <cell r="BT502" t="str">
            <v>CWOVENS2</v>
          </cell>
          <cell r="BU502" t="str">
            <v>H6847</v>
          </cell>
          <cell r="BV502" t="str">
            <v>Seasonal</v>
          </cell>
          <cell r="BW502" t="str">
            <v>LSA</v>
          </cell>
          <cell r="BY502" t="str">
            <v>4069040643406284055540533405334053340533</v>
          </cell>
          <cell r="BZ502" t="str">
            <v>S-61867-0017-3481-40690</v>
          </cell>
          <cell r="CA502" t="str">
            <v>SFO</v>
          </cell>
          <cell r="CD502">
            <v>0</v>
          </cell>
          <cell r="CF502">
            <v>574</v>
          </cell>
          <cell r="CG502">
            <v>0</v>
          </cell>
        </row>
        <row r="503">
          <cell r="A503">
            <v>1416791</v>
          </cell>
          <cell r="B503" t="str">
            <v>113</v>
          </cell>
          <cell r="C503" t="str">
            <v>101</v>
          </cell>
          <cell r="D503" t="str">
            <v>61867</v>
          </cell>
          <cell r="E503" t="str">
            <v>61867-0017</v>
          </cell>
          <cell r="F503" t="str">
            <v>THE CLEAN SHIRT LS</v>
          </cell>
          <cell r="G503" t="str">
            <v>COLESCOTT - SAHARA RED</v>
          </cell>
          <cell r="H503" t="str">
            <v>PC</v>
          </cell>
          <cell r="J503" t="str">
            <v>SP-A</v>
          </cell>
          <cell r="K503" t="str">
            <v>LSUS</v>
          </cell>
          <cell r="L503">
            <v>2006</v>
          </cell>
          <cell r="M503">
            <v>1863</v>
          </cell>
          <cell r="N503">
            <v>1863</v>
          </cell>
          <cell r="O503">
            <v>0</v>
          </cell>
          <cell r="P503">
            <v>1863</v>
          </cell>
          <cell r="T503" t="str">
            <v>257M</v>
          </cell>
          <cell r="U503">
            <v>3481</v>
          </cell>
          <cell r="V503" t="str">
            <v>HONG KONG</v>
          </cell>
          <cell r="W503" t="str">
            <v>NAS</v>
          </cell>
          <cell r="X503" t="str">
            <v>VIETNAM</v>
          </cell>
          <cell r="Y503" t="str">
            <v>VIET HUNG JOINT STOCK CO</v>
          </cell>
          <cell r="Z503" t="str">
            <v>DFC</v>
          </cell>
          <cell r="AD503">
            <v>40533</v>
          </cell>
          <cell r="AE503">
            <v>40533</v>
          </cell>
          <cell r="AF503">
            <v>40533</v>
          </cell>
          <cell r="AG503">
            <v>40533</v>
          </cell>
          <cell r="AH503">
            <v>40555</v>
          </cell>
          <cell r="AI503">
            <v>40628</v>
          </cell>
          <cell r="AJ503">
            <v>40643</v>
          </cell>
          <cell r="AK503">
            <v>40690</v>
          </cell>
          <cell r="AL503">
            <v>40720</v>
          </cell>
          <cell r="AM503">
            <v>40723</v>
          </cell>
          <cell r="AN503" t="str">
            <v>Dec P-Req</v>
          </cell>
          <cell r="AQ503" t="str">
            <v>Y</v>
          </cell>
          <cell r="AR503" t="str">
            <v>024S</v>
          </cell>
          <cell r="AS503" t="str">
            <v>ZHANGJIAGANG JINLING TEXTILES CO LT</v>
          </cell>
          <cell r="AT503" t="str">
            <v>CHINA</v>
          </cell>
          <cell r="AU503" t="str">
            <v>JLZ100593</v>
          </cell>
          <cell r="AW503">
            <v>1.7</v>
          </cell>
          <cell r="AX503">
            <v>3167.1</v>
          </cell>
          <cell r="AY503">
            <v>40553</v>
          </cell>
          <cell r="AZ503">
            <v>40559</v>
          </cell>
          <cell r="BA503">
            <v>40643</v>
          </cell>
          <cell r="BB503">
            <v>40692</v>
          </cell>
          <cell r="BC503">
            <v>40720</v>
          </cell>
          <cell r="BD503">
            <v>40727</v>
          </cell>
          <cell r="BE503">
            <v>40544</v>
          </cell>
          <cell r="BF503">
            <v>40634</v>
          </cell>
          <cell r="BG503">
            <v>40664</v>
          </cell>
          <cell r="BH503">
            <v>40695</v>
          </cell>
          <cell r="BI503">
            <v>40695</v>
          </cell>
          <cell r="BL503">
            <v>0</v>
          </cell>
          <cell r="BN503" t="str">
            <v>DOCKERS</v>
          </cell>
          <cell r="BO503" t="str">
            <v>Tops</v>
          </cell>
          <cell r="BP503" t="str">
            <v>Mens</v>
          </cell>
          <cell r="BQ503" t="str">
            <v>N</v>
          </cell>
          <cell r="BR503" t="str">
            <v>DM Tops Wovens</v>
          </cell>
          <cell r="BS503" t="str">
            <v>OKAMOTO D</v>
          </cell>
          <cell r="BT503" t="str">
            <v>CWOVENS2</v>
          </cell>
          <cell r="BU503" t="str">
            <v>H6847</v>
          </cell>
          <cell r="BV503" t="str">
            <v>Seasonal</v>
          </cell>
          <cell r="BW503" t="str">
            <v>LSA</v>
          </cell>
          <cell r="BY503" t="str">
            <v>4069040643406284055540533405334053340533</v>
          </cell>
          <cell r="BZ503" t="str">
            <v>S-61867-0017-3481-40690</v>
          </cell>
          <cell r="CA503" t="str">
            <v>SFO</v>
          </cell>
          <cell r="CD503">
            <v>0</v>
          </cell>
          <cell r="CF503">
            <v>574</v>
          </cell>
          <cell r="CG503">
            <v>0</v>
          </cell>
        </row>
        <row r="504">
          <cell r="A504">
            <v>1416792</v>
          </cell>
          <cell r="B504" t="str">
            <v>113</v>
          </cell>
          <cell r="C504" t="str">
            <v>101</v>
          </cell>
          <cell r="D504" t="str">
            <v>61867</v>
          </cell>
          <cell r="E504" t="str">
            <v>61867-0018</v>
          </cell>
          <cell r="F504" t="str">
            <v>THE CLEAN SHIRT LS</v>
          </cell>
          <cell r="G504" t="str">
            <v>COLESCOTT - FAIENCE</v>
          </cell>
          <cell r="H504" t="str">
            <v>PC</v>
          </cell>
          <cell r="J504" t="str">
            <v>SP-A</v>
          </cell>
          <cell r="K504" t="str">
            <v>LSUS</v>
          </cell>
          <cell r="L504">
            <v>2006</v>
          </cell>
          <cell r="M504">
            <v>1500</v>
          </cell>
          <cell r="N504">
            <v>1500</v>
          </cell>
          <cell r="O504">
            <v>0</v>
          </cell>
          <cell r="P504">
            <v>1500</v>
          </cell>
          <cell r="T504" t="str">
            <v>257M</v>
          </cell>
          <cell r="U504">
            <v>3481</v>
          </cell>
          <cell r="V504" t="str">
            <v>HONG KONG</v>
          </cell>
          <cell r="W504" t="str">
            <v>NAS</v>
          </cell>
          <cell r="X504" t="str">
            <v>VIETNAM</v>
          </cell>
          <cell r="Y504" t="str">
            <v>VIET HUNG JOINT STOCK CO</v>
          </cell>
          <cell r="Z504" t="str">
            <v>DFC</v>
          </cell>
          <cell r="AD504">
            <v>40533</v>
          </cell>
          <cell r="AE504">
            <v>40533</v>
          </cell>
          <cell r="AF504">
            <v>40533</v>
          </cell>
          <cell r="AG504">
            <v>40533</v>
          </cell>
          <cell r="AH504">
            <v>40555</v>
          </cell>
          <cell r="AI504">
            <v>40628</v>
          </cell>
          <cell r="AJ504">
            <v>40643</v>
          </cell>
          <cell r="AK504">
            <v>40690</v>
          </cell>
          <cell r="AL504">
            <v>40720</v>
          </cell>
          <cell r="AM504">
            <v>40723</v>
          </cell>
          <cell r="AN504" t="str">
            <v>Dec P-Req</v>
          </cell>
          <cell r="AQ504" t="str">
            <v>Y</v>
          </cell>
          <cell r="AR504" t="str">
            <v>024S</v>
          </cell>
          <cell r="AS504" t="str">
            <v>ZHANGJIAGANG JINLING TEXTILES CO LT</v>
          </cell>
          <cell r="AT504" t="str">
            <v>CHINA</v>
          </cell>
          <cell r="AU504" t="str">
            <v>INTERNATIONAL CLOTHING CO VGEHVYSYHI315</v>
          </cell>
          <cell r="AW504">
            <v>1.7</v>
          </cell>
          <cell r="AX504">
            <v>2550</v>
          </cell>
          <cell r="AY504">
            <v>40553</v>
          </cell>
          <cell r="AZ504">
            <v>40559</v>
          </cell>
          <cell r="BA504">
            <v>40643</v>
          </cell>
          <cell r="BB504">
            <v>40692</v>
          </cell>
          <cell r="BC504">
            <v>40720</v>
          </cell>
          <cell r="BD504">
            <v>40727</v>
          </cell>
          <cell r="BE504">
            <v>40544</v>
          </cell>
          <cell r="BF504">
            <v>40634</v>
          </cell>
          <cell r="BG504">
            <v>40664</v>
          </cell>
          <cell r="BH504">
            <v>40695</v>
          </cell>
          <cell r="BI504">
            <v>40695</v>
          </cell>
          <cell r="BL504">
            <v>0</v>
          </cell>
          <cell r="BN504" t="str">
            <v>DOCKERS</v>
          </cell>
          <cell r="BO504" t="str">
            <v>Tops</v>
          </cell>
          <cell r="BP504" t="str">
            <v>Mens</v>
          </cell>
          <cell r="BQ504" t="str">
            <v>N</v>
          </cell>
          <cell r="BR504" t="str">
            <v>DM Tops Wovens</v>
          </cell>
          <cell r="BS504" t="str">
            <v>OKAMOTO D</v>
          </cell>
          <cell r="BT504" t="str">
            <v>CWOVENS2</v>
          </cell>
          <cell r="BU504" t="str">
            <v>H6848</v>
          </cell>
          <cell r="BV504" t="str">
            <v>Seasonal</v>
          </cell>
          <cell r="BW504" t="str">
            <v>LSA</v>
          </cell>
          <cell r="BY504" t="str">
            <v>4069040643406284055540533405334053340533</v>
          </cell>
          <cell r="BZ504" t="str">
            <v>S-61867-0018-3481-40690</v>
          </cell>
          <cell r="CA504" t="str">
            <v>SFO</v>
          </cell>
          <cell r="CD504">
            <v>0</v>
          </cell>
          <cell r="CF504">
            <v>574</v>
          </cell>
          <cell r="CG504">
            <v>0</v>
          </cell>
        </row>
        <row r="505">
          <cell r="A505">
            <v>1416793</v>
          </cell>
          <cell r="B505" t="str">
            <v>113</v>
          </cell>
          <cell r="C505" t="str">
            <v>101</v>
          </cell>
          <cell r="D505" t="str">
            <v>61867</v>
          </cell>
          <cell r="E505" t="str">
            <v>61867-0021</v>
          </cell>
          <cell r="F505" t="str">
            <v>THE CLEAN SHIRT LS</v>
          </cell>
          <cell r="G505" t="str">
            <v>WATERHOUSE - FAIENCE</v>
          </cell>
          <cell r="H505" t="str">
            <v>PC</v>
          </cell>
          <cell r="J505" t="str">
            <v>SP-A</v>
          </cell>
          <cell r="K505" t="str">
            <v>LSUS</v>
          </cell>
          <cell r="L505">
            <v>2006</v>
          </cell>
          <cell r="M505">
            <v>1557</v>
          </cell>
          <cell r="N505">
            <v>1557</v>
          </cell>
          <cell r="O505">
            <v>0</v>
          </cell>
          <cell r="P505">
            <v>1557</v>
          </cell>
          <cell r="T505" t="str">
            <v>257M</v>
          </cell>
          <cell r="U505">
            <v>3481</v>
          </cell>
          <cell r="V505" t="str">
            <v>HONG KONG</v>
          </cell>
          <cell r="W505" t="str">
            <v>NAS</v>
          </cell>
          <cell r="X505" t="str">
            <v>VIETNAM</v>
          </cell>
          <cell r="Y505" t="str">
            <v>VIET HUNG JOINT STOCK CO</v>
          </cell>
          <cell r="Z505" t="str">
            <v>DFC</v>
          </cell>
          <cell r="AD505">
            <v>40533</v>
          </cell>
          <cell r="AE505">
            <v>40533</v>
          </cell>
          <cell r="AF505">
            <v>40533</v>
          </cell>
          <cell r="AG505">
            <v>40533</v>
          </cell>
          <cell r="AH505">
            <v>40555</v>
          </cell>
          <cell r="AI505">
            <v>40628</v>
          </cell>
          <cell r="AJ505">
            <v>40643</v>
          </cell>
          <cell r="AK505">
            <v>40690</v>
          </cell>
          <cell r="AL505">
            <v>40720</v>
          </cell>
          <cell r="AM505">
            <v>40723</v>
          </cell>
          <cell r="AN505" t="str">
            <v>Dec P-Req</v>
          </cell>
          <cell r="AQ505" t="str">
            <v>Y</v>
          </cell>
          <cell r="AR505" t="str">
            <v>024S</v>
          </cell>
          <cell r="AS505" t="str">
            <v>ZHANGJIAGANG JINLING TEXTILES CO LT</v>
          </cell>
          <cell r="AT505" t="str">
            <v>CHINA</v>
          </cell>
          <cell r="AU505" t="str">
            <v>TROPIC KNITS LTDP232</v>
          </cell>
          <cell r="AW505">
            <v>1.7</v>
          </cell>
          <cell r="AX505">
            <v>2646.9</v>
          </cell>
          <cell r="AY505">
            <v>40553</v>
          </cell>
          <cell r="AZ505">
            <v>40559</v>
          </cell>
          <cell r="BA505">
            <v>40643</v>
          </cell>
          <cell r="BB505">
            <v>40692</v>
          </cell>
          <cell r="BC505">
            <v>40720</v>
          </cell>
          <cell r="BD505">
            <v>40727</v>
          </cell>
          <cell r="BE505">
            <v>40544</v>
          </cell>
          <cell r="BF505">
            <v>40634</v>
          </cell>
          <cell r="BG505">
            <v>40664</v>
          </cell>
          <cell r="BH505">
            <v>40695</v>
          </cell>
          <cell r="BI505">
            <v>40695</v>
          </cell>
          <cell r="BL505">
            <v>0</v>
          </cell>
          <cell r="BN505" t="str">
            <v>DOCKERS</v>
          </cell>
          <cell r="BO505" t="str">
            <v>Tops</v>
          </cell>
          <cell r="BP505" t="str">
            <v>Mens</v>
          </cell>
          <cell r="BQ505" t="str">
            <v>N</v>
          </cell>
          <cell r="BR505" t="str">
            <v>DM Tops Wovens</v>
          </cell>
          <cell r="BS505" t="str">
            <v>OKAMOTO D</v>
          </cell>
          <cell r="BT505" t="str">
            <v>CWOVENS2</v>
          </cell>
          <cell r="BU505" t="str">
            <v>H6842</v>
          </cell>
          <cell r="BV505" t="str">
            <v>Seasonal</v>
          </cell>
          <cell r="BW505" t="str">
            <v>LSA</v>
          </cell>
          <cell r="BY505" t="str">
            <v>4069040643406284055540533405334053340533</v>
          </cell>
          <cell r="BZ505" t="str">
            <v>S-61867-0021-3481-40690</v>
          </cell>
          <cell r="CA505" t="str">
            <v>SFO</v>
          </cell>
          <cell r="CD505">
            <v>0</v>
          </cell>
          <cell r="CF505">
            <v>574</v>
          </cell>
          <cell r="CG505">
            <v>0</v>
          </cell>
        </row>
        <row r="506">
          <cell r="A506">
            <v>1550647</v>
          </cell>
          <cell r="B506" t="str">
            <v>113</v>
          </cell>
          <cell r="C506" t="str">
            <v>101</v>
          </cell>
          <cell r="D506" t="str">
            <v>61871</v>
          </cell>
          <cell r="E506" t="str">
            <v>61871-0011</v>
          </cell>
          <cell r="F506" t="str">
            <v>1 POCKET BD FITTED SHIRT SS</v>
          </cell>
          <cell r="G506" t="str">
            <v>KNOX - NAVAJO TEAL</v>
          </cell>
          <cell r="H506" t="str">
            <v>PC</v>
          </cell>
          <cell r="I506">
            <v>0</v>
          </cell>
          <cell r="J506" t="str">
            <v>SP-A</v>
          </cell>
          <cell r="K506" t="str">
            <v>LSUS</v>
          </cell>
          <cell r="L506">
            <v>2006</v>
          </cell>
          <cell r="M506">
            <v>900</v>
          </cell>
          <cell r="N506">
            <v>900</v>
          </cell>
          <cell r="O506">
            <v>0</v>
          </cell>
          <cell r="P506">
            <v>900</v>
          </cell>
          <cell r="R506">
            <v>0</v>
          </cell>
          <cell r="T506" t="str">
            <v>257M</v>
          </cell>
          <cell r="U506">
            <v>3481</v>
          </cell>
          <cell r="V506" t="str">
            <v>HONG KONG</v>
          </cell>
          <cell r="W506" t="str">
            <v>NAS</v>
          </cell>
          <cell r="X506" t="str">
            <v>VIETNAM</v>
          </cell>
          <cell r="Y506" t="str">
            <v>VIET HUNG JOINT STOCK CO</v>
          </cell>
          <cell r="Z506" t="str">
            <v>DFC</v>
          </cell>
          <cell r="AA506" t="str">
            <v>A</v>
          </cell>
          <cell r="AC506">
            <v>0</v>
          </cell>
          <cell r="AD506">
            <v>40473</v>
          </cell>
          <cell r="AE506">
            <v>40473</v>
          </cell>
          <cell r="AF506">
            <v>40473</v>
          </cell>
          <cell r="AG506">
            <v>40473</v>
          </cell>
          <cell r="AH506">
            <v>40497</v>
          </cell>
          <cell r="AI506">
            <v>40547</v>
          </cell>
          <cell r="AJ506">
            <v>40560</v>
          </cell>
          <cell r="AK506">
            <v>40620</v>
          </cell>
          <cell r="AL506">
            <v>40650</v>
          </cell>
          <cell r="AM506">
            <v>40653</v>
          </cell>
          <cell r="AN506" t="str">
            <v>AIR @ LS&amp;Co</v>
          </cell>
          <cell r="AO506" t="str">
            <v>Y</v>
          </cell>
          <cell r="AP506" t="str">
            <v>4100111343 &amp; 4100111351</v>
          </cell>
          <cell r="AQ506" t="str">
            <v>Y</v>
          </cell>
          <cell r="AR506" t="str">
            <v>024S</v>
          </cell>
          <cell r="AS506" t="str">
            <v>ZHANGJIAGANG JINLING TEXTILES CO LT</v>
          </cell>
          <cell r="AT506" t="str">
            <v>CHINA</v>
          </cell>
          <cell r="AU506" t="str">
            <v>JLZ092219</v>
          </cell>
          <cell r="AW506">
            <v>1.7</v>
          </cell>
          <cell r="AX506">
            <v>1530</v>
          </cell>
          <cell r="AY506">
            <v>40497</v>
          </cell>
          <cell r="AZ506">
            <v>40503</v>
          </cell>
          <cell r="BA506">
            <v>40566</v>
          </cell>
          <cell r="BB506">
            <v>40622</v>
          </cell>
          <cell r="BC506">
            <v>40650</v>
          </cell>
          <cell r="BD506">
            <v>40657</v>
          </cell>
          <cell r="BE506">
            <v>40483</v>
          </cell>
          <cell r="BF506">
            <v>40544</v>
          </cell>
          <cell r="BG506">
            <v>40603</v>
          </cell>
          <cell r="BH506">
            <v>40634</v>
          </cell>
          <cell r="BI506">
            <v>40634</v>
          </cell>
          <cell r="BL506">
            <v>0</v>
          </cell>
          <cell r="BN506" t="str">
            <v>DOCKERS</v>
          </cell>
          <cell r="BO506" t="str">
            <v>Tops</v>
          </cell>
          <cell r="BP506" t="str">
            <v>Mens</v>
          </cell>
          <cell r="BQ506" t="str">
            <v>N</v>
          </cell>
          <cell r="BR506" t="str">
            <v>DM Tops Wovens</v>
          </cell>
          <cell r="BS506" t="str">
            <v>OKAMOTO D</v>
          </cell>
          <cell r="BT506" t="str">
            <v>CWOVENS2</v>
          </cell>
          <cell r="BU506" t="str">
            <v>H6751</v>
          </cell>
          <cell r="BV506" t="str">
            <v>Seasonal</v>
          </cell>
          <cell r="BW506" t="str">
            <v>LSA</v>
          </cell>
          <cell r="BX506">
            <v>0</v>
          </cell>
          <cell r="BY506" t="str">
            <v>4062040560405474049740473404734047340473</v>
          </cell>
          <cell r="BZ506" t="str">
            <v>S-61871-0011-3481-40620</v>
          </cell>
          <cell r="CA506" t="str">
            <v>SFO</v>
          </cell>
          <cell r="CC506">
            <v>0</v>
          </cell>
          <cell r="CD506">
            <v>0</v>
          </cell>
          <cell r="CF506">
            <v>574</v>
          </cell>
          <cell r="CG506">
            <v>0</v>
          </cell>
        </row>
        <row r="507">
          <cell r="A507">
            <v>1416795</v>
          </cell>
          <cell r="B507" t="str">
            <v>113</v>
          </cell>
          <cell r="C507" t="str">
            <v>101</v>
          </cell>
          <cell r="D507" t="str">
            <v>61871</v>
          </cell>
          <cell r="E507" t="str">
            <v>61871-0011</v>
          </cell>
          <cell r="F507" t="str">
            <v>1 POCKET BD FITTED SHIRT SS</v>
          </cell>
          <cell r="G507" t="str">
            <v>KNOX - NAVAJO TEAL</v>
          </cell>
          <cell r="H507" t="str">
            <v>PPK</v>
          </cell>
          <cell r="J507" t="str">
            <v>SP-A</v>
          </cell>
          <cell r="K507" t="str">
            <v>LSUS</v>
          </cell>
          <cell r="L507">
            <v>2006</v>
          </cell>
          <cell r="M507">
            <v>600</v>
          </cell>
          <cell r="N507">
            <v>600</v>
          </cell>
          <cell r="O507">
            <v>0</v>
          </cell>
          <cell r="P507">
            <v>600</v>
          </cell>
          <cell r="T507" t="str">
            <v>257M</v>
          </cell>
          <cell r="U507">
            <v>3481</v>
          </cell>
          <cell r="V507" t="str">
            <v>HONG KONG</v>
          </cell>
          <cell r="W507" t="str">
            <v>NAS</v>
          </cell>
          <cell r="X507" t="str">
            <v>VIETNAM</v>
          </cell>
          <cell r="Y507" t="str">
            <v>VIET HUNG JOINT STOCK CO</v>
          </cell>
          <cell r="Z507" t="str">
            <v>DFC</v>
          </cell>
          <cell r="AA507" t="str">
            <v>A</v>
          </cell>
          <cell r="AD507">
            <v>40473</v>
          </cell>
          <cell r="AE507">
            <v>40473</v>
          </cell>
          <cell r="AF507">
            <v>40473</v>
          </cell>
          <cell r="AG507">
            <v>40473</v>
          </cell>
          <cell r="AH507">
            <v>40497</v>
          </cell>
          <cell r="AI507">
            <v>40547</v>
          </cell>
          <cell r="AJ507">
            <v>40560</v>
          </cell>
          <cell r="AK507">
            <v>40620</v>
          </cell>
          <cell r="AL507">
            <v>40650</v>
          </cell>
          <cell r="AM507">
            <v>40653</v>
          </cell>
          <cell r="AN507" t="str">
            <v>AIR @ LS&amp;Co</v>
          </cell>
          <cell r="AO507" t="str">
            <v>Y</v>
          </cell>
          <cell r="AP507" t="str">
            <v>4100111343 &amp; 4100111351</v>
          </cell>
          <cell r="AQ507" t="str">
            <v>Y</v>
          </cell>
          <cell r="AR507" t="str">
            <v>024S</v>
          </cell>
          <cell r="AS507" t="str">
            <v>ZHANGJIAGANG JINLING TEXTILES CO LT</v>
          </cell>
          <cell r="AT507" t="str">
            <v>CHINA</v>
          </cell>
          <cell r="AU507" t="str">
            <v>JLZ092219</v>
          </cell>
          <cell r="AW507">
            <v>1.7</v>
          </cell>
          <cell r="AX507">
            <v>1020</v>
          </cell>
          <cell r="AY507">
            <v>40497</v>
          </cell>
          <cell r="AZ507">
            <v>40503</v>
          </cell>
          <cell r="BA507">
            <v>40566</v>
          </cell>
          <cell r="BB507">
            <v>40622</v>
          </cell>
          <cell r="BC507">
            <v>40650</v>
          </cell>
          <cell r="BD507">
            <v>40657</v>
          </cell>
          <cell r="BE507">
            <v>40483</v>
          </cell>
          <cell r="BF507">
            <v>40544</v>
          </cell>
          <cell r="BG507">
            <v>40603</v>
          </cell>
          <cell r="BH507">
            <v>40634</v>
          </cell>
          <cell r="BI507">
            <v>40634</v>
          </cell>
          <cell r="BL507">
            <v>0</v>
          </cell>
          <cell r="BN507" t="str">
            <v>DOCKERS</v>
          </cell>
          <cell r="BO507" t="str">
            <v>Tops</v>
          </cell>
          <cell r="BP507" t="str">
            <v>Mens</v>
          </cell>
          <cell r="BQ507" t="str">
            <v>N</v>
          </cell>
          <cell r="BR507" t="str">
            <v>DM Tops Wovens</v>
          </cell>
          <cell r="BS507" t="str">
            <v>OKAMOTO D</v>
          </cell>
          <cell r="BT507" t="str">
            <v>CWOVENS2</v>
          </cell>
          <cell r="BU507" t="str">
            <v>H6751</v>
          </cell>
          <cell r="BV507" t="str">
            <v>Seasonal</v>
          </cell>
          <cell r="BW507" t="str">
            <v>LSA</v>
          </cell>
          <cell r="BY507" t="str">
            <v>4062040560405474049740473404734047340473</v>
          </cell>
          <cell r="BZ507" t="str">
            <v>S-61871-0011-3481-40620</v>
          </cell>
          <cell r="CA507" t="str">
            <v>SFO</v>
          </cell>
          <cell r="CD507">
            <v>0</v>
          </cell>
          <cell r="CF507">
            <v>574</v>
          </cell>
          <cell r="CG507">
            <v>0</v>
          </cell>
        </row>
        <row r="508">
          <cell r="A508">
            <v>1550648</v>
          </cell>
          <cell r="B508" t="str">
            <v>113</v>
          </cell>
          <cell r="C508" t="str">
            <v>101</v>
          </cell>
          <cell r="D508" t="str">
            <v>61871</v>
          </cell>
          <cell r="E508" t="str">
            <v>61871-0012</v>
          </cell>
          <cell r="F508" t="str">
            <v>1 POCKET BD FITTED SHIRT SS</v>
          </cell>
          <cell r="G508" t="str">
            <v>KNOX - RIO RED</v>
          </cell>
          <cell r="H508" t="str">
            <v>PC</v>
          </cell>
          <cell r="I508">
            <v>0</v>
          </cell>
          <cell r="J508" t="str">
            <v>SP-A</v>
          </cell>
          <cell r="K508" t="str">
            <v>LSUS</v>
          </cell>
          <cell r="L508">
            <v>2006</v>
          </cell>
          <cell r="M508">
            <v>900</v>
          </cell>
          <cell r="N508">
            <v>900</v>
          </cell>
          <cell r="O508">
            <v>0</v>
          </cell>
          <cell r="P508">
            <v>900</v>
          </cell>
          <cell r="R508">
            <v>0</v>
          </cell>
          <cell r="T508" t="str">
            <v>257M</v>
          </cell>
          <cell r="U508">
            <v>3481</v>
          </cell>
          <cell r="V508" t="str">
            <v>HONG KONG</v>
          </cell>
          <cell r="W508" t="str">
            <v>NAS</v>
          </cell>
          <cell r="X508" t="str">
            <v>VIETNAM</v>
          </cell>
          <cell r="Y508" t="str">
            <v>VIET HUNG JOINT STOCK CO</v>
          </cell>
          <cell r="Z508" t="str">
            <v>DFC</v>
          </cell>
          <cell r="AA508" t="str">
            <v>A</v>
          </cell>
          <cell r="AC508">
            <v>0</v>
          </cell>
          <cell r="AD508">
            <v>40473</v>
          </cell>
          <cell r="AE508">
            <v>40473</v>
          </cell>
          <cell r="AF508">
            <v>40473</v>
          </cell>
          <cell r="AG508">
            <v>40473</v>
          </cell>
          <cell r="AH508">
            <v>40497</v>
          </cell>
          <cell r="AI508">
            <v>40547</v>
          </cell>
          <cell r="AJ508">
            <v>40560</v>
          </cell>
          <cell r="AK508">
            <v>40620</v>
          </cell>
          <cell r="AL508">
            <v>40650</v>
          </cell>
          <cell r="AM508">
            <v>40653</v>
          </cell>
          <cell r="AN508" t="str">
            <v>AIR @ LS&amp;Co</v>
          </cell>
          <cell r="AO508" t="str">
            <v>Y</v>
          </cell>
          <cell r="AP508" t="str">
            <v>4100111344 &amp; 4100111352</v>
          </cell>
          <cell r="AQ508" t="str">
            <v>Y</v>
          </cell>
          <cell r="AR508" t="str">
            <v>024S</v>
          </cell>
          <cell r="AS508" t="str">
            <v>ZHANGJIAGANG JINLING TEXTILES CO LT</v>
          </cell>
          <cell r="AT508" t="str">
            <v>CHINA</v>
          </cell>
          <cell r="AU508" t="str">
            <v>JLZ092219</v>
          </cell>
          <cell r="AW508">
            <v>1.7</v>
          </cell>
          <cell r="AX508">
            <v>1530</v>
          </cell>
          <cell r="AY508">
            <v>40497</v>
          </cell>
          <cell r="AZ508">
            <v>40503</v>
          </cell>
          <cell r="BA508">
            <v>40566</v>
          </cell>
          <cell r="BB508">
            <v>40622</v>
          </cell>
          <cell r="BC508">
            <v>40650</v>
          </cell>
          <cell r="BD508">
            <v>40657</v>
          </cell>
          <cell r="BE508">
            <v>40483</v>
          </cell>
          <cell r="BF508">
            <v>40544</v>
          </cell>
          <cell r="BG508">
            <v>40603</v>
          </cell>
          <cell r="BH508">
            <v>40634</v>
          </cell>
          <cell r="BI508">
            <v>40634</v>
          </cell>
          <cell r="BL508">
            <v>0</v>
          </cell>
          <cell r="BN508" t="str">
            <v>DOCKERS</v>
          </cell>
          <cell r="BO508" t="str">
            <v>Tops</v>
          </cell>
          <cell r="BP508" t="str">
            <v>Mens</v>
          </cell>
          <cell r="BQ508" t="str">
            <v>N</v>
          </cell>
          <cell r="BR508" t="str">
            <v>DM Tops Wovens</v>
          </cell>
          <cell r="BS508" t="str">
            <v>OKAMOTO D</v>
          </cell>
          <cell r="BT508" t="str">
            <v>CWOVENS2</v>
          </cell>
          <cell r="BU508" t="str">
            <v>H6752</v>
          </cell>
          <cell r="BV508" t="str">
            <v>Seasonal</v>
          </cell>
          <cell r="BW508" t="str">
            <v>LSA</v>
          </cell>
          <cell r="BX508">
            <v>0</v>
          </cell>
          <cell r="BY508" t="str">
            <v>4062040560405474049740473404734047340473</v>
          </cell>
          <cell r="BZ508" t="str">
            <v>S-61871-0012-3481-40620</v>
          </cell>
          <cell r="CA508" t="str">
            <v>SFO</v>
          </cell>
          <cell r="CC508">
            <v>0</v>
          </cell>
          <cell r="CD508">
            <v>0</v>
          </cell>
          <cell r="CF508">
            <v>574</v>
          </cell>
          <cell r="CG508">
            <v>0</v>
          </cell>
        </row>
        <row r="509">
          <cell r="A509">
            <v>1416797</v>
          </cell>
          <cell r="B509" t="str">
            <v>113</v>
          </cell>
          <cell r="C509" t="str">
            <v>101</v>
          </cell>
          <cell r="D509" t="str">
            <v>61871</v>
          </cell>
          <cell r="E509" t="str">
            <v>61871-0012</v>
          </cell>
          <cell r="F509" t="str">
            <v>1 POCKET BD FITTED SHIRT SS</v>
          </cell>
          <cell r="G509" t="str">
            <v>KNOX - RIO RED</v>
          </cell>
          <cell r="H509" t="str">
            <v>PPK</v>
          </cell>
          <cell r="J509" t="str">
            <v>SP-A</v>
          </cell>
          <cell r="K509" t="str">
            <v>LSUS</v>
          </cell>
          <cell r="L509">
            <v>2006</v>
          </cell>
          <cell r="M509">
            <v>600</v>
          </cell>
          <cell r="N509">
            <v>600</v>
          </cell>
          <cell r="O509">
            <v>0</v>
          </cell>
          <cell r="P509">
            <v>600</v>
          </cell>
          <cell r="T509" t="str">
            <v>257M</v>
          </cell>
          <cell r="U509">
            <v>3481</v>
          </cell>
          <cell r="V509" t="str">
            <v>HONG KONG</v>
          </cell>
          <cell r="W509" t="str">
            <v>NAS</v>
          </cell>
          <cell r="X509" t="str">
            <v>VIETNAM</v>
          </cell>
          <cell r="Y509" t="str">
            <v>VIET HUNG JOINT STOCK CO</v>
          </cell>
          <cell r="Z509" t="str">
            <v>DFC</v>
          </cell>
          <cell r="AA509" t="str">
            <v>A</v>
          </cell>
          <cell r="AD509">
            <v>40473</v>
          </cell>
          <cell r="AE509">
            <v>40473</v>
          </cell>
          <cell r="AF509">
            <v>40473</v>
          </cell>
          <cell r="AG509">
            <v>40473</v>
          </cell>
          <cell r="AH509">
            <v>40497</v>
          </cell>
          <cell r="AI509">
            <v>40547</v>
          </cell>
          <cell r="AJ509">
            <v>40560</v>
          </cell>
          <cell r="AK509">
            <v>40620</v>
          </cell>
          <cell r="AL509">
            <v>40650</v>
          </cell>
          <cell r="AM509">
            <v>40653</v>
          </cell>
          <cell r="AN509" t="str">
            <v>AIR @ LS&amp;Co</v>
          </cell>
          <cell r="AO509" t="str">
            <v>Y</v>
          </cell>
          <cell r="AP509" t="str">
            <v>4100111344 &amp; 4100111352</v>
          </cell>
          <cell r="AQ509" t="str">
            <v>Y</v>
          </cell>
          <cell r="AR509" t="str">
            <v>024S</v>
          </cell>
          <cell r="AS509" t="str">
            <v>ZHANGJIAGANG JINLING TEXTILES CO LT</v>
          </cell>
          <cell r="AT509" t="str">
            <v>CHINA</v>
          </cell>
          <cell r="AU509" t="str">
            <v>JLZ092219</v>
          </cell>
          <cell r="AW509">
            <v>1.7</v>
          </cell>
          <cell r="AX509">
            <v>1020</v>
          </cell>
          <cell r="AY509">
            <v>40497</v>
          </cell>
          <cell r="AZ509">
            <v>40503</v>
          </cell>
          <cell r="BA509">
            <v>40566</v>
          </cell>
          <cell r="BB509">
            <v>40622</v>
          </cell>
          <cell r="BC509">
            <v>40650</v>
          </cell>
          <cell r="BD509">
            <v>40657</v>
          </cell>
          <cell r="BE509">
            <v>40483</v>
          </cell>
          <cell r="BF509">
            <v>40544</v>
          </cell>
          <cell r="BG509">
            <v>40603</v>
          </cell>
          <cell r="BH509">
            <v>40634</v>
          </cell>
          <cell r="BI509">
            <v>40634</v>
          </cell>
          <cell r="BL509">
            <v>0</v>
          </cell>
          <cell r="BN509" t="str">
            <v>DOCKERS</v>
          </cell>
          <cell r="BO509" t="str">
            <v>Tops</v>
          </cell>
          <cell r="BP509" t="str">
            <v>Mens</v>
          </cell>
          <cell r="BQ509" t="str">
            <v>N</v>
          </cell>
          <cell r="BR509" t="str">
            <v>DM Tops Wovens</v>
          </cell>
          <cell r="BS509" t="str">
            <v>OKAMOTO D</v>
          </cell>
          <cell r="BT509" t="str">
            <v>CWOVENS2</v>
          </cell>
          <cell r="BU509" t="str">
            <v>H6752</v>
          </cell>
          <cell r="BV509" t="str">
            <v>Seasonal</v>
          </cell>
          <cell r="BW509" t="str">
            <v>LSA</v>
          </cell>
          <cell r="BY509" t="str">
            <v>4062040560405474049740473404734047340473</v>
          </cell>
          <cell r="BZ509" t="str">
            <v>S-61871-0012-3481-40620</v>
          </cell>
          <cell r="CA509" t="str">
            <v>SFO</v>
          </cell>
          <cell r="CD509">
            <v>0</v>
          </cell>
          <cell r="CF509">
            <v>574</v>
          </cell>
          <cell r="CG509">
            <v>0</v>
          </cell>
        </row>
        <row r="510">
          <cell r="A510">
            <v>1550649</v>
          </cell>
          <cell r="B510" t="str">
            <v>113</v>
          </cell>
          <cell r="C510" t="str">
            <v>101</v>
          </cell>
          <cell r="D510" t="str">
            <v>61871</v>
          </cell>
          <cell r="E510" t="str">
            <v>61871-0013</v>
          </cell>
          <cell r="F510" t="str">
            <v>1 POCKET BD FITTED SHIRT SS</v>
          </cell>
          <cell r="G510" t="str">
            <v>KIPP - NAVAJO TEAL</v>
          </cell>
          <cell r="H510" t="str">
            <v>PC</v>
          </cell>
          <cell r="I510">
            <v>0</v>
          </cell>
          <cell r="J510" t="str">
            <v>SP-A</v>
          </cell>
          <cell r="K510" t="str">
            <v>LSUS</v>
          </cell>
          <cell r="L510">
            <v>2006</v>
          </cell>
          <cell r="M510">
            <v>900</v>
          </cell>
          <cell r="N510">
            <v>900</v>
          </cell>
          <cell r="O510">
            <v>0</v>
          </cell>
          <cell r="P510">
            <v>900</v>
          </cell>
          <cell r="R510">
            <v>0</v>
          </cell>
          <cell r="T510" t="str">
            <v>257M</v>
          </cell>
          <cell r="U510">
            <v>3481</v>
          </cell>
          <cell r="V510" t="str">
            <v>HONG KONG</v>
          </cell>
          <cell r="W510" t="str">
            <v>NAS</v>
          </cell>
          <cell r="X510" t="str">
            <v>VIETNAM</v>
          </cell>
          <cell r="Y510" t="str">
            <v>VIET HUNG JOINT STOCK CO</v>
          </cell>
          <cell r="Z510" t="str">
            <v>DFC</v>
          </cell>
          <cell r="AA510" t="str">
            <v>A</v>
          </cell>
          <cell r="AC510">
            <v>0</v>
          </cell>
          <cell r="AD510">
            <v>40473</v>
          </cell>
          <cell r="AE510">
            <v>40473</v>
          </cell>
          <cell r="AF510">
            <v>40473</v>
          </cell>
          <cell r="AG510">
            <v>40473</v>
          </cell>
          <cell r="AH510">
            <v>40497</v>
          </cell>
          <cell r="AI510">
            <v>40547</v>
          </cell>
          <cell r="AJ510">
            <v>40560</v>
          </cell>
          <cell r="AK510">
            <v>40620</v>
          </cell>
          <cell r="AL510">
            <v>40650</v>
          </cell>
          <cell r="AM510">
            <v>40653</v>
          </cell>
          <cell r="AN510" t="str">
            <v>AIR @ LS&amp;Co</v>
          </cell>
          <cell r="AO510" t="str">
            <v>Y</v>
          </cell>
          <cell r="AP510" t="str">
            <v>4100111345 &amp; 4100111353</v>
          </cell>
          <cell r="AQ510" t="str">
            <v>Y</v>
          </cell>
          <cell r="AR510" t="str">
            <v>024S</v>
          </cell>
          <cell r="AS510" t="str">
            <v>ZHANGJIAGANG JINLING TEXTILES CO LT</v>
          </cell>
          <cell r="AT510" t="str">
            <v>CHINA</v>
          </cell>
          <cell r="AU510" t="str">
            <v>JLZ092219</v>
          </cell>
          <cell r="AW510">
            <v>1.7</v>
          </cell>
          <cell r="AX510">
            <v>1530</v>
          </cell>
          <cell r="AY510">
            <v>40497</v>
          </cell>
          <cell r="AZ510">
            <v>40503</v>
          </cell>
          <cell r="BA510">
            <v>40566</v>
          </cell>
          <cell r="BB510">
            <v>40622</v>
          </cell>
          <cell r="BC510">
            <v>40650</v>
          </cell>
          <cell r="BD510">
            <v>40657</v>
          </cell>
          <cell r="BE510">
            <v>40483</v>
          </cell>
          <cell r="BF510">
            <v>40544</v>
          </cell>
          <cell r="BG510">
            <v>40603</v>
          </cell>
          <cell r="BH510">
            <v>40634</v>
          </cell>
          <cell r="BI510">
            <v>40634</v>
          </cell>
          <cell r="BL510">
            <v>0</v>
          </cell>
          <cell r="BN510" t="str">
            <v>DOCKERS</v>
          </cell>
          <cell r="BO510" t="str">
            <v>Tops</v>
          </cell>
          <cell r="BP510" t="str">
            <v>Mens</v>
          </cell>
          <cell r="BQ510" t="str">
            <v>N</v>
          </cell>
          <cell r="BR510" t="str">
            <v>DM Tops Wovens</v>
          </cell>
          <cell r="BS510" t="str">
            <v>OKAMOTO D</v>
          </cell>
          <cell r="BT510" t="str">
            <v>CWOVENS2</v>
          </cell>
          <cell r="BU510" t="str">
            <v>H6754</v>
          </cell>
          <cell r="BV510" t="str">
            <v>Seasonal</v>
          </cell>
          <cell r="BW510" t="str">
            <v>LSA</v>
          </cell>
          <cell r="BX510">
            <v>0</v>
          </cell>
          <cell r="BY510" t="str">
            <v>4062040560405474049740473404734047340473</v>
          </cell>
          <cell r="BZ510" t="str">
            <v>S-61871-0013-3481-40620</v>
          </cell>
          <cell r="CA510" t="str">
            <v>SFO</v>
          </cell>
          <cell r="CC510">
            <v>0</v>
          </cell>
          <cell r="CD510">
            <v>0</v>
          </cell>
          <cell r="CF510">
            <v>574</v>
          </cell>
          <cell r="CG510">
            <v>0</v>
          </cell>
        </row>
        <row r="511">
          <cell r="A511">
            <v>1416799</v>
          </cell>
          <cell r="B511" t="str">
            <v>113</v>
          </cell>
          <cell r="C511" t="str">
            <v>101</v>
          </cell>
          <cell r="D511" t="str">
            <v>61871</v>
          </cell>
          <cell r="E511" t="str">
            <v>61871-0013</v>
          </cell>
          <cell r="F511" t="str">
            <v>1 POCKET BD FITTED SHIRT SS</v>
          </cell>
          <cell r="G511" t="str">
            <v>KIPP - NAVAJO TEAL</v>
          </cell>
          <cell r="H511" t="str">
            <v>PPK</v>
          </cell>
          <cell r="J511" t="str">
            <v>SP-A</v>
          </cell>
          <cell r="K511" t="str">
            <v>LSUS</v>
          </cell>
          <cell r="L511">
            <v>2006</v>
          </cell>
          <cell r="M511">
            <v>600</v>
          </cell>
          <cell r="N511">
            <v>600</v>
          </cell>
          <cell r="O511">
            <v>0</v>
          </cell>
          <cell r="P511">
            <v>600</v>
          </cell>
          <cell r="T511" t="str">
            <v>257M</v>
          </cell>
          <cell r="U511">
            <v>3481</v>
          </cell>
          <cell r="V511" t="str">
            <v>HONG KONG</v>
          </cell>
          <cell r="W511" t="str">
            <v>NAS</v>
          </cell>
          <cell r="X511" t="str">
            <v>VIETNAM</v>
          </cell>
          <cell r="Y511" t="str">
            <v>VIET HUNG JOINT STOCK CO</v>
          </cell>
          <cell r="Z511" t="str">
            <v>DFC</v>
          </cell>
          <cell r="AA511" t="str">
            <v>A</v>
          </cell>
          <cell r="AD511">
            <v>40473</v>
          </cell>
          <cell r="AE511">
            <v>40473</v>
          </cell>
          <cell r="AF511">
            <v>40473</v>
          </cell>
          <cell r="AG511">
            <v>40473</v>
          </cell>
          <cell r="AH511">
            <v>40497</v>
          </cell>
          <cell r="AI511">
            <v>40547</v>
          </cell>
          <cell r="AJ511">
            <v>40560</v>
          </cell>
          <cell r="AK511">
            <v>40620</v>
          </cell>
          <cell r="AL511">
            <v>40650</v>
          </cell>
          <cell r="AM511">
            <v>40653</v>
          </cell>
          <cell r="AN511" t="str">
            <v>AIR @ LS&amp;Co</v>
          </cell>
          <cell r="AO511" t="str">
            <v>Y</v>
          </cell>
          <cell r="AP511" t="str">
            <v>4100111345 &amp; 4100111353</v>
          </cell>
          <cell r="AQ511" t="str">
            <v>Y</v>
          </cell>
          <cell r="AR511" t="str">
            <v>024S</v>
          </cell>
          <cell r="AS511" t="str">
            <v>ZHANGJIAGANG JINLING TEXTILES CO LT</v>
          </cell>
          <cell r="AT511" t="str">
            <v>CHINA</v>
          </cell>
          <cell r="AU511" t="str">
            <v>JLZ092219</v>
          </cell>
          <cell r="AW511">
            <v>1.7</v>
          </cell>
          <cell r="AX511">
            <v>1020</v>
          </cell>
          <cell r="AY511">
            <v>40497</v>
          </cell>
          <cell r="AZ511">
            <v>40503</v>
          </cell>
          <cell r="BA511">
            <v>40566</v>
          </cell>
          <cell r="BB511">
            <v>40622</v>
          </cell>
          <cell r="BC511">
            <v>40650</v>
          </cell>
          <cell r="BD511">
            <v>40657</v>
          </cell>
          <cell r="BE511">
            <v>40483</v>
          </cell>
          <cell r="BF511">
            <v>40544</v>
          </cell>
          <cell r="BG511">
            <v>40603</v>
          </cell>
          <cell r="BH511">
            <v>40634</v>
          </cell>
          <cell r="BI511">
            <v>40634</v>
          </cell>
          <cell r="BL511">
            <v>0</v>
          </cell>
          <cell r="BN511" t="str">
            <v>DOCKERS</v>
          </cell>
          <cell r="BO511" t="str">
            <v>Tops</v>
          </cell>
          <cell r="BP511" t="str">
            <v>Mens</v>
          </cell>
          <cell r="BQ511" t="str">
            <v>N</v>
          </cell>
          <cell r="BR511" t="str">
            <v>DM Tops Wovens</v>
          </cell>
          <cell r="BS511" t="str">
            <v>OKAMOTO D</v>
          </cell>
          <cell r="BT511" t="str">
            <v>CWOVENS2</v>
          </cell>
          <cell r="BU511" t="str">
            <v>H6754</v>
          </cell>
          <cell r="BV511" t="str">
            <v>Seasonal</v>
          </cell>
          <cell r="BW511" t="str">
            <v>LSA</v>
          </cell>
          <cell r="BY511" t="str">
            <v>4062040560405474049740473404734047340473</v>
          </cell>
          <cell r="BZ511" t="str">
            <v>S-61871-0013-3481-40620</v>
          </cell>
          <cell r="CA511" t="str">
            <v>SFO</v>
          </cell>
          <cell r="CD511">
            <v>0</v>
          </cell>
          <cell r="CF511">
            <v>574</v>
          </cell>
          <cell r="CG511">
            <v>0</v>
          </cell>
        </row>
        <row r="512">
          <cell r="A512">
            <v>1416800</v>
          </cell>
          <cell r="B512" t="str">
            <v>113</v>
          </cell>
          <cell r="C512" t="str">
            <v>101</v>
          </cell>
          <cell r="D512" t="str">
            <v>61871</v>
          </cell>
          <cell r="E512" t="str">
            <v>61871-0015</v>
          </cell>
          <cell r="F512" t="str">
            <v>1 POCKET BD FITTED SHIRT SS</v>
          </cell>
          <cell r="G512" t="str">
            <v>DARK WASH</v>
          </cell>
          <cell r="H512" t="str">
            <v>PC</v>
          </cell>
          <cell r="J512" t="str">
            <v>SP-A</v>
          </cell>
          <cell r="K512" t="str">
            <v>APD</v>
          </cell>
          <cell r="L512" t="str">
            <v>MY</v>
          </cell>
          <cell r="M512">
            <v>64</v>
          </cell>
          <cell r="N512">
            <v>64</v>
          </cell>
          <cell r="O512">
            <v>0</v>
          </cell>
          <cell r="P512">
            <v>64</v>
          </cell>
          <cell r="T512" t="str">
            <v>257M</v>
          </cell>
          <cell r="U512">
            <v>3481</v>
          </cell>
          <cell r="V512" t="str">
            <v>HONG KONG</v>
          </cell>
          <cell r="W512" t="str">
            <v>NAS</v>
          </cell>
          <cell r="X512" t="str">
            <v>VIETNAM</v>
          </cell>
          <cell r="Y512" t="str">
            <v>VIET HUNG JOINT STOCK CO</v>
          </cell>
          <cell r="Z512" t="str">
            <v>DFC</v>
          </cell>
          <cell r="AD512">
            <v>40473</v>
          </cell>
          <cell r="AE512">
            <v>40473</v>
          </cell>
          <cell r="AF512">
            <v>40473</v>
          </cell>
          <cell r="AG512">
            <v>40473</v>
          </cell>
          <cell r="AH512">
            <v>40497</v>
          </cell>
          <cell r="AI512">
            <v>40547</v>
          </cell>
          <cell r="AJ512">
            <v>40560</v>
          </cell>
          <cell r="AK512">
            <v>40620</v>
          </cell>
          <cell r="AL512">
            <v>40633</v>
          </cell>
          <cell r="AM512">
            <v>40636</v>
          </cell>
          <cell r="AO512" t="str">
            <v>Y</v>
          </cell>
          <cell r="AP512" t="str">
            <v>4505019926</v>
          </cell>
          <cell r="AQ512" t="str">
            <v>Y</v>
          </cell>
          <cell r="AR512" t="str">
            <v>422S</v>
          </cell>
          <cell r="AS512" t="str">
            <v>CITY-VICTOR CORP</v>
          </cell>
          <cell r="AT512" t="str">
            <v>CHINA</v>
          </cell>
          <cell r="AU512" t="str">
            <v>HT9160</v>
          </cell>
          <cell r="AW512">
            <v>1.7</v>
          </cell>
          <cell r="AX512">
            <v>108.8</v>
          </cell>
          <cell r="AY512">
            <v>40497</v>
          </cell>
          <cell r="AZ512">
            <v>40503</v>
          </cell>
          <cell r="BA512">
            <v>40566</v>
          </cell>
          <cell r="BB512">
            <v>40622</v>
          </cell>
          <cell r="BC512">
            <v>40636</v>
          </cell>
          <cell r="BD512">
            <v>40636</v>
          </cell>
          <cell r="BE512">
            <v>40483</v>
          </cell>
          <cell r="BF512">
            <v>40544</v>
          </cell>
          <cell r="BG512">
            <v>40603</v>
          </cell>
          <cell r="BH512">
            <v>40603</v>
          </cell>
          <cell r="BI512">
            <v>40603</v>
          </cell>
          <cell r="BL512">
            <v>0</v>
          </cell>
          <cell r="BN512" t="str">
            <v>DOCKERS</v>
          </cell>
          <cell r="BO512" t="str">
            <v>Tops</v>
          </cell>
          <cell r="BP512" t="str">
            <v>Mens</v>
          </cell>
          <cell r="BQ512" t="str">
            <v>N</v>
          </cell>
          <cell r="BR512" t="str">
            <v>DM Tops Wovens</v>
          </cell>
          <cell r="BS512" t="str">
            <v>OKAMOTO D</v>
          </cell>
          <cell r="BT512" t="str">
            <v>CWOVENS2</v>
          </cell>
          <cell r="BU512" t="str">
            <v>H7054</v>
          </cell>
          <cell r="BV512" t="str">
            <v>Seasonal</v>
          </cell>
          <cell r="BW512" t="str">
            <v>APD</v>
          </cell>
          <cell r="BY512" t="str">
            <v>4062040560405474049740473404734047340473</v>
          </cell>
          <cell r="BZ512" t="str">
            <v>S-61871-0015-3481-40620</v>
          </cell>
          <cell r="CA512" t="str">
            <v>SFO</v>
          </cell>
          <cell r="CB512">
            <v>64</v>
          </cell>
          <cell r="CD512">
            <v>0</v>
          </cell>
          <cell r="CF512">
            <v>574</v>
          </cell>
          <cell r="CG512">
            <v>0</v>
          </cell>
        </row>
        <row r="513">
          <cell r="A513">
            <v>1503457</v>
          </cell>
          <cell r="B513" t="str">
            <v>113</v>
          </cell>
          <cell r="C513" t="str">
            <v>101</v>
          </cell>
          <cell r="D513" t="str">
            <v>61871</v>
          </cell>
          <cell r="E513" t="str">
            <v>61871-0015</v>
          </cell>
          <cell r="F513" t="str">
            <v>1 POCKET BD FITTED SHIRT SS</v>
          </cell>
          <cell r="G513" t="str">
            <v>DARK WASH</v>
          </cell>
          <cell r="H513" t="str">
            <v>PC</v>
          </cell>
          <cell r="J513" t="str">
            <v>SP-A</v>
          </cell>
          <cell r="K513" t="str">
            <v>APD</v>
          </cell>
          <cell r="L513" t="str">
            <v>SG</v>
          </cell>
          <cell r="M513">
            <v>150</v>
          </cell>
          <cell r="N513">
            <v>150</v>
          </cell>
          <cell r="O513">
            <v>0</v>
          </cell>
          <cell r="P513">
            <v>150</v>
          </cell>
          <cell r="T513" t="str">
            <v>257M</v>
          </cell>
          <cell r="U513">
            <v>3481</v>
          </cell>
          <cell r="V513" t="str">
            <v>HONG KONG</v>
          </cell>
          <cell r="W513" t="str">
            <v>NAS</v>
          </cell>
          <cell r="X513" t="str">
            <v>VIETNAM</v>
          </cell>
          <cell r="Y513" t="str">
            <v>VIET HUNG JOINT STOCK CO</v>
          </cell>
          <cell r="Z513" t="str">
            <v>DFC</v>
          </cell>
          <cell r="AD513">
            <v>40473</v>
          </cell>
          <cell r="AE513">
            <v>40473</v>
          </cell>
          <cell r="AF513">
            <v>40473</v>
          </cell>
          <cell r="AG513">
            <v>40473</v>
          </cell>
          <cell r="AH513">
            <v>40497</v>
          </cell>
          <cell r="AI513">
            <v>40547</v>
          </cell>
          <cell r="AJ513">
            <v>40560</v>
          </cell>
          <cell r="AK513">
            <v>40620</v>
          </cell>
          <cell r="AL513">
            <v>40631</v>
          </cell>
          <cell r="AM513">
            <v>40634</v>
          </cell>
          <cell r="AO513" t="str">
            <v>Y</v>
          </cell>
          <cell r="AP513" t="str">
            <v>4512019281</v>
          </cell>
          <cell r="AQ513" t="str">
            <v>Y</v>
          </cell>
          <cell r="AR513" t="str">
            <v>422S</v>
          </cell>
          <cell r="AS513" t="str">
            <v>CITY-VICTOR CORP</v>
          </cell>
          <cell r="AT513" t="str">
            <v>CHINA</v>
          </cell>
          <cell r="AU513" t="str">
            <v>HT9160</v>
          </cell>
          <cell r="AW513">
            <v>1.7</v>
          </cell>
          <cell r="AX513">
            <v>255</v>
          </cell>
          <cell r="AY513">
            <v>40497</v>
          </cell>
          <cell r="AZ513">
            <v>40503</v>
          </cell>
          <cell r="BA513">
            <v>40566</v>
          </cell>
          <cell r="BB513">
            <v>40622</v>
          </cell>
          <cell r="BC513">
            <v>40636</v>
          </cell>
          <cell r="BD513">
            <v>40636</v>
          </cell>
          <cell r="BE513">
            <v>40483</v>
          </cell>
          <cell r="BF513">
            <v>40544</v>
          </cell>
          <cell r="BG513">
            <v>40603</v>
          </cell>
          <cell r="BH513">
            <v>40603</v>
          </cell>
          <cell r="BI513">
            <v>40603</v>
          </cell>
          <cell r="BL513">
            <v>0</v>
          </cell>
          <cell r="BN513" t="str">
            <v>DOCKERS</v>
          </cell>
          <cell r="BO513" t="str">
            <v>Tops</v>
          </cell>
          <cell r="BP513" t="str">
            <v>Mens</v>
          </cell>
          <cell r="BQ513" t="str">
            <v>N</v>
          </cell>
          <cell r="BR513" t="str">
            <v>DM Tops Wovens</v>
          </cell>
          <cell r="BS513" t="str">
            <v>OKAMOTO D</v>
          </cell>
          <cell r="BT513" t="str">
            <v>CWOVENS2</v>
          </cell>
          <cell r="BU513" t="str">
            <v>H7054</v>
          </cell>
          <cell r="BV513" t="str">
            <v>Seasonal</v>
          </cell>
          <cell r="BW513" t="str">
            <v>APD</v>
          </cell>
          <cell r="BY513" t="str">
            <v>4062040560405474049740473404734047340473</v>
          </cell>
          <cell r="BZ513" t="str">
            <v>S-61871-0015-3481-40620</v>
          </cell>
          <cell r="CA513" t="str">
            <v>SFO</v>
          </cell>
          <cell r="CB513">
            <v>150</v>
          </cell>
          <cell r="CD513">
            <v>0</v>
          </cell>
          <cell r="CF513">
            <v>574</v>
          </cell>
          <cell r="CG513">
            <v>0</v>
          </cell>
        </row>
        <row r="514">
          <cell r="A514">
            <v>1550650</v>
          </cell>
          <cell r="B514" t="str">
            <v>113</v>
          </cell>
          <cell r="C514" t="str">
            <v>101</v>
          </cell>
          <cell r="D514" t="str">
            <v>61871</v>
          </cell>
          <cell r="E514" t="str">
            <v>61871-0015</v>
          </cell>
          <cell r="F514" t="str">
            <v>1 POCKET BD FITTED SHIRT SS</v>
          </cell>
          <cell r="G514" t="str">
            <v>DARK WASH</v>
          </cell>
          <cell r="H514" t="str">
            <v>PC</v>
          </cell>
          <cell r="I514">
            <v>0</v>
          </cell>
          <cell r="J514" t="str">
            <v>SP-A</v>
          </cell>
          <cell r="K514" t="str">
            <v>LSUS</v>
          </cell>
          <cell r="L514">
            <v>2006</v>
          </cell>
          <cell r="M514">
            <v>686</v>
          </cell>
          <cell r="N514">
            <v>686</v>
          </cell>
          <cell r="O514">
            <v>0</v>
          </cell>
          <cell r="P514">
            <v>686</v>
          </cell>
          <cell r="R514">
            <v>0</v>
          </cell>
          <cell r="T514" t="str">
            <v>257M</v>
          </cell>
          <cell r="U514">
            <v>3481</v>
          </cell>
          <cell r="V514" t="str">
            <v>HONG KONG</v>
          </cell>
          <cell r="W514" t="str">
            <v>NAS</v>
          </cell>
          <cell r="X514" t="str">
            <v>VIETNAM</v>
          </cell>
          <cell r="Y514" t="str">
            <v>VIET HUNG JOINT STOCK CO</v>
          </cell>
          <cell r="Z514" t="str">
            <v>DFC</v>
          </cell>
          <cell r="AA514" t="str">
            <v>A</v>
          </cell>
          <cell r="AC514">
            <v>0</v>
          </cell>
          <cell r="AD514">
            <v>40473</v>
          </cell>
          <cell r="AE514">
            <v>40473</v>
          </cell>
          <cell r="AF514">
            <v>40473</v>
          </cell>
          <cell r="AG514">
            <v>40473</v>
          </cell>
          <cell r="AH514">
            <v>40497</v>
          </cell>
          <cell r="AI514">
            <v>40547</v>
          </cell>
          <cell r="AJ514">
            <v>40560</v>
          </cell>
          <cell r="AK514">
            <v>40620</v>
          </cell>
          <cell r="AL514">
            <v>40650</v>
          </cell>
          <cell r="AM514">
            <v>40653</v>
          </cell>
          <cell r="AN514" t="str">
            <v>AIR @ LS&amp;Co</v>
          </cell>
          <cell r="AO514" t="str">
            <v>Y</v>
          </cell>
          <cell r="AP514" t="str">
            <v>4100111346 &amp; 4100111354</v>
          </cell>
          <cell r="AQ514" t="str">
            <v>Y</v>
          </cell>
          <cell r="AR514" t="str">
            <v>422S</v>
          </cell>
          <cell r="AS514" t="str">
            <v>CITY-VICTOR CORP</v>
          </cell>
          <cell r="AT514" t="str">
            <v>CHINA</v>
          </cell>
          <cell r="AU514" t="str">
            <v>HT9160</v>
          </cell>
          <cell r="AW514">
            <v>1.7</v>
          </cell>
          <cell r="AX514">
            <v>1166.2</v>
          </cell>
          <cell r="AY514">
            <v>40497</v>
          </cell>
          <cell r="AZ514">
            <v>40503</v>
          </cell>
          <cell r="BA514">
            <v>40566</v>
          </cell>
          <cell r="BB514">
            <v>40622</v>
          </cell>
          <cell r="BC514">
            <v>40650</v>
          </cell>
          <cell r="BD514">
            <v>40657</v>
          </cell>
          <cell r="BE514">
            <v>40483</v>
          </cell>
          <cell r="BF514">
            <v>40544</v>
          </cell>
          <cell r="BG514">
            <v>40603</v>
          </cell>
          <cell r="BH514">
            <v>40634</v>
          </cell>
          <cell r="BI514">
            <v>40634</v>
          </cell>
          <cell r="BL514">
            <v>0</v>
          </cell>
          <cell r="BN514" t="str">
            <v>DOCKERS</v>
          </cell>
          <cell r="BO514" t="str">
            <v>Tops</v>
          </cell>
          <cell r="BP514" t="str">
            <v>Mens</v>
          </cell>
          <cell r="BQ514" t="str">
            <v>N</v>
          </cell>
          <cell r="BR514" t="str">
            <v>DM Tops Wovens</v>
          </cell>
          <cell r="BS514" t="str">
            <v>OKAMOTO D</v>
          </cell>
          <cell r="BT514" t="str">
            <v>CWOVENS2</v>
          </cell>
          <cell r="BU514" t="str">
            <v>H7054</v>
          </cell>
          <cell r="BV514" t="str">
            <v>Seasonal</v>
          </cell>
          <cell r="BW514" t="str">
            <v>LSA</v>
          </cell>
          <cell r="BX514">
            <v>0</v>
          </cell>
          <cell r="BY514" t="str">
            <v>4062040560405474049740473404734047340473</v>
          </cell>
          <cell r="BZ514" t="str">
            <v>S-61871-0015-3481-40620</v>
          </cell>
          <cell r="CA514" t="str">
            <v>SFO</v>
          </cell>
          <cell r="CC514">
            <v>0</v>
          </cell>
          <cell r="CD514">
            <v>0</v>
          </cell>
          <cell r="CF514">
            <v>574</v>
          </cell>
          <cell r="CG514">
            <v>0</v>
          </cell>
        </row>
        <row r="515">
          <cell r="A515">
            <v>1416801</v>
          </cell>
          <cell r="B515" t="str">
            <v>113</v>
          </cell>
          <cell r="C515" t="str">
            <v>101</v>
          </cell>
          <cell r="D515" t="str">
            <v>61871</v>
          </cell>
          <cell r="E515" t="str">
            <v>61871-0015</v>
          </cell>
          <cell r="F515" t="str">
            <v>1 POCKET BD FITTED SHIRT SS</v>
          </cell>
          <cell r="G515" t="str">
            <v>DARK WASH</v>
          </cell>
          <cell r="H515" t="str">
            <v>PPK</v>
          </cell>
          <cell r="J515" t="str">
            <v>SP-A</v>
          </cell>
          <cell r="K515" t="str">
            <v>LSUS</v>
          </cell>
          <cell r="L515">
            <v>2006</v>
          </cell>
          <cell r="M515">
            <v>600</v>
          </cell>
          <cell r="N515">
            <v>600</v>
          </cell>
          <cell r="O515">
            <v>0</v>
          </cell>
          <cell r="P515">
            <v>600</v>
          </cell>
          <cell r="T515" t="str">
            <v>257M</v>
          </cell>
          <cell r="U515">
            <v>3481</v>
          </cell>
          <cell r="V515" t="str">
            <v>HONG KONG</v>
          </cell>
          <cell r="W515" t="str">
            <v>NAS</v>
          </cell>
          <cell r="X515" t="str">
            <v>VIETNAM</v>
          </cell>
          <cell r="Y515" t="str">
            <v>VIET HUNG JOINT STOCK CO</v>
          </cell>
          <cell r="Z515" t="str">
            <v>DFC</v>
          </cell>
          <cell r="AA515" t="str">
            <v>A</v>
          </cell>
          <cell r="AD515">
            <v>40473</v>
          </cell>
          <cell r="AE515">
            <v>40473</v>
          </cell>
          <cell r="AF515">
            <v>40473</v>
          </cell>
          <cell r="AG515">
            <v>40473</v>
          </cell>
          <cell r="AH515">
            <v>40497</v>
          </cell>
          <cell r="AI515">
            <v>40547</v>
          </cell>
          <cell r="AJ515">
            <v>40560</v>
          </cell>
          <cell r="AK515">
            <v>40620</v>
          </cell>
          <cell r="AL515">
            <v>40650</v>
          </cell>
          <cell r="AM515">
            <v>40653</v>
          </cell>
          <cell r="AN515" t="str">
            <v>AIR @ LS&amp;Co</v>
          </cell>
          <cell r="AO515" t="str">
            <v>Y</v>
          </cell>
          <cell r="AP515" t="str">
            <v>4100111346 &amp; 4100111354</v>
          </cell>
          <cell r="AQ515" t="str">
            <v>Y</v>
          </cell>
          <cell r="AR515" t="str">
            <v>422S</v>
          </cell>
          <cell r="AS515" t="str">
            <v>CITY-VICTOR CORP</v>
          </cell>
          <cell r="AT515" t="str">
            <v>CHINA</v>
          </cell>
          <cell r="AU515" t="str">
            <v>HT9160</v>
          </cell>
          <cell r="AW515">
            <v>1.7</v>
          </cell>
          <cell r="AX515">
            <v>1020</v>
          </cell>
          <cell r="AY515">
            <v>40497</v>
          </cell>
          <cell r="AZ515">
            <v>40503</v>
          </cell>
          <cell r="BA515">
            <v>40566</v>
          </cell>
          <cell r="BB515">
            <v>40622</v>
          </cell>
          <cell r="BC515">
            <v>40650</v>
          </cell>
          <cell r="BD515">
            <v>40657</v>
          </cell>
          <cell r="BE515">
            <v>40483</v>
          </cell>
          <cell r="BF515">
            <v>40544</v>
          </cell>
          <cell r="BG515">
            <v>40603</v>
          </cell>
          <cell r="BH515">
            <v>40634</v>
          </cell>
          <cell r="BI515">
            <v>40634</v>
          </cell>
          <cell r="BL515">
            <v>0</v>
          </cell>
          <cell r="BN515" t="str">
            <v>DOCKERS</v>
          </cell>
          <cell r="BO515" t="str">
            <v>Tops</v>
          </cell>
          <cell r="BP515" t="str">
            <v>Mens</v>
          </cell>
          <cell r="BQ515" t="str">
            <v>N</v>
          </cell>
          <cell r="BR515" t="str">
            <v>DM Tops Wovens</v>
          </cell>
          <cell r="BS515" t="str">
            <v>OKAMOTO D</v>
          </cell>
          <cell r="BT515" t="str">
            <v>CWOVENS2</v>
          </cell>
          <cell r="BU515" t="str">
            <v>H7054</v>
          </cell>
          <cell r="BV515" t="str">
            <v>Seasonal</v>
          </cell>
          <cell r="BW515" t="str">
            <v>LSA</v>
          </cell>
          <cell r="BY515" t="str">
            <v>4062040560405474049740473404734047340473</v>
          </cell>
          <cell r="BZ515" t="str">
            <v>S-61871-0015-3481-40620</v>
          </cell>
          <cell r="CA515" t="str">
            <v>SFO</v>
          </cell>
          <cell r="CD515">
            <v>0</v>
          </cell>
          <cell r="CF515">
            <v>574</v>
          </cell>
          <cell r="CG515">
            <v>0</v>
          </cell>
        </row>
        <row r="516">
          <cell r="A516">
            <v>1550651</v>
          </cell>
          <cell r="B516" t="str">
            <v>113</v>
          </cell>
          <cell r="C516" t="str">
            <v>101</v>
          </cell>
          <cell r="D516" t="str">
            <v>61871</v>
          </cell>
          <cell r="E516" t="str">
            <v>61871-0018</v>
          </cell>
          <cell r="F516" t="str">
            <v>1 POCKET BD FITTED SHIRT SS</v>
          </cell>
          <cell r="G516" t="str">
            <v>SOLID - SMOKEY AQUA</v>
          </cell>
          <cell r="H516" t="str">
            <v>PC</v>
          </cell>
          <cell r="I516">
            <v>0</v>
          </cell>
          <cell r="J516" t="str">
            <v>SP-A</v>
          </cell>
          <cell r="K516" t="str">
            <v>LSUS</v>
          </cell>
          <cell r="L516">
            <v>2006</v>
          </cell>
          <cell r="M516">
            <v>900</v>
          </cell>
          <cell r="N516">
            <v>900</v>
          </cell>
          <cell r="O516">
            <v>0</v>
          </cell>
          <cell r="P516">
            <v>900</v>
          </cell>
          <cell r="R516">
            <v>0</v>
          </cell>
          <cell r="T516" t="str">
            <v>257M</v>
          </cell>
          <cell r="U516">
            <v>3481</v>
          </cell>
          <cell r="V516" t="str">
            <v>HONG KONG</v>
          </cell>
          <cell r="W516" t="str">
            <v>NAS</v>
          </cell>
          <cell r="X516" t="str">
            <v>VIETNAM</v>
          </cell>
          <cell r="Y516" t="str">
            <v>VIET HUNG JOINT STOCK CO</v>
          </cell>
          <cell r="Z516" t="str">
            <v>DFC</v>
          </cell>
          <cell r="AA516" t="str">
            <v>A</v>
          </cell>
          <cell r="AC516">
            <v>0</v>
          </cell>
          <cell r="AD516">
            <v>40473</v>
          </cell>
          <cell r="AE516">
            <v>40473</v>
          </cell>
          <cell r="AF516">
            <v>40473</v>
          </cell>
          <cell r="AG516">
            <v>40473</v>
          </cell>
          <cell r="AH516">
            <v>40497</v>
          </cell>
          <cell r="AI516">
            <v>40547</v>
          </cell>
          <cell r="AJ516">
            <v>40560</v>
          </cell>
          <cell r="AK516">
            <v>40620</v>
          </cell>
          <cell r="AL516">
            <v>40650</v>
          </cell>
          <cell r="AM516">
            <v>40653</v>
          </cell>
          <cell r="AN516" t="str">
            <v>AIR @ LS&amp;Co</v>
          </cell>
          <cell r="AO516" t="str">
            <v>Y</v>
          </cell>
          <cell r="AP516" t="str">
            <v>4100111347 &amp; 4100111355</v>
          </cell>
          <cell r="AQ516" t="str">
            <v>Y</v>
          </cell>
          <cell r="AR516" t="str">
            <v>434S</v>
          </cell>
          <cell r="AS516" t="str">
            <v>FABON INTERNATIONAL CO LTD</v>
          </cell>
          <cell r="AT516" t="str">
            <v>CHINA</v>
          </cell>
          <cell r="AU516" t="str">
            <v>F-B0087</v>
          </cell>
          <cell r="AW516">
            <v>1.7</v>
          </cell>
          <cell r="AX516">
            <v>1530</v>
          </cell>
          <cell r="AY516">
            <v>40497</v>
          </cell>
          <cell r="AZ516">
            <v>40503</v>
          </cell>
          <cell r="BA516">
            <v>40566</v>
          </cell>
          <cell r="BB516">
            <v>40622</v>
          </cell>
          <cell r="BC516">
            <v>40650</v>
          </cell>
          <cell r="BD516">
            <v>40657</v>
          </cell>
          <cell r="BE516">
            <v>40483</v>
          </cell>
          <cell r="BF516">
            <v>40544</v>
          </cell>
          <cell r="BG516">
            <v>40603</v>
          </cell>
          <cell r="BH516">
            <v>40634</v>
          </cell>
          <cell r="BI516">
            <v>40634</v>
          </cell>
          <cell r="BL516">
            <v>0</v>
          </cell>
          <cell r="BN516" t="str">
            <v>DOCKERS</v>
          </cell>
          <cell r="BO516" t="str">
            <v>Tops</v>
          </cell>
          <cell r="BP516" t="str">
            <v>Mens</v>
          </cell>
          <cell r="BQ516" t="str">
            <v>N</v>
          </cell>
          <cell r="BR516" t="str">
            <v>DM Tops Wovens</v>
          </cell>
          <cell r="BS516" t="str">
            <v>OKAMOTO D</v>
          </cell>
          <cell r="BT516" t="str">
            <v>CWOVENS2</v>
          </cell>
          <cell r="BU516" t="str">
            <v>I1584</v>
          </cell>
          <cell r="BV516" t="str">
            <v>Seasonal</v>
          </cell>
          <cell r="BW516" t="str">
            <v>LSA</v>
          </cell>
          <cell r="BX516">
            <v>0</v>
          </cell>
          <cell r="BY516" t="str">
            <v>4062040560405474049740473404734047340473</v>
          </cell>
          <cell r="BZ516" t="str">
            <v>S-61871-0018-3481-40620</v>
          </cell>
          <cell r="CA516" t="str">
            <v>SFO</v>
          </cell>
          <cell r="CC516">
            <v>0</v>
          </cell>
          <cell r="CD516">
            <v>0</v>
          </cell>
          <cell r="CF516">
            <v>574</v>
          </cell>
          <cell r="CG516">
            <v>0</v>
          </cell>
        </row>
        <row r="517">
          <cell r="A517">
            <v>1416803</v>
          </cell>
          <cell r="B517" t="str">
            <v>113</v>
          </cell>
          <cell r="C517" t="str">
            <v>101</v>
          </cell>
          <cell r="D517" t="str">
            <v>61871</v>
          </cell>
          <cell r="E517" t="str">
            <v>61871-0018</v>
          </cell>
          <cell r="F517" t="str">
            <v>1 POCKET BD FITTED SHIRT SS</v>
          </cell>
          <cell r="G517" t="str">
            <v>SOLID - SMOKEY AQUA</v>
          </cell>
          <cell r="H517" t="str">
            <v>PPK</v>
          </cell>
          <cell r="J517" t="str">
            <v>SP-A</v>
          </cell>
          <cell r="K517" t="str">
            <v>LSUS</v>
          </cell>
          <cell r="L517">
            <v>2006</v>
          </cell>
          <cell r="M517">
            <v>600</v>
          </cell>
          <cell r="N517">
            <v>600</v>
          </cell>
          <cell r="O517">
            <v>0</v>
          </cell>
          <cell r="P517">
            <v>600</v>
          </cell>
          <cell r="T517" t="str">
            <v>257M</v>
          </cell>
          <cell r="U517">
            <v>3481</v>
          </cell>
          <cell r="V517" t="str">
            <v>HONG KONG</v>
          </cell>
          <cell r="W517" t="str">
            <v>NAS</v>
          </cell>
          <cell r="X517" t="str">
            <v>VIETNAM</v>
          </cell>
          <cell r="Y517" t="str">
            <v>VIET HUNG JOINT STOCK CO</v>
          </cell>
          <cell r="Z517" t="str">
            <v>DFC</v>
          </cell>
          <cell r="AA517" t="str">
            <v>A</v>
          </cell>
          <cell r="AD517">
            <v>40473</v>
          </cell>
          <cell r="AE517">
            <v>40473</v>
          </cell>
          <cell r="AF517">
            <v>40473</v>
          </cell>
          <cell r="AG517">
            <v>40473</v>
          </cell>
          <cell r="AH517">
            <v>40497</v>
          </cell>
          <cell r="AI517">
            <v>40547</v>
          </cell>
          <cell r="AJ517">
            <v>40560</v>
          </cell>
          <cell r="AK517">
            <v>40620</v>
          </cell>
          <cell r="AL517">
            <v>40650</v>
          </cell>
          <cell r="AM517">
            <v>40653</v>
          </cell>
          <cell r="AN517" t="str">
            <v>AIR @ LS&amp;Co</v>
          </cell>
          <cell r="AO517" t="str">
            <v>Y</v>
          </cell>
          <cell r="AP517" t="str">
            <v>4100111347 &amp; 4100111355</v>
          </cell>
          <cell r="AQ517" t="str">
            <v>Y</v>
          </cell>
          <cell r="AR517" t="str">
            <v>434S</v>
          </cell>
          <cell r="AS517" t="str">
            <v>FABON INTERNATIONAL CO LTD</v>
          </cell>
          <cell r="AT517" t="str">
            <v>CHINA</v>
          </cell>
          <cell r="AU517" t="str">
            <v>F-B0087</v>
          </cell>
          <cell r="AW517">
            <v>1.7</v>
          </cell>
          <cell r="AX517">
            <v>1020</v>
          </cell>
          <cell r="AY517">
            <v>40497</v>
          </cell>
          <cell r="AZ517">
            <v>40503</v>
          </cell>
          <cell r="BA517">
            <v>40566</v>
          </cell>
          <cell r="BB517">
            <v>40622</v>
          </cell>
          <cell r="BC517">
            <v>40650</v>
          </cell>
          <cell r="BD517">
            <v>40657</v>
          </cell>
          <cell r="BE517">
            <v>40483</v>
          </cell>
          <cell r="BF517">
            <v>40544</v>
          </cell>
          <cell r="BG517">
            <v>40603</v>
          </cell>
          <cell r="BH517">
            <v>40634</v>
          </cell>
          <cell r="BI517">
            <v>40634</v>
          </cell>
          <cell r="BL517">
            <v>0</v>
          </cell>
          <cell r="BN517" t="str">
            <v>DOCKERS</v>
          </cell>
          <cell r="BO517" t="str">
            <v>Tops</v>
          </cell>
          <cell r="BP517" t="str">
            <v>Mens</v>
          </cell>
          <cell r="BQ517" t="str">
            <v>N</v>
          </cell>
          <cell r="BR517" t="str">
            <v>DM Tops Wovens</v>
          </cell>
          <cell r="BS517" t="str">
            <v>OKAMOTO D</v>
          </cell>
          <cell r="BT517" t="str">
            <v>CWOVENS2</v>
          </cell>
          <cell r="BU517" t="str">
            <v>I1584</v>
          </cell>
          <cell r="BV517" t="str">
            <v>Seasonal</v>
          </cell>
          <cell r="BW517" t="str">
            <v>LSA</v>
          </cell>
          <cell r="BY517" t="str">
            <v>4062040560405474049740473404734047340473</v>
          </cell>
          <cell r="BZ517" t="str">
            <v>S-61871-0018-3481-40620</v>
          </cell>
          <cell r="CA517" t="str">
            <v>SFO</v>
          </cell>
          <cell r="CD517">
            <v>0</v>
          </cell>
          <cell r="CF517">
            <v>574</v>
          </cell>
          <cell r="CG517">
            <v>0</v>
          </cell>
        </row>
        <row r="518">
          <cell r="A518">
            <v>1503458</v>
          </cell>
          <cell r="B518" t="str">
            <v>113</v>
          </cell>
          <cell r="C518" t="str">
            <v>101</v>
          </cell>
          <cell r="D518" t="str">
            <v>61871</v>
          </cell>
          <cell r="E518" t="str">
            <v>61871-0019</v>
          </cell>
          <cell r="F518" t="str">
            <v>1 POCKET BD FITTED SHIRT SS</v>
          </cell>
          <cell r="G518" t="str">
            <v>SOLID - WOODCHIP</v>
          </cell>
          <cell r="H518" t="str">
            <v>PC</v>
          </cell>
          <cell r="J518" t="str">
            <v>SP-A</v>
          </cell>
          <cell r="K518" t="str">
            <v>APD</v>
          </cell>
          <cell r="L518" t="str">
            <v>SG</v>
          </cell>
          <cell r="M518">
            <v>150</v>
          </cell>
          <cell r="N518">
            <v>150</v>
          </cell>
          <cell r="O518">
            <v>0</v>
          </cell>
          <cell r="P518">
            <v>150</v>
          </cell>
          <cell r="T518" t="str">
            <v>257M</v>
          </cell>
          <cell r="U518">
            <v>3481</v>
          </cell>
          <cell r="V518" t="str">
            <v>HONG KONG</v>
          </cell>
          <cell r="W518" t="str">
            <v>NAS</v>
          </cell>
          <cell r="X518" t="str">
            <v>VIETNAM</v>
          </cell>
          <cell r="Y518" t="str">
            <v>VIET HUNG JOINT STOCK CO</v>
          </cell>
          <cell r="Z518" t="str">
            <v>DFC</v>
          </cell>
          <cell r="AD518">
            <v>40473</v>
          </cell>
          <cell r="AE518">
            <v>40473</v>
          </cell>
          <cell r="AF518">
            <v>40473</v>
          </cell>
          <cell r="AG518">
            <v>40473</v>
          </cell>
          <cell r="AH518">
            <v>40497</v>
          </cell>
          <cell r="AI518">
            <v>40547</v>
          </cell>
          <cell r="AJ518">
            <v>40560</v>
          </cell>
          <cell r="AK518">
            <v>40620</v>
          </cell>
          <cell r="AL518">
            <v>40631</v>
          </cell>
          <cell r="AM518">
            <v>40634</v>
          </cell>
          <cell r="AO518" t="str">
            <v>Y</v>
          </cell>
          <cell r="AP518" t="str">
            <v>4512019282</v>
          </cell>
          <cell r="AQ518" t="str">
            <v>Y</v>
          </cell>
          <cell r="AR518" t="str">
            <v>434S</v>
          </cell>
          <cell r="AS518" t="str">
            <v>FABON INTERNATIONAL CO LTD</v>
          </cell>
          <cell r="AT518" t="str">
            <v>CHINA</v>
          </cell>
          <cell r="AU518" t="str">
            <v>F-B0087</v>
          </cell>
          <cell r="AW518">
            <v>1.7</v>
          </cell>
          <cell r="AX518">
            <v>255</v>
          </cell>
          <cell r="AY518">
            <v>40497</v>
          </cell>
          <cell r="AZ518">
            <v>40503</v>
          </cell>
          <cell r="BA518">
            <v>40566</v>
          </cell>
          <cell r="BB518">
            <v>40622</v>
          </cell>
          <cell r="BC518">
            <v>40636</v>
          </cell>
          <cell r="BD518">
            <v>40636</v>
          </cell>
          <cell r="BE518">
            <v>40483</v>
          </cell>
          <cell r="BF518">
            <v>40544</v>
          </cell>
          <cell r="BG518">
            <v>40603</v>
          </cell>
          <cell r="BH518">
            <v>40603</v>
          </cell>
          <cell r="BI518">
            <v>40603</v>
          </cell>
          <cell r="BL518">
            <v>0</v>
          </cell>
          <cell r="BN518" t="str">
            <v>DOCKERS</v>
          </cell>
          <cell r="BO518" t="str">
            <v>Tops</v>
          </cell>
          <cell r="BP518" t="str">
            <v>Mens</v>
          </cell>
          <cell r="BQ518" t="str">
            <v>N</v>
          </cell>
          <cell r="BR518" t="str">
            <v>DM Tops Wovens</v>
          </cell>
          <cell r="BS518" t="str">
            <v>OKAMOTO D</v>
          </cell>
          <cell r="BT518" t="str">
            <v>CWOVENS2</v>
          </cell>
          <cell r="BU518" t="str">
            <v>G7788</v>
          </cell>
          <cell r="BV518" t="str">
            <v>Seasonal</v>
          </cell>
          <cell r="BW518" t="str">
            <v>APD</v>
          </cell>
          <cell r="BY518" t="str">
            <v>4062040560405474049740473404734047340473</v>
          </cell>
          <cell r="BZ518" t="str">
            <v>S-61871-0019-3481-40620</v>
          </cell>
          <cell r="CA518" t="str">
            <v>SFO</v>
          </cell>
          <cell r="CB518">
            <v>150</v>
          </cell>
          <cell r="CD518">
            <v>0</v>
          </cell>
          <cell r="CF518">
            <v>574</v>
          </cell>
          <cell r="CG518">
            <v>0</v>
          </cell>
        </row>
        <row r="519">
          <cell r="A519">
            <v>1416804</v>
          </cell>
          <cell r="B519" t="str">
            <v>113</v>
          </cell>
          <cell r="C519" t="str">
            <v>101</v>
          </cell>
          <cell r="D519" t="str">
            <v>61871</v>
          </cell>
          <cell r="E519" t="str">
            <v>61871-0019</v>
          </cell>
          <cell r="F519" t="str">
            <v>1 POCKET BD FITTED SHIRT SS</v>
          </cell>
          <cell r="G519" t="str">
            <v>SOLID - WOODCHIP</v>
          </cell>
          <cell r="H519" t="str">
            <v>PC</v>
          </cell>
          <cell r="J519" t="str">
            <v>SP-A</v>
          </cell>
          <cell r="K519" t="str">
            <v>APD</v>
          </cell>
          <cell r="L519" t="str">
            <v>MY</v>
          </cell>
          <cell r="M519">
            <v>80</v>
          </cell>
          <cell r="N519">
            <v>80</v>
          </cell>
          <cell r="O519">
            <v>0</v>
          </cell>
          <cell r="P519">
            <v>80</v>
          </cell>
          <cell r="T519" t="str">
            <v>257M</v>
          </cell>
          <cell r="U519">
            <v>3481</v>
          </cell>
          <cell r="V519" t="str">
            <v>HONG KONG</v>
          </cell>
          <cell r="W519" t="str">
            <v>NAS</v>
          </cell>
          <cell r="X519" t="str">
            <v>VIETNAM</v>
          </cell>
          <cell r="Y519" t="str">
            <v>VIET HUNG JOINT STOCK CO</v>
          </cell>
          <cell r="Z519" t="str">
            <v>DFC</v>
          </cell>
          <cell r="AD519">
            <v>40473</v>
          </cell>
          <cell r="AE519">
            <v>40473</v>
          </cell>
          <cell r="AF519">
            <v>40473</v>
          </cell>
          <cell r="AG519">
            <v>40473</v>
          </cell>
          <cell r="AH519">
            <v>40497</v>
          </cell>
          <cell r="AI519">
            <v>40547</v>
          </cell>
          <cell r="AJ519">
            <v>40560</v>
          </cell>
          <cell r="AK519">
            <v>40620</v>
          </cell>
          <cell r="AL519">
            <v>40633</v>
          </cell>
          <cell r="AM519">
            <v>40636</v>
          </cell>
          <cell r="AO519" t="str">
            <v>Y</v>
          </cell>
          <cell r="AP519" t="str">
            <v>4505019949</v>
          </cell>
          <cell r="AQ519" t="str">
            <v>Y</v>
          </cell>
          <cell r="AR519" t="str">
            <v>434S</v>
          </cell>
          <cell r="AS519" t="str">
            <v>FABON INTERNATIONAL CO LTD</v>
          </cell>
          <cell r="AT519" t="str">
            <v>CHINA</v>
          </cell>
          <cell r="AU519" t="str">
            <v>F-B0087</v>
          </cell>
          <cell r="AW519">
            <v>1.7</v>
          </cell>
          <cell r="AX519">
            <v>136</v>
          </cell>
          <cell r="AY519">
            <v>40497</v>
          </cell>
          <cell r="AZ519">
            <v>40503</v>
          </cell>
          <cell r="BA519">
            <v>40566</v>
          </cell>
          <cell r="BB519">
            <v>40622</v>
          </cell>
          <cell r="BC519">
            <v>40636</v>
          </cell>
          <cell r="BD519">
            <v>40636</v>
          </cell>
          <cell r="BE519">
            <v>40483</v>
          </cell>
          <cell r="BF519">
            <v>40544</v>
          </cell>
          <cell r="BG519">
            <v>40603</v>
          </cell>
          <cell r="BH519">
            <v>40603</v>
          </cell>
          <cell r="BI519">
            <v>40603</v>
          </cell>
          <cell r="BL519">
            <v>0</v>
          </cell>
          <cell r="BN519" t="str">
            <v>DOCKERS</v>
          </cell>
          <cell r="BO519" t="str">
            <v>Tops</v>
          </cell>
          <cell r="BP519" t="str">
            <v>Mens</v>
          </cell>
          <cell r="BQ519" t="str">
            <v>N</v>
          </cell>
          <cell r="BR519" t="str">
            <v>DM Tops Wovens</v>
          </cell>
          <cell r="BS519" t="str">
            <v>OKAMOTO D</v>
          </cell>
          <cell r="BT519" t="str">
            <v>CWOVENS2</v>
          </cell>
          <cell r="BU519" t="str">
            <v>G7788</v>
          </cell>
          <cell r="BV519" t="str">
            <v>Seasonal</v>
          </cell>
          <cell r="BW519" t="str">
            <v>APD</v>
          </cell>
          <cell r="BY519" t="str">
            <v>4062040560405474049740473404734047340473</v>
          </cell>
          <cell r="BZ519" t="str">
            <v>S-61871-0019-3481-40620</v>
          </cell>
          <cell r="CA519" t="str">
            <v>SFO</v>
          </cell>
          <cell r="CB519">
            <v>80</v>
          </cell>
          <cell r="CD519">
            <v>0</v>
          </cell>
          <cell r="CF519">
            <v>574</v>
          </cell>
          <cell r="CG519">
            <v>0</v>
          </cell>
        </row>
        <row r="520">
          <cell r="A520">
            <v>1550652</v>
          </cell>
          <cell r="B520" t="str">
            <v>113</v>
          </cell>
          <cell r="C520" t="str">
            <v>101</v>
          </cell>
          <cell r="D520" t="str">
            <v>61871</v>
          </cell>
          <cell r="E520" t="str">
            <v>61871-0019</v>
          </cell>
          <cell r="F520" t="str">
            <v>1 POCKET BD FITTED SHIRT SS</v>
          </cell>
          <cell r="G520" t="str">
            <v>SOLID - WOODCHIP</v>
          </cell>
          <cell r="H520" t="str">
            <v>PC</v>
          </cell>
          <cell r="I520">
            <v>0</v>
          </cell>
          <cell r="J520" t="str">
            <v>SP-A</v>
          </cell>
          <cell r="K520" t="str">
            <v>LSUS</v>
          </cell>
          <cell r="L520">
            <v>2006</v>
          </cell>
          <cell r="M520">
            <v>670</v>
          </cell>
          <cell r="N520">
            <v>670</v>
          </cell>
          <cell r="O520">
            <v>0</v>
          </cell>
          <cell r="P520">
            <v>670</v>
          </cell>
          <cell r="R520">
            <v>0</v>
          </cell>
          <cell r="T520" t="str">
            <v>257M</v>
          </cell>
          <cell r="U520">
            <v>3481</v>
          </cell>
          <cell r="V520" t="str">
            <v>HONG KONG</v>
          </cell>
          <cell r="W520" t="str">
            <v>NAS</v>
          </cell>
          <cell r="X520" t="str">
            <v>VIETNAM</v>
          </cell>
          <cell r="Y520" t="str">
            <v>VIET HUNG JOINT STOCK CO</v>
          </cell>
          <cell r="Z520" t="str">
            <v>DFC</v>
          </cell>
          <cell r="AA520" t="str">
            <v>A</v>
          </cell>
          <cell r="AC520">
            <v>0</v>
          </cell>
          <cell r="AD520">
            <v>40473</v>
          </cell>
          <cell r="AE520">
            <v>40473</v>
          </cell>
          <cell r="AF520">
            <v>40473</v>
          </cell>
          <cell r="AG520">
            <v>40473</v>
          </cell>
          <cell r="AH520">
            <v>40497</v>
          </cell>
          <cell r="AI520">
            <v>40547</v>
          </cell>
          <cell r="AJ520">
            <v>40560</v>
          </cell>
          <cell r="AK520">
            <v>40620</v>
          </cell>
          <cell r="AL520">
            <v>40650</v>
          </cell>
          <cell r="AM520">
            <v>40653</v>
          </cell>
          <cell r="AN520" t="str">
            <v>AIR @ LS&amp;Co</v>
          </cell>
          <cell r="AO520" t="str">
            <v>Y</v>
          </cell>
          <cell r="AP520" t="str">
            <v>4100111348 &amp; 4100111356</v>
          </cell>
          <cell r="AQ520" t="str">
            <v>Y</v>
          </cell>
          <cell r="AR520" t="str">
            <v>434S</v>
          </cell>
          <cell r="AS520" t="str">
            <v>FABON INTERNATIONAL CO LTD</v>
          </cell>
          <cell r="AT520" t="str">
            <v>CHINA</v>
          </cell>
          <cell r="AU520" t="str">
            <v>F-B0087</v>
          </cell>
          <cell r="AW520">
            <v>1.7</v>
          </cell>
          <cell r="AX520">
            <v>1139</v>
          </cell>
          <cell r="AY520">
            <v>40497</v>
          </cell>
          <cell r="AZ520">
            <v>40503</v>
          </cell>
          <cell r="BA520">
            <v>40566</v>
          </cell>
          <cell r="BB520">
            <v>40622</v>
          </cell>
          <cell r="BC520">
            <v>40650</v>
          </cell>
          <cell r="BD520">
            <v>40657</v>
          </cell>
          <cell r="BE520">
            <v>40483</v>
          </cell>
          <cell r="BF520">
            <v>40544</v>
          </cell>
          <cell r="BG520">
            <v>40603</v>
          </cell>
          <cell r="BH520">
            <v>40634</v>
          </cell>
          <cell r="BI520">
            <v>40634</v>
          </cell>
          <cell r="BL520">
            <v>0</v>
          </cell>
          <cell r="BN520" t="str">
            <v>DOCKERS</v>
          </cell>
          <cell r="BO520" t="str">
            <v>Tops</v>
          </cell>
          <cell r="BP520" t="str">
            <v>Mens</v>
          </cell>
          <cell r="BQ520" t="str">
            <v>N</v>
          </cell>
          <cell r="BR520" t="str">
            <v>DM Tops Wovens</v>
          </cell>
          <cell r="BS520" t="str">
            <v>OKAMOTO D</v>
          </cell>
          <cell r="BT520" t="str">
            <v>CWOVENS2</v>
          </cell>
          <cell r="BU520" t="str">
            <v>G7788</v>
          </cell>
          <cell r="BV520" t="str">
            <v>Seasonal</v>
          </cell>
          <cell r="BW520" t="str">
            <v>LSA</v>
          </cell>
          <cell r="BX520">
            <v>0</v>
          </cell>
          <cell r="BY520" t="str">
            <v>4062040560405474049740473404734047340473</v>
          </cell>
          <cell r="BZ520" t="str">
            <v>S-61871-0019-3481-40620</v>
          </cell>
          <cell r="CA520" t="str">
            <v>SFO</v>
          </cell>
          <cell r="CC520">
            <v>0</v>
          </cell>
          <cell r="CD520">
            <v>0</v>
          </cell>
          <cell r="CF520">
            <v>574</v>
          </cell>
          <cell r="CG520">
            <v>0</v>
          </cell>
        </row>
        <row r="521">
          <cell r="A521">
            <v>1416805</v>
          </cell>
          <cell r="B521" t="str">
            <v>113</v>
          </cell>
          <cell r="C521" t="str">
            <v>101</v>
          </cell>
          <cell r="D521" t="str">
            <v>61871</v>
          </cell>
          <cell r="E521" t="str">
            <v>61871-0019</v>
          </cell>
          <cell r="F521" t="str">
            <v>1 POCKET BD FITTED SHIRT SS</v>
          </cell>
          <cell r="G521" t="str">
            <v>SOLID - WOODCHIP</v>
          </cell>
          <cell r="H521" t="str">
            <v>PPK</v>
          </cell>
          <cell r="J521" t="str">
            <v>SP-A</v>
          </cell>
          <cell r="K521" t="str">
            <v>LSUS</v>
          </cell>
          <cell r="L521">
            <v>2006</v>
          </cell>
          <cell r="M521">
            <v>600</v>
          </cell>
          <cell r="N521">
            <v>600</v>
          </cell>
          <cell r="O521">
            <v>0</v>
          </cell>
          <cell r="P521">
            <v>600</v>
          </cell>
          <cell r="T521" t="str">
            <v>257M</v>
          </cell>
          <cell r="U521">
            <v>3481</v>
          </cell>
          <cell r="V521" t="str">
            <v>HONG KONG</v>
          </cell>
          <cell r="W521" t="str">
            <v>NAS</v>
          </cell>
          <cell r="X521" t="str">
            <v>VIETNAM</v>
          </cell>
          <cell r="Y521" t="str">
            <v>VIET HUNG JOINT STOCK CO</v>
          </cell>
          <cell r="Z521" t="str">
            <v>DFC</v>
          </cell>
          <cell r="AA521" t="str">
            <v>A</v>
          </cell>
          <cell r="AD521">
            <v>40473</v>
          </cell>
          <cell r="AE521">
            <v>40473</v>
          </cell>
          <cell r="AF521">
            <v>40473</v>
          </cell>
          <cell r="AG521">
            <v>40473</v>
          </cell>
          <cell r="AH521">
            <v>40497</v>
          </cell>
          <cell r="AI521">
            <v>40547</v>
          </cell>
          <cell r="AJ521">
            <v>40560</v>
          </cell>
          <cell r="AK521">
            <v>40620</v>
          </cell>
          <cell r="AL521">
            <v>40650</v>
          </cell>
          <cell r="AM521">
            <v>40653</v>
          </cell>
          <cell r="AN521" t="str">
            <v>AIR @ LS&amp;Co</v>
          </cell>
          <cell r="AO521" t="str">
            <v>Y</v>
          </cell>
          <cell r="AP521" t="str">
            <v>4100111348 &amp; 4100111356</v>
          </cell>
          <cell r="AQ521" t="str">
            <v>Y</v>
          </cell>
          <cell r="AR521" t="str">
            <v>434S</v>
          </cell>
          <cell r="AS521" t="str">
            <v>FABON INTERNATIONAL CO LTD</v>
          </cell>
          <cell r="AT521" t="str">
            <v>CHINA</v>
          </cell>
          <cell r="AU521" t="str">
            <v>F-B0087</v>
          </cell>
          <cell r="AW521">
            <v>1.7</v>
          </cell>
          <cell r="AX521">
            <v>1020</v>
          </cell>
          <cell r="AY521">
            <v>40497</v>
          </cell>
          <cell r="AZ521">
            <v>40503</v>
          </cell>
          <cell r="BA521">
            <v>40566</v>
          </cell>
          <cell r="BB521">
            <v>40622</v>
          </cell>
          <cell r="BC521">
            <v>40650</v>
          </cell>
          <cell r="BD521">
            <v>40657</v>
          </cell>
          <cell r="BE521">
            <v>40483</v>
          </cell>
          <cell r="BF521">
            <v>40544</v>
          </cell>
          <cell r="BG521">
            <v>40603</v>
          </cell>
          <cell r="BH521">
            <v>40634</v>
          </cell>
          <cell r="BI521">
            <v>40634</v>
          </cell>
          <cell r="BL521">
            <v>0</v>
          </cell>
          <cell r="BN521" t="str">
            <v>DOCKERS</v>
          </cell>
          <cell r="BO521" t="str">
            <v>Tops</v>
          </cell>
          <cell r="BP521" t="str">
            <v>Mens</v>
          </cell>
          <cell r="BQ521" t="str">
            <v>N</v>
          </cell>
          <cell r="BR521" t="str">
            <v>DM Tops Wovens</v>
          </cell>
          <cell r="BS521" t="str">
            <v>OKAMOTO D</v>
          </cell>
          <cell r="BT521" t="str">
            <v>CWOVENS2</v>
          </cell>
          <cell r="BU521" t="str">
            <v>G7788</v>
          </cell>
          <cell r="BV521" t="str">
            <v>Seasonal</v>
          </cell>
          <cell r="BW521" t="str">
            <v>LSA</v>
          </cell>
          <cell r="BY521" t="str">
            <v>4062040560405474049740473404734047340473</v>
          </cell>
          <cell r="BZ521" t="str">
            <v>S-61871-0019-3481-40620</v>
          </cell>
          <cell r="CA521" t="str">
            <v>SFO</v>
          </cell>
          <cell r="CD521">
            <v>0</v>
          </cell>
          <cell r="CF521">
            <v>574</v>
          </cell>
          <cell r="CG521">
            <v>0</v>
          </cell>
        </row>
        <row r="522">
          <cell r="A522">
            <v>1416806</v>
          </cell>
          <cell r="B522" t="str">
            <v>113</v>
          </cell>
          <cell r="C522" t="str">
            <v>101</v>
          </cell>
          <cell r="D522" t="str">
            <v>61873</v>
          </cell>
          <cell r="E522" t="str">
            <v>61873-0001</v>
          </cell>
          <cell r="F522" t="str">
            <v>2 POCKET FASHION SHIRT SS</v>
          </cell>
          <cell r="G522" t="str">
            <v>LOSTUTTER - WILD FERN</v>
          </cell>
          <cell r="H522" t="str">
            <v>PC</v>
          </cell>
          <cell r="J522" t="str">
            <v>SP-A</v>
          </cell>
          <cell r="K522" t="str">
            <v>APD</v>
          </cell>
          <cell r="L522" t="str">
            <v>MY</v>
          </cell>
          <cell r="M522">
            <v>179</v>
          </cell>
          <cell r="N522">
            <v>179</v>
          </cell>
          <cell r="O522">
            <v>0</v>
          </cell>
          <cell r="P522">
            <v>179</v>
          </cell>
          <cell r="T522" t="str">
            <v>257M</v>
          </cell>
          <cell r="U522">
            <v>3481</v>
          </cell>
          <cell r="V522" t="str">
            <v>HONG KONG</v>
          </cell>
          <cell r="W522" t="str">
            <v>NAS</v>
          </cell>
          <cell r="X522" t="str">
            <v>VIETNAM</v>
          </cell>
          <cell r="Y522" t="str">
            <v>VIET HUNG JOINT STOCK CO</v>
          </cell>
          <cell r="Z522" t="str">
            <v>DFC</v>
          </cell>
          <cell r="AD522">
            <v>40473</v>
          </cell>
          <cell r="AE522">
            <v>40473</v>
          </cell>
          <cell r="AF522">
            <v>40473</v>
          </cell>
          <cell r="AG522">
            <v>40473</v>
          </cell>
          <cell r="AH522">
            <v>40497</v>
          </cell>
          <cell r="AI522">
            <v>40547</v>
          </cell>
          <cell r="AJ522">
            <v>40560</v>
          </cell>
          <cell r="AK522">
            <v>40620</v>
          </cell>
          <cell r="AL522">
            <v>40633</v>
          </cell>
          <cell r="AM522">
            <v>40636</v>
          </cell>
          <cell r="AN522" t="str">
            <v>12/7:  Per Jacklyn added MY to take US excess</v>
          </cell>
          <cell r="AO522" t="str">
            <v>Y</v>
          </cell>
          <cell r="AP522" t="str">
            <v>4505019950</v>
          </cell>
          <cell r="AQ522" t="str">
            <v>Y</v>
          </cell>
          <cell r="AR522" t="str">
            <v>024S</v>
          </cell>
          <cell r="AS522" t="str">
            <v>ZHANGJIAGANG JINLING TEXTILES CO LT</v>
          </cell>
          <cell r="AT522" t="str">
            <v>CHINA</v>
          </cell>
          <cell r="AU522" t="str">
            <v>JLZ092219</v>
          </cell>
          <cell r="AW522">
            <v>1.7</v>
          </cell>
          <cell r="AX522">
            <v>304.3</v>
          </cell>
          <cell r="AY522">
            <v>40497</v>
          </cell>
          <cell r="AZ522">
            <v>40503</v>
          </cell>
          <cell r="BA522">
            <v>40566</v>
          </cell>
          <cell r="BB522">
            <v>40622</v>
          </cell>
          <cell r="BC522">
            <v>40636</v>
          </cell>
          <cell r="BD522">
            <v>40636</v>
          </cell>
          <cell r="BE522">
            <v>40483</v>
          </cell>
          <cell r="BF522">
            <v>40544</v>
          </cell>
          <cell r="BG522">
            <v>40603</v>
          </cell>
          <cell r="BH522">
            <v>40603</v>
          </cell>
          <cell r="BI522">
            <v>40603</v>
          </cell>
          <cell r="BL522">
            <v>0</v>
          </cell>
          <cell r="BN522" t="str">
            <v>DOCKERS</v>
          </cell>
          <cell r="BO522" t="str">
            <v>Tops</v>
          </cell>
          <cell r="BP522" t="str">
            <v>Mens</v>
          </cell>
          <cell r="BQ522" t="str">
            <v>N</v>
          </cell>
          <cell r="BR522" t="str">
            <v>DM Tops Wovens</v>
          </cell>
          <cell r="BS522" t="str">
            <v>OKAMOTO D</v>
          </cell>
          <cell r="BT522" t="str">
            <v>CWOVENS2</v>
          </cell>
          <cell r="BU522" t="str">
            <v>I2499</v>
          </cell>
          <cell r="BV522" t="str">
            <v>Seasonal</v>
          </cell>
          <cell r="BW522" t="str">
            <v>APD</v>
          </cell>
          <cell r="BY522" t="str">
            <v>4062040560405474049740473404734047340473</v>
          </cell>
          <cell r="BZ522" t="str">
            <v>S-61873-0001-3481-40620</v>
          </cell>
          <cell r="CA522" t="str">
            <v>SFO</v>
          </cell>
          <cell r="CB522">
            <v>180</v>
          </cell>
          <cell r="CD522">
            <v>0</v>
          </cell>
          <cell r="CF522">
            <v>574</v>
          </cell>
          <cell r="CG522">
            <v>0</v>
          </cell>
        </row>
        <row r="523">
          <cell r="A523">
            <v>1503459</v>
          </cell>
          <cell r="B523" t="str">
            <v>113</v>
          </cell>
          <cell r="C523" t="str">
            <v>101</v>
          </cell>
          <cell r="D523" t="str">
            <v>61873</v>
          </cell>
          <cell r="E523" t="str">
            <v>61873-0001</v>
          </cell>
          <cell r="F523" t="str">
            <v>2 POCKET FASHION SHIRT SS</v>
          </cell>
          <cell r="G523" t="str">
            <v>LOSTUTTER - WILD FERN</v>
          </cell>
          <cell r="H523" t="str">
            <v>PC</v>
          </cell>
          <cell r="J523" t="str">
            <v>SP-A</v>
          </cell>
          <cell r="K523" t="str">
            <v>APD</v>
          </cell>
          <cell r="L523" t="str">
            <v>SG</v>
          </cell>
          <cell r="M523">
            <v>148</v>
          </cell>
          <cell r="N523">
            <v>148</v>
          </cell>
          <cell r="O523">
            <v>0</v>
          </cell>
          <cell r="P523">
            <v>148</v>
          </cell>
          <cell r="T523" t="str">
            <v>257M</v>
          </cell>
          <cell r="U523">
            <v>3481</v>
          </cell>
          <cell r="V523" t="str">
            <v>HONG KONG</v>
          </cell>
          <cell r="W523" t="str">
            <v>NAS</v>
          </cell>
          <cell r="X523" t="str">
            <v>VIETNAM</v>
          </cell>
          <cell r="Y523" t="str">
            <v>VIET HUNG JOINT STOCK CO</v>
          </cell>
          <cell r="Z523" t="str">
            <v>DFC</v>
          </cell>
          <cell r="AD523">
            <v>40473</v>
          </cell>
          <cell r="AE523">
            <v>40473</v>
          </cell>
          <cell r="AF523">
            <v>40473</v>
          </cell>
          <cell r="AG523">
            <v>40473</v>
          </cell>
          <cell r="AH523">
            <v>40497</v>
          </cell>
          <cell r="AI523">
            <v>40547</v>
          </cell>
          <cell r="AJ523">
            <v>40560</v>
          </cell>
          <cell r="AK523">
            <v>40620</v>
          </cell>
          <cell r="AL523">
            <v>40631</v>
          </cell>
          <cell r="AM523">
            <v>40634</v>
          </cell>
          <cell r="AN523" t="str">
            <v>12/7:  Per Jacklyn added SG to take US excess</v>
          </cell>
          <cell r="AO523" t="str">
            <v>Y</v>
          </cell>
          <cell r="AP523" t="str">
            <v>4512019283</v>
          </cell>
          <cell r="AQ523" t="str">
            <v>Y</v>
          </cell>
          <cell r="AR523" t="str">
            <v>024S</v>
          </cell>
          <cell r="AS523" t="str">
            <v>ZHANGJIAGANG JINLING TEXTILES CO LT</v>
          </cell>
          <cell r="AT523" t="str">
            <v>CHINA</v>
          </cell>
          <cell r="AU523" t="str">
            <v>JLZ092219</v>
          </cell>
          <cell r="AW523">
            <v>1.7</v>
          </cell>
          <cell r="AX523">
            <v>251.6</v>
          </cell>
          <cell r="AY523">
            <v>40497</v>
          </cell>
          <cell r="AZ523">
            <v>40503</v>
          </cell>
          <cell r="BA523">
            <v>40566</v>
          </cell>
          <cell r="BB523">
            <v>40622</v>
          </cell>
          <cell r="BC523">
            <v>40636</v>
          </cell>
          <cell r="BD523">
            <v>40636</v>
          </cell>
          <cell r="BE523">
            <v>40483</v>
          </cell>
          <cell r="BF523">
            <v>40544</v>
          </cell>
          <cell r="BG523">
            <v>40603</v>
          </cell>
          <cell r="BH523">
            <v>40603</v>
          </cell>
          <cell r="BI523">
            <v>40603</v>
          </cell>
          <cell r="BL523">
            <v>0</v>
          </cell>
          <cell r="BN523" t="str">
            <v>DOCKERS</v>
          </cell>
          <cell r="BO523" t="str">
            <v>Tops</v>
          </cell>
          <cell r="BP523" t="str">
            <v>Mens</v>
          </cell>
          <cell r="BQ523" t="str">
            <v>N</v>
          </cell>
          <cell r="BR523" t="str">
            <v>DM Tops Wovens</v>
          </cell>
          <cell r="BS523" t="str">
            <v>OKAMOTO D</v>
          </cell>
          <cell r="BT523" t="str">
            <v>CWOVENS2</v>
          </cell>
          <cell r="BU523" t="str">
            <v>I2499</v>
          </cell>
          <cell r="BV523" t="str">
            <v>Seasonal</v>
          </cell>
          <cell r="BW523" t="str">
            <v>APD</v>
          </cell>
          <cell r="BY523" t="str">
            <v>4062040560405474049740473404734047340473</v>
          </cell>
          <cell r="BZ523" t="str">
            <v>S-61873-0001-3481-40620</v>
          </cell>
          <cell r="CA523" t="str">
            <v>SFO</v>
          </cell>
          <cell r="CB523">
            <v>150</v>
          </cell>
          <cell r="CD523">
            <v>0</v>
          </cell>
          <cell r="CF523">
            <v>574</v>
          </cell>
          <cell r="CG523">
            <v>0</v>
          </cell>
        </row>
        <row r="524">
          <cell r="A524">
            <v>1550653</v>
          </cell>
          <cell r="B524" t="str">
            <v>113</v>
          </cell>
          <cell r="C524" t="str">
            <v>101</v>
          </cell>
          <cell r="D524" t="str">
            <v>61873</v>
          </cell>
          <cell r="E524" t="str">
            <v>61873-0001</v>
          </cell>
          <cell r="F524" t="str">
            <v>2 POCKET FASHION SHIRT SS</v>
          </cell>
          <cell r="G524" t="str">
            <v>LOSTUTTER - WILD FERN</v>
          </cell>
          <cell r="H524" t="str">
            <v>PC</v>
          </cell>
          <cell r="I524">
            <v>0</v>
          </cell>
          <cell r="J524" t="str">
            <v>SP-A</v>
          </cell>
          <cell r="K524" t="str">
            <v>LSUS</v>
          </cell>
          <cell r="L524">
            <v>2006</v>
          </cell>
          <cell r="M524">
            <v>573</v>
          </cell>
          <cell r="N524">
            <v>573</v>
          </cell>
          <cell r="O524">
            <v>0</v>
          </cell>
          <cell r="P524">
            <v>573</v>
          </cell>
          <cell r="R524">
            <v>0</v>
          </cell>
          <cell r="T524" t="str">
            <v>257M</v>
          </cell>
          <cell r="U524">
            <v>3481</v>
          </cell>
          <cell r="V524" t="str">
            <v>HONG KONG</v>
          </cell>
          <cell r="W524" t="str">
            <v>NAS</v>
          </cell>
          <cell r="X524" t="str">
            <v>VIETNAM</v>
          </cell>
          <cell r="Y524" t="str">
            <v>VIET HUNG JOINT STOCK CO</v>
          </cell>
          <cell r="Z524" t="str">
            <v>DFC</v>
          </cell>
          <cell r="AA524" t="str">
            <v>A</v>
          </cell>
          <cell r="AC524">
            <v>0</v>
          </cell>
          <cell r="AD524">
            <v>40473</v>
          </cell>
          <cell r="AE524">
            <v>40473</v>
          </cell>
          <cell r="AF524">
            <v>40473</v>
          </cell>
          <cell r="AG524">
            <v>40473</v>
          </cell>
          <cell r="AH524">
            <v>40497</v>
          </cell>
          <cell r="AI524">
            <v>40547</v>
          </cell>
          <cell r="AJ524">
            <v>40560</v>
          </cell>
          <cell r="AK524">
            <v>40620</v>
          </cell>
          <cell r="AL524">
            <v>40650</v>
          </cell>
          <cell r="AM524">
            <v>40653</v>
          </cell>
          <cell r="AN524" t="str">
            <v>AIR @ LS&amp;Co. Updtd 12/7:  ADP took 327 uts nets- OK by Liz</v>
          </cell>
          <cell r="AO524" t="str">
            <v>Y</v>
          </cell>
          <cell r="AP524">
            <v>0</v>
          </cell>
          <cell r="AQ524" t="str">
            <v>Y</v>
          </cell>
          <cell r="AR524" t="str">
            <v>024S</v>
          </cell>
          <cell r="AS524" t="str">
            <v>ZHANGJIAGANG JINLING TEXTILES CO LT</v>
          </cell>
          <cell r="AT524" t="str">
            <v>CHINA</v>
          </cell>
          <cell r="AU524" t="str">
            <v>JLZ092219</v>
          </cell>
          <cell r="AW524">
            <v>1.7</v>
          </cell>
          <cell r="AX524">
            <v>974.1</v>
          </cell>
          <cell r="AY524">
            <v>40497</v>
          </cell>
          <cell r="AZ524">
            <v>40503</v>
          </cell>
          <cell r="BA524">
            <v>40566</v>
          </cell>
          <cell r="BB524">
            <v>40622</v>
          </cell>
          <cell r="BC524">
            <v>40650</v>
          </cell>
          <cell r="BD524">
            <v>40657</v>
          </cell>
          <cell r="BE524">
            <v>40483</v>
          </cell>
          <cell r="BF524">
            <v>40544</v>
          </cell>
          <cell r="BG524">
            <v>40603</v>
          </cell>
          <cell r="BH524">
            <v>40634</v>
          </cell>
          <cell r="BI524">
            <v>40634</v>
          </cell>
          <cell r="BL524">
            <v>0</v>
          </cell>
          <cell r="BN524" t="str">
            <v>DOCKERS</v>
          </cell>
          <cell r="BO524" t="str">
            <v>Tops</v>
          </cell>
          <cell r="BP524" t="str">
            <v>Mens</v>
          </cell>
          <cell r="BQ524" t="str">
            <v>N</v>
          </cell>
          <cell r="BR524" t="str">
            <v>DM Tops Wovens</v>
          </cell>
          <cell r="BS524" t="str">
            <v>OKAMOTO D</v>
          </cell>
          <cell r="BT524" t="str">
            <v>CWOVENS2</v>
          </cell>
          <cell r="BU524" t="str">
            <v>I2499</v>
          </cell>
          <cell r="BV524" t="str">
            <v>Seasonal</v>
          </cell>
          <cell r="BW524" t="str">
            <v>LSA</v>
          </cell>
          <cell r="BX524">
            <v>0</v>
          </cell>
          <cell r="BY524" t="str">
            <v>4062040560405474049740473404734047340473</v>
          </cell>
          <cell r="BZ524" t="str">
            <v>S-61873-0001-3481-40620</v>
          </cell>
          <cell r="CA524" t="str">
            <v>SFO</v>
          </cell>
          <cell r="CC524">
            <v>0</v>
          </cell>
          <cell r="CD524">
            <v>0</v>
          </cell>
          <cell r="CF524">
            <v>574</v>
          </cell>
          <cell r="CG524">
            <v>0</v>
          </cell>
        </row>
        <row r="525">
          <cell r="A525">
            <v>1520227</v>
          </cell>
          <cell r="B525" t="str">
            <v>113</v>
          </cell>
          <cell r="C525" t="str">
            <v>101</v>
          </cell>
          <cell r="D525" t="str">
            <v>61873</v>
          </cell>
          <cell r="E525" t="str">
            <v>61873-0001</v>
          </cell>
          <cell r="F525" t="str">
            <v>2 POCKET FASHION SHIRT SS</v>
          </cell>
          <cell r="G525" t="str">
            <v>LOSTUTTER - WILD FERN</v>
          </cell>
          <cell r="H525" t="str">
            <v>PPK</v>
          </cell>
          <cell r="J525" t="str">
            <v>SP-A</v>
          </cell>
          <cell r="K525" t="str">
            <v>LSUS</v>
          </cell>
          <cell r="L525">
            <v>2006</v>
          </cell>
          <cell r="M525">
            <v>600</v>
          </cell>
          <cell r="N525">
            <v>600</v>
          </cell>
          <cell r="O525">
            <v>0</v>
          </cell>
          <cell r="P525">
            <v>600</v>
          </cell>
          <cell r="T525" t="str">
            <v>257M</v>
          </cell>
          <cell r="U525">
            <v>3481</v>
          </cell>
          <cell r="V525" t="str">
            <v>HONG KONG</v>
          </cell>
          <cell r="W525" t="str">
            <v>NAS</v>
          </cell>
          <cell r="X525" t="str">
            <v>VIETNAM</v>
          </cell>
          <cell r="Y525" t="str">
            <v>VIET HUNG JOINT STOCK CO</v>
          </cell>
          <cell r="Z525" t="str">
            <v>DFC</v>
          </cell>
          <cell r="AA525" t="str">
            <v>A</v>
          </cell>
          <cell r="AD525">
            <v>40473</v>
          </cell>
          <cell r="AE525">
            <v>40473</v>
          </cell>
          <cell r="AF525">
            <v>40473</v>
          </cell>
          <cell r="AG525">
            <v>40473</v>
          </cell>
          <cell r="AH525">
            <v>40497</v>
          </cell>
          <cell r="AI525">
            <v>40547</v>
          </cell>
          <cell r="AJ525">
            <v>40560</v>
          </cell>
          <cell r="AK525">
            <v>40620</v>
          </cell>
          <cell r="AL525">
            <v>40650</v>
          </cell>
          <cell r="AM525">
            <v>40653</v>
          </cell>
          <cell r="AN525" t="str">
            <v>AIR @ LS&amp;Co. Updtd 12/7:  ADP took 327 uts nets- OK by Liz</v>
          </cell>
          <cell r="AO525" t="str">
            <v>Y</v>
          </cell>
          <cell r="AQ525" t="str">
            <v>Y</v>
          </cell>
          <cell r="AR525" t="str">
            <v>024S</v>
          </cell>
          <cell r="AS525" t="str">
            <v>ZHANGJIAGANG JINLING TEXTILES CO LT</v>
          </cell>
          <cell r="AT525" t="str">
            <v>CHINA</v>
          </cell>
          <cell r="AU525" t="str">
            <v>JLZ092219</v>
          </cell>
          <cell r="AW525">
            <v>1.7</v>
          </cell>
          <cell r="AX525">
            <v>1020</v>
          </cell>
          <cell r="AY525">
            <v>40497</v>
          </cell>
          <cell r="AZ525">
            <v>40503</v>
          </cell>
          <cell r="BA525">
            <v>40566</v>
          </cell>
          <cell r="BB525">
            <v>40622</v>
          </cell>
          <cell r="BC525">
            <v>40650</v>
          </cell>
          <cell r="BD525">
            <v>40657</v>
          </cell>
          <cell r="BE525">
            <v>40483</v>
          </cell>
          <cell r="BF525">
            <v>40544</v>
          </cell>
          <cell r="BG525">
            <v>40603</v>
          </cell>
          <cell r="BH525">
            <v>40634</v>
          </cell>
          <cell r="BI525">
            <v>40634</v>
          </cell>
          <cell r="BL525">
            <v>0</v>
          </cell>
          <cell r="BN525" t="str">
            <v>DOCKERS</v>
          </cell>
          <cell r="BO525" t="str">
            <v>Tops</v>
          </cell>
          <cell r="BP525" t="str">
            <v>Mens</v>
          </cell>
          <cell r="BQ525" t="str">
            <v>N</v>
          </cell>
          <cell r="BR525" t="str">
            <v>DM Tops Wovens</v>
          </cell>
          <cell r="BS525" t="str">
            <v>OKAMOTO D</v>
          </cell>
          <cell r="BT525" t="str">
            <v>CWOVENS2</v>
          </cell>
          <cell r="BU525" t="str">
            <v>I2499</v>
          </cell>
          <cell r="BV525" t="str">
            <v>Seasonal</v>
          </cell>
          <cell r="BW525" t="str">
            <v>LSA</v>
          </cell>
          <cell r="BY525" t="str">
            <v>4062040560405474049740473404734047340473</v>
          </cell>
          <cell r="BZ525" t="str">
            <v>S-61873-0001-3481-40620</v>
          </cell>
          <cell r="CA525" t="str">
            <v>SFO</v>
          </cell>
          <cell r="CD525">
            <v>0</v>
          </cell>
          <cell r="CF525">
            <v>574</v>
          </cell>
          <cell r="CG525">
            <v>0</v>
          </cell>
        </row>
        <row r="526">
          <cell r="A526">
            <v>1416807</v>
          </cell>
          <cell r="B526" t="str">
            <v>113</v>
          </cell>
          <cell r="C526" t="str">
            <v>101</v>
          </cell>
          <cell r="D526" t="str">
            <v>61873</v>
          </cell>
          <cell r="E526" t="str">
            <v>61873-0001</v>
          </cell>
          <cell r="F526" t="str">
            <v>2 POCKET FASHION SHIRT SS</v>
          </cell>
          <cell r="G526" t="str">
            <v>LOSTUTTER - WILD FERN</v>
          </cell>
          <cell r="H526" t="str">
            <v>PC</v>
          </cell>
          <cell r="J526" t="str">
            <v>SP-A</v>
          </cell>
          <cell r="K526" t="str">
            <v>LSUS</v>
          </cell>
          <cell r="L526">
            <v>2006</v>
          </cell>
          <cell r="M526">
            <v>2500</v>
          </cell>
          <cell r="N526">
            <v>2500</v>
          </cell>
          <cell r="O526">
            <v>0</v>
          </cell>
          <cell r="P526">
            <v>2500</v>
          </cell>
          <cell r="T526" t="str">
            <v>257M</v>
          </cell>
          <cell r="U526">
            <v>3481</v>
          </cell>
          <cell r="V526" t="str">
            <v>HONG KONG</v>
          </cell>
          <cell r="W526" t="str">
            <v>NAS</v>
          </cell>
          <cell r="X526" t="str">
            <v>VIETNAM</v>
          </cell>
          <cell r="Y526" t="str">
            <v>VIET HUNG JOINT STOCK CO</v>
          </cell>
          <cell r="Z526" t="str">
            <v>DFC</v>
          </cell>
          <cell r="AA526" t="str">
            <v>A</v>
          </cell>
          <cell r="AD526">
            <v>40534</v>
          </cell>
          <cell r="AE526">
            <v>40534</v>
          </cell>
          <cell r="AF526">
            <v>40534</v>
          </cell>
          <cell r="AG526">
            <v>40534</v>
          </cell>
          <cell r="AH526">
            <v>40555</v>
          </cell>
          <cell r="AI526">
            <v>40628</v>
          </cell>
          <cell r="AJ526">
            <v>40643</v>
          </cell>
          <cell r="AK526">
            <v>40690</v>
          </cell>
          <cell r="AL526">
            <v>40720</v>
          </cell>
          <cell r="AM526">
            <v>40723</v>
          </cell>
          <cell r="AN526" t="str">
            <v>Dec P-Req - add'l for Sears</v>
          </cell>
          <cell r="AQ526" t="str">
            <v>Y</v>
          </cell>
          <cell r="AR526" t="str">
            <v>024S</v>
          </cell>
          <cell r="AS526" t="str">
            <v>ZHANGJIAGANG JINLING TEXTILES CO LT</v>
          </cell>
          <cell r="AT526" t="str">
            <v>CHINA</v>
          </cell>
          <cell r="AU526" t="str">
            <v>JLZ092219</v>
          </cell>
          <cell r="AW526">
            <v>1.7</v>
          </cell>
          <cell r="AX526">
            <v>4250</v>
          </cell>
          <cell r="AY526">
            <v>40553</v>
          </cell>
          <cell r="AZ526">
            <v>40559</v>
          </cell>
          <cell r="BA526">
            <v>40643</v>
          </cell>
          <cell r="BB526">
            <v>40692</v>
          </cell>
          <cell r="BC526">
            <v>40720</v>
          </cell>
          <cell r="BD526">
            <v>40727</v>
          </cell>
          <cell r="BE526">
            <v>40544</v>
          </cell>
          <cell r="BF526">
            <v>40634</v>
          </cell>
          <cell r="BG526">
            <v>40664</v>
          </cell>
          <cell r="BH526">
            <v>40695</v>
          </cell>
          <cell r="BI526">
            <v>40695</v>
          </cell>
          <cell r="BL526">
            <v>0</v>
          </cell>
          <cell r="BN526" t="str">
            <v>DOCKERS</v>
          </cell>
          <cell r="BO526" t="str">
            <v>Tops</v>
          </cell>
          <cell r="BP526" t="str">
            <v>Mens</v>
          </cell>
          <cell r="BQ526" t="str">
            <v>N</v>
          </cell>
          <cell r="BR526" t="str">
            <v>DM Tops Wovens</v>
          </cell>
          <cell r="BS526" t="str">
            <v>OKAMOTO D</v>
          </cell>
          <cell r="BT526" t="str">
            <v>CWOVENS2</v>
          </cell>
          <cell r="BU526" t="str">
            <v>I2499</v>
          </cell>
          <cell r="BV526" t="str">
            <v>Seasonal</v>
          </cell>
          <cell r="BW526" t="str">
            <v>LSA</v>
          </cell>
          <cell r="BY526" t="str">
            <v>4069040643406284055540534405344053440534</v>
          </cell>
          <cell r="BZ526" t="str">
            <v>S-61873-0001-3481-40690</v>
          </cell>
          <cell r="CA526" t="str">
            <v>SFO</v>
          </cell>
          <cell r="CD526">
            <v>0</v>
          </cell>
          <cell r="CF526">
            <v>574</v>
          </cell>
          <cell r="CG526">
            <v>0</v>
          </cell>
        </row>
        <row r="527">
          <cell r="A527">
            <v>1416808</v>
          </cell>
          <cell r="B527" t="str">
            <v>113</v>
          </cell>
          <cell r="C527" t="str">
            <v>101</v>
          </cell>
          <cell r="D527" t="str">
            <v>61873</v>
          </cell>
          <cell r="E527" t="str">
            <v>61873-0002</v>
          </cell>
          <cell r="F527" t="str">
            <v>2 POCKET FASHION SHIRT SS</v>
          </cell>
          <cell r="G527" t="str">
            <v>LOSTUTTER - NAVY</v>
          </cell>
          <cell r="H527" t="str">
            <v>PC</v>
          </cell>
          <cell r="J527" t="str">
            <v>SP-A</v>
          </cell>
          <cell r="K527" t="str">
            <v>APD</v>
          </cell>
          <cell r="L527" t="str">
            <v>MY</v>
          </cell>
          <cell r="M527">
            <v>180</v>
          </cell>
          <cell r="N527">
            <v>180</v>
          </cell>
          <cell r="O527">
            <v>0</v>
          </cell>
          <cell r="P527">
            <v>180</v>
          </cell>
          <cell r="T527" t="str">
            <v>257M</v>
          </cell>
          <cell r="U527">
            <v>3481</v>
          </cell>
          <cell r="V527" t="str">
            <v>HONG KONG</v>
          </cell>
          <cell r="W527" t="str">
            <v>NAS</v>
          </cell>
          <cell r="X527" t="str">
            <v>VIETNAM</v>
          </cell>
          <cell r="Y527" t="str">
            <v>VIET HUNG JOINT STOCK CO</v>
          </cell>
          <cell r="Z527" t="str">
            <v>DFC</v>
          </cell>
          <cell r="AD527">
            <v>40473</v>
          </cell>
          <cell r="AE527">
            <v>40473</v>
          </cell>
          <cell r="AF527">
            <v>40473</v>
          </cell>
          <cell r="AG527">
            <v>40473</v>
          </cell>
          <cell r="AH527">
            <v>40497</v>
          </cell>
          <cell r="AI527">
            <v>40547</v>
          </cell>
          <cell r="AJ527">
            <v>40560</v>
          </cell>
          <cell r="AK527">
            <v>40620</v>
          </cell>
          <cell r="AL527">
            <v>40633</v>
          </cell>
          <cell r="AM527">
            <v>40636</v>
          </cell>
          <cell r="AN527" t="str">
            <v>12/7:  Per Jacklyn added MY to take US excess</v>
          </cell>
          <cell r="AO527" t="str">
            <v>Y</v>
          </cell>
          <cell r="AP527" t="str">
            <v>4505019951</v>
          </cell>
          <cell r="AQ527" t="str">
            <v>Y</v>
          </cell>
          <cell r="AR527" t="str">
            <v>024S</v>
          </cell>
          <cell r="AS527" t="str">
            <v>ZHANGJIAGANG JINLING TEXTILES CO LT</v>
          </cell>
          <cell r="AT527" t="str">
            <v>CHINA</v>
          </cell>
          <cell r="AU527" t="str">
            <v>JLZ092219</v>
          </cell>
          <cell r="AW527">
            <v>1.7</v>
          </cell>
          <cell r="AX527">
            <v>306</v>
          </cell>
          <cell r="AY527">
            <v>40497</v>
          </cell>
          <cell r="AZ527">
            <v>40503</v>
          </cell>
          <cell r="BA527">
            <v>40566</v>
          </cell>
          <cell r="BB527">
            <v>40622</v>
          </cell>
          <cell r="BC527">
            <v>40636</v>
          </cell>
          <cell r="BD527">
            <v>40636</v>
          </cell>
          <cell r="BE527">
            <v>40483</v>
          </cell>
          <cell r="BF527">
            <v>40544</v>
          </cell>
          <cell r="BG527">
            <v>40603</v>
          </cell>
          <cell r="BH527">
            <v>40603</v>
          </cell>
          <cell r="BI527">
            <v>40603</v>
          </cell>
          <cell r="BL527">
            <v>0</v>
          </cell>
          <cell r="BN527" t="str">
            <v>DOCKERS</v>
          </cell>
          <cell r="BO527" t="str">
            <v>Tops</v>
          </cell>
          <cell r="BP527" t="str">
            <v>Mens</v>
          </cell>
          <cell r="BQ527" t="str">
            <v>N</v>
          </cell>
          <cell r="BR527" t="str">
            <v>DM Tops Wovens</v>
          </cell>
          <cell r="BS527" t="str">
            <v>OKAMOTO D</v>
          </cell>
          <cell r="BT527" t="str">
            <v>CWOVENS2</v>
          </cell>
          <cell r="BU527" t="str">
            <v>I2500</v>
          </cell>
          <cell r="BV527" t="str">
            <v>Seasonal</v>
          </cell>
          <cell r="BW527" t="str">
            <v>APD</v>
          </cell>
          <cell r="BY527" t="str">
            <v>4062040560405474049740473404734047340473</v>
          </cell>
          <cell r="BZ527" t="str">
            <v>S-61873-0002-3481-40620</v>
          </cell>
          <cell r="CA527" t="str">
            <v>SFO</v>
          </cell>
          <cell r="CB527">
            <v>180</v>
          </cell>
          <cell r="CD527">
            <v>0</v>
          </cell>
          <cell r="CF527">
            <v>574</v>
          </cell>
          <cell r="CG527">
            <v>0</v>
          </cell>
        </row>
        <row r="528">
          <cell r="A528">
            <v>1503460</v>
          </cell>
          <cell r="B528" t="str">
            <v>113</v>
          </cell>
          <cell r="C528" t="str">
            <v>101</v>
          </cell>
          <cell r="D528" t="str">
            <v>61873</v>
          </cell>
          <cell r="E528" t="str">
            <v>61873-0002</v>
          </cell>
          <cell r="F528" t="str">
            <v>2 POCKET FASHION SHIRT SS</v>
          </cell>
          <cell r="G528" t="str">
            <v>LOSTUTTER - NAVY</v>
          </cell>
          <cell r="H528" t="str">
            <v>PC</v>
          </cell>
          <cell r="J528" t="str">
            <v>SP-A</v>
          </cell>
          <cell r="K528" t="str">
            <v>APD</v>
          </cell>
          <cell r="L528" t="str">
            <v>SG</v>
          </cell>
          <cell r="M528">
            <v>150</v>
          </cell>
          <cell r="N528">
            <v>150</v>
          </cell>
          <cell r="O528">
            <v>0</v>
          </cell>
          <cell r="P528">
            <v>150</v>
          </cell>
          <cell r="T528" t="str">
            <v>257M</v>
          </cell>
          <cell r="U528">
            <v>3481</v>
          </cell>
          <cell r="V528" t="str">
            <v>HONG KONG</v>
          </cell>
          <cell r="W528" t="str">
            <v>NAS</v>
          </cell>
          <cell r="X528" t="str">
            <v>VIETNAM</v>
          </cell>
          <cell r="Y528" t="str">
            <v>VIET HUNG JOINT STOCK CO</v>
          </cell>
          <cell r="Z528" t="str">
            <v>DFC</v>
          </cell>
          <cell r="AD528">
            <v>40473</v>
          </cell>
          <cell r="AE528">
            <v>40473</v>
          </cell>
          <cell r="AF528">
            <v>40473</v>
          </cell>
          <cell r="AG528">
            <v>40473</v>
          </cell>
          <cell r="AH528">
            <v>40497</v>
          </cell>
          <cell r="AI528">
            <v>40547</v>
          </cell>
          <cell r="AJ528">
            <v>40560</v>
          </cell>
          <cell r="AK528">
            <v>40620</v>
          </cell>
          <cell r="AL528">
            <v>40631</v>
          </cell>
          <cell r="AM528">
            <v>40634</v>
          </cell>
          <cell r="AN528" t="str">
            <v>12/7:  Per Jacklyn added SG to take US excess</v>
          </cell>
          <cell r="AO528" t="str">
            <v>Y</v>
          </cell>
          <cell r="AP528" t="str">
            <v>4512019284</v>
          </cell>
          <cell r="AQ528" t="str">
            <v>Y</v>
          </cell>
          <cell r="AR528" t="str">
            <v>024S</v>
          </cell>
          <cell r="AS528" t="str">
            <v>ZHANGJIAGANG JINLING TEXTILES CO LT</v>
          </cell>
          <cell r="AT528" t="str">
            <v>CHINA</v>
          </cell>
          <cell r="AU528" t="str">
            <v>JLZ092219</v>
          </cell>
          <cell r="AW528">
            <v>1.7</v>
          </cell>
          <cell r="AX528">
            <v>255</v>
          </cell>
          <cell r="AY528">
            <v>40497</v>
          </cell>
          <cell r="AZ528">
            <v>40503</v>
          </cell>
          <cell r="BA528">
            <v>40566</v>
          </cell>
          <cell r="BB528">
            <v>40622</v>
          </cell>
          <cell r="BC528">
            <v>40636</v>
          </cell>
          <cell r="BD528">
            <v>40636</v>
          </cell>
          <cell r="BE528">
            <v>40483</v>
          </cell>
          <cell r="BF528">
            <v>40544</v>
          </cell>
          <cell r="BG528">
            <v>40603</v>
          </cell>
          <cell r="BH528">
            <v>40603</v>
          </cell>
          <cell r="BI528">
            <v>40603</v>
          </cell>
          <cell r="BL528">
            <v>0</v>
          </cell>
          <cell r="BN528" t="str">
            <v>DOCKERS</v>
          </cell>
          <cell r="BO528" t="str">
            <v>Tops</v>
          </cell>
          <cell r="BP528" t="str">
            <v>Mens</v>
          </cell>
          <cell r="BQ528" t="str">
            <v>N</v>
          </cell>
          <cell r="BR528" t="str">
            <v>DM Tops Wovens</v>
          </cell>
          <cell r="BS528" t="str">
            <v>OKAMOTO D</v>
          </cell>
          <cell r="BT528" t="str">
            <v>CWOVENS2</v>
          </cell>
          <cell r="BU528" t="str">
            <v>I2500</v>
          </cell>
          <cell r="BV528" t="str">
            <v>Seasonal</v>
          </cell>
          <cell r="BW528" t="str">
            <v>APD</v>
          </cell>
          <cell r="BY528" t="str">
            <v>4062040560405474049740473404734047340473</v>
          </cell>
          <cell r="BZ528" t="str">
            <v>S-61873-0002-3481-40620</v>
          </cell>
          <cell r="CA528" t="str">
            <v>SFO</v>
          </cell>
          <cell r="CB528">
            <v>150</v>
          </cell>
          <cell r="CD528">
            <v>0</v>
          </cell>
          <cell r="CF528">
            <v>574</v>
          </cell>
          <cell r="CG528">
            <v>0</v>
          </cell>
        </row>
        <row r="529">
          <cell r="A529">
            <v>1550654</v>
          </cell>
          <cell r="B529" t="str">
            <v>113</v>
          </cell>
          <cell r="C529" t="str">
            <v>101</v>
          </cell>
          <cell r="D529" t="str">
            <v>61873</v>
          </cell>
          <cell r="E529" t="str">
            <v>61873-0002</v>
          </cell>
          <cell r="F529" t="str">
            <v>2 POCKET FASHION SHIRT SS</v>
          </cell>
          <cell r="G529" t="str">
            <v>LOSTUTTER - NAVY</v>
          </cell>
          <cell r="H529" t="str">
            <v>PC</v>
          </cell>
          <cell r="I529">
            <v>0</v>
          </cell>
          <cell r="J529" t="str">
            <v>SP-A</v>
          </cell>
          <cell r="K529" t="str">
            <v>LSUS</v>
          </cell>
          <cell r="L529">
            <v>2006</v>
          </cell>
          <cell r="M529">
            <v>570</v>
          </cell>
          <cell r="N529">
            <v>570</v>
          </cell>
          <cell r="O529">
            <v>0</v>
          </cell>
          <cell r="P529">
            <v>570</v>
          </cell>
          <cell r="R529">
            <v>0</v>
          </cell>
          <cell r="T529" t="str">
            <v>257M</v>
          </cell>
          <cell r="U529">
            <v>3481</v>
          </cell>
          <cell r="V529" t="str">
            <v>HONG KONG</v>
          </cell>
          <cell r="W529" t="str">
            <v>NAS</v>
          </cell>
          <cell r="X529" t="str">
            <v>VIETNAM</v>
          </cell>
          <cell r="Y529" t="str">
            <v>VIET HUNG JOINT STOCK CO</v>
          </cell>
          <cell r="Z529" t="str">
            <v>DFC</v>
          </cell>
          <cell r="AA529" t="str">
            <v>A</v>
          </cell>
          <cell r="AC529">
            <v>0</v>
          </cell>
          <cell r="AD529">
            <v>40473</v>
          </cell>
          <cell r="AE529">
            <v>40473</v>
          </cell>
          <cell r="AF529">
            <v>40473</v>
          </cell>
          <cell r="AG529">
            <v>40473</v>
          </cell>
          <cell r="AH529">
            <v>40497</v>
          </cell>
          <cell r="AI529">
            <v>40547</v>
          </cell>
          <cell r="AJ529">
            <v>40560</v>
          </cell>
          <cell r="AK529">
            <v>40620</v>
          </cell>
          <cell r="AL529">
            <v>40650</v>
          </cell>
          <cell r="AM529">
            <v>40653</v>
          </cell>
          <cell r="AN529" t="str">
            <v>AIR @ LS&amp;Co. Updtd 12/7:  ADP took 330 uts nets- OK by Liz</v>
          </cell>
          <cell r="AO529" t="str">
            <v>Y</v>
          </cell>
          <cell r="AP529">
            <v>0</v>
          </cell>
          <cell r="AQ529" t="str">
            <v>Y</v>
          </cell>
          <cell r="AR529" t="str">
            <v>024S</v>
          </cell>
          <cell r="AS529" t="str">
            <v>ZHANGJIAGANG JINLING TEXTILES CO LT</v>
          </cell>
          <cell r="AT529" t="str">
            <v>CHINA</v>
          </cell>
          <cell r="AU529" t="str">
            <v>JLZ092219</v>
          </cell>
          <cell r="AW529">
            <v>1.7</v>
          </cell>
          <cell r="AX529">
            <v>969</v>
          </cell>
          <cell r="AY529">
            <v>40497</v>
          </cell>
          <cell r="AZ529">
            <v>40503</v>
          </cell>
          <cell r="BA529">
            <v>40566</v>
          </cell>
          <cell r="BB529">
            <v>40622</v>
          </cell>
          <cell r="BC529">
            <v>40650</v>
          </cell>
          <cell r="BD529">
            <v>40657</v>
          </cell>
          <cell r="BE529">
            <v>40483</v>
          </cell>
          <cell r="BF529">
            <v>40544</v>
          </cell>
          <cell r="BG529">
            <v>40603</v>
          </cell>
          <cell r="BH529">
            <v>40634</v>
          </cell>
          <cell r="BI529">
            <v>40634</v>
          </cell>
          <cell r="BL529">
            <v>0</v>
          </cell>
          <cell r="BN529" t="str">
            <v>DOCKERS</v>
          </cell>
          <cell r="BO529" t="str">
            <v>Tops</v>
          </cell>
          <cell r="BP529" t="str">
            <v>Mens</v>
          </cell>
          <cell r="BQ529" t="str">
            <v>N</v>
          </cell>
          <cell r="BR529" t="str">
            <v>DM Tops Wovens</v>
          </cell>
          <cell r="BS529" t="str">
            <v>OKAMOTO D</v>
          </cell>
          <cell r="BT529" t="str">
            <v>CWOVENS2</v>
          </cell>
          <cell r="BU529" t="str">
            <v>I2500</v>
          </cell>
          <cell r="BV529" t="str">
            <v>Seasonal</v>
          </cell>
          <cell r="BW529" t="str">
            <v>LSA</v>
          </cell>
          <cell r="BX529">
            <v>0</v>
          </cell>
          <cell r="BY529" t="str">
            <v>4062040560405474049740473404734047340473</v>
          </cell>
          <cell r="BZ529" t="str">
            <v>S-61873-0002-3481-40620</v>
          </cell>
          <cell r="CA529" t="str">
            <v>SFO</v>
          </cell>
          <cell r="CC529">
            <v>0</v>
          </cell>
          <cell r="CD529">
            <v>0</v>
          </cell>
          <cell r="CF529">
            <v>574</v>
          </cell>
          <cell r="CG529">
            <v>0</v>
          </cell>
        </row>
        <row r="530">
          <cell r="A530">
            <v>1520228</v>
          </cell>
          <cell r="B530" t="str">
            <v>113</v>
          </cell>
          <cell r="C530" t="str">
            <v>101</v>
          </cell>
          <cell r="D530" t="str">
            <v>61873</v>
          </cell>
          <cell r="E530" t="str">
            <v>61873-0002</v>
          </cell>
          <cell r="F530" t="str">
            <v>2 POCKET FASHION SHIRT SS</v>
          </cell>
          <cell r="G530" t="str">
            <v>LOSTUTTER - NAVY</v>
          </cell>
          <cell r="H530" t="str">
            <v>PPK</v>
          </cell>
          <cell r="J530" t="str">
            <v>SP-A</v>
          </cell>
          <cell r="K530" t="str">
            <v>LSUS</v>
          </cell>
          <cell r="L530">
            <v>2006</v>
          </cell>
          <cell r="M530">
            <v>600</v>
          </cell>
          <cell r="N530">
            <v>600</v>
          </cell>
          <cell r="O530">
            <v>0</v>
          </cell>
          <cell r="P530">
            <v>600</v>
          </cell>
          <cell r="T530" t="str">
            <v>257M</v>
          </cell>
          <cell r="U530">
            <v>3481</v>
          </cell>
          <cell r="V530" t="str">
            <v>HONG KONG</v>
          </cell>
          <cell r="W530" t="str">
            <v>NAS</v>
          </cell>
          <cell r="X530" t="str">
            <v>VIETNAM</v>
          </cell>
          <cell r="Y530" t="str">
            <v>VIET HUNG JOINT STOCK CO</v>
          </cell>
          <cell r="Z530" t="str">
            <v>DFC</v>
          </cell>
          <cell r="AA530" t="str">
            <v>A</v>
          </cell>
          <cell r="AD530">
            <v>40473</v>
          </cell>
          <cell r="AE530">
            <v>40473</v>
          </cell>
          <cell r="AF530">
            <v>40473</v>
          </cell>
          <cell r="AG530">
            <v>40473</v>
          </cell>
          <cell r="AH530">
            <v>40497</v>
          </cell>
          <cell r="AI530">
            <v>40547</v>
          </cell>
          <cell r="AJ530">
            <v>40560</v>
          </cell>
          <cell r="AK530">
            <v>40620</v>
          </cell>
          <cell r="AL530">
            <v>40650</v>
          </cell>
          <cell r="AM530">
            <v>40653</v>
          </cell>
          <cell r="AN530" t="str">
            <v>AIR @ LS&amp;Co. Updtd 12/7:  ADP took 330 uts nets- OK by Liz</v>
          </cell>
          <cell r="AO530" t="str">
            <v>Y</v>
          </cell>
          <cell r="AQ530" t="str">
            <v>Y</v>
          </cell>
          <cell r="AR530" t="str">
            <v>024S</v>
          </cell>
          <cell r="AS530" t="str">
            <v>ZHANGJIAGANG JINLING TEXTILES CO LT</v>
          </cell>
          <cell r="AT530" t="str">
            <v>CHINA</v>
          </cell>
          <cell r="AU530" t="str">
            <v>JLZ092219</v>
          </cell>
          <cell r="AW530">
            <v>1.7</v>
          </cell>
          <cell r="AX530">
            <v>1020</v>
          </cell>
          <cell r="AY530">
            <v>40497</v>
          </cell>
          <cell r="AZ530">
            <v>40503</v>
          </cell>
          <cell r="BA530">
            <v>40566</v>
          </cell>
          <cell r="BB530">
            <v>40622</v>
          </cell>
          <cell r="BC530">
            <v>40650</v>
          </cell>
          <cell r="BD530">
            <v>40657</v>
          </cell>
          <cell r="BE530">
            <v>40483</v>
          </cell>
          <cell r="BF530">
            <v>40544</v>
          </cell>
          <cell r="BG530">
            <v>40603</v>
          </cell>
          <cell r="BH530">
            <v>40634</v>
          </cell>
          <cell r="BI530">
            <v>40634</v>
          </cell>
          <cell r="BL530">
            <v>0</v>
          </cell>
          <cell r="BN530" t="str">
            <v>DOCKERS</v>
          </cell>
          <cell r="BO530" t="str">
            <v>Tops</v>
          </cell>
          <cell r="BP530" t="str">
            <v>Mens</v>
          </cell>
          <cell r="BQ530" t="str">
            <v>N</v>
          </cell>
          <cell r="BR530" t="str">
            <v>DM Tops Wovens</v>
          </cell>
          <cell r="BS530" t="str">
            <v>OKAMOTO D</v>
          </cell>
          <cell r="BT530" t="str">
            <v>CWOVENS2</v>
          </cell>
          <cell r="BU530" t="str">
            <v>I2500</v>
          </cell>
          <cell r="BV530" t="str">
            <v>Seasonal</v>
          </cell>
          <cell r="BW530" t="str">
            <v>LSA</v>
          </cell>
          <cell r="BY530" t="str">
            <v>4062040560405474049740473404734047340473</v>
          </cell>
          <cell r="BZ530" t="str">
            <v>S-61873-0002-3481-40620</v>
          </cell>
          <cell r="CA530" t="str">
            <v>SFO</v>
          </cell>
          <cell r="CD530">
            <v>0</v>
          </cell>
          <cell r="CF530">
            <v>574</v>
          </cell>
          <cell r="CG530">
            <v>0</v>
          </cell>
        </row>
        <row r="531">
          <cell r="A531">
            <v>1416809</v>
          </cell>
          <cell r="B531" t="str">
            <v>113</v>
          </cell>
          <cell r="C531" t="str">
            <v>101</v>
          </cell>
          <cell r="D531" t="str">
            <v>61873</v>
          </cell>
          <cell r="E531" t="str">
            <v>61873-0002</v>
          </cell>
          <cell r="F531" t="str">
            <v>2 POCKET FASHION SHIRT SS</v>
          </cell>
          <cell r="G531" t="str">
            <v>LOSTUTTER - NAVY</v>
          </cell>
          <cell r="H531" t="str">
            <v>PC</v>
          </cell>
          <cell r="J531" t="str">
            <v>SP-A</v>
          </cell>
          <cell r="K531" t="str">
            <v>LSUS</v>
          </cell>
          <cell r="L531">
            <v>2006</v>
          </cell>
          <cell r="M531">
            <v>2500</v>
          </cell>
          <cell r="N531">
            <v>2500</v>
          </cell>
          <cell r="O531">
            <v>0</v>
          </cell>
          <cell r="P531">
            <v>2500</v>
          </cell>
          <cell r="T531" t="str">
            <v>257M</v>
          </cell>
          <cell r="U531">
            <v>3481</v>
          </cell>
          <cell r="V531" t="str">
            <v>HONG KONG</v>
          </cell>
          <cell r="W531" t="str">
            <v>NAS</v>
          </cell>
          <cell r="X531" t="str">
            <v>VIETNAM</v>
          </cell>
          <cell r="Y531" t="str">
            <v>VIET HUNG JOINT STOCK CO</v>
          </cell>
          <cell r="Z531" t="str">
            <v>DFC</v>
          </cell>
          <cell r="AA531" t="str">
            <v>A</v>
          </cell>
          <cell r="AD531">
            <v>40534</v>
          </cell>
          <cell r="AE531">
            <v>40534</v>
          </cell>
          <cell r="AF531">
            <v>40534</v>
          </cell>
          <cell r="AG531">
            <v>40534</v>
          </cell>
          <cell r="AH531">
            <v>40555</v>
          </cell>
          <cell r="AI531">
            <v>40628</v>
          </cell>
          <cell r="AJ531">
            <v>40643</v>
          </cell>
          <cell r="AK531">
            <v>40690</v>
          </cell>
          <cell r="AL531">
            <v>40720</v>
          </cell>
          <cell r="AM531">
            <v>40723</v>
          </cell>
          <cell r="AN531" t="str">
            <v>Dec P-Req - add'l for Sears</v>
          </cell>
          <cell r="AQ531" t="str">
            <v>Y</v>
          </cell>
          <cell r="AR531" t="str">
            <v>024S</v>
          </cell>
          <cell r="AS531" t="str">
            <v>ZHANGJIAGANG JINLING TEXTILES CO LT</v>
          </cell>
          <cell r="AT531" t="str">
            <v>CHINA</v>
          </cell>
          <cell r="AU531" t="str">
            <v>JLZ092219</v>
          </cell>
          <cell r="AW531">
            <v>1.7</v>
          </cell>
          <cell r="AX531">
            <v>4250</v>
          </cell>
          <cell r="AY531">
            <v>40553</v>
          </cell>
          <cell r="AZ531">
            <v>40559</v>
          </cell>
          <cell r="BA531">
            <v>40643</v>
          </cell>
          <cell r="BB531">
            <v>40692</v>
          </cell>
          <cell r="BC531">
            <v>40720</v>
          </cell>
          <cell r="BD531">
            <v>40727</v>
          </cell>
          <cell r="BE531">
            <v>40544</v>
          </cell>
          <cell r="BF531">
            <v>40634</v>
          </cell>
          <cell r="BG531">
            <v>40664</v>
          </cell>
          <cell r="BH531">
            <v>40695</v>
          </cell>
          <cell r="BI531">
            <v>40695</v>
          </cell>
          <cell r="BL531">
            <v>0</v>
          </cell>
          <cell r="BN531" t="str">
            <v>DOCKERS</v>
          </cell>
          <cell r="BO531" t="str">
            <v>Tops</v>
          </cell>
          <cell r="BP531" t="str">
            <v>Mens</v>
          </cell>
          <cell r="BQ531" t="str">
            <v>N</v>
          </cell>
          <cell r="BR531" t="str">
            <v>DM Tops Wovens</v>
          </cell>
          <cell r="BS531" t="str">
            <v>OKAMOTO D</v>
          </cell>
          <cell r="BT531" t="str">
            <v>CWOVENS2</v>
          </cell>
          <cell r="BU531" t="str">
            <v>I2500</v>
          </cell>
          <cell r="BV531" t="str">
            <v>Seasonal</v>
          </cell>
          <cell r="BW531" t="str">
            <v>LSA</v>
          </cell>
          <cell r="BY531" t="str">
            <v>4069040643406284055540534405344053440534</v>
          </cell>
          <cell r="BZ531" t="str">
            <v>S-61873-0002-3481-40690</v>
          </cell>
          <cell r="CA531" t="str">
            <v>SFO</v>
          </cell>
          <cell r="CD531">
            <v>0</v>
          </cell>
          <cell r="CF531">
            <v>574</v>
          </cell>
          <cell r="CG531">
            <v>0</v>
          </cell>
        </row>
        <row r="532">
          <cell r="A532">
            <v>1416810</v>
          </cell>
          <cell r="B532" t="str">
            <v>113</v>
          </cell>
          <cell r="C532" t="str">
            <v>101</v>
          </cell>
          <cell r="D532" t="str">
            <v>61873</v>
          </cell>
          <cell r="E532" t="str">
            <v>61873-0003</v>
          </cell>
          <cell r="F532" t="str">
            <v>2 POCKET FASHION SHIRT SS</v>
          </cell>
          <cell r="G532" t="str">
            <v>FRAUGHTON - FRENCH INDIGO</v>
          </cell>
          <cell r="H532" t="str">
            <v>PC</v>
          </cell>
          <cell r="J532" t="str">
            <v>SP-A</v>
          </cell>
          <cell r="K532" t="str">
            <v>APD</v>
          </cell>
          <cell r="L532" t="str">
            <v>MY</v>
          </cell>
          <cell r="M532">
            <v>144</v>
          </cell>
          <cell r="N532">
            <v>144</v>
          </cell>
          <cell r="O532">
            <v>0</v>
          </cell>
          <cell r="P532">
            <v>144</v>
          </cell>
          <cell r="T532" t="str">
            <v>257M</v>
          </cell>
          <cell r="U532">
            <v>3481</v>
          </cell>
          <cell r="V532" t="str">
            <v>HONG KONG</v>
          </cell>
          <cell r="W532" t="str">
            <v>NAS</v>
          </cell>
          <cell r="X532" t="str">
            <v>VIETNAM</v>
          </cell>
          <cell r="Y532" t="str">
            <v>VIET HUNG JOINT STOCK CO</v>
          </cell>
          <cell r="Z532" t="str">
            <v>DFC</v>
          </cell>
          <cell r="AD532">
            <v>40473</v>
          </cell>
          <cell r="AE532">
            <v>40473</v>
          </cell>
          <cell r="AF532">
            <v>40473</v>
          </cell>
          <cell r="AG532">
            <v>40473</v>
          </cell>
          <cell r="AH532">
            <v>40497</v>
          </cell>
          <cell r="AI532">
            <v>40547</v>
          </cell>
          <cell r="AJ532">
            <v>40560</v>
          </cell>
          <cell r="AK532">
            <v>40620</v>
          </cell>
          <cell r="AL532">
            <v>40633</v>
          </cell>
          <cell r="AM532">
            <v>40636</v>
          </cell>
          <cell r="AN532" t="str">
            <v>12/7:  Per Jacklyn added MY to take US excess</v>
          </cell>
          <cell r="AO532" t="str">
            <v>Y</v>
          </cell>
          <cell r="AP532" t="str">
            <v>4505019952</v>
          </cell>
          <cell r="AQ532" t="str">
            <v>Y</v>
          </cell>
          <cell r="AR532" t="str">
            <v>024S</v>
          </cell>
          <cell r="AS532" t="str">
            <v>ZHANGJIAGANG JINLING TEXTILES CO LT</v>
          </cell>
          <cell r="AT532" t="str">
            <v>CHINA</v>
          </cell>
          <cell r="AU532" t="str">
            <v>JLZ092219</v>
          </cell>
          <cell r="AW532">
            <v>1.7</v>
          </cell>
          <cell r="AX532">
            <v>244.79999999999998</v>
          </cell>
          <cell r="AY532">
            <v>40497</v>
          </cell>
          <cell r="AZ532">
            <v>40503</v>
          </cell>
          <cell r="BA532">
            <v>40566</v>
          </cell>
          <cell r="BB532">
            <v>40622</v>
          </cell>
          <cell r="BC532">
            <v>40636</v>
          </cell>
          <cell r="BD532">
            <v>40636</v>
          </cell>
          <cell r="BE532">
            <v>40483</v>
          </cell>
          <cell r="BF532">
            <v>40544</v>
          </cell>
          <cell r="BG532">
            <v>40603</v>
          </cell>
          <cell r="BH532">
            <v>40603</v>
          </cell>
          <cell r="BI532">
            <v>40603</v>
          </cell>
          <cell r="BL532">
            <v>0</v>
          </cell>
          <cell r="BN532" t="str">
            <v>DOCKERS</v>
          </cell>
          <cell r="BO532" t="str">
            <v>Tops</v>
          </cell>
          <cell r="BP532" t="str">
            <v>Mens</v>
          </cell>
          <cell r="BQ532" t="str">
            <v>N</v>
          </cell>
          <cell r="BR532" t="str">
            <v>DM Tops Wovens</v>
          </cell>
          <cell r="BS532" t="str">
            <v>OKAMOTO D</v>
          </cell>
          <cell r="BT532" t="str">
            <v>CWOVENS2</v>
          </cell>
          <cell r="BU532" t="str">
            <v>I2498</v>
          </cell>
          <cell r="BV532" t="str">
            <v>Seasonal</v>
          </cell>
          <cell r="BW532" t="str">
            <v>APD</v>
          </cell>
          <cell r="BY532" t="str">
            <v>4062040560405474049740473404734047340473</v>
          </cell>
          <cell r="BZ532" t="str">
            <v>S-61873-0003-3481-40620</v>
          </cell>
          <cell r="CA532" t="str">
            <v>SFO</v>
          </cell>
          <cell r="CB532">
            <v>144</v>
          </cell>
          <cell r="CD532">
            <v>0</v>
          </cell>
          <cell r="CF532">
            <v>574</v>
          </cell>
          <cell r="CG532">
            <v>0</v>
          </cell>
        </row>
        <row r="533">
          <cell r="A533">
            <v>1503461</v>
          </cell>
          <cell r="B533" t="str">
            <v>113</v>
          </cell>
          <cell r="C533" t="str">
            <v>101</v>
          </cell>
          <cell r="D533" t="str">
            <v>61873</v>
          </cell>
          <cell r="E533" t="str">
            <v>61873-0003</v>
          </cell>
          <cell r="F533" t="str">
            <v>2 POCKET FASHION SHIRT SS</v>
          </cell>
          <cell r="G533" t="str">
            <v>FRAUGHTON - FRENCH INDIGO</v>
          </cell>
          <cell r="H533" t="str">
            <v>PC</v>
          </cell>
          <cell r="J533" t="str">
            <v>SP-A</v>
          </cell>
          <cell r="K533" t="str">
            <v>APD</v>
          </cell>
          <cell r="L533" t="str">
            <v>SG</v>
          </cell>
          <cell r="M533">
            <v>150</v>
          </cell>
          <cell r="N533">
            <v>150</v>
          </cell>
          <cell r="O533">
            <v>0</v>
          </cell>
          <cell r="P533">
            <v>150</v>
          </cell>
          <cell r="T533" t="str">
            <v>257M</v>
          </cell>
          <cell r="U533">
            <v>3481</v>
          </cell>
          <cell r="V533" t="str">
            <v>HONG KONG</v>
          </cell>
          <cell r="W533" t="str">
            <v>NAS</v>
          </cell>
          <cell r="X533" t="str">
            <v>VIETNAM</v>
          </cell>
          <cell r="Y533" t="str">
            <v>VIET HUNG JOINT STOCK CO</v>
          </cell>
          <cell r="Z533" t="str">
            <v>DFC</v>
          </cell>
          <cell r="AD533">
            <v>40473</v>
          </cell>
          <cell r="AE533">
            <v>40473</v>
          </cell>
          <cell r="AF533">
            <v>40473</v>
          </cell>
          <cell r="AG533">
            <v>40473</v>
          </cell>
          <cell r="AH533">
            <v>40497</v>
          </cell>
          <cell r="AI533">
            <v>40547</v>
          </cell>
          <cell r="AJ533">
            <v>40560</v>
          </cell>
          <cell r="AK533">
            <v>40620</v>
          </cell>
          <cell r="AL533">
            <v>40631</v>
          </cell>
          <cell r="AM533">
            <v>40634</v>
          </cell>
          <cell r="AN533" t="str">
            <v>12/7:  Per Jacklyn added SG to take US excess</v>
          </cell>
          <cell r="AO533" t="str">
            <v>Y</v>
          </cell>
          <cell r="AP533" t="str">
            <v>4512019285</v>
          </cell>
          <cell r="AQ533" t="str">
            <v>Y</v>
          </cell>
          <cell r="AR533" t="str">
            <v>024S</v>
          </cell>
          <cell r="AS533" t="str">
            <v>ZHANGJIAGANG JINLING TEXTILES CO LT</v>
          </cell>
          <cell r="AT533" t="str">
            <v>CHINA</v>
          </cell>
          <cell r="AU533" t="str">
            <v>JLZ092219</v>
          </cell>
          <cell r="AW533">
            <v>1.7</v>
          </cell>
          <cell r="AX533">
            <v>255</v>
          </cell>
          <cell r="AY533">
            <v>40497</v>
          </cell>
          <cell r="AZ533">
            <v>40503</v>
          </cell>
          <cell r="BA533">
            <v>40566</v>
          </cell>
          <cell r="BB533">
            <v>40622</v>
          </cell>
          <cell r="BC533">
            <v>40636</v>
          </cell>
          <cell r="BD533">
            <v>40636</v>
          </cell>
          <cell r="BE533">
            <v>40483</v>
          </cell>
          <cell r="BF533">
            <v>40544</v>
          </cell>
          <cell r="BG533">
            <v>40603</v>
          </cell>
          <cell r="BH533">
            <v>40603</v>
          </cell>
          <cell r="BI533">
            <v>40603</v>
          </cell>
          <cell r="BL533">
            <v>0</v>
          </cell>
          <cell r="BN533" t="str">
            <v>DOCKERS</v>
          </cell>
          <cell r="BO533" t="str">
            <v>Tops</v>
          </cell>
          <cell r="BP533" t="str">
            <v>Mens</v>
          </cell>
          <cell r="BQ533" t="str">
            <v>N</v>
          </cell>
          <cell r="BR533" t="str">
            <v>DM Tops Wovens</v>
          </cell>
          <cell r="BS533" t="str">
            <v>OKAMOTO D</v>
          </cell>
          <cell r="BT533" t="str">
            <v>CWOVENS2</v>
          </cell>
          <cell r="BU533" t="str">
            <v>I2498</v>
          </cell>
          <cell r="BV533" t="str">
            <v>Seasonal</v>
          </cell>
          <cell r="BW533" t="str">
            <v>APD</v>
          </cell>
          <cell r="BY533" t="str">
            <v>4062040560405474049740473404734047340473</v>
          </cell>
          <cell r="BZ533" t="str">
            <v>S-61873-0003-3481-40620</v>
          </cell>
          <cell r="CA533" t="str">
            <v>SFO</v>
          </cell>
          <cell r="CB533">
            <v>150</v>
          </cell>
          <cell r="CD533">
            <v>0</v>
          </cell>
          <cell r="CF533">
            <v>574</v>
          </cell>
          <cell r="CG533">
            <v>0</v>
          </cell>
        </row>
        <row r="534">
          <cell r="A534">
            <v>1550655</v>
          </cell>
          <cell r="B534" t="str">
            <v>113</v>
          </cell>
          <cell r="C534" t="str">
            <v>101</v>
          </cell>
          <cell r="D534" t="str">
            <v>61873</v>
          </cell>
          <cell r="E534" t="str">
            <v>61873-0003</v>
          </cell>
          <cell r="F534" t="str">
            <v>2 POCKET FASHION SHIRT SS</v>
          </cell>
          <cell r="G534" t="str">
            <v>FRAUGHTON - FRENCH INDIGO</v>
          </cell>
          <cell r="H534" t="str">
            <v>PC</v>
          </cell>
          <cell r="I534">
            <v>0</v>
          </cell>
          <cell r="J534" t="str">
            <v>SP-A</v>
          </cell>
          <cell r="K534" t="str">
            <v>LSUS</v>
          </cell>
          <cell r="L534">
            <v>2006</v>
          </cell>
          <cell r="M534">
            <v>606</v>
          </cell>
          <cell r="N534">
            <v>606</v>
          </cell>
          <cell r="O534">
            <v>0</v>
          </cell>
          <cell r="P534">
            <v>606</v>
          </cell>
          <cell r="R534">
            <v>0</v>
          </cell>
          <cell r="T534" t="str">
            <v>257M</v>
          </cell>
          <cell r="U534">
            <v>3481</v>
          </cell>
          <cell r="V534" t="str">
            <v>HONG KONG</v>
          </cell>
          <cell r="W534" t="str">
            <v>NAS</v>
          </cell>
          <cell r="X534" t="str">
            <v>VIETNAM</v>
          </cell>
          <cell r="Y534" t="str">
            <v>VIET HUNG JOINT STOCK CO</v>
          </cell>
          <cell r="Z534" t="str">
            <v>DFC</v>
          </cell>
          <cell r="AA534" t="str">
            <v>A</v>
          </cell>
          <cell r="AC534">
            <v>0</v>
          </cell>
          <cell r="AD534">
            <v>40473</v>
          </cell>
          <cell r="AE534">
            <v>40473</v>
          </cell>
          <cell r="AF534">
            <v>40473</v>
          </cell>
          <cell r="AG534">
            <v>40473</v>
          </cell>
          <cell r="AH534">
            <v>40497</v>
          </cell>
          <cell r="AI534">
            <v>40547</v>
          </cell>
          <cell r="AJ534">
            <v>40560</v>
          </cell>
          <cell r="AK534">
            <v>40620</v>
          </cell>
          <cell r="AL534">
            <v>40650</v>
          </cell>
          <cell r="AM534">
            <v>40653</v>
          </cell>
          <cell r="AN534" t="str">
            <v>AIR @ LS&amp;Co; 12/7 APD took 294 uts nets- OK by Liz</v>
          </cell>
          <cell r="AO534" t="str">
            <v>Y</v>
          </cell>
          <cell r="AP534">
            <v>0</v>
          </cell>
          <cell r="AQ534" t="str">
            <v>Y</v>
          </cell>
          <cell r="AR534" t="str">
            <v>024S</v>
          </cell>
          <cell r="AS534" t="str">
            <v>ZHANGJIAGANG JINLING TEXTILES CO LT</v>
          </cell>
          <cell r="AT534" t="str">
            <v>CHINA</v>
          </cell>
          <cell r="AU534" t="str">
            <v>JLZ092219</v>
          </cell>
          <cell r="AW534">
            <v>1.7</v>
          </cell>
          <cell r="AX534">
            <v>1030.2</v>
          </cell>
          <cell r="AY534">
            <v>40497</v>
          </cell>
          <cell r="AZ534">
            <v>40503</v>
          </cell>
          <cell r="BA534">
            <v>40566</v>
          </cell>
          <cell r="BB534">
            <v>40622</v>
          </cell>
          <cell r="BC534">
            <v>40650</v>
          </cell>
          <cell r="BD534">
            <v>40657</v>
          </cell>
          <cell r="BE534">
            <v>40483</v>
          </cell>
          <cell r="BF534">
            <v>40544</v>
          </cell>
          <cell r="BG534">
            <v>40603</v>
          </cell>
          <cell r="BH534">
            <v>40634</v>
          </cell>
          <cell r="BI534">
            <v>40634</v>
          </cell>
          <cell r="BL534">
            <v>0</v>
          </cell>
          <cell r="BN534" t="str">
            <v>DOCKERS</v>
          </cell>
          <cell r="BO534" t="str">
            <v>Tops</v>
          </cell>
          <cell r="BP534" t="str">
            <v>Mens</v>
          </cell>
          <cell r="BQ534" t="str">
            <v>N</v>
          </cell>
          <cell r="BR534" t="str">
            <v>DM Tops Wovens</v>
          </cell>
          <cell r="BS534" t="str">
            <v>OKAMOTO D</v>
          </cell>
          <cell r="BT534" t="str">
            <v>CWOVENS2</v>
          </cell>
          <cell r="BU534" t="str">
            <v>I2498</v>
          </cell>
          <cell r="BV534" t="str">
            <v>Seasonal</v>
          </cell>
          <cell r="BW534" t="str">
            <v>LSA</v>
          </cell>
          <cell r="BX534">
            <v>0</v>
          </cell>
          <cell r="BY534" t="str">
            <v>4062040560405474049740473404734047340473</v>
          </cell>
          <cell r="BZ534" t="str">
            <v>S-61873-0003-3481-40620</v>
          </cell>
          <cell r="CA534" t="str">
            <v>SFO</v>
          </cell>
          <cell r="CC534">
            <v>0</v>
          </cell>
          <cell r="CD534">
            <v>0</v>
          </cell>
          <cell r="CF534">
            <v>574</v>
          </cell>
          <cell r="CG534">
            <v>0</v>
          </cell>
        </row>
        <row r="535">
          <cell r="A535">
            <v>1520229</v>
          </cell>
          <cell r="B535" t="str">
            <v>113</v>
          </cell>
          <cell r="C535" t="str">
            <v>101</v>
          </cell>
          <cell r="D535" t="str">
            <v>61873</v>
          </cell>
          <cell r="E535" t="str">
            <v>61873-0003</v>
          </cell>
          <cell r="F535" t="str">
            <v>2 POCKET FASHION SHIRT SS</v>
          </cell>
          <cell r="G535" t="str">
            <v>FRAUGHTON - FRENCH INDIGO</v>
          </cell>
          <cell r="H535" t="str">
            <v>PPK</v>
          </cell>
          <cell r="J535" t="str">
            <v>SP-A</v>
          </cell>
          <cell r="K535" t="str">
            <v>LSUS</v>
          </cell>
          <cell r="L535">
            <v>2006</v>
          </cell>
          <cell r="M535">
            <v>600</v>
          </cell>
          <cell r="N535">
            <v>600</v>
          </cell>
          <cell r="O535">
            <v>0</v>
          </cell>
          <cell r="P535">
            <v>600</v>
          </cell>
          <cell r="T535" t="str">
            <v>257M</v>
          </cell>
          <cell r="U535">
            <v>3481</v>
          </cell>
          <cell r="V535" t="str">
            <v>HONG KONG</v>
          </cell>
          <cell r="W535" t="str">
            <v>NAS</v>
          </cell>
          <cell r="X535" t="str">
            <v>VIETNAM</v>
          </cell>
          <cell r="Y535" t="str">
            <v>VIET HUNG JOINT STOCK CO</v>
          </cell>
          <cell r="Z535" t="str">
            <v>DFC</v>
          </cell>
          <cell r="AA535" t="str">
            <v>A</v>
          </cell>
          <cell r="AD535">
            <v>40473</v>
          </cell>
          <cell r="AE535">
            <v>40473</v>
          </cell>
          <cell r="AF535">
            <v>40473</v>
          </cell>
          <cell r="AG535">
            <v>40473</v>
          </cell>
          <cell r="AH535">
            <v>40497</v>
          </cell>
          <cell r="AI535">
            <v>40547</v>
          </cell>
          <cell r="AJ535">
            <v>40560</v>
          </cell>
          <cell r="AK535">
            <v>40620</v>
          </cell>
          <cell r="AL535">
            <v>40650</v>
          </cell>
          <cell r="AM535">
            <v>40653</v>
          </cell>
          <cell r="AN535" t="str">
            <v>AIR @ LS&amp;Co; 12/7 APD took 294 uts nets- OK by Liz</v>
          </cell>
          <cell r="AO535" t="str">
            <v>Y</v>
          </cell>
          <cell r="AQ535" t="str">
            <v>Y</v>
          </cell>
          <cell r="AR535" t="str">
            <v>024S</v>
          </cell>
          <cell r="AS535" t="str">
            <v>ZHANGJIAGANG JINLING TEXTILES CO LT</v>
          </cell>
          <cell r="AT535" t="str">
            <v>CHINA</v>
          </cell>
          <cell r="AU535" t="str">
            <v>JLZ092219</v>
          </cell>
          <cell r="AW535">
            <v>1.7</v>
          </cell>
          <cell r="AX535">
            <v>1020</v>
          </cell>
          <cell r="AY535">
            <v>40497</v>
          </cell>
          <cell r="AZ535">
            <v>40503</v>
          </cell>
          <cell r="BA535">
            <v>40566</v>
          </cell>
          <cell r="BB535">
            <v>40622</v>
          </cell>
          <cell r="BC535">
            <v>40650</v>
          </cell>
          <cell r="BD535">
            <v>40657</v>
          </cell>
          <cell r="BE535">
            <v>40483</v>
          </cell>
          <cell r="BF535">
            <v>40544</v>
          </cell>
          <cell r="BG535">
            <v>40603</v>
          </cell>
          <cell r="BH535">
            <v>40634</v>
          </cell>
          <cell r="BI535">
            <v>40634</v>
          </cell>
          <cell r="BL535">
            <v>0</v>
          </cell>
          <cell r="BN535" t="str">
            <v>DOCKERS</v>
          </cell>
          <cell r="BO535" t="str">
            <v>Tops</v>
          </cell>
          <cell r="BP535" t="str">
            <v>Mens</v>
          </cell>
          <cell r="BQ535" t="str">
            <v>N</v>
          </cell>
          <cell r="BR535" t="str">
            <v>DM Tops Wovens</v>
          </cell>
          <cell r="BS535" t="str">
            <v>OKAMOTO D</v>
          </cell>
          <cell r="BT535" t="str">
            <v>CWOVENS2</v>
          </cell>
          <cell r="BU535" t="str">
            <v>I2498</v>
          </cell>
          <cell r="BV535" t="str">
            <v>Seasonal</v>
          </cell>
          <cell r="BW535" t="str">
            <v>LSA</v>
          </cell>
          <cell r="BY535" t="str">
            <v>4062040560405474049740473404734047340473</v>
          </cell>
          <cell r="BZ535" t="str">
            <v>S-61873-0003-3481-40620</v>
          </cell>
          <cell r="CA535" t="str">
            <v>SFO</v>
          </cell>
          <cell r="CD535">
            <v>0</v>
          </cell>
          <cell r="CF535">
            <v>574</v>
          </cell>
          <cell r="CG535">
            <v>0</v>
          </cell>
        </row>
        <row r="536">
          <cell r="A536">
            <v>1416811</v>
          </cell>
          <cell r="B536" t="str">
            <v>113</v>
          </cell>
          <cell r="C536" t="str">
            <v>101</v>
          </cell>
          <cell r="D536" t="str">
            <v>61873</v>
          </cell>
          <cell r="E536" t="str">
            <v>61873-0003</v>
          </cell>
          <cell r="F536" t="str">
            <v>2 POCKET FASHION SHIRT SS</v>
          </cell>
          <cell r="G536" t="str">
            <v>FRAUGHTON - FRENCH INDIGO</v>
          </cell>
          <cell r="H536" t="str">
            <v>PC</v>
          </cell>
          <cell r="J536" t="str">
            <v>SP-A</v>
          </cell>
          <cell r="K536" t="str">
            <v>LSUS</v>
          </cell>
          <cell r="L536">
            <v>2006</v>
          </cell>
          <cell r="M536">
            <v>2500</v>
          </cell>
          <cell r="N536">
            <v>2500</v>
          </cell>
          <cell r="O536">
            <v>0</v>
          </cell>
          <cell r="P536">
            <v>2500</v>
          </cell>
          <cell r="T536" t="str">
            <v>257M</v>
          </cell>
          <cell r="U536">
            <v>3481</v>
          </cell>
          <cell r="V536" t="str">
            <v>HONG KONG</v>
          </cell>
          <cell r="W536" t="str">
            <v>NAS</v>
          </cell>
          <cell r="X536" t="str">
            <v>VIETNAM</v>
          </cell>
          <cell r="Y536" t="str">
            <v>VIET HUNG JOINT STOCK CO</v>
          </cell>
          <cell r="Z536" t="str">
            <v>DFC</v>
          </cell>
          <cell r="AA536" t="str">
            <v>A</v>
          </cell>
          <cell r="AD536">
            <v>40534</v>
          </cell>
          <cell r="AE536">
            <v>40534</v>
          </cell>
          <cell r="AF536">
            <v>40534</v>
          </cell>
          <cell r="AG536">
            <v>40534</v>
          </cell>
          <cell r="AH536">
            <v>40555</v>
          </cell>
          <cell r="AI536">
            <v>40628</v>
          </cell>
          <cell r="AJ536">
            <v>40643</v>
          </cell>
          <cell r="AK536">
            <v>40690</v>
          </cell>
          <cell r="AL536">
            <v>40720</v>
          </cell>
          <cell r="AM536">
            <v>40723</v>
          </cell>
          <cell r="AN536" t="str">
            <v>Dec P-Req - add'l for Sears</v>
          </cell>
          <cell r="AQ536" t="str">
            <v>Y</v>
          </cell>
          <cell r="AR536" t="str">
            <v>024S</v>
          </cell>
          <cell r="AS536" t="str">
            <v>ZHANGJIAGANG JINLING TEXTILES CO LT</v>
          </cell>
          <cell r="AT536" t="str">
            <v>CHINA</v>
          </cell>
          <cell r="AU536" t="str">
            <v>JLZ092219</v>
          </cell>
          <cell r="AW536">
            <v>1.7</v>
          </cell>
          <cell r="AX536">
            <v>4250</v>
          </cell>
          <cell r="AY536">
            <v>40553</v>
          </cell>
          <cell r="AZ536">
            <v>40559</v>
          </cell>
          <cell r="BA536">
            <v>40643</v>
          </cell>
          <cell r="BB536">
            <v>40692</v>
          </cell>
          <cell r="BC536">
            <v>40720</v>
          </cell>
          <cell r="BD536">
            <v>40727</v>
          </cell>
          <cell r="BE536">
            <v>40544</v>
          </cell>
          <cell r="BF536">
            <v>40634</v>
          </cell>
          <cell r="BG536">
            <v>40664</v>
          </cell>
          <cell r="BH536">
            <v>40695</v>
          </cell>
          <cell r="BI536">
            <v>40695</v>
          </cell>
          <cell r="BL536">
            <v>0</v>
          </cell>
          <cell r="BN536" t="str">
            <v>DOCKERS</v>
          </cell>
          <cell r="BO536" t="str">
            <v>Tops</v>
          </cell>
          <cell r="BP536" t="str">
            <v>Mens</v>
          </cell>
          <cell r="BQ536" t="str">
            <v>N</v>
          </cell>
          <cell r="BR536" t="str">
            <v>DM Tops Wovens</v>
          </cell>
          <cell r="BS536" t="str">
            <v>OKAMOTO D</v>
          </cell>
          <cell r="BT536" t="str">
            <v>CWOVENS2</v>
          </cell>
          <cell r="BU536" t="str">
            <v>I2498</v>
          </cell>
          <cell r="BV536" t="str">
            <v>Seasonal</v>
          </cell>
          <cell r="BW536" t="str">
            <v>LSA</v>
          </cell>
          <cell r="BY536" t="str">
            <v>4069040643406284055540534405344053440534</v>
          </cell>
          <cell r="BZ536" t="str">
            <v>S-61873-0003-3481-40690</v>
          </cell>
          <cell r="CA536" t="str">
            <v>SFO</v>
          </cell>
          <cell r="CD536">
            <v>0</v>
          </cell>
          <cell r="CF536">
            <v>574</v>
          </cell>
          <cell r="CG536">
            <v>0</v>
          </cell>
        </row>
        <row r="537">
          <cell r="A537">
            <v>1503462</v>
          </cell>
          <cell r="B537" t="str">
            <v>113</v>
          </cell>
          <cell r="C537" t="str">
            <v>101</v>
          </cell>
          <cell r="D537" t="str">
            <v>61873</v>
          </cell>
          <cell r="E537" t="str">
            <v>61873-0004</v>
          </cell>
          <cell r="F537" t="str">
            <v>2 POCKET FASHION SHIRT SS</v>
          </cell>
          <cell r="G537" t="str">
            <v>SOLID - SMOKEY AQUA</v>
          </cell>
          <cell r="H537" t="str">
            <v>PC</v>
          </cell>
          <cell r="J537" t="str">
            <v>SP-A</v>
          </cell>
          <cell r="K537" t="str">
            <v>APD</v>
          </cell>
          <cell r="L537" t="str">
            <v>SG</v>
          </cell>
          <cell r="M537">
            <v>100</v>
          </cell>
          <cell r="N537">
            <v>100</v>
          </cell>
          <cell r="O537">
            <v>0</v>
          </cell>
          <cell r="P537">
            <v>100</v>
          </cell>
          <cell r="T537" t="str">
            <v>257M</v>
          </cell>
          <cell r="U537">
            <v>3481</v>
          </cell>
          <cell r="V537" t="str">
            <v>HONG KONG</v>
          </cell>
          <cell r="W537" t="str">
            <v>NAS</v>
          </cell>
          <cell r="X537" t="str">
            <v>VIETNAM</v>
          </cell>
          <cell r="Y537" t="str">
            <v>VIET HUNG JOINT STOCK CO</v>
          </cell>
          <cell r="Z537" t="str">
            <v>DFC</v>
          </cell>
          <cell r="AD537">
            <v>40473</v>
          </cell>
          <cell r="AE537">
            <v>40473</v>
          </cell>
          <cell r="AF537">
            <v>40473</v>
          </cell>
          <cell r="AG537">
            <v>40473</v>
          </cell>
          <cell r="AH537">
            <v>40497</v>
          </cell>
          <cell r="AI537">
            <v>40547</v>
          </cell>
          <cell r="AJ537">
            <v>40560</v>
          </cell>
          <cell r="AK537">
            <v>40620</v>
          </cell>
          <cell r="AL537">
            <v>40631</v>
          </cell>
          <cell r="AM537">
            <v>40634</v>
          </cell>
          <cell r="AN537" t="str">
            <v>12/7:  Per Jacklyn added SG to take US excess</v>
          </cell>
          <cell r="AO537" t="str">
            <v>Y</v>
          </cell>
          <cell r="AP537" t="str">
            <v>4512019286</v>
          </cell>
          <cell r="AQ537" t="str">
            <v>Y</v>
          </cell>
          <cell r="AR537" t="str">
            <v>020S</v>
          </cell>
          <cell r="AS537" t="str">
            <v>TALENT WEAVING DYEING &amp; PRINTING LT</v>
          </cell>
          <cell r="AT537" t="str">
            <v>HONG KONG</v>
          </cell>
          <cell r="AU537" t="str">
            <v>VS25007</v>
          </cell>
          <cell r="AW537">
            <v>1.7</v>
          </cell>
          <cell r="AX537">
            <v>170</v>
          </cell>
          <cell r="AY537">
            <v>40497</v>
          </cell>
          <cell r="AZ537">
            <v>40503</v>
          </cell>
          <cell r="BA537">
            <v>40566</v>
          </cell>
          <cell r="BB537">
            <v>40622</v>
          </cell>
          <cell r="BC537">
            <v>40636</v>
          </cell>
          <cell r="BD537">
            <v>40636</v>
          </cell>
          <cell r="BE537">
            <v>40483</v>
          </cell>
          <cell r="BF537">
            <v>40544</v>
          </cell>
          <cell r="BG537">
            <v>40603</v>
          </cell>
          <cell r="BH537">
            <v>40603</v>
          </cell>
          <cell r="BI537">
            <v>40603</v>
          </cell>
          <cell r="BL537">
            <v>0</v>
          </cell>
          <cell r="BN537" t="str">
            <v>DOCKERS</v>
          </cell>
          <cell r="BO537" t="str">
            <v>Tops</v>
          </cell>
          <cell r="BP537" t="str">
            <v>Mens</v>
          </cell>
          <cell r="BQ537" t="str">
            <v>N</v>
          </cell>
          <cell r="BR537" t="str">
            <v>DM Tops Wovens</v>
          </cell>
          <cell r="BS537" t="str">
            <v>OKAMOTO D</v>
          </cell>
          <cell r="BT537" t="str">
            <v>CWOVENS2</v>
          </cell>
          <cell r="BU537" t="str">
            <v>I1549</v>
          </cell>
          <cell r="BV537" t="str">
            <v>Seasonal</v>
          </cell>
          <cell r="BW537" t="str">
            <v>APD</v>
          </cell>
          <cell r="BY537" t="str">
            <v>4062040560405474049740473404734047340473</v>
          </cell>
          <cell r="BZ537" t="str">
            <v>S-61873-0004-3481-40620</v>
          </cell>
          <cell r="CA537" t="str">
            <v>SFO</v>
          </cell>
          <cell r="CB537">
            <v>100</v>
          </cell>
          <cell r="CD537">
            <v>0</v>
          </cell>
          <cell r="CF537">
            <v>574</v>
          </cell>
          <cell r="CG537">
            <v>0</v>
          </cell>
        </row>
        <row r="538">
          <cell r="A538">
            <v>1416812</v>
          </cell>
          <cell r="B538" t="str">
            <v>113</v>
          </cell>
          <cell r="C538" t="str">
            <v>101</v>
          </cell>
          <cell r="D538" t="str">
            <v>61873</v>
          </cell>
          <cell r="E538" t="str">
            <v>61873-0004</v>
          </cell>
          <cell r="F538" t="str">
            <v>2 POCKET FASHION SHIRT SS</v>
          </cell>
          <cell r="G538" t="str">
            <v>SOLID - SMOKEY AQUA</v>
          </cell>
          <cell r="H538" t="str">
            <v>PC</v>
          </cell>
          <cell r="J538" t="str">
            <v>SP-A</v>
          </cell>
          <cell r="K538" t="str">
            <v>APD</v>
          </cell>
          <cell r="L538" t="str">
            <v>MY</v>
          </cell>
          <cell r="M538">
            <v>100</v>
          </cell>
          <cell r="N538">
            <v>100</v>
          </cell>
          <cell r="O538">
            <v>0</v>
          </cell>
          <cell r="P538">
            <v>100</v>
          </cell>
          <cell r="T538" t="str">
            <v>257M</v>
          </cell>
          <cell r="U538">
            <v>3481</v>
          </cell>
          <cell r="V538" t="str">
            <v>HONG KONG</v>
          </cell>
          <cell r="W538" t="str">
            <v>NAS</v>
          </cell>
          <cell r="X538" t="str">
            <v>VIETNAM</v>
          </cell>
          <cell r="Y538" t="str">
            <v>VIET HUNG JOINT STOCK CO</v>
          </cell>
          <cell r="Z538" t="str">
            <v>DFC</v>
          </cell>
          <cell r="AD538">
            <v>40473</v>
          </cell>
          <cell r="AE538">
            <v>40473</v>
          </cell>
          <cell r="AF538">
            <v>40473</v>
          </cell>
          <cell r="AG538">
            <v>40473</v>
          </cell>
          <cell r="AH538">
            <v>40497</v>
          </cell>
          <cell r="AI538">
            <v>40547</v>
          </cell>
          <cell r="AJ538">
            <v>40560</v>
          </cell>
          <cell r="AK538">
            <v>40620</v>
          </cell>
          <cell r="AL538">
            <v>40633</v>
          </cell>
          <cell r="AM538">
            <v>40636</v>
          </cell>
          <cell r="AN538" t="str">
            <v>12/7:  Per Jacklyn added MY to take US excess</v>
          </cell>
          <cell r="AO538" t="str">
            <v>Y</v>
          </cell>
          <cell r="AP538" t="str">
            <v>4505019953</v>
          </cell>
          <cell r="AQ538" t="str">
            <v>Y</v>
          </cell>
          <cell r="AR538" t="str">
            <v>020S</v>
          </cell>
          <cell r="AS538" t="str">
            <v>TALENT WEAVING DYEING &amp; PRINTING LT</v>
          </cell>
          <cell r="AT538" t="str">
            <v>HONG KONG</v>
          </cell>
          <cell r="AU538" t="str">
            <v>VS25007</v>
          </cell>
          <cell r="AW538">
            <v>1.7</v>
          </cell>
          <cell r="AX538">
            <v>170</v>
          </cell>
          <cell r="AY538">
            <v>40497</v>
          </cell>
          <cell r="AZ538">
            <v>40503</v>
          </cell>
          <cell r="BA538">
            <v>40566</v>
          </cell>
          <cell r="BB538">
            <v>40622</v>
          </cell>
          <cell r="BC538">
            <v>40636</v>
          </cell>
          <cell r="BD538">
            <v>40636</v>
          </cell>
          <cell r="BE538">
            <v>40483</v>
          </cell>
          <cell r="BF538">
            <v>40544</v>
          </cell>
          <cell r="BG538">
            <v>40603</v>
          </cell>
          <cell r="BH538">
            <v>40603</v>
          </cell>
          <cell r="BI538">
            <v>40603</v>
          </cell>
          <cell r="BL538">
            <v>0</v>
          </cell>
          <cell r="BN538" t="str">
            <v>DOCKERS</v>
          </cell>
          <cell r="BO538" t="str">
            <v>Tops</v>
          </cell>
          <cell r="BP538" t="str">
            <v>Mens</v>
          </cell>
          <cell r="BQ538" t="str">
            <v>N</v>
          </cell>
          <cell r="BR538" t="str">
            <v>DM Tops Wovens</v>
          </cell>
          <cell r="BS538" t="str">
            <v>OKAMOTO D</v>
          </cell>
          <cell r="BT538" t="str">
            <v>CWOVENS2</v>
          </cell>
          <cell r="BU538" t="str">
            <v>I1549</v>
          </cell>
          <cell r="BV538" t="str">
            <v>Seasonal</v>
          </cell>
          <cell r="BW538" t="str">
            <v>APD</v>
          </cell>
          <cell r="BY538" t="str">
            <v>4062040560405474049740473404734047340473</v>
          </cell>
          <cell r="BZ538" t="str">
            <v>S-61873-0004-3481-40620</v>
          </cell>
          <cell r="CA538" t="str">
            <v>SFO</v>
          </cell>
          <cell r="CB538">
            <v>100</v>
          </cell>
          <cell r="CD538">
            <v>0</v>
          </cell>
          <cell r="CF538">
            <v>574</v>
          </cell>
          <cell r="CG538">
            <v>0</v>
          </cell>
        </row>
        <row r="539">
          <cell r="A539">
            <v>1550656</v>
          </cell>
          <cell r="B539" t="str">
            <v>113</v>
          </cell>
          <cell r="C539" t="str">
            <v>101</v>
          </cell>
          <cell r="D539" t="str">
            <v>61873</v>
          </cell>
          <cell r="E539" t="str">
            <v>61873-0004</v>
          </cell>
          <cell r="F539" t="str">
            <v>2 POCKET FASHION SHIRT SS</v>
          </cell>
          <cell r="G539" t="str">
            <v>SOLID - SMOKEY AQUA</v>
          </cell>
          <cell r="H539" t="str">
            <v>PC</v>
          </cell>
          <cell r="I539">
            <v>0</v>
          </cell>
          <cell r="J539" t="str">
            <v>SP-A</v>
          </cell>
          <cell r="K539" t="str">
            <v>LSUS</v>
          </cell>
          <cell r="L539">
            <v>2006</v>
          </cell>
          <cell r="M539">
            <v>700</v>
          </cell>
          <cell r="N539">
            <v>700</v>
          </cell>
          <cell r="O539">
            <v>0</v>
          </cell>
          <cell r="P539">
            <v>700</v>
          </cell>
          <cell r="R539">
            <v>0</v>
          </cell>
          <cell r="T539" t="str">
            <v>257M</v>
          </cell>
          <cell r="U539">
            <v>3481</v>
          </cell>
          <cell r="V539" t="str">
            <v>HONG KONG</v>
          </cell>
          <cell r="W539" t="str">
            <v>NAS</v>
          </cell>
          <cell r="X539" t="str">
            <v>VIETNAM</v>
          </cell>
          <cell r="Y539" t="str">
            <v>VIET HUNG JOINT STOCK CO</v>
          </cell>
          <cell r="Z539" t="str">
            <v>DFC</v>
          </cell>
          <cell r="AA539" t="str">
            <v>A</v>
          </cell>
          <cell r="AC539">
            <v>0</v>
          </cell>
          <cell r="AD539">
            <v>40473</v>
          </cell>
          <cell r="AE539">
            <v>40473</v>
          </cell>
          <cell r="AF539">
            <v>40473</v>
          </cell>
          <cell r="AG539">
            <v>40473</v>
          </cell>
          <cell r="AH539">
            <v>40497</v>
          </cell>
          <cell r="AI539">
            <v>40547</v>
          </cell>
          <cell r="AJ539">
            <v>40560</v>
          </cell>
          <cell r="AK539">
            <v>40620</v>
          </cell>
          <cell r="AL539">
            <v>40650</v>
          </cell>
          <cell r="AM539">
            <v>40653</v>
          </cell>
          <cell r="AN539" t="str">
            <v>AIR @ LS&amp;Co; 12/7 APD took 200 uts nets- OK by Liz</v>
          </cell>
          <cell r="AO539" t="str">
            <v>Y</v>
          </cell>
          <cell r="AP539">
            <v>0</v>
          </cell>
          <cell r="AQ539" t="str">
            <v>Y</v>
          </cell>
          <cell r="AR539" t="str">
            <v>020S</v>
          </cell>
          <cell r="AS539" t="str">
            <v>TALENT WEAVING DYEING &amp; PRINTING LT</v>
          </cell>
          <cell r="AT539" t="str">
            <v>HONG KONG</v>
          </cell>
          <cell r="AU539" t="str">
            <v>VS25007</v>
          </cell>
          <cell r="AW539">
            <v>1.7</v>
          </cell>
          <cell r="AX539">
            <v>1190</v>
          </cell>
          <cell r="AY539">
            <v>40497</v>
          </cell>
          <cell r="AZ539">
            <v>40503</v>
          </cell>
          <cell r="BA539">
            <v>40566</v>
          </cell>
          <cell r="BB539">
            <v>40622</v>
          </cell>
          <cell r="BC539">
            <v>40650</v>
          </cell>
          <cell r="BD539">
            <v>40657</v>
          </cell>
          <cell r="BE539">
            <v>40483</v>
          </cell>
          <cell r="BF539">
            <v>40544</v>
          </cell>
          <cell r="BG539">
            <v>40603</v>
          </cell>
          <cell r="BH539">
            <v>40634</v>
          </cell>
          <cell r="BI539">
            <v>40634</v>
          </cell>
          <cell r="BL539">
            <v>0</v>
          </cell>
          <cell r="BN539" t="str">
            <v>DOCKERS</v>
          </cell>
          <cell r="BO539" t="str">
            <v>Tops</v>
          </cell>
          <cell r="BP539" t="str">
            <v>Mens</v>
          </cell>
          <cell r="BQ539" t="str">
            <v>N</v>
          </cell>
          <cell r="BR539" t="str">
            <v>DM Tops Wovens</v>
          </cell>
          <cell r="BS539" t="str">
            <v>OKAMOTO D</v>
          </cell>
          <cell r="BT539" t="str">
            <v>CWOVENS2</v>
          </cell>
          <cell r="BU539" t="str">
            <v>I1549</v>
          </cell>
          <cell r="BV539" t="str">
            <v>Seasonal</v>
          </cell>
          <cell r="BW539" t="str">
            <v>LSA</v>
          </cell>
          <cell r="BX539">
            <v>0</v>
          </cell>
          <cell r="BY539" t="str">
            <v>4062040560405474049740473404734047340473</v>
          </cell>
          <cell r="BZ539" t="str">
            <v>S-61873-0004-3481-40620</v>
          </cell>
          <cell r="CA539" t="str">
            <v>SFO</v>
          </cell>
          <cell r="CC539">
            <v>0</v>
          </cell>
          <cell r="CD539">
            <v>0</v>
          </cell>
          <cell r="CF539">
            <v>574</v>
          </cell>
          <cell r="CG539">
            <v>0</v>
          </cell>
        </row>
        <row r="540">
          <cell r="A540">
            <v>1520230</v>
          </cell>
          <cell r="B540" t="str">
            <v>113</v>
          </cell>
          <cell r="C540" t="str">
            <v>101</v>
          </cell>
          <cell r="D540" t="str">
            <v>61873</v>
          </cell>
          <cell r="E540" t="str">
            <v>61873-0004</v>
          </cell>
          <cell r="F540" t="str">
            <v>2 POCKET FASHION SHIRT SS</v>
          </cell>
          <cell r="G540" t="str">
            <v>SOLID - SMOKEY AQUA</v>
          </cell>
          <cell r="H540" t="str">
            <v>PPK</v>
          </cell>
          <cell r="J540" t="str">
            <v>SP-A</v>
          </cell>
          <cell r="K540" t="str">
            <v>LSUS</v>
          </cell>
          <cell r="L540">
            <v>2006</v>
          </cell>
          <cell r="M540">
            <v>600</v>
          </cell>
          <cell r="N540">
            <v>600</v>
          </cell>
          <cell r="O540">
            <v>0</v>
          </cell>
          <cell r="P540">
            <v>600</v>
          </cell>
          <cell r="T540" t="str">
            <v>257M</v>
          </cell>
          <cell r="U540">
            <v>3481</v>
          </cell>
          <cell r="V540" t="str">
            <v>HONG KONG</v>
          </cell>
          <cell r="W540" t="str">
            <v>NAS</v>
          </cell>
          <cell r="X540" t="str">
            <v>VIETNAM</v>
          </cell>
          <cell r="Y540" t="str">
            <v>VIET HUNG JOINT STOCK CO</v>
          </cell>
          <cell r="Z540" t="str">
            <v>DFC</v>
          </cell>
          <cell r="AA540" t="str">
            <v>A</v>
          </cell>
          <cell r="AD540">
            <v>40473</v>
          </cell>
          <cell r="AE540">
            <v>40473</v>
          </cell>
          <cell r="AF540">
            <v>40473</v>
          </cell>
          <cell r="AG540">
            <v>40473</v>
          </cell>
          <cell r="AH540">
            <v>40497</v>
          </cell>
          <cell r="AI540">
            <v>40547</v>
          </cell>
          <cell r="AJ540">
            <v>40560</v>
          </cell>
          <cell r="AK540">
            <v>40620</v>
          </cell>
          <cell r="AL540">
            <v>40650</v>
          </cell>
          <cell r="AM540">
            <v>40653</v>
          </cell>
          <cell r="AN540" t="str">
            <v>AIR @ LS&amp;Co; 12/7 APD took 200 uts nets- OK by Liz</v>
          </cell>
          <cell r="AO540" t="str">
            <v>Y</v>
          </cell>
          <cell r="AQ540" t="str">
            <v>Y</v>
          </cell>
          <cell r="AR540" t="str">
            <v>020S</v>
          </cell>
          <cell r="AS540" t="str">
            <v>TALENT WEAVING DYEING &amp; PRINTING LT</v>
          </cell>
          <cell r="AT540" t="str">
            <v>HONG KONG</v>
          </cell>
          <cell r="AU540" t="str">
            <v>VS25007</v>
          </cell>
          <cell r="AW540">
            <v>1.7</v>
          </cell>
          <cell r="AX540">
            <v>1020</v>
          </cell>
          <cell r="AY540">
            <v>40497</v>
          </cell>
          <cell r="AZ540">
            <v>40503</v>
          </cell>
          <cell r="BA540">
            <v>40566</v>
          </cell>
          <cell r="BB540">
            <v>40622</v>
          </cell>
          <cell r="BC540">
            <v>40650</v>
          </cell>
          <cell r="BD540">
            <v>40657</v>
          </cell>
          <cell r="BE540">
            <v>40483</v>
          </cell>
          <cell r="BF540">
            <v>40544</v>
          </cell>
          <cell r="BG540">
            <v>40603</v>
          </cell>
          <cell r="BH540">
            <v>40634</v>
          </cell>
          <cell r="BI540">
            <v>40634</v>
          </cell>
          <cell r="BL540">
            <v>0</v>
          </cell>
          <cell r="BN540" t="str">
            <v>DOCKERS</v>
          </cell>
          <cell r="BO540" t="str">
            <v>Tops</v>
          </cell>
          <cell r="BP540" t="str">
            <v>Mens</v>
          </cell>
          <cell r="BQ540" t="str">
            <v>N</v>
          </cell>
          <cell r="BR540" t="str">
            <v>DM Tops Wovens</v>
          </cell>
          <cell r="BS540" t="str">
            <v>OKAMOTO D</v>
          </cell>
          <cell r="BT540" t="str">
            <v>CWOVENS2</v>
          </cell>
          <cell r="BU540" t="str">
            <v>I1549</v>
          </cell>
          <cell r="BV540" t="str">
            <v>Seasonal</v>
          </cell>
          <cell r="BW540" t="str">
            <v>LSA</v>
          </cell>
          <cell r="BY540" t="str">
            <v>4062040560405474049740473404734047340473</v>
          </cell>
          <cell r="BZ540" t="str">
            <v>S-61873-0004-3481-40620</v>
          </cell>
          <cell r="CA540" t="str">
            <v>SFO</v>
          </cell>
          <cell r="CD540">
            <v>0</v>
          </cell>
          <cell r="CF540">
            <v>574</v>
          </cell>
          <cell r="CG540">
            <v>0</v>
          </cell>
        </row>
        <row r="541">
          <cell r="A541">
            <v>1416813</v>
          </cell>
          <cell r="B541" t="str">
            <v>113</v>
          </cell>
          <cell r="C541" t="str">
            <v>101</v>
          </cell>
          <cell r="D541" t="str">
            <v>61873</v>
          </cell>
          <cell r="E541" t="str">
            <v>61873-0004</v>
          </cell>
          <cell r="F541" t="str">
            <v>2 POCKET FASHION SHIRT SS</v>
          </cell>
          <cell r="G541" t="str">
            <v>SOLID - SMOKEY AQUA</v>
          </cell>
          <cell r="H541" t="str">
            <v>PC</v>
          </cell>
          <cell r="J541" t="str">
            <v>SP-A</v>
          </cell>
          <cell r="K541" t="str">
            <v>LSUS</v>
          </cell>
          <cell r="L541">
            <v>2006</v>
          </cell>
          <cell r="M541">
            <v>2500</v>
          </cell>
          <cell r="N541">
            <v>2500</v>
          </cell>
          <cell r="O541">
            <v>0</v>
          </cell>
          <cell r="P541">
            <v>2500</v>
          </cell>
          <cell r="T541" t="str">
            <v>257M</v>
          </cell>
          <cell r="U541">
            <v>3481</v>
          </cell>
          <cell r="V541" t="str">
            <v>HONG KONG</v>
          </cell>
          <cell r="W541" t="str">
            <v>NAS</v>
          </cell>
          <cell r="X541" t="str">
            <v>VIETNAM</v>
          </cell>
          <cell r="Y541" t="str">
            <v>VIET HUNG JOINT STOCK CO</v>
          </cell>
          <cell r="Z541" t="str">
            <v>DFC</v>
          </cell>
          <cell r="AA541" t="str">
            <v>A</v>
          </cell>
          <cell r="AD541">
            <v>40534</v>
          </cell>
          <cell r="AE541">
            <v>40534</v>
          </cell>
          <cell r="AF541">
            <v>40534</v>
          </cell>
          <cell r="AG541">
            <v>40534</v>
          </cell>
          <cell r="AH541">
            <v>40555</v>
          </cell>
          <cell r="AI541">
            <v>40628</v>
          </cell>
          <cell r="AJ541">
            <v>40643</v>
          </cell>
          <cell r="AK541">
            <v>40690</v>
          </cell>
          <cell r="AL541">
            <v>40720</v>
          </cell>
          <cell r="AM541">
            <v>40723</v>
          </cell>
          <cell r="AN541">
            <v>0</v>
          </cell>
          <cell r="AQ541" t="str">
            <v>Y</v>
          </cell>
          <cell r="AR541" t="str">
            <v>020S</v>
          </cell>
          <cell r="AS541" t="str">
            <v>TALENT WEAVING DYEING &amp; PRINTING LT</v>
          </cell>
          <cell r="AT541" t="str">
            <v>HONG KONG</v>
          </cell>
          <cell r="AU541" t="str">
            <v>VS25007</v>
          </cell>
          <cell r="AW541">
            <v>1.7</v>
          </cell>
          <cell r="AX541">
            <v>4250</v>
          </cell>
          <cell r="AY541">
            <v>40553</v>
          </cell>
          <cell r="AZ541">
            <v>40559</v>
          </cell>
          <cell r="BA541">
            <v>40643</v>
          </cell>
          <cell r="BB541">
            <v>40692</v>
          </cell>
          <cell r="BC541">
            <v>40720</v>
          </cell>
          <cell r="BD541">
            <v>40727</v>
          </cell>
          <cell r="BE541">
            <v>40544</v>
          </cell>
          <cell r="BF541">
            <v>40634</v>
          </cell>
          <cell r="BG541">
            <v>40664</v>
          </cell>
          <cell r="BH541">
            <v>40695</v>
          </cell>
          <cell r="BI541">
            <v>40695</v>
          </cell>
          <cell r="BL541">
            <v>0</v>
          </cell>
          <cell r="BN541" t="str">
            <v>DOCKERS</v>
          </cell>
          <cell r="BO541" t="str">
            <v>Tops</v>
          </cell>
          <cell r="BP541" t="str">
            <v>Mens</v>
          </cell>
          <cell r="BQ541" t="str">
            <v>N</v>
          </cell>
          <cell r="BR541" t="str">
            <v>DM Tops Wovens</v>
          </cell>
          <cell r="BS541" t="str">
            <v>OKAMOTO D</v>
          </cell>
          <cell r="BT541" t="str">
            <v>CWOVENS2</v>
          </cell>
          <cell r="BU541" t="str">
            <v>I1549</v>
          </cell>
          <cell r="BV541" t="str">
            <v>Seasonal</v>
          </cell>
          <cell r="BW541" t="str">
            <v>LSA</v>
          </cell>
          <cell r="BY541" t="str">
            <v>4069040643406284055540534405344053440534</v>
          </cell>
          <cell r="BZ541" t="str">
            <v>S-61873-0004-3481-40690</v>
          </cell>
          <cell r="CA541" t="str">
            <v>SFO</v>
          </cell>
          <cell r="CD541">
            <v>0</v>
          </cell>
          <cell r="CF541">
            <v>574</v>
          </cell>
          <cell r="CG541">
            <v>0</v>
          </cell>
        </row>
        <row r="542">
          <cell r="A542">
            <v>1549149</v>
          </cell>
          <cell r="B542" t="str">
            <v>113</v>
          </cell>
          <cell r="C542" t="str">
            <v>101</v>
          </cell>
          <cell r="D542" t="str">
            <v>61873</v>
          </cell>
          <cell r="E542" t="str">
            <v>61873-0006</v>
          </cell>
          <cell r="F542" t="str">
            <v>2 POCKET FASHION SHIRT SS</v>
          </cell>
          <cell r="G542" t="str">
            <v>SOLID - SHADOW</v>
          </cell>
          <cell r="H542" t="str">
            <v>PC</v>
          </cell>
          <cell r="J542" t="str">
            <v>SP-A</v>
          </cell>
          <cell r="K542" t="str">
            <v>LSUS</v>
          </cell>
          <cell r="L542">
            <v>2006</v>
          </cell>
          <cell r="M542">
            <v>2500</v>
          </cell>
          <cell r="N542">
            <v>2500</v>
          </cell>
          <cell r="O542">
            <v>0</v>
          </cell>
          <cell r="P542">
            <v>2500</v>
          </cell>
          <cell r="T542" t="str">
            <v>257M</v>
          </cell>
          <cell r="U542">
            <v>3481</v>
          </cell>
          <cell r="V542" t="str">
            <v>HONG KONG</v>
          </cell>
          <cell r="W542" t="str">
            <v>NAS</v>
          </cell>
          <cell r="X542" t="str">
            <v>VIETNAM</v>
          </cell>
          <cell r="Y542" t="str">
            <v>VIET HUNG JOINT STOCK CO</v>
          </cell>
          <cell r="Z542" t="str">
            <v>DFC</v>
          </cell>
          <cell r="AD542">
            <v>40534</v>
          </cell>
          <cell r="AE542">
            <v>40534</v>
          </cell>
          <cell r="AF542">
            <v>40534</v>
          </cell>
          <cell r="AG542">
            <v>40534</v>
          </cell>
          <cell r="AH542">
            <v>40555</v>
          </cell>
          <cell r="AI542">
            <v>40628</v>
          </cell>
          <cell r="AJ542">
            <v>40643</v>
          </cell>
          <cell r="AK542">
            <v>40690</v>
          </cell>
          <cell r="AL542">
            <v>40720</v>
          </cell>
          <cell r="AM542">
            <v>40723</v>
          </cell>
          <cell r="AN542" t="str">
            <v>1/7: replace Dec P-Req for Sears into Shadow from Woodchip per Holly/Katie</v>
          </cell>
          <cell r="AQ542" t="str">
            <v>Y</v>
          </cell>
          <cell r="AR542" t="str">
            <v>020S</v>
          </cell>
          <cell r="AS542" t="str">
            <v>TALENT WEAVING DYEING &amp; PRINTING LT</v>
          </cell>
          <cell r="AT542" t="str">
            <v>HONG KONG</v>
          </cell>
          <cell r="AU542" t="str">
            <v>VS25007</v>
          </cell>
          <cell r="AW542">
            <v>1.7</v>
          </cell>
          <cell r="AX542">
            <v>4250</v>
          </cell>
          <cell r="AY542">
            <v>40553</v>
          </cell>
          <cell r="AZ542">
            <v>40559</v>
          </cell>
          <cell r="BA542">
            <v>40643</v>
          </cell>
          <cell r="BB542">
            <v>40692</v>
          </cell>
          <cell r="BC542">
            <v>40720</v>
          </cell>
          <cell r="BD542">
            <v>40727</v>
          </cell>
          <cell r="BE542">
            <v>40544</v>
          </cell>
          <cell r="BF542">
            <v>40634</v>
          </cell>
          <cell r="BG542">
            <v>40664</v>
          </cell>
          <cell r="BH542">
            <v>40695</v>
          </cell>
          <cell r="BI542">
            <v>40695</v>
          </cell>
          <cell r="BL542">
            <v>0</v>
          </cell>
          <cell r="BN542" t="str">
            <v>DOCKERS</v>
          </cell>
          <cell r="BO542" t="str">
            <v>Tops</v>
          </cell>
          <cell r="BP542" t="str">
            <v>Mens</v>
          </cell>
          <cell r="BQ542" t="str">
            <v>N</v>
          </cell>
          <cell r="BR542" t="str">
            <v>DM Tops Wovens</v>
          </cell>
          <cell r="BS542" t="str">
            <v>OKAMOTO D</v>
          </cell>
          <cell r="BT542" t="str">
            <v>CWOVENS2</v>
          </cell>
          <cell r="BU542" t="str">
            <v>I2812</v>
          </cell>
          <cell r="BV542" t="str">
            <v>Seasonal</v>
          </cell>
          <cell r="BW542" t="str">
            <v>LSA</v>
          </cell>
          <cell r="BY542" t="str">
            <v>4069040643406284055540534405344053440534</v>
          </cell>
          <cell r="BZ542" t="str">
            <v>S-61873-0006-3481-40690</v>
          </cell>
          <cell r="CA542" t="str">
            <v>SFO</v>
          </cell>
          <cell r="CD542">
            <v>0</v>
          </cell>
          <cell r="CF542">
            <v>574</v>
          </cell>
          <cell r="CG542">
            <v>0</v>
          </cell>
        </row>
        <row r="543">
          <cell r="A543">
            <v>1550657</v>
          </cell>
          <cell r="B543" t="str">
            <v>113</v>
          </cell>
          <cell r="C543" t="str">
            <v>101</v>
          </cell>
          <cell r="D543" t="str">
            <v>61873</v>
          </cell>
          <cell r="E543" t="str">
            <v>61873-0006</v>
          </cell>
          <cell r="F543" t="str">
            <v>2 POCKET FASHION SHIRT SS</v>
          </cell>
          <cell r="G543" t="str">
            <v>SOLID - SHADOW</v>
          </cell>
          <cell r="H543" t="str">
            <v>PC</v>
          </cell>
          <cell r="I543">
            <v>0</v>
          </cell>
          <cell r="J543" t="str">
            <v>SP-A</v>
          </cell>
          <cell r="K543" t="str">
            <v>LSUS</v>
          </cell>
          <cell r="L543">
            <v>2006</v>
          </cell>
          <cell r="M543">
            <v>900</v>
          </cell>
          <cell r="N543">
            <v>900</v>
          </cell>
          <cell r="O543">
            <v>0</v>
          </cell>
          <cell r="P543">
            <v>900</v>
          </cell>
          <cell r="R543">
            <v>0</v>
          </cell>
          <cell r="T543" t="str">
            <v>257M</v>
          </cell>
          <cell r="U543">
            <v>3481</v>
          </cell>
          <cell r="V543" t="str">
            <v>HONG KONG</v>
          </cell>
          <cell r="W543" t="str">
            <v>NAS</v>
          </cell>
          <cell r="X543" t="str">
            <v>VIETNAM</v>
          </cell>
          <cell r="Y543" t="str">
            <v>VIET HUNG JOINT STOCK CO</v>
          </cell>
          <cell r="Z543" t="str">
            <v>DFC</v>
          </cell>
          <cell r="AA543" t="str">
            <v>A</v>
          </cell>
          <cell r="AC543">
            <v>0</v>
          </cell>
          <cell r="AD543">
            <v>40473</v>
          </cell>
          <cell r="AE543">
            <v>40473</v>
          </cell>
          <cell r="AF543">
            <v>40473</v>
          </cell>
          <cell r="AG543">
            <v>40473</v>
          </cell>
          <cell r="AH543">
            <v>40497</v>
          </cell>
          <cell r="AI543">
            <v>40547</v>
          </cell>
          <cell r="AJ543">
            <v>40560</v>
          </cell>
          <cell r="AK543">
            <v>40620</v>
          </cell>
          <cell r="AL543">
            <v>40650</v>
          </cell>
          <cell r="AM543">
            <v>40653</v>
          </cell>
          <cell r="AN543" t="str">
            <v>AIR @ LS&amp;Co</v>
          </cell>
          <cell r="AO543" t="str">
            <v>Y</v>
          </cell>
          <cell r="AP543">
            <v>0</v>
          </cell>
          <cell r="AQ543" t="str">
            <v>Y</v>
          </cell>
          <cell r="AR543" t="str">
            <v>020S</v>
          </cell>
          <cell r="AS543" t="str">
            <v>TALENT WEAVING DYEING &amp; PRINTING LT</v>
          </cell>
          <cell r="AT543" t="str">
            <v>HONG KONG</v>
          </cell>
          <cell r="AU543" t="str">
            <v>VS25007</v>
          </cell>
          <cell r="AW543">
            <v>1.7</v>
          </cell>
          <cell r="AX543">
            <v>1530</v>
          </cell>
          <cell r="AY543">
            <v>40497</v>
          </cell>
          <cell r="AZ543">
            <v>40503</v>
          </cell>
          <cell r="BA543">
            <v>40566</v>
          </cell>
          <cell r="BB543">
            <v>40622</v>
          </cell>
          <cell r="BC543">
            <v>40650</v>
          </cell>
          <cell r="BD543">
            <v>40657</v>
          </cell>
          <cell r="BE543">
            <v>40483</v>
          </cell>
          <cell r="BF543">
            <v>40544</v>
          </cell>
          <cell r="BG543">
            <v>40603</v>
          </cell>
          <cell r="BH543">
            <v>40634</v>
          </cell>
          <cell r="BI543">
            <v>40634</v>
          </cell>
          <cell r="BL543">
            <v>0</v>
          </cell>
          <cell r="BN543" t="str">
            <v>DOCKERS</v>
          </cell>
          <cell r="BO543" t="str">
            <v>Tops</v>
          </cell>
          <cell r="BP543" t="str">
            <v>Mens</v>
          </cell>
          <cell r="BQ543" t="str">
            <v>N</v>
          </cell>
          <cell r="BR543" t="str">
            <v>DM Tops Wovens</v>
          </cell>
          <cell r="BS543" t="str">
            <v>OKAMOTO D</v>
          </cell>
          <cell r="BT543" t="str">
            <v>CWOVENS2</v>
          </cell>
          <cell r="BU543" t="str">
            <v>I2812</v>
          </cell>
          <cell r="BV543" t="str">
            <v>Seasonal</v>
          </cell>
          <cell r="BW543" t="str">
            <v>LSA</v>
          </cell>
          <cell r="BX543">
            <v>0</v>
          </cell>
          <cell r="BY543" t="str">
            <v>4062040560405474049740473404734047340473</v>
          </cell>
          <cell r="BZ543" t="str">
            <v>S-61873-0006-3481-40620</v>
          </cell>
          <cell r="CA543" t="str">
            <v>SFO</v>
          </cell>
          <cell r="CC543">
            <v>0</v>
          </cell>
          <cell r="CD543">
            <v>0</v>
          </cell>
          <cell r="CF543">
            <v>574</v>
          </cell>
          <cell r="CG543">
            <v>0</v>
          </cell>
        </row>
        <row r="544">
          <cell r="A544">
            <v>1416815</v>
          </cell>
          <cell r="B544" t="str">
            <v>113</v>
          </cell>
          <cell r="C544" t="str">
            <v>101</v>
          </cell>
          <cell r="D544" t="str">
            <v>61873</v>
          </cell>
          <cell r="E544" t="str">
            <v>61873-0006</v>
          </cell>
          <cell r="F544" t="str">
            <v>2 POCKET FASHION SHIRT SS</v>
          </cell>
          <cell r="G544" t="str">
            <v>SOLID - SHADOW</v>
          </cell>
          <cell r="H544" t="str">
            <v>PPK</v>
          </cell>
          <cell r="J544" t="str">
            <v>SP-A</v>
          </cell>
          <cell r="K544" t="str">
            <v>LSUS</v>
          </cell>
          <cell r="L544">
            <v>2006</v>
          </cell>
          <cell r="M544">
            <v>600</v>
          </cell>
          <cell r="N544">
            <v>600</v>
          </cell>
          <cell r="O544">
            <v>0</v>
          </cell>
          <cell r="P544">
            <v>600</v>
          </cell>
          <cell r="T544" t="str">
            <v>257M</v>
          </cell>
          <cell r="U544">
            <v>3481</v>
          </cell>
          <cell r="V544" t="str">
            <v>HONG KONG</v>
          </cell>
          <cell r="W544" t="str">
            <v>NAS</v>
          </cell>
          <cell r="X544" t="str">
            <v>VIETNAM</v>
          </cell>
          <cell r="Y544" t="str">
            <v>VIET HUNG JOINT STOCK CO</v>
          </cell>
          <cell r="Z544" t="str">
            <v>DFC</v>
          </cell>
          <cell r="AA544" t="str">
            <v>A</v>
          </cell>
          <cell r="AD544">
            <v>40473</v>
          </cell>
          <cell r="AE544">
            <v>40473</v>
          </cell>
          <cell r="AF544">
            <v>40473</v>
          </cell>
          <cell r="AG544">
            <v>40473</v>
          </cell>
          <cell r="AH544">
            <v>40497</v>
          </cell>
          <cell r="AI544">
            <v>40547</v>
          </cell>
          <cell r="AJ544">
            <v>40560</v>
          </cell>
          <cell r="AK544">
            <v>40620</v>
          </cell>
          <cell r="AL544">
            <v>40650</v>
          </cell>
          <cell r="AM544">
            <v>40653</v>
          </cell>
          <cell r="AN544" t="str">
            <v>AIR @ LS&amp;Co</v>
          </cell>
          <cell r="AO544" t="str">
            <v>Y</v>
          </cell>
          <cell r="AQ544" t="str">
            <v>Y</v>
          </cell>
          <cell r="AR544" t="str">
            <v>020S</v>
          </cell>
          <cell r="AS544" t="str">
            <v>TALENT WEAVING DYEING &amp; PRINTING LT</v>
          </cell>
          <cell r="AT544" t="str">
            <v>HONG KONG</v>
          </cell>
          <cell r="AU544" t="str">
            <v>VS25007</v>
          </cell>
          <cell r="AW544">
            <v>1.7</v>
          </cell>
          <cell r="AX544">
            <v>1020</v>
          </cell>
          <cell r="AY544">
            <v>40497</v>
          </cell>
          <cell r="AZ544">
            <v>40503</v>
          </cell>
          <cell r="BA544">
            <v>40566</v>
          </cell>
          <cell r="BB544">
            <v>40622</v>
          </cell>
          <cell r="BC544">
            <v>40650</v>
          </cell>
          <cell r="BD544">
            <v>40657</v>
          </cell>
          <cell r="BE544">
            <v>40483</v>
          </cell>
          <cell r="BF544">
            <v>40544</v>
          </cell>
          <cell r="BG544">
            <v>40603</v>
          </cell>
          <cell r="BH544">
            <v>40634</v>
          </cell>
          <cell r="BI544">
            <v>40634</v>
          </cell>
          <cell r="BL544">
            <v>0</v>
          </cell>
          <cell r="BN544" t="str">
            <v>DOCKERS</v>
          </cell>
          <cell r="BO544" t="str">
            <v>Tops</v>
          </cell>
          <cell r="BP544" t="str">
            <v>Mens</v>
          </cell>
          <cell r="BQ544" t="str">
            <v>N</v>
          </cell>
          <cell r="BR544" t="str">
            <v>DM Tops Wovens</v>
          </cell>
          <cell r="BS544" t="str">
            <v>OKAMOTO D</v>
          </cell>
          <cell r="BT544" t="str">
            <v>CWOVENS2</v>
          </cell>
          <cell r="BU544" t="str">
            <v>I2812</v>
          </cell>
          <cell r="BV544" t="str">
            <v>Seasonal</v>
          </cell>
          <cell r="BW544" t="str">
            <v>LSA</v>
          </cell>
          <cell r="BY544" t="str">
            <v>4062040560405474049740473404734047340473</v>
          </cell>
          <cell r="BZ544" t="str">
            <v>S-61873-0006-3481-40620</v>
          </cell>
          <cell r="CA544" t="str">
            <v>SFO</v>
          </cell>
          <cell r="CD544">
            <v>0</v>
          </cell>
          <cell r="CF544">
            <v>574</v>
          </cell>
          <cell r="CG544">
            <v>0</v>
          </cell>
        </row>
        <row r="545">
          <cell r="A545">
            <v>1550658</v>
          </cell>
          <cell r="B545" t="str">
            <v>113</v>
          </cell>
          <cell r="C545" t="str">
            <v>101</v>
          </cell>
          <cell r="D545" t="str">
            <v>61873</v>
          </cell>
          <cell r="E545" t="str">
            <v>61873-0007</v>
          </cell>
          <cell r="F545" t="str">
            <v>2 POCKET FASHION SHIRT SS</v>
          </cell>
          <cell r="G545" t="str">
            <v>SOLID - WILD FERN</v>
          </cell>
          <cell r="H545" t="str">
            <v>PC</v>
          </cell>
          <cell r="I545">
            <v>0</v>
          </cell>
          <cell r="J545" t="str">
            <v>SP-A</v>
          </cell>
          <cell r="K545" t="str">
            <v>LSUS</v>
          </cell>
          <cell r="L545">
            <v>2006</v>
          </cell>
          <cell r="M545">
            <v>900</v>
          </cell>
          <cell r="N545">
            <v>900</v>
          </cell>
          <cell r="O545">
            <v>0</v>
          </cell>
          <cell r="P545">
            <v>900</v>
          </cell>
          <cell r="R545">
            <v>0</v>
          </cell>
          <cell r="T545" t="str">
            <v>257M</v>
          </cell>
          <cell r="U545">
            <v>3481</v>
          </cell>
          <cell r="V545" t="str">
            <v>HONG KONG</v>
          </cell>
          <cell r="W545" t="str">
            <v>NAS</v>
          </cell>
          <cell r="X545" t="str">
            <v>VIETNAM</v>
          </cell>
          <cell r="Y545" t="str">
            <v>VIET HUNG JOINT STOCK CO</v>
          </cell>
          <cell r="Z545" t="str">
            <v>DFC</v>
          </cell>
          <cell r="AA545" t="str">
            <v>A</v>
          </cell>
          <cell r="AC545">
            <v>0</v>
          </cell>
          <cell r="AD545">
            <v>40473</v>
          </cell>
          <cell r="AE545">
            <v>40473</v>
          </cell>
          <cell r="AF545">
            <v>40473</v>
          </cell>
          <cell r="AG545">
            <v>40473</v>
          </cell>
          <cell r="AH545">
            <v>40497</v>
          </cell>
          <cell r="AI545">
            <v>40547</v>
          </cell>
          <cell r="AJ545">
            <v>40560</v>
          </cell>
          <cell r="AK545">
            <v>40620</v>
          </cell>
          <cell r="AL545">
            <v>40650</v>
          </cell>
          <cell r="AM545">
            <v>40653</v>
          </cell>
          <cell r="AN545" t="str">
            <v>AIR @ LS&amp;Co</v>
          </cell>
          <cell r="AO545" t="str">
            <v>Y</v>
          </cell>
          <cell r="AP545">
            <v>0</v>
          </cell>
          <cell r="AQ545" t="str">
            <v>Y</v>
          </cell>
          <cell r="AR545" t="str">
            <v>020S</v>
          </cell>
          <cell r="AS545" t="str">
            <v>TALENT WEAVING DYEING &amp; PRINTING LT</v>
          </cell>
          <cell r="AT545" t="str">
            <v>HONG KONG</v>
          </cell>
          <cell r="AU545" t="str">
            <v>VS25007</v>
          </cell>
          <cell r="AW545">
            <v>1.7</v>
          </cell>
          <cell r="AX545">
            <v>1530</v>
          </cell>
          <cell r="AY545">
            <v>40497</v>
          </cell>
          <cell r="AZ545">
            <v>40503</v>
          </cell>
          <cell r="BA545">
            <v>40566</v>
          </cell>
          <cell r="BB545">
            <v>40622</v>
          </cell>
          <cell r="BC545">
            <v>40650</v>
          </cell>
          <cell r="BD545">
            <v>40657</v>
          </cell>
          <cell r="BE545">
            <v>40483</v>
          </cell>
          <cell r="BF545">
            <v>40544</v>
          </cell>
          <cell r="BG545">
            <v>40603</v>
          </cell>
          <cell r="BH545">
            <v>40634</v>
          </cell>
          <cell r="BI545">
            <v>40634</v>
          </cell>
          <cell r="BL545">
            <v>0</v>
          </cell>
          <cell r="BN545" t="str">
            <v>DOCKERS</v>
          </cell>
          <cell r="BO545" t="str">
            <v>Tops</v>
          </cell>
          <cell r="BP545" t="str">
            <v>Mens</v>
          </cell>
          <cell r="BQ545" t="str">
            <v>N</v>
          </cell>
          <cell r="BR545" t="str">
            <v>DM Tops Wovens</v>
          </cell>
          <cell r="BS545" t="str">
            <v>OKAMOTO D</v>
          </cell>
          <cell r="BT545" t="str">
            <v>CWOVENS2</v>
          </cell>
          <cell r="BU545" t="str">
            <v>I2813</v>
          </cell>
          <cell r="BV545" t="str">
            <v>Seasonal</v>
          </cell>
          <cell r="BW545" t="str">
            <v>LSA</v>
          </cell>
          <cell r="BX545">
            <v>0</v>
          </cell>
          <cell r="BY545" t="str">
            <v>4062040560405474049740473404734047340473</v>
          </cell>
          <cell r="BZ545" t="str">
            <v>S-61873-0007-3481-40620</v>
          </cell>
          <cell r="CA545" t="str">
            <v>SFO</v>
          </cell>
          <cell r="CC545">
            <v>0</v>
          </cell>
          <cell r="CD545">
            <v>0</v>
          </cell>
          <cell r="CF545">
            <v>574</v>
          </cell>
          <cell r="CG545">
            <v>0</v>
          </cell>
        </row>
        <row r="546">
          <cell r="A546">
            <v>1520232</v>
          </cell>
          <cell r="B546" t="str">
            <v>113</v>
          </cell>
          <cell r="C546" t="str">
            <v>101</v>
          </cell>
          <cell r="D546" t="str">
            <v>61873</v>
          </cell>
          <cell r="E546" t="str">
            <v>61873-0007</v>
          </cell>
          <cell r="F546" t="str">
            <v>2 POCKET FASHION SHIRT SS</v>
          </cell>
          <cell r="G546" t="str">
            <v>SOLID - WILD FERN</v>
          </cell>
          <cell r="H546" t="str">
            <v>PPK</v>
          </cell>
          <cell r="J546" t="str">
            <v>SP-A</v>
          </cell>
          <cell r="K546" t="str">
            <v>LSUS</v>
          </cell>
          <cell r="L546">
            <v>2006</v>
          </cell>
          <cell r="M546">
            <v>600</v>
          </cell>
          <cell r="N546">
            <v>600</v>
          </cell>
          <cell r="O546">
            <v>0</v>
          </cell>
          <cell r="P546">
            <v>600</v>
          </cell>
          <cell r="T546" t="str">
            <v>257M</v>
          </cell>
          <cell r="U546">
            <v>3481</v>
          </cell>
          <cell r="V546" t="str">
            <v>HONG KONG</v>
          </cell>
          <cell r="W546" t="str">
            <v>NAS</v>
          </cell>
          <cell r="X546" t="str">
            <v>VIETNAM</v>
          </cell>
          <cell r="Y546" t="str">
            <v>VIET HUNG JOINT STOCK CO</v>
          </cell>
          <cell r="Z546" t="str">
            <v>DFC</v>
          </cell>
          <cell r="AA546" t="str">
            <v>A</v>
          </cell>
          <cell r="AD546">
            <v>40473</v>
          </cell>
          <cell r="AE546">
            <v>40473</v>
          </cell>
          <cell r="AF546">
            <v>40473</v>
          </cell>
          <cell r="AG546">
            <v>40473</v>
          </cell>
          <cell r="AH546">
            <v>40497</v>
          </cell>
          <cell r="AI546">
            <v>40547</v>
          </cell>
          <cell r="AJ546">
            <v>40560</v>
          </cell>
          <cell r="AK546">
            <v>40620</v>
          </cell>
          <cell r="AL546">
            <v>40650</v>
          </cell>
          <cell r="AM546">
            <v>40653</v>
          </cell>
          <cell r="AN546" t="str">
            <v>AIR @ LS&amp;Co</v>
          </cell>
          <cell r="AO546" t="str">
            <v>Y</v>
          </cell>
          <cell r="AQ546" t="str">
            <v>Y</v>
          </cell>
          <cell r="AR546" t="str">
            <v>020S</v>
          </cell>
          <cell r="AS546" t="str">
            <v>TALENT WEAVING DYEING &amp; PRINTING LT</v>
          </cell>
          <cell r="AT546" t="str">
            <v>HONG KONG</v>
          </cell>
          <cell r="AU546" t="str">
            <v>VS25007</v>
          </cell>
          <cell r="AW546">
            <v>1.7</v>
          </cell>
          <cell r="AX546">
            <v>1020</v>
          </cell>
          <cell r="AY546">
            <v>40497</v>
          </cell>
          <cell r="AZ546">
            <v>40503</v>
          </cell>
          <cell r="BA546">
            <v>40566</v>
          </cell>
          <cell r="BB546">
            <v>40622</v>
          </cell>
          <cell r="BC546">
            <v>40650</v>
          </cell>
          <cell r="BD546">
            <v>40657</v>
          </cell>
          <cell r="BE546">
            <v>40483</v>
          </cell>
          <cell r="BF546">
            <v>40544</v>
          </cell>
          <cell r="BG546">
            <v>40603</v>
          </cell>
          <cell r="BH546">
            <v>40634</v>
          </cell>
          <cell r="BI546">
            <v>40634</v>
          </cell>
          <cell r="BL546">
            <v>0</v>
          </cell>
          <cell r="BN546" t="str">
            <v>DOCKERS</v>
          </cell>
          <cell r="BO546" t="str">
            <v>Tops</v>
          </cell>
          <cell r="BP546" t="str">
            <v>Mens</v>
          </cell>
          <cell r="BQ546" t="str">
            <v>N</v>
          </cell>
          <cell r="BR546" t="str">
            <v>DM Tops Wovens</v>
          </cell>
          <cell r="BS546" t="str">
            <v>OKAMOTO D</v>
          </cell>
          <cell r="BT546" t="str">
            <v>CWOVENS2</v>
          </cell>
          <cell r="BU546" t="str">
            <v>I2813</v>
          </cell>
          <cell r="BV546" t="str">
            <v>Seasonal</v>
          </cell>
          <cell r="BW546" t="str">
            <v>LSA</v>
          </cell>
          <cell r="BY546" t="str">
            <v>4062040560405474049740473404734047340473</v>
          </cell>
          <cell r="BZ546" t="str">
            <v>S-61873-0007-3481-40620</v>
          </cell>
          <cell r="CA546" t="str">
            <v>SFO</v>
          </cell>
          <cell r="CD546">
            <v>0</v>
          </cell>
          <cell r="CF546">
            <v>574</v>
          </cell>
          <cell r="CG546">
            <v>0</v>
          </cell>
        </row>
        <row r="547">
          <cell r="A547">
            <v>1416817</v>
          </cell>
          <cell r="B547" t="str">
            <v>113</v>
          </cell>
          <cell r="C547" t="str">
            <v>101</v>
          </cell>
          <cell r="D547" t="str">
            <v>61873</v>
          </cell>
          <cell r="E547" t="str">
            <v>61873-0007</v>
          </cell>
          <cell r="F547" t="str">
            <v>2 POCKET FASHION SHIRT SS</v>
          </cell>
          <cell r="G547" t="str">
            <v>SOLID - WILD FERN</v>
          </cell>
          <cell r="H547" t="str">
            <v>PC</v>
          </cell>
          <cell r="J547" t="str">
            <v>SP-A</v>
          </cell>
          <cell r="K547" t="str">
            <v>LSUS</v>
          </cell>
          <cell r="L547">
            <v>2006</v>
          </cell>
          <cell r="M547">
            <v>2500</v>
          </cell>
          <cell r="N547">
            <v>2500</v>
          </cell>
          <cell r="O547">
            <v>0</v>
          </cell>
          <cell r="P547">
            <v>2500</v>
          </cell>
          <cell r="T547" t="str">
            <v>257M</v>
          </cell>
          <cell r="U547">
            <v>3481</v>
          </cell>
          <cell r="V547" t="str">
            <v>HONG KONG</v>
          </cell>
          <cell r="W547" t="str">
            <v>NAS</v>
          </cell>
          <cell r="X547" t="str">
            <v>VIETNAM</v>
          </cell>
          <cell r="Y547" t="str">
            <v>VIET HUNG JOINT STOCK CO</v>
          </cell>
          <cell r="Z547" t="str">
            <v>DFC</v>
          </cell>
          <cell r="AA547" t="str">
            <v>A</v>
          </cell>
          <cell r="AD547">
            <v>40534</v>
          </cell>
          <cell r="AE547">
            <v>40534</v>
          </cell>
          <cell r="AF547">
            <v>40534</v>
          </cell>
          <cell r="AG547">
            <v>40534</v>
          </cell>
          <cell r="AH547">
            <v>40555</v>
          </cell>
          <cell r="AI547">
            <v>40628</v>
          </cell>
          <cell r="AJ547">
            <v>40643</v>
          </cell>
          <cell r="AK547">
            <v>40690</v>
          </cell>
          <cell r="AL547">
            <v>40720</v>
          </cell>
          <cell r="AM547">
            <v>40723</v>
          </cell>
          <cell r="AN547" t="str">
            <v>Dec P-Req - add'l for Sears</v>
          </cell>
          <cell r="AQ547" t="str">
            <v>Y</v>
          </cell>
          <cell r="AR547" t="str">
            <v>020S</v>
          </cell>
          <cell r="AS547" t="str">
            <v>TALENT WEAVING DYEING &amp; PRINTING LT</v>
          </cell>
          <cell r="AT547" t="str">
            <v>HONG KONG</v>
          </cell>
          <cell r="AU547" t="str">
            <v>VS25007</v>
          </cell>
          <cell r="AW547">
            <v>1.7</v>
          </cell>
          <cell r="AX547">
            <v>4250</v>
          </cell>
          <cell r="AY547">
            <v>40553</v>
          </cell>
          <cell r="AZ547">
            <v>40559</v>
          </cell>
          <cell r="BA547">
            <v>40643</v>
          </cell>
          <cell r="BB547">
            <v>40692</v>
          </cell>
          <cell r="BC547">
            <v>40720</v>
          </cell>
          <cell r="BD547">
            <v>40727</v>
          </cell>
          <cell r="BE547">
            <v>40544</v>
          </cell>
          <cell r="BF547">
            <v>40634</v>
          </cell>
          <cell r="BG547">
            <v>40664</v>
          </cell>
          <cell r="BH547">
            <v>40695</v>
          </cell>
          <cell r="BI547">
            <v>40695</v>
          </cell>
          <cell r="BL547">
            <v>0</v>
          </cell>
          <cell r="BN547" t="str">
            <v>DOCKERS</v>
          </cell>
          <cell r="BO547" t="str">
            <v>Tops</v>
          </cell>
          <cell r="BP547" t="str">
            <v>Mens</v>
          </cell>
          <cell r="BQ547" t="str">
            <v>N</v>
          </cell>
          <cell r="BR547" t="str">
            <v>DM Tops Wovens</v>
          </cell>
          <cell r="BS547" t="str">
            <v>OKAMOTO D</v>
          </cell>
          <cell r="BT547" t="str">
            <v>CWOVENS2</v>
          </cell>
          <cell r="BU547" t="str">
            <v>I2813</v>
          </cell>
          <cell r="BV547" t="str">
            <v>Seasonal</v>
          </cell>
          <cell r="BW547" t="str">
            <v>LSA</v>
          </cell>
          <cell r="BY547" t="str">
            <v>4069040643406284055540534405344053440534</v>
          </cell>
          <cell r="BZ547" t="str">
            <v>S-61873-0007-3481-40690</v>
          </cell>
          <cell r="CA547" t="str">
            <v>SFO</v>
          </cell>
          <cell r="CD547">
            <v>0</v>
          </cell>
          <cell r="CF547">
            <v>574</v>
          </cell>
          <cell r="CG547">
            <v>0</v>
          </cell>
        </row>
        <row r="548">
          <cell r="A548">
            <v>1520299</v>
          </cell>
          <cell r="B548" t="str">
            <v>113</v>
          </cell>
          <cell r="C548" t="str">
            <v>101</v>
          </cell>
          <cell r="D548" t="str">
            <v>61877</v>
          </cell>
          <cell r="E548" t="str">
            <v>61877-0001</v>
          </cell>
          <cell r="F548" t="str">
            <v>THE STRIPE SHIRT LS</v>
          </cell>
          <cell r="G548" t="str">
            <v>HESSE - WESTFIELD BLUE</v>
          </cell>
          <cell r="H548" t="str">
            <v>PC</v>
          </cell>
          <cell r="I548">
            <v>0</v>
          </cell>
          <cell r="J548" t="str">
            <v>SP-A</v>
          </cell>
          <cell r="K548" t="str">
            <v>APD</v>
          </cell>
          <cell r="L548" t="str">
            <v>MY</v>
          </cell>
          <cell r="M548">
            <v>80</v>
          </cell>
          <cell r="N548">
            <v>80</v>
          </cell>
          <cell r="O548">
            <v>0</v>
          </cell>
          <cell r="P548">
            <v>80</v>
          </cell>
          <cell r="R548">
            <v>0</v>
          </cell>
          <cell r="T548" t="str">
            <v>257M</v>
          </cell>
          <cell r="U548">
            <v>3481</v>
          </cell>
          <cell r="V548" t="str">
            <v>HONG KONG</v>
          </cell>
          <cell r="W548" t="str">
            <v>NAS</v>
          </cell>
          <cell r="X548" t="str">
            <v>VIETNAM</v>
          </cell>
          <cell r="Y548" t="str">
            <v>VIET HUNG JOINT STOCK CO</v>
          </cell>
          <cell r="Z548" t="str">
            <v>DFC</v>
          </cell>
          <cell r="AA548">
            <v>0</v>
          </cell>
          <cell r="AC548">
            <v>0</v>
          </cell>
          <cell r="AD548">
            <v>40533</v>
          </cell>
          <cell r="AE548">
            <v>40533</v>
          </cell>
          <cell r="AF548">
            <v>40533</v>
          </cell>
          <cell r="AG548">
            <v>40533</v>
          </cell>
          <cell r="AH548">
            <v>40555</v>
          </cell>
          <cell r="AI548">
            <v>40628</v>
          </cell>
          <cell r="AJ548">
            <v>40643</v>
          </cell>
          <cell r="AK548">
            <v>40690</v>
          </cell>
          <cell r="AL548">
            <v>40703</v>
          </cell>
          <cell r="AM548">
            <v>40706</v>
          </cell>
          <cell r="AN548" t="str">
            <v>Dec P-Req</v>
          </cell>
          <cell r="AO548" t="str">
            <v>Y</v>
          </cell>
          <cell r="AP548" t="str">
            <v>4505020152</v>
          </cell>
          <cell r="AQ548" t="str">
            <v>Y</v>
          </cell>
          <cell r="AR548" t="str">
            <v>434S</v>
          </cell>
          <cell r="AS548" t="str">
            <v>FABON INTERNATIONAL CO LTD</v>
          </cell>
          <cell r="AT548" t="str">
            <v>CHINA</v>
          </cell>
          <cell r="AU548" t="str">
            <v>ARSLANLI ORME SAN VE TIC A S2/30 100% FINE MERINO WOOL 12GG</v>
          </cell>
          <cell r="AW548">
            <v>1.7</v>
          </cell>
          <cell r="AX548">
            <v>136</v>
          </cell>
          <cell r="AY548">
            <v>40553</v>
          </cell>
          <cell r="AZ548">
            <v>40559</v>
          </cell>
          <cell r="BA548">
            <v>40643</v>
          </cell>
          <cell r="BB548">
            <v>40692</v>
          </cell>
          <cell r="BC548">
            <v>40706</v>
          </cell>
          <cell r="BD548">
            <v>40706</v>
          </cell>
          <cell r="BE548">
            <v>40544</v>
          </cell>
          <cell r="BF548">
            <v>40634</v>
          </cell>
          <cell r="BG548">
            <v>40664</v>
          </cell>
          <cell r="BH548">
            <v>40695</v>
          </cell>
          <cell r="BI548">
            <v>40695</v>
          </cell>
          <cell r="BL548">
            <v>0</v>
          </cell>
          <cell r="BN548" t="str">
            <v>DOCKERS</v>
          </cell>
          <cell r="BO548" t="str">
            <v>Tops</v>
          </cell>
          <cell r="BP548" t="str">
            <v>Mens</v>
          </cell>
          <cell r="BQ548" t="str">
            <v>N</v>
          </cell>
          <cell r="BR548" t="str">
            <v>DM Tops Wovens</v>
          </cell>
          <cell r="BS548" t="str">
            <v>OKAMOTO D</v>
          </cell>
          <cell r="BT548" t="str">
            <v>CWOVENS2</v>
          </cell>
          <cell r="BU548" t="str">
            <v>I0512</v>
          </cell>
          <cell r="BV548" t="str">
            <v>Seasonal</v>
          </cell>
          <cell r="BW548" t="str">
            <v>APD</v>
          </cell>
          <cell r="BX548">
            <v>0</v>
          </cell>
          <cell r="BY548" t="str">
            <v>4069040643406284055540533405334053340533</v>
          </cell>
          <cell r="BZ548" t="str">
            <v>S-61877-0001-3481-40690</v>
          </cell>
          <cell r="CA548" t="str">
            <v>SFO</v>
          </cell>
          <cell r="CB548">
            <v>80</v>
          </cell>
          <cell r="CC548">
            <v>0</v>
          </cell>
          <cell r="CD548">
            <v>0</v>
          </cell>
          <cell r="CF548">
            <v>574</v>
          </cell>
          <cell r="CG548">
            <v>0</v>
          </cell>
        </row>
        <row r="549">
          <cell r="A549">
            <v>1416818</v>
          </cell>
          <cell r="B549" t="str">
            <v>113</v>
          </cell>
          <cell r="C549" t="str">
            <v>101</v>
          </cell>
          <cell r="D549" t="str">
            <v>61877</v>
          </cell>
          <cell r="E549" t="str">
            <v>61877-0001</v>
          </cell>
          <cell r="F549" t="str">
            <v>THE STRIPE SHIRT LS</v>
          </cell>
          <cell r="G549" t="str">
            <v>HESSE - WESTFIELD BLUE</v>
          </cell>
          <cell r="H549" t="str">
            <v>PC</v>
          </cell>
          <cell r="J549" t="str">
            <v>SP-A</v>
          </cell>
          <cell r="K549" t="str">
            <v>APD</v>
          </cell>
          <cell r="L549" t="str">
            <v>SG</v>
          </cell>
          <cell r="M549">
            <v>120</v>
          </cell>
          <cell r="N549">
            <v>120</v>
          </cell>
          <cell r="O549">
            <v>0</v>
          </cell>
          <cell r="P549">
            <v>120</v>
          </cell>
          <cell r="T549" t="str">
            <v>257M</v>
          </cell>
          <cell r="U549">
            <v>3481</v>
          </cell>
          <cell r="V549" t="str">
            <v>HONG KONG</v>
          </cell>
          <cell r="W549" t="str">
            <v>NAS</v>
          </cell>
          <cell r="X549" t="str">
            <v>VIETNAM</v>
          </cell>
          <cell r="Y549" t="str">
            <v>VIET HUNG JOINT STOCK CO</v>
          </cell>
          <cell r="Z549" t="str">
            <v>DFC</v>
          </cell>
          <cell r="AD549">
            <v>40533</v>
          </cell>
          <cell r="AE549">
            <v>40533</v>
          </cell>
          <cell r="AF549">
            <v>40533</v>
          </cell>
          <cell r="AG549">
            <v>40533</v>
          </cell>
          <cell r="AH549">
            <v>40555</v>
          </cell>
          <cell r="AI549">
            <v>40628</v>
          </cell>
          <cell r="AJ549">
            <v>40643</v>
          </cell>
          <cell r="AK549">
            <v>40690</v>
          </cell>
          <cell r="AL549">
            <v>40701</v>
          </cell>
          <cell r="AM549">
            <v>40704</v>
          </cell>
          <cell r="AN549" t="str">
            <v>Dec P-Req</v>
          </cell>
          <cell r="AO549" t="str">
            <v>Y</v>
          </cell>
          <cell r="AP549" t="str">
            <v>4512019634</v>
          </cell>
          <cell r="AQ549" t="str">
            <v>Y</v>
          </cell>
          <cell r="AR549" t="str">
            <v>434S</v>
          </cell>
          <cell r="AS549" t="str">
            <v>FABON INTERNATIONAL CO LTD</v>
          </cell>
          <cell r="AT549" t="str">
            <v>CHINA</v>
          </cell>
          <cell r="AU549" t="str">
            <v>ARSLANLI ORME SAN VE TIC A S2/30 100% FINE MERINO WOOL 12GG</v>
          </cell>
          <cell r="AW549">
            <v>1.7</v>
          </cell>
          <cell r="AX549">
            <v>204</v>
          </cell>
          <cell r="AY549">
            <v>40553</v>
          </cell>
          <cell r="AZ549">
            <v>40559</v>
          </cell>
          <cell r="BA549">
            <v>40643</v>
          </cell>
          <cell r="BB549">
            <v>40692</v>
          </cell>
          <cell r="BC549">
            <v>40706</v>
          </cell>
          <cell r="BD549">
            <v>40706</v>
          </cell>
          <cell r="BE549">
            <v>40544</v>
          </cell>
          <cell r="BF549">
            <v>40634</v>
          </cell>
          <cell r="BG549">
            <v>40664</v>
          </cell>
          <cell r="BH549">
            <v>40695</v>
          </cell>
          <cell r="BI549">
            <v>40695</v>
          </cell>
          <cell r="BL549">
            <v>0</v>
          </cell>
          <cell r="BN549" t="str">
            <v>DOCKERS</v>
          </cell>
          <cell r="BO549" t="str">
            <v>Tops</v>
          </cell>
          <cell r="BP549" t="str">
            <v>Mens</v>
          </cell>
          <cell r="BQ549" t="str">
            <v>N</v>
          </cell>
          <cell r="BR549" t="str">
            <v>DM Tops Wovens</v>
          </cell>
          <cell r="BS549" t="str">
            <v>OKAMOTO D</v>
          </cell>
          <cell r="BT549" t="str">
            <v>CWOVENS2</v>
          </cell>
          <cell r="BU549" t="str">
            <v>I0512</v>
          </cell>
          <cell r="BV549" t="str">
            <v>Seasonal</v>
          </cell>
          <cell r="BW549" t="str">
            <v>APD</v>
          </cell>
          <cell r="BY549" t="str">
            <v>4069040643406284055540533405334053340533</v>
          </cell>
          <cell r="BZ549" t="str">
            <v>S-61877-0001-3481-40690</v>
          </cell>
          <cell r="CA549" t="str">
            <v>SFO</v>
          </cell>
          <cell r="CB549">
            <v>120</v>
          </cell>
          <cell r="CD549">
            <v>0</v>
          </cell>
          <cell r="CF549">
            <v>574</v>
          </cell>
          <cell r="CG549">
            <v>0</v>
          </cell>
        </row>
        <row r="550">
          <cell r="A550">
            <v>1520300</v>
          </cell>
          <cell r="B550" t="str">
            <v>113</v>
          </cell>
          <cell r="C550" t="str">
            <v>101</v>
          </cell>
          <cell r="D550" t="str">
            <v>61877</v>
          </cell>
          <cell r="E550" t="str">
            <v>61877-0001</v>
          </cell>
          <cell r="F550" t="str">
            <v>THE STRIPE SHIRT LS</v>
          </cell>
          <cell r="G550" t="str">
            <v>HESSE - WESTFIELD BLUE</v>
          </cell>
          <cell r="H550" t="str">
            <v>PC</v>
          </cell>
          <cell r="I550">
            <v>0</v>
          </cell>
          <cell r="J550" t="str">
            <v>SP-A</v>
          </cell>
          <cell r="K550" t="str">
            <v>LACL</v>
          </cell>
          <cell r="L550" t="str">
            <v>CR</v>
          </cell>
          <cell r="M550">
            <v>120</v>
          </cell>
          <cell r="N550">
            <v>120</v>
          </cell>
          <cell r="O550">
            <v>0</v>
          </cell>
          <cell r="P550">
            <v>120</v>
          </cell>
          <cell r="R550">
            <v>0</v>
          </cell>
          <cell r="T550" t="str">
            <v>257M</v>
          </cell>
          <cell r="U550">
            <v>3481</v>
          </cell>
          <cell r="V550" t="str">
            <v>HONG KONG</v>
          </cell>
          <cell r="W550" t="str">
            <v>NAS</v>
          </cell>
          <cell r="X550" t="str">
            <v>VIETNAM</v>
          </cell>
          <cell r="Y550" t="str">
            <v>VIET HUNG JOINT STOCK CO</v>
          </cell>
          <cell r="Z550" t="str">
            <v>DFC</v>
          </cell>
          <cell r="AA550">
            <v>0</v>
          </cell>
          <cell r="AC550">
            <v>0</v>
          </cell>
          <cell r="AD550">
            <v>40533</v>
          </cell>
          <cell r="AE550">
            <v>40533</v>
          </cell>
          <cell r="AF550">
            <v>40533</v>
          </cell>
          <cell r="AG550">
            <v>40533</v>
          </cell>
          <cell r="AH550">
            <v>40555</v>
          </cell>
          <cell r="AI550">
            <v>40628</v>
          </cell>
          <cell r="AJ550">
            <v>40643</v>
          </cell>
          <cell r="AK550">
            <v>40690</v>
          </cell>
          <cell r="AL550">
            <v>40767</v>
          </cell>
          <cell r="AM550">
            <v>40770</v>
          </cell>
          <cell r="AN550" t="str">
            <v>Dec P-Req</v>
          </cell>
          <cell r="AO550" t="str">
            <v>Y</v>
          </cell>
          <cell r="AP550" t="str">
            <v>4100116813</v>
          </cell>
          <cell r="AQ550" t="str">
            <v>Y</v>
          </cell>
          <cell r="AR550" t="str">
            <v>434S</v>
          </cell>
          <cell r="AS550" t="str">
            <v>FABON INTERNATIONAL CO LTD</v>
          </cell>
          <cell r="AT550" t="str">
            <v>CHINA</v>
          </cell>
          <cell r="AU550" t="str">
            <v>F-D0002</v>
          </cell>
          <cell r="AW550">
            <v>1.7</v>
          </cell>
          <cell r="AX550">
            <v>204</v>
          </cell>
          <cell r="AY550">
            <v>40553</v>
          </cell>
          <cell r="AZ550">
            <v>40559</v>
          </cell>
          <cell r="BA550">
            <v>40643</v>
          </cell>
          <cell r="BB550">
            <v>40692</v>
          </cell>
          <cell r="BC550">
            <v>40769</v>
          </cell>
          <cell r="BD550">
            <v>40776</v>
          </cell>
          <cell r="BE550">
            <v>40544</v>
          </cell>
          <cell r="BF550">
            <v>40634</v>
          </cell>
          <cell r="BG550">
            <v>40664</v>
          </cell>
          <cell r="BH550">
            <v>40756</v>
          </cell>
          <cell r="BI550">
            <v>40756</v>
          </cell>
          <cell r="BL550">
            <v>0</v>
          </cell>
          <cell r="BN550" t="str">
            <v>DOCKERS</v>
          </cell>
          <cell r="BO550" t="str">
            <v>Tops</v>
          </cell>
          <cell r="BP550" t="str">
            <v>Mens</v>
          </cell>
          <cell r="BQ550" t="str">
            <v>N</v>
          </cell>
          <cell r="BR550" t="str">
            <v>DM Tops Wovens</v>
          </cell>
          <cell r="BS550" t="str">
            <v>OKAMOTO D</v>
          </cell>
          <cell r="BT550" t="str">
            <v>CWOVENS2</v>
          </cell>
          <cell r="BU550" t="str">
            <v>I0512</v>
          </cell>
          <cell r="BV550" t="str">
            <v>Seasonal</v>
          </cell>
          <cell r="BW550" t="str">
            <v>LSA</v>
          </cell>
          <cell r="BX550">
            <v>0</v>
          </cell>
          <cell r="BY550" t="str">
            <v>4069040643406284055540533405334053340533</v>
          </cell>
          <cell r="BZ550" t="str">
            <v>S-61877-0001-3481-40690</v>
          </cell>
          <cell r="CA550" t="str">
            <v>SFO</v>
          </cell>
          <cell r="CC550">
            <v>0</v>
          </cell>
          <cell r="CD550">
            <v>0</v>
          </cell>
          <cell r="CF550">
            <v>574</v>
          </cell>
          <cell r="CG550">
            <v>0</v>
          </cell>
        </row>
        <row r="551">
          <cell r="A551">
            <v>1501280</v>
          </cell>
          <cell r="B551" t="str">
            <v>113</v>
          </cell>
          <cell r="C551" t="str">
            <v>101</v>
          </cell>
          <cell r="D551" t="str">
            <v>61877</v>
          </cell>
          <cell r="E551" t="str">
            <v>61877-0001</v>
          </cell>
          <cell r="F551" t="str">
            <v>THE STRIPE SHIRT LS</v>
          </cell>
          <cell r="G551" t="str">
            <v>HESSE - WESTFIELD BLUE</v>
          </cell>
          <cell r="H551" t="str">
            <v>PC</v>
          </cell>
          <cell r="J551" t="str">
            <v>SP-A</v>
          </cell>
          <cell r="K551" t="str">
            <v>LACL</v>
          </cell>
          <cell r="L551" t="str">
            <v>PA</v>
          </cell>
          <cell r="M551">
            <v>144</v>
          </cell>
          <cell r="N551">
            <v>144</v>
          </cell>
          <cell r="O551">
            <v>0</v>
          </cell>
          <cell r="P551">
            <v>144</v>
          </cell>
          <cell r="T551" t="str">
            <v>257M</v>
          </cell>
          <cell r="U551">
            <v>3481</v>
          </cell>
          <cell r="V551" t="str">
            <v>HONG KONG</v>
          </cell>
          <cell r="W551" t="str">
            <v>NAS</v>
          </cell>
          <cell r="X551" t="str">
            <v>VIETNAM</v>
          </cell>
          <cell r="Y551" t="str">
            <v>VIET HUNG JOINT STOCK CO</v>
          </cell>
          <cell r="Z551" t="str">
            <v>DFC</v>
          </cell>
          <cell r="AD551">
            <v>40533</v>
          </cell>
          <cell r="AE551">
            <v>40533</v>
          </cell>
          <cell r="AF551">
            <v>40533</v>
          </cell>
          <cell r="AG551">
            <v>40533</v>
          </cell>
          <cell r="AH551">
            <v>40555</v>
          </cell>
          <cell r="AI551">
            <v>40628</v>
          </cell>
          <cell r="AJ551">
            <v>40643</v>
          </cell>
          <cell r="AK551">
            <v>40690</v>
          </cell>
          <cell r="AL551">
            <v>40737</v>
          </cell>
          <cell r="AM551">
            <v>40740</v>
          </cell>
          <cell r="AN551" t="str">
            <v>Dec P-Req</v>
          </cell>
          <cell r="AO551" t="str">
            <v>Y</v>
          </cell>
          <cell r="AP551" t="str">
            <v>4100116863</v>
          </cell>
          <cell r="AQ551" t="str">
            <v>Y</v>
          </cell>
          <cell r="AR551" t="str">
            <v>434S</v>
          </cell>
          <cell r="AS551" t="str">
            <v>FABON INTERNATIONAL CO LTD</v>
          </cell>
          <cell r="AT551" t="str">
            <v>CHINA</v>
          </cell>
          <cell r="AU551" t="str">
            <v>F-D0002</v>
          </cell>
          <cell r="AW551">
            <v>1.7</v>
          </cell>
          <cell r="AX551">
            <v>244.79999999999998</v>
          </cell>
          <cell r="AY551">
            <v>40553</v>
          </cell>
          <cell r="AZ551">
            <v>40559</v>
          </cell>
          <cell r="BA551">
            <v>40643</v>
          </cell>
          <cell r="BB551">
            <v>40692</v>
          </cell>
          <cell r="BC551">
            <v>40741</v>
          </cell>
          <cell r="BD551">
            <v>40741</v>
          </cell>
          <cell r="BE551">
            <v>40544</v>
          </cell>
          <cell r="BF551">
            <v>40634</v>
          </cell>
          <cell r="BG551">
            <v>40664</v>
          </cell>
          <cell r="BH551">
            <v>40725</v>
          </cell>
          <cell r="BI551">
            <v>40725</v>
          </cell>
          <cell r="BL551">
            <v>0</v>
          </cell>
          <cell r="BN551" t="str">
            <v>DOCKERS</v>
          </cell>
          <cell r="BO551" t="str">
            <v>Tops</v>
          </cell>
          <cell r="BP551" t="str">
            <v>Mens</v>
          </cell>
          <cell r="BQ551" t="str">
            <v>N</v>
          </cell>
          <cell r="BR551" t="str">
            <v>DM Tops Wovens</v>
          </cell>
          <cell r="BS551" t="str">
            <v>OKAMOTO D</v>
          </cell>
          <cell r="BT551" t="str">
            <v>CWOVENS2</v>
          </cell>
          <cell r="BU551" t="str">
            <v>I0512</v>
          </cell>
          <cell r="BV551" t="str">
            <v>Seasonal</v>
          </cell>
          <cell r="BW551" t="str">
            <v>LSA</v>
          </cell>
          <cell r="BY551" t="str">
            <v>4069040643406284055540533405334053340533</v>
          </cell>
          <cell r="BZ551" t="str">
            <v>S-61877-0001-3481-40690</v>
          </cell>
          <cell r="CA551" t="str">
            <v>SFO</v>
          </cell>
          <cell r="CD551">
            <v>0</v>
          </cell>
          <cell r="CF551">
            <v>574</v>
          </cell>
          <cell r="CG551">
            <v>0</v>
          </cell>
        </row>
        <row r="552">
          <cell r="A552">
            <v>1501281</v>
          </cell>
          <cell r="B552" t="str">
            <v>113</v>
          </cell>
          <cell r="C552" t="str">
            <v>101</v>
          </cell>
          <cell r="D552" t="str">
            <v>61877</v>
          </cell>
          <cell r="E552" t="str">
            <v>61877-0001</v>
          </cell>
          <cell r="F552" t="str">
            <v>THE STRIPE SHIRT LS</v>
          </cell>
          <cell r="G552" t="str">
            <v>HESSE - WESTFIELD BLUE</v>
          </cell>
          <cell r="H552" t="str">
            <v>PC</v>
          </cell>
          <cell r="J552" t="str">
            <v>SP-A</v>
          </cell>
          <cell r="K552" t="str">
            <v>LSUS</v>
          </cell>
          <cell r="L552">
            <v>2006</v>
          </cell>
          <cell r="M552">
            <v>131</v>
          </cell>
          <cell r="N552">
            <v>131</v>
          </cell>
          <cell r="O552">
            <v>0</v>
          </cell>
          <cell r="P552">
            <v>131</v>
          </cell>
          <cell r="T552" t="str">
            <v>257M</v>
          </cell>
          <cell r="U552">
            <v>3481</v>
          </cell>
          <cell r="V552" t="str">
            <v>HONG KONG</v>
          </cell>
          <cell r="W552" t="str">
            <v>NAS</v>
          </cell>
          <cell r="X552" t="str">
            <v>VIETNAM</v>
          </cell>
          <cell r="Y552" t="str">
            <v>VIET HUNG JOINT STOCK CO</v>
          </cell>
          <cell r="Z552" t="str">
            <v>DFC</v>
          </cell>
          <cell r="AD552">
            <v>40533</v>
          </cell>
          <cell r="AE552">
            <v>40533</v>
          </cell>
          <cell r="AF552">
            <v>40533</v>
          </cell>
          <cell r="AG552">
            <v>40533</v>
          </cell>
          <cell r="AH552">
            <v>40555</v>
          </cell>
          <cell r="AI552">
            <v>40628</v>
          </cell>
          <cell r="AJ552">
            <v>40643</v>
          </cell>
          <cell r="AK552">
            <v>40690</v>
          </cell>
          <cell r="AL552">
            <v>40720</v>
          </cell>
          <cell r="AM552">
            <v>40723</v>
          </cell>
          <cell r="AN552" t="str">
            <v>Dec P-Req- on-line</v>
          </cell>
          <cell r="AQ552" t="str">
            <v>Y</v>
          </cell>
          <cell r="AR552" t="str">
            <v>434S</v>
          </cell>
          <cell r="AS552" t="str">
            <v>FABON INTERNATIONAL CO LTD</v>
          </cell>
          <cell r="AT552" t="str">
            <v>CHINA</v>
          </cell>
          <cell r="AU552" t="str">
            <v>F-D0002</v>
          </cell>
          <cell r="AW552">
            <v>1.7</v>
          </cell>
          <cell r="AX552">
            <v>222.7</v>
          </cell>
          <cell r="AY552">
            <v>40553</v>
          </cell>
          <cell r="AZ552">
            <v>40559</v>
          </cell>
          <cell r="BA552">
            <v>40643</v>
          </cell>
          <cell r="BB552">
            <v>40692</v>
          </cell>
          <cell r="BC552">
            <v>40720</v>
          </cell>
          <cell r="BD552">
            <v>40727</v>
          </cell>
          <cell r="BE552">
            <v>40544</v>
          </cell>
          <cell r="BF552">
            <v>40634</v>
          </cell>
          <cell r="BG552">
            <v>40664</v>
          </cell>
          <cell r="BH552">
            <v>40695</v>
          </cell>
          <cell r="BI552">
            <v>40695</v>
          </cell>
          <cell r="BL552">
            <v>0</v>
          </cell>
          <cell r="BN552" t="str">
            <v>DOCKERS</v>
          </cell>
          <cell r="BO552" t="str">
            <v>Tops</v>
          </cell>
          <cell r="BP552" t="str">
            <v>Mens</v>
          </cell>
          <cell r="BQ552" t="str">
            <v>N</v>
          </cell>
          <cell r="BR552" t="str">
            <v>DM Tops Wovens</v>
          </cell>
          <cell r="BS552" t="str">
            <v>OKAMOTO D</v>
          </cell>
          <cell r="BT552" t="str">
            <v>CWOVENS2</v>
          </cell>
          <cell r="BU552" t="str">
            <v>I0512</v>
          </cell>
          <cell r="BV552" t="str">
            <v>Seasonal</v>
          </cell>
          <cell r="BW552" t="str">
            <v>LSA</v>
          </cell>
          <cell r="BY552" t="str">
            <v>4069040643406284055540533405334053340533</v>
          </cell>
          <cell r="BZ552" t="str">
            <v>S-61877-0001-3481-40690</v>
          </cell>
          <cell r="CA552" t="str">
            <v>SFO</v>
          </cell>
          <cell r="CD552">
            <v>0</v>
          </cell>
          <cell r="CF552">
            <v>574</v>
          </cell>
          <cell r="CG552">
            <v>0</v>
          </cell>
        </row>
        <row r="553">
          <cell r="A553">
            <v>1416819</v>
          </cell>
          <cell r="B553" t="str">
            <v>113</v>
          </cell>
          <cell r="C553" t="str">
            <v>101</v>
          </cell>
          <cell r="D553" t="str">
            <v>61877</v>
          </cell>
          <cell r="E553" t="str">
            <v>61877-0001</v>
          </cell>
          <cell r="F553" t="str">
            <v>THE STRIPE SHIRT LS</v>
          </cell>
          <cell r="G553" t="str">
            <v>HESSE - WESTFIELD BLUE</v>
          </cell>
          <cell r="H553" t="str">
            <v>PC</v>
          </cell>
          <cell r="J553" t="str">
            <v>SP-A</v>
          </cell>
          <cell r="K553" t="str">
            <v>LSM</v>
          </cell>
          <cell r="L553" t="str">
            <v>MX</v>
          </cell>
          <cell r="M553">
            <v>2106</v>
          </cell>
          <cell r="N553">
            <v>2106</v>
          </cell>
          <cell r="O553">
            <v>0</v>
          </cell>
          <cell r="P553">
            <v>2106</v>
          </cell>
          <cell r="T553" t="str">
            <v>257M</v>
          </cell>
          <cell r="U553">
            <v>3481</v>
          </cell>
          <cell r="V553" t="str">
            <v>HONG KONG</v>
          </cell>
          <cell r="W553" t="str">
            <v>NAS</v>
          </cell>
          <cell r="X553" t="str">
            <v>VIETNAM</v>
          </cell>
          <cell r="Y553" t="str">
            <v>VIET HUNG JOINT STOCK CO</v>
          </cell>
          <cell r="Z553" t="str">
            <v>DFC</v>
          </cell>
          <cell r="AD553">
            <v>40533</v>
          </cell>
          <cell r="AE553">
            <v>40533</v>
          </cell>
          <cell r="AF553">
            <v>40533</v>
          </cell>
          <cell r="AG553">
            <v>40533</v>
          </cell>
          <cell r="AH553">
            <v>40555</v>
          </cell>
          <cell r="AI553">
            <v>40628</v>
          </cell>
          <cell r="AJ553">
            <v>40643</v>
          </cell>
          <cell r="AK553">
            <v>40690</v>
          </cell>
          <cell r="AL553">
            <v>40742</v>
          </cell>
          <cell r="AM553">
            <v>40745</v>
          </cell>
          <cell r="AN553" t="str">
            <v>Dec P-Req</v>
          </cell>
          <cell r="AO553" t="str">
            <v>Y</v>
          </cell>
          <cell r="AP553" t="str">
            <v>99125</v>
          </cell>
          <cell r="AR553" t="str">
            <v>434S</v>
          </cell>
          <cell r="AS553" t="str">
            <v>FABON INTERNATIONAL CO LTD</v>
          </cell>
          <cell r="AT553" t="str">
            <v>CHINA</v>
          </cell>
          <cell r="AU553" t="str">
            <v>F-D0002</v>
          </cell>
          <cell r="AW553">
            <v>1.7</v>
          </cell>
          <cell r="AX553">
            <v>3580.2</v>
          </cell>
          <cell r="AY553">
            <v>40553</v>
          </cell>
          <cell r="AZ553">
            <v>40559</v>
          </cell>
          <cell r="BA553">
            <v>40643</v>
          </cell>
          <cell r="BB553">
            <v>40692</v>
          </cell>
          <cell r="BC553">
            <v>40748</v>
          </cell>
          <cell r="BD553">
            <v>40748</v>
          </cell>
          <cell r="BE553">
            <v>40544</v>
          </cell>
          <cell r="BF553">
            <v>40634</v>
          </cell>
          <cell r="BG553">
            <v>40664</v>
          </cell>
          <cell r="BH553">
            <v>40725</v>
          </cell>
          <cell r="BI553">
            <v>40725</v>
          </cell>
          <cell r="BL553">
            <v>0</v>
          </cell>
          <cell r="BN553" t="str">
            <v>DOCKERS</v>
          </cell>
          <cell r="BO553" t="str">
            <v>Tops</v>
          </cell>
          <cell r="BP553" t="str">
            <v>Mens</v>
          </cell>
          <cell r="BQ553" t="str">
            <v>N</v>
          </cell>
          <cell r="BR553" t="str">
            <v>DM Tops Wovens</v>
          </cell>
          <cell r="BS553" t="str">
            <v>OKAMOTO D</v>
          </cell>
          <cell r="BT553" t="str">
            <v>CWOVENS2</v>
          </cell>
          <cell r="BU553" t="str">
            <v>I0512</v>
          </cell>
          <cell r="BV553" t="str">
            <v>Seasonal</v>
          </cell>
          <cell r="BW553" t="str">
            <v>LSA</v>
          </cell>
          <cell r="BY553" t="str">
            <v>4069040643406284055540533405334053340533</v>
          </cell>
          <cell r="BZ553" t="str">
            <v>S-61877-0001-3481-40690</v>
          </cell>
          <cell r="CA553" t="str">
            <v>SFO</v>
          </cell>
          <cell r="CD553">
            <v>0</v>
          </cell>
          <cell r="CE553">
            <v>3682</v>
          </cell>
          <cell r="CF553">
            <v>574</v>
          </cell>
          <cell r="CG553">
            <v>0</v>
          </cell>
        </row>
        <row r="554">
          <cell r="A554">
            <v>1520301</v>
          </cell>
          <cell r="B554" t="str">
            <v>113</v>
          </cell>
          <cell r="C554" t="str">
            <v>101</v>
          </cell>
          <cell r="D554" t="str">
            <v>61877</v>
          </cell>
          <cell r="E554" t="str">
            <v>61877-0016</v>
          </cell>
          <cell r="F554" t="str">
            <v>THE STRIPE SHIRT LS</v>
          </cell>
          <cell r="G554" t="str">
            <v>LUCAS - TIMBER WOLF</v>
          </cell>
          <cell r="H554" t="str">
            <v>PC</v>
          </cell>
          <cell r="I554">
            <v>0</v>
          </cell>
          <cell r="J554" t="str">
            <v>SP-A</v>
          </cell>
          <cell r="K554" t="str">
            <v>APD</v>
          </cell>
          <cell r="L554" t="str">
            <v>MY</v>
          </cell>
          <cell r="M554">
            <v>120</v>
          </cell>
          <cell r="N554">
            <v>120</v>
          </cell>
          <cell r="O554">
            <v>0</v>
          </cell>
          <cell r="P554">
            <v>120</v>
          </cell>
          <cell r="R554">
            <v>0</v>
          </cell>
          <cell r="T554" t="str">
            <v>257M</v>
          </cell>
          <cell r="U554">
            <v>3481</v>
          </cell>
          <cell r="V554" t="str">
            <v>HONG KONG</v>
          </cell>
          <cell r="W554" t="str">
            <v>NAS</v>
          </cell>
          <cell r="X554" t="str">
            <v>VIETNAM</v>
          </cell>
          <cell r="Y554" t="str">
            <v>VIET HUNG JOINT STOCK CO</v>
          </cell>
          <cell r="Z554" t="str">
            <v>DFC</v>
          </cell>
          <cell r="AA554">
            <v>0</v>
          </cell>
          <cell r="AC554">
            <v>0</v>
          </cell>
          <cell r="AD554">
            <v>40533</v>
          </cell>
          <cell r="AE554">
            <v>40533</v>
          </cell>
          <cell r="AF554">
            <v>40533</v>
          </cell>
          <cell r="AG554">
            <v>40533</v>
          </cell>
          <cell r="AH554">
            <v>40555</v>
          </cell>
          <cell r="AI554">
            <v>40628</v>
          </cell>
          <cell r="AJ554">
            <v>40643</v>
          </cell>
          <cell r="AK554">
            <v>40690</v>
          </cell>
          <cell r="AL554">
            <v>40703</v>
          </cell>
          <cell r="AM554">
            <v>40706</v>
          </cell>
          <cell r="AN554" t="str">
            <v>Dec P-Req</v>
          </cell>
          <cell r="AO554" t="str">
            <v>Y</v>
          </cell>
          <cell r="AP554" t="str">
            <v>4505020153</v>
          </cell>
          <cell r="AQ554" t="str">
            <v>Y</v>
          </cell>
          <cell r="AR554" t="str">
            <v>434S</v>
          </cell>
          <cell r="AS554" t="str">
            <v>FABON INTERNATIONAL CO LTD</v>
          </cell>
          <cell r="AT554" t="str">
            <v>CHINA</v>
          </cell>
          <cell r="AU554" t="str">
            <v>ARSLANLI ORME SAN VE TIC A S2/30 100% FINE MERINO WOOL 12GG</v>
          </cell>
          <cell r="AW554">
            <v>1.7</v>
          </cell>
          <cell r="AX554">
            <v>204</v>
          </cell>
          <cell r="AY554">
            <v>40553</v>
          </cell>
          <cell r="AZ554">
            <v>40559</v>
          </cell>
          <cell r="BA554">
            <v>40643</v>
          </cell>
          <cell r="BB554">
            <v>40692</v>
          </cell>
          <cell r="BC554">
            <v>40706</v>
          </cell>
          <cell r="BD554">
            <v>40706</v>
          </cell>
          <cell r="BE554">
            <v>40544</v>
          </cell>
          <cell r="BF554">
            <v>40634</v>
          </cell>
          <cell r="BG554">
            <v>40664</v>
          </cell>
          <cell r="BH554">
            <v>40695</v>
          </cell>
          <cell r="BI554">
            <v>40695</v>
          </cell>
          <cell r="BL554">
            <v>0</v>
          </cell>
          <cell r="BN554" t="str">
            <v>DOCKERS</v>
          </cell>
          <cell r="BO554" t="str">
            <v>Tops</v>
          </cell>
          <cell r="BP554" t="str">
            <v>Mens</v>
          </cell>
          <cell r="BQ554" t="str">
            <v>N</v>
          </cell>
          <cell r="BR554" t="str">
            <v>DM Tops Wovens</v>
          </cell>
          <cell r="BS554" t="str">
            <v>OKAMOTO D</v>
          </cell>
          <cell r="BT554" t="str">
            <v>CWOVENS2</v>
          </cell>
          <cell r="BU554" t="str">
            <v>I0499</v>
          </cell>
          <cell r="BV554" t="str">
            <v>Seasonal</v>
          </cell>
          <cell r="BW554" t="str">
            <v>APD</v>
          </cell>
          <cell r="BX554">
            <v>0</v>
          </cell>
          <cell r="BY554" t="str">
            <v>4069040643406284055540533405334053340533</v>
          </cell>
          <cell r="BZ554" t="str">
            <v>S-61877-0016-3481-40690</v>
          </cell>
          <cell r="CA554" t="str">
            <v>SFO</v>
          </cell>
          <cell r="CB554">
            <v>120</v>
          </cell>
          <cell r="CC554">
            <v>0</v>
          </cell>
          <cell r="CD554">
            <v>0</v>
          </cell>
          <cell r="CF554">
            <v>574</v>
          </cell>
          <cell r="CG554">
            <v>0</v>
          </cell>
        </row>
        <row r="555">
          <cell r="A555">
            <v>1520302</v>
          </cell>
          <cell r="B555" t="str">
            <v>113</v>
          </cell>
          <cell r="C555" t="str">
            <v>101</v>
          </cell>
          <cell r="D555" t="str">
            <v>61877</v>
          </cell>
          <cell r="E555" t="str">
            <v>61877-0016</v>
          </cell>
          <cell r="F555" t="str">
            <v>THE STRIPE SHIRT LS</v>
          </cell>
          <cell r="G555" t="str">
            <v>LUCAS - TIMBER WOLF</v>
          </cell>
          <cell r="H555" t="str">
            <v>PC</v>
          </cell>
          <cell r="I555">
            <v>0</v>
          </cell>
          <cell r="J555" t="str">
            <v>SP-A</v>
          </cell>
          <cell r="K555" t="str">
            <v>APD</v>
          </cell>
          <cell r="L555" t="str">
            <v>PK</v>
          </cell>
          <cell r="M555">
            <v>100</v>
          </cell>
          <cell r="N555">
            <v>100</v>
          </cell>
          <cell r="O555">
            <v>0</v>
          </cell>
          <cell r="P555">
            <v>100</v>
          </cell>
          <cell r="R555">
            <v>0</v>
          </cell>
          <cell r="T555" t="str">
            <v>257M</v>
          </cell>
          <cell r="U555">
            <v>3481</v>
          </cell>
          <cell r="V555" t="str">
            <v>HONG KONG</v>
          </cell>
          <cell r="W555" t="str">
            <v>NAS</v>
          </cell>
          <cell r="X555" t="str">
            <v>VIETNAM</v>
          </cell>
          <cell r="Y555" t="str">
            <v>VIET HUNG JOINT STOCK CO</v>
          </cell>
          <cell r="Z555" t="str">
            <v>DFC</v>
          </cell>
          <cell r="AA555">
            <v>0</v>
          </cell>
          <cell r="AC555">
            <v>0</v>
          </cell>
          <cell r="AD555">
            <v>40533</v>
          </cell>
          <cell r="AE555">
            <v>40533</v>
          </cell>
          <cell r="AF555">
            <v>40533</v>
          </cell>
          <cell r="AG555">
            <v>40533</v>
          </cell>
          <cell r="AH555">
            <v>40555</v>
          </cell>
          <cell r="AI555">
            <v>40628</v>
          </cell>
          <cell r="AJ555">
            <v>40643</v>
          </cell>
          <cell r="AK555">
            <v>40690</v>
          </cell>
          <cell r="AL555">
            <v>40729</v>
          </cell>
          <cell r="AM555">
            <v>40732</v>
          </cell>
          <cell r="AN555" t="str">
            <v>Dec P-Req</v>
          </cell>
          <cell r="AO555" t="str">
            <v>Y</v>
          </cell>
          <cell r="AP555" t="str">
            <v>4514007766</v>
          </cell>
          <cell r="AQ555" t="str">
            <v>Y</v>
          </cell>
          <cell r="AR555" t="str">
            <v>434S</v>
          </cell>
          <cell r="AS555" t="str">
            <v>FABON INTERNATIONAL CO LTD</v>
          </cell>
          <cell r="AT555" t="str">
            <v>CHINA</v>
          </cell>
          <cell r="AU555" t="str">
            <v>ARSLANLI ORME SAN VE TIC A S2/30 100% FINE MERINO WOOL 12GG</v>
          </cell>
          <cell r="AW555">
            <v>1.7</v>
          </cell>
          <cell r="AX555">
            <v>170</v>
          </cell>
          <cell r="AY555">
            <v>40553</v>
          </cell>
          <cell r="AZ555">
            <v>40559</v>
          </cell>
          <cell r="BA555">
            <v>40643</v>
          </cell>
          <cell r="BB555">
            <v>40692</v>
          </cell>
          <cell r="BC555">
            <v>40734</v>
          </cell>
          <cell r="BD555">
            <v>40734</v>
          </cell>
          <cell r="BE555">
            <v>40544</v>
          </cell>
          <cell r="BF555">
            <v>40634</v>
          </cell>
          <cell r="BG555">
            <v>40664</v>
          </cell>
          <cell r="BH555">
            <v>40725</v>
          </cell>
          <cell r="BI555">
            <v>40725</v>
          </cell>
          <cell r="BL555">
            <v>0</v>
          </cell>
          <cell r="BN555" t="str">
            <v>DOCKERS</v>
          </cell>
          <cell r="BO555" t="str">
            <v>Tops</v>
          </cell>
          <cell r="BP555" t="str">
            <v>Mens</v>
          </cell>
          <cell r="BQ555" t="str">
            <v>N</v>
          </cell>
          <cell r="BR555" t="str">
            <v>DM Tops Wovens</v>
          </cell>
          <cell r="BS555" t="str">
            <v>OKAMOTO D</v>
          </cell>
          <cell r="BT555" t="str">
            <v>CWOVENS2</v>
          </cell>
          <cell r="BU555" t="str">
            <v>I0499</v>
          </cell>
          <cell r="BV555" t="str">
            <v>Seasonal</v>
          </cell>
          <cell r="BW555" t="str">
            <v>APD</v>
          </cell>
          <cell r="BX555">
            <v>0</v>
          </cell>
          <cell r="BY555" t="str">
            <v>4069040643406284055540533405334053340533</v>
          </cell>
          <cell r="BZ555" t="str">
            <v>S-61877-0016-3481-40690</v>
          </cell>
          <cell r="CA555" t="str">
            <v>SFO</v>
          </cell>
          <cell r="CB555">
            <v>100</v>
          </cell>
          <cell r="CC555">
            <v>0</v>
          </cell>
          <cell r="CD555">
            <v>0</v>
          </cell>
          <cell r="CF555">
            <v>574</v>
          </cell>
          <cell r="CG555">
            <v>0</v>
          </cell>
        </row>
        <row r="556">
          <cell r="A556">
            <v>1520303</v>
          </cell>
          <cell r="B556" t="str">
            <v>113</v>
          </cell>
          <cell r="C556" t="str">
            <v>101</v>
          </cell>
          <cell r="D556" t="str">
            <v>61877</v>
          </cell>
          <cell r="E556" t="str">
            <v>61877-0016</v>
          </cell>
          <cell r="F556" t="str">
            <v>THE STRIPE SHIRT LS</v>
          </cell>
          <cell r="G556" t="str">
            <v>LUCAS - TIMBER WOLF</v>
          </cell>
          <cell r="H556" t="str">
            <v>PC</v>
          </cell>
          <cell r="I556">
            <v>0</v>
          </cell>
          <cell r="J556" t="str">
            <v>SP-A</v>
          </cell>
          <cell r="K556" t="str">
            <v>LACL</v>
          </cell>
          <cell r="L556" t="str">
            <v>CR</v>
          </cell>
          <cell r="M556">
            <v>120</v>
          </cell>
          <cell r="N556">
            <v>120</v>
          </cell>
          <cell r="O556">
            <v>0</v>
          </cell>
          <cell r="P556">
            <v>120</v>
          </cell>
          <cell r="R556">
            <v>0</v>
          </cell>
          <cell r="T556" t="str">
            <v>257M</v>
          </cell>
          <cell r="U556">
            <v>3481</v>
          </cell>
          <cell r="V556" t="str">
            <v>HONG KONG</v>
          </cell>
          <cell r="W556" t="str">
            <v>NAS</v>
          </cell>
          <cell r="X556" t="str">
            <v>VIETNAM</v>
          </cell>
          <cell r="Y556" t="str">
            <v>VIET HUNG JOINT STOCK CO</v>
          </cell>
          <cell r="Z556" t="str">
            <v>DFC</v>
          </cell>
          <cell r="AA556">
            <v>0</v>
          </cell>
          <cell r="AC556">
            <v>0</v>
          </cell>
          <cell r="AD556">
            <v>40533</v>
          </cell>
          <cell r="AE556">
            <v>40533</v>
          </cell>
          <cell r="AF556">
            <v>40533</v>
          </cell>
          <cell r="AG556">
            <v>40533</v>
          </cell>
          <cell r="AH556">
            <v>40555</v>
          </cell>
          <cell r="AI556">
            <v>40628</v>
          </cell>
          <cell r="AJ556">
            <v>40643</v>
          </cell>
          <cell r="AK556">
            <v>40690</v>
          </cell>
          <cell r="AL556">
            <v>40767</v>
          </cell>
          <cell r="AM556">
            <v>40770</v>
          </cell>
          <cell r="AN556" t="str">
            <v>Dec P-Req</v>
          </cell>
          <cell r="AO556" t="str">
            <v>Y</v>
          </cell>
          <cell r="AP556" t="str">
            <v>4100116814</v>
          </cell>
          <cell r="AQ556" t="str">
            <v>Y</v>
          </cell>
          <cell r="AR556" t="str">
            <v>434S</v>
          </cell>
          <cell r="AS556" t="str">
            <v>FABON INTERNATIONAL CO LTD</v>
          </cell>
          <cell r="AT556" t="str">
            <v>CHINA</v>
          </cell>
          <cell r="AU556" t="str">
            <v>ARSLANLI ORME SAN VE TIC A S2/30 100% FINE MERINO WOOL 12GG</v>
          </cell>
          <cell r="AW556">
            <v>1.7</v>
          </cell>
          <cell r="AX556">
            <v>204</v>
          </cell>
          <cell r="AY556">
            <v>40553</v>
          </cell>
          <cell r="AZ556">
            <v>40559</v>
          </cell>
          <cell r="BA556">
            <v>40643</v>
          </cell>
          <cell r="BB556">
            <v>40692</v>
          </cell>
          <cell r="BC556">
            <v>40769</v>
          </cell>
          <cell r="BD556">
            <v>40776</v>
          </cell>
          <cell r="BE556">
            <v>40544</v>
          </cell>
          <cell r="BF556">
            <v>40634</v>
          </cell>
          <cell r="BG556">
            <v>40664</v>
          </cell>
          <cell r="BH556">
            <v>40756</v>
          </cell>
          <cell r="BI556">
            <v>40756</v>
          </cell>
          <cell r="BL556">
            <v>0</v>
          </cell>
          <cell r="BN556" t="str">
            <v>DOCKERS</v>
          </cell>
          <cell r="BO556" t="str">
            <v>Tops</v>
          </cell>
          <cell r="BP556" t="str">
            <v>Mens</v>
          </cell>
          <cell r="BQ556" t="str">
            <v>N</v>
          </cell>
          <cell r="BR556" t="str">
            <v>DM Tops Wovens</v>
          </cell>
          <cell r="BS556" t="str">
            <v>OKAMOTO D</v>
          </cell>
          <cell r="BT556" t="str">
            <v>CWOVENS2</v>
          </cell>
          <cell r="BU556" t="str">
            <v>I0499</v>
          </cell>
          <cell r="BV556" t="str">
            <v>Seasonal</v>
          </cell>
          <cell r="BW556" t="str">
            <v>LSA</v>
          </cell>
          <cell r="BX556">
            <v>0</v>
          </cell>
          <cell r="BY556" t="str">
            <v>4069040643406284055540533405334053340533</v>
          </cell>
          <cell r="BZ556" t="str">
            <v>S-61877-0016-3481-40690</v>
          </cell>
          <cell r="CA556" t="str">
            <v>SFO</v>
          </cell>
          <cell r="CC556">
            <v>0</v>
          </cell>
          <cell r="CD556">
            <v>0</v>
          </cell>
          <cell r="CF556">
            <v>574</v>
          </cell>
          <cell r="CG556">
            <v>0</v>
          </cell>
        </row>
        <row r="557">
          <cell r="A557">
            <v>1416820</v>
          </cell>
          <cell r="B557" t="str">
            <v>113</v>
          </cell>
          <cell r="C557" t="str">
            <v>101</v>
          </cell>
          <cell r="D557" t="str">
            <v>61877</v>
          </cell>
          <cell r="E557" t="str">
            <v>61877-0016</v>
          </cell>
          <cell r="F557" t="str">
            <v>THE STRIPE SHIRT LS</v>
          </cell>
          <cell r="G557" t="str">
            <v>LUCAS - TIMBER WOLF</v>
          </cell>
          <cell r="H557" t="str">
            <v>PC</v>
          </cell>
          <cell r="J557" t="str">
            <v>SP-A</v>
          </cell>
          <cell r="K557" t="str">
            <v>LACL</v>
          </cell>
          <cell r="L557" t="str">
            <v>PA</v>
          </cell>
          <cell r="M557">
            <v>144</v>
          </cell>
          <cell r="N557">
            <v>144</v>
          </cell>
          <cell r="O557">
            <v>0</v>
          </cell>
          <cell r="P557">
            <v>144</v>
          </cell>
          <cell r="T557" t="str">
            <v>257M</v>
          </cell>
          <cell r="U557">
            <v>3481</v>
          </cell>
          <cell r="V557" t="str">
            <v>HONG KONG</v>
          </cell>
          <cell r="W557" t="str">
            <v>NAS</v>
          </cell>
          <cell r="X557" t="str">
            <v>VIETNAM</v>
          </cell>
          <cell r="Y557" t="str">
            <v>VIET HUNG JOINT STOCK CO</v>
          </cell>
          <cell r="Z557" t="str">
            <v>DFC</v>
          </cell>
          <cell r="AD557">
            <v>40533</v>
          </cell>
          <cell r="AE557">
            <v>40533</v>
          </cell>
          <cell r="AF557">
            <v>40533</v>
          </cell>
          <cell r="AG557">
            <v>40533</v>
          </cell>
          <cell r="AH557">
            <v>40555</v>
          </cell>
          <cell r="AI557">
            <v>40628</v>
          </cell>
          <cell r="AJ557">
            <v>40643</v>
          </cell>
          <cell r="AK557">
            <v>40690</v>
          </cell>
          <cell r="AL557">
            <v>40737</v>
          </cell>
          <cell r="AM557">
            <v>40740</v>
          </cell>
          <cell r="AN557" t="str">
            <v>Dec P-Req</v>
          </cell>
          <cell r="AO557" t="str">
            <v>Y</v>
          </cell>
          <cell r="AP557" t="str">
            <v>4100116864</v>
          </cell>
          <cell r="AQ557" t="str">
            <v>Y</v>
          </cell>
          <cell r="AR557" t="str">
            <v>434S</v>
          </cell>
          <cell r="AS557" t="str">
            <v>FABON INTERNATIONAL CO LTD</v>
          </cell>
          <cell r="AT557" t="str">
            <v>CHINA</v>
          </cell>
          <cell r="AU557" t="str">
            <v>ARSLANLI ORME SAN VE TIC A S2/30 100% FINE MERINO WOOL 12GG</v>
          </cell>
          <cell r="AW557">
            <v>1.7</v>
          </cell>
          <cell r="AX557">
            <v>244.79999999999998</v>
          </cell>
          <cell r="AY557">
            <v>40553</v>
          </cell>
          <cell r="AZ557">
            <v>40559</v>
          </cell>
          <cell r="BA557">
            <v>40643</v>
          </cell>
          <cell r="BB557">
            <v>40692</v>
          </cell>
          <cell r="BC557">
            <v>40741</v>
          </cell>
          <cell r="BD557">
            <v>40741</v>
          </cell>
          <cell r="BE557">
            <v>40544</v>
          </cell>
          <cell r="BF557">
            <v>40634</v>
          </cell>
          <cell r="BG557">
            <v>40664</v>
          </cell>
          <cell r="BH557">
            <v>40725</v>
          </cell>
          <cell r="BI557">
            <v>40725</v>
          </cell>
          <cell r="BL557">
            <v>0</v>
          </cell>
          <cell r="BN557" t="str">
            <v>DOCKERS</v>
          </cell>
          <cell r="BO557" t="str">
            <v>Tops</v>
          </cell>
          <cell r="BP557" t="str">
            <v>Mens</v>
          </cell>
          <cell r="BQ557" t="str">
            <v>N</v>
          </cell>
          <cell r="BR557" t="str">
            <v>DM Tops Wovens</v>
          </cell>
          <cell r="BS557" t="str">
            <v>OKAMOTO D</v>
          </cell>
          <cell r="BT557" t="str">
            <v>CWOVENS2</v>
          </cell>
          <cell r="BU557" t="str">
            <v>I0499</v>
          </cell>
          <cell r="BV557" t="str">
            <v>Seasonal</v>
          </cell>
          <cell r="BW557" t="str">
            <v>LSA</v>
          </cell>
          <cell r="BY557" t="str">
            <v>4069040643406284055540533405334053340533</v>
          </cell>
          <cell r="BZ557" t="str">
            <v>S-61877-0016-3481-40690</v>
          </cell>
          <cell r="CA557" t="str">
            <v>SFO</v>
          </cell>
          <cell r="CD557">
            <v>0</v>
          </cell>
          <cell r="CF557">
            <v>574</v>
          </cell>
          <cell r="CG557">
            <v>0</v>
          </cell>
        </row>
        <row r="558">
          <cell r="A558">
            <v>1416821</v>
          </cell>
          <cell r="B558" t="str">
            <v>113</v>
          </cell>
          <cell r="C558" t="str">
            <v>101</v>
          </cell>
          <cell r="D558" t="str">
            <v>61877</v>
          </cell>
          <cell r="E558" t="str">
            <v>61877-0016</v>
          </cell>
          <cell r="F558" t="str">
            <v>THE STRIPE SHIRT LS</v>
          </cell>
          <cell r="G558" t="str">
            <v>LUCAS - TIMBER WOLF</v>
          </cell>
          <cell r="H558" t="str">
            <v>PC</v>
          </cell>
          <cell r="J558" t="str">
            <v>SP-A</v>
          </cell>
          <cell r="K558" t="str">
            <v>LSUS</v>
          </cell>
          <cell r="L558">
            <v>2006</v>
          </cell>
          <cell r="M558">
            <v>188</v>
          </cell>
          <cell r="N558">
            <v>188</v>
          </cell>
          <cell r="O558">
            <v>0</v>
          </cell>
          <cell r="P558">
            <v>188</v>
          </cell>
          <cell r="T558" t="str">
            <v>257M</v>
          </cell>
          <cell r="U558">
            <v>3481</v>
          </cell>
          <cell r="V558" t="str">
            <v>HONG KONG</v>
          </cell>
          <cell r="W558" t="str">
            <v>NAS</v>
          </cell>
          <cell r="X558" t="str">
            <v>VIETNAM</v>
          </cell>
          <cell r="Y558" t="str">
            <v>VIET HUNG JOINT STOCK CO</v>
          </cell>
          <cell r="Z558" t="str">
            <v>DFC</v>
          </cell>
          <cell r="AD558">
            <v>40533</v>
          </cell>
          <cell r="AE558">
            <v>40533</v>
          </cell>
          <cell r="AF558">
            <v>40533</v>
          </cell>
          <cell r="AG558">
            <v>40533</v>
          </cell>
          <cell r="AH558">
            <v>40555</v>
          </cell>
          <cell r="AI558">
            <v>40628</v>
          </cell>
          <cell r="AJ558">
            <v>40643</v>
          </cell>
          <cell r="AK558">
            <v>40690</v>
          </cell>
          <cell r="AL558">
            <v>40720</v>
          </cell>
          <cell r="AM558">
            <v>40723</v>
          </cell>
          <cell r="AN558" t="str">
            <v>Dec P-Req</v>
          </cell>
          <cell r="AQ558" t="str">
            <v>Y</v>
          </cell>
          <cell r="AR558" t="str">
            <v>434S</v>
          </cell>
          <cell r="AS558" t="str">
            <v>FABON INTERNATIONAL CO LTD</v>
          </cell>
          <cell r="AT558" t="str">
            <v>CHINA</v>
          </cell>
          <cell r="AU558" t="str">
            <v>F-D0002</v>
          </cell>
          <cell r="AW558">
            <v>1.7</v>
          </cell>
          <cell r="AX558">
            <v>319.59999999999997</v>
          </cell>
          <cell r="AY558">
            <v>40553</v>
          </cell>
          <cell r="AZ558">
            <v>40559</v>
          </cell>
          <cell r="BA558">
            <v>40643</v>
          </cell>
          <cell r="BB558">
            <v>40692</v>
          </cell>
          <cell r="BC558">
            <v>40720</v>
          </cell>
          <cell r="BD558">
            <v>40727</v>
          </cell>
          <cell r="BE558">
            <v>40544</v>
          </cell>
          <cell r="BF558">
            <v>40634</v>
          </cell>
          <cell r="BG558">
            <v>40664</v>
          </cell>
          <cell r="BH558">
            <v>40695</v>
          </cell>
          <cell r="BI558">
            <v>40695</v>
          </cell>
          <cell r="BL558">
            <v>0</v>
          </cell>
          <cell r="BN558" t="str">
            <v>DOCKERS</v>
          </cell>
          <cell r="BO558" t="str">
            <v>Tops</v>
          </cell>
          <cell r="BP558" t="str">
            <v>Mens</v>
          </cell>
          <cell r="BQ558" t="str">
            <v>N</v>
          </cell>
          <cell r="BR558" t="str">
            <v>DM Tops Wovens</v>
          </cell>
          <cell r="BS558" t="str">
            <v>OKAMOTO D</v>
          </cell>
          <cell r="BT558" t="str">
            <v>CWOVENS2</v>
          </cell>
          <cell r="BU558" t="str">
            <v>I0499</v>
          </cell>
          <cell r="BV558" t="str">
            <v>Seasonal</v>
          </cell>
          <cell r="BW558" t="str">
            <v>LSA</v>
          </cell>
          <cell r="BY558" t="str">
            <v>4069040643406284055540533405334053340533</v>
          </cell>
          <cell r="BZ558" t="str">
            <v>S-61877-0016-3481-40690</v>
          </cell>
          <cell r="CA558" t="str">
            <v>SFO</v>
          </cell>
          <cell r="CD558">
            <v>0</v>
          </cell>
          <cell r="CF558">
            <v>574</v>
          </cell>
          <cell r="CG558">
            <v>0</v>
          </cell>
        </row>
        <row r="559">
          <cell r="A559">
            <v>1416822</v>
          </cell>
          <cell r="B559" t="str">
            <v>113</v>
          </cell>
          <cell r="C559" t="str">
            <v>101</v>
          </cell>
          <cell r="D559" t="str">
            <v>61877</v>
          </cell>
          <cell r="E559" t="str">
            <v>61877-0016</v>
          </cell>
          <cell r="F559" t="str">
            <v>THE STRIPE SHIRT LS</v>
          </cell>
          <cell r="G559" t="str">
            <v>LUCAS - TIMBER WOLF</v>
          </cell>
          <cell r="H559" t="str">
            <v>PC</v>
          </cell>
          <cell r="J559" t="str">
            <v>SP-A</v>
          </cell>
          <cell r="K559" t="str">
            <v>LSM</v>
          </cell>
          <cell r="L559" t="str">
            <v>MX</v>
          </cell>
          <cell r="M559">
            <v>2106</v>
          </cell>
          <cell r="N559">
            <v>2106</v>
          </cell>
          <cell r="O559">
            <v>0</v>
          </cell>
          <cell r="P559">
            <v>2106</v>
          </cell>
          <cell r="T559" t="str">
            <v>257M</v>
          </cell>
          <cell r="U559">
            <v>3481</v>
          </cell>
          <cell r="V559" t="str">
            <v>HONG KONG</v>
          </cell>
          <cell r="W559" t="str">
            <v>NAS</v>
          </cell>
          <cell r="X559" t="str">
            <v>VIETNAM</v>
          </cell>
          <cell r="Y559" t="str">
            <v>VIET HUNG JOINT STOCK CO</v>
          </cell>
          <cell r="Z559" t="str">
            <v>DFC</v>
          </cell>
          <cell r="AD559">
            <v>40533</v>
          </cell>
          <cell r="AE559">
            <v>40533</v>
          </cell>
          <cell r="AF559">
            <v>40533</v>
          </cell>
          <cell r="AG559">
            <v>40533</v>
          </cell>
          <cell r="AH559">
            <v>40555</v>
          </cell>
          <cell r="AI559">
            <v>40628</v>
          </cell>
          <cell r="AJ559">
            <v>40643</v>
          </cell>
          <cell r="AK559">
            <v>40690</v>
          </cell>
          <cell r="AL559">
            <v>40742</v>
          </cell>
          <cell r="AM559">
            <v>40745</v>
          </cell>
          <cell r="AN559" t="str">
            <v>Dec P-Req</v>
          </cell>
          <cell r="AO559" t="str">
            <v>Y</v>
          </cell>
          <cell r="AP559" t="str">
            <v>99126</v>
          </cell>
          <cell r="AR559" t="str">
            <v>434S</v>
          </cell>
          <cell r="AS559" t="str">
            <v>FABON INTERNATIONAL CO LTD</v>
          </cell>
          <cell r="AT559" t="str">
            <v>CHINA</v>
          </cell>
          <cell r="AU559" t="str">
            <v>F-D0002</v>
          </cell>
          <cell r="AW559">
            <v>1.7</v>
          </cell>
          <cell r="AX559">
            <v>3580.2</v>
          </cell>
          <cell r="AY559">
            <v>40553</v>
          </cell>
          <cell r="AZ559">
            <v>40559</v>
          </cell>
          <cell r="BA559">
            <v>40643</v>
          </cell>
          <cell r="BB559">
            <v>40692</v>
          </cell>
          <cell r="BC559">
            <v>40748</v>
          </cell>
          <cell r="BD559">
            <v>40748</v>
          </cell>
          <cell r="BE559">
            <v>40544</v>
          </cell>
          <cell r="BF559">
            <v>40634</v>
          </cell>
          <cell r="BG559">
            <v>40664</v>
          </cell>
          <cell r="BH559">
            <v>40725</v>
          </cell>
          <cell r="BI559">
            <v>40725</v>
          </cell>
          <cell r="BL559">
            <v>0</v>
          </cell>
          <cell r="BN559" t="str">
            <v>DOCKERS</v>
          </cell>
          <cell r="BO559" t="str">
            <v>Tops</v>
          </cell>
          <cell r="BP559" t="str">
            <v>Mens</v>
          </cell>
          <cell r="BQ559" t="str">
            <v>N</v>
          </cell>
          <cell r="BR559" t="str">
            <v>DM Tops Wovens</v>
          </cell>
          <cell r="BS559" t="str">
            <v>OKAMOTO D</v>
          </cell>
          <cell r="BT559" t="str">
            <v>CWOVENS2</v>
          </cell>
          <cell r="BU559" t="str">
            <v>I0499</v>
          </cell>
          <cell r="BV559" t="str">
            <v>Seasonal</v>
          </cell>
          <cell r="BW559" t="str">
            <v>LSA</v>
          </cell>
          <cell r="BY559" t="str">
            <v>4069040643406284055540533405334053340533</v>
          </cell>
          <cell r="BZ559" t="str">
            <v>S-61877-0016-3481-40690</v>
          </cell>
          <cell r="CA559" t="str">
            <v>SFO</v>
          </cell>
          <cell r="CD559">
            <v>0</v>
          </cell>
          <cell r="CE559">
            <v>3682</v>
          </cell>
          <cell r="CF559">
            <v>574</v>
          </cell>
          <cell r="CG559">
            <v>0</v>
          </cell>
        </row>
        <row r="560">
          <cell r="A560">
            <v>1520304</v>
          </cell>
          <cell r="B560" t="str">
            <v>113</v>
          </cell>
          <cell r="C560" t="str">
            <v>101</v>
          </cell>
          <cell r="D560" t="str">
            <v>61877</v>
          </cell>
          <cell r="E560" t="str">
            <v>61877-0019</v>
          </cell>
          <cell r="F560" t="str">
            <v>THE STRIPE SHIRT LS</v>
          </cell>
          <cell r="G560" t="str">
            <v>RINGGOLD - TIMBER WOLF</v>
          </cell>
          <cell r="H560" t="str">
            <v>PC</v>
          </cell>
          <cell r="I560">
            <v>0</v>
          </cell>
          <cell r="J560" t="str">
            <v>SP-A</v>
          </cell>
          <cell r="K560" t="str">
            <v>APD</v>
          </cell>
          <cell r="L560" t="str">
            <v>MY</v>
          </cell>
          <cell r="M560">
            <v>96</v>
          </cell>
          <cell r="N560">
            <v>96</v>
          </cell>
          <cell r="O560">
            <v>0</v>
          </cell>
          <cell r="P560">
            <v>96</v>
          </cell>
          <cell r="R560">
            <v>0</v>
          </cell>
          <cell r="T560" t="str">
            <v>257M</v>
          </cell>
          <cell r="U560">
            <v>3481</v>
          </cell>
          <cell r="V560" t="str">
            <v>HONG KONG</v>
          </cell>
          <cell r="W560" t="str">
            <v>NAS</v>
          </cell>
          <cell r="X560" t="str">
            <v>VIETNAM</v>
          </cell>
          <cell r="Y560" t="str">
            <v>VIET HUNG JOINT STOCK CO</v>
          </cell>
          <cell r="Z560" t="str">
            <v>DFC</v>
          </cell>
          <cell r="AA560">
            <v>0</v>
          </cell>
          <cell r="AC560">
            <v>0</v>
          </cell>
          <cell r="AD560">
            <v>40533</v>
          </cell>
          <cell r="AE560">
            <v>40533</v>
          </cell>
          <cell r="AF560">
            <v>40533</v>
          </cell>
          <cell r="AG560">
            <v>40533</v>
          </cell>
          <cell r="AH560">
            <v>40555</v>
          </cell>
          <cell r="AI560">
            <v>40628</v>
          </cell>
          <cell r="AJ560">
            <v>40643</v>
          </cell>
          <cell r="AK560">
            <v>40690</v>
          </cell>
          <cell r="AL560">
            <v>40703</v>
          </cell>
          <cell r="AM560">
            <v>40706</v>
          </cell>
          <cell r="AN560" t="str">
            <v>Dec P-Req</v>
          </cell>
          <cell r="AO560" t="str">
            <v>Y</v>
          </cell>
          <cell r="AP560" t="str">
            <v>4505020154</v>
          </cell>
          <cell r="AQ560" t="str">
            <v>Y</v>
          </cell>
          <cell r="AR560" t="str">
            <v>434S</v>
          </cell>
          <cell r="AS560" t="str">
            <v>FABON INTERNATIONAL CO LTD</v>
          </cell>
          <cell r="AT560" t="str">
            <v>CHINA</v>
          </cell>
          <cell r="AU560" t="str">
            <v>DUMMY MILLOXFORD / AQ04041</v>
          </cell>
          <cell r="AW560">
            <v>1.7</v>
          </cell>
          <cell r="AX560">
            <v>163.19999999999999</v>
          </cell>
          <cell r="AY560">
            <v>40553</v>
          </cell>
          <cell r="AZ560">
            <v>40559</v>
          </cell>
          <cell r="BA560">
            <v>40643</v>
          </cell>
          <cell r="BB560">
            <v>40692</v>
          </cell>
          <cell r="BC560">
            <v>40706</v>
          </cell>
          <cell r="BD560">
            <v>40706</v>
          </cell>
          <cell r="BE560">
            <v>40544</v>
          </cell>
          <cell r="BF560">
            <v>40634</v>
          </cell>
          <cell r="BG560">
            <v>40664</v>
          </cell>
          <cell r="BH560">
            <v>40695</v>
          </cell>
          <cell r="BI560">
            <v>40695</v>
          </cell>
          <cell r="BL560">
            <v>0</v>
          </cell>
          <cell r="BN560" t="str">
            <v>DOCKERS</v>
          </cell>
          <cell r="BO560" t="str">
            <v>Tops</v>
          </cell>
          <cell r="BP560" t="str">
            <v>Mens</v>
          </cell>
          <cell r="BQ560" t="str">
            <v>N</v>
          </cell>
          <cell r="BR560" t="str">
            <v>DM Tops Wovens</v>
          </cell>
          <cell r="BS560" t="str">
            <v>OKAMOTO D</v>
          </cell>
          <cell r="BT560" t="str">
            <v>CWOVENS2</v>
          </cell>
          <cell r="BU560" t="str">
            <v>H6802</v>
          </cell>
          <cell r="BV560" t="str">
            <v>Seasonal</v>
          </cell>
          <cell r="BW560" t="str">
            <v>APD</v>
          </cell>
          <cell r="BX560">
            <v>0</v>
          </cell>
          <cell r="BY560" t="str">
            <v>4069040643406284055540533405334053340533</v>
          </cell>
          <cell r="BZ560" t="str">
            <v>S-61877-0019-3481-40690</v>
          </cell>
          <cell r="CA560" t="str">
            <v>SFO</v>
          </cell>
          <cell r="CB560">
            <v>96</v>
          </cell>
          <cell r="CC560">
            <v>0</v>
          </cell>
          <cell r="CD560">
            <v>0</v>
          </cell>
          <cell r="CF560">
            <v>574</v>
          </cell>
          <cell r="CG560">
            <v>0</v>
          </cell>
        </row>
        <row r="561">
          <cell r="A561">
            <v>1520305</v>
          </cell>
          <cell r="B561" t="str">
            <v>113</v>
          </cell>
          <cell r="C561" t="str">
            <v>101</v>
          </cell>
          <cell r="D561" t="str">
            <v>61877</v>
          </cell>
          <cell r="E561" t="str">
            <v>61877-0019</v>
          </cell>
          <cell r="F561" t="str">
            <v>THE STRIPE SHIRT LS</v>
          </cell>
          <cell r="G561" t="str">
            <v>RINGGOLD - TIMBER WOLF</v>
          </cell>
          <cell r="H561" t="str">
            <v>PC</v>
          </cell>
          <cell r="I561">
            <v>0</v>
          </cell>
          <cell r="J561" t="str">
            <v>SP-A</v>
          </cell>
          <cell r="K561" t="str">
            <v>APD</v>
          </cell>
          <cell r="L561" t="str">
            <v>PK</v>
          </cell>
          <cell r="M561">
            <v>100</v>
          </cell>
          <cell r="N561">
            <v>100</v>
          </cell>
          <cell r="O561">
            <v>0</v>
          </cell>
          <cell r="P561">
            <v>100</v>
          </cell>
          <cell r="R561">
            <v>0</v>
          </cell>
          <cell r="T561" t="str">
            <v>257M</v>
          </cell>
          <cell r="U561">
            <v>3481</v>
          </cell>
          <cell r="V561" t="str">
            <v>HONG KONG</v>
          </cell>
          <cell r="W561" t="str">
            <v>NAS</v>
          </cell>
          <cell r="X561" t="str">
            <v>VIETNAM</v>
          </cell>
          <cell r="Y561" t="str">
            <v>VIET HUNG JOINT STOCK CO</v>
          </cell>
          <cell r="Z561" t="str">
            <v>DFC</v>
          </cell>
          <cell r="AA561">
            <v>0</v>
          </cell>
          <cell r="AC561">
            <v>0</v>
          </cell>
          <cell r="AD561">
            <v>40533</v>
          </cell>
          <cell r="AE561">
            <v>40533</v>
          </cell>
          <cell r="AF561">
            <v>40533</v>
          </cell>
          <cell r="AG561">
            <v>40533</v>
          </cell>
          <cell r="AH561">
            <v>40555</v>
          </cell>
          <cell r="AI561">
            <v>40628</v>
          </cell>
          <cell r="AJ561">
            <v>40643</v>
          </cell>
          <cell r="AK561">
            <v>40690</v>
          </cell>
          <cell r="AL561">
            <v>40729</v>
          </cell>
          <cell r="AM561">
            <v>40732</v>
          </cell>
          <cell r="AN561" t="str">
            <v>Dec P-Req</v>
          </cell>
          <cell r="AO561" t="str">
            <v>Y</v>
          </cell>
          <cell r="AP561" t="str">
            <v>4514007767</v>
          </cell>
          <cell r="AQ561" t="str">
            <v>Y</v>
          </cell>
          <cell r="AR561" t="str">
            <v>434S</v>
          </cell>
          <cell r="AS561" t="str">
            <v>FABON INTERNATIONAL CO LTD</v>
          </cell>
          <cell r="AT561" t="str">
            <v>CHINA</v>
          </cell>
          <cell r="AU561" t="str">
            <v>DUMMY MILLOXFORD / AQ04041</v>
          </cell>
          <cell r="AW561">
            <v>1.7</v>
          </cell>
          <cell r="AX561">
            <v>170</v>
          </cell>
          <cell r="AY561">
            <v>40553</v>
          </cell>
          <cell r="AZ561">
            <v>40559</v>
          </cell>
          <cell r="BA561">
            <v>40643</v>
          </cell>
          <cell r="BB561">
            <v>40692</v>
          </cell>
          <cell r="BC561">
            <v>40734</v>
          </cell>
          <cell r="BD561">
            <v>40734</v>
          </cell>
          <cell r="BE561">
            <v>40544</v>
          </cell>
          <cell r="BF561">
            <v>40634</v>
          </cell>
          <cell r="BG561">
            <v>40664</v>
          </cell>
          <cell r="BH561">
            <v>40725</v>
          </cell>
          <cell r="BI561">
            <v>40725</v>
          </cell>
          <cell r="BL561">
            <v>0</v>
          </cell>
          <cell r="BN561" t="str">
            <v>DOCKERS</v>
          </cell>
          <cell r="BO561" t="str">
            <v>Tops</v>
          </cell>
          <cell r="BP561" t="str">
            <v>Mens</v>
          </cell>
          <cell r="BQ561" t="str">
            <v>N</v>
          </cell>
          <cell r="BR561" t="str">
            <v>DM Tops Wovens</v>
          </cell>
          <cell r="BS561" t="str">
            <v>OKAMOTO D</v>
          </cell>
          <cell r="BT561" t="str">
            <v>CWOVENS2</v>
          </cell>
          <cell r="BU561" t="str">
            <v>H6802</v>
          </cell>
          <cell r="BV561" t="str">
            <v>Seasonal</v>
          </cell>
          <cell r="BW561" t="str">
            <v>APD</v>
          </cell>
          <cell r="BX561">
            <v>0</v>
          </cell>
          <cell r="BY561" t="str">
            <v>4069040643406284055540533405334053340533</v>
          </cell>
          <cell r="BZ561" t="str">
            <v>S-61877-0019-3481-40690</v>
          </cell>
          <cell r="CA561" t="str">
            <v>SFO</v>
          </cell>
          <cell r="CB561">
            <v>100</v>
          </cell>
          <cell r="CC561">
            <v>0</v>
          </cell>
          <cell r="CD561">
            <v>0</v>
          </cell>
          <cell r="CF561">
            <v>574</v>
          </cell>
          <cell r="CG561">
            <v>0</v>
          </cell>
        </row>
        <row r="562">
          <cell r="A562">
            <v>1520306</v>
          </cell>
          <cell r="B562" t="str">
            <v>113</v>
          </cell>
          <cell r="C562" t="str">
            <v>101</v>
          </cell>
          <cell r="D562" t="str">
            <v>61877</v>
          </cell>
          <cell r="E562" t="str">
            <v>61877-0019</v>
          </cell>
          <cell r="F562" t="str">
            <v>THE STRIPE SHIRT LS</v>
          </cell>
          <cell r="G562" t="str">
            <v>RINGGOLD - TIMBER WOLF</v>
          </cell>
          <cell r="H562" t="str">
            <v>PC</v>
          </cell>
          <cell r="I562">
            <v>0</v>
          </cell>
          <cell r="J562" t="str">
            <v>SP-A</v>
          </cell>
          <cell r="K562" t="str">
            <v>LACL</v>
          </cell>
          <cell r="L562" t="str">
            <v>CR</v>
          </cell>
          <cell r="M562">
            <v>120</v>
          </cell>
          <cell r="N562">
            <v>120</v>
          </cell>
          <cell r="O562">
            <v>0</v>
          </cell>
          <cell r="P562">
            <v>120</v>
          </cell>
          <cell r="R562">
            <v>0</v>
          </cell>
          <cell r="T562" t="str">
            <v>257M</v>
          </cell>
          <cell r="U562">
            <v>3481</v>
          </cell>
          <cell r="V562" t="str">
            <v>HONG KONG</v>
          </cell>
          <cell r="W562" t="str">
            <v>NAS</v>
          </cell>
          <cell r="X562" t="str">
            <v>VIETNAM</v>
          </cell>
          <cell r="Y562" t="str">
            <v>VIET HUNG JOINT STOCK CO</v>
          </cell>
          <cell r="Z562" t="str">
            <v>DFC</v>
          </cell>
          <cell r="AA562">
            <v>0</v>
          </cell>
          <cell r="AC562">
            <v>0</v>
          </cell>
          <cell r="AD562">
            <v>40533</v>
          </cell>
          <cell r="AE562">
            <v>40533</v>
          </cell>
          <cell r="AF562">
            <v>40533</v>
          </cell>
          <cell r="AG562">
            <v>40533</v>
          </cell>
          <cell r="AH562">
            <v>40555</v>
          </cell>
          <cell r="AI562">
            <v>40628</v>
          </cell>
          <cell r="AJ562">
            <v>40643</v>
          </cell>
          <cell r="AK562">
            <v>40690</v>
          </cell>
          <cell r="AL562">
            <v>40767</v>
          </cell>
          <cell r="AM562">
            <v>40770</v>
          </cell>
          <cell r="AN562" t="str">
            <v>Dec P-Req</v>
          </cell>
          <cell r="AO562" t="str">
            <v>Y</v>
          </cell>
          <cell r="AP562" t="str">
            <v>4100116815</v>
          </cell>
          <cell r="AQ562" t="str">
            <v>Y</v>
          </cell>
          <cell r="AR562" t="str">
            <v>434S</v>
          </cell>
          <cell r="AS562" t="str">
            <v>FABON INTERNATIONAL CO LTD</v>
          </cell>
          <cell r="AT562" t="str">
            <v>CHINA</v>
          </cell>
          <cell r="AU562" t="str">
            <v>DUMMY MILLOXFORD / AQ04041</v>
          </cell>
          <cell r="AW562">
            <v>1.7</v>
          </cell>
          <cell r="AX562">
            <v>204</v>
          </cell>
          <cell r="AY562">
            <v>40553</v>
          </cell>
          <cell r="AZ562">
            <v>40559</v>
          </cell>
          <cell r="BA562">
            <v>40643</v>
          </cell>
          <cell r="BB562">
            <v>40692</v>
          </cell>
          <cell r="BC562">
            <v>40769</v>
          </cell>
          <cell r="BD562">
            <v>40776</v>
          </cell>
          <cell r="BE562">
            <v>40544</v>
          </cell>
          <cell r="BF562">
            <v>40634</v>
          </cell>
          <cell r="BG562">
            <v>40664</v>
          </cell>
          <cell r="BH562">
            <v>40756</v>
          </cell>
          <cell r="BI562">
            <v>40756</v>
          </cell>
          <cell r="BL562">
            <v>0</v>
          </cell>
          <cell r="BN562" t="str">
            <v>DOCKERS</v>
          </cell>
          <cell r="BO562" t="str">
            <v>Tops</v>
          </cell>
          <cell r="BP562" t="str">
            <v>Mens</v>
          </cell>
          <cell r="BQ562" t="str">
            <v>N</v>
          </cell>
          <cell r="BR562" t="str">
            <v>DM Tops Wovens</v>
          </cell>
          <cell r="BS562" t="str">
            <v>OKAMOTO D</v>
          </cell>
          <cell r="BT562" t="str">
            <v>CWOVENS2</v>
          </cell>
          <cell r="BU562" t="str">
            <v>H6802</v>
          </cell>
          <cell r="BV562" t="str">
            <v>Seasonal</v>
          </cell>
          <cell r="BW562" t="str">
            <v>LSA</v>
          </cell>
          <cell r="BX562">
            <v>0</v>
          </cell>
          <cell r="BY562" t="str">
            <v>4069040643406284055540533405334053340533</v>
          </cell>
          <cell r="BZ562" t="str">
            <v>S-61877-0019-3481-40690</v>
          </cell>
          <cell r="CA562" t="str">
            <v>SFO</v>
          </cell>
          <cell r="CC562">
            <v>0</v>
          </cell>
          <cell r="CD562">
            <v>0</v>
          </cell>
          <cell r="CF562">
            <v>574</v>
          </cell>
          <cell r="CG562">
            <v>0</v>
          </cell>
        </row>
        <row r="563">
          <cell r="A563">
            <v>1416823</v>
          </cell>
          <cell r="B563" t="str">
            <v>113</v>
          </cell>
          <cell r="C563" t="str">
            <v>101</v>
          </cell>
          <cell r="D563" t="str">
            <v>61877</v>
          </cell>
          <cell r="E563" t="str">
            <v>61877-0019</v>
          </cell>
          <cell r="F563" t="str">
            <v>THE STRIPE SHIRT LS</v>
          </cell>
          <cell r="G563" t="str">
            <v>RINGGOLD - TIMBER WOLF</v>
          </cell>
          <cell r="H563" t="str">
            <v>PC</v>
          </cell>
          <cell r="J563" t="str">
            <v>SP-A</v>
          </cell>
          <cell r="K563" t="str">
            <v>LACL</v>
          </cell>
          <cell r="L563" t="str">
            <v>PA</v>
          </cell>
          <cell r="M563">
            <v>144</v>
          </cell>
          <cell r="N563">
            <v>144</v>
          </cell>
          <cell r="O563">
            <v>0</v>
          </cell>
          <cell r="P563">
            <v>144</v>
          </cell>
          <cell r="T563" t="str">
            <v>257M</v>
          </cell>
          <cell r="U563">
            <v>3481</v>
          </cell>
          <cell r="V563" t="str">
            <v>HONG KONG</v>
          </cell>
          <cell r="W563" t="str">
            <v>NAS</v>
          </cell>
          <cell r="X563" t="str">
            <v>VIETNAM</v>
          </cell>
          <cell r="Y563" t="str">
            <v>VIET HUNG JOINT STOCK CO</v>
          </cell>
          <cell r="Z563" t="str">
            <v>DFC</v>
          </cell>
          <cell r="AD563">
            <v>40533</v>
          </cell>
          <cell r="AE563">
            <v>40533</v>
          </cell>
          <cell r="AF563">
            <v>40533</v>
          </cell>
          <cell r="AG563">
            <v>40533</v>
          </cell>
          <cell r="AH563">
            <v>40555</v>
          </cell>
          <cell r="AI563">
            <v>40628</v>
          </cell>
          <cell r="AJ563">
            <v>40643</v>
          </cell>
          <cell r="AK563">
            <v>40690</v>
          </cell>
          <cell r="AL563">
            <v>40737</v>
          </cell>
          <cell r="AM563">
            <v>40740</v>
          </cell>
          <cell r="AN563" t="str">
            <v>Dec P-Req</v>
          </cell>
          <cell r="AO563" t="str">
            <v>Y</v>
          </cell>
          <cell r="AP563" t="str">
            <v>4100116865</v>
          </cell>
          <cell r="AQ563" t="str">
            <v>Y</v>
          </cell>
          <cell r="AR563" t="str">
            <v>434S</v>
          </cell>
          <cell r="AS563" t="str">
            <v>FABON INTERNATIONAL CO LTD</v>
          </cell>
          <cell r="AT563" t="str">
            <v>CHINA</v>
          </cell>
          <cell r="AU563" t="str">
            <v>DUMMY MILLOXFORD / AQ04041</v>
          </cell>
          <cell r="AW563">
            <v>1.7</v>
          </cell>
          <cell r="AX563">
            <v>244.79999999999998</v>
          </cell>
          <cell r="AY563">
            <v>40553</v>
          </cell>
          <cell r="AZ563">
            <v>40559</v>
          </cell>
          <cell r="BA563">
            <v>40643</v>
          </cell>
          <cell r="BB563">
            <v>40692</v>
          </cell>
          <cell r="BC563">
            <v>40741</v>
          </cell>
          <cell r="BD563">
            <v>40741</v>
          </cell>
          <cell r="BE563">
            <v>40544</v>
          </cell>
          <cell r="BF563">
            <v>40634</v>
          </cell>
          <cell r="BG563">
            <v>40664</v>
          </cell>
          <cell r="BH563">
            <v>40725</v>
          </cell>
          <cell r="BI563">
            <v>40725</v>
          </cell>
          <cell r="BL563">
            <v>0</v>
          </cell>
          <cell r="BN563" t="str">
            <v>DOCKERS</v>
          </cell>
          <cell r="BO563" t="str">
            <v>Tops</v>
          </cell>
          <cell r="BP563" t="str">
            <v>Mens</v>
          </cell>
          <cell r="BQ563" t="str">
            <v>N</v>
          </cell>
          <cell r="BR563" t="str">
            <v>DM Tops Wovens</v>
          </cell>
          <cell r="BS563" t="str">
            <v>OKAMOTO D</v>
          </cell>
          <cell r="BT563" t="str">
            <v>CWOVENS2</v>
          </cell>
          <cell r="BU563" t="str">
            <v>H6802</v>
          </cell>
          <cell r="BV563" t="str">
            <v>Seasonal</v>
          </cell>
          <cell r="BW563" t="str">
            <v>LSA</v>
          </cell>
          <cell r="BY563" t="str">
            <v>4069040643406284055540533405334053340533</v>
          </cell>
          <cell r="BZ563" t="str">
            <v>S-61877-0019-3481-40690</v>
          </cell>
          <cell r="CA563" t="str">
            <v>SFO</v>
          </cell>
          <cell r="CD563">
            <v>0</v>
          </cell>
          <cell r="CF563">
            <v>574</v>
          </cell>
          <cell r="CG563">
            <v>0</v>
          </cell>
        </row>
        <row r="564">
          <cell r="A564">
            <v>1416824</v>
          </cell>
          <cell r="B564" t="str">
            <v>113</v>
          </cell>
          <cell r="C564" t="str">
            <v>101</v>
          </cell>
          <cell r="D564" t="str">
            <v>61877</v>
          </cell>
          <cell r="E564" t="str">
            <v>61877-0019</v>
          </cell>
          <cell r="F564" t="str">
            <v>THE STRIPE SHIRT LS</v>
          </cell>
          <cell r="G564" t="str">
            <v>RINGGOLD - TIMBER WOLF</v>
          </cell>
          <cell r="H564" t="str">
            <v>PC</v>
          </cell>
          <cell r="J564" t="str">
            <v>SP-A</v>
          </cell>
          <cell r="K564" t="str">
            <v>LSM</v>
          </cell>
          <cell r="L564" t="str">
            <v>MX</v>
          </cell>
          <cell r="M564">
            <v>2106</v>
          </cell>
          <cell r="N564">
            <v>2106</v>
          </cell>
          <cell r="O564">
            <v>0</v>
          </cell>
          <cell r="P564">
            <v>2106</v>
          </cell>
          <cell r="T564" t="str">
            <v>257M</v>
          </cell>
          <cell r="U564">
            <v>3481</v>
          </cell>
          <cell r="V564" t="str">
            <v>HONG KONG</v>
          </cell>
          <cell r="W564" t="str">
            <v>NAS</v>
          </cell>
          <cell r="X564" t="str">
            <v>VIETNAM</v>
          </cell>
          <cell r="Y564" t="str">
            <v>VIET HUNG JOINT STOCK CO</v>
          </cell>
          <cell r="Z564" t="str">
            <v>DFC</v>
          </cell>
          <cell r="AD564">
            <v>40533</v>
          </cell>
          <cell r="AE564">
            <v>40533</v>
          </cell>
          <cell r="AF564">
            <v>40533</v>
          </cell>
          <cell r="AG564">
            <v>40533</v>
          </cell>
          <cell r="AH564">
            <v>40555</v>
          </cell>
          <cell r="AI564">
            <v>40628</v>
          </cell>
          <cell r="AJ564">
            <v>40643</v>
          </cell>
          <cell r="AK564">
            <v>40690</v>
          </cell>
          <cell r="AL564">
            <v>40742</v>
          </cell>
          <cell r="AM564">
            <v>40745</v>
          </cell>
          <cell r="AN564" t="str">
            <v>Dec P-Req</v>
          </cell>
          <cell r="AO564" t="str">
            <v>Y</v>
          </cell>
          <cell r="AP564" t="str">
            <v>99127</v>
          </cell>
          <cell r="AR564" t="str">
            <v>434S</v>
          </cell>
          <cell r="AS564" t="str">
            <v>FABON INTERNATIONAL CO LTD</v>
          </cell>
          <cell r="AT564" t="str">
            <v>CHINA</v>
          </cell>
          <cell r="AU564" t="str">
            <v>F-D0002</v>
          </cell>
          <cell r="AW564">
            <v>1.7</v>
          </cell>
          <cell r="AX564">
            <v>3580.2</v>
          </cell>
          <cell r="AY564">
            <v>40553</v>
          </cell>
          <cell r="AZ564">
            <v>40559</v>
          </cell>
          <cell r="BA564">
            <v>40643</v>
          </cell>
          <cell r="BB564">
            <v>40692</v>
          </cell>
          <cell r="BC564">
            <v>40748</v>
          </cell>
          <cell r="BD564">
            <v>40748</v>
          </cell>
          <cell r="BE564">
            <v>40544</v>
          </cell>
          <cell r="BF564">
            <v>40634</v>
          </cell>
          <cell r="BG564">
            <v>40664</v>
          </cell>
          <cell r="BH564">
            <v>40725</v>
          </cell>
          <cell r="BI564">
            <v>40725</v>
          </cell>
          <cell r="BL564">
            <v>0</v>
          </cell>
          <cell r="BN564" t="str">
            <v>DOCKERS</v>
          </cell>
          <cell r="BO564" t="str">
            <v>Tops</v>
          </cell>
          <cell r="BP564" t="str">
            <v>Mens</v>
          </cell>
          <cell r="BQ564" t="str">
            <v>N</v>
          </cell>
          <cell r="BR564" t="str">
            <v>DM Tops Wovens</v>
          </cell>
          <cell r="BS564" t="str">
            <v>OKAMOTO D</v>
          </cell>
          <cell r="BT564" t="str">
            <v>CWOVENS2</v>
          </cell>
          <cell r="BU564" t="str">
            <v>H6802</v>
          </cell>
          <cell r="BV564" t="str">
            <v>Seasonal</v>
          </cell>
          <cell r="BW564" t="str">
            <v>LSA</v>
          </cell>
          <cell r="BY564" t="str">
            <v>4069040643406284055540533405334053340533</v>
          </cell>
          <cell r="BZ564" t="str">
            <v>S-61877-0019-3481-40690</v>
          </cell>
          <cell r="CA564" t="str">
            <v>SFO</v>
          </cell>
          <cell r="CD564">
            <v>0</v>
          </cell>
          <cell r="CE564">
            <v>3682</v>
          </cell>
          <cell r="CF564">
            <v>574</v>
          </cell>
          <cell r="CG564">
            <v>0</v>
          </cell>
        </row>
        <row r="565">
          <cell r="A565">
            <v>1416825</v>
          </cell>
          <cell r="B565" t="str">
            <v>113</v>
          </cell>
          <cell r="C565" t="str">
            <v>101</v>
          </cell>
          <cell r="D565" t="str">
            <v>61877</v>
          </cell>
          <cell r="E565" t="str">
            <v>61877-0019</v>
          </cell>
          <cell r="F565" t="str">
            <v>THE STRIPE SHIRT LS</v>
          </cell>
          <cell r="G565" t="str">
            <v>RINGGOLD - TIMBER WOLF</v>
          </cell>
          <cell r="H565" t="str">
            <v>PC</v>
          </cell>
          <cell r="J565" t="str">
            <v>SP-A</v>
          </cell>
          <cell r="K565" t="str">
            <v>LSUS</v>
          </cell>
          <cell r="L565">
            <v>2006</v>
          </cell>
          <cell r="M565">
            <v>57</v>
          </cell>
          <cell r="N565">
            <v>57</v>
          </cell>
          <cell r="O565">
            <v>0</v>
          </cell>
          <cell r="P565">
            <v>57</v>
          </cell>
          <cell r="T565" t="str">
            <v>257M</v>
          </cell>
          <cell r="U565">
            <v>3481</v>
          </cell>
          <cell r="V565" t="str">
            <v>HONG KONG</v>
          </cell>
          <cell r="W565" t="str">
            <v>NAS</v>
          </cell>
          <cell r="X565" t="str">
            <v>VIETNAM</v>
          </cell>
          <cell r="Y565" t="str">
            <v>VIET HUNG JOINT STOCK CO</v>
          </cell>
          <cell r="Z565" t="str">
            <v>DFC</v>
          </cell>
          <cell r="AD565">
            <v>40533</v>
          </cell>
          <cell r="AE565">
            <v>40533</v>
          </cell>
          <cell r="AF565">
            <v>40533</v>
          </cell>
          <cell r="AG565">
            <v>40533</v>
          </cell>
          <cell r="AH565">
            <v>40555</v>
          </cell>
          <cell r="AI565">
            <v>40628</v>
          </cell>
          <cell r="AJ565">
            <v>40643</v>
          </cell>
          <cell r="AK565">
            <v>40690</v>
          </cell>
          <cell r="AL565">
            <v>40720</v>
          </cell>
          <cell r="AM565">
            <v>40723</v>
          </cell>
          <cell r="AN565" t="str">
            <v>Dec P-Req</v>
          </cell>
          <cell r="AQ565" t="str">
            <v>Y</v>
          </cell>
          <cell r="AR565" t="str">
            <v>434S</v>
          </cell>
          <cell r="AS565" t="str">
            <v>FABON INTERNATIONAL CO LTD</v>
          </cell>
          <cell r="AT565" t="str">
            <v>CHINA</v>
          </cell>
          <cell r="AU565" t="str">
            <v>F-D0002</v>
          </cell>
          <cell r="AW565">
            <v>1.7</v>
          </cell>
          <cell r="AX565">
            <v>96.899999999999991</v>
          </cell>
          <cell r="AY565">
            <v>40553</v>
          </cell>
          <cell r="AZ565">
            <v>40559</v>
          </cell>
          <cell r="BA565">
            <v>40643</v>
          </cell>
          <cell r="BB565">
            <v>40692</v>
          </cell>
          <cell r="BC565">
            <v>40720</v>
          </cell>
          <cell r="BD565">
            <v>40727</v>
          </cell>
          <cell r="BE565">
            <v>40544</v>
          </cell>
          <cell r="BF565">
            <v>40634</v>
          </cell>
          <cell r="BG565">
            <v>40664</v>
          </cell>
          <cell r="BH565">
            <v>40695</v>
          </cell>
          <cell r="BI565">
            <v>40695</v>
          </cell>
          <cell r="BL565">
            <v>0</v>
          </cell>
          <cell r="BN565" t="str">
            <v>DOCKERS</v>
          </cell>
          <cell r="BO565" t="str">
            <v>Tops</v>
          </cell>
          <cell r="BP565" t="str">
            <v>Mens</v>
          </cell>
          <cell r="BQ565" t="str">
            <v>N</v>
          </cell>
          <cell r="BR565" t="str">
            <v>DM Tops Wovens</v>
          </cell>
          <cell r="BS565" t="str">
            <v>OKAMOTO D</v>
          </cell>
          <cell r="BT565" t="str">
            <v>CWOVENS2</v>
          </cell>
          <cell r="BU565" t="str">
            <v>H6802</v>
          </cell>
          <cell r="BV565" t="str">
            <v>Seasonal</v>
          </cell>
          <cell r="BW565" t="str">
            <v>LSA</v>
          </cell>
          <cell r="BY565" t="str">
            <v>4069040643406284055540533405334053340533</v>
          </cell>
          <cell r="BZ565" t="str">
            <v>S-61877-0019-3481-40690</v>
          </cell>
          <cell r="CA565" t="str">
            <v>SFO</v>
          </cell>
          <cell r="CD565">
            <v>0</v>
          </cell>
          <cell r="CF565">
            <v>574</v>
          </cell>
          <cell r="CG565">
            <v>0</v>
          </cell>
        </row>
        <row r="566">
          <cell r="A566">
            <v>1416826</v>
          </cell>
          <cell r="B566" t="str">
            <v>113</v>
          </cell>
          <cell r="C566" t="str">
            <v>101</v>
          </cell>
          <cell r="D566" t="str">
            <v>61887</v>
          </cell>
          <cell r="E566" t="str">
            <v>61887-0006</v>
          </cell>
          <cell r="F566" t="str">
            <v>THE AUTUMN WORK SHIRT LS</v>
          </cell>
          <cell r="G566" t="str">
            <v>BOXER - WILD FERN</v>
          </cell>
          <cell r="H566" t="str">
            <v>PC</v>
          </cell>
          <cell r="J566" t="str">
            <v>SP-A</v>
          </cell>
          <cell r="K566" t="str">
            <v>APD</v>
          </cell>
          <cell r="L566" t="str">
            <v>PH</v>
          </cell>
          <cell r="M566">
            <v>18</v>
          </cell>
          <cell r="N566">
            <v>18</v>
          </cell>
          <cell r="O566">
            <v>0</v>
          </cell>
          <cell r="P566">
            <v>18</v>
          </cell>
          <cell r="T566" t="str">
            <v>257M</v>
          </cell>
          <cell r="U566">
            <v>3481</v>
          </cell>
          <cell r="V566" t="str">
            <v>HONG KONG</v>
          </cell>
          <cell r="W566" t="str">
            <v>NAS</v>
          </cell>
          <cell r="X566" t="str">
            <v>VIETNAM</v>
          </cell>
          <cell r="Y566" t="str">
            <v>VIET HUNG JOINT STOCK CO</v>
          </cell>
          <cell r="Z566" t="str">
            <v>DFC</v>
          </cell>
          <cell r="AD566">
            <v>40533</v>
          </cell>
          <cell r="AE566">
            <v>40533</v>
          </cell>
          <cell r="AF566">
            <v>40533</v>
          </cell>
          <cell r="AG566">
            <v>40533</v>
          </cell>
          <cell r="AH566">
            <v>40555</v>
          </cell>
          <cell r="AI566">
            <v>40628</v>
          </cell>
          <cell r="AJ566">
            <v>40643</v>
          </cell>
          <cell r="AK566">
            <v>40690</v>
          </cell>
          <cell r="AL566">
            <v>40709</v>
          </cell>
          <cell r="AM566">
            <v>40712</v>
          </cell>
          <cell r="AN566" t="str">
            <v>Dec P-Req</v>
          </cell>
          <cell r="AO566" t="str">
            <v>Y</v>
          </cell>
          <cell r="AP566" t="str">
            <v>4509010540</v>
          </cell>
          <cell r="AQ566" t="str">
            <v>Y</v>
          </cell>
          <cell r="AR566" t="str">
            <v>020S</v>
          </cell>
          <cell r="AS566" t="str">
            <v>TALENT WEAVING DYEING &amp; PRINTING LT</v>
          </cell>
          <cell r="AT566" t="str">
            <v>HONG KONG</v>
          </cell>
          <cell r="AU566" t="str">
            <v>DUMMY MILLOXFORD / AQ04041</v>
          </cell>
          <cell r="AW566">
            <v>1.7</v>
          </cell>
          <cell r="AX566">
            <v>30.599999999999998</v>
          </cell>
          <cell r="AY566">
            <v>40553</v>
          </cell>
          <cell r="AZ566">
            <v>40559</v>
          </cell>
          <cell r="BA566">
            <v>40643</v>
          </cell>
          <cell r="BB566">
            <v>40692</v>
          </cell>
          <cell r="BC566">
            <v>40713</v>
          </cell>
          <cell r="BD566">
            <v>40713</v>
          </cell>
          <cell r="BE566">
            <v>40544</v>
          </cell>
          <cell r="BF566">
            <v>40634</v>
          </cell>
          <cell r="BG566">
            <v>40664</v>
          </cell>
          <cell r="BH566">
            <v>40695</v>
          </cell>
          <cell r="BI566">
            <v>40695</v>
          </cell>
          <cell r="BL566">
            <v>0</v>
          </cell>
          <cell r="BN566" t="str">
            <v>DOCKERS</v>
          </cell>
          <cell r="BO566" t="str">
            <v>Tops</v>
          </cell>
          <cell r="BP566" t="str">
            <v>Mens</v>
          </cell>
          <cell r="BQ566" t="str">
            <v>N</v>
          </cell>
          <cell r="BR566" t="str">
            <v>DM Tops Wovens</v>
          </cell>
          <cell r="BS566" t="str">
            <v>OKAMOTO D</v>
          </cell>
          <cell r="BT566" t="str">
            <v>CWOVENS2</v>
          </cell>
          <cell r="BU566" t="str">
            <v>H6858</v>
          </cell>
          <cell r="BV566" t="str">
            <v>Seasonal</v>
          </cell>
          <cell r="BW566" t="str">
            <v>APD</v>
          </cell>
          <cell r="BY566" t="str">
            <v>4069040643406284055540533405334053340533</v>
          </cell>
          <cell r="BZ566" t="str">
            <v>S-61887-0006-3481-40690</v>
          </cell>
          <cell r="CA566" t="str">
            <v>SFO</v>
          </cell>
          <cell r="CB566">
            <v>18</v>
          </cell>
          <cell r="CD566">
            <v>0</v>
          </cell>
          <cell r="CF566">
            <v>574</v>
          </cell>
          <cell r="CG566">
            <v>0</v>
          </cell>
        </row>
        <row r="567">
          <cell r="A567">
            <v>1416827</v>
          </cell>
          <cell r="B567" t="str">
            <v>113</v>
          </cell>
          <cell r="C567" t="str">
            <v>101</v>
          </cell>
          <cell r="D567" t="str">
            <v>61887</v>
          </cell>
          <cell r="E567" t="str">
            <v>61887-0006</v>
          </cell>
          <cell r="F567" t="str">
            <v>THE AUTUMN WORK SHIRT LS</v>
          </cell>
          <cell r="G567" t="str">
            <v>BOXER - WILD FERN</v>
          </cell>
          <cell r="H567" t="str">
            <v>PC</v>
          </cell>
          <cell r="J567" t="str">
            <v>SP-A</v>
          </cell>
          <cell r="K567" t="str">
            <v>LSUS</v>
          </cell>
          <cell r="L567">
            <v>2006</v>
          </cell>
          <cell r="M567">
            <v>322</v>
          </cell>
          <cell r="N567">
            <v>322</v>
          </cell>
          <cell r="O567">
            <v>0</v>
          </cell>
          <cell r="P567">
            <v>322</v>
          </cell>
          <cell r="T567" t="str">
            <v>257M</v>
          </cell>
          <cell r="U567">
            <v>3481</v>
          </cell>
          <cell r="V567" t="str">
            <v>HONG KONG</v>
          </cell>
          <cell r="W567" t="str">
            <v>NAS</v>
          </cell>
          <cell r="X567" t="str">
            <v>VIETNAM</v>
          </cell>
          <cell r="Y567" t="str">
            <v>VIET HUNG JOINT STOCK CO</v>
          </cell>
          <cell r="Z567" t="str">
            <v>DFC</v>
          </cell>
          <cell r="AD567">
            <v>40533</v>
          </cell>
          <cell r="AE567">
            <v>40533</v>
          </cell>
          <cell r="AF567">
            <v>40533</v>
          </cell>
          <cell r="AG567">
            <v>40533</v>
          </cell>
          <cell r="AH567">
            <v>40555</v>
          </cell>
          <cell r="AI567">
            <v>40628</v>
          </cell>
          <cell r="AJ567">
            <v>40643</v>
          </cell>
          <cell r="AK567">
            <v>40690</v>
          </cell>
          <cell r="AL567">
            <v>40720</v>
          </cell>
          <cell r="AM567">
            <v>40723</v>
          </cell>
          <cell r="AN567" t="str">
            <v>Dec P-Req</v>
          </cell>
          <cell r="AQ567" t="str">
            <v>Y</v>
          </cell>
          <cell r="AR567" t="str">
            <v>020S</v>
          </cell>
          <cell r="AS567" t="str">
            <v>TALENT WEAVING DYEING &amp; PRINTING LT</v>
          </cell>
          <cell r="AT567" t="str">
            <v>HONG KONG</v>
          </cell>
          <cell r="AU567" t="str">
            <v>VY35971</v>
          </cell>
          <cell r="AW567">
            <v>1.7</v>
          </cell>
          <cell r="AX567">
            <v>547.4</v>
          </cell>
          <cell r="AY567">
            <v>40553</v>
          </cell>
          <cell r="AZ567">
            <v>40559</v>
          </cell>
          <cell r="BA567">
            <v>40643</v>
          </cell>
          <cell r="BB567">
            <v>40692</v>
          </cell>
          <cell r="BC567">
            <v>40720</v>
          </cell>
          <cell r="BD567">
            <v>40727</v>
          </cell>
          <cell r="BE567">
            <v>40544</v>
          </cell>
          <cell r="BF567">
            <v>40634</v>
          </cell>
          <cell r="BG567">
            <v>40664</v>
          </cell>
          <cell r="BH567">
            <v>40695</v>
          </cell>
          <cell r="BI567">
            <v>40695</v>
          </cell>
          <cell r="BL567">
            <v>0</v>
          </cell>
          <cell r="BN567" t="str">
            <v>DOCKERS</v>
          </cell>
          <cell r="BO567" t="str">
            <v>Tops</v>
          </cell>
          <cell r="BP567" t="str">
            <v>Mens</v>
          </cell>
          <cell r="BQ567" t="str">
            <v>N</v>
          </cell>
          <cell r="BR567" t="str">
            <v>DM Tops Wovens</v>
          </cell>
          <cell r="BS567" t="str">
            <v>OKAMOTO D</v>
          </cell>
          <cell r="BT567" t="str">
            <v>CWOVENS2</v>
          </cell>
          <cell r="BU567" t="str">
            <v>H6858</v>
          </cell>
          <cell r="BV567" t="str">
            <v>Seasonal</v>
          </cell>
          <cell r="BW567" t="str">
            <v>LSA</v>
          </cell>
          <cell r="BY567" t="str">
            <v>4069040643406284055540533405334053340533</v>
          </cell>
          <cell r="BZ567" t="str">
            <v>S-61887-0006-3481-40690</v>
          </cell>
          <cell r="CA567" t="str">
            <v>SFO</v>
          </cell>
          <cell r="CD567">
            <v>0</v>
          </cell>
          <cell r="CF567">
            <v>574</v>
          </cell>
          <cell r="CG567">
            <v>0</v>
          </cell>
        </row>
        <row r="568">
          <cell r="A568">
            <v>1501282</v>
          </cell>
          <cell r="B568" t="str">
            <v>113</v>
          </cell>
          <cell r="C568" t="str">
            <v>101</v>
          </cell>
          <cell r="D568" t="str">
            <v>61887</v>
          </cell>
          <cell r="E568" t="str">
            <v>61887-0006</v>
          </cell>
          <cell r="F568" t="str">
            <v>THE AUTUMN WORK SHIRT LS</v>
          </cell>
          <cell r="G568" t="str">
            <v>BOXER - WILD FERN</v>
          </cell>
          <cell r="H568" t="str">
            <v>PC</v>
          </cell>
          <cell r="J568" t="str">
            <v>SP-A</v>
          </cell>
          <cell r="K568" t="str">
            <v>LACL</v>
          </cell>
          <cell r="L568" t="str">
            <v>CR</v>
          </cell>
          <cell r="M568">
            <v>120</v>
          </cell>
          <cell r="N568">
            <v>120</v>
          </cell>
          <cell r="O568">
            <v>0</v>
          </cell>
          <cell r="P568">
            <v>120</v>
          </cell>
          <cell r="T568" t="str">
            <v>257M</v>
          </cell>
          <cell r="U568">
            <v>3481</v>
          </cell>
          <cell r="V568" t="str">
            <v>HONG KONG</v>
          </cell>
          <cell r="W568" t="str">
            <v>NAS</v>
          </cell>
          <cell r="X568" t="str">
            <v>VIETNAM</v>
          </cell>
          <cell r="Y568" t="str">
            <v>VIET HUNG JOINT STOCK CO</v>
          </cell>
          <cell r="Z568" t="str">
            <v>DFC</v>
          </cell>
          <cell r="AD568">
            <v>40533</v>
          </cell>
          <cell r="AE568">
            <v>40533</v>
          </cell>
          <cell r="AF568">
            <v>40533</v>
          </cell>
          <cell r="AG568">
            <v>40533</v>
          </cell>
          <cell r="AH568">
            <v>40555</v>
          </cell>
          <cell r="AI568">
            <v>40628</v>
          </cell>
          <cell r="AJ568">
            <v>40643</v>
          </cell>
          <cell r="AK568">
            <v>40690</v>
          </cell>
          <cell r="AL568">
            <v>40767</v>
          </cell>
          <cell r="AM568">
            <v>40770</v>
          </cell>
          <cell r="AN568" t="str">
            <v>Dec P-Req</v>
          </cell>
          <cell r="AO568" t="str">
            <v>Y</v>
          </cell>
          <cell r="AP568" t="str">
            <v>4100116816</v>
          </cell>
          <cell r="AQ568" t="str">
            <v>Y</v>
          </cell>
          <cell r="AR568" t="str">
            <v>020S</v>
          </cell>
          <cell r="AS568" t="str">
            <v>TALENT WEAVING DYEING &amp; PRINTING LT</v>
          </cell>
          <cell r="AT568" t="str">
            <v>HONG KONG</v>
          </cell>
          <cell r="AU568" t="str">
            <v>VY35971</v>
          </cell>
          <cell r="AW568">
            <v>1.7</v>
          </cell>
          <cell r="AX568">
            <v>204</v>
          </cell>
          <cell r="AY568">
            <v>40553</v>
          </cell>
          <cell r="AZ568">
            <v>40559</v>
          </cell>
          <cell r="BA568">
            <v>40643</v>
          </cell>
          <cell r="BB568">
            <v>40692</v>
          </cell>
          <cell r="BC568">
            <v>40769</v>
          </cell>
          <cell r="BD568">
            <v>40776</v>
          </cell>
          <cell r="BE568">
            <v>40544</v>
          </cell>
          <cell r="BF568">
            <v>40634</v>
          </cell>
          <cell r="BG568">
            <v>40664</v>
          </cell>
          <cell r="BH568">
            <v>40756</v>
          </cell>
          <cell r="BI568">
            <v>40756</v>
          </cell>
          <cell r="BL568">
            <v>0</v>
          </cell>
          <cell r="BN568" t="str">
            <v>DOCKERS</v>
          </cell>
          <cell r="BO568" t="str">
            <v>Tops</v>
          </cell>
          <cell r="BP568" t="str">
            <v>Mens</v>
          </cell>
          <cell r="BQ568" t="str">
            <v>N</v>
          </cell>
          <cell r="BR568" t="str">
            <v>DM Tops Wovens</v>
          </cell>
          <cell r="BS568" t="str">
            <v>OKAMOTO D</v>
          </cell>
          <cell r="BT568" t="str">
            <v>CWOVENS2</v>
          </cell>
          <cell r="BU568" t="str">
            <v>H6858</v>
          </cell>
          <cell r="BV568" t="str">
            <v>Seasonal</v>
          </cell>
          <cell r="BW568" t="str">
            <v>LSA</v>
          </cell>
          <cell r="BY568" t="str">
            <v>4069040643406284055540533405334053340533</v>
          </cell>
          <cell r="BZ568" t="str">
            <v>S-61887-0006-3481-40690</v>
          </cell>
          <cell r="CA568" t="str">
            <v>SFO</v>
          </cell>
          <cell r="CD568">
            <v>0</v>
          </cell>
          <cell r="CF568">
            <v>574</v>
          </cell>
          <cell r="CG568">
            <v>0</v>
          </cell>
        </row>
        <row r="569">
          <cell r="A569">
            <v>1416828</v>
          </cell>
          <cell r="B569" t="str">
            <v>113</v>
          </cell>
          <cell r="C569" t="str">
            <v>101</v>
          </cell>
          <cell r="D569" t="str">
            <v>61887</v>
          </cell>
          <cell r="E569" t="str">
            <v>61887-0006</v>
          </cell>
          <cell r="F569" t="str">
            <v>THE AUTUMN WORK SHIRT LS</v>
          </cell>
          <cell r="G569" t="str">
            <v>BOXER - WILD FERN</v>
          </cell>
          <cell r="H569" t="str">
            <v>PC</v>
          </cell>
          <cell r="J569" t="str">
            <v>SP-A</v>
          </cell>
          <cell r="K569" t="str">
            <v>LSM</v>
          </cell>
          <cell r="L569" t="str">
            <v>MX</v>
          </cell>
          <cell r="M569">
            <v>2975</v>
          </cell>
          <cell r="N569">
            <v>2975</v>
          </cell>
          <cell r="O569">
            <v>0</v>
          </cell>
          <cell r="P569">
            <v>2975</v>
          </cell>
          <cell r="T569" t="str">
            <v>257M</v>
          </cell>
          <cell r="U569">
            <v>3481</v>
          </cell>
          <cell r="V569" t="str">
            <v>HONG KONG</v>
          </cell>
          <cell r="W569" t="str">
            <v>NAS</v>
          </cell>
          <cell r="X569" t="str">
            <v>VIETNAM</v>
          </cell>
          <cell r="Y569" t="str">
            <v>VIET HUNG JOINT STOCK CO</v>
          </cell>
          <cell r="Z569" t="str">
            <v>DFC</v>
          </cell>
          <cell r="AD569">
            <v>40533</v>
          </cell>
          <cell r="AE569">
            <v>40533</v>
          </cell>
          <cell r="AF569">
            <v>40533</v>
          </cell>
          <cell r="AG569">
            <v>40533</v>
          </cell>
          <cell r="AH569">
            <v>40555</v>
          </cell>
          <cell r="AI569">
            <v>40628</v>
          </cell>
          <cell r="AJ569">
            <v>40643</v>
          </cell>
          <cell r="AK569">
            <v>40690</v>
          </cell>
          <cell r="AL569">
            <v>40742</v>
          </cell>
          <cell r="AM569">
            <v>40745</v>
          </cell>
          <cell r="AN569" t="str">
            <v>Dec P-Req</v>
          </cell>
          <cell r="AO569" t="str">
            <v>Y</v>
          </cell>
          <cell r="AP569" t="str">
            <v>99128</v>
          </cell>
          <cell r="AR569" t="str">
            <v>020S</v>
          </cell>
          <cell r="AS569" t="str">
            <v>TALENT WEAVING DYEING &amp; PRINTING LT</v>
          </cell>
          <cell r="AT569" t="str">
            <v>HONG KONG</v>
          </cell>
          <cell r="AU569" t="str">
            <v>VY35971</v>
          </cell>
          <cell r="AW569">
            <v>1.7</v>
          </cell>
          <cell r="AX569">
            <v>5057.5</v>
          </cell>
          <cell r="AY569">
            <v>40553</v>
          </cell>
          <cell r="AZ569">
            <v>40559</v>
          </cell>
          <cell r="BA569">
            <v>40643</v>
          </cell>
          <cell r="BB569">
            <v>40692</v>
          </cell>
          <cell r="BC569">
            <v>40748</v>
          </cell>
          <cell r="BD569">
            <v>40748</v>
          </cell>
          <cell r="BE569">
            <v>40544</v>
          </cell>
          <cell r="BF569">
            <v>40634</v>
          </cell>
          <cell r="BG569">
            <v>40664</v>
          </cell>
          <cell r="BH569">
            <v>40725</v>
          </cell>
          <cell r="BI569">
            <v>40725</v>
          </cell>
          <cell r="BL569">
            <v>0</v>
          </cell>
          <cell r="BN569" t="str">
            <v>DOCKERS</v>
          </cell>
          <cell r="BO569" t="str">
            <v>Tops</v>
          </cell>
          <cell r="BP569" t="str">
            <v>Mens</v>
          </cell>
          <cell r="BQ569" t="str">
            <v>N</v>
          </cell>
          <cell r="BR569" t="str">
            <v>DM Tops Wovens</v>
          </cell>
          <cell r="BS569" t="str">
            <v>OKAMOTO D</v>
          </cell>
          <cell r="BT569" t="str">
            <v>CWOVENS2</v>
          </cell>
          <cell r="BU569" t="str">
            <v>H6858</v>
          </cell>
          <cell r="BV569" t="str">
            <v>Seasonal</v>
          </cell>
          <cell r="BW569" t="str">
            <v>LSA</v>
          </cell>
          <cell r="BY569" t="str">
            <v>4069040643406284055540533405334053340533</v>
          </cell>
          <cell r="BZ569" t="str">
            <v>S-61887-0006-3481-40690</v>
          </cell>
          <cell r="CA569" t="str">
            <v>SFO</v>
          </cell>
          <cell r="CD569">
            <v>0</v>
          </cell>
          <cell r="CE569">
            <v>3682</v>
          </cell>
          <cell r="CF569">
            <v>574</v>
          </cell>
          <cell r="CG569">
            <v>0</v>
          </cell>
        </row>
        <row r="570">
          <cell r="A570">
            <v>1416829</v>
          </cell>
          <cell r="B570" t="str">
            <v>113</v>
          </cell>
          <cell r="C570" t="str">
            <v>101</v>
          </cell>
          <cell r="D570" t="str">
            <v>61887</v>
          </cell>
          <cell r="E570" t="str">
            <v>61887-0007</v>
          </cell>
          <cell r="F570" t="str">
            <v>THE AUTUMN WORK SHIRT LS</v>
          </cell>
          <cell r="G570" t="str">
            <v>BOXER - TERRA COTTA</v>
          </cell>
          <cell r="H570" t="str">
            <v>PC</v>
          </cell>
          <cell r="J570" t="str">
            <v>SP-A</v>
          </cell>
          <cell r="K570" t="str">
            <v>APD</v>
          </cell>
          <cell r="L570" t="str">
            <v>PH</v>
          </cell>
          <cell r="M570">
            <v>18</v>
          </cell>
          <cell r="N570">
            <v>18</v>
          </cell>
          <cell r="O570">
            <v>0</v>
          </cell>
          <cell r="P570">
            <v>18</v>
          </cell>
          <cell r="T570" t="str">
            <v>257M</v>
          </cell>
          <cell r="U570">
            <v>3481</v>
          </cell>
          <cell r="V570" t="str">
            <v>HONG KONG</v>
          </cell>
          <cell r="W570" t="str">
            <v>NAS</v>
          </cell>
          <cell r="X570" t="str">
            <v>VIETNAM</v>
          </cell>
          <cell r="Y570" t="str">
            <v>VIET HUNG JOINT STOCK CO</v>
          </cell>
          <cell r="Z570" t="str">
            <v>DFC</v>
          </cell>
          <cell r="AD570">
            <v>40533</v>
          </cell>
          <cell r="AE570">
            <v>40533</v>
          </cell>
          <cell r="AF570">
            <v>40533</v>
          </cell>
          <cell r="AG570">
            <v>40533</v>
          </cell>
          <cell r="AH570">
            <v>40555</v>
          </cell>
          <cell r="AI570">
            <v>40628</v>
          </cell>
          <cell r="AJ570">
            <v>40643</v>
          </cell>
          <cell r="AK570">
            <v>40690</v>
          </cell>
          <cell r="AL570">
            <v>40709</v>
          </cell>
          <cell r="AM570">
            <v>40712</v>
          </cell>
          <cell r="AN570" t="str">
            <v>Dec P-Req</v>
          </cell>
          <cell r="AO570" t="str">
            <v>Y</v>
          </cell>
          <cell r="AP570" t="str">
            <v>4509010541</v>
          </cell>
          <cell r="AQ570" t="str">
            <v>Y</v>
          </cell>
          <cell r="AR570" t="str">
            <v>020S</v>
          </cell>
          <cell r="AS570" t="str">
            <v>TALENT WEAVING DYEING &amp; PRINTING LT</v>
          </cell>
          <cell r="AT570" t="str">
            <v>HONG KONG</v>
          </cell>
          <cell r="AU570" t="str">
            <v>DUMMY MILLOXFORD / AQ04041</v>
          </cell>
          <cell r="AW570">
            <v>1.7</v>
          </cell>
          <cell r="AX570">
            <v>30.599999999999998</v>
          </cell>
          <cell r="AY570">
            <v>40553</v>
          </cell>
          <cell r="AZ570">
            <v>40559</v>
          </cell>
          <cell r="BA570">
            <v>40643</v>
          </cell>
          <cell r="BB570">
            <v>40692</v>
          </cell>
          <cell r="BC570">
            <v>40713</v>
          </cell>
          <cell r="BD570">
            <v>40713</v>
          </cell>
          <cell r="BE570">
            <v>40544</v>
          </cell>
          <cell r="BF570">
            <v>40634</v>
          </cell>
          <cell r="BG570">
            <v>40664</v>
          </cell>
          <cell r="BH570">
            <v>40695</v>
          </cell>
          <cell r="BI570">
            <v>40695</v>
          </cell>
          <cell r="BL570">
            <v>0</v>
          </cell>
          <cell r="BN570" t="str">
            <v>DOCKERS</v>
          </cell>
          <cell r="BO570" t="str">
            <v>Tops</v>
          </cell>
          <cell r="BP570" t="str">
            <v>Mens</v>
          </cell>
          <cell r="BQ570" t="str">
            <v>N</v>
          </cell>
          <cell r="BR570" t="str">
            <v>DM Tops Wovens</v>
          </cell>
          <cell r="BS570" t="str">
            <v>OKAMOTO D</v>
          </cell>
          <cell r="BT570" t="str">
            <v>CWOVENS2</v>
          </cell>
          <cell r="BU570" t="str">
            <v>H6859</v>
          </cell>
          <cell r="BV570" t="str">
            <v>Seasonal</v>
          </cell>
          <cell r="BW570" t="str">
            <v>APD</v>
          </cell>
          <cell r="BY570" t="str">
            <v>4069040643406284055540533405334053340533</v>
          </cell>
          <cell r="BZ570" t="str">
            <v>S-61887-0007-3481-40690</v>
          </cell>
          <cell r="CA570" t="str">
            <v>SFO</v>
          </cell>
          <cell r="CB570">
            <v>18</v>
          </cell>
          <cell r="CD570">
            <v>0</v>
          </cell>
          <cell r="CF570">
            <v>574</v>
          </cell>
          <cell r="CG570">
            <v>0</v>
          </cell>
        </row>
        <row r="571">
          <cell r="A571">
            <v>1520307</v>
          </cell>
          <cell r="B571" t="str">
            <v>113</v>
          </cell>
          <cell r="C571" t="str">
            <v>101</v>
          </cell>
          <cell r="D571" t="str">
            <v>61887</v>
          </cell>
          <cell r="E571" t="str">
            <v>61887-0007</v>
          </cell>
          <cell r="F571" t="str">
            <v>THE AUTUMN WORK SHIRT LS</v>
          </cell>
          <cell r="G571" t="str">
            <v>BOXER - TERRA COTTA</v>
          </cell>
          <cell r="H571" t="str">
            <v>PC</v>
          </cell>
          <cell r="I571">
            <v>0</v>
          </cell>
          <cell r="J571" t="str">
            <v>SP-A</v>
          </cell>
          <cell r="K571" t="str">
            <v>LACL</v>
          </cell>
          <cell r="L571" t="str">
            <v>CR</v>
          </cell>
          <cell r="M571">
            <v>120</v>
          </cell>
          <cell r="N571">
            <v>120</v>
          </cell>
          <cell r="O571">
            <v>0</v>
          </cell>
          <cell r="P571">
            <v>120</v>
          </cell>
          <cell r="R571">
            <v>0</v>
          </cell>
          <cell r="T571" t="str">
            <v>257M</v>
          </cell>
          <cell r="U571">
            <v>3481</v>
          </cell>
          <cell r="V571" t="str">
            <v>HONG KONG</v>
          </cell>
          <cell r="W571" t="str">
            <v>NAS</v>
          </cell>
          <cell r="X571" t="str">
            <v>VIETNAM</v>
          </cell>
          <cell r="Y571" t="str">
            <v>VIET HUNG JOINT STOCK CO</v>
          </cell>
          <cell r="Z571" t="str">
            <v>DFC</v>
          </cell>
          <cell r="AA571">
            <v>0</v>
          </cell>
          <cell r="AC571">
            <v>0</v>
          </cell>
          <cell r="AD571">
            <v>40533</v>
          </cell>
          <cell r="AE571">
            <v>40533</v>
          </cell>
          <cell r="AF571">
            <v>40533</v>
          </cell>
          <cell r="AG571">
            <v>40533</v>
          </cell>
          <cell r="AH571">
            <v>40555</v>
          </cell>
          <cell r="AI571">
            <v>40628</v>
          </cell>
          <cell r="AJ571">
            <v>40643</v>
          </cell>
          <cell r="AK571">
            <v>40690</v>
          </cell>
          <cell r="AL571">
            <v>40767</v>
          </cell>
          <cell r="AM571">
            <v>40770</v>
          </cell>
          <cell r="AN571" t="str">
            <v>Dec P-Req</v>
          </cell>
          <cell r="AO571" t="str">
            <v>Y</v>
          </cell>
          <cell r="AP571" t="str">
            <v>4100116817</v>
          </cell>
          <cell r="AQ571" t="str">
            <v>Y</v>
          </cell>
          <cell r="AR571" t="str">
            <v>020S</v>
          </cell>
          <cell r="AS571" t="str">
            <v>TALENT WEAVING DYEING &amp; PRINTING LT</v>
          </cell>
          <cell r="AT571" t="str">
            <v>HONG KONG</v>
          </cell>
          <cell r="AU571" t="str">
            <v>VY35971</v>
          </cell>
          <cell r="AW571">
            <v>1.7</v>
          </cell>
          <cell r="AX571">
            <v>204</v>
          </cell>
          <cell r="AY571">
            <v>40553</v>
          </cell>
          <cell r="AZ571">
            <v>40559</v>
          </cell>
          <cell r="BA571">
            <v>40643</v>
          </cell>
          <cell r="BB571">
            <v>40692</v>
          </cell>
          <cell r="BC571">
            <v>40769</v>
          </cell>
          <cell r="BD571">
            <v>40776</v>
          </cell>
          <cell r="BE571">
            <v>40544</v>
          </cell>
          <cell r="BF571">
            <v>40634</v>
          </cell>
          <cell r="BG571">
            <v>40664</v>
          </cell>
          <cell r="BH571">
            <v>40756</v>
          </cell>
          <cell r="BI571">
            <v>40756</v>
          </cell>
          <cell r="BL571">
            <v>0</v>
          </cell>
          <cell r="BN571" t="str">
            <v>DOCKERS</v>
          </cell>
          <cell r="BO571" t="str">
            <v>Tops</v>
          </cell>
          <cell r="BP571" t="str">
            <v>Mens</v>
          </cell>
          <cell r="BQ571" t="str">
            <v>N</v>
          </cell>
          <cell r="BR571" t="str">
            <v>DM Tops Wovens</v>
          </cell>
          <cell r="BS571" t="str">
            <v>OKAMOTO D</v>
          </cell>
          <cell r="BT571" t="str">
            <v>CWOVENS2</v>
          </cell>
          <cell r="BU571" t="str">
            <v>H6859</v>
          </cell>
          <cell r="BV571" t="str">
            <v>Seasonal</v>
          </cell>
          <cell r="BW571" t="str">
            <v>LSA</v>
          </cell>
          <cell r="BX571">
            <v>0</v>
          </cell>
          <cell r="BY571" t="str">
            <v>4069040643406284055540533405334053340533</v>
          </cell>
          <cell r="BZ571" t="str">
            <v>S-61887-0007-3481-40690</v>
          </cell>
          <cell r="CA571" t="str">
            <v>SFO</v>
          </cell>
          <cell r="CC571">
            <v>0</v>
          </cell>
          <cell r="CD571">
            <v>0</v>
          </cell>
          <cell r="CF571">
            <v>574</v>
          </cell>
          <cell r="CG571">
            <v>0</v>
          </cell>
        </row>
        <row r="572">
          <cell r="A572">
            <v>1416830</v>
          </cell>
          <cell r="B572" t="str">
            <v>113</v>
          </cell>
          <cell r="C572" t="str">
            <v>101</v>
          </cell>
          <cell r="D572" t="str">
            <v>61887</v>
          </cell>
          <cell r="E572" t="str">
            <v>61887-0007</v>
          </cell>
          <cell r="F572" t="str">
            <v>THE AUTUMN WORK SHIRT LS</v>
          </cell>
          <cell r="G572" t="str">
            <v>BOXER - TERRA COTTA</v>
          </cell>
          <cell r="H572" t="str">
            <v>PC</v>
          </cell>
          <cell r="J572" t="str">
            <v>SP-A</v>
          </cell>
          <cell r="K572" t="str">
            <v>LSUS</v>
          </cell>
          <cell r="L572">
            <v>2006</v>
          </cell>
          <cell r="M572">
            <v>258</v>
          </cell>
          <cell r="N572">
            <v>258</v>
          </cell>
          <cell r="O572">
            <v>0</v>
          </cell>
          <cell r="P572">
            <v>258</v>
          </cell>
          <cell r="T572" t="str">
            <v>257M</v>
          </cell>
          <cell r="U572">
            <v>3481</v>
          </cell>
          <cell r="V572" t="str">
            <v>HONG KONG</v>
          </cell>
          <cell r="W572" t="str">
            <v>NAS</v>
          </cell>
          <cell r="X572" t="str">
            <v>VIETNAM</v>
          </cell>
          <cell r="Y572" t="str">
            <v>VIET HUNG JOINT STOCK CO</v>
          </cell>
          <cell r="Z572" t="str">
            <v>DFC</v>
          </cell>
          <cell r="AD572">
            <v>40533</v>
          </cell>
          <cell r="AE572">
            <v>40533</v>
          </cell>
          <cell r="AF572">
            <v>40533</v>
          </cell>
          <cell r="AG572">
            <v>40533</v>
          </cell>
          <cell r="AH572">
            <v>40555</v>
          </cell>
          <cell r="AI572">
            <v>40628</v>
          </cell>
          <cell r="AJ572">
            <v>40643</v>
          </cell>
          <cell r="AK572">
            <v>40690</v>
          </cell>
          <cell r="AL572">
            <v>40720</v>
          </cell>
          <cell r="AM572">
            <v>40723</v>
          </cell>
          <cell r="AN572" t="str">
            <v>Dec P-Req</v>
          </cell>
          <cell r="AQ572" t="str">
            <v>Y</v>
          </cell>
          <cell r="AR572" t="str">
            <v>020S</v>
          </cell>
          <cell r="AS572" t="str">
            <v>TALENT WEAVING DYEING &amp; PRINTING LT</v>
          </cell>
          <cell r="AT572" t="str">
            <v>HONG KONG</v>
          </cell>
          <cell r="AU572" t="str">
            <v>VY35971</v>
          </cell>
          <cell r="AW572">
            <v>1.7</v>
          </cell>
          <cell r="AX572">
            <v>438.59999999999997</v>
          </cell>
          <cell r="AY572">
            <v>40553</v>
          </cell>
          <cell r="AZ572">
            <v>40559</v>
          </cell>
          <cell r="BA572">
            <v>40643</v>
          </cell>
          <cell r="BB572">
            <v>40692</v>
          </cell>
          <cell r="BC572">
            <v>40720</v>
          </cell>
          <cell r="BD572">
            <v>40727</v>
          </cell>
          <cell r="BE572">
            <v>40544</v>
          </cell>
          <cell r="BF572">
            <v>40634</v>
          </cell>
          <cell r="BG572">
            <v>40664</v>
          </cell>
          <cell r="BH572">
            <v>40695</v>
          </cell>
          <cell r="BI572">
            <v>40695</v>
          </cell>
          <cell r="BL572">
            <v>0</v>
          </cell>
          <cell r="BN572" t="str">
            <v>DOCKERS</v>
          </cell>
          <cell r="BO572" t="str">
            <v>Tops</v>
          </cell>
          <cell r="BP572" t="str">
            <v>Mens</v>
          </cell>
          <cell r="BQ572" t="str">
            <v>N</v>
          </cell>
          <cell r="BR572" t="str">
            <v>DM Tops Wovens</v>
          </cell>
          <cell r="BS572" t="str">
            <v>OKAMOTO D</v>
          </cell>
          <cell r="BT572" t="str">
            <v>CWOVENS2</v>
          </cell>
          <cell r="BU572" t="str">
            <v>H6859</v>
          </cell>
          <cell r="BV572" t="str">
            <v>Seasonal</v>
          </cell>
          <cell r="BW572" t="str">
            <v>LSA</v>
          </cell>
          <cell r="BY572" t="str">
            <v>4069040643406284055540533405334053340533</v>
          </cell>
          <cell r="BZ572" t="str">
            <v>S-61887-0007-3481-40690</v>
          </cell>
          <cell r="CA572" t="str">
            <v>SFO</v>
          </cell>
          <cell r="CD572">
            <v>0</v>
          </cell>
          <cell r="CF572">
            <v>574</v>
          </cell>
          <cell r="CG572">
            <v>0</v>
          </cell>
        </row>
        <row r="573">
          <cell r="A573">
            <v>1416831</v>
          </cell>
          <cell r="B573" t="str">
            <v>113</v>
          </cell>
          <cell r="C573" t="str">
            <v>101</v>
          </cell>
          <cell r="D573" t="str">
            <v>61887</v>
          </cell>
          <cell r="E573" t="str">
            <v>61887-0007</v>
          </cell>
          <cell r="F573" t="str">
            <v>THE AUTUMN WORK SHIRT LS</v>
          </cell>
          <cell r="G573" t="str">
            <v>BOXER - TERRA COTTA</v>
          </cell>
          <cell r="H573" t="str">
            <v>PC</v>
          </cell>
          <cell r="J573" t="str">
            <v>SP-A</v>
          </cell>
          <cell r="K573" t="str">
            <v>LSM</v>
          </cell>
          <cell r="L573" t="str">
            <v>MX</v>
          </cell>
          <cell r="M573">
            <v>2975</v>
          </cell>
          <cell r="N573">
            <v>2975</v>
          </cell>
          <cell r="O573">
            <v>0</v>
          </cell>
          <cell r="P573">
            <v>2975</v>
          </cell>
          <cell r="T573" t="str">
            <v>257M</v>
          </cell>
          <cell r="U573">
            <v>3481</v>
          </cell>
          <cell r="V573" t="str">
            <v>HONG KONG</v>
          </cell>
          <cell r="W573" t="str">
            <v>NAS</v>
          </cell>
          <cell r="X573" t="str">
            <v>VIETNAM</v>
          </cell>
          <cell r="Y573" t="str">
            <v>VIET HUNG JOINT STOCK CO</v>
          </cell>
          <cell r="Z573" t="str">
            <v>DFC</v>
          </cell>
          <cell r="AD573">
            <v>40533</v>
          </cell>
          <cell r="AE573">
            <v>40533</v>
          </cell>
          <cell r="AF573">
            <v>40533</v>
          </cell>
          <cell r="AG573">
            <v>40533</v>
          </cell>
          <cell r="AH573">
            <v>40555</v>
          </cell>
          <cell r="AI573">
            <v>40628</v>
          </cell>
          <cell r="AJ573">
            <v>40643</v>
          </cell>
          <cell r="AK573">
            <v>40690</v>
          </cell>
          <cell r="AL573">
            <v>40742</v>
          </cell>
          <cell r="AM573">
            <v>40745</v>
          </cell>
          <cell r="AN573" t="str">
            <v>Dec P-Req</v>
          </cell>
          <cell r="AO573" t="str">
            <v>Y</v>
          </cell>
          <cell r="AP573" t="str">
            <v>99129</v>
          </cell>
          <cell r="AR573" t="str">
            <v>020S</v>
          </cell>
          <cell r="AS573" t="str">
            <v>TALENT WEAVING DYEING &amp; PRINTING LT</v>
          </cell>
          <cell r="AT573" t="str">
            <v>HONG KONG</v>
          </cell>
          <cell r="AU573" t="str">
            <v>VY35971</v>
          </cell>
          <cell r="AW573">
            <v>1.7</v>
          </cell>
          <cell r="AX573">
            <v>5057.5</v>
          </cell>
          <cell r="AY573">
            <v>40553</v>
          </cell>
          <cell r="AZ573">
            <v>40559</v>
          </cell>
          <cell r="BA573">
            <v>40643</v>
          </cell>
          <cell r="BB573">
            <v>40692</v>
          </cell>
          <cell r="BC573">
            <v>40748</v>
          </cell>
          <cell r="BD573">
            <v>40748</v>
          </cell>
          <cell r="BE573">
            <v>40544</v>
          </cell>
          <cell r="BF573">
            <v>40634</v>
          </cell>
          <cell r="BG573">
            <v>40664</v>
          </cell>
          <cell r="BH573">
            <v>40725</v>
          </cell>
          <cell r="BI573">
            <v>40725</v>
          </cell>
          <cell r="BL573">
            <v>0</v>
          </cell>
          <cell r="BN573" t="str">
            <v>DOCKERS</v>
          </cell>
          <cell r="BO573" t="str">
            <v>Tops</v>
          </cell>
          <cell r="BP573" t="str">
            <v>Mens</v>
          </cell>
          <cell r="BQ573" t="str">
            <v>N</v>
          </cell>
          <cell r="BR573" t="str">
            <v>DM Tops Wovens</v>
          </cell>
          <cell r="BS573" t="str">
            <v>OKAMOTO D</v>
          </cell>
          <cell r="BT573" t="str">
            <v>CWOVENS2</v>
          </cell>
          <cell r="BU573" t="str">
            <v>H6859</v>
          </cell>
          <cell r="BV573" t="str">
            <v>Seasonal</v>
          </cell>
          <cell r="BW573" t="str">
            <v>LSA</v>
          </cell>
          <cell r="BY573" t="str">
            <v>4069040643406284055540533405334053340533</v>
          </cell>
          <cell r="BZ573" t="str">
            <v>S-61887-0007-3481-40690</v>
          </cell>
          <cell r="CA573" t="str">
            <v>SFO</v>
          </cell>
          <cell r="CD573">
            <v>0</v>
          </cell>
          <cell r="CE573">
            <v>3682</v>
          </cell>
          <cell r="CF573">
            <v>574</v>
          </cell>
          <cell r="CG573">
            <v>0</v>
          </cell>
        </row>
        <row r="574">
          <cell r="A574">
            <v>1520308</v>
          </cell>
          <cell r="B574" t="str">
            <v>113</v>
          </cell>
          <cell r="C574" t="str">
            <v>101</v>
          </cell>
          <cell r="D574" t="str">
            <v>61887</v>
          </cell>
          <cell r="E574" t="str">
            <v>61887-0009</v>
          </cell>
          <cell r="F574" t="str">
            <v>THE AUTUMN WORK SHIRT LS</v>
          </cell>
          <cell r="G574" t="str">
            <v>JESS - BLUE SHADOW</v>
          </cell>
          <cell r="H574" t="str">
            <v>PC</v>
          </cell>
          <cell r="I574">
            <v>0</v>
          </cell>
          <cell r="J574" t="str">
            <v>SP-A</v>
          </cell>
          <cell r="K574" t="str">
            <v>APD</v>
          </cell>
          <cell r="L574" t="str">
            <v>MY</v>
          </cell>
          <cell r="M574">
            <v>60</v>
          </cell>
          <cell r="N574">
            <v>60</v>
          </cell>
          <cell r="O574">
            <v>0</v>
          </cell>
          <cell r="P574">
            <v>60</v>
          </cell>
          <cell r="R574">
            <v>0</v>
          </cell>
          <cell r="T574" t="str">
            <v>257M</v>
          </cell>
          <cell r="U574">
            <v>3481</v>
          </cell>
          <cell r="V574" t="str">
            <v>HONG KONG</v>
          </cell>
          <cell r="W574" t="str">
            <v>NAS</v>
          </cell>
          <cell r="X574" t="str">
            <v>VIETNAM</v>
          </cell>
          <cell r="Y574" t="str">
            <v>VIET HUNG JOINT STOCK CO</v>
          </cell>
          <cell r="Z574" t="str">
            <v>DFC</v>
          </cell>
          <cell r="AA574">
            <v>0</v>
          </cell>
          <cell r="AC574">
            <v>0</v>
          </cell>
          <cell r="AD574">
            <v>40533</v>
          </cell>
          <cell r="AE574">
            <v>40533</v>
          </cell>
          <cell r="AF574">
            <v>40533</v>
          </cell>
          <cell r="AG574">
            <v>40533</v>
          </cell>
          <cell r="AH574">
            <v>40555</v>
          </cell>
          <cell r="AI574">
            <v>40628</v>
          </cell>
          <cell r="AJ574">
            <v>40643</v>
          </cell>
          <cell r="AK574">
            <v>40690</v>
          </cell>
          <cell r="AL574">
            <v>40703</v>
          </cell>
          <cell r="AM574">
            <v>40706</v>
          </cell>
          <cell r="AN574" t="str">
            <v>Dec P-Req</v>
          </cell>
          <cell r="AO574" t="str">
            <v>Y</v>
          </cell>
          <cell r="AP574" t="str">
            <v>4505020155</v>
          </cell>
          <cell r="AQ574" t="str">
            <v>Y</v>
          </cell>
          <cell r="AR574" t="str">
            <v>020S</v>
          </cell>
          <cell r="AS574" t="str">
            <v>TALENT WEAVING DYEING &amp; PRINTING LT</v>
          </cell>
          <cell r="AT574" t="str">
            <v>HONG KONG</v>
          </cell>
          <cell r="AU574" t="str">
            <v>DUMMY MILLOXFORD / AQ04041</v>
          </cell>
          <cell r="AW574">
            <v>1.7</v>
          </cell>
          <cell r="AX574">
            <v>102</v>
          </cell>
          <cell r="AY574">
            <v>40553</v>
          </cell>
          <cell r="AZ574">
            <v>40559</v>
          </cell>
          <cell r="BA574">
            <v>40643</v>
          </cell>
          <cell r="BB574">
            <v>40692</v>
          </cell>
          <cell r="BC574">
            <v>40706</v>
          </cell>
          <cell r="BD574">
            <v>40706</v>
          </cell>
          <cell r="BE574">
            <v>40544</v>
          </cell>
          <cell r="BF574">
            <v>40634</v>
          </cell>
          <cell r="BG574">
            <v>40664</v>
          </cell>
          <cell r="BH574">
            <v>40695</v>
          </cell>
          <cell r="BI574">
            <v>40695</v>
          </cell>
          <cell r="BL574">
            <v>0</v>
          </cell>
          <cell r="BN574" t="str">
            <v>DOCKERS</v>
          </cell>
          <cell r="BO574" t="str">
            <v>Tops</v>
          </cell>
          <cell r="BP574" t="str">
            <v>Mens</v>
          </cell>
          <cell r="BQ574" t="str">
            <v>N</v>
          </cell>
          <cell r="BR574" t="str">
            <v>DM Tops Wovens</v>
          </cell>
          <cell r="BS574" t="str">
            <v>OKAMOTO D</v>
          </cell>
          <cell r="BT574" t="str">
            <v>CWOVENS2</v>
          </cell>
          <cell r="BU574" t="str">
            <v>H6861</v>
          </cell>
          <cell r="BV574" t="str">
            <v>Seasonal</v>
          </cell>
          <cell r="BW574" t="str">
            <v>APD</v>
          </cell>
          <cell r="BX574">
            <v>0</v>
          </cell>
          <cell r="BY574" t="str">
            <v>4069040643406284055540533405334053340533</v>
          </cell>
          <cell r="BZ574" t="str">
            <v>S-61887-0009-3481-40690</v>
          </cell>
          <cell r="CA574" t="str">
            <v>SFO</v>
          </cell>
          <cell r="CB574">
            <v>60</v>
          </cell>
          <cell r="CC574">
            <v>0</v>
          </cell>
          <cell r="CD574">
            <v>0</v>
          </cell>
          <cell r="CF574">
            <v>574</v>
          </cell>
          <cell r="CG574">
            <v>0</v>
          </cell>
        </row>
        <row r="575">
          <cell r="A575">
            <v>1520309</v>
          </cell>
          <cell r="B575" t="str">
            <v>113</v>
          </cell>
          <cell r="C575" t="str">
            <v>101</v>
          </cell>
          <cell r="D575" t="str">
            <v>61887</v>
          </cell>
          <cell r="E575" t="str">
            <v>61887-0009</v>
          </cell>
          <cell r="F575" t="str">
            <v>THE AUTUMN WORK SHIRT LS</v>
          </cell>
          <cell r="G575" t="str">
            <v>JESS - BLUE SHADOW</v>
          </cell>
          <cell r="H575" t="str">
            <v>PC</v>
          </cell>
          <cell r="I575">
            <v>0</v>
          </cell>
          <cell r="J575" t="str">
            <v>SP-A</v>
          </cell>
          <cell r="K575" t="str">
            <v>APD</v>
          </cell>
          <cell r="L575" t="str">
            <v>PH</v>
          </cell>
          <cell r="M575">
            <v>18</v>
          </cell>
          <cell r="N575">
            <v>18</v>
          </cell>
          <cell r="O575">
            <v>0</v>
          </cell>
          <cell r="P575">
            <v>18</v>
          </cell>
          <cell r="R575">
            <v>0</v>
          </cell>
          <cell r="T575" t="str">
            <v>257M</v>
          </cell>
          <cell r="U575">
            <v>3481</v>
          </cell>
          <cell r="V575" t="str">
            <v>HONG KONG</v>
          </cell>
          <cell r="W575" t="str">
            <v>NAS</v>
          </cell>
          <cell r="X575" t="str">
            <v>VIETNAM</v>
          </cell>
          <cell r="Y575" t="str">
            <v>VIET HUNG JOINT STOCK CO</v>
          </cell>
          <cell r="Z575" t="str">
            <v>DFC</v>
          </cell>
          <cell r="AA575">
            <v>0</v>
          </cell>
          <cell r="AC575">
            <v>0</v>
          </cell>
          <cell r="AD575">
            <v>40533</v>
          </cell>
          <cell r="AE575">
            <v>40533</v>
          </cell>
          <cell r="AF575">
            <v>40533</v>
          </cell>
          <cell r="AG575">
            <v>40533</v>
          </cell>
          <cell r="AH575">
            <v>40555</v>
          </cell>
          <cell r="AI575">
            <v>40628</v>
          </cell>
          <cell r="AJ575">
            <v>40643</v>
          </cell>
          <cell r="AK575">
            <v>40690</v>
          </cell>
          <cell r="AL575">
            <v>40709</v>
          </cell>
          <cell r="AM575">
            <v>40712</v>
          </cell>
          <cell r="AN575" t="str">
            <v>Dec P-Req</v>
          </cell>
          <cell r="AO575" t="str">
            <v>Y</v>
          </cell>
          <cell r="AP575" t="str">
            <v>4509010542</v>
          </cell>
          <cell r="AQ575" t="str">
            <v>Y</v>
          </cell>
          <cell r="AR575" t="str">
            <v>020S</v>
          </cell>
          <cell r="AS575" t="str">
            <v>TALENT WEAVING DYEING &amp; PRINTING LT</v>
          </cell>
          <cell r="AT575" t="str">
            <v>HONG KONG</v>
          </cell>
          <cell r="AU575" t="str">
            <v>DUMMY MILLOXFORD / AQ04041</v>
          </cell>
          <cell r="AW575">
            <v>1.7</v>
          </cell>
          <cell r="AX575">
            <v>30.599999999999998</v>
          </cell>
          <cell r="AY575">
            <v>40553</v>
          </cell>
          <cell r="AZ575">
            <v>40559</v>
          </cell>
          <cell r="BA575">
            <v>40643</v>
          </cell>
          <cell r="BB575">
            <v>40692</v>
          </cell>
          <cell r="BC575">
            <v>40713</v>
          </cell>
          <cell r="BD575">
            <v>40713</v>
          </cell>
          <cell r="BE575">
            <v>40544</v>
          </cell>
          <cell r="BF575">
            <v>40634</v>
          </cell>
          <cell r="BG575">
            <v>40664</v>
          </cell>
          <cell r="BH575">
            <v>40695</v>
          </cell>
          <cell r="BI575">
            <v>40695</v>
          </cell>
          <cell r="BL575">
            <v>0</v>
          </cell>
          <cell r="BN575" t="str">
            <v>DOCKERS</v>
          </cell>
          <cell r="BO575" t="str">
            <v>Tops</v>
          </cell>
          <cell r="BP575" t="str">
            <v>Mens</v>
          </cell>
          <cell r="BQ575" t="str">
            <v>N</v>
          </cell>
          <cell r="BR575" t="str">
            <v>DM Tops Wovens</v>
          </cell>
          <cell r="BS575" t="str">
            <v>OKAMOTO D</v>
          </cell>
          <cell r="BT575" t="str">
            <v>CWOVENS2</v>
          </cell>
          <cell r="BU575" t="str">
            <v>H6861</v>
          </cell>
          <cell r="BV575" t="str">
            <v>Seasonal</v>
          </cell>
          <cell r="BW575" t="str">
            <v>APD</v>
          </cell>
          <cell r="BX575">
            <v>0</v>
          </cell>
          <cell r="BY575" t="str">
            <v>4069040643406284055540533405334053340533</v>
          </cell>
          <cell r="BZ575" t="str">
            <v>S-61887-0009-3481-40690</v>
          </cell>
          <cell r="CA575" t="str">
            <v>SFO</v>
          </cell>
          <cell r="CB575">
            <v>18</v>
          </cell>
          <cell r="CC575">
            <v>0</v>
          </cell>
          <cell r="CD575">
            <v>0</v>
          </cell>
          <cell r="CF575">
            <v>574</v>
          </cell>
          <cell r="CG575">
            <v>0</v>
          </cell>
        </row>
        <row r="576">
          <cell r="A576">
            <v>1416832</v>
          </cell>
          <cell r="B576" t="str">
            <v>113</v>
          </cell>
          <cell r="C576" t="str">
            <v>101</v>
          </cell>
          <cell r="D576" t="str">
            <v>61887</v>
          </cell>
          <cell r="E576" t="str">
            <v>61887-0009</v>
          </cell>
          <cell r="F576" t="str">
            <v>THE AUTUMN WORK SHIRT LS</v>
          </cell>
          <cell r="G576" t="str">
            <v>JESS - BLUE SHADOW</v>
          </cell>
          <cell r="H576" t="str">
            <v>PC</v>
          </cell>
          <cell r="J576" t="str">
            <v>SP-A</v>
          </cell>
          <cell r="K576" t="str">
            <v>LACL</v>
          </cell>
          <cell r="L576" t="str">
            <v>CR</v>
          </cell>
          <cell r="M576">
            <v>120</v>
          </cell>
          <cell r="N576">
            <v>120</v>
          </cell>
          <cell r="O576">
            <v>0</v>
          </cell>
          <cell r="P576">
            <v>120</v>
          </cell>
          <cell r="T576" t="str">
            <v>257M</v>
          </cell>
          <cell r="U576">
            <v>3481</v>
          </cell>
          <cell r="V576" t="str">
            <v>HONG KONG</v>
          </cell>
          <cell r="W576" t="str">
            <v>NAS</v>
          </cell>
          <cell r="X576" t="str">
            <v>VIETNAM</v>
          </cell>
          <cell r="Y576" t="str">
            <v>VIET HUNG JOINT STOCK CO</v>
          </cell>
          <cell r="Z576" t="str">
            <v>DFC</v>
          </cell>
          <cell r="AD576">
            <v>40533</v>
          </cell>
          <cell r="AE576">
            <v>40533</v>
          </cell>
          <cell r="AF576">
            <v>40533</v>
          </cell>
          <cell r="AG576">
            <v>40533</v>
          </cell>
          <cell r="AH576">
            <v>40555</v>
          </cell>
          <cell r="AI576">
            <v>40628</v>
          </cell>
          <cell r="AJ576">
            <v>40643</v>
          </cell>
          <cell r="AK576">
            <v>40690</v>
          </cell>
          <cell r="AL576">
            <v>40767</v>
          </cell>
          <cell r="AM576">
            <v>40770</v>
          </cell>
          <cell r="AN576" t="str">
            <v>Dec P-Req</v>
          </cell>
          <cell r="AO576" t="str">
            <v>Y</v>
          </cell>
          <cell r="AP576" t="str">
            <v>4100116818</v>
          </cell>
          <cell r="AQ576" t="str">
            <v>Y</v>
          </cell>
          <cell r="AR576" t="str">
            <v>020S</v>
          </cell>
          <cell r="AS576" t="str">
            <v>TALENT WEAVING DYEING &amp; PRINTING LT</v>
          </cell>
          <cell r="AT576" t="str">
            <v>HONG KONG</v>
          </cell>
          <cell r="AU576" t="str">
            <v>DUMMY MILLOXFORD / AQ04041</v>
          </cell>
          <cell r="AW576">
            <v>1.7</v>
          </cell>
          <cell r="AX576">
            <v>204</v>
          </cell>
          <cell r="AY576">
            <v>40553</v>
          </cell>
          <cell r="AZ576">
            <v>40559</v>
          </cell>
          <cell r="BA576">
            <v>40643</v>
          </cell>
          <cell r="BB576">
            <v>40692</v>
          </cell>
          <cell r="BC576">
            <v>40769</v>
          </cell>
          <cell r="BD576">
            <v>40776</v>
          </cell>
          <cell r="BE576">
            <v>40544</v>
          </cell>
          <cell r="BF576">
            <v>40634</v>
          </cell>
          <cell r="BG576">
            <v>40664</v>
          </cell>
          <cell r="BH576">
            <v>40756</v>
          </cell>
          <cell r="BI576">
            <v>40756</v>
          </cell>
          <cell r="BL576">
            <v>0</v>
          </cell>
          <cell r="BN576" t="str">
            <v>DOCKERS</v>
          </cell>
          <cell r="BO576" t="str">
            <v>Tops</v>
          </cell>
          <cell r="BP576" t="str">
            <v>Mens</v>
          </cell>
          <cell r="BQ576" t="str">
            <v>N</v>
          </cell>
          <cell r="BR576" t="str">
            <v>DM Tops Wovens</v>
          </cell>
          <cell r="BS576" t="str">
            <v>OKAMOTO D</v>
          </cell>
          <cell r="BT576" t="str">
            <v>CWOVENS2</v>
          </cell>
          <cell r="BU576" t="str">
            <v>H6861</v>
          </cell>
          <cell r="BV576" t="str">
            <v>Seasonal</v>
          </cell>
          <cell r="BW576" t="str">
            <v>LSA</v>
          </cell>
          <cell r="BY576" t="str">
            <v>4069040643406284055540533405334053340533</v>
          </cell>
          <cell r="BZ576" t="str">
            <v>S-61887-0009-3481-40690</v>
          </cell>
          <cell r="CA576" t="str">
            <v>SFO</v>
          </cell>
          <cell r="CD576">
            <v>0</v>
          </cell>
          <cell r="CF576">
            <v>574</v>
          </cell>
          <cell r="CG576">
            <v>0</v>
          </cell>
        </row>
        <row r="577">
          <cell r="A577">
            <v>1416833</v>
          </cell>
          <cell r="B577" t="str">
            <v>113</v>
          </cell>
          <cell r="C577" t="str">
            <v>101</v>
          </cell>
          <cell r="D577" t="str">
            <v>61887</v>
          </cell>
          <cell r="E577" t="str">
            <v>61887-0009</v>
          </cell>
          <cell r="F577" t="str">
            <v>THE AUTUMN WORK SHIRT LS</v>
          </cell>
          <cell r="G577" t="str">
            <v>JESS - BLUE SHADOW</v>
          </cell>
          <cell r="H577" t="str">
            <v>PC</v>
          </cell>
          <cell r="J577" t="str">
            <v>SP-A</v>
          </cell>
          <cell r="K577" t="str">
            <v>LSUS</v>
          </cell>
          <cell r="L577">
            <v>2006</v>
          </cell>
          <cell r="M577">
            <v>315</v>
          </cell>
          <cell r="N577">
            <v>315</v>
          </cell>
          <cell r="O577">
            <v>0</v>
          </cell>
          <cell r="P577">
            <v>315</v>
          </cell>
          <cell r="T577" t="str">
            <v>257M</v>
          </cell>
          <cell r="U577">
            <v>3481</v>
          </cell>
          <cell r="V577" t="str">
            <v>HONG KONG</v>
          </cell>
          <cell r="W577" t="str">
            <v>NAS</v>
          </cell>
          <cell r="X577" t="str">
            <v>VIETNAM</v>
          </cell>
          <cell r="Y577" t="str">
            <v>VIET HUNG JOINT STOCK CO</v>
          </cell>
          <cell r="Z577" t="str">
            <v>DFC</v>
          </cell>
          <cell r="AD577">
            <v>40533</v>
          </cell>
          <cell r="AE577">
            <v>40533</v>
          </cell>
          <cell r="AF577">
            <v>40533</v>
          </cell>
          <cell r="AG577">
            <v>40533</v>
          </cell>
          <cell r="AH577">
            <v>40555</v>
          </cell>
          <cell r="AI577">
            <v>40628</v>
          </cell>
          <cell r="AJ577">
            <v>40643</v>
          </cell>
          <cell r="AK577">
            <v>40690</v>
          </cell>
          <cell r="AL577">
            <v>40720</v>
          </cell>
          <cell r="AM577">
            <v>40723</v>
          </cell>
          <cell r="AN577" t="str">
            <v>Dec P-Req</v>
          </cell>
          <cell r="AQ577" t="str">
            <v>Y</v>
          </cell>
          <cell r="AR577" t="str">
            <v>020S</v>
          </cell>
          <cell r="AS577" t="str">
            <v>TALENT WEAVING DYEING &amp; PRINTING LT</v>
          </cell>
          <cell r="AT577" t="str">
            <v>HONG KONG</v>
          </cell>
          <cell r="AU577" t="str">
            <v>VY35971</v>
          </cell>
          <cell r="AW577">
            <v>1.7</v>
          </cell>
          <cell r="AX577">
            <v>535.5</v>
          </cell>
          <cell r="AY577">
            <v>40553</v>
          </cell>
          <cell r="AZ577">
            <v>40559</v>
          </cell>
          <cell r="BA577">
            <v>40643</v>
          </cell>
          <cell r="BB577">
            <v>40692</v>
          </cell>
          <cell r="BC577">
            <v>40720</v>
          </cell>
          <cell r="BD577">
            <v>40727</v>
          </cell>
          <cell r="BE577">
            <v>40544</v>
          </cell>
          <cell r="BF577">
            <v>40634</v>
          </cell>
          <cell r="BG577">
            <v>40664</v>
          </cell>
          <cell r="BH577">
            <v>40695</v>
          </cell>
          <cell r="BI577">
            <v>40695</v>
          </cell>
          <cell r="BL577">
            <v>0</v>
          </cell>
          <cell r="BN577" t="str">
            <v>DOCKERS</v>
          </cell>
          <cell r="BO577" t="str">
            <v>Tops</v>
          </cell>
          <cell r="BP577" t="str">
            <v>Mens</v>
          </cell>
          <cell r="BQ577" t="str">
            <v>N</v>
          </cell>
          <cell r="BR577" t="str">
            <v>DM Tops Wovens</v>
          </cell>
          <cell r="BS577" t="str">
            <v>OKAMOTO D</v>
          </cell>
          <cell r="BT577" t="str">
            <v>CWOVENS2</v>
          </cell>
          <cell r="BU577" t="str">
            <v>H6861</v>
          </cell>
          <cell r="BV577" t="str">
            <v>Seasonal</v>
          </cell>
          <cell r="BW577" t="str">
            <v>LSA</v>
          </cell>
          <cell r="BY577" t="str">
            <v>4069040643406284055540533405334053340533</v>
          </cell>
          <cell r="BZ577" t="str">
            <v>S-61887-0009-3481-40690</v>
          </cell>
          <cell r="CA577" t="str">
            <v>SFO</v>
          </cell>
          <cell r="CD577">
            <v>0</v>
          </cell>
          <cell r="CF577">
            <v>574</v>
          </cell>
          <cell r="CG577">
            <v>0</v>
          </cell>
        </row>
        <row r="578">
          <cell r="A578">
            <v>1416834</v>
          </cell>
          <cell r="B578" t="str">
            <v>113</v>
          </cell>
          <cell r="C578" t="str">
            <v>101</v>
          </cell>
          <cell r="D578" t="str">
            <v>61887</v>
          </cell>
          <cell r="E578" t="str">
            <v>61887-0009</v>
          </cell>
          <cell r="F578" t="str">
            <v>THE AUTUMN WORK SHIRT LS</v>
          </cell>
          <cell r="G578" t="str">
            <v>JESS - BLUE SHADOW</v>
          </cell>
          <cell r="H578" t="str">
            <v>PC</v>
          </cell>
          <cell r="J578" t="str">
            <v>SP-A</v>
          </cell>
          <cell r="K578" t="str">
            <v>LSM</v>
          </cell>
          <cell r="L578" t="str">
            <v>MX</v>
          </cell>
          <cell r="M578">
            <v>2061</v>
          </cell>
          <cell r="N578">
            <v>2061</v>
          </cell>
          <cell r="O578">
            <v>0</v>
          </cell>
          <cell r="P578">
            <v>2061</v>
          </cell>
          <cell r="T578" t="str">
            <v>257M</v>
          </cell>
          <cell r="U578">
            <v>3481</v>
          </cell>
          <cell r="V578" t="str">
            <v>HONG KONG</v>
          </cell>
          <cell r="W578" t="str">
            <v>NAS</v>
          </cell>
          <cell r="X578" t="str">
            <v>VIETNAM</v>
          </cell>
          <cell r="Y578" t="str">
            <v>VIET HUNG JOINT STOCK CO</v>
          </cell>
          <cell r="Z578" t="str">
            <v>DFC</v>
          </cell>
          <cell r="AD578">
            <v>40533</v>
          </cell>
          <cell r="AE578">
            <v>40533</v>
          </cell>
          <cell r="AF578">
            <v>40533</v>
          </cell>
          <cell r="AG578">
            <v>40533</v>
          </cell>
          <cell r="AH578">
            <v>40555</v>
          </cell>
          <cell r="AI578">
            <v>40628</v>
          </cell>
          <cell r="AJ578">
            <v>40643</v>
          </cell>
          <cell r="AK578">
            <v>40690</v>
          </cell>
          <cell r="AL578">
            <v>40742</v>
          </cell>
          <cell r="AM578">
            <v>40745</v>
          </cell>
          <cell r="AN578" t="str">
            <v>Dec P-Req</v>
          </cell>
          <cell r="AO578" t="str">
            <v>Y</v>
          </cell>
          <cell r="AP578" t="str">
            <v>99130</v>
          </cell>
          <cell r="AR578" t="str">
            <v>020S</v>
          </cell>
          <cell r="AS578" t="str">
            <v>TALENT WEAVING DYEING &amp; PRINTING LT</v>
          </cell>
          <cell r="AT578" t="str">
            <v>HONG KONG</v>
          </cell>
          <cell r="AU578" t="str">
            <v>VY35971</v>
          </cell>
          <cell r="AW578">
            <v>1.7</v>
          </cell>
          <cell r="AX578">
            <v>3503.7</v>
          </cell>
          <cell r="AY578">
            <v>40553</v>
          </cell>
          <cell r="AZ578">
            <v>40559</v>
          </cell>
          <cell r="BA578">
            <v>40643</v>
          </cell>
          <cell r="BB578">
            <v>40692</v>
          </cell>
          <cell r="BC578">
            <v>40748</v>
          </cell>
          <cell r="BD578">
            <v>40748</v>
          </cell>
          <cell r="BE578">
            <v>40544</v>
          </cell>
          <cell r="BF578">
            <v>40634</v>
          </cell>
          <cell r="BG578">
            <v>40664</v>
          </cell>
          <cell r="BH578">
            <v>40725</v>
          </cell>
          <cell r="BI578">
            <v>40725</v>
          </cell>
          <cell r="BL578">
            <v>0</v>
          </cell>
          <cell r="BN578" t="str">
            <v>DOCKERS</v>
          </cell>
          <cell r="BO578" t="str">
            <v>Tops</v>
          </cell>
          <cell r="BP578" t="str">
            <v>Mens</v>
          </cell>
          <cell r="BQ578" t="str">
            <v>N</v>
          </cell>
          <cell r="BR578" t="str">
            <v>DM Tops Wovens</v>
          </cell>
          <cell r="BS578" t="str">
            <v>OKAMOTO D</v>
          </cell>
          <cell r="BT578" t="str">
            <v>CWOVENS2</v>
          </cell>
          <cell r="BU578" t="str">
            <v>H6861</v>
          </cell>
          <cell r="BV578" t="str">
            <v>Seasonal</v>
          </cell>
          <cell r="BW578" t="str">
            <v>LSA</v>
          </cell>
          <cell r="BY578" t="str">
            <v>4069040643406284055540533405334053340533</v>
          </cell>
          <cell r="BZ578" t="str">
            <v>S-61887-0009-3481-40690</v>
          </cell>
          <cell r="CA578" t="str">
            <v>SFO</v>
          </cell>
          <cell r="CD578">
            <v>0</v>
          </cell>
          <cell r="CE578">
            <v>3682</v>
          </cell>
          <cell r="CF578">
            <v>574</v>
          </cell>
          <cell r="CG578">
            <v>0</v>
          </cell>
        </row>
        <row r="579">
          <cell r="A579">
            <v>1520310</v>
          </cell>
          <cell r="B579" t="str">
            <v>113</v>
          </cell>
          <cell r="C579" t="str">
            <v>101</v>
          </cell>
          <cell r="D579" t="str">
            <v>61887</v>
          </cell>
          <cell r="E579" t="str">
            <v>61887-0011</v>
          </cell>
          <cell r="F579" t="str">
            <v>THE AUTUMN WORK SHIRT LS</v>
          </cell>
          <cell r="G579" t="str">
            <v>JESS - TERRA COTTA</v>
          </cell>
          <cell r="H579" t="str">
            <v>PC</v>
          </cell>
          <cell r="I579">
            <v>0</v>
          </cell>
          <cell r="J579" t="str">
            <v>SP-A</v>
          </cell>
          <cell r="K579" t="str">
            <v>APD</v>
          </cell>
          <cell r="L579" t="str">
            <v>MY</v>
          </cell>
          <cell r="M579">
            <v>48</v>
          </cell>
          <cell r="N579">
            <v>48</v>
          </cell>
          <cell r="O579">
            <v>0</v>
          </cell>
          <cell r="P579">
            <v>48</v>
          </cell>
          <cell r="R579">
            <v>0</v>
          </cell>
          <cell r="T579" t="str">
            <v>257M</v>
          </cell>
          <cell r="U579">
            <v>3481</v>
          </cell>
          <cell r="V579" t="str">
            <v>HONG KONG</v>
          </cell>
          <cell r="W579" t="str">
            <v>NAS</v>
          </cell>
          <cell r="X579" t="str">
            <v>VIETNAM</v>
          </cell>
          <cell r="Y579" t="str">
            <v>VIET HUNG JOINT STOCK CO</v>
          </cell>
          <cell r="Z579" t="str">
            <v>DFC</v>
          </cell>
          <cell r="AA579">
            <v>0</v>
          </cell>
          <cell r="AC579">
            <v>0</v>
          </cell>
          <cell r="AD579">
            <v>40533</v>
          </cell>
          <cell r="AE579">
            <v>40533</v>
          </cell>
          <cell r="AF579">
            <v>40533</v>
          </cell>
          <cell r="AG579">
            <v>40533</v>
          </cell>
          <cell r="AH579">
            <v>40555</v>
          </cell>
          <cell r="AI579">
            <v>40628</v>
          </cell>
          <cell r="AJ579">
            <v>40643</v>
          </cell>
          <cell r="AK579">
            <v>40690</v>
          </cell>
          <cell r="AL579">
            <v>40703</v>
          </cell>
          <cell r="AM579">
            <v>40706</v>
          </cell>
          <cell r="AN579" t="str">
            <v>Dec P-Req</v>
          </cell>
          <cell r="AO579" t="str">
            <v>Y</v>
          </cell>
          <cell r="AP579" t="str">
            <v>4505020156</v>
          </cell>
          <cell r="AQ579" t="str">
            <v>Y</v>
          </cell>
          <cell r="AR579" t="str">
            <v>020S</v>
          </cell>
          <cell r="AS579" t="str">
            <v>TALENT WEAVING DYEING &amp; PRINTING LT</v>
          </cell>
          <cell r="AT579" t="str">
            <v>HONG KONG</v>
          </cell>
          <cell r="AU579" t="str">
            <v>DUMMY MILLOXFORD / AQ04041</v>
          </cell>
          <cell r="AW579">
            <v>1.7</v>
          </cell>
          <cell r="AX579">
            <v>81.599999999999994</v>
          </cell>
          <cell r="AY579">
            <v>40553</v>
          </cell>
          <cell r="AZ579">
            <v>40559</v>
          </cell>
          <cell r="BA579">
            <v>40643</v>
          </cell>
          <cell r="BB579">
            <v>40692</v>
          </cell>
          <cell r="BC579">
            <v>40706</v>
          </cell>
          <cell r="BD579">
            <v>40706</v>
          </cell>
          <cell r="BE579">
            <v>40544</v>
          </cell>
          <cell r="BF579">
            <v>40634</v>
          </cell>
          <cell r="BG579">
            <v>40664</v>
          </cell>
          <cell r="BH579">
            <v>40695</v>
          </cell>
          <cell r="BI579">
            <v>40695</v>
          </cell>
          <cell r="BL579">
            <v>0</v>
          </cell>
          <cell r="BN579" t="str">
            <v>DOCKERS</v>
          </cell>
          <cell r="BO579" t="str">
            <v>Tops</v>
          </cell>
          <cell r="BP579" t="str">
            <v>Mens</v>
          </cell>
          <cell r="BQ579" t="str">
            <v>N</v>
          </cell>
          <cell r="BR579" t="str">
            <v>DM Tops Wovens</v>
          </cell>
          <cell r="BS579" t="str">
            <v>OKAMOTO D</v>
          </cell>
          <cell r="BT579" t="str">
            <v>CWOVENS2</v>
          </cell>
          <cell r="BU579" t="str">
            <v>H6863</v>
          </cell>
          <cell r="BV579" t="str">
            <v>Seasonal</v>
          </cell>
          <cell r="BW579" t="str">
            <v>APD</v>
          </cell>
          <cell r="BX579">
            <v>0</v>
          </cell>
          <cell r="BY579" t="str">
            <v>4069040643406284055540533405334053340533</v>
          </cell>
          <cell r="BZ579" t="str">
            <v>S-61887-0011-3481-40690</v>
          </cell>
          <cell r="CA579" t="str">
            <v>SFO</v>
          </cell>
          <cell r="CB579">
            <v>48</v>
          </cell>
          <cell r="CC579">
            <v>0</v>
          </cell>
          <cell r="CD579">
            <v>0</v>
          </cell>
          <cell r="CF579">
            <v>574</v>
          </cell>
          <cell r="CG579">
            <v>0</v>
          </cell>
        </row>
        <row r="580">
          <cell r="A580">
            <v>1520311</v>
          </cell>
          <cell r="B580" t="str">
            <v>113</v>
          </cell>
          <cell r="C580" t="str">
            <v>101</v>
          </cell>
          <cell r="D580" t="str">
            <v>61887</v>
          </cell>
          <cell r="E580" t="str">
            <v>61887-0011</v>
          </cell>
          <cell r="F580" t="str">
            <v>THE AUTUMN WORK SHIRT LS</v>
          </cell>
          <cell r="G580" t="str">
            <v>JESS - TERRA COTTA</v>
          </cell>
          <cell r="H580" t="str">
            <v>PC</v>
          </cell>
          <cell r="I580">
            <v>0</v>
          </cell>
          <cell r="J580" t="str">
            <v>SP-A</v>
          </cell>
          <cell r="K580" t="str">
            <v>APD</v>
          </cell>
          <cell r="L580" t="str">
            <v>PH</v>
          </cell>
          <cell r="M580">
            <v>18</v>
          </cell>
          <cell r="N580">
            <v>18</v>
          </cell>
          <cell r="O580">
            <v>0</v>
          </cell>
          <cell r="P580">
            <v>18</v>
          </cell>
          <cell r="R580">
            <v>0</v>
          </cell>
          <cell r="T580" t="str">
            <v>257M</v>
          </cell>
          <cell r="U580">
            <v>3481</v>
          </cell>
          <cell r="V580" t="str">
            <v>HONG KONG</v>
          </cell>
          <cell r="W580" t="str">
            <v>NAS</v>
          </cell>
          <cell r="X580" t="str">
            <v>VIETNAM</v>
          </cell>
          <cell r="Y580" t="str">
            <v>VIET HUNG JOINT STOCK CO</v>
          </cell>
          <cell r="Z580" t="str">
            <v>DFC</v>
          </cell>
          <cell r="AA580">
            <v>0</v>
          </cell>
          <cell r="AC580">
            <v>0</v>
          </cell>
          <cell r="AD580">
            <v>40533</v>
          </cell>
          <cell r="AE580">
            <v>40533</v>
          </cell>
          <cell r="AF580">
            <v>40533</v>
          </cell>
          <cell r="AG580">
            <v>40533</v>
          </cell>
          <cell r="AH580">
            <v>40555</v>
          </cell>
          <cell r="AI580">
            <v>40628</v>
          </cell>
          <cell r="AJ580">
            <v>40643</v>
          </cell>
          <cell r="AK580">
            <v>40690</v>
          </cell>
          <cell r="AL580">
            <v>40709</v>
          </cell>
          <cell r="AM580">
            <v>40712</v>
          </cell>
          <cell r="AN580" t="str">
            <v>Dec P-Req</v>
          </cell>
          <cell r="AO580" t="str">
            <v>Y</v>
          </cell>
          <cell r="AP580" t="str">
            <v>4509010543</v>
          </cell>
          <cell r="AQ580" t="str">
            <v>Y</v>
          </cell>
          <cell r="AR580" t="str">
            <v>020S</v>
          </cell>
          <cell r="AS580" t="str">
            <v>TALENT WEAVING DYEING &amp; PRINTING LT</v>
          </cell>
          <cell r="AT580" t="str">
            <v>HONG KONG</v>
          </cell>
          <cell r="AU580" t="str">
            <v>DUMMY MILLOXFORD / AQ04041</v>
          </cell>
          <cell r="AW580">
            <v>1.7</v>
          </cell>
          <cell r="AX580">
            <v>30.599999999999998</v>
          </cell>
          <cell r="AY580">
            <v>40553</v>
          </cell>
          <cell r="AZ580">
            <v>40559</v>
          </cell>
          <cell r="BA580">
            <v>40643</v>
          </cell>
          <cell r="BB580">
            <v>40692</v>
          </cell>
          <cell r="BC580">
            <v>40713</v>
          </cell>
          <cell r="BD580">
            <v>40713</v>
          </cell>
          <cell r="BE580">
            <v>40544</v>
          </cell>
          <cell r="BF580">
            <v>40634</v>
          </cell>
          <cell r="BG580">
            <v>40664</v>
          </cell>
          <cell r="BH580">
            <v>40695</v>
          </cell>
          <cell r="BI580">
            <v>40695</v>
          </cell>
          <cell r="BL580">
            <v>0</v>
          </cell>
          <cell r="BN580" t="str">
            <v>DOCKERS</v>
          </cell>
          <cell r="BO580" t="str">
            <v>Tops</v>
          </cell>
          <cell r="BP580" t="str">
            <v>Mens</v>
          </cell>
          <cell r="BQ580" t="str">
            <v>N</v>
          </cell>
          <cell r="BR580" t="str">
            <v>DM Tops Wovens</v>
          </cell>
          <cell r="BS580" t="str">
            <v>OKAMOTO D</v>
          </cell>
          <cell r="BT580" t="str">
            <v>CWOVENS2</v>
          </cell>
          <cell r="BU580" t="str">
            <v>H6863</v>
          </cell>
          <cell r="BV580" t="str">
            <v>Seasonal</v>
          </cell>
          <cell r="BW580" t="str">
            <v>APD</v>
          </cell>
          <cell r="BX580">
            <v>0</v>
          </cell>
          <cell r="BY580" t="str">
            <v>4069040643406284055540533405334053340533</v>
          </cell>
          <cell r="BZ580" t="str">
            <v>S-61887-0011-3481-40690</v>
          </cell>
          <cell r="CA580" t="str">
            <v>SFO</v>
          </cell>
          <cell r="CB580">
            <v>18</v>
          </cell>
          <cell r="CC580">
            <v>0</v>
          </cell>
          <cell r="CD580">
            <v>0</v>
          </cell>
          <cell r="CF580">
            <v>574</v>
          </cell>
          <cell r="CG580">
            <v>0</v>
          </cell>
        </row>
        <row r="581">
          <cell r="A581">
            <v>1416835</v>
          </cell>
          <cell r="B581" t="str">
            <v>113</v>
          </cell>
          <cell r="C581" t="str">
            <v>101</v>
          </cell>
          <cell r="D581" t="str">
            <v>61887</v>
          </cell>
          <cell r="E581" t="str">
            <v>61887-0011</v>
          </cell>
          <cell r="F581" t="str">
            <v>THE AUTUMN WORK SHIRT LS</v>
          </cell>
          <cell r="G581" t="str">
            <v>JESS - TERRA COTTA</v>
          </cell>
          <cell r="H581" t="str">
            <v>PC</v>
          </cell>
          <cell r="J581" t="str">
            <v>SP-A</v>
          </cell>
          <cell r="K581" t="str">
            <v>LACL</v>
          </cell>
          <cell r="L581" t="str">
            <v>CR</v>
          </cell>
          <cell r="M581">
            <v>120</v>
          </cell>
          <cell r="N581">
            <v>120</v>
          </cell>
          <cell r="O581">
            <v>0</v>
          </cell>
          <cell r="P581">
            <v>120</v>
          </cell>
          <cell r="T581" t="str">
            <v>257M</v>
          </cell>
          <cell r="U581">
            <v>3481</v>
          </cell>
          <cell r="V581" t="str">
            <v>HONG KONG</v>
          </cell>
          <cell r="W581" t="str">
            <v>NAS</v>
          </cell>
          <cell r="X581" t="str">
            <v>VIETNAM</v>
          </cell>
          <cell r="Y581" t="str">
            <v>VIET HUNG JOINT STOCK CO</v>
          </cell>
          <cell r="Z581" t="str">
            <v>DFC</v>
          </cell>
          <cell r="AD581">
            <v>40533</v>
          </cell>
          <cell r="AE581">
            <v>40533</v>
          </cell>
          <cell r="AF581">
            <v>40533</v>
          </cell>
          <cell r="AG581">
            <v>40533</v>
          </cell>
          <cell r="AH581">
            <v>40555</v>
          </cell>
          <cell r="AI581">
            <v>40628</v>
          </cell>
          <cell r="AJ581">
            <v>40643</v>
          </cell>
          <cell r="AK581">
            <v>40690</v>
          </cell>
          <cell r="AL581">
            <v>40767</v>
          </cell>
          <cell r="AM581">
            <v>40770</v>
          </cell>
          <cell r="AN581" t="str">
            <v>Dec P-Req</v>
          </cell>
          <cell r="AO581" t="str">
            <v>Y</v>
          </cell>
          <cell r="AP581" t="str">
            <v>4100116819</v>
          </cell>
          <cell r="AQ581" t="str">
            <v>Y</v>
          </cell>
          <cell r="AR581" t="str">
            <v>020S</v>
          </cell>
          <cell r="AS581" t="str">
            <v>TALENT WEAVING DYEING &amp; PRINTING LT</v>
          </cell>
          <cell r="AT581" t="str">
            <v>HONG KONG</v>
          </cell>
          <cell r="AU581" t="str">
            <v>DUMMY MILLOXFORD / AQ04041</v>
          </cell>
          <cell r="AW581">
            <v>1.7</v>
          </cell>
          <cell r="AX581">
            <v>204</v>
          </cell>
          <cell r="AY581">
            <v>40553</v>
          </cell>
          <cell r="AZ581">
            <v>40559</v>
          </cell>
          <cell r="BA581">
            <v>40643</v>
          </cell>
          <cell r="BB581">
            <v>40692</v>
          </cell>
          <cell r="BC581">
            <v>40769</v>
          </cell>
          <cell r="BD581">
            <v>40776</v>
          </cell>
          <cell r="BE581">
            <v>40544</v>
          </cell>
          <cell r="BF581">
            <v>40634</v>
          </cell>
          <cell r="BG581">
            <v>40664</v>
          </cell>
          <cell r="BH581">
            <v>40756</v>
          </cell>
          <cell r="BI581">
            <v>40756</v>
          </cell>
          <cell r="BL581">
            <v>0</v>
          </cell>
          <cell r="BN581" t="str">
            <v>DOCKERS</v>
          </cell>
          <cell r="BO581" t="str">
            <v>Tops</v>
          </cell>
          <cell r="BP581" t="str">
            <v>Mens</v>
          </cell>
          <cell r="BQ581" t="str">
            <v>N</v>
          </cell>
          <cell r="BR581" t="str">
            <v>DM Tops Wovens</v>
          </cell>
          <cell r="BS581" t="str">
            <v>OKAMOTO D</v>
          </cell>
          <cell r="BT581" t="str">
            <v>CWOVENS2</v>
          </cell>
          <cell r="BU581" t="str">
            <v>H6863</v>
          </cell>
          <cell r="BV581" t="str">
            <v>Seasonal</v>
          </cell>
          <cell r="BW581" t="str">
            <v>LSA</v>
          </cell>
          <cell r="BY581" t="str">
            <v>4069040643406284055540533405334053340533</v>
          </cell>
          <cell r="BZ581" t="str">
            <v>S-61887-0011-3481-40690</v>
          </cell>
          <cell r="CA581" t="str">
            <v>SFO</v>
          </cell>
          <cell r="CD581">
            <v>0</v>
          </cell>
          <cell r="CF581">
            <v>574</v>
          </cell>
          <cell r="CG581">
            <v>0</v>
          </cell>
        </row>
        <row r="582">
          <cell r="A582">
            <v>1416836</v>
          </cell>
          <cell r="B582" t="str">
            <v>113</v>
          </cell>
          <cell r="C582" t="str">
            <v>101</v>
          </cell>
          <cell r="D582" t="str">
            <v>61887</v>
          </cell>
          <cell r="E582" t="str">
            <v>61887-0011</v>
          </cell>
          <cell r="F582" t="str">
            <v>THE AUTUMN WORK SHIRT LS</v>
          </cell>
          <cell r="G582" t="str">
            <v>JESS - TERRA COTTA</v>
          </cell>
          <cell r="H582" t="str">
            <v>PC</v>
          </cell>
          <cell r="J582" t="str">
            <v>SP-A</v>
          </cell>
          <cell r="K582" t="str">
            <v>LSM</v>
          </cell>
          <cell r="L582" t="str">
            <v>MX</v>
          </cell>
          <cell r="M582">
            <v>2061</v>
          </cell>
          <cell r="N582">
            <v>2061</v>
          </cell>
          <cell r="O582">
            <v>0</v>
          </cell>
          <cell r="P582">
            <v>2061</v>
          </cell>
          <cell r="T582" t="str">
            <v>257M</v>
          </cell>
          <cell r="U582">
            <v>3481</v>
          </cell>
          <cell r="V582" t="str">
            <v>HONG KONG</v>
          </cell>
          <cell r="W582" t="str">
            <v>NAS</v>
          </cell>
          <cell r="X582" t="str">
            <v>VIETNAM</v>
          </cell>
          <cell r="Y582" t="str">
            <v>VIET HUNG JOINT STOCK CO</v>
          </cell>
          <cell r="Z582" t="str">
            <v>DFC</v>
          </cell>
          <cell r="AD582">
            <v>40533</v>
          </cell>
          <cell r="AE582">
            <v>40533</v>
          </cell>
          <cell r="AF582">
            <v>40533</v>
          </cell>
          <cell r="AG582">
            <v>40533</v>
          </cell>
          <cell r="AH582">
            <v>40555</v>
          </cell>
          <cell r="AI582">
            <v>40628</v>
          </cell>
          <cell r="AJ582">
            <v>40643</v>
          </cell>
          <cell r="AK582">
            <v>40690</v>
          </cell>
          <cell r="AL582">
            <v>40742</v>
          </cell>
          <cell r="AM582">
            <v>40745</v>
          </cell>
          <cell r="AN582" t="str">
            <v>Dec P-Req</v>
          </cell>
          <cell r="AO582" t="str">
            <v>Y</v>
          </cell>
          <cell r="AP582" t="str">
            <v>99131</v>
          </cell>
          <cell r="AR582" t="str">
            <v>020S</v>
          </cell>
          <cell r="AS582" t="str">
            <v>TALENT WEAVING DYEING &amp; PRINTING LT</v>
          </cell>
          <cell r="AT582" t="str">
            <v>HONG KONG</v>
          </cell>
          <cell r="AU582" t="str">
            <v>VY35971</v>
          </cell>
          <cell r="AW582">
            <v>1.7</v>
          </cell>
          <cell r="AX582">
            <v>3503.7</v>
          </cell>
          <cell r="AY582">
            <v>40553</v>
          </cell>
          <cell r="AZ582">
            <v>40559</v>
          </cell>
          <cell r="BA582">
            <v>40643</v>
          </cell>
          <cell r="BB582">
            <v>40692</v>
          </cell>
          <cell r="BC582">
            <v>40748</v>
          </cell>
          <cell r="BD582">
            <v>40748</v>
          </cell>
          <cell r="BE582">
            <v>40544</v>
          </cell>
          <cell r="BF582">
            <v>40634</v>
          </cell>
          <cell r="BG582">
            <v>40664</v>
          </cell>
          <cell r="BH582">
            <v>40725</v>
          </cell>
          <cell r="BI582">
            <v>40725</v>
          </cell>
          <cell r="BL582">
            <v>0</v>
          </cell>
          <cell r="BN582" t="str">
            <v>DOCKERS</v>
          </cell>
          <cell r="BO582" t="str">
            <v>Tops</v>
          </cell>
          <cell r="BP582" t="str">
            <v>Mens</v>
          </cell>
          <cell r="BQ582" t="str">
            <v>N</v>
          </cell>
          <cell r="BR582" t="str">
            <v>DM Tops Wovens</v>
          </cell>
          <cell r="BS582" t="str">
            <v>OKAMOTO D</v>
          </cell>
          <cell r="BT582" t="str">
            <v>CWOVENS2</v>
          </cell>
          <cell r="BU582" t="str">
            <v>H6863</v>
          </cell>
          <cell r="BV582" t="str">
            <v>Seasonal</v>
          </cell>
          <cell r="BW582" t="str">
            <v>LSA</v>
          </cell>
          <cell r="BY582" t="str">
            <v>4069040643406284055540533405334053340533</v>
          </cell>
          <cell r="BZ582" t="str">
            <v>S-61887-0011-3481-40690</v>
          </cell>
          <cell r="CA582" t="str">
            <v>SFO</v>
          </cell>
          <cell r="CD582">
            <v>0</v>
          </cell>
          <cell r="CE582">
            <v>3682</v>
          </cell>
          <cell r="CF582">
            <v>574</v>
          </cell>
          <cell r="CG582">
            <v>0</v>
          </cell>
        </row>
        <row r="583">
          <cell r="A583">
            <v>1416837</v>
          </cell>
          <cell r="B583" t="str">
            <v>113</v>
          </cell>
          <cell r="C583" t="str">
            <v>101</v>
          </cell>
          <cell r="D583" t="str">
            <v>61887</v>
          </cell>
          <cell r="E583" t="str">
            <v>61887-0011</v>
          </cell>
          <cell r="F583" t="str">
            <v>THE AUTUMN WORK SHIRT LS</v>
          </cell>
          <cell r="G583" t="str">
            <v>JESS - TERRA COTTA</v>
          </cell>
          <cell r="H583" t="str">
            <v>PC</v>
          </cell>
          <cell r="J583" t="str">
            <v>SP-A</v>
          </cell>
          <cell r="K583" t="str">
            <v>LSUS</v>
          </cell>
          <cell r="L583">
            <v>2006</v>
          </cell>
          <cell r="M583">
            <v>262</v>
          </cell>
          <cell r="N583">
            <v>262</v>
          </cell>
          <cell r="O583">
            <v>0</v>
          </cell>
          <cell r="P583">
            <v>262</v>
          </cell>
          <cell r="T583" t="str">
            <v>257M</v>
          </cell>
          <cell r="U583">
            <v>3481</v>
          </cell>
          <cell r="V583" t="str">
            <v>HONG KONG</v>
          </cell>
          <cell r="W583" t="str">
            <v>NAS</v>
          </cell>
          <cell r="X583" t="str">
            <v>VIETNAM</v>
          </cell>
          <cell r="Y583" t="str">
            <v>VIET HUNG JOINT STOCK CO</v>
          </cell>
          <cell r="Z583" t="str">
            <v>DFC</v>
          </cell>
          <cell r="AD583">
            <v>40533</v>
          </cell>
          <cell r="AE583">
            <v>40533</v>
          </cell>
          <cell r="AF583">
            <v>40533</v>
          </cell>
          <cell r="AG583">
            <v>40533</v>
          </cell>
          <cell r="AH583">
            <v>40555</v>
          </cell>
          <cell r="AI583">
            <v>40628</v>
          </cell>
          <cell r="AJ583">
            <v>40643</v>
          </cell>
          <cell r="AK583">
            <v>40690</v>
          </cell>
          <cell r="AL583">
            <v>40720</v>
          </cell>
          <cell r="AM583">
            <v>40723</v>
          </cell>
          <cell r="AN583" t="str">
            <v>Dec P-Req</v>
          </cell>
          <cell r="AQ583" t="str">
            <v>Y</v>
          </cell>
          <cell r="AR583" t="str">
            <v>020S</v>
          </cell>
          <cell r="AS583" t="str">
            <v>TALENT WEAVING DYEING &amp; PRINTING LT</v>
          </cell>
          <cell r="AT583" t="str">
            <v>HONG KONG</v>
          </cell>
          <cell r="AU583" t="str">
            <v>VY35971</v>
          </cell>
          <cell r="AW583">
            <v>1.7</v>
          </cell>
          <cell r="AX583">
            <v>445.4</v>
          </cell>
          <cell r="AY583">
            <v>40553</v>
          </cell>
          <cell r="AZ583">
            <v>40559</v>
          </cell>
          <cell r="BA583">
            <v>40643</v>
          </cell>
          <cell r="BB583">
            <v>40692</v>
          </cell>
          <cell r="BC583">
            <v>40720</v>
          </cell>
          <cell r="BD583">
            <v>40727</v>
          </cell>
          <cell r="BE583">
            <v>40544</v>
          </cell>
          <cell r="BF583">
            <v>40634</v>
          </cell>
          <cell r="BG583">
            <v>40664</v>
          </cell>
          <cell r="BH583">
            <v>40695</v>
          </cell>
          <cell r="BI583">
            <v>40695</v>
          </cell>
          <cell r="BL583">
            <v>0</v>
          </cell>
          <cell r="BN583" t="str">
            <v>DOCKERS</v>
          </cell>
          <cell r="BO583" t="str">
            <v>Tops</v>
          </cell>
          <cell r="BP583" t="str">
            <v>Mens</v>
          </cell>
          <cell r="BQ583" t="str">
            <v>N</v>
          </cell>
          <cell r="BR583" t="str">
            <v>DM Tops Wovens</v>
          </cell>
          <cell r="BS583" t="str">
            <v>OKAMOTO D</v>
          </cell>
          <cell r="BT583" t="str">
            <v>CWOVENS2</v>
          </cell>
          <cell r="BU583" t="str">
            <v>H6863</v>
          </cell>
          <cell r="BV583" t="str">
            <v>Seasonal</v>
          </cell>
          <cell r="BW583" t="str">
            <v>LSA</v>
          </cell>
          <cell r="BY583" t="str">
            <v>4069040643406284055540533405334053340533</v>
          </cell>
          <cell r="BZ583" t="str">
            <v>S-61887-0011-3481-40690</v>
          </cell>
          <cell r="CA583" t="str">
            <v>SFO</v>
          </cell>
          <cell r="CD583">
            <v>0</v>
          </cell>
          <cell r="CF583">
            <v>574</v>
          </cell>
          <cell r="CG583">
            <v>0</v>
          </cell>
        </row>
        <row r="584">
          <cell r="A584">
            <v>1520312</v>
          </cell>
          <cell r="B584" t="str">
            <v>113</v>
          </cell>
          <cell r="C584" t="str">
            <v>101</v>
          </cell>
          <cell r="D584" t="str">
            <v>61887</v>
          </cell>
          <cell r="E584" t="str">
            <v>61887-0012</v>
          </cell>
          <cell r="F584" t="str">
            <v>THE AUTUMN WORK SHIRT LS</v>
          </cell>
          <cell r="G584" t="str">
            <v>JESS - SAHARA RED</v>
          </cell>
          <cell r="H584" t="str">
            <v>PC</v>
          </cell>
          <cell r="I584">
            <v>0</v>
          </cell>
          <cell r="J584" t="str">
            <v>SP-A</v>
          </cell>
          <cell r="K584" t="str">
            <v>APD</v>
          </cell>
          <cell r="L584" t="str">
            <v>MY</v>
          </cell>
          <cell r="M584">
            <v>48</v>
          </cell>
          <cell r="N584">
            <v>48</v>
          </cell>
          <cell r="O584">
            <v>0</v>
          </cell>
          <cell r="P584">
            <v>48</v>
          </cell>
          <cell r="R584">
            <v>0</v>
          </cell>
          <cell r="T584" t="str">
            <v>257M</v>
          </cell>
          <cell r="U584">
            <v>3481</v>
          </cell>
          <cell r="V584" t="str">
            <v>HONG KONG</v>
          </cell>
          <cell r="W584" t="str">
            <v>NAS</v>
          </cell>
          <cell r="X584" t="str">
            <v>VIETNAM</v>
          </cell>
          <cell r="Y584" t="str">
            <v>VIET HUNG JOINT STOCK CO</v>
          </cell>
          <cell r="Z584" t="str">
            <v>DFC</v>
          </cell>
          <cell r="AA584">
            <v>0</v>
          </cell>
          <cell r="AC584">
            <v>0</v>
          </cell>
          <cell r="AD584">
            <v>40533</v>
          </cell>
          <cell r="AE584">
            <v>40533</v>
          </cell>
          <cell r="AF584">
            <v>40533</v>
          </cell>
          <cell r="AG584">
            <v>40533</v>
          </cell>
          <cell r="AH584">
            <v>40555</v>
          </cell>
          <cell r="AI584">
            <v>40628</v>
          </cell>
          <cell r="AJ584">
            <v>40643</v>
          </cell>
          <cell r="AK584">
            <v>40690</v>
          </cell>
          <cell r="AL584">
            <v>40703</v>
          </cell>
          <cell r="AM584">
            <v>40706</v>
          </cell>
          <cell r="AN584" t="str">
            <v>Dec P-Req</v>
          </cell>
          <cell r="AO584" t="str">
            <v>Y</v>
          </cell>
          <cell r="AP584" t="str">
            <v>4505020157</v>
          </cell>
          <cell r="AQ584" t="str">
            <v>Y</v>
          </cell>
          <cell r="AR584" t="str">
            <v>020S</v>
          </cell>
          <cell r="AS584" t="str">
            <v>TALENT WEAVING DYEING &amp; PRINTING LT</v>
          </cell>
          <cell r="AT584" t="str">
            <v>HONG KONG</v>
          </cell>
          <cell r="AU584" t="str">
            <v>VY35971</v>
          </cell>
          <cell r="AW584">
            <v>1.7</v>
          </cell>
          <cell r="AX584">
            <v>81.599999999999994</v>
          </cell>
          <cell r="AY584">
            <v>40553</v>
          </cell>
          <cell r="AZ584">
            <v>40559</v>
          </cell>
          <cell r="BA584">
            <v>40643</v>
          </cell>
          <cell r="BB584">
            <v>40692</v>
          </cell>
          <cell r="BC584">
            <v>40706</v>
          </cell>
          <cell r="BD584">
            <v>40706</v>
          </cell>
          <cell r="BE584">
            <v>40544</v>
          </cell>
          <cell r="BF584">
            <v>40634</v>
          </cell>
          <cell r="BG584">
            <v>40664</v>
          </cell>
          <cell r="BH584">
            <v>40695</v>
          </cell>
          <cell r="BI584">
            <v>40695</v>
          </cell>
          <cell r="BL584">
            <v>0</v>
          </cell>
          <cell r="BN584" t="str">
            <v>DOCKERS</v>
          </cell>
          <cell r="BO584" t="str">
            <v>Tops</v>
          </cell>
          <cell r="BP584" t="str">
            <v>Mens</v>
          </cell>
          <cell r="BQ584" t="str">
            <v>N</v>
          </cell>
          <cell r="BR584" t="str">
            <v>DM Tops Wovens</v>
          </cell>
          <cell r="BS584" t="str">
            <v>OKAMOTO D</v>
          </cell>
          <cell r="BT584" t="str">
            <v>CWOVENS2</v>
          </cell>
          <cell r="BU584" t="str">
            <v>H6864</v>
          </cell>
          <cell r="BV584" t="str">
            <v>Seasonal</v>
          </cell>
          <cell r="BW584" t="str">
            <v>APD</v>
          </cell>
          <cell r="BX584">
            <v>0</v>
          </cell>
          <cell r="BY584" t="str">
            <v>4069040643406284055540533405334053340533</v>
          </cell>
          <cell r="BZ584" t="str">
            <v>S-61887-0012-3481-40690</v>
          </cell>
          <cell r="CA584" t="str">
            <v>SFO</v>
          </cell>
          <cell r="CB584">
            <v>48</v>
          </cell>
          <cell r="CC584">
            <v>0</v>
          </cell>
          <cell r="CD584">
            <v>0</v>
          </cell>
          <cell r="CF584">
            <v>574</v>
          </cell>
          <cell r="CG584">
            <v>0</v>
          </cell>
        </row>
        <row r="585">
          <cell r="A585">
            <v>1520313</v>
          </cell>
          <cell r="B585" t="str">
            <v>113</v>
          </cell>
          <cell r="C585" t="str">
            <v>101</v>
          </cell>
          <cell r="D585" t="str">
            <v>61887</v>
          </cell>
          <cell r="E585" t="str">
            <v>61887-0012</v>
          </cell>
          <cell r="F585" t="str">
            <v>THE AUTUMN WORK SHIRT LS</v>
          </cell>
          <cell r="G585" t="str">
            <v>JESS - SAHARA RED</v>
          </cell>
          <cell r="H585" t="str">
            <v>PC</v>
          </cell>
          <cell r="I585">
            <v>0</v>
          </cell>
          <cell r="J585" t="str">
            <v>SP-A</v>
          </cell>
          <cell r="K585" t="str">
            <v>APD</v>
          </cell>
          <cell r="L585" t="str">
            <v>PH</v>
          </cell>
          <cell r="M585">
            <v>18</v>
          </cell>
          <cell r="N585">
            <v>18</v>
          </cell>
          <cell r="O585">
            <v>0</v>
          </cell>
          <cell r="P585">
            <v>18</v>
          </cell>
          <cell r="R585">
            <v>0</v>
          </cell>
          <cell r="T585" t="str">
            <v>257M</v>
          </cell>
          <cell r="U585">
            <v>3481</v>
          </cell>
          <cell r="V585" t="str">
            <v>HONG KONG</v>
          </cell>
          <cell r="W585" t="str">
            <v>NAS</v>
          </cell>
          <cell r="X585" t="str">
            <v>VIETNAM</v>
          </cell>
          <cell r="Y585" t="str">
            <v>VIET HUNG JOINT STOCK CO</v>
          </cell>
          <cell r="Z585" t="str">
            <v>DFC</v>
          </cell>
          <cell r="AA585">
            <v>0</v>
          </cell>
          <cell r="AC585">
            <v>0</v>
          </cell>
          <cell r="AD585">
            <v>40533</v>
          </cell>
          <cell r="AE585">
            <v>40533</v>
          </cell>
          <cell r="AF585">
            <v>40533</v>
          </cell>
          <cell r="AG585">
            <v>40533</v>
          </cell>
          <cell r="AH585">
            <v>40555</v>
          </cell>
          <cell r="AI585">
            <v>40628</v>
          </cell>
          <cell r="AJ585">
            <v>40643</v>
          </cell>
          <cell r="AK585">
            <v>40690</v>
          </cell>
          <cell r="AL585">
            <v>40709</v>
          </cell>
          <cell r="AM585">
            <v>40712</v>
          </cell>
          <cell r="AN585" t="str">
            <v>Dec P-Req</v>
          </cell>
          <cell r="AO585" t="str">
            <v>Y</v>
          </cell>
          <cell r="AP585" t="str">
            <v>4509010544</v>
          </cell>
          <cell r="AQ585" t="str">
            <v>Y</v>
          </cell>
          <cell r="AR585" t="str">
            <v>020S</v>
          </cell>
          <cell r="AS585" t="str">
            <v>TALENT WEAVING DYEING &amp; PRINTING LT</v>
          </cell>
          <cell r="AT585" t="str">
            <v>HONG KONG</v>
          </cell>
          <cell r="AU585" t="str">
            <v>VY35971</v>
          </cell>
          <cell r="AW585">
            <v>1.7</v>
          </cell>
          <cell r="AX585">
            <v>30.599999999999998</v>
          </cell>
          <cell r="AY585">
            <v>40553</v>
          </cell>
          <cell r="AZ585">
            <v>40559</v>
          </cell>
          <cell r="BA585">
            <v>40643</v>
          </cell>
          <cell r="BB585">
            <v>40692</v>
          </cell>
          <cell r="BC585">
            <v>40713</v>
          </cell>
          <cell r="BD585">
            <v>40713</v>
          </cell>
          <cell r="BE585">
            <v>40544</v>
          </cell>
          <cell r="BF585">
            <v>40634</v>
          </cell>
          <cell r="BG585">
            <v>40664</v>
          </cell>
          <cell r="BH585">
            <v>40695</v>
          </cell>
          <cell r="BI585">
            <v>40695</v>
          </cell>
          <cell r="BL585">
            <v>0</v>
          </cell>
          <cell r="BN585" t="str">
            <v>DOCKERS</v>
          </cell>
          <cell r="BO585" t="str">
            <v>Tops</v>
          </cell>
          <cell r="BP585" t="str">
            <v>Mens</v>
          </cell>
          <cell r="BQ585" t="str">
            <v>N</v>
          </cell>
          <cell r="BR585" t="str">
            <v>DM Tops Wovens</v>
          </cell>
          <cell r="BS585" t="str">
            <v>OKAMOTO D</v>
          </cell>
          <cell r="BT585" t="str">
            <v>CWOVENS2</v>
          </cell>
          <cell r="BU585" t="str">
            <v>H6864</v>
          </cell>
          <cell r="BV585" t="str">
            <v>Seasonal</v>
          </cell>
          <cell r="BW585" t="str">
            <v>APD</v>
          </cell>
          <cell r="BX585">
            <v>0</v>
          </cell>
          <cell r="BY585" t="str">
            <v>4069040643406284055540533405334053340533</v>
          </cell>
          <cell r="BZ585" t="str">
            <v>S-61887-0012-3481-40690</v>
          </cell>
          <cell r="CA585" t="str">
            <v>SFO</v>
          </cell>
          <cell r="CB585">
            <v>18</v>
          </cell>
          <cell r="CC585">
            <v>0</v>
          </cell>
          <cell r="CD585">
            <v>0</v>
          </cell>
          <cell r="CF585">
            <v>574</v>
          </cell>
          <cell r="CG585">
            <v>0</v>
          </cell>
        </row>
        <row r="586">
          <cell r="A586">
            <v>1520314</v>
          </cell>
          <cell r="B586" t="str">
            <v>113</v>
          </cell>
          <cell r="C586" t="str">
            <v>101</v>
          </cell>
          <cell r="D586" t="str">
            <v>61887</v>
          </cell>
          <cell r="E586" t="str">
            <v>61887-0012</v>
          </cell>
          <cell r="F586" t="str">
            <v>THE AUTUMN WORK SHIRT LS</v>
          </cell>
          <cell r="G586" t="str">
            <v>JESS - SAHARA RED</v>
          </cell>
          <cell r="H586" t="str">
            <v>PC</v>
          </cell>
          <cell r="I586">
            <v>0</v>
          </cell>
          <cell r="J586" t="str">
            <v>SP-A</v>
          </cell>
          <cell r="K586" t="str">
            <v>LACL</v>
          </cell>
          <cell r="L586" t="str">
            <v>CR</v>
          </cell>
          <cell r="M586">
            <v>120</v>
          </cell>
          <cell r="N586">
            <v>120</v>
          </cell>
          <cell r="O586">
            <v>0</v>
          </cell>
          <cell r="P586">
            <v>120</v>
          </cell>
          <cell r="R586">
            <v>0</v>
          </cell>
          <cell r="T586" t="str">
            <v>257M</v>
          </cell>
          <cell r="U586">
            <v>3481</v>
          </cell>
          <cell r="V586" t="str">
            <v>HONG KONG</v>
          </cell>
          <cell r="W586" t="str">
            <v>NAS</v>
          </cell>
          <cell r="X586" t="str">
            <v>VIETNAM</v>
          </cell>
          <cell r="Y586" t="str">
            <v>VIET HUNG JOINT STOCK CO</v>
          </cell>
          <cell r="Z586" t="str">
            <v>DFC</v>
          </cell>
          <cell r="AA586">
            <v>0</v>
          </cell>
          <cell r="AC586">
            <v>0</v>
          </cell>
          <cell r="AD586">
            <v>40533</v>
          </cell>
          <cell r="AE586">
            <v>40533</v>
          </cell>
          <cell r="AF586">
            <v>40533</v>
          </cell>
          <cell r="AG586">
            <v>40533</v>
          </cell>
          <cell r="AH586">
            <v>40555</v>
          </cell>
          <cell r="AI586">
            <v>40628</v>
          </cell>
          <cell r="AJ586">
            <v>40643</v>
          </cell>
          <cell r="AK586">
            <v>40690</v>
          </cell>
          <cell r="AL586">
            <v>40767</v>
          </cell>
          <cell r="AM586">
            <v>40770</v>
          </cell>
          <cell r="AN586" t="str">
            <v>Dec P-Req</v>
          </cell>
          <cell r="AO586" t="str">
            <v>Y</v>
          </cell>
          <cell r="AP586" t="str">
            <v>4100116820</v>
          </cell>
          <cell r="AQ586" t="str">
            <v>Y</v>
          </cell>
          <cell r="AR586" t="str">
            <v>020S</v>
          </cell>
          <cell r="AS586" t="str">
            <v>TALENT WEAVING DYEING &amp; PRINTING LT</v>
          </cell>
          <cell r="AT586" t="str">
            <v>HONG KONG</v>
          </cell>
          <cell r="AU586" t="str">
            <v>VY35971</v>
          </cell>
          <cell r="AW586">
            <v>1.7</v>
          </cell>
          <cell r="AX586">
            <v>204</v>
          </cell>
          <cell r="AY586">
            <v>40553</v>
          </cell>
          <cell r="AZ586">
            <v>40559</v>
          </cell>
          <cell r="BA586">
            <v>40643</v>
          </cell>
          <cell r="BB586">
            <v>40692</v>
          </cell>
          <cell r="BC586">
            <v>40769</v>
          </cell>
          <cell r="BD586">
            <v>40776</v>
          </cell>
          <cell r="BE586">
            <v>40544</v>
          </cell>
          <cell r="BF586">
            <v>40634</v>
          </cell>
          <cell r="BG586">
            <v>40664</v>
          </cell>
          <cell r="BH586">
            <v>40756</v>
          </cell>
          <cell r="BI586">
            <v>40756</v>
          </cell>
          <cell r="BL586">
            <v>0</v>
          </cell>
          <cell r="BN586" t="str">
            <v>DOCKERS</v>
          </cell>
          <cell r="BO586" t="str">
            <v>Tops</v>
          </cell>
          <cell r="BP586" t="str">
            <v>Mens</v>
          </cell>
          <cell r="BQ586" t="str">
            <v>N</v>
          </cell>
          <cell r="BR586" t="str">
            <v>DM Tops Wovens</v>
          </cell>
          <cell r="BS586" t="str">
            <v>OKAMOTO D</v>
          </cell>
          <cell r="BT586" t="str">
            <v>CWOVENS2</v>
          </cell>
          <cell r="BU586" t="str">
            <v>H6864</v>
          </cell>
          <cell r="BV586" t="str">
            <v>Seasonal</v>
          </cell>
          <cell r="BW586" t="str">
            <v>LSA</v>
          </cell>
          <cell r="BX586">
            <v>0</v>
          </cell>
          <cell r="BY586" t="str">
            <v>4069040643406284055540533405334053340533</v>
          </cell>
          <cell r="BZ586" t="str">
            <v>S-61887-0012-3481-40690</v>
          </cell>
          <cell r="CA586" t="str">
            <v>SFO</v>
          </cell>
          <cell r="CC586">
            <v>0</v>
          </cell>
          <cell r="CD586">
            <v>0</v>
          </cell>
          <cell r="CF586">
            <v>574</v>
          </cell>
          <cell r="CG586">
            <v>0</v>
          </cell>
        </row>
        <row r="587">
          <cell r="A587">
            <v>1520315</v>
          </cell>
          <cell r="B587" t="str">
            <v>113</v>
          </cell>
          <cell r="C587" t="str">
            <v>101</v>
          </cell>
          <cell r="D587" t="str">
            <v>61887</v>
          </cell>
          <cell r="E587" t="str">
            <v>61887-0012</v>
          </cell>
          <cell r="F587" t="str">
            <v>THE AUTUMN WORK SHIRT LS</v>
          </cell>
          <cell r="G587" t="str">
            <v>JESS - SAHARA RED</v>
          </cell>
          <cell r="H587" t="str">
            <v>PC</v>
          </cell>
          <cell r="I587">
            <v>0</v>
          </cell>
          <cell r="J587" t="str">
            <v>SP-A</v>
          </cell>
          <cell r="K587" t="str">
            <v>LSM</v>
          </cell>
          <cell r="L587" t="str">
            <v>MX</v>
          </cell>
          <cell r="M587">
            <v>2061</v>
          </cell>
          <cell r="N587">
            <v>2061</v>
          </cell>
          <cell r="O587">
            <v>0</v>
          </cell>
          <cell r="P587">
            <v>2061</v>
          </cell>
          <cell r="R587">
            <v>0</v>
          </cell>
          <cell r="T587" t="str">
            <v>257M</v>
          </cell>
          <cell r="U587">
            <v>3481</v>
          </cell>
          <cell r="V587" t="str">
            <v>HONG KONG</v>
          </cell>
          <cell r="W587" t="str">
            <v>NAS</v>
          </cell>
          <cell r="X587" t="str">
            <v>VIETNAM</v>
          </cell>
          <cell r="Y587" t="str">
            <v>VIET HUNG JOINT STOCK CO</v>
          </cell>
          <cell r="Z587" t="str">
            <v>DFC</v>
          </cell>
          <cell r="AA587">
            <v>0</v>
          </cell>
          <cell r="AC587">
            <v>0</v>
          </cell>
          <cell r="AD587">
            <v>40533</v>
          </cell>
          <cell r="AE587">
            <v>40533</v>
          </cell>
          <cell r="AF587">
            <v>40533</v>
          </cell>
          <cell r="AG587">
            <v>40533</v>
          </cell>
          <cell r="AH587">
            <v>40555</v>
          </cell>
          <cell r="AI587">
            <v>40628</v>
          </cell>
          <cell r="AJ587">
            <v>40643</v>
          </cell>
          <cell r="AK587">
            <v>40690</v>
          </cell>
          <cell r="AL587">
            <v>40742</v>
          </cell>
          <cell r="AM587">
            <v>40745</v>
          </cell>
          <cell r="AN587" t="str">
            <v>Dec P-Req</v>
          </cell>
          <cell r="AO587" t="str">
            <v>Y</v>
          </cell>
          <cell r="AP587" t="str">
            <v>99132</v>
          </cell>
          <cell r="AQ587">
            <v>0</v>
          </cell>
          <cell r="AR587" t="str">
            <v>020S</v>
          </cell>
          <cell r="AS587" t="str">
            <v>TALENT WEAVING DYEING &amp; PRINTING LT</v>
          </cell>
          <cell r="AT587" t="str">
            <v>HONG KONG</v>
          </cell>
          <cell r="AU587" t="str">
            <v>VY35971</v>
          </cell>
          <cell r="AW587">
            <v>1.7</v>
          </cell>
          <cell r="AX587">
            <v>3503.7</v>
          </cell>
          <cell r="AY587">
            <v>40553</v>
          </cell>
          <cell r="AZ587">
            <v>40559</v>
          </cell>
          <cell r="BA587">
            <v>40643</v>
          </cell>
          <cell r="BB587">
            <v>40692</v>
          </cell>
          <cell r="BC587">
            <v>40748</v>
          </cell>
          <cell r="BD587">
            <v>40748</v>
          </cell>
          <cell r="BE587">
            <v>40544</v>
          </cell>
          <cell r="BF587">
            <v>40634</v>
          </cell>
          <cell r="BG587">
            <v>40664</v>
          </cell>
          <cell r="BH587">
            <v>40725</v>
          </cell>
          <cell r="BI587">
            <v>40725</v>
          </cell>
          <cell r="BL587">
            <v>0</v>
          </cell>
          <cell r="BN587" t="str">
            <v>DOCKERS</v>
          </cell>
          <cell r="BO587" t="str">
            <v>Tops</v>
          </cell>
          <cell r="BP587" t="str">
            <v>Mens</v>
          </cell>
          <cell r="BQ587" t="str">
            <v>N</v>
          </cell>
          <cell r="BR587" t="str">
            <v>DM Tops Wovens</v>
          </cell>
          <cell r="BS587" t="str">
            <v>OKAMOTO D</v>
          </cell>
          <cell r="BT587" t="str">
            <v>CWOVENS2</v>
          </cell>
          <cell r="BU587" t="str">
            <v>H6864</v>
          </cell>
          <cell r="BV587" t="str">
            <v>Seasonal</v>
          </cell>
          <cell r="BW587" t="str">
            <v>LSA</v>
          </cell>
          <cell r="BX587">
            <v>0</v>
          </cell>
          <cell r="BY587" t="str">
            <v>4069040643406284055540533405334053340533</v>
          </cell>
          <cell r="BZ587" t="str">
            <v>S-61887-0012-3481-40690</v>
          </cell>
          <cell r="CA587" t="str">
            <v>SFO</v>
          </cell>
          <cell r="CC587">
            <v>0</v>
          </cell>
          <cell r="CD587">
            <v>0</v>
          </cell>
          <cell r="CE587">
            <v>3682</v>
          </cell>
          <cell r="CF587">
            <v>574</v>
          </cell>
          <cell r="CG587">
            <v>0</v>
          </cell>
        </row>
        <row r="588">
          <cell r="A588">
            <v>1416838</v>
          </cell>
          <cell r="B588" t="str">
            <v>113</v>
          </cell>
          <cell r="C588" t="str">
            <v>101</v>
          </cell>
          <cell r="D588" t="str">
            <v>61887</v>
          </cell>
          <cell r="E588" t="str">
            <v>61887-0012</v>
          </cell>
          <cell r="F588" t="str">
            <v>THE AUTUMN WORK SHIRT LS</v>
          </cell>
          <cell r="G588" t="str">
            <v>JESS - SAHARA RED</v>
          </cell>
          <cell r="H588" t="str">
            <v>PC</v>
          </cell>
          <cell r="J588" t="str">
            <v>SP-A</v>
          </cell>
          <cell r="K588" t="str">
            <v>LSUS</v>
          </cell>
          <cell r="L588">
            <v>2006</v>
          </cell>
          <cell r="M588">
            <v>231</v>
          </cell>
          <cell r="N588">
            <v>231</v>
          </cell>
          <cell r="O588">
            <v>0</v>
          </cell>
          <cell r="P588">
            <v>231</v>
          </cell>
          <cell r="T588" t="str">
            <v>257M</v>
          </cell>
          <cell r="U588">
            <v>3481</v>
          </cell>
          <cell r="V588" t="str">
            <v>HONG KONG</v>
          </cell>
          <cell r="W588" t="str">
            <v>NAS</v>
          </cell>
          <cell r="X588" t="str">
            <v>VIETNAM</v>
          </cell>
          <cell r="Y588" t="str">
            <v>VIET HUNG JOINT STOCK CO</v>
          </cell>
          <cell r="Z588" t="str">
            <v>DFC</v>
          </cell>
          <cell r="AD588">
            <v>40533</v>
          </cell>
          <cell r="AE588">
            <v>40533</v>
          </cell>
          <cell r="AF588">
            <v>40533</v>
          </cell>
          <cell r="AG588">
            <v>40533</v>
          </cell>
          <cell r="AH588">
            <v>40555</v>
          </cell>
          <cell r="AI588">
            <v>40628</v>
          </cell>
          <cell r="AJ588">
            <v>40643</v>
          </cell>
          <cell r="AK588">
            <v>40690</v>
          </cell>
          <cell r="AL588">
            <v>40720</v>
          </cell>
          <cell r="AM588">
            <v>40723</v>
          </cell>
          <cell r="AN588" t="str">
            <v>Dec P-Req</v>
          </cell>
          <cell r="AQ588" t="str">
            <v>Y</v>
          </cell>
          <cell r="AR588" t="str">
            <v>020S</v>
          </cell>
          <cell r="AS588" t="str">
            <v>TALENT WEAVING DYEING &amp; PRINTING LT</v>
          </cell>
          <cell r="AT588" t="str">
            <v>HONG KONG</v>
          </cell>
          <cell r="AU588" t="str">
            <v>VY35971</v>
          </cell>
          <cell r="AW588">
            <v>1.7</v>
          </cell>
          <cell r="AX588">
            <v>392.7</v>
          </cell>
          <cell r="AY588">
            <v>40553</v>
          </cell>
          <cell r="AZ588">
            <v>40559</v>
          </cell>
          <cell r="BA588">
            <v>40643</v>
          </cell>
          <cell r="BB588">
            <v>40692</v>
          </cell>
          <cell r="BC588">
            <v>40720</v>
          </cell>
          <cell r="BD588">
            <v>40727</v>
          </cell>
          <cell r="BE588">
            <v>40544</v>
          </cell>
          <cell r="BF588">
            <v>40634</v>
          </cell>
          <cell r="BG588">
            <v>40664</v>
          </cell>
          <cell r="BH588">
            <v>40695</v>
          </cell>
          <cell r="BI588">
            <v>40695</v>
          </cell>
          <cell r="BL588">
            <v>0</v>
          </cell>
          <cell r="BN588" t="str">
            <v>DOCKERS</v>
          </cell>
          <cell r="BO588" t="str">
            <v>Tops</v>
          </cell>
          <cell r="BP588" t="str">
            <v>Mens</v>
          </cell>
          <cell r="BQ588" t="str">
            <v>N</v>
          </cell>
          <cell r="BR588" t="str">
            <v>DM Tops Wovens</v>
          </cell>
          <cell r="BS588" t="str">
            <v>OKAMOTO D</v>
          </cell>
          <cell r="BT588" t="str">
            <v>CWOVENS2</v>
          </cell>
          <cell r="BU588" t="str">
            <v>H6864</v>
          </cell>
          <cell r="BV588" t="str">
            <v>Seasonal</v>
          </cell>
          <cell r="BW588" t="str">
            <v>LSA</v>
          </cell>
          <cell r="BY588" t="str">
            <v>4069040643406284055540533405334053340533</v>
          </cell>
          <cell r="BZ588" t="str">
            <v>S-61887-0012-3481-40690</v>
          </cell>
          <cell r="CA588" t="str">
            <v>SFO</v>
          </cell>
          <cell r="CD588">
            <v>0</v>
          </cell>
          <cell r="CF588">
            <v>574</v>
          </cell>
          <cell r="CG588">
            <v>0</v>
          </cell>
        </row>
        <row r="589">
          <cell r="A589">
            <v>1520316</v>
          </cell>
          <cell r="B589" t="str">
            <v>113</v>
          </cell>
          <cell r="C589" t="str">
            <v>101</v>
          </cell>
          <cell r="D589" t="str">
            <v>61887</v>
          </cell>
          <cell r="E589" t="str">
            <v>61887-0013</v>
          </cell>
          <cell r="F589" t="str">
            <v>THE AUTUMN WORK SHIRT LS</v>
          </cell>
          <cell r="G589" t="str">
            <v>JENKINS - BLUE SHADOW</v>
          </cell>
          <cell r="H589" t="str">
            <v>PC</v>
          </cell>
          <cell r="I589">
            <v>0</v>
          </cell>
          <cell r="J589" t="str">
            <v>SP-A</v>
          </cell>
          <cell r="K589" t="str">
            <v>APD</v>
          </cell>
          <cell r="L589" t="str">
            <v>MY</v>
          </cell>
          <cell r="M589">
            <v>40</v>
          </cell>
          <cell r="N589">
            <v>40</v>
          </cell>
          <cell r="O589">
            <v>0</v>
          </cell>
          <cell r="P589">
            <v>40</v>
          </cell>
          <cell r="R589">
            <v>0</v>
          </cell>
          <cell r="T589" t="str">
            <v>257M</v>
          </cell>
          <cell r="U589">
            <v>3481</v>
          </cell>
          <cell r="V589" t="str">
            <v>HONG KONG</v>
          </cell>
          <cell r="W589" t="str">
            <v>NAS</v>
          </cell>
          <cell r="X589" t="str">
            <v>VIETNAM</v>
          </cell>
          <cell r="Y589" t="str">
            <v>VIET HUNG JOINT STOCK CO</v>
          </cell>
          <cell r="Z589" t="str">
            <v>DFC</v>
          </cell>
          <cell r="AA589">
            <v>0</v>
          </cell>
          <cell r="AC589">
            <v>0</v>
          </cell>
          <cell r="AD589">
            <v>40533</v>
          </cell>
          <cell r="AE589">
            <v>40533</v>
          </cell>
          <cell r="AF589">
            <v>40533</v>
          </cell>
          <cell r="AG589">
            <v>40533</v>
          </cell>
          <cell r="AH589">
            <v>40555</v>
          </cell>
          <cell r="AI589">
            <v>40628</v>
          </cell>
          <cell r="AJ589">
            <v>40643</v>
          </cell>
          <cell r="AK589">
            <v>40690</v>
          </cell>
          <cell r="AL589">
            <v>40703</v>
          </cell>
          <cell r="AM589">
            <v>40706</v>
          </cell>
          <cell r="AN589" t="str">
            <v>Dec P-Req</v>
          </cell>
          <cell r="AO589" t="str">
            <v>Y</v>
          </cell>
          <cell r="AP589" t="str">
            <v>4505020158</v>
          </cell>
          <cell r="AQ589" t="str">
            <v>Y</v>
          </cell>
          <cell r="AR589" t="str">
            <v>020S</v>
          </cell>
          <cell r="AS589" t="str">
            <v>TALENT WEAVING DYEING &amp; PRINTING LT</v>
          </cell>
          <cell r="AT589" t="str">
            <v>HONG KONG</v>
          </cell>
          <cell r="AU589" t="str">
            <v>DUMMY MILLOXFORD / AQ04041</v>
          </cell>
          <cell r="AW589">
            <v>1.7</v>
          </cell>
          <cell r="AX589">
            <v>68</v>
          </cell>
          <cell r="AY589">
            <v>40553</v>
          </cell>
          <cell r="AZ589">
            <v>40559</v>
          </cell>
          <cell r="BA589">
            <v>40643</v>
          </cell>
          <cell r="BB589">
            <v>40692</v>
          </cell>
          <cell r="BC589">
            <v>40706</v>
          </cell>
          <cell r="BD589">
            <v>40706</v>
          </cell>
          <cell r="BE589">
            <v>40544</v>
          </cell>
          <cell r="BF589">
            <v>40634</v>
          </cell>
          <cell r="BG589">
            <v>40664</v>
          </cell>
          <cell r="BH589">
            <v>40695</v>
          </cell>
          <cell r="BI589">
            <v>40695</v>
          </cell>
          <cell r="BL589">
            <v>0</v>
          </cell>
          <cell r="BN589" t="str">
            <v>DOCKERS</v>
          </cell>
          <cell r="BO589" t="str">
            <v>Tops</v>
          </cell>
          <cell r="BP589" t="str">
            <v>Mens</v>
          </cell>
          <cell r="BQ589" t="str">
            <v>N</v>
          </cell>
          <cell r="BR589" t="str">
            <v>DM Tops Wovens</v>
          </cell>
          <cell r="BS589" t="str">
            <v>OKAMOTO D</v>
          </cell>
          <cell r="BT589" t="str">
            <v>CWOVENS2</v>
          </cell>
          <cell r="BU589" t="str">
            <v>H6865</v>
          </cell>
          <cell r="BV589" t="str">
            <v>Seasonal</v>
          </cell>
          <cell r="BW589" t="str">
            <v>APD</v>
          </cell>
          <cell r="BX589">
            <v>0</v>
          </cell>
          <cell r="BY589" t="str">
            <v>4069040643406284055540533405334053340533</v>
          </cell>
          <cell r="BZ589" t="str">
            <v>S-61887-0013-3481-40690</v>
          </cell>
          <cell r="CA589" t="str">
            <v>SFO</v>
          </cell>
          <cell r="CB589">
            <v>40</v>
          </cell>
          <cell r="CC589">
            <v>0</v>
          </cell>
          <cell r="CD589">
            <v>0</v>
          </cell>
          <cell r="CF589">
            <v>574</v>
          </cell>
          <cell r="CG589">
            <v>0</v>
          </cell>
        </row>
        <row r="590">
          <cell r="A590">
            <v>1520317</v>
          </cell>
          <cell r="B590" t="str">
            <v>113</v>
          </cell>
          <cell r="C590" t="str">
            <v>101</v>
          </cell>
          <cell r="D590" t="str">
            <v>61887</v>
          </cell>
          <cell r="E590" t="str">
            <v>61887-0013</v>
          </cell>
          <cell r="F590" t="str">
            <v>THE AUTUMN WORK SHIRT LS</v>
          </cell>
          <cell r="G590" t="str">
            <v>JENKINS - BLUE SHADOW</v>
          </cell>
          <cell r="H590" t="str">
            <v>PC</v>
          </cell>
          <cell r="I590">
            <v>0</v>
          </cell>
          <cell r="J590" t="str">
            <v>SP-A</v>
          </cell>
          <cell r="K590" t="str">
            <v>LACL</v>
          </cell>
          <cell r="L590" t="str">
            <v>CR</v>
          </cell>
          <cell r="M590">
            <v>120</v>
          </cell>
          <cell r="N590">
            <v>120</v>
          </cell>
          <cell r="O590">
            <v>0</v>
          </cell>
          <cell r="P590">
            <v>120</v>
          </cell>
          <cell r="R590">
            <v>0</v>
          </cell>
          <cell r="T590" t="str">
            <v>257M</v>
          </cell>
          <cell r="U590">
            <v>3481</v>
          </cell>
          <cell r="V590" t="str">
            <v>HONG KONG</v>
          </cell>
          <cell r="W590" t="str">
            <v>NAS</v>
          </cell>
          <cell r="X590" t="str">
            <v>VIETNAM</v>
          </cell>
          <cell r="Y590" t="str">
            <v>VIET HUNG JOINT STOCK CO</v>
          </cell>
          <cell r="Z590" t="str">
            <v>DFC</v>
          </cell>
          <cell r="AA590">
            <v>0</v>
          </cell>
          <cell r="AC590">
            <v>0</v>
          </cell>
          <cell r="AD590">
            <v>40533</v>
          </cell>
          <cell r="AE590">
            <v>40533</v>
          </cell>
          <cell r="AF590">
            <v>40533</v>
          </cell>
          <cell r="AG590">
            <v>40533</v>
          </cell>
          <cell r="AH590">
            <v>40555</v>
          </cell>
          <cell r="AI590">
            <v>40628</v>
          </cell>
          <cell r="AJ590">
            <v>40643</v>
          </cell>
          <cell r="AK590">
            <v>40690</v>
          </cell>
          <cell r="AL590">
            <v>40767</v>
          </cell>
          <cell r="AM590">
            <v>40770</v>
          </cell>
          <cell r="AN590" t="str">
            <v>Dec P-Req</v>
          </cell>
          <cell r="AO590" t="str">
            <v>Y</v>
          </cell>
          <cell r="AP590" t="str">
            <v>4100116821</v>
          </cell>
          <cell r="AQ590" t="str">
            <v>Y</v>
          </cell>
          <cell r="AR590" t="str">
            <v>020S</v>
          </cell>
          <cell r="AS590" t="str">
            <v>TALENT WEAVING DYEING &amp; PRINTING LT</v>
          </cell>
          <cell r="AT590" t="str">
            <v>HONG KONG</v>
          </cell>
          <cell r="AU590" t="str">
            <v>DUMMY MILLOXFORD / AQ04041</v>
          </cell>
          <cell r="AW590">
            <v>1.7</v>
          </cell>
          <cell r="AX590">
            <v>204</v>
          </cell>
          <cell r="AY590">
            <v>40553</v>
          </cell>
          <cell r="AZ590">
            <v>40559</v>
          </cell>
          <cell r="BA590">
            <v>40643</v>
          </cell>
          <cell r="BB590">
            <v>40692</v>
          </cell>
          <cell r="BC590">
            <v>40769</v>
          </cell>
          <cell r="BD590">
            <v>40776</v>
          </cell>
          <cell r="BE590">
            <v>40544</v>
          </cell>
          <cell r="BF590">
            <v>40634</v>
          </cell>
          <cell r="BG590">
            <v>40664</v>
          </cell>
          <cell r="BH590">
            <v>40756</v>
          </cell>
          <cell r="BI590">
            <v>40756</v>
          </cell>
          <cell r="BL590">
            <v>0</v>
          </cell>
          <cell r="BN590" t="str">
            <v>DOCKERS</v>
          </cell>
          <cell r="BO590" t="str">
            <v>Tops</v>
          </cell>
          <cell r="BP590" t="str">
            <v>Mens</v>
          </cell>
          <cell r="BQ590" t="str">
            <v>N</v>
          </cell>
          <cell r="BR590" t="str">
            <v>DM Tops Wovens</v>
          </cell>
          <cell r="BS590" t="str">
            <v>OKAMOTO D</v>
          </cell>
          <cell r="BT590" t="str">
            <v>CWOVENS2</v>
          </cell>
          <cell r="BU590" t="str">
            <v>H6865</v>
          </cell>
          <cell r="BV590" t="str">
            <v>Seasonal</v>
          </cell>
          <cell r="BW590" t="str">
            <v>LSA</v>
          </cell>
          <cell r="BX590">
            <v>0</v>
          </cell>
          <cell r="BY590" t="str">
            <v>4069040643406284055540533405334053340533</v>
          </cell>
          <cell r="BZ590" t="str">
            <v>S-61887-0013-3481-40690</v>
          </cell>
          <cell r="CA590" t="str">
            <v>SFO</v>
          </cell>
          <cell r="CC590">
            <v>0</v>
          </cell>
          <cell r="CD590">
            <v>0</v>
          </cell>
          <cell r="CF590">
            <v>574</v>
          </cell>
          <cell r="CG590">
            <v>0</v>
          </cell>
        </row>
        <row r="591">
          <cell r="A591">
            <v>1520318</v>
          </cell>
          <cell r="B591" t="str">
            <v>113</v>
          </cell>
          <cell r="C591" t="str">
            <v>101</v>
          </cell>
          <cell r="D591" t="str">
            <v>61887</v>
          </cell>
          <cell r="E591" t="str">
            <v>61887-0013</v>
          </cell>
          <cell r="F591" t="str">
            <v>THE AUTUMN WORK SHIRT LS</v>
          </cell>
          <cell r="G591" t="str">
            <v>JENKINS - BLUE SHADOW</v>
          </cell>
          <cell r="H591" t="str">
            <v>PC</v>
          </cell>
          <cell r="I591">
            <v>0</v>
          </cell>
          <cell r="J591" t="str">
            <v>SP-A</v>
          </cell>
          <cell r="K591" t="str">
            <v>LACL</v>
          </cell>
          <cell r="L591" t="str">
            <v>PA</v>
          </cell>
          <cell r="M591">
            <v>192</v>
          </cell>
          <cell r="N591">
            <v>192</v>
          </cell>
          <cell r="O591">
            <v>0</v>
          </cell>
          <cell r="P591">
            <v>192</v>
          </cell>
          <cell r="R591">
            <v>0</v>
          </cell>
          <cell r="T591" t="str">
            <v>257M</v>
          </cell>
          <cell r="U591">
            <v>3481</v>
          </cell>
          <cell r="V591" t="str">
            <v>HONG KONG</v>
          </cell>
          <cell r="W591" t="str">
            <v>NAS</v>
          </cell>
          <cell r="X591" t="str">
            <v>VIETNAM</v>
          </cell>
          <cell r="Y591" t="str">
            <v>VIET HUNG JOINT STOCK CO</v>
          </cell>
          <cell r="Z591" t="str">
            <v>DFC</v>
          </cell>
          <cell r="AA591">
            <v>0</v>
          </cell>
          <cell r="AC591">
            <v>0</v>
          </cell>
          <cell r="AD591">
            <v>40533</v>
          </cell>
          <cell r="AE591">
            <v>40533</v>
          </cell>
          <cell r="AF591">
            <v>40533</v>
          </cell>
          <cell r="AG591">
            <v>40533</v>
          </cell>
          <cell r="AH591">
            <v>40555</v>
          </cell>
          <cell r="AI591">
            <v>40628</v>
          </cell>
          <cell r="AJ591">
            <v>40643</v>
          </cell>
          <cell r="AK591">
            <v>40690</v>
          </cell>
          <cell r="AL591">
            <v>40737</v>
          </cell>
          <cell r="AM591">
            <v>40740</v>
          </cell>
          <cell r="AN591" t="str">
            <v>Dec P-Req</v>
          </cell>
          <cell r="AO591" t="str">
            <v>Y</v>
          </cell>
          <cell r="AP591" t="str">
            <v>4100116866</v>
          </cell>
          <cell r="AQ591" t="str">
            <v>Y</v>
          </cell>
          <cell r="AR591" t="str">
            <v>020S</v>
          </cell>
          <cell r="AS591" t="str">
            <v>TALENT WEAVING DYEING &amp; PRINTING LT</v>
          </cell>
          <cell r="AT591" t="str">
            <v>HONG KONG</v>
          </cell>
          <cell r="AU591" t="str">
            <v>DUMMY MILLOXFORD / AQ04041</v>
          </cell>
          <cell r="AW591">
            <v>1.7</v>
          </cell>
          <cell r="AX591">
            <v>326.39999999999998</v>
          </cell>
          <cell r="AY591">
            <v>40553</v>
          </cell>
          <cell r="AZ591">
            <v>40559</v>
          </cell>
          <cell r="BA591">
            <v>40643</v>
          </cell>
          <cell r="BB591">
            <v>40692</v>
          </cell>
          <cell r="BC591">
            <v>40741</v>
          </cell>
          <cell r="BD591">
            <v>40741</v>
          </cell>
          <cell r="BE591">
            <v>40544</v>
          </cell>
          <cell r="BF591">
            <v>40634</v>
          </cell>
          <cell r="BG591">
            <v>40664</v>
          </cell>
          <cell r="BH591">
            <v>40725</v>
          </cell>
          <cell r="BI591">
            <v>40725</v>
          </cell>
          <cell r="BL591">
            <v>0</v>
          </cell>
          <cell r="BN591" t="str">
            <v>DOCKERS</v>
          </cell>
          <cell r="BO591" t="str">
            <v>Tops</v>
          </cell>
          <cell r="BP591" t="str">
            <v>Mens</v>
          </cell>
          <cell r="BQ591" t="str">
            <v>N</v>
          </cell>
          <cell r="BR591" t="str">
            <v>DM Tops Wovens</v>
          </cell>
          <cell r="BS591" t="str">
            <v>OKAMOTO D</v>
          </cell>
          <cell r="BT591" t="str">
            <v>CWOVENS2</v>
          </cell>
          <cell r="BU591" t="str">
            <v>H6865</v>
          </cell>
          <cell r="BV591" t="str">
            <v>Seasonal</v>
          </cell>
          <cell r="BW591" t="str">
            <v>LSA</v>
          </cell>
          <cell r="BX591">
            <v>0</v>
          </cell>
          <cell r="BY591" t="str">
            <v>4069040643406284055540533405334053340533</v>
          </cell>
          <cell r="BZ591" t="str">
            <v>S-61887-0013-3481-40690</v>
          </cell>
          <cell r="CA591" t="str">
            <v>SFO</v>
          </cell>
          <cell r="CC591">
            <v>0</v>
          </cell>
          <cell r="CD591">
            <v>0</v>
          </cell>
          <cell r="CF591">
            <v>574</v>
          </cell>
          <cell r="CG591">
            <v>0</v>
          </cell>
        </row>
        <row r="592">
          <cell r="A592">
            <v>1416839</v>
          </cell>
          <cell r="B592" t="str">
            <v>113</v>
          </cell>
          <cell r="C592" t="str">
            <v>101</v>
          </cell>
          <cell r="D592" t="str">
            <v>61887</v>
          </cell>
          <cell r="E592" t="str">
            <v>61887-0013</v>
          </cell>
          <cell r="F592" t="str">
            <v>THE AUTUMN WORK SHIRT LS</v>
          </cell>
          <cell r="G592" t="str">
            <v>JENKINS - BLUE SHADOW</v>
          </cell>
          <cell r="H592" t="str">
            <v>PC</v>
          </cell>
          <cell r="J592" t="str">
            <v>SP-A</v>
          </cell>
          <cell r="K592" t="str">
            <v>LSUS</v>
          </cell>
          <cell r="L592">
            <v>2006</v>
          </cell>
          <cell r="M592">
            <v>308</v>
          </cell>
          <cell r="N592">
            <v>308</v>
          </cell>
          <cell r="O592">
            <v>0</v>
          </cell>
          <cell r="P592">
            <v>308</v>
          </cell>
          <cell r="T592" t="str">
            <v>257M</v>
          </cell>
          <cell r="U592">
            <v>3481</v>
          </cell>
          <cell r="V592" t="str">
            <v>HONG KONG</v>
          </cell>
          <cell r="W592" t="str">
            <v>NAS</v>
          </cell>
          <cell r="X592" t="str">
            <v>VIETNAM</v>
          </cell>
          <cell r="Y592" t="str">
            <v>VIET HUNG JOINT STOCK CO</v>
          </cell>
          <cell r="Z592" t="str">
            <v>DFC</v>
          </cell>
          <cell r="AD592">
            <v>40533</v>
          </cell>
          <cell r="AE592">
            <v>40533</v>
          </cell>
          <cell r="AF592">
            <v>40533</v>
          </cell>
          <cell r="AG592">
            <v>40533</v>
          </cell>
          <cell r="AH592">
            <v>40555</v>
          </cell>
          <cell r="AI592">
            <v>40628</v>
          </cell>
          <cell r="AJ592">
            <v>40643</v>
          </cell>
          <cell r="AK592">
            <v>40690</v>
          </cell>
          <cell r="AL592">
            <v>40720</v>
          </cell>
          <cell r="AM592">
            <v>40723</v>
          </cell>
          <cell r="AN592" t="str">
            <v>Dec P-Req</v>
          </cell>
          <cell r="AQ592" t="str">
            <v>Y</v>
          </cell>
          <cell r="AR592" t="str">
            <v>020S</v>
          </cell>
          <cell r="AS592" t="str">
            <v>TALENT WEAVING DYEING &amp; PRINTING LT</v>
          </cell>
          <cell r="AT592" t="str">
            <v>HONG KONG</v>
          </cell>
          <cell r="AU592" t="str">
            <v>DUMMY MILLOXFORD / AQ04041</v>
          </cell>
          <cell r="AW592">
            <v>1.7</v>
          </cell>
          <cell r="AX592">
            <v>523.6</v>
          </cell>
          <cell r="AY592">
            <v>40553</v>
          </cell>
          <cell r="AZ592">
            <v>40559</v>
          </cell>
          <cell r="BA592">
            <v>40643</v>
          </cell>
          <cell r="BB592">
            <v>40692</v>
          </cell>
          <cell r="BC592">
            <v>40720</v>
          </cell>
          <cell r="BD592">
            <v>40727</v>
          </cell>
          <cell r="BE592">
            <v>40544</v>
          </cell>
          <cell r="BF592">
            <v>40634</v>
          </cell>
          <cell r="BG592">
            <v>40664</v>
          </cell>
          <cell r="BH592">
            <v>40695</v>
          </cell>
          <cell r="BI592">
            <v>40695</v>
          </cell>
          <cell r="BL592">
            <v>0</v>
          </cell>
          <cell r="BN592" t="str">
            <v>DOCKERS</v>
          </cell>
          <cell r="BO592" t="str">
            <v>Tops</v>
          </cell>
          <cell r="BP592" t="str">
            <v>Mens</v>
          </cell>
          <cell r="BQ592" t="str">
            <v>N</v>
          </cell>
          <cell r="BR592" t="str">
            <v>DM Tops Wovens</v>
          </cell>
          <cell r="BS592" t="str">
            <v>OKAMOTO D</v>
          </cell>
          <cell r="BT592" t="str">
            <v>CWOVENS2</v>
          </cell>
          <cell r="BU592" t="str">
            <v>H6865</v>
          </cell>
          <cell r="BV592" t="str">
            <v>Seasonal</v>
          </cell>
          <cell r="BW592" t="str">
            <v>LSA</v>
          </cell>
          <cell r="BY592" t="str">
            <v>4069040643406284055540533405334053340533</v>
          </cell>
          <cell r="BZ592" t="str">
            <v>S-61887-0013-3481-40690</v>
          </cell>
          <cell r="CA592" t="str">
            <v>SFO</v>
          </cell>
          <cell r="CD592">
            <v>0</v>
          </cell>
          <cell r="CF592">
            <v>574</v>
          </cell>
          <cell r="CG592">
            <v>0</v>
          </cell>
        </row>
        <row r="593">
          <cell r="A593">
            <v>1416840</v>
          </cell>
          <cell r="B593" t="str">
            <v>113</v>
          </cell>
          <cell r="C593" t="str">
            <v>101</v>
          </cell>
          <cell r="D593" t="str">
            <v>61887</v>
          </cell>
          <cell r="E593" t="str">
            <v>61887-0013</v>
          </cell>
          <cell r="F593" t="str">
            <v>THE AUTUMN WORK SHIRT LS</v>
          </cell>
          <cell r="G593" t="str">
            <v>JENKINS - BLUE SHADOW</v>
          </cell>
          <cell r="H593" t="str">
            <v>PC</v>
          </cell>
          <cell r="J593" t="str">
            <v>SP-A</v>
          </cell>
          <cell r="K593" t="str">
            <v>LSM</v>
          </cell>
          <cell r="L593" t="str">
            <v>MX</v>
          </cell>
          <cell r="M593">
            <v>2723</v>
          </cell>
          <cell r="N593">
            <v>2723</v>
          </cell>
          <cell r="O593">
            <v>0</v>
          </cell>
          <cell r="P593">
            <v>2723</v>
          </cell>
          <cell r="T593" t="str">
            <v>257M</v>
          </cell>
          <cell r="U593">
            <v>3481</v>
          </cell>
          <cell r="V593" t="str">
            <v>HONG KONG</v>
          </cell>
          <cell r="W593" t="str">
            <v>NAS</v>
          </cell>
          <cell r="X593" t="str">
            <v>VIETNAM</v>
          </cell>
          <cell r="Y593" t="str">
            <v>VIET HUNG JOINT STOCK CO</v>
          </cell>
          <cell r="Z593" t="str">
            <v>DFC</v>
          </cell>
          <cell r="AD593">
            <v>40533</v>
          </cell>
          <cell r="AE593">
            <v>40533</v>
          </cell>
          <cell r="AF593">
            <v>40533</v>
          </cell>
          <cell r="AG593">
            <v>40533</v>
          </cell>
          <cell r="AH593">
            <v>40555</v>
          </cell>
          <cell r="AI593">
            <v>40628</v>
          </cell>
          <cell r="AJ593">
            <v>40643</v>
          </cell>
          <cell r="AK593">
            <v>40690</v>
          </cell>
          <cell r="AL593">
            <v>40742</v>
          </cell>
          <cell r="AM593">
            <v>40745</v>
          </cell>
          <cell r="AN593" t="str">
            <v>Dec P-Req</v>
          </cell>
          <cell r="AO593" t="str">
            <v>Y</v>
          </cell>
          <cell r="AP593" t="str">
            <v>99133</v>
          </cell>
          <cell r="AR593" t="str">
            <v>020S</v>
          </cell>
          <cell r="AS593" t="str">
            <v>TALENT WEAVING DYEING &amp; PRINTING LT</v>
          </cell>
          <cell r="AT593" t="str">
            <v>HONG KONG</v>
          </cell>
          <cell r="AU593" t="str">
            <v>VY35971</v>
          </cell>
          <cell r="AW593">
            <v>1.7</v>
          </cell>
          <cell r="AX593">
            <v>4629.0999999999995</v>
          </cell>
          <cell r="AY593">
            <v>40553</v>
          </cell>
          <cell r="AZ593">
            <v>40559</v>
          </cell>
          <cell r="BA593">
            <v>40643</v>
          </cell>
          <cell r="BB593">
            <v>40692</v>
          </cell>
          <cell r="BC593">
            <v>40748</v>
          </cell>
          <cell r="BD593">
            <v>40748</v>
          </cell>
          <cell r="BE593">
            <v>40544</v>
          </cell>
          <cell r="BF593">
            <v>40634</v>
          </cell>
          <cell r="BG593">
            <v>40664</v>
          </cell>
          <cell r="BH593">
            <v>40725</v>
          </cell>
          <cell r="BI593">
            <v>40725</v>
          </cell>
          <cell r="BL593">
            <v>0</v>
          </cell>
          <cell r="BN593" t="str">
            <v>DOCKERS</v>
          </cell>
          <cell r="BO593" t="str">
            <v>Tops</v>
          </cell>
          <cell r="BP593" t="str">
            <v>Mens</v>
          </cell>
          <cell r="BQ593" t="str">
            <v>N</v>
          </cell>
          <cell r="BR593" t="str">
            <v>DM Tops Wovens</v>
          </cell>
          <cell r="BS593" t="str">
            <v>OKAMOTO D</v>
          </cell>
          <cell r="BT593" t="str">
            <v>CWOVENS2</v>
          </cell>
          <cell r="BU593" t="str">
            <v>H6865</v>
          </cell>
          <cell r="BV593" t="str">
            <v>Seasonal</v>
          </cell>
          <cell r="BW593" t="str">
            <v>LSA</v>
          </cell>
          <cell r="BY593" t="str">
            <v>4069040643406284055540533405334053340533</v>
          </cell>
          <cell r="BZ593" t="str">
            <v>S-61887-0013-3481-40690</v>
          </cell>
          <cell r="CA593" t="str">
            <v>SFO</v>
          </cell>
          <cell r="CD593">
            <v>0</v>
          </cell>
          <cell r="CE593">
            <v>3682</v>
          </cell>
          <cell r="CF593">
            <v>574</v>
          </cell>
          <cell r="CG593">
            <v>0</v>
          </cell>
        </row>
        <row r="594">
          <cell r="A594">
            <v>1520319</v>
          </cell>
          <cell r="B594" t="str">
            <v>113</v>
          </cell>
          <cell r="C594" t="str">
            <v>101</v>
          </cell>
          <cell r="D594" t="str">
            <v>61887</v>
          </cell>
          <cell r="E594" t="str">
            <v>61887-0014</v>
          </cell>
          <cell r="F594" t="str">
            <v>THE AUTUMN WORK SHIRT LS</v>
          </cell>
          <cell r="G594" t="str">
            <v>JENKINS - WILD FERN</v>
          </cell>
          <cell r="H594" t="str">
            <v>PC</v>
          </cell>
          <cell r="I594">
            <v>0</v>
          </cell>
          <cell r="J594" t="str">
            <v>SP-A</v>
          </cell>
          <cell r="K594" t="str">
            <v>APD</v>
          </cell>
          <cell r="L594" t="str">
            <v>MY</v>
          </cell>
          <cell r="M594">
            <v>40</v>
          </cell>
          <cell r="N594">
            <v>40</v>
          </cell>
          <cell r="O594">
            <v>0</v>
          </cell>
          <cell r="P594">
            <v>40</v>
          </cell>
          <cell r="R594">
            <v>0</v>
          </cell>
          <cell r="T594" t="str">
            <v>257M</v>
          </cell>
          <cell r="U594">
            <v>3481</v>
          </cell>
          <cell r="V594" t="str">
            <v>HONG KONG</v>
          </cell>
          <cell r="W594" t="str">
            <v>NAS</v>
          </cell>
          <cell r="X594" t="str">
            <v>VIETNAM</v>
          </cell>
          <cell r="Y594" t="str">
            <v>VIET HUNG JOINT STOCK CO</v>
          </cell>
          <cell r="Z594" t="str">
            <v>DFC</v>
          </cell>
          <cell r="AA594">
            <v>0</v>
          </cell>
          <cell r="AC594">
            <v>0</v>
          </cell>
          <cell r="AD594">
            <v>40533</v>
          </cell>
          <cell r="AE594">
            <v>40533</v>
          </cell>
          <cell r="AF594">
            <v>40533</v>
          </cell>
          <cell r="AG594">
            <v>40533</v>
          </cell>
          <cell r="AH594">
            <v>40555</v>
          </cell>
          <cell r="AI594">
            <v>40628</v>
          </cell>
          <cell r="AJ594">
            <v>40643</v>
          </cell>
          <cell r="AK594">
            <v>40690</v>
          </cell>
          <cell r="AL594">
            <v>40703</v>
          </cell>
          <cell r="AM594">
            <v>40706</v>
          </cell>
          <cell r="AN594" t="str">
            <v>Dec P-Req</v>
          </cell>
          <cell r="AO594" t="str">
            <v>Y</v>
          </cell>
          <cell r="AP594" t="str">
            <v>4505020159</v>
          </cell>
          <cell r="AQ594" t="str">
            <v>Y</v>
          </cell>
          <cell r="AR594" t="str">
            <v>020S</v>
          </cell>
          <cell r="AS594" t="str">
            <v>TALENT WEAVING DYEING &amp; PRINTING LT</v>
          </cell>
          <cell r="AT594" t="str">
            <v>HONG KONG</v>
          </cell>
          <cell r="AU594" t="str">
            <v>DUMMY MILLOXFORD / AQ04041</v>
          </cell>
          <cell r="AW594">
            <v>1.7</v>
          </cell>
          <cell r="AX594">
            <v>68</v>
          </cell>
          <cell r="AY594">
            <v>40553</v>
          </cell>
          <cell r="AZ594">
            <v>40559</v>
          </cell>
          <cell r="BA594">
            <v>40643</v>
          </cell>
          <cell r="BB594">
            <v>40692</v>
          </cell>
          <cell r="BC594">
            <v>40706</v>
          </cell>
          <cell r="BD594">
            <v>40706</v>
          </cell>
          <cell r="BE594">
            <v>40544</v>
          </cell>
          <cell r="BF594">
            <v>40634</v>
          </cell>
          <cell r="BG594">
            <v>40664</v>
          </cell>
          <cell r="BH594">
            <v>40695</v>
          </cell>
          <cell r="BI594">
            <v>40695</v>
          </cell>
          <cell r="BL594">
            <v>0</v>
          </cell>
          <cell r="BN594" t="str">
            <v>DOCKERS</v>
          </cell>
          <cell r="BO594" t="str">
            <v>Tops</v>
          </cell>
          <cell r="BP594" t="str">
            <v>Mens</v>
          </cell>
          <cell r="BQ594" t="str">
            <v>N</v>
          </cell>
          <cell r="BR594" t="str">
            <v>DM Tops Wovens</v>
          </cell>
          <cell r="BS594" t="str">
            <v>OKAMOTO D</v>
          </cell>
          <cell r="BT594" t="str">
            <v>CWOVENS2</v>
          </cell>
          <cell r="BU594" t="str">
            <v>H6866</v>
          </cell>
          <cell r="BV594" t="str">
            <v>Seasonal</v>
          </cell>
          <cell r="BW594" t="str">
            <v>APD</v>
          </cell>
          <cell r="BX594">
            <v>0</v>
          </cell>
          <cell r="BY594" t="str">
            <v>4069040643406284055540533405334053340533</v>
          </cell>
          <cell r="BZ594" t="str">
            <v>S-61887-0014-3481-40690</v>
          </cell>
          <cell r="CA594" t="str">
            <v>SFO</v>
          </cell>
          <cell r="CB594">
            <v>40</v>
          </cell>
          <cell r="CC594">
            <v>0</v>
          </cell>
          <cell r="CD594">
            <v>0</v>
          </cell>
          <cell r="CF594">
            <v>574</v>
          </cell>
          <cell r="CG594">
            <v>0</v>
          </cell>
        </row>
        <row r="595">
          <cell r="A595">
            <v>1520320</v>
          </cell>
          <cell r="B595" t="str">
            <v>113</v>
          </cell>
          <cell r="C595" t="str">
            <v>101</v>
          </cell>
          <cell r="D595" t="str">
            <v>61887</v>
          </cell>
          <cell r="E595" t="str">
            <v>61887-0014</v>
          </cell>
          <cell r="F595" t="str">
            <v>THE AUTUMN WORK SHIRT LS</v>
          </cell>
          <cell r="G595" t="str">
            <v>JENKINS - WILD FERN</v>
          </cell>
          <cell r="H595" t="str">
            <v>PC</v>
          </cell>
          <cell r="I595">
            <v>0</v>
          </cell>
          <cell r="J595" t="str">
            <v>SP-A</v>
          </cell>
          <cell r="K595" t="str">
            <v>LACL</v>
          </cell>
          <cell r="L595" t="str">
            <v>CR</v>
          </cell>
          <cell r="M595">
            <v>120</v>
          </cell>
          <cell r="N595">
            <v>120</v>
          </cell>
          <cell r="O595">
            <v>0</v>
          </cell>
          <cell r="P595">
            <v>120</v>
          </cell>
          <cell r="R595">
            <v>0</v>
          </cell>
          <cell r="T595" t="str">
            <v>257M</v>
          </cell>
          <cell r="U595">
            <v>3481</v>
          </cell>
          <cell r="V595" t="str">
            <v>HONG KONG</v>
          </cell>
          <cell r="W595" t="str">
            <v>NAS</v>
          </cell>
          <cell r="X595" t="str">
            <v>VIETNAM</v>
          </cell>
          <cell r="Y595" t="str">
            <v>VIET HUNG JOINT STOCK CO</v>
          </cell>
          <cell r="Z595" t="str">
            <v>DFC</v>
          </cell>
          <cell r="AA595">
            <v>0</v>
          </cell>
          <cell r="AC595">
            <v>0</v>
          </cell>
          <cell r="AD595">
            <v>40533</v>
          </cell>
          <cell r="AE595">
            <v>40533</v>
          </cell>
          <cell r="AF595">
            <v>40533</v>
          </cell>
          <cell r="AG595">
            <v>40533</v>
          </cell>
          <cell r="AH595">
            <v>40555</v>
          </cell>
          <cell r="AI595">
            <v>40628</v>
          </cell>
          <cell r="AJ595">
            <v>40643</v>
          </cell>
          <cell r="AK595">
            <v>40690</v>
          </cell>
          <cell r="AL595">
            <v>40767</v>
          </cell>
          <cell r="AM595">
            <v>40770</v>
          </cell>
          <cell r="AN595" t="str">
            <v>Dec P-Req</v>
          </cell>
          <cell r="AO595" t="str">
            <v>Y</v>
          </cell>
          <cell r="AP595" t="str">
            <v>4100116822</v>
          </cell>
          <cell r="AQ595" t="str">
            <v>Y</v>
          </cell>
          <cell r="AR595" t="str">
            <v>020S</v>
          </cell>
          <cell r="AS595" t="str">
            <v>TALENT WEAVING DYEING &amp; PRINTING LT</v>
          </cell>
          <cell r="AT595" t="str">
            <v>HONG KONG</v>
          </cell>
          <cell r="AU595" t="str">
            <v>DUMMY MILLOXFORD / AQ04041</v>
          </cell>
          <cell r="AW595">
            <v>1.7</v>
          </cell>
          <cell r="AX595">
            <v>204</v>
          </cell>
          <cell r="AY595">
            <v>40553</v>
          </cell>
          <cell r="AZ595">
            <v>40559</v>
          </cell>
          <cell r="BA595">
            <v>40643</v>
          </cell>
          <cell r="BB595">
            <v>40692</v>
          </cell>
          <cell r="BC595">
            <v>40769</v>
          </cell>
          <cell r="BD595">
            <v>40776</v>
          </cell>
          <cell r="BE595">
            <v>40544</v>
          </cell>
          <cell r="BF595">
            <v>40634</v>
          </cell>
          <cell r="BG595">
            <v>40664</v>
          </cell>
          <cell r="BH595">
            <v>40756</v>
          </cell>
          <cell r="BI595">
            <v>40756</v>
          </cell>
          <cell r="BL595">
            <v>0</v>
          </cell>
          <cell r="BN595" t="str">
            <v>DOCKERS</v>
          </cell>
          <cell r="BO595" t="str">
            <v>Tops</v>
          </cell>
          <cell r="BP595" t="str">
            <v>Mens</v>
          </cell>
          <cell r="BQ595" t="str">
            <v>N</v>
          </cell>
          <cell r="BR595" t="str">
            <v>DM Tops Wovens</v>
          </cell>
          <cell r="BS595" t="str">
            <v>OKAMOTO D</v>
          </cell>
          <cell r="BT595" t="str">
            <v>CWOVENS2</v>
          </cell>
          <cell r="BU595" t="str">
            <v>H6866</v>
          </cell>
          <cell r="BV595" t="str">
            <v>Seasonal</v>
          </cell>
          <cell r="BW595" t="str">
            <v>LSA</v>
          </cell>
          <cell r="BX595">
            <v>0</v>
          </cell>
          <cell r="BY595" t="str">
            <v>4069040643406284055540533405334053340533</v>
          </cell>
          <cell r="BZ595" t="str">
            <v>S-61887-0014-3481-40690</v>
          </cell>
          <cell r="CA595" t="str">
            <v>SFO</v>
          </cell>
          <cell r="CC595">
            <v>0</v>
          </cell>
          <cell r="CD595">
            <v>0</v>
          </cell>
          <cell r="CF595">
            <v>574</v>
          </cell>
          <cell r="CG595">
            <v>0</v>
          </cell>
        </row>
        <row r="596">
          <cell r="A596">
            <v>1416841</v>
          </cell>
          <cell r="B596" t="str">
            <v>113</v>
          </cell>
          <cell r="C596" t="str">
            <v>101</v>
          </cell>
          <cell r="D596" t="str">
            <v>61887</v>
          </cell>
          <cell r="E596" t="str">
            <v>61887-0014</v>
          </cell>
          <cell r="F596" t="str">
            <v>THE AUTUMN WORK SHIRT LS</v>
          </cell>
          <cell r="G596" t="str">
            <v>JENKINS - WILD FERN</v>
          </cell>
          <cell r="H596" t="str">
            <v>PC</v>
          </cell>
          <cell r="J596" t="str">
            <v>SP-A</v>
          </cell>
          <cell r="K596" t="str">
            <v>LACL</v>
          </cell>
          <cell r="L596" t="str">
            <v>PA</v>
          </cell>
          <cell r="M596">
            <v>192</v>
          </cell>
          <cell r="N596">
            <v>192</v>
          </cell>
          <cell r="O596">
            <v>0</v>
          </cell>
          <cell r="P596">
            <v>192</v>
          </cell>
          <cell r="T596" t="str">
            <v>257M</v>
          </cell>
          <cell r="U596">
            <v>3481</v>
          </cell>
          <cell r="V596" t="str">
            <v>HONG KONG</v>
          </cell>
          <cell r="W596" t="str">
            <v>NAS</v>
          </cell>
          <cell r="X596" t="str">
            <v>VIETNAM</v>
          </cell>
          <cell r="Y596" t="str">
            <v>VIET HUNG JOINT STOCK CO</v>
          </cell>
          <cell r="Z596" t="str">
            <v>DFC</v>
          </cell>
          <cell r="AD596">
            <v>40533</v>
          </cell>
          <cell r="AE596">
            <v>40533</v>
          </cell>
          <cell r="AF596">
            <v>40533</v>
          </cell>
          <cell r="AG596">
            <v>40533</v>
          </cell>
          <cell r="AH596">
            <v>40555</v>
          </cell>
          <cell r="AI596">
            <v>40628</v>
          </cell>
          <cell r="AJ596">
            <v>40643</v>
          </cell>
          <cell r="AK596">
            <v>40690</v>
          </cell>
          <cell r="AL596">
            <v>40737</v>
          </cell>
          <cell r="AM596">
            <v>40740</v>
          </cell>
          <cell r="AN596" t="str">
            <v>Dec P-Req</v>
          </cell>
          <cell r="AO596" t="str">
            <v>Y</v>
          </cell>
          <cell r="AP596" t="str">
            <v>4100116867</v>
          </cell>
          <cell r="AQ596" t="str">
            <v>Y</v>
          </cell>
          <cell r="AR596" t="str">
            <v>020S</v>
          </cell>
          <cell r="AS596" t="str">
            <v>TALENT WEAVING DYEING &amp; PRINTING LT</v>
          </cell>
          <cell r="AT596" t="str">
            <v>HONG KONG</v>
          </cell>
          <cell r="AU596" t="str">
            <v>DUMMY MILLOXFORD / AQ04041</v>
          </cell>
          <cell r="AW596">
            <v>1.7</v>
          </cell>
          <cell r="AX596">
            <v>326.39999999999998</v>
          </cell>
          <cell r="AY596">
            <v>40553</v>
          </cell>
          <cell r="AZ596">
            <v>40559</v>
          </cell>
          <cell r="BA596">
            <v>40643</v>
          </cell>
          <cell r="BB596">
            <v>40692</v>
          </cell>
          <cell r="BC596">
            <v>40741</v>
          </cell>
          <cell r="BD596">
            <v>40741</v>
          </cell>
          <cell r="BE596">
            <v>40544</v>
          </cell>
          <cell r="BF596">
            <v>40634</v>
          </cell>
          <cell r="BG596">
            <v>40664</v>
          </cell>
          <cell r="BH596">
            <v>40725</v>
          </cell>
          <cell r="BI596">
            <v>40725</v>
          </cell>
          <cell r="BL596">
            <v>0</v>
          </cell>
          <cell r="BN596" t="str">
            <v>DOCKERS</v>
          </cell>
          <cell r="BO596" t="str">
            <v>Tops</v>
          </cell>
          <cell r="BP596" t="str">
            <v>Mens</v>
          </cell>
          <cell r="BQ596" t="str">
            <v>N</v>
          </cell>
          <cell r="BR596" t="str">
            <v>DM Tops Wovens</v>
          </cell>
          <cell r="BS596" t="str">
            <v>OKAMOTO D</v>
          </cell>
          <cell r="BT596" t="str">
            <v>CWOVENS2</v>
          </cell>
          <cell r="BU596" t="str">
            <v>H6866</v>
          </cell>
          <cell r="BV596" t="str">
            <v>Seasonal</v>
          </cell>
          <cell r="BW596" t="str">
            <v>LSA</v>
          </cell>
          <cell r="BY596" t="str">
            <v>4069040643406284055540533405334053340533</v>
          </cell>
          <cell r="BZ596" t="str">
            <v>S-61887-0014-3481-40690</v>
          </cell>
          <cell r="CA596" t="str">
            <v>SFO</v>
          </cell>
          <cell r="CD596">
            <v>0</v>
          </cell>
          <cell r="CF596">
            <v>574</v>
          </cell>
          <cell r="CG596">
            <v>0</v>
          </cell>
        </row>
        <row r="597">
          <cell r="A597">
            <v>1416842</v>
          </cell>
          <cell r="B597" t="str">
            <v>113</v>
          </cell>
          <cell r="C597" t="str">
            <v>101</v>
          </cell>
          <cell r="D597" t="str">
            <v>61887</v>
          </cell>
          <cell r="E597" t="str">
            <v>61887-0014</v>
          </cell>
          <cell r="F597" t="str">
            <v>THE AUTUMN WORK SHIRT LS</v>
          </cell>
          <cell r="G597" t="str">
            <v>JENKINS - WILD FERN</v>
          </cell>
          <cell r="H597" t="str">
            <v>PC</v>
          </cell>
          <cell r="J597" t="str">
            <v>SP-A</v>
          </cell>
          <cell r="K597" t="str">
            <v>LSM</v>
          </cell>
          <cell r="L597" t="str">
            <v>MX</v>
          </cell>
          <cell r="M597">
            <v>2723</v>
          </cell>
          <cell r="N597">
            <v>2723</v>
          </cell>
          <cell r="O597">
            <v>0</v>
          </cell>
          <cell r="P597">
            <v>2723</v>
          </cell>
          <cell r="T597" t="str">
            <v>257M</v>
          </cell>
          <cell r="U597">
            <v>3481</v>
          </cell>
          <cell r="V597" t="str">
            <v>HONG KONG</v>
          </cell>
          <cell r="W597" t="str">
            <v>NAS</v>
          </cell>
          <cell r="X597" t="str">
            <v>VIETNAM</v>
          </cell>
          <cell r="Y597" t="str">
            <v>VIET HUNG JOINT STOCK CO</v>
          </cell>
          <cell r="Z597" t="str">
            <v>DFC</v>
          </cell>
          <cell r="AD597">
            <v>40533</v>
          </cell>
          <cell r="AE597">
            <v>40533</v>
          </cell>
          <cell r="AF597">
            <v>40533</v>
          </cell>
          <cell r="AG597">
            <v>40533</v>
          </cell>
          <cell r="AH597">
            <v>40555</v>
          </cell>
          <cell r="AI597">
            <v>40628</v>
          </cell>
          <cell r="AJ597">
            <v>40643</v>
          </cell>
          <cell r="AK597">
            <v>40690</v>
          </cell>
          <cell r="AL597">
            <v>40742</v>
          </cell>
          <cell r="AM597">
            <v>40745</v>
          </cell>
          <cell r="AN597" t="str">
            <v>Dec P-Req</v>
          </cell>
          <cell r="AO597" t="str">
            <v>Y</v>
          </cell>
          <cell r="AP597" t="str">
            <v>99134</v>
          </cell>
          <cell r="AR597" t="str">
            <v>020S</v>
          </cell>
          <cell r="AS597" t="str">
            <v>TALENT WEAVING DYEING &amp; PRINTING LT</v>
          </cell>
          <cell r="AT597" t="str">
            <v>HONG KONG</v>
          </cell>
          <cell r="AU597" t="str">
            <v>VY35971</v>
          </cell>
          <cell r="AW597">
            <v>1.7</v>
          </cell>
          <cell r="AX597">
            <v>4629.0999999999995</v>
          </cell>
          <cell r="AY597">
            <v>40553</v>
          </cell>
          <cell r="AZ597">
            <v>40559</v>
          </cell>
          <cell r="BA597">
            <v>40643</v>
          </cell>
          <cell r="BB597">
            <v>40692</v>
          </cell>
          <cell r="BC597">
            <v>40748</v>
          </cell>
          <cell r="BD597">
            <v>40748</v>
          </cell>
          <cell r="BE597">
            <v>40544</v>
          </cell>
          <cell r="BF597">
            <v>40634</v>
          </cell>
          <cell r="BG597">
            <v>40664</v>
          </cell>
          <cell r="BH597">
            <v>40725</v>
          </cell>
          <cell r="BI597">
            <v>40725</v>
          </cell>
          <cell r="BL597">
            <v>0</v>
          </cell>
          <cell r="BN597" t="str">
            <v>DOCKERS</v>
          </cell>
          <cell r="BO597" t="str">
            <v>Tops</v>
          </cell>
          <cell r="BP597" t="str">
            <v>Mens</v>
          </cell>
          <cell r="BQ597" t="str">
            <v>N</v>
          </cell>
          <cell r="BR597" t="str">
            <v>DM Tops Wovens</v>
          </cell>
          <cell r="BS597" t="str">
            <v>OKAMOTO D</v>
          </cell>
          <cell r="BT597" t="str">
            <v>CWOVENS2</v>
          </cell>
          <cell r="BU597" t="str">
            <v>H6866</v>
          </cell>
          <cell r="BV597" t="str">
            <v>Seasonal</v>
          </cell>
          <cell r="BW597" t="str">
            <v>LSA</v>
          </cell>
          <cell r="BY597" t="str">
            <v>4069040643406284055540533405334053340533</v>
          </cell>
          <cell r="BZ597" t="str">
            <v>S-61887-0014-3481-40690</v>
          </cell>
          <cell r="CA597" t="str">
            <v>SFO</v>
          </cell>
          <cell r="CD597">
            <v>0</v>
          </cell>
          <cell r="CE597">
            <v>3682</v>
          </cell>
          <cell r="CF597">
            <v>574</v>
          </cell>
          <cell r="CG597">
            <v>0</v>
          </cell>
        </row>
        <row r="598">
          <cell r="A598">
            <v>1416843</v>
          </cell>
          <cell r="B598" t="str">
            <v>113</v>
          </cell>
          <cell r="C598" t="str">
            <v>101</v>
          </cell>
          <cell r="D598" t="str">
            <v>61887</v>
          </cell>
          <cell r="E598" t="str">
            <v>61887-0014</v>
          </cell>
          <cell r="F598" t="str">
            <v>THE AUTUMN WORK SHIRT LS</v>
          </cell>
          <cell r="G598" t="str">
            <v>JENKINS - WILD FERN</v>
          </cell>
          <cell r="H598" t="str">
            <v>PC</v>
          </cell>
          <cell r="J598" t="str">
            <v>SP-A</v>
          </cell>
          <cell r="K598" t="str">
            <v>LSUS</v>
          </cell>
          <cell r="L598">
            <v>2006</v>
          </cell>
          <cell r="M598">
            <v>331</v>
          </cell>
          <cell r="N598">
            <v>331</v>
          </cell>
          <cell r="O598">
            <v>0</v>
          </cell>
          <cell r="P598">
            <v>331</v>
          </cell>
          <cell r="T598" t="str">
            <v>257M</v>
          </cell>
          <cell r="U598">
            <v>3481</v>
          </cell>
          <cell r="V598" t="str">
            <v>HONG KONG</v>
          </cell>
          <cell r="W598" t="str">
            <v>NAS</v>
          </cell>
          <cell r="X598" t="str">
            <v>VIETNAM</v>
          </cell>
          <cell r="Y598" t="str">
            <v>VIET HUNG JOINT STOCK CO</v>
          </cell>
          <cell r="Z598" t="str">
            <v>DFC</v>
          </cell>
          <cell r="AD598">
            <v>40533</v>
          </cell>
          <cell r="AE598">
            <v>40533</v>
          </cell>
          <cell r="AF598">
            <v>40533</v>
          </cell>
          <cell r="AG598">
            <v>40533</v>
          </cell>
          <cell r="AH598">
            <v>40555</v>
          </cell>
          <cell r="AI598">
            <v>40628</v>
          </cell>
          <cell r="AJ598">
            <v>40643</v>
          </cell>
          <cell r="AK598">
            <v>40690</v>
          </cell>
          <cell r="AL598">
            <v>40720</v>
          </cell>
          <cell r="AM598">
            <v>40723</v>
          </cell>
          <cell r="AN598" t="str">
            <v>Dec P-Req</v>
          </cell>
          <cell r="AQ598" t="str">
            <v>Y</v>
          </cell>
          <cell r="AR598" t="str">
            <v>020S</v>
          </cell>
          <cell r="AS598" t="str">
            <v>TALENT WEAVING DYEING &amp; PRINTING LT</v>
          </cell>
          <cell r="AT598" t="str">
            <v>HONG KONG</v>
          </cell>
          <cell r="AU598" t="str">
            <v>VY35971</v>
          </cell>
          <cell r="AW598">
            <v>1.7</v>
          </cell>
          <cell r="AX598">
            <v>562.69999999999993</v>
          </cell>
          <cell r="AY598">
            <v>40553</v>
          </cell>
          <cell r="AZ598">
            <v>40559</v>
          </cell>
          <cell r="BA598">
            <v>40643</v>
          </cell>
          <cell r="BB598">
            <v>40692</v>
          </cell>
          <cell r="BC598">
            <v>40720</v>
          </cell>
          <cell r="BD598">
            <v>40727</v>
          </cell>
          <cell r="BE598">
            <v>40544</v>
          </cell>
          <cell r="BF598">
            <v>40634</v>
          </cell>
          <cell r="BG598">
            <v>40664</v>
          </cell>
          <cell r="BH598">
            <v>40695</v>
          </cell>
          <cell r="BI598">
            <v>40695</v>
          </cell>
          <cell r="BL598">
            <v>0</v>
          </cell>
          <cell r="BN598" t="str">
            <v>DOCKERS</v>
          </cell>
          <cell r="BO598" t="str">
            <v>Tops</v>
          </cell>
          <cell r="BP598" t="str">
            <v>Mens</v>
          </cell>
          <cell r="BQ598" t="str">
            <v>N</v>
          </cell>
          <cell r="BR598" t="str">
            <v>DM Tops Wovens</v>
          </cell>
          <cell r="BS598" t="str">
            <v>OKAMOTO D</v>
          </cell>
          <cell r="BT598" t="str">
            <v>CWOVENS2</v>
          </cell>
          <cell r="BU598" t="str">
            <v>H6866</v>
          </cell>
          <cell r="BV598" t="str">
            <v>Seasonal</v>
          </cell>
          <cell r="BW598" t="str">
            <v>LSA</v>
          </cell>
          <cell r="BY598" t="str">
            <v>4069040643406284055540533405334053340533</v>
          </cell>
          <cell r="BZ598" t="str">
            <v>S-61887-0014-3481-40690</v>
          </cell>
          <cell r="CA598" t="str">
            <v>SFO</v>
          </cell>
          <cell r="CD598">
            <v>0</v>
          </cell>
          <cell r="CF598">
            <v>574</v>
          </cell>
          <cell r="CG598">
            <v>0</v>
          </cell>
        </row>
        <row r="599">
          <cell r="A599">
            <v>1520321</v>
          </cell>
          <cell r="B599" t="str">
            <v>113</v>
          </cell>
          <cell r="C599" t="str">
            <v>101</v>
          </cell>
          <cell r="D599" t="str">
            <v>61887</v>
          </cell>
          <cell r="E599" t="str">
            <v>61887-0015</v>
          </cell>
          <cell r="F599" t="str">
            <v>THE AUTUMN WORK SHIRT LS</v>
          </cell>
          <cell r="G599" t="str">
            <v>JENKINS - TERRA COTTA</v>
          </cell>
          <cell r="H599" t="str">
            <v>PC</v>
          </cell>
          <cell r="I599">
            <v>0</v>
          </cell>
          <cell r="J599" t="str">
            <v>SP-A</v>
          </cell>
          <cell r="K599" t="str">
            <v>APD</v>
          </cell>
          <cell r="L599" t="str">
            <v>MY</v>
          </cell>
          <cell r="M599">
            <v>40</v>
          </cell>
          <cell r="N599">
            <v>40</v>
          </cell>
          <cell r="O599">
            <v>0</v>
          </cell>
          <cell r="P599">
            <v>40</v>
          </cell>
          <cell r="R599">
            <v>0</v>
          </cell>
          <cell r="T599" t="str">
            <v>257M</v>
          </cell>
          <cell r="U599">
            <v>3481</v>
          </cell>
          <cell r="V599" t="str">
            <v>HONG KONG</v>
          </cell>
          <cell r="W599" t="str">
            <v>NAS</v>
          </cell>
          <cell r="X599" t="str">
            <v>VIETNAM</v>
          </cell>
          <cell r="Y599" t="str">
            <v>VIET HUNG JOINT STOCK CO</v>
          </cell>
          <cell r="Z599" t="str">
            <v>DFC</v>
          </cell>
          <cell r="AA599">
            <v>0</v>
          </cell>
          <cell r="AC599">
            <v>0</v>
          </cell>
          <cell r="AD599">
            <v>40533</v>
          </cell>
          <cell r="AE599">
            <v>40533</v>
          </cell>
          <cell r="AF599">
            <v>40533</v>
          </cell>
          <cell r="AG599">
            <v>40533</v>
          </cell>
          <cell r="AH599">
            <v>40555</v>
          </cell>
          <cell r="AI599">
            <v>40628</v>
          </cell>
          <cell r="AJ599">
            <v>40643</v>
          </cell>
          <cell r="AK599">
            <v>40690</v>
          </cell>
          <cell r="AL599">
            <v>40703</v>
          </cell>
          <cell r="AM599">
            <v>40706</v>
          </cell>
          <cell r="AN599" t="str">
            <v>Dec P-Req</v>
          </cell>
          <cell r="AO599" t="str">
            <v>Y</v>
          </cell>
          <cell r="AP599" t="str">
            <v>4505020160</v>
          </cell>
          <cell r="AQ599" t="str">
            <v>Y</v>
          </cell>
          <cell r="AR599" t="str">
            <v>020S</v>
          </cell>
          <cell r="AS599" t="str">
            <v>TALENT WEAVING DYEING &amp; PRINTING LT</v>
          </cell>
          <cell r="AT599" t="str">
            <v>HONG KONG</v>
          </cell>
          <cell r="AU599" t="str">
            <v>DUMMY MILLOXFORD / AQ04041</v>
          </cell>
          <cell r="AW599">
            <v>1.7</v>
          </cell>
          <cell r="AX599">
            <v>68</v>
          </cell>
          <cell r="AY599">
            <v>40553</v>
          </cell>
          <cell r="AZ599">
            <v>40559</v>
          </cell>
          <cell r="BA599">
            <v>40643</v>
          </cell>
          <cell r="BB599">
            <v>40692</v>
          </cell>
          <cell r="BC599">
            <v>40706</v>
          </cell>
          <cell r="BD599">
            <v>40706</v>
          </cell>
          <cell r="BE599">
            <v>40544</v>
          </cell>
          <cell r="BF599">
            <v>40634</v>
          </cell>
          <cell r="BG599">
            <v>40664</v>
          </cell>
          <cell r="BH599">
            <v>40695</v>
          </cell>
          <cell r="BI599">
            <v>40695</v>
          </cell>
          <cell r="BL599">
            <v>0</v>
          </cell>
          <cell r="BN599" t="str">
            <v>DOCKERS</v>
          </cell>
          <cell r="BO599" t="str">
            <v>Tops</v>
          </cell>
          <cell r="BP599" t="str">
            <v>Mens</v>
          </cell>
          <cell r="BQ599" t="str">
            <v>N</v>
          </cell>
          <cell r="BR599" t="str">
            <v>DM Tops Wovens</v>
          </cell>
          <cell r="BS599" t="str">
            <v>OKAMOTO D</v>
          </cell>
          <cell r="BT599" t="str">
            <v>CWOVENS2</v>
          </cell>
          <cell r="BU599" t="str">
            <v>H6867</v>
          </cell>
          <cell r="BV599" t="str">
            <v>Seasonal</v>
          </cell>
          <cell r="BW599" t="str">
            <v>APD</v>
          </cell>
          <cell r="BX599">
            <v>0</v>
          </cell>
          <cell r="BY599" t="str">
            <v>4069040643406284055540533405334053340533</v>
          </cell>
          <cell r="BZ599" t="str">
            <v>S-61887-0015-3481-40690</v>
          </cell>
          <cell r="CA599" t="str">
            <v>SFO</v>
          </cell>
          <cell r="CB599">
            <v>40</v>
          </cell>
          <cell r="CC599">
            <v>0</v>
          </cell>
          <cell r="CD599">
            <v>0</v>
          </cell>
          <cell r="CF599">
            <v>574</v>
          </cell>
          <cell r="CG599">
            <v>0</v>
          </cell>
        </row>
        <row r="600">
          <cell r="A600">
            <v>1520322</v>
          </cell>
          <cell r="B600" t="str">
            <v>113</v>
          </cell>
          <cell r="C600" t="str">
            <v>101</v>
          </cell>
          <cell r="D600" t="str">
            <v>61887</v>
          </cell>
          <cell r="E600" t="str">
            <v>61887-0015</v>
          </cell>
          <cell r="F600" t="str">
            <v>THE AUTUMN WORK SHIRT LS</v>
          </cell>
          <cell r="G600" t="str">
            <v>JENKINS - TERRA COTTA</v>
          </cell>
          <cell r="H600" t="str">
            <v>PC</v>
          </cell>
          <cell r="I600">
            <v>0</v>
          </cell>
          <cell r="J600" t="str">
            <v>SP-A</v>
          </cell>
          <cell r="K600" t="str">
            <v>LACL</v>
          </cell>
          <cell r="L600" t="str">
            <v>CR</v>
          </cell>
          <cell r="M600">
            <v>120</v>
          </cell>
          <cell r="N600">
            <v>120</v>
          </cell>
          <cell r="O600">
            <v>0</v>
          </cell>
          <cell r="P600">
            <v>120</v>
          </cell>
          <cell r="R600">
            <v>0</v>
          </cell>
          <cell r="T600" t="str">
            <v>257M</v>
          </cell>
          <cell r="U600">
            <v>3481</v>
          </cell>
          <cell r="V600" t="str">
            <v>HONG KONG</v>
          </cell>
          <cell r="W600" t="str">
            <v>NAS</v>
          </cell>
          <cell r="X600" t="str">
            <v>VIETNAM</v>
          </cell>
          <cell r="Y600" t="str">
            <v>VIET HUNG JOINT STOCK CO</v>
          </cell>
          <cell r="Z600" t="str">
            <v>DFC</v>
          </cell>
          <cell r="AA600">
            <v>0</v>
          </cell>
          <cell r="AC600">
            <v>0</v>
          </cell>
          <cell r="AD600">
            <v>40533</v>
          </cell>
          <cell r="AE600">
            <v>40533</v>
          </cell>
          <cell r="AF600">
            <v>40533</v>
          </cell>
          <cell r="AG600">
            <v>40533</v>
          </cell>
          <cell r="AH600">
            <v>40555</v>
          </cell>
          <cell r="AI600">
            <v>40628</v>
          </cell>
          <cell r="AJ600">
            <v>40643</v>
          </cell>
          <cell r="AK600">
            <v>40690</v>
          </cell>
          <cell r="AL600">
            <v>40767</v>
          </cell>
          <cell r="AM600">
            <v>40770</v>
          </cell>
          <cell r="AN600" t="str">
            <v>Dec P-Req</v>
          </cell>
          <cell r="AO600" t="str">
            <v>Y</v>
          </cell>
          <cell r="AP600" t="str">
            <v>4100116823</v>
          </cell>
          <cell r="AQ600" t="str">
            <v>Y</v>
          </cell>
          <cell r="AR600" t="str">
            <v>020S</v>
          </cell>
          <cell r="AS600" t="str">
            <v>TALENT WEAVING DYEING &amp; PRINTING LT</v>
          </cell>
          <cell r="AT600" t="str">
            <v>HONG KONG</v>
          </cell>
          <cell r="AU600" t="str">
            <v>DUMMY MILLOXFORD / AQ04041</v>
          </cell>
          <cell r="AW600">
            <v>1.7</v>
          </cell>
          <cell r="AX600">
            <v>204</v>
          </cell>
          <cell r="AY600">
            <v>40553</v>
          </cell>
          <cell r="AZ600">
            <v>40559</v>
          </cell>
          <cell r="BA600">
            <v>40643</v>
          </cell>
          <cell r="BB600">
            <v>40692</v>
          </cell>
          <cell r="BC600">
            <v>40769</v>
          </cell>
          <cell r="BD600">
            <v>40776</v>
          </cell>
          <cell r="BE600">
            <v>40544</v>
          </cell>
          <cell r="BF600">
            <v>40634</v>
          </cell>
          <cell r="BG600">
            <v>40664</v>
          </cell>
          <cell r="BH600">
            <v>40756</v>
          </cell>
          <cell r="BI600">
            <v>40756</v>
          </cell>
          <cell r="BL600">
            <v>0</v>
          </cell>
          <cell r="BN600" t="str">
            <v>DOCKERS</v>
          </cell>
          <cell r="BO600" t="str">
            <v>Tops</v>
          </cell>
          <cell r="BP600" t="str">
            <v>Mens</v>
          </cell>
          <cell r="BQ600" t="str">
            <v>N</v>
          </cell>
          <cell r="BR600" t="str">
            <v>DM Tops Wovens</v>
          </cell>
          <cell r="BS600" t="str">
            <v>OKAMOTO D</v>
          </cell>
          <cell r="BT600" t="str">
            <v>CWOVENS2</v>
          </cell>
          <cell r="BU600" t="str">
            <v>H6867</v>
          </cell>
          <cell r="BV600" t="str">
            <v>Seasonal</v>
          </cell>
          <cell r="BW600" t="str">
            <v>LSA</v>
          </cell>
          <cell r="BX600">
            <v>0</v>
          </cell>
          <cell r="BY600" t="str">
            <v>4069040643406284055540533405334053340533</v>
          </cell>
          <cell r="BZ600" t="str">
            <v>S-61887-0015-3481-40690</v>
          </cell>
          <cell r="CA600" t="str">
            <v>SFO</v>
          </cell>
          <cell r="CC600">
            <v>0</v>
          </cell>
          <cell r="CD600">
            <v>0</v>
          </cell>
          <cell r="CF600">
            <v>574</v>
          </cell>
          <cell r="CG600">
            <v>0</v>
          </cell>
        </row>
        <row r="601">
          <cell r="A601">
            <v>1520323</v>
          </cell>
          <cell r="B601" t="str">
            <v>113</v>
          </cell>
          <cell r="C601" t="str">
            <v>101</v>
          </cell>
          <cell r="D601" t="str">
            <v>61887</v>
          </cell>
          <cell r="E601" t="str">
            <v>61887-0015</v>
          </cell>
          <cell r="F601" t="str">
            <v>THE AUTUMN WORK SHIRT LS</v>
          </cell>
          <cell r="G601" t="str">
            <v>JENKINS - TERRA COTTA</v>
          </cell>
          <cell r="H601" t="str">
            <v>PC</v>
          </cell>
          <cell r="I601">
            <v>0</v>
          </cell>
          <cell r="J601" t="str">
            <v>SP-A</v>
          </cell>
          <cell r="K601" t="str">
            <v>LACL</v>
          </cell>
          <cell r="L601" t="str">
            <v>PA</v>
          </cell>
          <cell r="M601">
            <v>192</v>
          </cell>
          <cell r="N601">
            <v>192</v>
          </cell>
          <cell r="O601">
            <v>0</v>
          </cell>
          <cell r="P601">
            <v>192</v>
          </cell>
          <cell r="R601">
            <v>0</v>
          </cell>
          <cell r="T601" t="str">
            <v>257M</v>
          </cell>
          <cell r="U601">
            <v>3481</v>
          </cell>
          <cell r="V601" t="str">
            <v>HONG KONG</v>
          </cell>
          <cell r="W601" t="str">
            <v>NAS</v>
          </cell>
          <cell r="X601" t="str">
            <v>VIETNAM</v>
          </cell>
          <cell r="Y601" t="str">
            <v>VIET HUNG JOINT STOCK CO</v>
          </cell>
          <cell r="Z601" t="str">
            <v>DFC</v>
          </cell>
          <cell r="AA601">
            <v>0</v>
          </cell>
          <cell r="AC601">
            <v>0</v>
          </cell>
          <cell r="AD601">
            <v>40533</v>
          </cell>
          <cell r="AE601">
            <v>40533</v>
          </cell>
          <cell r="AF601">
            <v>40533</v>
          </cell>
          <cell r="AG601">
            <v>40533</v>
          </cell>
          <cell r="AH601">
            <v>40555</v>
          </cell>
          <cell r="AI601">
            <v>40628</v>
          </cell>
          <cell r="AJ601">
            <v>40643</v>
          </cell>
          <cell r="AK601">
            <v>40690</v>
          </cell>
          <cell r="AL601">
            <v>40737</v>
          </cell>
          <cell r="AM601">
            <v>40740</v>
          </cell>
          <cell r="AN601" t="str">
            <v>Dec P-Req</v>
          </cell>
          <cell r="AO601" t="str">
            <v>Y</v>
          </cell>
          <cell r="AP601" t="str">
            <v>4100116868</v>
          </cell>
          <cell r="AQ601" t="str">
            <v>Y</v>
          </cell>
          <cell r="AR601" t="str">
            <v>020S</v>
          </cell>
          <cell r="AS601" t="str">
            <v>TALENT WEAVING DYEING &amp; PRINTING LT</v>
          </cell>
          <cell r="AT601" t="str">
            <v>HONG KONG</v>
          </cell>
          <cell r="AU601" t="str">
            <v>DUMMY MILLOXFORD / AQ04041</v>
          </cell>
          <cell r="AW601">
            <v>1.7</v>
          </cell>
          <cell r="AX601">
            <v>326.39999999999998</v>
          </cell>
          <cell r="AY601">
            <v>40553</v>
          </cell>
          <cell r="AZ601">
            <v>40559</v>
          </cell>
          <cell r="BA601">
            <v>40643</v>
          </cell>
          <cell r="BB601">
            <v>40692</v>
          </cell>
          <cell r="BC601">
            <v>40741</v>
          </cell>
          <cell r="BD601">
            <v>40741</v>
          </cell>
          <cell r="BE601">
            <v>40544</v>
          </cell>
          <cell r="BF601">
            <v>40634</v>
          </cell>
          <cell r="BG601">
            <v>40664</v>
          </cell>
          <cell r="BH601">
            <v>40725</v>
          </cell>
          <cell r="BI601">
            <v>40725</v>
          </cell>
          <cell r="BL601">
            <v>0</v>
          </cell>
          <cell r="BN601" t="str">
            <v>DOCKERS</v>
          </cell>
          <cell r="BO601" t="str">
            <v>Tops</v>
          </cell>
          <cell r="BP601" t="str">
            <v>Mens</v>
          </cell>
          <cell r="BQ601" t="str">
            <v>N</v>
          </cell>
          <cell r="BR601" t="str">
            <v>DM Tops Wovens</v>
          </cell>
          <cell r="BS601" t="str">
            <v>OKAMOTO D</v>
          </cell>
          <cell r="BT601" t="str">
            <v>CWOVENS2</v>
          </cell>
          <cell r="BU601" t="str">
            <v>H6867</v>
          </cell>
          <cell r="BV601" t="str">
            <v>Seasonal</v>
          </cell>
          <cell r="BW601" t="str">
            <v>LSA</v>
          </cell>
          <cell r="BX601">
            <v>0</v>
          </cell>
          <cell r="BY601" t="str">
            <v>4069040643406284055540533405334053340533</v>
          </cell>
          <cell r="BZ601" t="str">
            <v>S-61887-0015-3481-40690</v>
          </cell>
          <cell r="CA601" t="str">
            <v>SFO</v>
          </cell>
          <cell r="CC601">
            <v>0</v>
          </cell>
          <cell r="CD601">
            <v>0</v>
          </cell>
          <cell r="CF601">
            <v>574</v>
          </cell>
          <cell r="CG601">
            <v>0</v>
          </cell>
        </row>
        <row r="602">
          <cell r="A602">
            <v>1416844</v>
          </cell>
          <cell r="B602" t="str">
            <v>113</v>
          </cell>
          <cell r="C602" t="str">
            <v>101</v>
          </cell>
          <cell r="D602" t="str">
            <v>61887</v>
          </cell>
          <cell r="E602" t="str">
            <v>61887-0015</v>
          </cell>
          <cell r="F602" t="str">
            <v>THE AUTUMN WORK SHIRT LS</v>
          </cell>
          <cell r="G602" t="str">
            <v>JENKINS - TERRA COTTA</v>
          </cell>
          <cell r="H602" t="str">
            <v>PC</v>
          </cell>
          <cell r="J602" t="str">
            <v>SP-A</v>
          </cell>
          <cell r="K602" t="str">
            <v>LSUS</v>
          </cell>
          <cell r="L602">
            <v>2006</v>
          </cell>
          <cell r="M602">
            <v>158</v>
          </cell>
          <cell r="N602">
            <v>158</v>
          </cell>
          <cell r="O602">
            <v>0</v>
          </cell>
          <cell r="P602">
            <v>158</v>
          </cell>
          <cell r="T602" t="str">
            <v>257M</v>
          </cell>
          <cell r="U602">
            <v>3481</v>
          </cell>
          <cell r="V602" t="str">
            <v>HONG KONG</v>
          </cell>
          <cell r="W602" t="str">
            <v>NAS</v>
          </cell>
          <cell r="X602" t="str">
            <v>VIETNAM</v>
          </cell>
          <cell r="Y602" t="str">
            <v>VIET HUNG JOINT STOCK CO</v>
          </cell>
          <cell r="Z602" t="str">
            <v>DFC</v>
          </cell>
          <cell r="AD602">
            <v>40533</v>
          </cell>
          <cell r="AE602">
            <v>40533</v>
          </cell>
          <cell r="AF602">
            <v>40533</v>
          </cell>
          <cell r="AG602">
            <v>40533</v>
          </cell>
          <cell r="AH602">
            <v>40555</v>
          </cell>
          <cell r="AI602">
            <v>40628</v>
          </cell>
          <cell r="AJ602">
            <v>40643</v>
          </cell>
          <cell r="AK602">
            <v>40690</v>
          </cell>
          <cell r="AL602">
            <v>40720</v>
          </cell>
          <cell r="AM602">
            <v>40723</v>
          </cell>
          <cell r="AN602" t="str">
            <v>Dec P-Req</v>
          </cell>
          <cell r="AQ602" t="str">
            <v>Y</v>
          </cell>
          <cell r="AR602" t="str">
            <v>020S</v>
          </cell>
          <cell r="AS602" t="str">
            <v>TALENT WEAVING DYEING &amp; PRINTING LT</v>
          </cell>
          <cell r="AT602" t="str">
            <v>HONG KONG</v>
          </cell>
          <cell r="AU602" t="str">
            <v>DUMMY MILLOXFORD / AQ04041</v>
          </cell>
          <cell r="AW602">
            <v>1.7</v>
          </cell>
          <cell r="AX602">
            <v>268.59999999999997</v>
          </cell>
          <cell r="AY602">
            <v>40553</v>
          </cell>
          <cell r="AZ602">
            <v>40559</v>
          </cell>
          <cell r="BA602">
            <v>40643</v>
          </cell>
          <cell r="BB602">
            <v>40692</v>
          </cell>
          <cell r="BC602">
            <v>40720</v>
          </cell>
          <cell r="BD602">
            <v>40727</v>
          </cell>
          <cell r="BE602">
            <v>40544</v>
          </cell>
          <cell r="BF602">
            <v>40634</v>
          </cell>
          <cell r="BG602">
            <v>40664</v>
          </cell>
          <cell r="BH602">
            <v>40695</v>
          </cell>
          <cell r="BI602">
            <v>40695</v>
          </cell>
          <cell r="BL602">
            <v>0</v>
          </cell>
          <cell r="BN602" t="str">
            <v>DOCKERS</v>
          </cell>
          <cell r="BO602" t="str">
            <v>Tops</v>
          </cell>
          <cell r="BP602" t="str">
            <v>Mens</v>
          </cell>
          <cell r="BQ602" t="str">
            <v>N</v>
          </cell>
          <cell r="BR602" t="str">
            <v>DM Tops Wovens</v>
          </cell>
          <cell r="BS602" t="str">
            <v>OKAMOTO D</v>
          </cell>
          <cell r="BT602" t="str">
            <v>CWOVENS2</v>
          </cell>
          <cell r="BU602" t="str">
            <v>H6867</v>
          </cell>
          <cell r="BV602" t="str">
            <v>Seasonal</v>
          </cell>
          <cell r="BW602" t="str">
            <v>LSA</v>
          </cell>
          <cell r="BY602" t="str">
            <v>4069040643406284055540533405334053340533</v>
          </cell>
          <cell r="BZ602" t="str">
            <v>S-61887-0015-3481-40690</v>
          </cell>
          <cell r="CA602" t="str">
            <v>SFO</v>
          </cell>
          <cell r="CD602">
            <v>0</v>
          </cell>
          <cell r="CF602">
            <v>574</v>
          </cell>
          <cell r="CG602">
            <v>0</v>
          </cell>
        </row>
        <row r="603">
          <cell r="A603">
            <v>1416845</v>
          </cell>
          <cell r="B603" t="str">
            <v>113</v>
          </cell>
          <cell r="C603" t="str">
            <v>101</v>
          </cell>
          <cell r="D603" t="str">
            <v>61887</v>
          </cell>
          <cell r="E603" t="str">
            <v>61887-0015</v>
          </cell>
          <cell r="F603" t="str">
            <v>THE AUTUMN WORK SHIRT LS</v>
          </cell>
          <cell r="G603" t="str">
            <v>JENKINS - TERRA COTTA</v>
          </cell>
          <cell r="H603" t="str">
            <v>PC</v>
          </cell>
          <cell r="J603" t="str">
            <v>SP-A</v>
          </cell>
          <cell r="K603" t="str">
            <v>LSM</v>
          </cell>
          <cell r="L603" t="str">
            <v>MX</v>
          </cell>
          <cell r="M603">
            <v>2723</v>
          </cell>
          <cell r="N603">
            <v>2723</v>
          </cell>
          <cell r="O603">
            <v>0</v>
          </cell>
          <cell r="P603">
            <v>2723</v>
          </cell>
          <cell r="T603" t="str">
            <v>257M</v>
          </cell>
          <cell r="U603">
            <v>3481</v>
          </cell>
          <cell r="V603" t="str">
            <v>HONG KONG</v>
          </cell>
          <cell r="W603" t="str">
            <v>NAS</v>
          </cell>
          <cell r="X603" t="str">
            <v>VIETNAM</v>
          </cell>
          <cell r="Y603" t="str">
            <v>VIET HUNG JOINT STOCK CO</v>
          </cell>
          <cell r="Z603" t="str">
            <v>DFC</v>
          </cell>
          <cell r="AD603">
            <v>40533</v>
          </cell>
          <cell r="AE603">
            <v>40533</v>
          </cell>
          <cell r="AF603">
            <v>40533</v>
          </cell>
          <cell r="AG603">
            <v>40533</v>
          </cell>
          <cell r="AH603">
            <v>40555</v>
          </cell>
          <cell r="AI603">
            <v>40628</v>
          </cell>
          <cell r="AJ603">
            <v>40643</v>
          </cell>
          <cell r="AK603">
            <v>40690</v>
          </cell>
          <cell r="AL603">
            <v>40742</v>
          </cell>
          <cell r="AM603">
            <v>40745</v>
          </cell>
          <cell r="AN603" t="str">
            <v>Dec P-Req</v>
          </cell>
          <cell r="AO603" t="str">
            <v>Y</v>
          </cell>
          <cell r="AP603" t="str">
            <v>99135</v>
          </cell>
          <cell r="AR603" t="str">
            <v>020S</v>
          </cell>
          <cell r="AS603" t="str">
            <v>TALENT WEAVING DYEING &amp; PRINTING LT</v>
          </cell>
          <cell r="AT603" t="str">
            <v>HONG KONG</v>
          </cell>
          <cell r="AU603" t="str">
            <v>VY35971</v>
          </cell>
          <cell r="AW603">
            <v>1.7</v>
          </cell>
          <cell r="AX603">
            <v>4629.0999999999995</v>
          </cell>
          <cell r="AY603">
            <v>40553</v>
          </cell>
          <cell r="AZ603">
            <v>40559</v>
          </cell>
          <cell r="BA603">
            <v>40643</v>
          </cell>
          <cell r="BB603">
            <v>40692</v>
          </cell>
          <cell r="BC603">
            <v>40748</v>
          </cell>
          <cell r="BD603">
            <v>40748</v>
          </cell>
          <cell r="BE603">
            <v>40544</v>
          </cell>
          <cell r="BF603">
            <v>40634</v>
          </cell>
          <cell r="BG603">
            <v>40664</v>
          </cell>
          <cell r="BH603">
            <v>40725</v>
          </cell>
          <cell r="BI603">
            <v>40725</v>
          </cell>
          <cell r="BL603">
            <v>0</v>
          </cell>
          <cell r="BN603" t="str">
            <v>DOCKERS</v>
          </cell>
          <cell r="BO603" t="str">
            <v>Tops</v>
          </cell>
          <cell r="BP603" t="str">
            <v>Mens</v>
          </cell>
          <cell r="BQ603" t="str">
            <v>N</v>
          </cell>
          <cell r="BR603" t="str">
            <v>DM Tops Wovens</v>
          </cell>
          <cell r="BS603" t="str">
            <v>OKAMOTO D</v>
          </cell>
          <cell r="BT603" t="str">
            <v>CWOVENS2</v>
          </cell>
          <cell r="BU603" t="str">
            <v>H6867</v>
          </cell>
          <cell r="BV603" t="str">
            <v>Seasonal</v>
          </cell>
          <cell r="BW603" t="str">
            <v>LSA</v>
          </cell>
          <cell r="BY603" t="str">
            <v>4069040643406284055540533405334053340533</v>
          </cell>
          <cell r="BZ603" t="str">
            <v>S-61887-0015-3481-40690</v>
          </cell>
          <cell r="CA603" t="str">
            <v>SFO</v>
          </cell>
          <cell r="CD603">
            <v>0</v>
          </cell>
          <cell r="CE603">
            <v>3682</v>
          </cell>
          <cell r="CF603">
            <v>574</v>
          </cell>
          <cell r="CG603">
            <v>0</v>
          </cell>
        </row>
        <row r="604">
          <cell r="A604">
            <v>1465188</v>
          </cell>
          <cell r="B604" t="str">
            <v>113</v>
          </cell>
          <cell r="C604" t="str">
            <v>101</v>
          </cell>
          <cell r="D604" t="str">
            <v>61897</v>
          </cell>
          <cell r="E604" t="str">
            <v>61897-0010</v>
          </cell>
          <cell r="F604" t="str">
            <v>THE LAUNDERED SHIRT LS</v>
          </cell>
          <cell r="G604" t="str">
            <v>ROSENQUIST - SMOKEY AQUA</v>
          </cell>
          <cell r="H604" t="str">
            <v>PC</v>
          </cell>
          <cell r="J604" t="str">
            <v>SP-A</v>
          </cell>
          <cell r="K604" t="str">
            <v>APD</v>
          </cell>
          <cell r="L604" t="str">
            <v>SG</v>
          </cell>
          <cell r="M604">
            <v>150</v>
          </cell>
          <cell r="N604">
            <v>150</v>
          </cell>
          <cell r="O604">
            <v>0</v>
          </cell>
          <cell r="P604">
            <v>150</v>
          </cell>
          <cell r="T604" t="str">
            <v>257M</v>
          </cell>
          <cell r="U604">
            <v>3481</v>
          </cell>
          <cell r="V604" t="str">
            <v>HONG KONG</v>
          </cell>
          <cell r="W604" t="str">
            <v>NAS</v>
          </cell>
          <cell r="X604" t="str">
            <v>VIETNAM</v>
          </cell>
          <cell r="Y604" t="str">
            <v>VIET HUNG JOINT STOCK CO</v>
          </cell>
          <cell r="Z604" t="str">
            <v>DFC</v>
          </cell>
          <cell r="AD604">
            <v>40505</v>
          </cell>
          <cell r="AE604">
            <v>40505</v>
          </cell>
          <cell r="AF604">
            <v>40505</v>
          </cell>
          <cell r="AG604">
            <v>40505</v>
          </cell>
          <cell r="AH604">
            <v>40515</v>
          </cell>
          <cell r="AI604">
            <v>40594</v>
          </cell>
          <cell r="AJ604">
            <v>40612</v>
          </cell>
          <cell r="AK604">
            <v>40662</v>
          </cell>
          <cell r="AL604">
            <v>40673</v>
          </cell>
          <cell r="AM604">
            <v>40676</v>
          </cell>
          <cell r="AN604" t="str">
            <v>Per Alex's rev fcst per 11/18 to Andres</v>
          </cell>
          <cell r="AO604" t="str">
            <v>Y</v>
          </cell>
          <cell r="AP604" t="str">
            <v>4512019287</v>
          </cell>
          <cell r="AQ604" t="str">
            <v>Y</v>
          </cell>
          <cell r="AR604" t="str">
            <v>024S</v>
          </cell>
          <cell r="AS604" t="str">
            <v>ZHANGJIAGANG JINLING TEXTILES CO LT</v>
          </cell>
          <cell r="AT604" t="str">
            <v>CHINA</v>
          </cell>
          <cell r="AU604" t="str">
            <v>DUMMY MILLDORML1-2-2009-178A</v>
          </cell>
          <cell r="AW604">
            <v>1.7</v>
          </cell>
          <cell r="AX604">
            <v>255</v>
          </cell>
          <cell r="AY604">
            <v>40511</v>
          </cell>
          <cell r="AZ604">
            <v>40517</v>
          </cell>
          <cell r="BA604">
            <v>40615</v>
          </cell>
          <cell r="BB604">
            <v>40664</v>
          </cell>
          <cell r="BC604">
            <v>40678</v>
          </cell>
          <cell r="BD604">
            <v>40678</v>
          </cell>
          <cell r="BE604">
            <v>40513</v>
          </cell>
          <cell r="BF604">
            <v>40603</v>
          </cell>
          <cell r="BG604">
            <v>40634</v>
          </cell>
          <cell r="BH604">
            <v>40664</v>
          </cell>
          <cell r="BI604">
            <v>40664</v>
          </cell>
          <cell r="BL604">
            <v>0</v>
          </cell>
          <cell r="BN604" t="str">
            <v>DOCKERS</v>
          </cell>
          <cell r="BO604" t="str">
            <v>Tops</v>
          </cell>
          <cell r="BP604" t="str">
            <v>Mens</v>
          </cell>
          <cell r="BQ604" t="str">
            <v>N</v>
          </cell>
          <cell r="BR604" t="str">
            <v>DM Tops Wovens</v>
          </cell>
          <cell r="BS604" t="str">
            <v>OKAMOTO D</v>
          </cell>
          <cell r="BT604" t="str">
            <v>CWOVENS2</v>
          </cell>
          <cell r="BU604" t="str">
            <v>H7000</v>
          </cell>
          <cell r="BV604" t="str">
            <v>Seasonal</v>
          </cell>
          <cell r="BW604" t="str">
            <v>APD</v>
          </cell>
          <cell r="BY604" t="str">
            <v>4066240612405944051540505405054050540505</v>
          </cell>
          <cell r="BZ604" t="str">
            <v>S-61897-0010-3481-40662</v>
          </cell>
          <cell r="CA604" t="str">
            <v>SFO</v>
          </cell>
          <cell r="CB604">
            <v>150</v>
          </cell>
          <cell r="CD604">
            <v>0</v>
          </cell>
          <cell r="CF604">
            <v>574</v>
          </cell>
          <cell r="CG604">
            <v>0</v>
          </cell>
        </row>
        <row r="605">
          <cell r="A605">
            <v>1416858</v>
          </cell>
          <cell r="B605" t="str">
            <v>113</v>
          </cell>
          <cell r="C605" t="str">
            <v>101</v>
          </cell>
          <cell r="D605" t="str">
            <v>61897</v>
          </cell>
          <cell r="E605" t="str">
            <v>61897-0010</v>
          </cell>
          <cell r="F605" t="str">
            <v>THE LAUNDERED SHIRT LS</v>
          </cell>
          <cell r="G605" t="str">
            <v>ROSENQUIST - SMOKEY AQUA</v>
          </cell>
          <cell r="H605" t="str">
            <v>PC</v>
          </cell>
          <cell r="J605" t="str">
            <v>SP-A</v>
          </cell>
          <cell r="K605" t="str">
            <v>APD</v>
          </cell>
          <cell r="L605" t="str">
            <v>PK</v>
          </cell>
          <cell r="M605">
            <v>100</v>
          </cell>
          <cell r="N605">
            <v>100</v>
          </cell>
          <cell r="O605">
            <v>0</v>
          </cell>
          <cell r="P605">
            <v>100</v>
          </cell>
          <cell r="T605" t="str">
            <v>257M</v>
          </cell>
          <cell r="U605">
            <v>3481</v>
          </cell>
          <cell r="V605" t="str">
            <v>HONG KONG</v>
          </cell>
          <cell r="W605" t="str">
            <v>NAS</v>
          </cell>
          <cell r="X605" t="str">
            <v>VIETNAM</v>
          </cell>
          <cell r="Y605" t="str">
            <v>VIET HUNG JOINT STOCK CO</v>
          </cell>
          <cell r="Z605" t="str">
            <v>DFC</v>
          </cell>
          <cell r="AD605">
            <v>40505</v>
          </cell>
          <cell r="AE605">
            <v>40505</v>
          </cell>
          <cell r="AF605">
            <v>40505</v>
          </cell>
          <cell r="AG605">
            <v>40505</v>
          </cell>
          <cell r="AH605">
            <v>40515</v>
          </cell>
          <cell r="AI605">
            <v>40594</v>
          </cell>
          <cell r="AJ605">
            <v>40612</v>
          </cell>
          <cell r="AK605">
            <v>40662</v>
          </cell>
          <cell r="AL605">
            <v>40701</v>
          </cell>
          <cell r="AM605">
            <v>40704</v>
          </cell>
          <cell r="AN605" t="str">
            <v>Per Alex's rev fcst per 11/18 to Andres</v>
          </cell>
          <cell r="AO605" t="str">
            <v>Y</v>
          </cell>
          <cell r="AP605" t="str">
            <v>4514007587</v>
          </cell>
          <cell r="AQ605" t="str">
            <v>Y</v>
          </cell>
          <cell r="AR605" t="str">
            <v>024S</v>
          </cell>
          <cell r="AS605" t="str">
            <v>ZHANGJIAGANG JINLING TEXTILES CO LT</v>
          </cell>
          <cell r="AT605" t="str">
            <v>CHINA</v>
          </cell>
          <cell r="AU605" t="str">
            <v>DUMMY MILLDORML1-2-2009-178A</v>
          </cell>
          <cell r="AW605">
            <v>1.7</v>
          </cell>
          <cell r="AX605">
            <v>170</v>
          </cell>
          <cell r="AY605">
            <v>40511</v>
          </cell>
          <cell r="AZ605">
            <v>40517</v>
          </cell>
          <cell r="BA605">
            <v>40615</v>
          </cell>
          <cell r="BB605">
            <v>40664</v>
          </cell>
          <cell r="BC605">
            <v>40706</v>
          </cell>
          <cell r="BD605">
            <v>40706</v>
          </cell>
          <cell r="BE605">
            <v>40513</v>
          </cell>
          <cell r="BF605">
            <v>40603</v>
          </cell>
          <cell r="BG605">
            <v>40634</v>
          </cell>
          <cell r="BH605">
            <v>40695</v>
          </cell>
          <cell r="BI605">
            <v>40695</v>
          </cell>
          <cell r="BL605">
            <v>0</v>
          </cell>
          <cell r="BN605" t="str">
            <v>DOCKERS</v>
          </cell>
          <cell r="BO605" t="str">
            <v>Tops</v>
          </cell>
          <cell r="BP605" t="str">
            <v>Mens</v>
          </cell>
          <cell r="BQ605" t="str">
            <v>N</v>
          </cell>
          <cell r="BR605" t="str">
            <v>DM Tops Wovens</v>
          </cell>
          <cell r="BS605" t="str">
            <v>OKAMOTO D</v>
          </cell>
          <cell r="BT605" t="str">
            <v>CWOVENS2</v>
          </cell>
          <cell r="BU605" t="str">
            <v>H7000</v>
          </cell>
          <cell r="BV605" t="str">
            <v>Seasonal</v>
          </cell>
          <cell r="BW605" t="str">
            <v>APD</v>
          </cell>
          <cell r="BY605" t="str">
            <v>4066240612405944051540505405054050540505</v>
          </cell>
          <cell r="BZ605" t="str">
            <v>S-61897-0010-3481-40662</v>
          </cell>
          <cell r="CA605" t="str">
            <v>SFO</v>
          </cell>
          <cell r="CB605">
            <v>100</v>
          </cell>
          <cell r="CD605">
            <v>0</v>
          </cell>
          <cell r="CF605">
            <v>574</v>
          </cell>
          <cell r="CG605">
            <v>0</v>
          </cell>
        </row>
        <row r="606">
          <cell r="A606">
            <v>1465189</v>
          </cell>
          <cell r="B606" t="str">
            <v>113</v>
          </cell>
          <cell r="C606" t="str">
            <v>101</v>
          </cell>
          <cell r="D606" t="str">
            <v>61897</v>
          </cell>
          <cell r="E606" t="str">
            <v>61897-0010</v>
          </cell>
          <cell r="F606" t="str">
            <v>THE LAUNDERED SHIRT LS</v>
          </cell>
          <cell r="G606" t="str">
            <v>ROSENQUIST - SMOKEY AQUA</v>
          </cell>
          <cell r="H606" t="str">
            <v>PC</v>
          </cell>
          <cell r="J606" t="str">
            <v>SP-A</v>
          </cell>
          <cell r="K606" t="str">
            <v>LACL</v>
          </cell>
          <cell r="L606" t="str">
            <v>CL</v>
          </cell>
          <cell r="M606">
            <v>700</v>
          </cell>
          <cell r="N606">
            <v>700</v>
          </cell>
          <cell r="O606">
            <v>0</v>
          </cell>
          <cell r="P606">
            <v>700</v>
          </cell>
          <cell r="T606" t="str">
            <v>257M</v>
          </cell>
          <cell r="U606">
            <v>3481</v>
          </cell>
          <cell r="V606" t="str">
            <v>HONG KONG</v>
          </cell>
          <cell r="W606" t="str">
            <v>NAS</v>
          </cell>
          <cell r="X606" t="str">
            <v>VIETNAM</v>
          </cell>
          <cell r="Y606" t="str">
            <v>VIET HUNG JOINT STOCK CO</v>
          </cell>
          <cell r="Z606" t="str">
            <v>DFC</v>
          </cell>
          <cell r="AD606">
            <v>40505</v>
          </cell>
          <cell r="AE606">
            <v>40505</v>
          </cell>
          <cell r="AF606">
            <v>40505</v>
          </cell>
          <cell r="AG606">
            <v>40505</v>
          </cell>
          <cell r="AH606">
            <v>40515</v>
          </cell>
          <cell r="AI606">
            <v>40594</v>
          </cell>
          <cell r="AJ606">
            <v>40612</v>
          </cell>
          <cell r="AK606">
            <v>40662</v>
          </cell>
          <cell r="AL606">
            <v>40721</v>
          </cell>
          <cell r="AM606">
            <v>40724</v>
          </cell>
          <cell r="AN606" t="str">
            <v>Per 11/17 P-Req; breakout by DC per Karla's email dtd 11/24.</v>
          </cell>
          <cell r="AO606" t="str">
            <v>y</v>
          </cell>
          <cell r="AP606" t="str">
            <v>4100113481</v>
          </cell>
          <cell r="AQ606" t="str">
            <v>Y</v>
          </cell>
          <cell r="AR606" t="str">
            <v>024S</v>
          </cell>
          <cell r="AS606" t="str">
            <v>ZHANGJIAGANG JINLING TEXTILES CO LT</v>
          </cell>
          <cell r="AT606" t="str">
            <v>CHINA</v>
          </cell>
          <cell r="AU606" t="str">
            <v>JLZ092219</v>
          </cell>
          <cell r="AW606">
            <v>1.7</v>
          </cell>
          <cell r="AX606">
            <v>1190</v>
          </cell>
          <cell r="AY606">
            <v>40511</v>
          </cell>
          <cell r="AZ606">
            <v>40517</v>
          </cell>
          <cell r="BA606">
            <v>40615</v>
          </cell>
          <cell r="BB606">
            <v>40664</v>
          </cell>
          <cell r="BC606">
            <v>40727</v>
          </cell>
          <cell r="BD606">
            <v>40727</v>
          </cell>
          <cell r="BE606">
            <v>40513</v>
          </cell>
          <cell r="BF606">
            <v>40603</v>
          </cell>
          <cell r="BG606">
            <v>40634</v>
          </cell>
          <cell r="BH606">
            <v>40695</v>
          </cell>
          <cell r="BI606">
            <v>40695</v>
          </cell>
          <cell r="BL606">
            <v>0</v>
          </cell>
          <cell r="BN606" t="str">
            <v>DOCKERS</v>
          </cell>
          <cell r="BO606" t="str">
            <v>Tops</v>
          </cell>
          <cell r="BP606" t="str">
            <v>Mens</v>
          </cell>
          <cell r="BQ606" t="str">
            <v>N</v>
          </cell>
          <cell r="BR606" t="str">
            <v>DM Tops Wovens</v>
          </cell>
          <cell r="BS606" t="str">
            <v>OKAMOTO D</v>
          </cell>
          <cell r="BT606" t="str">
            <v>CWOVENS2</v>
          </cell>
          <cell r="BU606" t="str">
            <v>H7000</v>
          </cell>
          <cell r="BV606" t="str">
            <v>Seasonal</v>
          </cell>
          <cell r="BW606" t="str">
            <v>LSA</v>
          </cell>
          <cell r="BY606" t="str">
            <v>4066240612405944051540505405054050540505</v>
          </cell>
          <cell r="BZ606" t="str">
            <v>S-61897-0010-3481-40662</v>
          </cell>
          <cell r="CA606" t="str">
            <v>SFO</v>
          </cell>
          <cell r="CD606">
            <v>0</v>
          </cell>
          <cell r="CF606">
            <v>574</v>
          </cell>
          <cell r="CG606">
            <v>0</v>
          </cell>
        </row>
        <row r="607">
          <cell r="A607">
            <v>1465190</v>
          </cell>
          <cell r="B607" t="str">
            <v>113</v>
          </cell>
          <cell r="C607" t="str">
            <v>101</v>
          </cell>
          <cell r="D607" t="str">
            <v>61897</v>
          </cell>
          <cell r="E607" t="str">
            <v>61897-0010</v>
          </cell>
          <cell r="F607" t="str">
            <v>THE LAUNDERED SHIRT LS</v>
          </cell>
          <cell r="G607" t="str">
            <v>ROSENQUIST - SMOKEY AQUA</v>
          </cell>
          <cell r="H607" t="str">
            <v>PC</v>
          </cell>
          <cell r="J607" t="str">
            <v>SP-A</v>
          </cell>
          <cell r="K607" t="str">
            <v>LACL</v>
          </cell>
          <cell r="L607" t="str">
            <v>PE</v>
          </cell>
          <cell r="M607">
            <v>300</v>
          </cell>
          <cell r="N607">
            <v>300</v>
          </cell>
          <cell r="O607">
            <v>0</v>
          </cell>
          <cell r="P607">
            <v>300</v>
          </cell>
          <cell r="T607" t="str">
            <v>257M</v>
          </cell>
          <cell r="U607">
            <v>3481</v>
          </cell>
          <cell r="V607" t="str">
            <v>HONG KONG</v>
          </cell>
          <cell r="W607" t="str">
            <v>NAS</v>
          </cell>
          <cell r="X607" t="str">
            <v>VIETNAM</v>
          </cell>
          <cell r="Y607" t="str">
            <v>VIET HUNG JOINT STOCK CO</v>
          </cell>
          <cell r="Z607" t="str">
            <v>DFC</v>
          </cell>
          <cell r="AD607">
            <v>40505</v>
          </cell>
          <cell r="AE607">
            <v>40505</v>
          </cell>
          <cell r="AF607">
            <v>40505</v>
          </cell>
          <cell r="AG607">
            <v>40505</v>
          </cell>
          <cell r="AH607">
            <v>40515</v>
          </cell>
          <cell r="AI607">
            <v>40594</v>
          </cell>
          <cell r="AJ607">
            <v>40612</v>
          </cell>
          <cell r="AK607">
            <v>40662</v>
          </cell>
          <cell r="AL607">
            <v>40729</v>
          </cell>
          <cell r="AM607">
            <v>40732</v>
          </cell>
          <cell r="AN607" t="str">
            <v>Per 11/17 P-Req; breakout by DC per Karla's email dtd 11/24.</v>
          </cell>
          <cell r="AO607" t="str">
            <v>y</v>
          </cell>
          <cell r="AP607" t="str">
            <v>4100113492</v>
          </cell>
          <cell r="AQ607" t="str">
            <v>Y</v>
          </cell>
          <cell r="AR607" t="str">
            <v>024S</v>
          </cell>
          <cell r="AS607" t="str">
            <v>ZHANGJIAGANG JINLING TEXTILES CO LT</v>
          </cell>
          <cell r="AT607" t="str">
            <v>CHINA</v>
          </cell>
          <cell r="AU607" t="str">
            <v>JLZ092219</v>
          </cell>
          <cell r="AW607">
            <v>1.7</v>
          </cell>
          <cell r="AX607">
            <v>510</v>
          </cell>
          <cell r="AY607">
            <v>40511</v>
          </cell>
          <cell r="AZ607">
            <v>40517</v>
          </cell>
          <cell r="BA607">
            <v>40615</v>
          </cell>
          <cell r="BB607">
            <v>40664</v>
          </cell>
          <cell r="BC607">
            <v>40734</v>
          </cell>
          <cell r="BD607">
            <v>40734</v>
          </cell>
          <cell r="BE607">
            <v>40513</v>
          </cell>
          <cell r="BF607">
            <v>40603</v>
          </cell>
          <cell r="BG607">
            <v>40634</v>
          </cell>
          <cell r="BH607">
            <v>40725</v>
          </cell>
          <cell r="BI607">
            <v>40725</v>
          </cell>
          <cell r="BL607">
            <v>0</v>
          </cell>
          <cell r="BN607" t="str">
            <v>DOCKERS</v>
          </cell>
          <cell r="BO607" t="str">
            <v>Tops</v>
          </cell>
          <cell r="BP607" t="str">
            <v>Mens</v>
          </cell>
          <cell r="BQ607" t="str">
            <v>N</v>
          </cell>
          <cell r="BR607" t="str">
            <v>DM Tops Wovens</v>
          </cell>
          <cell r="BS607" t="str">
            <v>OKAMOTO D</v>
          </cell>
          <cell r="BT607" t="str">
            <v>CWOVENS2</v>
          </cell>
          <cell r="BU607" t="str">
            <v>H7000</v>
          </cell>
          <cell r="BV607" t="str">
            <v>Seasonal</v>
          </cell>
          <cell r="BW607" t="str">
            <v>LSA</v>
          </cell>
          <cell r="BY607" t="str">
            <v>4066240612405944051540505405054050540505</v>
          </cell>
          <cell r="BZ607" t="str">
            <v>S-61897-0010-3481-40662</v>
          </cell>
          <cell r="CA607" t="str">
            <v>SFO</v>
          </cell>
          <cell r="CD607">
            <v>0</v>
          </cell>
          <cell r="CF607">
            <v>574</v>
          </cell>
          <cell r="CG607">
            <v>0</v>
          </cell>
        </row>
        <row r="608">
          <cell r="A608">
            <v>1465191</v>
          </cell>
          <cell r="B608" t="str">
            <v>113</v>
          </cell>
          <cell r="C608" t="str">
            <v>101</v>
          </cell>
          <cell r="D608" t="str">
            <v>61897</v>
          </cell>
          <cell r="E608" t="str">
            <v>61897-0010</v>
          </cell>
          <cell r="F608" t="str">
            <v>THE LAUNDERED SHIRT LS</v>
          </cell>
          <cell r="G608" t="str">
            <v>ROSENQUIST - SMOKEY AQUA</v>
          </cell>
          <cell r="H608" t="str">
            <v>PC</v>
          </cell>
          <cell r="J608" t="str">
            <v>SP-A</v>
          </cell>
          <cell r="K608" t="str">
            <v>LACL</v>
          </cell>
          <cell r="L608" t="str">
            <v>PA</v>
          </cell>
          <cell r="M608">
            <v>240</v>
          </cell>
          <cell r="N608">
            <v>240</v>
          </cell>
          <cell r="O608">
            <v>0</v>
          </cell>
          <cell r="P608">
            <v>240</v>
          </cell>
          <cell r="T608" t="str">
            <v>257M</v>
          </cell>
          <cell r="U608">
            <v>3481</v>
          </cell>
          <cell r="V608" t="str">
            <v>HONG KONG</v>
          </cell>
          <cell r="W608" t="str">
            <v>NAS</v>
          </cell>
          <cell r="X608" t="str">
            <v>VIETNAM</v>
          </cell>
          <cell r="Y608" t="str">
            <v>VIET HUNG JOINT STOCK CO</v>
          </cell>
          <cell r="Z608" t="str">
            <v>DFC</v>
          </cell>
          <cell r="AD608">
            <v>40505</v>
          </cell>
          <cell r="AE608">
            <v>40505</v>
          </cell>
          <cell r="AF608">
            <v>40505</v>
          </cell>
          <cell r="AG608">
            <v>40505</v>
          </cell>
          <cell r="AH608">
            <v>40515</v>
          </cell>
          <cell r="AI608">
            <v>40594</v>
          </cell>
          <cell r="AJ608">
            <v>40612</v>
          </cell>
          <cell r="AK608">
            <v>40662</v>
          </cell>
          <cell r="AL608">
            <v>40709</v>
          </cell>
          <cell r="AM608">
            <v>40712</v>
          </cell>
          <cell r="AN608" t="str">
            <v>Per 11/17 P-Req; breakout by DC per Karla's email dtd 11/24.</v>
          </cell>
          <cell r="AP608" t="str">
            <v>4100113470</v>
          </cell>
          <cell r="AQ608" t="str">
            <v>Y</v>
          </cell>
          <cell r="AR608" t="str">
            <v>024S</v>
          </cell>
          <cell r="AS608" t="str">
            <v>ZHANGJIAGANG JINLING TEXTILES CO LT</v>
          </cell>
          <cell r="AT608" t="str">
            <v>CHINA</v>
          </cell>
          <cell r="AU608" t="str">
            <v>JLZ092219</v>
          </cell>
          <cell r="AW608">
            <v>1.7</v>
          </cell>
          <cell r="AX608">
            <v>408</v>
          </cell>
          <cell r="AY608">
            <v>40511</v>
          </cell>
          <cell r="AZ608">
            <v>40517</v>
          </cell>
          <cell r="BA608">
            <v>40615</v>
          </cell>
          <cell r="BB608">
            <v>40664</v>
          </cell>
          <cell r="BC608">
            <v>40713</v>
          </cell>
          <cell r="BD608">
            <v>40713</v>
          </cell>
          <cell r="BE608">
            <v>40513</v>
          </cell>
          <cell r="BF608">
            <v>40603</v>
          </cell>
          <cell r="BG608">
            <v>40634</v>
          </cell>
          <cell r="BH608">
            <v>40695</v>
          </cell>
          <cell r="BI608">
            <v>40695</v>
          </cell>
          <cell r="BL608">
            <v>0</v>
          </cell>
          <cell r="BN608" t="str">
            <v>DOCKERS</v>
          </cell>
          <cell r="BO608" t="str">
            <v>Tops</v>
          </cell>
          <cell r="BP608" t="str">
            <v>Mens</v>
          </cell>
          <cell r="BQ608" t="str">
            <v>N</v>
          </cell>
          <cell r="BR608" t="str">
            <v>DM Tops Wovens</v>
          </cell>
          <cell r="BS608" t="str">
            <v>OKAMOTO D</v>
          </cell>
          <cell r="BT608" t="str">
            <v>CWOVENS2</v>
          </cell>
          <cell r="BU608" t="str">
            <v>H7000</v>
          </cell>
          <cell r="BV608" t="str">
            <v>Seasonal</v>
          </cell>
          <cell r="BW608" t="str">
            <v>LSA</v>
          </cell>
          <cell r="BY608" t="str">
            <v>4066240612405944051540505405054050540505</v>
          </cell>
          <cell r="BZ608" t="str">
            <v>S-61897-0010-3481-40662</v>
          </cell>
          <cell r="CA608" t="str">
            <v>SFO</v>
          </cell>
          <cell r="CD608">
            <v>0</v>
          </cell>
          <cell r="CF608">
            <v>574</v>
          </cell>
          <cell r="CG608">
            <v>0</v>
          </cell>
        </row>
        <row r="609">
          <cell r="A609">
            <v>1416859</v>
          </cell>
          <cell r="B609" t="str">
            <v>113</v>
          </cell>
          <cell r="C609" t="str">
            <v>101</v>
          </cell>
          <cell r="D609" t="str">
            <v>61897</v>
          </cell>
          <cell r="E609" t="str">
            <v>61897-0010</v>
          </cell>
          <cell r="F609" t="str">
            <v>THE LAUNDERED SHIRT LS</v>
          </cell>
          <cell r="G609" t="str">
            <v>ROSENQUIST - SMOKEY AQUA</v>
          </cell>
          <cell r="H609" t="str">
            <v>PC</v>
          </cell>
          <cell r="J609" t="str">
            <v>SP-A</v>
          </cell>
          <cell r="K609" t="str">
            <v>LACL</v>
          </cell>
          <cell r="L609" t="str">
            <v>CR</v>
          </cell>
          <cell r="M609">
            <v>324</v>
          </cell>
          <cell r="N609">
            <v>324</v>
          </cell>
          <cell r="O609">
            <v>0</v>
          </cell>
          <cell r="P609">
            <v>324</v>
          </cell>
          <cell r="T609" t="str">
            <v>257M</v>
          </cell>
          <cell r="U609">
            <v>3481</v>
          </cell>
          <cell r="V609" t="str">
            <v>HONG KONG</v>
          </cell>
          <cell r="W609" t="str">
            <v>NAS</v>
          </cell>
          <cell r="X609" t="str">
            <v>VIETNAM</v>
          </cell>
          <cell r="Y609" t="str">
            <v>VIET HUNG JOINT STOCK CO</v>
          </cell>
          <cell r="Z609" t="str">
            <v>DFC</v>
          </cell>
          <cell r="AD609">
            <v>40505</v>
          </cell>
          <cell r="AE609">
            <v>40505</v>
          </cell>
          <cell r="AF609">
            <v>40505</v>
          </cell>
          <cell r="AG609">
            <v>40505</v>
          </cell>
          <cell r="AH609">
            <v>40515</v>
          </cell>
          <cell r="AI609">
            <v>40594</v>
          </cell>
          <cell r="AJ609">
            <v>40612</v>
          </cell>
          <cell r="AK609">
            <v>40662</v>
          </cell>
          <cell r="AL609">
            <v>40739</v>
          </cell>
          <cell r="AM609">
            <v>40742</v>
          </cell>
          <cell r="AN609" t="str">
            <v>Per 11/17 P-Req; breakout by DC per Karla's email dtd 11/24.</v>
          </cell>
          <cell r="AO609" t="str">
            <v>Y</v>
          </cell>
          <cell r="AP609" t="str">
            <v>4100117245</v>
          </cell>
          <cell r="AQ609" t="str">
            <v>Y</v>
          </cell>
          <cell r="AR609" t="str">
            <v>024S</v>
          </cell>
          <cell r="AS609" t="str">
            <v>ZHANGJIAGANG JINLING TEXTILES CO LT</v>
          </cell>
          <cell r="AT609" t="str">
            <v>CHINA</v>
          </cell>
          <cell r="AU609" t="str">
            <v>JLZ092219</v>
          </cell>
          <cell r="AW609">
            <v>1.7</v>
          </cell>
          <cell r="AX609">
            <v>550.79999999999995</v>
          </cell>
          <cell r="AY609">
            <v>40511</v>
          </cell>
          <cell r="AZ609">
            <v>40517</v>
          </cell>
          <cell r="BA609">
            <v>40615</v>
          </cell>
          <cell r="BB609">
            <v>40664</v>
          </cell>
          <cell r="BC609">
            <v>40741</v>
          </cell>
          <cell r="BD609">
            <v>40748</v>
          </cell>
          <cell r="BE609">
            <v>40513</v>
          </cell>
          <cell r="BF609">
            <v>40603</v>
          </cell>
          <cell r="BG609">
            <v>40634</v>
          </cell>
          <cell r="BH609">
            <v>40725</v>
          </cell>
          <cell r="BI609">
            <v>40725</v>
          </cell>
          <cell r="BL609">
            <v>0</v>
          </cell>
          <cell r="BN609" t="str">
            <v>DOCKERS</v>
          </cell>
          <cell r="BO609" t="str">
            <v>Tops</v>
          </cell>
          <cell r="BP609" t="str">
            <v>Mens</v>
          </cell>
          <cell r="BQ609" t="str">
            <v>N</v>
          </cell>
          <cell r="BR609" t="str">
            <v>DM Tops Wovens</v>
          </cell>
          <cell r="BS609" t="str">
            <v>OKAMOTO D</v>
          </cell>
          <cell r="BT609" t="str">
            <v>CWOVENS2</v>
          </cell>
          <cell r="BU609" t="str">
            <v>H7000</v>
          </cell>
          <cell r="BV609" t="str">
            <v>Seasonal</v>
          </cell>
          <cell r="BW609" t="str">
            <v>LSA</v>
          </cell>
          <cell r="BY609" t="str">
            <v>4066240612405944051540505405054050540505</v>
          </cell>
          <cell r="BZ609" t="str">
            <v>S-61897-0010-3481-40662</v>
          </cell>
          <cell r="CA609" t="str">
            <v>SFO</v>
          </cell>
          <cell r="CD609">
            <v>0</v>
          </cell>
          <cell r="CF609">
            <v>574</v>
          </cell>
          <cell r="CG609">
            <v>0</v>
          </cell>
        </row>
        <row r="610">
          <cell r="A610">
            <v>1416860</v>
          </cell>
          <cell r="B610" t="str">
            <v>113</v>
          </cell>
          <cell r="C610" t="str">
            <v>101</v>
          </cell>
          <cell r="D610" t="str">
            <v>61897</v>
          </cell>
          <cell r="E610" t="str">
            <v>61897-0010</v>
          </cell>
          <cell r="F610" t="str">
            <v>THE LAUNDERED SHIRT LS</v>
          </cell>
          <cell r="G610" t="str">
            <v>ROSENQUIST - SMOKEY AQUA</v>
          </cell>
          <cell r="H610" t="str">
            <v>PC</v>
          </cell>
          <cell r="J610" t="str">
            <v>SP-A</v>
          </cell>
          <cell r="K610" t="str">
            <v>LSUS</v>
          </cell>
          <cell r="L610">
            <v>2006</v>
          </cell>
          <cell r="M610">
            <v>114</v>
          </cell>
          <cell r="N610">
            <v>114</v>
          </cell>
          <cell r="O610">
            <v>0</v>
          </cell>
          <cell r="P610">
            <v>114</v>
          </cell>
          <cell r="T610" t="str">
            <v>257M</v>
          </cell>
          <cell r="U610">
            <v>3481</v>
          </cell>
          <cell r="V610" t="str">
            <v>HONG KONG</v>
          </cell>
          <cell r="W610" t="str">
            <v>NAS</v>
          </cell>
          <cell r="X610" t="str">
            <v>VIETNAM</v>
          </cell>
          <cell r="Y610" t="str">
            <v>VIET HUNG JOINT STOCK CO</v>
          </cell>
          <cell r="Z610" t="str">
            <v>DFC</v>
          </cell>
          <cell r="AD610">
            <v>40505</v>
          </cell>
          <cell r="AE610">
            <v>40505</v>
          </cell>
          <cell r="AF610">
            <v>40505</v>
          </cell>
          <cell r="AG610">
            <v>40505</v>
          </cell>
          <cell r="AH610">
            <v>40515</v>
          </cell>
          <cell r="AI610">
            <v>40594</v>
          </cell>
          <cell r="AJ610">
            <v>40612</v>
          </cell>
          <cell r="AK610">
            <v>40662</v>
          </cell>
          <cell r="AL610">
            <v>40692</v>
          </cell>
          <cell r="AM610">
            <v>40695</v>
          </cell>
          <cell r="AN610" t="str">
            <v>ON-LINE fcst per Andres email dtd 11/22</v>
          </cell>
          <cell r="AO610" t="str">
            <v>Y</v>
          </cell>
          <cell r="AQ610" t="str">
            <v>Y</v>
          </cell>
          <cell r="AR610" t="str">
            <v>024S</v>
          </cell>
          <cell r="AS610" t="str">
            <v>ZHANGJIAGANG JINLING TEXTILES CO LT</v>
          </cell>
          <cell r="AT610" t="str">
            <v>CHINA</v>
          </cell>
          <cell r="AU610" t="str">
            <v>JLZ092219</v>
          </cell>
          <cell r="AW610">
            <v>1.7</v>
          </cell>
          <cell r="AX610">
            <v>193.79999999999998</v>
          </cell>
          <cell r="AY610">
            <v>40511</v>
          </cell>
          <cell r="AZ610">
            <v>40517</v>
          </cell>
          <cell r="BA610">
            <v>40615</v>
          </cell>
          <cell r="BB610">
            <v>40664</v>
          </cell>
          <cell r="BC610">
            <v>40692</v>
          </cell>
          <cell r="BD610">
            <v>40699</v>
          </cell>
          <cell r="BE610">
            <v>40513</v>
          </cell>
          <cell r="BF610">
            <v>40603</v>
          </cell>
          <cell r="BG610">
            <v>40634</v>
          </cell>
          <cell r="BH610">
            <v>40664</v>
          </cell>
          <cell r="BI610">
            <v>40695</v>
          </cell>
          <cell r="BL610">
            <v>0</v>
          </cell>
          <cell r="BN610" t="str">
            <v>DOCKERS</v>
          </cell>
          <cell r="BO610" t="str">
            <v>Tops</v>
          </cell>
          <cell r="BP610" t="str">
            <v>Mens</v>
          </cell>
          <cell r="BQ610" t="str">
            <v>N</v>
          </cell>
          <cell r="BR610" t="str">
            <v>DM Tops Wovens</v>
          </cell>
          <cell r="BS610" t="str">
            <v>OKAMOTO D</v>
          </cell>
          <cell r="BT610" t="str">
            <v>CWOVENS2</v>
          </cell>
          <cell r="BU610" t="str">
            <v>H7000</v>
          </cell>
          <cell r="BV610" t="str">
            <v>Seasonal</v>
          </cell>
          <cell r="BW610" t="str">
            <v>LSA</v>
          </cell>
          <cell r="BY610" t="str">
            <v>4066240612405944051540505405054050540505</v>
          </cell>
          <cell r="BZ610" t="str">
            <v>S-61897-0010-3481-40662</v>
          </cell>
          <cell r="CA610" t="str">
            <v>SFO</v>
          </cell>
          <cell r="CD610">
            <v>0</v>
          </cell>
          <cell r="CF610">
            <v>574</v>
          </cell>
          <cell r="CG610">
            <v>0</v>
          </cell>
        </row>
        <row r="611">
          <cell r="A611">
            <v>1422346</v>
          </cell>
          <cell r="B611" t="str">
            <v>113</v>
          </cell>
          <cell r="C611" t="str">
            <v>101</v>
          </cell>
          <cell r="D611" t="str">
            <v>61897</v>
          </cell>
          <cell r="E611" t="str">
            <v>61897-0010</v>
          </cell>
          <cell r="F611" t="str">
            <v>THE LAUNDERED SHIRT LS</v>
          </cell>
          <cell r="G611" t="str">
            <v>ROSENQUIST - SMOKEY AQUA</v>
          </cell>
          <cell r="H611" t="str">
            <v>PC</v>
          </cell>
          <cell r="J611" t="str">
            <v>SP-A</v>
          </cell>
          <cell r="K611" t="str">
            <v>LSM</v>
          </cell>
          <cell r="L611" t="str">
            <v>MX</v>
          </cell>
          <cell r="M611">
            <v>2500</v>
          </cell>
          <cell r="N611">
            <v>2500</v>
          </cell>
          <cell r="O611">
            <v>0</v>
          </cell>
          <cell r="P611">
            <v>2500</v>
          </cell>
          <cell r="T611" t="str">
            <v>257M</v>
          </cell>
          <cell r="U611">
            <v>3481</v>
          </cell>
          <cell r="V611" t="str">
            <v>HONG KONG</v>
          </cell>
          <cell r="W611" t="str">
            <v>NAS</v>
          </cell>
          <cell r="X611" t="str">
            <v>VIETNAM</v>
          </cell>
          <cell r="Y611" t="str">
            <v>VIET HUNG JOINT STOCK CO</v>
          </cell>
          <cell r="Z611" t="str">
            <v>DFC</v>
          </cell>
          <cell r="AD611">
            <v>40473</v>
          </cell>
          <cell r="AE611">
            <v>40473</v>
          </cell>
          <cell r="AF611">
            <v>40473</v>
          </cell>
          <cell r="AG611">
            <v>40473</v>
          </cell>
          <cell r="AH611">
            <v>40494</v>
          </cell>
          <cell r="AI611">
            <v>40546</v>
          </cell>
          <cell r="AJ611">
            <v>40567</v>
          </cell>
          <cell r="AK611">
            <v>40627</v>
          </cell>
          <cell r="AL611">
            <v>40679</v>
          </cell>
          <cell r="AM611">
            <v>40682</v>
          </cell>
          <cell r="AN611" t="str">
            <v>early commit based on orig greige commit given by PDS</v>
          </cell>
          <cell r="AO611" t="str">
            <v>Y</v>
          </cell>
          <cell r="AP611" t="str">
            <v>98240</v>
          </cell>
          <cell r="AR611" t="str">
            <v>024S</v>
          </cell>
          <cell r="AS611" t="str">
            <v>ZHANGJIAGANG JINLING TEXTILES CO LT</v>
          </cell>
          <cell r="AT611" t="str">
            <v>CHINA</v>
          </cell>
          <cell r="AU611" t="str">
            <v>JLZ092219</v>
          </cell>
          <cell r="AW611">
            <v>1.7</v>
          </cell>
          <cell r="AX611">
            <v>4250</v>
          </cell>
          <cell r="AY611">
            <v>40490</v>
          </cell>
          <cell r="AZ611">
            <v>40496</v>
          </cell>
          <cell r="BA611">
            <v>40573</v>
          </cell>
          <cell r="BB611">
            <v>40629</v>
          </cell>
          <cell r="BC611">
            <v>40685</v>
          </cell>
          <cell r="BD611">
            <v>40685</v>
          </cell>
          <cell r="BE611">
            <v>40483</v>
          </cell>
          <cell r="BF611">
            <v>40544</v>
          </cell>
          <cell r="BG611">
            <v>40603</v>
          </cell>
          <cell r="BH611">
            <v>40664</v>
          </cell>
          <cell r="BI611">
            <v>40664</v>
          </cell>
          <cell r="BL611">
            <v>0</v>
          </cell>
          <cell r="BN611" t="str">
            <v>DOCKERS</v>
          </cell>
          <cell r="BO611" t="str">
            <v>Tops</v>
          </cell>
          <cell r="BP611" t="str">
            <v>Mens</v>
          </cell>
          <cell r="BQ611" t="str">
            <v>N</v>
          </cell>
          <cell r="BR611" t="str">
            <v>DM Tops Wovens</v>
          </cell>
          <cell r="BS611" t="str">
            <v>OKAMOTO D</v>
          </cell>
          <cell r="BT611" t="str">
            <v>CWOVENS2</v>
          </cell>
          <cell r="BU611" t="str">
            <v>H7000</v>
          </cell>
          <cell r="BV611" t="str">
            <v>Seasonal</v>
          </cell>
          <cell r="BW611" t="str">
            <v>LSA</v>
          </cell>
          <cell r="BY611" t="str">
            <v>4062740567405464049440473404734047340473</v>
          </cell>
          <cell r="BZ611" t="str">
            <v>S-61897-0010-3481-40627</v>
          </cell>
          <cell r="CA611" t="str">
            <v>SFO</v>
          </cell>
          <cell r="CD611">
            <v>0</v>
          </cell>
          <cell r="CE611">
            <v>3344</v>
          </cell>
          <cell r="CF611">
            <v>574</v>
          </cell>
          <cell r="CG611">
            <v>0</v>
          </cell>
        </row>
        <row r="612">
          <cell r="A612">
            <v>1416861</v>
          </cell>
          <cell r="B612" t="str">
            <v>113</v>
          </cell>
          <cell r="C612" t="str">
            <v>101</v>
          </cell>
          <cell r="D612" t="str">
            <v>61897</v>
          </cell>
          <cell r="E612" t="str">
            <v>61897-0010</v>
          </cell>
          <cell r="F612" t="str">
            <v>THE LAUNDERED SHIRT LS</v>
          </cell>
          <cell r="G612" t="str">
            <v>ROSENQUIST - SMOKEY AQUA</v>
          </cell>
          <cell r="H612" t="str">
            <v>PC</v>
          </cell>
          <cell r="J612" t="str">
            <v>SP-A</v>
          </cell>
          <cell r="K612" t="str">
            <v>LSM</v>
          </cell>
          <cell r="L612" t="str">
            <v>MX</v>
          </cell>
          <cell r="M612">
            <v>928</v>
          </cell>
          <cell r="N612">
            <v>928</v>
          </cell>
          <cell r="O612">
            <v>0</v>
          </cell>
          <cell r="P612">
            <v>928</v>
          </cell>
          <cell r="T612" t="str">
            <v>257M</v>
          </cell>
          <cell r="U612">
            <v>3481</v>
          </cell>
          <cell r="V612" t="str">
            <v>HONG KONG</v>
          </cell>
          <cell r="W612" t="str">
            <v>NAS</v>
          </cell>
          <cell r="X612" t="str">
            <v>VIETNAM</v>
          </cell>
          <cell r="Y612" t="str">
            <v>VIET HUNG JOINT STOCK CO</v>
          </cell>
          <cell r="Z612" t="str">
            <v>DFC</v>
          </cell>
          <cell r="AD612">
            <v>40505</v>
          </cell>
          <cell r="AE612">
            <v>40505</v>
          </cell>
          <cell r="AF612">
            <v>40505</v>
          </cell>
          <cell r="AG612">
            <v>40505</v>
          </cell>
          <cell r="AH612">
            <v>40515</v>
          </cell>
          <cell r="AI612">
            <v>40594</v>
          </cell>
          <cell r="AJ612">
            <v>40612</v>
          </cell>
          <cell r="AK612">
            <v>40662</v>
          </cell>
          <cell r="AL612">
            <v>40714</v>
          </cell>
          <cell r="AM612">
            <v>40717</v>
          </cell>
          <cell r="AN612" t="str">
            <v>Per 11/17 P-Req (3.42k)less 2.5k commit for 3/25 ex-fcty</v>
          </cell>
          <cell r="AO612" t="str">
            <v>Y</v>
          </cell>
          <cell r="AP612" t="str">
            <v>98545</v>
          </cell>
          <cell r="AR612" t="str">
            <v>024S</v>
          </cell>
          <cell r="AS612" t="str">
            <v>ZHANGJIAGANG JINLING TEXTILES CO LT</v>
          </cell>
          <cell r="AT612" t="str">
            <v>CHINA</v>
          </cell>
          <cell r="AU612" t="str">
            <v>JLZ092219</v>
          </cell>
          <cell r="AW612">
            <v>1.7</v>
          </cell>
          <cell r="AX612">
            <v>1577.6</v>
          </cell>
          <cell r="AY612">
            <v>40511</v>
          </cell>
          <cell r="AZ612">
            <v>40517</v>
          </cell>
          <cell r="BA612">
            <v>40615</v>
          </cell>
          <cell r="BB612">
            <v>40664</v>
          </cell>
          <cell r="BC612">
            <v>40720</v>
          </cell>
          <cell r="BD612">
            <v>40720</v>
          </cell>
          <cell r="BE612">
            <v>40513</v>
          </cell>
          <cell r="BF612">
            <v>40603</v>
          </cell>
          <cell r="BG612">
            <v>40634</v>
          </cell>
          <cell r="BH612">
            <v>40695</v>
          </cell>
          <cell r="BI612">
            <v>40695</v>
          </cell>
          <cell r="BL612">
            <v>0</v>
          </cell>
          <cell r="BN612" t="str">
            <v>DOCKERS</v>
          </cell>
          <cell r="BO612" t="str">
            <v>Tops</v>
          </cell>
          <cell r="BP612" t="str">
            <v>Mens</v>
          </cell>
          <cell r="BQ612" t="str">
            <v>N</v>
          </cell>
          <cell r="BR612" t="str">
            <v>DM Tops Wovens</v>
          </cell>
          <cell r="BS612" t="str">
            <v>OKAMOTO D</v>
          </cell>
          <cell r="BT612" t="str">
            <v>CWOVENS2</v>
          </cell>
          <cell r="BU612" t="str">
            <v>H7000</v>
          </cell>
          <cell r="BV612" t="str">
            <v>Seasonal</v>
          </cell>
          <cell r="BW612" t="str">
            <v>LSA</v>
          </cell>
          <cell r="BY612" t="str">
            <v>4066240612405944051540505405054050540505</v>
          </cell>
          <cell r="BZ612" t="str">
            <v>S-61897-0010-3481-40662</v>
          </cell>
          <cell r="CA612" t="str">
            <v>SFO</v>
          </cell>
          <cell r="CB612">
            <v>928</v>
          </cell>
          <cell r="CD612">
            <v>0</v>
          </cell>
          <cell r="CE612">
            <v>3444</v>
          </cell>
          <cell r="CF612">
            <v>574</v>
          </cell>
          <cell r="CG612">
            <v>0</v>
          </cell>
        </row>
        <row r="613">
          <cell r="A613">
            <v>1465192</v>
          </cell>
          <cell r="B613" t="str">
            <v>113</v>
          </cell>
          <cell r="C613" t="str">
            <v>101</v>
          </cell>
          <cell r="D613" t="str">
            <v>61897</v>
          </cell>
          <cell r="E613" t="str">
            <v>61897-0016</v>
          </cell>
          <cell r="F613" t="str">
            <v>THE LAUNDERED SHIRT LS</v>
          </cell>
          <cell r="G613" t="str">
            <v>STANLEY - NEPTUNE</v>
          </cell>
          <cell r="H613" t="str">
            <v>PC</v>
          </cell>
          <cell r="J613" t="str">
            <v>SP-A</v>
          </cell>
          <cell r="K613" t="str">
            <v>APD</v>
          </cell>
          <cell r="L613" t="str">
            <v>MY</v>
          </cell>
          <cell r="M613">
            <v>80</v>
          </cell>
          <cell r="N613">
            <v>80</v>
          </cell>
          <cell r="O613">
            <v>0</v>
          </cell>
          <cell r="P613">
            <v>80</v>
          </cell>
          <cell r="T613" t="str">
            <v>257M</v>
          </cell>
          <cell r="U613">
            <v>3481</v>
          </cell>
          <cell r="V613" t="str">
            <v>HONG KONG</v>
          </cell>
          <cell r="W613" t="str">
            <v>NAS</v>
          </cell>
          <cell r="X613" t="str">
            <v>VIETNAM</v>
          </cell>
          <cell r="Y613" t="str">
            <v>VIET HUNG JOINT STOCK CO</v>
          </cell>
          <cell r="Z613" t="str">
            <v>DFC</v>
          </cell>
          <cell r="AD613">
            <v>40505</v>
          </cell>
          <cell r="AE613">
            <v>40505</v>
          </cell>
          <cell r="AF613">
            <v>40505</v>
          </cell>
          <cell r="AG613">
            <v>40505</v>
          </cell>
          <cell r="AH613">
            <v>40515</v>
          </cell>
          <cell r="AI613">
            <v>40594</v>
          </cell>
          <cell r="AJ613">
            <v>40612</v>
          </cell>
          <cell r="AK613">
            <v>40662</v>
          </cell>
          <cell r="AL613">
            <v>40675</v>
          </cell>
          <cell r="AM613">
            <v>40678</v>
          </cell>
          <cell r="AN613" t="str">
            <v>Per Alex's rev fcst per 11/18 to Andres</v>
          </cell>
          <cell r="AP613" t="str">
            <v>4505019928</v>
          </cell>
          <cell r="AQ613" t="str">
            <v>Y</v>
          </cell>
          <cell r="AR613" t="str">
            <v>024S</v>
          </cell>
          <cell r="AS613" t="str">
            <v>ZHANGJIAGANG JINLING TEXTILES CO LT</v>
          </cell>
          <cell r="AT613" t="str">
            <v>CHINA</v>
          </cell>
          <cell r="AU613" t="str">
            <v>DUMMY MILLDORML1-2-2009-178A</v>
          </cell>
          <cell r="AW613">
            <v>1.7</v>
          </cell>
          <cell r="AX613">
            <v>136</v>
          </cell>
          <cell r="AY613">
            <v>40511</v>
          </cell>
          <cell r="AZ613">
            <v>40517</v>
          </cell>
          <cell r="BA613">
            <v>40615</v>
          </cell>
          <cell r="BB613">
            <v>40664</v>
          </cell>
          <cell r="BC613">
            <v>40678</v>
          </cell>
          <cell r="BD613">
            <v>40678</v>
          </cell>
          <cell r="BE613">
            <v>40513</v>
          </cell>
          <cell r="BF613">
            <v>40603</v>
          </cell>
          <cell r="BG613">
            <v>40634</v>
          </cell>
          <cell r="BH613">
            <v>40664</v>
          </cell>
          <cell r="BI613">
            <v>40664</v>
          </cell>
          <cell r="BL613">
            <v>0</v>
          </cell>
          <cell r="BN613" t="str">
            <v>DOCKERS</v>
          </cell>
          <cell r="BO613" t="str">
            <v>Tops</v>
          </cell>
          <cell r="BP613" t="str">
            <v>Mens</v>
          </cell>
          <cell r="BQ613" t="str">
            <v>N</v>
          </cell>
          <cell r="BR613" t="str">
            <v>DM Tops Wovens</v>
          </cell>
          <cell r="BS613" t="str">
            <v>OKAMOTO D</v>
          </cell>
          <cell r="BT613" t="str">
            <v>CWOVENS2</v>
          </cell>
          <cell r="BU613" t="str">
            <v>H6907</v>
          </cell>
          <cell r="BV613" t="str">
            <v>Seasonal</v>
          </cell>
          <cell r="BW613" t="str">
            <v>APD</v>
          </cell>
          <cell r="BY613" t="str">
            <v>4066240612405944051540505405054050540505</v>
          </cell>
          <cell r="BZ613" t="str">
            <v>S-61897-0016-3481-40662</v>
          </cell>
          <cell r="CA613" t="str">
            <v>SFO</v>
          </cell>
          <cell r="CB613">
            <v>80</v>
          </cell>
          <cell r="CD613">
            <v>0</v>
          </cell>
          <cell r="CF613">
            <v>574</v>
          </cell>
          <cell r="CG613">
            <v>0</v>
          </cell>
        </row>
        <row r="614">
          <cell r="A614">
            <v>1465193</v>
          </cell>
          <cell r="B614" t="str">
            <v>113</v>
          </cell>
          <cell r="C614" t="str">
            <v>101</v>
          </cell>
          <cell r="D614" t="str">
            <v>61897</v>
          </cell>
          <cell r="E614" t="str">
            <v>61897-0016</v>
          </cell>
          <cell r="F614" t="str">
            <v>THE LAUNDERED SHIRT LS</v>
          </cell>
          <cell r="G614" t="str">
            <v>STANLEY - NEPTUNE</v>
          </cell>
          <cell r="H614" t="str">
            <v>PC</v>
          </cell>
          <cell r="J614" t="str">
            <v>SP-A</v>
          </cell>
          <cell r="K614" t="str">
            <v>APD</v>
          </cell>
          <cell r="L614" t="str">
            <v>PH</v>
          </cell>
          <cell r="M614">
            <v>46</v>
          </cell>
          <cell r="N614">
            <v>46</v>
          </cell>
          <cell r="O614">
            <v>0</v>
          </cell>
          <cell r="P614">
            <v>46</v>
          </cell>
          <cell r="T614" t="str">
            <v>257M</v>
          </cell>
          <cell r="U614">
            <v>3481</v>
          </cell>
          <cell r="V614" t="str">
            <v>HONG KONG</v>
          </cell>
          <cell r="W614" t="str">
            <v>NAS</v>
          </cell>
          <cell r="X614" t="str">
            <v>VIETNAM</v>
          </cell>
          <cell r="Y614" t="str">
            <v>VIET HUNG JOINT STOCK CO</v>
          </cell>
          <cell r="Z614" t="str">
            <v>DFC</v>
          </cell>
          <cell r="AD614">
            <v>40505</v>
          </cell>
          <cell r="AE614">
            <v>40505</v>
          </cell>
          <cell r="AF614">
            <v>40505</v>
          </cell>
          <cell r="AG614">
            <v>40505</v>
          </cell>
          <cell r="AH614">
            <v>40515</v>
          </cell>
          <cell r="AI614">
            <v>40594</v>
          </cell>
          <cell r="AJ614">
            <v>40612</v>
          </cell>
          <cell r="AK614">
            <v>40662</v>
          </cell>
          <cell r="AL614">
            <v>40681</v>
          </cell>
          <cell r="AM614">
            <v>40684</v>
          </cell>
          <cell r="AN614" t="str">
            <v>Per Alex's rev fcst per 11/18 to Andres</v>
          </cell>
          <cell r="AP614" t="str">
            <v>4509010400</v>
          </cell>
          <cell r="AQ614" t="str">
            <v>Y</v>
          </cell>
          <cell r="AR614" t="str">
            <v>024S</v>
          </cell>
          <cell r="AS614" t="str">
            <v>ZHANGJIAGANG JINLING TEXTILES CO LT</v>
          </cell>
          <cell r="AT614" t="str">
            <v>CHINA</v>
          </cell>
          <cell r="AU614" t="str">
            <v>DUMMY MILLDORML1-2-2009-178A</v>
          </cell>
          <cell r="AW614">
            <v>1.7</v>
          </cell>
          <cell r="AX614">
            <v>78.2</v>
          </cell>
          <cell r="AY614">
            <v>40511</v>
          </cell>
          <cell r="AZ614">
            <v>40517</v>
          </cell>
          <cell r="BA614">
            <v>40615</v>
          </cell>
          <cell r="BB614">
            <v>40664</v>
          </cell>
          <cell r="BC614">
            <v>40685</v>
          </cell>
          <cell r="BD614">
            <v>40685</v>
          </cell>
          <cell r="BE614">
            <v>40513</v>
          </cell>
          <cell r="BF614">
            <v>40603</v>
          </cell>
          <cell r="BG614">
            <v>40634</v>
          </cell>
          <cell r="BH614">
            <v>40664</v>
          </cell>
          <cell r="BI614">
            <v>40664</v>
          </cell>
          <cell r="BL614">
            <v>0</v>
          </cell>
          <cell r="BN614" t="str">
            <v>DOCKERS</v>
          </cell>
          <cell r="BO614" t="str">
            <v>Tops</v>
          </cell>
          <cell r="BP614" t="str">
            <v>Mens</v>
          </cell>
          <cell r="BQ614" t="str">
            <v>N</v>
          </cell>
          <cell r="BR614" t="str">
            <v>DM Tops Wovens</v>
          </cell>
          <cell r="BS614" t="str">
            <v>OKAMOTO D</v>
          </cell>
          <cell r="BT614" t="str">
            <v>CWOVENS2</v>
          </cell>
          <cell r="BU614" t="str">
            <v>H6907</v>
          </cell>
          <cell r="BV614" t="str">
            <v>Seasonal</v>
          </cell>
          <cell r="BW614" t="str">
            <v>APD</v>
          </cell>
          <cell r="BY614" t="str">
            <v>4066240612405944051540505405054050540505</v>
          </cell>
          <cell r="BZ614" t="str">
            <v>S-61897-0016-3481-40662</v>
          </cell>
          <cell r="CA614" t="str">
            <v>SFO</v>
          </cell>
          <cell r="CB614">
            <v>46</v>
          </cell>
          <cell r="CD614">
            <v>0</v>
          </cell>
          <cell r="CF614">
            <v>574</v>
          </cell>
          <cell r="CG614">
            <v>0</v>
          </cell>
        </row>
        <row r="615">
          <cell r="A615">
            <v>1465194</v>
          </cell>
          <cell r="B615" t="str">
            <v>113</v>
          </cell>
          <cell r="C615" t="str">
            <v>101</v>
          </cell>
          <cell r="D615" t="str">
            <v>61897</v>
          </cell>
          <cell r="E615" t="str">
            <v>61897-0016</v>
          </cell>
          <cell r="F615" t="str">
            <v>THE LAUNDERED SHIRT LS</v>
          </cell>
          <cell r="G615" t="str">
            <v>STANLEY - NEPTUNE</v>
          </cell>
          <cell r="H615" t="str">
            <v>PC</v>
          </cell>
          <cell r="J615" t="str">
            <v>SP-A</v>
          </cell>
          <cell r="K615" t="str">
            <v>APD</v>
          </cell>
          <cell r="L615" t="str">
            <v>SG</v>
          </cell>
          <cell r="M615">
            <v>120</v>
          </cell>
          <cell r="N615">
            <v>120</v>
          </cell>
          <cell r="O615">
            <v>0</v>
          </cell>
          <cell r="P615">
            <v>120</v>
          </cell>
          <cell r="T615" t="str">
            <v>257M</v>
          </cell>
          <cell r="U615">
            <v>3481</v>
          </cell>
          <cell r="V615" t="str">
            <v>HONG KONG</v>
          </cell>
          <cell r="W615" t="str">
            <v>NAS</v>
          </cell>
          <cell r="X615" t="str">
            <v>VIETNAM</v>
          </cell>
          <cell r="Y615" t="str">
            <v>VIET HUNG JOINT STOCK CO</v>
          </cell>
          <cell r="Z615" t="str">
            <v>DFC</v>
          </cell>
          <cell r="AD615">
            <v>40505</v>
          </cell>
          <cell r="AE615">
            <v>40505</v>
          </cell>
          <cell r="AF615">
            <v>40505</v>
          </cell>
          <cell r="AG615">
            <v>40505</v>
          </cell>
          <cell r="AH615">
            <v>40515</v>
          </cell>
          <cell r="AI615">
            <v>40594</v>
          </cell>
          <cell r="AJ615">
            <v>40612</v>
          </cell>
          <cell r="AK615">
            <v>40662</v>
          </cell>
          <cell r="AL615">
            <v>40673</v>
          </cell>
          <cell r="AM615">
            <v>40676</v>
          </cell>
          <cell r="AN615" t="str">
            <v>Per Alex's rev fcst per 11/18 to Andres</v>
          </cell>
          <cell r="AP615" t="str">
            <v>4512019288</v>
          </cell>
          <cell r="AQ615" t="str">
            <v>Y</v>
          </cell>
          <cell r="AR615" t="str">
            <v>024S</v>
          </cell>
          <cell r="AS615" t="str">
            <v>ZHANGJIAGANG JINLING TEXTILES CO LT</v>
          </cell>
          <cell r="AT615" t="str">
            <v>CHINA</v>
          </cell>
          <cell r="AU615" t="str">
            <v>DUMMY MILLDORML1-2-2009-178A</v>
          </cell>
          <cell r="AW615">
            <v>1.7</v>
          </cell>
          <cell r="AX615">
            <v>204</v>
          </cell>
          <cell r="AY615">
            <v>40511</v>
          </cell>
          <cell r="AZ615">
            <v>40517</v>
          </cell>
          <cell r="BA615">
            <v>40615</v>
          </cell>
          <cell r="BB615">
            <v>40664</v>
          </cell>
          <cell r="BC615">
            <v>40678</v>
          </cell>
          <cell r="BD615">
            <v>40678</v>
          </cell>
          <cell r="BE615">
            <v>40513</v>
          </cell>
          <cell r="BF615">
            <v>40603</v>
          </cell>
          <cell r="BG615">
            <v>40634</v>
          </cell>
          <cell r="BH615">
            <v>40664</v>
          </cell>
          <cell r="BI615">
            <v>40664</v>
          </cell>
          <cell r="BL615">
            <v>0</v>
          </cell>
          <cell r="BN615" t="str">
            <v>DOCKERS</v>
          </cell>
          <cell r="BO615" t="str">
            <v>Tops</v>
          </cell>
          <cell r="BP615" t="str">
            <v>Mens</v>
          </cell>
          <cell r="BQ615" t="str">
            <v>N</v>
          </cell>
          <cell r="BR615" t="str">
            <v>DM Tops Wovens</v>
          </cell>
          <cell r="BS615" t="str">
            <v>OKAMOTO D</v>
          </cell>
          <cell r="BT615" t="str">
            <v>CWOVENS2</v>
          </cell>
          <cell r="BU615" t="str">
            <v>H6907</v>
          </cell>
          <cell r="BV615" t="str">
            <v>Seasonal</v>
          </cell>
          <cell r="BW615" t="str">
            <v>APD</v>
          </cell>
          <cell r="BY615" t="str">
            <v>4066240612405944051540505405054050540505</v>
          </cell>
          <cell r="BZ615" t="str">
            <v>S-61897-0016-3481-40662</v>
          </cell>
          <cell r="CA615" t="str">
            <v>SFO</v>
          </cell>
          <cell r="CB615">
            <v>120</v>
          </cell>
          <cell r="CD615">
            <v>0</v>
          </cell>
          <cell r="CF615">
            <v>574</v>
          </cell>
          <cell r="CG615">
            <v>0</v>
          </cell>
        </row>
        <row r="616">
          <cell r="A616">
            <v>1416864</v>
          </cell>
          <cell r="B616" t="str">
            <v>113</v>
          </cell>
          <cell r="C616" t="str">
            <v>101</v>
          </cell>
          <cell r="D616" t="str">
            <v>61897</v>
          </cell>
          <cell r="E616" t="str">
            <v>61897-0016</v>
          </cell>
          <cell r="F616" t="str">
            <v>THE LAUNDERED SHIRT LS</v>
          </cell>
          <cell r="G616" t="str">
            <v>STANLEY - NEPTUNE</v>
          </cell>
          <cell r="H616" t="str">
            <v>PC</v>
          </cell>
          <cell r="J616" t="str">
            <v>SP-A</v>
          </cell>
          <cell r="K616" t="str">
            <v>APD</v>
          </cell>
          <cell r="L616" t="str">
            <v>PK</v>
          </cell>
          <cell r="M616">
            <v>100</v>
          </cell>
          <cell r="N616">
            <v>100</v>
          </cell>
          <cell r="O616">
            <v>0</v>
          </cell>
          <cell r="P616">
            <v>100</v>
          </cell>
          <cell r="T616" t="str">
            <v>257M</v>
          </cell>
          <cell r="U616">
            <v>3481</v>
          </cell>
          <cell r="V616" t="str">
            <v>HONG KONG</v>
          </cell>
          <cell r="W616" t="str">
            <v>NAS</v>
          </cell>
          <cell r="X616" t="str">
            <v>VIETNAM</v>
          </cell>
          <cell r="Y616" t="str">
            <v>VIET HUNG JOINT STOCK CO</v>
          </cell>
          <cell r="Z616" t="str">
            <v>DFC</v>
          </cell>
          <cell r="AD616">
            <v>40505</v>
          </cell>
          <cell r="AE616">
            <v>40505</v>
          </cell>
          <cell r="AF616">
            <v>40505</v>
          </cell>
          <cell r="AG616">
            <v>40505</v>
          </cell>
          <cell r="AH616">
            <v>40515</v>
          </cell>
          <cell r="AI616">
            <v>40594</v>
          </cell>
          <cell r="AJ616">
            <v>40612</v>
          </cell>
          <cell r="AK616">
            <v>40662</v>
          </cell>
          <cell r="AL616">
            <v>40701</v>
          </cell>
          <cell r="AM616">
            <v>40704</v>
          </cell>
          <cell r="AN616" t="str">
            <v>Per Alex's rev fcst per 11/18 to Andres</v>
          </cell>
          <cell r="AP616" t="str">
            <v>4514007588</v>
          </cell>
          <cell r="AQ616" t="str">
            <v>Y</v>
          </cell>
          <cell r="AR616" t="str">
            <v>024S</v>
          </cell>
          <cell r="AS616" t="str">
            <v>ZHANGJIAGANG JINLING TEXTILES CO LT</v>
          </cell>
          <cell r="AT616" t="str">
            <v>CHINA</v>
          </cell>
          <cell r="AU616" t="str">
            <v>DUMMY MILLDORML1-2-2009-178A</v>
          </cell>
          <cell r="AW616">
            <v>1.7</v>
          </cell>
          <cell r="AX616">
            <v>170</v>
          </cell>
          <cell r="AY616">
            <v>40511</v>
          </cell>
          <cell r="AZ616">
            <v>40517</v>
          </cell>
          <cell r="BA616">
            <v>40615</v>
          </cell>
          <cell r="BB616">
            <v>40664</v>
          </cell>
          <cell r="BC616">
            <v>40706</v>
          </cell>
          <cell r="BD616">
            <v>40706</v>
          </cell>
          <cell r="BE616">
            <v>40513</v>
          </cell>
          <cell r="BF616">
            <v>40603</v>
          </cell>
          <cell r="BG616">
            <v>40634</v>
          </cell>
          <cell r="BH616">
            <v>40695</v>
          </cell>
          <cell r="BI616">
            <v>40695</v>
          </cell>
          <cell r="BL616">
            <v>0</v>
          </cell>
          <cell r="BN616" t="str">
            <v>DOCKERS</v>
          </cell>
          <cell r="BO616" t="str">
            <v>Tops</v>
          </cell>
          <cell r="BP616" t="str">
            <v>Mens</v>
          </cell>
          <cell r="BQ616" t="str">
            <v>N</v>
          </cell>
          <cell r="BR616" t="str">
            <v>DM Tops Wovens</v>
          </cell>
          <cell r="BS616" t="str">
            <v>OKAMOTO D</v>
          </cell>
          <cell r="BT616" t="str">
            <v>CWOVENS2</v>
          </cell>
          <cell r="BU616" t="str">
            <v>H6907</v>
          </cell>
          <cell r="BV616" t="str">
            <v>Seasonal</v>
          </cell>
          <cell r="BW616" t="str">
            <v>APD</v>
          </cell>
          <cell r="BY616" t="str">
            <v>4066240612405944051540505405054050540505</v>
          </cell>
          <cell r="BZ616" t="str">
            <v>S-61897-0016-3481-40662</v>
          </cell>
          <cell r="CA616" t="str">
            <v>SFO</v>
          </cell>
          <cell r="CB616">
            <v>100</v>
          </cell>
          <cell r="CD616">
            <v>0</v>
          </cell>
          <cell r="CF616">
            <v>574</v>
          </cell>
          <cell r="CG616">
            <v>0</v>
          </cell>
        </row>
        <row r="617">
          <cell r="A617">
            <v>1465195</v>
          </cell>
          <cell r="B617" t="str">
            <v>113</v>
          </cell>
          <cell r="C617" t="str">
            <v>101</v>
          </cell>
          <cell r="D617" t="str">
            <v>61897</v>
          </cell>
          <cell r="E617" t="str">
            <v>61897-0016</v>
          </cell>
          <cell r="F617" t="str">
            <v>THE LAUNDERED SHIRT LS</v>
          </cell>
          <cell r="G617" t="str">
            <v>STANLEY - NEPTUNE</v>
          </cell>
          <cell r="H617" t="str">
            <v>PC</v>
          </cell>
          <cell r="J617" t="str">
            <v>SP-A</v>
          </cell>
          <cell r="K617" t="str">
            <v>LACL</v>
          </cell>
          <cell r="L617" t="str">
            <v>CL</v>
          </cell>
          <cell r="M617">
            <v>700</v>
          </cell>
          <cell r="N617">
            <v>700</v>
          </cell>
          <cell r="O617">
            <v>0</v>
          </cell>
          <cell r="P617">
            <v>700</v>
          </cell>
          <cell r="T617" t="str">
            <v>257M</v>
          </cell>
          <cell r="U617">
            <v>3481</v>
          </cell>
          <cell r="V617" t="str">
            <v>HONG KONG</v>
          </cell>
          <cell r="W617" t="str">
            <v>NAS</v>
          </cell>
          <cell r="X617" t="str">
            <v>VIETNAM</v>
          </cell>
          <cell r="Y617" t="str">
            <v>VIET HUNG JOINT STOCK CO</v>
          </cell>
          <cell r="Z617" t="str">
            <v>DFC</v>
          </cell>
          <cell r="AD617">
            <v>40505</v>
          </cell>
          <cell r="AE617">
            <v>40505</v>
          </cell>
          <cell r="AF617">
            <v>40505</v>
          </cell>
          <cell r="AG617">
            <v>40505</v>
          </cell>
          <cell r="AH617">
            <v>40515</v>
          </cell>
          <cell r="AI617">
            <v>40594</v>
          </cell>
          <cell r="AJ617">
            <v>40612</v>
          </cell>
          <cell r="AK617">
            <v>40662</v>
          </cell>
          <cell r="AL617">
            <v>40721</v>
          </cell>
          <cell r="AM617">
            <v>40724</v>
          </cell>
          <cell r="AN617" t="str">
            <v>Per 11/17 P-Req &amp; Karla's email dtd 11/24 breakout DC</v>
          </cell>
          <cell r="AO617" t="str">
            <v>y</v>
          </cell>
          <cell r="AP617" t="str">
            <v>4100113482</v>
          </cell>
          <cell r="AQ617" t="str">
            <v>Y</v>
          </cell>
          <cell r="AR617" t="str">
            <v>024S</v>
          </cell>
          <cell r="AS617" t="str">
            <v>ZHANGJIAGANG JINLING TEXTILES CO LT</v>
          </cell>
          <cell r="AT617" t="str">
            <v>CHINA</v>
          </cell>
          <cell r="AU617" t="str">
            <v>JLZ092219</v>
          </cell>
          <cell r="AW617">
            <v>1.7</v>
          </cell>
          <cell r="AX617">
            <v>1190</v>
          </cell>
          <cell r="AY617">
            <v>40511</v>
          </cell>
          <cell r="AZ617">
            <v>40517</v>
          </cell>
          <cell r="BA617">
            <v>40615</v>
          </cell>
          <cell r="BB617">
            <v>40664</v>
          </cell>
          <cell r="BC617">
            <v>40727</v>
          </cell>
          <cell r="BD617">
            <v>40727</v>
          </cell>
          <cell r="BE617">
            <v>40513</v>
          </cell>
          <cell r="BF617">
            <v>40603</v>
          </cell>
          <cell r="BG617">
            <v>40634</v>
          </cell>
          <cell r="BH617">
            <v>40695</v>
          </cell>
          <cell r="BI617">
            <v>40695</v>
          </cell>
          <cell r="BL617">
            <v>0</v>
          </cell>
          <cell r="BN617" t="str">
            <v>DOCKERS</v>
          </cell>
          <cell r="BO617" t="str">
            <v>Tops</v>
          </cell>
          <cell r="BP617" t="str">
            <v>Mens</v>
          </cell>
          <cell r="BQ617" t="str">
            <v>N</v>
          </cell>
          <cell r="BR617" t="str">
            <v>DM Tops Wovens</v>
          </cell>
          <cell r="BS617" t="str">
            <v>OKAMOTO D</v>
          </cell>
          <cell r="BT617" t="str">
            <v>CWOVENS2</v>
          </cell>
          <cell r="BU617" t="str">
            <v>H6907</v>
          </cell>
          <cell r="BV617" t="str">
            <v>Seasonal</v>
          </cell>
          <cell r="BW617" t="str">
            <v>LSA</v>
          </cell>
          <cell r="BY617" t="str">
            <v>4066240612405944051540505405054050540505</v>
          </cell>
          <cell r="BZ617" t="str">
            <v>S-61897-0016-3481-40662</v>
          </cell>
          <cell r="CA617" t="str">
            <v>SFO</v>
          </cell>
          <cell r="CD617">
            <v>0</v>
          </cell>
          <cell r="CF617">
            <v>574</v>
          </cell>
          <cell r="CG617">
            <v>0</v>
          </cell>
        </row>
        <row r="618">
          <cell r="A618">
            <v>1465196</v>
          </cell>
          <cell r="B618" t="str">
            <v>113</v>
          </cell>
          <cell r="C618" t="str">
            <v>101</v>
          </cell>
          <cell r="D618" t="str">
            <v>61897</v>
          </cell>
          <cell r="E618" t="str">
            <v>61897-0016</v>
          </cell>
          <cell r="F618" t="str">
            <v>THE LAUNDERED SHIRT LS</v>
          </cell>
          <cell r="G618" t="str">
            <v>STANLEY - NEPTUNE</v>
          </cell>
          <cell r="H618" t="str">
            <v>PC</v>
          </cell>
          <cell r="J618" t="str">
            <v>SP-A</v>
          </cell>
          <cell r="K618" t="str">
            <v>LACL</v>
          </cell>
          <cell r="L618" t="str">
            <v>PE</v>
          </cell>
          <cell r="M618">
            <v>300</v>
          </cell>
          <cell r="N618">
            <v>300</v>
          </cell>
          <cell r="O618">
            <v>0</v>
          </cell>
          <cell r="P618">
            <v>300</v>
          </cell>
          <cell r="T618" t="str">
            <v>257M</v>
          </cell>
          <cell r="U618">
            <v>3481</v>
          </cell>
          <cell r="V618" t="str">
            <v>HONG KONG</v>
          </cell>
          <cell r="W618" t="str">
            <v>NAS</v>
          </cell>
          <cell r="X618" t="str">
            <v>VIETNAM</v>
          </cell>
          <cell r="Y618" t="str">
            <v>VIET HUNG JOINT STOCK CO</v>
          </cell>
          <cell r="Z618" t="str">
            <v>DFC</v>
          </cell>
          <cell r="AD618">
            <v>40505</v>
          </cell>
          <cell r="AE618">
            <v>40505</v>
          </cell>
          <cell r="AF618">
            <v>40505</v>
          </cell>
          <cell r="AG618">
            <v>40505</v>
          </cell>
          <cell r="AH618">
            <v>40515</v>
          </cell>
          <cell r="AI618">
            <v>40594</v>
          </cell>
          <cell r="AJ618">
            <v>40612</v>
          </cell>
          <cell r="AK618">
            <v>40662</v>
          </cell>
          <cell r="AL618">
            <v>40729</v>
          </cell>
          <cell r="AM618">
            <v>40732</v>
          </cell>
          <cell r="AN618" t="str">
            <v>Per 11/17 P-Req &amp; Karla's email dtd 11/24 breakout DC</v>
          </cell>
          <cell r="AO618" t="str">
            <v>y</v>
          </cell>
          <cell r="AP618" t="str">
            <v>4100113493</v>
          </cell>
          <cell r="AQ618" t="str">
            <v>Y</v>
          </cell>
          <cell r="AR618" t="str">
            <v>024S</v>
          </cell>
          <cell r="AS618" t="str">
            <v>ZHANGJIAGANG JINLING TEXTILES CO LT</v>
          </cell>
          <cell r="AT618" t="str">
            <v>CHINA</v>
          </cell>
          <cell r="AU618" t="str">
            <v>JLZ092219</v>
          </cell>
          <cell r="AW618">
            <v>1.7</v>
          </cell>
          <cell r="AX618">
            <v>510</v>
          </cell>
          <cell r="AY618">
            <v>40511</v>
          </cell>
          <cell r="AZ618">
            <v>40517</v>
          </cell>
          <cell r="BA618">
            <v>40615</v>
          </cell>
          <cell r="BB618">
            <v>40664</v>
          </cell>
          <cell r="BC618">
            <v>40734</v>
          </cell>
          <cell r="BD618">
            <v>40734</v>
          </cell>
          <cell r="BE618">
            <v>40513</v>
          </cell>
          <cell r="BF618">
            <v>40603</v>
          </cell>
          <cell r="BG618">
            <v>40634</v>
          </cell>
          <cell r="BH618">
            <v>40725</v>
          </cell>
          <cell r="BI618">
            <v>40725</v>
          </cell>
          <cell r="BL618">
            <v>0</v>
          </cell>
          <cell r="BN618" t="str">
            <v>DOCKERS</v>
          </cell>
          <cell r="BO618" t="str">
            <v>Tops</v>
          </cell>
          <cell r="BP618" t="str">
            <v>Mens</v>
          </cell>
          <cell r="BQ618" t="str">
            <v>N</v>
          </cell>
          <cell r="BR618" t="str">
            <v>DM Tops Wovens</v>
          </cell>
          <cell r="BS618" t="str">
            <v>OKAMOTO D</v>
          </cell>
          <cell r="BT618" t="str">
            <v>CWOVENS2</v>
          </cell>
          <cell r="BU618" t="str">
            <v>H6907</v>
          </cell>
          <cell r="BV618" t="str">
            <v>Seasonal</v>
          </cell>
          <cell r="BW618" t="str">
            <v>LSA</v>
          </cell>
          <cell r="BY618" t="str">
            <v>4066240612405944051540505405054050540505</v>
          </cell>
          <cell r="BZ618" t="str">
            <v>S-61897-0016-3481-40662</v>
          </cell>
          <cell r="CA618" t="str">
            <v>SFO</v>
          </cell>
          <cell r="CD618">
            <v>0</v>
          </cell>
          <cell r="CF618">
            <v>574</v>
          </cell>
          <cell r="CG618">
            <v>0</v>
          </cell>
        </row>
        <row r="619">
          <cell r="A619">
            <v>1465197</v>
          </cell>
          <cell r="B619" t="str">
            <v>113</v>
          </cell>
          <cell r="C619" t="str">
            <v>101</v>
          </cell>
          <cell r="D619" t="str">
            <v>61897</v>
          </cell>
          <cell r="E619" t="str">
            <v>61897-0016</v>
          </cell>
          <cell r="F619" t="str">
            <v>THE LAUNDERED SHIRT LS</v>
          </cell>
          <cell r="G619" t="str">
            <v>STANLEY - NEPTUNE</v>
          </cell>
          <cell r="H619" t="str">
            <v>PC</v>
          </cell>
          <cell r="J619" t="str">
            <v>SP-A</v>
          </cell>
          <cell r="K619" t="str">
            <v>LACL</v>
          </cell>
          <cell r="L619" t="str">
            <v>PA</v>
          </cell>
          <cell r="M619">
            <v>240</v>
          </cell>
          <cell r="N619">
            <v>240</v>
          </cell>
          <cell r="O619">
            <v>0</v>
          </cell>
          <cell r="P619">
            <v>240</v>
          </cell>
          <cell r="T619" t="str">
            <v>257M</v>
          </cell>
          <cell r="U619">
            <v>3481</v>
          </cell>
          <cell r="V619" t="str">
            <v>HONG KONG</v>
          </cell>
          <cell r="W619" t="str">
            <v>NAS</v>
          </cell>
          <cell r="X619" t="str">
            <v>VIETNAM</v>
          </cell>
          <cell r="Y619" t="str">
            <v>VIET HUNG JOINT STOCK CO</v>
          </cell>
          <cell r="Z619" t="str">
            <v>DFC</v>
          </cell>
          <cell r="AD619">
            <v>40505</v>
          </cell>
          <cell r="AE619">
            <v>40505</v>
          </cell>
          <cell r="AF619">
            <v>40505</v>
          </cell>
          <cell r="AG619">
            <v>40505</v>
          </cell>
          <cell r="AH619">
            <v>40515</v>
          </cell>
          <cell r="AI619">
            <v>40594</v>
          </cell>
          <cell r="AJ619">
            <v>40612</v>
          </cell>
          <cell r="AK619">
            <v>40662</v>
          </cell>
          <cell r="AL619">
            <v>40709</v>
          </cell>
          <cell r="AM619">
            <v>40712</v>
          </cell>
          <cell r="AN619" t="str">
            <v>Per 11/17 P-Req &amp; Karla's email dtd 11/24 breakout DC</v>
          </cell>
          <cell r="AP619" t="str">
            <v>4100113469</v>
          </cell>
          <cell r="AQ619" t="str">
            <v>Y</v>
          </cell>
          <cell r="AR619" t="str">
            <v>024S</v>
          </cell>
          <cell r="AS619" t="str">
            <v>ZHANGJIAGANG JINLING TEXTILES CO LT</v>
          </cell>
          <cell r="AT619" t="str">
            <v>CHINA</v>
          </cell>
          <cell r="AU619" t="str">
            <v>JLZ092219</v>
          </cell>
          <cell r="AW619">
            <v>1.7</v>
          </cell>
          <cell r="AX619">
            <v>408</v>
          </cell>
          <cell r="AY619">
            <v>40511</v>
          </cell>
          <cell r="AZ619">
            <v>40517</v>
          </cell>
          <cell r="BA619">
            <v>40615</v>
          </cell>
          <cell r="BB619">
            <v>40664</v>
          </cell>
          <cell r="BC619">
            <v>40713</v>
          </cell>
          <cell r="BD619">
            <v>40713</v>
          </cell>
          <cell r="BE619">
            <v>40513</v>
          </cell>
          <cell r="BF619">
            <v>40603</v>
          </cell>
          <cell r="BG619">
            <v>40634</v>
          </cell>
          <cell r="BH619">
            <v>40695</v>
          </cell>
          <cell r="BI619">
            <v>40695</v>
          </cell>
          <cell r="BL619">
            <v>0</v>
          </cell>
          <cell r="BN619" t="str">
            <v>DOCKERS</v>
          </cell>
          <cell r="BO619" t="str">
            <v>Tops</v>
          </cell>
          <cell r="BP619" t="str">
            <v>Mens</v>
          </cell>
          <cell r="BQ619" t="str">
            <v>N</v>
          </cell>
          <cell r="BR619" t="str">
            <v>DM Tops Wovens</v>
          </cell>
          <cell r="BS619" t="str">
            <v>OKAMOTO D</v>
          </cell>
          <cell r="BT619" t="str">
            <v>CWOVENS2</v>
          </cell>
          <cell r="BU619" t="str">
            <v>H6907</v>
          </cell>
          <cell r="BV619" t="str">
            <v>Seasonal</v>
          </cell>
          <cell r="BW619" t="str">
            <v>LSA</v>
          </cell>
          <cell r="BY619" t="str">
            <v>4066240612405944051540505405054050540505</v>
          </cell>
          <cell r="BZ619" t="str">
            <v>S-61897-0016-3481-40662</v>
          </cell>
          <cell r="CA619" t="str">
            <v>SFO</v>
          </cell>
          <cell r="CD619">
            <v>0</v>
          </cell>
          <cell r="CF619">
            <v>574</v>
          </cell>
          <cell r="CG619">
            <v>0</v>
          </cell>
        </row>
        <row r="620">
          <cell r="A620">
            <v>1416865</v>
          </cell>
          <cell r="B620" t="str">
            <v>113</v>
          </cell>
          <cell r="C620" t="str">
            <v>101</v>
          </cell>
          <cell r="D620" t="str">
            <v>61897</v>
          </cell>
          <cell r="E620" t="str">
            <v>61897-0016</v>
          </cell>
          <cell r="F620" t="str">
            <v>THE LAUNDERED SHIRT LS</v>
          </cell>
          <cell r="G620" t="str">
            <v>STANLEY - NEPTUNE</v>
          </cell>
          <cell r="H620" t="str">
            <v>PC</v>
          </cell>
          <cell r="J620" t="str">
            <v>SP-A</v>
          </cell>
          <cell r="K620" t="str">
            <v>LACL</v>
          </cell>
          <cell r="L620" t="str">
            <v>CR</v>
          </cell>
          <cell r="M620">
            <v>324</v>
          </cell>
          <cell r="N620">
            <v>324</v>
          </cell>
          <cell r="O620">
            <v>0</v>
          </cell>
          <cell r="P620">
            <v>324</v>
          </cell>
          <cell r="T620" t="str">
            <v>257M</v>
          </cell>
          <cell r="U620">
            <v>3481</v>
          </cell>
          <cell r="V620" t="str">
            <v>HONG KONG</v>
          </cell>
          <cell r="W620" t="str">
            <v>NAS</v>
          </cell>
          <cell r="X620" t="str">
            <v>VIETNAM</v>
          </cell>
          <cell r="Y620" t="str">
            <v>VIET HUNG JOINT STOCK CO</v>
          </cell>
          <cell r="Z620" t="str">
            <v>DFC</v>
          </cell>
          <cell r="AD620">
            <v>40505</v>
          </cell>
          <cell r="AE620">
            <v>40505</v>
          </cell>
          <cell r="AF620">
            <v>40505</v>
          </cell>
          <cell r="AG620">
            <v>40505</v>
          </cell>
          <cell r="AH620">
            <v>40515</v>
          </cell>
          <cell r="AI620">
            <v>40594</v>
          </cell>
          <cell r="AJ620">
            <v>40612</v>
          </cell>
          <cell r="AK620">
            <v>40662</v>
          </cell>
          <cell r="AL620">
            <v>40739</v>
          </cell>
          <cell r="AM620">
            <v>40742</v>
          </cell>
          <cell r="AN620" t="str">
            <v>Per 11/17 P-Req &amp; Karla's email dtd 11/24 breakout DC</v>
          </cell>
          <cell r="AO620" t="str">
            <v>Y</v>
          </cell>
          <cell r="AP620" t="str">
            <v>4100117246</v>
          </cell>
          <cell r="AQ620" t="str">
            <v>Y</v>
          </cell>
          <cell r="AR620" t="str">
            <v>024S</v>
          </cell>
          <cell r="AS620" t="str">
            <v>ZHANGJIAGANG JINLING TEXTILES CO LT</v>
          </cell>
          <cell r="AT620" t="str">
            <v>CHINA</v>
          </cell>
          <cell r="AU620" t="str">
            <v>JLZ092219</v>
          </cell>
          <cell r="AW620">
            <v>1.7</v>
          </cell>
          <cell r="AX620">
            <v>550.79999999999995</v>
          </cell>
          <cell r="AY620">
            <v>40511</v>
          </cell>
          <cell r="AZ620">
            <v>40517</v>
          </cell>
          <cell r="BA620">
            <v>40615</v>
          </cell>
          <cell r="BB620">
            <v>40664</v>
          </cell>
          <cell r="BC620">
            <v>40741</v>
          </cell>
          <cell r="BD620">
            <v>40748</v>
          </cell>
          <cell r="BE620">
            <v>40513</v>
          </cell>
          <cell r="BF620">
            <v>40603</v>
          </cell>
          <cell r="BG620">
            <v>40634</v>
          </cell>
          <cell r="BH620">
            <v>40725</v>
          </cell>
          <cell r="BI620">
            <v>40725</v>
          </cell>
          <cell r="BL620">
            <v>0</v>
          </cell>
          <cell r="BN620" t="str">
            <v>DOCKERS</v>
          </cell>
          <cell r="BO620" t="str">
            <v>Tops</v>
          </cell>
          <cell r="BP620" t="str">
            <v>Mens</v>
          </cell>
          <cell r="BQ620" t="str">
            <v>N</v>
          </cell>
          <cell r="BR620" t="str">
            <v>DM Tops Wovens</v>
          </cell>
          <cell r="BS620" t="str">
            <v>OKAMOTO D</v>
          </cell>
          <cell r="BT620" t="str">
            <v>CWOVENS2</v>
          </cell>
          <cell r="BU620" t="str">
            <v>H6907</v>
          </cell>
          <cell r="BV620" t="str">
            <v>Seasonal</v>
          </cell>
          <cell r="BW620" t="str">
            <v>LSA</v>
          </cell>
          <cell r="BY620" t="str">
            <v>4066240612405944051540505405054050540505</v>
          </cell>
          <cell r="BZ620" t="str">
            <v>S-61897-0016-3481-40662</v>
          </cell>
          <cell r="CA620" t="str">
            <v>SFO</v>
          </cell>
          <cell r="CD620">
            <v>0</v>
          </cell>
          <cell r="CF620">
            <v>574</v>
          </cell>
          <cell r="CG620">
            <v>0</v>
          </cell>
        </row>
        <row r="621">
          <cell r="A621">
            <v>1422347</v>
          </cell>
          <cell r="B621" t="str">
            <v>113</v>
          </cell>
          <cell r="C621" t="str">
            <v>101</v>
          </cell>
          <cell r="D621" t="str">
            <v>61897</v>
          </cell>
          <cell r="E621" t="str">
            <v>61897-0016</v>
          </cell>
          <cell r="F621" t="str">
            <v>THE LAUNDERED SHIRT LS</v>
          </cell>
          <cell r="G621" t="str">
            <v>STANLEY - NEPTUNE</v>
          </cell>
          <cell r="H621" t="str">
            <v>PC</v>
          </cell>
          <cell r="J621" t="str">
            <v>SP-A</v>
          </cell>
          <cell r="K621" t="str">
            <v>LSM</v>
          </cell>
          <cell r="L621" t="str">
            <v>MX</v>
          </cell>
          <cell r="M621">
            <v>2500</v>
          </cell>
          <cell r="N621">
            <v>2500</v>
          </cell>
          <cell r="O621">
            <v>0</v>
          </cell>
          <cell r="P621">
            <v>2500</v>
          </cell>
          <cell r="T621" t="str">
            <v>257M</v>
          </cell>
          <cell r="U621">
            <v>3481</v>
          </cell>
          <cell r="V621" t="str">
            <v>HONG KONG</v>
          </cell>
          <cell r="W621" t="str">
            <v>NAS</v>
          </cell>
          <cell r="X621" t="str">
            <v>VIETNAM</v>
          </cell>
          <cell r="Y621" t="str">
            <v>VIET HUNG JOINT STOCK CO</v>
          </cell>
          <cell r="Z621" t="str">
            <v>DFC</v>
          </cell>
          <cell r="AD621">
            <v>40473</v>
          </cell>
          <cell r="AE621">
            <v>40473</v>
          </cell>
          <cell r="AF621">
            <v>40473</v>
          </cell>
          <cell r="AG621">
            <v>40473</v>
          </cell>
          <cell r="AH621">
            <v>40494</v>
          </cell>
          <cell r="AI621">
            <v>40546</v>
          </cell>
          <cell r="AJ621">
            <v>40567</v>
          </cell>
          <cell r="AK621">
            <v>40627</v>
          </cell>
          <cell r="AL621">
            <v>40679</v>
          </cell>
          <cell r="AM621">
            <v>40682</v>
          </cell>
          <cell r="AO621" t="str">
            <v>Y</v>
          </cell>
          <cell r="AP621" t="str">
            <v>98243</v>
          </cell>
          <cell r="AR621" t="str">
            <v>024S</v>
          </cell>
          <cell r="AS621" t="str">
            <v>ZHANGJIAGANG JINLING TEXTILES CO LT</v>
          </cell>
          <cell r="AT621" t="str">
            <v>CHINA</v>
          </cell>
          <cell r="AU621" t="str">
            <v>JLZ092219</v>
          </cell>
          <cell r="AW621">
            <v>1.7</v>
          </cell>
          <cell r="AX621">
            <v>4250</v>
          </cell>
          <cell r="AY621">
            <v>40490</v>
          </cell>
          <cell r="AZ621">
            <v>40496</v>
          </cell>
          <cell r="BA621">
            <v>40573</v>
          </cell>
          <cell r="BB621">
            <v>40629</v>
          </cell>
          <cell r="BC621">
            <v>40685</v>
          </cell>
          <cell r="BD621">
            <v>40685</v>
          </cell>
          <cell r="BE621">
            <v>40483</v>
          </cell>
          <cell r="BF621">
            <v>40544</v>
          </cell>
          <cell r="BG621">
            <v>40603</v>
          </cell>
          <cell r="BH621">
            <v>40664</v>
          </cell>
          <cell r="BI621">
            <v>40664</v>
          </cell>
          <cell r="BL621">
            <v>0</v>
          </cell>
          <cell r="BN621" t="str">
            <v>DOCKERS</v>
          </cell>
          <cell r="BO621" t="str">
            <v>Tops</v>
          </cell>
          <cell r="BP621" t="str">
            <v>Mens</v>
          </cell>
          <cell r="BQ621" t="str">
            <v>N</v>
          </cell>
          <cell r="BR621" t="str">
            <v>DM Tops Wovens</v>
          </cell>
          <cell r="BS621" t="str">
            <v>OKAMOTO D</v>
          </cell>
          <cell r="BT621" t="str">
            <v>CWOVENS2</v>
          </cell>
          <cell r="BU621" t="str">
            <v>H6907</v>
          </cell>
          <cell r="BV621" t="str">
            <v>Seasonal</v>
          </cell>
          <cell r="BW621" t="str">
            <v>LSA</v>
          </cell>
          <cell r="BY621" t="str">
            <v>4062740567405464049440473404734047340473</v>
          </cell>
          <cell r="BZ621" t="str">
            <v>S-61897-0016-3481-40627</v>
          </cell>
          <cell r="CA621" t="str">
            <v>SFO</v>
          </cell>
          <cell r="CD621">
            <v>0</v>
          </cell>
          <cell r="CE621">
            <v>3344</v>
          </cell>
          <cell r="CF621">
            <v>574</v>
          </cell>
          <cell r="CG621">
            <v>0</v>
          </cell>
        </row>
        <row r="622">
          <cell r="A622">
            <v>1416866</v>
          </cell>
          <cell r="B622" t="str">
            <v>113</v>
          </cell>
          <cell r="C622" t="str">
            <v>101</v>
          </cell>
          <cell r="D622" t="str">
            <v>61897</v>
          </cell>
          <cell r="E622" t="str">
            <v>61897-0016</v>
          </cell>
          <cell r="F622" t="str">
            <v>THE LAUNDERED SHIRT LS</v>
          </cell>
          <cell r="G622" t="str">
            <v>STANLEY - NEPTUNE</v>
          </cell>
          <cell r="H622" t="str">
            <v>PC</v>
          </cell>
          <cell r="J622" t="str">
            <v>SP-A</v>
          </cell>
          <cell r="K622" t="str">
            <v>LSM</v>
          </cell>
          <cell r="L622" t="str">
            <v>MX</v>
          </cell>
          <cell r="M622">
            <v>599</v>
          </cell>
          <cell r="N622">
            <v>599</v>
          </cell>
          <cell r="O622">
            <v>0</v>
          </cell>
          <cell r="P622">
            <v>599</v>
          </cell>
          <cell r="T622" t="str">
            <v>257M</v>
          </cell>
          <cell r="U622">
            <v>3481</v>
          </cell>
          <cell r="V622" t="str">
            <v>HONG KONG</v>
          </cell>
          <cell r="W622" t="str">
            <v>NAS</v>
          </cell>
          <cell r="X622" t="str">
            <v>VIETNAM</v>
          </cell>
          <cell r="Y622" t="str">
            <v>VIET HUNG JOINT STOCK CO</v>
          </cell>
          <cell r="Z622" t="str">
            <v>DFC</v>
          </cell>
          <cell r="AD622">
            <v>40505</v>
          </cell>
          <cell r="AE622">
            <v>40505</v>
          </cell>
          <cell r="AF622">
            <v>40505</v>
          </cell>
          <cell r="AG622">
            <v>40505</v>
          </cell>
          <cell r="AH622">
            <v>40515</v>
          </cell>
          <cell r="AI622">
            <v>40594</v>
          </cell>
          <cell r="AJ622">
            <v>40612</v>
          </cell>
          <cell r="AK622">
            <v>40662</v>
          </cell>
          <cell r="AL622">
            <v>40714</v>
          </cell>
          <cell r="AM622">
            <v>40717</v>
          </cell>
          <cell r="AN622" t="str">
            <v>Per 11/17 P-Req (3.1k uts) less 2.5k commit for 3/25 ex-fcty</v>
          </cell>
          <cell r="AO622" t="str">
            <v>Y</v>
          </cell>
          <cell r="AP622" t="str">
            <v>98546</v>
          </cell>
          <cell r="AR622" t="str">
            <v>024S</v>
          </cell>
          <cell r="AS622" t="str">
            <v>ZHANGJIAGANG JINLING TEXTILES CO LT</v>
          </cell>
          <cell r="AT622" t="str">
            <v>CHINA</v>
          </cell>
          <cell r="AU622" t="str">
            <v>JLZ092219</v>
          </cell>
          <cell r="AW622">
            <v>1.7</v>
          </cell>
          <cell r="AX622">
            <v>1018.3</v>
          </cell>
          <cell r="AY622">
            <v>40511</v>
          </cell>
          <cell r="AZ622">
            <v>40517</v>
          </cell>
          <cell r="BA622">
            <v>40615</v>
          </cell>
          <cell r="BB622">
            <v>40664</v>
          </cell>
          <cell r="BC622">
            <v>40720</v>
          </cell>
          <cell r="BD622">
            <v>40720</v>
          </cell>
          <cell r="BE622">
            <v>40513</v>
          </cell>
          <cell r="BF622">
            <v>40603</v>
          </cell>
          <cell r="BG622">
            <v>40634</v>
          </cell>
          <cell r="BH622">
            <v>40695</v>
          </cell>
          <cell r="BI622">
            <v>40695</v>
          </cell>
          <cell r="BL622">
            <v>0</v>
          </cell>
          <cell r="BN622" t="str">
            <v>DOCKERS</v>
          </cell>
          <cell r="BO622" t="str">
            <v>Tops</v>
          </cell>
          <cell r="BP622" t="str">
            <v>Mens</v>
          </cell>
          <cell r="BQ622" t="str">
            <v>N</v>
          </cell>
          <cell r="BR622" t="str">
            <v>DM Tops Wovens</v>
          </cell>
          <cell r="BS622" t="str">
            <v>OKAMOTO D</v>
          </cell>
          <cell r="BT622" t="str">
            <v>CWOVENS2</v>
          </cell>
          <cell r="BU622" t="str">
            <v>H6907</v>
          </cell>
          <cell r="BV622" t="str">
            <v>Seasonal</v>
          </cell>
          <cell r="BW622" t="str">
            <v>LSA</v>
          </cell>
          <cell r="BY622" t="str">
            <v>4066240612405944051540505405054050540505</v>
          </cell>
          <cell r="BZ622" t="str">
            <v>S-61897-0016-3481-40662</v>
          </cell>
          <cell r="CA622" t="str">
            <v>SFO</v>
          </cell>
          <cell r="CB622">
            <v>599</v>
          </cell>
          <cell r="CD622">
            <v>0</v>
          </cell>
          <cell r="CE622">
            <v>3444</v>
          </cell>
          <cell r="CF622">
            <v>574</v>
          </cell>
          <cell r="CG622">
            <v>0</v>
          </cell>
        </row>
        <row r="623">
          <cell r="A623">
            <v>1416867</v>
          </cell>
          <cell r="B623" t="str">
            <v>113</v>
          </cell>
          <cell r="C623" t="str">
            <v>101</v>
          </cell>
          <cell r="D623" t="str">
            <v>61897</v>
          </cell>
          <cell r="E623" t="str">
            <v>61897-0016</v>
          </cell>
          <cell r="F623" t="str">
            <v>THE LAUNDERED SHIRT LS</v>
          </cell>
          <cell r="G623" t="str">
            <v>STANLEY - NEPTUNE</v>
          </cell>
          <cell r="H623" t="str">
            <v>PC</v>
          </cell>
          <cell r="J623" t="str">
            <v>SP-A</v>
          </cell>
          <cell r="K623" t="str">
            <v>LSUS</v>
          </cell>
          <cell r="L623">
            <v>2006</v>
          </cell>
          <cell r="M623">
            <v>143</v>
          </cell>
          <cell r="N623">
            <v>143</v>
          </cell>
          <cell r="O623">
            <v>0</v>
          </cell>
          <cell r="P623">
            <v>143</v>
          </cell>
          <cell r="T623" t="str">
            <v>257M</v>
          </cell>
          <cell r="U623">
            <v>3481</v>
          </cell>
          <cell r="V623" t="str">
            <v>HONG KONG</v>
          </cell>
          <cell r="W623" t="str">
            <v>NAS</v>
          </cell>
          <cell r="X623" t="str">
            <v>VIETNAM</v>
          </cell>
          <cell r="Y623" t="str">
            <v>VIET HUNG JOINT STOCK CO</v>
          </cell>
          <cell r="Z623" t="str">
            <v>DFC</v>
          </cell>
          <cell r="AD623">
            <v>40505</v>
          </cell>
          <cell r="AE623">
            <v>40505</v>
          </cell>
          <cell r="AF623">
            <v>40505</v>
          </cell>
          <cell r="AG623">
            <v>40505</v>
          </cell>
          <cell r="AH623">
            <v>40515</v>
          </cell>
          <cell r="AI623">
            <v>40594</v>
          </cell>
          <cell r="AJ623">
            <v>40612</v>
          </cell>
          <cell r="AK623">
            <v>40662</v>
          </cell>
          <cell r="AL623">
            <v>40692</v>
          </cell>
          <cell r="AM623">
            <v>40695</v>
          </cell>
          <cell r="AN623" t="str">
            <v>ON-LINE fcst per Andres email dtd 11/22</v>
          </cell>
          <cell r="AO623" t="str">
            <v>Y</v>
          </cell>
          <cell r="AQ623" t="str">
            <v>Y</v>
          </cell>
          <cell r="AR623" t="str">
            <v>024S</v>
          </cell>
          <cell r="AS623" t="str">
            <v>ZHANGJIAGANG JINLING TEXTILES CO LT</v>
          </cell>
          <cell r="AT623" t="str">
            <v>CHINA</v>
          </cell>
          <cell r="AU623" t="str">
            <v>JLZ092219</v>
          </cell>
          <cell r="AW623">
            <v>1.7</v>
          </cell>
          <cell r="AX623">
            <v>243.1</v>
          </cell>
          <cell r="AY623">
            <v>40511</v>
          </cell>
          <cell r="AZ623">
            <v>40517</v>
          </cell>
          <cell r="BA623">
            <v>40615</v>
          </cell>
          <cell r="BB623">
            <v>40664</v>
          </cell>
          <cell r="BC623">
            <v>40692</v>
          </cell>
          <cell r="BD623">
            <v>40699</v>
          </cell>
          <cell r="BE623">
            <v>40513</v>
          </cell>
          <cell r="BF623">
            <v>40603</v>
          </cell>
          <cell r="BG623">
            <v>40634</v>
          </cell>
          <cell r="BH623">
            <v>40664</v>
          </cell>
          <cell r="BI623">
            <v>40695</v>
          </cell>
          <cell r="BL623">
            <v>0</v>
          </cell>
          <cell r="BN623" t="str">
            <v>DOCKERS</v>
          </cell>
          <cell r="BO623" t="str">
            <v>Tops</v>
          </cell>
          <cell r="BP623" t="str">
            <v>Mens</v>
          </cell>
          <cell r="BQ623" t="str">
            <v>N</v>
          </cell>
          <cell r="BR623" t="str">
            <v>DM Tops Wovens</v>
          </cell>
          <cell r="BS623" t="str">
            <v>OKAMOTO D</v>
          </cell>
          <cell r="BT623" t="str">
            <v>CWOVENS2</v>
          </cell>
          <cell r="BU623" t="str">
            <v>H6907</v>
          </cell>
          <cell r="BV623" t="str">
            <v>Seasonal</v>
          </cell>
          <cell r="BW623" t="str">
            <v>LSA</v>
          </cell>
          <cell r="BY623" t="str">
            <v>4066240612405944051540505405054050540505</v>
          </cell>
          <cell r="BZ623" t="str">
            <v>S-61897-0016-3481-40662</v>
          </cell>
          <cell r="CA623" t="str">
            <v>SFO</v>
          </cell>
          <cell r="CD623">
            <v>0</v>
          </cell>
          <cell r="CF623">
            <v>574</v>
          </cell>
          <cell r="CG623">
            <v>0</v>
          </cell>
        </row>
        <row r="624">
          <cell r="A624">
            <v>1465198</v>
          </cell>
          <cell r="B624" t="str">
            <v>113</v>
          </cell>
          <cell r="C624" t="str">
            <v>101</v>
          </cell>
          <cell r="D624" t="str">
            <v>61897</v>
          </cell>
          <cell r="E624" t="str">
            <v>61897-0019</v>
          </cell>
          <cell r="F624" t="str">
            <v>THE LAUNDERED SHIRT LS</v>
          </cell>
          <cell r="G624" t="str">
            <v>KAHN - NEPTUNE</v>
          </cell>
          <cell r="H624" t="str">
            <v>PC</v>
          </cell>
          <cell r="J624" t="str">
            <v>SP-A</v>
          </cell>
          <cell r="K624" t="str">
            <v>APD</v>
          </cell>
          <cell r="L624" t="str">
            <v>MY</v>
          </cell>
          <cell r="M624">
            <v>72</v>
          </cell>
          <cell r="N624">
            <v>72</v>
          </cell>
          <cell r="O624">
            <v>0</v>
          </cell>
          <cell r="P624">
            <v>72</v>
          </cell>
          <cell r="T624" t="str">
            <v>257M</v>
          </cell>
          <cell r="U624">
            <v>3481</v>
          </cell>
          <cell r="V624" t="str">
            <v>HONG KONG</v>
          </cell>
          <cell r="W624" t="str">
            <v>NAS</v>
          </cell>
          <cell r="X624" t="str">
            <v>VIETNAM</v>
          </cell>
          <cell r="Y624" t="str">
            <v>VIET HUNG JOINT STOCK CO</v>
          </cell>
          <cell r="Z624" t="str">
            <v>DFC</v>
          </cell>
          <cell r="AD624">
            <v>40505</v>
          </cell>
          <cell r="AE624">
            <v>40505</v>
          </cell>
          <cell r="AF624">
            <v>40505</v>
          </cell>
          <cell r="AG624">
            <v>40505</v>
          </cell>
          <cell r="AH624">
            <v>40515</v>
          </cell>
          <cell r="AI624">
            <v>40594</v>
          </cell>
          <cell r="AJ624">
            <v>40612</v>
          </cell>
          <cell r="AK624">
            <v>40662</v>
          </cell>
          <cell r="AL624">
            <v>40675</v>
          </cell>
          <cell r="AM624">
            <v>40678</v>
          </cell>
          <cell r="AN624" t="str">
            <v>Per Alex's rev fcst per 11/18 to Andres</v>
          </cell>
          <cell r="AO624" t="str">
            <v>Y</v>
          </cell>
          <cell r="AP624" t="str">
            <v>4505019929</v>
          </cell>
          <cell r="AQ624" t="str">
            <v>Y</v>
          </cell>
          <cell r="AR624" t="str">
            <v>024S</v>
          </cell>
          <cell r="AS624" t="str">
            <v>ZHANGJIAGANG JINLING TEXTILES CO LT</v>
          </cell>
          <cell r="AT624" t="str">
            <v>CHINA</v>
          </cell>
          <cell r="AU624" t="str">
            <v>DUMMY MILLDORML1-2-2009-178A</v>
          </cell>
          <cell r="AW624">
            <v>1.7</v>
          </cell>
          <cell r="AX624">
            <v>122.39999999999999</v>
          </cell>
          <cell r="AY624">
            <v>40511</v>
          </cell>
          <cell r="AZ624">
            <v>40517</v>
          </cell>
          <cell r="BA624">
            <v>40615</v>
          </cell>
          <cell r="BB624">
            <v>40664</v>
          </cell>
          <cell r="BC624">
            <v>40678</v>
          </cell>
          <cell r="BD624">
            <v>40678</v>
          </cell>
          <cell r="BE624">
            <v>40513</v>
          </cell>
          <cell r="BF624">
            <v>40603</v>
          </cell>
          <cell r="BG624">
            <v>40634</v>
          </cell>
          <cell r="BH624">
            <v>40664</v>
          </cell>
          <cell r="BI624">
            <v>40664</v>
          </cell>
          <cell r="BL624">
            <v>0</v>
          </cell>
          <cell r="BN624" t="str">
            <v>DOCKERS</v>
          </cell>
          <cell r="BO624" t="str">
            <v>Tops</v>
          </cell>
          <cell r="BP624" t="str">
            <v>Mens</v>
          </cell>
          <cell r="BQ624" t="str">
            <v>N</v>
          </cell>
          <cell r="BR624" t="str">
            <v>DM Tops Wovens</v>
          </cell>
          <cell r="BS624" t="str">
            <v>OKAMOTO D</v>
          </cell>
          <cell r="BT624" t="str">
            <v>CWOVENS2</v>
          </cell>
          <cell r="BU624" t="str">
            <v>H6910</v>
          </cell>
          <cell r="BV624" t="str">
            <v>Seasonal</v>
          </cell>
          <cell r="BW624" t="str">
            <v>APD</v>
          </cell>
          <cell r="BY624" t="str">
            <v>4066240612405944051540505405054050540505</v>
          </cell>
          <cell r="BZ624" t="str">
            <v>S-61897-0019-3481-40662</v>
          </cell>
          <cell r="CA624" t="str">
            <v>SFO</v>
          </cell>
          <cell r="CB624">
            <v>72</v>
          </cell>
          <cell r="CD624">
            <v>0</v>
          </cell>
          <cell r="CF624">
            <v>574</v>
          </cell>
          <cell r="CG624">
            <v>0</v>
          </cell>
        </row>
        <row r="625">
          <cell r="A625">
            <v>1416868</v>
          </cell>
          <cell r="B625" t="str">
            <v>113</v>
          </cell>
          <cell r="C625" t="str">
            <v>101</v>
          </cell>
          <cell r="D625" t="str">
            <v>61897</v>
          </cell>
          <cell r="E625" t="str">
            <v>61897-0019</v>
          </cell>
          <cell r="F625" t="str">
            <v>THE LAUNDERED SHIRT LS</v>
          </cell>
          <cell r="G625" t="str">
            <v>KAHN - NEPTUNE</v>
          </cell>
          <cell r="H625" t="str">
            <v>PC</v>
          </cell>
          <cell r="J625" t="str">
            <v>SP-A</v>
          </cell>
          <cell r="K625" t="str">
            <v>APD</v>
          </cell>
          <cell r="L625" t="str">
            <v>PK</v>
          </cell>
          <cell r="M625">
            <v>100</v>
          </cell>
          <cell r="N625">
            <v>100</v>
          </cell>
          <cell r="O625">
            <v>0</v>
          </cell>
          <cell r="P625">
            <v>100</v>
          </cell>
          <cell r="T625" t="str">
            <v>257M</v>
          </cell>
          <cell r="U625">
            <v>3481</v>
          </cell>
          <cell r="V625" t="str">
            <v>HONG KONG</v>
          </cell>
          <cell r="W625" t="str">
            <v>NAS</v>
          </cell>
          <cell r="X625" t="str">
            <v>VIETNAM</v>
          </cell>
          <cell r="Y625" t="str">
            <v>VIET HUNG JOINT STOCK CO</v>
          </cell>
          <cell r="Z625" t="str">
            <v>DFC</v>
          </cell>
          <cell r="AD625">
            <v>40505</v>
          </cell>
          <cell r="AE625">
            <v>40505</v>
          </cell>
          <cell r="AF625">
            <v>40505</v>
          </cell>
          <cell r="AG625">
            <v>40505</v>
          </cell>
          <cell r="AH625">
            <v>40515</v>
          </cell>
          <cell r="AI625">
            <v>40594</v>
          </cell>
          <cell r="AJ625">
            <v>40612</v>
          </cell>
          <cell r="AK625">
            <v>40662</v>
          </cell>
          <cell r="AL625">
            <v>40701</v>
          </cell>
          <cell r="AM625">
            <v>40704</v>
          </cell>
          <cell r="AN625" t="str">
            <v>Per Alex's rev fcst per 11/18 to Andres</v>
          </cell>
          <cell r="AO625" t="str">
            <v>Y</v>
          </cell>
          <cell r="AP625" t="str">
            <v>4514007589</v>
          </cell>
          <cell r="AQ625" t="str">
            <v>Y</v>
          </cell>
          <cell r="AR625" t="str">
            <v>024S</v>
          </cell>
          <cell r="AS625" t="str">
            <v>ZHANGJIAGANG JINLING TEXTILES CO LT</v>
          </cell>
          <cell r="AT625" t="str">
            <v>CHINA</v>
          </cell>
          <cell r="AU625" t="str">
            <v>DUMMY MILLDORML1-2-2009-178A</v>
          </cell>
          <cell r="AW625">
            <v>1.7</v>
          </cell>
          <cell r="AX625">
            <v>170</v>
          </cell>
          <cell r="AY625">
            <v>40511</v>
          </cell>
          <cell r="AZ625">
            <v>40517</v>
          </cell>
          <cell r="BA625">
            <v>40615</v>
          </cell>
          <cell r="BB625">
            <v>40664</v>
          </cell>
          <cell r="BC625">
            <v>40706</v>
          </cell>
          <cell r="BD625">
            <v>40706</v>
          </cell>
          <cell r="BE625">
            <v>40513</v>
          </cell>
          <cell r="BF625">
            <v>40603</v>
          </cell>
          <cell r="BG625">
            <v>40634</v>
          </cell>
          <cell r="BH625">
            <v>40695</v>
          </cell>
          <cell r="BI625">
            <v>40695</v>
          </cell>
          <cell r="BL625">
            <v>0</v>
          </cell>
          <cell r="BN625" t="str">
            <v>DOCKERS</v>
          </cell>
          <cell r="BO625" t="str">
            <v>Tops</v>
          </cell>
          <cell r="BP625" t="str">
            <v>Mens</v>
          </cell>
          <cell r="BQ625" t="str">
            <v>N</v>
          </cell>
          <cell r="BR625" t="str">
            <v>DM Tops Wovens</v>
          </cell>
          <cell r="BS625" t="str">
            <v>OKAMOTO D</v>
          </cell>
          <cell r="BT625" t="str">
            <v>CWOVENS2</v>
          </cell>
          <cell r="BU625" t="str">
            <v>H6910</v>
          </cell>
          <cell r="BV625" t="str">
            <v>Seasonal</v>
          </cell>
          <cell r="BW625" t="str">
            <v>APD</v>
          </cell>
          <cell r="BY625" t="str">
            <v>4066240612405944051540505405054050540505</v>
          </cell>
          <cell r="BZ625" t="str">
            <v>S-61897-0019-3481-40662</v>
          </cell>
          <cell r="CA625" t="str">
            <v>SFO</v>
          </cell>
          <cell r="CB625">
            <v>100</v>
          </cell>
          <cell r="CD625">
            <v>0</v>
          </cell>
          <cell r="CF625">
            <v>574</v>
          </cell>
          <cell r="CG625">
            <v>0</v>
          </cell>
        </row>
        <row r="626">
          <cell r="A626">
            <v>1465199</v>
          </cell>
          <cell r="B626" t="str">
            <v>113</v>
          </cell>
          <cell r="C626" t="str">
            <v>101</v>
          </cell>
          <cell r="D626" t="str">
            <v>61897</v>
          </cell>
          <cell r="E626" t="str">
            <v>61897-0019</v>
          </cell>
          <cell r="F626" t="str">
            <v>THE LAUNDERED SHIRT LS</v>
          </cell>
          <cell r="G626" t="str">
            <v>KAHN - NEPTUNE</v>
          </cell>
          <cell r="H626" t="str">
            <v>PC</v>
          </cell>
          <cell r="J626" t="str">
            <v>SP-A</v>
          </cell>
          <cell r="K626" t="str">
            <v>LSUS</v>
          </cell>
          <cell r="L626">
            <v>2006</v>
          </cell>
          <cell r="M626">
            <v>171</v>
          </cell>
          <cell r="N626">
            <v>171</v>
          </cell>
          <cell r="O626">
            <v>0</v>
          </cell>
          <cell r="P626">
            <v>171</v>
          </cell>
          <cell r="T626" t="str">
            <v>257M</v>
          </cell>
          <cell r="U626">
            <v>3481</v>
          </cell>
          <cell r="V626" t="str">
            <v>HONG KONG</v>
          </cell>
          <cell r="W626" t="str">
            <v>NAS</v>
          </cell>
          <cell r="X626" t="str">
            <v>VIETNAM</v>
          </cell>
          <cell r="Y626" t="str">
            <v>VIET HUNG JOINT STOCK CO</v>
          </cell>
          <cell r="Z626" t="str">
            <v>DFC</v>
          </cell>
          <cell r="AD626">
            <v>40505</v>
          </cell>
          <cell r="AE626">
            <v>40505</v>
          </cell>
          <cell r="AF626">
            <v>40505</v>
          </cell>
          <cell r="AG626">
            <v>40505</v>
          </cell>
          <cell r="AH626">
            <v>40515</v>
          </cell>
          <cell r="AI626">
            <v>40594</v>
          </cell>
          <cell r="AJ626">
            <v>40612</v>
          </cell>
          <cell r="AK626">
            <v>40662</v>
          </cell>
          <cell r="AL626">
            <v>40692</v>
          </cell>
          <cell r="AM626">
            <v>40695</v>
          </cell>
          <cell r="AN626" t="str">
            <v>ON-LINE fcst per Andres email dtd 11/22</v>
          </cell>
          <cell r="AO626" t="str">
            <v>Y</v>
          </cell>
          <cell r="AQ626" t="str">
            <v>Y</v>
          </cell>
          <cell r="AR626" t="str">
            <v>024S</v>
          </cell>
          <cell r="AS626" t="str">
            <v>ZHANGJIAGANG JINLING TEXTILES CO LT</v>
          </cell>
          <cell r="AT626" t="str">
            <v>CHINA</v>
          </cell>
          <cell r="AU626" t="str">
            <v>JLZ092219</v>
          </cell>
          <cell r="AW626">
            <v>1.7</v>
          </cell>
          <cell r="AX626">
            <v>290.7</v>
          </cell>
          <cell r="AY626">
            <v>40511</v>
          </cell>
          <cell r="AZ626">
            <v>40517</v>
          </cell>
          <cell r="BA626">
            <v>40615</v>
          </cell>
          <cell r="BB626">
            <v>40664</v>
          </cell>
          <cell r="BC626">
            <v>40692</v>
          </cell>
          <cell r="BD626">
            <v>40699</v>
          </cell>
          <cell r="BE626">
            <v>40513</v>
          </cell>
          <cell r="BF626">
            <v>40603</v>
          </cell>
          <cell r="BG626">
            <v>40634</v>
          </cell>
          <cell r="BH626">
            <v>40664</v>
          </cell>
          <cell r="BI626">
            <v>40695</v>
          </cell>
          <cell r="BL626">
            <v>0</v>
          </cell>
          <cell r="BN626" t="str">
            <v>DOCKERS</v>
          </cell>
          <cell r="BO626" t="str">
            <v>Tops</v>
          </cell>
          <cell r="BP626" t="str">
            <v>Mens</v>
          </cell>
          <cell r="BQ626" t="str">
            <v>N</v>
          </cell>
          <cell r="BR626" t="str">
            <v>DM Tops Wovens</v>
          </cell>
          <cell r="BS626" t="str">
            <v>OKAMOTO D</v>
          </cell>
          <cell r="BT626" t="str">
            <v>CWOVENS2</v>
          </cell>
          <cell r="BU626" t="str">
            <v>H6910</v>
          </cell>
          <cell r="BV626" t="str">
            <v>Seasonal</v>
          </cell>
          <cell r="BW626" t="str">
            <v>LSA</v>
          </cell>
          <cell r="BY626" t="str">
            <v>4066240612405944051540505405054050540505</v>
          </cell>
          <cell r="BZ626" t="str">
            <v>S-61897-0019-3481-40662</v>
          </cell>
          <cell r="CA626" t="str">
            <v>SFO</v>
          </cell>
          <cell r="CD626">
            <v>0</v>
          </cell>
          <cell r="CF626">
            <v>574</v>
          </cell>
          <cell r="CG626">
            <v>0</v>
          </cell>
        </row>
        <row r="627">
          <cell r="A627">
            <v>1465200</v>
          </cell>
          <cell r="B627" t="str">
            <v>113</v>
          </cell>
          <cell r="C627" t="str">
            <v>101</v>
          </cell>
          <cell r="D627" t="str">
            <v>61897</v>
          </cell>
          <cell r="E627" t="str">
            <v>61897-0019</v>
          </cell>
          <cell r="F627" t="str">
            <v>THE LAUNDERED SHIRT LS</v>
          </cell>
          <cell r="G627" t="str">
            <v>KAHN - NEPTUNE</v>
          </cell>
          <cell r="H627" t="str">
            <v>PC</v>
          </cell>
          <cell r="J627" t="str">
            <v>SP-A</v>
          </cell>
          <cell r="K627" t="str">
            <v>LACL</v>
          </cell>
          <cell r="L627" t="str">
            <v>PA</v>
          </cell>
          <cell r="M627">
            <v>144</v>
          </cell>
          <cell r="N627">
            <v>144</v>
          </cell>
          <cell r="O627">
            <v>0</v>
          </cell>
          <cell r="P627">
            <v>144</v>
          </cell>
          <cell r="T627" t="str">
            <v>257M</v>
          </cell>
          <cell r="U627">
            <v>3481</v>
          </cell>
          <cell r="V627" t="str">
            <v>HONG KONG</v>
          </cell>
          <cell r="W627" t="str">
            <v>NAS</v>
          </cell>
          <cell r="X627" t="str">
            <v>VIETNAM</v>
          </cell>
          <cell r="Y627" t="str">
            <v>VIET HUNG JOINT STOCK CO</v>
          </cell>
          <cell r="Z627" t="str">
            <v>DFC</v>
          </cell>
          <cell r="AD627">
            <v>40505</v>
          </cell>
          <cell r="AE627">
            <v>40505</v>
          </cell>
          <cell r="AF627">
            <v>40505</v>
          </cell>
          <cell r="AG627">
            <v>40505</v>
          </cell>
          <cell r="AH627">
            <v>40515</v>
          </cell>
          <cell r="AI627">
            <v>40594</v>
          </cell>
          <cell r="AJ627">
            <v>40612</v>
          </cell>
          <cell r="AK627">
            <v>40662</v>
          </cell>
          <cell r="AL627">
            <v>40709</v>
          </cell>
          <cell r="AM627">
            <v>40712</v>
          </cell>
          <cell r="AN627" t="str">
            <v>Per 11/17 P-Req; breakout by DC per Karla's email dtd 11/24.</v>
          </cell>
          <cell r="AP627" t="str">
            <v>4100113471</v>
          </cell>
          <cell r="AQ627" t="str">
            <v>Y</v>
          </cell>
          <cell r="AR627" t="str">
            <v>024S</v>
          </cell>
          <cell r="AS627" t="str">
            <v>ZHANGJIAGANG JINLING TEXTILES CO LT</v>
          </cell>
          <cell r="AT627" t="str">
            <v>CHINA</v>
          </cell>
          <cell r="AU627" t="str">
            <v>JLZ092219</v>
          </cell>
          <cell r="AW627">
            <v>1.7</v>
          </cell>
          <cell r="AX627">
            <v>244.79999999999998</v>
          </cell>
          <cell r="AY627">
            <v>40511</v>
          </cell>
          <cell r="AZ627">
            <v>40517</v>
          </cell>
          <cell r="BA627">
            <v>40615</v>
          </cell>
          <cell r="BB627">
            <v>40664</v>
          </cell>
          <cell r="BC627">
            <v>40713</v>
          </cell>
          <cell r="BD627">
            <v>40713</v>
          </cell>
          <cell r="BE627">
            <v>40513</v>
          </cell>
          <cell r="BF627">
            <v>40603</v>
          </cell>
          <cell r="BG627">
            <v>40634</v>
          </cell>
          <cell r="BH627">
            <v>40695</v>
          </cell>
          <cell r="BI627">
            <v>40695</v>
          </cell>
          <cell r="BL627">
            <v>0</v>
          </cell>
          <cell r="BN627" t="str">
            <v>DOCKERS</v>
          </cell>
          <cell r="BO627" t="str">
            <v>Tops</v>
          </cell>
          <cell r="BP627" t="str">
            <v>Mens</v>
          </cell>
          <cell r="BQ627" t="str">
            <v>N</v>
          </cell>
          <cell r="BR627" t="str">
            <v>DM Tops Wovens</v>
          </cell>
          <cell r="BS627" t="str">
            <v>OKAMOTO D</v>
          </cell>
          <cell r="BT627" t="str">
            <v>CWOVENS2</v>
          </cell>
          <cell r="BU627" t="str">
            <v>H6910</v>
          </cell>
          <cell r="BV627" t="str">
            <v>Seasonal</v>
          </cell>
          <cell r="BW627" t="str">
            <v>LSA</v>
          </cell>
          <cell r="BY627" t="str">
            <v>4066240612405944051540505405054050540505</v>
          </cell>
          <cell r="BZ627" t="str">
            <v>S-61897-0019-3481-40662</v>
          </cell>
          <cell r="CA627" t="str">
            <v>SFO</v>
          </cell>
          <cell r="CD627">
            <v>0</v>
          </cell>
          <cell r="CF627">
            <v>574</v>
          </cell>
          <cell r="CG627">
            <v>0</v>
          </cell>
        </row>
        <row r="628">
          <cell r="A628">
            <v>1465201</v>
          </cell>
          <cell r="B628" t="str">
            <v>113</v>
          </cell>
          <cell r="C628" t="str">
            <v>101</v>
          </cell>
          <cell r="D628" t="str">
            <v>61897</v>
          </cell>
          <cell r="E628" t="str">
            <v>61897-0019</v>
          </cell>
          <cell r="F628" t="str">
            <v>THE LAUNDERED SHIRT LS</v>
          </cell>
          <cell r="G628" t="str">
            <v>KAHN - NEPTUNE</v>
          </cell>
          <cell r="H628" t="str">
            <v>PC</v>
          </cell>
          <cell r="J628" t="str">
            <v>SP-A</v>
          </cell>
          <cell r="K628" t="str">
            <v>LACL</v>
          </cell>
          <cell r="L628" t="str">
            <v>CR</v>
          </cell>
          <cell r="M628">
            <v>324</v>
          </cell>
          <cell r="N628">
            <v>324</v>
          </cell>
          <cell r="O628">
            <v>0</v>
          </cell>
          <cell r="P628">
            <v>324</v>
          </cell>
          <cell r="T628" t="str">
            <v>257M</v>
          </cell>
          <cell r="U628">
            <v>3481</v>
          </cell>
          <cell r="V628" t="str">
            <v>HONG KONG</v>
          </cell>
          <cell r="W628" t="str">
            <v>NAS</v>
          </cell>
          <cell r="X628" t="str">
            <v>VIETNAM</v>
          </cell>
          <cell r="Y628" t="str">
            <v>VIET HUNG JOINT STOCK CO</v>
          </cell>
          <cell r="Z628" t="str">
            <v>DFC</v>
          </cell>
          <cell r="AD628">
            <v>40505</v>
          </cell>
          <cell r="AE628">
            <v>40505</v>
          </cell>
          <cell r="AF628">
            <v>40505</v>
          </cell>
          <cell r="AG628">
            <v>40505</v>
          </cell>
          <cell r="AH628">
            <v>40515</v>
          </cell>
          <cell r="AI628">
            <v>40594</v>
          </cell>
          <cell r="AJ628">
            <v>40612</v>
          </cell>
          <cell r="AK628">
            <v>40662</v>
          </cell>
          <cell r="AL628">
            <v>40739</v>
          </cell>
          <cell r="AM628">
            <v>40742</v>
          </cell>
          <cell r="AN628" t="str">
            <v>Per 11/17 P-Req; breakout by DC per Karla's email dtd 11/24.</v>
          </cell>
          <cell r="AO628" t="str">
            <v>Y</v>
          </cell>
          <cell r="AP628" t="str">
            <v>4100113464</v>
          </cell>
          <cell r="AQ628" t="str">
            <v>Y</v>
          </cell>
          <cell r="AR628" t="str">
            <v>024S</v>
          </cell>
          <cell r="AS628" t="str">
            <v>ZHANGJIAGANG JINLING TEXTILES CO LT</v>
          </cell>
          <cell r="AT628" t="str">
            <v>CHINA</v>
          </cell>
          <cell r="AU628" t="str">
            <v>JLZ092219</v>
          </cell>
          <cell r="AW628">
            <v>1.7</v>
          </cell>
          <cell r="AX628">
            <v>550.79999999999995</v>
          </cell>
          <cell r="AY628">
            <v>40511</v>
          </cell>
          <cell r="AZ628">
            <v>40517</v>
          </cell>
          <cell r="BA628">
            <v>40615</v>
          </cell>
          <cell r="BB628">
            <v>40664</v>
          </cell>
          <cell r="BC628">
            <v>40741</v>
          </cell>
          <cell r="BD628">
            <v>40748</v>
          </cell>
          <cell r="BE628">
            <v>40513</v>
          </cell>
          <cell r="BF628">
            <v>40603</v>
          </cell>
          <cell r="BG628">
            <v>40634</v>
          </cell>
          <cell r="BH628">
            <v>40725</v>
          </cell>
          <cell r="BI628">
            <v>40725</v>
          </cell>
          <cell r="BL628">
            <v>0</v>
          </cell>
          <cell r="BN628" t="str">
            <v>DOCKERS</v>
          </cell>
          <cell r="BO628" t="str">
            <v>Tops</v>
          </cell>
          <cell r="BP628" t="str">
            <v>Mens</v>
          </cell>
          <cell r="BQ628" t="str">
            <v>N</v>
          </cell>
          <cell r="BR628" t="str">
            <v>DM Tops Wovens</v>
          </cell>
          <cell r="BS628" t="str">
            <v>OKAMOTO D</v>
          </cell>
          <cell r="BT628" t="str">
            <v>CWOVENS2</v>
          </cell>
          <cell r="BU628" t="str">
            <v>H6910</v>
          </cell>
          <cell r="BV628" t="str">
            <v>Seasonal</v>
          </cell>
          <cell r="BW628" t="str">
            <v>LSA</v>
          </cell>
          <cell r="BY628" t="str">
            <v>4066240612405944051540505405054050540505</v>
          </cell>
          <cell r="BZ628" t="str">
            <v>S-61897-0019-3481-40662</v>
          </cell>
          <cell r="CA628" t="str">
            <v>SFO</v>
          </cell>
          <cell r="CD628">
            <v>0</v>
          </cell>
          <cell r="CF628">
            <v>574</v>
          </cell>
          <cell r="CG628">
            <v>0</v>
          </cell>
        </row>
        <row r="629">
          <cell r="A629">
            <v>1416869</v>
          </cell>
          <cell r="B629" t="str">
            <v>113</v>
          </cell>
          <cell r="C629" t="str">
            <v>101</v>
          </cell>
          <cell r="D629" t="str">
            <v>61897</v>
          </cell>
          <cell r="E629" t="str">
            <v>61897-0019</v>
          </cell>
          <cell r="F629" t="str">
            <v>THE LAUNDERED SHIRT LS</v>
          </cell>
          <cell r="G629" t="str">
            <v>KAHN - NEPTUNE</v>
          </cell>
          <cell r="H629" t="str">
            <v>PC</v>
          </cell>
          <cell r="J629" t="str">
            <v>SP-A</v>
          </cell>
          <cell r="K629" t="str">
            <v>LSM</v>
          </cell>
          <cell r="L629" t="str">
            <v>MX</v>
          </cell>
          <cell r="M629">
            <v>3038</v>
          </cell>
          <cell r="N629">
            <v>3038</v>
          </cell>
          <cell r="O629">
            <v>0</v>
          </cell>
          <cell r="P629">
            <v>3038</v>
          </cell>
          <cell r="T629" t="str">
            <v>257M</v>
          </cell>
          <cell r="U629">
            <v>3481</v>
          </cell>
          <cell r="V629" t="str">
            <v>HONG KONG</v>
          </cell>
          <cell r="W629" t="str">
            <v>NAS</v>
          </cell>
          <cell r="X629" t="str">
            <v>VIETNAM</v>
          </cell>
          <cell r="Y629" t="str">
            <v>VIET HUNG JOINT STOCK CO</v>
          </cell>
          <cell r="Z629" t="str">
            <v>DFC</v>
          </cell>
          <cell r="AD629">
            <v>40505</v>
          </cell>
          <cell r="AE629">
            <v>40505</v>
          </cell>
          <cell r="AF629">
            <v>40505</v>
          </cell>
          <cell r="AG629">
            <v>40505</v>
          </cell>
          <cell r="AH629">
            <v>40515</v>
          </cell>
          <cell r="AI629">
            <v>40594</v>
          </cell>
          <cell r="AJ629">
            <v>40612</v>
          </cell>
          <cell r="AK629">
            <v>40662</v>
          </cell>
          <cell r="AL629">
            <v>40714</v>
          </cell>
          <cell r="AM629">
            <v>40717</v>
          </cell>
          <cell r="AN629" t="str">
            <v>Per 11/17 P-Req</v>
          </cell>
          <cell r="AO629" t="str">
            <v>Y</v>
          </cell>
          <cell r="AP629" t="str">
            <v>98547</v>
          </cell>
          <cell r="AR629" t="str">
            <v>024S</v>
          </cell>
          <cell r="AS629" t="str">
            <v>ZHANGJIAGANG JINLING TEXTILES CO LT</v>
          </cell>
          <cell r="AT629" t="str">
            <v>CHINA</v>
          </cell>
          <cell r="AU629" t="str">
            <v>JLZ092219</v>
          </cell>
          <cell r="AW629">
            <v>1.7</v>
          </cell>
          <cell r="AX629">
            <v>5164.5999999999995</v>
          </cell>
          <cell r="AY629">
            <v>40511</v>
          </cell>
          <cell r="AZ629">
            <v>40517</v>
          </cell>
          <cell r="BA629">
            <v>40615</v>
          </cell>
          <cell r="BB629">
            <v>40664</v>
          </cell>
          <cell r="BC629">
            <v>40720</v>
          </cell>
          <cell r="BD629">
            <v>40720</v>
          </cell>
          <cell r="BE629">
            <v>40513</v>
          </cell>
          <cell r="BF629">
            <v>40603</v>
          </cell>
          <cell r="BG629">
            <v>40634</v>
          </cell>
          <cell r="BH629">
            <v>40695</v>
          </cell>
          <cell r="BI629">
            <v>40695</v>
          </cell>
          <cell r="BL629">
            <v>0</v>
          </cell>
          <cell r="BN629" t="str">
            <v>DOCKERS</v>
          </cell>
          <cell r="BO629" t="str">
            <v>Tops</v>
          </cell>
          <cell r="BP629" t="str">
            <v>Mens</v>
          </cell>
          <cell r="BQ629" t="str">
            <v>N</v>
          </cell>
          <cell r="BR629" t="str">
            <v>DM Tops Wovens</v>
          </cell>
          <cell r="BS629" t="str">
            <v>OKAMOTO D</v>
          </cell>
          <cell r="BT629" t="str">
            <v>CWOVENS2</v>
          </cell>
          <cell r="BU629" t="str">
            <v>H6910</v>
          </cell>
          <cell r="BV629" t="str">
            <v>Seasonal</v>
          </cell>
          <cell r="BW629" t="str">
            <v>LSA</v>
          </cell>
          <cell r="BY629" t="str">
            <v>4066240612405944051540505405054050540505</v>
          </cell>
          <cell r="BZ629" t="str">
            <v>S-61897-0019-3481-40662</v>
          </cell>
          <cell r="CA629" t="str">
            <v>SFO</v>
          </cell>
          <cell r="CB629">
            <v>3038</v>
          </cell>
          <cell r="CD629">
            <v>0</v>
          </cell>
          <cell r="CE629">
            <v>3444</v>
          </cell>
          <cell r="CF629">
            <v>574</v>
          </cell>
          <cell r="CG629">
            <v>0</v>
          </cell>
        </row>
        <row r="630">
          <cell r="A630">
            <v>1465202</v>
          </cell>
          <cell r="B630" t="str">
            <v>113</v>
          </cell>
          <cell r="C630" t="str">
            <v>101</v>
          </cell>
          <cell r="D630" t="str">
            <v>61897</v>
          </cell>
          <cell r="E630" t="str">
            <v>61897-0020</v>
          </cell>
          <cell r="F630" t="str">
            <v>THE LAUNDERED SHIRT LS</v>
          </cell>
          <cell r="G630" t="str">
            <v>MEHRING - WESTFIELD  BLUE</v>
          </cell>
          <cell r="H630" t="str">
            <v>PC</v>
          </cell>
          <cell r="J630" t="str">
            <v>SP-A</v>
          </cell>
          <cell r="K630" t="str">
            <v>APD</v>
          </cell>
          <cell r="L630" t="str">
            <v>SG</v>
          </cell>
          <cell r="M630">
            <v>120</v>
          </cell>
          <cell r="N630">
            <v>120</v>
          </cell>
          <cell r="O630">
            <v>0</v>
          </cell>
          <cell r="P630">
            <v>120</v>
          </cell>
          <cell r="T630" t="str">
            <v>257M</v>
          </cell>
          <cell r="U630">
            <v>3481</v>
          </cell>
          <cell r="V630" t="str">
            <v>HONG KONG</v>
          </cell>
          <cell r="W630" t="str">
            <v>NAS</v>
          </cell>
          <cell r="X630" t="str">
            <v>VIETNAM</v>
          </cell>
          <cell r="Y630" t="str">
            <v>VIET HUNG JOINT STOCK CO</v>
          </cell>
          <cell r="Z630" t="str">
            <v>DFC</v>
          </cell>
          <cell r="AD630">
            <v>40505</v>
          </cell>
          <cell r="AE630">
            <v>40505</v>
          </cell>
          <cell r="AF630">
            <v>40505</v>
          </cell>
          <cell r="AG630">
            <v>40505</v>
          </cell>
          <cell r="AH630">
            <v>40515</v>
          </cell>
          <cell r="AI630">
            <v>40594</v>
          </cell>
          <cell r="AJ630">
            <v>40612</v>
          </cell>
          <cell r="AK630">
            <v>40662</v>
          </cell>
          <cell r="AL630">
            <v>40673</v>
          </cell>
          <cell r="AM630">
            <v>40676</v>
          </cell>
          <cell r="AN630" t="str">
            <v>Per Alex's rev fcst per 11/18 to Andres</v>
          </cell>
          <cell r="AO630" t="str">
            <v>Y</v>
          </cell>
          <cell r="AP630" t="str">
            <v>4512019289</v>
          </cell>
          <cell r="AQ630" t="str">
            <v>Y</v>
          </cell>
          <cell r="AR630" t="str">
            <v>024S</v>
          </cell>
          <cell r="AS630" t="str">
            <v>ZHANGJIAGANG JINLING TEXTILES CO LT</v>
          </cell>
          <cell r="AT630" t="str">
            <v>CHINA</v>
          </cell>
          <cell r="AU630" t="str">
            <v>DUMMY MILLDORML1-2-2009-178A</v>
          </cell>
          <cell r="AW630">
            <v>1.7</v>
          </cell>
          <cell r="AX630">
            <v>204</v>
          </cell>
          <cell r="AY630">
            <v>40511</v>
          </cell>
          <cell r="AZ630">
            <v>40517</v>
          </cell>
          <cell r="BA630">
            <v>40615</v>
          </cell>
          <cell r="BB630">
            <v>40664</v>
          </cell>
          <cell r="BC630">
            <v>40678</v>
          </cell>
          <cell r="BD630">
            <v>40678</v>
          </cell>
          <cell r="BE630">
            <v>40513</v>
          </cell>
          <cell r="BF630">
            <v>40603</v>
          </cell>
          <cell r="BG630">
            <v>40634</v>
          </cell>
          <cell r="BH630">
            <v>40664</v>
          </cell>
          <cell r="BI630">
            <v>40664</v>
          </cell>
          <cell r="BL630">
            <v>0</v>
          </cell>
          <cell r="BN630" t="str">
            <v>DOCKERS</v>
          </cell>
          <cell r="BO630" t="str">
            <v>Tops</v>
          </cell>
          <cell r="BP630" t="str">
            <v>Mens</v>
          </cell>
          <cell r="BQ630" t="str">
            <v>N</v>
          </cell>
          <cell r="BR630" t="str">
            <v>DM Tops Wovens</v>
          </cell>
          <cell r="BS630" t="str">
            <v>OKAMOTO D</v>
          </cell>
          <cell r="BT630" t="str">
            <v>CWOVENS2</v>
          </cell>
          <cell r="BU630" t="str">
            <v>H6893</v>
          </cell>
          <cell r="BV630" t="str">
            <v>Seasonal</v>
          </cell>
          <cell r="BW630" t="str">
            <v>APD</v>
          </cell>
          <cell r="BY630" t="str">
            <v>4066240612405944051540505405054050540505</v>
          </cell>
          <cell r="BZ630" t="str">
            <v>S-61897-0020-3481-40662</v>
          </cell>
          <cell r="CA630" t="str">
            <v>SFO</v>
          </cell>
          <cell r="CB630">
            <v>120</v>
          </cell>
          <cell r="CD630">
            <v>0</v>
          </cell>
          <cell r="CF630">
            <v>574</v>
          </cell>
          <cell r="CG630">
            <v>0</v>
          </cell>
        </row>
        <row r="631">
          <cell r="A631">
            <v>1416870</v>
          </cell>
          <cell r="B631" t="str">
            <v>113</v>
          </cell>
          <cell r="C631" t="str">
            <v>101</v>
          </cell>
          <cell r="D631" t="str">
            <v>61897</v>
          </cell>
          <cell r="E631" t="str">
            <v>61897-0020</v>
          </cell>
          <cell r="F631" t="str">
            <v>THE LAUNDERED SHIRT LS</v>
          </cell>
          <cell r="G631" t="str">
            <v>MEHRING - WESTFIELD  BLUE</v>
          </cell>
          <cell r="H631" t="str">
            <v>PC</v>
          </cell>
          <cell r="J631" t="str">
            <v>SP-A</v>
          </cell>
          <cell r="K631" t="str">
            <v>APD</v>
          </cell>
          <cell r="L631" t="str">
            <v>PK</v>
          </cell>
          <cell r="M631">
            <v>100</v>
          </cell>
          <cell r="N631">
            <v>100</v>
          </cell>
          <cell r="O631">
            <v>0</v>
          </cell>
          <cell r="P631">
            <v>100</v>
          </cell>
          <cell r="T631" t="str">
            <v>257M</v>
          </cell>
          <cell r="U631">
            <v>3481</v>
          </cell>
          <cell r="V631" t="str">
            <v>HONG KONG</v>
          </cell>
          <cell r="W631" t="str">
            <v>NAS</v>
          </cell>
          <cell r="X631" t="str">
            <v>VIETNAM</v>
          </cell>
          <cell r="Y631" t="str">
            <v>VIET HUNG JOINT STOCK CO</v>
          </cell>
          <cell r="Z631" t="str">
            <v>DFC</v>
          </cell>
          <cell r="AD631">
            <v>40505</v>
          </cell>
          <cell r="AE631">
            <v>40505</v>
          </cell>
          <cell r="AF631">
            <v>40505</v>
          </cell>
          <cell r="AG631">
            <v>40505</v>
          </cell>
          <cell r="AH631">
            <v>40515</v>
          </cell>
          <cell r="AI631">
            <v>40594</v>
          </cell>
          <cell r="AJ631">
            <v>40612</v>
          </cell>
          <cell r="AK631">
            <v>40662</v>
          </cell>
          <cell r="AL631">
            <v>40701</v>
          </cell>
          <cell r="AM631">
            <v>40704</v>
          </cell>
          <cell r="AN631" t="str">
            <v>Per Alex's rev fcst per 11/18 to Andres</v>
          </cell>
          <cell r="AO631" t="str">
            <v>Y</v>
          </cell>
          <cell r="AP631" t="str">
            <v>4514007590</v>
          </cell>
          <cell r="AQ631" t="str">
            <v>Y</v>
          </cell>
          <cell r="AR631" t="str">
            <v>024S</v>
          </cell>
          <cell r="AS631" t="str">
            <v>ZHANGJIAGANG JINLING TEXTILES CO LT</v>
          </cell>
          <cell r="AT631" t="str">
            <v>CHINA</v>
          </cell>
          <cell r="AU631" t="str">
            <v>DUMMY MILLDORML1-2-2009-178A</v>
          </cell>
          <cell r="AW631">
            <v>1.7</v>
          </cell>
          <cell r="AX631">
            <v>170</v>
          </cell>
          <cell r="AY631">
            <v>40511</v>
          </cell>
          <cell r="AZ631">
            <v>40517</v>
          </cell>
          <cell r="BA631">
            <v>40615</v>
          </cell>
          <cell r="BB631">
            <v>40664</v>
          </cell>
          <cell r="BC631">
            <v>40706</v>
          </cell>
          <cell r="BD631">
            <v>40706</v>
          </cell>
          <cell r="BE631">
            <v>40513</v>
          </cell>
          <cell r="BF631">
            <v>40603</v>
          </cell>
          <cell r="BG631">
            <v>40634</v>
          </cell>
          <cell r="BH631">
            <v>40695</v>
          </cell>
          <cell r="BI631">
            <v>40695</v>
          </cell>
          <cell r="BL631">
            <v>0</v>
          </cell>
          <cell r="BN631" t="str">
            <v>DOCKERS</v>
          </cell>
          <cell r="BO631" t="str">
            <v>Tops</v>
          </cell>
          <cell r="BP631" t="str">
            <v>Mens</v>
          </cell>
          <cell r="BQ631" t="str">
            <v>N</v>
          </cell>
          <cell r="BR631" t="str">
            <v>DM Tops Wovens</v>
          </cell>
          <cell r="BS631" t="str">
            <v>OKAMOTO D</v>
          </cell>
          <cell r="BT631" t="str">
            <v>CWOVENS2</v>
          </cell>
          <cell r="BU631" t="str">
            <v>H6893</v>
          </cell>
          <cell r="BV631" t="str">
            <v>Seasonal</v>
          </cell>
          <cell r="BW631" t="str">
            <v>APD</v>
          </cell>
          <cell r="BY631" t="str">
            <v>4066240612405944051540505405054050540505</v>
          </cell>
          <cell r="BZ631" t="str">
            <v>S-61897-0020-3481-40662</v>
          </cell>
          <cell r="CA631" t="str">
            <v>SFO</v>
          </cell>
          <cell r="CB631">
            <v>100</v>
          </cell>
          <cell r="CD631">
            <v>0</v>
          </cell>
          <cell r="CF631">
            <v>574</v>
          </cell>
          <cell r="CG631">
            <v>0</v>
          </cell>
        </row>
        <row r="632">
          <cell r="A632">
            <v>1416871</v>
          </cell>
          <cell r="B632" t="str">
            <v>113</v>
          </cell>
          <cell r="C632" t="str">
            <v>101</v>
          </cell>
          <cell r="D632" t="str">
            <v>61897</v>
          </cell>
          <cell r="E632" t="str">
            <v>61897-0020</v>
          </cell>
          <cell r="F632" t="str">
            <v>THE LAUNDERED SHIRT LS</v>
          </cell>
          <cell r="G632" t="str">
            <v>MEHRING - WESTFIELD  BLUE</v>
          </cell>
          <cell r="H632" t="str">
            <v>PC</v>
          </cell>
          <cell r="J632" t="str">
            <v>SP-A</v>
          </cell>
          <cell r="K632" t="str">
            <v>LSUS</v>
          </cell>
          <cell r="L632">
            <v>2006</v>
          </cell>
          <cell r="M632">
            <v>143</v>
          </cell>
          <cell r="N632">
            <v>143</v>
          </cell>
          <cell r="O632">
            <v>0</v>
          </cell>
          <cell r="P632">
            <v>143</v>
          </cell>
          <cell r="T632" t="str">
            <v>257M</v>
          </cell>
          <cell r="U632">
            <v>3481</v>
          </cell>
          <cell r="V632" t="str">
            <v>HONG KONG</v>
          </cell>
          <cell r="W632" t="str">
            <v>NAS</v>
          </cell>
          <cell r="X632" t="str">
            <v>VIETNAM</v>
          </cell>
          <cell r="Y632" t="str">
            <v>VIET HUNG JOINT STOCK CO</v>
          </cell>
          <cell r="Z632" t="str">
            <v>DFC</v>
          </cell>
          <cell r="AD632">
            <v>40505</v>
          </cell>
          <cell r="AE632">
            <v>40505</v>
          </cell>
          <cell r="AF632">
            <v>40505</v>
          </cell>
          <cell r="AG632">
            <v>40505</v>
          </cell>
          <cell r="AH632">
            <v>40515</v>
          </cell>
          <cell r="AI632">
            <v>40594</v>
          </cell>
          <cell r="AJ632">
            <v>40612</v>
          </cell>
          <cell r="AK632">
            <v>40662</v>
          </cell>
          <cell r="AL632">
            <v>40692</v>
          </cell>
          <cell r="AM632">
            <v>40695</v>
          </cell>
          <cell r="AN632" t="str">
            <v>Per 11/17 P-Req -all on-line</v>
          </cell>
          <cell r="AO632" t="str">
            <v>Y</v>
          </cell>
          <cell r="AQ632" t="str">
            <v>Y</v>
          </cell>
          <cell r="AR632" t="str">
            <v>024S</v>
          </cell>
          <cell r="AS632" t="str">
            <v>ZHANGJIAGANG JINLING TEXTILES CO LT</v>
          </cell>
          <cell r="AT632" t="str">
            <v>CHINA</v>
          </cell>
          <cell r="AU632" t="str">
            <v>JLZ092219</v>
          </cell>
          <cell r="AW632">
            <v>1.7</v>
          </cell>
          <cell r="AX632">
            <v>243.1</v>
          </cell>
          <cell r="AY632">
            <v>40511</v>
          </cell>
          <cell r="AZ632">
            <v>40517</v>
          </cell>
          <cell r="BA632">
            <v>40615</v>
          </cell>
          <cell r="BB632">
            <v>40664</v>
          </cell>
          <cell r="BC632">
            <v>40692</v>
          </cell>
          <cell r="BD632">
            <v>40699</v>
          </cell>
          <cell r="BE632">
            <v>40513</v>
          </cell>
          <cell r="BF632">
            <v>40603</v>
          </cell>
          <cell r="BG632">
            <v>40634</v>
          </cell>
          <cell r="BH632">
            <v>40664</v>
          </cell>
          <cell r="BI632">
            <v>40695</v>
          </cell>
          <cell r="BL632">
            <v>0</v>
          </cell>
          <cell r="BN632" t="str">
            <v>DOCKERS</v>
          </cell>
          <cell r="BO632" t="str">
            <v>Tops</v>
          </cell>
          <cell r="BP632" t="str">
            <v>Mens</v>
          </cell>
          <cell r="BQ632" t="str">
            <v>N</v>
          </cell>
          <cell r="BR632" t="str">
            <v>DM Tops Wovens</v>
          </cell>
          <cell r="BS632" t="str">
            <v>OKAMOTO D</v>
          </cell>
          <cell r="BT632" t="str">
            <v>CWOVENS2</v>
          </cell>
          <cell r="BU632" t="str">
            <v>H6893</v>
          </cell>
          <cell r="BV632" t="str">
            <v>Seasonal</v>
          </cell>
          <cell r="BW632" t="str">
            <v>LSA</v>
          </cell>
          <cell r="BY632" t="str">
            <v>4066240612405944051540505405054050540505</v>
          </cell>
          <cell r="BZ632" t="str">
            <v>S-61897-0020-3481-40662</v>
          </cell>
          <cell r="CA632" t="str">
            <v>SFO</v>
          </cell>
          <cell r="CD632">
            <v>0</v>
          </cell>
          <cell r="CF632">
            <v>574</v>
          </cell>
          <cell r="CG632">
            <v>0</v>
          </cell>
        </row>
        <row r="633">
          <cell r="A633">
            <v>1465203</v>
          </cell>
          <cell r="B633" t="str">
            <v>113</v>
          </cell>
          <cell r="C633" t="str">
            <v>101</v>
          </cell>
          <cell r="D633" t="str">
            <v>61897</v>
          </cell>
          <cell r="E633" t="str">
            <v>61897-0020</v>
          </cell>
          <cell r="F633" t="str">
            <v>THE LAUNDERED SHIRT LS</v>
          </cell>
          <cell r="G633" t="str">
            <v>MEHRING - WESTFIELD  BLUE</v>
          </cell>
          <cell r="H633" t="str">
            <v>PC</v>
          </cell>
          <cell r="J633" t="str">
            <v>SP-A</v>
          </cell>
          <cell r="K633" t="str">
            <v>LACL</v>
          </cell>
          <cell r="L633" t="str">
            <v>CR</v>
          </cell>
          <cell r="M633">
            <v>324</v>
          </cell>
          <cell r="N633">
            <v>324</v>
          </cell>
          <cell r="O633">
            <v>0</v>
          </cell>
          <cell r="P633">
            <v>324</v>
          </cell>
          <cell r="T633" t="str">
            <v>257M</v>
          </cell>
          <cell r="U633">
            <v>3481</v>
          </cell>
          <cell r="V633" t="str">
            <v>HONG KONG</v>
          </cell>
          <cell r="W633" t="str">
            <v>NAS</v>
          </cell>
          <cell r="X633" t="str">
            <v>VIETNAM</v>
          </cell>
          <cell r="Y633" t="str">
            <v>VIET HUNG JOINT STOCK CO</v>
          </cell>
          <cell r="Z633" t="str">
            <v>DFC</v>
          </cell>
          <cell r="AD633">
            <v>40505</v>
          </cell>
          <cell r="AE633">
            <v>40505</v>
          </cell>
          <cell r="AF633">
            <v>40505</v>
          </cell>
          <cell r="AG633">
            <v>40505</v>
          </cell>
          <cell r="AH633">
            <v>40515</v>
          </cell>
          <cell r="AI633">
            <v>40594</v>
          </cell>
          <cell r="AJ633">
            <v>40612</v>
          </cell>
          <cell r="AK633">
            <v>40662</v>
          </cell>
          <cell r="AL633">
            <v>40739</v>
          </cell>
          <cell r="AM633">
            <v>40742</v>
          </cell>
          <cell r="AN633" t="str">
            <v>Per 11/17 P-Req; Karla  sent email dtd 11/24 with DC breakout</v>
          </cell>
          <cell r="AO633" t="str">
            <v>Y</v>
          </cell>
          <cell r="AP633" t="str">
            <v>4100113465</v>
          </cell>
          <cell r="AQ633" t="str">
            <v>Y</v>
          </cell>
          <cell r="AR633" t="str">
            <v>024S</v>
          </cell>
          <cell r="AS633" t="str">
            <v>ZHANGJIAGANG JINLING TEXTILES CO LT</v>
          </cell>
          <cell r="AT633" t="str">
            <v>CHINA</v>
          </cell>
          <cell r="AU633" t="str">
            <v>JLZ092219</v>
          </cell>
          <cell r="AW633">
            <v>1.7</v>
          </cell>
          <cell r="AX633">
            <v>550.79999999999995</v>
          </cell>
          <cell r="AY633">
            <v>40511</v>
          </cell>
          <cell r="AZ633">
            <v>40517</v>
          </cell>
          <cell r="BA633">
            <v>40615</v>
          </cell>
          <cell r="BB633">
            <v>40664</v>
          </cell>
          <cell r="BC633">
            <v>40741</v>
          </cell>
          <cell r="BD633">
            <v>40748</v>
          </cell>
          <cell r="BE633">
            <v>40513</v>
          </cell>
          <cell r="BF633">
            <v>40603</v>
          </cell>
          <cell r="BG633">
            <v>40634</v>
          </cell>
          <cell r="BH633">
            <v>40725</v>
          </cell>
          <cell r="BI633">
            <v>40725</v>
          </cell>
          <cell r="BL633">
            <v>0</v>
          </cell>
          <cell r="BN633" t="str">
            <v>DOCKERS</v>
          </cell>
          <cell r="BO633" t="str">
            <v>Tops</v>
          </cell>
          <cell r="BP633" t="str">
            <v>Mens</v>
          </cell>
          <cell r="BQ633" t="str">
            <v>N</v>
          </cell>
          <cell r="BR633" t="str">
            <v>DM Tops Wovens</v>
          </cell>
          <cell r="BS633" t="str">
            <v>OKAMOTO D</v>
          </cell>
          <cell r="BT633" t="str">
            <v>CWOVENS2</v>
          </cell>
          <cell r="BU633" t="str">
            <v>H6893</v>
          </cell>
          <cell r="BV633" t="str">
            <v>Seasonal</v>
          </cell>
          <cell r="BW633" t="str">
            <v>LSA</v>
          </cell>
          <cell r="BY633" t="str">
            <v>4066240612405944051540505405054050540505</v>
          </cell>
          <cell r="BZ633" t="str">
            <v>S-61897-0020-3481-40662</v>
          </cell>
          <cell r="CA633" t="str">
            <v>SFO</v>
          </cell>
          <cell r="CD633">
            <v>0</v>
          </cell>
          <cell r="CF633">
            <v>574</v>
          </cell>
          <cell r="CG633">
            <v>0</v>
          </cell>
        </row>
        <row r="634">
          <cell r="A634">
            <v>1416872</v>
          </cell>
          <cell r="B634" t="str">
            <v>113</v>
          </cell>
          <cell r="C634" t="str">
            <v>101</v>
          </cell>
          <cell r="D634" t="str">
            <v>61897</v>
          </cell>
          <cell r="E634" t="str">
            <v>61897-0020</v>
          </cell>
          <cell r="F634" t="str">
            <v>THE LAUNDERED SHIRT LS</v>
          </cell>
          <cell r="G634" t="str">
            <v>MEHRING - WESTFIELD  BLUE</v>
          </cell>
          <cell r="H634" t="str">
            <v>PC</v>
          </cell>
          <cell r="J634" t="str">
            <v>SP-A</v>
          </cell>
          <cell r="K634" t="str">
            <v>LSM</v>
          </cell>
          <cell r="L634" t="str">
            <v>MX</v>
          </cell>
          <cell r="M634">
            <v>3156</v>
          </cell>
          <cell r="N634">
            <v>3156</v>
          </cell>
          <cell r="O634">
            <v>0</v>
          </cell>
          <cell r="P634">
            <v>3156</v>
          </cell>
          <cell r="T634" t="str">
            <v>257M</v>
          </cell>
          <cell r="U634">
            <v>3481</v>
          </cell>
          <cell r="V634" t="str">
            <v>HONG KONG</v>
          </cell>
          <cell r="W634" t="str">
            <v>NAS</v>
          </cell>
          <cell r="X634" t="str">
            <v>VIETNAM</v>
          </cell>
          <cell r="Y634" t="str">
            <v>VIET HUNG JOINT STOCK CO</v>
          </cell>
          <cell r="Z634" t="str">
            <v>DFC</v>
          </cell>
          <cell r="AD634">
            <v>40505</v>
          </cell>
          <cell r="AE634">
            <v>40505</v>
          </cell>
          <cell r="AF634">
            <v>40505</v>
          </cell>
          <cell r="AG634">
            <v>40505</v>
          </cell>
          <cell r="AH634">
            <v>40515</v>
          </cell>
          <cell r="AI634">
            <v>40594</v>
          </cell>
          <cell r="AJ634">
            <v>40612</v>
          </cell>
          <cell r="AK634">
            <v>40662</v>
          </cell>
          <cell r="AL634">
            <v>40714</v>
          </cell>
          <cell r="AM634">
            <v>40717</v>
          </cell>
          <cell r="AN634" t="str">
            <v>Per 11/17 P-Req</v>
          </cell>
          <cell r="AO634" t="str">
            <v>Y</v>
          </cell>
          <cell r="AP634" t="str">
            <v>98548</v>
          </cell>
          <cell r="AR634" t="str">
            <v>024S</v>
          </cell>
          <cell r="AS634" t="str">
            <v>ZHANGJIAGANG JINLING TEXTILES CO LT</v>
          </cell>
          <cell r="AT634" t="str">
            <v>CHINA</v>
          </cell>
          <cell r="AU634" t="str">
            <v>JLZ092219</v>
          </cell>
          <cell r="AW634">
            <v>1.7</v>
          </cell>
          <cell r="AX634">
            <v>5365.2</v>
          </cell>
          <cell r="AY634">
            <v>40511</v>
          </cell>
          <cell r="AZ634">
            <v>40517</v>
          </cell>
          <cell r="BA634">
            <v>40615</v>
          </cell>
          <cell r="BB634">
            <v>40664</v>
          </cell>
          <cell r="BC634">
            <v>40720</v>
          </cell>
          <cell r="BD634">
            <v>40720</v>
          </cell>
          <cell r="BE634">
            <v>40513</v>
          </cell>
          <cell r="BF634">
            <v>40603</v>
          </cell>
          <cell r="BG634">
            <v>40634</v>
          </cell>
          <cell r="BH634">
            <v>40695</v>
          </cell>
          <cell r="BI634">
            <v>40695</v>
          </cell>
          <cell r="BL634">
            <v>0</v>
          </cell>
          <cell r="BN634" t="str">
            <v>DOCKERS</v>
          </cell>
          <cell r="BO634" t="str">
            <v>Tops</v>
          </cell>
          <cell r="BP634" t="str">
            <v>Mens</v>
          </cell>
          <cell r="BQ634" t="str">
            <v>N</v>
          </cell>
          <cell r="BR634" t="str">
            <v>DM Tops Wovens</v>
          </cell>
          <cell r="BS634" t="str">
            <v>OKAMOTO D</v>
          </cell>
          <cell r="BT634" t="str">
            <v>CWOVENS2</v>
          </cell>
          <cell r="BU634" t="str">
            <v>H6893</v>
          </cell>
          <cell r="BV634" t="str">
            <v>Seasonal</v>
          </cell>
          <cell r="BW634" t="str">
            <v>LSA</v>
          </cell>
          <cell r="BY634" t="str">
            <v>4066240612405944051540505405054050540505</v>
          </cell>
          <cell r="BZ634" t="str">
            <v>S-61897-0020-3481-40662</v>
          </cell>
          <cell r="CA634" t="str">
            <v>SFO</v>
          </cell>
          <cell r="CB634">
            <v>3156</v>
          </cell>
          <cell r="CD634">
            <v>0</v>
          </cell>
          <cell r="CE634">
            <v>3444</v>
          </cell>
          <cell r="CF634">
            <v>574</v>
          </cell>
          <cell r="CG634">
            <v>0</v>
          </cell>
        </row>
        <row r="635">
          <cell r="A635">
            <v>1465204</v>
          </cell>
          <cell r="B635" t="str">
            <v>113</v>
          </cell>
          <cell r="C635" t="str">
            <v>101</v>
          </cell>
          <cell r="D635" t="str">
            <v>61897</v>
          </cell>
          <cell r="E635" t="str">
            <v>61897-0022</v>
          </cell>
          <cell r="F635" t="str">
            <v>THE LAUNDERED SHIRT LS</v>
          </cell>
          <cell r="G635" t="str">
            <v>GAHAN - STRATUS</v>
          </cell>
          <cell r="H635" t="str">
            <v>PC</v>
          </cell>
          <cell r="J635" t="str">
            <v>SP-A</v>
          </cell>
          <cell r="K635" t="str">
            <v>APD</v>
          </cell>
          <cell r="L635" t="str">
            <v>PH</v>
          </cell>
          <cell r="M635">
            <v>46</v>
          </cell>
          <cell r="N635">
            <v>46</v>
          </cell>
          <cell r="O635">
            <v>0</v>
          </cell>
          <cell r="P635">
            <v>46</v>
          </cell>
          <cell r="T635" t="str">
            <v>257M</v>
          </cell>
          <cell r="U635">
            <v>3481</v>
          </cell>
          <cell r="V635" t="str">
            <v>HONG KONG</v>
          </cell>
          <cell r="W635" t="str">
            <v>NAS</v>
          </cell>
          <cell r="X635" t="str">
            <v>VIETNAM</v>
          </cell>
          <cell r="Y635" t="str">
            <v>VIET HUNG JOINT STOCK CO</v>
          </cell>
          <cell r="Z635" t="str">
            <v>DFC</v>
          </cell>
          <cell r="AD635">
            <v>40505</v>
          </cell>
          <cell r="AE635">
            <v>40505</v>
          </cell>
          <cell r="AF635">
            <v>40505</v>
          </cell>
          <cell r="AG635">
            <v>40505</v>
          </cell>
          <cell r="AH635">
            <v>40515</v>
          </cell>
          <cell r="AI635">
            <v>40594</v>
          </cell>
          <cell r="AJ635">
            <v>40612</v>
          </cell>
          <cell r="AK635">
            <v>40662</v>
          </cell>
          <cell r="AL635">
            <v>40681</v>
          </cell>
          <cell r="AM635">
            <v>40684</v>
          </cell>
          <cell r="AN635" t="str">
            <v>Per Alex's rev fcst per 11/18 to Andres</v>
          </cell>
          <cell r="AP635" t="str">
            <v>4509010401</v>
          </cell>
          <cell r="AQ635" t="str">
            <v>Y</v>
          </cell>
          <cell r="AR635" t="str">
            <v>024S</v>
          </cell>
          <cell r="AS635" t="str">
            <v>ZHANGJIAGANG JINLING TEXTILES CO LT</v>
          </cell>
          <cell r="AT635" t="str">
            <v>CHINA</v>
          </cell>
          <cell r="AU635" t="str">
            <v>DUMMY MILLDORML1-2-2009-178A</v>
          </cell>
          <cell r="AW635">
            <v>1.7</v>
          </cell>
          <cell r="AX635">
            <v>78.2</v>
          </cell>
          <cell r="AY635">
            <v>40511</v>
          </cell>
          <cell r="AZ635">
            <v>40517</v>
          </cell>
          <cell r="BA635">
            <v>40615</v>
          </cell>
          <cell r="BB635">
            <v>40664</v>
          </cell>
          <cell r="BC635">
            <v>40685</v>
          </cell>
          <cell r="BD635">
            <v>40685</v>
          </cell>
          <cell r="BE635">
            <v>40513</v>
          </cell>
          <cell r="BF635">
            <v>40603</v>
          </cell>
          <cell r="BG635">
            <v>40634</v>
          </cell>
          <cell r="BH635">
            <v>40664</v>
          </cell>
          <cell r="BI635">
            <v>40664</v>
          </cell>
          <cell r="BL635">
            <v>0</v>
          </cell>
          <cell r="BN635" t="str">
            <v>DOCKERS</v>
          </cell>
          <cell r="BO635" t="str">
            <v>Tops</v>
          </cell>
          <cell r="BP635" t="str">
            <v>Mens</v>
          </cell>
          <cell r="BQ635" t="str">
            <v>N</v>
          </cell>
          <cell r="BR635" t="str">
            <v>DM Tops Wovens</v>
          </cell>
          <cell r="BS635" t="str">
            <v>OKAMOTO D</v>
          </cell>
          <cell r="BT635" t="str">
            <v>CWOVENS2</v>
          </cell>
          <cell r="BU635" t="str">
            <v>H6897</v>
          </cell>
          <cell r="BV635" t="str">
            <v>Seasonal</v>
          </cell>
          <cell r="BW635" t="str">
            <v>APD</v>
          </cell>
          <cell r="BY635" t="str">
            <v>4066240612405944051540505405054050540505</v>
          </cell>
          <cell r="BZ635" t="str">
            <v>S-61897-0022-3481-40662</v>
          </cell>
          <cell r="CA635" t="str">
            <v>SFO</v>
          </cell>
          <cell r="CB635">
            <v>46</v>
          </cell>
          <cell r="CD635">
            <v>0</v>
          </cell>
          <cell r="CF635">
            <v>574</v>
          </cell>
          <cell r="CG635">
            <v>0</v>
          </cell>
        </row>
        <row r="636">
          <cell r="A636">
            <v>1465205</v>
          </cell>
          <cell r="B636" t="str">
            <v>113</v>
          </cell>
          <cell r="C636" t="str">
            <v>101</v>
          </cell>
          <cell r="D636" t="str">
            <v>61897</v>
          </cell>
          <cell r="E636" t="str">
            <v>61897-0022</v>
          </cell>
          <cell r="F636" t="str">
            <v>THE LAUNDERED SHIRT LS</v>
          </cell>
          <cell r="G636" t="str">
            <v>GAHAN - STRATUS</v>
          </cell>
          <cell r="H636" t="str">
            <v>PC</v>
          </cell>
          <cell r="J636" t="str">
            <v>SP-A</v>
          </cell>
          <cell r="K636" t="str">
            <v>APD</v>
          </cell>
          <cell r="L636" t="str">
            <v>SG</v>
          </cell>
          <cell r="M636">
            <v>120</v>
          </cell>
          <cell r="N636">
            <v>120</v>
          </cell>
          <cell r="O636">
            <v>0</v>
          </cell>
          <cell r="P636">
            <v>120</v>
          </cell>
          <cell r="T636" t="str">
            <v>257M</v>
          </cell>
          <cell r="U636">
            <v>3481</v>
          </cell>
          <cell r="V636" t="str">
            <v>HONG KONG</v>
          </cell>
          <cell r="W636" t="str">
            <v>NAS</v>
          </cell>
          <cell r="X636" t="str">
            <v>VIETNAM</v>
          </cell>
          <cell r="Y636" t="str">
            <v>VIET HUNG JOINT STOCK CO</v>
          </cell>
          <cell r="Z636" t="str">
            <v>DFC</v>
          </cell>
          <cell r="AD636">
            <v>40505</v>
          </cell>
          <cell r="AE636">
            <v>40505</v>
          </cell>
          <cell r="AF636">
            <v>40505</v>
          </cell>
          <cell r="AG636">
            <v>40505</v>
          </cell>
          <cell r="AH636">
            <v>40515</v>
          </cell>
          <cell r="AI636">
            <v>40594</v>
          </cell>
          <cell r="AJ636">
            <v>40612</v>
          </cell>
          <cell r="AK636">
            <v>40662</v>
          </cell>
          <cell r="AL636">
            <v>40673</v>
          </cell>
          <cell r="AM636">
            <v>40676</v>
          </cell>
          <cell r="AN636" t="str">
            <v>Per Alex's rev fcst per 11/18 to Andres</v>
          </cell>
          <cell r="AP636" t="str">
            <v>4512019290</v>
          </cell>
          <cell r="AQ636" t="str">
            <v>Y</v>
          </cell>
          <cell r="AR636" t="str">
            <v>024S</v>
          </cell>
          <cell r="AS636" t="str">
            <v>ZHANGJIAGANG JINLING TEXTILES CO LT</v>
          </cell>
          <cell r="AT636" t="str">
            <v>CHINA</v>
          </cell>
          <cell r="AU636" t="str">
            <v>DUMMY MILLDORML1-2-2009-178A</v>
          </cell>
          <cell r="AW636">
            <v>1.7</v>
          </cell>
          <cell r="AX636">
            <v>204</v>
          </cell>
          <cell r="AY636">
            <v>40511</v>
          </cell>
          <cell r="AZ636">
            <v>40517</v>
          </cell>
          <cell r="BA636">
            <v>40615</v>
          </cell>
          <cell r="BB636">
            <v>40664</v>
          </cell>
          <cell r="BC636">
            <v>40678</v>
          </cell>
          <cell r="BD636">
            <v>40678</v>
          </cell>
          <cell r="BE636">
            <v>40513</v>
          </cell>
          <cell r="BF636">
            <v>40603</v>
          </cell>
          <cell r="BG636">
            <v>40634</v>
          </cell>
          <cell r="BH636">
            <v>40664</v>
          </cell>
          <cell r="BI636">
            <v>40664</v>
          </cell>
          <cell r="BL636">
            <v>0</v>
          </cell>
          <cell r="BN636" t="str">
            <v>DOCKERS</v>
          </cell>
          <cell r="BO636" t="str">
            <v>Tops</v>
          </cell>
          <cell r="BP636" t="str">
            <v>Mens</v>
          </cell>
          <cell r="BQ636" t="str">
            <v>N</v>
          </cell>
          <cell r="BR636" t="str">
            <v>DM Tops Wovens</v>
          </cell>
          <cell r="BS636" t="str">
            <v>OKAMOTO D</v>
          </cell>
          <cell r="BT636" t="str">
            <v>CWOVENS2</v>
          </cell>
          <cell r="BU636" t="str">
            <v>H6897</v>
          </cell>
          <cell r="BV636" t="str">
            <v>Seasonal</v>
          </cell>
          <cell r="BW636" t="str">
            <v>APD</v>
          </cell>
          <cell r="BY636" t="str">
            <v>4066240612405944051540505405054050540505</v>
          </cell>
          <cell r="BZ636" t="str">
            <v>S-61897-0022-3481-40662</v>
          </cell>
          <cell r="CA636" t="str">
            <v>SFO</v>
          </cell>
          <cell r="CB636">
            <v>120</v>
          </cell>
          <cell r="CD636">
            <v>0</v>
          </cell>
          <cell r="CF636">
            <v>574</v>
          </cell>
          <cell r="CG636">
            <v>0</v>
          </cell>
        </row>
        <row r="637">
          <cell r="A637">
            <v>1416873</v>
          </cell>
          <cell r="B637" t="str">
            <v>113</v>
          </cell>
          <cell r="C637" t="str">
            <v>101</v>
          </cell>
          <cell r="D637" t="str">
            <v>61897</v>
          </cell>
          <cell r="E637" t="str">
            <v>61897-0022</v>
          </cell>
          <cell r="F637" t="str">
            <v>THE LAUNDERED SHIRT LS</v>
          </cell>
          <cell r="G637" t="str">
            <v>GAHAN - STRATUS</v>
          </cell>
          <cell r="H637" t="str">
            <v>PC</v>
          </cell>
          <cell r="J637" t="str">
            <v>SP-A</v>
          </cell>
          <cell r="K637" t="str">
            <v>APD</v>
          </cell>
          <cell r="L637" t="str">
            <v>PK</v>
          </cell>
          <cell r="M637">
            <v>100</v>
          </cell>
          <cell r="N637">
            <v>100</v>
          </cell>
          <cell r="O637">
            <v>0</v>
          </cell>
          <cell r="P637">
            <v>100</v>
          </cell>
          <cell r="T637" t="str">
            <v>257M</v>
          </cell>
          <cell r="U637">
            <v>3481</v>
          </cell>
          <cell r="V637" t="str">
            <v>HONG KONG</v>
          </cell>
          <cell r="W637" t="str">
            <v>NAS</v>
          </cell>
          <cell r="X637" t="str">
            <v>VIETNAM</v>
          </cell>
          <cell r="Y637" t="str">
            <v>VIET HUNG JOINT STOCK CO</v>
          </cell>
          <cell r="Z637" t="str">
            <v>DFC</v>
          </cell>
          <cell r="AD637">
            <v>40505</v>
          </cell>
          <cell r="AE637">
            <v>40505</v>
          </cell>
          <cell r="AF637">
            <v>40505</v>
          </cell>
          <cell r="AG637">
            <v>40505</v>
          </cell>
          <cell r="AH637">
            <v>40515</v>
          </cell>
          <cell r="AI637">
            <v>40594</v>
          </cell>
          <cell r="AJ637">
            <v>40612</v>
          </cell>
          <cell r="AK637">
            <v>40662</v>
          </cell>
          <cell r="AL637">
            <v>40701</v>
          </cell>
          <cell r="AM637">
            <v>40704</v>
          </cell>
          <cell r="AN637" t="str">
            <v>Per Alex's rev fcst per 11/18 to Andres</v>
          </cell>
          <cell r="AP637" t="str">
            <v>4514007591</v>
          </cell>
          <cell r="AQ637" t="str">
            <v>Y</v>
          </cell>
          <cell r="AR637" t="str">
            <v>024S</v>
          </cell>
          <cell r="AS637" t="str">
            <v>ZHANGJIAGANG JINLING TEXTILES CO LT</v>
          </cell>
          <cell r="AT637" t="str">
            <v>CHINA</v>
          </cell>
          <cell r="AU637" t="str">
            <v>DUMMY MILLDORML1-2-2009-178A</v>
          </cell>
          <cell r="AW637">
            <v>1.7</v>
          </cell>
          <cell r="AX637">
            <v>170</v>
          </cell>
          <cell r="AY637">
            <v>40511</v>
          </cell>
          <cell r="AZ637">
            <v>40517</v>
          </cell>
          <cell r="BA637">
            <v>40615</v>
          </cell>
          <cell r="BB637">
            <v>40664</v>
          </cell>
          <cell r="BC637">
            <v>40706</v>
          </cell>
          <cell r="BD637">
            <v>40706</v>
          </cell>
          <cell r="BE637">
            <v>40513</v>
          </cell>
          <cell r="BF637">
            <v>40603</v>
          </cell>
          <cell r="BG637">
            <v>40634</v>
          </cell>
          <cell r="BH637">
            <v>40695</v>
          </cell>
          <cell r="BI637">
            <v>40695</v>
          </cell>
          <cell r="BL637">
            <v>0</v>
          </cell>
          <cell r="BN637" t="str">
            <v>DOCKERS</v>
          </cell>
          <cell r="BO637" t="str">
            <v>Tops</v>
          </cell>
          <cell r="BP637" t="str">
            <v>Mens</v>
          </cell>
          <cell r="BQ637" t="str">
            <v>N</v>
          </cell>
          <cell r="BR637" t="str">
            <v>DM Tops Wovens</v>
          </cell>
          <cell r="BS637" t="str">
            <v>OKAMOTO D</v>
          </cell>
          <cell r="BT637" t="str">
            <v>CWOVENS2</v>
          </cell>
          <cell r="BU637" t="str">
            <v>H6897</v>
          </cell>
          <cell r="BV637" t="str">
            <v>Seasonal</v>
          </cell>
          <cell r="BW637" t="str">
            <v>APD</v>
          </cell>
          <cell r="BY637" t="str">
            <v>4066240612405944051540505405054050540505</v>
          </cell>
          <cell r="BZ637" t="str">
            <v>S-61897-0022-3481-40662</v>
          </cell>
          <cell r="CA637" t="str">
            <v>SFO</v>
          </cell>
          <cell r="CB637">
            <v>100</v>
          </cell>
          <cell r="CD637">
            <v>0</v>
          </cell>
          <cell r="CF637">
            <v>574</v>
          </cell>
          <cell r="CG637">
            <v>0</v>
          </cell>
        </row>
        <row r="638">
          <cell r="A638">
            <v>1465206</v>
          </cell>
          <cell r="B638" t="str">
            <v>113</v>
          </cell>
          <cell r="C638" t="str">
            <v>101</v>
          </cell>
          <cell r="D638" t="str">
            <v>61897</v>
          </cell>
          <cell r="E638" t="str">
            <v>61897-0022</v>
          </cell>
          <cell r="F638" t="str">
            <v>THE LAUNDERED SHIRT LS</v>
          </cell>
          <cell r="G638" t="str">
            <v>GAHAN - STRATUS</v>
          </cell>
          <cell r="H638" t="str">
            <v>PC</v>
          </cell>
          <cell r="J638" t="str">
            <v>SP-A</v>
          </cell>
          <cell r="K638" t="str">
            <v>LACL</v>
          </cell>
          <cell r="L638" t="str">
            <v>CL</v>
          </cell>
          <cell r="M638">
            <v>700</v>
          </cell>
          <cell r="N638">
            <v>700</v>
          </cell>
          <cell r="O638">
            <v>0</v>
          </cell>
          <cell r="P638">
            <v>700</v>
          </cell>
          <cell r="T638" t="str">
            <v>257M</v>
          </cell>
          <cell r="U638">
            <v>3481</v>
          </cell>
          <cell r="V638" t="str">
            <v>HONG KONG</v>
          </cell>
          <cell r="W638" t="str">
            <v>NAS</v>
          </cell>
          <cell r="X638" t="str">
            <v>VIETNAM</v>
          </cell>
          <cell r="Y638" t="str">
            <v>VIET HUNG JOINT STOCK CO</v>
          </cell>
          <cell r="Z638" t="str">
            <v>DFC</v>
          </cell>
          <cell r="AD638">
            <v>40505</v>
          </cell>
          <cell r="AE638">
            <v>40505</v>
          </cell>
          <cell r="AF638">
            <v>40505</v>
          </cell>
          <cell r="AG638">
            <v>40505</v>
          </cell>
          <cell r="AH638">
            <v>40515</v>
          </cell>
          <cell r="AI638">
            <v>40594</v>
          </cell>
          <cell r="AJ638">
            <v>40612</v>
          </cell>
          <cell r="AK638">
            <v>40662</v>
          </cell>
          <cell r="AL638">
            <v>40721</v>
          </cell>
          <cell r="AM638">
            <v>40724</v>
          </cell>
          <cell r="AN638" t="str">
            <v>Per 11/17 P-Req; Karla  sent email dtd 11/24 with DC breakout</v>
          </cell>
          <cell r="AO638" t="str">
            <v>y</v>
          </cell>
          <cell r="AP638" t="str">
            <v>4100113483</v>
          </cell>
          <cell r="AQ638" t="str">
            <v>Y</v>
          </cell>
          <cell r="AR638" t="str">
            <v>024S</v>
          </cell>
          <cell r="AS638" t="str">
            <v>ZHANGJIAGANG JINLING TEXTILES CO LT</v>
          </cell>
          <cell r="AT638" t="str">
            <v>CHINA</v>
          </cell>
          <cell r="AU638" t="str">
            <v>JLZ092219</v>
          </cell>
          <cell r="AW638">
            <v>1.7</v>
          </cell>
          <cell r="AX638">
            <v>1190</v>
          </cell>
          <cell r="AY638">
            <v>40511</v>
          </cell>
          <cell r="AZ638">
            <v>40517</v>
          </cell>
          <cell r="BA638">
            <v>40615</v>
          </cell>
          <cell r="BB638">
            <v>40664</v>
          </cell>
          <cell r="BC638">
            <v>40727</v>
          </cell>
          <cell r="BD638">
            <v>40727</v>
          </cell>
          <cell r="BE638">
            <v>40513</v>
          </cell>
          <cell r="BF638">
            <v>40603</v>
          </cell>
          <cell r="BG638">
            <v>40634</v>
          </cell>
          <cell r="BH638">
            <v>40695</v>
          </cell>
          <cell r="BI638">
            <v>40695</v>
          </cell>
          <cell r="BL638">
            <v>0</v>
          </cell>
          <cell r="BN638" t="str">
            <v>DOCKERS</v>
          </cell>
          <cell r="BO638" t="str">
            <v>Tops</v>
          </cell>
          <cell r="BP638" t="str">
            <v>Mens</v>
          </cell>
          <cell r="BQ638" t="str">
            <v>N</v>
          </cell>
          <cell r="BR638" t="str">
            <v>DM Tops Wovens</v>
          </cell>
          <cell r="BS638" t="str">
            <v>OKAMOTO D</v>
          </cell>
          <cell r="BT638" t="str">
            <v>CWOVENS2</v>
          </cell>
          <cell r="BU638" t="str">
            <v>H6897</v>
          </cell>
          <cell r="BV638" t="str">
            <v>Seasonal</v>
          </cell>
          <cell r="BW638" t="str">
            <v>LSA</v>
          </cell>
          <cell r="BY638" t="str">
            <v>4066240612405944051540505405054050540505</v>
          </cell>
          <cell r="BZ638" t="str">
            <v>S-61897-0022-3481-40662</v>
          </cell>
          <cell r="CA638" t="str">
            <v>SFO</v>
          </cell>
          <cell r="CD638">
            <v>0</v>
          </cell>
          <cell r="CF638">
            <v>574</v>
          </cell>
          <cell r="CG638">
            <v>0</v>
          </cell>
        </row>
        <row r="639">
          <cell r="A639">
            <v>1465207</v>
          </cell>
          <cell r="B639" t="str">
            <v>113</v>
          </cell>
          <cell r="C639" t="str">
            <v>101</v>
          </cell>
          <cell r="D639" t="str">
            <v>61897</v>
          </cell>
          <cell r="E639" t="str">
            <v>61897-0022</v>
          </cell>
          <cell r="F639" t="str">
            <v>THE LAUNDERED SHIRT LS</v>
          </cell>
          <cell r="G639" t="str">
            <v>GAHAN - STRATUS</v>
          </cell>
          <cell r="H639" t="str">
            <v>PC</v>
          </cell>
          <cell r="J639" t="str">
            <v>SP-A</v>
          </cell>
          <cell r="K639" t="str">
            <v>LACL</v>
          </cell>
          <cell r="L639" t="str">
            <v>PE</v>
          </cell>
          <cell r="M639">
            <v>300</v>
          </cell>
          <cell r="N639">
            <v>300</v>
          </cell>
          <cell r="O639">
            <v>0</v>
          </cell>
          <cell r="P639">
            <v>300</v>
          </cell>
          <cell r="T639" t="str">
            <v>257M</v>
          </cell>
          <cell r="U639">
            <v>3481</v>
          </cell>
          <cell r="V639" t="str">
            <v>HONG KONG</v>
          </cell>
          <cell r="W639" t="str">
            <v>NAS</v>
          </cell>
          <cell r="X639" t="str">
            <v>VIETNAM</v>
          </cell>
          <cell r="Y639" t="str">
            <v>VIET HUNG JOINT STOCK CO</v>
          </cell>
          <cell r="Z639" t="str">
            <v>DFC</v>
          </cell>
          <cell r="AD639">
            <v>40505</v>
          </cell>
          <cell r="AE639">
            <v>40505</v>
          </cell>
          <cell r="AF639">
            <v>40505</v>
          </cell>
          <cell r="AG639">
            <v>40505</v>
          </cell>
          <cell r="AH639">
            <v>40515</v>
          </cell>
          <cell r="AI639">
            <v>40594</v>
          </cell>
          <cell r="AJ639">
            <v>40612</v>
          </cell>
          <cell r="AK639">
            <v>40662</v>
          </cell>
          <cell r="AL639">
            <v>40729</v>
          </cell>
          <cell r="AM639">
            <v>40732</v>
          </cell>
          <cell r="AN639" t="str">
            <v>Per 11/17 P-Req; Karla  sent email dtd 11/24 with DC breakout</v>
          </cell>
          <cell r="AO639" t="str">
            <v>y</v>
          </cell>
          <cell r="AP639" t="str">
            <v>4100113494</v>
          </cell>
          <cell r="AQ639" t="str">
            <v>Y</v>
          </cell>
          <cell r="AR639" t="str">
            <v>024S</v>
          </cell>
          <cell r="AS639" t="str">
            <v>ZHANGJIAGANG JINLING TEXTILES CO LT</v>
          </cell>
          <cell r="AT639" t="str">
            <v>CHINA</v>
          </cell>
          <cell r="AU639" t="str">
            <v>JLZ092219</v>
          </cell>
          <cell r="AW639">
            <v>1.7</v>
          </cell>
          <cell r="AX639">
            <v>510</v>
          </cell>
          <cell r="AY639">
            <v>40511</v>
          </cell>
          <cell r="AZ639">
            <v>40517</v>
          </cell>
          <cell r="BA639">
            <v>40615</v>
          </cell>
          <cell r="BB639">
            <v>40664</v>
          </cell>
          <cell r="BC639">
            <v>40734</v>
          </cell>
          <cell r="BD639">
            <v>40734</v>
          </cell>
          <cell r="BE639">
            <v>40513</v>
          </cell>
          <cell r="BF639">
            <v>40603</v>
          </cell>
          <cell r="BG639">
            <v>40634</v>
          </cell>
          <cell r="BH639">
            <v>40725</v>
          </cell>
          <cell r="BI639">
            <v>40725</v>
          </cell>
          <cell r="BL639">
            <v>0</v>
          </cell>
          <cell r="BN639" t="str">
            <v>DOCKERS</v>
          </cell>
          <cell r="BO639" t="str">
            <v>Tops</v>
          </cell>
          <cell r="BP639" t="str">
            <v>Mens</v>
          </cell>
          <cell r="BQ639" t="str">
            <v>N</v>
          </cell>
          <cell r="BR639" t="str">
            <v>DM Tops Wovens</v>
          </cell>
          <cell r="BS639" t="str">
            <v>OKAMOTO D</v>
          </cell>
          <cell r="BT639" t="str">
            <v>CWOVENS2</v>
          </cell>
          <cell r="BU639" t="str">
            <v>H6897</v>
          </cell>
          <cell r="BV639" t="str">
            <v>Seasonal</v>
          </cell>
          <cell r="BW639" t="str">
            <v>LSA</v>
          </cell>
          <cell r="BY639" t="str">
            <v>4066240612405944051540505405054050540505</v>
          </cell>
          <cell r="BZ639" t="str">
            <v>S-61897-0022-3481-40662</v>
          </cell>
          <cell r="CA639" t="str">
            <v>SFO</v>
          </cell>
          <cell r="CD639">
            <v>0</v>
          </cell>
          <cell r="CF639">
            <v>574</v>
          </cell>
          <cell r="CG639">
            <v>0</v>
          </cell>
        </row>
        <row r="640">
          <cell r="A640">
            <v>1416874</v>
          </cell>
          <cell r="B640" t="str">
            <v>113</v>
          </cell>
          <cell r="C640" t="str">
            <v>101</v>
          </cell>
          <cell r="D640" t="str">
            <v>61897</v>
          </cell>
          <cell r="E640" t="str">
            <v>61897-0022</v>
          </cell>
          <cell r="F640" t="str">
            <v>THE LAUNDERED SHIRT LS</v>
          </cell>
          <cell r="G640" t="str">
            <v>GAHAN - STRATUS</v>
          </cell>
          <cell r="H640" t="str">
            <v>PC</v>
          </cell>
          <cell r="J640" t="str">
            <v>SP-A</v>
          </cell>
          <cell r="K640" t="str">
            <v>LACL</v>
          </cell>
          <cell r="L640" t="str">
            <v>CR</v>
          </cell>
          <cell r="M640">
            <v>324</v>
          </cell>
          <cell r="N640">
            <v>324</v>
          </cell>
          <cell r="O640">
            <v>0</v>
          </cell>
          <cell r="P640">
            <v>324</v>
          </cell>
          <cell r="T640" t="str">
            <v>257M</v>
          </cell>
          <cell r="U640">
            <v>3481</v>
          </cell>
          <cell r="V640" t="str">
            <v>HONG KONG</v>
          </cell>
          <cell r="W640" t="str">
            <v>NAS</v>
          </cell>
          <cell r="X640" t="str">
            <v>VIETNAM</v>
          </cell>
          <cell r="Y640" t="str">
            <v>VIET HUNG JOINT STOCK CO</v>
          </cell>
          <cell r="Z640" t="str">
            <v>DFC</v>
          </cell>
          <cell r="AD640">
            <v>40505</v>
          </cell>
          <cell r="AE640">
            <v>40505</v>
          </cell>
          <cell r="AF640">
            <v>40505</v>
          </cell>
          <cell r="AG640">
            <v>40505</v>
          </cell>
          <cell r="AH640">
            <v>40515</v>
          </cell>
          <cell r="AI640">
            <v>40594</v>
          </cell>
          <cell r="AJ640">
            <v>40612</v>
          </cell>
          <cell r="AK640">
            <v>40662</v>
          </cell>
          <cell r="AL640">
            <v>40739</v>
          </cell>
          <cell r="AM640">
            <v>40742</v>
          </cell>
          <cell r="AN640" t="str">
            <v>Per 11/17 P-Req; Karla  sent email dtd 11/24 with DC breakout</v>
          </cell>
          <cell r="AO640" t="str">
            <v>Y</v>
          </cell>
          <cell r="AP640" t="str">
            <v>4100113466</v>
          </cell>
          <cell r="AQ640" t="str">
            <v>Y</v>
          </cell>
          <cell r="AR640" t="str">
            <v>024S</v>
          </cell>
          <cell r="AS640" t="str">
            <v>ZHANGJIAGANG JINLING TEXTILES CO LT</v>
          </cell>
          <cell r="AT640" t="str">
            <v>CHINA</v>
          </cell>
          <cell r="AU640" t="str">
            <v>JLZ092219</v>
          </cell>
          <cell r="AW640">
            <v>1.7</v>
          </cell>
          <cell r="AX640">
            <v>550.79999999999995</v>
          </cell>
          <cell r="AY640">
            <v>40511</v>
          </cell>
          <cell r="AZ640">
            <v>40517</v>
          </cell>
          <cell r="BA640">
            <v>40615</v>
          </cell>
          <cell r="BB640">
            <v>40664</v>
          </cell>
          <cell r="BC640">
            <v>40741</v>
          </cell>
          <cell r="BD640">
            <v>40748</v>
          </cell>
          <cell r="BE640">
            <v>40513</v>
          </cell>
          <cell r="BF640">
            <v>40603</v>
          </cell>
          <cell r="BG640">
            <v>40634</v>
          </cell>
          <cell r="BH640">
            <v>40725</v>
          </cell>
          <cell r="BI640">
            <v>40725</v>
          </cell>
          <cell r="BL640">
            <v>0</v>
          </cell>
          <cell r="BN640" t="str">
            <v>DOCKERS</v>
          </cell>
          <cell r="BO640" t="str">
            <v>Tops</v>
          </cell>
          <cell r="BP640" t="str">
            <v>Mens</v>
          </cell>
          <cell r="BQ640" t="str">
            <v>N</v>
          </cell>
          <cell r="BR640" t="str">
            <v>DM Tops Wovens</v>
          </cell>
          <cell r="BS640" t="str">
            <v>OKAMOTO D</v>
          </cell>
          <cell r="BT640" t="str">
            <v>CWOVENS2</v>
          </cell>
          <cell r="BU640" t="str">
            <v>H6897</v>
          </cell>
          <cell r="BV640" t="str">
            <v>Seasonal</v>
          </cell>
          <cell r="BW640" t="str">
            <v>LSA</v>
          </cell>
          <cell r="BY640" t="str">
            <v>4066240612405944051540505405054050540505</v>
          </cell>
          <cell r="BZ640" t="str">
            <v>S-61897-0022-3481-40662</v>
          </cell>
          <cell r="CA640" t="str">
            <v>SFO</v>
          </cell>
          <cell r="CD640">
            <v>0</v>
          </cell>
          <cell r="CF640">
            <v>574</v>
          </cell>
          <cell r="CG640">
            <v>0</v>
          </cell>
        </row>
        <row r="641">
          <cell r="A641">
            <v>1416875</v>
          </cell>
          <cell r="B641" t="str">
            <v>113</v>
          </cell>
          <cell r="C641" t="str">
            <v>101</v>
          </cell>
          <cell r="D641" t="str">
            <v>61897</v>
          </cell>
          <cell r="E641" t="str">
            <v>61897-0022</v>
          </cell>
          <cell r="F641" t="str">
            <v>THE LAUNDERED SHIRT LS</v>
          </cell>
          <cell r="G641" t="str">
            <v>GAHAN - STRATUS</v>
          </cell>
          <cell r="H641" t="str">
            <v>PC</v>
          </cell>
          <cell r="J641" t="str">
            <v>SP-A</v>
          </cell>
          <cell r="K641" t="str">
            <v>LSUS</v>
          </cell>
          <cell r="L641">
            <v>2006</v>
          </cell>
          <cell r="M641">
            <v>114</v>
          </cell>
          <cell r="N641">
            <v>114</v>
          </cell>
          <cell r="O641">
            <v>0</v>
          </cell>
          <cell r="P641">
            <v>114</v>
          </cell>
          <cell r="T641" t="str">
            <v>257M</v>
          </cell>
          <cell r="U641">
            <v>3481</v>
          </cell>
          <cell r="V641" t="str">
            <v>HONG KONG</v>
          </cell>
          <cell r="W641" t="str">
            <v>NAS</v>
          </cell>
          <cell r="X641" t="str">
            <v>VIETNAM</v>
          </cell>
          <cell r="Y641" t="str">
            <v>VIET HUNG JOINT STOCK CO</v>
          </cell>
          <cell r="Z641" t="str">
            <v>DFC</v>
          </cell>
          <cell r="AD641">
            <v>40505</v>
          </cell>
          <cell r="AE641">
            <v>40505</v>
          </cell>
          <cell r="AF641">
            <v>40505</v>
          </cell>
          <cell r="AG641">
            <v>40505</v>
          </cell>
          <cell r="AH641">
            <v>40515</v>
          </cell>
          <cell r="AI641">
            <v>40594</v>
          </cell>
          <cell r="AJ641">
            <v>40612</v>
          </cell>
          <cell r="AK641">
            <v>40662</v>
          </cell>
          <cell r="AL641">
            <v>40692</v>
          </cell>
          <cell r="AM641">
            <v>40695</v>
          </cell>
          <cell r="AN641" t="str">
            <v>ON-LINE fcst per Andres email dtd 11/22</v>
          </cell>
          <cell r="AO641" t="str">
            <v>Y</v>
          </cell>
          <cell r="AQ641" t="str">
            <v>Y</v>
          </cell>
          <cell r="AR641" t="str">
            <v>024S</v>
          </cell>
          <cell r="AS641" t="str">
            <v>ZHANGJIAGANG JINLING TEXTILES CO LT</v>
          </cell>
          <cell r="AT641" t="str">
            <v>CHINA</v>
          </cell>
          <cell r="AU641" t="str">
            <v>JLZ092219</v>
          </cell>
          <cell r="AW641">
            <v>1.7</v>
          </cell>
          <cell r="AX641">
            <v>193.79999999999998</v>
          </cell>
          <cell r="AY641">
            <v>40511</v>
          </cell>
          <cell r="AZ641">
            <v>40517</v>
          </cell>
          <cell r="BA641">
            <v>40615</v>
          </cell>
          <cell r="BB641">
            <v>40664</v>
          </cell>
          <cell r="BC641">
            <v>40692</v>
          </cell>
          <cell r="BD641">
            <v>40699</v>
          </cell>
          <cell r="BE641">
            <v>40513</v>
          </cell>
          <cell r="BF641">
            <v>40603</v>
          </cell>
          <cell r="BG641">
            <v>40634</v>
          </cell>
          <cell r="BH641">
            <v>40664</v>
          </cell>
          <cell r="BI641">
            <v>40695</v>
          </cell>
          <cell r="BL641">
            <v>0</v>
          </cell>
          <cell r="BN641" t="str">
            <v>DOCKERS</v>
          </cell>
          <cell r="BO641" t="str">
            <v>Tops</v>
          </cell>
          <cell r="BP641" t="str">
            <v>Mens</v>
          </cell>
          <cell r="BQ641" t="str">
            <v>N</v>
          </cell>
          <cell r="BR641" t="str">
            <v>DM Tops Wovens</v>
          </cell>
          <cell r="BS641" t="str">
            <v>OKAMOTO D</v>
          </cell>
          <cell r="BT641" t="str">
            <v>CWOVENS2</v>
          </cell>
          <cell r="BU641" t="str">
            <v>H6897</v>
          </cell>
          <cell r="BV641" t="str">
            <v>Seasonal</v>
          </cell>
          <cell r="BW641" t="str">
            <v>LSA</v>
          </cell>
          <cell r="BY641" t="str">
            <v>4066240612405944051540505405054050540505</v>
          </cell>
          <cell r="BZ641" t="str">
            <v>S-61897-0022-3481-40662</v>
          </cell>
          <cell r="CA641" t="str">
            <v>SFO</v>
          </cell>
          <cell r="CD641">
            <v>0</v>
          </cell>
          <cell r="CF641">
            <v>574</v>
          </cell>
          <cell r="CG641">
            <v>0</v>
          </cell>
        </row>
        <row r="642">
          <cell r="A642">
            <v>1416876</v>
          </cell>
          <cell r="B642" t="str">
            <v>113</v>
          </cell>
          <cell r="C642" t="str">
            <v>101</v>
          </cell>
          <cell r="D642" t="str">
            <v>61897</v>
          </cell>
          <cell r="E642" t="str">
            <v>61897-0022</v>
          </cell>
          <cell r="F642" t="str">
            <v>THE LAUNDERED SHIRT LS</v>
          </cell>
          <cell r="G642" t="str">
            <v>GAHAN - STRATUS</v>
          </cell>
          <cell r="H642" t="str">
            <v>PC</v>
          </cell>
          <cell r="J642" t="str">
            <v>SP-A</v>
          </cell>
          <cell r="K642" t="str">
            <v>LSM</v>
          </cell>
          <cell r="L642" t="str">
            <v>MX</v>
          </cell>
          <cell r="M642">
            <v>3176</v>
          </cell>
          <cell r="N642">
            <v>3176</v>
          </cell>
          <cell r="O642">
            <v>0</v>
          </cell>
          <cell r="P642">
            <v>3176</v>
          </cell>
          <cell r="T642" t="str">
            <v>257M</v>
          </cell>
          <cell r="U642">
            <v>3481</v>
          </cell>
          <cell r="V642" t="str">
            <v>HONG KONG</v>
          </cell>
          <cell r="W642" t="str">
            <v>NAS</v>
          </cell>
          <cell r="X642" t="str">
            <v>VIETNAM</v>
          </cell>
          <cell r="Y642" t="str">
            <v>VIET HUNG JOINT STOCK CO</v>
          </cell>
          <cell r="Z642" t="str">
            <v>DFC</v>
          </cell>
          <cell r="AD642">
            <v>40505</v>
          </cell>
          <cell r="AE642">
            <v>40505</v>
          </cell>
          <cell r="AF642">
            <v>40505</v>
          </cell>
          <cell r="AG642">
            <v>40505</v>
          </cell>
          <cell r="AH642">
            <v>40515</v>
          </cell>
          <cell r="AI642">
            <v>40594</v>
          </cell>
          <cell r="AJ642">
            <v>40612</v>
          </cell>
          <cell r="AK642">
            <v>40662</v>
          </cell>
          <cell r="AL642">
            <v>40714</v>
          </cell>
          <cell r="AM642">
            <v>40717</v>
          </cell>
          <cell r="AN642" t="str">
            <v>Per 11/17 P-Req</v>
          </cell>
          <cell r="AO642" t="str">
            <v>Y</v>
          </cell>
          <cell r="AP642" t="str">
            <v>98549</v>
          </cell>
          <cell r="AR642" t="str">
            <v>024S</v>
          </cell>
          <cell r="AS642" t="str">
            <v>ZHANGJIAGANG JINLING TEXTILES CO LT</v>
          </cell>
          <cell r="AT642" t="str">
            <v>CHINA</v>
          </cell>
          <cell r="AU642" t="str">
            <v>JLZ092219</v>
          </cell>
          <cell r="AW642">
            <v>1.7</v>
          </cell>
          <cell r="AX642">
            <v>5399.2</v>
          </cell>
          <cell r="AY642">
            <v>40511</v>
          </cell>
          <cell r="AZ642">
            <v>40517</v>
          </cell>
          <cell r="BA642">
            <v>40615</v>
          </cell>
          <cell r="BB642">
            <v>40664</v>
          </cell>
          <cell r="BC642">
            <v>40720</v>
          </cell>
          <cell r="BD642">
            <v>40720</v>
          </cell>
          <cell r="BE642">
            <v>40513</v>
          </cell>
          <cell r="BF642">
            <v>40603</v>
          </cell>
          <cell r="BG642">
            <v>40634</v>
          </cell>
          <cell r="BH642">
            <v>40695</v>
          </cell>
          <cell r="BI642">
            <v>40695</v>
          </cell>
          <cell r="BL642">
            <v>0</v>
          </cell>
          <cell r="BN642" t="str">
            <v>DOCKERS</v>
          </cell>
          <cell r="BO642" t="str">
            <v>Tops</v>
          </cell>
          <cell r="BP642" t="str">
            <v>Mens</v>
          </cell>
          <cell r="BQ642" t="str">
            <v>N</v>
          </cell>
          <cell r="BR642" t="str">
            <v>DM Tops Wovens</v>
          </cell>
          <cell r="BS642" t="str">
            <v>OKAMOTO D</v>
          </cell>
          <cell r="BT642" t="str">
            <v>CWOVENS2</v>
          </cell>
          <cell r="BU642" t="str">
            <v>H6897</v>
          </cell>
          <cell r="BV642" t="str">
            <v>Seasonal</v>
          </cell>
          <cell r="BW642" t="str">
            <v>LSA</v>
          </cell>
          <cell r="BY642" t="str">
            <v>4066240612405944051540505405054050540505</v>
          </cell>
          <cell r="BZ642" t="str">
            <v>S-61897-0022-3481-40662</v>
          </cell>
          <cell r="CA642" t="str">
            <v>SFO</v>
          </cell>
          <cell r="CB642">
            <v>3176</v>
          </cell>
          <cell r="CD642">
            <v>0</v>
          </cell>
          <cell r="CE642">
            <v>3444</v>
          </cell>
          <cell r="CF642">
            <v>574</v>
          </cell>
          <cell r="CG642">
            <v>0</v>
          </cell>
        </row>
        <row r="643">
          <cell r="A643">
            <v>1465208</v>
          </cell>
          <cell r="B643" t="str">
            <v>113</v>
          </cell>
          <cell r="C643" t="str">
            <v>101</v>
          </cell>
          <cell r="D643" t="str">
            <v>61897</v>
          </cell>
          <cell r="E643" t="str">
            <v>61897-0023</v>
          </cell>
          <cell r="F643" t="str">
            <v>THE LAUNDERED SHIRT LS</v>
          </cell>
          <cell r="G643" t="str">
            <v>ALFRED - PEMBROKE</v>
          </cell>
          <cell r="H643" t="str">
            <v>PC</v>
          </cell>
          <cell r="J643" t="str">
            <v>SP-A</v>
          </cell>
          <cell r="K643" t="str">
            <v>APD</v>
          </cell>
          <cell r="L643" t="str">
            <v>MY</v>
          </cell>
          <cell r="M643">
            <v>48</v>
          </cell>
          <cell r="N643">
            <v>48</v>
          </cell>
          <cell r="O643">
            <v>0</v>
          </cell>
          <cell r="P643">
            <v>48</v>
          </cell>
          <cell r="T643" t="str">
            <v>257M</v>
          </cell>
          <cell r="U643">
            <v>3481</v>
          </cell>
          <cell r="V643" t="str">
            <v>HONG KONG</v>
          </cell>
          <cell r="W643" t="str">
            <v>NAS</v>
          </cell>
          <cell r="X643" t="str">
            <v>VIETNAM</v>
          </cell>
          <cell r="Y643" t="str">
            <v>VIET HUNG JOINT STOCK CO</v>
          </cell>
          <cell r="Z643" t="str">
            <v>DFC</v>
          </cell>
          <cell r="AD643">
            <v>40505</v>
          </cell>
          <cell r="AE643">
            <v>40505</v>
          </cell>
          <cell r="AF643">
            <v>40505</v>
          </cell>
          <cell r="AG643">
            <v>40505</v>
          </cell>
          <cell r="AH643">
            <v>40515</v>
          </cell>
          <cell r="AI643">
            <v>40594</v>
          </cell>
          <cell r="AJ643">
            <v>40612</v>
          </cell>
          <cell r="AK643">
            <v>40662</v>
          </cell>
          <cell r="AL643">
            <v>40675</v>
          </cell>
          <cell r="AM643">
            <v>40678</v>
          </cell>
          <cell r="AN643" t="str">
            <v>Per Alex's rev fcst per 11/18 to Andres</v>
          </cell>
          <cell r="AO643" t="str">
            <v>Y</v>
          </cell>
          <cell r="AP643" t="str">
            <v>4505019932</v>
          </cell>
          <cell r="AR643" t="str">
            <v>024S</v>
          </cell>
          <cell r="AS643" t="str">
            <v>ZHANGJIAGANG JINLING TEXTILES CO LT</v>
          </cell>
          <cell r="AT643" t="str">
            <v>CHINA</v>
          </cell>
          <cell r="AU643" t="str">
            <v>DUMMY MILLDORML1-2-2009-178A</v>
          </cell>
          <cell r="AW643">
            <v>1.7</v>
          </cell>
          <cell r="AX643">
            <v>81.599999999999994</v>
          </cell>
          <cell r="AY643">
            <v>40511</v>
          </cell>
          <cell r="AZ643">
            <v>40517</v>
          </cell>
          <cell r="BA643">
            <v>40615</v>
          </cell>
          <cell r="BB643">
            <v>40664</v>
          </cell>
          <cell r="BC643">
            <v>40678</v>
          </cell>
          <cell r="BD643">
            <v>40678</v>
          </cell>
          <cell r="BE643">
            <v>40513</v>
          </cell>
          <cell r="BF643">
            <v>40603</v>
          </cell>
          <cell r="BG643">
            <v>40634</v>
          </cell>
          <cell r="BH643">
            <v>40664</v>
          </cell>
          <cell r="BI643">
            <v>40664</v>
          </cell>
          <cell r="BL643">
            <v>0</v>
          </cell>
          <cell r="BN643" t="str">
            <v>DOCKERS</v>
          </cell>
          <cell r="BO643" t="str">
            <v>Tops</v>
          </cell>
          <cell r="BP643" t="str">
            <v>Mens</v>
          </cell>
          <cell r="BQ643" t="str">
            <v>N</v>
          </cell>
          <cell r="BR643" t="str">
            <v>DM Tops Wovens</v>
          </cell>
          <cell r="BS643" t="str">
            <v>OKAMOTO D</v>
          </cell>
          <cell r="BT643" t="str">
            <v>CWOVENS2</v>
          </cell>
          <cell r="BU643" t="str">
            <v>H6922</v>
          </cell>
          <cell r="BV643" t="str">
            <v>Seasonal</v>
          </cell>
          <cell r="BW643" t="str">
            <v>APD</v>
          </cell>
          <cell r="BY643" t="str">
            <v>4066240612405944051540505405054050540505</v>
          </cell>
          <cell r="BZ643" t="str">
            <v>S-61897-0023-3481-40662</v>
          </cell>
          <cell r="CA643" t="str">
            <v>SFO</v>
          </cell>
          <cell r="CB643">
            <v>48</v>
          </cell>
          <cell r="CD643">
            <v>0</v>
          </cell>
          <cell r="CF643">
            <v>574</v>
          </cell>
          <cell r="CG643">
            <v>0</v>
          </cell>
        </row>
        <row r="644">
          <cell r="A644">
            <v>1465209</v>
          </cell>
          <cell r="B644" t="str">
            <v>113</v>
          </cell>
          <cell r="C644" t="str">
            <v>101</v>
          </cell>
          <cell r="D644" t="str">
            <v>61897</v>
          </cell>
          <cell r="E644" t="str">
            <v>61897-0023</v>
          </cell>
          <cell r="F644" t="str">
            <v>THE LAUNDERED SHIRT LS</v>
          </cell>
          <cell r="G644" t="str">
            <v>ALFRED - PEMBROKE</v>
          </cell>
          <cell r="H644" t="str">
            <v>PC</v>
          </cell>
          <cell r="J644" t="str">
            <v>SP-A</v>
          </cell>
          <cell r="K644" t="str">
            <v>APD</v>
          </cell>
          <cell r="L644" t="str">
            <v>PH</v>
          </cell>
          <cell r="M644">
            <v>46</v>
          </cell>
          <cell r="N644">
            <v>46</v>
          </cell>
          <cell r="O644">
            <v>0</v>
          </cell>
          <cell r="P644">
            <v>46</v>
          </cell>
          <cell r="T644" t="str">
            <v>257M</v>
          </cell>
          <cell r="U644">
            <v>3481</v>
          </cell>
          <cell r="V644" t="str">
            <v>HONG KONG</v>
          </cell>
          <cell r="W644" t="str">
            <v>NAS</v>
          </cell>
          <cell r="X644" t="str">
            <v>VIETNAM</v>
          </cell>
          <cell r="Y644" t="str">
            <v>VIET HUNG JOINT STOCK CO</v>
          </cell>
          <cell r="Z644" t="str">
            <v>DFC</v>
          </cell>
          <cell r="AD644">
            <v>40505</v>
          </cell>
          <cell r="AE644">
            <v>40505</v>
          </cell>
          <cell r="AF644">
            <v>40505</v>
          </cell>
          <cell r="AG644">
            <v>40505</v>
          </cell>
          <cell r="AH644">
            <v>40515</v>
          </cell>
          <cell r="AI644">
            <v>40594</v>
          </cell>
          <cell r="AJ644">
            <v>40612</v>
          </cell>
          <cell r="AK644">
            <v>40662</v>
          </cell>
          <cell r="AL644">
            <v>40681</v>
          </cell>
          <cell r="AM644">
            <v>40684</v>
          </cell>
          <cell r="AN644" t="str">
            <v>Per Alex's rev fcst per 11/18 to Andres</v>
          </cell>
          <cell r="AO644" t="str">
            <v>Y</v>
          </cell>
          <cell r="AP644" t="str">
            <v>4509010402</v>
          </cell>
          <cell r="AR644" t="str">
            <v>024S</v>
          </cell>
          <cell r="AS644" t="str">
            <v>ZHANGJIAGANG JINLING TEXTILES CO LT</v>
          </cell>
          <cell r="AT644" t="str">
            <v>CHINA</v>
          </cell>
          <cell r="AU644" t="str">
            <v>DUMMY MILLDORML1-2-2009-178A</v>
          </cell>
          <cell r="AW644">
            <v>1.7</v>
          </cell>
          <cell r="AX644">
            <v>78.2</v>
          </cell>
          <cell r="AY644">
            <v>40511</v>
          </cell>
          <cell r="AZ644">
            <v>40517</v>
          </cell>
          <cell r="BA644">
            <v>40615</v>
          </cell>
          <cell r="BB644">
            <v>40664</v>
          </cell>
          <cell r="BC644">
            <v>40685</v>
          </cell>
          <cell r="BD644">
            <v>40685</v>
          </cell>
          <cell r="BE644">
            <v>40513</v>
          </cell>
          <cell r="BF644">
            <v>40603</v>
          </cell>
          <cell r="BG644">
            <v>40634</v>
          </cell>
          <cell r="BH644">
            <v>40664</v>
          </cell>
          <cell r="BI644">
            <v>40664</v>
          </cell>
          <cell r="BL644">
            <v>0</v>
          </cell>
          <cell r="BN644" t="str">
            <v>DOCKERS</v>
          </cell>
          <cell r="BO644" t="str">
            <v>Tops</v>
          </cell>
          <cell r="BP644" t="str">
            <v>Mens</v>
          </cell>
          <cell r="BQ644" t="str">
            <v>N</v>
          </cell>
          <cell r="BR644" t="str">
            <v>DM Tops Wovens</v>
          </cell>
          <cell r="BS644" t="str">
            <v>OKAMOTO D</v>
          </cell>
          <cell r="BT644" t="str">
            <v>CWOVENS2</v>
          </cell>
          <cell r="BU644" t="str">
            <v>H6922</v>
          </cell>
          <cell r="BV644" t="str">
            <v>Seasonal</v>
          </cell>
          <cell r="BW644" t="str">
            <v>APD</v>
          </cell>
          <cell r="BY644" t="str">
            <v>4066240612405944051540505405054050540505</v>
          </cell>
          <cell r="BZ644" t="str">
            <v>S-61897-0023-3481-40662</v>
          </cell>
          <cell r="CA644" t="str">
            <v>SFO</v>
          </cell>
          <cell r="CB644">
            <v>46</v>
          </cell>
          <cell r="CD644">
            <v>0</v>
          </cell>
          <cell r="CF644">
            <v>574</v>
          </cell>
          <cell r="CG644">
            <v>0</v>
          </cell>
        </row>
        <row r="645">
          <cell r="A645">
            <v>1416877</v>
          </cell>
          <cell r="B645" t="str">
            <v>113</v>
          </cell>
          <cell r="C645" t="str">
            <v>101</v>
          </cell>
          <cell r="D645" t="str">
            <v>61897</v>
          </cell>
          <cell r="E645" t="str">
            <v>61897-0023</v>
          </cell>
          <cell r="F645" t="str">
            <v>THE LAUNDERED SHIRT LS</v>
          </cell>
          <cell r="G645" t="str">
            <v>ALFRED - PEMBROKE</v>
          </cell>
          <cell r="H645" t="str">
            <v>PC</v>
          </cell>
          <cell r="J645" t="str">
            <v>SP-A</v>
          </cell>
          <cell r="K645" t="str">
            <v>APD</v>
          </cell>
          <cell r="L645" t="str">
            <v>PK</v>
          </cell>
          <cell r="M645">
            <v>100</v>
          </cell>
          <cell r="N645">
            <v>100</v>
          </cell>
          <cell r="O645">
            <v>0</v>
          </cell>
          <cell r="P645">
            <v>100</v>
          </cell>
          <cell r="T645" t="str">
            <v>257M</v>
          </cell>
          <cell r="U645">
            <v>3481</v>
          </cell>
          <cell r="V645" t="str">
            <v>HONG KONG</v>
          </cell>
          <cell r="W645" t="str">
            <v>NAS</v>
          </cell>
          <cell r="X645" t="str">
            <v>VIETNAM</v>
          </cell>
          <cell r="Y645" t="str">
            <v>VIET HUNG JOINT STOCK CO</v>
          </cell>
          <cell r="Z645" t="str">
            <v>DFC</v>
          </cell>
          <cell r="AD645">
            <v>40505</v>
          </cell>
          <cell r="AE645">
            <v>40505</v>
          </cell>
          <cell r="AF645">
            <v>40505</v>
          </cell>
          <cell r="AG645">
            <v>40505</v>
          </cell>
          <cell r="AH645">
            <v>40515</v>
          </cell>
          <cell r="AI645">
            <v>40594</v>
          </cell>
          <cell r="AJ645">
            <v>40612</v>
          </cell>
          <cell r="AK645">
            <v>40662</v>
          </cell>
          <cell r="AL645">
            <v>40701</v>
          </cell>
          <cell r="AM645">
            <v>40704</v>
          </cell>
          <cell r="AN645" t="str">
            <v>Per Alex's rev fcst per 11/18 to Andres</v>
          </cell>
          <cell r="AO645" t="str">
            <v>Y</v>
          </cell>
          <cell r="AP645" t="str">
            <v>4514007592</v>
          </cell>
          <cell r="AR645" t="str">
            <v>024S</v>
          </cell>
          <cell r="AS645" t="str">
            <v>ZHANGJIAGANG JINLING TEXTILES CO LT</v>
          </cell>
          <cell r="AT645" t="str">
            <v>CHINA</v>
          </cell>
          <cell r="AU645" t="str">
            <v>DUMMY MILLDORML1-2-2009-178A</v>
          </cell>
          <cell r="AW645">
            <v>1.7</v>
          </cell>
          <cell r="AX645">
            <v>170</v>
          </cell>
          <cell r="AY645">
            <v>40511</v>
          </cell>
          <cell r="AZ645">
            <v>40517</v>
          </cell>
          <cell r="BA645">
            <v>40615</v>
          </cell>
          <cell r="BB645">
            <v>40664</v>
          </cell>
          <cell r="BC645">
            <v>40706</v>
          </cell>
          <cell r="BD645">
            <v>40706</v>
          </cell>
          <cell r="BE645">
            <v>40513</v>
          </cell>
          <cell r="BF645">
            <v>40603</v>
          </cell>
          <cell r="BG645">
            <v>40634</v>
          </cell>
          <cell r="BH645">
            <v>40695</v>
          </cell>
          <cell r="BI645">
            <v>40695</v>
          </cell>
          <cell r="BL645">
            <v>0</v>
          </cell>
          <cell r="BN645" t="str">
            <v>DOCKERS</v>
          </cell>
          <cell r="BO645" t="str">
            <v>Tops</v>
          </cell>
          <cell r="BP645" t="str">
            <v>Mens</v>
          </cell>
          <cell r="BQ645" t="str">
            <v>N</v>
          </cell>
          <cell r="BR645" t="str">
            <v>DM Tops Wovens</v>
          </cell>
          <cell r="BS645" t="str">
            <v>OKAMOTO D</v>
          </cell>
          <cell r="BT645" t="str">
            <v>CWOVENS2</v>
          </cell>
          <cell r="BU645" t="str">
            <v>H6922</v>
          </cell>
          <cell r="BV645" t="str">
            <v>Seasonal</v>
          </cell>
          <cell r="BW645" t="str">
            <v>APD</v>
          </cell>
          <cell r="BY645" t="str">
            <v>4066240612405944051540505405054050540505</v>
          </cell>
          <cell r="BZ645" t="str">
            <v>S-61897-0023-3481-40662</v>
          </cell>
          <cell r="CA645" t="str">
            <v>SFO</v>
          </cell>
          <cell r="CB645">
            <v>100</v>
          </cell>
          <cell r="CD645">
            <v>0</v>
          </cell>
          <cell r="CF645">
            <v>574</v>
          </cell>
          <cell r="CG645">
            <v>0</v>
          </cell>
        </row>
        <row r="646">
          <cell r="A646">
            <v>1465210</v>
          </cell>
          <cell r="B646" t="str">
            <v>113</v>
          </cell>
          <cell r="C646" t="str">
            <v>101</v>
          </cell>
          <cell r="D646" t="str">
            <v>61897</v>
          </cell>
          <cell r="E646" t="str">
            <v>61897-0023</v>
          </cell>
          <cell r="F646" t="str">
            <v>THE LAUNDERED SHIRT LS</v>
          </cell>
          <cell r="G646" t="str">
            <v>ALFRED - PEMBROKE</v>
          </cell>
          <cell r="H646" t="str">
            <v>PC</v>
          </cell>
          <cell r="J646" t="str">
            <v>SP-A</v>
          </cell>
          <cell r="K646" t="str">
            <v>LACL</v>
          </cell>
          <cell r="L646" t="str">
            <v>CR</v>
          </cell>
          <cell r="M646">
            <v>324</v>
          </cell>
          <cell r="N646">
            <v>324</v>
          </cell>
          <cell r="O646">
            <v>0</v>
          </cell>
          <cell r="P646">
            <v>324</v>
          </cell>
          <cell r="T646" t="str">
            <v>257M</v>
          </cell>
          <cell r="U646">
            <v>3481</v>
          </cell>
          <cell r="V646" t="str">
            <v>HONG KONG</v>
          </cell>
          <cell r="W646" t="str">
            <v>NAS</v>
          </cell>
          <cell r="X646" t="str">
            <v>VIETNAM</v>
          </cell>
          <cell r="Y646" t="str">
            <v>VIET HUNG JOINT STOCK CO</v>
          </cell>
          <cell r="Z646" t="str">
            <v>DFC</v>
          </cell>
          <cell r="AD646">
            <v>40505</v>
          </cell>
          <cell r="AE646">
            <v>40505</v>
          </cell>
          <cell r="AF646">
            <v>40505</v>
          </cell>
          <cell r="AG646">
            <v>40505</v>
          </cell>
          <cell r="AH646">
            <v>40515</v>
          </cell>
          <cell r="AI646">
            <v>40594</v>
          </cell>
          <cell r="AJ646">
            <v>40612</v>
          </cell>
          <cell r="AK646">
            <v>40662</v>
          </cell>
          <cell r="AL646">
            <v>40739</v>
          </cell>
          <cell r="AM646">
            <v>40742</v>
          </cell>
          <cell r="AN646" t="str">
            <v>Per 11/17 P-Req; Karla  sent email dtd 11/24 with DC breakout</v>
          </cell>
          <cell r="AO646" t="str">
            <v>Y</v>
          </cell>
          <cell r="AP646" t="str">
            <v>4100113467</v>
          </cell>
          <cell r="AR646" t="str">
            <v>024S</v>
          </cell>
          <cell r="AS646" t="str">
            <v>ZHANGJIAGANG JINLING TEXTILES CO LT</v>
          </cell>
          <cell r="AT646" t="str">
            <v>CHINA</v>
          </cell>
          <cell r="AU646" t="str">
            <v>JLZ092219</v>
          </cell>
          <cell r="AW646">
            <v>1.7</v>
          </cell>
          <cell r="AX646">
            <v>550.79999999999995</v>
          </cell>
          <cell r="AY646">
            <v>40511</v>
          </cell>
          <cell r="AZ646">
            <v>40517</v>
          </cell>
          <cell r="BA646">
            <v>40615</v>
          </cell>
          <cell r="BB646">
            <v>40664</v>
          </cell>
          <cell r="BC646">
            <v>40741</v>
          </cell>
          <cell r="BD646">
            <v>40748</v>
          </cell>
          <cell r="BE646">
            <v>40513</v>
          </cell>
          <cell r="BF646">
            <v>40603</v>
          </cell>
          <cell r="BG646">
            <v>40634</v>
          </cell>
          <cell r="BH646">
            <v>40725</v>
          </cell>
          <cell r="BI646">
            <v>40725</v>
          </cell>
          <cell r="BL646">
            <v>0</v>
          </cell>
          <cell r="BN646" t="str">
            <v>DOCKERS</v>
          </cell>
          <cell r="BO646" t="str">
            <v>Tops</v>
          </cell>
          <cell r="BP646" t="str">
            <v>Mens</v>
          </cell>
          <cell r="BQ646" t="str">
            <v>N</v>
          </cell>
          <cell r="BR646" t="str">
            <v>DM Tops Wovens</v>
          </cell>
          <cell r="BS646" t="str">
            <v>OKAMOTO D</v>
          </cell>
          <cell r="BT646" t="str">
            <v>CWOVENS2</v>
          </cell>
          <cell r="BU646" t="str">
            <v>H6922</v>
          </cell>
          <cell r="BV646" t="str">
            <v>Seasonal</v>
          </cell>
          <cell r="BW646" t="str">
            <v>LSA</v>
          </cell>
          <cell r="BY646" t="str">
            <v>4066240612405944051540505405054050540505</v>
          </cell>
          <cell r="BZ646" t="str">
            <v>S-61897-0023-3481-40662</v>
          </cell>
          <cell r="CA646" t="str">
            <v>SFO</v>
          </cell>
          <cell r="CD646">
            <v>0</v>
          </cell>
          <cell r="CF646">
            <v>574</v>
          </cell>
          <cell r="CG646">
            <v>0</v>
          </cell>
        </row>
        <row r="647">
          <cell r="A647">
            <v>1416879</v>
          </cell>
          <cell r="B647" t="str">
            <v>113</v>
          </cell>
          <cell r="C647" t="str">
            <v>101</v>
          </cell>
          <cell r="D647" t="str">
            <v>61897</v>
          </cell>
          <cell r="E647" t="str">
            <v>61897-0023</v>
          </cell>
          <cell r="F647" t="str">
            <v>THE LAUNDERED SHIRT LS</v>
          </cell>
          <cell r="G647" t="str">
            <v>ALFRED - PEMBROKE</v>
          </cell>
          <cell r="H647" t="str">
            <v>PC</v>
          </cell>
          <cell r="J647" t="str">
            <v>SP-A</v>
          </cell>
          <cell r="K647" t="str">
            <v>LSM</v>
          </cell>
          <cell r="L647" t="str">
            <v>MX</v>
          </cell>
          <cell r="M647">
            <v>3156</v>
          </cell>
          <cell r="N647">
            <v>3156</v>
          </cell>
          <cell r="O647">
            <v>0</v>
          </cell>
          <cell r="P647">
            <v>3156</v>
          </cell>
          <cell r="T647" t="str">
            <v>257M</v>
          </cell>
          <cell r="U647">
            <v>3481</v>
          </cell>
          <cell r="V647" t="str">
            <v>HONG KONG</v>
          </cell>
          <cell r="W647" t="str">
            <v>NAS</v>
          </cell>
          <cell r="X647" t="str">
            <v>VIETNAM</v>
          </cell>
          <cell r="Y647" t="str">
            <v>VIET HUNG JOINT STOCK CO</v>
          </cell>
          <cell r="Z647" t="str">
            <v>DFC</v>
          </cell>
          <cell r="AD647">
            <v>40505</v>
          </cell>
          <cell r="AE647">
            <v>40505</v>
          </cell>
          <cell r="AF647">
            <v>40505</v>
          </cell>
          <cell r="AG647">
            <v>40505</v>
          </cell>
          <cell r="AH647">
            <v>40515</v>
          </cell>
          <cell r="AI647">
            <v>40594</v>
          </cell>
          <cell r="AJ647">
            <v>40612</v>
          </cell>
          <cell r="AK647">
            <v>40662</v>
          </cell>
          <cell r="AL647">
            <v>40714</v>
          </cell>
          <cell r="AM647">
            <v>40717</v>
          </cell>
          <cell r="AN647" t="str">
            <v>Per 11/17 P-Req</v>
          </cell>
          <cell r="AO647" t="str">
            <v>Y</v>
          </cell>
          <cell r="AP647" t="str">
            <v>98550</v>
          </cell>
          <cell r="AR647" t="str">
            <v>024S</v>
          </cell>
          <cell r="AS647" t="str">
            <v>ZHANGJIAGANG JINLING TEXTILES CO LT</v>
          </cell>
          <cell r="AT647" t="str">
            <v>CHINA</v>
          </cell>
          <cell r="AU647" t="str">
            <v>JLZ092219</v>
          </cell>
          <cell r="AW647">
            <v>1.7</v>
          </cell>
          <cell r="AX647">
            <v>5365.2</v>
          </cell>
          <cell r="AY647">
            <v>40511</v>
          </cell>
          <cell r="AZ647">
            <v>40517</v>
          </cell>
          <cell r="BA647">
            <v>40615</v>
          </cell>
          <cell r="BB647">
            <v>40664</v>
          </cell>
          <cell r="BC647">
            <v>40720</v>
          </cell>
          <cell r="BD647">
            <v>40720</v>
          </cell>
          <cell r="BE647">
            <v>40513</v>
          </cell>
          <cell r="BF647">
            <v>40603</v>
          </cell>
          <cell r="BG647">
            <v>40634</v>
          </cell>
          <cell r="BH647">
            <v>40695</v>
          </cell>
          <cell r="BI647">
            <v>40695</v>
          </cell>
          <cell r="BL647">
            <v>0</v>
          </cell>
          <cell r="BN647" t="str">
            <v>DOCKERS</v>
          </cell>
          <cell r="BO647" t="str">
            <v>Tops</v>
          </cell>
          <cell r="BP647" t="str">
            <v>Mens</v>
          </cell>
          <cell r="BQ647" t="str">
            <v>N</v>
          </cell>
          <cell r="BR647" t="str">
            <v>DM Tops Wovens</v>
          </cell>
          <cell r="BS647" t="str">
            <v>OKAMOTO D</v>
          </cell>
          <cell r="BT647" t="str">
            <v>CWOVENS2</v>
          </cell>
          <cell r="BU647" t="str">
            <v>H6922</v>
          </cell>
          <cell r="BV647" t="str">
            <v>Seasonal</v>
          </cell>
          <cell r="BW647" t="str">
            <v>LSA</v>
          </cell>
          <cell r="BY647" t="str">
            <v>4066240612405944051540505405054050540505</v>
          </cell>
          <cell r="BZ647" t="str">
            <v>S-61897-0023-3481-40662</v>
          </cell>
          <cell r="CA647" t="str">
            <v>SFO</v>
          </cell>
          <cell r="CB647">
            <v>3156</v>
          </cell>
          <cell r="CD647">
            <v>0</v>
          </cell>
          <cell r="CE647">
            <v>3444</v>
          </cell>
          <cell r="CF647">
            <v>574</v>
          </cell>
          <cell r="CG647">
            <v>0</v>
          </cell>
        </row>
        <row r="648">
          <cell r="A648">
            <v>1465211</v>
          </cell>
          <cell r="B648" t="str">
            <v>113</v>
          </cell>
          <cell r="C648" t="str">
            <v>101</v>
          </cell>
          <cell r="D648" t="str">
            <v>61897</v>
          </cell>
          <cell r="E648" t="str">
            <v>61897-0024</v>
          </cell>
          <cell r="F648" t="str">
            <v>THE LAUNDERED SHIRT LS</v>
          </cell>
          <cell r="G648" t="str">
            <v>MALCOLM - RIVER</v>
          </cell>
          <cell r="H648" t="str">
            <v>PC</v>
          </cell>
          <cell r="J648" t="str">
            <v>SP-A</v>
          </cell>
          <cell r="K648" t="str">
            <v>APD</v>
          </cell>
          <cell r="L648" t="str">
            <v>MY</v>
          </cell>
          <cell r="M648">
            <v>100</v>
          </cell>
          <cell r="N648">
            <v>100</v>
          </cell>
          <cell r="O648">
            <v>0</v>
          </cell>
          <cell r="P648">
            <v>100</v>
          </cell>
          <cell r="T648" t="str">
            <v>257M</v>
          </cell>
          <cell r="U648">
            <v>3481</v>
          </cell>
          <cell r="V648" t="str">
            <v>HONG KONG</v>
          </cell>
          <cell r="W648" t="str">
            <v>NAS</v>
          </cell>
          <cell r="X648" t="str">
            <v>VIETNAM</v>
          </cell>
          <cell r="Y648" t="str">
            <v>VIET HUNG JOINT STOCK CO</v>
          </cell>
          <cell r="Z648" t="str">
            <v>DFC</v>
          </cell>
          <cell r="AD648">
            <v>40505</v>
          </cell>
          <cell r="AE648">
            <v>40505</v>
          </cell>
          <cell r="AF648">
            <v>40505</v>
          </cell>
          <cell r="AG648">
            <v>40505</v>
          </cell>
          <cell r="AH648">
            <v>40515</v>
          </cell>
          <cell r="AI648">
            <v>40594</v>
          </cell>
          <cell r="AJ648">
            <v>40612</v>
          </cell>
          <cell r="AK648">
            <v>40662</v>
          </cell>
          <cell r="AL648">
            <v>40675</v>
          </cell>
          <cell r="AM648">
            <v>40678</v>
          </cell>
          <cell r="AN648" t="str">
            <v>Per Alex's rev fcst per 11/18 to Andres</v>
          </cell>
          <cell r="AO648" t="str">
            <v>Y</v>
          </cell>
          <cell r="AP648" t="str">
            <v>4505019933</v>
          </cell>
          <cell r="AR648" t="str">
            <v>024S</v>
          </cell>
          <cell r="AS648" t="str">
            <v>ZHANGJIAGANG JINLING TEXTILES CO LT</v>
          </cell>
          <cell r="AT648" t="str">
            <v>CHINA</v>
          </cell>
          <cell r="AU648" t="str">
            <v>DUMMY MILLDORML1-2-2009-178A</v>
          </cell>
          <cell r="AW648">
            <v>1.7</v>
          </cell>
          <cell r="AX648">
            <v>170</v>
          </cell>
          <cell r="AY648">
            <v>40511</v>
          </cell>
          <cell r="AZ648">
            <v>40517</v>
          </cell>
          <cell r="BA648">
            <v>40615</v>
          </cell>
          <cell r="BB648">
            <v>40664</v>
          </cell>
          <cell r="BC648">
            <v>40678</v>
          </cell>
          <cell r="BD648">
            <v>40678</v>
          </cell>
          <cell r="BE648">
            <v>40513</v>
          </cell>
          <cell r="BF648">
            <v>40603</v>
          </cell>
          <cell r="BG648">
            <v>40634</v>
          </cell>
          <cell r="BH648">
            <v>40664</v>
          </cell>
          <cell r="BI648">
            <v>40664</v>
          </cell>
          <cell r="BL648">
            <v>0</v>
          </cell>
          <cell r="BN648" t="str">
            <v>DOCKERS</v>
          </cell>
          <cell r="BO648" t="str">
            <v>Tops</v>
          </cell>
          <cell r="BP648" t="str">
            <v>Mens</v>
          </cell>
          <cell r="BQ648" t="str">
            <v>N</v>
          </cell>
          <cell r="BR648" t="str">
            <v>DM Tops Wovens</v>
          </cell>
          <cell r="BS648" t="str">
            <v>OKAMOTO D</v>
          </cell>
          <cell r="BT648" t="str">
            <v>CWOVENS2</v>
          </cell>
          <cell r="BU648" t="str">
            <v>H6881</v>
          </cell>
          <cell r="BV648" t="str">
            <v>Seasonal</v>
          </cell>
          <cell r="BW648" t="str">
            <v>APD</v>
          </cell>
          <cell r="BY648" t="str">
            <v>4066240612405944051540505405054050540505</v>
          </cell>
          <cell r="BZ648" t="str">
            <v>S-61897-0024-3481-40662</v>
          </cell>
          <cell r="CA648" t="str">
            <v>SFO</v>
          </cell>
          <cell r="CB648">
            <v>100</v>
          </cell>
          <cell r="CD648">
            <v>0</v>
          </cell>
          <cell r="CF648">
            <v>574</v>
          </cell>
          <cell r="CG648">
            <v>0</v>
          </cell>
        </row>
        <row r="649">
          <cell r="A649">
            <v>1416880</v>
          </cell>
          <cell r="B649" t="str">
            <v>113</v>
          </cell>
          <cell r="C649" t="str">
            <v>101</v>
          </cell>
          <cell r="D649" t="str">
            <v>61897</v>
          </cell>
          <cell r="E649" t="str">
            <v>61897-0024</v>
          </cell>
          <cell r="F649" t="str">
            <v>THE LAUNDERED SHIRT LS</v>
          </cell>
          <cell r="G649" t="str">
            <v>MALCOLM - RIVER</v>
          </cell>
          <cell r="H649" t="str">
            <v>PC</v>
          </cell>
          <cell r="J649" t="str">
            <v>SP-A</v>
          </cell>
          <cell r="K649" t="str">
            <v>APD</v>
          </cell>
          <cell r="L649" t="str">
            <v>PK</v>
          </cell>
          <cell r="M649">
            <v>100</v>
          </cell>
          <cell r="N649">
            <v>100</v>
          </cell>
          <cell r="O649">
            <v>0</v>
          </cell>
          <cell r="P649">
            <v>100</v>
          </cell>
          <cell r="T649" t="str">
            <v>257M</v>
          </cell>
          <cell r="U649">
            <v>3481</v>
          </cell>
          <cell r="V649" t="str">
            <v>HONG KONG</v>
          </cell>
          <cell r="W649" t="str">
            <v>NAS</v>
          </cell>
          <cell r="X649" t="str">
            <v>VIETNAM</v>
          </cell>
          <cell r="Y649" t="str">
            <v>VIET HUNG JOINT STOCK CO</v>
          </cell>
          <cell r="Z649" t="str">
            <v>DFC</v>
          </cell>
          <cell r="AD649">
            <v>40505</v>
          </cell>
          <cell r="AE649">
            <v>40505</v>
          </cell>
          <cell r="AF649">
            <v>40505</v>
          </cell>
          <cell r="AG649">
            <v>40505</v>
          </cell>
          <cell r="AH649">
            <v>40515</v>
          </cell>
          <cell r="AI649">
            <v>40594</v>
          </cell>
          <cell r="AJ649">
            <v>40612</v>
          </cell>
          <cell r="AK649">
            <v>40662</v>
          </cell>
          <cell r="AL649">
            <v>40701</v>
          </cell>
          <cell r="AM649">
            <v>40704</v>
          </cell>
          <cell r="AN649" t="str">
            <v>Per Alex's rev fcst per 11/18 to Andres</v>
          </cell>
          <cell r="AO649" t="str">
            <v>Y</v>
          </cell>
          <cell r="AP649" t="str">
            <v>4514007593</v>
          </cell>
          <cell r="AR649" t="str">
            <v>024S</v>
          </cell>
          <cell r="AS649" t="str">
            <v>ZHANGJIAGANG JINLING TEXTILES CO LT</v>
          </cell>
          <cell r="AT649" t="str">
            <v>CHINA</v>
          </cell>
          <cell r="AU649" t="str">
            <v>DUMMY MILLDORML1-2-2009-178A</v>
          </cell>
          <cell r="AW649">
            <v>1.7</v>
          </cell>
          <cell r="AX649">
            <v>170</v>
          </cell>
          <cell r="AY649">
            <v>40511</v>
          </cell>
          <cell r="AZ649">
            <v>40517</v>
          </cell>
          <cell r="BA649">
            <v>40615</v>
          </cell>
          <cell r="BB649">
            <v>40664</v>
          </cell>
          <cell r="BC649">
            <v>40706</v>
          </cell>
          <cell r="BD649">
            <v>40706</v>
          </cell>
          <cell r="BE649">
            <v>40513</v>
          </cell>
          <cell r="BF649">
            <v>40603</v>
          </cell>
          <cell r="BG649">
            <v>40634</v>
          </cell>
          <cell r="BH649">
            <v>40695</v>
          </cell>
          <cell r="BI649">
            <v>40695</v>
          </cell>
          <cell r="BL649">
            <v>0</v>
          </cell>
          <cell r="BN649" t="str">
            <v>DOCKERS</v>
          </cell>
          <cell r="BO649" t="str">
            <v>Tops</v>
          </cell>
          <cell r="BP649" t="str">
            <v>Mens</v>
          </cell>
          <cell r="BQ649" t="str">
            <v>N</v>
          </cell>
          <cell r="BR649" t="str">
            <v>DM Tops Wovens</v>
          </cell>
          <cell r="BS649" t="str">
            <v>OKAMOTO D</v>
          </cell>
          <cell r="BT649" t="str">
            <v>CWOVENS2</v>
          </cell>
          <cell r="BU649" t="str">
            <v>H6881</v>
          </cell>
          <cell r="BV649" t="str">
            <v>Seasonal</v>
          </cell>
          <cell r="BW649" t="str">
            <v>APD</v>
          </cell>
          <cell r="BY649" t="str">
            <v>4066240612405944051540505405054050540505</v>
          </cell>
          <cell r="BZ649" t="str">
            <v>S-61897-0024-3481-40662</v>
          </cell>
          <cell r="CA649" t="str">
            <v>SFO</v>
          </cell>
          <cell r="CB649">
            <v>100</v>
          </cell>
          <cell r="CD649">
            <v>0</v>
          </cell>
          <cell r="CF649">
            <v>574</v>
          </cell>
          <cell r="CG649">
            <v>0</v>
          </cell>
        </row>
        <row r="650">
          <cell r="A650">
            <v>1416881</v>
          </cell>
          <cell r="B650" t="str">
            <v>113</v>
          </cell>
          <cell r="C650" t="str">
            <v>101</v>
          </cell>
          <cell r="D650" t="str">
            <v>61897</v>
          </cell>
          <cell r="E650" t="str">
            <v>61897-0024</v>
          </cell>
          <cell r="F650" t="str">
            <v>THE LAUNDERED SHIRT LS</v>
          </cell>
          <cell r="G650" t="str">
            <v>MALCOLM - RIVER</v>
          </cell>
          <cell r="H650" t="str">
            <v>PC</v>
          </cell>
          <cell r="J650" t="str">
            <v>SP-A</v>
          </cell>
          <cell r="K650" t="str">
            <v>LSUS</v>
          </cell>
          <cell r="L650">
            <v>2006</v>
          </cell>
          <cell r="M650">
            <v>143</v>
          </cell>
          <cell r="N650">
            <v>143</v>
          </cell>
          <cell r="O650">
            <v>0</v>
          </cell>
          <cell r="P650">
            <v>143</v>
          </cell>
          <cell r="T650" t="str">
            <v>257M</v>
          </cell>
          <cell r="U650">
            <v>3481</v>
          </cell>
          <cell r="V650" t="str">
            <v>HONG KONG</v>
          </cell>
          <cell r="W650" t="str">
            <v>NAS</v>
          </cell>
          <cell r="X650" t="str">
            <v>VIETNAM</v>
          </cell>
          <cell r="Y650" t="str">
            <v>VIET HUNG JOINT STOCK CO</v>
          </cell>
          <cell r="Z650" t="str">
            <v>DFC</v>
          </cell>
          <cell r="AD650">
            <v>40505</v>
          </cell>
          <cell r="AE650">
            <v>40505</v>
          </cell>
          <cell r="AF650">
            <v>40505</v>
          </cell>
          <cell r="AG650">
            <v>40505</v>
          </cell>
          <cell r="AH650">
            <v>40515</v>
          </cell>
          <cell r="AI650">
            <v>40594</v>
          </cell>
          <cell r="AJ650">
            <v>40612</v>
          </cell>
          <cell r="AK650">
            <v>40662</v>
          </cell>
          <cell r="AL650">
            <v>40692</v>
          </cell>
          <cell r="AM650">
            <v>40695</v>
          </cell>
          <cell r="AN650" t="str">
            <v>ON-LINE fcst per Andres email dtd 11/22</v>
          </cell>
          <cell r="AO650" t="str">
            <v>Y</v>
          </cell>
          <cell r="AR650" t="str">
            <v>024S</v>
          </cell>
          <cell r="AS650" t="str">
            <v>ZHANGJIAGANG JINLING TEXTILES CO LT</v>
          </cell>
          <cell r="AT650" t="str">
            <v>CHINA</v>
          </cell>
          <cell r="AU650" t="str">
            <v>DUMMY MILLEPIC / FB082480</v>
          </cell>
          <cell r="AW650">
            <v>1.7</v>
          </cell>
          <cell r="AX650">
            <v>243.1</v>
          </cell>
          <cell r="AY650">
            <v>40511</v>
          </cell>
          <cell r="AZ650">
            <v>40517</v>
          </cell>
          <cell r="BA650">
            <v>40615</v>
          </cell>
          <cell r="BB650">
            <v>40664</v>
          </cell>
          <cell r="BC650">
            <v>40692</v>
          </cell>
          <cell r="BD650">
            <v>40699</v>
          </cell>
          <cell r="BE650">
            <v>40513</v>
          </cell>
          <cell r="BF650">
            <v>40603</v>
          </cell>
          <cell r="BG650">
            <v>40634</v>
          </cell>
          <cell r="BH650">
            <v>40664</v>
          </cell>
          <cell r="BI650">
            <v>40695</v>
          </cell>
          <cell r="BL650">
            <v>0</v>
          </cell>
          <cell r="BN650" t="str">
            <v>DOCKERS</v>
          </cell>
          <cell r="BO650" t="str">
            <v>Tops</v>
          </cell>
          <cell r="BP650" t="str">
            <v>Mens</v>
          </cell>
          <cell r="BQ650" t="str">
            <v>N</v>
          </cell>
          <cell r="BR650" t="str">
            <v>DM Tops Wovens</v>
          </cell>
          <cell r="BS650" t="str">
            <v>OKAMOTO D</v>
          </cell>
          <cell r="BT650" t="str">
            <v>CWOVENS2</v>
          </cell>
          <cell r="BU650" t="str">
            <v>H6881</v>
          </cell>
          <cell r="BV650" t="str">
            <v>Seasonal</v>
          </cell>
          <cell r="BW650" t="str">
            <v>LSA</v>
          </cell>
          <cell r="BY650" t="str">
            <v>4066240612405944051540505405054050540505</v>
          </cell>
          <cell r="BZ650" t="str">
            <v>S-61897-0024-3481-40662</v>
          </cell>
          <cell r="CA650" t="str">
            <v>SFO</v>
          </cell>
          <cell r="CD650">
            <v>0</v>
          </cell>
          <cell r="CF650">
            <v>574</v>
          </cell>
          <cell r="CG650">
            <v>0</v>
          </cell>
        </row>
        <row r="651">
          <cell r="A651">
            <v>1465212</v>
          </cell>
          <cell r="B651" t="str">
            <v>113</v>
          </cell>
          <cell r="C651" t="str">
            <v>101</v>
          </cell>
          <cell r="D651" t="str">
            <v>61897</v>
          </cell>
          <cell r="E651" t="str">
            <v>61897-0024</v>
          </cell>
          <cell r="F651" t="str">
            <v>THE LAUNDERED SHIRT LS</v>
          </cell>
          <cell r="G651" t="str">
            <v>MALCOLM - RIVER</v>
          </cell>
          <cell r="H651" t="str">
            <v>PC</v>
          </cell>
          <cell r="J651" t="str">
            <v>SP-A</v>
          </cell>
          <cell r="K651" t="str">
            <v>LACL</v>
          </cell>
          <cell r="L651" t="str">
            <v>CL</v>
          </cell>
          <cell r="M651">
            <v>500</v>
          </cell>
          <cell r="N651">
            <v>500</v>
          </cell>
          <cell r="O651">
            <v>0</v>
          </cell>
          <cell r="P651">
            <v>500</v>
          </cell>
          <cell r="T651" t="str">
            <v>257M</v>
          </cell>
          <cell r="U651">
            <v>3481</v>
          </cell>
          <cell r="V651" t="str">
            <v>HONG KONG</v>
          </cell>
          <cell r="W651" t="str">
            <v>NAS</v>
          </cell>
          <cell r="X651" t="str">
            <v>VIETNAM</v>
          </cell>
          <cell r="Y651" t="str">
            <v>VIET HUNG JOINT STOCK CO</v>
          </cell>
          <cell r="Z651" t="str">
            <v>DFC</v>
          </cell>
          <cell r="AD651">
            <v>40505</v>
          </cell>
          <cell r="AE651">
            <v>40505</v>
          </cell>
          <cell r="AF651">
            <v>40505</v>
          </cell>
          <cell r="AG651">
            <v>40505</v>
          </cell>
          <cell r="AH651">
            <v>40515</v>
          </cell>
          <cell r="AI651">
            <v>40594</v>
          </cell>
          <cell r="AJ651">
            <v>40612</v>
          </cell>
          <cell r="AK651">
            <v>40662</v>
          </cell>
          <cell r="AL651">
            <v>40721</v>
          </cell>
          <cell r="AM651">
            <v>40724</v>
          </cell>
          <cell r="AN651" t="str">
            <v>Per 11/17 P-Req; Karla  sent email dtd 11/24 with DC breakout</v>
          </cell>
          <cell r="AO651" t="str">
            <v>y</v>
          </cell>
          <cell r="AP651" t="str">
            <v>4100113484</v>
          </cell>
          <cell r="AR651" t="str">
            <v>024S</v>
          </cell>
          <cell r="AS651" t="str">
            <v>ZHANGJIAGANG JINLING TEXTILES CO LT</v>
          </cell>
          <cell r="AT651" t="str">
            <v>CHINA</v>
          </cell>
          <cell r="AU651" t="str">
            <v>JLZ092219</v>
          </cell>
          <cell r="AW651">
            <v>1.7</v>
          </cell>
          <cell r="AX651">
            <v>850</v>
          </cell>
          <cell r="AY651">
            <v>40511</v>
          </cell>
          <cell r="AZ651">
            <v>40517</v>
          </cell>
          <cell r="BA651">
            <v>40615</v>
          </cell>
          <cell r="BB651">
            <v>40664</v>
          </cell>
          <cell r="BC651">
            <v>40727</v>
          </cell>
          <cell r="BD651">
            <v>40727</v>
          </cell>
          <cell r="BE651">
            <v>40513</v>
          </cell>
          <cell r="BF651">
            <v>40603</v>
          </cell>
          <cell r="BG651">
            <v>40634</v>
          </cell>
          <cell r="BH651">
            <v>40695</v>
          </cell>
          <cell r="BI651">
            <v>40695</v>
          </cell>
          <cell r="BL651">
            <v>0</v>
          </cell>
          <cell r="BN651" t="str">
            <v>DOCKERS</v>
          </cell>
          <cell r="BO651" t="str">
            <v>Tops</v>
          </cell>
          <cell r="BP651" t="str">
            <v>Mens</v>
          </cell>
          <cell r="BQ651" t="str">
            <v>N</v>
          </cell>
          <cell r="BR651" t="str">
            <v>DM Tops Wovens</v>
          </cell>
          <cell r="BS651" t="str">
            <v>OKAMOTO D</v>
          </cell>
          <cell r="BT651" t="str">
            <v>CWOVENS2</v>
          </cell>
          <cell r="BU651" t="str">
            <v>H6881</v>
          </cell>
          <cell r="BV651" t="str">
            <v>Seasonal</v>
          </cell>
          <cell r="BW651" t="str">
            <v>LSA</v>
          </cell>
          <cell r="BY651" t="str">
            <v>4066240612405944051540505405054050540505</v>
          </cell>
          <cell r="BZ651" t="str">
            <v>S-61897-0024-3481-40662</v>
          </cell>
          <cell r="CA651" t="str">
            <v>SFO</v>
          </cell>
          <cell r="CD651">
            <v>0</v>
          </cell>
          <cell r="CF651">
            <v>574</v>
          </cell>
          <cell r="CG651">
            <v>0</v>
          </cell>
        </row>
        <row r="652">
          <cell r="A652">
            <v>1465213</v>
          </cell>
          <cell r="B652" t="str">
            <v>113</v>
          </cell>
          <cell r="C652" t="str">
            <v>101</v>
          </cell>
          <cell r="D652" t="str">
            <v>61897</v>
          </cell>
          <cell r="E652" t="str">
            <v>61897-0024</v>
          </cell>
          <cell r="F652" t="str">
            <v>THE LAUNDERED SHIRT LS</v>
          </cell>
          <cell r="G652" t="str">
            <v>MALCOLM - RIVER</v>
          </cell>
          <cell r="H652" t="str">
            <v>PC</v>
          </cell>
          <cell r="J652" t="str">
            <v>SP-A</v>
          </cell>
          <cell r="K652" t="str">
            <v>LACL</v>
          </cell>
          <cell r="L652" t="str">
            <v>PE</v>
          </cell>
          <cell r="M652">
            <v>300</v>
          </cell>
          <cell r="N652">
            <v>300</v>
          </cell>
          <cell r="O652">
            <v>0</v>
          </cell>
          <cell r="P652">
            <v>300</v>
          </cell>
          <cell r="T652" t="str">
            <v>257M</v>
          </cell>
          <cell r="U652">
            <v>3481</v>
          </cell>
          <cell r="V652" t="str">
            <v>HONG KONG</v>
          </cell>
          <cell r="W652" t="str">
            <v>NAS</v>
          </cell>
          <cell r="X652" t="str">
            <v>VIETNAM</v>
          </cell>
          <cell r="Y652" t="str">
            <v>VIET HUNG JOINT STOCK CO</v>
          </cell>
          <cell r="Z652" t="str">
            <v>DFC</v>
          </cell>
          <cell r="AD652">
            <v>40505</v>
          </cell>
          <cell r="AE652">
            <v>40505</v>
          </cell>
          <cell r="AF652">
            <v>40505</v>
          </cell>
          <cell r="AG652">
            <v>40505</v>
          </cell>
          <cell r="AH652">
            <v>40515</v>
          </cell>
          <cell r="AI652">
            <v>40594</v>
          </cell>
          <cell r="AJ652">
            <v>40612</v>
          </cell>
          <cell r="AK652">
            <v>40662</v>
          </cell>
          <cell r="AL652">
            <v>40729</v>
          </cell>
          <cell r="AM652">
            <v>40732</v>
          </cell>
          <cell r="AN652" t="str">
            <v>Per 11/17 P-Req; Karla  sent email dtd 11/24 with DC breakout</v>
          </cell>
          <cell r="AO652" t="str">
            <v>y</v>
          </cell>
          <cell r="AP652" t="str">
            <v>4100113495</v>
          </cell>
          <cell r="AR652" t="str">
            <v>024S</v>
          </cell>
          <cell r="AS652" t="str">
            <v>ZHANGJIAGANG JINLING TEXTILES CO LT</v>
          </cell>
          <cell r="AT652" t="str">
            <v>CHINA</v>
          </cell>
          <cell r="AU652" t="str">
            <v>JLZ092219</v>
          </cell>
          <cell r="AW652">
            <v>1.7</v>
          </cell>
          <cell r="AX652">
            <v>510</v>
          </cell>
          <cell r="AY652">
            <v>40511</v>
          </cell>
          <cell r="AZ652">
            <v>40517</v>
          </cell>
          <cell r="BA652">
            <v>40615</v>
          </cell>
          <cell r="BB652">
            <v>40664</v>
          </cell>
          <cell r="BC652">
            <v>40734</v>
          </cell>
          <cell r="BD652">
            <v>40734</v>
          </cell>
          <cell r="BE652">
            <v>40513</v>
          </cell>
          <cell r="BF652">
            <v>40603</v>
          </cell>
          <cell r="BG652">
            <v>40634</v>
          </cell>
          <cell r="BH652">
            <v>40725</v>
          </cell>
          <cell r="BI652">
            <v>40725</v>
          </cell>
          <cell r="BL652">
            <v>0</v>
          </cell>
          <cell r="BN652" t="str">
            <v>DOCKERS</v>
          </cell>
          <cell r="BO652" t="str">
            <v>Tops</v>
          </cell>
          <cell r="BP652" t="str">
            <v>Mens</v>
          </cell>
          <cell r="BQ652" t="str">
            <v>N</v>
          </cell>
          <cell r="BR652" t="str">
            <v>DM Tops Wovens</v>
          </cell>
          <cell r="BS652" t="str">
            <v>OKAMOTO D</v>
          </cell>
          <cell r="BT652" t="str">
            <v>CWOVENS2</v>
          </cell>
          <cell r="BU652" t="str">
            <v>H6881</v>
          </cell>
          <cell r="BV652" t="str">
            <v>Seasonal</v>
          </cell>
          <cell r="BW652" t="str">
            <v>LSA</v>
          </cell>
          <cell r="BY652" t="str">
            <v>4066240612405944051540505405054050540505</v>
          </cell>
          <cell r="BZ652" t="str">
            <v>S-61897-0024-3481-40662</v>
          </cell>
          <cell r="CA652" t="str">
            <v>SFO</v>
          </cell>
          <cell r="CD652">
            <v>0</v>
          </cell>
          <cell r="CF652">
            <v>574</v>
          </cell>
          <cell r="CG652">
            <v>0</v>
          </cell>
        </row>
        <row r="653">
          <cell r="A653">
            <v>1465214</v>
          </cell>
          <cell r="B653" t="str">
            <v>113</v>
          </cell>
          <cell r="C653" t="str">
            <v>101</v>
          </cell>
          <cell r="D653" t="str">
            <v>61897</v>
          </cell>
          <cell r="E653" t="str">
            <v>61897-0024</v>
          </cell>
          <cell r="F653" t="str">
            <v>THE LAUNDERED SHIRT LS</v>
          </cell>
          <cell r="G653" t="str">
            <v>MALCOLM - RIVER</v>
          </cell>
          <cell r="H653" t="str">
            <v>PC</v>
          </cell>
          <cell r="J653" t="str">
            <v>SP-A</v>
          </cell>
          <cell r="K653" t="str">
            <v>LACL</v>
          </cell>
          <cell r="L653" t="str">
            <v>PA</v>
          </cell>
          <cell r="M653">
            <v>144</v>
          </cell>
          <cell r="N653">
            <v>144</v>
          </cell>
          <cell r="O653">
            <v>0</v>
          </cell>
          <cell r="P653">
            <v>144</v>
          </cell>
          <cell r="T653" t="str">
            <v>257M</v>
          </cell>
          <cell r="U653">
            <v>3481</v>
          </cell>
          <cell r="V653" t="str">
            <v>HONG KONG</v>
          </cell>
          <cell r="W653" t="str">
            <v>NAS</v>
          </cell>
          <cell r="X653" t="str">
            <v>VIETNAM</v>
          </cell>
          <cell r="Y653" t="str">
            <v>VIET HUNG JOINT STOCK CO</v>
          </cell>
          <cell r="Z653" t="str">
            <v>DFC</v>
          </cell>
          <cell r="AD653">
            <v>40505</v>
          </cell>
          <cell r="AE653">
            <v>40505</v>
          </cell>
          <cell r="AF653">
            <v>40505</v>
          </cell>
          <cell r="AG653">
            <v>40505</v>
          </cell>
          <cell r="AH653">
            <v>40515</v>
          </cell>
          <cell r="AI653">
            <v>40594</v>
          </cell>
          <cell r="AJ653">
            <v>40612</v>
          </cell>
          <cell r="AK653">
            <v>40662</v>
          </cell>
          <cell r="AL653">
            <v>40709</v>
          </cell>
          <cell r="AM653">
            <v>40712</v>
          </cell>
          <cell r="AN653" t="str">
            <v>Per 11/17 P-Req; Karla  sent email dtd 11/24 with DC breakout</v>
          </cell>
          <cell r="AP653" t="str">
            <v>4100113473</v>
          </cell>
          <cell r="AR653" t="str">
            <v>024S</v>
          </cell>
          <cell r="AS653" t="str">
            <v>ZHANGJIAGANG JINLING TEXTILES CO LT</v>
          </cell>
          <cell r="AT653" t="str">
            <v>CHINA</v>
          </cell>
          <cell r="AU653" t="str">
            <v>JLZ092219</v>
          </cell>
          <cell r="AW653">
            <v>1.7</v>
          </cell>
          <cell r="AX653">
            <v>244.79999999999998</v>
          </cell>
          <cell r="AY653">
            <v>40511</v>
          </cell>
          <cell r="AZ653">
            <v>40517</v>
          </cell>
          <cell r="BA653">
            <v>40615</v>
          </cell>
          <cell r="BB653">
            <v>40664</v>
          </cell>
          <cell r="BC653">
            <v>40713</v>
          </cell>
          <cell r="BD653">
            <v>40713</v>
          </cell>
          <cell r="BE653">
            <v>40513</v>
          </cell>
          <cell r="BF653">
            <v>40603</v>
          </cell>
          <cell r="BG653">
            <v>40634</v>
          </cell>
          <cell r="BH653">
            <v>40695</v>
          </cell>
          <cell r="BI653">
            <v>40695</v>
          </cell>
          <cell r="BL653">
            <v>0</v>
          </cell>
          <cell r="BN653" t="str">
            <v>DOCKERS</v>
          </cell>
          <cell r="BO653" t="str">
            <v>Tops</v>
          </cell>
          <cell r="BP653" t="str">
            <v>Mens</v>
          </cell>
          <cell r="BQ653" t="str">
            <v>N</v>
          </cell>
          <cell r="BR653" t="str">
            <v>DM Tops Wovens</v>
          </cell>
          <cell r="BS653" t="str">
            <v>OKAMOTO D</v>
          </cell>
          <cell r="BT653" t="str">
            <v>CWOVENS2</v>
          </cell>
          <cell r="BU653" t="str">
            <v>H6881</v>
          </cell>
          <cell r="BV653" t="str">
            <v>Seasonal</v>
          </cell>
          <cell r="BW653" t="str">
            <v>LSA</v>
          </cell>
          <cell r="BY653" t="str">
            <v>4066240612405944051540505405054050540505</v>
          </cell>
          <cell r="BZ653" t="str">
            <v>S-61897-0024-3481-40662</v>
          </cell>
          <cell r="CA653" t="str">
            <v>SFO</v>
          </cell>
          <cell r="CD653">
            <v>0</v>
          </cell>
          <cell r="CF653">
            <v>574</v>
          </cell>
          <cell r="CG653">
            <v>0</v>
          </cell>
        </row>
        <row r="654">
          <cell r="A654">
            <v>1416882</v>
          </cell>
          <cell r="B654" t="str">
            <v>113</v>
          </cell>
          <cell r="C654" t="str">
            <v>101</v>
          </cell>
          <cell r="D654" t="str">
            <v>61897</v>
          </cell>
          <cell r="E654" t="str">
            <v>61897-0024</v>
          </cell>
          <cell r="F654" t="str">
            <v>THE LAUNDERED SHIRT LS</v>
          </cell>
          <cell r="G654" t="str">
            <v>MALCOLM - RIVER</v>
          </cell>
          <cell r="H654" t="str">
            <v>PC</v>
          </cell>
          <cell r="J654" t="str">
            <v>SP-A</v>
          </cell>
          <cell r="K654" t="str">
            <v>LACL</v>
          </cell>
          <cell r="L654" t="str">
            <v>CR</v>
          </cell>
          <cell r="M654">
            <v>324</v>
          </cell>
          <cell r="N654">
            <v>324</v>
          </cell>
          <cell r="O654">
            <v>0</v>
          </cell>
          <cell r="P654">
            <v>324</v>
          </cell>
          <cell r="T654" t="str">
            <v>257M</v>
          </cell>
          <cell r="U654">
            <v>3481</v>
          </cell>
          <cell r="V654" t="str">
            <v>HONG KONG</v>
          </cell>
          <cell r="W654" t="str">
            <v>NAS</v>
          </cell>
          <cell r="X654" t="str">
            <v>VIETNAM</v>
          </cell>
          <cell r="Y654" t="str">
            <v>VIET HUNG JOINT STOCK CO</v>
          </cell>
          <cell r="Z654" t="str">
            <v>DFC</v>
          </cell>
          <cell r="AD654">
            <v>40505</v>
          </cell>
          <cell r="AE654">
            <v>40505</v>
          </cell>
          <cell r="AF654">
            <v>40505</v>
          </cell>
          <cell r="AG654">
            <v>40505</v>
          </cell>
          <cell r="AH654">
            <v>40515</v>
          </cell>
          <cell r="AI654">
            <v>40594</v>
          </cell>
          <cell r="AJ654">
            <v>40612</v>
          </cell>
          <cell r="AK654">
            <v>40662</v>
          </cell>
          <cell r="AL654">
            <v>40739</v>
          </cell>
          <cell r="AM654">
            <v>40742</v>
          </cell>
          <cell r="AN654" t="str">
            <v>Per 11/17 P-Req; Karla  sent email dtd 11/24 with DC breakout</v>
          </cell>
          <cell r="AO654" t="str">
            <v>Y</v>
          </cell>
          <cell r="AP654" t="str">
            <v>4100113468</v>
          </cell>
          <cell r="AR654" t="str">
            <v>024S</v>
          </cell>
          <cell r="AS654" t="str">
            <v>ZHANGJIAGANG JINLING TEXTILES CO LT</v>
          </cell>
          <cell r="AT654" t="str">
            <v>CHINA</v>
          </cell>
          <cell r="AU654" t="str">
            <v>JLZ092219</v>
          </cell>
          <cell r="AW654">
            <v>1.7</v>
          </cell>
          <cell r="AX654">
            <v>550.79999999999995</v>
          </cell>
          <cell r="AY654">
            <v>40511</v>
          </cell>
          <cell r="AZ654">
            <v>40517</v>
          </cell>
          <cell r="BA654">
            <v>40615</v>
          </cell>
          <cell r="BB654">
            <v>40664</v>
          </cell>
          <cell r="BC654">
            <v>40741</v>
          </cell>
          <cell r="BD654">
            <v>40748</v>
          </cell>
          <cell r="BE654">
            <v>40513</v>
          </cell>
          <cell r="BF654">
            <v>40603</v>
          </cell>
          <cell r="BG654">
            <v>40634</v>
          </cell>
          <cell r="BH654">
            <v>40725</v>
          </cell>
          <cell r="BI654">
            <v>40725</v>
          </cell>
          <cell r="BL654">
            <v>0</v>
          </cell>
          <cell r="BN654" t="str">
            <v>DOCKERS</v>
          </cell>
          <cell r="BO654" t="str">
            <v>Tops</v>
          </cell>
          <cell r="BP654" t="str">
            <v>Mens</v>
          </cell>
          <cell r="BQ654" t="str">
            <v>N</v>
          </cell>
          <cell r="BR654" t="str">
            <v>DM Tops Wovens</v>
          </cell>
          <cell r="BS654" t="str">
            <v>OKAMOTO D</v>
          </cell>
          <cell r="BT654" t="str">
            <v>CWOVENS2</v>
          </cell>
          <cell r="BU654" t="str">
            <v>H6881</v>
          </cell>
          <cell r="BV654" t="str">
            <v>Seasonal</v>
          </cell>
          <cell r="BW654" t="str">
            <v>LSA</v>
          </cell>
          <cell r="BY654" t="str">
            <v>4066240612405944051540505405054050540505</v>
          </cell>
          <cell r="BZ654" t="str">
            <v>S-61897-0024-3481-40662</v>
          </cell>
          <cell r="CA654" t="str">
            <v>SFO</v>
          </cell>
          <cell r="CD654">
            <v>0</v>
          </cell>
          <cell r="CF654">
            <v>574</v>
          </cell>
          <cell r="CG654">
            <v>0</v>
          </cell>
        </row>
        <row r="655">
          <cell r="A655">
            <v>1416883</v>
          </cell>
          <cell r="B655" t="str">
            <v>113</v>
          </cell>
          <cell r="C655" t="str">
            <v>101</v>
          </cell>
          <cell r="D655" t="str">
            <v>61897</v>
          </cell>
          <cell r="E655" t="str">
            <v>61897-0024</v>
          </cell>
          <cell r="F655" t="str">
            <v>THE LAUNDERED SHIRT LS</v>
          </cell>
          <cell r="G655" t="str">
            <v>MALCOLM - RIVER</v>
          </cell>
          <cell r="H655" t="str">
            <v>PC</v>
          </cell>
          <cell r="J655" t="str">
            <v>SP-A</v>
          </cell>
          <cell r="K655" t="str">
            <v>LSM</v>
          </cell>
          <cell r="L655" t="str">
            <v>MX</v>
          </cell>
          <cell r="M655">
            <v>1446</v>
          </cell>
          <cell r="N655">
            <v>1446</v>
          </cell>
          <cell r="O655">
            <v>0</v>
          </cell>
          <cell r="P655">
            <v>1446</v>
          </cell>
          <cell r="T655" t="str">
            <v>257M</v>
          </cell>
          <cell r="U655">
            <v>3481</v>
          </cell>
          <cell r="V655" t="str">
            <v>HONG KONG</v>
          </cell>
          <cell r="W655" t="str">
            <v>NAS</v>
          </cell>
          <cell r="X655" t="str">
            <v>VIETNAM</v>
          </cell>
          <cell r="Y655" t="str">
            <v>VIET HUNG JOINT STOCK CO</v>
          </cell>
          <cell r="Z655" t="str">
            <v>DFC</v>
          </cell>
          <cell r="AD655">
            <v>40505</v>
          </cell>
          <cell r="AE655">
            <v>40505</v>
          </cell>
          <cell r="AF655">
            <v>40505</v>
          </cell>
          <cell r="AG655">
            <v>40505</v>
          </cell>
          <cell r="AH655">
            <v>40515</v>
          </cell>
          <cell r="AI655">
            <v>40594</v>
          </cell>
          <cell r="AJ655">
            <v>40612</v>
          </cell>
          <cell r="AK655">
            <v>40662</v>
          </cell>
          <cell r="AL655">
            <v>40714</v>
          </cell>
          <cell r="AM655">
            <v>40717</v>
          </cell>
          <cell r="AN655" t="str">
            <v>Per 11/17 P-Req</v>
          </cell>
          <cell r="AO655" t="str">
            <v>Y</v>
          </cell>
          <cell r="AP655" t="str">
            <v>98551</v>
          </cell>
          <cell r="AR655" t="str">
            <v>024S</v>
          </cell>
          <cell r="AS655" t="str">
            <v>ZHANGJIAGANG JINLING TEXTILES CO LT</v>
          </cell>
          <cell r="AT655" t="str">
            <v>CHINA</v>
          </cell>
          <cell r="AU655" t="str">
            <v>JLZ092219</v>
          </cell>
          <cell r="AW655">
            <v>1.7</v>
          </cell>
          <cell r="AX655">
            <v>2458.1999999999998</v>
          </cell>
          <cell r="AY655">
            <v>40511</v>
          </cell>
          <cell r="AZ655">
            <v>40517</v>
          </cell>
          <cell r="BA655">
            <v>40615</v>
          </cell>
          <cell r="BB655">
            <v>40664</v>
          </cell>
          <cell r="BC655">
            <v>40720</v>
          </cell>
          <cell r="BD655">
            <v>40720</v>
          </cell>
          <cell r="BE655">
            <v>40513</v>
          </cell>
          <cell r="BF655">
            <v>40603</v>
          </cell>
          <cell r="BG655">
            <v>40634</v>
          </cell>
          <cell r="BH655">
            <v>40695</v>
          </cell>
          <cell r="BI655">
            <v>40695</v>
          </cell>
          <cell r="BL655">
            <v>0</v>
          </cell>
          <cell r="BN655" t="str">
            <v>DOCKERS</v>
          </cell>
          <cell r="BO655" t="str">
            <v>Tops</v>
          </cell>
          <cell r="BP655" t="str">
            <v>Mens</v>
          </cell>
          <cell r="BQ655" t="str">
            <v>N</v>
          </cell>
          <cell r="BR655" t="str">
            <v>DM Tops Wovens</v>
          </cell>
          <cell r="BS655" t="str">
            <v>OKAMOTO D</v>
          </cell>
          <cell r="BT655" t="str">
            <v>CWOVENS2</v>
          </cell>
          <cell r="BU655" t="str">
            <v>H6881</v>
          </cell>
          <cell r="BV655" t="str">
            <v>Seasonal</v>
          </cell>
          <cell r="BW655" t="str">
            <v>LSA</v>
          </cell>
          <cell r="BY655" t="str">
            <v>4066240612405944051540505405054050540505</v>
          </cell>
          <cell r="BZ655" t="str">
            <v>S-61897-0024-3481-40662</v>
          </cell>
          <cell r="CA655" t="str">
            <v>SFO</v>
          </cell>
          <cell r="CB655">
            <v>1446</v>
          </cell>
          <cell r="CD655">
            <v>0</v>
          </cell>
          <cell r="CE655">
            <v>3444</v>
          </cell>
          <cell r="CF655">
            <v>574</v>
          </cell>
          <cell r="CG655">
            <v>0</v>
          </cell>
        </row>
        <row r="656">
          <cell r="A656">
            <v>1520324</v>
          </cell>
          <cell r="B656" t="str">
            <v>113</v>
          </cell>
          <cell r="C656" t="str">
            <v>101</v>
          </cell>
          <cell r="D656" t="str">
            <v>62871</v>
          </cell>
          <cell r="E656" t="str">
            <v>62871-0001</v>
          </cell>
          <cell r="F656" t="str">
            <v>2 POCKET WEEKEND SHIRT SS</v>
          </cell>
          <cell r="G656" t="str">
            <v>ROY - NAVAJO TEAL</v>
          </cell>
          <cell r="H656" t="str">
            <v>PC</v>
          </cell>
          <cell r="I656">
            <v>0</v>
          </cell>
          <cell r="J656" t="str">
            <v>SP-A</v>
          </cell>
          <cell r="K656" t="str">
            <v>APD</v>
          </cell>
          <cell r="L656" t="str">
            <v>MY</v>
          </cell>
          <cell r="M656">
            <v>150</v>
          </cell>
          <cell r="N656">
            <v>150</v>
          </cell>
          <cell r="O656">
            <v>0</v>
          </cell>
          <cell r="P656">
            <v>150</v>
          </cell>
          <cell r="R656">
            <v>0</v>
          </cell>
          <cell r="T656" t="str">
            <v>257M</v>
          </cell>
          <cell r="U656">
            <v>3481</v>
          </cell>
          <cell r="V656" t="str">
            <v>HONG KONG</v>
          </cell>
          <cell r="W656" t="str">
            <v>NAS</v>
          </cell>
          <cell r="X656" t="str">
            <v>VIETNAM</v>
          </cell>
          <cell r="Y656" t="str">
            <v>VIET HUNG JOINT STOCK CO</v>
          </cell>
          <cell r="Z656" t="str">
            <v>DFC</v>
          </cell>
          <cell r="AA656">
            <v>0</v>
          </cell>
          <cell r="AC656">
            <v>0</v>
          </cell>
          <cell r="AD656">
            <v>40533</v>
          </cell>
          <cell r="AE656">
            <v>40533</v>
          </cell>
          <cell r="AF656">
            <v>40533</v>
          </cell>
          <cell r="AG656">
            <v>40533</v>
          </cell>
          <cell r="AH656">
            <v>40555</v>
          </cell>
          <cell r="AI656">
            <v>40628</v>
          </cell>
          <cell r="AJ656">
            <v>40643</v>
          </cell>
          <cell r="AK656">
            <v>40690</v>
          </cell>
          <cell r="AL656">
            <v>40703</v>
          </cell>
          <cell r="AM656">
            <v>40706</v>
          </cell>
          <cell r="AN656" t="str">
            <v>Dec P-Req</v>
          </cell>
          <cell r="AO656" t="str">
            <v>Y</v>
          </cell>
          <cell r="AP656" t="str">
            <v>4505020162</v>
          </cell>
          <cell r="AQ656" t="str">
            <v>Y</v>
          </cell>
          <cell r="AR656" t="str">
            <v>422S</v>
          </cell>
          <cell r="AS656" t="str">
            <v>CITY-VICTOR CORP</v>
          </cell>
          <cell r="AT656" t="str">
            <v>CHINA</v>
          </cell>
          <cell r="AU656" t="str">
            <v>TROPIC KNITS LTDP232</v>
          </cell>
          <cell r="AW656">
            <v>1.7</v>
          </cell>
          <cell r="AX656">
            <v>255</v>
          </cell>
          <cell r="AY656">
            <v>40553</v>
          </cell>
          <cell r="AZ656">
            <v>40559</v>
          </cell>
          <cell r="BA656">
            <v>40643</v>
          </cell>
          <cell r="BB656">
            <v>40692</v>
          </cell>
          <cell r="BC656">
            <v>40706</v>
          </cell>
          <cell r="BD656">
            <v>40706</v>
          </cell>
          <cell r="BE656">
            <v>40544</v>
          </cell>
          <cell r="BF656">
            <v>40634</v>
          </cell>
          <cell r="BG656">
            <v>40664</v>
          </cell>
          <cell r="BH656">
            <v>40695</v>
          </cell>
          <cell r="BI656">
            <v>40695</v>
          </cell>
          <cell r="BL656">
            <v>0</v>
          </cell>
          <cell r="BN656" t="str">
            <v>DOCKERS</v>
          </cell>
          <cell r="BO656" t="str">
            <v>Tops</v>
          </cell>
          <cell r="BP656" t="str">
            <v>Mens</v>
          </cell>
          <cell r="BQ656" t="str">
            <v>N</v>
          </cell>
          <cell r="BR656" t="str">
            <v>DM Tops Wovens</v>
          </cell>
          <cell r="BS656" t="str">
            <v>OKAMOTO D</v>
          </cell>
          <cell r="BT656" t="str">
            <v>CWOVENS2</v>
          </cell>
          <cell r="BU656" t="str">
            <v>H6990</v>
          </cell>
          <cell r="BV656" t="str">
            <v>Seasonal</v>
          </cell>
          <cell r="BW656" t="str">
            <v>APD</v>
          </cell>
          <cell r="BX656">
            <v>0</v>
          </cell>
          <cell r="BY656" t="str">
            <v>4069040643406284055540533405334053340533</v>
          </cell>
          <cell r="BZ656" t="str">
            <v>S-62871-0001-3481-40690</v>
          </cell>
          <cell r="CA656" t="str">
            <v>SFO</v>
          </cell>
          <cell r="CB656">
            <v>150</v>
          </cell>
          <cell r="CC656">
            <v>0</v>
          </cell>
          <cell r="CD656">
            <v>0</v>
          </cell>
          <cell r="CF656">
            <v>574</v>
          </cell>
          <cell r="CG656">
            <v>0</v>
          </cell>
        </row>
        <row r="657">
          <cell r="A657">
            <v>1520325</v>
          </cell>
          <cell r="B657" t="str">
            <v>113</v>
          </cell>
          <cell r="C657" t="str">
            <v>101</v>
          </cell>
          <cell r="D657" t="str">
            <v>62871</v>
          </cell>
          <cell r="E657" t="str">
            <v>62871-0001</v>
          </cell>
          <cell r="F657" t="str">
            <v>2 POCKET WEEKEND SHIRT SS</v>
          </cell>
          <cell r="G657" t="str">
            <v>ROY - NAVAJO TEAL</v>
          </cell>
          <cell r="H657" t="str">
            <v>PC</v>
          </cell>
          <cell r="I657">
            <v>0</v>
          </cell>
          <cell r="J657" t="str">
            <v>SP-A</v>
          </cell>
          <cell r="K657" t="str">
            <v>APD</v>
          </cell>
          <cell r="L657" t="str">
            <v>PH</v>
          </cell>
          <cell r="M657">
            <v>133</v>
          </cell>
          <cell r="N657">
            <v>133</v>
          </cell>
          <cell r="O657">
            <v>0</v>
          </cell>
          <cell r="P657">
            <v>133</v>
          </cell>
          <cell r="R657">
            <v>0</v>
          </cell>
          <cell r="T657" t="str">
            <v>257M</v>
          </cell>
          <cell r="U657">
            <v>3481</v>
          </cell>
          <cell r="V657" t="str">
            <v>HONG KONG</v>
          </cell>
          <cell r="W657" t="str">
            <v>NAS</v>
          </cell>
          <cell r="X657" t="str">
            <v>VIETNAM</v>
          </cell>
          <cell r="Y657" t="str">
            <v>VIET HUNG JOINT STOCK CO</v>
          </cell>
          <cell r="Z657" t="str">
            <v>DFC</v>
          </cell>
          <cell r="AA657">
            <v>0</v>
          </cell>
          <cell r="AC657">
            <v>0</v>
          </cell>
          <cell r="AD657">
            <v>40533</v>
          </cell>
          <cell r="AE657">
            <v>40533</v>
          </cell>
          <cell r="AF657">
            <v>40533</v>
          </cell>
          <cell r="AG657">
            <v>40533</v>
          </cell>
          <cell r="AH657">
            <v>40555</v>
          </cell>
          <cell r="AI657">
            <v>40628</v>
          </cell>
          <cell r="AJ657">
            <v>40643</v>
          </cell>
          <cell r="AK657">
            <v>40690</v>
          </cell>
          <cell r="AL657">
            <v>40709</v>
          </cell>
          <cell r="AM657">
            <v>40712</v>
          </cell>
          <cell r="AN657" t="str">
            <v>Dec P-Req</v>
          </cell>
          <cell r="AO657" t="str">
            <v>Y</v>
          </cell>
          <cell r="AP657" t="str">
            <v>4509010545</v>
          </cell>
          <cell r="AQ657" t="str">
            <v>Y</v>
          </cell>
          <cell r="AR657" t="str">
            <v>422S</v>
          </cell>
          <cell r="AS657" t="str">
            <v>CITY-VICTOR CORP</v>
          </cell>
          <cell r="AT657" t="str">
            <v>CHINA</v>
          </cell>
          <cell r="AU657" t="str">
            <v>TROPIC KNITS LTDP232</v>
          </cell>
          <cell r="AW657">
            <v>1.7</v>
          </cell>
          <cell r="AX657">
            <v>226.1</v>
          </cell>
          <cell r="AY657">
            <v>40553</v>
          </cell>
          <cell r="AZ657">
            <v>40559</v>
          </cell>
          <cell r="BA657">
            <v>40643</v>
          </cell>
          <cell r="BB657">
            <v>40692</v>
          </cell>
          <cell r="BC657">
            <v>40713</v>
          </cell>
          <cell r="BD657">
            <v>40713</v>
          </cell>
          <cell r="BE657">
            <v>40544</v>
          </cell>
          <cell r="BF657">
            <v>40634</v>
          </cell>
          <cell r="BG657">
            <v>40664</v>
          </cell>
          <cell r="BH657">
            <v>40695</v>
          </cell>
          <cell r="BI657">
            <v>40695</v>
          </cell>
          <cell r="BL657">
            <v>0</v>
          </cell>
          <cell r="BN657" t="str">
            <v>DOCKERS</v>
          </cell>
          <cell r="BO657" t="str">
            <v>Tops</v>
          </cell>
          <cell r="BP657" t="str">
            <v>Mens</v>
          </cell>
          <cell r="BQ657" t="str">
            <v>N</v>
          </cell>
          <cell r="BR657" t="str">
            <v>DM Tops Wovens</v>
          </cell>
          <cell r="BS657" t="str">
            <v>OKAMOTO D</v>
          </cell>
          <cell r="BT657" t="str">
            <v>CWOVENS2</v>
          </cell>
          <cell r="BU657" t="str">
            <v>H6990</v>
          </cell>
          <cell r="BV657" t="str">
            <v>Seasonal</v>
          </cell>
          <cell r="BW657" t="str">
            <v>APD</v>
          </cell>
          <cell r="BX657">
            <v>0</v>
          </cell>
          <cell r="BY657" t="str">
            <v>4069040643406284055540533405334053340533</v>
          </cell>
          <cell r="BZ657" t="str">
            <v>S-62871-0001-3481-40690</v>
          </cell>
          <cell r="CA657" t="str">
            <v>SFO</v>
          </cell>
          <cell r="CB657">
            <v>133</v>
          </cell>
          <cell r="CC657">
            <v>0</v>
          </cell>
          <cell r="CD657">
            <v>0</v>
          </cell>
          <cell r="CF657">
            <v>574</v>
          </cell>
          <cell r="CG657">
            <v>0</v>
          </cell>
        </row>
        <row r="658">
          <cell r="A658">
            <v>1520326</v>
          </cell>
          <cell r="B658" t="str">
            <v>113</v>
          </cell>
          <cell r="C658" t="str">
            <v>101</v>
          </cell>
          <cell r="D658" t="str">
            <v>62871</v>
          </cell>
          <cell r="E658" t="str">
            <v>62871-0001</v>
          </cell>
          <cell r="F658" t="str">
            <v>2 POCKET WEEKEND SHIRT SS</v>
          </cell>
          <cell r="G658" t="str">
            <v>ROY - NAVAJO TEAL</v>
          </cell>
          <cell r="H658" t="str">
            <v>PC</v>
          </cell>
          <cell r="I658">
            <v>0</v>
          </cell>
          <cell r="J658" t="str">
            <v>SP-A</v>
          </cell>
          <cell r="K658" t="str">
            <v>APD</v>
          </cell>
          <cell r="L658" t="str">
            <v>SG</v>
          </cell>
          <cell r="M658">
            <v>120</v>
          </cell>
          <cell r="N658">
            <v>120</v>
          </cell>
          <cell r="O658">
            <v>0</v>
          </cell>
          <cell r="P658">
            <v>120</v>
          </cell>
          <cell r="R658">
            <v>0</v>
          </cell>
          <cell r="T658" t="str">
            <v>257M</v>
          </cell>
          <cell r="U658">
            <v>3481</v>
          </cell>
          <cell r="V658" t="str">
            <v>HONG KONG</v>
          </cell>
          <cell r="W658" t="str">
            <v>NAS</v>
          </cell>
          <cell r="X658" t="str">
            <v>VIETNAM</v>
          </cell>
          <cell r="Y658" t="str">
            <v>VIET HUNG JOINT STOCK CO</v>
          </cell>
          <cell r="Z658" t="str">
            <v>DFC</v>
          </cell>
          <cell r="AA658">
            <v>0</v>
          </cell>
          <cell r="AC658">
            <v>0</v>
          </cell>
          <cell r="AD658">
            <v>40533</v>
          </cell>
          <cell r="AE658">
            <v>40533</v>
          </cell>
          <cell r="AF658">
            <v>40533</v>
          </cell>
          <cell r="AG658">
            <v>40533</v>
          </cell>
          <cell r="AH658">
            <v>40555</v>
          </cell>
          <cell r="AI658">
            <v>40628</v>
          </cell>
          <cell r="AJ658">
            <v>40643</v>
          </cell>
          <cell r="AK658">
            <v>40690</v>
          </cell>
          <cell r="AL658">
            <v>40701</v>
          </cell>
          <cell r="AM658">
            <v>40704</v>
          </cell>
          <cell r="AN658" t="str">
            <v>Dec P-Req</v>
          </cell>
          <cell r="AO658" t="str">
            <v>Y</v>
          </cell>
          <cell r="AP658" t="str">
            <v>4512019635</v>
          </cell>
          <cell r="AQ658" t="str">
            <v>Y</v>
          </cell>
          <cell r="AR658" t="str">
            <v>422S</v>
          </cell>
          <cell r="AS658" t="str">
            <v>CITY-VICTOR CORP</v>
          </cell>
          <cell r="AT658" t="str">
            <v>CHINA</v>
          </cell>
          <cell r="AU658" t="str">
            <v>TROPIC KNITS LTDP232</v>
          </cell>
          <cell r="AW658">
            <v>1.7</v>
          </cell>
          <cell r="AX658">
            <v>204</v>
          </cell>
          <cell r="AY658">
            <v>40553</v>
          </cell>
          <cell r="AZ658">
            <v>40559</v>
          </cell>
          <cell r="BA658">
            <v>40643</v>
          </cell>
          <cell r="BB658">
            <v>40692</v>
          </cell>
          <cell r="BC658">
            <v>40706</v>
          </cell>
          <cell r="BD658">
            <v>40706</v>
          </cell>
          <cell r="BE658">
            <v>40544</v>
          </cell>
          <cell r="BF658">
            <v>40634</v>
          </cell>
          <cell r="BG658">
            <v>40664</v>
          </cell>
          <cell r="BH658">
            <v>40695</v>
          </cell>
          <cell r="BI658">
            <v>40695</v>
          </cell>
          <cell r="BL658">
            <v>0</v>
          </cell>
          <cell r="BN658" t="str">
            <v>DOCKERS</v>
          </cell>
          <cell r="BO658" t="str">
            <v>Tops</v>
          </cell>
          <cell r="BP658" t="str">
            <v>Mens</v>
          </cell>
          <cell r="BQ658" t="str">
            <v>N</v>
          </cell>
          <cell r="BR658" t="str">
            <v>DM Tops Wovens</v>
          </cell>
          <cell r="BS658" t="str">
            <v>OKAMOTO D</v>
          </cell>
          <cell r="BT658" t="str">
            <v>CWOVENS2</v>
          </cell>
          <cell r="BU658" t="str">
            <v>H6990</v>
          </cell>
          <cell r="BV658" t="str">
            <v>Seasonal</v>
          </cell>
          <cell r="BW658" t="str">
            <v>APD</v>
          </cell>
          <cell r="BX658">
            <v>0</v>
          </cell>
          <cell r="BY658" t="str">
            <v>4069040643406284055540533405334053340533</v>
          </cell>
          <cell r="BZ658" t="str">
            <v>S-62871-0001-3481-40690</v>
          </cell>
          <cell r="CA658" t="str">
            <v>SFO</v>
          </cell>
          <cell r="CB658">
            <v>120</v>
          </cell>
          <cell r="CC658">
            <v>0</v>
          </cell>
          <cell r="CD658">
            <v>0</v>
          </cell>
          <cell r="CF658">
            <v>574</v>
          </cell>
          <cell r="CG658">
            <v>0</v>
          </cell>
        </row>
        <row r="659">
          <cell r="A659">
            <v>1520327</v>
          </cell>
          <cell r="B659" t="str">
            <v>113</v>
          </cell>
          <cell r="C659" t="str">
            <v>101</v>
          </cell>
          <cell r="D659" t="str">
            <v>62871</v>
          </cell>
          <cell r="E659" t="str">
            <v>62871-0001</v>
          </cell>
          <cell r="F659" t="str">
            <v>2 POCKET WEEKEND SHIRT SS</v>
          </cell>
          <cell r="G659" t="str">
            <v>ROY - NAVAJO TEAL</v>
          </cell>
          <cell r="H659" t="str">
            <v>PC</v>
          </cell>
          <cell r="I659">
            <v>0</v>
          </cell>
          <cell r="J659" t="str">
            <v>SP-A</v>
          </cell>
          <cell r="K659" t="str">
            <v>APD</v>
          </cell>
          <cell r="L659" t="str">
            <v>TH</v>
          </cell>
          <cell r="M659">
            <v>60</v>
          </cell>
          <cell r="N659">
            <v>60</v>
          </cell>
          <cell r="O659">
            <v>0</v>
          </cell>
          <cell r="P659">
            <v>60</v>
          </cell>
          <cell r="R659">
            <v>0</v>
          </cell>
          <cell r="T659" t="str">
            <v>257M</v>
          </cell>
          <cell r="U659">
            <v>3481</v>
          </cell>
          <cell r="V659" t="str">
            <v>HONG KONG</v>
          </cell>
          <cell r="W659" t="str">
            <v>NAS</v>
          </cell>
          <cell r="X659" t="str">
            <v>VIETNAM</v>
          </cell>
          <cell r="Y659" t="str">
            <v>VIET HUNG JOINT STOCK CO</v>
          </cell>
          <cell r="Z659" t="str">
            <v>DFC</v>
          </cell>
          <cell r="AA659">
            <v>0</v>
          </cell>
          <cell r="AC659">
            <v>0</v>
          </cell>
          <cell r="AD659">
            <v>40533</v>
          </cell>
          <cell r="AE659">
            <v>40533</v>
          </cell>
          <cell r="AF659">
            <v>40533</v>
          </cell>
          <cell r="AG659">
            <v>40533</v>
          </cell>
          <cell r="AH659">
            <v>40555</v>
          </cell>
          <cell r="AI659">
            <v>40628</v>
          </cell>
          <cell r="AJ659">
            <v>40643</v>
          </cell>
          <cell r="AK659">
            <v>40690</v>
          </cell>
          <cell r="AL659">
            <v>40701</v>
          </cell>
          <cell r="AM659">
            <v>40704</v>
          </cell>
          <cell r="AN659" t="str">
            <v>Dec P-Req</v>
          </cell>
          <cell r="AO659" t="str">
            <v>Y</v>
          </cell>
          <cell r="AP659" t="str">
            <v>4512019627</v>
          </cell>
          <cell r="AQ659" t="str">
            <v>Y</v>
          </cell>
          <cell r="AR659" t="str">
            <v>422S</v>
          </cell>
          <cell r="AS659" t="str">
            <v>CITY-VICTOR CORP</v>
          </cell>
          <cell r="AT659" t="str">
            <v>CHINA</v>
          </cell>
          <cell r="AU659" t="str">
            <v>TROPIC KNITS LTDP232</v>
          </cell>
          <cell r="AW659">
            <v>1.7</v>
          </cell>
          <cell r="AX659">
            <v>102</v>
          </cell>
          <cell r="AY659">
            <v>40553</v>
          </cell>
          <cell r="AZ659">
            <v>40559</v>
          </cell>
          <cell r="BA659">
            <v>40643</v>
          </cell>
          <cell r="BB659">
            <v>40692</v>
          </cell>
          <cell r="BC659">
            <v>40706</v>
          </cell>
          <cell r="BD659">
            <v>40706</v>
          </cell>
          <cell r="BE659">
            <v>40544</v>
          </cell>
          <cell r="BF659">
            <v>40634</v>
          </cell>
          <cell r="BG659">
            <v>40664</v>
          </cell>
          <cell r="BH659">
            <v>40695</v>
          </cell>
          <cell r="BI659">
            <v>40695</v>
          </cell>
          <cell r="BL659">
            <v>0</v>
          </cell>
          <cell r="BN659" t="str">
            <v>DOCKERS</v>
          </cell>
          <cell r="BO659" t="str">
            <v>Tops</v>
          </cell>
          <cell r="BP659" t="str">
            <v>Mens</v>
          </cell>
          <cell r="BQ659" t="str">
            <v>N</v>
          </cell>
          <cell r="BR659" t="str">
            <v>DM Tops Wovens</v>
          </cell>
          <cell r="BS659" t="str">
            <v>OKAMOTO D</v>
          </cell>
          <cell r="BT659" t="str">
            <v>CWOVENS2</v>
          </cell>
          <cell r="BU659" t="str">
            <v>H6990</v>
          </cell>
          <cell r="BV659" t="str">
            <v>Seasonal</v>
          </cell>
          <cell r="BW659" t="str">
            <v>APD</v>
          </cell>
          <cell r="BX659">
            <v>0</v>
          </cell>
          <cell r="BY659" t="str">
            <v>4069040643406284055540533405334053340533</v>
          </cell>
          <cell r="BZ659" t="str">
            <v>S-62871-0001-3481-40690</v>
          </cell>
          <cell r="CA659" t="str">
            <v>SFO</v>
          </cell>
          <cell r="CB659">
            <v>60</v>
          </cell>
          <cell r="CC659">
            <v>0</v>
          </cell>
          <cell r="CD659">
            <v>0</v>
          </cell>
          <cell r="CF659">
            <v>574</v>
          </cell>
          <cell r="CG659">
            <v>0</v>
          </cell>
        </row>
        <row r="660">
          <cell r="A660">
            <v>1416969</v>
          </cell>
          <cell r="B660" t="str">
            <v>113</v>
          </cell>
          <cell r="C660" t="str">
            <v>101</v>
          </cell>
          <cell r="D660" t="str">
            <v>62871</v>
          </cell>
          <cell r="E660" t="str">
            <v>62871-0001</v>
          </cell>
          <cell r="F660" t="str">
            <v>2 POCKET WEEKEND SHIRT SS</v>
          </cell>
          <cell r="G660" t="str">
            <v>ROY - NAVAJO TEAL</v>
          </cell>
          <cell r="H660" t="str">
            <v>PC</v>
          </cell>
          <cell r="J660" t="str">
            <v>SP-A</v>
          </cell>
          <cell r="K660" t="str">
            <v>LACL</v>
          </cell>
          <cell r="L660" t="str">
            <v>CR</v>
          </cell>
          <cell r="M660">
            <v>300</v>
          </cell>
          <cell r="N660">
            <v>300</v>
          </cell>
          <cell r="O660">
            <v>0</v>
          </cell>
          <cell r="P660">
            <v>300</v>
          </cell>
          <cell r="T660" t="str">
            <v>257M</v>
          </cell>
          <cell r="U660">
            <v>3481</v>
          </cell>
          <cell r="V660" t="str">
            <v>HONG KONG</v>
          </cell>
          <cell r="W660" t="str">
            <v>NAS</v>
          </cell>
          <cell r="X660" t="str">
            <v>VIETNAM</v>
          </cell>
          <cell r="Y660" t="str">
            <v>VIET HUNG JOINT STOCK CO</v>
          </cell>
          <cell r="Z660" t="str">
            <v>DFC</v>
          </cell>
          <cell r="AD660">
            <v>40533</v>
          </cell>
          <cell r="AE660">
            <v>40533</v>
          </cell>
          <cell r="AF660">
            <v>40533</v>
          </cell>
          <cell r="AG660">
            <v>40533</v>
          </cell>
          <cell r="AH660">
            <v>40555</v>
          </cell>
          <cell r="AI660">
            <v>40628</v>
          </cell>
          <cell r="AJ660">
            <v>40643</v>
          </cell>
          <cell r="AK660">
            <v>40690</v>
          </cell>
          <cell r="AL660">
            <v>40767</v>
          </cell>
          <cell r="AM660">
            <v>40770</v>
          </cell>
          <cell r="AN660" t="str">
            <v>Dec P-Req</v>
          </cell>
          <cell r="AO660" t="str">
            <v>Y</v>
          </cell>
          <cell r="AP660" t="str">
            <v>4100116824</v>
          </cell>
          <cell r="AQ660" t="str">
            <v>Y</v>
          </cell>
          <cell r="AR660" t="str">
            <v>422S</v>
          </cell>
          <cell r="AS660" t="str">
            <v>CITY-VICTOR CORP</v>
          </cell>
          <cell r="AT660" t="str">
            <v>CHINA</v>
          </cell>
          <cell r="AU660" t="str">
            <v>TROPIC KNITS LTDP232</v>
          </cell>
          <cell r="AW660">
            <v>1.7</v>
          </cell>
          <cell r="AX660">
            <v>510</v>
          </cell>
          <cell r="AY660">
            <v>40553</v>
          </cell>
          <cell r="AZ660">
            <v>40559</v>
          </cell>
          <cell r="BA660">
            <v>40643</v>
          </cell>
          <cell r="BB660">
            <v>40692</v>
          </cell>
          <cell r="BC660">
            <v>40769</v>
          </cell>
          <cell r="BD660">
            <v>40776</v>
          </cell>
          <cell r="BE660">
            <v>40544</v>
          </cell>
          <cell r="BF660">
            <v>40634</v>
          </cell>
          <cell r="BG660">
            <v>40664</v>
          </cell>
          <cell r="BH660">
            <v>40756</v>
          </cell>
          <cell r="BI660">
            <v>40756</v>
          </cell>
          <cell r="BL660">
            <v>0</v>
          </cell>
          <cell r="BN660" t="str">
            <v>DOCKERS</v>
          </cell>
          <cell r="BO660" t="str">
            <v>Tops</v>
          </cell>
          <cell r="BP660" t="str">
            <v>Mens</v>
          </cell>
          <cell r="BQ660" t="str">
            <v>N</v>
          </cell>
          <cell r="BR660" t="str">
            <v>DM Tops Wovens</v>
          </cell>
          <cell r="BS660" t="str">
            <v>OKAMOTO D</v>
          </cell>
          <cell r="BT660" t="str">
            <v>CWOVENS2</v>
          </cell>
          <cell r="BU660" t="str">
            <v>H6990</v>
          </cell>
          <cell r="BV660" t="str">
            <v>Seasonal</v>
          </cell>
          <cell r="BW660" t="str">
            <v>LSA</v>
          </cell>
          <cell r="BY660" t="str">
            <v>4069040643406284055540533405334053340533</v>
          </cell>
          <cell r="BZ660" t="str">
            <v>S-62871-0001-3481-40690</v>
          </cell>
          <cell r="CA660" t="str">
            <v>SFO</v>
          </cell>
          <cell r="CD660">
            <v>0</v>
          </cell>
          <cell r="CF660">
            <v>574</v>
          </cell>
          <cell r="CG660">
            <v>0</v>
          </cell>
        </row>
        <row r="661">
          <cell r="A661">
            <v>1501285</v>
          </cell>
          <cell r="B661" t="str">
            <v>113</v>
          </cell>
          <cell r="C661" t="str">
            <v>101</v>
          </cell>
          <cell r="D661" t="str">
            <v>62871</v>
          </cell>
          <cell r="E661" t="str">
            <v>62871-0001</v>
          </cell>
          <cell r="F661" t="str">
            <v>2 POCKET WEEKEND SHIRT SS</v>
          </cell>
          <cell r="G661" t="str">
            <v>ROY - NAVAJO TEAL</v>
          </cell>
          <cell r="H661" t="str">
            <v>PC</v>
          </cell>
          <cell r="J661" t="str">
            <v>SP-A</v>
          </cell>
          <cell r="K661" t="str">
            <v>LACL</v>
          </cell>
          <cell r="L661" t="str">
            <v>PA</v>
          </cell>
          <cell r="M661">
            <v>156</v>
          </cell>
          <cell r="N661">
            <v>156</v>
          </cell>
          <cell r="O661">
            <v>0</v>
          </cell>
          <cell r="P661">
            <v>156</v>
          </cell>
          <cell r="T661" t="str">
            <v>257M</v>
          </cell>
          <cell r="U661">
            <v>3481</v>
          </cell>
          <cell r="V661" t="str">
            <v>HONG KONG</v>
          </cell>
          <cell r="W661" t="str">
            <v>NAS</v>
          </cell>
          <cell r="X661" t="str">
            <v>VIETNAM</v>
          </cell>
          <cell r="Y661" t="str">
            <v>VIET HUNG JOINT STOCK CO</v>
          </cell>
          <cell r="Z661" t="str">
            <v>DFC</v>
          </cell>
          <cell r="AD661">
            <v>40533</v>
          </cell>
          <cell r="AE661">
            <v>40533</v>
          </cell>
          <cell r="AF661">
            <v>40533</v>
          </cell>
          <cell r="AG661">
            <v>40533</v>
          </cell>
          <cell r="AH661">
            <v>40555</v>
          </cell>
          <cell r="AI661">
            <v>40628</v>
          </cell>
          <cell r="AJ661">
            <v>40643</v>
          </cell>
          <cell r="AK661">
            <v>40690</v>
          </cell>
          <cell r="AL661">
            <v>40737</v>
          </cell>
          <cell r="AM661">
            <v>40740</v>
          </cell>
          <cell r="AN661" t="str">
            <v>Dec P-Req</v>
          </cell>
          <cell r="AO661" t="str">
            <v>Y</v>
          </cell>
          <cell r="AP661" t="str">
            <v>4100116869</v>
          </cell>
          <cell r="AQ661" t="str">
            <v>Y</v>
          </cell>
          <cell r="AR661" t="str">
            <v>422S</v>
          </cell>
          <cell r="AS661" t="str">
            <v>CITY-VICTOR CORP</v>
          </cell>
          <cell r="AT661" t="str">
            <v>CHINA</v>
          </cell>
          <cell r="AU661" t="str">
            <v>HT0804</v>
          </cell>
          <cell r="AW661">
            <v>1.7</v>
          </cell>
          <cell r="AX661">
            <v>265.2</v>
          </cell>
          <cell r="AY661">
            <v>40553</v>
          </cell>
          <cell r="AZ661">
            <v>40559</v>
          </cell>
          <cell r="BA661">
            <v>40643</v>
          </cell>
          <cell r="BB661">
            <v>40692</v>
          </cell>
          <cell r="BC661">
            <v>40741</v>
          </cell>
          <cell r="BD661">
            <v>40741</v>
          </cell>
          <cell r="BE661">
            <v>40544</v>
          </cell>
          <cell r="BF661">
            <v>40634</v>
          </cell>
          <cell r="BG661">
            <v>40664</v>
          </cell>
          <cell r="BH661">
            <v>40725</v>
          </cell>
          <cell r="BI661">
            <v>40725</v>
          </cell>
          <cell r="BL661">
            <v>0</v>
          </cell>
          <cell r="BN661" t="str">
            <v>DOCKERS</v>
          </cell>
          <cell r="BO661" t="str">
            <v>Tops</v>
          </cell>
          <cell r="BP661" t="str">
            <v>Mens</v>
          </cell>
          <cell r="BQ661" t="str">
            <v>N</v>
          </cell>
          <cell r="BR661" t="str">
            <v>DM Tops Wovens</v>
          </cell>
          <cell r="BS661" t="str">
            <v>OKAMOTO D</v>
          </cell>
          <cell r="BT661" t="str">
            <v>CWOVENS2</v>
          </cell>
          <cell r="BU661" t="str">
            <v>H6990</v>
          </cell>
          <cell r="BV661" t="str">
            <v>Seasonal</v>
          </cell>
          <cell r="BW661" t="str">
            <v>LSA</v>
          </cell>
          <cell r="BY661" t="str">
            <v>4069040643406284055540533405334053340533</v>
          </cell>
          <cell r="BZ661" t="str">
            <v>S-62871-0001-3481-40690</v>
          </cell>
          <cell r="CA661" t="str">
            <v>SFO</v>
          </cell>
          <cell r="CD661">
            <v>0</v>
          </cell>
          <cell r="CF661">
            <v>574</v>
          </cell>
          <cell r="CG661">
            <v>0</v>
          </cell>
        </row>
        <row r="662">
          <cell r="A662">
            <v>1416970</v>
          </cell>
          <cell r="B662" t="str">
            <v>113</v>
          </cell>
          <cell r="C662" t="str">
            <v>101</v>
          </cell>
          <cell r="D662" t="str">
            <v>62871</v>
          </cell>
          <cell r="E662" t="str">
            <v>62871-0001</v>
          </cell>
          <cell r="F662" t="str">
            <v>2 POCKET WEEKEND SHIRT SS</v>
          </cell>
          <cell r="G662" t="str">
            <v>ROY - NAVAJO TEAL</v>
          </cell>
          <cell r="H662" t="str">
            <v>PC</v>
          </cell>
          <cell r="J662" t="str">
            <v>SP-A</v>
          </cell>
          <cell r="K662" t="str">
            <v>LSM</v>
          </cell>
          <cell r="L662" t="str">
            <v>MX</v>
          </cell>
          <cell r="M662">
            <v>2265</v>
          </cell>
          <cell r="N662">
            <v>2265</v>
          </cell>
          <cell r="O662">
            <v>0</v>
          </cell>
          <cell r="P662">
            <v>2265</v>
          </cell>
          <cell r="T662" t="str">
            <v>257M</v>
          </cell>
          <cell r="U662">
            <v>3481</v>
          </cell>
          <cell r="V662" t="str">
            <v>HONG KONG</v>
          </cell>
          <cell r="W662" t="str">
            <v>NAS</v>
          </cell>
          <cell r="X662" t="str">
            <v>VIETNAM</v>
          </cell>
          <cell r="Y662" t="str">
            <v>VIET HUNG JOINT STOCK CO</v>
          </cell>
          <cell r="Z662" t="str">
            <v>DFC</v>
          </cell>
          <cell r="AD662">
            <v>40533</v>
          </cell>
          <cell r="AE662">
            <v>40533</v>
          </cell>
          <cell r="AF662">
            <v>40533</v>
          </cell>
          <cell r="AG662">
            <v>40533</v>
          </cell>
          <cell r="AH662">
            <v>40555</v>
          </cell>
          <cell r="AI662">
            <v>40628</v>
          </cell>
          <cell r="AJ662">
            <v>40643</v>
          </cell>
          <cell r="AK662">
            <v>40690</v>
          </cell>
          <cell r="AL662">
            <v>40742</v>
          </cell>
          <cell r="AM662">
            <v>40745</v>
          </cell>
          <cell r="AN662" t="str">
            <v>Dec P-Req</v>
          </cell>
          <cell r="AO662" t="str">
            <v>Y</v>
          </cell>
          <cell r="AP662" t="str">
            <v>99136</v>
          </cell>
          <cell r="AR662" t="str">
            <v>422S</v>
          </cell>
          <cell r="AS662" t="str">
            <v>CITY-VICTOR CORP</v>
          </cell>
          <cell r="AT662" t="str">
            <v>CHINA</v>
          </cell>
          <cell r="AU662" t="str">
            <v>HT0804</v>
          </cell>
          <cell r="AW662">
            <v>1.7</v>
          </cell>
          <cell r="AX662">
            <v>3850.5</v>
          </cell>
          <cell r="AY662">
            <v>40553</v>
          </cell>
          <cell r="AZ662">
            <v>40559</v>
          </cell>
          <cell r="BA662">
            <v>40643</v>
          </cell>
          <cell r="BB662">
            <v>40692</v>
          </cell>
          <cell r="BC662">
            <v>40748</v>
          </cell>
          <cell r="BD662">
            <v>40748</v>
          </cell>
          <cell r="BE662">
            <v>40544</v>
          </cell>
          <cell r="BF662">
            <v>40634</v>
          </cell>
          <cell r="BG662">
            <v>40664</v>
          </cell>
          <cell r="BH662">
            <v>40725</v>
          </cell>
          <cell r="BI662">
            <v>40725</v>
          </cell>
          <cell r="BL662">
            <v>0</v>
          </cell>
          <cell r="BN662" t="str">
            <v>DOCKERS</v>
          </cell>
          <cell r="BO662" t="str">
            <v>Tops</v>
          </cell>
          <cell r="BP662" t="str">
            <v>Mens</v>
          </cell>
          <cell r="BQ662" t="str">
            <v>N</v>
          </cell>
          <cell r="BR662" t="str">
            <v>DM Tops Wovens</v>
          </cell>
          <cell r="BS662" t="str">
            <v>OKAMOTO D</v>
          </cell>
          <cell r="BT662" t="str">
            <v>CWOVENS2</v>
          </cell>
          <cell r="BU662" t="str">
            <v>H6990</v>
          </cell>
          <cell r="BV662" t="str">
            <v>Seasonal</v>
          </cell>
          <cell r="BW662" t="str">
            <v>LSA</v>
          </cell>
          <cell r="BY662" t="str">
            <v>4069040643406284055540533405334053340533</v>
          </cell>
          <cell r="BZ662" t="str">
            <v>S-62871-0001-3481-40690</v>
          </cell>
          <cell r="CA662" t="str">
            <v>SFO</v>
          </cell>
          <cell r="CD662">
            <v>0</v>
          </cell>
          <cell r="CE662">
            <v>3682</v>
          </cell>
          <cell r="CF662">
            <v>574</v>
          </cell>
          <cell r="CG662">
            <v>0</v>
          </cell>
        </row>
        <row r="663">
          <cell r="A663">
            <v>1520328</v>
          </cell>
          <cell r="B663" t="str">
            <v>113</v>
          </cell>
          <cell r="C663" t="str">
            <v>101</v>
          </cell>
          <cell r="D663" t="str">
            <v>62871</v>
          </cell>
          <cell r="E663" t="str">
            <v>62871-0002</v>
          </cell>
          <cell r="F663" t="str">
            <v>2 POCKET WEEKEND SHIRT SS</v>
          </cell>
          <cell r="G663" t="str">
            <v>JENKINS - NAVAJO TEAL</v>
          </cell>
          <cell r="H663" t="str">
            <v>PC</v>
          </cell>
          <cell r="I663">
            <v>0</v>
          </cell>
          <cell r="J663" t="str">
            <v>SP-A</v>
          </cell>
          <cell r="K663" t="str">
            <v>APD</v>
          </cell>
          <cell r="L663" t="str">
            <v>MY</v>
          </cell>
          <cell r="M663">
            <v>108</v>
          </cell>
          <cell r="N663">
            <v>108</v>
          </cell>
          <cell r="O663">
            <v>0</v>
          </cell>
          <cell r="P663">
            <v>108</v>
          </cell>
          <cell r="R663">
            <v>0</v>
          </cell>
          <cell r="T663" t="str">
            <v>257M</v>
          </cell>
          <cell r="U663">
            <v>3481</v>
          </cell>
          <cell r="V663" t="str">
            <v>HONG KONG</v>
          </cell>
          <cell r="W663" t="str">
            <v>NAS</v>
          </cell>
          <cell r="X663" t="str">
            <v>VIETNAM</v>
          </cell>
          <cell r="Y663" t="str">
            <v>VIET HUNG JOINT STOCK CO</v>
          </cell>
          <cell r="Z663" t="str">
            <v>DFC</v>
          </cell>
          <cell r="AA663">
            <v>0</v>
          </cell>
          <cell r="AC663">
            <v>0</v>
          </cell>
          <cell r="AD663">
            <v>40533</v>
          </cell>
          <cell r="AE663">
            <v>40533</v>
          </cell>
          <cell r="AF663">
            <v>40533</v>
          </cell>
          <cell r="AG663">
            <v>40533</v>
          </cell>
          <cell r="AH663">
            <v>40555</v>
          </cell>
          <cell r="AI663">
            <v>40628</v>
          </cell>
          <cell r="AJ663">
            <v>40643</v>
          </cell>
          <cell r="AK663">
            <v>40690</v>
          </cell>
          <cell r="AL663">
            <v>40703</v>
          </cell>
          <cell r="AM663">
            <v>40706</v>
          </cell>
          <cell r="AN663" t="str">
            <v>Dec P-Req</v>
          </cell>
          <cell r="AO663" t="str">
            <v>Y</v>
          </cell>
          <cell r="AP663" t="str">
            <v>4505020163</v>
          </cell>
          <cell r="AQ663" t="str">
            <v>Y</v>
          </cell>
          <cell r="AR663" t="str">
            <v>422S</v>
          </cell>
          <cell r="AS663" t="str">
            <v>CITY-VICTOR CORP</v>
          </cell>
          <cell r="AT663" t="str">
            <v>CHINA</v>
          </cell>
          <cell r="AU663" t="str">
            <v>TROPIC KNITS LTDP232</v>
          </cell>
          <cell r="AW663">
            <v>1.7</v>
          </cell>
          <cell r="AX663">
            <v>183.6</v>
          </cell>
          <cell r="AY663">
            <v>40553</v>
          </cell>
          <cell r="AZ663">
            <v>40559</v>
          </cell>
          <cell r="BA663">
            <v>40643</v>
          </cell>
          <cell r="BB663">
            <v>40692</v>
          </cell>
          <cell r="BC663">
            <v>40706</v>
          </cell>
          <cell r="BD663">
            <v>40706</v>
          </cell>
          <cell r="BE663">
            <v>40544</v>
          </cell>
          <cell r="BF663">
            <v>40634</v>
          </cell>
          <cell r="BG663">
            <v>40664</v>
          </cell>
          <cell r="BH663">
            <v>40695</v>
          </cell>
          <cell r="BI663">
            <v>40695</v>
          </cell>
          <cell r="BL663">
            <v>0</v>
          </cell>
          <cell r="BN663" t="str">
            <v>DOCKERS</v>
          </cell>
          <cell r="BO663" t="str">
            <v>Tops</v>
          </cell>
          <cell r="BP663" t="str">
            <v>Mens</v>
          </cell>
          <cell r="BQ663" t="str">
            <v>N</v>
          </cell>
          <cell r="BR663" t="str">
            <v>DM Tops Wovens</v>
          </cell>
          <cell r="BS663" t="str">
            <v>OKAMOTO D</v>
          </cell>
          <cell r="BT663" t="str">
            <v>CWOVENS2</v>
          </cell>
          <cell r="BU663" t="str">
            <v>H6991</v>
          </cell>
          <cell r="BV663" t="str">
            <v>Seasonal</v>
          </cell>
          <cell r="BW663" t="str">
            <v>APD</v>
          </cell>
          <cell r="BX663">
            <v>0</v>
          </cell>
          <cell r="BY663" t="str">
            <v>4069040643406284055540533405334053340533</v>
          </cell>
          <cell r="BZ663" t="str">
            <v>S-62871-0002-3481-40690</v>
          </cell>
          <cell r="CA663" t="str">
            <v>SFO</v>
          </cell>
          <cell r="CB663">
            <v>108</v>
          </cell>
          <cell r="CC663">
            <v>0</v>
          </cell>
          <cell r="CD663">
            <v>0</v>
          </cell>
          <cell r="CF663">
            <v>574</v>
          </cell>
          <cell r="CG663">
            <v>0</v>
          </cell>
        </row>
        <row r="664">
          <cell r="A664">
            <v>1520329</v>
          </cell>
          <cell r="B664" t="str">
            <v>113</v>
          </cell>
          <cell r="C664" t="str">
            <v>101</v>
          </cell>
          <cell r="D664" t="str">
            <v>62871</v>
          </cell>
          <cell r="E664" t="str">
            <v>62871-0002</v>
          </cell>
          <cell r="F664" t="str">
            <v>2 POCKET WEEKEND SHIRT SS</v>
          </cell>
          <cell r="G664" t="str">
            <v>JENKINS - NAVAJO TEAL</v>
          </cell>
          <cell r="H664" t="str">
            <v>PC</v>
          </cell>
          <cell r="I664">
            <v>0</v>
          </cell>
          <cell r="J664" t="str">
            <v>SP-A</v>
          </cell>
          <cell r="K664" t="str">
            <v>APD</v>
          </cell>
          <cell r="L664" t="str">
            <v>PH</v>
          </cell>
          <cell r="M664">
            <v>133</v>
          </cell>
          <cell r="N664">
            <v>133</v>
          </cell>
          <cell r="O664">
            <v>0</v>
          </cell>
          <cell r="P664">
            <v>133</v>
          </cell>
          <cell r="R664">
            <v>0</v>
          </cell>
          <cell r="T664" t="str">
            <v>257M</v>
          </cell>
          <cell r="U664">
            <v>3481</v>
          </cell>
          <cell r="V664" t="str">
            <v>HONG KONG</v>
          </cell>
          <cell r="W664" t="str">
            <v>NAS</v>
          </cell>
          <cell r="X664" t="str">
            <v>VIETNAM</v>
          </cell>
          <cell r="Y664" t="str">
            <v>VIET HUNG JOINT STOCK CO</v>
          </cell>
          <cell r="Z664" t="str">
            <v>DFC</v>
          </cell>
          <cell r="AA664">
            <v>0</v>
          </cell>
          <cell r="AC664">
            <v>0</v>
          </cell>
          <cell r="AD664">
            <v>40533</v>
          </cell>
          <cell r="AE664">
            <v>40533</v>
          </cell>
          <cell r="AF664">
            <v>40533</v>
          </cell>
          <cell r="AG664">
            <v>40533</v>
          </cell>
          <cell r="AH664">
            <v>40555</v>
          </cell>
          <cell r="AI664">
            <v>40628</v>
          </cell>
          <cell r="AJ664">
            <v>40643</v>
          </cell>
          <cell r="AK664">
            <v>40690</v>
          </cell>
          <cell r="AL664">
            <v>40709</v>
          </cell>
          <cell r="AM664">
            <v>40712</v>
          </cell>
          <cell r="AN664" t="str">
            <v>Dec P-Req</v>
          </cell>
          <cell r="AO664" t="str">
            <v>Y</v>
          </cell>
          <cell r="AP664" t="str">
            <v>4509010546</v>
          </cell>
          <cell r="AQ664" t="str">
            <v>Y</v>
          </cell>
          <cell r="AR664" t="str">
            <v>422S</v>
          </cell>
          <cell r="AS664" t="str">
            <v>CITY-VICTOR CORP</v>
          </cell>
          <cell r="AT664" t="str">
            <v>CHINA</v>
          </cell>
          <cell r="AU664" t="str">
            <v>TROPIC KNITS LTDP232</v>
          </cell>
          <cell r="AW664">
            <v>1.7</v>
          </cell>
          <cell r="AX664">
            <v>226.1</v>
          </cell>
          <cell r="AY664">
            <v>40553</v>
          </cell>
          <cell r="AZ664">
            <v>40559</v>
          </cell>
          <cell r="BA664">
            <v>40643</v>
          </cell>
          <cell r="BB664">
            <v>40692</v>
          </cell>
          <cell r="BC664">
            <v>40713</v>
          </cell>
          <cell r="BD664">
            <v>40713</v>
          </cell>
          <cell r="BE664">
            <v>40544</v>
          </cell>
          <cell r="BF664">
            <v>40634</v>
          </cell>
          <cell r="BG664">
            <v>40664</v>
          </cell>
          <cell r="BH664">
            <v>40695</v>
          </cell>
          <cell r="BI664">
            <v>40695</v>
          </cell>
          <cell r="BL664">
            <v>0</v>
          </cell>
          <cell r="BN664" t="str">
            <v>DOCKERS</v>
          </cell>
          <cell r="BO664" t="str">
            <v>Tops</v>
          </cell>
          <cell r="BP664" t="str">
            <v>Mens</v>
          </cell>
          <cell r="BQ664" t="str">
            <v>N</v>
          </cell>
          <cell r="BR664" t="str">
            <v>DM Tops Wovens</v>
          </cell>
          <cell r="BS664" t="str">
            <v>OKAMOTO D</v>
          </cell>
          <cell r="BT664" t="str">
            <v>CWOVENS2</v>
          </cell>
          <cell r="BU664" t="str">
            <v>H6991</v>
          </cell>
          <cell r="BV664" t="str">
            <v>Seasonal</v>
          </cell>
          <cell r="BW664" t="str">
            <v>APD</v>
          </cell>
          <cell r="BX664">
            <v>0</v>
          </cell>
          <cell r="BY664" t="str">
            <v>4069040643406284055540533405334053340533</v>
          </cell>
          <cell r="BZ664" t="str">
            <v>S-62871-0002-3481-40690</v>
          </cell>
          <cell r="CA664" t="str">
            <v>SFO</v>
          </cell>
          <cell r="CB664">
            <v>133</v>
          </cell>
          <cell r="CC664">
            <v>0</v>
          </cell>
          <cell r="CD664">
            <v>0</v>
          </cell>
          <cell r="CF664">
            <v>574</v>
          </cell>
          <cell r="CG664">
            <v>0</v>
          </cell>
        </row>
        <row r="665">
          <cell r="A665">
            <v>1520330</v>
          </cell>
          <cell r="B665" t="str">
            <v>113</v>
          </cell>
          <cell r="C665" t="str">
            <v>101</v>
          </cell>
          <cell r="D665" t="str">
            <v>62871</v>
          </cell>
          <cell r="E665" t="str">
            <v>62871-0002</v>
          </cell>
          <cell r="F665" t="str">
            <v>2 POCKET WEEKEND SHIRT SS</v>
          </cell>
          <cell r="G665" t="str">
            <v>JENKINS - NAVAJO TEAL</v>
          </cell>
          <cell r="H665" t="str">
            <v>PC</v>
          </cell>
          <cell r="I665">
            <v>0</v>
          </cell>
          <cell r="J665" t="str">
            <v>SP-A</v>
          </cell>
          <cell r="K665" t="str">
            <v>APD</v>
          </cell>
          <cell r="L665" t="str">
            <v>SG</v>
          </cell>
          <cell r="M665">
            <v>120</v>
          </cell>
          <cell r="N665">
            <v>120</v>
          </cell>
          <cell r="O665">
            <v>0</v>
          </cell>
          <cell r="P665">
            <v>120</v>
          </cell>
          <cell r="R665">
            <v>0</v>
          </cell>
          <cell r="T665" t="str">
            <v>257M</v>
          </cell>
          <cell r="U665">
            <v>3481</v>
          </cell>
          <cell r="V665" t="str">
            <v>HONG KONG</v>
          </cell>
          <cell r="W665" t="str">
            <v>NAS</v>
          </cell>
          <cell r="X665" t="str">
            <v>VIETNAM</v>
          </cell>
          <cell r="Y665" t="str">
            <v>VIET HUNG JOINT STOCK CO</v>
          </cell>
          <cell r="Z665" t="str">
            <v>DFC</v>
          </cell>
          <cell r="AA665">
            <v>0</v>
          </cell>
          <cell r="AC665">
            <v>0</v>
          </cell>
          <cell r="AD665">
            <v>40533</v>
          </cell>
          <cell r="AE665">
            <v>40533</v>
          </cell>
          <cell r="AF665">
            <v>40533</v>
          </cell>
          <cell r="AG665">
            <v>40533</v>
          </cell>
          <cell r="AH665">
            <v>40555</v>
          </cell>
          <cell r="AI665">
            <v>40628</v>
          </cell>
          <cell r="AJ665">
            <v>40643</v>
          </cell>
          <cell r="AK665">
            <v>40690</v>
          </cell>
          <cell r="AL665">
            <v>40701</v>
          </cell>
          <cell r="AM665">
            <v>40704</v>
          </cell>
          <cell r="AN665" t="str">
            <v>Dec P-Req</v>
          </cell>
          <cell r="AO665" t="str">
            <v>Y</v>
          </cell>
          <cell r="AP665" t="str">
            <v>4512019636</v>
          </cell>
          <cell r="AQ665" t="str">
            <v>Y</v>
          </cell>
          <cell r="AR665" t="str">
            <v>422S</v>
          </cell>
          <cell r="AS665" t="str">
            <v>CITY-VICTOR CORP</v>
          </cell>
          <cell r="AT665" t="str">
            <v>CHINA</v>
          </cell>
          <cell r="AU665" t="str">
            <v>TROPIC KNITS LTDP232</v>
          </cell>
          <cell r="AW665">
            <v>1.7</v>
          </cell>
          <cell r="AX665">
            <v>204</v>
          </cell>
          <cell r="AY665">
            <v>40553</v>
          </cell>
          <cell r="AZ665">
            <v>40559</v>
          </cell>
          <cell r="BA665">
            <v>40643</v>
          </cell>
          <cell r="BB665">
            <v>40692</v>
          </cell>
          <cell r="BC665">
            <v>40706</v>
          </cell>
          <cell r="BD665">
            <v>40706</v>
          </cell>
          <cell r="BE665">
            <v>40544</v>
          </cell>
          <cell r="BF665">
            <v>40634</v>
          </cell>
          <cell r="BG665">
            <v>40664</v>
          </cell>
          <cell r="BH665">
            <v>40695</v>
          </cell>
          <cell r="BI665">
            <v>40695</v>
          </cell>
          <cell r="BL665">
            <v>0</v>
          </cell>
          <cell r="BN665" t="str">
            <v>DOCKERS</v>
          </cell>
          <cell r="BO665" t="str">
            <v>Tops</v>
          </cell>
          <cell r="BP665" t="str">
            <v>Mens</v>
          </cell>
          <cell r="BQ665" t="str">
            <v>N</v>
          </cell>
          <cell r="BR665" t="str">
            <v>DM Tops Wovens</v>
          </cell>
          <cell r="BS665" t="str">
            <v>OKAMOTO D</v>
          </cell>
          <cell r="BT665" t="str">
            <v>CWOVENS2</v>
          </cell>
          <cell r="BU665" t="str">
            <v>H6991</v>
          </cell>
          <cell r="BV665" t="str">
            <v>Seasonal</v>
          </cell>
          <cell r="BW665" t="str">
            <v>APD</v>
          </cell>
          <cell r="BX665">
            <v>0</v>
          </cell>
          <cell r="BY665" t="str">
            <v>4069040643406284055540533405334053340533</v>
          </cell>
          <cell r="BZ665" t="str">
            <v>S-62871-0002-3481-40690</v>
          </cell>
          <cell r="CA665" t="str">
            <v>SFO</v>
          </cell>
          <cell r="CB665">
            <v>120</v>
          </cell>
          <cell r="CC665">
            <v>0</v>
          </cell>
          <cell r="CD665">
            <v>0</v>
          </cell>
          <cell r="CF665">
            <v>574</v>
          </cell>
          <cell r="CG665">
            <v>0</v>
          </cell>
        </row>
        <row r="666">
          <cell r="A666">
            <v>1416971</v>
          </cell>
          <cell r="B666" t="str">
            <v>113</v>
          </cell>
          <cell r="C666" t="str">
            <v>101</v>
          </cell>
          <cell r="D666" t="str">
            <v>62871</v>
          </cell>
          <cell r="E666" t="str">
            <v>62871-0002</v>
          </cell>
          <cell r="F666" t="str">
            <v>2 POCKET WEEKEND SHIRT SS</v>
          </cell>
          <cell r="G666" t="str">
            <v>JENKINS - NAVAJO TEAL</v>
          </cell>
          <cell r="H666" t="str">
            <v>PC</v>
          </cell>
          <cell r="J666" t="str">
            <v>SP-A</v>
          </cell>
          <cell r="K666" t="str">
            <v>LACL</v>
          </cell>
          <cell r="L666" t="str">
            <v>CR</v>
          </cell>
          <cell r="M666">
            <v>300</v>
          </cell>
          <cell r="N666">
            <v>300</v>
          </cell>
          <cell r="O666">
            <v>0</v>
          </cell>
          <cell r="P666">
            <v>300</v>
          </cell>
          <cell r="T666" t="str">
            <v>257M</v>
          </cell>
          <cell r="U666">
            <v>3481</v>
          </cell>
          <cell r="V666" t="str">
            <v>HONG KONG</v>
          </cell>
          <cell r="W666" t="str">
            <v>NAS</v>
          </cell>
          <cell r="X666" t="str">
            <v>VIETNAM</v>
          </cell>
          <cell r="Y666" t="str">
            <v>VIET HUNG JOINT STOCK CO</v>
          </cell>
          <cell r="Z666" t="str">
            <v>DFC</v>
          </cell>
          <cell r="AD666">
            <v>40533</v>
          </cell>
          <cell r="AE666">
            <v>40533</v>
          </cell>
          <cell r="AF666">
            <v>40533</v>
          </cell>
          <cell r="AG666">
            <v>40533</v>
          </cell>
          <cell r="AH666">
            <v>40555</v>
          </cell>
          <cell r="AI666">
            <v>40628</v>
          </cell>
          <cell r="AJ666">
            <v>40643</v>
          </cell>
          <cell r="AK666">
            <v>40690</v>
          </cell>
          <cell r="AL666">
            <v>40767</v>
          </cell>
          <cell r="AM666">
            <v>40770</v>
          </cell>
          <cell r="AN666" t="str">
            <v>Dec P-Req</v>
          </cell>
          <cell r="AO666" t="str">
            <v>Y</v>
          </cell>
          <cell r="AP666" t="str">
            <v>4100116825</v>
          </cell>
          <cell r="AQ666" t="str">
            <v>Y</v>
          </cell>
          <cell r="AR666" t="str">
            <v>422S</v>
          </cell>
          <cell r="AS666" t="str">
            <v>CITY-VICTOR CORP</v>
          </cell>
          <cell r="AT666" t="str">
            <v>CHINA</v>
          </cell>
          <cell r="AU666" t="str">
            <v>TROPIC KNITS LTDP232</v>
          </cell>
          <cell r="AW666">
            <v>1.7</v>
          </cell>
          <cell r="AX666">
            <v>510</v>
          </cell>
          <cell r="AY666">
            <v>40553</v>
          </cell>
          <cell r="AZ666">
            <v>40559</v>
          </cell>
          <cell r="BA666">
            <v>40643</v>
          </cell>
          <cell r="BB666">
            <v>40692</v>
          </cell>
          <cell r="BC666">
            <v>40769</v>
          </cell>
          <cell r="BD666">
            <v>40776</v>
          </cell>
          <cell r="BE666">
            <v>40544</v>
          </cell>
          <cell r="BF666">
            <v>40634</v>
          </cell>
          <cell r="BG666">
            <v>40664</v>
          </cell>
          <cell r="BH666">
            <v>40756</v>
          </cell>
          <cell r="BI666">
            <v>40756</v>
          </cell>
          <cell r="BL666">
            <v>0</v>
          </cell>
          <cell r="BN666" t="str">
            <v>DOCKERS</v>
          </cell>
          <cell r="BO666" t="str">
            <v>Tops</v>
          </cell>
          <cell r="BP666" t="str">
            <v>Mens</v>
          </cell>
          <cell r="BQ666" t="str">
            <v>N</v>
          </cell>
          <cell r="BR666" t="str">
            <v>DM Tops Wovens</v>
          </cell>
          <cell r="BS666" t="str">
            <v>OKAMOTO D</v>
          </cell>
          <cell r="BT666" t="str">
            <v>CWOVENS2</v>
          </cell>
          <cell r="BU666" t="str">
            <v>H6991</v>
          </cell>
          <cell r="BV666" t="str">
            <v>Seasonal</v>
          </cell>
          <cell r="BW666" t="str">
            <v>LSA</v>
          </cell>
          <cell r="BY666" t="str">
            <v>4069040643406284055540533405334053340533</v>
          </cell>
          <cell r="BZ666" t="str">
            <v>S-62871-0002-3481-40690</v>
          </cell>
          <cell r="CA666" t="str">
            <v>SFO</v>
          </cell>
          <cell r="CD666">
            <v>0</v>
          </cell>
          <cell r="CF666">
            <v>574</v>
          </cell>
          <cell r="CG666">
            <v>0</v>
          </cell>
        </row>
        <row r="667">
          <cell r="A667">
            <v>1416972</v>
          </cell>
          <cell r="B667" t="str">
            <v>113</v>
          </cell>
          <cell r="C667" t="str">
            <v>101</v>
          </cell>
          <cell r="D667" t="str">
            <v>62871</v>
          </cell>
          <cell r="E667" t="str">
            <v>62871-0002</v>
          </cell>
          <cell r="F667" t="str">
            <v>2 POCKET WEEKEND SHIRT SS</v>
          </cell>
          <cell r="G667" t="str">
            <v>JENKINS - NAVAJO TEAL</v>
          </cell>
          <cell r="H667" t="str">
            <v>PC</v>
          </cell>
          <cell r="J667" t="str">
            <v>SP-A</v>
          </cell>
          <cell r="K667" t="str">
            <v>LSM</v>
          </cell>
          <cell r="L667" t="str">
            <v>MX</v>
          </cell>
          <cell r="M667">
            <v>2351</v>
          </cell>
          <cell r="N667">
            <v>2351</v>
          </cell>
          <cell r="O667">
            <v>0</v>
          </cell>
          <cell r="P667">
            <v>2351</v>
          </cell>
          <cell r="T667" t="str">
            <v>257M</v>
          </cell>
          <cell r="U667">
            <v>3481</v>
          </cell>
          <cell r="V667" t="str">
            <v>HONG KONG</v>
          </cell>
          <cell r="W667" t="str">
            <v>NAS</v>
          </cell>
          <cell r="X667" t="str">
            <v>VIETNAM</v>
          </cell>
          <cell r="Y667" t="str">
            <v>VIET HUNG JOINT STOCK CO</v>
          </cell>
          <cell r="Z667" t="str">
            <v>DFC</v>
          </cell>
          <cell r="AD667">
            <v>40533</v>
          </cell>
          <cell r="AE667">
            <v>40533</v>
          </cell>
          <cell r="AF667">
            <v>40533</v>
          </cell>
          <cell r="AG667">
            <v>40533</v>
          </cell>
          <cell r="AH667">
            <v>40555</v>
          </cell>
          <cell r="AI667">
            <v>40628</v>
          </cell>
          <cell r="AJ667">
            <v>40643</v>
          </cell>
          <cell r="AK667">
            <v>40690</v>
          </cell>
          <cell r="AL667">
            <v>40742</v>
          </cell>
          <cell r="AM667">
            <v>40745</v>
          </cell>
          <cell r="AN667" t="str">
            <v>Dec P-Req</v>
          </cell>
          <cell r="AO667" t="str">
            <v>Y</v>
          </cell>
          <cell r="AP667" t="str">
            <v>99137</v>
          </cell>
          <cell r="AR667" t="str">
            <v>422S</v>
          </cell>
          <cell r="AS667" t="str">
            <v>CITY-VICTOR CORP</v>
          </cell>
          <cell r="AT667" t="str">
            <v>CHINA</v>
          </cell>
          <cell r="AU667" t="str">
            <v>HT0804</v>
          </cell>
          <cell r="AW667">
            <v>1.7</v>
          </cell>
          <cell r="AX667">
            <v>3996.7</v>
          </cell>
          <cell r="AY667">
            <v>40553</v>
          </cell>
          <cell r="AZ667">
            <v>40559</v>
          </cell>
          <cell r="BA667">
            <v>40643</v>
          </cell>
          <cell r="BB667">
            <v>40692</v>
          </cell>
          <cell r="BC667">
            <v>40748</v>
          </cell>
          <cell r="BD667">
            <v>40748</v>
          </cell>
          <cell r="BE667">
            <v>40544</v>
          </cell>
          <cell r="BF667">
            <v>40634</v>
          </cell>
          <cell r="BG667">
            <v>40664</v>
          </cell>
          <cell r="BH667">
            <v>40725</v>
          </cell>
          <cell r="BI667">
            <v>40725</v>
          </cell>
          <cell r="BL667">
            <v>0</v>
          </cell>
          <cell r="BN667" t="str">
            <v>DOCKERS</v>
          </cell>
          <cell r="BO667" t="str">
            <v>Tops</v>
          </cell>
          <cell r="BP667" t="str">
            <v>Mens</v>
          </cell>
          <cell r="BQ667" t="str">
            <v>N</v>
          </cell>
          <cell r="BR667" t="str">
            <v>DM Tops Wovens</v>
          </cell>
          <cell r="BS667" t="str">
            <v>OKAMOTO D</v>
          </cell>
          <cell r="BT667" t="str">
            <v>CWOVENS2</v>
          </cell>
          <cell r="BU667" t="str">
            <v>H6991</v>
          </cell>
          <cell r="BV667" t="str">
            <v>Seasonal</v>
          </cell>
          <cell r="BW667" t="str">
            <v>LSA</v>
          </cell>
          <cell r="BY667" t="str">
            <v>4069040643406284055540533405334053340533</v>
          </cell>
          <cell r="BZ667" t="str">
            <v>S-62871-0002-3481-40690</v>
          </cell>
          <cell r="CA667" t="str">
            <v>SFO</v>
          </cell>
          <cell r="CD667">
            <v>0</v>
          </cell>
          <cell r="CE667">
            <v>3682</v>
          </cell>
          <cell r="CF667">
            <v>574</v>
          </cell>
          <cell r="CG667">
            <v>0</v>
          </cell>
        </row>
        <row r="668">
          <cell r="A668">
            <v>1416973</v>
          </cell>
          <cell r="B668" t="str">
            <v>113</v>
          </cell>
          <cell r="C668" t="str">
            <v>101</v>
          </cell>
          <cell r="D668" t="str">
            <v>62876</v>
          </cell>
          <cell r="E668" t="str">
            <v>62876-0007</v>
          </cell>
          <cell r="F668" t="str">
            <v>AMERICANA SHIRT SS</v>
          </cell>
          <cell r="G668" t="str">
            <v>BERMAN - RIO RED</v>
          </cell>
          <cell r="H668" t="str">
            <v>PC</v>
          </cell>
          <cell r="J668" t="str">
            <v>SP-A</v>
          </cell>
          <cell r="K668" t="str">
            <v>APD</v>
          </cell>
          <cell r="L668" t="str">
            <v>MY</v>
          </cell>
          <cell r="M668">
            <v>360</v>
          </cell>
          <cell r="N668">
            <v>360</v>
          </cell>
          <cell r="O668">
            <v>0</v>
          </cell>
          <cell r="P668">
            <v>360</v>
          </cell>
          <cell r="T668" t="str">
            <v>923M</v>
          </cell>
          <cell r="U668">
            <v>4566</v>
          </cell>
          <cell r="V668" t="str">
            <v>BANGLADESH</v>
          </cell>
          <cell r="W668" t="str">
            <v>SAS</v>
          </cell>
          <cell r="X668" t="str">
            <v>BANGLADESH</v>
          </cell>
          <cell r="Y668" t="str">
            <v>PEARL GARMENTS CO LTD</v>
          </cell>
          <cell r="Z668" t="str">
            <v>DDU</v>
          </cell>
          <cell r="AD668">
            <v>40541</v>
          </cell>
          <cell r="AE668">
            <v>40541</v>
          </cell>
          <cell r="AF668">
            <v>40541</v>
          </cell>
          <cell r="AG668">
            <v>40541</v>
          </cell>
          <cell r="AH668">
            <v>40621</v>
          </cell>
          <cell r="AI668">
            <v>40631</v>
          </cell>
          <cell r="AJ668">
            <v>40666</v>
          </cell>
          <cell r="AK668">
            <v>40711</v>
          </cell>
          <cell r="AL668">
            <v>40734</v>
          </cell>
          <cell r="AM668">
            <v>40737</v>
          </cell>
          <cell r="AN668" t="str">
            <v>MO confirmed 6/17 ex-fcty from orig 5/29.</v>
          </cell>
          <cell r="AR668" t="str">
            <v>000S</v>
          </cell>
          <cell r="AS668">
            <v>0</v>
          </cell>
          <cell r="AT668" t="str">
            <v>CHINA</v>
          </cell>
          <cell r="AU668" t="str">
            <v>EPIC / FB100813</v>
          </cell>
          <cell r="AW668">
            <v>1.7</v>
          </cell>
          <cell r="AX668">
            <v>612</v>
          </cell>
          <cell r="AY668">
            <v>40616</v>
          </cell>
          <cell r="AZ668">
            <v>40622</v>
          </cell>
          <cell r="BA668">
            <v>40671</v>
          </cell>
          <cell r="BB668">
            <v>40713</v>
          </cell>
          <cell r="BC668">
            <v>40734</v>
          </cell>
          <cell r="BD668">
            <v>40741</v>
          </cell>
          <cell r="BE668">
            <v>40603</v>
          </cell>
          <cell r="BF668">
            <v>40664</v>
          </cell>
          <cell r="BG668">
            <v>40695</v>
          </cell>
          <cell r="BH668">
            <v>40725</v>
          </cell>
          <cell r="BI668">
            <v>40725</v>
          </cell>
          <cell r="BL668">
            <v>0</v>
          </cell>
          <cell r="BN668" t="str">
            <v>DOCKERS</v>
          </cell>
          <cell r="BO668" t="str">
            <v>Tops</v>
          </cell>
          <cell r="BP668" t="str">
            <v>Mens</v>
          </cell>
          <cell r="BQ668" t="str">
            <v>N</v>
          </cell>
          <cell r="BR668" t="str">
            <v>DM Tops Wovens</v>
          </cell>
          <cell r="BS668" t="str">
            <v>OKAMOTO D</v>
          </cell>
          <cell r="BT668" t="str">
            <v>CWOVENS2</v>
          </cell>
          <cell r="BU668" t="str">
            <v>H6630</v>
          </cell>
          <cell r="BV668" t="str">
            <v>Seasonal</v>
          </cell>
          <cell r="BW668" t="str">
            <v>APD</v>
          </cell>
          <cell r="BY668" t="str">
            <v>4071140666406314062140541405414054140541</v>
          </cell>
          <cell r="BZ668" t="str">
            <v>S-62876-0007-4566-40711</v>
          </cell>
          <cell r="CA668" t="str">
            <v>SFO</v>
          </cell>
          <cell r="CD668">
            <v>0</v>
          </cell>
          <cell r="CF668">
            <v>1879</v>
          </cell>
          <cell r="CG668">
            <v>0</v>
          </cell>
        </row>
        <row r="669">
          <cell r="A669">
            <v>1501286</v>
          </cell>
          <cell r="B669" t="str">
            <v>113</v>
          </cell>
          <cell r="C669" t="str">
            <v>101</v>
          </cell>
          <cell r="D669" t="str">
            <v>62876</v>
          </cell>
          <cell r="E669" t="str">
            <v>62876-0007</v>
          </cell>
          <cell r="F669" t="str">
            <v>AMERICANA SHIRT SS</v>
          </cell>
          <cell r="G669" t="str">
            <v>BERMAN - RIO RED</v>
          </cell>
          <cell r="H669" t="str">
            <v>PC</v>
          </cell>
          <cell r="J669" t="str">
            <v>SP-A</v>
          </cell>
          <cell r="K669" t="str">
            <v>LACL</v>
          </cell>
          <cell r="L669" t="str">
            <v>CR</v>
          </cell>
          <cell r="M669">
            <v>180</v>
          </cell>
          <cell r="N669">
            <v>180</v>
          </cell>
          <cell r="O669">
            <v>0</v>
          </cell>
          <cell r="P669">
            <v>180</v>
          </cell>
          <cell r="T669" t="str">
            <v>923M</v>
          </cell>
          <cell r="U669">
            <v>4566</v>
          </cell>
          <cell r="V669" t="str">
            <v>BANGLADESH</v>
          </cell>
          <cell r="W669" t="str">
            <v>SAS</v>
          </cell>
          <cell r="X669" t="str">
            <v>BANGLADESH</v>
          </cell>
          <cell r="Y669" t="str">
            <v>PEARL GARMENTS CO LTD</v>
          </cell>
          <cell r="Z669" t="str">
            <v>DDU</v>
          </cell>
          <cell r="AD669">
            <v>40541</v>
          </cell>
          <cell r="AE669">
            <v>40541</v>
          </cell>
          <cell r="AF669">
            <v>40541</v>
          </cell>
          <cell r="AG669">
            <v>40541</v>
          </cell>
          <cell r="AH669">
            <v>40621</v>
          </cell>
          <cell r="AI669">
            <v>40631</v>
          </cell>
          <cell r="AJ669">
            <v>40666</v>
          </cell>
          <cell r="AK669">
            <v>40711</v>
          </cell>
          <cell r="AL669">
            <v>40793</v>
          </cell>
          <cell r="AM669">
            <v>40796</v>
          </cell>
          <cell r="AN669" t="str">
            <v>MO confirmed 6/17 ex-fcty from orig 5/29.</v>
          </cell>
          <cell r="AO669" t="str">
            <v>y</v>
          </cell>
          <cell r="AP669" t="str">
            <v>4100115243</v>
          </cell>
          <cell r="AR669" t="str">
            <v>000S</v>
          </cell>
          <cell r="AS669">
            <v>0</v>
          </cell>
          <cell r="AT669" t="str">
            <v>CHINA</v>
          </cell>
          <cell r="AU669" t="str">
            <v>EPIC / FB100813</v>
          </cell>
          <cell r="AW669">
            <v>1.7</v>
          </cell>
          <cell r="AX669">
            <v>306</v>
          </cell>
          <cell r="AY669">
            <v>40616</v>
          </cell>
          <cell r="AZ669">
            <v>40622</v>
          </cell>
          <cell r="BA669">
            <v>40671</v>
          </cell>
          <cell r="BB669">
            <v>40713</v>
          </cell>
          <cell r="BC669">
            <v>40797</v>
          </cell>
          <cell r="BD669">
            <v>40797</v>
          </cell>
          <cell r="BE669">
            <v>40603</v>
          </cell>
          <cell r="BF669">
            <v>40664</v>
          </cell>
          <cell r="BG669">
            <v>40695</v>
          </cell>
          <cell r="BH669">
            <v>40787</v>
          </cell>
          <cell r="BI669">
            <v>40787</v>
          </cell>
          <cell r="BL669">
            <v>0</v>
          </cell>
          <cell r="BN669" t="str">
            <v>DOCKERS</v>
          </cell>
          <cell r="BO669" t="str">
            <v>Tops</v>
          </cell>
          <cell r="BP669" t="str">
            <v>Mens</v>
          </cell>
          <cell r="BQ669" t="str">
            <v>N</v>
          </cell>
          <cell r="BR669" t="str">
            <v>DM Tops Wovens</v>
          </cell>
          <cell r="BS669" t="str">
            <v>OKAMOTO D</v>
          </cell>
          <cell r="BT669" t="str">
            <v>CWOVENS2</v>
          </cell>
          <cell r="BU669" t="str">
            <v>H6630</v>
          </cell>
          <cell r="BV669" t="str">
            <v>Seasonal</v>
          </cell>
          <cell r="BW669" t="str">
            <v>LSA</v>
          </cell>
          <cell r="BY669" t="str">
            <v>4071140666406314062140541405414054140541</v>
          </cell>
          <cell r="BZ669" t="str">
            <v>S-62876-0007-4566-40711</v>
          </cell>
          <cell r="CA669" t="str">
            <v>SFO</v>
          </cell>
          <cell r="CD669">
            <v>0</v>
          </cell>
          <cell r="CF669">
            <v>1879</v>
          </cell>
          <cell r="CG669">
            <v>0</v>
          </cell>
        </row>
        <row r="670">
          <cell r="A670">
            <v>1416974</v>
          </cell>
          <cell r="B670" t="str">
            <v>113</v>
          </cell>
          <cell r="C670" t="str">
            <v>101</v>
          </cell>
          <cell r="D670" t="str">
            <v>62876</v>
          </cell>
          <cell r="E670" t="str">
            <v>62876-0007</v>
          </cell>
          <cell r="F670" t="str">
            <v>AMERICANA SHIRT SS</v>
          </cell>
          <cell r="G670" t="str">
            <v>BERMAN - RIO RED</v>
          </cell>
          <cell r="H670" t="str">
            <v>PC</v>
          </cell>
          <cell r="J670" t="str">
            <v>SP-A</v>
          </cell>
          <cell r="K670" t="str">
            <v>LSM</v>
          </cell>
          <cell r="L670" t="str">
            <v>MX</v>
          </cell>
          <cell r="M670">
            <v>2061</v>
          </cell>
          <cell r="N670">
            <v>2061</v>
          </cell>
          <cell r="O670">
            <v>0</v>
          </cell>
          <cell r="P670">
            <v>2061</v>
          </cell>
          <cell r="T670" t="str">
            <v>923M</v>
          </cell>
          <cell r="U670">
            <v>4566</v>
          </cell>
          <cell r="V670" t="str">
            <v>BANGLADESH</v>
          </cell>
          <cell r="W670" t="str">
            <v>SAS</v>
          </cell>
          <cell r="X670" t="str">
            <v>BANGLADESH</v>
          </cell>
          <cell r="Y670" t="str">
            <v>PEARL GARMENTS CO LTD</v>
          </cell>
          <cell r="Z670" t="str">
            <v>DDU</v>
          </cell>
          <cell r="AD670">
            <v>40541</v>
          </cell>
          <cell r="AE670">
            <v>40541</v>
          </cell>
          <cell r="AF670">
            <v>40541</v>
          </cell>
          <cell r="AG670">
            <v>40541</v>
          </cell>
          <cell r="AH670">
            <v>40621</v>
          </cell>
          <cell r="AI670">
            <v>40631</v>
          </cell>
          <cell r="AJ670">
            <v>40666</v>
          </cell>
          <cell r="AK670">
            <v>40711</v>
          </cell>
          <cell r="AL670">
            <v>40775</v>
          </cell>
          <cell r="AM670">
            <v>40778</v>
          </cell>
          <cell r="AN670" t="str">
            <v>P-Req increase per Alberto to KK.MO confirm 6/17 ex-fcty.</v>
          </cell>
          <cell r="AO670" t="str">
            <v>Y</v>
          </cell>
          <cell r="AP670" t="str">
            <v>99282</v>
          </cell>
          <cell r="AR670" t="str">
            <v>000S</v>
          </cell>
          <cell r="AS670">
            <v>0</v>
          </cell>
          <cell r="AT670" t="str">
            <v>CHINA</v>
          </cell>
          <cell r="AU670" t="str">
            <v>EPIC / FB100813</v>
          </cell>
          <cell r="AW670">
            <v>1.7</v>
          </cell>
          <cell r="AX670">
            <v>3503.7</v>
          </cell>
          <cell r="AY670">
            <v>40616</v>
          </cell>
          <cell r="AZ670">
            <v>40622</v>
          </cell>
          <cell r="BA670">
            <v>40671</v>
          </cell>
          <cell r="BB670">
            <v>40713</v>
          </cell>
          <cell r="BC670">
            <v>40776</v>
          </cell>
          <cell r="BD670">
            <v>40783</v>
          </cell>
          <cell r="BE670">
            <v>40603</v>
          </cell>
          <cell r="BF670">
            <v>40664</v>
          </cell>
          <cell r="BG670">
            <v>40695</v>
          </cell>
          <cell r="BH670">
            <v>40756</v>
          </cell>
          <cell r="BI670">
            <v>40756</v>
          </cell>
          <cell r="BL670">
            <v>0</v>
          </cell>
          <cell r="BN670" t="str">
            <v>DOCKERS</v>
          </cell>
          <cell r="BO670" t="str">
            <v>Tops</v>
          </cell>
          <cell r="BP670" t="str">
            <v>Mens</v>
          </cell>
          <cell r="BQ670" t="str">
            <v>N</v>
          </cell>
          <cell r="BR670" t="str">
            <v>DM Tops Wovens</v>
          </cell>
          <cell r="BS670" t="str">
            <v>OKAMOTO D</v>
          </cell>
          <cell r="BT670" t="str">
            <v>CWOVENS2</v>
          </cell>
          <cell r="BU670" t="str">
            <v>H6630</v>
          </cell>
          <cell r="BV670" t="str">
            <v>Seasonal</v>
          </cell>
          <cell r="BW670" t="str">
            <v>LSA</v>
          </cell>
          <cell r="BY670" t="str">
            <v>4071140666406314062140541405414054140541</v>
          </cell>
          <cell r="BZ670" t="str">
            <v>S-62876-0007-4566-40711</v>
          </cell>
          <cell r="CA670" t="str">
            <v>SFO</v>
          </cell>
          <cell r="CD670">
            <v>0</v>
          </cell>
          <cell r="CE670">
            <v>3735</v>
          </cell>
          <cell r="CF670">
            <v>1879</v>
          </cell>
          <cell r="CG670">
            <v>0</v>
          </cell>
        </row>
        <row r="671">
          <cell r="A671">
            <v>1416975</v>
          </cell>
          <cell r="B671" t="str">
            <v>113</v>
          </cell>
          <cell r="C671" t="str">
            <v>101</v>
          </cell>
          <cell r="D671" t="str">
            <v>62876</v>
          </cell>
          <cell r="E671" t="str">
            <v>62876-0007</v>
          </cell>
          <cell r="F671" t="str">
            <v>AMERICANA SHIRT SS</v>
          </cell>
          <cell r="G671" t="str">
            <v>BERMAN - RIO RED</v>
          </cell>
          <cell r="H671" t="str">
            <v>PC</v>
          </cell>
          <cell r="J671" t="str">
            <v>SP-A</v>
          </cell>
          <cell r="K671" t="str">
            <v>LSUS</v>
          </cell>
          <cell r="L671">
            <v>2006</v>
          </cell>
          <cell r="M671">
            <v>40</v>
          </cell>
          <cell r="N671">
            <v>40</v>
          </cell>
          <cell r="O671">
            <v>0</v>
          </cell>
          <cell r="P671">
            <v>40</v>
          </cell>
          <cell r="T671" t="str">
            <v>923M</v>
          </cell>
          <cell r="U671">
            <v>4566</v>
          </cell>
          <cell r="V671" t="str">
            <v>BANGLADESH</v>
          </cell>
          <cell r="W671" t="str">
            <v>SAS</v>
          </cell>
          <cell r="X671" t="str">
            <v>BANGLADESH</v>
          </cell>
          <cell r="Y671" t="str">
            <v>PEARL GARMENTS CO LTD</v>
          </cell>
          <cell r="Z671" t="str">
            <v>DDU</v>
          </cell>
          <cell r="AD671">
            <v>40541</v>
          </cell>
          <cell r="AE671">
            <v>40541</v>
          </cell>
          <cell r="AF671">
            <v>40541</v>
          </cell>
          <cell r="AG671">
            <v>40541</v>
          </cell>
          <cell r="AH671">
            <v>40621</v>
          </cell>
          <cell r="AI671">
            <v>40631</v>
          </cell>
          <cell r="AJ671">
            <v>40666</v>
          </cell>
          <cell r="AK671">
            <v>40711</v>
          </cell>
          <cell r="AL671">
            <v>40750</v>
          </cell>
          <cell r="AM671">
            <v>40753</v>
          </cell>
          <cell r="AN671" t="str">
            <v>MO confirmed 6/17 ex-fcty from orig 5/29.</v>
          </cell>
          <cell r="AR671" t="str">
            <v>000S</v>
          </cell>
          <cell r="AS671">
            <v>0</v>
          </cell>
          <cell r="AT671" t="str">
            <v>CHINA</v>
          </cell>
          <cell r="AU671" t="str">
            <v>EPIC / FB100813</v>
          </cell>
          <cell r="AW671">
            <v>1.7</v>
          </cell>
          <cell r="AX671">
            <v>68</v>
          </cell>
          <cell r="AY671">
            <v>40616</v>
          </cell>
          <cell r="AZ671">
            <v>40622</v>
          </cell>
          <cell r="BA671">
            <v>40671</v>
          </cell>
          <cell r="BB671">
            <v>40713</v>
          </cell>
          <cell r="BC671">
            <v>40755</v>
          </cell>
          <cell r="BD671">
            <v>40755</v>
          </cell>
          <cell r="BE671">
            <v>40603</v>
          </cell>
          <cell r="BF671">
            <v>40664</v>
          </cell>
          <cell r="BG671">
            <v>40695</v>
          </cell>
          <cell r="BH671">
            <v>40725</v>
          </cell>
          <cell r="BI671">
            <v>40725</v>
          </cell>
          <cell r="BL671">
            <v>0</v>
          </cell>
          <cell r="BN671" t="str">
            <v>DOCKERS</v>
          </cell>
          <cell r="BO671" t="str">
            <v>Tops</v>
          </cell>
          <cell r="BP671" t="str">
            <v>Mens</v>
          </cell>
          <cell r="BQ671" t="str">
            <v>N</v>
          </cell>
          <cell r="BR671" t="str">
            <v>DM Tops Wovens</v>
          </cell>
          <cell r="BS671" t="str">
            <v>OKAMOTO D</v>
          </cell>
          <cell r="BT671" t="str">
            <v>CWOVENS2</v>
          </cell>
          <cell r="BU671" t="str">
            <v>H6630</v>
          </cell>
          <cell r="BV671" t="str">
            <v>Seasonal</v>
          </cell>
          <cell r="BW671" t="str">
            <v>LSA</v>
          </cell>
          <cell r="BY671" t="str">
            <v>4071140666406314062140541405414054140541</v>
          </cell>
          <cell r="BZ671" t="str">
            <v>S-62876-0007-4566-40711</v>
          </cell>
          <cell r="CA671" t="str">
            <v>SFO</v>
          </cell>
          <cell r="CD671">
            <v>0</v>
          </cell>
          <cell r="CF671">
            <v>1879</v>
          </cell>
          <cell r="CG671">
            <v>0</v>
          </cell>
        </row>
        <row r="672">
          <cell r="A672">
            <v>1416976</v>
          </cell>
          <cell r="B672" t="str">
            <v>113</v>
          </cell>
          <cell r="C672" t="str">
            <v>101</v>
          </cell>
          <cell r="D672" t="str">
            <v>62876</v>
          </cell>
          <cell r="E672" t="str">
            <v>62876-0008</v>
          </cell>
          <cell r="F672" t="str">
            <v>AMERICANA SHIRT SS</v>
          </cell>
          <cell r="G672" t="str">
            <v>BERMAN - VINTAGE CACTUS</v>
          </cell>
          <cell r="H672" t="str">
            <v>PC</v>
          </cell>
          <cell r="J672" t="str">
            <v>SP-A</v>
          </cell>
          <cell r="K672" t="str">
            <v>APD</v>
          </cell>
          <cell r="L672" t="str">
            <v>MY</v>
          </cell>
          <cell r="M672">
            <v>340</v>
          </cell>
          <cell r="N672">
            <v>340</v>
          </cell>
          <cell r="O672">
            <v>0</v>
          </cell>
          <cell r="P672">
            <v>340</v>
          </cell>
          <cell r="T672" t="str">
            <v>923M</v>
          </cell>
          <cell r="U672">
            <v>4566</v>
          </cell>
          <cell r="V672" t="str">
            <v>BANGLADESH</v>
          </cell>
          <cell r="W672" t="str">
            <v>SAS</v>
          </cell>
          <cell r="X672" t="str">
            <v>BANGLADESH</v>
          </cell>
          <cell r="Y672" t="str">
            <v>PEARL GARMENTS CO LTD</v>
          </cell>
          <cell r="Z672" t="str">
            <v>DDU</v>
          </cell>
          <cell r="AD672">
            <v>40541</v>
          </cell>
          <cell r="AE672">
            <v>40541</v>
          </cell>
          <cell r="AF672">
            <v>40541</v>
          </cell>
          <cell r="AG672">
            <v>40541</v>
          </cell>
          <cell r="AH672">
            <v>40621</v>
          </cell>
          <cell r="AI672">
            <v>40631</v>
          </cell>
          <cell r="AJ672">
            <v>40666</v>
          </cell>
          <cell r="AK672">
            <v>40711</v>
          </cell>
          <cell r="AL672">
            <v>40734</v>
          </cell>
          <cell r="AM672">
            <v>40737</v>
          </cell>
          <cell r="AN672" t="str">
            <v>MO confirmed 6/17 ex-fcty from orig 5/29.</v>
          </cell>
          <cell r="AR672" t="str">
            <v>000S</v>
          </cell>
          <cell r="AS672">
            <v>0</v>
          </cell>
          <cell r="AT672" t="str">
            <v>CHINA</v>
          </cell>
          <cell r="AU672" t="str">
            <v>EPIC / FB100813</v>
          </cell>
          <cell r="AW672">
            <v>1.7</v>
          </cell>
          <cell r="AX672">
            <v>578</v>
          </cell>
          <cell r="AY672">
            <v>40616</v>
          </cell>
          <cell r="AZ672">
            <v>40622</v>
          </cell>
          <cell r="BA672">
            <v>40671</v>
          </cell>
          <cell r="BB672">
            <v>40713</v>
          </cell>
          <cell r="BC672">
            <v>40734</v>
          </cell>
          <cell r="BD672">
            <v>40741</v>
          </cell>
          <cell r="BE672">
            <v>40603</v>
          </cell>
          <cell r="BF672">
            <v>40664</v>
          </cell>
          <cell r="BG672">
            <v>40695</v>
          </cell>
          <cell r="BH672">
            <v>40725</v>
          </cell>
          <cell r="BI672">
            <v>40725</v>
          </cell>
          <cell r="BL672">
            <v>0</v>
          </cell>
          <cell r="BN672" t="str">
            <v>DOCKERS</v>
          </cell>
          <cell r="BO672" t="str">
            <v>Tops</v>
          </cell>
          <cell r="BP672" t="str">
            <v>Mens</v>
          </cell>
          <cell r="BQ672" t="str">
            <v>N</v>
          </cell>
          <cell r="BR672" t="str">
            <v>DM Tops Wovens</v>
          </cell>
          <cell r="BS672" t="str">
            <v>OKAMOTO D</v>
          </cell>
          <cell r="BT672" t="str">
            <v>CWOVENS2</v>
          </cell>
          <cell r="BU672" t="str">
            <v>H6632</v>
          </cell>
          <cell r="BV672" t="str">
            <v>Seasonal</v>
          </cell>
          <cell r="BW672" t="str">
            <v>APD</v>
          </cell>
          <cell r="BY672" t="str">
            <v>4071140666406314062140541405414054140541</v>
          </cell>
          <cell r="BZ672" t="str">
            <v>S-62876-0008-4566-40711</v>
          </cell>
          <cell r="CA672" t="str">
            <v>SFO</v>
          </cell>
          <cell r="CD672">
            <v>0</v>
          </cell>
          <cell r="CF672">
            <v>1879</v>
          </cell>
          <cell r="CG672">
            <v>0</v>
          </cell>
        </row>
        <row r="673">
          <cell r="A673">
            <v>1501287</v>
          </cell>
          <cell r="B673" t="str">
            <v>113</v>
          </cell>
          <cell r="C673" t="str">
            <v>101</v>
          </cell>
          <cell r="D673" t="str">
            <v>62876</v>
          </cell>
          <cell r="E673" t="str">
            <v>62876-0008</v>
          </cell>
          <cell r="F673" t="str">
            <v>AMERICANA SHIRT SS</v>
          </cell>
          <cell r="G673" t="str">
            <v>BERMAN - VINTAGE CACTUS</v>
          </cell>
          <cell r="H673" t="str">
            <v>PC</v>
          </cell>
          <cell r="J673" t="str">
            <v>SP-A</v>
          </cell>
          <cell r="K673" t="str">
            <v>LACL</v>
          </cell>
          <cell r="L673" t="str">
            <v>CR</v>
          </cell>
          <cell r="M673">
            <v>180</v>
          </cell>
          <cell r="N673">
            <v>180</v>
          </cell>
          <cell r="O673">
            <v>0</v>
          </cell>
          <cell r="P673">
            <v>180</v>
          </cell>
          <cell r="T673" t="str">
            <v>923M</v>
          </cell>
          <cell r="U673">
            <v>4566</v>
          </cell>
          <cell r="V673" t="str">
            <v>BANGLADESH</v>
          </cell>
          <cell r="W673" t="str">
            <v>SAS</v>
          </cell>
          <cell r="X673" t="str">
            <v>BANGLADESH</v>
          </cell>
          <cell r="Y673" t="str">
            <v>PEARL GARMENTS CO LTD</v>
          </cell>
          <cell r="Z673" t="str">
            <v>DDU</v>
          </cell>
          <cell r="AD673">
            <v>40541</v>
          </cell>
          <cell r="AE673">
            <v>40541</v>
          </cell>
          <cell r="AF673">
            <v>40541</v>
          </cell>
          <cell r="AG673">
            <v>40541</v>
          </cell>
          <cell r="AH673">
            <v>40621</v>
          </cell>
          <cell r="AI673">
            <v>40631</v>
          </cell>
          <cell r="AJ673">
            <v>40666</v>
          </cell>
          <cell r="AK673">
            <v>40711</v>
          </cell>
          <cell r="AL673">
            <v>40793</v>
          </cell>
          <cell r="AM673">
            <v>40796</v>
          </cell>
          <cell r="AN673" t="str">
            <v>MO confirmed 6/17 ex-fcty from orig 5/29.</v>
          </cell>
          <cell r="AO673" t="str">
            <v>y</v>
          </cell>
          <cell r="AP673" t="str">
            <v>4100115244</v>
          </cell>
          <cell r="AR673" t="str">
            <v>000S</v>
          </cell>
          <cell r="AS673">
            <v>0</v>
          </cell>
          <cell r="AT673" t="str">
            <v>CHINA</v>
          </cell>
          <cell r="AU673" t="str">
            <v>EPIC / FB100813</v>
          </cell>
          <cell r="AW673">
            <v>1.7</v>
          </cell>
          <cell r="AX673">
            <v>306</v>
          </cell>
          <cell r="AY673">
            <v>40616</v>
          </cell>
          <cell r="AZ673">
            <v>40622</v>
          </cell>
          <cell r="BA673">
            <v>40671</v>
          </cell>
          <cell r="BB673">
            <v>40713</v>
          </cell>
          <cell r="BC673">
            <v>40797</v>
          </cell>
          <cell r="BD673">
            <v>40797</v>
          </cell>
          <cell r="BE673">
            <v>40603</v>
          </cell>
          <cell r="BF673">
            <v>40664</v>
          </cell>
          <cell r="BG673">
            <v>40695</v>
          </cell>
          <cell r="BH673">
            <v>40787</v>
          </cell>
          <cell r="BI673">
            <v>40787</v>
          </cell>
          <cell r="BL673">
            <v>0</v>
          </cell>
          <cell r="BN673" t="str">
            <v>DOCKERS</v>
          </cell>
          <cell r="BO673" t="str">
            <v>Tops</v>
          </cell>
          <cell r="BP673" t="str">
            <v>Mens</v>
          </cell>
          <cell r="BQ673" t="str">
            <v>N</v>
          </cell>
          <cell r="BR673" t="str">
            <v>DM Tops Wovens</v>
          </cell>
          <cell r="BS673" t="str">
            <v>OKAMOTO D</v>
          </cell>
          <cell r="BT673" t="str">
            <v>CWOVENS2</v>
          </cell>
          <cell r="BU673" t="str">
            <v>H6632</v>
          </cell>
          <cell r="BV673" t="str">
            <v>Seasonal</v>
          </cell>
          <cell r="BW673" t="str">
            <v>LSA</v>
          </cell>
          <cell r="BY673" t="str">
            <v>4071140666406314062140541405414054140541</v>
          </cell>
          <cell r="BZ673" t="str">
            <v>S-62876-0008-4566-40711</v>
          </cell>
          <cell r="CA673" t="str">
            <v>SFO</v>
          </cell>
          <cell r="CD673">
            <v>0</v>
          </cell>
          <cell r="CF673">
            <v>1879</v>
          </cell>
          <cell r="CG673">
            <v>0</v>
          </cell>
        </row>
        <row r="674">
          <cell r="A674">
            <v>1416977</v>
          </cell>
          <cell r="B674" t="str">
            <v>113</v>
          </cell>
          <cell r="C674" t="str">
            <v>101</v>
          </cell>
          <cell r="D674" t="str">
            <v>62876</v>
          </cell>
          <cell r="E674" t="str">
            <v>62876-0008</v>
          </cell>
          <cell r="F674" t="str">
            <v>AMERICANA SHIRT SS</v>
          </cell>
          <cell r="G674" t="str">
            <v>BERMAN - VINTAGE CACTUS</v>
          </cell>
          <cell r="H674" t="str">
            <v>PC</v>
          </cell>
          <cell r="J674" t="str">
            <v>SP-A</v>
          </cell>
          <cell r="K674" t="str">
            <v>LSM</v>
          </cell>
          <cell r="L674" t="str">
            <v>MX</v>
          </cell>
          <cell r="M674">
            <v>2139</v>
          </cell>
          <cell r="N674">
            <v>2139</v>
          </cell>
          <cell r="O674">
            <v>0</v>
          </cell>
          <cell r="P674">
            <v>2139</v>
          </cell>
          <cell r="T674" t="str">
            <v>923M</v>
          </cell>
          <cell r="U674">
            <v>4566</v>
          </cell>
          <cell r="V674" t="str">
            <v>BANGLADESH</v>
          </cell>
          <cell r="W674" t="str">
            <v>SAS</v>
          </cell>
          <cell r="X674" t="str">
            <v>BANGLADESH</v>
          </cell>
          <cell r="Y674" t="str">
            <v>PEARL GARMENTS CO LTD</v>
          </cell>
          <cell r="Z674" t="str">
            <v>DDU</v>
          </cell>
          <cell r="AD674">
            <v>40541</v>
          </cell>
          <cell r="AE674">
            <v>40541</v>
          </cell>
          <cell r="AF674">
            <v>40541</v>
          </cell>
          <cell r="AG674">
            <v>40541</v>
          </cell>
          <cell r="AH674">
            <v>40621</v>
          </cell>
          <cell r="AI674">
            <v>40631</v>
          </cell>
          <cell r="AJ674">
            <v>40666</v>
          </cell>
          <cell r="AK674">
            <v>40711</v>
          </cell>
          <cell r="AL674">
            <v>40775</v>
          </cell>
          <cell r="AM674">
            <v>40778</v>
          </cell>
          <cell r="AN674" t="str">
            <v>P-Req increase per Alberto to KK.MO confirm 6/17 ex-fcty.</v>
          </cell>
          <cell r="AO674" t="str">
            <v>Y</v>
          </cell>
          <cell r="AP674" t="str">
            <v>99283</v>
          </cell>
          <cell r="AR674" t="str">
            <v>000S</v>
          </cell>
          <cell r="AS674">
            <v>0</v>
          </cell>
          <cell r="AT674" t="str">
            <v>CHINA</v>
          </cell>
          <cell r="AU674" t="str">
            <v>EPIC / FB100813</v>
          </cell>
          <cell r="AW674">
            <v>1.7</v>
          </cell>
          <cell r="AX674">
            <v>3636.2999999999997</v>
          </cell>
          <cell r="AY674">
            <v>40616</v>
          </cell>
          <cell r="AZ674">
            <v>40622</v>
          </cell>
          <cell r="BA674">
            <v>40671</v>
          </cell>
          <cell r="BB674">
            <v>40713</v>
          </cell>
          <cell r="BC674">
            <v>40776</v>
          </cell>
          <cell r="BD674">
            <v>40783</v>
          </cell>
          <cell r="BE674">
            <v>40603</v>
          </cell>
          <cell r="BF674">
            <v>40664</v>
          </cell>
          <cell r="BG674">
            <v>40695</v>
          </cell>
          <cell r="BH674">
            <v>40756</v>
          </cell>
          <cell r="BI674">
            <v>40756</v>
          </cell>
          <cell r="BL674">
            <v>0</v>
          </cell>
          <cell r="BN674" t="str">
            <v>DOCKERS</v>
          </cell>
          <cell r="BO674" t="str">
            <v>Tops</v>
          </cell>
          <cell r="BP674" t="str">
            <v>Mens</v>
          </cell>
          <cell r="BQ674" t="str">
            <v>N</v>
          </cell>
          <cell r="BR674" t="str">
            <v>DM Tops Wovens</v>
          </cell>
          <cell r="BS674" t="str">
            <v>OKAMOTO D</v>
          </cell>
          <cell r="BT674" t="str">
            <v>CWOVENS2</v>
          </cell>
          <cell r="BU674" t="str">
            <v>H6632</v>
          </cell>
          <cell r="BV674" t="str">
            <v>Seasonal</v>
          </cell>
          <cell r="BW674" t="str">
            <v>LSA</v>
          </cell>
          <cell r="BY674" t="str">
            <v>4071140666406314062140541405414054140541</v>
          </cell>
          <cell r="BZ674" t="str">
            <v>S-62876-0008-4566-40711</v>
          </cell>
          <cell r="CA674" t="str">
            <v>SFO</v>
          </cell>
          <cell r="CD674">
            <v>0</v>
          </cell>
          <cell r="CE674">
            <v>3735</v>
          </cell>
          <cell r="CF674">
            <v>1879</v>
          </cell>
          <cell r="CG674">
            <v>0</v>
          </cell>
        </row>
        <row r="675">
          <cell r="A675">
            <v>1416978</v>
          </cell>
          <cell r="B675" t="str">
            <v>113</v>
          </cell>
          <cell r="C675" t="str">
            <v>101</v>
          </cell>
          <cell r="D675" t="str">
            <v>62876</v>
          </cell>
          <cell r="E675" t="str">
            <v>62876-0009</v>
          </cell>
          <cell r="F675" t="str">
            <v>AMERICANA SHIRT SS</v>
          </cell>
          <cell r="G675" t="str">
            <v>BERMAN - INFINITY</v>
          </cell>
          <cell r="H675" t="str">
            <v>PC</v>
          </cell>
          <cell r="J675" t="str">
            <v>SP-A</v>
          </cell>
          <cell r="K675" t="str">
            <v>APD</v>
          </cell>
          <cell r="L675" t="str">
            <v>MY</v>
          </cell>
          <cell r="M675">
            <v>280</v>
          </cell>
          <cell r="N675">
            <v>280</v>
          </cell>
          <cell r="O675">
            <v>0</v>
          </cell>
          <cell r="P675">
            <v>280</v>
          </cell>
          <cell r="T675" t="str">
            <v>923M</v>
          </cell>
          <cell r="U675">
            <v>4566</v>
          </cell>
          <cell r="V675" t="str">
            <v>BANGLADESH</v>
          </cell>
          <cell r="W675" t="str">
            <v>SAS</v>
          </cell>
          <cell r="X675" t="str">
            <v>BANGLADESH</v>
          </cell>
          <cell r="Y675" t="str">
            <v>PEARL GARMENTS CO LTD</v>
          </cell>
          <cell r="Z675" t="str">
            <v>DDU</v>
          </cell>
          <cell r="AD675">
            <v>40541</v>
          </cell>
          <cell r="AE675">
            <v>40541</v>
          </cell>
          <cell r="AF675">
            <v>40541</v>
          </cell>
          <cell r="AG675">
            <v>40541</v>
          </cell>
          <cell r="AH675">
            <v>40621</v>
          </cell>
          <cell r="AI675">
            <v>40631</v>
          </cell>
          <cell r="AJ675">
            <v>40666</v>
          </cell>
          <cell r="AK675">
            <v>40711</v>
          </cell>
          <cell r="AL675">
            <v>40734</v>
          </cell>
          <cell r="AM675">
            <v>40737</v>
          </cell>
          <cell r="AN675" t="str">
            <v>MO confirmed 6/17 ex-fcty from orig 5/29.</v>
          </cell>
          <cell r="AR675" t="str">
            <v>000S</v>
          </cell>
          <cell r="AS675">
            <v>0</v>
          </cell>
          <cell r="AT675" t="str">
            <v>CHINA</v>
          </cell>
          <cell r="AU675" t="str">
            <v>EPIC / FB100813</v>
          </cell>
          <cell r="AW675">
            <v>1.7</v>
          </cell>
          <cell r="AX675">
            <v>476</v>
          </cell>
          <cell r="AY675">
            <v>40616</v>
          </cell>
          <cell r="AZ675">
            <v>40622</v>
          </cell>
          <cell r="BA675">
            <v>40671</v>
          </cell>
          <cell r="BB675">
            <v>40713</v>
          </cell>
          <cell r="BC675">
            <v>40734</v>
          </cell>
          <cell r="BD675">
            <v>40741</v>
          </cell>
          <cell r="BE675">
            <v>40603</v>
          </cell>
          <cell r="BF675">
            <v>40664</v>
          </cell>
          <cell r="BG675">
            <v>40695</v>
          </cell>
          <cell r="BH675">
            <v>40725</v>
          </cell>
          <cell r="BI675">
            <v>40725</v>
          </cell>
          <cell r="BL675">
            <v>0</v>
          </cell>
          <cell r="BN675" t="str">
            <v>DOCKERS</v>
          </cell>
          <cell r="BO675" t="str">
            <v>Tops</v>
          </cell>
          <cell r="BP675" t="str">
            <v>Mens</v>
          </cell>
          <cell r="BQ675" t="str">
            <v>N</v>
          </cell>
          <cell r="BR675" t="str">
            <v>DM Tops Wovens</v>
          </cell>
          <cell r="BS675" t="str">
            <v>OKAMOTO D</v>
          </cell>
          <cell r="BT675" t="str">
            <v>CWOVENS2</v>
          </cell>
          <cell r="BU675" t="str">
            <v>H6631</v>
          </cell>
          <cell r="BV675" t="str">
            <v>Seasonal</v>
          </cell>
          <cell r="BW675" t="str">
            <v>APD</v>
          </cell>
          <cell r="BY675" t="str">
            <v>4071140666406314062140541405414054140541</v>
          </cell>
          <cell r="BZ675" t="str">
            <v>S-62876-0009-4566-40711</v>
          </cell>
          <cell r="CA675" t="str">
            <v>SFO</v>
          </cell>
          <cell r="CD675">
            <v>0</v>
          </cell>
          <cell r="CF675">
            <v>1879</v>
          </cell>
          <cell r="CG675">
            <v>0</v>
          </cell>
        </row>
        <row r="676">
          <cell r="A676">
            <v>1501288</v>
          </cell>
          <cell r="B676" t="str">
            <v>113</v>
          </cell>
          <cell r="C676" t="str">
            <v>101</v>
          </cell>
          <cell r="D676" t="str">
            <v>62876</v>
          </cell>
          <cell r="E676" t="str">
            <v>62876-0009</v>
          </cell>
          <cell r="F676" t="str">
            <v>AMERICANA SHIRT SS</v>
          </cell>
          <cell r="G676" t="str">
            <v>BERMAN - INFINITY</v>
          </cell>
          <cell r="H676" t="str">
            <v>PC</v>
          </cell>
          <cell r="J676" t="str">
            <v>SP-A</v>
          </cell>
          <cell r="K676" t="str">
            <v>LACL</v>
          </cell>
          <cell r="L676" t="str">
            <v>CR</v>
          </cell>
          <cell r="M676">
            <v>180</v>
          </cell>
          <cell r="N676">
            <v>180</v>
          </cell>
          <cell r="O676">
            <v>0</v>
          </cell>
          <cell r="P676">
            <v>180</v>
          </cell>
          <cell r="T676" t="str">
            <v>923M</v>
          </cell>
          <cell r="U676">
            <v>4566</v>
          </cell>
          <cell r="V676" t="str">
            <v>BANGLADESH</v>
          </cell>
          <cell r="W676" t="str">
            <v>SAS</v>
          </cell>
          <cell r="X676" t="str">
            <v>BANGLADESH</v>
          </cell>
          <cell r="Y676" t="str">
            <v>PEARL GARMENTS CO LTD</v>
          </cell>
          <cell r="Z676" t="str">
            <v>DDU</v>
          </cell>
          <cell r="AD676">
            <v>40541</v>
          </cell>
          <cell r="AE676">
            <v>40541</v>
          </cell>
          <cell r="AF676">
            <v>40541</v>
          </cell>
          <cell r="AG676">
            <v>40541</v>
          </cell>
          <cell r="AH676">
            <v>40621</v>
          </cell>
          <cell r="AI676">
            <v>40631</v>
          </cell>
          <cell r="AJ676">
            <v>40666</v>
          </cell>
          <cell r="AK676">
            <v>40711</v>
          </cell>
          <cell r="AL676">
            <v>40793</v>
          </cell>
          <cell r="AM676">
            <v>40796</v>
          </cell>
          <cell r="AN676" t="str">
            <v>MO confirmed 6/17 ex-fcty from orig 5/29.</v>
          </cell>
          <cell r="AO676" t="str">
            <v>y</v>
          </cell>
          <cell r="AP676" t="str">
            <v>4100115245</v>
          </cell>
          <cell r="AR676" t="str">
            <v>000S</v>
          </cell>
          <cell r="AS676">
            <v>0</v>
          </cell>
          <cell r="AT676" t="str">
            <v>CHINA</v>
          </cell>
          <cell r="AU676" t="str">
            <v>EPIC / FB100813</v>
          </cell>
          <cell r="AW676">
            <v>1.7</v>
          </cell>
          <cell r="AX676">
            <v>306</v>
          </cell>
          <cell r="AY676">
            <v>40616</v>
          </cell>
          <cell r="AZ676">
            <v>40622</v>
          </cell>
          <cell r="BA676">
            <v>40671</v>
          </cell>
          <cell r="BB676">
            <v>40713</v>
          </cell>
          <cell r="BC676">
            <v>40797</v>
          </cell>
          <cell r="BD676">
            <v>40797</v>
          </cell>
          <cell r="BE676">
            <v>40603</v>
          </cell>
          <cell r="BF676">
            <v>40664</v>
          </cell>
          <cell r="BG676">
            <v>40695</v>
          </cell>
          <cell r="BH676">
            <v>40787</v>
          </cell>
          <cell r="BI676">
            <v>40787</v>
          </cell>
          <cell r="BL676">
            <v>0</v>
          </cell>
          <cell r="BN676" t="str">
            <v>DOCKERS</v>
          </cell>
          <cell r="BO676" t="str">
            <v>Tops</v>
          </cell>
          <cell r="BP676" t="str">
            <v>Mens</v>
          </cell>
          <cell r="BQ676" t="str">
            <v>N</v>
          </cell>
          <cell r="BR676" t="str">
            <v>DM Tops Wovens</v>
          </cell>
          <cell r="BS676" t="str">
            <v>OKAMOTO D</v>
          </cell>
          <cell r="BT676" t="str">
            <v>CWOVENS2</v>
          </cell>
          <cell r="BU676" t="str">
            <v>H6631</v>
          </cell>
          <cell r="BV676" t="str">
            <v>Seasonal</v>
          </cell>
          <cell r="BW676" t="str">
            <v>LSA</v>
          </cell>
          <cell r="BY676" t="str">
            <v>4071140666406314062140541405414054140541</v>
          </cell>
          <cell r="BZ676" t="str">
            <v>S-62876-0009-4566-40711</v>
          </cell>
          <cell r="CA676" t="str">
            <v>SFO</v>
          </cell>
          <cell r="CD676">
            <v>0</v>
          </cell>
          <cell r="CF676">
            <v>1879</v>
          </cell>
          <cell r="CG676">
            <v>0</v>
          </cell>
        </row>
        <row r="677">
          <cell r="A677">
            <v>1416979</v>
          </cell>
          <cell r="B677" t="str">
            <v>113</v>
          </cell>
          <cell r="C677" t="str">
            <v>101</v>
          </cell>
          <cell r="D677" t="str">
            <v>62876</v>
          </cell>
          <cell r="E677" t="str">
            <v>62876-0009</v>
          </cell>
          <cell r="F677" t="str">
            <v>AMERICANA SHIRT SS</v>
          </cell>
          <cell r="G677" t="str">
            <v>BERMAN - INFINITY</v>
          </cell>
          <cell r="H677" t="str">
            <v>PC</v>
          </cell>
          <cell r="J677" t="str">
            <v>SP-A</v>
          </cell>
          <cell r="K677" t="str">
            <v>LSUS</v>
          </cell>
          <cell r="L677">
            <v>2006</v>
          </cell>
          <cell r="M677">
            <v>57</v>
          </cell>
          <cell r="N677">
            <v>57</v>
          </cell>
          <cell r="O677">
            <v>0</v>
          </cell>
          <cell r="P677">
            <v>57</v>
          </cell>
          <cell r="T677" t="str">
            <v>923M</v>
          </cell>
          <cell r="U677">
            <v>4566</v>
          </cell>
          <cell r="V677" t="str">
            <v>BANGLADESH</v>
          </cell>
          <cell r="W677" t="str">
            <v>SAS</v>
          </cell>
          <cell r="X677" t="str">
            <v>BANGLADESH</v>
          </cell>
          <cell r="Y677" t="str">
            <v>PEARL GARMENTS CO LTD</v>
          </cell>
          <cell r="Z677" t="str">
            <v>DDU</v>
          </cell>
          <cell r="AD677">
            <v>40541</v>
          </cell>
          <cell r="AE677">
            <v>40541</v>
          </cell>
          <cell r="AF677">
            <v>40541</v>
          </cell>
          <cell r="AG677">
            <v>40541</v>
          </cell>
          <cell r="AH677">
            <v>40621</v>
          </cell>
          <cell r="AI677">
            <v>40631</v>
          </cell>
          <cell r="AJ677">
            <v>40666</v>
          </cell>
          <cell r="AK677">
            <v>40711</v>
          </cell>
          <cell r="AL677">
            <v>40750</v>
          </cell>
          <cell r="AM677">
            <v>40753</v>
          </cell>
          <cell r="AN677" t="str">
            <v>MO confirmed 6/17 ex-fcty from orig 5/29.</v>
          </cell>
          <cell r="AR677" t="str">
            <v>000S</v>
          </cell>
          <cell r="AS677">
            <v>0</v>
          </cell>
          <cell r="AT677" t="str">
            <v>CHINA</v>
          </cell>
          <cell r="AU677" t="str">
            <v>EPIC / FB100813</v>
          </cell>
          <cell r="AW677">
            <v>1.7</v>
          </cell>
          <cell r="AX677">
            <v>96.899999999999991</v>
          </cell>
          <cell r="AY677">
            <v>40616</v>
          </cell>
          <cell r="AZ677">
            <v>40622</v>
          </cell>
          <cell r="BA677">
            <v>40671</v>
          </cell>
          <cell r="BB677">
            <v>40713</v>
          </cell>
          <cell r="BC677">
            <v>40755</v>
          </cell>
          <cell r="BD677">
            <v>40755</v>
          </cell>
          <cell r="BE677">
            <v>40603</v>
          </cell>
          <cell r="BF677">
            <v>40664</v>
          </cell>
          <cell r="BG677">
            <v>40695</v>
          </cell>
          <cell r="BH677">
            <v>40725</v>
          </cell>
          <cell r="BI677">
            <v>40725</v>
          </cell>
          <cell r="BL677">
            <v>0</v>
          </cell>
          <cell r="BN677" t="str">
            <v>DOCKERS</v>
          </cell>
          <cell r="BO677" t="str">
            <v>Tops</v>
          </cell>
          <cell r="BP677" t="str">
            <v>Mens</v>
          </cell>
          <cell r="BQ677" t="str">
            <v>N</v>
          </cell>
          <cell r="BR677" t="str">
            <v>DM Tops Wovens</v>
          </cell>
          <cell r="BS677" t="str">
            <v>OKAMOTO D</v>
          </cell>
          <cell r="BT677" t="str">
            <v>CWOVENS2</v>
          </cell>
          <cell r="BU677" t="str">
            <v>H6631</v>
          </cell>
          <cell r="BV677" t="str">
            <v>Seasonal</v>
          </cell>
          <cell r="BW677" t="str">
            <v>LSA</v>
          </cell>
          <cell r="BY677" t="str">
            <v>4071140666406314062140541405414054140541</v>
          </cell>
          <cell r="BZ677" t="str">
            <v>S-62876-0009-4566-40711</v>
          </cell>
          <cell r="CA677" t="str">
            <v>SFO</v>
          </cell>
          <cell r="CD677">
            <v>0</v>
          </cell>
          <cell r="CF677">
            <v>1879</v>
          </cell>
          <cell r="CG677">
            <v>0</v>
          </cell>
        </row>
        <row r="678">
          <cell r="A678">
            <v>1416980</v>
          </cell>
          <cell r="B678" t="str">
            <v>113</v>
          </cell>
          <cell r="C678" t="str">
            <v>101</v>
          </cell>
          <cell r="D678" t="str">
            <v>62876</v>
          </cell>
          <cell r="E678" t="str">
            <v>62876-0009</v>
          </cell>
          <cell r="F678" t="str">
            <v>AMERICANA SHIRT SS</v>
          </cell>
          <cell r="G678" t="str">
            <v>BERMAN - INFINITY</v>
          </cell>
          <cell r="H678" t="str">
            <v>PC</v>
          </cell>
          <cell r="J678" t="str">
            <v>SP-A</v>
          </cell>
          <cell r="K678" t="str">
            <v>LSM</v>
          </cell>
          <cell r="L678" t="str">
            <v>MX</v>
          </cell>
          <cell r="M678">
            <v>2139</v>
          </cell>
          <cell r="N678">
            <v>2139</v>
          </cell>
          <cell r="O678">
            <v>0</v>
          </cell>
          <cell r="P678">
            <v>2139</v>
          </cell>
          <cell r="T678" t="str">
            <v>923M</v>
          </cell>
          <cell r="U678">
            <v>4566</v>
          </cell>
          <cell r="V678" t="str">
            <v>BANGLADESH</v>
          </cell>
          <cell r="W678" t="str">
            <v>SAS</v>
          </cell>
          <cell r="X678" t="str">
            <v>BANGLADESH</v>
          </cell>
          <cell r="Y678" t="str">
            <v>PEARL GARMENTS CO LTD</v>
          </cell>
          <cell r="Z678" t="str">
            <v>DDU</v>
          </cell>
          <cell r="AD678">
            <v>40541</v>
          </cell>
          <cell r="AE678">
            <v>40541</v>
          </cell>
          <cell r="AF678">
            <v>40541</v>
          </cell>
          <cell r="AG678">
            <v>40541</v>
          </cell>
          <cell r="AH678">
            <v>40621</v>
          </cell>
          <cell r="AI678">
            <v>40631</v>
          </cell>
          <cell r="AJ678">
            <v>40666</v>
          </cell>
          <cell r="AK678">
            <v>40711</v>
          </cell>
          <cell r="AL678">
            <v>40775</v>
          </cell>
          <cell r="AM678">
            <v>40778</v>
          </cell>
          <cell r="AN678" t="str">
            <v>P-Req increase per Alberto to KK.MO confirm 6/17 ex-fcty.</v>
          </cell>
          <cell r="AO678" t="str">
            <v>Y</v>
          </cell>
          <cell r="AP678" t="str">
            <v>99284</v>
          </cell>
          <cell r="AR678" t="str">
            <v>000S</v>
          </cell>
          <cell r="AS678">
            <v>0</v>
          </cell>
          <cell r="AT678" t="str">
            <v>CHINA</v>
          </cell>
          <cell r="AU678" t="str">
            <v>EPIC / FB100813</v>
          </cell>
          <cell r="AW678">
            <v>1.7</v>
          </cell>
          <cell r="AX678">
            <v>3636.2999999999997</v>
          </cell>
          <cell r="AY678">
            <v>40616</v>
          </cell>
          <cell r="AZ678">
            <v>40622</v>
          </cell>
          <cell r="BA678">
            <v>40671</v>
          </cell>
          <cell r="BB678">
            <v>40713</v>
          </cell>
          <cell r="BC678">
            <v>40776</v>
          </cell>
          <cell r="BD678">
            <v>40783</v>
          </cell>
          <cell r="BE678">
            <v>40603</v>
          </cell>
          <cell r="BF678">
            <v>40664</v>
          </cell>
          <cell r="BG678">
            <v>40695</v>
          </cell>
          <cell r="BH678">
            <v>40756</v>
          </cell>
          <cell r="BI678">
            <v>40756</v>
          </cell>
          <cell r="BL678">
            <v>0</v>
          </cell>
          <cell r="BN678" t="str">
            <v>DOCKERS</v>
          </cell>
          <cell r="BO678" t="str">
            <v>Tops</v>
          </cell>
          <cell r="BP678" t="str">
            <v>Mens</v>
          </cell>
          <cell r="BQ678" t="str">
            <v>N</v>
          </cell>
          <cell r="BR678" t="str">
            <v>DM Tops Wovens</v>
          </cell>
          <cell r="BS678" t="str">
            <v>OKAMOTO D</v>
          </cell>
          <cell r="BT678" t="str">
            <v>CWOVENS2</v>
          </cell>
          <cell r="BU678" t="str">
            <v>H6631</v>
          </cell>
          <cell r="BV678" t="str">
            <v>Seasonal</v>
          </cell>
          <cell r="BW678" t="str">
            <v>LSA</v>
          </cell>
          <cell r="BY678" t="str">
            <v>4071140666406314062140541405414054140541</v>
          </cell>
          <cell r="BZ678" t="str">
            <v>S-62876-0009-4566-40711</v>
          </cell>
          <cell r="CA678" t="str">
            <v>SFO</v>
          </cell>
          <cell r="CD678">
            <v>0</v>
          </cell>
          <cell r="CE678">
            <v>3735</v>
          </cell>
          <cell r="CF678">
            <v>1879</v>
          </cell>
          <cell r="CG678">
            <v>0</v>
          </cell>
        </row>
        <row r="679">
          <cell r="A679">
            <v>1520235</v>
          </cell>
          <cell r="B679" t="str">
            <v>113</v>
          </cell>
          <cell r="C679" t="str">
            <v>101</v>
          </cell>
          <cell r="D679" t="str">
            <v>66085</v>
          </cell>
          <cell r="E679" t="str">
            <v>66085-0001</v>
          </cell>
          <cell r="F679" t="str">
            <v>THE WHOLESALE KHAKI SHIRT</v>
          </cell>
          <cell r="G679" t="str">
            <v>SOLID - WOODCHIP</v>
          </cell>
          <cell r="H679" t="str">
            <v>PC</v>
          </cell>
          <cell r="J679" t="str">
            <v>SP-A</v>
          </cell>
          <cell r="K679" t="str">
            <v>LSUS</v>
          </cell>
          <cell r="L679">
            <v>2006</v>
          </cell>
          <cell r="M679">
            <v>783</v>
          </cell>
          <cell r="N679">
            <v>783</v>
          </cell>
          <cell r="O679">
            <v>0</v>
          </cell>
          <cell r="P679">
            <v>783</v>
          </cell>
          <cell r="T679" t="str">
            <v>257M</v>
          </cell>
          <cell r="U679">
            <v>3481</v>
          </cell>
          <cell r="V679" t="str">
            <v>HONG KONG</v>
          </cell>
          <cell r="W679" t="str">
            <v>NAS</v>
          </cell>
          <cell r="X679" t="str">
            <v>VIETNAM</v>
          </cell>
          <cell r="Y679" t="str">
            <v>VIET HUNG JOINT STOCK CO</v>
          </cell>
          <cell r="Z679" t="str">
            <v>DFC</v>
          </cell>
          <cell r="AD679">
            <v>40473</v>
          </cell>
          <cell r="AE679">
            <v>40473</v>
          </cell>
          <cell r="AF679">
            <v>40473</v>
          </cell>
          <cell r="AG679">
            <v>40473</v>
          </cell>
          <cell r="AH679">
            <v>40494</v>
          </cell>
          <cell r="AI679">
            <v>40546</v>
          </cell>
          <cell r="AJ679">
            <v>40560</v>
          </cell>
          <cell r="AK679">
            <v>40620</v>
          </cell>
          <cell r="AL679">
            <v>40650</v>
          </cell>
          <cell r="AM679">
            <v>40653</v>
          </cell>
          <cell r="AN679" t="str">
            <v>Updtd 12/20: split out WHLS 800 uts to new style from 66075-0001. H/E new spec, lower qty 783 uts</v>
          </cell>
          <cell r="AO679" t="str">
            <v>Y</v>
          </cell>
          <cell r="AQ679" t="str">
            <v>Y</v>
          </cell>
          <cell r="AR679" t="str">
            <v>434S</v>
          </cell>
          <cell r="AS679" t="str">
            <v>FABON INTERNATIONAL CO LTD</v>
          </cell>
          <cell r="AT679" t="str">
            <v>CHINA</v>
          </cell>
          <cell r="AU679" t="str">
            <v>DUMMY MILLOXFORD / AQ04041</v>
          </cell>
          <cell r="AW679">
            <v>1.7</v>
          </cell>
          <cell r="AX679">
            <v>1331.1</v>
          </cell>
          <cell r="AY679">
            <v>40490</v>
          </cell>
          <cell r="AZ679">
            <v>40496</v>
          </cell>
          <cell r="BA679">
            <v>40566</v>
          </cell>
          <cell r="BB679">
            <v>40622</v>
          </cell>
          <cell r="BC679">
            <v>40650</v>
          </cell>
          <cell r="BD679">
            <v>40657</v>
          </cell>
          <cell r="BE679">
            <v>40483</v>
          </cell>
          <cell r="BF679">
            <v>40544</v>
          </cell>
          <cell r="BG679">
            <v>40603</v>
          </cell>
          <cell r="BH679">
            <v>40634</v>
          </cell>
          <cell r="BI679">
            <v>40634</v>
          </cell>
          <cell r="BL679">
            <v>0</v>
          </cell>
          <cell r="BN679" t="str">
            <v>DOCKERS</v>
          </cell>
          <cell r="BO679" t="str">
            <v>Tops</v>
          </cell>
          <cell r="BP679" t="str">
            <v>Mens</v>
          </cell>
          <cell r="BQ679" t="str">
            <v>N</v>
          </cell>
          <cell r="BR679" t="str">
            <v>DM Tops Wovens</v>
          </cell>
          <cell r="BS679" t="str">
            <v>OKAMOTO D</v>
          </cell>
          <cell r="BT679" t="str">
            <v>CWOVENS2</v>
          </cell>
          <cell r="BU679" t="str">
            <v>G7788</v>
          </cell>
          <cell r="BV679" t="str">
            <v>Seasonal</v>
          </cell>
          <cell r="BW679" t="str">
            <v>LSA</v>
          </cell>
          <cell r="BY679" t="str">
            <v>4062040560405464049440473404734047340473</v>
          </cell>
          <cell r="BZ679" t="str">
            <v>S-66085-0001-3481-40620</v>
          </cell>
          <cell r="CA679" t="str">
            <v>SFO</v>
          </cell>
          <cell r="CD679">
            <v>0</v>
          </cell>
          <cell r="CF679">
            <v>574</v>
          </cell>
          <cell r="CG679">
            <v>0</v>
          </cell>
        </row>
        <row r="680">
          <cell r="A680">
            <v>1517744</v>
          </cell>
          <cell r="B680" t="str">
            <v>113</v>
          </cell>
          <cell r="C680" t="str">
            <v>101</v>
          </cell>
          <cell r="D680" t="str">
            <v>66085</v>
          </cell>
          <cell r="E680" t="str">
            <v>66085-0001</v>
          </cell>
          <cell r="F680" t="str">
            <v>THE WHOLESALE KHAKI SHIRT</v>
          </cell>
          <cell r="G680" t="str">
            <v>SOLID - WOODCHIP</v>
          </cell>
          <cell r="H680" t="str">
            <v>PC</v>
          </cell>
          <cell r="J680" t="str">
            <v>SP-A</v>
          </cell>
          <cell r="K680" t="str">
            <v>LSUS</v>
          </cell>
          <cell r="L680">
            <v>2006</v>
          </cell>
          <cell r="M680">
            <v>4310</v>
          </cell>
          <cell r="N680">
            <v>4310</v>
          </cell>
          <cell r="O680">
            <v>0</v>
          </cell>
          <cell r="P680">
            <v>4310</v>
          </cell>
          <cell r="T680" t="str">
            <v>257M</v>
          </cell>
          <cell r="U680">
            <v>3481</v>
          </cell>
          <cell r="V680" t="str">
            <v>HONG KONG</v>
          </cell>
          <cell r="W680" t="str">
            <v>NAS</v>
          </cell>
          <cell r="X680" t="str">
            <v>VIETNAM</v>
          </cell>
          <cell r="Y680" t="str">
            <v>VIET HUNG JOINT STOCK CO</v>
          </cell>
          <cell r="Z680" t="str">
            <v>DFC</v>
          </cell>
          <cell r="AD680">
            <v>40535</v>
          </cell>
          <cell r="AE680">
            <v>40535</v>
          </cell>
          <cell r="AF680">
            <v>40535</v>
          </cell>
          <cell r="AG680">
            <v>40535</v>
          </cell>
          <cell r="AH680">
            <v>40555</v>
          </cell>
          <cell r="AI680">
            <v>40628</v>
          </cell>
          <cell r="AJ680">
            <v>40643</v>
          </cell>
          <cell r="AK680">
            <v>40690</v>
          </cell>
          <cell r="AL680">
            <v>40720</v>
          </cell>
          <cell r="AM680">
            <v>40723</v>
          </cell>
          <cell r="AQ680" t="str">
            <v>Y</v>
          </cell>
          <cell r="AR680" t="str">
            <v>434S</v>
          </cell>
          <cell r="AS680" t="str">
            <v>FABON INTERNATIONAL CO LTD</v>
          </cell>
          <cell r="AT680" t="str">
            <v>CHINA</v>
          </cell>
          <cell r="AU680" t="str">
            <v>DUMMY MILLOXFORD / AQ04041</v>
          </cell>
          <cell r="AW680">
            <v>1.7</v>
          </cell>
          <cell r="AX680">
            <v>7327</v>
          </cell>
          <cell r="AY680">
            <v>40553</v>
          </cell>
          <cell r="AZ680">
            <v>40559</v>
          </cell>
          <cell r="BA680">
            <v>40643</v>
          </cell>
          <cell r="BB680">
            <v>40692</v>
          </cell>
          <cell r="BC680">
            <v>40720</v>
          </cell>
          <cell r="BD680">
            <v>40727</v>
          </cell>
          <cell r="BE680">
            <v>40544</v>
          </cell>
          <cell r="BF680">
            <v>40634</v>
          </cell>
          <cell r="BG680">
            <v>40664</v>
          </cell>
          <cell r="BH680">
            <v>40695</v>
          </cell>
          <cell r="BI680">
            <v>40695</v>
          </cell>
          <cell r="BL680">
            <v>0</v>
          </cell>
          <cell r="BN680" t="str">
            <v>DOCKERS</v>
          </cell>
          <cell r="BO680" t="str">
            <v>Tops</v>
          </cell>
          <cell r="BP680" t="str">
            <v>Mens</v>
          </cell>
          <cell r="BQ680" t="str">
            <v>N</v>
          </cell>
          <cell r="BR680" t="str">
            <v>DM Tops Wovens</v>
          </cell>
          <cell r="BS680" t="str">
            <v>OKAMOTO D</v>
          </cell>
          <cell r="BT680" t="str">
            <v>CWOVENS2</v>
          </cell>
          <cell r="BU680" t="str">
            <v>G7788</v>
          </cell>
          <cell r="BV680" t="str">
            <v>Seasonal</v>
          </cell>
          <cell r="BW680" t="str">
            <v>LSA</v>
          </cell>
          <cell r="BY680" t="str">
            <v>4069040643406284055540535405354053540535</v>
          </cell>
          <cell r="BZ680" t="str">
            <v>S-66085-0001-3481-40690</v>
          </cell>
          <cell r="CA680" t="str">
            <v>SFO</v>
          </cell>
          <cell r="CD680">
            <v>0</v>
          </cell>
          <cell r="CF680">
            <v>574</v>
          </cell>
          <cell r="CG680">
            <v>0</v>
          </cell>
        </row>
        <row r="681">
          <cell r="A681">
            <v>1417093</v>
          </cell>
          <cell r="B681" t="str">
            <v>113</v>
          </cell>
          <cell r="C681" t="str">
            <v>101</v>
          </cell>
          <cell r="D681" t="str">
            <v>66075</v>
          </cell>
          <cell r="E681" t="str">
            <v>66075-0001</v>
          </cell>
          <cell r="F681" t="str">
            <v>THE KHAKI SHIRT</v>
          </cell>
          <cell r="G681" t="str">
            <v>SOLID - WOODCHIP</v>
          </cell>
          <cell r="H681" t="str">
            <v>PC</v>
          </cell>
          <cell r="J681" t="str">
            <v>SP-A</v>
          </cell>
          <cell r="K681" t="str">
            <v>LSUS</v>
          </cell>
          <cell r="L681">
            <v>2006</v>
          </cell>
          <cell r="M681">
            <v>293</v>
          </cell>
          <cell r="N681">
            <v>293</v>
          </cell>
          <cell r="O681">
            <v>0</v>
          </cell>
          <cell r="P681">
            <v>293</v>
          </cell>
          <cell r="T681" t="str">
            <v>257M</v>
          </cell>
          <cell r="U681">
            <v>3481</v>
          </cell>
          <cell r="V681" t="str">
            <v>HONG KONG</v>
          </cell>
          <cell r="W681" t="str">
            <v>NAS</v>
          </cell>
          <cell r="X681" t="str">
            <v>VIETNAM</v>
          </cell>
          <cell r="Y681" t="str">
            <v>VIET HUNG JOINT STOCK CO</v>
          </cell>
          <cell r="Z681" t="str">
            <v>DFC</v>
          </cell>
          <cell r="AD681">
            <v>40473</v>
          </cell>
          <cell r="AE681">
            <v>40473</v>
          </cell>
          <cell r="AF681">
            <v>40473</v>
          </cell>
          <cell r="AG681">
            <v>40473</v>
          </cell>
          <cell r="AH681">
            <v>40494</v>
          </cell>
          <cell r="AI681">
            <v>40546</v>
          </cell>
          <cell r="AJ681">
            <v>40560</v>
          </cell>
          <cell r="AK681">
            <v>40620</v>
          </cell>
          <cell r="AL681">
            <v>40650</v>
          </cell>
          <cell r="AM681">
            <v>40653</v>
          </cell>
          <cell r="AN681" t="str">
            <v>Per 10/22 commit; Updtd 12/20: split out WHLS 800 uts to new style</v>
          </cell>
          <cell r="AO681" t="str">
            <v>Y</v>
          </cell>
          <cell r="AP681" t="str">
            <v>4100111375</v>
          </cell>
          <cell r="AQ681" t="str">
            <v>Y</v>
          </cell>
          <cell r="AR681" t="str">
            <v>434S</v>
          </cell>
          <cell r="AS681" t="str">
            <v>FABON INTERNATIONAL CO LTD</v>
          </cell>
          <cell r="AT681" t="str">
            <v>CHINA</v>
          </cell>
          <cell r="AU681" t="str">
            <v>DUMMY MILLOXFORD / AQ04041</v>
          </cell>
          <cell r="AW681">
            <v>1.7</v>
          </cell>
          <cell r="AX681">
            <v>498.09999999999997</v>
          </cell>
          <cell r="AY681">
            <v>40490</v>
          </cell>
          <cell r="AZ681">
            <v>40496</v>
          </cell>
          <cell r="BA681">
            <v>40566</v>
          </cell>
          <cell r="BB681">
            <v>40622</v>
          </cell>
          <cell r="BC681">
            <v>40650</v>
          </cell>
          <cell r="BD681">
            <v>40657</v>
          </cell>
          <cell r="BE681">
            <v>40483</v>
          </cell>
          <cell r="BF681">
            <v>40544</v>
          </cell>
          <cell r="BG681">
            <v>40603</v>
          </cell>
          <cell r="BH681">
            <v>40634</v>
          </cell>
          <cell r="BI681">
            <v>40634</v>
          </cell>
          <cell r="BL681">
            <v>0</v>
          </cell>
          <cell r="BN681" t="str">
            <v>DOCKERS</v>
          </cell>
          <cell r="BO681" t="str">
            <v>Tops</v>
          </cell>
          <cell r="BP681" t="str">
            <v>Mens</v>
          </cell>
          <cell r="BQ681" t="str">
            <v>Y</v>
          </cell>
          <cell r="BR681" t="str">
            <v>DM Tops Wovens</v>
          </cell>
          <cell r="BS681" t="str">
            <v>OKAMOTO D</v>
          </cell>
          <cell r="BT681" t="str">
            <v>CWOVENS2</v>
          </cell>
          <cell r="BU681" t="str">
            <v>G7788</v>
          </cell>
          <cell r="BV681" t="str">
            <v>Seasonal</v>
          </cell>
          <cell r="BW681" t="str">
            <v>LSA</v>
          </cell>
          <cell r="BY681" t="str">
            <v>4062040560405464049440473404734047340473</v>
          </cell>
          <cell r="BZ681" t="str">
            <v>S-66075-0001-3481-40620</v>
          </cell>
          <cell r="CA681" t="str">
            <v>SFO</v>
          </cell>
          <cell r="CD681">
            <v>0</v>
          </cell>
          <cell r="CF681">
            <v>574</v>
          </cell>
          <cell r="CG681">
            <v>0</v>
          </cell>
        </row>
        <row r="682">
          <cell r="A682">
            <v>1417094</v>
          </cell>
          <cell r="B682" t="str">
            <v>113</v>
          </cell>
          <cell r="C682" t="str">
            <v>101</v>
          </cell>
          <cell r="D682" t="str">
            <v>66075</v>
          </cell>
          <cell r="E682" t="str">
            <v>66075-0001</v>
          </cell>
          <cell r="F682" t="str">
            <v>THE KHAKI SHIRT</v>
          </cell>
          <cell r="G682" t="str">
            <v>SOLID - WOODCHIP</v>
          </cell>
          <cell r="H682" t="str">
            <v>PC</v>
          </cell>
          <cell r="J682" t="str">
            <v>SP-A</v>
          </cell>
          <cell r="K682" t="str">
            <v>APD</v>
          </cell>
          <cell r="L682" t="str">
            <v>MY</v>
          </cell>
          <cell r="M682">
            <v>76</v>
          </cell>
          <cell r="N682">
            <v>76</v>
          </cell>
          <cell r="O682">
            <v>0</v>
          </cell>
          <cell r="P682">
            <v>76</v>
          </cell>
          <cell r="T682" t="str">
            <v>257M</v>
          </cell>
          <cell r="U682">
            <v>3481</v>
          </cell>
          <cell r="V682" t="str">
            <v>HONG KONG</v>
          </cell>
          <cell r="W682" t="str">
            <v>NAS</v>
          </cell>
          <cell r="X682" t="str">
            <v>VIETNAM</v>
          </cell>
          <cell r="Y682" t="str">
            <v>VIET HUNG JOINT STOCK CO</v>
          </cell>
          <cell r="Z682" t="str">
            <v>FOB</v>
          </cell>
          <cell r="AD682">
            <v>40473</v>
          </cell>
          <cell r="AE682">
            <v>40473</v>
          </cell>
          <cell r="AF682">
            <v>40473</v>
          </cell>
          <cell r="AG682">
            <v>40473</v>
          </cell>
          <cell r="AH682">
            <v>40494</v>
          </cell>
          <cell r="AI682">
            <v>40546</v>
          </cell>
          <cell r="AJ682">
            <v>40560</v>
          </cell>
          <cell r="AK682">
            <v>40620</v>
          </cell>
          <cell r="AL682">
            <v>40633</v>
          </cell>
          <cell r="AM682">
            <v>40636</v>
          </cell>
          <cell r="AN682" t="str">
            <v>Per 10/22 commit</v>
          </cell>
          <cell r="AO682" t="str">
            <v>Y</v>
          </cell>
          <cell r="AP682" t="str">
            <v>4509010169</v>
          </cell>
          <cell r="AQ682" t="str">
            <v>Y</v>
          </cell>
          <cell r="AR682" t="str">
            <v>434S</v>
          </cell>
          <cell r="AS682" t="str">
            <v>FABON INTERNATIONAL CO LTD</v>
          </cell>
          <cell r="AT682" t="str">
            <v>CHINA</v>
          </cell>
          <cell r="AU682" t="str">
            <v>TROPIC KNITS LTDJTK030W</v>
          </cell>
          <cell r="AW682">
            <v>1.7</v>
          </cell>
          <cell r="AX682">
            <v>129.19999999999999</v>
          </cell>
          <cell r="AY682">
            <v>40490</v>
          </cell>
          <cell r="AZ682">
            <v>40496</v>
          </cell>
          <cell r="BA682">
            <v>40566</v>
          </cell>
          <cell r="BB682">
            <v>40622</v>
          </cell>
          <cell r="BC682">
            <v>40636</v>
          </cell>
          <cell r="BD682">
            <v>40636</v>
          </cell>
          <cell r="BE682">
            <v>40483</v>
          </cell>
          <cell r="BF682">
            <v>40544</v>
          </cell>
          <cell r="BG682">
            <v>40603</v>
          </cell>
          <cell r="BH682">
            <v>40603</v>
          </cell>
          <cell r="BI682">
            <v>40603</v>
          </cell>
          <cell r="BL682">
            <v>0</v>
          </cell>
          <cell r="BN682" t="str">
            <v>DOCKERS</v>
          </cell>
          <cell r="BO682" t="str">
            <v>Tops</v>
          </cell>
          <cell r="BP682" t="str">
            <v>Mens</v>
          </cell>
          <cell r="BQ682" t="str">
            <v>Y</v>
          </cell>
          <cell r="BR682" t="str">
            <v>DM Tops Wovens</v>
          </cell>
          <cell r="BS682" t="str">
            <v>OKAMOTO D</v>
          </cell>
          <cell r="BT682" t="str">
            <v>CWOVENS2</v>
          </cell>
          <cell r="BU682" t="str">
            <v>G7788</v>
          </cell>
          <cell r="BV682" t="str">
            <v>Seasonal</v>
          </cell>
          <cell r="BW682" t="str">
            <v>APD</v>
          </cell>
          <cell r="BY682" t="str">
            <v>4062040560405464049440473404734047340473</v>
          </cell>
          <cell r="BZ682" t="str">
            <v>S-66075-0001-3481-40620</v>
          </cell>
          <cell r="CA682" t="str">
            <v>SFO</v>
          </cell>
          <cell r="CB682">
            <v>76</v>
          </cell>
          <cell r="CD682">
            <v>0</v>
          </cell>
          <cell r="CF682">
            <v>574</v>
          </cell>
          <cell r="CG682">
            <v>0</v>
          </cell>
        </row>
        <row r="683">
          <cell r="A683">
            <v>1520236</v>
          </cell>
          <cell r="B683" t="str">
            <v>113</v>
          </cell>
          <cell r="C683" t="str">
            <v>101</v>
          </cell>
          <cell r="D683" t="str">
            <v>66075</v>
          </cell>
          <cell r="E683" t="str">
            <v>66075-0001</v>
          </cell>
          <cell r="F683" t="str">
            <v>THE KHAKI SHIRT</v>
          </cell>
          <cell r="G683" t="str">
            <v>SOLID - WOODCHIP</v>
          </cell>
          <cell r="H683" t="str">
            <v>PC</v>
          </cell>
          <cell r="J683" t="str">
            <v>SP-A</v>
          </cell>
          <cell r="K683" t="str">
            <v>LSE</v>
          </cell>
          <cell r="L683" t="str">
            <v>GB</v>
          </cell>
          <cell r="M683">
            <v>1500</v>
          </cell>
          <cell r="N683">
            <v>1500</v>
          </cell>
          <cell r="O683">
            <v>0</v>
          </cell>
          <cell r="P683">
            <v>1500</v>
          </cell>
          <cell r="T683" t="str">
            <v>257M</v>
          </cell>
          <cell r="U683">
            <v>3481</v>
          </cell>
          <cell r="V683" t="str">
            <v>HONG KONG</v>
          </cell>
          <cell r="W683" t="str">
            <v>NAS</v>
          </cell>
          <cell r="X683" t="str">
            <v>VIETNAM</v>
          </cell>
          <cell r="Y683" t="str">
            <v>VIET HUNG JOINT STOCK CO</v>
          </cell>
          <cell r="Z683" t="str">
            <v>FOB</v>
          </cell>
          <cell r="AD683">
            <v>40473</v>
          </cell>
          <cell r="AE683">
            <v>40473</v>
          </cell>
          <cell r="AF683">
            <v>40473</v>
          </cell>
          <cell r="AG683">
            <v>40473</v>
          </cell>
          <cell r="AH683">
            <v>40494</v>
          </cell>
          <cell r="AI683">
            <v>40546</v>
          </cell>
          <cell r="AJ683">
            <v>40560</v>
          </cell>
          <cell r="AK683">
            <v>40620</v>
          </cell>
          <cell r="AL683">
            <v>40652</v>
          </cell>
          <cell r="AM683">
            <v>40655</v>
          </cell>
          <cell r="AN683" t="str">
            <v>Per 10/22 commit</v>
          </cell>
          <cell r="AO683" t="str">
            <v>Y</v>
          </cell>
          <cell r="AP683">
            <v>531126</v>
          </cell>
          <cell r="AQ683" t="str">
            <v>Y</v>
          </cell>
          <cell r="AR683" t="str">
            <v>434S</v>
          </cell>
          <cell r="AS683" t="str">
            <v>FABON INTERNATIONAL CO LTD</v>
          </cell>
          <cell r="AT683" t="str">
            <v>CHINA</v>
          </cell>
          <cell r="AU683" t="str">
            <v>DUMMY MILLEPIC / FB082480</v>
          </cell>
          <cell r="AW683">
            <v>1.7</v>
          </cell>
          <cell r="AX683">
            <v>2550</v>
          </cell>
          <cell r="AY683">
            <v>40490</v>
          </cell>
          <cell r="AZ683">
            <v>40496</v>
          </cell>
          <cell r="BA683">
            <v>40566</v>
          </cell>
          <cell r="BB683">
            <v>40622</v>
          </cell>
          <cell r="BC683">
            <v>40657</v>
          </cell>
          <cell r="BD683">
            <v>40657</v>
          </cell>
          <cell r="BE683">
            <v>40483</v>
          </cell>
          <cell r="BF683">
            <v>40544</v>
          </cell>
          <cell r="BG683">
            <v>40603</v>
          </cell>
          <cell r="BH683">
            <v>40634</v>
          </cell>
          <cell r="BI683">
            <v>40634</v>
          </cell>
          <cell r="BL683">
            <v>0</v>
          </cell>
          <cell r="BN683" t="str">
            <v>DOCKERS</v>
          </cell>
          <cell r="BO683" t="str">
            <v>Tops</v>
          </cell>
          <cell r="BP683" t="str">
            <v>Mens</v>
          </cell>
          <cell r="BQ683" t="str">
            <v>Y</v>
          </cell>
          <cell r="BR683" t="str">
            <v>DM Tops Wovens</v>
          </cell>
          <cell r="BS683" t="str">
            <v>OKAMOTO D</v>
          </cell>
          <cell r="BT683" t="str">
            <v>CWOVENS2</v>
          </cell>
          <cell r="BU683" t="str">
            <v>G7788</v>
          </cell>
          <cell r="BV683" t="str">
            <v>Seasonal</v>
          </cell>
          <cell r="BW683" t="str">
            <v>LSE</v>
          </cell>
          <cell r="BY683" t="str">
            <v>4062040560405464049440473404734047340473</v>
          </cell>
          <cell r="BZ683" t="str">
            <v>S-66075-0001-3481-40620</v>
          </cell>
          <cell r="CA683" t="str">
            <v>SFO</v>
          </cell>
          <cell r="CB683">
            <v>1500</v>
          </cell>
          <cell r="CD683">
            <v>0</v>
          </cell>
          <cell r="CF683">
            <v>574</v>
          </cell>
          <cell r="CG683">
            <v>0</v>
          </cell>
        </row>
        <row r="684">
          <cell r="A684">
            <v>1520237</v>
          </cell>
          <cell r="B684" t="str">
            <v>113</v>
          </cell>
          <cell r="C684" t="str">
            <v>101</v>
          </cell>
          <cell r="D684" t="str">
            <v>66075</v>
          </cell>
          <cell r="E684" t="str">
            <v>66075-0001</v>
          </cell>
          <cell r="F684" t="str">
            <v>THE KHAKI SHIRT</v>
          </cell>
          <cell r="G684" t="str">
            <v>SOLID - WOODCHIP</v>
          </cell>
          <cell r="H684" t="str">
            <v>PC</v>
          </cell>
          <cell r="J684" t="str">
            <v>SP-A</v>
          </cell>
          <cell r="K684" t="str">
            <v>LSC</v>
          </cell>
          <cell r="L684" t="str">
            <v>CA</v>
          </cell>
          <cell r="M684">
            <v>1150</v>
          </cell>
          <cell r="N684">
            <v>1150</v>
          </cell>
          <cell r="O684">
            <v>0</v>
          </cell>
          <cell r="P684">
            <v>1150</v>
          </cell>
          <cell r="T684" t="str">
            <v>257M</v>
          </cell>
          <cell r="U684">
            <v>3481</v>
          </cell>
          <cell r="V684" t="str">
            <v>HONG KONG</v>
          </cell>
          <cell r="W684" t="str">
            <v>NAS</v>
          </cell>
          <cell r="X684" t="str">
            <v>VIETNAM</v>
          </cell>
          <cell r="Y684" t="str">
            <v>VIET HUNG JOINT STOCK CO</v>
          </cell>
          <cell r="Z684" t="str">
            <v>FOB</v>
          </cell>
          <cell r="AD684">
            <v>40535</v>
          </cell>
          <cell r="AE684">
            <v>40535</v>
          </cell>
          <cell r="AF684">
            <v>40535</v>
          </cell>
          <cell r="AG684">
            <v>40535</v>
          </cell>
          <cell r="AH684">
            <v>40555</v>
          </cell>
          <cell r="AI684">
            <v>40628</v>
          </cell>
          <cell r="AJ684">
            <v>40643</v>
          </cell>
          <cell r="AK684">
            <v>40690</v>
          </cell>
          <cell r="AL684">
            <v>40732</v>
          </cell>
          <cell r="AM684">
            <v>40735</v>
          </cell>
          <cell r="AN684">
            <v>0</v>
          </cell>
          <cell r="AO684" t="str">
            <v>y</v>
          </cell>
          <cell r="AP684" t="str">
            <v>82794</v>
          </cell>
          <cell r="AQ684" t="str">
            <v>Y</v>
          </cell>
          <cell r="AR684" t="str">
            <v>434S</v>
          </cell>
          <cell r="AS684" t="str">
            <v>FABON INTERNATIONAL CO LTD</v>
          </cell>
          <cell r="AT684" t="str">
            <v>CHINA</v>
          </cell>
          <cell r="AU684" t="str">
            <v>DUMMY MILLEPIC / FB082480</v>
          </cell>
          <cell r="AW684">
            <v>1.7</v>
          </cell>
          <cell r="AX684">
            <v>1955</v>
          </cell>
          <cell r="AY684">
            <v>40553</v>
          </cell>
          <cell r="AZ684">
            <v>40559</v>
          </cell>
          <cell r="BA684">
            <v>40643</v>
          </cell>
          <cell r="BB684">
            <v>40692</v>
          </cell>
          <cell r="BC684">
            <v>40734</v>
          </cell>
          <cell r="BD684">
            <v>40741</v>
          </cell>
          <cell r="BE684">
            <v>40544</v>
          </cell>
          <cell r="BF684">
            <v>40634</v>
          </cell>
          <cell r="BG684">
            <v>40664</v>
          </cell>
          <cell r="BH684">
            <v>40725</v>
          </cell>
          <cell r="BI684">
            <v>40725</v>
          </cell>
          <cell r="BL684">
            <v>0</v>
          </cell>
          <cell r="BN684" t="str">
            <v>DOCKERS</v>
          </cell>
          <cell r="BO684" t="str">
            <v>Tops</v>
          </cell>
          <cell r="BP684" t="str">
            <v>Mens</v>
          </cell>
          <cell r="BQ684" t="str">
            <v>Y</v>
          </cell>
          <cell r="BR684" t="str">
            <v>DM Tops Wovens</v>
          </cell>
          <cell r="BS684" t="str">
            <v>OKAMOTO D</v>
          </cell>
          <cell r="BT684" t="str">
            <v>CWOVENS2</v>
          </cell>
          <cell r="BU684" t="str">
            <v>G7788</v>
          </cell>
          <cell r="BV684" t="str">
            <v>Seasonal</v>
          </cell>
          <cell r="BW684" t="str">
            <v>LSA</v>
          </cell>
          <cell r="BY684" t="str">
            <v>4069040643406284055540535405354053540535</v>
          </cell>
          <cell r="BZ684" t="str">
            <v>S-66075-0001-3481-40690</v>
          </cell>
          <cell r="CA684" t="str">
            <v>SFO</v>
          </cell>
          <cell r="CB684">
            <v>1500</v>
          </cell>
          <cell r="CD684">
            <v>0</v>
          </cell>
          <cell r="CF684">
            <v>574</v>
          </cell>
          <cell r="CG684">
            <v>0</v>
          </cell>
        </row>
        <row r="685">
          <cell r="A685">
            <v>1417095</v>
          </cell>
          <cell r="B685" t="str">
            <v>113</v>
          </cell>
          <cell r="C685" t="str">
            <v>101</v>
          </cell>
          <cell r="D685" t="str">
            <v>66585</v>
          </cell>
          <cell r="E685" t="str">
            <v>66585-0001</v>
          </cell>
          <cell r="F685" t="str">
            <v>THE KHAKI SHIRT B&amp;T</v>
          </cell>
          <cell r="G685" t="str">
            <v>SOLID - WOODCHIP</v>
          </cell>
          <cell r="H685" t="str">
            <v>PC</v>
          </cell>
          <cell r="J685" t="str">
            <v>SP-A</v>
          </cell>
          <cell r="K685" t="str">
            <v>LSUS</v>
          </cell>
          <cell r="L685">
            <v>2006</v>
          </cell>
          <cell r="M685">
            <v>1000</v>
          </cell>
          <cell r="N685">
            <v>1000</v>
          </cell>
          <cell r="O685">
            <v>0</v>
          </cell>
          <cell r="P685">
            <v>1000</v>
          </cell>
          <cell r="T685" t="str">
            <v>257M</v>
          </cell>
          <cell r="U685">
            <v>3481</v>
          </cell>
          <cell r="V685" t="str">
            <v>HONG KONG</v>
          </cell>
          <cell r="W685" t="str">
            <v>NAS</v>
          </cell>
          <cell r="X685" t="str">
            <v>VIETNAM</v>
          </cell>
          <cell r="Y685" t="str">
            <v>VIET HUNG JOINT STOCK CO</v>
          </cell>
          <cell r="Z685" t="str">
            <v>FOB</v>
          </cell>
          <cell r="AD685">
            <v>40535</v>
          </cell>
          <cell r="AE685">
            <v>40535</v>
          </cell>
          <cell r="AF685">
            <v>40535</v>
          </cell>
          <cell r="AG685">
            <v>40535</v>
          </cell>
          <cell r="AH685">
            <v>40555</v>
          </cell>
          <cell r="AI685">
            <v>40628</v>
          </cell>
          <cell r="AJ685">
            <v>40643</v>
          </cell>
          <cell r="AK685">
            <v>40690</v>
          </cell>
          <cell r="AL685">
            <v>40720</v>
          </cell>
          <cell r="AM685">
            <v>40723</v>
          </cell>
          <cell r="AN685">
            <v>0</v>
          </cell>
          <cell r="AQ685" t="str">
            <v>Y</v>
          </cell>
          <cell r="AR685" t="str">
            <v>434S</v>
          </cell>
          <cell r="AS685" t="str">
            <v>FABON INTERNATIONAL CO LTD</v>
          </cell>
          <cell r="AT685" t="str">
            <v>CHINA</v>
          </cell>
          <cell r="AU685" t="str">
            <v>DUMMY MILLEPIC / FB082480</v>
          </cell>
          <cell r="AW685">
            <v>1.7</v>
          </cell>
          <cell r="AX685">
            <v>1700</v>
          </cell>
          <cell r="AY685">
            <v>40553</v>
          </cell>
          <cell r="AZ685">
            <v>40559</v>
          </cell>
          <cell r="BA685">
            <v>40643</v>
          </cell>
          <cell r="BB685">
            <v>40692</v>
          </cell>
          <cell r="BC685">
            <v>40720</v>
          </cell>
          <cell r="BD685">
            <v>40727</v>
          </cell>
          <cell r="BE685">
            <v>40544</v>
          </cell>
          <cell r="BF685">
            <v>40634</v>
          </cell>
          <cell r="BG685">
            <v>40664</v>
          </cell>
          <cell r="BH685">
            <v>40695</v>
          </cell>
          <cell r="BI685">
            <v>40695</v>
          </cell>
          <cell r="BL685">
            <v>0</v>
          </cell>
          <cell r="BN685" t="str">
            <v>DOCKERS</v>
          </cell>
          <cell r="BO685" t="str">
            <v>Tops</v>
          </cell>
          <cell r="BP685" t="str">
            <v>Mens</v>
          </cell>
          <cell r="BQ685" t="str">
            <v>N</v>
          </cell>
          <cell r="BR685" t="str">
            <v>DM Tops B&amp;T</v>
          </cell>
          <cell r="BS685" t="str">
            <v>OKAMOTO D</v>
          </cell>
          <cell r="BT685" t="str">
            <v>C BTWVN</v>
          </cell>
          <cell r="BU685" t="str">
            <v>G7788</v>
          </cell>
          <cell r="BV685" t="str">
            <v>Seasonal</v>
          </cell>
          <cell r="BW685" t="str">
            <v>LSA</v>
          </cell>
          <cell r="BY685" t="str">
            <v>4069040643406284055540535405354053540535</v>
          </cell>
          <cell r="BZ685" t="str">
            <v>S-66585-0001-3481-40690</v>
          </cell>
          <cell r="CA685" t="str">
            <v>SFO</v>
          </cell>
          <cell r="CB685">
            <v>1500</v>
          </cell>
          <cell r="CD685">
            <v>0</v>
          </cell>
          <cell r="CF685">
            <v>574</v>
          </cell>
          <cell r="CG685">
            <v>0</v>
          </cell>
        </row>
        <row r="686">
          <cell r="A686">
            <v>1417096</v>
          </cell>
          <cell r="B686" t="str">
            <v>113</v>
          </cell>
          <cell r="C686" t="str">
            <v>101</v>
          </cell>
          <cell r="D686" t="str">
            <v>66075</v>
          </cell>
          <cell r="E686" t="str">
            <v>66075-0002</v>
          </cell>
          <cell r="F686" t="str">
            <v>THE KHAKI SHIRT</v>
          </cell>
          <cell r="G686" t="str">
            <v>SOLID - BLACK</v>
          </cell>
          <cell r="H686" t="str">
            <v>PC</v>
          </cell>
          <cell r="J686" t="str">
            <v>SP-A</v>
          </cell>
          <cell r="K686" t="str">
            <v>APD</v>
          </cell>
          <cell r="L686" t="str">
            <v>MY</v>
          </cell>
          <cell r="M686">
            <v>520</v>
          </cell>
          <cell r="N686">
            <v>520</v>
          </cell>
          <cell r="O686">
            <v>0</v>
          </cell>
          <cell r="P686">
            <v>520</v>
          </cell>
          <cell r="T686" t="str">
            <v>257M</v>
          </cell>
          <cell r="U686">
            <v>3481</v>
          </cell>
          <cell r="V686" t="str">
            <v>HONG KONG</v>
          </cell>
          <cell r="W686" t="str">
            <v>NAS</v>
          </cell>
          <cell r="X686" t="str">
            <v>VIETNAM</v>
          </cell>
          <cell r="Y686" t="str">
            <v>VIET HUNG JOINT STOCK CO</v>
          </cell>
          <cell r="Z686" t="str">
            <v>FOB</v>
          </cell>
          <cell r="AD686">
            <v>40505</v>
          </cell>
          <cell r="AE686">
            <v>40505</v>
          </cell>
          <cell r="AF686">
            <v>40505</v>
          </cell>
          <cell r="AG686">
            <v>40505</v>
          </cell>
          <cell r="AH686">
            <v>40522</v>
          </cell>
          <cell r="AI686">
            <v>40589</v>
          </cell>
          <cell r="AJ686">
            <v>40607</v>
          </cell>
          <cell r="AK686">
            <v>40655</v>
          </cell>
          <cell r="AL686">
            <v>40668</v>
          </cell>
          <cell r="AM686">
            <v>40671</v>
          </cell>
          <cell r="AN686" t="str">
            <v>Per 11/17 P-Req</v>
          </cell>
          <cell r="AO686" t="str">
            <v>Y</v>
          </cell>
          <cell r="AP686" t="str">
            <v>4505019934 (MY) / 4514007596 (PK) / 4512019294 (SG) / 4509010436 (PH)</v>
          </cell>
          <cell r="AQ686" t="str">
            <v>Y</v>
          </cell>
          <cell r="AR686" t="str">
            <v>434S</v>
          </cell>
          <cell r="AS686" t="str">
            <v>FABON INTERNATIONAL CO LTD</v>
          </cell>
          <cell r="AT686" t="str">
            <v>CHINA</v>
          </cell>
          <cell r="AU686" t="str">
            <v>TROPIC KNITS LTDJTK030W</v>
          </cell>
          <cell r="AW686">
            <v>1.7</v>
          </cell>
          <cell r="AX686">
            <v>884</v>
          </cell>
          <cell r="AY686">
            <v>40518</v>
          </cell>
          <cell r="AZ686">
            <v>40524</v>
          </cell>
          <cell r="BA686">
            <v>40608</v>
          </cell>
          <cell r="BB686">
            <v>40657</v>
          </cell>
          <cell r="BC686">
            <v>40671</v>
          </cell>
          <cell r="BD686">
            <v>40671</v>
          </cell>
          <cell r="BE686">
            <v>40513</v>
          </cell>
          <cell r="BF686">
            <v>40603</v>
          </cell>
          <cell r="BG686">
            <v>40634</v>
          </cell>
          <cell r="BH686">
            <v>40664</v>
          </cell>
          <cell r="BI686">
            <v>40664</v>
          </cell>
          <cell r="BL686">
            <v>0</v>
          </cell>
          <cell r="BN686" t="str">
            <v>DOCKERS</v>
          </cell>
          <cell r="BO686" t="str">
            <v>Tops</v>
          </cell>
          <cell r="BP686" t="str">
            <v>Mens</v>
          </cell>
          <cell r="BQ686" t="str">
            <v>Y</v>
          </cell>
          <cell r="BR686" t="str">
            <v>DM Tops Wovens</v>
          </cell>
          <cell r="BS686" t="str">
            <v>OKAMOTO D</v>
          </cell>
          <cell r="BT686" t="str">
            <v>CWOVENS2</v>
          </cell>
          <cell r="BU686" t="str">
            <v>G7775</v>
          </cell>
          <cell r="BV686" t="str">
            <v>Seasonal</v>
          </cell>
          <cell r="BW686" t="str">
            <v>APD</v>
          </cell>
          <cell r="BY686" t="str">
            <v>4065540607405894052240505405054050540505</v>
          </cell>
          <cell r="BZ686" t="str">
            <v>S-66075-0002-3481-40655</v>
          </cell>
          <cell r="CA686" t="str">
            <v>SFO</v>
          </cell>
          <cell r="CB686">
            <v>520</v>
          </cell>
          <cell r="CD686">
            <v>0</v>
          </cell>
          <cell r="CF686">
            <v>574</v>
          </cell>
          <cell r="CG686">
            <v>0</v>
          </cell>
        </row>
        <row r="687">
          <cell r="A687">
            <v>1469451</v>
          </cell>
          <cell r="B687" t="str">
            <v>113</v>
          </cell>
          <cell r="C687" t="str">
            <v>101</v>
          </cell>
          <cell r="D687" t="str">
            <v>66075</v>
          </cell>
          <cell r="E687" t="str">
            <v>66075-0002</v>
          </cell>
          <cell r="F687" t="str">
            <v>THE KHAKI SHIRT</v>
          </cell>
          <cell r="G687" t="str">
            <v>SOLID - BLACK</v>
          </cell>
          <cell r="H687" t="str">
            <v>PC</v>
          </cell>
          <cell r="J687" t="str">
            <v>SP-A</v>
          </cell>
          <cell r="K687" t="str">
            <v>LACL</v>
          </cell>
          <cell r="L687" t="str">
            <v>PA</v>
          </cell>
          <cell r="M687">
            <v>180</v>
          </cell>
          <cell r="N687">
            <v>180</v>
          </cell>
          <cell r="O687">
            <v>0</v>
          </cell>
          <cell r="P687">
            <v>180</v>
          </cell>
          <cell r="T687" t="str">
            <v>257M</v>
          </cell>
          <cell r="U687">
            <v>3481</v>
          </cell>
          <cell r="V687" t="str">
            <v>HONG KONG</v>
          </cell>
          <cell r="W687" t="str">
            <v>NAS</v>
          </cell>
          <cell r="X687" t="str">
            <v>VIETNAM</v>
          </cell>
          <cell r="Y687" t="str">
            <v>VIET HUNG JOINT STOCK CO</v>
          </cell>
          <cell r="Z687" t="str">
            <v>FOB</v>
          </cell>
          <cell r="AD687">
            <v>40505</v>
          </cell>
          <cell r="AE687">
            <v>40505</v>
          </cell>
          <cell r="AF687">
            <v>40505</v>
          </cell>
          <cell r="AG687">
            <v>40505</v>
          </cell>
          <cell r="AH687">
            <v>40522</v>
          </cell>
          <cell r="AI687">
            <v>40589</v>
          </cell>
          <cell r="AJ687">
            <v>40607</v>
          </cell>
          <cell r="AK687">
            <v>40655</v>
          </cell>
          <cell r="AL687">
            <v>40702</v>
          </cell>
          <cell r="AM687">
            <v>40705</v>
          </cell>
          <cell r="AN687" t="str">
            <v>Per 11/17 P-Req; 11/29 split out LACL per Karla's 11/29 email</v>
          </cell>
          <cell r="AP687" t="str">
            <v>4100114117</v>
          </cell>
          <cell r="AQ687" t="str">
            <v>Y</v>
          </cell>
          <cell r="AR687" t="str">
            <v>434S</v>
          </cell>
          <cell r="AS687" t="str">
            <v>FABON INTERNATIONAL CO LTD</v>
          </cell>
          <cell r="AT687" t="str">
            <v>CHINA</v>
          </cell>
          <cell r="AU687" t="str">
            <v>F-B0087</v>
          </cell>
          <cell r="AW687">
            <v>1.7</v>
          </cell>
          <cell r="AX687">
            <v>306</v>
          </cell>
          <cell r="AY687">
            <v>40518</v>
          </cell>
          <cell r="AZ687">
            <v>40524</v>
          </cell>
          <cell r="BA687">
            <v>40608</v>
          </cell>
          <cell r="BB687">
            <v>40657</v>
          </cell>
          <cell r="BC687">
            <v>40706</v>
          </cell>
          <cell r="BD687">
            <v>40706</v>
          </cell>
          <cell r="BE687">
            <v>40513</v>
          </cell>
          <cell r="BF687">
            <v>40603</v>
          </cell>
          <cell r="BG687">
            <v>40634</v>
          </cell>
          <cell r="BH687">
            <v>40695</v>
          </cell>
          <cell r="BI687">
            <v>40695</v>
          </cell>
          <cell r="BL687">
            <v>0</v>
          </cell>
          <cell r="BN687" t="str">
            <v>DOCKERS</v>
          </cell>
          <cell r="BO687" t="str">
            <v>Tops</v>
          </cell>
          <cell r="BP687" t="str">
            <v>Mens</v>
          </cell>
          <cell r="BQ687" t="str">
            <v>Y</v>
          </cell>
          <cell r="BR687" t="str">
            <v>DM Tops Wovens</v>
          </cell>
          <cell r="BS687" t="str">
            <v>OKAMOTO D</v>
          </cell>
          <cell r="BT687" t="str">
            <v>CWOVENS2</v>
          </cell>
          <cell r="BU687" t="str">
            <v>G7775</v>
          </cell>
          <cell r="BV687" t="str">
            <v>Seasonal</v>
          </cell>
          <cell r="BW687" t="str">
            <v>LSA</v>
          </cell>
          <cell r="BY687" t="str">
            <v>4065540607405894052240505405054050540505</v>
          </cell>
          <cell r="BZ687" t="str">
            <v>S-66075-0002-3481-40655</v>
          </cell>
          <cell r="CA687" t="str">
            <v>SFO</v>
          </cell>
          <cell r="CD687">
            <v>0</v>
          </cell>
          <cell r="CF687">
            <v>574</v>
          </cell>
          <cell r="CG687">
            <v>0</v>
          </cell>
        </row>
        <row r="688">
          <cell r="A688">
            <v>1449276</v>
          </cell>
          <cell r="B688" t="str">
            <v>113</v>
          </cell>
          <cell r="C688" t="str">
            <v>101</v>
          </cell>
          <cell r="D688" t="str">
            <v>66075</v>
          </cell>
          <cell r="E688" t="str">
            <v>66075-0002</v>
          </cell>
          <cell r="F688" t="str">
            <v>THE KHAKI SHIRT</v>
          </cell>
          <cell r="G688" t="str">
            <v>SOLID - BLACK</v>
          </cell>
          <cell r="H688" t="str">
            <v>PC</v>
          </cell>
          <cell r="J688" t="str">
            <v>SP-A</v>
          </cell>
          <cell r="K688" t="str">
            <v>LACL</v>
          </cell>
          <cell r="L688" t="str">
            <v>CR</v>
          </cell>
          <cell r="M688">
            <v>156</v>
          </cell>
          <cell r="N688">
            <v>156</v>
          </cell>
          <cell r="O688">
            <v>0</v>
          </cell>
          <cell r="P688">
            <v>156</v>
          </cell>
          <cell r="T688" t="str">
            <v>257M</v>
          </cell>
          <cell r="U688">
            <v>3481</v>
          </cell>
          <cell r="V688" t="str">
            <v>HONG KONG</v>
          </cell>
          <cell r="W688" t="str">
            <v>NAS</v>
          </cell>
          <cell r="X688" t="str">
            <v>VIETNAM</v>
          </cell>
          <cell r="Y688" t="str">
            <v>VIET HUNG JOINT STOCK CO</v>
          </cell>
          <cell r="Z688" t="str">
            <v>FOB</v>
          </cell>
          <cell r="AD688">
            <v>40505</v>
          </cell>
          <cell r="AE688">
            <v>40505</v>
          </cell>
          <cell r="AF688">
            <v>40505</v>
          </cell>
          <cell r="AG688">
            <v>40505</v>
          </cell>
          <cell r="AH688">
            <v>40522</v>
          </cell>
          <cell r="AI688">
            <v>40589</v>
          </cell>
          <cell r="AJ688">
            <v>40607</v>
          </cell>
          <cell r="AK688">
            <v>40655</v>
          </cell>
          <cell r="AL688">
            <v>40732</v>
          </cell>
          <cell r="AM688">
            <v>40735</v>
          </cell>
          <cell r="AN688" t="str">
            <v>Per 11/17 P-Req; 11/29 split out LACL per Karla's 11/29 email</v>
          </cell>
          <cell r="AO688" t="str">
            <v>Y</v>
          </cell>
          <cell r="AP688" t="str">
            <v>4100116826</v>
          </cell>
          <cell r="AQ688" t="str">
            <v>Y</v>
          </cell>
          <cell r="AR688" t="str">
            <v>434S</v>
          </cell>
          <cell r="AS688" t="str">
            <v>FABON INTERNATIONAL CO LTD</v>
          </cell>
          <cell r="AT688" t="str">
            <v>CHINA</v>
          </cell>
          <cell r="AU688" t="str">
            <v>F-B0087</v>
          </cell>
          <cell r="AW688">
            <v>1.7</v>
          </cell>
          <cell r="AX688">
            <v>265.2</v>
          </cell>
          <cell r="AY688">
            <v>40518</v>
          </cell>
          <cell r="AZ688">
            <v>40524</v>
          </cell>
          <cell r="BA688">
            <v>40608</v>
          </cell>
          <cell r="BB688">
            <v>40657</v>
          </cell>
          <cell r="BC688">
            <v>40734</v>
          </cell>
          <cell r="BD688">
            <v>40741</v>
          </cell>
          <cell r="BE688">
            <v>40513</v>
          </cell>
          <cell r="BF688">
            <v>40603</v>
          </cell>
          <cell r="BG688">
            <v>40634</v>
          </cell>
          <cell r="BH688">
            <v>40725</v>
          </cell>
          <cell r="BI688">
            <v>40725</v>
          </cell>
          <cell r="BL688">
            <v>0</v>
          </cell>
          <cell r="BN688" t="str">
            <v>DOCKERS</v>
          </cell>
          <cell r="BO688" t="str">
            <v>Tops</v>
          </cell>
          <cell r="BP688" t="str">
            <v>Mens</v>
          </cell>
          <cell r="BQ688" t="str">
            <v>Y</v>
          </cell>
          <cell r="BR688" t="str">
            <v>DM Tops Wovens</v>
          </cell>
          <cell r="BS688" t="str">
            <v>OKAMOTO D</v>
          </cell>
          <cell r="BT688" t="str">
            <v>CWOVENS2</v>
          </cell>
          <cell r="BU688" t="str">
            <v>G7775</v>
          </cell>
          <cell r="BV688" t="str">
            <v>Seasonal</v>
          </cell>
          <cell r="BW688" t="str">
            <v>LSA</v>
          </cell>
          <cell r="BY688" t="str">
            <v>4065540607405894052240505405054050540505</v>
          </cell>
          <cell r="BZ688" t="str">
            <v>S-66075-0002-3481-40655</v>
          </cell>
          <cell r="CA688" t="str">
            <v>SFO</v>
          </cell>
          <cell r="CD688">
            <v>0</v>
          </cell>
          <cell r="CF688">
            <v>574</v>
          </cell>
          <cell r="CG688">
            <v>0</v>
          </cell>
        </row>
        <row r="689">
          <cell r="A689">
            <v>1417097</v>
          </cell>
          <cell r="B689" t="str">
            <v>113</v>
          </cell>
          <cell r="C689" t="str">
            <v>101</v>
          </cell>
          <cell r="D689" t="str">
            <v>66075</v>
          </cell>
          <cell r="E689" t="str">
            <v>66075-0002</v>
          </cell>
          <cell r="F689" t="str">
            <v>THE KHAKI SHIRT</v>
          </cell>
          <cell r="G689" t="str">
            <v>SOLID - BLACK</v>
          </cell>
          <cell r="H689" t="str">
            <v>PC</v>
          </cell>
          <cell r="J689" t="str">
            <v>SP-A</v>
          </cell>
          <cell r="K689" t="str">
            <v>LSM</v>
          </cell>
          <cell r="L689" t="str">
            <v>MX</v>
          </cell>
          <cell r="M689">
            <v>1628</v>
          </cell>
          <cell r="N689">
            <v>1628</v>
          </cell>
          <cell r="O689">
            <v>0</v>
          </cell>
          <cell r="P689">
            <v>1628</v>
          </cell>
          <cell r="T689" t="str">
            <v>257M</v>
          </cell>
          <cell r="U689">
            <v>3481</v>
          </cell>
          <cell r="V689" t="str">
            <v>HONG KONG</v>
          </cell>
          <cell r="W689" t="str">
            <v>NAS</v>
          </cell>
          <cell r="X689" t="str">
            <v>VIETNAM</v>
          </cell>
          <cell r="Y689" t="str">
            <v>VIET HUNG JOINT STOCK CO</v>
          </cell>
          <cell r="Z689" t="str">
            <v>FOB</v>
          </cell>
          <cell r="AD689">
            <v>40505</v>
          </cell>
          <cell r="AE689">
            <v>40505</v>
          </cell>
          <cell r="AF689">
            <v>40505</v>
          </cell>
          <cell r="AG689">
            <v>40505</v>
          </cell>
          <cell r="AH689">
            <v>40522</v>
          </cell>
          <cell r="AI689">
            <v>40589</v>
          </cell>
          <cell r="AJ689">
            <v>40607</v>
          </cell>
          <cell r="AK689">
            <v>40655</v>
          </cell>
          <cell r="AL689">
            <v>40707</v>
          </cell>
          <cell r="AM689">
            <v>40710</v>
          </cell>
          <cell r="AN689" t="str">
            <v>Per 11/17 P-Req</v>
          </cell>
          <cell r="AO689" t="str">
            <v>Y</v>
          </cell>
          <cell r="AP689" t="str">
            <v>98559</v>
          </cell>
          <cell r="AR689" t="str">
            <v>434S</v>
          </cell>
          <cell r="AS689" t="str">
            <v>FABON INTERNATIONAL CO LTD</v>
          </cell>
          <cell r="AT689" t="str">
            <v>CHINA</v>
          </cell>
          <cell r="AU689" t="str">
            <v>F-B0087</v>
          </cell>
          <cell r="AW689">
            <v>1.7</v>
          </cell>
          <cell r="AX689">
            <v>2767.6</v>
          </cell>
          <cell r="AY689">
            <v>40518</v>
          </cell>
          <cell r="AZ689">
            <v>40524</v>
          </cell>
          <cell r="BA689">
            <v>40608</v>
          </cell>
          <cell r="BB689">
            <v>40657</v>
          </cell>
          <cell r="BC689">
            <v>40713</v>
          </cell>
          <cell r="BD689">
            <v>40713</v>
          </cell>
          <cell r="BE689">
            <v>40513</v>
          </cell>
          <cell r="BF689">
            <v>40603</v>
          </cell>
          <cell r="BG689">
            <v>40634</v>
          </cell>
          <cell r="BH689">
            <v>40695</v>
          </cell>
          <cell r="BI689">
            <v>40695</v>
          </cell>
          <cell r="BL689">
            <v>0</v>
          </cell>
          <cell r="BN689" t="str">
            <v>DOCKERS</v>
          </cell>
          <cell r="BO689" t="str">
            <v>Tops</v>
          </cell>
          <cell r="BP689" t="str">
            <v>Mens</v>
          </cell>
          <cell r="BQ689" t="str">
            <v>Y</v>
          </cell>
          <cell r="BR689" t="str">
            <v>DM Tops Wovens</v>
          </cell>
          <cell r="BS689" t="str">
            <v>OKAMOTO D</v>
          </cell>
          <cell r="BT689" t="str">
            <v>CWOVENS2</v>
          </cell>
          <cell r="BU689" t="str">
            <v>G7775</v>
          </cell>
          <cell r="BV689" t="str">
            <v>Seasonal</v>
          </cell>
          <cell r="BW689" t="str">
            <v>LSA</v>
          </cell>
          <cell r="BY689" t="str">
            <v>4065540607405894052240505405054050540505</v>
          </cell>
          <cell r="BZ689" t="str">
            <v>S-66075-0002-3481-40655</v>
          </cell>
          <cell r="CA689" t="str">
            <v>SFO</v>
          </cell>
          <cell r="CB689">
            <v>1628</v>
          </cell>
          <cell r="CD689">
            <v>0</v>
          </cell>
          <cell r="CE689">
            <v>3448</v>
          </cell>
          <cell r="CF689">
            <v>574</v>
          </cell>
          <cell r="CG689">
            <v>0</v>
          </cell>
        </row>
        <row r="690">
          <cell r="A690">
            <v>1517745</v>
          </cell>
          <cell r="B690" t="str">
            <v>113</v>
          </cell>
          <cell r="C690" t="str">
            <v>101</v>
          </cell>
          <cell r="D690" t="str">
            <v>66085</v>
          </cell>
          <cell r="E690" t="str">
            <v>66085-0002</v>
          </cell>
          <cell r="F690" t="str">
            <v>THE WHOLESALE KHAKI SHIRT</v>
          </cell>
          <cell r="G690" t="str">
            <v>SOLID - SHADOW</v>
          </cell>
          <cell r="H690" t="str">
            <v>PC</v>
          </cell>
          <cell r="J690" t="str">
            <v>SP-A</v>
          </cell>
          <cell r="K690" t="str">
            <v>LSUS</v>
          </cell>
          <cell r="L690">
            <v>2006</v>
          </cell>
          <cell r="M690">
            <v>601</v>
          </cell>
          <cell r="N690">
            <v>601</v>
          </cell>
          <cell r="O690">
            <v>0</v>
          </cell>
          <cell r="P690">
            <v>601</v>
          </cell>
          <cell r="T690" t="str">
            <v>257M</v>
          </cell>
          <cell r="U690">
            <v>3481</v>
          </cell>
          <cell r="V690" t="str">
            <v>HONG KONG</v>
          </cell>
          <cell r="W690" t="str">
            <v>NAS</v>
          </cell>
          <cell r="X690" t="str">
            <v>VIETNAM</v>
          </cell>
          <cell r="Y690" t="str">
            <v>VIET HUNG JOINT STOCK CO</v>
          </cell>
          <cell r="Z690" t="str">
            <v>DFC</v>
          </cell>
          <cell r="AD690">
            <v>40473</v>
          </cell>
          <cell r="AE690">
            <v>40473</v>
          </cell>
          <cell r="AF690">
            <v>40473</v>
          </cell>
          <cell r="AG690">
            <v>40473</v>
          </cell>
          <cell r="AH690">
            <v>40494</v>
          </cell>
          <cell r="AI690">
            <v>40546</v>
          </cell>
          <cell r="AJ690">
            <v>40560</v>
          </cell>
          <cell r="AK690">
            <v>40620</v>
          </cell>
          <cell r="AL690">
            <v>40650</v>
          </cell>
          <cell r="AM690">
            <v>40653</v>
          </cell>
          <cell r="AN690" t="str">
            <v>Per 10/22 commit; Updtd 12/20: moved WHLS 800 uts to new style. Rev spec chg, actual qty is 790 uts. Updtd 12/22: reduce by 189 for on-line-OK'd TJ</v>
          </cell>
          <cell r="AO690" t="str">
            <v>Y</v>
          </cell>
          <cell r="AQ690" t="str">
            <v>Y</v>
          </cell>
          <cell r="AR690" t="str">
            <v>434S</v>
          </cell>
          <cell r="AS690" t="str">
            <v>FABON INTERNATIONAL CO LTD</v>
          </cell>
          <cell r="AT690" t="str">
            <v>CHINA</v>
          </cell>
          <cell r="AU690" t="str">
            <v>TROPIC KNITS LTDJTK030W</v>
          </cell>
          <cell r="AW690">
            <v>1.7</v>
          </cell>
          <cell r="AX690">
            <v>1021.6999999999999</v>
          </cell>
          <cell r="AY690">
            <v>40490</v>
          </cell>
          <cell r="AZ690">
            <v>40496</v>
          </cell>
          <cell r="BA690">
            <v>40566</v>
          </cell>
          <cell r="BB690">
            <v>40622</v>
          </cell>
          <cell r="BC690">
            <v>40650</v>
          </cell>
          <cell r="BD690">
            <v>40657</v>
          </cell>
          <cell r="BE690">
            <v>40483</v>
          </cell>
          <cell r="BF690">
            <v>40544</v>
          </cell>
          <cell r="BG690">
            <v>40603</v>
          </cell>
          <cell r="BH690">
            <v>40634</v>
          </cell>
          <cell r="BI690">
            <v>40634</v>
          </cell>
          <cell r="BL690">
            <v>0</v>
          </cell>
          <cell r="BN690" t="str">
            <v>DOCKERS</v>
          </cell>
          <cell r="BO690" t="str">
            <v>Tops</v>
          </cell>
          <cell r="BP690" t="str">
            <v>Mens</v>
          </cell>
          <cell r="BQ690" t="str">
            <v>N</v>
          </cell>
          <cell r="BR690" t="str">
            <v>DM Tops Wovens</v>
          </cell>
          <cell r="BS690" t="str">
            <v>OKAMOTO D</v>
          </cell>
          <cell r="BT690" t="str">
            <v>CWOVENS2</v>
          </cell>
          <cell r="BU690" t="str">
            <v>G7786</v>
          </cell>
          <cell r="BV690" t="str">
            <v>Seasonal</v>
          </cell>
          <cell r="BW690" t="str">
            <v>LSA</v>
          </cell>
          <cell r="BY690" t="str">
            <v>4062040560405464049440473404734047340473</v>
          </cell>
          <cell r="BZ690" t="str">
            <v>S-66085-0002-3481-40620</v>
          </cell>
          <cell r="CA690" t="str">
            <v>SFO</v>
          </cell>
          <cell r="CD690">
            <v>0</v>
          </cell>
          <cell r="CF690">
            <v>574</v>
          </cell>
          <cell r="CG690">
            <v>0</v>
          </cell>
        </row>
        <row r="691">
          <cell r="A691">
            <v>1417098</v>
          </cell>
          <cell r="B691" t="str">
            <v>113</v>
          </cell>
          <cell r="C691" t="str">
            <v>101</v>
          </cell>
          <cell r="D691" t="str">
            <v>66075</v>
          </cell>
          <cell r="E691" t="str">
            <v>66075-0012</v>
          </cell>
          <cell r="F691" t="str">
            <v>THE KHAKI SHIRT</v>
          </cell>
          <cell r="G691" t="str">
            <v>SOLID - SHADOW</v>
          </cell>
          <cell r="H691" t="str">
            <v>PC</v>
          </cell>
          <cell r="J691" t="str">
            <v>SP-A</v>
          </cell>
          <cell r="K691" t="str">
            <v>APD</v>
          </cell>
          <cell r="L691" t="str">
            <v>MY</v>
          </cell>
          <cell r="M691">
            <v>326</v>
          </cell>
          <cell r="N691">
            <v>326</v>
          </cell>
          <cell r="O691">
            <v>0</v>
          </cell>
          <cell r="P691">
            <v>326</v>
          </cell>
          <cell r="T691" t="str">
            <v>257M</v>
          </cell>
          <cell r="U691">
            <v>3481</v>
          </cell>
          <cell r="V691" t="str">
            <v>HONG KONG</v>
          </cell>
          <cell r="W691" t="str">
            <v>NAS</v>
          </cell>
          <cell r="X691" t="str">
            <v>VIETNAM</v>
          </cell>
          <cell r="Y691" t="str">
            <v>VIET HUNG JOINT STOCK CO</v>
          </cell>
          <cell r="Z691" t="str">
            <v>FOB</v>
          </cell>
          <cell r="AD691">
            <v>40473</v>
          </cell>
          <cell r="AE691">
            <v>40473</v>
          </cell>
          <cell r="AF691">
            <v>40473</v>
          </cell>
          <cell r="AG691">
            <v>40473</v>
          </cell>
          <cell r="AH691">
            <v>40494</v>
          </cell>
          <cell r="AI691">
            <v>40546</v>
          </cell>
          <cell r="AJ691">
            <v>40560</v>
          </cell>
          <cell r="AK691">
            <v>40620</v>
          </cell>
          <cell r="AL691">
            <v>40633</v>
          </cell>
          <cell r="AM691">
            <v>40636</v>
          </cell>
          <cell r="AN691" t="str">
            <v>Per 10/22 commit</v>
          </cell>
          <cell r="AO691" t="str">
            <v>Y</v>
          </cell>
          <cell r="AP691" t="str">
            <v>4514007337 (PK) / 4509010170 (PH)</v>
          </cell>
          <cell r="AQ691" t="str">
            <v>Y</v>
          </cell>
          <cell r="AR691" t="str">
            <v>434S</v>
          </cell>
          <cell r="AS691" t="str">
            <v>FABON INTERNATIONAL CO LTD</v>
          </cell>
          <cell r="AT691" t="str">
            <v>CHINA</v>
          </cell>
          <cell r="AU691" t="str">
            <v>TROPIC KNITS LTDJTK030W</v>
          </cell>
          <cell r="AW691">
            <v>1.7</v>
          </cell>
          <cell r="AX691">
            <v>554.19999999999993</v>
          </cell>
          <cell r="AY691">
            <v>40490</v>
          </cell>
          <cell r="AZ691">
            <v>40496</v>
          </cell>
          <cell r="BA691">
            <v>40566</v>
          </cell>
          <cell r="BB691">
            <v>40622</v>
          </cell>
          <cell r="BC691">
            <v>40636</v>
          </cell>
          <cell r="BD691">
            <v>40636</v>
          </cell>
          <cell r="BE691">
            <v>40483</v>
          </cell>
          <cell r="BF691">
            <v>40544</v>
          </cell>
          <cell r="BG691">
            <v>40603</v>
          </cell>
          <cell r="BH691">
            <v>40603</v>
          </cell>
          <cell r="BI691">
            <v>40603</v>
          </cell>
          <cell r="BL691">
            <v>0</v>
          </cell>
          <cell r="BN691" t="str">
            <v>DOCKERS</v>
          </cell>
          <cell r="BO691" t="str">
            <v>Tops</v>
          </cell>
          <cell r="BP691" t="str">
            <v>Mens</v>
          </cell>
          <cell r="BQ691" t="str">
            <v>Y</v>
          </cell>
          <cell r="BR691" t="str">
            <v>DM Tops Wovens</v>
          </cell>
          <cell r="BS691" t="str">
            <v>OKAMOTO D</v>
          </cell>
          <cell r="BT691" t="str">
            <v>CWOVENS2</v>
          </cell>
          <cell r="BU691" t="str">
            <v>G7786</v>
          </cell>
          <cell r="BV691" t="str">
            <v>Seasonal</v>
          </cell>
          <cell r="BW691" t="str">
            <v>APD</v>
          </cell>
          <cell r="BY691" t="str">
            <v>4062040560405464049440473404734047340473</v>
          </cell>
          <cell r="BZ691" t="str">
            <v>S-66075-0012-3481-40620</v>
          </cell>
          <cell r="CA691" t="str">
            <v>SFO</v>
          </cell>
          <cell r="CB691">
            <v>326</v>
          </cell>
          <cell r="CD691">
            <v>0</v>
          </cell>
          <cell r="CF691">
            <v>574</v>
          </cell>
          <cell r="CG691">
            <v>0</v>
          </cell>
        </row>
        <row r="692">
          <cell r="A692">
            <v>1417099</v>
          </cell>
          <cell r="B692" t="str">
            <v>113</v>
          </cell>
          <cell r="C692" t="str">
            <v>101</v>
          </cell>
          <cell r="D692" t="str">
            <v>66075</v>
          </cell>
          <cell r="E692" t="str">
            <v>66075-0012</v>
          </cell>
          <cell r="F692" t="str">
            <v>THE KHAKI SHIRT</v>
          </cell>
          <cell r="G692" t="str">
            <v>SOLID - SHADOW</v>
          </cell>
          <cell r="H692" t="str">
            <v>PC</v>
          </cell>
          <cell r="J692" t="str">
            <v>SP-A</v>
          </cell>
          <cell r="K692" t="str">
            <v>LSE</v>
          </cell>
          <cell r="L692" t="str">
            <v>GB</v>
          </cell>
          <cell r="M692">
            <v>1500</v>
          </cell>
          <cell r="N692">
            <v>1500</v>
          </cell>
          <cell r="O692">
            <v>0</v>
          </cell>
          <cell r="P692">
            <v>1500</v>
          </cell>
          <cell r="T692" t="str">
            <v>257M</v>
          </cell>
          <cell r="U692">
            <v>3481</v>
          </cell>
          <cell r="V692" t="str">
            <v>HONG KONG</v>
          </cell>
          <cell r="W692" t="str">
            <v>NAS</v>
          </cell>
          <cell r="X692" t="str">
            <v>VIETNAM</v>
          </cell>
          <cell r="Y692" t="str">
            <v>VIET HUNG JOINT STOCK CO</v>
          </cell>
          <cell r="Z692" t="str">
            <v>FOB</v>
          </cell>
          <cell r="AD692">
            <v>40473</v>
          </cell>
          <cell r="AE692">
            <v>40473</v>
          </cell>
          <cell r="AF692">
            <v>40473</v>
          </cell>
          <cell r="AG692">
            <v>40473</v>
          </cell>
          <cell r="AH692">
            <v>40494</v>
          </cell>
          <cell r="AI692">
            <v>40546</v>
          </cell>
          <cell r="AJ692">
            <v>40560</v>
          </cell>
          <cell r="AK692">
            <v>40620</v>
          </cell>
          <cell r="AL692">
            <v>40652</v>
          </cell>
          <cell r="AM692">
            <v>40655</v>
          </cell>
          <cell r="AN692" t="str">
            <v>Per 10/22 commit</v>
          </cell>
          <cell r="AO692" t="str">
            <v>Y</v>
          </cell>
          <cell r="AP692">
            <v>530601</v>
          </cell>
          <cell r="AQ692" t="str">
            <v>Y</v>
          </cell>
          <cell r="AR692" t="str">
            <v>434S</v>
          </cell>
          <cell r="AS692" t="str">
            <v>FABON INTERNATIONAL CO LTD</v>
          </cell>
          <cell r="AT692" t="str">
            <v>CHINA</v>
          </cell>
          <cell r="AU692" t="str">
            <v>TROPIC KNITS LTDJ630W</v>
          </cell>
          <cell r="AW692">
            <v>1.7</v>
          </cell>
          <cell r="AX692">
            <v>2550</v>
          </cell>
          <cell r="AY692">
            <v>40490</v>
          </cell>
          <cell r="AZ692">
            <v>40496</v>
          </cell>
          <cell r="BA692">
            <v>40566</v>
          </cell>
          <cell r="BB692">
            <v>40622</v>
          </cell>
          <cell r="BC692">
            <v>40657</v>
          </cell>
          <cell r="BD692">
            <v>40657</v>
          </cell>
          <cell r="BE692">
            <v>40483</v>
          </cell>
          <cell r="BF692">
            <v>40544</v>
          </cell>
          <cell r="BG692">
            <v>40603</v>
          </cell>
          <cell r="BH692">
            <v>40634</v>
          </cell>
          <cell r="BI692">
            <v>40634</v>
          </cell>
          <cell r="BL692">
            <v>0</v>
          </cell>
          <cell r="BN692" t="str">
            <v>DOCKERS</v>
          </cell>
          <cell r="BO692" t="str">
            <v>Tops</v>
          </cell>
          <cell r="BP692" t="str">
            <v>Mens</v>
          </cell>
          <cell r="BQ692" t="str">
            <v>Y</v>
          </cell>
          <cell r="BR692" t="str">
            <v>DM Tops Wovens</v>
          </cell>
          <cell r="BS692" t="str">
            <v>OKAMOTO D</v>
          </cell>
          <cell r="BT692" t="str">
            <v>CWOVENS2</v>
          </cell>
          <cell r="BU692" t="str">
            <v>G7786</v>
          </cell>
          <cell r="BV692" t="str">
            <v>Seasonal</v>
          </cell>
          <cell r="BW692" t="str">
            <v>LSE</v>
          </cell>
          <cell r="BY692" t="str">
            <v>4062040560405464049440473404734047340473</v>
          </cell>
          <cell r="BZ692" t="str">
            <v>S-66075-0012-3481-40620</v>
          </cell>
          <cell r="CA692" t="str">
            <v>SFO</v>
          </cell>
          <cell r="CB692">
            <v>1500</v>
          </cell>
          <cell r="CD692">
            <v>0</v>
          </cell>
          <cell r="CF692">
            <v>574</v>
          </cell>
          <cell r="CG692">
            <v>0</v>
          </cell>
        </row>
        <row r="693">
          <cell r="A693">
            <v>1417100</v>
          </cell>
          <cell r="B693" t="str">
            <v>113</v>
          </cell>
          <cell r="C693" t="str">
            <v>101</v>
          </cell>
          <cell r="D693" t="str">
            <v>66075</v>
          </cell>
          <cell r="E693" t="str">
            <v>66075-0012</v>
          </cell>
          <cell r="F693" t="str">
            <v>THE KHAKI SHIRT</v>
          </cell>
          <cell r="G693" t="str">
            <v>SOLID - SHADOW</v>
          </cell>
          <cell r="H693" t="str">
            <v>PC</v>
          </cell>
          <cell r="J693" t="str">
            <v>SP-A</v>
          </cell>
          <cell r="K693" t="str">
            <v>LSC</v>
          </cell>
          <cell r="L693" t="str">
            <v>CA</v>
          </cell>
          <cell r="M693">
            <v>560</v>
          </cell>
          <cell r="N693">
            <v>560</v>
          </cell>
          <cell r="O693">
            <v>0</v>
          </cell>
          <cell r="P693">
            <v>560</v>
          </cell>
          <cell r="T693" t="str">
            <v>257M</v>
          </cell>
          <cell r="U693">
            <v>3481</v>
          </cell>
          <cell r="V693" t="str">
            <v>HONG KONG</v>
          </cell>
          <cell r="W693" t="str">
            <v>NAS</v>
          </cell>
          <cell r="X693" t="str">
            <v>VIETNAM</v>
          </cell>
          <cell r="Y693" t="str">
            <v>VIET HUNG JOINT STOCK CO</v>
          </cell>
          <cell r="Z693" t="str">
            <v>FOB</v>
          </cell>
          <cell r="AD693">
            <v>40473</v>
          </cell>
          <cell r="AE693">
            <v>40473</v>
          </cell>
          <cell r="AF693">
            <v>40473</v>
          </cell>
          <cell r="AG693">
            <v>40473</v>
          </cell>
          <cell r="AH693">
            <v>40494</v>
          </cell>
          <cell r="AI693">
            <v>40546</v>
          </cell>
          <cell r="AJ693">
            <v>40560</v>
          </cell>
          <cell r="AK693">
            <v>40620</v>
          </cell>
          <cell r="AL693">
            <v>40662</v>
          </cell>
          <cell r="AM693">
            <v>40665</v>
          </cell>
          <cell r="AN693" t="str">
            <v>Per 10/22 commit</v>
          </cell>
          <cell r="AO693" t="str">
            <v>y</v>
          </cell>
          <cell r="AP693">
            <v>81905</v>
          </cell>
          <cell r="AQ693" t="str">
            <v>Y</v>
          </cell>
          <cell r="AR693" t="str">
            <v>434S</v>
          </cell>
          <cell r="AS693" t="str">
            <v>FABON INTERNATIONAL CO LTD</v>
          </cell>
          <cell r="AT693" t="str">
            <v>CHINA</v>
          </cell>
          <cell r="AU693" t="str">
            <v>F-B0087</v>
          </cell>
          <cell r="AW693">
            <v>1.7</v>
          </cell>
          <cell r="AX693">
            <v>952</v>
          </cell>
          <cell r="AY693">
            <v>40490</v>
          </cell>
          <cell r="AZ693">
            <v>40496</v>
          </cell>
          <cell r="BA693">
            <v>40566</v>
          </cell>
          <cell r="BB693">
            <v>40622</v>
          </cell>
          <cell r="BC693">
            <v>40664</v>
          </cell>
          <cell r="BD693">
            <v>40671</v>
          </cell>
          <cell r="BE693">
            <v>40483</v>
          </cell>
          <cell r="BF693">
            <v>40544</v>
          </cell>
          <cell r="BG693">
            <v>40603</v>
          </cell>
          <cell r="BH693">
            <v>40634</v>
          </cell>
          <cell r="BI693">
            <v>40664</v>
          </cell>
          <cell r="BL693">
            <v>0</v>
          </cell>
          <cell r="BN693" t="str">
            <v>DOCKERS</v>
          </cell>
          <cell r="BO693" t="str">
            <v>Tops</v>
          </cell>
          <cell r="BP693" t="str">
            <v>Mens</v>
          </cell>
          <cell r="BQ693" t="str">
            <v>Y</v>
          </cell>
          <cell r="BR693" t="str">
            <v>DM Tops Wovens</v>
          </cell>
          <cell r="BS693" t="str">
            <v>OKAMOTO D</v>
          </cell>
          <cell r="BT693" t="str">
            <v>CWOVENS2</v>
          </cell>
          <cell r="BU693" t="str">
            <v>G7786</v>
          </cell>
          <cell r="BV693" t="str">
            <v>Seasonal</v>
          </cell>
          <cell r="BW693" t="str">
            <v>LSA</v>
          </cell>
          <cell r="BY693" t="str">
            <v>4062040560405464049440473404734047340473</v>
          </cell>
          <cell r="BZ693" t="str">
            <v>S-66075-0012-3481-40620</v>
          </cell>
          <cell r="CA693" t="str">
            <v>SFO</v>
          </cell>
          <cell r="CD693">
            <v>0</v>
          </cell>
          <cell r="CF693">
            <v>574</v>
          </cell>
          <cell r="CG693">
            <v>0</v>
          </cell>
        </row>
        <row r="694">
          <cell r="A694">
            <v>1417101</v>
          </cell>
          <cell r="B694" t="str">
            <v>113</v>
          </cell>
          <cell r="C694" t="str">
            <v>101</v>
          </cell>
          <cell r="D694" t="str">
            <v>66075</v>
          </cell>
          <cell r="E694" t="str">
            <v>66075-0012</v>
          </cell>
          <cell r="F694" t="str">
            <v>THE KHAKI SHIRT</v>
          </cell>
          <cell r="G694" t="str">
            <v>SOLID - SHADOW</v>
          </cell>
          <cell r="H694" t="str">
            <v>PC</v>
          </cell>
          <cell r="J694" t="str">
            <v>SP-A</v>
          </cell>
          <cell r="K694" t="str">
            <v>LSUS</v>
          </cell>
          <cell r="L694">
            <v>2006</v>
          </cell>
          <cell r="M694">
            <v>189</v>
          </cell>
          <cell r="N694">
            <v>189</v>
          </cell>
          <cell r="O694">
            <v>0</v>
          </cell>
          <cell r="P694">
            <v>189</v>
          </cell>
          <cell r="T694" t="str">
            <v>257M</v>
          </cell>
          <cell r="U694">
            <v>3481</v>
          </cell>
          <cell r="V694" t="str">
            <v>HONG KONG</v>
          </cell>
          <cell r="W694" t="str">
            <v>NAS</v>
          </cell>
          <cell r="X694" t="str">
            <v>VIETNAM</v>
          </cell>
          <cell r="Y694" t="str">
            <v>VIET HUNG JOINT STOCK CO</v>
          </cell>
          <cell r="Z694" t="str">
            <v>DFC</v>
          </cell>
          <cell r="AD694">
            <v>40473</v>
          </cell>
          <cell r="AE694">
            <v>40473</v>
          </cell>
          <cell r="AF694">
            <v>40473</v>
          </cell>
          <cell r="AG694">
            <v>40473</v>
          </cell>
          <cell r="AH694">
            <v>40494</v>
          </cell>
          <cell r="AI694">
            <v>40546</v>
          </cell>
          <cell r="AJ694">
            <v>40560</v>
          </cell>
          <cell r="AK694">
            <v>40620</v>
          </cell>
          <cell r="AL694">
            <v>40650</v>
          </cell>
          <cell r="AM694">
            <v>40653</v>
          </cell>
          <cell r="AN694" t="str">
            <v>Per 10/22 commit; Updtd 12/20: moved WHLS 800 uts to new style; updtd 12/22: gave 189 to on-line</v>
          </cell>
          <cell r="AO694" t="str">
            <v>Y</v>
          </cell>
          <cell r="AQ694" t="str">
            <v>Y</v>
          </cell>
          <cell r="AR694" t="str">
            <v>434S</v>
          </cell>
          <cell r="AS694" t="str">
            <v>FABON INTERNATIONAL CO LTD</v>
          </cell>
          <cell r="AT694" t="str">
            <v>CHINA</v>
          </cell>
          <cell r="AU694" t="str">
            <v>F-B0087</v>
          </cell>
          <cell r="AW694">
            <v>1.7</v>
          </cell>
          <cell r="AX694">
            <v>321.3</v>
          </cell>
          <cell r="AY694">
            <v>40490</v>
          </cell>
          <cell r="AZ694">
            <v>40496</v>
          </cell>
          <cell r="BA694">
            <v>40566</v>
          </cell>
          <cell r="BB694">
            <v>40622</v>
          </cell>
          <cell r="BC694">
            <v>40650</v>
          </cell>
          <cell r="BD694">
            <v>40657</v>
          </cell>
          <cell r="BE694">
            <v>40483</v>
          </cell>
          <cell r="BF694">
            <v>40544</v>
          </cell>
          <cell r="BG694">
            <v>40603</v>
          </cell>
          <cell r="BH694">
            <v>40634</v>
          </cell>
          <cell r="BI694">
            <v>40634</v>
          </cell>
          <cell r="BL694">
            <v>0</v>
          </cell>
          <cell r="BN694" t="str">
            <v>DOCKERS</v>
          </cell>
          <cell r="BO694" t="str">
            <v>Tops</v>
          </cell>
          <cell r="BP694" t="str">
            <v>Mens</v>
          </cell>
          <cell r="BQ694" t="str">
            <v>Y</v>
          </cell>
          <cell r="BR694" t="str">
            <v>DM Tops Wovens</v>
          </cell>
          <cell r="BS694" t="str">
            <v>OKAMOTO D</v>
          </cell>
          <cell r="BT694" t="str">
            <v>CWOVENS2</v>
          </cell>
          <cell r="BU694" t="str">
            <v>G7786</v>
          </cell>
          <cell r="BV694" t="str">
            <v>Seasonal</v>
          </cell>
          <cell r="BW694" t="str">
            <v>LSA</v>
          </cell>
          <cell r="BY694" t="str">
            <v>4062040560405464049440473404734047340473</v>
          </cell>
          <cell r="BZ694" t="str">
            <v>S-66075-0012-3481-40620</v>
          </cell>
          <cell r="CA694" t="str">
            <v>SFO</v>
          </cell>
          <cell r="CD694">
            <v>0</v>
          </cell>
          <cell r="CF694">
            <v>574</v>
          </cell>
          <cell r="CG694">
            <v>0</v>
          </cell>
        </row>
        <row r="695">
          <cell r="A695">
            <v>1566123</v>
          </cell>
          <cell r="B695" t="str">
            <v>113</v>
          </cell>
          <cell r="C695" t="str">
            <v>101</v>
          </cell>
          <cell r="D695" t="str">
            <v>66085</v>
          </cell>
          <cell r="E695" t="str">
            <v>66085-0003</v>
          </cell>
          <cell r="F695" t="str">
            <v>THE WHOLESALE KHAKI SHIRT</v>
          </cell>
          <cell r="G695" t="str">
            <v>SOLID - PARCHMENT</v>
          </cell>
          <cell r="H695" t="str">
            <v>PC</v>
          </cell>
          <cell r="J695" t="str">
            <v>SP-A</v>
          </cell>
          <cell r="K695" t="str">
            <v>LSUS</v>
          </cell>
          <cell r="L695">
            <v>2006</v>
          </cell>
          <cell r="M695">
            <v>2000</v>
          </cell>
          <cell r="N695">
            <v>2000</v>
          </cell>
          <cell r="O695">
            <v>0</v>
          </cell>
          <cell r="P695">
            <v>2000</v>
          </cell>
          <cell r="T695" t="str">
            <v>257M</v>
          </cell>
          <cell r="U695">
            <v>3481</v>
          </cell>
          <cell r="V695" t="str">
            <v>HONG KONG</v>
          </cell>
          <cell r="W695" t="str">
            <v>NAS</v>
          </cell>
          <cell r="X695" t="str">
            <v>VIETNAM</v>
          </cell>
          <cell r="Y695" t="str">
            <v>VIET HUNG JOINT STOCK CO</v>
          </cell>
          <cell r="Z695" t="str">
            <v>DFC</v>
          </cell>
          <cell r="AD695">
            <v>40569</v>
          </cell>
          <cell r="AE695">
            <v>40569</v>
          </cell>
          <cell r="AF695">
            <v>40569</v>
          </cell>
          <cell r="AG695">
            <v>40569</v>
          </cell>
          <cell r="AH695">
            <v>40591</v>
          </cell>
          <cell r="AI695">
            <v>40661</v>
          </cell>
          <cell r="AJ695">
            <v>40676</v>
          </cell>
          <cell r="AK695">
            <v>40718</v>
          </cell>
          <cell r="AL695">
            <v>40748</v>
          </cell>
          <cell r="AM695">
            <v>40751</v>
          </cell>
          <cell r="AN695" t="str">
            <v>Added per 1/26 POP data</v>
          </cell>
          <cell r="AQ695" t="str">
            <v>Y</v>
          </cell>
          <cell r="AR695" t="str">
            <v>434S</v>
          </cell>
          <cell r="AS695" t="str">
            <v>FABON INTERNATIONAL CO LTD</v>
          </cell>
          <cell r="AT695" t="str">
            <v>CHINA</v>
          </cell>
          <cell r="AU695" t="str">
            <v>YANA LTD2/20 100% COTTON 7GG</v>
          </cell>
          <cell r="AW695">
            <v>1.7</v>
          </cell>
          <cell r="AX695">
            <v>3400</v>
          </cell>
          <cell r="AY695">
            <v>40588</v>
          </cell>
          <cell r="AZ695">
            <v>40594</v>
          </cell>
          <cell r="BA695">
            <v>40678</v>
          </cell>
          <cell r="BB695">
            <v>40720</v>
          </cell>
          <cell r="BC695">
            <v>40748</v>
          </cell>
          <cell r="BD695">
            <v>40755</v>
          </cell>
          <cell r="BE695">
            <v>40575</v>
          </cell>
          <cell r="BF695">
            <v>40664</v>
          </cell>
          <cell r="BG695">
            <v>40695</v>
          </cell>
          <cell r="BH695">
            <v>40725</v>
          </cell>
          <cell r="BI695">
            <v>40725</v>
          </cell>
          <cell r="BL695">
            <v>0</v>
          </cell>
          <cell r="BN695" t="str">
            <v>DOCKERS</v>
          </cell>
          <cell r="BO695" t="str">
            <v>Tops</v>
          </cell>
          <cell r="BP695" t="str">
            <v>Mens</v>
          </cell>
          <cell r="BQ695" t="str">
            <v>N</v>
          </cell>
          <cell r="BR695" t="str">
            <v>DM Tops Wovens</v>
          </cell>
          <cell r="BS695" t="str">
            <v>OKAMOTO D</v>
          </cell>
          <cell r="BT695" t="str">
            <v>CWOVENS2</v>
          </cell>
          <cell r="BU695" t="str">
            <v>I1582</v>
          </cell>
          <cell r="BV695" t="str">
            <v>Seasonal</v>
          </cell>
          <cell r="BW695" t="str">
            <v>LSA</v>
          </cell>
          <cell r="BY695" t="str">
            <v>4071840676406614059140569405694056940569</v>
          </cell>
          <cell r="BZ695" t="str">
            <v>S-66085-0003-3481-40718</v>
          </cell>
          <cell r="CA695" t="str">
            <v>SFO</v>
          </cell>
          <cell r="CD695">
            <v>0</v>
          </cell>
          <cell r="CF695">
            <v>574</v>
          </cell>
          <cell r="CG695">
            <v>0</v>
          </cell>
        </row>
        <row r="696">
          <cell r="A696">
            <v>1566124</v>
          </cell>
          <cell r="B696" t="str">
            <v>113</v>
          </cell>
          <cell r="C696" t="str">
            <v>101</v>
          </cell>
          <cell r="D696" t="str">
            <v>66085</v>
          </cell>
          <cell r="E696" t="str">
            <v>66085-0004</v>
          </cell>
          <cell r="F696" t="str">
            <v>THE WHOLESALE KHAKI SHIRT</v>
          </cell>
          <cell r="G696" t="str">
            <v>SOLID - SMOKEY AQUA</v>
          </cell>
          <cell r="H696" t="str">
            <v>PC</v>
          </cell>
          <cell r="J696" t="str">
            <v>SP-A</v>
          </cell>
          <cell r="K696" t="str">
            <v>LSUS</v>
          </cell>
          <cell r="L696">
            <v>2006</v>
          </cell>
          <cell r="M696">
            <v>2700</v>
          </cell>
          <cell r="N696">
            <v>2700</v>
          </cell>
          <cell r="O696">
            <v>0</v>
          </cell>
          <cell r="P696">
            <v>2700</v>
          </cell>
          <cell r="T696" t="str">
            <v>257M</v>
          </cell>
          <cell r="U696">
            <v>3481</v>
          </cell>
          <cell r="V696" t="str">
            <v>HONG KONG</v>
          </cell>
          <cell r="W696" t="str">
            <v>NAS</v>
          </cell>
          <cell r="X696" t="str">
            <v>VIETNAM</v>
          </cell>
          <cell r="Y696" t="str">
            <v>VIET HUNG JOINT STOCK CO</v>
          </cell>
          <cell r="Z696" t="str">
            <v>DFC</v>
          </cell>
          <cell r="AD696">
            <v>40569</v>
          </cell>
          <cell r="AE696">
            <v>40569</v>
          </cell>
          <cell r="AF696">
            <v>40569</v>
          </cell>
          <cell r="AG696">
            <v>40569</v>
          </cell>
          <cell r="AH696">
            <v>40591</v>
          </cell>
          <cell r="AI696">
            <v>40661</v>
          </cell>
          <cell r="AJ696">
            <v>40676</v>
          </cell>
          <cell r="AK696">
            <v>40718</v>
          </cell>
          <cell r="AL696">
            <v>40748</v>
          </cell>
          <cell r="AM696">
            <v>40751</v>
          </cell>
          <cell r="AN696" t="str">
            <v>Added per 1/26 POP data</v>
          </cell>
          <cell r="AQ696" t="str">
            <v>Y</v>
          </cell>
          <cell r="AR696" t="str">
            <v>434S</v>
          </cell>
          <cell r="AS696" t="str">
            <v>FABON INTERNATIONAL CO LTD</v>
          </cell>
          <cell r="AT696" t="str">
            <v>CHINA</v>
          </cell>
          <cell r="AU696" t="str">
            <v>YANA LTD2/20 100% COTTON 7GG</v>
          </cell>
          <cell r="AW696">
            <v>1.7</v>
          </cell>
          <cell r="AX696">
            <v>4590</v>
          </cell>
          <cell r="AY696">
            <v>40588</v>
          </cell>
          <cell r="AZ696">
            <v>40594</v>
          </cell>
          <cell r="BA696">
            <v>40678</v>
          </cell>
          <cell r="BB696">
            <v>40720</v>
          </cell>
          <cell r="BC696">
            <v>40748</v>
          </cell>
          <cell r="BD696">
            <v>40755</v>
          </cell>
          <cell r="BE696">
            <v>40575</v>
          </cell>
          <cell r="BF696">
            <v>40664</v>
          </cell>
          <cell r="BG696">
            <v>40695</v>
          </cell>
          <cell r="BH696">
            <v>40725</v>
          </cell>
          <cell r="BI696">
            <v>40725</v>
          </cell>
          <cell r="BL696">
            <v>0</v>
          </cell>
          <cell r="BN696" t="str">
            <v>DOCKERS</v>
          </cell>
          <cell r="BO696" t="str">
            <v>Tops</v>
          </cell>
          <cell r="BP696" t="str">
            <v>Mens</v>
          </cell>
          <cell r="BQ696" t="str">
            <v>N</v>
          </cell>
          <cell r="BR696" t="str">
            <v>DM Tops Wovens</v>
          </cell>
          <cell r="BS696" t="str">
            <v>OKAMOTO D</v>
          </cell>
          <cell r="BT696" t="str">
            <v>CWOVENS2</v>
          </cell>
          <cell r="BU696" t="str">
            <v>I1584</v>
          </cell>
          <cell r="BV696" t="str">
            <v>Seasonal</v>
          </cell>
          <cell r="BW696" t="str">
            <v>LSA</v>
          </cell>
          <cell r="BY696" t="str">
            <v>4071840676406614059140569405694056940569</v>
          </cell>
          <cell r="BZ696" t="str">
            <v>S-66085-0004-3481-40718</v>
          </cell>
          <cell r="CA696" t="str">
            <v>SFO</v>
          </cell>
          <cell r="CD696">
            <v>0</v>
          </cell>
          <cell r="CF696">
            <v>574</v>
          </cell>
          <cell r="CG696">
            <v>0</v>
          </cell>
        </row>
        <row r="697">
          <cell r="A697">
            <v>1520238</v>
          </cell>
          <cell r="B697" t="str">
            <v>113</v>
          </cell>
          <cell r="C697" t="str">
            <v>101</v>
          </cell>
          <cell r="D697" t="str">
            <v>66085</v>
          </cell>
          <cell r="E697" t="str">
            <v>66085-0004</v>
          </cell>
          <cell r="F697" t="str">
            <v>THE WHOLESALE KHAKI SHIRT</v>
          </cell>
          <cell r="G697" t="str">
            <v>SOLID - SMOKEY AQUA</v>
          </cell>
          <cell r="H697" t="str">
            <v>PC</v>
          </cell>
          <cell r="J697" t="str">
            <v>SP-A</v>
          </cell>
          <cell r="K697" t="str">
            <v>LSUS</v>
          </cell>
          <cell r="L697">
            <v>2006</v>
          </cell>
          <cell r="M697">
            <v>389</v>
          </cell>
          <cell r="N697">
            <v>389</v>
          </cell>
          <cell r="O697">
            <v>0</v>
          </cell>
          <cell r="P697">
            <v>389</v>
          </cell>
          <cell r="T697" t="str">
            <v>257M</v>
          </cell>
          <cell r="U697">
            <v>3481</v>
          </cell>
          <cell r="V697" t="str">
            <v>HONG KONG</v>
          </cell>
          <cell r="W697" t="str">
            <v>NAS</v>
          </cell>
          <cell r="X697" t="str">
            <v>VIETNAM</v>
          </cell>
          <cell r="Y697" t="str">
            <v>VIET HUNG JOINT STOCK CO</v>
          </cell>
          <cell r="Z697" t="str">
            <v>DFC</v>
          </cell>
          <cell r="AD697">
            <v>40473</v>
          </cell>
          <cell r="AE697">
            <v>40473</v>
          </cell>
          <cell r="AF697">
            <v>40473</v>
          </cell>
          <cell r="AG697">
            <v>40473</v>
          </cell>
          <cell r="AH697">
            <v>40494</v>
          </cell>
          <cell r="AI697">
            <v>40546</v>
          </cell>
          <cell r="AJ697">
            <v>40560</v>
          </cell>
          <cell r="AK697">
            <v>40620</v>
          </cell>
          <cell r="AL697">
            <v>40650</v>
          </cell>
          <cell r="AM697">
            <v>40653</v>
          </cell>
          <cell r="AN697" t="str">
            <v>Updtd 12/20: split out WHLS 400 uts to new style. Rev uts due to spec chg is 389 uts.</v>
          </cell>
          <cell r="AO697" t="str">
            <v>Y</v>
          </cell>
          <cell r="AQ697" t="str">
            <v>Y</v>
          </cell>
          <cell r="AR697" t="str">
            <v>434S</v>
          </cell>
          <cell r="AS697" t="str">
            <v>FABON INTERNATIONAL CO LTD</v>
          </cell>
          <cell r="AT697" t="str">
            <v>CHINA</v>
          </cell>
          <cell r="AU697" t="str">
            <v>YANA LTD2/20 100% COTTON 7GG</v>
          </cell>
          <cell r="AW697">
            <v>1.7</v>
          </cell>
          <cell r="AX697">
            <v>661.3</v>
          </cell>
          <cell r="AY697">
            <v>40490</v>
          </cell>
          <cell r="AZ697">
            <v>40496</v>
          </cell>
          <cell r="BA697">
            <v>40566</v>
          </cell>
          <cell r="BB697">
            <v>40622</v>
          </cell>
          <cell r="BC697">
            <v>40650</v>
          </cell>
          <cell r="BD697">
            <v>40657</v>
          </cell>
          <cell r="BE697">
            <v>40483</v>
          </cell>
          <cell r="BF697">
            <v>40544</v>
          </cell>
          <cell r="BG697">
            <v>40603</v>
          </cell>
          <cell r="BH697">
            <v>40634</v>
          </cell>
          <cell r="BI697">
            <v>40634</v>
          </cell>
          <cell r="BL697">
            <v>0</v>
          </cell>
          <cell r="BN697" t="str">
            <v>DOCKERS</v>
          </cell>
          <cell r="BO697" t="str">
            <v>Tops</v>
          </cell>
          <cell r="BP697" t="str">
            <v>Mens</v>
          </cell>
          <cell r="BQ697" t="str">
            <v>N</v>
          </cell>
          <cell r="BR697" t="str">
            <v>DM Tops Wovens</v>
          </cell>
          <cell r="BS697" t="str">
            <v>OKAMOTO D</v>
          </cell>
          <cell r="BT697" t="str">
            <v>CWOVENS2</v>
          </cell>
          <cell r="BU697" t="str">
            <v>I1584</v>
          </cell>
          <cell r="BV697" t="str">
            <v>Seasonal</v>
          </cell>
          <cell r="BW697" t="str">
            <v>LSA</v>
          </cell>
          <cell r="BY697" t="str">
            <v>4062040560405464049440473404734047340473</v>
          </cell>
          <cell r="BZ697" t="str">
            <v>S-66085-0004-3481-40620</v>
          </cell>
          <cell r="CA697" t="str">
            <v>SFO</v>
          </cell>
          <cell r="CD697">
            <v>0</v>
          </cell>
          <cell r="CF697">
            <v>574</v>
          </cell>
          <cell r="CG697">
            <v>0</v>
          </cell>
        </row>
        <row r="698">
          <cell r="A698">
            <v>1520239</v>
          </cell>
          <cell r="B698" t="str">
            <v>113</v>
          </cell>
          <cell r="C698" t="str">
            <v>101</v>
          </cell>
          <cell r="D698" t="str">
            <v>66085</v>
          </cell>
          <cell r="E698" t="str">
            <v>66085-0004</v>
          </cell>
          <cell r="F698" t="str">
            <v>THE WHOLESALE KHAKI SHIRT</v>
          </cell>
          <cell r="G698" t="str">
            <v>SOLID - SMOKEY AQUA</v>
          </cell>
          <cell r="H698" t="str">
            <v>PC</v>
          </cell>
          <cell r="J698" t="str">
            <v>SP-A</v>
          </cell>
          <cell r="K698" t="str">
            <v>LSUS</v>
          </cell>
          <cell r="L698">
            <v>2006</v>
          </cell>
          <cell r="M698">
            <v>589</v>
          </cell>
          <cell r="N698">
            <v>589</v>
          </cell>
          <cell r="O698">
            <v>0</v>
          </cell>
          <cell r="P698">
            <v>589</v>
          </cell>
          <cell r="T698" t="str">
            <v>257M</v>
          </cell>
          <cell r="U698">
            <v>3481</v>
          </cell>
          <cell r="V698" t="str">
            <v>HONG KONG</v>
          </cell>
          <cell r="W698" t="str">
            <v>NAS</v>
          </cell>
          <cell r="X698" t="str">
            <v>VIETNAM</v>
          </cell>
          <cell r="Y698" t="str">
            <v>VIET HUNG JOINT STOCK CO</v>
          </cell>
          <cell r="Z698" t="str">
            <v>DFC</v>
          </cell>
          <cell r="AD698">
            <v>40535</v>
          </cell>
          <cell r="AE698">
            <v>40535</v>
          </cell>
          <cell r="AF698">
            <v>40535</v>
          </cell>
          <cell r="AG698">
            <v>40535</v>
          </cell>
          <cell r="AH698">
            <v>40555</v>
          </cell>
          <cell r="AI698">
            <v>40628</v>
          </cell>
          <cell r="AJ698">
            <v>40643</v>
          </cell>
          <cell r="AK698">
            <v>40690</v>
          </cell>
          <cell r="AL698">
            <v>40720</v>
          </cell>
          <cell r="AM698">
            <v>40723</v>
          </cell>
          <cell r="AQ698" t="str">
            <v>Y</v>
          </cell>
          <cell r="AR698" t="str">
            <v>434S</v>
          </cell>
          <cell r="AS698" t="str">
            <v>FABON INTERNATIONAL CO LTD</v>
          </cell>
          <cell r="AT698" t="str">
            <v>CHINA</v>
          </cell>
          <cell r="AU698" t="str">
            <v>YANA LTD2/20 100% COTTON 7GG</v>
          </cell>
          <cell r="AW698">
            <v>1.7</v>
          </cell>
          <cell r="AX698">
            <v>1001.3</v>
          </cell>
          <cell r="AY698">
            <v>40553</v>
          </cell>
          <cell r="AZ698">
            <v>40559</v>
          </cell>
          <cell r="BA698">
            <v>40643</v>
          </cell>
          <cell r="BB698">
            <v>40692</v>
          </cell>
          <cell r="BC698">
            <v>40720</v>
          </cell>
          <cell r="BD698">
            <v>40727</v>
          </cell>
          <cell r="BE698">
            <v>40544</v>
          </cell>
          <cell r="BF698">
            <v>40634</v>
          </cell>
          <cell r="BG698">
            <v>40664</v>
          </cell>
          <cell r="BH698">
            <v>40695</v>
          </cell>
          <cell r="BI698">
            <v>40695</v>
          </cell>
          <cell r="BL698">
            <v>0</v>
          </cell>
          <cell r="BN698" t="str">
            <v>DOCKERS</v>
          </cell>
          <cell r="BO698" t="str">
            <v>Tops</v>
          </cell>
          <cell r="BP698" t="str">
            <v>Mens</v>
          </cell>
          <cell r="BQ698" t="str">
            <v>N</v>
          </cell>
          <cell r="BR698" t="str">
            <v>DM Tops Wovens</v>
          </cell>
          <cell r="BS698" t="str">
            <v>OKAMOTO D</v>
          </cell>
          <cell r="BT698" t="str">
            <v>CWOVENS2</v>
          </cell>
          <cell r="BU698" t="str">
            <v>I1584</v>
          </cell>
          <cell r="BV698" t="str">
            <v>Seasonal</v>
          </cell>
          <cell r="BW698" t="str">
            <v>LSA</v>
          </cell>
          <cell r="BY698" t="str">
            <v>4069040643406284055540535405354053540535</v>
          </cell>
          <cell r="BZ698" t="str">
            <v>S-66085-0004-3481-40690</v>
          </cell>
          <cell r="CA698" t="str">
            <v>SFO</v>
          </cell>
          <cell r="CD698">
            <v>0</v>
          </cell>
          <cell r="CF698">
            <v>574</v>
          </cell>
          <cell r="CG698">
            <v>0</v>
          </cell>
        </row>
        <row r="699">
          <cell r="A699">
            <v>1517746</v>
          </cell>
          <cell r="B699" t="str">
            <v>113</v>
          </cell>
          <cell r="C699" t="str">
            <v>101</v>
          </cell>
          <cell r="D699" t="str">
            <v>66585</v>
          </cell>
          <cell r="E699" t="str">
            <v>66585-0002</v>
          </cell>
          <cell r="F699" t="str">
            <v>THE KHAKI SHIRT B&amp;T</v>
          </cell>
          <cell r="G699" t="str">
            <v>SOLID - SMOKEY AQUA</v>
          </cell>
          <cell r="H699" t="str">
            <v>PC</v>
          </cell>
          <cell r="J699" t="str">
            <v>SP-A</v>
          </cell>
          <cell r="K699" t="str">
            <v>LSUS</v>
          </cell>
          <cell r="L699">
            <v>2006</v>
          </cell>
          <cell r="M699">
            <v>1000</v>
          </cell>
          <cell r="N699">
            <v>1000</v>
          </cell>
          <cell r="O699">
            <v>0</v>
          </cell>
          <cell r="P699">
            <v>1000</v>
          </cell>
          <cell r="T699" t="str">
            <v>257M</v>
          </cell>
          <cell r="U699">
            <v>3481</v>
          </cell>
          <cell r="V699" t="str">
            <v>HONG KONG</v>
          </cell>
          <cell r="W699" t="str">
            <v>NAS</v>
          </cell>
          <cell r="X699" t="str">
            <v>VIETNAM</v>
          </cell>
          <cell r="Y699" t="str">
            <v>VIET HUNG JOINT STOCK CO</v>
          </cell>
          <cell r="Z699" t="str">
            <v>DFC</v>
          </cell>
          <cell r="AD699">
            <v>40535</v>
          </cell>
          <cell r="AE699">
            <v>40535</v>
          </cell>
          <cell r="AF699">
            <v>40535</v>
          </cell>
          <cell r="AG699">
            <v>40535</v>
          </cell>
          <cell r="AH699">
            <v>40555</v>
          </cell>
          <cell r="AI699">
            <v>40628</v>
          </cell>
          <cell r="AJ699">
            <v>40643</v>
          </cell>
          <cell r="AK699">
            <v>40690</v>
          </cell>
          <cell r="AL699">
            <v>40720</v>
          </cell>
          <cell r="AM699">
            <v>40723</v>
          </cell>
          <cell r="AQ699" t="str">
            <v>Y</v>
          </cell>
          <cell r="AR699" t="str">
            <v>434S</v>
          </cell>
          <cell r="AS699" t="str">
            <v>FABON INTERNATIONAL CO LTD</v>
          </cell>
          <cell r="AT699" t="str">
            <v>CHINA</v>
          </cell>
          <cell r="AU699" t="str">
            <v>YANA LTD2/20 100% COTTON 7GG</v>
          </cell>
          <cell r="AW699">
            <v>1.7</v>
          </cell>
          <cell r="AX699">
            <v>1700</v>
          </cell>
          <cell r="AY699">
            <v>40553</v>
          </cell>
          <cell r="AZ699">
            <v>40559</v>
          </cell>
          <cell r="BA699">
            <v>40643</v>
          </cell>
          <cell r="BB699">
            <v>40692</v>
          </cell>
          <cell r="BC699">
            <v>40720</v>
          </cell>
          <cell r="BD699">
            <v>40727</v>
          </cell>
          <cell r="BE699">
            <v>40544</v>
          </cell>
          <cell r="BF699">
            <v>40634</v>
          </cell>
          <cell r="BG699">
            <v>40664</v>
          </cell>
          <cell r="BH699">
            <v>40695</v>
          </cell>
          <cell r="BI699">
            <v>40695</v>
          </cell>
          <cell r="BL699">
            <v>0</v>
          </cell>
          <cell r="BN699" t="str">
            <v>DOCKERS</v>
          </cell>
          <cell r="BO699" t="str">
            <v>Tops</v>
          </cell>
          <cell r="BP699" t="str">
            <v>Mens</v>
          </cell>
          <cell r="BQ699" t="str">
            <v>N</v>
          </cell>
          <cell r="BR699" t="str">
            <v>DM Tops B&amp;T</v>
          </cell>
          <cell r="BS699" t="str">
            <v>OKAMOTO D</v>
          </cell>
          <cell r="BT699" t="str">
            <v>C BTWVN</v>
          </cell>
          <cell r="BU699" t="str">
            <v>I1584</v>
          </cell>
          <cell r="BV699" t="str">
            <v>Seasonal</v>
          </cell>
          <cell r="BW699" t="str">
            <v>LSA</v>
          </cell>
          <cell r="BY699" t="str">
            <v>4069040643406284055540535405354053540535</v>
          </cell>
          <cell r="BZ699" t="str">
            <v>S-66585-0002-3481-40690</v>
          </cell>
          <cell r="CA699" t="str">
            <v>SFO</v>
          </cell>
          <cell r="CD699">
            <v>0</v>
          </cell>
          <cell r="CF699">
            <v>574</v>
          </cell>
          <cell r="CG699">
            <v>0</v>
          </cell>
        </row>
        <row r="700">
          <cell r="A700">
            <v>1417104</v>
          </cell>
          <cell r="B700" t="str">
            <v>113</v>
          </cell>
          <cell r="C700" t="str">
            <v>101</v>
          </cell>
          <cell r="D700" t="str">
            <v>66075</v>
          </cell>
          <cell r="E700" t="str">
            <v>66075-0026</v>
          </cell>
          <cell r="F700" t="str">
            <v>THE KHAKI SHIRT</v>
          </cell>
          <cell r="G700" t="str">
            <v>SOLID - SMOKEY AQUA</v>
          </cell>
          <cell r="H700" t="str">
            <v>PC</v>
          </cell>
          <cell r="J700" t="str">
            <v>SP-A</v>
          </cell>
          <cell r="K700" t="str">
            <v>APD</v>
          </cell>
          <cell r="L700" t="str">
            <v>MY</v>
          </cell>
          <cell r="M700">
            <v>374</v>
          </cell>
          <cell r="N700">
            <v>374</v>
          </cell>
          <cell r="O700">
            <v>0</v>
          </cell>
          <cell r="P700">
            <v>374</v>
          </cell>
          <cell r="T700" t="str">
            <v>257M</v>
          </cell>
          <cell r="U700">
            <v>3481</v>
          </cell>
          <cell r="V700" t="str">
            <v>HONG KONG</v>
          </cell>
          <cell r="W700" t="str">
            <v>NAS</v>
          </cell>
          <cell r="X700" t="str">
            <v>VIETNAM</v>
          </cell>
          <cell r="Y700" t="str">
            <v>VIET HUNG JOINT STOCK CO</v>
          </cell>
          <cell r="Z700" t="str">
            <v>FOB</v>
          </cell>
          <cell r="AD700">
            <v>40473</v>
          </cell>
          <cell r="AE700">
            <v>40473</v>
          </cell>
          <cell r="AF700">
            <v>40473</v>
          </cell>
          <cell r="AG700">
            <v>40473</v>
          </cell>
          <cell r="AH700">
            <v>40494</v>
          </cell>
          <cell r="AI700">
            <v>40546</v>
          </cell>
          <cell r="AJ700">
            <v>40560</v>
          </cell>
          <cell r="AK700">
            <v>40620</v>
          </cell>
          <cell r="AL700">
            <v>40633</v>
          </cell>
          <cell r="AM700">
            <v>40636</v>
          </cell>
          <cell r="AN700" t="str">
            <v>Per 10/22 commit</v>
          </cell>
          <cell r="AO700" t="str">
            <v>Y</v>
          </cell>
          <cell r="AP700" t="str">
            <v>4505019574 (MY) / 4514007331 (PK) / 4509010171 (PH)</v>
          </cell>
          <cell r="AQ700" t="str">
            <v>Y</v>
          </cell>
          <cell r="AR700" t="str">
            <v>434S</v>
          </cell>
          <cell r="AS700" t="str">
            <v>FABON INTERNATIONAL CO LTD</v>
          </cell>
          <cell r="AT700" t="str">
            <v>CHINA</v>
          </cell>
          <cell r="AU700" t="str">
            <v>YANA LTD2/20 100% COTTON 7GG</v>
          </cell>
          <cell r="AW700">
            <v>1.7</v>
          </cell>
          <cell r="AX700">
            <v>635.79999999999995</v>
          </cell>
          <cell r="AY700">
            <v>40490</v>
          </cell>
          <cell r="AZ700">
            <v>40496</v>
          </cell>
          <cell r="BA700">
            <v>40566</v>
          </cell>
          <cell r="BB700">
            <v>40622</v>
          </cell>
          <cell r="BC700">
            <v>40636</v>
          </cell>
          <cell r="BD700">
            <v>40636</v>
          </cell>
          <cell r="BE700">
            <v>40483</v>
          </cell>
          <cell r="BF700">
            <v>40544</v>
          </cell>
          <cell r="BG700">
            <v>40603</v>
          </cell>
          <cell r="BH700">
            <v>40603</v>
          </cell>
          <cell r="BI700">
            <v>40603</v>
          </cell>
          <cell r="BL700">
            <v>0</v>
          </cell>
          <cell r="BN700" t="str">
            <v>DOCKERS</v>
          </cell>
          <cell r="BO700" t="str">
            <v>Tops</v>
          </cell>
          <cell r="BP700" t="str">
            <v>Mens</v>
          </cell>
          <cell r="BQ700" t="str">
            <v>N</v>
          </cell>
          <cell r="BR700" t="str">
            <v>DM Tops Wovens</v>
          </cell>
          <cell r="BS700" t="str">
            <v>OKAMOTO D</v>
          </cell>
          <cell r="BT700" t="str">
            <v>CWOVENS2</v>
          </cell>
          <cell r="BU700" t="str">
            <v>I1584</v>
          </cell>
          <cell r="BV700" t="str">
            <v>Seasonal</v>
          </cell>
          <cell r="BW700" t="str">
            <v>APD</v>
          </cell>
          <cell r="BY700" t="str">
            <v>4062040560405464049440473404734047340473</v>
          </cell>
          <cell r="BZ700" t="str">
            <v>S-66075-0026-3481-40620</v>
          </cell>
          <cell r="CA700" t="str">
            <v>SFO</v>
          </cell>
          <cell r="CB700">
            <v>374</v>
          </cell>
          <cell r="CD700">
            <v>0</v>
          </cell>
          <cell r="CF700">
            <v>574</v>
          </cell>
          <cell r="CG700">
            <v>0</v>
          </cell>
        </row>
        <row r="701">
          <cell r="A701">
            <v>1417105</v>
          </cell>
          <cell r="B701" t="str">
            <v>113</v>
          </cell>
          <cell r="C701" t="str">
            <v>101</v>
          </cell>
          <cell r="D701" t="str">
            <v>66075</v>
          </cell>
          <cell r="E701" t="str">
            <v>66075-0026</v>
          </cell>
          <cell r="F701" t="str">
            <v>THE KHAKI SHIRT</v>
          </cell>
          <cell r="G701" t="str">
            <v>SOLID - SMOKEY AQUA</v>
          </cell>
          <cell r="H701" t="str">
            <v>PC</v>
          </cell>
          <cell r="J701" t="str">
            <v>SP-A</v>
          </cell>
          <cell r="K701" t="str">
            <v>LSE</v>
          </cell>
          <cell r="L701" t="str">
            <v>GB</v>
          </cell>
          <cell r="M701">
            <v>1500</v>
          </cell>
          <cell r="N701">
            <v>1500</v>
          </cell>
          <cell r="O701">
            <v>0</v>
          </cell>
          <cell r="P701">
            <v>1500</v>
          </cell>
          <cell r="T701" t="str">
            <v>257M</v>
          </cell>
          <cell r="U701">
            <v>3481</v>
          </cell>
          <cell r="V701" t="str">
            <v>HONG KONG</v>
          </cell>
          <cell r="W701" t="str">
            <v>NAS</v>
          </cell>
          <cell r="X701" t="str">
            <v>VIETNAM</v>
          </cell>
          <cell r="Y701" t="str">
            <v>VIET HUNG JOINT STOCK CO</v>
          </cell>
          <cell r="Z701" t="str">
            <v>FOB</v>
          </cell>
          <cell r="AD701">
            <v>40473</v>
          </cell>
          <cell r="AE701">
            <v>40473</v>
          </cell>
          <cell r="AF701">
            <v>40473</v>
          </cell>
          <cell r="AG701">
            <v>40473</v>
          </cell>
          <cell r="AH701">
            <v>40494</v>
          </cell>
          <cell r="AI701">
            <v>40546</v>
          </cell>
          <cell r="AJ701">
            <v>40560</v>
          </cell>
          <cell r="AK701">
            <v>40620</v>
          </cell>
          <cell r="AL701">
            <v>40652</v>
          </cell>
          <cell r="AM701">
            <v>40655</v>
          </cell>
          <cell r="AN701" t="str">
            <v>Per 10/22 commit</v>
          </cell>
          <cell r="AO701" t="str">
            <v>Y</v>
          </cell>
          <cell r="AP701">
            <v>530602</v>
          </cell>
          <cell r="AQ701" t="str">
            <v>Y</v>
          </cell>
          <cell r="AR701" t="str">
            <v>434S</v>
          </cell>
          <cell r="AS701" t="str">
            <v>FABON INTERNATIONAL CO LTD</v>
          </cell>
          <cell r="AT701" t="str">
            <v>CHINA</v>
          </cell>
          <cell r="AU701" t="str">
            <v>TROPIC KNITS LTDJ630W</v>
          </cell>
          <cell r="AW701">
            <v>1.7</v>
          </cell>
          <cell r="AX701">
            <v>2550</v>
          </cell>
          <cell r="AY701">
            <v>40490</v>
          </cell>
          <cell r="AZ701">
            <v>40496</v>
          </cell>
          <cell r="BA701">
            <v>40566</v>
          </cell>
          <cell r="BB701">
            <v>40622</v>
          </cell>
          <cell r="BC701">
            <v>40657</v>
          </cell>
          <cell r="BD701">
            <v>40657</v>
          </cell>
          <cell r="BE701">
            <v>40483</v>
          </cell>
          <cell r="BF701">
            <v>40544</v>
          </cell>
          <cell r="BG701">
            <v>40603</v>
          </cell>
          <cell r="BH701">
            <v>40634</v>
          </cell>
          <cell r="BI701">
            <v>40634</v>
          </cell>
          <cell r="BL701">
            <v>0</v>
          </cell>
          <cell r="BN701" t="str">
            <v>DOCKERS</v>
          </cell>
          <cell r="BO701" t="str">
            <v>Tops</v>
          </cell>
          <cell r="BP701" t="str">
            <v>Mens</v>
          </cell>
          <cell r="BQ701" t="str">
            <v>N</v>
          </cell>
          <cell r="BR701" t="str">
            <v>DM Tops Wovens</v>
          </cell>
          <cell r="BS701" t="str">
            <v>OKAMOTO D</v>
          </cell>
          <cell r="BT701" t="str">
            <v>CWOVENS2</v>
          </cell>
          <cell r="BU701" t="str">
            <v>I1584</v>
          </cell>
          <cell r="BV701" t="str">
            <v>Seasonal</v>
          </cell>
          <cell r="BW701" t="str">
            <v>LSE</v>
          </cell>
          <cell r="BY701" t="str">
            <v>4062040560405464049440473404734047340473</v>
          </cell>
          <cell r="BZ701" t="str">
            <v>S-66075-0026-3481-40620</v>
          </cell>
          <cell r="CA701" t="str">
            <v>SFO</v>
          </cell>
          <cell r="CB701">
            <v>1500</v>
          </cell>
          <cell r="CD701">
            <v>0</v>
          </cell>
          <cell r="CF701">
            <v>574</v>
          </cell>
          <cell r="CG701">
            <v>0</v>
          </cell>
        </row>
        <row r="702">
          <cell r="A702">
            <v>1449277</v>
          </cell>
          <cell r="B702" t="str">
            <v>113</v>
          </cell>
          <cell r="C702" t="str">
            <v>101</v>
          </cell>
          <cell r="D702" t="str">
            <v>66075</v>
          </cell>
          <cell r="E702" t="str">
            <v>66075-0026</v>
          </cell>
          <cell r="F702" t="str">
            <v>THE KHAKI SHIRT</v>
          </cell>
          <cell r="G702" t="str">
            <v>SOLID - SMOKEY AQUA</v>
          </cell>
          <cell r="H702" t="str">
            <v>PC</v>
          </cell>
          <cell r="J702" t="str">
            <v>SP-A</v>
          </cell>
          <cell r="K702" t="str">
            <v>LSC</v>
          </cell>
          <cell r="L702" t="str">
            <v>CA</v>
          </cell>
          <cell r="M702">
            <v>450</v>
          </cell>
          <cell r="N702">
            <v>450</v>
          </cell>
          <cell r="O702">
            <v>0</v>
          </cell>
          <cell r="P702">
            <v>450</v>
          </cell>
          <cell r="T702" t="str">
            <v>257M</v>
          </cell>
          <cell r="U702">
            <v>3481</v>
          </cell>
          <cell r="V702" t="str">
            <v>HONG KONG</v>
          </cell>
          <cell r="W702" t="str">
            <v>NAS</v>
          </cell>
          <cell r="X702" t="str">
            <v>VIETNAM</v>
          </cell>
          <cell r="Y702" t="str">
            <v>VIET HUNG JOINT STOCK CO</v>
          </cell>
          <cell r="Z702" t="str">
            <v>FOB</v>
          </cell>
          <cell r="AD702">
            <v>40505</v>
          </cell>
          <cell r="AE702">
            <v>40505</v>
          </cell>
          <cell r="AF702">
            <v>40505</v>
          </cell>
          <cell r="AG702">
            <v>40505</v>
          </cell>
          <cell r="AH702">
            <v>40522</v>
          </cell>
          <cell r="AI702">
            <v>40589</v>
          </cell>
          <cell r="AJ702">
            <v>40607</v>
          </cell>
          <cell r="AK702">
            <v>40655</v>
          </cell>
          <cell r="AL702">
            <v>40697</v>
          </cell>
          <cell r="AM702">
            <v>40700</v>
          </cell>
          <cell r="AN702" t="str">
            <v>Per 11/17 P-Req- 450 uts for 8/1 del.</v>
          </cell>
          <cell r="AO702" t="str">
            <v>y</v>
          </cell>
          <cell r="AP702" t="str">
            <v>82137</v>
          </cell>
          <cell r="AQ702" t="str">
            <v>Y</v>
          </cell>
          <cell r="AR702" t="str">
            <v>434S</v>
          </cell>
          <cell r="AS702" t="str">
            <v>FABON INTERNATIONAL CO LTD</v>
          </cell>
          <cell r="AT702" t="str">
            <v>CHINA</v>
          </cell>
          <cell r="AU702" t="str">
            <v>F-B0087</v>
          </cell>
          <cell r="AW702">
            <v>1.7</v>
          </cell>
          <cell r="AX702">
            <v>765</v>
          </cell>
          <cell r="AY702">
            <v>40518</v>
          </cell>
          <cell r="AZ702">
            <v>40524</v>
          </cell>
          <cell r="BA702">
            <v>40608</v>
          </cell>
          <cell r="BB702">
            <v>40657</v>
          </cell>
          <cell r="BC702">
            <v>40699</v>
          </cell>
          <cell r="BD702">
            <v>40706</v>
          </cell>
          <cell r="BE702">
            <v>40513</v>
          </cell>
          <cell r="BF702">
            <v>40603</v>
          </cell>
          <cell r="BG702">
            <v>40634</v>
          </cell>
          <cell r="BH702">
            <v>40695</v>
          </cell>
          <cell r="BI702">
            <v>40695</v>
          </cell>
          <cell r="BL702">
            <v>0</v>
          </cell>
          <cell r="BN702" t="str">
            <v>DOCKERS</v>
          </cell>
          <cell r="BO702" t="str">
            <v>Tops</v>
          </cell>
          <cell r="BP702" t="str">
            <v>Mens</v>
          </cell>
          <cell r="BQ702" t="str">
            <v>N</v>
          </cell>
          <cell r="BR702" t="str">
            <v>DM Tops Wovens</v>
          </cell>
          <cell r="BS702" t="str">
            <v>OKAMOTO D</v>
          </cell>
          <cell r="BT702" t="str">
            <v>CWOVENS2</v>
          </cell>
          <cell r="BU702" t="str">
            <v>I1584</v>
          </cell>
          <cell r="BV702" t="str">
            <v>Seasonal</v>
          </cell>
          <cell r="BW702" t="str">
            <v>LSA</v>
          </cell>
          <cell r="BY702" t="str">
            <v>4065540607405894052240505405054050540505</v>
          </cell>
          <cell r="BZ702" t="str">
            <v>S-66075-0026-3481-40655</v>
          </cell>
          <cell r="CA702" t="str">
            <v>SFO</v>
          </cell>
          <cell r="CD702">
            <v>0</v>
          </cell>
          <cell r="CF702">
            <v>574</v>
          </cell>
          <cell r="CG702">
            <v>0</v>
          </cell>
        </row>
        <row r="703">
          <cell r="A703">
            <v>1417106</v>
          </cell>
          <cell r="B703" t="str">
            <v>113</v>
          </cell>
          <cell r="C703" t="str">
            <v>101</v>
          </cell>
          <cell r="D703" t="str">
            <v>66075</v>
          </cell>
          <cell r="E703" t="str">
            <v>66075-0026</v>
          </cell>
          <cell r="F703" t="str">
            <v>THE KHAKI SHIRT</v>
          </cell>
          <cell r="G703" t="str">
            <v>SOLID - SMOKEY AQUA</v>
          </cell>
          <cell r="H703" t="str">
            <v>PC</v>
          </cell>
          <cell r="J703" t="str">
            <v>SP-A</v>
          </cell>
          <cell r="K703" t="str">
            <v>LSC</v>
          </cell>
          <cell r="L703" t="str">
            <v>CA</v>
          </cell>
          <cell r="M703">
            <v>560</v>
          </cell>
          <cell r="N703">
            <v>560</v>
          </cell>
          <cell r="O703">
            <v>0</v>
          </cell>
          <cell r="P703">
            <v>560</v>
          </cell>
          <cell r="T703" t="str">
            <v>257M</v>
          </cell>
          <cell r="U703">
            <v>3481</v>
          </cell>
          <cell r="V703" t="str">
            <v>HONG KONG</v>
          </cell>
          <cell r="W703" t="str">
            <v>NAS</v>
          </cell>
          <cell r="X703" t="str">
            <v>VIETNAM</v>
          </cell>
          <cell r="Y703" t="str">
            <v>VIET HUNG JOINT STOCK CO</v>
          </cell>
          <cell r="Z703" t="str">
            <v>FOB</v>
          </cell>
          <cell r="AD703">
            <v>40473</v>
          </cell>
          <cell r="AE703">
            <v>40473</v>
          </cell>
          <cell r="AF703">
            <v>40473</v>
          </cell>
          <cell r="AG703">
            <v>40473</v>
          </cell>
          <cell r="AH703">
            <v>40494</v>
          </cell>
          <cell r="AI703">
            <v>40546</v>
          </cell>
          <cell r="AJ703">
            <v>40560</v>
          </cell>
          <cell r="AK703">
            <v>40620</v>
          </cell>
          <cell r="AL703">
            <v>40662</v>
          </cell>
          <cell r="AM703">
            <v>40665</v>
          </cell>
          <cell r="AN703" t="str">
            <v>Per 10/22 commit</v>
          </cell>
          <cell r="AO703" t="str">
            <v>y</v>
          </cell>
          <cell r="AP703">
            <v>81904</v>
          </cell>
          <cell r="AQ703" t="str">
            <v>Y</v>
          </cell>
          <cell r="AR703" t="str">
            <v>434S</v>
          </cell>
          <cell r="AS703" t="str">
            <v>FABON INTERNATIONAL CO LTD</v>
          </cell>
          <cell r="AT703" t="str">
            <v>CHINA</v>
          </cell>
          <cell r="AU703" t="str">
            <v>F-B0087</v>
          </cell>
          <cell r="AW703">
            <v>1.7</v>
          </cell>
          <cell r="AX703">
            <v>952</v>
          </cell>
          <cell r="AY703">
            <v>40490</v>
          </cell>
          <cell r="AZ703">
            <v>40496</v>
          </cell>
          <cell r="BA703">
            <v>40566</v>
          </cell>
          <cell r="BB703">
            <v>40622</v>
          </cell>
          <cell r="BC703">
            <v>40664</v>
          </cell>
          <cell r="BD703">
            <v>40671</v>
          </cell>
          <cell r="BE703">
            <v>40483</v>
          </cell>
          <cell r="BF703">
            <v>40544</v>
          </cell>
          <cell r="BG703">
            <v>40603</v>
          </cell>
          <cell r="BH703">
            <v>40634</v>
          </cell>
          <cell r="BI703">
            <v>40664</v>
          </cell>
          <cell r="BL703">
            <v>0</v>
          </cell>
          <cell r="BN703" t="str">
            <v>DOCKERS</v>
          </cell>
          <cell r="BO703" t="str">
            <v>Tops</v>
          </cell>
          <cell r="BP703" t="str">
            <v>Mens</v>
          </cell>
          <cell r="BQ703" t="str">
            <v>N</v>
          </cell>
          <cell r="BR703" t="str">
            <v>DM Tops Wovens</v>
          </cell>
          <cell r="BS703" t="str">
            <v>OKAMOTO D</v>
          </cell>
          <cell r="BT703" t="str">
            <v>CWOVENS2</v>
          </cell>
          <cell r="BU703" t="str">
            <v>I1584</v>
          </cell>
          <cell r="BV703" t="str">
            <v>Seasonal</v>
          </cell>
          <cell r="BW703" t="str">
            <v>LSA</v>
          </cell>
          <cell r="BY703" t="str">
            <v>4062040560405464049440473404734047340473</v>
          </cell>
          <cell r="BZ703" t="str">
            <v>S-66075-0026-3481-40620</v>
          </cell>
          <cell r="CA703" t="str">
            <v>SFO</v>
          </cell>
          <cell r="CD703">
            <v>0</v>
          </cell>
          <cell r="CF703">
            <v>574</v>
          </cell>
          <cell r="CG703">
            <v>0</v>
          </cell>
        </row>
        <row r="704">
          <cell r="A704">
            <v>1517747</v>
          </cell>
          <cell r="B704" t="str">
            <v>113</v>
          </cell>
          <cell r="C704" t="str">
            <v>101</v>
          </cell>
          <cell r="D704" t="str">
            <v>66085</v>
          </cell>
          <cell r="E704" t="str">
            <v>66085-0004</v>
          </cell>
          <cell r="F704" t="str">
            <v>THE WHOLESALE KHAKI SHIRT</v>
          </cell>
          <cell r="G704" t="str">
            <v>SOLID - SMOKEY AQUA</v>
          </cell>
          <cell r="H704" t="str">
            <v>PC</v>
          </cell>
          <cell r="J704" t="str">
            <v>SP-A</v>
          </cell>
          <cell r="K704" t="str">
            <v>LSUS</v>
          </cell>
          <cell r="L704">
            <v>2006</v>
          </cell>
          <cell r="M704">
            <v>1022</v>
          </cell>
          <cell r="N704">
            <v>1022</v>
          </cell>
          <cell r="O704">
            <v>0</v>
          </cell>
          <cell r="P704">
            <v>1022</v>
          </cell>
          <cell r="T704" t="str">
            <v>257M</v>
          </cell>
          <cell r="U704">
            <v>3481</v>
          </cell>
          <cell r="V704" t="str">
            <v>HONG KONG</v>
          </cell>
          <cell r="W704" t="str">
            <v>NAS</v>
          </cell>
          <cell r="X704" t="str">
            <v>VIETNAM</v>
          </cell>
          <cell r="Y704" t="str">
            <v>VIET HUNG JOINT STOCK CO</v>
          </cell>
          <cell r="Z704" t="str">
            <v>DFC</v>
          </cell>
          <cell r="AD704">
            <v>40505</v>
          </cell>
          <cell r="AE704">
            <v>40505</v>
          </cell>
          <cell r="AF704">
            <v>40505</v>
          </cell>
          <cell r="AG704">
            <v>40505</v>
          </cell>
          <cell r="AH704">
            <v>40522</v>
          </cell>
          <cell r="AI704">
            <v>40589</v>
          </cell>
          <cell r="AJ704">
            <v>40607</v>
          </cell>
          <cell r="AK704">
            <v>40655</v>
          </cell>
          <cell r="AL704">
            <v>40685</v>
          </cell>
          <cell r="AM704">
            <v>40688</v>
          </cell>
          <cell r="AN704" t="str">
            <v xml:space="preserve"> Updtd 12/20: moved WHLS 1050 to new style. Rev qty due to spec 1022 uts.</v>
          </cell>
          <cell r="AO704" t="str">
            <v>Y</v>
          </cell>
          <cell r="AQ704" t="str">
            <v>Y</v>
          </cell>
          <cell r="AR704" t="str">
            <v>434S</v>
          </cell>
          <cell r="AS704" t="str">
            <v>FABON INTERNATIONAL CO LTD</v>
          </cell>
          <cell r="AT704" t="str">
            <v>CHINA</v>
          </cell>
          <cell r="AU704" t="str">
            <v>F-B0087</v>
          </cell>
          <cell r="AW704">
            <v>1.7</v>
          </cell>
          <cell r="AX704">
            <v>1737.3999999999999</v>
          </cell>
          <cell r="AY704">
            <v>40518</v>
          </cell>
          <cell r="AZ704">
            <v>40524</v>
          </cell>
          <cell r="BA704">
            <v>40608</v>
          </cell>
          <cell r="BB704">
            <v>40657</v>
          </cell>
          <cell r="BC704">
            <v>40685</v>
          </cell>
          <cell r="BD704">
            <v>40692</v>
          </cell>
          <cell r="BE704">
            <v>40513</v>
          </cell>
          <cell r="BF704">
            <v>40603</v>
          </cell>
          <cell r="BG704">
            <v>40634</v>
          </cell>
          <cell r="BH704">
            <v>40664</v>
          </cell>
          <cell r="BI704">
            <v>40664</v>
          </cell>
          <cell r="BL704">
            <v>0</v>
          </cell>
          <cell r="BN704" t="str">
            <v>DOCKERS</v>
          </cell>
          <cell r="BO704" t="str">
            <v>Tops</v>
          </cell>
          <cell r="BP704" t="str">
            <v>Mens</v>
          </cell>
          <cell r="BQ704" t="str">
            <v>N</v>
          </cell>
          <cell r="BR704" t="str">
            <v>DM Tops Wovens</v>
          </cell>
          <cell r="BS704" t="str">
            <v>OKAMOTO D</v>
          </cell>
          <cell r="BT704" t="str">
            <v>CWOVENS2</v>
          </cell>
          <cell r="BU704" t="str">
            <v>I1584</v>
          </cell>
          <cell r="BV704" t="str">
            <v>Seasonal</v>
          </cell>
          <cell r="BW704" t="str">
            <v>LSA</v>
          </cell>
          <cell r="BY704" t="str">
            <v>4065540607405894052240505405054050540505</v>
          </cell>
          <cell r="BZ704" t="str">
            <v>S-66085-0004-3481-40655</v>
          </cell>
          <cell r="CA704" t="str">
            <v>SFO</v>
          </cell>
          <cell r="CD704">
            <v>0</v>
          </cell>
          <cell r="CF704">
            <v>574</v>
          </cell>
          <cell r="CG704">
            <v>0</v>
          </cell>
        </row>
        <row r="705">
          <cell r="A705">
            <v>1449278</v>
          </cell>
          <cell r="B705" t="str">
            <v>113</v>
          </cell>
          <cell r="C705" t="str">
            <v>101</v>
          </cell>
          <cell r="D705" t="str">
            <v>66075</v>
          </cell>
          <cell r="E705" t="str">
            <v>66075-0026</v>
          </cell>
          <cell r="F705" t="str">
            <v>THE KHAKI SHIRT</v>
          </cell>
          <cell r="G705" t="str">
            <v>SOLID - SMOKEY AQUA</v>
          </cell>
          <cell r="H705" t="str">
            <v>PC</v>
          </cell>
          <cell r="J705" t="str">
            <v>SP-A</v>
          </cell>
          <cell r="K705" t="str">
            <v>LSUS</v>
          </cell>
          <cell r="L705">
            <v>2006</v>
          </cell>
          <cell r="M705">
            <v>0</v>
          </cell>
          <cell r="N705">
            <v>0</v>
          </cell>
          <cell r="O705">
            <v>0</v>
          </cell>
          <cell r="P705">
            <v>0</v>
          </cell>
          <cell r="T705" t="str">
            <v>257M</v>
          </cell>
          <cell r="U705">
            <v>3481</v>
          </cell>
          <cell r="V705" t="str">
            <v>HONG KONG</v>
          </cell>
          <cell r="W705" t="str">
            <v>NAS</v>
          </cell>
          <cell r="X705" t="str">
            <v>VIETNAM</v>
          </cell>
          <cell r="Y705" t="str">
            <v>VIET HUNG JOINT STOCK CO</v>
          </cell>
          <cell r="Z705" t="str">
            <v>DFC</v>
          </cell>
          <cell r="AD705">
            <v>40505</v>
          </cell>
          <cell r="AE705">
            <v>40505</v>
          </cell>
          <cell r="AF705">
            <v>40505</v>
          </cell>
          <cell r="AG705">
            <v>40505</v>
          </cell>
          <cell r="AH705">
            <v>40522</v>
          </cell>
          <cell r="AI705">
            <v>40589</v>
          </cell>
          <cell r="AJ705">
            <v>40607</v>
          </cell>
          <cell r="AK705">
            <v>40655</v>
          </cell>
          <cell r="AL705">
            <v>40685</v>
          </cell>
          <cell r="AM705">
            <v>40688</v>
          </cell>
          <cell r="AN705" t="str">
            <v>Per 11/17 P-Req- LSUS needs1.6k but only commit 1050 uts to meet min. Andres hold bal. Updtd 12/20: moved WHLS 1050 to new style.</v>
          </cell>
          <cell r="AQ705" t="str">
            <v>Y</v>
          </cell>
          <cell r="AR705" t="str">
            <v>434S</v>
          </cell>
          <cell r="AS705" t="str">
            <v>FABON INTERNATIONAL CO LTD</v>
          </cell>
          <cell r="AT705" t="str">
            <v>CHINA</v>
          </cell>
          <cell r="AU705" t="str">
            <v>F-B0087</v>
          </cell>
          <cell r="AW705">
            <v>1.7</v>
          </cell>
          <cell r="AX705">
            <v>0</v>
          </cell>
          <cell r="AY705">
            <v>40518</v>
          </cell>
          <cell r="AZ705">
            <v>40524</v>
          </cell>
          <cell r="BA705">
            <v>40608</v>
          </cell>
          <cell r="BB705">
            <v>40657</v>
          </cell>
          <cell r="BC705">
            <v>40685</v>
          </cell>
          <cell r="BD705">
            <v>40692</v>
          </cell>
          <cell r="BE705">
            <v>40513</v>
          </cell>
          <cell r="BF705">
            <v>40603</v>
          </cell>
          <cell r="BG705">
            <v>40634</v>
          </cell>
          <cell r="BH705">
            <v>40664</v>
          </cell>
          <cell r="BI705">
            <v>40664</v>
          </cell>
          <cell r="BL705">
            <v>0</v>
          </cell>
          <cell r="BN705" t="str">
            <v>DOCKERS</v>
          </cell>
          <cell r="BO705" t="str">
            <v>Tops</v>
          </cell>
          <cell r="BP705" t="str">
            <v>Mens</v>
          </cell>
          <cell r="BQ705" t="str">
            <v>N</v>
          </cell>
          <cell r="BR705" t="str">
            <v>DM Tops Wovens</v>
          </cell>
          <cell r="BS705" t="str">
            <v>OKAMOTO D</v>
          </cell>
          <cell r="BT705" t="str">
            <v>CWOVENS2</v>
          </cell>
          <cell r="BU705" t="str">
            <v>I1584</v>
          </cell>
          <cell r="BV705" t="str">
            <v>Seasonal</v>
          </cell>
          <cell r="BW705" t="str">
            <v>LSA</v>
          </cell>
          <cell r="BY705" t="str">
            <v>4065540607405894052240505405054050540505</v>
          </cell>
          <cell r="BZ705" t="str">
            <v>S-66075-0026-3481-40655</v>
          </cell>
          <cell r="CA705" t="str">
            <v>SFO</v>
          </cell>
          <cell r="CD705">
            <v>0</v>
          </cell>
          <cell r="CF705">
            <v>574</v>
          </cell>
          <cell r="CG705">
            <v>0</v>
          </cell>
        </row>
        <row r="706">
          <cell r="A706">
            <v>1417107</v>
          </cell>
          <cell r="B706" t="str">
            <v>113</v>
          </cell>
          <cell r="C706" t="str">
            <v>101</v>
          </cell>
          <cell r="D706" t="str">
            <v>66075</v>
          </cell>
          <cell r="E706" t="str">
            <v>66075-0026</v>
          </cell>
          <cell r="F706" t="str">
            <v>THE KHAKI SHIRT</v>
          </cell>
          <cell r="G706" t="str">
            <v>SOLID - SMOKEY AQUA</v>
          </cell>
          <cell r="H706" t="str">
            <v>PC</v>
          </cell>
          <cell r="J706" t="str">
            <v>SP-A</v>
          </cell>
          <cell r="K706" t="str">
            <v>LSUS</v>
          </cell>
          <cell r="L706">
            <v>2006</v>
          </cell>
          <cell r="M706">
            <v>251</v>
          </cell>
          <cell r="N706">
            <v>251</v>
          </cell>
          <cell r="O706">
            <v>0</v>
          </cell>
          <cell r="P706">
            <v>251</v>
          </cell>
          <cell r="T706" t="str">
            <v>257M</v>
          </cell>
          <cell r="U706">
            <v>3481</v>
          </cell>
          <cell r="V706" t="str">
            <v>HONG KONG</v>
          </cell>
          <cell r="W706" t="str">
            <v>NAS</v>
          </cell>
          <cell r="X706" t="str">
            <v>VIETNAM</v>
          </cell>
          <cell r="Y706" t="str">
            <v>VIET HUNG JOINT STOCK CO</v>
          </cell>
          <cell r="Z706" t="str">
            <v>DFC</v>
          </cell>
          <cell r="AD706">
            <v>40473</v>
          </cell>
          <cell r="AE706">
            <v>40473</v>
          </cell>
          <cell r="AF706">
            <v>40473</v>
          </cell>
          <cell r="AG706">
            <v>40473</v>
          </cell>
          <cell r="AH706">
            <v>40494</v>
          </cell>
          <cell r="AI706">
            <v>40546</v>
          </cell>
          <cell r="AJ706">
            <v>40560</v>
          </cell>
          <cell r="AK706">
            <v>40620</v>
          </cell>
          <cell r="AL706">
            <v>40650</v>
          </cell>
          <cell r="AM706">
            <v>40653</v>
          </cell>
          <cell r="AN706" t="str">
            <v>Per 10/22 commit: Updtd 12/20 moved WHLS 400 uts to new style. Rev qty due to spec chg for 389 uts</v>
          </cell>
          <cell r="AO706" t="str">
            <v>Y</v>
          </cell>
          <cell r="AP706" t="str">
            <v>4100111378</v>
          </cell>
          <cell r="AQ706" t="str">
            <v>Y</v>
          </cell>
          <cell r="AR706" t="str">
            <v>434S</v>
          </cell>
          <cell r="AS706" t="str">
            <v>FABON INTERNATIONAL CO LTD</v>
          </cell>
          <cell r="AT706" t="str">
            <v>CHINA</v>
          </cell>
          <cell r="AU706" t="str">
            <v>F-B0087</v>
          </cell>
          <cell r="AW706">
            <v>1.7</v>
          </cell>
          <cell r="AX706">
            <v>426.7</v>
          </cell>
          <cell r="AY706">
            <v>40490</v>
          </cell>
          <cell r="AZ706">
            <v>40496</v>
          </cell>
          <cell r="BA706">
            <v>40566</v>
          </cell>
          <cell r="BB706">
            <v>40622</v>
          </cell>
          <cell r="BC706">
            <v>40650</v>
          </cell>
          <cell r="BD706">
            <v>40657</v>
          </cell>
          <cell r="BE706">
            <v>40483</v>
          </cell>
          <cell r="BF706">
            <v>40544</v>
          </cell>
          <cell r="BG706">
            <v>40603</v>
          </cell>
          <cell r="BH706">
            <v>40634</v>
          </cell>
          <cell r="BI706">
            <v>40634</v>
          </cell>
          <cell r="BL706">
            <v>0</v>
          </cell>
          <cell r="BN706" t="str">
            <v>DOCKERS</v>
          </cell>
          <cell r="BO706" t="str">
            <v>Tops</v>
          </cell>
          <cell r="BP706" t="str">
            <v>Mens</v>
          </cell>
          <cell r="BQ706" t="str">
            <v>N</v>
          </cell>
          <cell r="BR706" t="str">
            <v>DM Tops Wovens</v>
          </cell>
          <cell r="BS706" t="str">
            <v>OKAMOTO D</v>
          </cell>
          <cell r="BT706" t="str">
            <v>CWOVENS2</v>
          </cell>
          <cell r="BU706" t="str">
            <v>I1584</v>
          </cell>
          <cell r="BV706" t="str">
            <v>Seasonal</v>
          </cell>
          <cell r="BW706" t="str">
            <v>LSA</v>
          </cell>
          <cell r="BY706" t="str">
            <v>4062040560405464049440473404734047340473</v>
          </cell>
          <cell r="BZ706" t="str">
            <v>S-66075-0026-3481-40620</v>
          </cell>
          <cell r="CA706" t="str">
            <v>SFO</v>
          </cell>
          <cell r="CD706">
            <v>0</v>
          </cell>
          <cell r="CF706">
            <v>574</v>
          </cell>
          <cell r="CG706">
            <v>0</v>
          </cell>
        </row>
        <row r="707">
          <cell r="A707">
            <v>1417108</v>
          </cell>
          <cell r="B707" t="str">
            <v>113</v>
          </cell>
          <cell r="C707" t="str">
            <v>101</v>
          </cell>
          <cell r="D707" t="str">
            <v>66075</v>
          </cell>
          <cell r="E707" t="str">
            <v>66075-0028</v>
          </cell>
          <cell r="F707" t="str">
            <v>THE KHAKI SHIRT</v>
          </cell>
          <cell r="G707" t="str">
            <v>SOLID - TERRA COTTA</v>
          </cell>
          <cell r="H707" t="str">
            <v>PC</v>
          </cell>
          <cell r="J707" t="str">
            <v>SP-A</v>
          </cell>
          <cell r="K707" t="str">
            <v>LSC</v>
          </cell>
          <cell r="L707" t="str">
            <v>CA</v>
          </cell>
          <cell r="M707">
            <v>428</v>
          </cell>
          <cell r="N707">
            <v>428</v>
          </cell>
          <cell r="O707">
            <v>0</v>
          </cell>
          <cell r="P707">
            <v>428</v>
          </cell>
          <cell r="T707" t="str">
            <v>257M</v>
          </cell>
          <cell r="U707">
            <v>3481</v>
          </cell>
          <cell r="V707" t="str">
            <v>HONG KONG</v>
          </cell>
          <cell r="W707" t="str">
            <v>NAS</v>
          </cell>
          <cell r="X707" t="str">
            <v>VIETNAM</v>
          </cell>
          <cell r="Y707" t="str">
            <v>VIET HUNG JOINT STOCK CO</v>
          </cell>
          <cell r="Z707" t="str">
            <v>FOB</v>
          </cell>
          <cell r="AD707">
            <v>40505</v>
          </cell>
          <cell r="AE707">
            <v>40505</v>
          </cell>
          <cell r="AF707">
            <v>40505</v>
          </cell>
          <cell r="AG707">
            <v>40505</v>
          </cell>
          <cell r="AH707">
            <v>40522</v>
          </cell>
          <cell r="AI707">
            <v>40589</v>
          </cell>
          <cell r="AJ707">
            <v>40607</v>
          </cell>
          <cell r="AK707">
            <v>40655</v>
          </cell>
          <cell r="AL707">
            <v>40697</v>
          </cell>
          <cell r="AM707">
            <v>40700</v>
          </cell>
          <cell r="AN707" t="str">
            <v>Per 11/17 P-Req</v>
          </cell>
          <cell r="AO707" t="str">
            <v>y</v>
          </cell>
          <cell r="AP707" t="str">
            <v>82138</v>
          </cell>
          <cell r="AQ707" t="str">
            <v>Y</v>
          </cell>
          <cell r="AR707" t="str">
            <v>434S</v>
          </cell>
          <cell r="AS707" t="str">
            <v>FABON INTERNATIONAL CO LTD</v>
          </cell>
          <cell r="AT707" t="str">
            <v>CHINA</v>
          </cell>
          <cell r="AU707" t="str">
            <v>F-B0087</v>
          </cell>
          <cell r="AW707">
            <v>1.7</v>
          </cell>
          <cell r="AX707">
            <v>727.6</v>
          </cell>
          <cell r="AY707">
            <v>40518</v>
          </cell>
          <cell r="AZ707">
            <v>40524</v>
          </cell>
          <cell r="BA707">
            <v>40608</v>
          </cell>
          <cell r="BB707">
            <v>40657</v>
          </cell>
          <cell r="BC707">
            <v>40699</v>
          </cell>
          <cell r="BD707">
            <v>40706</v>
          </cell>
          <cell r="BE707">
            <v>40513</v>
          </cell>
          <cell r="BF707">
            <v>40603</v>
          </cell>
          <cell r="BG707">
            <v>40634</v>
          </cell>
          <cell r="BH707">
            <v>40695</v>
          </cell>
          <cell r="BI707">
            <v>40695</v>
          </cell>
          <cell r="BL707">
            <v>0</v>
          </cell>
          <cell r="BN707" t="str">
            <v>DOCKERS</v>
          </cell>
          <cell r="BO707" t="str">
            <v>Tops</v>
          </cell>
          <cell r="BP707" t="str">
            <v>Mens</v>
          </cell>
          <cell r="BQ707" t="str">
            <v>N</v>
          </cell>
          <cell r="BR707" t="str">
            <v>DM Tops Wovens</v>
          </cell>
          <cell r="BS707" t="str">
            <v>OKAMOTO D</v>
          </cell>
          <cell r="BT707" t="str">
            <v>CWOVENS2</v>
          </cell>
          <cell r="BU707" t="str">
            <v>I1586</v>
          </cell>
          <cell r="BV707" t="str">
            <v>Seasonal</v>
          </cell>
          <cell r="BW707" t="str">
            <v>LSA</v>
          </cell>
          <cell r="BY707" t="str">
            <v>4065540607405894052240505405054050540505</v>
          </cell>
          <cell r="BZ707" t="str">
            <v>S-66075-0028-3481-40655</v>
          </cell>
          <cell r="CA707" t="str">
            <v>SFO</v>
          </cell>
          <cell r="CD707">
            <v>0</v>
          </cell>
          <cell r="CF707">
            <v>574</v>
          </cell>
          <cell r="CG707">
            <v>0</v>
          </cell>
        </row>
        <row r="708">
          <cell r="A708">
            <v>1520240</v>
          </cell>
          <cell r="B708" t="str">
            <v>113</v>
          </cell>
          <cell r="C708" t="str">
            <v>101</v>
          </cell>
          <cell r="D708" t="str">
            <v>66085</v>
          </cell>
          <cell r="E708" t="str">
            <v>66085-0005</v>
          </cell>
          <cell r="F708" t="str">
            <v>THE WHOLESALE KHAKI SHIRT</v>
          </cell>
          <cell r="G708" t="str">
            <v>SOLID - TERRA COTTA</v>
          </cell>
          <cell r="H708" t="str">
            <v>PC</v>
          </cell>
          <cell r="J708" t="str">
            <v>SP-A</v>
          </cell>
          <cell r="K708" t="str">
            <v>LSUS</v>
          </cell>
          <cell r="L708">
            <v>2006</v>
          </cell>
          <cell r="M708">
            <v>892</v>
          </cell>
          <cell r="N708">
            <v>892</v>
          </cell>
          <cell r="O708">
            <v>0</v>
          </cell>
          <cell r="P708">
            <v>892</v>
          </cell>
          <cell r="T708" t="str">
            <v>257M</v>
          </cell>
          <cell r="U708">
            <v>3481</v>
          </cell>
          <cell r="V708" t="str">
            <v>HONG KONG</v>
          </cell>
          <cell r="W708" t="str">
            <v>NAS</v>
          </cell>
          <cell r="X708" t="str">
            <v>VIETNAM</v>
          </cell>
          <cell r="Y708" t="str">
            <v>VIET HUNG JOINT STOCK CO</v>
          </cell>
          <cell r="Z708" t="str">
            <v>DFC</v>
          </cell>
          <cell r="AD708">
            <v>40505</v>
          </cell>
          <cell r="AE708">
            <v>40505</v>
          </cell>
          <cell r="AF708">
            <v>40505</v>
          </cell>
          <cell r="AG708">
            <v>40505</v>
          </cell>
          <cell r="AH708">
            <v>40522</v>
          </cell>
          <cell r="AI708">
            <v>40589</v>
          </cell>
          <cell r="AJ708">
            <v>40607</v>
          </cell>
          <cell r="AK708">
            <v>40655</v>
          </cell>
          <cell r="AL708">
            <v>40685</v>
          </cell>
          <cell r="AM708">
            <v>40688</v>
          </cell>
          <cell r="AN708" t="str">
            <v>Updtd 12/20: moved WHLS 915 uts into new style; Rev qty due to spec chg to 892 uts</v>
          </cell>
          <cell r="AO708" t="str">
            <v>Y</v>
          </cell>
          <cell r="AQ708" t="str">
            <v>Y</v>
          </cell>
          <cell r="AR708" t="str">
            <v>434S</v>
          </cell>
          <cell r="AS708" t="str">
            <v>FABON INTERNATIONAL CO LTD</v>
          </cell>
          <cell r="AT708" t="str">
            <v>CHINA</v>
          </cell>
          <cell r="AU708" t="str">
            <v>F-B0087</v>
          </cell>
          <cell r="AW708">
            <v>1.7</v>
          </cell>
          <cell r="AX708">
            <v>1516.3999999999999</v>
          </cell>
          <cell r="AY708">
            <v>40518</v>
          </cell>
          <cell r="AZ708">
            <v>40524</v>
          </cell>
          <cell r="BA708">
            <v>40608</v>
          </cell>
          <cell r="BB708">
            <v>40657</v>
          </cell>
          <cell r="BC708">
            <v>40685</v>
          </cell>
          <cell r="BD708">
            <v>40692</v>
          </cell>
          <cell r="BE708">
            <v>40513</v>
          </cell>
          <cell r="BF708">
            <v>40603</v>
          </cell>
          <cell r="BG708">
            <v>40634</v>
          </cell>
          <cell r="BH708">
            <v>40664</v>
          </cell>
          <cell r="BI708">
            <v>40664</v>
          </cell>
          <cell r="BL708">
            <v>0</v>
          </cell>
          <cell r="BN708" t="str">
            <v>DOCKERS</v>
          </cell>
          <cell r="BO708" t="str">
            <v>Tops</v>
          </cell>
          <cell r="BP708" t="str">
            <v>Mens</v>
          </cell>
          <cell r="BQ708" t="str">
            <v>N</v>
          </cell>
          <cell r="BR708" t="str">
            <v>DM Tops Wovens</v>
          </cell>
          <cell r="BS708" t="str">
            <v>OKAMOTO D</v>
          </cell>
          <cell r="BT708" t="str">
            <v>CWOVENS2</v>
          </cell>
          <cell r="BU708" t="str">
            <v>I1586</v>
          </cell>
          <cell r="BV708" t="str">
            <v>Seasonal</v>
          </cell>
          <cell r="BW708" t="str">
            <v>LSA</v>
          </cell>
          <cell r="BY708" t="str">
            <v>4065540607405894052240505405054050540505</v>
          </cell>
          <cell r="BZ708" t="str">
            <v>S-66085-0005-3481-40655</v>
          </cell>
          <cell r="CA708" t="str">
            <v>SFO</v>
          </cell>
          <cell r="CD708">
            <v>0</v>
          </cell>
          <cell r="CF708">
            <v>574</v>
          </cell>
          <cell r="CG708">
            <v>0</v>
          </cell>
        </row>
        <row r="709">
          <cell r="A709">
            <v>1517748</v>
          </cell>
          <cell r="B709" t="str">
            <v>113</v>
          </cell>
          <cell r="C709" t="str">
            <v>101</v>
          </cell>
          <cell r="D709" t="str">
            <v>66085</v>
          </cell>
          <cell r="E709" t="str">
            <v>66085-0005</v>
          </cell>
          <cell r="F709" t="str">
            <v>THE WHOLESALE KHAKI SHIRT</v>
          </cell>
          <cell r="G709" t="str">
            <v>SOLID - TERRA COTTA</v>
          </cell>
          <cell r="H709" t="str">
            <v>PC</v>
          </cell>
          <cell r="J709" t="str">
            <v>SP-A</v>
          </cell>
          <cell r="K709" t="str">
            <v>LSUS</v>
          </cell>
          <cell r="L709">
            <v>2006</v>
          </cell>
          <cell r="M709">
            <v>2537</v>
          </cell>
          <cell r="N709">
            <v>2537</v>
          </cell>
          <cell r="O709">
            <v>0</v>
          </cell>
          <cell r="P709">
            <v>2537</v>
          </cell>
          <cell r="T709" t="str">
            <v>257M</v>
          </cell>
          <cell r="U709">
            <v>3481</v>
          </cell>
          <cell r="V709" t="str">
            <v>HONG KONG</v>
          </cell>
          <cell r="W709" t="str">
            <v>NAS</v>
          </cell>
          <cell r="X709" t="str">
            <v>VIETNAM</v>
          </cell>
          <cell r="Y709" t="str">
            <v>VIET HUNG JOINT STOCK CO</v>
          </cell>
          <cell r="Z709" t="str">
            <v>DFC</v>
          </cell>
          <cell r="AD709">
            <v>40535</v>
          </cell>
          <cell r="AE709">
            <v>40535</v>
          </cell>
          <cell r="AF709">
            <v>40535</v>
          </cell>
          <cell r="AG709">
            <v>40535</v>
          </cell>
          <cell r="AH709">
            <v>40555</v>
          </cell>
          <cell r="AI709">
            <v>40628</v>
          </cell>
          <cell r="AJ709">
            <v>40643</v>
          </cell>
          <cell r="AK709">
            <v>40690</v>
          </cell>
          <cell r="AL709">
            <v>40720</v>
          </cell>
          <cell r="AM709">
            <v>40723</v>
          </cell>
          <cell r="AQ709" t="str">
            <v>Y</v>
          </cell>
          <cell r="AR709" t="str">
            <v>434S</v>
          </cell>
          <cell r="AS709" t="str">
            <v>FABON INTERNATIONAL CO LTD</v>
          </cell>
          <cell r="AT709" t="str">
            <v>CHINA</v>
          </cell>
          <cell r="AU709" t="str">
            <v>F-B0087</v>
          </cell>
          <cell r="AW709">
            <v>1.7</v>
          </cell>
          <cell r="AX709">
            <v>4312.8999999999996</v>
          </cell>
          <cell r="AY709">
            <v>40553</v>
          </cell>
          <cell r="AZ709">
            <v>40559</v>
          </cell>
          <cell r="BA709">
            <v>40643</v>
          </cell>
          <cell r="BB709">
            <v>40692</v>
          </cell>
          <cell r="BC709">
            <v>40720</v>
          </cell>
          <cell r="BD709">
            <v>40727</v>
          </cell>
          <cell r="BE709">
            <v>40544</v>
          </cell>
          <cell r="BF709">
            <v>40634</v>
          </cell>
          <cell r="BG709">
            <v>40664</v>
          </cell>
          <cell r="BH709">
            <v>40695</v>
          </cell>
          <cell r="BI709">
            <v>40695</v>
          </cell>
          <cell r="BL709">
            <v>0</v>
          </cell>
          <cell r="BN709" t="str">
            <v>DOCKERS</v>
          </cell>
          <cell r="BO709" t="str">
            <v>Tops</v>
          </cell>
          <cell r="BP709" t="str">
            <v>Mens</v>
          </cell>
          <cell r="BQ709" t="str">
            <v>N</v>
          </cell>
          <cell r="BR709" t="str">
            <v>DM Tops Wovens</v>
          </cell>
          <cell r="BS709" t="str">
            <v>OKAMOTO D</v>
          </cell>
          <cell r="BT709" t="str">
            <v>CWOVENS2</v>
          </cell>
          <cell r="BU709" t="str">
            <v>I1586</v>
          </cell>
          <cell r="BV709" t="str">
            <v>Seasonal</v>
          </cell>
          <cell r="BW709" t="str">
            <v>LSA</v>
          </cell>
          <cell r="BY709" t="str">
            <v>4069040643406284055540535405354053540535</v>
          </cell>
          <cell r="BZ709" t="str">
            <v>S-66085-0005-3481-40690</v>
          </cell>
          <cell r="CA709" t="str">
            <v>SFO</v>
          </cell>
          <cell r="CD709">
            <v>0</v>
          </cell>
          <cell r="CF709">
            <v>574</v>
          </cell>
          <cell r="CG709">
            <v>0</v>
          </cell>
        </row>
        <row r="710">
          <cell r="A710">
            <v>1417109</v>
          </cell>
          <cell r="B710" t="str">
            <v>113</v>
          </cell>
          <cell r="C710" t="str">
            <v>101</v>
          </cell>
          <cell r="D710" t="str">
            <v>66075</v>
          </cell>
          <cell r="E710" t="str">
            <v>66075-0028</v>
          </cell>
          <cell r="F710" t="str">
            <v>THE KHAKI SHIRT</v>
          </cell>
          <cell r="G710" t="str">
            <v>SOLID - TERRA COTTA</v>
          </cell>
          <cell r="H710" t="str">
            <v>PC</v>
          </cell>
          <cell r="J710" t="str">
            <v>SP-A</v>
          </cell>
          <cell r="K710" t="str">
            <v>LSUS</v>
          </cell>
          <cell r="L710">
            <v>2006</v>
          </cell>
          <cell r="M710">
            <v>157</v>
          </cell>
          <cell r="N710">
            <v>157</v>
          </cell>
          <cell r="O710">
            <v>0</v>
          </cell>
          <cell r="P710">
            <v>157</v>
          </cell>
          <cell r="T710" t="str">
            <v>257M</v>
          </cell>
          <cell r="U710">
            <v>3481</v>
          </cell>
          <cell r="V710" t="str">
            <v>HONG KONG</v>
          </cell>
          <cell r="W710" t="str">
            <v>NAS</v>
          </cell>
          <cell r="X710" t="str">
            <v>VIETNAM</v>
          </cell>
          <cell r="Y710" t="str">
            <v>VIET HUNG JOINT STOCK CO</v>
          </cell>
          <cell r="Z710" t="str">
            <v>DFC</v>
          </cell>
          <cell r="AD710">
            <v>40505</v>
          </cell>
          <cell r="AE710">
            <v>40505</v>
          </cell>
          <cell r="AF710">
            <v>40505</v>
          </cell>
          <cell r="AG710">
            <v>40505</v>
          </cell>
          <cell r="AH710">
            <v>40522</v>
          </cell>
          <cell r="AI710">
            <v>40589</v>
          </cell>
          <cell r="AJ710">
            <v>40607</v>
          </cell>
          <cell r="AK710">
            <v>40655</v>
          </cell>
          <cell r="AL710">
            <v>40685</v>
          </cell>
          <cell r="AM710">
            <v>40688</v>
          </cell>
          <cell r="AN710" t="str">
            <v>Per 11/17 P-Req (USRE2=157 uts &amp; 915 out of 2000 uts for LSUS- AD not want to commit to more greige now); Updtd 12/20: moved WHLS 915 uts to new style. Rev qty due to spec, 892 uts.</v>
          </cell>
          <cell r="AO710" t="str">
            <v>Y</v>
          </cell>
          <cell r="AQ710" t="str">
            <v>Y</v>
          </cell>
          <cell r="AR710" t="str">
            <v>434S</v>
          </cell>
          <cell r="AS710" t="str">
            <v>FABON INTERNATIONAL CO LTD</v>
          </cell>
          <cell r="AT710" t="str">
            <v>CHINA</v>
          </cell>
          <cell r="AU710" t="str">
            <v>F-B0087</v>
          </cell>
          <cell r="AW710">
            <v>1.7</v>
          </cell>
          <cell r="AX710">
            <v>266.89999999999998</v>
          </cell>
          <cell r="AY710">
            <v>40518</v>
          </cell>
          <cell r="AZ710">
            <v>40524</v>
          </cell>
          <cell r="BA710">
            <v>40608</v>
          </cell>
          <cell r="BB710">
            <v>40657</v>
          </cell>
          <cell r="BC710">
            <v>40685</v>
          </cell>
          <cell r="BD710">
            <v>40692</v>
          </cell>
          <cell r="BE710">
            <v>40513</v>
          </cell>
          <cell r="BF710">
            <v>40603</v>
          </cell>
          <cell r="BG710">
            <v>40634</v>
          </cell>
          <cell r="BH710">
            <v>40664</v>
          </cell>
          <cell r="BI710">
            <v>40664</v>
          </cell>
          <cell r="BL710">
            <v>0</v>
          </cell>
          <cell r="BN710" t="str">
            <v>DOCKERS</v>
          </cell>
          <cell r="BO710" t="str">
            <v>Tops</v>
          </cell>
          <cell r="BP710" t="str">
            <v>Mens</v>
          </cell>
          <cell r="BQ710" t="str">
            <v>N</v>
          </cell>
          <cell r="BR710" t="str">
            <v>DM Tops Wovens</v>
          </cell>
          <cell r="BS710" t="str">
            <v>OKAMOTO D</v>
          </cell>
          <cell r="BT710" t="str">
            <v>CWOVENS2</v>
          </cell>
          <cell r="BU710" t="str">
            <v>I1586</v>
          </cell>
          <cell r="BV710" t="str">
            <v>Seasonal</v>
          </cell>
          <cell r="BW710" t="str">
            <v>LSA</v>
          </cell>
          <cell r="BY710" t="str">
            <v>4065540607405894052240505405054050540505</v>
          </cell>
          <cell r="BZ710" t="str">
            <v>S-66075-0028-3481-40655</v>
          </cell>
          <cell r="CA710" t="str">
            <v>SFO</v>
          </cell>
          <cell r="CD710">
            <v>0</v>
          </cell>
          <cell r="CF710">
            <v>574</v>
          </cell>
          <cell r="CG710">
            <v>0</v>
          </cell>
        </row>
        <row r="711">
          <cell r="A711">
            <v>1417110</v>
          </cell>
          <cell r="B711" t="str">
            <v>113</v>
          </cell>
          <cell r="C711" t="str">
            <v>101</v>
          </cell>
          <cell r="D711" t="str">
            <v>66075</v>
          </cell>
          <cell r="E711" t="str">
            <v>66075-0030</v>
          </cell>
          <cell r="F711" t="str">
            <v>THE KHAKI SHIRT</v>
          </cell>
          <cell r="G711" t="str">
            <v>SOLID - WILD FERN</v>
          </cell>
          <cell r="H711" t="str">
            <v>PC</v>
          </cell>
          <cell r="J711" t="str">
            <v>SP-A</v>
          </cell>
          <cell r="K711" t="str">
            <v>APD</v>
          </cell>
          <cell r="L711" t="str">
            <v>MY</v>
          </cell>
          <cell r="M711">
            <v>456</v>
          </cell>
          <cell r="N711">
            <v>456</v>
          </cell>
          <cell r="O711">
            <v>0</v>
          </cell>
          <cell r="P711">
            <v>456</v>
          </cell>
          <cell r="T711" t="str">
            <v>257M</v>
          </cell>
          <cell r="U711">
            <v>3481</v>
          </cell>
          <cell r="V711" t="str">
            <v>HONG KONG</v>
          </cell>
          <cell r="W711" t="str">
            <v>NAS</v>
          </cell>
          <cell r="X711" t="str">
            <v>VIETNAM</v>
          </cell>
          <cell r="Y711" t="str">
            <v>VIET HUNG JOINT STOCK CO</v>
          </cell>
          <cell r="Z711" t="str">
            <v>FOB</v>
          </cell>
          <cell r="AD711">
            <v>40473</v>
          </cell>
          <cell r="AE711">
            <v>40473</v>
          </cell>
          <cell r="AF711">
            <v>40473</v>
          </cell>
          <cell r="AG711">
            <v>40473</v>
          </cell>
          <cell r="AH711">
            <v>40494</v>
          </cell>
          <cell r="AI711">
            <v>40546</v>
          </cell>
          <cell r="AJ711">
            <v>40560</v>
          </cell>
          <cell r="AK711">
            <v>40620</v>
          </cell>
          <cell r="AL711">
            <v>40633</v>
          </cell>
          <cell r="AM711">
            <v>40636</v>
          </cell>
          <cell r="AN711" t="str">
            <v>Per 10/22 commit</v>
          </cell>
          <cell r="AO711" t="str">
            <v>Y</v>
          </cell>
          <cell r="AP711" t="str">
            <v>4505019575 (MY) / 4514007332 (PK) / 4512018759 (SG) / 4509010172 (PH)</v>
          </cell>
          <cell r="AQ711" t="str">
            <v>Y</v>
          </cell>
          <cell r="AR711" t="str">
            <v>434S</v>
          </cell>
          <cell r="AS711" t="str">
            <v>FABON INTERNATIONAL CO LTD</v>
          </cell>
          <cell r="AT711" t="str">
            <v>CHINA</v>
          </cell>
          <cell r="AU711" t="str">
            <v>YANA LTD2/20 100% COTTON 7GG</v>
          </cell>
          <cell r="AW711">
            <v>1.7</v>
          </cell>
          <cell r="AX711">
            <v>775.19999999999993</v>
          </cell>
          <cell r="AY711">
            <v>40490</v>
          </cell>
          <cell r="AZ711">
            <v>40496</v>
          </cell>
          <cell r="BA711">
            <v>40566</v>
          </cell>
          <cell r="BB711">
            <v>40622</v>
          </cell>
          <cell r="BC711">
            <v>40636</v>
          </cell>
          <cell r="BD711">
            <v>40636</v>
          </cell>
          <cell r="BE711">
            <v>40483</v>
          </cell>
          <cell r="BF711">
            <v>40544</v>
          </cell>
          <cell r="BG711">
            <v>40603</v>
          </cell>
          <cell r="BH711">
            <v>40603</v>
          </cell>
          <cell r="BI711">
            <v>40603</v>
          </cell>
          <cell r="BL711">
            <v>0</v>
          </cell>
          <cell r="BN711" t="str">
            <v>DOCKERS</v>
          </cell>
          <cell r="BO711" t="str">
            <v>Tops</v>
          </cell>
          <cell r="BP711" t="str">
            <v>Mens</v>
          </cell>
          <cell r="BQ711" t="str">
            <v>N</v>
          </cell>
          <cell r="BR711" t="str">
            <v>DM Tops Wovens</v>
          </cell>
          <cell r="BS711" t="str">
            <v>OKAMOTO D</v>
          </cell>
          <cell r="BT711" t="str">
            <v>CWOVENS2</v>
          </cell>
          <cell r="BU711" t="str">
            <v>I1588</v>
          </cell>
          <cell r="BV711" t="str">
            <v>Seasonal</v>
          </cell>
          <cell r="BW711" t="str">
            <v>APD</v>
          </cell>
          <cell r="BY711" t="str">
            <v>4062040560405464049440473404734047340473</v>
          </cell>
          <cell r="BZ711" t="str">
            <v>S-66075-0030-3481-40620</v>
          </cell>
          <cell r="CA711" t="str">
            <v>SFO</v>
          </cell>
          <cell r="CB711">
            <v>456</v>
          </cell>
          <cell r="CD711">
            <v>0</v>
          </cell>
          <cell r="CF711">
            <v>574</v>
          </cell>
          <cell r="CG711">
            <v>0</v>
          </cell>
        </row>
        <row r="712">
          <cell r="A712">
            <v>1417111</v>
          </cell>
          <cell r="B712" t="str">
            <v>113</v>
          </cell>
          <cell r="C712" t="str">
            <v>101</v>
          </cell>
          <cell r="D712" t="str">
            <v>66075</v>
          </cell>
          <cell r="E712" t="str">
            <v>66075-0030</v>
          </cell>
          <cell r="F712" t="str">
            <v>THE KHAKI SHIRT</v>
          </cell>
          <cell r="G712" t="str">
            <v>SOLID - WILD FERN</v>
          </cell>
          <cell r="H712" t="str">
            <v>PC</v>
          </cell>
          <cell r="J712" t="str">
            <v>SP-A</v>
          </cell>
          <cell r="K712" t="str">
            <v>LSE</v>
          </cell>
          <cell r="L712" t="str">
            <v>GB</v>
          </cell>
          <cell r="M712">
            <v>1000</v>
          </cell>
          <cell r="N712">
            <v>1000</v>
          </cell>
          <cell r="O712">
            <v>0</v>
          </cell>
          <cell r="P712">
            <v>1000</v>
          </cell>
          <cell r="T712" t="str">
            <v>257M</v>
          </cell>
          <cell r="U712">
            <v>3481</v>
          </cell>
          <cell r="V712" t="str">
            <v>HONG KONG</v>
          </cell>
          <cell r="W712" t="str">
            <v>NAS</v>
          </cell>
          <cell r="X712" t="str">
            <v>VIETNAM</v>
          </cell>
          <cell r="Y712" t="str">
            <v>VIET HUNG JOINT STOCK CO</v>
          </cell>
          <cell r="Z712" t="str">
            <v>DFC</v>
          </cell>
          <cell r="AD712">
            <v>40473</v>
          </cell>
          <cell r="AE712">
            <v>40473</v>
          </cell>
          <cell r="AF712">
            <v>40473</v>
          </cell>
          <cell r="AG712">
            <v>40473</v>
          </cell>
          <cell r="AH712">
            <v>40494</v>
          </cell>
          <cell r="AI712">
            <v>40546</v>
          </cell>
          <cell r="AJ712">
            <v>40560</v>
          </cell>
          <cell r="AK712">
            <v>40620</v>
          </cell>
          <cell r="AL712">
            <v>40652</v>
          </cell>
          <cell r="AM712">
            <v>40655</v>
          </cell>
          <cell r="AN712" t="str">
            <v>Per 10/22 commit</v>
          </cell>
          <cell r="AO712" t="str">
            <v>Y</v>
          </cell>
          <cell r="AP712">
            <v>530603</v>
          </cell>
          <cell r="AQ712" t="str">
            <v>Y</v>
          </cell>
          <cell r="AR712" t="str">
            <v>434S</v>
          </cell>
          <cell r="AS712" t="str">
            <v>FABON INTERNATIONAL CO LTD</v>
          </cell>
          <cell r="AT712" t="str">
            <v>CHINA</v>
          </cell>
          <cell r="AU712" t="str">
            <v>TROPIC KNITS LTDP232</v>
          </cell>
          <cell r="AW712">
            <v>1.7</v>
          </cell>
          <cell r="AX712">
            <v>1700</v>
          </cell>
          <cell r="AY712">
            <v>40490</v>
          </cell>
          <cell r="AZ712">
            <v>40496</v>
          </cell>
          <cell r="BA712">
            <v>40566</v>
          </cell>
          <cell r="BB712">
            <v>40622</v>
          </cell>
          <cell r="BC712">
            <v>40657</v>
          </cell>
          <cell r="BD712">
            <v>40657</v>
          </cell>
          <cell r="BE712">
            <v>40483</v>
          </cell>
          <cell r="BF712">
            <v>40544</v>
          </cell>
          <cell r="BG712">
            <v>40603</v>
          </cell>
          <cell r="BH712">
            <v>40634</v>
          </cell>
          <cell r="BI712">
            <v>40634</v>
          </cell>
          <cell r="BL712">
            <v>0</v>
          </cell>
          <cell r="BN712" t="str">
            <v>DOCKERS</v>
          </cell>
          <cell r="BO712" t="str">
            <v>Tops</v>
          </cell>
          <cell r="BP712" t="str">
            <v>Mens</v>
          </cell>
          <cell r="BQ712" t="str">
            <v>N</v>
          </cell>
          <cell r="BR712" t="str">
            <v>DM Tops Wovens</v>
          </cell>
          <cell r="BS712" t="str">
            <v>OKAMOTO D</v>
          </cell>
          <cell r="BT712" t="str">
            <v>CWOVENS2</v>
          </cell>
          <cell r="BU712" t="str">
            <v>I1588</v>
          </cell>
          <cell r="BV712" t="str">
            <v>Seasonal</v>
          </cell>
          <cell r="BW712" t="str">
            <v>LSE</v>
          </cell>
          <cell r="BY712" t="str">
            <v>4062040560405464049440473404734047340473</v>
          </cell>
          <cell r="BZ712" t="str">
            <v>S-66075-0030-3481-40620</v>
          </cell>
          <cell r="CA712" t="str">
            <v>SFO</v>
          </cell>
          <cell r="CB712">
            <v>1000</v>
          </cell>
          <cell r="CD712">
            <v>0</v>
          </cell>
          <cell r="CF712">
            <v>574</v>
          </cell>
          <cell r="CG712">
            <v>0</v>
          </cell>
        </row>
        <row r="713">
          <cell r="A713">
            <v>1469452</v>
          </cell>
          <cell r="B713" t="str">
            <v>113</v>
          </cell>
          <cell r="C713" t="str">
            <v>101</v>
          </cell>
          <cell r="D713" t="str">
            <v>66075</v>
          </cell>
          <cell r="E713" t="str">
            <v>66075-0030</v>
          </cell>
          <cell r="F713" t="str">
            <v>THE KHAKI SHIRT</v>
          </cell>
          <cell r="G713" t="str">
            <v>SOLID - WILD FERN</v>
          </cell>
          <cell r="H713" t="str">
            <v>PC</v>
          </cell>
          <cell r="J713" t="str">
            <v>SP-A</v>
          </cell>
          <cell r="K713" t="str">
            <v>LACL</v>
          </cell>
          <cell r="L713" t="str">
            <v>PA</v>
          </cell>
          <cell r="M713">
            <v>180</v>
          </cell>
          <cell r="N713">
            <v>180</v>
          </cell>
          <cell r="O713">
            <v>0</v>
          </cell>
          <cell r="P713">
            <v>180</v>
          </cell>
          <cell r="T713" t="str">
            <v>257M</v>
          </cell>
          <cell r="U713">
            <v>3481</v>
          </cell>
          <cell r="V713" t="str">
            <v>HONG KONG</v>
          </cell>
          <cell r="W713" t="str">
            <v>NAS</v>
          </cell>
          <cell r="X713" t="str">
            <v>VIETNAM</v>
          </cell>
          <cell r="Y713" t="str">
            <v>VIET HUNG JOINT STOCK CO</v>
          </cell>
          <cell r="Z713" t="str">
            <v>DFC</v>
          </cell>
          <cell r="AD713">
            <v>40505</v>
          </cell>
          <cell r="AE713">
            <v>40505</v>
          </cell>
          <cell r="AF713">
            <v>40505</v>
          </cell>
          <cell r="AG713">
            <v>40505</v>
          </cell>
          <cell r="AH713">
            <v>40522</v>
          </cell>
          <cell r="AI713">
            <v>40589</v>
          </cell>
          <cell r="AJ713">
            <v>40607</v>
          </cell>
          <cell r="AK713">
            <v>40655</v>
          </cell>
          <cell r="AL713">
            <v>40702</v>
          </cell>
          <cell r="AM713">
            <v>40705</v>
          </cell>
          <cell r="AN713" t="str">
            <v>Per 11/17 P-Req; 11/29 split out LACL per Karla's 11/29 email</v>
          </cell>
          <cell r="AP713" t="str">
            <v>4100114118</v>
          </cell>
          <cell r="AQ713" t="str">
            <v>Y</v>
          </cell>
          <cell r="AR713" t="str">
            <v>434S</v>
          </cell>
          <cell r="AS713" t="str">
            <v>FABON INTERNATIONAL CO LTD</v>
          </cell>
          <cell r="AT713" t="str">
            <v>CHINA</v>
          </cell>
          <cell r="AU713" t="str">
            <v>F-B0087</v>
          </cell>
          <cell r="AW713">
            <v>1.7</v>
          </cell>
          <cell r="AX713">
            <v>306</v>
          </cell>
          <cell r="AY713">
            <v>40518</v>
          </cell>
          <cell r="AZ713">
            <v>40524</v>
          </cell>
          <cell r="BA713">
            <v>40608</v>
          </cell>
          <cell r="BB713">
            <v>40657</v>
          </cell>
          <cell r="BC713">
            <v>40706</v>
          </cell>
          <cell r="BD713">
            <v>40706</v>
          </cell>
          <cell r="BE713">
            <v>40513</v>
          </cell>
          <cell r="BF713">
            <v>40603</v>
          </cell>
          <cell r="BG713">
            <v>40634</v>
          </cell>
          <cell r="BH713">
            <v>40695</v>
          </cell>
          <cell r="BI713">
            <v>40695</v>
          </cell>
          <cell r="BL713">
            <v>0</v>
          </cell>
          <cell r="BN713" t="str">
            <v>DOCKERS</v>
          </cell>
          <cell r="BO713" t="str">
            <v>Tops</v>
          </cell>
          <cell r="BP713" t="str">
            <v>Mens</v>
          </cell>
          <cell r="BQ713" t="str">
            <v>N</v>
          </cell>
          <cell r="BR713" t="str">
            <v>DM Tops Wovens</v>
          </cell>
          <cell r="BS713" t="str">
            <v>OKAMOTO D</v>
          </cell>
          <cell r="BT713" t="str">
            <v>CWOVENS2</v>
          </cell>
          <cell r="BU713" t="str">
            <v>I1588</v>
          </cell>
          <cell r="BV713" t="str">
            <v>Seasonal</v>
          </cell>
          <cell r="BW713" t="str">
            <v>LSA</v>
          </cell>
          <cell r="BY713" t="str">
            <v>4065540607405894052240505405054050540505</v>
          </cell>
          <cell r="BZ713" t="str">
            <v>S-66075-0030-3481-40655</v>
          </cell>
          <cell r="CA713" t="str">
            <v>SFO</v>
          </cell>
          <cell r="CD713">
            <v>0</v>
          </cell>
          <cell r="CF713">
            <v>574</v>
          </cell>
          <cell r="CG713">
            <v>0</v>
          </cell>
        </row>
        <row r="714">
          <cell r="A714">
            <v>1449279</v>
          </cell>
          <cell r="B714" t="str">
            <v>113</v>
          </cell>
          <cell r="C714" t="str">
            <v>101</v>
          </cell>
          <cell r="D714" t="str">
            <v>66075</v>
          </cell>
          <cell r="E714" t="str">
            <v>66075-0030</v>
          </cell>
          <cell r="F714" t="str">
            <v>THE KHAKI SHIRT</v>
          </cell>
          <cell r="G714" t="str">
            <v>SOLID - WILD FERN</v>
          </cell>
          <cell r="H714" t="str">
            <v>PC</v>
          </cell>
          <cell r="J714" t="str">
            <v>SP-A</v>
          </cell>
          <cell r="K714" t="str">
            <v>LACL</v>
          </cell>
          <cell r="L714" t="str">
            <v>CR</v>
          </cell>
          <cell r="M714">
            <v>108</v>
          </cell>
          <cell r="N714">
            <v>108</v>
          </cell>
          <cell r="O714">
            <v>0</v>
          </cell>
          <cell r="P714">
            <v>108</v>
          </cell>
          <cell r="T714" t="str">
            <v>257M</v>
          </cell>
          <cell r="U714">
            <v>3481</v>
          </cell>
          <cell r="V714" t="str">
            <v>HONG KONG</v>
          </cell>
          <cell r="W714" t="str">
            <v>NAS</v>
          </cell>
          <cell r="X714" t="str">
            <v>VIETNAM</v>
          </cell>
          <cell r="Y714" t="str">
            <v>VIET HUNG JOINT STOCK CO</v>
          </cell>
          <cell r="Z714" t="str">
            <v>DFC</v>
          </cell>
          <cell r="AD714">
            <v>40505</v>
          </cell>
          <cell r="AE714">
            <v>40505</v>
          </cell>
          <cell r="AF714">
            <v>40505</v>
          </cell>
          <cell r="AG714">
            <v>40505</v>
          </cell>
          <cell r="AH714">
            <v>40522</v>
          </cell>
          <cell r="AI714">
            <v>40589</v>
          </cell>
          <cell r="AJ714">
            <v>40607</v>
          </cell>
          <cell r="AK714">
            <v>40655</v>
          </cell>
          <cell r="AL714">
            <v>40732</v>
          </cell>
          <cell r="AM714">
            <v>40735</v>
          </cell>
          <cell r="AN714" t="str">
            <v>Per 11/17 P-Req; 11/29 split out LACL per Karla's 11/29 email</v>
          </cell>
          <cell r="AO714" t="str">
            <v>Y</v>
          </cell>
          <cell r="AP714" t="str">
            <v>4100116827</v>
          </cell>
          <cell r="AQ714" t="str">
            <v>Y</v>
          </cell>
          <cell r="AR714" t="str">
            <v>434S</v>
          </cell>
          <cell r="AS714" t="str">
            <v>FABON INTERNATIONAL CO LTD</v>
          </cell>
          <cell r="AT714" t="str">
            <v>CHINA</v>
          </cell>
          <cell r="AU714" t="str">
            <v>F-B0087</v>
          </cell>
          <cell r="AW714">
            <v>1.7</v>
          </cell>
          <cell r="AX714">
            <v>183.6</v>
          </cell>
          <cell r="AY714">
            <v>40518</v>
          </cell>
          <cell r="AZ714">
            <v>40524</v>
          </cell>
          <cell r="BA714">
            <v>40608</v>
          </cell>
          <cell r="BB714">
            <v>40657</v>
          </cell>
          <cell r="BC714">
            <v>40734</v>
          </cell>
          <cell r="BD714">
            <v>40741</v>
          </cell>
          <cell r="BE714">
            <v>40513</v>
          </cell>
          <cell r="BF714">
            <v>40603</v>
          </cell>
          <cell r="BG714">
            <v>40634</v>
          </cell>
          <cell r="BH714">
            <v>40725</v>
          </cell>
          <cell r="BI714">
            <v>40725</v>
          </cell>
          <cell r="BL714">
            <v>0</v>
          </cell>
          <cell r="BN714" t="str">
            <v>DOCKERS</v>
          </cell>
          <cell r="BO714" t="str">
            <v>Tops</v>
          </cell>
          <cell r="BP714" t="str">
            <v>Mens</v>
          </cell>
          <cell r="BQ714" t="str">
            <v>N</v>
          </cell>
          <cell r="BR714" t="str">
            <v>DM Tops Wovens</v>
          </cell>
          <cell r="BS714" t="str">
            <v>OKAMOTO D</v>
          </cell>
          <cell r="BT714" t="str">
            <v>CWOVENS2</v>
          </cell>
          <cell r="BU714" t="str">
            <v>I1588</v>
          </cell>
          <cell r="BV714" t="str">
            <v>Seasonal</v>
          </cell>
          <cell r="BW714" t="str">
            <v>LSA</v>
          </cell>
          <cell r="BY714" t="str">
            <v>4065540607405894052240505405054050540505</v>
          </cell>
          <cell r="BZ714" t="str">
            <v>S-66075-0030-3481-40655</v>
          </cell>
          <cell r="CA714" t="str">
            <v>SFO</v>
          </cell>
          <cell r="CD714">
            <v>0</v>
          </cell>
          <cell r="CF714">
            <v>574</v>
          </cell>
          <cell r="CG714">
            <v>0</v>
          </cell>
        </row>
        <row r="715">
          <cell r="A715">
            <v>1520241</v>
          </cell>
          <cell r="B715" t="str">
            <v>113</v>
          </cell>
          <cell r="C715" t="str">
            <v>101</v>
          </cell>
          <cell r="D715" t="str">
            <v>66075</v>
          </cell>
          <cell r="E715" t="str">
            <v>66075-0030</v>
          </cell>
          <cell r="F715" t="str">
            <v>THE KHAKI SHIRT</v>
          </cell>
          <cell r="G715" t="str">
            <v>SOLID - WILD FERN</v>
          </cell>
          <cell r="H715" t="str">
            <v>PC</v>
          </cell>
          <cell r="J715" t="str">
            <v>SP-A</v>
          </cell>
          <cell r="K715" t="str">
            <v>LSC</v>
          </cell>
          <cell r="L715" t="str">
            <v>CA</v>
          </cell>
          <cell r="M715">
            <v>570</v>
          </cell>
          <cell r="N715">
            <v>570</v>
          </cell>
          <cell r="O715">
            <v>0</v>
          </cell>
          <cell r="P715">
            <v>570</v>
          </cell>
          <cell r="T715" t="str">
            <v>257M</v>
          </cell>
          <cell r="U715">
            <v>3481</v>
          </cell>
          <cell r="V715" t="str">
            <v>HONG KONG</v>
          </cell>
          <cell r="W715" t="str">
            <v>NAS</v>
          </cell>
          <cell r="X715" t="str">
            <v>VIETNAM</v>
          </cell>
          <cell r="Y715" t="str">
            <v>VIET HUNG JOINT STOCK CO</v>
          </cell>
          <cell r="Z715" t="str">
            <v>DFC</v>
          </cell>
          <cell r="AD715">
            <v>40535</v>
          </cell>
          <cell r="AE715">
            <v>40535</v>
          </cell>
          <cell r="AF715">
            <v>40535</v>
          </cell>
          <cell r="AG715">
            <v>40535</v>
          </cell>
          <cell r="AH715">
            <v>40555</v>
          </cell>
          <cell r="AI715">
            <v>40628</v>
          </cell>
          <cell r="AJ715">
            <v>40643</v>
          </cell>
          <cell r="AK715">
            <v>40690</v>
          </cell>
          <cell r="AL715">
            <v>40732</v>
          </cell>
          <cell r="AM715">
            <v>40735</v>
          </cell>
          <cell r="AO715" t="str">
            <v>y</v>
          </cell>
          <cell r="AP715" t="str">
            <v>82793</v>
          </cell>
          <cell r="AQ715" t="str">
            <v>Y</v>
          </cell>
          <cell r="AR715" t="str">
            <v>434S</v>
          </cell>
          <cell r="AS715" t="str">
            <v>FABON INTERNATIONAL CO LTD</v>
          </cell>
          <cell r="AT715" t="str">
            <v>CHINA</v>
          </cell>
          <cell r="AU715" t="str">
            <v>F-B0087</v>
          </cell>
          <cell r="AW715">
            <v>1.7</v>
          </cell>
          <cell r="AX715">
            <v>969</v>
          </cell>
          <cell r="AY715">
            <v>40553</v>
          </cell>
          <cell r="AZ715">
            <v>40559</v>
          </cell>
          <cell r="BA715">
            <v>40643</v>
          </cell>
          <cell r="BB715">
            <v>40692</v>
          </cell>
          <cell r="BC715">
            <v>40734</v>
          </cell>
          <cell r="BD715">
            <v>40741</v>
          </cell>
          <cell r="BE715">
            <v>40544</v>
          </cell>
          <cell r="BF715">
            <v>40634</v>
          </cell>
          <cell r="BG715">
            <v>40664</v>
          </cell>
          <cell r="BH715">
            <v>40725</v>
          </cell>
          <cell r="BI715">
            <v>40725</v>
          </cell>
          <cell r="BL715">
            <v>0</v>
          </cell>
          <cell r="BN715" t="str">
            <v>DOCKERS</v>
          </cell>
          <cell r="BO715" t="str">
            <v>Tops</v>
          </cell>
          <cell r="BP715" t="str">
            <v>Mens</v>
          </cell>
          <cell r="BQ715" t="str">
            <v>N</v>
          </cell>
          <cell r="BR715" t="str">
            <v>DM Tops Wovens</v>
          </cell>
          <cell r="BS715" t="str">
            <v>OKAMOTO D</v>
          </cell>
          <cell r="BT715" t="str">
            <v>CWOVENS2</v>
          </cell>
          <cell r="BU715" t="str">
            <v>I1588</v>
          </cell>
          <cell r="BV715" t="str">
            <v>Seasonal</v>
          </cell>
          <cell r="BW715" t="str">
            <v>LSA</v>
          </cell>
          <cell r="BY715" t="str">
            <v>4069040643406284055540535405354053540535</v>
          </cell>
          <cell r="BZ715" t="str">
            <v>S-66075-0030-3481-40690</v>
          </cell>
          <cell r="CA715" t="str">
            <v>SFO</v>
          </cell>
          <cell r="CB715">
            <v>500</v>
          </cell>
          <cell r="CD715">
            <v>0</v>
          </cell>
          <cell r="CF715">
            <v>574</v>
          </cell>
          <cell r="CG715">
            <v>0</v>
          </cell>
        </row>
        <row r="716">
          <cell r="A716">
            <v>1449280</v>
          </cell>
          <cell r="B716" t="str">
            <v>113</v>
          </cell>
          <cell r="C716" t="str">
            <v>101</v>
          </cell>
          <cell r="D716" t="str">
            <v>66075</v>
          </cell>
          <cell r="E716" t="str">
            <v>66075-0030</v>
          </cell>
          <cell r="F716" t="str">
            <v>THE KHAKI SHIRT</v>
          </cell>
          <cell r="G716" t="str">
            <v>SOLID - WILD FERN</v>
          </cell>
          <cell r="H716" t="str">
            <v>PC</v>
          </cell>
          <cell r="J716" t="str">
            <v>SP-A</v>
          </cell>
          <cell r="K716" t="str">
            <v>LSE</v>
          </cell>
          <cell r="L716" t="str">
            <v>GB</v>
          </cell>
          <cell r="M716">
            <v>500</v>
          </cell>
          <cell r="N716">
            <v>500</v>
          </cell>
          <cell r="O716">
            <v>0</v>
          </cell>
          <cell r="P716">
            <v>500</v>
          </cell>
          <cell r="T716" t="str">
            <v>257M</v>
          </cell>
          <cell r="U716">
            <v>3481</v>
          </cell>
          <cell r="V716" t="str">
            <v>HONG KONG</v>
          </cell>
          <cell r="W716" t="str">
            <v>NAS</v>
          </cell>
          <cell r="X716" t="str">
            <v>VIETNAM</v>
          </cell>
          <cell r="Y716" t="str">
            <v>VIET HUNG JOINT STOCK CO</v>
          </cell>
          <cell r="Z716" t="str">
            <v>DFC</v>
          </cell>
          <cell r="AD716">
            <v>40505</v>
          </cell>
          <cell r="AE716">
            <v>40505</v>
          </cell>
          <cell r="AF716">
            <v>40505</v>
          </cell>
          <cell r="AG716">
            <v>40505</v>
          </cell>
          <cell r="AH716">
            <v>40519</v>
          </cell>
          <cell r="AI716">
            <v>40589</v>
          </cell>
          <cell r="AJ716">
            <v>40607</v>
          </cell>
          <cell r="AK716">
            <v>40655</v>
          </cell>
          <cell r="AL716">
            <v>40687</v>
          </cell>
          <cell r="AM716">
            <v>40690</v>
          </cell>
          <cell r="AN716" t="str">
            <v>Per 11/17 P-Req</v>
          </cell>
          <cell r="AO716" t="str">
            <v>Y</v>
          </cell>
          <cell r="AP716" t="str">
            <v>532796</v>
          </cell>
          <cell r="AQ716" t="str">
            <v>Y</v>
          </cell>
          <cell r="AR716" t="str">
            <v>434S</v>
          </cell>
          <cell r="AS716" t="str">
            <v>FABON INTERNATIONAL CO LTD</v>
          </cell>
          <cell r="AT716" t="str">
            <v>CHINA</v>
          </cell>
          <cell r="AU716" t="str">
            <v>F-B0087</v>
          </cell>
          <cell r="AW716">
            <v>1.7</v>
          </cell>
          <cell r="AX716">
            <v>850</v>
          </cell>
          <cell r="AY716">
            <v>40518</v>
          </cell>
          <cell r="AZ716">
            <v>40524</v>
          </cell>
          <cell r="BA716">
            <v>40608</v>
          </cell>
          <cell r="BB716">
            <v>40657</v>
          </cell>
          <cell r="BC716">
            <v>40692</v>
          </cell>
          <cell r="BD716">
            <v>40692</v>
          </cell>
          <cell r="BE716">
            <v>40513</v>
          </cell>
          <cell r="BF716">
            <v>40603</v>
          </cell>
          <cell r="BG716">
            <v>40634</v>
          </cell>
          <cell r="BH716">
            <v>40664</v>
          </cell>
          <cell r="BI716">
            <v>40664</v>
          </cell>
          <cell r="BL716">
            <v>0</v>
          </cell>
          <cell r="BN716" t="str">
            <v>DOCKERS</v>
          </cell>
          <cell r="BO716" t="str">
            <v>Tops</v>
          </cell>
          <cell r="BP716" t="str">
            <v>Mens</v>
          </cell>
          <cell r="BQ716" t="str">
            <v>N</v>
          </cell>
          <cell r="BR716" t="str">
            <v>DM Tops Wovens</v>
          </cell>
          <cell r="BS716" t="str">
            <v>OKAMOTO D</v>
          </cell>
          <cell r="BT716" t="str">
            <v>CWOVENS2</v>
          </cell>
          <cell r="BU716" t="str">
            <v>I1588</v>
          </cell>
          <cell r="BV716" t="str">
            <v>Seasonal</v>
          </cell>
          <cell r="BW716" t="str">
            <v>LSE</v>
          </cell>
          <cell r="BY716" t="str">
            <v>4065540607405894051940505405054050540505</v>
          </cell>
          <cell r="BZ716" t="str">
            <v>S-66075-0030-3481-40655</v>
          </cell>
          <cell r="CA716" t="str">
            <v>SFO</v>
          </cell>
          <cell r="CB716">
            <v>500</v>
          </cell>
          <cell r="CD716">
            <v>0</v>
          </cell>
          <cell r="CF716">
            <v>574</v>
          </cell>
          <cell r="CG716">
            <v>0</v>
          </cell>
        </row>
        <row r="717">
          <cell r="A717">
            <v>1566125</v>
          </cell>
          <cell r="B717" t="str">
            <v>113</v>
          </cell>
          <cell r="C717" t="str">
            <v>101</v>
          </cell>
          <cell r="D717" t="str">
            <v>66085</v>
          </cell>
          <cell r="E717" t="str">
            <v>66085-0006</v>
          </cell>
          <cell r="F717" t="str">
            <v>THE WHOLESALE KHAKI SHIRT</v>
          </cell>
          <cell r="G717" t="str">
            <v>SOLID - WILD FERN</v>
          </cell>
          <cell r="H717" t="str">
            <v>PC</v>
          </cell>
          <cell r="J717" t="str">
            <v>SP-A</v>
          </cell>
          <cell r="K717" t="str">
            <v>LSUS</v>
          </cell>
          <cell r="L717">
            <v>2006</v>
          </cell>
          <cell r="M717">
            <v>2200</v>
          </cell>
          <cell r="N717">
            <v>2200</v>
          </cell>
          <cell r="O717">
            <v>0</v>
          </cell>
          <cell r="P717">
            <v>2200</v>
          </cell>
          <cell r="T717" t="str">
            <v>257M</v>
          </cell>
          <cell r="U717">
            <v>3481</v>
          </cell>
          <cell r="V717" t="str">
            <v>HONG KONG</v>
          </cell>
          <cell r="W717" t="str">
            <v>NAS</v>
          </cell>
          <cell r="X717" t="str">
            <v>VIETNAM</v>
          </cell>
          <cell r="Y717" t="str">
            <v>VIET HUNG JOINT STOCK CO</v>
          </cell>
          <cell r="Z717" t="str">
            <v>DFC</v>
          </cell>
          <cell r="AD717">
            <v>40569</v>
          </cell>
          <cell r="AE717">
            <v>40569</v>
          </cell>
          <cell r="AF717">
            <v>40569</v>
          </cell>
          <cell r="AG717">
            <v>40569</v>
          </cell>
          <cell r="AH717">
            <v>40591</v>
          </cell>
          <cell r="AI717">
            <v>40661</v>
          </cell>
          <cell r="AJ717">
            <v>40676</v>
          </cell>
          <cell r="AK717">
            <v>40718</v>
          </cell>
          <cell r="AL717">
            <v>40748</v>
          </cell>
          <cell r="AM717">
            <v>40751</v>
          </cell>
          <cell r="AN717" t="str">
            <v>Added per 1/26 POP data</v>
          </cell>
          <cell r="AQ717" t="str">
            <v>Y</v>
          </cell>
          <cell r="AR717" t="str">
            <v>434S</v>
          </cell>
          <cell r="AS717" t="str">
            <v>FABON INTERNATIONAL CO LTD</v>
          </cell>
          <cell r="AT717" t="str">
            <v>CHINA</v>
          </cell>
          <cell r="AU717" t="str">
            <v>F-B0087</v>
          </cell>
          <cell r="AW717">
            <v>1.7</v>
          </cell>
          <cell r="AX717">
            <v>3740</v>
          </cell>
          <cell r="AY717">
            <v>40588</v>
          </cell>
          <cell r="AZ717">
            <v>40594</v>
          </cell>
          <cell r="BA717">
            <v>40678</v>
          </cell>
          <cell r="BB717">
            <v>40720</v>
          </cell>
          <cell r="BC717">
            <v>40748</v>
          </cell>
          <cell r="BD717">
            <v>40755</v>
          </cell>
          <cell r="BE717">
            <v>40575</v>
          </cell>
          <cell r="BF717">
            <v>40664</v>
          </cell>
          <cell r="BG717">
            <v>40695</v>
          </cell>
          <cell r="BH717">
            <v>40725</v>
          </cell>
          <cell r="BI717">
            <v>40725</v>
          </cell>
          <cell r="BL717">
            <v>0</v>
          </cell>
          <cell r="BN717" t="str">
            <v>DOCKERS</v>
          </cell>
          <cell r="BO717" t="str">
            <v>Tops</v>
          </cell>
          <cell r="BP717" t="str">
            <v>Mens</v>
          </cell>
          <cell r="BQ717" t="str">
            <v>N</v>
          </cell>
          <cell r="BR717" t="str">
            <v>DM Tops Wovens</v>
          </cell>
          <cell r="BS717" t="str">
            <v>OKAMOTO D</v>
          </cell>
          <cell r="BT717" t="str">
            <v>CWOVENS2</v>
          </cell>
          <cell r="BU717" t="str">
            <v>I1588</v>
          </cell>
          <cell r="BV717" t="str">
            <v>Seasonal</v>
          </cell>
          <cell r="BW717" t="str">
            <v>LSA</v>
          </cell>
          <cell r="BY717" t="str">
            <v>4071840676406614059140569405694056940569</v>
          </cell>
          <cell r="BZ717" t="str">
            <v>S-66085-0006-3481-40718</v>
          </cell>
          <cell r="CA717" t="str">
            <v>SFO</v>
          </cell>
          <cell r="CD717">
            <v>0</v>
          </cell>
          <cell r="CF717">
            <v>574</v>
          </cell>
          <cell r="CG717">
            <v>0</v>
          </cell>
        </row>
        <row r="718">
          <cell r="A718">
            <v>1520242</v>
          </cell>
          <cell r="B718" t="str">
            <v>113</v>
          </cell>
          <cell r="C718" t="str">
            <v>101</v>
          </cell>
          <cell r="D718" t="str">
            <v>66085</v>
          </cell>
          <cell r="E718" t="str">
            <v>66085-0006</v>
          </cell>
          <cell r="F718" t="str">
            <v>THE WHOLESALE KHAKI SHIRT</v>
          </cell>
          <cell r="G718" t="str">
            <v>SOLID - WILD FERN</v>
          </cell>
          <cell r="H718" t="str">
            <v>PC</v>
          </cell>
          <cell r="J718" t="str">
            <v>SP-A</v>
          </cell>
          <cell r="K718" t="str">
            <v>LSUS</v>
          </cell>
          <cell r="L718">
            <v>2006</v>
          </cell>
          <cell r="M718">
            <v>495</v>
          </cell>
          <cell r="N718">
            <v>495</v>
          </cell>
          <cell r="O718">
            <v>0</v>
          </cell>
          <cell r="P718">
            <v>495</v>
          </cell>
          <cell r="T718" t="str">
            <v>257M</v>
          </cell>
          <cell r="U718">
            <v>3481</v>
          </cell>
          <cell r="V718" t="str">
            <v>HONG KONG</v>
          </cell>
          <cell r="W718" t="str">
            <v>NAS</v>
          </cell>
          <cell r="X718" t="str">
            <v>VIETNAM</v>
          </cell>
          <cell r="Y718" t="str">
            <v>VIET HUNG JOINT STOCK CO</v>
          </cell>
          <cell r="Z718" t="str">
            <v>DFC</v>
          </cell>
          <cell r="AD718">
            <v>40505</v>
          </cell>
          <cell r="AE718">
            <v>40505</v>
          </cell>
          <cell r="AF718">
            <v>40505</v>
          </cell>
          <cell r="AG718">
            <v>40505</v>
          </cell>
          <cell r="AH718">
            <v>40522</v>
          </cell>
          <cell r="AI718">
            <v>40589</v>
          </cell>
          <cell r="AJ718">
            <v>40607</v>
          </cell>
          <cell r="AK718">
            <v>40655</v>
          </cell>
          <cell r="AL718">
            <v>40685</v>
          </cell>
          <cell r="AM718">
            <v>40688</v>
          </cell>
          <cell r="AN718" t="str">
            <v>Updtd 12/20: moved WHLS 508 uts into new style; Rev qty due to spec chg to 495 uts</v>
          </cell>
          <cell r="AO718" t="str">
            <v>Y</v>
          </cell>
          <cell r="AQ718" t="str">
            <v>Y</v>
          </cell>
          <cell r="AR718" t="str">
            <v>434S</v>
          </cell>
          <cell r="AS718" t="str">
            <v>FABON INTERNATIONAL CO LTD</v>
          </cell>
          <cell r="AT718" t="str">
            <v>CHINA</v>
          </cell>
          <cell r="AU718" t="str">
            <v>F-B0087</v>
          </cell>
          <cell r="AW718">
            <v>1.7</v>
          </cell>
          <cell r="AX718">
            <v>841.5</v>
          </cell>
          <cell r="AY718">
            <v>40518</v>
          </cell>
          <cell r="AZ718">
            <v>40524</v>
          </cell>
          <cell r="BA718">
            <v>40608</v>
          </cell>
          <cell r="BB718">
            <v>40657</v>
          </cell>
          <cell r="BC718">
            <v>40685</v>
          </cell>
          <cell r="BD718">
            <v>40692</v>
          </cell>
          <cell r="BE718">
            <v>40513</v>
          </cell>
          <cell r="BF718">
            <v>40603</v>
          </cell>
          <cell r="BG718">
            <v>40634</v>
          </cell>
          <cell r="BH718">
            <v>40664</v>
          </cell>
          <cell r="BI718">
            <v>40664</v>
          </cell>
          <cell r="BL718">
            <v>0</v>
          </cell>
          <cell r="BN718" t="str">
            <v>DOCKERS</v>
          </cell>
          <cell r="BO718" t="str">
            <v>Tops</v>
          </cell>
          <cell r="BP718" t="str">
            <v>Mens</v>
          </cell>
          <cell r="BQ718" t="str">
            <v>N</v>
          </cell>
          <cell r="BR718" t="str">
            <v>DM Tops Wovens</v>
          </cell>
          <cell r="BS718" t="str">
            <v>OKAMOTO D</v>
          </cell>
          <cell r="BT718" t="str">
            <v>CWOVENS2</v>
          </cell>
          <cell r="BU718" t="str">
            <v>I1588</v>
          </cell>
          <cell r="BV718" t="str">
            <v>Seasonal</v>
          </cell>
          <cell r="BW718" t="str">
            <v>LSA</v>
          </cell>
          <cell r="BY718" t="str">
            <v>4065540607405894052240505405054050540505</v>
          </cell>
          <cell r="BZ718" t="str">
            <v>S-66085-0006-3481-40655</v>
          </cell>
          <cell r="CA718" t="str">
            <v>SFO</v>
          </cell>
          <cell r="CD718">
            <v>0</v>
          </cell>
          <cell r="CF718">
            <v>574</v>
          </cell>
          <cell r="CG718">
            <v>0</v>
          </cell>
        </row>
        <row r="719">
          <cell r="A719">
            <v>1517749</v>
          </cell>
          <cell r="B719" t="str">
            <v>113</v>
          </cell>
          <cell r="C719" t="str">
            <v>101</v>
          </cell>
          <cell r="D719" t="str">
            <v>66085</v>
          </cell>
          <cell r="E719" t="str">
            <v>66085-0006</v>
          </cell>
          <cell r="F719" t="str">
            <v>THE WHOLESALE KHAKI SHIRT</v>
          </cell>
          <cell r="G719" t="str">
            <v>SOLID - WILD FERN</v>
          </cell>
          <cell r="H719" t="str">
            <v>PC</v>
          </cell>
          <cell r="J719" t="str">
            <v>SP-A</v>
          </cell>
          <cell r="K719" t="str">
            <v>LSUS</v>
          </cell>
          <cell r="L719">
            <v>2006</v>
          </cell>
          <cell r="M719">
            <v>2756</v>
          </cell>
          <cell r="N719">
            <v>2756</v>
          </cell>
          <cell r="O719">
            <v>0</v>
          </cell>
          <cell r="P719">
            <v>2756</v>
          </cell>
          <cell r="T719" t="str">
            <v>257M</v>
          </cell>
          <cell r="U719">
            <v>3481</v>
          </cell>
          <cell r="V719" t="str">
            <v>HONG KONG</v>
          </cell>
          <cell r="W719" t="str">
            <v>NAS</v>
          </cell>
          <cell r="X719" t="str">
            <v>VIETNAM</v>
          </cell>
          <cell r="Y719" t="str">
            <v>VIET HUNG JOINT STOCK CO</v>
          </cell>
          <cell r="Z719" t="str">
            <v>DFC</v>
          </cell>
          <cell r="AD719">
            <v>40535</v>
          </cell>
          <cell r="AE719">
            <v>40535</v>
          </cell>
          <cell r="AF719">
            <v>40535</v>
          </cell>
          <cell r="AG719">
            <v>40535</v>
          </cell>
          <cell r="AH719">
            <v>40555</v>
          </cell>
          <cell r="AI719">
            <v>40628</v>
          </cell>
          <cell r="AJ719">
            <v>40643</v>
          </cell>
          <cell r="AK719">
            <v>40690</v>
          </cell>
          <cell r="AL719">
            <v>40720</v>
          </cell>
          <cell r="AM719">
            <v>40723</v>
          </cell>
          <cell r="AQ719" t="str">
            <v>Y</v>
          </cell>
          <cell r="AR719" t="str">
            <v>434S</v>
          </cell>
          <cell r="AS719" t="str">
            <v>FABON INTERNATIONAL CO LTD</v>
          </cell>
          <cell r="AT719" t="str">
            <v>CHINA</v>
          </cell>
          <cell r="AU719" t="str">
            <v>F-B0087</v>
          </cell>
          <cell r="AW719">
            <v>1.7</v>
          </cell>
          <cell r="AX719">
            <v>4685.2</v>
          </cell>
          <cell r="AY719">
            <v>40553</v>
          </cell>
          <cell r="AZ719">
            <v>40559</v>
          </cell>
          <cell r="BA719">
            <v>40643</v>
          </cell>
          <cell r="BB719">
            <v>40692</v>
          </cell>
          <cell r="BC719">
            <v>40720</v>
          </cell>
          <cell r="BD719">
            <v>40727</v>
          </cell>
          <cell r="BE719">
            <v>40544</v>
          </cell>
          <cell r="BF719">
            <v>40634</v>
          </cell>
          <cell r="BG719">
            <v>40664</v>
          </cell>
          <cell r="BH719">
            <v>40695</v>
          </cell>
          <cell r="BI719">
            <v>40695</v>
          </cell>
          <cell r="BL719">
            <v>0</v>
          </cell>
          <cell r="BN719" t="str">
            <v>DOCKERS</v>
          </cell>
          <cell r="BO719" t="str">
            <v>Tops</v>
          </cell>
          <cell r="BP719" t="str">
            <v>Mens</v>
          </cell>
          <cell r="BQ719" t="str">
            <v>N</v>
          </cell>
          <cell r="BR719" t="str">
            <v>DM Tops Wovens</v>
          </cell>
          <cell r="BS719" t="str">
            <v>OKAMOTO D</v>
          </cell>
          <cell r="BT719" t="str">
            <v>CWOVENS2</v>
          </cell>
          <cell r="BU719" t="str">
            <v>I1588</v>
          </cell>
          <cell r="BV719" t="str">
            <v>Seasonal</v>
          </cell>
          <cell r="BW719" t="str">
            <v>LSA</v>
          </cell>
          <cell r="BY719" t="str">
            <v>4069040643406284055540535405354053540535</v>
          </cell>
          <cell r="BZ719" t="str">
            <v>S-66085-0006-3481-40690</v>
          </cell>
          <cell r="CA719" t="str">
            <v>SFO</v>
          </cell>
          <cell r="CD719">
            <v>0</v>
          </cell>
          <cell r="CF719">
            <v>574</v>
          </cell>
          <cell r="CG719">
            <v>0</v>
          </cell>
        </row>
        <row r="720">
          <cell r="A720">
            <v>1449281</v>
          </cell>
          <cell r="B720" t="str">
            <v>113</v>
          </cell>
          <cell r="C720" t="str">
            <v>101</v>
          </cell>
          <cell r="D720" t="str">
            <v>66075</v>
          </cell>
          <cell r="E720" t="str">
            <v>66075-0030</v>
          </cell>
          <cell r="F720" t="str">
            <v>THE KHAKI SHIRT</v>
          </cell>
          <cell r="G720" t="str">
            <v>SOLID - WILD FERN</v>
          </cell>
          <cell r="H720" t="str">
            <v>PC</v>
          </cell>
          <cell r="J720" t="str">
            <v>SP-A</v>
          </cell>
          <cell r="K720" t="str">
            <v>LSUS</v>
          </cell>
          <cell r="L720">
            <v>2006</v>
          </cell>
          <cell r="M720">
            <v>0</v>
          </cell>
          <cell r="N720">
            <v>0</v>
          </cell>
          <cell r="O720">
            <v>0</v>
          </cell>
          <cell r="P720">
            <v>0</v>
          </cell>
          <cell r="T720" t="str">
            <v>257M</v>
          </cell>
          <cell r="U720">
            <v>3481</v>
          </cell>
          <cell r="V720" t="str">
            <v>HONG KONG</v>
          </cell>
          <cell r="W720" t="str">
            <v>NAS</v>
          </cell>
          <cell r="X720" t="str">
            <v>VIETNAM</v>
          </cell>
          <cell r="Y720" t="str">
            <v>VIET HUNG JOINT STOCK CO</v>
          </cell>
          <cell r="Z720" t="str">
            <v>DFC</v>
          </cell>
          <cell r="AD720">
            <v>40505</v>
          </cell>
          <cell r="AE720">
            <v>40505</v>
          </cell>
          <cell r="AF720">
            <v>40505</v>
          </cell>
          <cell r="AG720">
            <v>40505</v>
          </cell>
          <cell r="AH720">
            <v>40522</v>
          </cell>
          <cell r="AI720">
            <v>40589</v>
          </cell>
          <cell r="AJ720">
            <v>40607</v>
          </cell>
          <cell r="AK720">
            <v>40655</v>
          </cell>
          <cell r="AL720">
            <v>40685</v>
          </cell>
          <cell r="AM720">
            <v>40688</v>
          </cell>
          <cell r="AN720" t="str">
            <v>Per 11/17 P-Req; Updtd 12/20: moved WHLS 508 uts to new style.  Rev qty due to new spec is 495  uts.</v>
          </cell>
          <cell r="AQ720" t="str">
            <v>Y</v>
          </cell>
          <cell r="AR720" t="str">
            <v>434S</v>
          </cell>
          <cell r="AS720" t="str">
            <v>FABON INTERNATIONAL CO LTD</v>
          </cell>
          <cell r="AT720" t="str">
            <v>CHINA</v>
          </cell>
          <cell r="AU720" t="str">
            <v>F-B0087</v>
          </cell>
          <cell r="AW720">
            <v>1.7</v>
          </cell>
          <cell r="AX720">
            <v>0</v>
          </cell>
          <cell r="AY720">
            <v>40518</v>
          </cell>
          <cell r="AZ720">
            <v>40524</v>
          </cell>
          <cell r="BA720">
            <v>40608</v>
          </cell>
          <cell r="BB720">
            <v>40657</v>
          </cell>
          <cell r="BC720">
            <v>40685</v>
          </cell>
          <cell r="BD720">
            <v>40692</v>
          </cell>
          <cell r="BE720">
            <v>40513</v>
          </cell>
          <cell r="BF720">
            <v>40603</v>
          </cell>
          <cell r="BG720">
            <v>40634</v>
          </cell>
          <cell r="BH720">
            <v>40664</v>
          </cell>
          <cell r="BI720">
            <v>40664</v>
          </cell>
          <cell r="BL720">
            <v>0</v>
          </cell>
          <cell r="BN720" t="str">
            <v>DOCKERS</v>
          </cell>
          <cell r="BO720" t="str">
            <v>Tops</v>
          </cell>
          <cell r="BP720" t="str">
            <v>Mens</v>
          </cell>
          <cell r="BQ720" t="str">
            <v>N</v>
          </cell>
          <cell r="BR720" t="str">
            <v>DM Tops Wovens</v>
          </cell>
          <cell r="BS720" t="str">
            <v>OKAMOTO D</v>
          </cell>
          <cell r="BT720" t="str">
            <v>CWOVENS2</v>
          </cell>
          <cell r="BU720" t="str">
            <v>I1588</v>
          </cell>
          <cell r="BV720" t="str">
            <v>Seasonal</v>
          </cell>
          <cell r="BW720" t="str">
            <v>LSA</v>
          </cell>
          <cell r="BY720" t="str">
            <v>4065540607405894052240505405054050540505</v>
          </cell>
          <cell r="BZ720" t="str">
            <v>S-66075-0030-3481-40655</v>
          </cell>
          <cell r="CA720" t="str">
            <v>SFO</v>
          </cell>
          <cell r="CD720">
            <v>0</v>
          </cell>
          <cell r="CF720">
            <v>574</v>
          </cell>
          <cell r="CG720">
            <v>0</v>
          </cell>
        </row>
        <row r="721">
          <cell r="A721">
            <v>1417112</v>
          </cell>
          <cell r="B721" t="str">
            <v>113</v>
          </cell>
          <cell r="C721" t="str">
            <v>101</v>
          </cell>
          <cell r="D721" t="str">
            <v>66075</v>
          </cell>
          <cell r="E721" t="str">
            <v>66075-0030</v>
          </cell>
          <cell r="F721" t="str">
            <v>THE KHAKI SHIRT</v>
          </cell>
          <cell r="G721" t="str">
            <v>SOLID - WILD FERN</v>
          </cell>
          <cell r="H721" t="str">
            <v>PC</v>
          </cell>
          <cell r="J721" t="str">
            <v>SP-A</v>
          </cell>
          <cell r="K721" t="str">
            <v>LSM</v>
          </cell>
          <cell r="L721" t="str">
            <v>MX</v>
          </cell>
          <cell r="M721">
            <v>1364</v>
          </cell>
          <cell r="N721">
            <v>1364</v>
          </cell>
          <cell r="O721">
            <v>0</v>
          </cell>
          <cell r="P721">
            <v>1364</v>
          </cell>
          <cell r="T721" t="str">
            <v>257M</v>
          </cell>
          <cell r="U721">
            <v>3481</v>
          </cell>
          <cell r="V721" t="str">
            <v>HONG KONG</v>
          </cell>
          <cell r="W721" t="str">
            <v>NAS</v>
          </cell>
          <cell r="X721" t="str">
            <v>VIETNAM</v>
          </cell>
          <cell r="Y721" t="str">
            <v>VIET HUNG JOINT STOCK CO</v>
          </cell>
          <cell r="Z721" t="str">
            <v>DFC</v>
          </cell>
          <cell r="AD721">
            <v>40505</v>
          </cell>
          <cell r="AE721">
            <v>40505</v>
          </cell>
          <cell r="AF721">
            <v>40505</v>
          </cell>
          <cell r="AG721">
            <v>40505</v>
          </cell>
          <cell r="AH721">
            <v>40522</v>
          </cell>
          <cell r="AI721">
            <v>40589</v>
          </cell>
          <cell r="AJ721">
            <v>40607</v>
          </cell>
          <cell r="AK721">
            <v>40655</v>
          </cell>
          <cell r="AL721">
            <v>40707</v>
          </cell>
          <cell r="AM721">
            <v>40710</v>
          </cell>
          <cell r="AN721" t="str">
            <v>Per 11/17 P-Req</v>
          </cell>
          <cell r="AO721" t="str">
            <v>Y</v>
          </cell>
          <cell r="AP721" t="str">
            <v>98560</v>
          </cell>
          <cell r="AR721" t="str">
            <v>434S</v>
          </cell>
          <cell r="AS721" t="str">
            <v>FABON INTERNATIONAL CO LTD</v>
          </cell>
          <cell r="AT721" t="str">
            <v>CHINA</v>
          </cell>
          <cell r="AU721" t="str">
            <v>F-B0087</v>
          </cell>
          <cell r="AW721">
            <v>1.7</v>
          </cell>
          <cell r="AX721">
            <v>2318.7999999999997</v>
          </cell>
          <cell r="AY721">
            <v>40518</v>
          </cell>
          <cell r="AZ721">
            <v>40524</v>
          </cell>
          <cell r="BA721">
            <v>40608</v>
          </cell>
          <cell r="BB721">
            <v>40657</v>
          </cell>
          <cell r="BC721">
            <v>40713</v>
          </cell>
          <cell r="BD721">
            <v>40713</v>
          </cell>
          <cell r="BE721">
            <v>40513</v>
          </cell>
          <cell r="BF721">
            <v>40603</v>
          </cell>
          <cell r="BG721">
            <v>40634</v>
          </cell>
          <cell r="BH721">
            <v>40695</v>
          </cell>
          <cell r="BI721">
            <v>40695</v>
          </cell>
          <cell r="BL721">
            <v>0</v>
          </cell>
          <cell r="BN721" t="str">
            <v>DOCKERS</v>
          </cell>
          <cell r="BO721" t="str">
            <v>Tops</v>
          </cell>
          <cell r="BP721" t="str">
            <v>Mens</v>
          </cell>
          <cell r="BQ721" t="str">
            <v>N</v>
          </cell>
          <cell r="BR721" t="str">
            <v>DM Tops Wovens</v>
          </cell>
          <cell r="BS721" t="str">
            <v>OKAMOTO D</v>
          </cell>
          <cell r="BT721" t="str">
            <v>CWOVENS2</v>
          </cell>
          <cell r="BU721" t="str">
            <v>I1588</v>
          </cell>
          <cell r="BV721" t="str">
            <v>Seasonal</v>
          </cell>
          <cell r="BW721" t="str">
            <v>LSA</v>
          </cell>
          <cell r="BY721" t="str">
            <v>4065540607405894052240505405054050540505</v>
          </cell>
          <cell r="BZ721" t="str">
            <v>S-66075-0030-3481-40655</v>
          </cell>
          <cell r="CA721" t="str">
            <v>SFO</v>
          </cell>
          <cell r="CB721">
            <v>1364</v>
          </cell>
          <cell r="CD721">
            <v>0</v>
          </cell>
          <cell r="CE721">
            <v>3448</v>
          </cell>
          <cell r="CF721">
            <v>574</v>
          </cell>
          <cell r="CG721">
            <v>0</v>
          </cell>
        </row>
        <row r="722">
          <cell r="A722">
            <v>1417113</v>
          </cell>
          <cell r="B722" t="str">
            <v>113</v>
          </cell>
          <cell r="C722" t="str">
            <v>101</v>
          </cell>
          <cell r="D722" t="str">
            <v>66075</v>
          </cell>
          <cell r="E722" t="str">
            <v>66075-0030</v>
          </cell>
          <cell r="F722" t="str">
            <v>THE KHAKI SHIRT</v>
          </cell>
          <cell r="G722" t="str">
            <v>SOLID - WILD FERN</v>
          </cell>
          <cell r="H722" t="str">
            <v>PC</v>
          </cell>
          <cell r="J722" t="str">
            <v>SP-A</v>
          </cell>
          <cell r="K722" t="str">
            <v>LSUS</v>
          </cell>
          <cell r="L722">
            <v>2006</v>
          </cell>
          <cell r="M722">
            <v>251</v>
          </cell>
          <cell r="N722">
            <v>251</v>
          </cell>
          <cell r="O722">
            <v>0</v>
          </cell>
          <cell r="P722">
            <v>251</v>
          </cell>
          <cell r="T722" t="str">
            <v>257M</v>
          </cell>
          <cell r="U722">
            <v>3481</v>
          </cell>
          <cell r="V722" t="str">
            <v>HONG KONG</v>
          </cell>
          <cell r="W722" t="str">
            <v>NAS</v>
          </cell>
          <cell r="X722" t="str">
            <v>VIETNAM</v>
          </cell>
          <cell r="Y722" t="str">
            <v>VIET HUNG JOINT STOCK CO</v>
          </cell>
          <cell r="Z722" t="str">
            <v>DFC</v>
          </cell>
          <cell r="AD722">
            <v>40473</v>
          </cell>
          <cell r="AE722">
            <v>40473</v>
          </cell>
          <cell r="AF722">
            <v>40473</v>
          </cell>
          <cell r="AG722">
            <v>40473</v>
          </cell>
          <cell r="AH722">
            <v>40494</v>
          </cell>
          <cell r="AI722">
            <v>40546</v>
          </cell>
          <cell r="AJ722">
            <v>40560</v>
          </cell>
          <cell r="AK722">
            <v>40620</v>
          </cell>
          <cell r="AL722">
            <v>40650</v>
          </cell>
          <cell r="AM722">
            <v>40653</v>
          </cell>
          <cell r="AN722" t="str">
            <v>Per 10/22 commit</v>
          </cell>
          <cell r="AO722" t="str">
            <v>Y</v>
          </cell>
          <cell r="AP722" t="str">
            <v>4100111379</v>
          </cell>
          <cell r="AQ722" t="str">
            <v>Y</v>
          </cell>
          <cell r="AR722" t="str">
            <v>434S</v>
          </cell>
          <cell r="AS722" t="str">
            <v>FABON INTERNATIONAL CO LTD</v>
          </cell>
          <cell r="AT722" t="str">
            <v>CHINA</v>
          </cell>
          <cell r="AU722" t="str">
            <v>F-B0087</v>
          </cell>
          <cell r="AW722">
            <v>1.7</v>
          </cell>
          <cell r="AX722">
            <v>426.7</v>
          </cell>
          <cell r="AY722">
            <v>40490</v>
          </cell>
          <cell r="AZ722">
            <v>40496</v>
          </cell>
          <cell r="BA722">
            <v>40566</v>
          </cell>
          <cell r="BB722">
            <v>40622</v>
          </cell>
          <cell r="BC722">
            <v>40650</v>
          </cell>
          <cell r="BD722">
            <v>40657</v>
          </cell>
          <cell r="BE722">
            <v>40483</v>
          </cell>
          <cell r="BF722">
            <v>40544</v>
          </cell>
          <cell r="BG722">
            <v>40603</v>
          </cell>
          <cell r="BH722">
            <v>40634</v>
          </cell>
          <cell r="BI722">
            <v>40634</v>
          </cell>
          <cell r="BL722">
            <v>0</v>
          </cell>
          <cell r="BN722" t="str">
            <v>DOCKERS</v>
          </cell>
          <cell r="BO722" t="str">
            <v>Tops</v>
          </cell>
          <cell r="BP722" t="str">
            <v>Mens</v>
          </cell>
          <cell r="BQ722" t="str">
            <v>N</v>
          </cell>
          <cell r="BR722" t="str">
            <v>DM Tops Wovens</v>
          </cell>
          <cell r="BS722" t="str">
            <v>OKAMOTO D</v>
          </cell>
          <cell r="BT722" t="str">
            <v>CWOVENS2</v>
          </cell>
          <cell r="BU722" t="str">
            <v>I1588</v>
          </cell>
          <cell r="BV722" t="str">
            <v>Seasonal</v>
          </cell>
          <cell r="BW722" t="str">
            <v>LSA</v>
          </cell>
          <cell r="BY722" t="str">
            <v>4062040560405464049440473404734047340473</v>
          </cell>
          <cell r="BZ722" t="str">
            <v>S-66075-0030-3481-40620</v>
          </cell>
          <cell r="CA722" t="str">
            <v>SFO</v>
          </cell>
          <cell r="CD722">
            <v>0</v>
          </cell>
          <cell r="CF722">
            <v>574</v>
          </cell>
          <cell r="CG722">
            <v>0</v>
          </cell>
        </row>
        <row r="723">
          <cell r="A723">
            <v>1417114</v>
          </cell>
          <cell r="B723" t="str">
            <v>113</v>
          </cell>
          <cell r="C723" t="str">
            <v>101</v>
          </cell>
          <cell r="D723" t="str">
            <v>66075</v>
          </cell>
          <cell r="E723" t="str">
            <v>66075-0031</v>
          </cell>
          <cell r="F723" t="str">
            <v>THE KHAKI SHIRT</v>
          </cell>
          <cell r="G723" t="str">
            <v>SOLID - RIO RED</v>
          </cell>
          <cell r="H723" t="str">
            <v>PC</v>
          </cell>
          <cell r="J723" t="str">
            <v>SP-A</v>
          </cell>
          <cell r="K723" t="str">
            <v>APD</v>
          </cell>
          <cell r="L723" t="str">
            <v>MY</v>
          </cell>
          <cell r="M723">
            <v>106</v>
          </cell>
          <cell r="N723">
            <v>106</v>
          </cell>
          <cell r="O723">
            <v>0</v>
          </cell>
          <cell r="P723">
            <v>106</v>
          </cell>
          <cell r="T723" t="str">
            <v>257M</v>
          </cell>
          <cell r="U723">
            <v>3481</v>
          </cell>
          <cell r="V723" t="str">
            <v>HONG KONG</v>
          </cell>
          <cell r="W723" t="str">
            <v>NAS</v>
          </cell>
          <cell r="X723" t="str">
            <v>VIETNAM</v>
          </cell>
          <cell r="Y723" t="str">
            <v>VIET HUNG JOINT STOCK CO</v>
          </cell>
          <cell r="Z723" t="str">
            <v>FOB</v>
          </cell>
          <cell r="AD723">
            <v>40505</v>
          </cell>
          <cell r="AE723">
            <v>40505</v>
          </cell>
          <cell r="AF723">
            <v>40505</v>
          </cell>
          <cell r="AG723">
            <v>40505</v>
          </cell>
          <cell r="AH723">
            <v>40522</v>
          </cell>
          <cell r="AI723">
            <v>40589</v>
          </cell>
          <cell r="AJ723">
            <v>40607</v>
          </cell>
          <cell r="AK723">
            <v>40655</v>
          </cell>
          <cell r="AL723">
            <v>40668</v>
          </cell>
          <cell r="AM723">
            <v>40671</v>
          </cell>
          <cell r="AN723" t="str">
            <v>Per 11/17 P-Req</v>
          </cell>
          <cell r="AO723" t="str">
            <v>Y</v>
          </cell>
          <cell r="AP723" t="str">
            <v>4505019935 (MY) / 4509010397 (PH)</v>
          </cell>
          <cell r="AQ723" t="str">
            <v>Y</v>
          </cell>
          <cell r="AR723" t="str">
            <v>434S</v>
          </cell>
          <cell r="AS723" t="str">
            <v>FABON INTERNATIONAL CO LTD</v>
          </cell>
          <cell r="AT723" t="str">
            <v>CHINA</v>
          </cell>
          <cell r="AU723" t="str">
            <v>YANA LTD2/20 100% COTTON 7GG</v>
          </cell>
          <cell r="AW723">
            <v>1.7</v>
          </cell>
          <cell r="AX723">
            <v>180.2</v>
          </cell>
          <cell r="AY723">
            <v>40518</v>
          </cell>
          <cell r="AZ723">
            <v>40524</v>
          </cell>
          <cell r="BA723">
            <v>40608</v>
          </cell>
          <cell r="BB723">
            <v>40657</v>
          </cell>
          <cell r="BC723">
            <v>40671</v>
          </cell>
          <cell r="BD723">
            <v>40671</v>
          </cell>
          <cell r="BE723">
            <v>40513</v>
          </cell>
          <cell r="BF723">
            <v>40603</v>
          </cell>
          <cell r="BG723">
            <v>40634</v>
          </cell>
          <cell r="BH723">
            <v>40664</v>
          </cell>
          <cell r="BI723">
            <v>40664</v>
          </cell>
          <cell r="BL723">
            <v>0</v>
          </cell>
          <cell r="BN723" t="str">
            <v>DOCKERS</v>
          </cell>
          <cell r="BO723" t="str">
            <v>Tops</v>
          </cell>
          <cell r="BP723" t="str">
            <v>Mens</v>
          </cell>
          <cell r="BQ723" t="str">
            <v>N</v>
          </cell>
          <cell r="BR723" t="str">
            <v>DM Tops Wovens</v>
          </cell>
          <cell r="BS723" t="str">
            <v>OKAMOTO D</v>
          </cell>
          <cell r="BT723" t="str">
            <v>CWOVENS2</v>
          </cell>
          <cell r="BU723" t="str">
            <v>I1589</v>
          </cell>
          <cell r="BV723" t="str">
            <v>Seasonal</v>
          </cell>
          <cell r="BW723" t="str">
            <v>APD</v>
          </cell>
          <cell r="BY723" t="str">
            <v>4065540607405894052240505405054050540505</v>
          </cell>
          <cell r="BZ723" t="str">
            <v>S-66075-0031-3481-40655</v>
          </cell>
          <cell r="CA723" t="str">
            <v>SFO</v>
          </cell>
          <cell r="CB723">
            <v>106</v>
          </cell>
          <cell r="CD723">
            <v>0</v>
          </cell>
          <cell r="CF723">
            <v>574</v>
          </cell>
          <cell r="CG723">
            <v>0</v>
          </cell>
        </row>
        <row r="724">
          <cell r="A724">
            <v>1469453</v>
          </cell>
          <cell r="B724" t="str">
            <v>113</v>
          </cell>
          <cell r="C724" t="str">
            <v>101</v>
          </cell>
          <cell r="D724" t="str">
            <v>66075</v>
          </cell>
          <cell r="E724" t="str">
            <v>66075-0031</v>
          </cell>
          <cell r="F724" t="str">
            <v>THE KHAKI SHIRT</v>
          </cell>
          <cell r="G724" t="str">
            <v>SOLID - RIO RED</v>
          </cell>
          <cell r="H724" t="str">
            <v>PC</v>
          </cell>
          <cell r="J724" t="str">
            <v>SP-A</v>
          </cell>
          <cell r="K724" t="str">
            <v>LACL</v>
          </cell>
          <cell r="L724" t="str">
            <v>PA</v>
          </cell>
          <cell r="M724">
            <v>144</v>
          </cell>
          <cell r="N724">
            <v>144</v>
          </cell>
          <cell r="O724">
            <v>0</v>
          </cell>
          <cell r="P724">
            <v>144</v>
          </cell>
          <cell r="T724" t="str">
            <v>257M</v>
          </cell>
          <cell r="U724">
            <v>3481</v>
          </cell>
          <cell r="V724" t="str">
            <v>HONG KONG</v>
          </cell>
          <cell r="W724" t="str">
            <v>NAS</v>
          </cell>
          <cell r="X724" t="str">
            <v>VIETNAM</v>
          </cell>
          <cell r="Y724" t="str">
            <v>VIET HUNG JOINT STOCK CO</v>
          </cell>
          <cell r="Z724" t="str">
            <v>FOB</v>
          </cell>
          <cell r="AD724">
            <v>40505</v>
          </cell>
          <cell r="AE724">
            <v>40505</v>
          </cell>
          <cell r="AF724">
            <v>40505</v>
          </cell>
          <cell r="AG724">
            <v>40505</v>
          </cell>
          <cell r="AH724">
            <v>40522</v>
          </cell>
          <cell r="AI724">
            <v>40589</v>
          </cell>
          <cell r="AJ724">
            <v>40607</v>
          </cell>
          <cell r="AK724">
            <v>40655</v>
          </cell>
          <cell r="AL724">
            <v>40702</v>
          </cell>
          <cell r="AM724">
            <v>40705</v>
          </cell>
          <cell r="AN724" t="str">
            <v>Per 11/17 P-Req; 11/29 split out LACL per Karla's 11/29 email</v>
          </cell>
          <cell r="AP724" t="str">
            <v>4100114119</v>
          </cell>
          <cell r="AQ724" t="str">
            <v>Y</v>
          </cell>
          <cell r="AR724" t="str">
            <v>434S</v>
          </cell>
          <cell r="AS724" t="str">
            <v>FABON INTERNATIONAL CO LTD</v>
          </cell>
          <cell r="AT724" t="str">
            <v>CHINA</v>
          </cell>
          <cell r="AU724" t="str">
            <v>F-B0087</v>
          </cell>
          <cell r="AW724">
            <v>1.7</v>
          </cell>
          <cell r="AX724">
            <v>244.79999999999998</v>
          </cell>
          <cell r="AY724">
            <v>40518</v>
          </cell>
          <cell r="AZ724">
            <v>40524</v>
          </cell>
          <cell r="BA724">
            <v>40608</v>
          </cell>
          <cell r="BB724">
            <v>40657</v>
          </cell>
          <cell r="BC724">
            <v>40706</v>
          </cell>
          <cell r="BD724">
            <v>40706</v>
          </cell>
          <cell r="BE724">
            <v>40513</v>
          </cell>
          <cell r="BF724">
            <v>40603</v>
          </cell>
          <cell r="BG724">
            <v>40634</v>
          </cell>
          <cell r="BH724">
            <v>40695</v>
          </cell>
          <cell r="BI724">
            <v>40695</v>
          </cell>
          <cell r="BL724">
            <v>0</v>
          </cell>
          <cell r="BN724" t="str">
            <v>DOCKERS</v>
          </cell>
          <cell r="BO724" t="str">
            <v>Tops</v>
          </cell>
          <cell r="BP724" t="str">
            <v>Mens</v>
          </cell>
          <cell r="BQ724" t="str">
            <v>N</v>
          </cell>
          <cell r="BR724" t="str">
            <v>DM Tops Wovens</v>
          </cell>
          <cell r="BS724" t="str">
            <v>OKAMOTO D</v>
          </cell>
          <cell r="BT724" t="str">
            <v>CWOVENS2</v>
          </cell>
          <cell r="BU724" t="str">
            <v>I1589</v>
          </cell>
          <cell r="BV724" t="str">
            <v>Seasonal</v>
          </cell>
          <cell r="BW724" t="str">
            <v>LSA</v>
          </cell>
          <cell r="BY724" t="str">
            <v>4065540607405894052240505405054050540505</v>
          </cell>
          <cell r="BZ724" t="str">
            <v>S-66075-0031-3481-40655</v>
          </cell>
          <cell r="CA724" t="str">
            <v>SFO</v>
          </cell>
          <cell r="CD724">
            <v>0</v>
          </cell>
          <cell r="CF724">
            <v>574</v>
          </cell>
          <cell r="CG724">
            <v>0</v>
          </cell>
        </row>
        <row r="725">
          <cell r="A725">
            <v>1449282</v>
          </cell>
          <cell r="B725" t="str">
            <v>113</v>
          </cell>
          <cell r="C725" t="str">
            <v>101</v>
          </cell>
          <cell r="D725" t="str">
            <v>66075</v>
          </cell>
          <cell r="E725" t="str">
            <v>66075-0031</v>
          </cell>
          <cell r="F725" t="str">
            <v>THE KHAKI SHIRT</v>
          </cell>
          <cell r="G725" t="str">
            <v>SOLID - RIO RED</v>
          </cell>
          <cell r="H725" t="str">
            <v>PC</v>
          </cell>
          <cell r="J725" t="str">
            <v>SP-A</v>
          </cell>
          <cell r="K725" t="str">
            <v>LACL</v>
          </cell>
          <cell r="L725" t="str">
            <v>CR</v>
          </cell>
          <cell r="M725">
            <v>156</v>
          </cell>
          <cell r="N725">
            <v>156</v>
          </cell>
          <cell r="O725">
            <v>0</v>
          </cell>
          <cell r="P725">
            <v>156</v>
          </cell>
          <cell r="T725" t="str">
            <v>257M</v>
          </cell>
          <cell r="U725">
            <v>3481</v>
          </cell>
          <cell r="V725" t="str">
            <v>HONG KONG</v>
          </cell>
          <cell r="W725" t="str">
            <v>NAS</v>
          </cell>
          <cell r="X725" t="str">
            <v>VIETNAM</v>
          </cell>
          <cell r="Y725" t="str">
            <v>VIET HUNG JOINT STOCK CO</v>
          </cell>
          <cell r="Z725" t="str">
            <v>FOB</v>
          </cell>
          <cell r="AD725">
            <v>40505</v>
          </cell>
          <cell r="AE725">
            <v>40505</v>
          </cell>
          <cell r="AF725">
            <v>40505</v>
          </cell>
          <cell r="AG725">
            <v>40505</v>
          </cell>
          <cell r="AH725">
            <v>40522</v>
          </cell>
          <cell r="AI725">
            <v>40589</v>
          </cell>
          <cell r="AJ725">
            <v>40607</v>
          </cell>
          <cell r="AK725">
            <v>40655</v>
          </cell>
          <cell r="AL725">
            <v>40732</v>
          </cell>
          <cell r="AM725">
            <v>40735</v>
          </cell>
          <cell r="AN725" t="str">
            <v>Per 11/17 P-Req; 11/29 split out LACL per Karla's 11/29 email</v>
          </cell>
          <cell r="AO725" t="str">
            <v>Y</v>
          </cell>
          <cell r="AP725" t="str">
            <v>4100116828</v>
          </cell>
          <cell r="AQ725" t="str">
            <v>Y</v>
          </cell>
          <cell r="AR725" t="str">
            <v>434S</v>
          </cell>
          <cell r="AS725" t="str">
            <v>FABON INTERNATIONAL CO LTD</v>
          </cell>
          <cell r="AT725" t="str">
            <v>CHINA</v>
          </cell>
          <cell r="AU725" t="str">
            <v>F-B0087</v>
          </cell>
          <cell r="AW725">
            <v>1.7</v>
          </cell>
          <cell r="AX725">
            <v>265.2</v>
          </cell>
          <cell r="AY725">
            <v>40518</v>
          </cell>
          <cell r="AZ725">
            <v>40524</v>
          </cell>
          <cell r="BA725">
            <v>40608</v>
          </cell>
          <cell r="BB725">
            <v>40657</v>
          </cell>
          <cell r="BC725">
            <v>40734</v>
          </cell>
          <cell r="BD725">
            <v>40741</v>
          </cell>
          <cell r="BE725">
            <v>40513</v>
          </cell>
          <cell r="BF725">
            <v>40603</v>
          </cell>
          <cell r="BG725">
            <v>40634</v>
          </cell>
          <cell r="BH725">
            <v>40725</v>
          </cell>
          <cell r="BI725">
            <v>40725</v>
          </cell>
          <cell r="BL725">
            <v>0</v>
          </cell>
          <cell r="BN725" t="str">
            <v>DOCKERS</v>
          </cell>
          <cell r="BO725" t="str">
            <v>Tops</v>
          </cell>
          <cell r="BP725" t="str">
            <v>Mens</v>
          </cell>
          <cell r="BQ725" t="str">
            <v>N</v>
          </cell>
          <cell r="BR725" t="str">
            <v>DM Tops Wovens</v>
          </cell>
          <cell r="BS725" t="str">
            <v>OKAMOTO D</v>
          </cell>
          <cell r="BT725" t="str">
            <v>CWOVENS2</v>
          </cell>
          <cell r="BU725" t="str">
            <v>I1589</v>
          </cell>
          <cell r="BV725" t="str">
            <v>Seasonal</v>
          </cell>
          <cell r="BW725" t="str">
            <v>LSA</v>
          </cell>
          <cell r="BY725" t="str">
            <v>4065540607405894052240505405054050540505</v>
          </cell>
          <cell r="BZ725" t="str">
            <v>S-66075-0031-3481-40655</v>
          </cell>
          <cell r="CA725" t="str">
            <v>SFO</v>
          </cell>
          <cell r="CD725">
            <v>0</v>
          </cell>
          <cell r="CF725">
            <v>574</v>
          </cell>
          <cell r="CG725">
            <v>0</v>
          </cell>
        </row>
        <row r="726">
          <cell r="A726">
            <v>1417115</v>
          </cell>
          <cell r="B726" t="str">
            <v>113</v>
          </cell>
          <cell r="C726" t="str">
            <v>101</v>
          </cell>
          <cell r="D726" t="str">
            <v>66075</v>
          </cell>
          <cell r="E726" t="str">
            <v>66075-0031</v>
          </cell>
          <cell r="F726" t="str">
            <v>THE KHAKI SHIRT</v>
          </cell>
          <cell r="G726" t="str">
            <v>SOLID - RIO RED</v>
          </cell>
          <cell r="H726" t="str">
            <v>PC</v>
          </cell>
          <cell r="J726" t="str">
            <v>SP-A</v>
          </cell>
          <cell r="K726" t="str">
            <v>LSM</v>
          </cell>
          <cell r="L726" t="str">
            <v>MX</v>
          </cell>
          <cell r="M726">
            <v>1628</v>
          </cell>
          <cell r="N726">
            <v>1628</v>
          </cell>
          <cell r="O726">
            <v>0</v>
          </cell>
          <cell r="P726">
            <v>1628</v>
          </cell>
          <cell r="T726" t="str">
            <v>257M</v>
          </cell>
          <cell r="U726">
            <v>3481</v>
          </cell>
          <cell r="V726" t="str">
            <v>HONG KONG</v>
          </cell>
          <cell r="W726" t="str">
            <v>NAS</v>
          </cell>
          <cell r="X726" t="str">
            <v>VIETNAM</v>
          </cell>
          <cell r="Y726" t="str">
            <v>VIET HUNG JOINT STOCK CO</v>
          </cell>
          <cell r="Z726" t="str">
            <v>FOB</v>
          </cell>
          <cell r="AD726">
            <v>40505</v>
          </cell>
          <cell r="AE726">
            <v>40505</v>
          </cell>
          <cell r="AF726">
            <v>40505</v>
          </cell>
          <cell r="AG726">
            <v>40505</v>
          </cell>
          <cell r="AH726">
            <v>40522</v>
          </cell>
          <cell r="AI726">
            <v>40589</v>
          </cell>
          <cell r="AJ726">
            <v>40607</v>
          </cell>
          <cell r="AK726">
            <v>40655</v>
          </cell>
          <cell r="AL726">
            <v>40707</v>
          </cell>
          <cell r="AM726">
            <v>40710</v>
          </cell>
          <cell r="AN726" t="str">
            <v>Per 11/17 P-Req</v>
          </cell>
          <cell r="AO726" t="str">
            <v>Y</v>
          </cell>
          <cell r="AP726" t="str">
            <v>98561</v>
          </cell>
          <cell r="AR726" t="str">
            <v>434S</v>
          </cell>
          <cell r="AS726" t="str">
            <v>FABON INTERNATIONAL CO LTD</v>
          </cell>
          <cell r="AT726" t="str">
            <v>CHINA</v>
          </cell>
          <cell r="AU726" t="str">
            <v>F-B0087</v>
          </cell>
          <cell r="AW726">
            <v>1.7</v>
          </cell>
          <cell r="AX726">
            <v>2767.6</v>
          </cell>
          <cell r="AY726">
            <v>40518</v>
          </cell>
          <cell r="AZ726">
            <v>40524</v>
          </cell>
          <cell r="BA726">
            <v>40608</v>
          </cell>
          <cell r="BB726">
            <v>40657</v>
          </cell>
          <cell r="BC726">
            <v>40713</v>
          </cell>
          <cell r="BD726">
            <v>40713</v>
          </cell>
          <cell r="BE726">
            <v>40513</v>
          </cell>
          <cell r="BF726">
            <v>40603</v>
          </cell>
          <cell r="BG726">
            <v>40634</v>
          </cell>
          <cell r="BH726">
            <v>40695</v>
          </cell>
          <cell r="BI726">
            <v>40695</v>
          </cell>
          <cell r="BL726">
            <v>0</v>
          </cell>
          <cell r="BN726" t="str">
            <v>DOCKERS</v>
          </cell>
          <cell r="BO726" t="str">
            <v>Tops</v>
          </cell>
          <cell r="BP726" t="str">
            <v>Mens</v>
          </cell>
          <cell r="BQ726" t="str">
            <v>N</v>
          </cell>
          <cell r="BR726" t="str">
            <v>DM Tops Wovens</v>
          </cell>
          <cell r="BS726" t="str">
            <v>OKAMOTO D</v>
          </cell>
          <cell r="BT726" t="str">
            <v>CWOVENS2</v>
          </cell>
          <cell r="BU726" t="str">
            <v>I1589</v>
          </cell>
          <cell r="BV726" t="str">
            <v>Seasonal</v>
          </cell>
          <cell r="BW726" t="str">
            <v>LSA</v>
          </cell>
          <cell r="BY726" t="str">
            <v>4065540607405894052240505405054050540505</v>
          </cell>
          <cell r="BZ726" t="str">
            <v>S-66075-0031-3481-40655</v>
          </cell>
          <cell r="CA726" t="str">
            <v>SFO</v>
          </cell>
          <cell r="CB726">
            <v>1628</v>
          </cell>
          <cell r="CD726">
            <v>0</v>
          </cell>
          <cell r="CE726">
            <v>3448</v>
          </cell>
          <cell r="CF726">
            <v>574</v>
          </cell>
          <cell r="CG726">
            <v>0</v>
          </cell>
        </row>
        <row r="727">
          <cell r="A727">
            <v>1517750</v>
          </cell>
          <cell r="B727" t="str">
            <v>113</v>
          </cell>
          <cell r="C727" t="str">
            <v>101</v>
          </cell>
          <cell r="D727" t="str">
            <v>66085</v>
          </cell>
          <cell r="E727" t="str">
            <v>66085-0007</v>
          </cell>
          <cell r="F727" t="str">
            <v>THE WHOLESALE KHAKI SHIRT</v>
          </cell>
          <cell r="G727" t="str">
            <v>SOLID - RIO RED</v>
          </cell>
          <cell r="H727" t="str">
            <v>PC</v>
          </cell>
          <cell r="J727" t="str">
            <v>SP-A</v>
          </cell>
          <cell r="K727" t="str">
            <v>LSUS</v>
          </cell>
          <cell r="L727">
            <v>2006</v>
          </cell>
          <cell r="M727">
            <v>488</v>
          </cell>
          <cell r="N727">
            <v>488</v>
          </cell>
          <cell r="O727">
            <v>0</v>
          </cell>
          <cell r="P727">
            <v>488</v>
          </cell>
          <cell r="T727" t="str">
            <v>257M</v>
          </cell>
          <cell r="U727">
            <v>3481</v>
          </cell>
          <cell r="V727" t="str">
            <v>HONG KONG</v>
          </cell>
          <cell r="W727" t="str">
            <v>NAS</v>
          </cell>
          <cell r="X727" t="str">
            <v>VIETNAM</v>
          </cell>
          <cell r="Y727" t="str">
            <v>VIET HUNG JOINT STOCK CO</v>
          </cell>
          <cell r="Z727" t="str">
            <v>DFC</v>
          </cell>
          <cell r="AD727">
            <v>40505</v>
          </cell>
          <cell r="AE727">
            <v>40505</v>
          </cell>
          <cell r="AF727">
            <v>40505</v>
          </cell>
          <cell r="AG727">
            <v>40505</v>
          </cell>
          <cell r="AH727">
            <v>40522</v>
          </cell>
          <cell r="AI727">
            <v>40589</v>
          </cell>
          <cell r="AJ727">
            <v>40607</v>
          </cell>
          <cell r="AK727">
            <v>40655</v>
          </cell>
          <cell r="AL727">
            <v>40685</v>
          </cell>
          <cell r="AM727">
            <v>40688</v>
          </cell>
          <cell r="AN727" t="str">
            <v>Updtd 12/21: moved WHLS 500 uts to new style. Rev qty due to spec 488 uts.</v>
          </cell>
          <cell r="AO727" t="str">
            <v>Y</v>
          </cell>
          <cell r="AQ727" t="str">
            <v>Y</v>
          </cell>
          <cell r="AR727" t="str">
            <v>434S</v>
          </cell>
          <cell r="AS727" t="str">
            <v>FABON INTERNATIONAL CO LTD</v>
          </cell>
          <cell r="AT727" t="str">
            <v>CHINA</v>
          </cell>
          <cell r="AU727" t="str">
            <v>F-B0087</v>
          </cell>
          <cell r="AW727">
            <v>1.7</v>
          </cell>
          <cell r="AX727">
            <v>829.6</v>
          </cell>
          <cell r="AY727">
            <v>40518</v>
          </cell>
          <cell r="AZ727">
            <v>40524</v>
          </cell>
          <cell r="BA727">
            <v>40608</v>
          </cell>
          <cell r="BB727">
            <v>40657</v>
          </cell>
          <cell r="BC727">
            <v>40685</v>
          </cell>
          <cell r="BD727">
            <v>40692</v>
          </cell>
          <cell r="BE727">
            <v>40513</v>
          </cell>
          <cell r="BF727">
            <v>40603</v>
          </cell>
          <cell r="BG727">
            <v>40634</v>
          </cell>
          <cell r="BH727">
            <v>40664</v>
          </cell>
          <cell r="BI727">
            <v>40664</v>
          </cell>
          <cell r="BL727">
            <v>0</v>
          </cell>
          <cell r="BN727" t="str">
            <v>DOCKERS</v>
          </cell>
          <cell r="BO727" t="str">
            <v>Tops</v>
          </cell>
          <cell r="BP727" t="str">
            <v>Mens</v>
          </cell>
          <cell r="BQ727" t="str">
            <v>N</v>
          </cell>
          <cell r="BR727" t="str">
            <v>DM Tops Wovens</v>
          </cell>
          <cell r="BS727" t="str">
            <v>OKAMOTO D</v>
          </cell>
          <cell r="BT727" t="str">
            <v>CWOVENS2</v>
          </cell>
          <cell r="BU727" t="str">
            <v>I1589</v>
          </cell>
          <cell r="BV727" t="str">
            <v>Seasonal</v>
          </cell>
          <cell r="BW727" t="str">
            <v>LSA</v>
          </cell>
          <cell r="BY727" t="str">
            <v>4065540607405894052240505405054050540505</v>
          </cell>
          <cell r="BZ727" t="str">
            <v>S-66085-0007-3481-40655</v>
          </cell>
          <cell r="CA727" t="str">
            <v>SFO</v>
          </cell>
          <cell r="CD727">
            <v>0</v>
          </cell>
          <cell r="CF727">
            <v>574</v>
          </cell>
          <cell r="CG727">
            <v>0</v>
          </cell>
        </row>
        <row r="728">
          <cell r="A728">
            <v>1417116</v>
          </cell>
          <cell r="B728" t="str">
            <v>113</v>
          </cell>
          <cell r="C728" t="str">
            <v>101</v>
          </cell>
          <cell r="D728" t="str">
            <v>66075</v>
          </cell>
          <cell r="E728" t="str">
            <v>66075-0031</v>
          </cell>
          <cell r="F728" t="str">
            <v>THE KHAKI SHIRT</v>
          </cell>
          <cell r="G728" t="str">
            <v>SOLID - RIO RED</v>
          </cell>
          <cell r="H728" t="str">
            <v>PC</v>
          </cell>
          <cell r="J728" t="str">
            <v>SP-A</v>
          </cell>
          <cell r="K728" t="str">
            <v>LSUS</v>
          </cell>
          <cell r="L728">
            <v>2006</v>
          </cell>
          <cell r="M728">
            <v>157</v>
          </cell>
          <cell r="N728">
            <v>157</v>
          </cell>
          <cell r="O728">
            <v>0</v>
          </cell>
          <cell r="P728">
            <v>157</v>
          </cell>
          <cell r="T728" t="str">
            <v>257M</v>
          </cell>
          <cell r="U728">
            <v>3481</v>
          </cell>
          <cell r="V728" t="str">
            <v>HONG KONG</v>
          </cell>
          <cell r="W728" t="str">
            <v>NAS</v>
          </cell>
          <cell r="X728" t="str">
            <v>VIETNAM</v>
          </cell>
          <cell r="Y728" t="str">
            <v>VIET HUNG JOINT STOCK CO</v>
          </cell>
          <cell r="Z728" t="str">
            <v>DFC</v>
          </cell>
          <cell r="AD728">
            <v>40505</v>
          </cell>
          <cell r="AE728">
            <v>40505</v>
          </cell>
          <cell r="AF728">
            <v>40505</v>
          </cell>
          <cell r="AG728">
            <v>40505</v>
          </cell>
          <cell r="AH728">
            <v>40522</v>
          </cell>
          <cell r="AI728">
            <v>40589</v>
          </cell>
          <cell r="AJ728">
            <v>40607</v>
          </cell>
          <cell r="AK728">
            <v>40655</v>
          </cell>
          <cell r="AL728">
            <v>40685</v>
          </cell>
          <cell r="AM728">
            <v>40688</v>
          </cell>
          <cell r="AN728" t="str">
            <v>Per 11/17 P-Req (USRE2=157 uts &amp; 500 for LSUS); Updtd 12/21: moved WHLS 500 uts to new style. Rev qty due to spec 488 uts</v>
          </cell>
          <cell r="AO728" t="str">
            <v>Y</v>
          </cell>
          <cell r="AQ728" t="str">
            <v>Y</v>
          </cell>
          <cell r="AR728" t="str">
            <v>434S</v>
          </cell>
          <cell r="AS728" t="str">
            <v>FABON INTERNATIONAL CO LTD</v>
          </cell>
          <cell r="AT728" t="str">
            <v>CHINA</v>
          </cell>
          <cell r="AU728" t="str">
            <v>F-B0087</v>
          </cell>
          <cell r="AW728">
            <v>1.7</v>
          </cell>
          <cell r="AX728">
            <v>266.89999999999998</v>
          </cell>
          <cell r="AY728">
            <v>40518</v>
          </cell>
          <cell r="AZ728">
            <v>40524</v>
          </cell>
          <cell r="BA728">
            <v>40608</v>
          </cell>
          <cell r="BB728">
            <v>40657</v>
          </cell>
          <cell r="BC728">
            <v>40685</v>
          </cell>
          <cell r="BD728">
            <v>40692</v>
          </cell>
          <cell r="BE728">
            <v>40513</v>
          </cell>
          <cell r="BF728">
            <v>40603</v>
          </cell>
          <cell r="BG728">
            <v>40634</v>
          </cell>
          <cell r="BH728">
            <v>40664</v>
          </cell>
          <cell r="BI728">
            <v>40664</v>
          </cell>
          <cell r="BL728">
            <v>0</v>
          </cell>
          <cell r="BN728" t="str">
            <v>DOCKERS</v>
          </cell>
          <cell r="BO728" t="str">
            <v>Tops</v>
          </cell>
          <cell r="BP728" t="str">
            <v>Mens</v>
          </cell>
          <cell r="BQ728" t="str">
            <v>N</v>
          </cell>
          <cell r="BR728" t="str">
            <v>DM Tops Wovens</v>
          </cell>
          <cell r="BS728" t="str">
            <v>OKAMOTO D</v>
          </cell>
          <cell r="BT728" t="str">
            <v>CWOVENS2</v>
          </cell>
          <cell r="BU728" t="str">
            <v>I1589</v>
          </cell>
          <cell r="BV728" t="str">
            <v>Seasonal</v>
          </cell>
          <cell r="BW728" t="str">
            <v>LSA</v>
          </cell>
          <cell r="BY728" t="str">
            <v>4065540607405894052240505405054050540505</v>
          </cell>
          <cell r="BZ728" t="str">
            <v>S-66075-0031-3481-40655</v>
          </cell>
          <cell r="CA728" t="str">
            <v>SFO</v>
          </cell>
          <cell r="CD728">
            <v>0</v>
          </cell>
          <cell r="CF728">
            <v>574</v>
          </cell>
          <cell r="CG728">
            <v>0</v>
          </cell>
        </row>
        <row r="729">
          <cell r="A729">
            <v>1417117</v>
          </cell>
          <cell r="B729" t="str">
            <v>113</v>
          </cell>
          <cell r="C729" t="str">
            <v>101</v>
          </cell>
          <cell r="D729" t="str">
            <v>66075</v>
          </cell>
          <cell r="E729" t="str">
            <v>66075-0032</v>
          </cell>
          <cell r="F729" t="str">
            <v>THE KHAKI SHIRT</v>
          </cell>
          <cell r="G729" t="str">
            <v>SOLID - BAYBERRY</v>
          </cell>
          <cell r="H729" t="str">
            <v>PC</v>
          </cell>
          <cell r="J729" t="str">
            <v>SP-A</v>
          </cell>
          <cell r="K729" t="str">
            <v>APD</v>
          </cell>
          <cell r="L729" t="str">
            <v>MY</v>
          </cell>
          <cell r="M729">
            <v>314</v>
          </cell>
          <cell r="N729">
            <v>314</v>
          </cell>
          <cell r="O729">
            <v>0</v>
          </cell>
          <cell r="P729">
            <v>314</v>
          </cell>
          <cell r="T729" t="str">
            <v>257M</v>
          </cell>
          <cell r="U729">
            <v>3481</v>
          </cell>
          <cell r="V729" t="str">
            <v>HONG KONG</v>
          </cell>
          <cell r="W729" t="str">
            <v>NAS</v>
          </cell>
          <cell r="X729" t="str">
            <v>VIETNAM</v>
          </cell>
          <cell r="Y729" t="str">
            <v>VIET HUNG JOINT STOCK CO</v>
          </cell>
          <cell r="Z729" t="str">
            <v>FOB</v>
          </cell>
          <cell r="AD729">
            <v>40505</v>
          </cell>
          <cell r="AE729">
            <v>40505</v>
          </cell>
          <cell r="AF729">
            <v>40505</v>
          </cell>
          <cell r="AG729">
            <v>40505</v>
          </cell>
          <cell r="AH729">
            <v>40522</v>
          </cell>
          <cell r="AI729">
            <v>40589</v>
          </cell>
          <cell r="AJ729">
            <v>40607</v>
          </cell>
          <cell r="AK729">
            <v>40655</v>
          </cell>
          <cell r="AL729">
            <v>40668</v>
          </cell>
          <cell r="AM729">
            <v>40671</v>
          </cell>
          <cell r="AN729" t="str">
            <v>Per 11/17 P-Req</v>
          </cell>
          <cell r="AO729" t="str">
            <v>Y</v>
          </cell>
          <cell r="AP729" t="str">
            <v>4505019936 (MY) / 4514007597 (PK) / 4509010398 (PH)</v>
          </cell>
          <cell r="AQ729" t="str">
            <v>Y</v>
          </cell>
          <cell r="AR729" t="str">
            <v>434S</v>
          </cell>
          <cell r="AS729" t="str">
            <v>FABON INTERNATIONAL CO LTD</v>
          </cell>
          <cell r="AT729" t="str">
            <v>CHINA</v>
          </cell>
          <cell r="AU729" t="str">
            <v>YANA LTD2/30 100% COTTON  7GG</v>
          </cell>
          <cell r="AW729">
            <v>1.7</v>
          </cell>
          <cell r="AX729">
            <v>533.79999999999995</v>
          </cell>
          <cell r="AY729">
            <v>40518</v>
          </cell>
          <cell r="AZ729">
            <v>40524</v>
          </cell>
          <cell r="BA729">
            <v>40608</v>
          </cell>
          <cell r="BB729">
            <v>40657</v>
          </cell>
          <cell r="BC729">
            <v>40671</v>
          </cell>
          <cell r="BD729">
            <v>40671</v>
          </cell>
          <cell r="BE729">
            <v>40513</v>
          </cell>
          <cell r="BF729">
            <v>40603</v>
          </cell>
          <cell r="BG729">
            <v>40634</v>
          </cell>
          <cell r="BH729">
            <v>40664</v>
          </cell>
          <cell r="BI729">
            <v>40664</v>
          </cell>
          <cell r="BL729">
            <v>0</v>
          </cell>
          <cell r="BN729" t="str">
            <v>DOCKERS</v>
          </cell>
          <cell r="BO729" t="str">
            <v>Tops</v>
          </cell>
          <cell r="BP729" t="str">
            <v>Mens</v>
          </cell>
          <cell r="BQ729" t="str">
            <v>N</v>
          </cell>
          <cell r="BR729" t="str">
            <v>DM Tops Wovens</v>
          </cell>
          <cell r="BS729" t="str">
            <v>OKAMOTO D</v>
          </cell>
          <cell r="BT729" t="str">
            <v>CWOVENS2</v>
          </cell>
          <cell r="BU729" t="str">
            <v>I1590</v>
          </cell>
          <cell r="BV729" t="str">
            <v>Seasonal</v>
          </cell>
          <cell r="BW729" t="str">
            <v>APD</v>
          </cell>
          <cell r="BY729" t="str">
            <v>4065540607405894052240505405054050540505</v>
          </cell>
          <cell r="BZ729" t="str">
            <v>S-66075-0032-3481-40655</v>
          </cell>
          <cell r="CA729" t="str">
            <v>SFO</v>
          </cell>
          <cell r="CB729">
            <v>314</v>
          </cell>
          <cell r="CD729">
            <v>0</v>
          </cell>
          <cell r="CF729">
            <v>574</v>
          </cell>
          <cell r="CG729">
            <v>0</v>
          </cell>
        </row>
        <row r="730">
          <cell r="A730">
            <v>1417118</v>
          </cell>
          <cell r="B730" t="str">
            <v>113</v>
          </cell>
          <cell r="C730" t="str">
            <v>101</v>
          </cell>
          <cell r="D730" t="str">
            <v>66075</v>
          </cell>
          <cell r="E730" t="str">
            <v>66075-0032</v>
          </cell>
          <cell r="F730" t="str">
            <v>THE KHAKI SHIRT</v>
          </cell>
          <cell r="G730" t="str">
            <v>SOLID - BAYBERRY</v>
          </cell>
          <cell r="H730" t="str">
            <v>PC</v>
          </cell>
          <cell r="J730" t="str">
            <v>SP-A</v>
          </cell>
          <cell r="K730" t="str">
            <v>LSE</v>
          </cell>
          <cell r="L730" t="str">
            <v>GB</v>
          </cell>
          <cell r="M730">
            <v>1000</v>
          </cell>
          <cell r="N730">
            <v>1000</v>
          </cell>
          <cell r="O730">
            <v>0</v>
          </cell>
          <cell r="P730">
            <v>1000</v>
          </cell>
          <cell r="T730" t="str">
            <v>257M</v>
          </cell>
          <cell r="U730">
            <v>3481</v>
          </cell>
          <cell r="V730" t="str">
            <v>HONG KONG</v>
          </cell>
          <cell r="W730" t="str">
            <v>NAS</v>
          </cell>
          <cell r="X730" t="str">
            <v>VIETNAM</v>
          </cell>
          <cell r="Y730" t="str">
            <v>VIET HUNG JOINT STOCK CO</v>
          </cell>
          <cell r="Z730" t="str">
            <v>FOB</v>
          </cell>
          <cell r="AD730">
            <v>40505</v>
          </cell>
          <cell r="AE730">
            <v>40505</v>
          </cell>
          <cell r="AF730">
            <v>40505</v>
          </cell>
          <cell r="AG730">
            <v>40505</v>
          </cell>
          <cell r="AH730">
            <v>40519</v>
          </cell>
          <cell r="AI730">
            <v>40589</v>
          </cell>
          <cell r="AJ730">
            <v>40607</v>
          </cell>
          <cell r="AK730">
            <v>40655</v>
          </cell>
          <cell r="AL730">
            <v>40687</v>
          </cell>
          <cell r="AM730">
            <v>40690</v>
          </cell>
          <cell r="AN730" t="str">
            <v>Per 11/17 P-Req</v>
          </cell>
          <cell r="AO730" t="str">
            <v>Y</v>
          </cell>
          <cell r="AP730" t="str">
            <v>532797</v>
          </cell>
          <cell r="AQ730" t="str">
            <v>Y</v>
          </cell>
          <cell r="AR730" t="str">
            <v>434S</v>
          </cell>
          <cell r="AS730" t="str">
            <v>FABON INTERNATIONAL CO LTD</v>
          </cell>
          <cell r="AT730" t="str">
            <v>CHINA</v>
          </cell>
          <cell r="AU730" t="str">
            <v>TROPIC KNITS LTDJTK030W</v>
          </cell>
          <cell r="AW730">
            <v>1.7</v>
          </cell>
          <cell r="AX730">
            <v>1700</v>
          </cell>
          <cell r="AY730">
            <v>40518</v>
          </cell>
          <cell r="AZ730">
            <v>40524</v>
          </cell>
          <cell r="BA730">
            <v>40608</v>
          </cell>
          <cell r="BB730">
            <v>40657</v>
          </cell>
          <cell r="BC730">
            <v>40692</v>
          </cell>
          <cell r="BD730">
            <v>40692</v>
          </cell>
          <cell r="BE730">
            <v>40513</v>
          </cell>
          <cell r="BF730">
            <v>40603</v>
          </cell>
          <cell r="BG730">
            <v>40634</v>
          </cell>
          <cell r="BH730">
            <v>40664</v>
          </cell>
          <cell r="BI730">
            <v>40664</v>
          </cell>
          <cell r="BL730">
            <v>0</v>
          </cell>
          <cell r="BN730" t="str">
            <v>DOCKERS</v>
          </cell>
          <cell r="BO730" t="str">
            <v>Tops</v>
          </cell>
          <cell r="BP730" t="str">
            <v>Mens</v>
          </cell>
          <cell r="BQ730" t="str">
            <v>N</v>
          </cell>
          <cell r="BR730" t="str">
            <v>DM Tops Wovens</v>
          </cell>
          <cell r="BS730" t="str">
            <v>OKAMOTO D</v>
          </cell>
          <cell r="BT730" t="str">
            <v>CWOVENS2</v>
          </cell>
          <cell r="BU730" t="str">
            <v>I1590</v>
          </cell>
          <cell r="BV730" t="str">
            <v>Seasonal</v>
          </cell>
          <cell r="BW730" t="str">
            <v>LSE</v>
          </cell>
          <cell r="BY730" t="str">
            <v>4065540607405894051940505405054050540505</v>
          </cell>
          <cell r="BZ730" t="str">
            <v>S-66075-0032-3481-40655</v>
          </cell>
          <cell r="CA730" t="str">
            <v>SFO</v>
          </cell>
          <cell r="CB730">
            <v>1000</v>
          </cell>
          <cell r="CD730">
            <v>0</v>
          </cell>
          <cell r="CF730">
            <v>574</v>
          </cell>
          <cell r="CG730">
            <v>0</v>
          </cell>
        </row>
        <row r="731">
          <cell r="A731">
            <v>1417119</v>
          </cell>
          <cell r="B731" t="str">
            <v>113</v>
          </cell>
          <cell r="C731" t="str">
            <v>101</v>
          </cell>
          <cell r="D731" t="str">
            <v>66075</v>
          </cell>
          <cell r="E731" t="str">
            <v>66075-0032</v>
          </cell>
          <cell r="F731" t="str">
            <v>THE KHAKI SHIRT</v>
          </cell>
          <cell r="G731" t="str">
            <v>SOLID - BAYBERRY</v>
          </cell>
          <cell r="H731" t="str">
            <v>PC</v>
          </cell>
          <cell r="J731" t="str">
            <v>SP-A</v>
          </cell>
          <cell r="K731" t="str">
            <v>LSC</v>
          </cell>
          <cell r="L731" t="str">
            <v>CA</v>
          </cell>
          <cell r="M731">
            <v>428</v>
          </cell>
          <cell r="N731">
            <v>428</v>
          </cell>
          <cell r="O731">
            <v>0</v>
          </cell>
          <cell r="P731">
            <v>428</v>
          </cell>
          <cell r="T731" t="str">
            <v>257M</v>
          </cell>
          <cell r="U731">
            <v>3481</v>
          </cell>
          <cell r="V731" t="str">
            <v>HONG KONG</v>
          </cell>
          <cell r="W731" t="str">
            <v>NAS</v>
          </cell>
          <cell r="X731" t="str">
            <v>VIETNAM</v>
          </cell>
          <cell r="Y731" t="str">
            <v>VIET HUNG JOINT STOCK CO</v>
          </cell>
          <cell r="Z731" t="str">
            <v>FOB</v>
          </cell>
          <cell r="AD731">
            <v>40505</v>
          </cell>
          <cell r="AE731">
            <v>40505</v>
          </cell>
          <cell r="AF731">
            <v>40505</v>
          </cell>
          <cell r="AG731">
            <v>40505</v>
          </cell>
          <cell r="AH731">
            <v>40522</v>
          </cell>
          <cell r="AI731">
            <v>40589</v>
          </cell>
          <cell r="AJ731">
            <v>40607</v>
          </cell>
          <cell r="AK731">
            <v>40655</v>
          </cell>
          <cell r="AL731">
            <v>40697</v>
          </cell>
          <cell r="AM731">
            <v>40700</v>
          </cell>
          <cell r="AN731" t="str">
            <v>Per 11/17 P-Req</v>
          </cell>
          <cell r="AO731" t="str">
            <v>y</v>
          </cell>
          <cell r="AP731" t="str">
            <v>82139</v>
          </cell>
          <cell r="AQ731" t="str">
            <v>Y</v>
          </cell>
          <cell r="AR731" t="str">
            <v>434S</v>
          </cell>
          <cell r="AS731" t="str">
            <v>FABON INTERNATIONAL CO LTD</v>
          </cell>
          <cell r="AT731" t="str">
            <v>CHINA</v>
          </cell>
          <cell r="AU731" t="str">
            <v>F-B0087</v>
          </cell>
          <cell r="AW731">
            <v>1.7</v>
          </cell>
          <cell r="AX731">
            <v>727.6</v>
          </cell>
          <cell r="AY731">
            <v>40518</v>
          </cell>
          <cell r="AZ731">
            <v>40524</v>
          </cell>
          <cell r="BA731">
            <v>40608</v>
          </cell>
          <cell r="BB731">
            <v>40657</v>
          </cell>
          <cell r="BC731">
            <v>40699</v>
          </cell>
          <cell r="BD731">
            <v>40706</v>
          </cell>
          <cell r="BE731">
            <v>40513</v>
          </cell>
          <cell r="BF731">
            <v>40603</v>
          </cell>
          <cell r="BG731">
            <v>40634</v>
          </cell>
          <cell r="BH731">
            <v>40695</v>
          </cell>
          <cell r="BI731">
            <v>40695</v>
          </cell>
          <cell r="BL731">
            <v>0</v>
          </cell>
          <cell r="BN731" t="str">
            <v>DOCKERS</v>
          </cell>
          <cell r="BO731" t="str">
            <v>Tops</v>
          </cell>
          <cell r="BP731" t="str">
            <v>Mens</v>
          </cell>
          <cell r="BQ731" t="str">
            <v>N</v>
          </cell>
          <cell r="BR731" t="str">
            <v>DM Tops Wovens</v>
          </cell>
          <cell r="BS731" t="str">
            <v>OKAMOTO D</v>
          </cell>
          <cell r="BT731" t="str">
            <v>CWOVENS2</v>
          </cell>
          <cell r="BU731" t="str">
            <v>I1590</v>
          </cell>
          <cell r="BV731" t="str">
            <v>Seasonal</v>
          </cell>
          <cell r="BW731" t="str">
            <v>LSA</v>
          </cell>
          <cell r="BY731" t="str">
            <v>4065540607405894052240505405054050540505</v>
          </cell>
          <cell r="BZ731" t="str">
            <v>S-66075-0032-3481-40655</v>
          </cell>
          <cell r="CA731" t="str">
            <v>SFO</v>
          </cell>
          <cell r="CD731">
            <v>0</v>
          </cell>
          <cell r="CF731">
            <v>574</v>
          </cell>
          <cell r="CG731">
            <v>0</v>
          </cell>
        </row>
        <row r="732">
          <cell r="A732">
            <v>1417120</v>
          </cell>
          <cell r="B732" t="str">
            <v>113</v>
          </cell>
          <cell r="C732" t="str">
            <v>101</v>
          </cell>
          <cell r="D732" t="str">
            <v>66075</v>
          </cell>
          <cell r="E732" t="str">
            <v>66075-0032</v>
          </cell>
          <cell r="F732" t="str">
            <v>THE KHAKI SHIRT</v>
          </cell>
          <cell r="G732" t="str">
            <v>SOLID - BAYBERRY</v>
          </cell>
          <cell r="H732" t="str">
            <v>PC</v>
          </cell>
          <cell r="J732" t="str">
            <v>SP-A</v>
          </cell>
          <cell r="K732" t="str">
            <v>LSUS</v>
          </cell>
          <cell r="L732">
            <v>2006</v>
          </cell>
          <cell r="M732">
            <v>157</v>
          </cell>
          <cell r="N732">
            <v>157</v>
          </cell>
          <cell r="O732">
            <v>0</v>
          </cell>
          <cell r="P732">
            <v>157</v>
          </cell>
          <cell r="T732" t="str">
            <v>257M</v>
          </cell>
          <cell r="U732">
            <v>3481</v>
          </cell>
          <cell r="V732" t="str">
            <v>HONG KONG</v>
          </cell>
          <cell r="W732" t="str">
            <v>NAS</v>
          </cell>
          <cell r="X732" t="str">
            <v>VIETNAM</v>
          </cell>
          <cell r="Y732" t="str">
            <v>VIET HUNG JOINT STOCK CO</v>
          </cell>
          <cell r="Z732" t="str">
            <v>FOB</v>
          </cell>
          <cell r="AD732">
            <v>40505</v>
          </cell>
          <cell r="AE732">
            <v>40505</v>
          </cell>
          <cell r="AF732">
            <v>40505</v>
          </cell>
          <cell r="AG732">
            <v>40505</v>
          </cell>
          <cell r="AH732">
            <v>40522</v>
          </cell>
          <cell r="AI732">
            <v>40589</v>
          </cell>
          <cell r="AJ732">
            <v>40607</v>
          </cell>
          <cell r="AK732">
            <v>40655</v>
          </cell>
          <cell r="AL732">
            <v>40685</v>
          </cell>
          <cell r="AM732">
            <v>40688</v>
          </cell>
          <cell r="AN732" t="str">
            <v>Per 11/17 P-Req - all for USRE2</v>
          </cell>
          <cell r="AO732" t="str">
            <v>Y</v>
          </cell>
          <cell r="AQ732" t="str">
            <v>Y</v>
          </cell>
          <cell r="AR732" t="str">
            <v>434S</v>
          </cell>
          <cell r="AS732" t="str">
            <v>FABON INTERNATIONAL CO LTD</v>
          </cell>
          <cell r="AT732" t="str">
            <v>CHINA</v>
          </cell>
          <cell r="AU732" t="str">
            <v>F-B0087</v>
          </cell>
          <cell r="AW732">
            <v>1.7</v>
          </cell>
          <cell r="AX732">
            <v>266.89999999999998</v>
          </cell>
          <cell r="AY732">
            <v>40518</v>
          </cell>
          <cell r="AZ732">
            <v>40524</v>
          </cell>
          <cell r="BA732">
            <v>40608</v>
          </cell>
          <cell r="BB732">
            <v>40657</v>
          </cell>
          <cell r="BC732">
            <v>40685</v>
          </cell>
          <cell r="BD732">
            <v>40692</v>
          </cell>
          <cell r="BE732">
            <v>40513</v>
          </cell>
          <cell r="BF732">
            <v>40603</v>
          </cell>
          <cell r="BG732">
            <v>40634</v>
          </cell>
          <cell r="BH732">
            <v>40664</v>
          </cell>
          <cell r="BI732">
            <v>40664</v>
          </cell>
          <cell r="BL732">
            <v>0</v>
          </cell>
          <cell r="BN732" t="str">
            <v>DOCKERS</v>
          </cell>
          <cell r="BO732" t="str">
            <v>Tops</v>
          </cell>
          <cell r="BP732" t="str">
            <v>Mens</v>
          </cell>
          <cell r="BQ732" t="str">
            <v>N</v>
          </cell>
          <cell r="BR732" t="str">
            <v>DM Tops Wovens</v>
          </cell>
          <cell r="BS732" t="str">
            <v>OKAMOTO D</v>
          </cell>
          <cell r="BT732" t="str">
            <v>CWOVENS2</v>
          </cell>
          <cell r="BU732" t="str">
            <v>I1590</v>
          </cell>
          <cell r="BV732" t="str">
            <v>Seasonal</v>
          </cell>
          <cell r="BW732" t="str">
            <v>LSA</v>
          </cell>
          <cell r="BY732" t="str">
            <v>4065540607405894052240505405054050540505</v>
          </cell>
          <cell r="BZ732" t="str">
            <v>S-66075-0032-3481-40655</v>
          </cell>
          <cell r="CA732" t="str">
            <v>SFO</v>
          </cell>
          <cell r="CD732">
            <v>0</v>
          </cell>
          <cell r="CF732">
            <v>574</v>
          </cell>
          <cell r="CG732">
            <v>0</v>
          </cell>
        </row>
        <row r="733">
          <cell r="A733">
            <v>1417121</v>
          </cell>
          <cell r="B733" t="str">
            <v>113</v>
          </cell>
          <cell r="C733" t="str">
            <v>101</v>
          </cell>
          <cell r="D733" t="str">
            <v>66075</v>
          </cell>
          <cell r="E733" t="str">
            <v>66075-0033</v>
          </cell>
          <cell r="F733" t="str">
            <v>THE KHAKI SHIRT</v>
          </cell>
          <cell r="G733" t="str">
            <v>SOLID - NEPTUNE</v>
          </cell>
          <cell r="H733" t="str">
            <v>PC</v>
          </cell>
          <cell r="J733" t="str">
            <v>SP-A</v>
          </cell>
          <cell r="K733" t="str">
            <v>APD</v>
          </cell>
          <cell r="L733" t="str">
            <v>MY</v>
          </cell>
          <cell r="M733">
            <v>302</v>
          </cell>
          <cell r="N733">
            <v>302</v>
          </cell>
          <cell r="O733">
            <v>0</v>
          </cell>
          <cell r="P733">
            <v>302</v>
          </cell>
          <cell r="T733" t="str">
            <v>257M</v>
          </cell>
          <cell r="U733">
            <v>3481</v>
          </cell>
          <cell r="V733" t="str">
            <v>HONG KONG</v>
          </cell>
          <cell r="W733" t="str">
            <v>NAS</v>
          </cell>
          <cell r="X733" t="str">
            <v>VIETNAM</v>
          </cell>
          <cell r="Y733" t="str">
            <v>VIET HUNG JOINT STOCK CO</v>
          </cell>
          <cell r="Z733" t="str">
            <v>FOB</v>
          </cell>
          <cell r="AD733">
            <v>40505</v>
          </cell>
          <cell r="AE733">
            <v>40505</v>
          </cell>
          <cell r="AF733">
            <v>40505</v>
          </cell>
          <cell r="AG733">
            <v>40505</v>
          </cell>
          <cell r="AH733">
            <v>40522</v>
          </cell>
          <cell r="AI733">
            <v>40589</v>
          </cell>
          <cell r="AJ733">
            <v>40607</v>
          </cell>
          <cell r="AK733">
            <v>40655</v>
          </cell>
          <cell r="AL733">
            <v>40668</v>
          </cell>
          <cell r="AM733">
            <v>40671</v>
          </cell>
          <cell r="AN733" t="str">
            <v>Per 11/17 P-Req</v>
          </cell>
          <cell r="AO733" t="str">
            <v>Y</v>
          </cell>
          <cell r="AP733" t="str">
            <v>4505019937 (MY) / 4514007598 (PK) / 4509010399 (PH)</v>
          </cell>
          <cell r="AQ733" t="str">
            <v>Y</v>
          </cell>
          <cell r="AR733" t="str">
            <v>434S</v>
          </cell>
          <cell r="AS733" t="str">
            <v>FABON INTERNATIONAL CO LTD</v>
          </cell>
          <cell r="AT733" t="str">
            <v>CHINA</v>
          </cell>
          <cell r="AU733" t="str">
            <v>YANA LTD2/30 100% COTTON  7GG</v>
          </cell>
          <cell r="AW733">
            <v>1.7</v>
          </cell>
          <cell r="AX733">
            <v>513.4</v>
          </cell>
          <cell r="AY733">
            <v>40518</v>
          </cell>
          <cell r="AZ733">
            <v>40524</v>
          </cell>
          <cell r="BA733">
            <v>40608</v>
          </cell>
          <cell r="BB733">
            <v>40657</v>
          </cell>
          <cell r="BC733">
            <v>40671</v>
          </cell>
          <cell r="BD733">
            <v>40671</v>
          </cell>
          <cell r="BE733">
            <v>40513</v>
          </cell>
          <cell r="BF733">
            <v>40603</v>
          </cell>
          <cell r="BG733">
            <v>40634</v>
          </cell>
          <cell r="BH733">
            <v>40664</v>
          </cell>
          <cell r="BI733">
            <v>40664</v>
          </cell>
          <cell r="BL733">
            <v>0</v>
          </cell>
          <cell r="BN733" t="str">
            <v>DOCKERS</v>
          </cell>
          <cell r="BO733" t="str">
            <v>Tops</v>
          </cell>
          <cell r="BP733" t="str">
            <v>Mens</v>
          </cell>
          <cell r="BQ733" t="str">
            <v>N</v>
          </cell>
          <cell r="BR733" t="str">
            <v>DM Tops Wovens</v>
          </cell>
          <cell r="BS733" t="str">
            <v>OKAMOTO D</v>
          </cell>
          <cell r="BT733" t="str">
            <v>CWOVENS2</v>
          </cell>
          <cell r="BU733" t="str">
            <v>I1591</v>
          </cell>
          <cell r="BV733" t="str">
            <v>Seasonal</v>
          </cell>
          <cell r="BW733" t="str">
            <v>APD</v>
          </cell>
          <cell r="BY733" t="str">
            <v>4065540607405894052240505405054050540505</v>
          </cell>
          <cell r="BZ733" t="str">
            <v>S-66075-0033-3481-40655</v>
          </cell>
          <cell r="CA733" t="str">
            <v>SFO</v>
          </cell>
          <cell r="CB733">
            <v>302</v>
          </cell>
          <cell r="CD733">
            <v>0</v>
          </cell>
          <cell r="CF733">
            <v>574</v>
          </cell>
          <cell r="CG733">
            <v>0</v>
          </cell>
        </row>
        <row r="734">
          <cell r="A734">
            <v>1517751</v>
          </cell>
          <cell r="B734" t="str">
            <v>113</v>
          </cell>
          <cell r="C734" t="str">
            <v>101</v>
          </cell>
          <cell r="D734" t="str">
            <v>66085</v>
          </cell>
          <cell r="E734" t="str">
            <v>66085-0008</v>
          </cell>
          <cell r="F734" t="str">
            <v>THE WHOLESALE KHAKI SHIRT</v>
          </cell>
          <cell r="G734" t="str">
            <v>SOLID - NEPTUNE</v>
          </cell>
          <cell r="H734" t="str">
            <v>PC</v>
          </cell>
          <cell r="J734" t="str">
            <v>SP-A</v>
          </cell>
          <cell r="K734" t="str">
            <v>LSUS</v>
          </cell>
          <cell r="L734">
            <v>2006</v>
          </cell>
          <cell r="M734">
            <v>487</v>
          </cell>
          <cell r="N734">
            <v>487</v>
          </cell>
          <cell r="O734">
            <v>0</v>
          </cell>
          <cell r="P734">
            <v>487</v>
          </cell>
          <cell r="T734" t="str">
            <v>257M</v>
          </cell>
          <cell r="U734">
            <v>3481</v>
          </cell>
          <cell r="V734" t="str">
            <v>HONG KONG</v>
          </cell>
          <cell r="W734" t="str">
            <v>NAS</v>
          </cell>
          <cell r="X734" t="str">
            <v>VIETNAM</v>
          </cell>
          <cell r="Y734" t="str">
            <v>VIET HUNG JOINT STOCK CO</v>
          </cell>
          <cell r="Z734" t="str">
            <v>DFC</v>
          </cell>
          <cell r="AD734">
            <v>40505</v>
          </cell>
          <cell r="AE734">
            <v>40505</v>
          </cell>
          <cell r="AF734">
            <v>40505</v>
          </cell>
          <cell r="AG734">
            <v>40505</v>
          </cell>
          <cell r="AH734">
            <v>40522</v>
          </cell>
          <cell r="AI734">
            <v>40589</v>
          </cell>
          <cell r="AJ734">
            <v>40607</v>
          </cell>
          <cell r="AK734">
            <v>40655</v>
          </cell>
          <cell r="AL734">
            <v>40685</v>
          </cell>
          <cell r="AM734">
            <v>40688</v>
          </cell>
          <cell r="AN734" t="str">
            <v>Updtd 12/21: moved WHLS 500 uts to new style. Rev qty due to spec 487 uts.</v>
          </cell>
          <cell r="AO734" t="str">
            <v>Y</v>
          </cell>
          <cell r="AQ734" t="str">
            <v>Y</v>
          </cell>
          <cell r="AR734" t="str">
            <v>434S</v>
          </cell>
          <cell r="AS734" t="str">
            <v>FABON INTERNATIONAL CO LTD</v>
          </cell>
          <cell r="AT734" t="str">
            <v>CHINA</v>
          </cell>
          <cell r="AU734" t="str">
            <v>F-B0087</v>
          </cell>
          <cell r="AW734">
            <v>1.7</v>
          </cell>
          <cell r="AX734">
            <v>827.9</v>
          </cell>
          <cell r="AY734">
            <v>40518</v>
          </cell>
          <cell r="AZ734">
            <v>40524</v>
          </cell>
          <cell r="BA734">
            <v>40608</v>
          </cell>
          <cell r="BB734">
            <v>40657</v>
          </cell>
          <cell r="BC734">
            <v>40685</v>
          </cell>
          <cell r="BD734">
            <v>40692</v>
          </cell>
          <cell r="BE734">
            <v>40513</v>
          </cell>
          <cell r="BF734">
            <v>40603</v>
          </cell>
          <cell r="BG734">
            <v>40634</v>
          </cell>
          <cell r="BH734">
            <v>40664</v>
          </cell>
          <cell r="BI734">
            <v>40664</v>
          </cell>
          <cell r="BL734">
            <v>0</v>
          </cell>
          <cell r="BN734" t="str">
            <v>DOCKERS</v>
          </cell>
          <cell r="BO734" t="str">
            <v>Tops</v>
          </cell>
          <cell r="BP734" t="str">
            <v>Mens</v>
          </cell>
          <cell r="BQ734" t="str">
            <v>N</v>
          </cell>
          <cell r="BR734" t="str">
            <v>DM Tops Wovens</v>
          </cell>
          <cell r="BS734" t="str">
            <v>OKAMOTO D</v>
          </cell>
          <cell r="BT734" t="str">
            <v>CWOVENS2</v>
          </cell>
          <cell r="BU734" t="str">
            <v>I1591</v>
          </cell>
          <cell r="BV734" t="str">
            <v>Seasonal</v>
          </cell>
          <cell r="BW734" t="str">
            <v>LSA</v>
          </cell>
          <cell r="BY734" t="str">
            <v>4065540607405894052240505405054050540505</v>
          </cell>
          <cell r="BZ734" t="str">
            <v>S-66085-0008-3481-40655</v>
          </cell>
          <cell r="CA734" t="str">
            <v>SFO</v>
          </cell>
          <cell r="CD734">
            <v>0</v>
          </cell>
          <cell r="CF734">
            <v>574</v>
          </cell>
          <cell r="CG734">
            <v>0</v>
          </cell>
        </row>
        <row r="735">
          <cell r="A735">
            <v>1417122</v>
          </cell>
          <cell r="B735" t="str">
            <v>113</v>
          </cell>
          <cell r="C735" t="str">
            <v>101</v>
          </cell>
          <cell r="D735" t="str">
            <v>66075</v>
          </cell>
          <cell r="E735" t="str">
            <v>66075-0033</v>
          </cell>
          <cell r="F735" t="str">
            <v>THE KHAKI SHIRT</v>
          </cell>
          <cell r="G735" t="str">
            <v>SOLID - NEPTUNE</v>
          </cell>
          <cell r="H735" t="str">
            <v>PC</v>
          </cell>
          <cell r="J735" t="str">
            <v>SP-A</v>
          </cell>
          <cell r="K735" t="str">
            <v>LSUS</v>
          </cell>
          <cell r="L735">
            <v>2006</v>
          </cell>
          <cell r="M735">
            <v>0</v>
          </cell>
          <cell r="N735">
            <v>0</v>
          </cell>
          <cell r="O735">
            <v>0</v>
          </cell>
          <cell r="P735">
            <v>0</v>
          </cell>
          <cell r="T735" t="str">
            <v>257M</v>
          </cell>
          <cell r="U735">
            <v>3481</v>
          </cell>
          <cell r="V735" t="str">
            <v>HONG KONG</v>
          </cell>
          <cell r="W735" t="str">
            <v>NAS</v>
          </cell>
          <cell r="X735" t="str">
            <v>VIETNAM</v>
          </cell>
          <cell r="Y735" t="str">
            <v>VIET HUNG JOINT STOCK CO</v>
          </cell>
          <cell r="Z735" t="str">
            <v>DFC</v>
          </cell>
          <cell r="AD735">
            <v>40505</v>
          </cell>
          <cell r="AE735">
            <v>40505</v>
          </cell>
          <cell r="AF735">
            <v>40505</v>
          </cell>
          <cell r="AG735">
            <v>40505</v>
          </cell>
          <cell r="AH735">
            <v>40522</v>
          </cell>
          <cell r="AI735">
            <v>40589</v>
          </cell>
          <cell r="AJ735">
            <v>40607</v>
          </cell>
          <cell r="AK735">
            <v>40655</v>
          </cell>
          <cell r="AL735">
            <v>40685</v>
          </cell>
          <cell r="AM735">
            <v>40688</v>
          </cell>
          <cell r="AN735" t="str">
            <v>Per 11/17 P-Req- all LSUS; Updtd 12/20: moved WHLS 500 uts to new style. Rev qty due to spec chg 487 uts</v>
          </cell>
          <cell r="AQ735" t="str">
            <v>Y</v>
          </cell>
          <cell r="AR735" t="str">
            <v>434S</v>
          </cell>
          <cell r="AS735" t="str">
            <v>FABON INTERNATIONAL CO LTD</v>
          </cell>
          <cell r="AT735" t="str">
            <v>CHINA</v>
          </cell>
          <cell r="AU735" t="str">
            <v>F-B0087</v>
          </cell>
          <cell r="AW735">
            <v>1.7</v>
          </cell>
          <cell r="AX735">
            <v>0</v>
          </cell>
          <cell r="AY735">
            <v>40518</v>
          </cell>
          <cell r="AZ735">
            <v>40524</v>
          </cell>
          <cell r="BA735">
            <v>40608</v>
          </cell>
          <cell r="BB735">
            <v>40657</v>
          </cell>
          <cell r="BC735">
            <v>40685</v>
          </cell>
          <cell r="BD735">
            <v>40692</v>
          </cell>
          <cell r="BE735">
            <v>40513</v>
          </cell>
          <cell r="BF735">
            <v>40603</v>
          </cell>
          <cell r="BG735">
            <v>40634</v>
          </cell>
          <cell r="BH735">
            <v>40664</v>
          </cell>
          <cell r="BI735">
            <v>40664</v>
          </cell>
          <cell r="BL735">
            <v>0</v>
          </cell>
          <cell r="BN735" t="str">
            <v>DOCKERS</v>
          </cell>
          <cell r="BO735" t="str">
            <v>Tops</v>
          </cell>
          <cell r="BP735" t="str">
            <v>Mens</v>
          </cell>
          <cell r="BQ735" t="str">
            <v>N</v>
          </cell>
          <cell r="BR735" t="str">
            <v>DM Tops Wovens</v>
          </cell>
          <cell r="BS735" t="str">
            <v>OKAMOTO D</v>
          </cell>
          <cell r="BT735" t="str">
            <v>CWOVENS2</v>
          </cell>
          <cell r="BU735" t="str">
            <v>I1591</v>
          </cell>
          <cell r="BV735" t="str">
            <v>Seasonal</v>
          </cell>
          <cell r="BW735" t="str">
            <v>LSA</v>
          </cell>
          <cell r="BY735" t="str">
            <v>4065540607405894052240505405054050540505</v>
          </cell>
          <cell r="BZ735" t="str">
            <v>S-66075-0033-3481-40655</v>
          </cell>
          <cell r="CA735" t="str">
            <v>SFO</v>
          </cell>
          <cell r="CD735">
            <v>0</v>
          </cell>
          <cell r="CF735">
            <v>574</v>
          </cell>
          <cell r="CG735">
            <v>0</v>
          </cell>
        </row>
        <row r="736">
          <cell r="A736">
            <v>1469454</v>
          </cell>
          <cell r="B736" t="str">
            <v>113</v>
          </cell>
          <cell r="C736" t="str">
            <v>101</v>
          </cell>
          <cell r="D736" t="str">
            <v>66075</v>
          </cell>
          <cell r="E736" t="str">
            <v>66075-0033</v>
          </cell>
          <cell r="F736" t="str">
            <v>THE KHAKI SHIRT</v>
          </cell>
          <cell r="G736" t="str">
            <v>SOLID - NEPTUNE</v>
          </cell>
          <cell r="H736" t="str">
            <v>PC</v>
          </cell>
          <cell r="J736" t="str">
            <v>SP-A</v>
          </cell>
          <cell r="K736" t="str">
            <v>LACL</v>
          </cell>
          <cell r="L736" t="str">
            <v>PA</v>
          </cell>
          <cell r="M736">
            <v>180</v>
          </cell>
          <cell r="N736">
            <v>180</v>
          </cell>
          <cell r="O736">
            <v>0</v>
          </cell>
          <cell r="P736">
            <v>180</v>
          </cell>
          <cell r="T736" t="str">
            <v>257M</v>
          </cell>
          <cell r="U736">
            <v>3481</v>
          </cell>
          <cell r="V736" t="str">
            <v>HONG KONG</v>
          </cell>
          <cell r="W736" t="str">
            <v>NAS</v>
          </cell>
          <cell r="X736" t="str">
            <v>VIETNAM</v>
          </cell>
          <cell r="Y736" t="str">
            <v>VIET HUNG JOINT STOCK CO</v>
          </cell>
          <cell r="Z736" t="str">
            <v>FOB</v>
          </cell>
          <cell r="AD736">
            <v>40505</v>
          </cell>
          <cell r="AE736">
            <v>40505</v>
          </cell>
          <cell r="AF736">
            <v>40505</v>
          </cell>
          <cell r="AG736">
            <v>40505</v>
          </cell>
          <cell r="AH736">
            <v>40522</v>
          </cell>
          <cell r="AI736">
            <v>40589</v>
          </cell>
          <cell r="AJ736">
            <v>40607</v>
          </cell>
          <cell r="AK736">
            <v>40655</v>
          </cell>
          <cell r="AL736">
            <v>40702</v>
          </cell>
          <cell r="AM736">
            <v>40705</v>
          </cell>
          <cell r="AN736" t="str">
            <v>Per 11/17 P-Req; 11/29 split out LACL per Karla's 11/29 email</v>
          </cell>
          <cell r="AP736" t="str">
            <v>4100114120</v>
          </cell>
          <cell r="AQ736" t="str">
            <v>Y</v>
          </cell>
          <cell r="AR736" t="str">
            <v>434S</v>
          </cell>
          <cell r="AS736" t="str">
            <v>FABON INTERNATIONAL CO LTD</v>
          </cell>
          <cell r="AT736" t="str">
            <v>CHINA</v>
          </cell>
          <cell r="AU736" t="str">
            <v>F-B0087</v>
          </cell>
          <cell r="AW736">
            <v>1.7</v>
          </cell>
          <cell r="AX736">
            <v>306</v>
          </cell>
          <cell r="AY736">
            <v>40518</v>
          </cell>
          <cell r="AZ736">
            <v>40524</v>
          </cell>
          <cell r="BA736">
            <v>40608</v>
          </cell>
          <cell r="BB736">
            <v>40657</v>
          </cell>
          <cell r="BC736">
            <v>40706</v>
          </cell>
          <cell r="BD736">
            <v>40706</v>
          </cell>
          <cell r="BE736">
            <v>40513</v>
          </cell>
          <cell r="BF736">
            <v>40603</v>
          </cell>
          <cell r="BG736">
            <v>40634</v>
          </cell>
          <cell r="BH736">
            <v>40695</v>
          </cell>
          <cell r="BI736">
            <v>40695</v>
          </cell>
          <cell r="BL736">
            <v>0</v>
          </cell>
          <cell r="BN736" t="str">
            <v>DOCKERS</v>
          </cell>
          <cell r="BO736" t="str">
            <v>Tops</v>
          </cell>
          <cell r="BP736" t="str">
            <v>Mens</v>
          </cell>
          <cell r="BQ736" t="str">
            <v>N</v>
          </cell>
          <cell r="BR736" t="str">
            <v>DM Tops Wovens</v>
          </cell>
          <cell r="BS736" t="str">
            <v>OKAMOTO D</v>
          </cell>
          <cell r="BT736" t="str">
            <v>CWOVENS2</v>
          </cell>
          <cell r="BU736" t="str">
            <v>I1591</v>
          </cell>
          <cell r="BV736" t="str">
            <v>Seasonal</v>
          </cell>
          <cell r="BW736" t="str">
            <v>LSA</v>
          </cell>
          <cell r="BY736" t="str">
            <v>4065540607405894052240505405054050540505</v>
          </cell>
          <cell r="BZ736" t="str">
            <v>S-66075-0033-3481-40655</v>
          </cell>
          <cell r="CA736" t="str">
            <v>SFO</v>
          </cell>
          <cell r="CD736">
            <v>0</v>
          </cell>
          <cell r="CF736">
            <v>574</v>
          </cell>
          <cell r="CG736">
            <v>0</v>
          </cell>
        </row>
        <row r="737">
          <cell r="A737">
            <v>1449283</v>
          </cell>
          <cell r="B737" t="str">
            <v>113</v>
          </cell>
          <cell r="C737" t="str">
            <v>101</v>
          </cell>
          <cell r="D737" t="str">
            <v>66075</v>
          </cell>
          <cell r="E737" t="str">
            <v>66075-0033</v>
          </cell>
          <cell r="F737" t="str">
            <v>THE KHAKI SHIRT</v>
          </cell>
          <cell r="G737" t="str">
            <v>SOLID - NEPTUNE</v>
          </cell>
          <cell r="H737" t="str">
            <v>PC</v>
          </cell>
          <cell r="J737" t="str">
            <v>SP-A</v>
          </cell>
          <cell r="K737" t="str">
            <v>LACL</v>
          </cell>
          <cell r="L737" t="str">
            <v>CR</v>
          </cell>
          <cell r="M737">
            <v>156</v>
          </cell>
          <cell r="N737">
            <v>156</v>
          </cell>
          <cell r="O737">
            <v>0</v>
          </cell>
          <cell r="P737">
            <v>156</v>
          </cell>
          <cell r="T737" t="str">
            <v>257M</v>
          </cell>
          <cell r="U737">
            <v>3481</v>
          </cell>
          <cell r="V737" t="str">
            <v>HONG KONG</v>
          </cell>
          <cell r="W737" t="str">
            <v>NAS</v>
          </cell>
          <cell r="X737" t="str">
            <v>VIETNAM</v>
          </cell>
          <cell r="Y737" t="str">
            <v>VIET HUNG JOINT STOCK CO</v>
          </cell>
          <cell r="Z737" t="str">
            <v>FOB</v>
          </cell>
          <cell r="AD737">
            <v>40505</v>
          </cell>
          <cell r="AE737">
            <v>40505</v>
          </cell>
          <cell r="AF737">
            <v>40505</v>
          </cell>
          <cell r="AG737">
            <v>40505</v>
          </cell>
          <cell r="AH737">
            <v>40522</v>
          </cell>
          <cell r="AI737">
            <v>40589</v>
          </cell>
          <cell r="AJ737">
            <v>40607</v>
          </cell>
          <cell r="AK737">
            <v>40655</v>
          </cell>
          <cell r="AL737">
            <v>40732</v>
          </cell>
          <cell r="AM737">
            <v>40735</v>
          </cell>
          <cell r="AN737" t="str">
            <v>Per 11/17 P-Req; 11/29 split out LACL per Karla's 11/29 email</v>
          </cell>
          <cell r="AO737" t="str">
            <v>Y</v>
          </cell>
          <cell r="AP737" t="str">
            <v>4100116829</v>
          </cell>
          <cell r="AQ737" t="str">
            <v>Y</v>
          </cell>
          <cell r="AR737" t="str">
            <v>434S</v>
          </cell>
          <cell r="AS737" t="str">
            <v>FABON INTERNATIONAL CO LTD</v>
          </cell>
          <cell r="AT737" t="str">
            <v>CHINA</v>
          </cell>
          <cell r="AU737" t="str">
            <v>F-B0087</v>
          </cell>
          <cell r="AW737">
            <v>1.7</v>
          </cell>
          <cell r="AX737">
            <v>265.2</v>
          </cell>
          <cell r="AY737">
            <v>40518</v>
          </cell>
          <cell r="AZ737">
            <v>40524</v>
          </cell>
          <cell r="BA737">
            <v>40608</v>
          </cell>
          <cell r="BB737">
            <v>40657</v>
          </cell>
          <cell r="BC737">
            <v>40734</v>
          </cell>
          <cell r="BD737">
            <v>40741</v>
          </cell>
          <cell r="BE737">
            <v>40513</v>
          </cell>
          <cell r="BF737">
            <v>40603</v>
          </cell>
          <cell r="BG737">
            <v>40634</v>
          </cell>
          <cell r="BH737">
            <v>40725</v>
          </cell>
          <cell r="BI737">
            <v>40725</v>
          </cell>
          <cell r="BL737">
            <v>0</v>
          </cell>
          <cell r="BN737" t="str">
            <v>DOCKERS</v>
          </cell>
          <cell r="BO737" t="str">
            <v>Tops</v>
          </cell>
          <cell r="BP737" t="str">
            <v>Mens</v>
          </cell>
          <cell r="BQ737" t="str">
            <v>N</v>
          </cell>
          <cell r="BR737" t="str">
            <v>DM Tops Wovens</v>
          </cell>
          <cell r="BS737" t="str">
            <v>OKAMOTO D</v>
          </cell>
          <cell r="BT737" t="str">
            <v>CWOVENS2</v>
          </cell>
          <cell r="BU737" t="str">
            <v>I1591</v>
          </cell>
          <cell r="BV737" t="str">
            <v>Seasonal</v>
          </cell>
          <cell r="BW737" t="str">
            <v>LSA</v>
          </cell>
          <cell r="BY737" t="str">
            <v>4065540607405894052240505405054050540505</v>
          </cell>
          <cell r="BZ737" t="str">
            <v>S-66075-0033-3481-40655</v>
          </cell>
          <cell r="CA737" t="str">
            <v>SFO</v>
          </cell>
          <cell r="CD737">
            <v>0</v>
          </cell>
          <cell r="CF737">
            <v>574</v>
          </cell>
          <cell r="CG737">
            <v>0</v>
          </cell>
        </row>
        <row r="738">
          <cell r="A738">
            <v>1417123</v>
          </cell>
          <cell r="B738" t="str">
            <v>113</v>
          </cell>
          <cell r="C738" t="str">
            <v>101</v>
          </cell>
          <cell r="D738" t="str">
            <v>66075</v>
          </cell>
          <cell r="E738" t="str">
            <v>66075-0033</v>
          </cell>
          <cell r="F738" t="str">
            <v>THE KHAKI SHIRT</v>
          </cell>
          <cell r="G738" t="str">
            <v>SOLID - NEPTUNE</v>
          </cell>
          <cell r="H738" t="str">
            <v>PC</v>
          </cell>
          <cell r="J738" t="str">
            <v>SP-A</v>
          </cell>
          <cell r="K738" t="str">
            <v>LSM</v>
          </cell>
          <cell r="L738" t="str">
            <v>MX</v>
          </cell>
          <cell r="M738">
            <v>1628</v>
          </cell>
          <cell r="N738">
            <v>1628</v>
          </cell>
          <cell r="O738">
            <v>0</v>
          </cell>
          <cell r="P738">
            <v>1628</v>
          </cell>
          <cell r="T738" t="str">
            <v>257M</v>
          </cell>
          <cell r="U738">
            <v>3481</v>
          </cell>
          <cell r="V738" t="str">
            <v>HONG KONG</v>
          </cell>
          <cell r="W738" t="str">
            <v>NAS</v>
          </cell>
          <cell r="X738" t="str">
            <v>VIETNAM</v>
          </cell>
          <cell r="Y738" t="str">
            <v>VIET HUNG JOINT STOCK CO</v>
          </cell>
          <cell r="Z738" t="str">
            <v>FOB</v>
          </cell>
          <cell r="AD738">
            <v>40505</v>
          </cell>
          <cell r="AE738">
            <v>40505</v>
          </cell>
          <cell r="AF738">
            <v>40505</v>
          </cell>
          <cell r="AG738">
            <v>40505</v>
          </cell>
          <cell r="AH738">
            <v>40522</v>
          </cell>
          <cell r="AI738">
            <v>40589</v>
          </cell>
          <cell r="AJ738">
            <v>40607</v>
          </cell>
          <cell r="AK738">
            <v>40655</v>
          </cell>
          <cell r="AL738">
            <v>40707</v>
          </cell>
          <cell r="AM738">
            <v>40710</v>
          </cell>
          <cell r="AN738" t="str">
            <v>Per 11/17 P-Req</v>
          </cell>
          <cell r="AO738" t="str">
            <v>Y</v>
          </cell>
          <cell r="AP738" t="str">
            <v>98562</v>
          </cell>
          <cell r="AR738" t="str">
            <v>434S</v>
          </cell>
          <cell r="AS738" t="str">
            <v>FABON INTERNATIONAL CO LTD</v>
          </cell>
          <cell r="AT738" t="str">
            <v>CHINA</v>
          </cell>
          <cell r="AU738" t="str">
            <v>F-B0087</v>
          </cell>
          <cell r="AW738">
            <v>1.7</v>
          </cell>
          <cell r="AX738">
            <v>2767.6</v>
          </cell>
          <cell r="AY738">
            <v>40518</v>
          </cell>
          <cell r="AZ738">
            <v>40524</v>
          </cell>
          <cell r="BA738">
            <v>40608</v>
          </cell>
          <cell r="BB738">
            <v>40657</v>
          </cell>
          <cell r="BC738">
            <v>40713</v>
          </cell>
          <cell r="BD738">
            <v>40713</v>
          </cell>
          <cell r="BE738">
            <v>40513</v>
          </cell>
          <cell r="BF738">
            <v>40603</v>
          </cell>
          <cell r="BG738">
            <v>40634</v>
          </cell>
          <cell r="BH738">
            <v>40695</v>
          </cell>
          <cell r="BI738">
            <v>40695</v>
          </cell>
          <cell r="BL738">
            <v>0</v>
          </cell>
          <cell r="BN738" t="str">
            <v>DOCKERS</v>
          </cell>
          <cell r="BO738" t="str">
            <v>Tops</v>
          </cell>
          <cell r="BP738" t="str">
            <v>Mens</v>
          </cell>
          <cell r="BQ738" t="str">
            <v>N</v>
          </cell>
          <cell r="BR738" t="str">
            <v>DM Tops Wovens</v>
          </cell>
          <cell r="BS738" t="str">
            <v>OKAMOTO D</v>
          </cell>
          <cell r="BT738" t="str">
            <v>CWOVENS2</v>
          </cell>
          <cell r="BU738" t="str">
            <v>I1591</v>
          </cell>
          <cell r="BV738" t="str">
            <v>Seasonal</v>
          </cell>
          <cell r="BW738" t="str">
            <v>LSA</v>
          </cell>
          <cell r="BY738" t="str">
            <v>4065540607405894052240505405054050540505</v>
          </cell>
          <cell r="BZ738" t="str">
            <v>S-66075-0033-3481-40655</v>
          </cell>
          <cell r="CA738" t="str">
            <v>SFO</v>
          </cell>
          <cell r="CB738">
            <v>1628</v>
          </cell>
          <cell r="CD738">
            <v>0</v>
          </cell>
          <cell r="CE738">
            <v>3448</v>
          </cell>
          <cell r="CF738">
            <v>574</v>
          </cell>
          <cell r="CG738">
            <v>0</v>
          </cell>
        </row>
        <row r="739">
          <cell r="A739">
            <v>1520243</v>
          </cell>
          <cell r="B739" t="str">
            <v>113</v>
          </cell>
          <cell r="C739" t="str">
            <v>101</v>
          </cell>
          <cell r="D739" t="str">
            <v>66085</v>
          </cell>
          <cell r="E739" t="str">
            <v>66085-0009</v>
          </cell>
          <cell r="F739" t="str">
            <v>THE WHOLESALE KHAKI SHIRT</v>
          </cell>
          <cell r="G739" t="str">
            <v>SOLID - STEELHEAD</v>
          </cell>
          <cell r="H739" t="str">
            <v>PC</v>
          </cell>
          <cell r="J739" t="str">
            <v>SP-A</v>
          </cell>
          <cell r="K739" t="str">
            <v>LSUS</v>
          </cell>
          <cell r="L739">
            <v>2006</v>
          </cell>
          <cell r="M739">
            <v>196</v>
          </cell>
          <cell r="N739">
            <v>196</v>
          </cell>
          <cell r="O739">
            <v>0</v>
          </cell>
          <cell r="P739">
            <v>196</v>
          </cell>
          <cell r="T739" t="str">
            <v>257M</v>
          </cell>
          <cell r="U739">
            <v>3481</v>
          </cell>
          <cell r="V739" t="str">
            <v>HONG KONG</v>
          </cell>
          <cell r="W739" t="str">
            <v>NAS</v>
          </cell>
          <cell r="X739" t="str">
            <v>VIETNAM</v>
          </cell>
          <cell r="Y739" t="str">
            <v>VIET HUNG JOINT STOCK CO</v>
          </cell>
          <cell r="Z739" t="str">
            <v>DFC</v>
          </cell>
          <cell r="AD739">
            <v>40473</v>
          </cell>
          <cell r="AE739">
            <v>40473</v>
          </cell>
          <cell r="AF739">
            <v>40473</v>
          </cell>
          <cell r="AG739">
            <v>40473</v>
          </cell>
          <cell r="AH739">
            <v>40494</v>
          </cell>
          <cell r="AI739">
            <v>40546</v>
          </cell>
          <cell r="AJ739">
            <v>40560</v>
          </cell>
          <cell r="AK739">
            <v>40620</v>
          </cell>
          <cell r="AL739">
            <v>40650</v>
          </cell>
          <cell r="AM739">
            <v>40653</v>
          </cell>
          <cell r="AN739" t="str">
            <v>Updtd 12/20: moved WHLS 200 uts into new style; Rev qty due to spec chg to 196 uts</v>
          </cell>
          <cell r="AO739" t="str">
            <v>Y</v>
          </cell>
          <cell r="AQ739" t="str">
            <v>Y</v>
          </cell>
          <cell r="AR739" t="str">
            <v>434S</v>
          </cell>
          <cell r="AS739" t="str">
            <v>FABON INTERNATIONAL CO LTD</v>
          </cell>
          <cell r="AT739" t="str">
            <v>CHINA</v>
          </cell>
          <cell r="AU739" t="str">
            <v>ARSLANLI ORME SAN VE TIC A S2/30 100% FINE MERINO WOOL 12GG</v>
          </cell>
          <cell r="AW739">
            <v>1.7</v>
          </cell>
          <cell r="AX739">
            <v>333.2</v>
          </cell>
          <cell r="AY739">
            <v>40490</v>
          </cell>
          <cell r="AZ739">
            <v>40496</v>
          </cell>
          <cell r="BA739">
            <v>40566</v>
          </cell>
          <cell r="BB739">
            <v>40622</v>
          </cell>
          <cell r="BC739">
            <v>40650</v>
          </cell>
          <cell r="BD739">
            <v>40657</v>
          </cell>
          <cell r="BE739">
            <v>40483</v>
          </cell>
          <cell r="BF739">
            <v>40544</v>
          </cell>
          <cell r="BG739">
            <v>40603</v>
          </cell>
          <cell r="BH739">
            <v>40634</v>
          </cell>
          <cell r="BI739">
            <v>40634</v>
          </cell>
          <cell r="BL739">
            <v>0</v>
          </cell>
          <cell r="BN739" t="str">
            <v>DOCKERS</v>
          </cell>
          <cell r="BO739" t="str">
            <v>Tops</v>
          </cell>
          <cell r="BP739" t="str">
            <v>Mens</v>
          </cell>
          <cell r="BQ739" t="str">
            <v>N</v>
          </cell>
          <cell r="BR739" t="str">
            <v>DM Tops Wovens</v>
          </cell>
          <cell r="BS739" t="str">
            <v>OKAMOTO D</v>
          </cell>
          <cell r="BT739" t="str">
            <v>CWOVENS2</v>
          </cell>
          <cell r="BU739" t="str">
            <v>I1593</v>
          </cell>
          <cell r="BV739" t="str">
            <v>Seasonal</v>
          </cell>
          <cell r="BW739" t="str">
            <v>LSA</v>
          </cell>
          <cell r="BY739" t="str">
            <v>4062040560405464049440473404734047340473</v>
          </cell>
          <cell r="BZ739" t="str">
            <v>S-66085-0009-3481-40620</v>
          </cell>
          <cell r="CA739" t="str">
            <v>SFO</v>
          </cell>
          <cell r="CD739">
            <v>0</v>
          </cell>
          <cell r="CF739">
            <v>574</v>
          </cell>
          <cell r="CG739">
            <v>0</v>
          </cell>
        </row>
        <row r="740">
          <cell r="A740">
            <v>1517752</v>
          </cell>
          <cell r="B740" t="str">
            <v>113</v>
          </cell>
          <cell r="C740" t="str">
            <v>101</v>
          </cell>
          <cell r="D740" t="str">
            <v>66085</v>
          </cell>
          <cell r="E740" t="str">
            <v>66085-0009</v>
          </cell>
          <cell r="F740" t="str">
            <v>THE WHOLESALE KHAKI SHIRT</v>
          </cell>
          <cell r="G740" t="str">
            <v>SOLID - STEELHEAD</v>
          </cell>
          <cell r="H740" t="str">
            <v>PC</v>
          </cell>
          <cell r="J740" t="str">
            <v>SP-A</v>
          </cell>
          <cell r="K740" t="str">
            <v>LSUS</v>
          </cell>
          <cell r="L740">
            <v>2006</v>
          </cell>
          <cell r="M740">
            <v>1500</v>
          </cell>
          <cell r="N740">
            <v>1500</v>
          </cell>
          <cell r="O740">
            <v>0</v>
          </cell>
          <cell r="P740">
            <v>1500</v>
          </cell>
          <cell r="T740" t="str">
            <v>257M</v>
          </cell>
          <cell r="U740">
            <v>3481</v>
          </cell>
          <cell r="V740" t="str">
            <v>HONG KONG</v>
          </cell>
          <cell r="W740" t="str">
            <v>NAS</v>
          </cell>
          <cell r="X740" t="str">
            <v>VIETNAM</v>
          </cell>
          <cell r="Y740" t="str">
            <v>VIET HUNG JOINT STOCK CO</v>
          </cell>
          <cell r="Z740" t="str">
            <v>DFC</v>
          </cell>
          <cell r="AD740">
            <v>40535</v>
          </cell>
          <cell r="AE740">
            <v>40535</v>
          </cell>
          <cell r="AF740">
            <v>40535</v>
          </cell>
          <cell r="AG740">
            <v>40535</v>
          </cell>
          <cell r="AH740">
            <v>40555</v>
          </cell>
          <cell r="AI740">
            <v>40628</v>
          </cell>
          <cell r="AJ740">
            <v>40643</v>
          </cell>
          <cell r="AK740">
            <v>40690</v>
          </cell>
          <cell r="AL740">
            <v>40720</v>
          </cell>
          <cell r="AM740">
            <v>40723</v>
          </cell>
          <cell r="AQ740" t="str">
            <v>Y</v>
          </cell>
          <cell r="AR740" t="str">
            <v>434S</v>
          </cell>
          <cell r="AS740" t="str">
            <v>FABON INTERNATIONAL CO LTD</v>
          </cell>
          <cell r="AT740" t="str">
            <v>CHINA</v>
          </cell>
          <cell r="AU740" t="str">
            <v>ARSLANLI ORME SAN VE TIC A S2/30 100% FINE MERINO WOOL 12GG</v>
          </cell>
          <cell r="AW740">
            <v>1.7</v>
          </cell>
          <cell r="AX740">
            <v>2550</v>
          </cell>
          <cell r="AY740">
            <v>40553</v>
          </cell>
          <cell r="AZ740">
            <v>40559</v>
          </cell>
          <cell r="BA740">
            <v>40643</v>
          </cell>
          <cell r="BB740">
            <v>40692</v>
          </cell>
          <cell r="BC740">
            <v>40720</v>
          </cell>
          <cell r="BD740">
            <v>40727</v>
          </cell>
          <cell r="BE740">
            <v>40544</v>
          </cell>
          <cell r="BF740">
            <v>40634</v>
          </cell>
          <cell r="BG740">
            <v>40664</v>
          </cell>
          <cell r="BH740">
            <v>40695</v>
          </cell>
          <cell r="BI740">
            <v>40695</v>
          </cell>
          <cell r="BL740">
            <v>0</v>
          </cell>
          <cell r="BN740" t="str">
            <v>DOCKERS</v>
          </cell>
          <cell r="BO740" t="str">
            <v>Tops</v>
          </cell>
          <cell r="BP740" t="str">
            <v>Mens</v>
          </cell>
          <cell r="BQ740" t="str">
            <v>N</v>
          </cell>
          <cell r="BR740" t="str">
            <v>DM Tops Wovens</v>
          </cell>
          <cell r="BS740" t="str">
            <v>OKAMOTO D</v>
          </cell>
          <cell r="BT740" t="str">
            <v>CWOVENS2</v>
          </cell>
          <cell r="BU740" t="str">
            <v>I1593</v>
          </cell>
          <cell r="BV740" t="str">
            <v>Seasonal</v>
          </cell>
          <cell r="BW740" t="str">
            <v>LSA</v>
          </cell>
          <cell r="BY740" t="str">
            <v>4069040643406284055540535405354053540535</v>
          </cell>
          <cell r="BZ740" t="str">
            <v>S-66085-0009-3481-40690</v>
          </cell>
          <cell r="CA740" t="str">
            <v>SFO</v>
          </cell>
          <cell r="CD740">
            <v>0</v>
          </cell>
          <cell r="CF740">
            <v>574</v>
          </cell>
          <cell r="CG740">
            <v>0</v>
          </cell>
        </row>
        <row r="741">
          <cell r="A741">
            <v>1417126</v>
          </cell>
          <cell r="B741" t="str">
            <v>113</v>
          </cell>
          <cell r="C741" t="str">
            <v>101</v>
          </cell>
          <cell r="D741" t="str">
            <v>66075</v>
          </cell>
          <cell r="E741" t="str">
            <v>66075-0035</v>
          </cell>
          <cell r="F741" t="str">
            <v>THE KHAKI SHIRT</v>
          </cell>
          <cell r="G741" t="str">
            <v>SOLID - STEELHEAD</v>
          </cell>
          <cell r="H741" t="str">
            <v>PC</v>
          </cell>
          <cell r="J741" t="str">
            <v>SP-A</v>
          </cell>
          <cell r="K741" t="str">
            <v>APD</v>
          </cell>
          <cell r="L741" t="str">
            <v>MY</v>
          </cell>
          <cell r="M741">
            <v>364</v>
          </cell>
          <cell r="N741">
            <v>364</v>
          </cell>
          <cell r="O741">
            <v>0</v>
          </cell>
          <cell r="P741">
            <v>364</v>
          </cell>
          <cell r="T741" t="str">
            <v>257M</v>
          </cell>
          <cell r="U741">
            <v>3481</v>
          </cell>
          <cell r="V741" t="str">
            <v>HONG KONG</v>
          </cell>
          <cell r="W741" t="str">
            <v>NAS</v>
          </cell>
          <cell r="X741" t="str">
            <v>VIETNAM</v>
          </cell>
          <cell r="Y741" t="str">
            <v>VIET HUNG JOINT STOCK CO</v>
          </cell>
          <cell r="Z741" t="str">
            <v>FOB</v>
          </cell>
          <cell r="AD741">
            <v>40473</v>
          </cell>
          <cell r="AE741">
            <v>40473</v>
          </cell>
          <cell r="AF741">
            <v>40473</v>
          </cell>
          <cell r="AG741">
            <v>40473</v>
          </cell>
          <cell r="AH741">
            <v>40494</v>
          </cell>
          <cell r="AI741">
            <v>40546</v>
          </cell>
          <cell r="AJ741">
            <v>40560</v>
          </cell>
          <cell r="AK741">
            <v>40620</v>
          </cell>
          <cell r="AL741">
            <v>40633</v>
          </cell>
          <cell r="AM741">
            <v>40636</v>
          </cell>
          <cell r="AN741" t="str">
            <v>Per 10/22 commit</v>
          </cell>
          <cell r="AO741" t="str">
            <v>Y</v>
          </cell>
          <cell r="AP741" t="str">
            <v>4505019576 (MY) / 4514007333 (PK) / 4509010173 (PH)</v>
          </cell>
          <cell r="AQ741" t="str">
            <v>Y</v>
          </cell>
          <cell r="AR741" t="str">
            <v>434S</v>
          </cell>
          <cell r="AS741" t="str">
            <v>FABON INTERNATIONAL CO LTD</v>
          </cell>
          <cell r="AT741" t="str">
            <v>CHINA</v>
          </cell>
          <cell r="AU741" t="str">
            <v>ARSLANLI ORME SAN VE TIC A S2/30 100% FINE MERINO WOOL 12GG</v>
          </cell>
          <cell r="AW741">
            <v>1.7</v>
          </cell>
          <cell r="AX741">
            <v>618.79999999999995</v>
          </cell>
          <cell r="AY741">
            <v>40490</v>
          </cell>
          <cell r="AZ741">
            <v>40496</v>
          </cell>
          <cell r="BA741">
            <v>40566</v>
          </cell>
          <cell r="BB741">
            <v>40622</v>
          </cell>
          <cell r="BC741">
            <v>40636</v>
          </cell>
          <cell r="BD741">
            <v>40636</v>
          </cell>
          <cell r="BE741">
            <v>40483</v>
          </cell>
          <cell r="BF741">
            <v>40544</v>
          </cell>
          <cell r="BG741">
            <v>40603</v>
          </cell>
          <cell r="BH741">
            <v>40603</v>
          </cell>
          <cell r="BI741">
            <v>40603</v>
          </cell>
          <cell r="BL741">
            <v>0</v>
          </cell>
          <cell r="BN741" t="str">
            <v>DOCKERS</v>
          </cell>
          <cell r="BO741" t="str">
            <v>Tops</v>
          </cell>
          <cell r="BP741" t="str">
            <v>Mens</v>
          </cell>
          <cell r="BQ741" t="str">
            <v>N</v>
          </cell>
          <cell r="BR741" t="str">
            <v>DM Tops Wovens</v>
          </cell>
          <cell r="BS741" t="str">
            <v>OKAMOTO D</v>
          </cell>
          <cell r="BT741" t="str">
            <v>CWOVENS2</v>
          </cell>
          <cell r="BU741" t="str">
            <v>I1593</v>
          </cell>
          <cell r="BV741" t="str">
            <v>Seasonal</v>
          </cell>
          <cell r="BW741" t="str">
            <v>APD</v>
          </cell>
          <cell r="BY741" t="str">
            <v>4062040560405464049440473404734047340473</v>
          </cell>
          <cell r="BZ741" t="str">
            <v>S-66075-0035-3481-40620</v>
          </cell>
          <cell r="CA741" t="str">
            <v>SFO</v>
          </cell>
          <cell r="CB741">
            <v>364</v>
          </cell>
          <cell r="CD741">
            <v>0</v>
          </cell>
          <cell r="CF741">
            <v>574</v>
          </cell>
          <cell r="CG741">
            <v>0</v>
          </cell>
        </row>
        <row r="742">
          <cell r="A742">
            <v>1449284</v>
          </cell>
          <cell r="B742" t="str">
            <v>113</v>
          </cell>
          <cell r="C742" t="str">
            <v>101</v>
          </cell>
          <cell r="D742" t="str">
            <v>66075</v>
          </cell>
          <cell r="E742" t="str">
            <v>66075-0035</v>
          </cell>
          <cell r="F742" t="str">
            <v>THE KHAKI SHIRT</v>
          </cell>
          <cell r="G742" t="str">
            <v>SOLID - STEELHEAD</v>
          </cell>
          <cell r="H742" t="str">
            <v>PC</v>
          </cell>
          <cell r="J742" t="str">
            <v>SP-A</v>
          </cell>
          <cell r="K742" t="str">
            <v>LSE</v>
          </cell>
          <cell r="L742" t="str">
            <v>GB</v>
          </cell>
          <cell r="M742">
            <v>576</v>
          </cell>
          <cell r="N742">
            <v>576</v>
          </cell>
          <cell r="O742">
            <v>0</v>
          </cell>
          <cell r="P742">
            <v>576</v>
          </cell>
          <cell r="T742" t="str">
            <v>257M</v>
          </cell>
          <cell r="U742">
            <v>3481</v>
          </cell>
          <cell r="V742" t="str">
            <v>HONG KONG</v>
          </cell>
          <cell r="W742" t="str">
            <v>NAS</v>
          </cell>
          <cell r="X742" t="str">
            <v>VIETNAM</v>
          </cell>
          <cell r="Y742" t="str">
            <v>VIET HUNG JOINT STOCK CO</v>
          </cell>
          <cell r="Z742" t="str">
            <v>FOB</v>
          </cell>
          <cell r="AD742">
            <v>40505</v>
          </cell>
          <cell r="AE742">
            <v>40505</v>
          </cell>
          <cell r="AF742">
            <v>40505</v>
          </cell>
          <cell r="AG742">
            <v>40505</v>
          </cell>
          <cell r="AH742">
            <v>40519</v>
          </cell>
          <cell r="AI742">
            <v>40589</v>
          </cell>
          <cell r="AJ742">
            <v>40607</v>
          </cell>
          <cell r="AK742">
            <v>40655</v>
          </cell>
          <cell r="AL742">
            <v>40687</v>
          </cell>
          <cell r="AM742">
            <v>40690</v>
          </cell>
          <cell r="AN742" t="str">
            <v>Per 11/17 P-Req + add 76 uts fairshare of 200 uts excess</v>
          </cell>
          <cell r="AO742" t="str">
            <v>Y</v>
          </cell>
          <cell r="AP742" t="str">
            <v>532798</v>
          </cell>
          <cell r="AQ742" t="str">
            <v>Y</v>
          </cell>
          <cell r="AR742" t="str">
            <v>434S</v>
          </cell>
          <cell r="AS742" t="str">
            <v>FABON INTERNATIONAL CO LTD</v>
          </cell>
          <cell r="AT742" t="str">
            <v>CHINA</v>
          </cell>
          <cell r="AU742" t="str">
            <v>DUMMY MILLEPIC / FB100813</v>
          </cell>
          <cell r="AW742">
            <v>1.7</v>
          </cell>
          <cell r="AX742">
            <v>979.19999999999993</v>
          </cell>
          <cell r="AY742">
            <v>40518</v>
          </cell>
          <cell r="AZ742">
            <v>40524</v>
          </cell>
          <cell r="BA742">
            <v>40608</v>
          </cell>
          <cell r="BB742">
            <v>40657</v>
          </cell>
          <cell r="BC742">
            <v>40692</v>
          </cell>
          <cell r="BD742">
            <v>40692</v>
          </cell>
          <cell r="BE742">
            <v>40513</v>
          </cell>
          <cell r="BF742">
            <v>40603</v>
          </cell>
          <cell r="BG742">
            <v>40634</v>
          </cell>
          <cell r="BH742">
            <v>40664</v>
          </cell>
          <cell r="BI742">
            <v>40664</v>
          </cell>
          <cell r="BL742">
            <v>0</v>
          </cell>
          <cell r="BN742" t="str">
            <v>DOCKERS</v>
          </cell>
          <cell r="BO742" t="str">
            <v>Tops</v>
          </cell>
          <cell r="BP742" t="str">
            <v>Mens</v>
          </cell>
          <cell r="BQ742" t="str">
            <v>N</v>
          </cell>
          <cell r="BR742" t="str">
            <v>DM Tops Wovens</v>
          </cell>
          <cell r="BS742" t="str">
            <v>OKAMOTO D</v>
          </cell>
          <cell r="BT742" t="str">
            <v>CWOVENS2</v>
          </cell>
          <cell r="BU742" t="str">
            <v>I1593</v>
          </cell>
          <cell r="BV742" t="str">
            <v>Seasonal</v>
          </cell>
          <cell r="BW742" t="str">
            <v>LSE</v>
          </cell>
          <cell r="BY742" t="str">
            <v>4065540607405894051940505405054050540505</v>
          </cell>
          <cell r="BZ742" t="str">
            <v>S-66075-0035-3481-40655</v>
          </cell>
          <cell r="CA742" t="str">
            <v>SFO</v>
          </cell>
          <cell r="CB742">
            <v>576</v>
          </cell>
          <cell r="CD742">
            <v>0</v>
          </cell>
          <cell r="CF742">
            <v>574</v>
          </cell>
          <cell r="CG742">
            <v>0</v>
          </cell>
        </row>
        <row r="743">
          <cell r="A743">
            <v>1417127</v>
          </cell>
          <cell r="B743" t="str">
            <v>113</v>
          </cell>
          <cell r="C743" t="str">
            <v>101</v>
          </cell>
          <cell r="D743" t="str">
            <v>66075</v>
          </cell>
          <cell r="E743" t="str">
            <v>66075-0035</v>
          </cell>
          <cell r="F743" t="str">
            <v>THE KHAKI SHIRT</v>
          </cell>
          <cell r="G743" t="str">
            <v>SOLID - STEELHEAD</v>
          </cell>
          <cell r="H743" t="str">
            <v>PC</v>
          </cell>
          <cell r="J743" t="str">
            <v>SP-A</v>
          </cell>
          <cell r="K743" t="str">
            <v>LSE</v>
          </cell>
          <cell r="L743" t="str">
            <v>GB</v>
          </cell>
          <cell r="M743">
            <v>1000</v>
          </cell>
          <cell r="N743">
            <v>1000</v>
          </cell>
          <cell r="O743">
            <v>0</v>
          </cell>
          <cell r="P743">
            <v>1000</v>
          </cell>
          <cell r="T743" t="str">
            <v>257M</v>
          </cell>
          <cell r="U743">
            <v>3481</v>
          </cell>
          <cell r="V743" t="str">
            <v>HONG KONG</v>
          </cell>
          <cell r="W743" t="str">
            <v>NAS</v>
          </cell>
          <cell r="X743" t="str">
            <v>VIETNAM</v>
          </cell>
          <cell r="Y743" t="str">
            <v>VIET HUNG JOINT STOCK CO</v>
          </cell>
          <cell r="Z743" t="str">
            <v>FOB</v>
          </cell>
          <cell r="AD743">
            <v>40473</v>
          </cell>
          <cell r="AE743">
            <v>40473</v>
          </cell>
          <cell r="AF743">
            <v>40473</v>
          </cell>
          <cell r="AG743">
            <v>40473</v>
          </cell>
          <cell r="AH743">
            <v>40494</v>
          </cell>
          <cell r="AI743">
            <v>40546</v>
          </cell>
          <cell r="AJ743">
            <v>40560</v>
          </cell>
          <cell r="AK743">
            <v>40620</v>
          </cell>
          <cell r="AL743">
            <v>40652</v>
          </cell>
          <cell r="AM743">
            <v>40655</v>
          </cell>
          <cell r="AN743" t="str">
            <v>Per 10/22 commit</v>
          </cell>
          <cell r="AO743" t="str">
            <v>Y</v>
          </cell>
          <cell r="AP743">
            <v>530604</v>
          </cell>
          <cell r="AQ743" t="str">
            <v>Y</v>
          </cell>
          <cell r="AR743" t="str">
            <v>434S</v>
          </cell>
          <cell r="AS743" t="str">
            <v>FABON INTERNATIONAL CO LTD</v>
          </cell>
          <cell r="AT743" t="str">
            <v>CHINA</v>
          </cell>
          <cell r="AU743" t="str">
            <v>DUMMY MILLEPIC / FB100813</v>
          </cell>
          <cell r="AW743">
            <v>1.7</v>
          </cell>
          <cell r="AX743">
            <v>1700</v>
          </cell>
          <cell r="AY743">
            <v>40490</v>
          </cell>
          <cell r="AZ743">
            <v>40496</v>
          </cell>
          <cell r="BA743">
            <v>40566</v>
          </cell>
          <cell r="BB743">
            <v>40622</v>
          </cell>
          <cell r="BC743">
            <v>40657</v>
          </cell>
          <cell r="BD743">
            <v>40657</v>
          </cell>
          <cell r="BE743">
            <v>40483</v>
          </cell>
          <cell r="BF743">
            <v>40544</v>
          </cell>
          <cell r="BG743">
            <v>40603</v>
          </cell>
          <cell r="BH743">
            <v>40634</v>
          </cell>
          <cell r="BI743">
            <v>40634</v>
          </cell>
          <cell r="BL743">
            <v>0</v>
          </cell>
          <cell r="BN743" t="str">
            <v>DOCKERS</v>
          </cell>
          <cell r="BO743" t="str">
            <v>Tops</v>
          </cell>
          <cell r="BP743" t="str">
            <v>Mens</v>
          </cell>
          <cell r="BQ743" t="str">
            <v>N</v>
          </cell>
          <cell r="BR743" t="str">
            <v>DM Tops Wovens</v>
          </cell>
          <cell r="BS743" t="str">
            <v>OKAMOTO D</v>
          </cell>
          <cell r="BT743" t="str">
            <v>CWOVENS2</v>
          </cell>
          <cell r="BU743" t="str">
            <v>I1593</v>
          </cell>
          <cell r="BV743" t="str">
            <v>Seasonal</v>
          </cell>
          <cell r="BW743" t="str">
            <v>LSE</v>
          </cell>
          <cell r="BY743" t="str">
            <v>4062040560405464049440473404734047340473</v>
          </cell>
          <cell r="BZ743" t="str">
            <v>S-66075-0035-3481-40620</v>
          </cell>
          <cell r="CA743" t="str">
            <v>SFO</v>
          </cell>
          <cell r="CB743">
            <v>1000</v>
          </cell>
          <cell r="CD743">
            <v>0</v>
          </cell>
          <cell r="CF743">
            <v>574</v>
          </cell>
          <cell r="CG743">
            <v>0</v>
          </cell>
        </row>
        <row r="744">
          <cell r="A744">
            <v>1517753</v>
          </cell>
          <cell r="B744" t="str">
            <v>113</v>
          </cell>
          <cell r="C744" t="str">
            <v>101</v>
          </cell>
          <cell r="D744" t="str">
            <v>66085</v>
          </cell>
          <cell r="E744" t="str">
            <v>66085-0009</v>
          </cell>
          <cell r="F744" t="str">
            <v>THE WHOLESALE KHAKI SHIRT</v>
          </cell>
          <cell r="G744" t="str">
            <v>SOLID - STEELHEAD</v>
          </cell>
          <cell r="H744" t="str">
            <v>PC</v>
          </cell>
          <cell r="J744" t="str">
            <v>SP-A</v>
          </cell>
          <cell r="K744" t="str">
            <v>LSUS</v>
          </cell>
          <cell r="L744">
            <v>2006</v>
          </cell>
          <cell r="M744">
            <v>900</v>
          </cell>
          <cell r="N744">
            <v>900</v>
          </cell>
          <cell r="O744">
            <v>0</v>
          </cell>
          <cell r="P744">
            <v>900</v>
          </cell>
          <cell r="T744" t="str">
            <v>257M</v>
          </cell>
          <cell r="U744">
            <v>3481</v>
          </cell>
          <cell r="V744" t="str">
            <v>HONG KONG</v>
          </cell>
          <cell r="W744" t="str">
            <v>NAS</v>
          </cell>
          <cell r="X744" t="str">
            <v>VIETNAM</v>
          </cell>
          <cell r="Y744" t="str">
            <v>VIET HUNG JOINT STOCK CO</v>
          </cell>
          <cell r="Z744" t="str">
            <v>DFC</v>
          </cell>
          <cell r="AD744">
            <v>40505</v>
          </cell>
          <cell r="AE744">
            <v>40505</v>
          </cell>
          <cell r="AF744">
            <v>40505</v>
          </cell>
          <cell r="AG744">
            <v>40505</v>
          </cell>
          <cell r="AH744">
            <v>40522</v>
          </cell>
          <cell r="AI744">
            <v>40589</v>
          </cell>
          <cell r="AJ744">
            <v>40607</v>
          </cell>
          <cell r="AK744">
            <v>40655</v>
          </cell>
          <cell r="AL744">
            <v>40685</v>
          </cell>
          <cell r="AM744">
            <v>40688</v>
          </cell>
          <cell r="AN744" t="str">
            <v>Updtd 12/21: moved WHLS 924 uts to new style. Rev qty due to spec 900 uts.</v>
          </cell>
          <cell r="AO744" t="str">
            <v>Y</v>
          </cell>
          <cell r="AQ744" t="str">
            <v>Y</v>
          </cell>
          <cell r="AR744" t="str">
            <v>434S</v>
          </cell>
          <cell r="AS744" t="str">
            <v>FABON INTERNATIONAL CO LTD</v>
          </cell>
          <cell r="AT744" t="str">
            <v>CHINA</v>
          </cell>
          <cell r="AU744" t="str">
            <v>F-B0087</v>
          </cell>
          <cell r="AW744">
            <v>1.7</v>
          </cell>
          <cell r="AX744">
            <v>1530</v>
          </cell>
          <cell r="AY744">
            <v>40518</v>
          </cell>
          <cell r="AZ744">
            <v>40524</v>
          </cell>
          <cell r="BA744">
            <v>40608</v>
          </cell>
          <cell r="BB744">
            <v>40657</v>
          </cell>
          <cell r="BC744">
            <v>40685</v>
          </cell>
          <cell r="BD744">
            <v>40692</v>
          </cell>
          <cell r="BE744">
            <v>40513</v>
          </cell>
          <cell r="BF744">
            <v>40603</v>
          </cell>
          <cell r="BG744">
            <v>40634</v>
          </cell>
          <cell r="BH744">
            <v>40664</v>
          </cell>
          <cell r="BI744">
            <v>40664</v>
          </cell>
          <cell r="BL744">
            <v>0</v>
          </cell>
          <cell r="BN744" t="str">
            <v>DOCKERS</v>
          </cell>
          <cell r="BO744" t="str">
            <v>Tops</v>
          </cell>
          <cell r="BP744" t="str">
            <v>Mens</v>
          </cell>
          <cell r="BQ744" t="str">
            <v>N</v>
          </cell>
          <cell r="BR744" t="str">
            <v>DM Tops Wovens</v>
          </cell>
          <cell r="BS744" t="str">
            <v>OKAMOTO D</v>
          </cell>
          <cell r="BT744" t="str">
            <v>CWOVENS2</v>
          </cell>
          <cell r="BU744" t="str">
            <v>I1593</v>
          </cell>
          <cell r="BV744" t="str">
            <v>Seasonal</v>
          </cell>
          <cell r="BW744" t="str">
            <v>LSA</v>
          </cell>
          <cell r="BY744" t="str">
            <v>4065540607405894052240505405054050540505</v>
          </cell>
          <cell r="BZ744" t="str">
            <v>S-66085-0009-3481-40655</v>
          </cell>
          <cell r="CA744" t="str">
            <v>SFO</v>
          </cell>
          <cell r="CD744">
            <v>0</v>
          </cell>
          <cell r="CF744">
            <v>574</v>
          </cell>
          <cell r="CG744">
            <v>0</v>
          </cell>
        </row>
        <row r="745">
          <cell r="A745">
            <v>1449285</v>
          </cell>
          <cell r="B745" t="str">
            <v>113</v>
          </cell>
          <cell r="C745" t="str">
            <v>101</v>
          </cell>
          <cell r="D745" t="str">
            <v>66075</v>
          </cell>
          <cell r="E745" t="str">
            <v>66075-0035</v>
          </cell>
          <cell r="F745" t="str">
            <v>THE KHAKI SHIRT</v>
          </cell>
          <cell r="G745" t="str">
            <v>SOLID - STEELHEAD</v>
          </cell>
          <cell r="H745" t="str">
            <v>PC</v>
          </cell>
          <cell r="J745" t="str">
            <v>SP-A</v>
          </cell>
          <cell r="K745" t="str">
            <v>LSUS</v>
          </cell>
          <cell r="L745">
            <v>2006</v>
          </cell>
          <cell r="M745">
            <v>0</v>
          </cell>
          <cell r="N745">
            <v>0</v>
          </cell>
          <cell r="O745">
            <v>0</v>
          </cell>
          <cell r="P745">
            <v>0</v>
          </cell>
          <cell r="T745" t="str">
            <v>257M</v>
          </cell>
          <cell r="U745">
            <v>3481</v>
          </cell>
          <cell r="V745" t="str">
            <v>HONG KONG</v>
          </cell>
          <cell r="W745" t="str">
            <v>NAS</v>
          </cell>
          <cell r="X745" t="str">
            <v>VIETNAM</v>
          </cell>
          <cell r="Y745" t="str">
            <v>VIET HUNG JOINT STOCK CO</v>
          </cell>
          <cell r="Z745" t="str">
            <v>DFC</v>
          </cell>
          <cell r="AD745">
            <v>40505</v>
          </cell>
          <cell r="AE745">
            <v>40505</v>
          </cell>
          <cell r="AF745">
            <v>40505</v>
          </cell>
          <cell r="AG745">
            <v>40505</v>
          </cell>
          <cell r="AH745">
            <v>40522</v>
          </cell>
          <cell r="AI745">
            <v>40589</v>
          </cell>
          <cell r="AJ745">
            <v>40607</v>
          </cell>
          <cell r="AK745">
            <v>40655</v>
          </cell>
          <cell r="AL745">
            <v>40685</v>
          </cell>
          <cell r="AM745">
            <v>40688</v>
          </cell>
          <cell r="AN745" t="str">
            <v>Per 11/17 P-Req + add 76 uts fairshare of 124 uts excess; Moved WHLS 924 uts to new style. Rev qty due to new spec is 900 uts.</v>
          </cell>
          <cell r="AQ745" t="str">
            <v>Y</v>
          </cell>
          <cell r="AR745" t="str">
            <v>434S</v>
          </cell>
          <cell r="AS745" t="str">
            <v>FABON INTERNATIONAL CO LTD</v>
          </cell>
          <cell r="AT745" t="str">
            <v>CHINA</v>
          </cell>
          <cell r="AU745" t="str">
            <v>F-B0087</v>
          </cell>
          <cell r="AW745">
            <v>1.7</v>
          </cell>
          <cell r="AX745">
            <v>0</v>
          </cell>
          <cell r="AY745">
            <v>40518</v>
          </cell>
          <cell r="AZ745">
            <v>40524</v>
          </cell>
          <cell r="BA745">
            <v>40608</v>
          </cell>
          <cell r="BB745">
            <v>40657</v>
          </cell>
          <cell r="BC745">
            <v>40685</v>
          </cell>
          <cell r="BD745">
            <v>40692</v>
          </cell>
          <cell r="BE745">
            <v>40513</v>
          </cell>
          <cell r="BF745">
            <v>40603</v>
          </cell>
          <cell r="BG745">
            <v>40634</v>
          </cell>
          <cell r="BH745">
            <v>40664</v>
          </cell>
          <cell r="BI745">
            <v>40664</v>
          </cell>
          <cell r="BL745">
            <v>0</v>
          </cell>
          <cell r="BN745" t="str">
            <v>DOCKERS</v>
          </cell>
          <cell r="BO745" t="str">
            <v>Tops</v>
          </cell>
          <cell r="BP745" t="str">
            <v>Mens</v>
          </cell>
          <cell r="BQ745" t="str">
            <v>N</v>
          </cell>
          <cell r="BR745" t="str">
            <v>DM Tops Wovens</v>
          </cell>
          <cell r="BS745" t="str">
            <v>OKAMOTO D</v>
          </cell>
          <cell r="BT745" t="str">
            <v>CWOVENS2</v>
          </cell>
          <cell r="BU745" t="str">
            <v>I1593</v>
          </cell>
          <cell r="BV745" t="str">
            <v>Seasonal</v>
          </cell>
          <cell r="BW745" t="str">
            <v>LSA</v>
          </cell>
          <cell r="BY745" t="str">
            <v>4065540607405894052240505405054050540505</v>
          </cell>
          <cell r="BZ745" t="str">
            <v>S-66075-0035-3481-40655</v>
          </cell>
          <cell r="CA745" t="str">
            <v>SFO</v>
          </cell>
          <cell r="CD745">
            <v>0</v>
          </cell>
          <cell r="CF745">
            <v>574</v>
          </cell>
          <cell r="CG745">
            <v>0</v>
          </cell>
        </row>
        <row r="746">
          <cell r="A746">
            <v>1417128</v>
          </cell>
          <cell r="B746" t="str">
            <v>113</v>
          </cell>
          <cell r="C746" t="str">
            <v>101</v>
          </cell>
          <cell r="D746" t="str">
            <v>66075</v>
          </cell>
          <cell r="E746" t="str">
            <v>66075-0035</v>
          </cell>
          <cell r="F746" t="str">
            <v>THE KHAKI SHIRT</v>
          </cell>
          <cell r="G746" t="str">
            <v>SOLID - STEELHEAD</v>
          </cell>
          <cell r="H746" t="str">
            <v>PC</v>
          </cell>
          <cell r="J746" t="str">
            <v>SP-A</v>
          </cell>
          <cell r="K746" t="str">
            <v>LSUS</v>
          </cell>
          <cell r="L746">
            <v>2006</v>
          </cell>
          <cell r="M746">
            <v>189</v>
          </cell>
          <cell r="N746">
            <v>189</v>
          </cell>
          <cell r="O746">
            <v>0</v>
          </cell>
          <cell r="P746">
            <v>189</v>
          </cell>
          <cell r="T746" t="str">
            <v>257M</v>
          </cell>
          <cell r="U746">
            <v>3481</v>
          </cell>
          <cell r="V746" t="str">
            <v>HONG KONG</v>
          </cell>
          <cell r="W746" t="str">
            <v>NAS</v>
          </cell>
          <cell r="X746" t="str">
            <v>VIETNAM</v>
          </cell>
          <cell r="Y746" t="str">
            <v>VIET HUNG JOINT STOCK CO</v>
          </cell>
          <cell r="Z746" t="str">
            <v>DFC</v>
          </cell>
          <cell r="AD746">
            <v>40473</v>
          </cell>
          <cell r="AE746">
            <v>40473</v>
          </cell>
          <cell r="AF746">
            <v>40473</v>
          </cell>
          <cell r="AG746">
            <v>40473</v>
          </cell>
          <cell r="AH746">
            <v>40494</v>
          </cell>
          <cell r="AI746">
            <v>40546</v>
          </cell>
          <cell r="AJ746">
            <v>40560</v>
          </cell>
          <cell r="AK746">
            <v>40620</v>
          </cell>
          <cell r="AL746">
            <v>40650</v>
          </cell>
          <cell r="AM746">
            <v>40653</v>
          </cell>
          <cell r="AN746" t="str">
            <v>Per 10/22 commit; updtd 12/20 moved WHLS 200 uts to new style.</v>
          </cell>
          <cell r="AO746" t="str">
            <v>Y</v>
          </cell>
          <cell r="AP746" t="str">
            <v>4100111380</v>
          </cell>
          <cell r="AQ746" t="str">
            <v>Y</v>
          </cell>
          <cell r="AR746" t="str">
            <v>434S</v>
          </cell>
          <cell r="AS746" t="str">
            <v>FABON INTERNATIONAL CO LTD</v>
          </cell>
          <cell r="AT746" t="str">
            <v>CHINA</v>
          </cell>
          <cell r="AU746" t="str">
            <v>F-B0087</v>
          </cell>
          <cell r="AW746">
            <v>1.7</v>
          </cell>
          <cell r="AX746">
            <v>321.3</v>
          </cell>
          <cell r="AY746">
            <v>40490</v>
          </cell>
          <cell r="AZ746">
            <v>40496</v>
          </cell>
          <cell r="BA746">
            <v>40566</v>
          </cell>
          <cell r="BB746">
            <v>40622</v>
          </cell>
          <cell r="BC746">
            <v>40650</v>
          </cell>
          <cell r="BD746">
            <v>40657</v>
          </cell>
          <cell r="BE746">
            <v>40483</v>
          </cell>
          <cell r="BF746">
            <v>40544</v>
          </cell>
          <cell r="BG746">
            <v>40603</v>
          </cell>
          <cell r="BH746">
            <v>40634</v>
          </cell>
          <cell r="BI746">
            <v>40634</v>
          </cell>
          <cell r="BL746">
            <v>0</v>
          </cell>
          <cell r="BN746" t="str">
            <v>DOCKERS</v>
          </cell>
          <cell r="BO746" t="str">
            <v>Tops</v>
          </cell>
          <cell r="BP746" t="str">
            <v>Mens</v>
          </cell>
          <cell r="BQ746" t="str">
            <v>N</v>
          </cell>
          <cell r="BR746" t="str">
            <v>DM Tops Wovens</v>
          </cell>
          <cell r="BS746" t="str">
            <v>OKAMOTO D</v>
          </cell>
          <cell r="BT746" t="str">
            <v>CWOVENS2</v>
          </cell>
          <cell r="BU746" t="str">
            <v>I1593</v>
          </cell>
          <cell r="BV746" t="str">
            <v>Seasonal</v>
          </cell>
          <cell r="BW746" t="str">
            <v>LSA</v>
          </cell>
          <cell r="BY746" t="str">
            <v>4062040560405464049440473404734047340473</v>
          </cell>
          <cell r="BZ746" t="str">
            <v>S-66075-0035-3481-40620</v>
          </cell>
          <cell r="CA746" t="str">
            <v>SFO</v>
          </cell>
          <cell r="CD746">
            <v>0</v>
          </cell>
          <cell r="CF746">
            <v>574</v>
          </cell>
          <cell r="CG746">
            <v>0</v>
          </cell>
        </row>
        <row r="747">
          <cell r="A747">
            <v>1417129</v>
          </cell>
          <cell r="B747" t="str">
            <v>113</v>
          </cell>
          <cell r="C747" t="str">
            <v>101</v>
          </cell>
          <cell r="D747" t="str">
            <v>66075</v>
          </cell>
          <cell r="E747" t="str">
            <v>66075-0035</v>
          </cell>
          <cell r="F747" t="str">
            <v>THE KHAKI SHIRT</v>
          </cell>
          <cell r="G747" t="str">
            <v>SOLID - STEELHEAD</v>
          </cell>
          <cell r="H747" t="str">
            <v>PC</v>
          </cell>
          <cell r="J747" t="str">
            <v>SP-A</v>
          </cell>
          <cell r="K747" t="str">
            <v>LSC</v>
          </cell>
          <cell r="L747" t="str">
            <v>CA</v>
          </cell>
          <cell r="M747">
            <v>501</v>
          </cell>
          <cell r="N747">
            <v>501</v>
          </cell>
          <cell r="O747">
            <v>0</v>
          </cell>
          <cell r="P747">
            <v>501</v>
          </cell>
          <cell r="T747" t="str">
            <v>257M</v>
          </cell>
          <cell r="U747">
            <v>3481</v>
          </cell>
          <cell r="V747" t="str">
            <v>HONG KONG</v>
          </cell>
          <cell r="W747" t="str">
            <v>NAS</v>
          </cell>
          <cell r="X747" t="str">
            <v>VIETNAM</v>
          </cell>
          <cell r="Y747" t="str">
            <v>VIET HUNG JOINT STOCK CO</v>
          </cell>
          <cell r="Z747" t="str">
            <v>FOB</v>
          </cell>
          <cell r="AD747">
            <v>40473</v>
          </cell>
          <cell r="AE747">
            <v>40473</v>
          </cell>
          <cell r="AF747">
            <v>40473</v>
          </cell>
          <cell r="AG747">
            <v>40473</v>
          </cell>
          <cell r="AH747">
            <v>40494</v>
          </cell>
          <cell r="AI747">
            <v>40546</v>
          </cell>
          <cell r="AJ747">
            <v>40560</v>
          </cell>
          <cell r="AK747">
            <v>40620</v>
          </cell>
          <cell r="AL747">
            <v>40662</v>
          </cell>
          <cell r="AM747">
            <v>40665</v>
          </cell>
          <cell r="AN747" t="str">
            <v>Per 10/22 commit</v>
          </cell>
          <cell r="AO747" t="str">
            <v>y</v>
          </cell>
          <cell r="AP747">
            <v>81903</v>
          </cell>
          <cell r="AQ747" t="str">
            <v>Y</v>
          </cell>
          <cell r="AR747" t="str">
            <v>434S</v>
          </cell>
          <cell r="AS747" t="str">
            <v>FABON INTERNATIONAL CO LTD</v>
          </cell>
          <cell r="AT747" t="str">
            <v>CHINA</v>
          </cell>
          <cell r="AU747" t="str">
            <v>F-B0087</v>
          </cell>
          <cell r="AW747">
            <v>1.7</v>
          </cell>
          <cell r="AX747">
            <v>851.69999999999993</v>
          </cell>
          <cell r="AY747">
            <v>40490</v>
          </cell>
          <cell r="AZ747">
            <v>40496</v>
          </cell>
          <cell r="BA747">
            <v>40566</v>
          </cell>
          <cell r="BB747">
            <v>40622</v>
          </cell>
          <cell r="BC747">
            <v>40664</v>
          </cell>
          <cell r="BD747">
            <v>40671</v>
          </cell>
          <cell r="BE747">
            <v>40483</v>
          </cell>
          <cell r="BF747">
            <v>40544</v>
          </cell>
          <cell r="BG747">
            <v>40603</v>
          </cell>
          <cell r="BH747">
            <v>40634</v>
          </cell>
          <cell r="BI747">
            <v>40664</v>
          </cell>
          <cell r="BL747">
            <v>0</v>
          </cell>
          <cell r="BN747" t="str">
            <v>DOCKERS</v>
          </cell>
          <cell r="BO747" t="str">
            <v>Tops</v>
          </cell>
          <cell r="BP747" t="str">
            <v>Mens</v>
          </cell>
          <cell r="BQ747" t="str">
            <v>N</v>
          </cell>
          <cell r="BR747" t="str">
            <v>DM Tops Wovens</v>
          </cell>
          <cell r="BS747" t="str">
            <v>OKAMOTO D</v>
          </cell>
          <cell r="BT747" t="str">
            <v>CWOVENS2</v>
          </cell>
          <cell r="BU747" t="str">
            <v>I1593</v>
          </cell>
          <cell r="BV747" t="str">
            <v>Seasonal</v>
          </cell>
          <cell r="BW747" t="str">
            <v>LSA</v>
          </cell>
          <cell r="BY747" t="str">
            <v>4062040560405464049440473404734047340473</v>
          </cell>
          <cell r="BZ747" t="str">
            <v>S-66075-0035-3481-40620</v>
          </cell>
          <cell r="CA747" t="str">
            <v>SFO</v>
          </cell>
          <cell r="CD747">
            <v>0</v>
          </cell>
          <cell r="CF747">
            <v>574</v>
          </cell>
          <cell r="CG747">
            <v>0</v>
          </cell>
        </row>
        <row r="748">
          <cell r="A748">
            <v>1417203</v>
          </cell>
          <cell r="B748" t="str">
            <v>113</v>
          </cell>
          <cell r="C748" t="str">
            <v>101</v>
          </cell>
          <cell r="D748" t="str">
            <v>93340</v>
          </cell>
          <cell r="E748" t="str">
            <v>93340-0001</v>
          </cell>
          <cell r="F748" t="str">
            <v>SHAWL COLLAR SWEATSHIRT</v>
          </cell>
          <cell r="G748" t="str">
            <v>SOLID - CARBON HEATHER</v>
          </cell>
          <cell r="H748" t="str">
            <v>PC</v>
          </cell>
          <cell r="J748" t="str">
            <v>SP-A</v>
          </cell>
          <cell r="K748" t="str">
            <v>LSC</v>
          </cell>
          <cell r="L748" t="str">
            <v>CA</v>
          </cell>
          <cell r="M748">
            <v>370</v>
          </cell>
          <cell r="N748">
            <v>370</v>
          </cell>
          <cell r="O748">
            <v>0</v>
          </cell>
          <cell r="P748">
            <v>370</v>
          </cell>
          <cell r="T748" t="str">
            <v>964M</v>
          </cell>
          <cell r="U748">
            <v>4627</v>
          </cell>
          <cell r="V748" t="str">
            <v>SHANGHAI</v>
          </cell>
          <cell r="W748" t="str">
            <v>NAS</v>
          </cell>
          <cell r="X748" t="str">
            <v>VIETNAM</v>
          </cell>
          <cell r="Y748" t="str">
            <v>GREEN VINA CO LTD</v>
          </cell>
          <cell r="Z748" t="str">
            <v>DFC</v>
          </cell>
          <cell r="AD748">
            <v>40563</v>
          </cell>
          <cell r="AE748">
            <v>40563</v>
          </cell>
          <cell r="AF748">
            <v>40563</v>
          </cell>
          <cell r="AG748">
            <v>40563</v>
          </cell>
          <cell r="AH748">
            <v>40570</v>
          </cell>
          <cell r="AI748">
            <v>40653</v>
          </cell>
          <cell r="AJ748">
            <v>40672</v>
          </cell>
          <cell r="AK748">
            <v>40709</v>
          </cell>
          <cell r="AL748">
            <v>40751</v>
          </cell>
          <cell r="AM748">
            <v>40754</v>
          </cell>
          <cell r="AN748" t="str">
            <v>Mary reconfirmed fcst for LSC ; PENDING NEW SAP for GT</v>
          </cell>
          <cell r="AR748" t="str">
            <v>000S</v>
          </cell>
          <cell r="AS748">
            <v>0</v>
          </cell>
          <cell r="AT748" t="str">
            <v>CHINA</v>
          </cell>
          <cell r="AU748" t="str">
            <v>tba - as per WM JSF007070</v>
          </cell>
          <cell r="AW748">
            <v>1.7</v>
          </cell>
          <cell r="AX748">
            <v>629</v>
          </cell>
          <cell r="AY748">
            <v>40567</v>
          </cell>
          <cell r="AZ748">
            <v>40573</v>
          </cell>
          <cell r="BA748">
            <v>40678</v>
          </cell>
          <cell r="BB748">
            <v>40713</v>
          </cell>
          <cell r="BC748">
            <v>40755</v>
          </cell>
          <cell r="BD748">
            <v>40755</v>
          </cell>
          <cell r="BE748">
            <v>40544</v>
          </cell>
          <cell r="BF748">
            <v>40664</v>
          </cell>
          <cell r="BG748">
            <v>40695</v>
          </cell>
          <cell r="BH748">
            <v>40725</v>
          </cell>
          <cell r="BI748">
            <v>40725</v>
          </cell>
          <cell r="BL748">
            <v>0</v>
          </cell>
          <cell r="BN748" t="str">
            <v>DOCKERS</v>
          </cell>
          <cell r="BO748" t="str">
            <v>Tops</v>
          </cell>
          <cell r="BP748" t="str">
            <v>Mens</v>
          </cell>
          <cell r="BQ748" t="str">
            <v>N</v>
          </cell>
          <cell r="BR748" t="str">
            <v>DM Tops Knits</v>
          </cell>
          <cell r="BS748" t="str">
            <v>OKAMOTO D</v>
          </cell>
          <cell r="BT748" t="str">
            <v>C KNITS</v>
          </cell>
          <cell r="BU748" t="str">
            <v>I1887</v>
          </cell>
          <cell r="BV748" t="str">
            <v>Seasonal</v>
          </cell>
          <cell r="BW748" t="str">
            <v>LSA</v>
          </cell>
          <cell r="BY748" t="str">
            <v>4070940672406534057040563405634056340563</v>
          </cell>
          <cell r="BZ748" t="str">
            <v>S-93340-0001-4627-40709</v>
          </cell>
          <cell r="CA748" t="str">
            <v>SFO</v>
          </cell>
          <cell r="CD748">
            <v>0</v>
          </cell>
          <cell r="CF748">
            <v>2208</v>
          </cell>
          <cell r="CG748">
            <v>0</v>
          </cell>
        </row>
        <row r="749">
          <cell r="A749">
            <v>1417204</v>
          </cell>
          <cell r="B749" t="str">
            <v>113</v>
          </cell>
          <cell r="C749" t="str">
            <v>101</v>
          </cell>
          <cell r="D749" t="str">
            <v>93340</v>
          </cell>
          <cell r="E749" t="str">
            <v>93340-0001</v>
          </cell>
          <cell r="F749" t="str">
            <v>SHAWL COLLAR SWEATSHIRT</v>
          </cell>
          <cell r="G749" t="str">
            <v>SOLID - CARBON HEATHER</v>
          </cell>
          <cell r="H749" t="str">
            <v>PC</v>
          </cell>
          <cell r="J749" t="str">
            <v>SP-A</v>
          </cell>
          <cell r="K749" t="str">
            <v>LSM</v>
          </cell>
          <cell r="L749" t="str">
            <v>MX</v>
          </cell>
          <cell r="M749">
            <v>2078</v>
          </cell>
          <cell r="N749">
            <v>2078</v>
          </cell>
          <cell r="O749">
            <v>0</v>
          </cell>
          <cell r="P749">
            <v>2078</v>
          </cell>
          <cell r="T749" t="str">
            <v>964M</v>
          </cell>
          <cell r="U749">
            <v>4627</v>
          </cell>
          <cell r="V749" t="str">
            <v>SHANGHAI</v>
          </cell>
          <cell r="W749" t="str">
            <v>NAS</v>
          </cell>
          <cell r="X749" t="str">
            <v>VIETNAM</v>
          </cell>
          <cell r="Y749" t="str">
            <v>GREEN VINA CO LTD</v>
          </cell>
          <cell r="Z749" t="str">
            <v>DFC</v>
          </cell>
          <cell r="AD749">
            <v>40563</v>
          </cell>
          <cell r="AE749">
            <v>40563</v>
          </cell>
          <cell r="AF749">
            <v>40563</v>
          </cell>
          <cell r="AG749">
            <v>40563</v>
          </cell>
          <cell r="AH749">
            <v>40570</v>
          </cell>
          <cell r="AI749">
            <v>40653</v>
          </cell>
          <cell r="AJ749">
            <v>40672</v>
          </cell>
          <cell r="AK749">
            <v>40709</v>
          </cell>
          <cell r="AL749">
            <v>40761</v>
          </cell>
          <cell r="AM749">
            <v>40764</v>
          </cell>
          <cell r="AN749" t="str">
            <v>Rev fcst from MX per Oliver 1/13; PENDING NEW SAP for GT</v>
          </cell>
          <cell r="AR749" t="str">
            <v>000S</v>
          </cell>
          <cell r="AS749">
            <v>0</v>
          </cell>
          <cell r="AT749" t="str">
            <v>CHINA</v>
          </cell>
          <cell r="AU749" t="str">
            <v>tba - as per WM JSF007070</v>
          </cell>
          <cell r="AW749">
            <v>1.7</v>
          </cell>
          <cell r="AX749">
            <v>3532.6</v>
          </cell>
          <cell r="AY749">
            <v>40567</v>
          </cell>
          <cell r="AZ749">
            <v>40573</v>
          </cell>
          <cell r="BA749">
            <v>40678</v>
          </cell>
          <cell r="BB749">
            <v>40713</v>
          </cell>
          <cell r="BC749">
            <v>40762</v>
          </cell>
          <cell r="BD749">
            <v>40769</v>
          </cell>
          <cell r="BE749">
            <v>40544</v>
          </cell>
          <cell r="BF749">
            <v>40664</v>
          </cell>
          <cell r="BG749">
            <v>40695</v>
          </cell>
          <cell r="BH749">
            <v>40756</v>
          </cell>
          <cell r="BI749">
            <v>40756</v>
          </cell>
          <cell r="BL749">
            <v>0</v>
          </cell>
          <cell r="BN749" t="str">
            <v>DOCKERS</v>
          </cell>
          <cell r="BO749" t="str">
            <v>Tops</v>
          </cell>
          <cell r="BP749" t="str">
            <v>Mens</v>
          </cell>
          <cell r="BQ749" t="str">
            <v>N</v>
          </cell>
          <cell r="BR749" t="str">
            <v>DM Tops Knits</v>
          </cell>
          <cell r="BS749" t="str">
            <v>OKAMOTO D</v>
          </cell>
          <cell r="BT749" t="str">
            <v>C KNITS</v>
          </cell>
          <cell r="BU749" t="str">
            <v>I1887</v>
          </cell>
          <cell r="BV749" t="str">
            <v>Seasonal</v>
          </cell>
          <cell r="BW749" t="str">
            <v>LSA</v>
          </cell>
          <cell r="BY749" t="str">
            <v>4070940672406534057040563405634056340563</v>
          </cell>
          <cell r="BZ749" t="str">
            <v>S-93340-0001-4627-40709</v>
          </cell>
          <cell r="CA749" t="str">
            <v>SFO</v>
          </cell>
          <cell r="CD749">
            <v>0</v>
          </cell>
          <cell r="CF749">
            <v>2208</v>
          </cell>
          <cell r="CG749">
            <v>0</v>
          </cell>
        </row>
        <row r="750">
          <cell r="A750">
            <v>1417205</v>
          </cell>
          <cell r="B750" t="str">
            <v>113</v>
          </cell>
          <cell r="C750" t="str">
            <v>101</v>
          </cell>
          <cell r="D750" t="str">
            <v>93340</v>
          </cell>
          <cell r="E750" t="str">
            <v>93340-0003</v>
          </cell>
          <cell r="F750" t="str">
            <v>SHAWL COLLAR SWEATSHIRT</v>
          </cell>
          <cell r="G750" t="str">
            <v>SOLID - BAYBERRY</v>
          </cell>
          <cell r="H750" t="str">
            <v>PC</v>
          </cell>
          <cell r="I750">
            <v>0</v>
          </cell>
          <cell r="J750" t="str">
            <v>SP-A</v>
          </cell>
          <cell r="K750" t="str">
            <v>LSC</v>
          </cell>
          <cell r="L750" t="str">
            <v>CA</v>
          </cell>
          <cell r="M750">
            <v>370</v>
          </cell>
          <cell r="N750">
            <v>370</v>
          </cell>
          <cell r="O750">
            <v>0</v>
          </cell>
          <cell r="P750">
            <v>370</v>
          </cell>
          <cell r="R750">
            <v>0</v>
          </cell>
          <cell r="T750" t="str">
            <v>964M</v>
          </cell>
          <cell r="U750">
            <v>4627</v>
          </cell>
          <cell r="V750" t="str">
            <v>SHANGHAI</v>
          </cell>
          <cell r="W750" t="str">
            <v>NAS</v>
          </cell>
          <cell r="X750" t="str">
            <v>VIETNAM</v>
          </cell>
          <cell r="Y750" t="str">
            <v>GREEN VINA CO LTD</v>
          </cell>
          <cell r="Z750" t="str">
            <v>DFC</v>
          </cell>
          <cell r="AA750">
            <v>0</v>
          </cell>
          <cell r="AC750">
            <v>0</v>
          </cell>
          <cell r="AD750">
            <v>40563</v>
          </cell>
          <cell r="AE750">
            <v>40563</v>
          </cell>
          <cell r="AF750">
            <v>40563</v>
          </cell>
          <cell r="AG750">
            <v>40563</v>
          </cell>
          <cell r="AH750">
            <v>40570</v>
          </cell>
          <cell r="AI750">
            <v>40653</v>
          </cell>
          <cell r="AJ750">
            <v>40672</v>
          </cell>
          <cell r="AK750">
            <v>40709</v>
          </cell>
          <cell r="AL750">
            <v>40751</v>
          </cell>
          <cell r="AM750">
            <v>40754</v>
          </cell>
          <cell r="AN750" t="str">
            <v>Mary reconfirmed fcst for LSC ; PENDING NEW SAP for GT</v>
          </cell>
          <cell r="AO750">
            <v>0</v>
          </cell>
          <cell r="AP750">
            <v>0</v>
          </cell>
          <cell r="AQ750">
            <v>0</v>
          </cell>
          <cell r="AR750" t="str">
            <v>000S</v>
          </cell>
          <cell r="AS750">
            <v>0</v>
          </cell>
          <cell r="AT750" t="str">
            <v>CHINA</v>
          </cell>
          <cell r="AU750" t="str">
            <v>tba - as per WM JSF007070</v>
          </cell>
          <cell r="AW750">
            <v>1.7</v>
          </cell>
          <cell r="AX750">
            <v>629</v>
          </cell>
          <cell r="AY750">
            <v>40567</v>
          </cell>
          <cell r="AZ750">
            <v>40573</v>
          </cell>
          <cell r="BA750">
            <v>40678</v>
          </cell>
          <cell r="BB750">
            <v>40713</v>
          </cell>
          <cell r="BC750">
            <v>40755</v>
          </cell>
          <cell r="BD750">
            <v>40755</v>
          </cell>
          <cell r="BE750">
            <v>40544</v>
          </cell>
          <cell r="BF750">
            <v>40664</v>
          </cell>
          <cell r="BG750">
            <v>40695</v>
          </cell>
          <cell r="BH750">
            <v>40725</v>
          </cell>
          <cell r="BI750">
            <v>40725</v>
          </cell>
          <cell r="BL750">
            <v>0</v>
          </cell>
          <cell r="BN750" t="str">
            <v>DOCKERS</v>
          </cell>
          <cell r="BO750" t="str">
            <v>Tops</v>
          </cell>
          <cell r="BP750" t="str">
            <v>Mens</v>
          </cell>
          <cell r="BQ750" t="str">
            <v>N</v>
          </cell>
          <cell r="BR750" t="str">
            <v>DM Tops Knits</v>
          </cell>
          <cell r="BS750" t="str">
            <v>OKAMOTO D</v>
          </cell>
          <cell r="BT750" t="str">
            <v>C KNITS</v>
          </cell>
          <cell r="BU750" t="str">
            <v>I1889</v>
          </cell>
          <cell r="BV750" t="str">
            <v>Seasonal</v>
          </cell>
          <cell r="BW750" t="str">
            <v>LSA</v>
          </cell>
          <cell r="BX750">
            <v>0</v>
          </cell>
          <cell r="BY750" t="str">
            <v>4070940672406534057040563405634056340563</v>
          </cell>
          <cell r="BZ750" t="str">
            <v>-93340-0003-4627-40709</v>
          </cell>
          <cell r="CA750">
            <v>0</v>
          </cell>
          <cell r="CC750">
            <v>0</v>
          </cell>
          <cell r="CD750">
            <v>0</v>
          </cell>
          <cell r="CF750">
            <v>2208</v>
          </cell>
          <cell r="CG750">
            <v>0</v>
          </cell>
        </row>
        <row r="751">
          <cell r="A751">
            <v>1417206</v>
          </cell>
          <cell r="B751" t="str">
            <v>113</v>
          </cell>
          <cell r="C751" t="str">
            <v>101</v>
          </cell>
          <cell r="D751" t="str">
            <v>93340</v>
          </cell>
          <cell r="E751" t="str">
            <v>93340-0003</v>
          </cell>
          <cell r="F751" t="str">
            <v>SHAWL COLLAR SWEATSHIRT</v>
          </cell>
          <cell r="G751" t="str">
            <v>SOLID - BAYBERRY</v>
          </cell>
          <cell r="H751" t="str">
            <v>PC</v>
          </cell>
          <cell r="I751">
            <v>0</v>
          </cell>
          <cell r="J751" t="str">
            <v>SP-A</v>
          </cell>
          <cell r="K751" t="str">
            <v>LSM</v>
          </cell>
          <cell r="L751" t="str">
            <v>MX</v>
          </cell>
          <cell r="M751">
            <v>2078</v>
          </cell>
          <cell r="N751">
            <v>2078</v>
          </cell>
          <cell r="O751">
            <v>0</v>
          </cell>
          <cell r="P751">
            <v>2078</v>
          </cell>
          <cell r="R751">
            <v>0</v>
          </cell>
          <cell r="T751" t="str">
            <v>964M</v>
          </cell>
          <cell r="U751">
            <v>4627</v>
          </cell>
          <cell r="V751" t="str">
            <v>SHANGHAI</v>
          </cell>
          <cell r="W751" t="str">
            <v>NAS</v>
          </cell>
          <cell r="X751" t="str">
            <v>VIETNAM</v>
          </cell>
          <cell r="Y751" t="str">
            <v>GREEN VINA CO LTD</v>
          </cell>
          <cell r="Z751" t="str">
            <v>DFC</v>
          </cell>
          <cell r="AA751">
            <v>0</v>
          </cell>
          <cell r="AC751">
            <v>0</v>
          </cell>
          <cell r="AD751">
            <v>40563</v>
          </cell>
          <cell r="AE751">
            <v>40563</v>
          </cell>
          <cell r="AF751">
            <v>40563</v>
          </cell>
          <cell r="AG751">
            <v>40563</v>
          </cell>
          <cell r="AH751">
            <v>40570</v>
          </cell>
          <cell r="AI751">
            <v>40653</v>
          </cell>
          <cell r="AJ751">
            <v>40672</v>
          </cell>
          <cell r="AK751">
            <v>40709</v>
          </cell>
          <cell r="AL751">
            <v>40761</v>
          </cell>
          <cell r="AM751">
            <v>40764</v>
          </cell>
          <cell r="AN751" t="str">
            <v>Rev fcst from MX per Oliver 1/13; PENDING NEW SAP for GT</v>
          </cell>
          <cell r="AO751">
            <v>0</v>
          </cell>
          <cell r="AP751">
            <v>0</v>
          </cell>
          <cell r="AQ751">
            <v>0</v>
          </cell>
          <cell r="AR751" t="str">
            <v>000S</v>
          </cell>
          <cell r="AS751">
            <v>0</v>
          </cell>
          <cell r="AT751" t="str">
            <v>CHINA</v>
          </cell>
          <cell r="AU751" t="str">
            <v>tba - as per WM JSF007070</v>
          </cell>
          <cell r="AW751">
            <v>1.7</v>
          </cell>
          <cell r="AX751">
            <v>3532.6</v>
          </cell>
          <cell r="AY751">
            <v>40567</v>
          </cell>
          <cell r="AZ751">
            <v>40573</v>
          </cell>
          <cell r="BA751">
            <v>40678</v>
          </cell>
          <cell r="BB751">
            <v>40713</v>
          </cell>
          <cell r="BC751">
            <v>40762</v>
          </cell>
          <cell r="BD751">
            <v>40769</v>
          </cell>
          <cell r="BE751">
            <v>40544</v>
          </cell>
          <cell r="BF751">
            <v>40664</v>
          </cell>
          <cell r="BG751">
            <v>40695</v>
          </cell>
          <cell r="BH751">
            <v>40756</v>
          </cell>
          <cell r="BI751">
            <v>40756</v>
          </cell>
          <cell r="BL751">
            <v>0</v>
          </cell>
          <cell r="BN751" t="str">
            <v>DOCKERS</v>
          </cell>
          <cell r="BO751" t="str">
            <v>Tops</v>
          </cell>
          <cell r="BP751" t="str">
            <v>Mens</v>
          </cell>
          <cell r="BQ751" t="str">
            <v>N</v>
          </cell>
          <cell r="BR751" t="str">
            <v>DM Tops Knits</v>
          </cell>
          <cell r="BS751" t="str">
            <v>OKAMOTO D</v>
          </cell>
          <cell r="BT751" t="str">
            <v>C KNITS</v>
          </cell>
          <cell r="BU751" t="str">
            <v>I1889</v>
          </cell>
          <cell r="BV751" t="str">
            <v>Seasonal</v>
          </cell>
          <cell r="BW751" t="str">
            <v>LSA</v>
          </cell>
          <cell r="BX751">
            <v>0</v>
          </cell>
          <cell r="BY751" t="str">
            <v>4070940672406534057040563405634056340563</v>
          </cell>
          <cell r="BZ751" t="str">
            <v>-93340-0003-4627-40709</v>
          </cell>
          <cell r="CA751">
            <v>0</v>
          </cell>
          <cell r="CC751">
            <v>0</v>
          </cell>
          <cell r="CD751">
            <v>0</v>
          </cell>
          <cell r="CF751">
            <v>2208</v>
          </cell>
          <cell r="CG751">
            <v>0</v>
          </cell>
        </row>
        <row r="752">
          <cell r="A752">
            <v>1417207</v>
          </cell>
          <cell r="B752" t="str">
            <v>113</v>
          </cell>
          <cell r="C752" t="str">
            <v>101</v>
          </cell>
          <cell r="D752" t="str">
            <v>93347</v>
          </cell>
          <cell r="E752" t="str">
            <v>93347-0006</v>
          </cell>
          <cell r="F752" t="str">
            <v>HEAVY JERSEY HOODED TEE</v>
          </cell>
          <cell r="G752" t="str">
            <v>EGGLESTON - DRIFT/PEMBROKE</v>
          </cell>
          <cell r="H752" t="str">
            <v>PC</v>
          </cell>
          <cell r="J752" t="str">
            <v>SP-A</v>
          </cell>
          <cell r="K752" t="str">
            <v>LSC</v>
          </cell>
          <cell r="L752" t="str">
            <v>CA</v>
          </cell>
          <cell r="M752">
            <v>960</v>
          </cell>
          <cell r="N752">
            <v>960</v>
          </cell>
          <cell r="O752">
            <v>0</v>
          </cell>
          <cell r="P752">
            <v>960</v>
          </cell>
          <cell r="T752" t="str">
            <v>699M</v>
          </cell>
          <cell r="U752">
            <v>4392</v>
          </cell>
          <cell r="V752" t="str">
            <v>INDIA</v>
          </cell>
          <cell r="W752" t="str">
            <v>SAS</v>
          </cell>
          <cell r="X752" t="str">
            <v>INDIA</v>
          </cell>
          <cell r="Y752" t="str">
            <v>INTERNATIONAL CLOTHING CO V</v>
          </cell>
          <cell r="Z752" t="str">
            <v>DDU</v>
          </cell>
          <cell r="AD752">
            <v>40505</v>
          </cell>
          <cell r="AE752">
            <v>40505</v>
          </cell>
          <cell r="AF752">
            <v>40505</v>
          </cell>
          <cell r="AG752">
            <v>40505</v>
          </cell>
          <cell r="AH752">
            <v>40512</v>
          </cell>
          <cell r="AI752">
            <v>40579</v>
          </cell>
          <cell r="AJ752">
            <v>40589</v>
          </cell>
          <cell r="AK752">
            <v>40652</v>
          </cell>
          <cell r="AL752">
            <v>40693</v>
          </cell>
          <cell r="AM752">
            <v>40696</v>
          </cell>
          <cell r="AN752" t="str">
            <v>Per 11/17 P-Req + add 134 uts to meet min. Andres Ok'd to fairshare</v>
          </cell>
          <cell r="AO752" t="str">
            <v>y</v>
          </cell>
          <cell r="AP752" t="str">
            <v>82098</v>
          </cell>
          <cell r="AQ752" t="str">
            <v>Y</v>
          </cell>
          <cell r="AR752" t="str">
            <v>000S</v>
          </cell>
          <cell r="AS752">
            <v>0</v>
          </cell>
          <cell r="AT752" t="str">
            <v>CHINA</v>
          </cell>
          <cell r="AW752">
            <v>1.7</v>
          </cell>
          <cell r="AX752">
            <v>1632</v>
          </cell>
          <cell r="AY752">
            <v>40511</v>
          </cell>
          <cell r="AZ752">
            <v>40517</v>
          </cell>
          <cell r="BA752">
            <v>40594</v>
          </cell>
          <cell r="BB752">
            <v>40657</v>
          </cell>
          <cell r="BC752">
            <v>40699</v>
          </cell>
          <cell r="BD752">
            <v>40699</v>
          </cell>
          <cell r="BE752">
            <v>40513</v>
          </cell>
          <cell r="BF752">
            <v>40575</v>
          </cell>
          <cell r="BG752">
            <v>40634</v>
          </cell>
          <cell r="BH752">
            <v>40695</v>
          </cell>
          <cell r="BI752">
            <v>40695</v>
          </cell>
          <cell r="BL752">
            <v>0</v>
          </cell>
          <cell r="BN752" t="str">
            <v>DOCKERS</v>
          </cell>
          <cell r="BO752" t="str">
            <v>Tops</v>
          </cell>
          <cell r="BP752" t="str">
            <v>Mens</v>
          </cell>
          <cell r="BQ752" t="str">
            <v>N</v>
          </cell>
          <cell r="BR752" t="str">
            <v>DM Tops Knits</v>
          </cell>
          <cell r="BS752" t="str">
            <v>OKAMOTO D</v>
          </cell>
          <cell r="BT752" t="str">
            <v>C KNITS</v>
          </cell>
          <cell r="BU752" t="str">
            <v>I2346</v>
          </cell>
          <cell r="BV752" t="str">
            <v>Seasonal</v>
          </cell>
          <cell r="BW752" t="str">
            <v>LSA</v>
          </cell>
          <cell r="BY752" t="str">
            <v>4065240589405794051240505405054050540505</v>
          </cell>
          <cell r="BZ752" t="str">
            <v>S-93347-0006-4392-40652</v>
          </cell>
          <cell r="CA752" t="str">
            <v>SFO</v>
          </cell>
          <cell r="CD752">
            <v>0</v>
          </cell>
          <cell r="CF752">
            <v>1768</v>
          </cell>
          <cell r="CG752">
            <v>0</v>
          </cell>
        </row>
        <row r="753">
          <cell r="A753">
            <v>1417208</v>
          </cell>
          <cell r="B753" t="str">
            <v>113</v>
          </cell>
          <cell r="C753" t="str">
            <v>101</v>
          </cell>
          <cell r="D753" t="str">
            <v>93347</v>
          </cell>
          <cell r="E753" t="str">
            <v>93347-0006</v>
          </cell>
          <cell r="F753" t="str">
            <v>HEAVY JERSEY HOODED TEE</v>
          </cell>
          <cell r="G753" t="str">
            <v>EGGLESTON - DRIFT/PEMBROKE</v>
          </cell>
          <cell r="H753" t="str">
            <v>PC</v>
          </cell>
          <cell r="J753" t="str">
            <v>SP-A</v>
          </cell>
          <cell r="K753" t="str">
            <v>APD</v>
          </cell>
          <cell r="L753" t="str">
            <v>MY</v>
          </cell>
          <cell r="M753">
            <v>36</v>
          </cell>
          <cell r="N753">
            <v>36</v>
          </cell>
          <cell r="O753">
            <v>0</v>
          </cell>
          <cell r="P753">
            <v>36</v>
          </cell>
          <cell r="T753" t="str">
            <v>699M</v>
          </cell>
          <cell r="U753">
            <v>4392</v>
          </cell>
          <cell r="V753" t="str">
            <v>INDIA</v>
          </cell>
          <cell r="W753" t="str">
            <v>SAS</v>
          </cell>
          <cell r="X753" t="str">
            <v>INDIA</v>
          </cell>
          <cell r="Y753" t="str">
            <v>INTERNATIONAL CLOTHING CO V</v>
          </cell>
          <cell r="Z753" t="str">
            <v>DDU</v>
          </cell>
          <cell r="AD753">
            <v>40505</v>
          </cell>
          <cell r="AE753">
            <v>40505</v>
          </cell>
          <cell r="AF753">
            <v>40505</v>
          </cell>
          <cell r="AG753">
            <v>40505</v>
          </cell>
          <cell r="AH753">
            <v>40512</v>
          </cell>
          <cell r="AI753">
            <v>40579</v>
          </cell>
          <cell r="AJ753">
            <v>40589</v>
          </cell>
          <cell r="AK753">
            <v>40652</v>
          </cell>
          <cell r="AL753">
            <v>40670</v>
          </cell>
          <cell r="AM753">
            <v>40673</v>
          </cell>
          <cell r="AN753" t="str">
            <v>Per 11/17 P-Req</v>
          </cell>
          <cell r="AO753" t="str">
            <v>Y</v>
          </cell>
          <cell r="AP753" t="str">
            <v>4505019805</v>
          </cell>
          <cell r="AQ753" t="str">
            <v>Y</v>
          </cell>
          <cell r="AR753" t="str">
            <v>000S</v>
          </cell>
          <cell r="AS753">
            <v>0</v>
          </cell>
          <cell r="AT753" t="str">
            <v>CHINA</v>
          </cell>
          <cell r="AU753" t="str">
            <v>INTERNATIONAL CLOTHING CO VGECBD17</v>
          </cell>
          <cell r="AW753">
            <v>1.7</v>
          </cell>
          <cell r="AX753">
            <v>61.199999999999996</v>
          </cell>
          <cell r="AY753">
            <v>40511</v>
          </cell>
          <cell r="AZ753">
            <v>40517</v>
          </cell>
          <cell r="BA753">
            <v>40594</v>
          </cell>
          <cell r="BB753">
            <v>40657</v>
          </cell>
          <cell r="BC753">
            <v>40671</v>
          </cell>
          <cell r="BD753">
            <v>40678</v>
          </cell>
          <cell r="BE753">
            <v>40513</v>
          </cell>
          <cell r="BF753">
            <v>40575</v>
          </cell>
          <cell r="BG753">
            <v>40634</v>
          </cell>
          <cell r="BH753">
            <v>40664</v>
          </cell>
          <cell r="BI753">
            <v>40664</v>
          </cell>
          <cell r="BL753">
            <v>0</v>
          </cell>
          <cell r="BN753" t="str">
            <v>DOCKERS</v>
          </cell>
          <cell r="BO753" t="str">
            <v>Tops</v>
          </cell>
          <cell r="BP753" t="str">
            <v>Mens</v>
          </cell>
          <cell r="BQ753" t="str">
            <v>N</v>
          </cell>
          <cell r="BR753" t="str">
            <v>DM Tops Knits</v>
          </cell>
          <cell r="BS753" t="str">
            <v>OKAMOTO D</v>
          </cell>
          <cell r="BT753" t="str">
            <v>C KNITS</v>
          </cell>
          <cell r="BU753" t="str">
            <v>I2346</v>
          </cell>
          <cell r="BV753" t="str">
            <v>Seasonal</v>
          </cell>
          <cell r="BW753" t="str">
            <v>APD</v>
          </cell>
          <cell r="BY753" t="str">
            <v>4065240589405794051240505405054050540505</v>
          </cell>
          <cell r="BZ753" t="str">
            <v>S-93347-0006-4392-40652</v>
          </cell>
          <cell r="CA753" t="str">
            <v>SFO</v>
          </cell>
          <cell r="CB753">
            <v>36</v>
          </cell>
          <cell r="CD753">
            <v>0</v>
          </cell>
          <cell r="CF753">
            <v>1768</v>
          </cell>
          <cell r="CG753">
            <v>0</v>
          </cell>
        </row>
        <row r="754">
          <cell r="A754">
            <v>1449849</v>
          </cell>
          <cell r="B754" t="str">
            <v>113</v>
          </cell>
          <cell r="C754" t="str">
            <v>101</v>
          </cell>
          <cell r="D754" t="str">
            <v>93347</v>
          </cell>
          <cell r="E754" t="str">
            <v>93347-0006</v>
          </cell>
          <cell r="F754" t="str">
            <v>HEAVY JERSEY HOODED TEE</v>
          </cell>
          <cell r="G754" t="str">
            <v>EGGLESTON - DRIFT/PEMBROKE</v>
          </cell>
          <cell r="H754" t="str">
            <v>PC</v>
          </cell>
          <cell r="J754" t="str">
            <v>SP-A</v>
          </cell>
          <cell r="K754" t="str">
            <v>LACL</v>
          </cell>
          <cell r="L754" t="str">
            <v>CR</v>
          </cell>
          <cell r="M754">
            <v>108</v>
          </cell>
          <cell r="N754">
            <v>108</v>
          </cell>
          <cell r="O754">
            <v>0</v>
          </cell>
          <cell r="P754">
            <v>108</v>
          </cell>
          <cell r="T754" t="str">
            <v>699M</v>
          </cell>
          <cell r="U754">
            <v>4392</v>
          </cell>
          <cell r="V754" t="str">
            <v>INDIA</v>
          </cell>
          <cell r="W754" t="str">
            <v>SAS</v>
          </cell>
          <cell r="X754" t="str">
            <v>INDIA</v>
          </cell>
          <cell r="Y754" t="str">
            <v>INTERNATIONAL CLOTHING CO V</v>
          </cell>
          <cell r="Z754" t="str">
            <v>DDU</v>
          </cell>
          <cell r="AD754">
            <v>40505</v>
          </cell>
          <cell r="AE754">
            <v>40505</v>
          </cell>
          <cell r="AF754">
            <v>40505</v>
          </cell>
          <cell r="AG754">
            <v>40505</v>
          </cell>
          <cell r="AH754">
            <v>40512</v>
          </cell>
          <cell r="AI754">
            <v>40579</v>
          </cell>
          <cell r="AJ754">
            <v>40589</v>
          </cell>
          <cell r="AK754">
            <v>40652</v>
          </cell>
          <cell r="AL754">
            <v>40734</v>
          </cell>
          <cell r="AM754">
            <v>40737</v>
          </cell>
          <cell r="AN754" t="str">
            <v>Per 11/17 P-Req</v>
          </cell>
          <cell r="AO754" t="str">
            <v>y</v>
          </cell>
          <cell r="AP754" t="str">
            <v>4100115279</v>
          </cell>
          <cell r="AQ754" t="str">
            <v>Y</v>
          </cell>
          <cell r="AR754" t="str">
            <v>000S</v>
          </cell>
          <cell r="AS754">
            <v>0</v>
          </cell>
          <cell r="AT754" t="str">
            <v>CHINA</v>
          </cell>
          <cell r="AU754" t="str">
            <v>GESJ230GSM</v>
          </cell>
          <cell r="AW754">
            <v>1.7</v>
          </cell>
          <cell r="AX754">
            <v>183.6</v>
          </cell>
          <cell r="AY754">
            <v>40511</v>
          </cell>
          <cell r="AZ754">
            <v>40517</v>
          </cell>
          <cell r="BA754">
            <v>40594</v>
          </cell>
          <cell r="BB754">
            <v>40657</v>
          </cell>
          <cell r="BC754">
            <v>40734</v>
          </cell>
          <cell r="BD754">
            <v>40741</v>
          </cell>
          <cell r="BE754">
            <v>40513</v>
          </cell>
          <cell r="BF754">
            <v>40575</v>
          </cell>
          <cell r="BG754">
            <v>40634</v>
          </cell>
          <cell r="BH754">
            <v>40725</v>
          </cell>
          <cell r="BI754">
            <v>40725</v>
          </cell>
          <cell r="BL754">
            <v>0</v>
          </cell>
          <cell r="BN754" t="str">
            <v>DOCKERS</v>
          </cell>
          <cell r="BO754" t="str">
            <v>Tops</v>
          </cell>
          <cell r="BP754" t="str">
            <v>Mens</v>
          </cell>
          <cell r="BQ754" t="str">
            <v>N</v>
          </cell>
          <cell r="BR754" t="str">
            <v>DM Tops Knits</v>
          </cell>
          <cell r="BS754" t="str">
            <v>OKAMOTO D</v>
          </cell>
          <cell r="BT754" t="str">
            <v>C KNITS</v>
          </cell>
          <cell r="BU754" t="str">
            <v>I2346</v>
          </cell>
          <cell r="BV754" t="str">
            <v>Seasonal</v>
          </cell>
          <cell r="BW754" t="str">
            <v>LSA</v>
          </cell>
          <cell r="BY754" t="str">
            <v>4065240589405794051240505405054050540505</v>
          </cell>
          <cell r="BZ754" t="str">
            <v>S-93347-0006-4392-40652</v>
          </cell>
          <cell r="CA754" t="str">
            <v>SFO</v>
          </cell>
          <cell r="CD754">
            <v>0</v>
          </cell>
          <cell r="CF754">
            <v>1768</v>
          </cell>
          <cell r="CG754">
            <v>0</v>
          </cell>
        </row>
        <row r="755">
          <cell r="A755">
            <v>1417209</v>
          </cell>
          <cell r="B755" t="str">
            <v>113</v>
          </cell>
          <cell r="C755" t="str">
            <v>101</v>
          </cell>
          <cell r="D755" t="str">
            <v>93347</v>
          </cell>
          <cell r="E755" t="str">
            <v>93347-0006</v>
          </cell>
          <cell r="F755" t="str">
            <v>HEAVY JERSEY HOODED TEE</v>
          </cell>
          <cell r="G755" t="str">
            <v>EGGLESTON - DRIFT/PEMBROKE</v>
          </cell>
          <cell r="H755" t="str">
            <v>PC</v>
          </cell>
          <cell r="J755" t="str">
            <v>SP-A</v>
          </cell>
          <cell r="K755" t="str">
            <v>LSM</v>
          </cell>
          <cell r="L755" t="str">
            <v>MX</v>
          </cell>
          <cell r="M755">
            <v>396</v>
          </cell>
          <cell r="N755">
            <v>396</v>
          </cell>
          <cell r="O755">
            <v>0</v>
          </cell>
          <cell r="P755">
            <v>396</v>
          </cell>
          <cell r="T755" t="str">
            <v>699M</v>
          </cell>
          <cell r="U755">
            <v>4392</v>
          </cell>
          <cell r="V755" t="str">
            <v>INDIA</v>
          </cell>
          <cell r="W755" t="str">
            <v>SAS</v>
          </cell>
          <cell r="X755" t="str">
            <v>INDIA</v>
          </cell>
          <cell r="Y755" t="str">
            <v>INTERNATIONAL CLOTHING CO V</v>
          </cell>
          <cell r="Z755" t="str">
            <v>DDU</v>
          </cell>
          <cell r="AD755">
            <v>40505</v>
          </cell>
          <cell r="AE755">
            <v>40505</v>
          </cell>
          <cell r="AF755">
            <v>40505</v>
          </cell>
          <cell r="AG755">
            <v>40505</v>
          </cell>
          <cell r="AH755">
            <v>40512</v>
          </cell>
          <cell r="AI755">
            <v>40579</v>
          </cell>
          <cell r="AJ755">
            <v>40589</v>
          </cell>
          <cell r="AK755">
            <v>40652</v>
          </cell>
          <cell r="AL755">
            <v>40710</v>
          </cell>
          <cell r="AM755">
            <v>40713</v>
          </cell>
          <cell r="AN755" t="str">
            <v>Per 11/17 P-Req + add 74 uts to meet min. Andres Ok'd to fairshare</v>
          </cell>
          <cell r="AO755" t="str">
            <v>Y</v>
          </cell>
          <cell r="AP755" t="str">
            <v>98469</v>
          </cell>
          <cell r="AR755" t="str">
            <v>000S</v>
          </cell>
          <cell r="AS755">
            <v>0</v>
          </cell>
          <cell r="AT755" t="str">
            <v>CHINA</v>
          </cell>
          <cell r="AU755" t="str">
            <v>GESJ230GSM</v>
          </cell>
          <cell r="AW755">
            <v>1.7</v>
          </cell>
          <cell r="AX755">
            <v>673.19999999999993</v>
          </cell>
          <cell r="AY755">
            <v>40511</v>
          </cell>
          <cell r="AZ755">
            <v>40517</v>
          </cell>
          <cell r="BA755">
            <v>40594</v>
          </cell>
          <cell r="BB755">
            <v>40657</v>
          </cell>
          <cell r="BC755">
            <v>40713</v>
          </cell>
          <cell r="BD755">
            <v>40713</v>
          </cell>
          <cell r="BE755">
            <v>40513</v>
          </cell>
          <cell r="BF755">
            <v>40575</v>
          </cell>
          <cell r="BG755">
            <v>40634</v>
          </cell>
          <cell r="BH755">
            <v>40695</v>
          </cell>
          <cell r="BI755">
            <v>40695</v>
          </cell>
          <cell r="BL755">
            <v>0</v>
          </cell>
          <cell r="BN755" t="str">
            <v>DOCKERS</v>
          </cell>
          <cell r="BO755" t="str">
            <v>Tops</v>
          </cell>
          <cell r="BP755" t="str">
            <v>Mens</v>
          </cell>
          <cell r="BQ755" t="str">
            <v>N</v>
          </cell>
          <cell r="BR755" t="str">
            <v>DM Tops Knits</v>
          </cell>
          <cell r="BS755" t="str">
            <v>OKAMOTO D</v>
          </cell>
          <cell r="BT755" t="str">
            <v>C KNITS</v>
          </cell>
          <cell r="BU755" t="str">
            <v>I2346</v>
          </cell>
          <cell r="BV755" t="str">
            <v>Seasonal</v>
          </cell>
          <cell r="BW755" t="str">
            <v>LSA</v>
          </cell>
          <cell r="BY755" t="str">
            <v>4065240589405794051240505405054050540505</v>
          </cell>
          <cell r="BZ755" t="str">
            <v>S-93347-0006-4392-40652</v>
          </cell>
          <cell r="CA755" t="str">
            <v>SFO</v>
          </cell>
          <cell r="CD755">
            <v>0</v>
          </cell>
          <cell r="CE755">
            <v>3413</v>
          </cell>
          <cell r="CF755">
            <v>1768</v>
          </cell>
          <cell r="CG755">
            <v>0</v>
          </cell>
        </row>
        <row r="756">
          <cell r="A756">
            <v>1417210</v>
          </cell>
          <cell r="B756" t="str">
            <v>113</v>
          </cell>
          <cell r="C756" t="str">
            <v>101</v>
          </cell>
          <cell r="D756" t="str">
            <v>93347</v>
          </cell>
          <cell r="E756" t="str">
            <v>93347-0007</v>
          </cell>
          <cell r="F756" t="str">
            <v>HEAVY JERSEY HOODED TEE</v>
          </cell>
          <cell r="G756" t="str">
            <v>OPPENHEIM - DRIFT/PEMBROKE</v>
          </cell>
          <cell r="H756" t="str">
            <v>PC</v>
          </cell>
          <cell r="J756" t="str">
            <v>SP-A</v>
          </cell>
          <cell r="K756" t="str">
            <v>LSC</v>
          </cell>
          <cell r="L756" t="str">
            <v>CA</v>
          </cell>
          <cell r="M756">
            <v>1000</v>
          </cell>
          <cell r="N756">
            <v>1000</v>
          </cell>
          <cell r="O756">
            <v>0</v>
          </cell>
          <cell r="P756">
            <v>1000</v>
          </cell>
          <cell r="T756" t="str">
            <v>699M</v>
          </cell>
          <cell r="U756">
            <v>4392</v>
          </cell>
          <cell r="V756" t="str">
            <v>INDIA</v>
          </cell>
          <cell r="W756" t="str">
            <v>SAS</v>
          </cell>
          <cell r="X756" t="str">
            <v>INDIA</v>
          </cell>
          <cell r="Y756" t="str">
            <v>INTERNATIONAL CLOTHING CO V</v>
          </cell>
          <cell r="Z756" t="str">
            <v>DDU</v>
          </cell>
          <cell r="AD756">
            <v>40505</v>
          </cell>
          <cell r="AE756">
            <v>40505</v>
          </cell>
          <cell r="AF756">
            <v>40505</v>
          </cell>
          <cell r="AG756">
            <v>40505</v>
          </cell>
          <cell r="AH756">
            <v>40512</v>
          </cell>
          <cell r="AI756">
            <v>40579</v>
          </cell>
          <cell r="AJ756">
            <v>40589</v>
          </cell>
          <cell r="AK756">
            <v>40652</v>
          </cell>
          <cell r="AL756">
            <v>40693</v>
          </cell>
          <cell r="AM756">
            <v>40696</v>
          </cell>
          <cell r="AN756" t="str">
            <v>Per 11/17 P-Req + add 174 uts to meet min. Andres Ok'd to fairshare</v>
          </cell>
          <cell r="AO756" t="str">
            <v>y</v>
          </cell>
          <cell r="AP756" t="str">
            <v>82097</v>
          </cell>
          <cell r="AQ756" t="str">
            <v>Y</v>
          </cell>
          <cell r="AR756" t="str">
            <v>000S</v>
          </cell>
          <cell r="AS756">
            <v>0</v>
          </cell>
          <cell r="AT756" t="str">
            <v>CHINA</v>
          </cell>
          <cell r="AW756">
            <v>1.7</v>
          </cell>
          <cell r="AX756">
            <v>1700</v>
          </cell>
          <cell r="AY756">
            <v>40511</v>
          </cell>
          <cell r="AZ756">
            <v>40517</v>
          </cell>
          <cell r="BA756">
            <v>40594</v>
          </cell>
          <cell r="BB756">
            <v>40657</v>
          </cell>
          <cell r="BC756">
            <v>40699</v>
          </cell>
          <cell r="BD756">
            <v>40699</v>
          </cell>
          <cell r="BE756">
            <v>40513</v>
          </cell>
          <cell r="BF756">
            <v>40575</v>
          </cell>
          <cell r="BG756">
            <v>40634</v>
          </cell>
          <cell r="BH756">
            <v>40695</v>
          </cell>
          <cell r="BI756">
            <v>40695</v>
          </cell>
          <cell r="BL756">
            <v>0</v>
          </cell>
          <cell r="BN756" t="str">
            <v>DOCKERS</v>
          </cell>
          <cell r="BO756" t="str">
            <v>Tops</v>
          </cell>
          <cell r="BP756" t="str">
            <v>Mens</v>
          </cell>
          <cell r="BQ756" t="str">
            <v>N</v>
          </cell>
          <cell r="BR756" t="str">
            <v>DM Tops Knits</v>
          </cell>
          <cell r="BS756" t="str">
            <v>OKAMOTO D</v>
          </cell>
          <cell r="BT756" t="str">
            <v>C KNITS</v>
          </cell>
          <cell r="BU756" t="str">
            <v>I2347</v>
          </cell>
          <cell r="BV756" t="str">
            <v>Seasonal</v>
          </cell>
          <cell r="BW756" t="str">
            <v>LSA</v>
          </cell>
          <cell r="BY756" t="str">
            <v>4065240589405794051240505405054050540505</v>
          </cell>
          <cell r="BZ756" t="str">
            <v>S-93347-0007-4392-40652</v>
          </cell>
          <cell r="CA756" t="str">
            <v>SFO</v>
          </cell>
          <cell r="CD756">
            <v>0</v>
          </cell>
          <cell r="CF756">
            <v>1768</v>
          </cell>
          <cell r="CG756">
            <v>0</v>
          </cell>
        </row>
        <row r="757">
          <cell r="A757">
            <v>1520233</v>
          </cell>
          <cell r="B757" t="str">
            <v>113</v>
          </cell>
          <cell r="C757" t="str">
            <v>101</v>
          </cell>
          <cell r="D757" t="str">
            <v>93347</v>
          </cell>
          <cell r="E757" t="str">
            <v>93347-0007</v>
          </cell>
          <cell r="F757" t="str">
            <v>HEAVY JERSEY HOODED TEE</v>
          </cell>
          <cell r="G757" t="str">
            <v>OPPENHEIM - DRIFT/PEMBROKE</v>
          </cell>
          <cell r="H757" t="str">
            <v>PC</v>
          </cell>
          <cell r="J757" t="str">
            <v>SP-A</v>
          </cell>
          <cell r="K757" t="str">
            <v>APD</v>
          </cell>
          <cell r="L757" t="str">
            <v>MY</v>
          </cell>
          <cell r="M757">
            <v>24</v>
          </cell>
          <cell r="N757">
            <v>24</v>
          </cell>
          <cell r="O757">
            <v>0</v>
          </cell>
          <cell r="P757">
            <v>24</v>
          </cell>
          <cell r="T757" t="str">
            <v>699M</v>
          </cell>
          <cell r="U757">
            <v>4392</v>
          </cell>
          <cell r="V757" t="str">
            <v>INDIA</v>
          </cell>
          <cell r="W757" t="str">
            <v>SAS</v>
          </cell>
          <cell r="X757" t="str">
            <v>INDIA</v>
          </cell>
          <cell r="Y757" t="str">
            <v>INTERNATIONAL CLOTHING CO V</v>
          </cell>
          <cell r="Z757" t="str">
            <v>DFC</v>
          </cell>
          <cell r="AD757">
            <v>40505</v>
          </cell>
          <cell r="AE757">
            <v>40505</v>
          </cell>
          <cell r="AF757">
            <v>40505</v>
          </cell>
          <cell r="AG757">
            <v>40505</v>
          </cell>
          <cell r="AH757">
            <v>40512</v>
          </cell>
          <cell r="AI757">
            <v>40579</v>
          </cell>
          <cell r="AJ757">
            <v>40589</v>
          </cell>
          <cell r="AK757">
            <v>40652</v>
          </cell>
          <cell r="AL757">
            <v>40670</v>
          </cell>
          <cell r="AM757">
            <v>40673</v>
          </cell>
          <cell r="AN757" t="str">
            <v xml:space="preserve">Per 11/17 P-Req; Updtd 12/20 for the 24 uts </v>
          </cell>
          <cell r="AO757" t="str">
            <v>Y</v>
          </cell>
          <cell r="AP757" t="str">
            <v>4505019836</v>
          </cell>
          <cell r="AQ757" t="str">
            <v>Y</v>
          </cell>
          <cell r="AR757" t="str">
            <v>000S</v>
          </cell>
          <cell r="AS757">
            <v>0</v>
          </cell>
          <cell r="AT757" t="str">
            <v>CHINA</v>
          </cell>
          <cell r="AU757" t="str">
            <v>DUMMY MILLOXFORD / AQ04041</v>
          </cell>
          <cell r="AW757">
            <v>1.7</v>
          </cell>
          <cell r="AX757">
            <v>40.799999999999997</v>
          </cell>
          <cell r="AY757">
            <v>40511</v>
          </cell>
          <cell r="AZ757">
            <v>40517</v>
          </cell>
          <cell r="BA757">
            <v>40594</v>
          </cell>
          <cell r="BB757">
            <v>40657</v>
          </cell>
          <cell r="BC757">
            <v>40671</v>
          </cell>
          <cell r="BD757">
            <v>40678</v>
          </cell>
          <cell r="BE757">
            <v>40513</v>
          </cell>
          <cell r="BF757">
            <v>40575</v>
          </cell>
          <cell r="BG757">
            <v>40634</v>
          </cell>
          <cell r="BH757">
            <v>40664</v>
          </cell>
          <cell r="BI757">
            <v>40664</v>
          </cell>
          <cell r="BL757">
            <v>0</v>
          </cell>
          <cell r="BN757" t="str">
            <v>DOCKERS</v>
          </cell>
          <cell r="BO757" t="str">
            <v>Tops</v>
          </cell>
          <cell r="BP757" t="str">
            <v>Mens</v>
          </cell>
          <cell r="BQ757" t="str">
            <v>N</v>
          </cell>
          <cell r="BR757" t="str">
            <v>DM Tops Knits</v>
          </cell>
          <cell r="BS757" t="str">
            <v>OKAMOTO D</v>
          </cell>
          <cell r="BT757" t="str">
            <v>C KNITS</v>
          </cell>
          <cell r="BU757" t="str">
            <v>I2347</v>
          </cell>
          <cell r="BV757" t="str">
            <v>Seasonal</v>
          </cell>
          <cell r="BW757" t="str">
            <v>APD</v>
          </cell>
          <cell r="BY757" t="str">
            <v>4065240589405794051240505405054050540505</v>
          </cell>
          <cell r="BZ757" t="str">
            <v>S-93347-0007-4392-40652</v>
          </cell>
          <cell r="CA757" t="str">
            <v>SFO</v>
          </cell>
          <cell r="CB757">
            <v>24</v>
          </cell>
          <cell r="CD757">
            <v>0</v>
          </cell>
          <cell r="CF757">
            <v>1768</v>
          </cell>
          <cell r="CG757">
            <v>0</v>
          </cell>
        </row>
        <row r="758">
          <cell r="A758">
            <v>1449850</v>
          </cell>
          <cell r="B758" t="str">
            <v>113</v>
          </cell>
          <cell r="C758" t="str">
            <v>101</v>
          </cell>
          <cell r="D758" t="str">
            <v>93347</v>
          </cell>
          <cell r="E758" t="str">
            <v>93347-0007</v>
          </cell>
          <cell r="F758" t="str">
            <v>HEAVY JERSEY HOODED TEE</v>
          </cell>
          <cell r="G758" t="str">
            <v>OPPENHEIM - DRIFT/PEMBROKE</v>
          </cell>
          <cell r="H758" t="str">
            <v>PC</v>
          </cell>
          <cell r="J758" t="str">
            <v>SP-A</v>
          </cell>
          <cell r="K758" t="str">
            <v>LACL</v>
          </cell>
          <cell r="L758" t="str">
            <v>CR</v>
          </cell>
          <cell r="M758">
            <v>108</v>
          </cell>
          <cell r="N758">
            <v>108</v>
          </cell>
          <cell r="O758">
            <v>0</v>
          </cell>
          <cell r="P758">
            <v>108</v>
          </cell>
          <cell r="T758" t="str">
            <v>699M</v>
          </cell>
          <cell r="U758">
            <v>4392</v>
          </cell>
          <cell r="V758" t="str">
            <v>INDIA</v>
          </cell>
          <cell r="W758" t="str">
            <v>SAS</v>
          </cell>
          <cell r="X758" t="str">
            <v>INDIA</v>
          </cell>
          <cell r="Y758" t="str">
            <v>INTERNATIONAL CLOTHING CO V</v>
          </cell>
          <cell r="Z758" t="str">
            <v>DDU</v>
          </cell>
          <cell r="AD758">
            <v>40505</v>
          </cell>
          <cell r="AE758">
            <v>40505</v>
          </cell>
          <cell r="AF758">
            <v>40505</v>
          </cell>
          <cell r="AG758">
            <v>40505</v>
          </cell>
          <cell r="AH758">
            <v>40512</v>
          </cell>
          <cell r="AI758">
            <v>40579</v>
          </cell>
          <cell r="AJ758">
            <v>40589</v>
          </cell>
          <cell r="AK758">
            <v>40652</v>
          </cell>
          <cell r="AL758">
            <v>40734</v>
          </cell>
          <cell r="AM758">
            <v>40737</v>
          </cell>
          <cell r="AN758" t="str">
            <v>Per 11/17 P-Req</v>
          </cell>
          <cell r="AO758" t="str">
            <v>y</v>
          </cell>
          <cell r="AP758" t="str">
            <v>4100115277</v>
          </cell>
          <cell r="AQ758" t="str">
            <v>Y</v>
          </cell>
          <cell r="AR758" t="str">
            <v>000S</v>
          </cell>
          <cell r="AS758">
            <v>0</v>
          </cell>
          <cell r="AT758" t="str">
            <v>CHINA</v>
          </cell>
          <cell r="AU758" t="str">
            <v>DUMMY MILLOXFORD / AQ04041</v>
          </cell>
          <cell r="AW758">
            <v>1.7</v>
          </cell>
          <cell r="AX758">
            <v>183.6</v>
          </cell>
          <cell r="AY758">
            <v>40511</v>
          </cell>
          <cell r="AZ758">
            <v>40517</v>
          </cell>
          <cell r="BA758">
            <v>40594</v>
          </cell>
          <cell r="BB758">
            <v>40657</v>
          </cell>
          <cell r="BC758">
            <v>40734</v>
          </cell>
          <cell r="BD758">
            <v>40741</v>
          </cell>
          <cell r="BE758">
            <v>40513</v>
          </cell>
          <cell r="BF758">
            <v>40575</v>
          </cell>
          <cell r="BG758">
            <v>40634</v>
          </cell>
          <cell r="BH758">
            <v>40725</v>
          </cell>
          <cell r="BI758">
            <v>40725</v>
          </cell>
          <cell r="BL758">
            <v>0</v>
          </cell>
          <cell r="BN758" t="str">
            <v>DOCKERS</v>
          </cell>
          <cell r="BO758" t="str">
            <v>Tops</v>
          </cell>
          <cell r="BP758" t="str">
            <v>Mens</v>
          </cell>
          <cell r="BQ758" t="str">
            <v>N</v>
          </cell>
          <cell r="BR758" t="str">
            <v>DM Tops Knits</v>
          </cell>
          <cell r="BS758" t="str">
            <v>OKAMOTO D</v>
          </cell>
          <cell r="BT758" t="str">
            <v>C KNITS</v>
          </cell>
          <cell r="BU758" t="str">
            <v>I2347</v>
          </cell>
          <cell r="BV758" t="str">
            <v>Seasonal</v>
          </cell>
          <cell r="BW758" t="str">
            <v>LSA</v>
          </cell>
          <cell r="BY758" t="str">
            <v>4065240589405794051240505405054050540505</v>
          </cell>
          <cell r="BZ758" t="str">
            <v>S-93347-0007-4392-40652</v>
          </cell>
          <cell r="CA758" t="str">
            <v>SFO</v>
          </cell>
          <cell r="CD758">
            <v>0</v>
          </cell>
          <cell r="CF758">
            <v>1768</v>
          </cell>
          <cell r="CG758">
            <v>0</v>
          </cell>
        </row>
        <row r="759">
          <cell r="A759">
            <v>1417211</v>
          </cell>
          <cell r="B759" t="str">
            <v>113</v>
          </cell>
          <cell r="C759" t="str">
            <v>101</v>
          </cell>
          <cell r="D759" t="str">
            <v>93347</v>
          </cell>
          <cell r="E759" t="str">
            <v>93347-0007</v>
          </cell>
          <cell r="F759" t="str">
            <v>HEAVY JERSEY HOODED TEE</v>
          </cell>
          <cell r="G759" t="str">
            <v>OPPENHEIM - DRIFT/PEMBROKE</v>
          </cell>
          <cell r="H759" t="str">
            <v>PC</v>
          </cell>
          <cell r="J759" t="str">
            <v>SP-A</v>
          </cell>
          <cell r="K759" t="str">
            <v>LSM</v>
          </cell>
          <cell r="L759" t="str">
            <v>MX</v>
          </cell>
          <cell r="M759">
            <v>392</v>
          </cell>
          <cell r="N759">
            <v>392</v>
          </cell>
          <cell r="O759">
            <v>0</v>
          </cell>
          <cell r="P759">
            <v>392</v>
          </cell>
          <cell r="T759" t="str">
            <v>699M</v>
          </cell>
          <cell r="U759">
            <v>4392</v>
          </cell>
          <cell r="V759" t="str">
            <v>INDIA</v>
          </cell>
          <cell r="W759" t="str">
            <v>SAS</v>
          </cell>
          <cell r="X759" t="str">
            <v>INDIA</v>
          </cell>
          <cell r="Y759" t="str">
            <v>INTERNATIONAL CLOTHING CO V</v>
          </cell>
          <cell r="Z759" t="str">
            <v>DDU</v>
          </cell>
          <cell r="AD759">
            <v>40505</v>
          </cell>
          <cell r="AE759">
            <v>40505</v>
          </cell>
          <cell r="AF759">
            <v>40505</v>
          </cell>
          <cell r="AG759">
            <v>40505</v>
          </cell>
          <cell r="AH759">
            <v>40512</v>
          </cell>
          <cell r="AI759">
            <v>40579</v>
          </cell>
          <cell r="AJ759">
            <v>40589</v>
          </cell>
          <cell r="AK759">
            <v>40652</v>
          </cell>
          <cell r="AL759">
            <v>40710</v>
          </cell>
          <cell r="AM759">
            <v>40713</v>
          </cell>
          <cell r="AN759" t="str">
            <v>Per 11/17 P-Req + add 138 uts to meet min. Andres Ok'd to fairshare</v>
          </cell>
          <cell r="AO759" t="str">
            <v>Y</v>
          </cell>
          <cell r="AP759" t="str">
            <v>98470</v>
          </cell>
          <cell r="AR759" t="str">
            <v>000S</v>
          </cell>
          <cell r="AS759">
            <v>0</v>
          </cell>
          <cell r="AT759" t="str">
            <v>CHINA</v>
          </cell>
          <cell r="AU759" t="str">
            <v>DUMMY MILLOXFORD / AQ04041</v>
          </cell>
          <cell r="AW759">
            <v>1.7</v>
          </cell>
          <cell r="AX759">
            <v>666.4</v>
          </cell>
          <cell r="AY759">
            <v>40511</v>
          </cell>
          <cell r="AZ759">
            <v>40517</v>
          </cell>
          <cell r="BA759">
            <v>40594</v>
          </cell>
          <cell r="BB759">
            <v>40657</v>
          </cell>
          <cell r="BC759">
            <v>40713</v>
          </cell>
          <cell r="BD759">
            <v>40713</v>
          </cell>
          <cell r="BE759">
            <v>40513</v>
          </cell>
          <cell r="BF759">
            <v>40575</v>
          </cell>
          <cell r="BG759">
            <v>40634</v>
          </cell>
          <cell r="BH759">
            <v>40695</v>
          </cell>
          <cell r="BI759">
            <v>40695</v>
          </cell>
          <cell r="BL759">
            <v>0</v>
          </cell>
          <cell r="BN759" t="str">
            <v>DOCKERS</v>
          </cell>
          <cell r="BO759" t="str">
            <v>Tops</v>
          </cell>
          <cell r="BP759" t="str">
            <v>Mens</v>
          </cell>
          <cell r="BQ759" t="str">
            <v>N</v>
          </cell>
          <cell r="BR759" t="str">
            <v>DM Tops Knits</v>
          </cell>
          <cell r="BS759" t="str">
            <v>OKAMOTO D</v>
          </cell>
          <cell r="BT759" t="str">
            <v>C KNITS</v>
          </cell>
          <cell r="BU759" t="str">
            <v>I2347</v>
          </cell>
          <cell r="BV759" t="str">
            <v>Seasonal</v>
          </cell>
          <cell r="BW759" t="str">
            <v>LSA</v>
          </cell>
          <cell r="BY759" t="str">
            <v>4065240589405794051240505405054050540505</v>
          </cell>
          <cell r="BZ759" t="str">
            <v>S-93347-0007-4392-40652</v>
          </cell>
          <cell r="CA759" t="str">
            <v>SFO</v>
          </cell>
          <cell r="CD759">
            <v>0</v>
          </cell>
          <cell r="CE759">
            <v>3413</v>
          </cell>
          <cell r="CF759">
            <v>1768</v>
          </cell>
          <cell r="CG759">
            <v>0</v>
          </cell>
        </row>
        <row r="760">
          <cell r="A760">
            <v>1551805</v>
          </cell>
          <cell r="B760" t="str">
            <v>113</v>
          </cell>
          <cell r="C760" t="str">
            <v>101</v>
          </cell>
          <cell r="D760" t="str">
            <v>93355</v>
          </cell>
          <cell r="E760" t="str">
            <v>93355-0001</v>
          </cell>
          <cell r="F760" t="str">
            <v>SOLID FRENCH TERRY FULL ZIP W/SPECIAL LINING</v>
          </cell>
          <cell r="G760" t="str">
            <v>SOLID - MOLLETON GREY HEATHER/SLOAN GREY HEATHER L</v>
          </cell>
          <cell r="H760" t="str">
            <v>PC</v>
          </cell>
          <cell r="J760" t="str">
            <v>SP-A</v>
          </cell>
          <cell r="K760" t="str">
            <v>LSE</v>
          </cell>
          <cell r="L760" t="str">
            <v>TR</v>
          </cell>
          <cell r="M760">
            <v>200</v>
          </cell>
          <cell r="N760">
            <v>200</v>
          </cell>
          <cell r="O760">
            <v>0</v>
          </cell>
          <cell r="P760">
            <v>200</v>
          </cell>
          <cell r="T760" t="str">
            <v>964M</v>
          </cell>
          <cell r="U760">
            <v>4627</v>
          </cell>
          <cell r="V760" t="str">
            <v>SHANGHAI</v>
          </cell>
          <cell r="W760" t="str">
            <v>NAS</v>
          </cell>
          <cell r="X760" t="str">
            <v>VIETNAM</v>
          </cell>
          <cell r="Y760" t="str">
            <v>GREEN VINA CO LTD</v>
          </cell>
          <cell r="Z760" t="str">
            <v>DFC</v>
          </cell>
          <cell r="AD760">
            <v>40563</v>
          </cell>
          <cell r="AE760">
            <v>40563</v>
          </cell>
          <cell r="AF760">
            <v>40563</v>
          </cell>
          <cell r="AG760">
            <v>40563</v>
          </cell>
          <cell r="AH760">
            <v>40570</v>
          </cell>
          <cell r="AI760">
            <v>40653</v>
          </cell>
          <cell r="AJ760">
            <v>40672</v>
          </cell>
          <cell r="AK760">
            <v>40709</v>
          </cell>
          <cell r="AL760">
            <v>40761</v>
          </cell>
          <cell r="AM760">
            <v>40764</v>
          </cell>
          <cell r="AN760" t="str">
            <v>Jan 1/7 P-Req; Per GW trigger dtd 11/19 move out color from Feb to Jan</v>
          </cell>
          <cell r="AR760" t="str">
            <v>000S</v>
          </cell>
          <cell r="AS760">
            <v>0</v>
          </cell>
          <cell r="AT760" t="str">
            <v>CHINA</v>
          </cell>
          <cell r="AW760">
            <v>1.7</v>
          </cell>
          <cell r="AX760">
            <v>340</v>
          </cell>
          <cell r="AY760">
            <v>40567</v>
          </cell>
          <cell r="AZ760">
            <v>40573</v>
          </cell>
          <cell r="BA760">
            <v>40678</v>
          </cell>
          <cell r="BB760">
            <v>40713</v>
          </cell>
          <cell r="BC760">
            <v>40762</v>
          </cell>
          <cell r="BD760">
            <v>40769</v>
          </cell>
          <cell r="BE760">
            <v>40544</v>
          </cell>
          <cell r="BF760">
            <v>40664</v>
          </cell>
          <cell r="BG760">
            <v>40695</v>
          </cell>
          <cell r="BH760">
            <v>40756</v>
          </cell>
          <cell r="BI760">
            <v>40756</v>
          </cell>
          <cell r="BL760">
            <v>0</v>
          </cell>
          <cell r="BN760" t="str">
            <v>DOCKERS</v>
          </cell>
          <cell r="BO760" t="str">
            <v>Tops</v>
          </cell>
          <cell r="BP760" t="str">
            <v>Mens</v>
          </cell>
          <cell r="BQ760" t="str">
            <v>N</v>
          </cell>
          <cell r="BR760" t="str">
            <v>DM Tops Knits</v>
          </cell>
          <cell r="BS760" t="str">
            <v>OKAMOTO D</v>
          </cell>
          <cell r="BT760" t="str">
            <v>C KNITS</v>
          </cell>
          <cell r="BU760" t="str">
            <v>I1893</v>
          </cell>
          <cell r="BV760" t="str">
            <v>Seasonal</v>
          </cell>
          <cell r="BW760" t="str">
            <v>LSE</v>
          </cell>
          <cell r="BY760" t="str">
            <v>4070940672406534057040563405634056340563</v>
          </cell>
          <cell r="BZ760" t="str">
            <v>S-93355-0001-4627-40709</v>
          </cell>
          <cell r="CA760" t="str">
            <v>SFO</v>
          </cell>
          <cell r="CD760">
            <v>0</v>
          </cell>
          <cell r="CF760">
            <v>2208</v>
          </cell>
          <cell r="CG760">
            <v>0</v>
          </cell>
        </row>
        <row r="761">
          <cell r="A761">
            <v>1417215</v>
          </cell>
          <cell r="B761" t="str">
            <v>113</v>
          </cell>
          <cell r="C761" t="str">
            <v>101</v>
          </cell>
          <cell r="D761" t="str">
            <v>93355</v>
          </cell>
          <cell r="E761" t="str">
            <v>93355-0001</v>
          </cell>
          <cell r="F761" t="str">
            <v>SOLID FRENCH TERRY FULL ZIP W/SPECIAL LINING</v>
          </cell>
          <cell r="G761" t="str">
            <v>SOLID - MOLLETON GREY HEATHER/SLOAN GREY HEATHER L</v>
          </cell>
          <cell r="H761" t="str">
            <v>PC</v>
          </cell>
          <cell r="J761" t="str">
            <v>SP-A</v>
          </cell>
          <cell r="K761" t="str">
            <v>LSE</v>
          </cell>
          <cell r="L761" t="str">
            <v>GB</v>
          </cell>
          <cell r="M761">
            <v>852</v>
          </cell>
          <cell r="N761">
            <v>852</v>
          </cell>
          <cell r="O761">
            <v>0</v>
          </cell>
          <cell r="P761">
            <v>852</v>
          </cell>
          <cell r="T761" t="str">
            <v>964M</v>
          </cell>
          <cell r="U761">
            <v>4627</v>
          </cell>
          <cell r="V761" t="str">
            <v>SHANGHAI</v>
          </cell>
          <cell r="W761" t="str">
            <v>NAS</v>
          </cell>
          <cell r="X761" t="str">
            <v>VIETNAM</v>
          </cell>
          <cell r="Y761" t="str">
            <v>GREEN VINA CO LTD</v>
          </cell>
          <cell r="Z761" t="str">
            <v>DFC</v>
          </cell>
          <cell r="AD761">
            <v>40563</v>
          </cell>
          <cell r="AE761">
            <v>40563</v>
          </cell>
          <cell r="AF761">
            <v>40563</v>
          </cell>
          <cell r="AG761">
            <v>40563</v>
          </cell>
          <cell r="AH761">
            <v>40570</v>
          </cell>
          <cell r="AI761">
            <v>40653</v>
          </cell>
          <cell r="AJ761">
            <v>40672</v>
          </cell>
          <cell r="AK761">
            <v>40709</v>
          </cell>
          <cell r="AL761">
            <v>40741</v>
          </cell>
          <cell r="AM761">
            <v>40744</v>
          </cell>
          <cell r="AN761" t="str">
            <v>Jan 1/7 P-Req; Per GW trigger dtd 11/19 move out color from Feb to Jan; Updtd 1/28 Per Vincent chg 839 to 852</v>
          </cell>
          <cell r="AR761" t="str">
            <v>000S</v>
          </cell>
          <cell r="AS761">
            <v>0</v>
          </cell>
          <cell r="AT761" t="str">
            <v>CHINA</v>
          </cell>
          <cell r="AW761">
            <v>1.7</v>
          </cell>
          <cell r="AX761">
            <v>1448.3999999999999</v>
          </cell>
          <cell r="AY761">
            <v>40567</v>
          </cell>
          <cell r="AZ761">
            <v>40573</v>
          </cell>
          <cell r="BA761">
            <v>40678</v>
          </cell>
          <cell r="BB761">
            <v>40713</v>
          </cell>
          <cell r="BC761">
            <v>40741</v>
          </cell>
          <cell r="BD761">
            <v>40748</v>
          </cell>
          <cell r="BE761">
            <v>40544</v>
          </cell>
          <cell r="BF761">
            <v>40664</v>
          </cell>
          <cell r="BG761">
            <v>40695</v>
          </cell>
          <cell r="BH761">
            <v>40725</v>
          </cell>
          <cell r="BI761">
            <v>40725</v>
          </cell>
          <cell r="BL761">
            <v>0</v>
          </cell>
          <cell r="BN761" t="str">
            <v>DOCKERS</v>
          </cell>
          <cell r="BO761" t="str">
            <v>Tops</v>
          </cell>
          <cell r="BP761" t="str">
            <v>Mens</v>
          </cell>
          <cell r="BQ761" t="str">
            <v>N</v>
          </cell>
          <cell r="BR761" t="str">
            <v>DM Tops Knits</v>
          </cell>
          <cell r="BS761" t="str">
            <v>OKAMOTO D</v>
          </cell>
          <cell r="BT761" t="str">
            <v>C KNITS</v>
          </cell>
          <cell r="BU761" t="str">
            <v>I1893</v>
          </cell>
          <cell r="BV761" t="str">
            <v>Seasonal</v>
          </cell>
          <cell r="BW761" t="str">
            <v>LSE</v>
          </cell>
          <cell r="BY761" t="str">
            <v>4070940672406534057040563405634056340563</v>
          </cell>
          <cell r="BZ761" t="str">
            <v>S-93355-0001-4627-40709</v>
          </cell>
          <cell r="CA761" t="str">
            <v>SFO</v>
          </cell>
          <cell r="CD761">
            <v>0</v>
          </cell>
          <cell r="CF761">
            <v>2208</v>
          </cell>
          <cell r="CG761">
            <v>0</v>
          </cell>
        </row>
        <row r="762">
          <cell r="A762">
            <v>1551806</v>
          </cell>
          <cell r="B762" t="str">
            <v>113</v>
          </cell>
          <cell r="C762" t="str">
            <v>101</v>
          </cell>
          <cell r="D762" t="str">
            <v>93355</v>
          </cell>
          <cell r="E762" t="str">
            <v>93355-0001</v>
          </cell>
          <cell r="F762" t="str">
            <v>SOLID FRENCH TERRY FULL ZIP W/SPECIAL LINING</v>
          </cell>
          <cell r="G762" t="str">
            <v>SOLID - MOLLETON GREY HEATHER/SLOAN GREY HEATHER L</v>
          </cell>
          <cell r="H762" t="str">
            <v>PC</v>
          </cell>
          <cell r="J762" t="str">
            <v>SP-A</v>
          </cell>
          <cell r="K762" t="str">
            <v>APD</v>
          </cell>
          <cell r="L762" t="str">
            <v>PH</v>
          </cell>
          <cell r="M762">
            <v>10</v>
          </cell>
          <cell r="N762">
            <v>10</v>
          </cell>
          <cell r="O762">
            <v>0</v>
          </cell>
          <cell r="P762">
            <v>10</v>
          </cell>
          <cell r="T762" t="str">
            <v>964M</v>
          </cell>
          <cell r="U762">
            <v>4627</v>
          </cell>
          <cell r="V762" t="str">
            <v>SHANGHAI</v>
          </cell>
          <cell r="W762" t="str">
            <v>NAS</v>
          </cell>
          <cell r="X762" t="str">
            <v>VIETNAM</v>
          </cell>
          <cell r="Y762" t="str">
            <v>GREEN VINA CO LTD</v>
          </cell>
          <cell r="Z762" t="str">
            <v>DFC</v>
          </cell>
          <cell r="AD762">
            <v>40563</v>
          </cell>
          <cell r="AE762">
            <v>40563</v>
          </cell>
          <cell r="AF762">
            <v>40563</v>
          </cell>
          <cell r="AG762">
            <v>40563</v>
          </cell>
          <cell r="AH762">
            <v>40570</v>
          </cell>
          <cell r="AI762">
            <v>40653</v>
          </cell>
          <cell r="AJ762">
            <v>40672</v>
          </cell>
          <cell r="AK762">
            <v>40709</v>
          </cell>
          <cell r="AL762">
            <v>40728</v>
          </cell>
          <cell r="AM762">
            <v>40731</v>
          </cell>
          <cell r="AN762" t="str">
            <v>Jan 1/7 P-Req; PENDING NEW SAP for GT</v>
          </cell>
          <cell r="AR762" t="str">
            <v>000S</v>
          </cell>
          <cell r="AS762">
            <v>0</v>
          </cell>
          <cell r="AT762" t="str">
            <v>CHINA</v>
          </cell>
          <cell r="AU762" t="str">
            <v>TROPIC KNITS LTDP232</v>
          </cell>
          <cell r="AW762">
            <v>1.7</v>
          </cell>
          <cell r="AX762">
            <v>17</v>
          </cell>
          <cell r="AY762">
            <v>40567</v>
          </cell>
          <cell r="AZ762">
            <v>40573</v>
          </cell>
          <cell r="BA762">
            <v>40678</v>
          </cell>
          <cell r="BB762">
            <v>40713</v>
          </cell>
          <cell r="BC762">
            <v>40734</v>
          </cell>
          <cell r="BD762">
            <v>40734</v>
          </cell>
          <cell r="BE762">
            <v>40544</v>
          </cell>
          <cell r="BF762">
            <v>40664</v>
          </cell>
          <cell r="BG762">
            <v>40695</v>
          </cell>
          <cell r="BH762">
            <v>40725</v>
          </cell>
          <cell r="BI762">
            <v>40725</v>
          </cell>
          <cell r="BL762">
            <v>0</v>
          </cell>
          <cell r="BN762" t="str">
            <v>DOCKERS</v>
          </cell>
          <cell r="BO762" t="str">
            <v>Tops</v>
          </cell>
          <cell r="BP762" t="str">
            <v>Mens</v>
          </cell>
          <cell r="BQ762" t="str">
            <v>N</v>
          </cell>
          <cell r="BR762" t="str">
            <v>DM Tops Knits</v>
          </cell>
          <cell r="BS762" t="str">
            <v>OKAMOTO D</v>
          </cell>
          <cell r="BT762" t="str">
            <v>C KNITS</v>
          </cell>
          <cell r="BU762" t="str">
            <v>I1893</v>
          </cell>
          <cell r="BV762" t="str">
            <v>Seasonal</v>
          </cell>
          <cell r="BW762" t="str">
            <v>APD</v>
          </cell>
          <cell r="BY762" t="str">
            <v>4070940672406534057040563405634056340563</v>
          </cell>
          <cell r="BZ762" t="str">
            <v>S-93355-0001-4627-40709</v>
          </cell>
          <cell r="CA762" t="str">
            <v>SFO</v>
          </cell>
          <cell r="CD762">
            <v>0</v>
          </cell>
          <cell r="CF762">
            <v>2208</v>
          </cell>
          <cell r="CG762">
            <v>0</v>
          </cell>
        </row>
        <row r="763">
          <cell r="A763">
            <v>1417216</v>
          </cell>
          <cell r="B763" t="str">
            <v>113</v>
          </cell>
          <cell r="C763" t="str">
            <v>101</v>
          </cell>
          <cell r="D763" t="str">
            <v>93355</v>
          </cell>
          <cell r="E763" t="str">
            <v>93355-0001</v>
          </cell>
          <cell r="F763" t="str">
            <v>SOLID FRENCH TERRY FULL ZIP W/SPECIAL LINING</v>
          </cell>
          <cell r="G763" t="str">
            <v>SOLID - MOLLETON GREY HEATHER/SLOAN GREY HEATHER L</v>
          </cell>
          <cell r="H763" t="str">
            <v>PC</v>
          </cell>
          <cell r="J763" t="str">
            <v>SP-A</v>
          </cell>
          <cell r="K763" t="str">
            <v>APD</v>
          </cell>
          <cell r="L763" t="str">
            <v>MY</v>
          </cell>
          <cell r="M763">
            <v>48</v>
          </cell>
          <cell r="N763">
            <v>48</v>
          </cell>
          <cell r="O763">
            <v>0</v>
          </cell>
          <cell r="P763">
            <v>48</v>
          </cell>
          <cell r="T763" t="str">
            <v>964M</v>
          </cell>
          <cell r="U763">
            <v>4627</v>
          </cell>
          <cell r="V763" t="str">
            <v>SHANGHAI</v>
          </cell>
          <cell r="W763" t="str">
            <v>NAS</v>
          </cell>
          <cell r="X763" t="str">
            <v>VIETNAM</v>
          </cell>
          <cell r="Y763" t="str">
            <v>GREEN VINA CO LTD</v>
          </cell>
          <cell r="Z763" t="str">
            <v>DFC</v>
          </cell>
          <cell r="AD763">
            <v>40563</v>
          </cell>
          <cell r="AE763">
            <v>40563</v>
          </cell>
          <cell r="AF763">
            <v>40563</v>
          </cell>
          <cell r="AG763">
            <v>40563</v>
          </cell>
          <cell r="AH763">
            <v>40570</v>
          </cell>
          <cell r="AI763">
            <v>40653</v>
          </cell>
          <cell r="AJ763">
            <v>40672</v>
          </cell>
          <cell r="AK763">
            <v>40709</v>
          </cell>
          <cell r="AL763">
            <v>40722</v>
          </cell>
          <cell r="AM763">
            <v>40725</v>
          </cell>
          <cell r="AN763" t="str">
            <v>Jan 1/7 P-Req; PENDING NEW SAP for GT</v>
          </cell>
          <cell r="AR763" t="str">
            <v>000S</v>
          </cell>
          <cell r="AS763">
            <v>0</v>
          </cell>
          <cell r="AT763" t="str">
            <v>CHINA</v>
          </cell>
          <cell r="AU763" t="str">
            <v>TROPIC KNITS LTDP232</v>
          </cell>
          <cell r="AW763">
            <v>1.7</v>
          </cell>
          <cell r="AX763">
            <v>81.599999999999994</v>
          </cell>
          <cell r="AY763">
            <v>40567</v>
          </cell>
          <cell r="AZ763">
            <v>40573</v>
          </cell>
          <cell r="BA763">
            <v>40678</v>
          </cell>
          <cell r="BB763">
            <v>40713</v>
          </cell>
          <cell r="BC763">
            <v>40727</v>
          </cell>
          <cell r="BD763">
            <v>40727</v>
          </cell>
          <cell r="BE763">
            <v>40544</v>
          </cell>
          <cell r="BF763">
            <v>40664</v>
          </cell>
          <cell r="BG763">
            <v>40695</v>
          </cell>
          <cell r="BH763">
            <v>40695</v>
          </cell>
          <cell r="BI763">
            <v>40695</v>
          </cell>
          <cell r="BL763">
            <v>0</v>
          </cell>
          <cell r="BN763" t="str">
            <v>DOCKERS</v>
          </cell>
          <cell r="BO763" t="str">
            <v>Tops</v>
          </cell>
          <cell r="BP763" t="str">
            <v>Mens</v>
          </cell>
          <cell r="BQ763" t="str">
            <v>N</v>
          </cell>
          <cell r="BR763" t="str">
            <v>DM Tops Knits</v>
          </cell>
          <cell r="BS763" t="str">
            <v>OKAMOTO D</v>
          </cell>
          <cell r="BT763" t="str">
            <v>C KNITS</v>
          </cell>
          <cell r="BU763" t="str">
            <v>I1893</v>
          </cell>
          <cell r="BV763" t="str">
            <v>Seasonal</v>
          </cell>
          <cell r="BW763" t="str">
            <v>APD</v>
          </cell>
          <cell r="BY763" t="str">
            <v>4070940672406534057040563405634056340563</v>
          </cell>
          <cell r="BZ763" t="str">
            <v>S-93355-0001-4627-40709</v>
          </cell>
          <cell r="CA763" t="str">
            <v>SFO</v>
          </cell>
          <cell r="CD763">
            <v>0</v>
          </cell>
          <cell r="CF763">
            <v>2208</v>
          </cell>
          <cell r="CG763">
            <v>0</v>
          </cell>
        </row>
        <row r="764">
          <cell r="A764">
            <v>1417217</v>
          </cell>
          <cell r="B764" t="str">
            <v>113</v>
          </cell>
          <cell r="C764" t="str">
            <v>101</v>
          </cell>
          <cell r="D764" t="str">
            <v>93355</v>
          </cell>
          <cell r="E764" t="str">
            <v>93355-0001</v>
          </cell>
          <cell r="F764" t="str">
            <v>SOLID FRENCH TERRY FULL ZIP W/SPECIAL LINING</v>
          </cell>
          <cell r="G764" t="str">
            <v>SOLID - MOLLETON GREY HEATHER/SLOAN GREY HEATHER L</v>
          </cell>
          <cell r="H764" t="str">
            <v>PC</v>
          </cell>
          <cell r="J764" t="str">
            <v>SP-A</v>
          </cell>
          <cell r="K764" t="str">
            <v>LSC</v>
          </cell>
          <cell r="L764" t="str">
            <v>CA</v>
          </cell>
          <cell r="M764">
            <v>370</v>
          </cell>
          <cell r="N764">
            <v>370</v>
          </cell>
          <cell r="O764">
            <v>0</v>
          </cell>
          <cell r="P764">
            <v>370</v>
          </cell>
          <cell r="T764" t="str">
            <v>964M</v>
          </cell>
          <cell r="U764">
            <v>4627</v>
          </cell>
          <cell r="V764" t="str">
            <v>SHANGHAI</v>
          </cell>
          <cell r="W764" t="str">
            <v>NAS</v>
          </cell>
          <cell r="X764" t="str">
            <v>VIETNAM</v>
          </cell>
          <cell r="Y764" t="str">
            <v>GREEN VINA CO LTD</v>
          </cell>
          <cell r="Z764" t="str">
            <v>DFC</v>
          </cell>
          <cell r="AD764">
            <v>40563</v>
          </cell>
          <cell r="AE764">
            <v>40563</v>
          </cell>
          <cell r="AF764">
            <v>40563</v>
          </cell>
          <cell r="AG764">
            <v>40563</v>
          </cell>
          <cell r="AH764">
            <v>40570</v>
          </cell>
          <cell r="AI764">
            <v>40653</v>
          </cell>
          <cell r="AJ764">
            <v>40672</v>
          </cell>
          <cell r="AK764">
            <v>40709</v>
          </cell>
          <cell r="AL764">
            <v>40751</v>
          </cell>
          <cell r="AM764">
            <v>40754</v>
          </cell>
          <cell r="AN764" t="str">
            <v>Jan 1/7 P-Req; PENDING NEW SAP for GT</v>
          </cell>
          <cell r="AR764" t="str">
            <v>000S</v>
          </cell>
          <cell r="AS764">
            <v>0</v>
          </cell>
          <cell r="AT764" t="str">
            <v>CHINA</v>
          </cell>
          <cell r="AU764" t="str">
            <v>tba - as per WM JSF007070</v>
          </cell>
          <cell r="AW764">
            <v>1.7</v>
          </cell>
          <cell r="AX764">
            <v>629</v>
          </cell>
          <cell r="AY764">
            <v>40567</v>
          </cell>
          <cell r="AZ764">
            <v>40573</v>
          </cell>
          <cell r="BA764">
            <v>40678</v>
          </cell>
          <cell r="BB764">
            <v>40713</v>
          </cell>
          <cell r="BC764">
            <v>40755</v>
          </cell>
          <cell r="BD764">
            <v>40755</v>
          </cell>
          <cell r="BE764">
            <v>40544</v>
          </cell>
          <cell r="BF764">
            <v>40664</v>
          </cell>
          <cell r="BG764">
            <v>40695</v>
          </cell>
          <cell r="BH764">
            <v>40725</v>
          </cell>
          <cell r="BI764">
            <v>40725</v>
          </cell>
          <cell r="BL764">
            <v>0</v>
          </cell>
          <cell r="BN764" t="str">
            <v>DOCKERS</v>
          </cell>
          <cell r="BO764" t="str">
            <v>Tops</v>
          </cell>
          <cell r="BP764" t="str">
            <v>Mens</v>
          </cell>
          <cell r="BQ764" t="str">
            <v>N</v>
          </cell>
          <cell r="BR764" t="str">
            <v>DM Tops Knits</v>
          </cell>
          <cell r="BS764" t="str">
            <v>OKAMOTO D</v>
          </cell>
          <cell r="BT764" t="str">
            <v>C KNITS</v>
          </cell>
          <cell r="BU764" t="str">
            <v>I1893</v>
          </cell>
          <cell r="BV764" t="str">
            <v>Seasonal</v>
          </cell>
          <cell r="BW764" t="str">
            <v>LSA</v>
          </cell>
          <cell r="BY764" t="str">
            <v>4070940672406534057040563405634056340563</v>
          </cell>
          <cell r="BZ764" t="str">
            <v>S-93355-0001-4627-40709</v>
          </cell>
          <cell r="CA764" t="str">
            <v>SFO</v>
          </cell>
          <cell r="CD764">
            <v>0</v>
          </cell>
          <cell r="CF764">
            <v>2208</v>
          </cell>
          <cell r="CG764">
            <v>0</v>
          </cell>
        </row>
        <row r="765">
          <cell r="A765">
            <v>1417218</v>
          </cell>
          <cell r="B765" t="str">
            <v>113</v>
          </cell>
          <cell r="C765" t="str">
            <v>101</v>
          </cell>
          <cell r="D765" t="str">
            <v>93355</v>
          </cell>
          <cell r="E765" t="str">
            <v>93355-0001</v>
          </cell>
          <cell r="F765" t="str">
            <v>SOLID FRENCH TERRY FULL ZIP W/SPECIAL LINING</v>
          </cell>
          <cell r="G765" t="str">
            <v>SOLID - MOLLETON GREY HEATHER/SLOAN GREY HEATHER L</v>
          </cell>
          <cell r="H765" t="str">
            <v>PC</v>
          </cell>
          <cell r="J765" t="str">
            <v>SP-A</v>
          </cell>
          <cell r="K765" t="str">
            <v>LSUS</v>
          </cell>
          <cell r="L765">
            <v>2006</v>
          </cell>
          <cell r="M765">
            <v>154</v>
          </cell>
          <cell r="N765">
            <v>154</v>
          </cell>
          <cell r="O765">
            <v>0</v>
          </cell>
          <cell r="P765">
            <v>154</v>
          </cell>
          <cell r="T765" t="str">
            <v>964M</v>
          </cell>
          <cell r="U765">
            <v>4627</v>
          </cell>
          <cell r="V765" t="str">
            <v>SHANGHAI</v>
          </cell>
          <cell r="W765" t="str">
            <v>NAS</v>
          </cell>
          <cell r="X765" t="str">
            <v>VIETNAM</v>
          </cell>
          <cell r="Y765" t="str">
            <v>GREEN VINA CO LTD</v>
          </cell>
          <cell r="Z765" t="str">
            <v>DFC</v>
          </cell>
          <cell r="AD765">
            <v>40563</v>
          </cell>
          <cell r="AE765">
            <v>40563</v>
          </cell>
          <cell r="AF765">
            <v>40563</v>
          </cell>
          <cell r="AG765">
            <v>40563</v>
          </cell>
          <cell r="AH765">
            <v>40570</v>
          </cell>
          <cell r="AI765">
            <v>40653</v>
          </cell>
          <cell r="AJ765">
            <v>40672</v>
          </cell>
          <cell r="AK765">
            <v>40709</v>
          </cell>
          <cell r="AL765">
            <v>40739</v>
          </cell>
          <cell r="AM765">
            <v>40742</v>
          </cell>
          <cell r="AN765" t="str">
            <v>Jan 1/7 P-Req; PENDING NEW SAP for GT</v>
          </cell>
          <cell r="AR765" t="str">
            <v>000S</v>
          </cell>
          <cell r="AS765">
            <v>0</v>
          </cell>
          <cell r="AT765" t="str">
            <v>CHINA</v>
          </cell>
          <cell r="AU765" t="str">
            <v>tba - as per WM JSF007070</v>
          </cell>
          <cell r="AW765">
            <v>1.7</v>
          </cell>
          <cell r="AX765">
            <v>261.8</v>
          </cell>
          <cell r="AY765">
            <v>40567</v>
          </cell>
          <cell r="AZ765">
            <v>40573</v>
          </cell>
          <cell r="BA765">
            <v>40678</v>
          </cell>
          <cell r="BB765">
            <v>40713</v>
          </cell>
          <cell r="BC765">
            <v>40741</v>
          </cell>
          <cell r="BD765">
            <v>40748</v>
          </cell>
          <cell r="BE765">
            <v>40544</v>
          </cell>
          <cell r="BF765">
            <v>40664</v>
          </cell>
          <cell r="BG765">
            <v>40695</v>
          </cell>
          <cell r="BH765">
            <v>40725</v>
          </cell>
          <cell r="BI765">
            <v>40725</v>
          </cell>
          <cell r="BL765">
            <v>0</v>
          </cell>
          <cell r="BN765" t="str">
            <v>DOCKERS</v>
          </cell>
          <cell r="BO765" t="str">
            <v>Tops</v>
          </cell>
          <cell r="BP765" t="str">
            <v>Mens</v>
          </cell>
          <cell r="BQ765" t="str">
            <v>N</v>
          </cell>
          <cell r="BR765" t="str">
            <v>DM Tops Knits</v>
          </cell>
          <cell r="BS765" t="str">
            <v>OKAMOTO D</v>
          </cell>
          <cell r="BT765" t="str">
            <v>C KNITS</v>
          </cell>
          <cell r="BU765" t="str">
            <v>I1893</v>
          </cell>
          <cell r="BV765" t="str">
            <v>Seasonal</v>
          </cell>
          <cell r="BW765" t="str">
            <v>LSA</v>
          </cell>
          <cell r="BY765" t="str">
            <v>4070940672406534057040563405634056340563</v>
          </cell>
          <cell r="BZ765" t="str">
            <v>S-93355-0001-4627-40709</v>
          </cell>
          <cell r="CA765" t="str">
            <v>SFO</v>
          </cell>
          <cell r="CD765">
            <v>0</v>
          </cell>
          <cell r="CF765">
            <v>2208</v>
          </cell>
          <cell r="CG765">
            <v>0</v>
          </cell>
        </row>
        <row r="766">
          <cell r="A766">
            <v>1501297</v>
          </cell>
          <cell r="B766" t="str">
            <v>113</v>
          </cell>
          <cell r="C766" t="str">
            <v>101</v>
          </cell>
          <cell r="D766" t="str">
            <v>93355</v>
          </cell>
          <cell r="E766" t="str">
            <v>93355-0001</v>
          </cell>
          <cell r="F766" t="str">
            <v>SOLID FRENCH TERRY FULL ZIP W/SPECIAL LINING</v>
          </cell>
          <cell r="G766" t="str">
            <v>SOLID - MOLLETON GREY HEATHER/SLOAN GREY HEATHER L</v>
          </cell>
          <cell r="H766" t="str">
            <v>PC</v>
          </cell>
          <cell r="J766" t="str">
            <v>SP-A</v>
          </cell>
          <cell r="K766" t="str">
            <v>LACL</v>
          </cell>
          <cell r="L766" t="str">
            <v>CR</v>
          </cell>
          <cell r="M766">
            <v>108</v>
          </cell>
          <cell r="N766">
            <v>108</v>
          </cell>
          <cell r="O766">
            <v>0</v>
          </cell>
          <cell r="P766">
            <v>108</v>
          </cell>
          <cell r="T766" t="str">
            <v>964M</v>
          </cell>
          <cell r="U766">
            <v>4627</v>
          </cell>
          <cell r="V766" t="str">
            <v>SHANGHAI</v>
          </cell>
          <cell r="W766" t="str">
            <v>NAS</v>
          </cell>
          <cell r="X766" t="str">
            <v>VIETNAM</v>
          </cell>
          <cell r="Y766" t="str">
            <v>GREEN VINA CO LTD</v>
          </cell>
          <cell r="Z766" t="str">
            <v>DFC</v>
          </cell>
          <cell r="AD766">
            <v>40563</v>
          </cell>
          <cell r="AE766">
            <v>40563</v>
          </cell>
          <cell r="AF766">
            <v>40563</v>
          </cell>
          <cell r="AG766">
            <v>40563</v>
          </cell>
          <cell r="AH766">
            <v>40570</v>
          </cell>
          <cell r="AI766">
            <v>40653</v>
          </cell>
          <cell r="AJ766">
            <v>40672</v>
          </cell>
          <cell r="AK766">
            <v>40709</v>
          </cell>
          <cell r="AL766">
            <v>40786</v>
          </cell>
          <cell r="AM766">
            <v>40789</v>
          </cell>
          <cell r="AN766" t="str">
            <v>Jan 1/7 P-Req; PENDING NEW SAP for GT</v>
          </cell>
          <cell r="AR766" t="str">
            <v>000S</v>
          </cell>
          <cell r="AS766">
            <v>0</v>
          </cell>
          <cell r="AT766" t="str">
            <v>CHINA</v>
          </cell>
          <cell r="AU766" t="str">
            <v>tba - as per WM JSF007070</v>
          </cell>
          <cell r="AW766">
            <v>1.7</v>
          </cell>
          <cell r="AX766">
            <v>183.6</v>
          </cell>
          <cell r="AY766">
            <v>40567</v>
          </cell>
          <cell r="AZ766">
            <v>40573</v>
          </cell>
          <cell r="BA766">
            <v>40678</v>
          </cell>
          <cell r="BB766">
            <v>40713</v>
          </cell>
          <cell r="BC766">
            <v>40790</v>
          </cell>
          <cell r="BD766">
            <v>40790</v>
          </cell>
          <cell r="BE766">
            <v>40544</v>
          </cell>
          <cell r="BF766">
            <v>40664</v>
          </cell>
          <cell r="BG766">
            <v>40695</v>
          </cell>
          <cell r="BH766">
            <v>40787</v>
          </cell>
          <cell r="BI766">
            <v>40787</v>
          </cell>
          <cell r="BL766">
            <v>0</v>
          </cell>
          <cell r="BN766" t="str">
            <v>DOCKERS</v>
          </cell>
          <cell r="BO766" t="str">
            <v>Tops</v>
          </cell>
          <cell r="BP766" t="str">
            <v>Mens</v>
          </cell>
          <cell r="BQ766" t="str">
            <v>N</v>
          </cell>
          <cell r="BR766" t="str">
            <v>DM Tops Knits</v>
          </cell>
          <cell r="BS766" t="str">
            <v>OKAMOTO D</v>
          </cell>
          <cell r="BT766" t="str">
            <v>C KNITS</v>
          </cell>
          <cell r="BU766" t="str">
            <v>I1893</v>
          </cell>
          <cell r="BV766" t="str">
            <v>Seasonal</v>
          </cell>
          <cell r="BW766" t="str">
            <v>LSA</v>
          </cell>
          <cell r="BY766" t="str">
            <v>4070940672406534057040563405634056340563</v>
          </cell>
          <cell r="BZ766" t="str">
            <v>S-93355-0001-4627-40709</v>
          </cell>
          <cell r="CA766" t="str">
            <v>SFO</v>
          </cell>
          <cell r="CD766">
            <v>0</v>
          </cell>
          <cell r="CF766">
            <v>2208</v>
          </cell>
          <cell r="CG766">
            <v>0</v>
          </cell>
        </row>
        <row r="767">
          <cell r="A767">
            <v>1417219</v>
          </cell>
          <cell r="B767" t="str">
            <v>113</v>
          </cell>
          <cell r="C767" t="str">
            <v>101</v>
          </cell>
          <cell r="D767" t="str">
            <v>93355</v>
          </cell>
          <cell r="E767" t="str">
            <v>93355-0001</v>
          </cell>
          <cell r="F767" t="str">
            <v>SOLID FRENCH TERRY FULL ZIP W/SPECIAL LINING</v>
          </cell>
          <cell r="G767" t="str">
            <v>SOLID - MOLLETON GREY HEATHER/SLOAN GREY HEATHER L</v>
          </cell>
          <cell r="H767" t="str">
            <v>PC</v>
          </cell>
          <cell r="J767" t="str">
            <v>SP-A</v>
          </cell>
          <cell r="K767" t="str">
            <v>LSM</v>
          </cell>
          <cell r="L767" t="str">
            <v>MX</v>
          </cell>
          <cell r="M767">
            <v>1377</v>
          </cell>
          <cell r="N767">
            <v>1377</v>
          </cell>
          <cell r="O767">
            <v>0</v>
          </cell>
          <cell r="P767">
            <v>1377</v>
          </cell>
          <cell r="T767" t="str">
            <v>964M</v>
          </cell>
          <cell r="U767">
            <v>4627</v>
          </cell>
          <cell r="V767" t="str">
            <v>SHANGHAI</v>
          </cell>
          <cell r="W767" t="str">
            <v>NAS</v>
          </cell>
          <cell r="X767" t="str">
            <v>VIETNAM</v>
          </cell>
          <cell r="Y767" t="str">
            <v>GREEN VINA CO LTD</v>
          </cell>
          <cell r="Z767" t="str">
            <v>DFC</v>
          </cell>
          <cell r="AD767">
            <v>40563</v>
          </cell>
          <cell r="AE767">
            <v>40563</v>
          </cell>
          <cell r="AF767">
            <v>40563</v>
          </cell>
          <cell r="AG767">
            <v>40563</v>
          </cell>
          <cell r="AH767">
            <v>40570</v>
          </cell>
          <cell r="AI767">
            <v>40653</v>
          </cell>
          <cell r="AJ767">
            <v>40672</v>
          </cell>
          <cell r="AK767">
            <v>40709</v>
          </cell>
          <cell r="AL767">
            <v>40761</v>
          </cell>
          <cell r="AM767">
            <v>40764</v>
          </cell>
          <cell r="AN767" t="str">
            <v>Jan 1/7 P-Req; PENDING NEW SAP for GT</v>
          </cell>
          <cell r="AR767" t="str">
            <v>000S</v>
          </cell>
          <cell r="AS767">
            <v>0</v>
          </cell>
          <cell r="AT767" t="str">
            <v>CHINA</v>
          </cell>
          <cell r="AU767" t="str">
            <v>tba - as per WM JSF007070</v>
          </cell>
          <cell r="AW767">
            <v>1.7</v>
          </cell>
          <cell r="AX767">
            <v>2340.9</v>
          </cell>
          <cell r="AY767">
            <v>40567</v>
          </cell>
          <cell r="AZ767">
            <v>40573</v>
          </cell>
          <cell r="BA767">
            <v>40678</v>
          </cell>
          <cell r="BB767">
            <v>40713</v>
          </cell>
          <cell r="BC767">
            <v>40762</v>
          </cell>
          <cell r="BD767">
            <v>40769</v>
          </cell>
          <cell r="BE767">
            <v>40544</v>
          </cell>
          <cell r="BF767">
            <v>40664</v>
          </cell>
          <cell r="BG767">
            <v>40695</v>
          </cell>
          <cell r="BH767">
            <v>40756</v>
          </cell>
          <cell r="BI767">
            <v>40756</v>
          </cell>
          <cell r="BL767">
            <v>0</v>
          </cell>
          <cell r="BN767" t="str">
            <v>DOCKERS</v>
          </cell>
          <cell r="BO767" t="str">
            <v>Tops</v>
          </cell>
          <cell r="BP767" t="str">
            <v>Mens</v>
          </cell>
          <cell r="BQ767" t="str">
            <v>N</v>
          </cell>
          <cell r="BR767" t="str">
            <v>DM Tops Knits</v>
          </cell>
          <cell r="BS767" t="str">
            <v>OKAMOTO D</v>
          </cell>
          <cell r="BT767" t="str">
            <v>C KNITS</v>
          </cell>
          <cell r="BU767" t="str">
            <v>I1893</v>
          </cell>
          <cell r="BV767" t="str">
            <v>Seasonal</v>
          </cell>
          <cell r="BW767" t="str">
            <v>LSA</v>
          </cell>
          <cell r="BY767" t="str">
            <v>4070940672406534057040563405634056340563</v>
          </cell>
          <cell r="BZ767" t="str">
            <v>S-93355-0001-4627-40709</v>
          </cell>
          <cell r="CA767" t="str">
            <v>SFO</v>
          </cell>
          <cell r="CD767">
            <v>0</v>
          </cell>
          <cell r="CF767">
            <v>2208</v>
          </cell>
          <cell r="CG767">
            <v>0</v>
          </cell>
        </row>
        <row r="768">
          <cell r="A768">
            <v>1417220</v>
          </cell>
          <cell r="B768" t="str">
            <v>113</v>
          </cell>
          <cell r="C768" t="str">
            <v>101</v>
          </cell>
          <cell r="D768" t="str">
            <v>93355</v>
          </cell>
          <cell r="E768" t="str">
            <v>93355-0003</v>
          </cell>
          <cell r="F768" t="str">
            <v>SOLID FRENCH TERRY FULL ZIP W/SPECIAL LINING</v>
          </cell>
          <cell r="G768" t="str">
            <v>SOLID - PACIFIC COAST/SLOAN GREY HEATHER LINING</v>
          </cell>
          <cell r="H768" t="str">
            <v>PC</v>
          </cell>
          <cell r="J768" t="str">
            <v>SP-A</v>
          </cell>
          <cell r="K768" t="str">
            <v>LSC</v>
          </cell>
          <cell r="L768" t="str">
            <v>CA</v>
          </cell>
          <cell r="M768">
            <v>370</v>
          </cell>
          <cell r="N768">
            <v>370</v>
          </cell>
          <cell r="O768">
            <v>0</v>
          </cell>
          <cell r="P768">
            <v>370</v>
          </cell>
          <cell r="T768" t="str">
            <v>964M</v>
          </cell>
          <cell r="U768">
            <v>4627</v>
          </cell>
          <cell r="V768" t="str">
            <v>SHANGHAI</v>
          </cell>
          <cell r="W768" t="str">
            <v>NAS</v>
          </cell>
          <cell r="X768" t="str">
            <v>VIETNAM</v>
          </cell>
          <cell r="Y768" t="str">
            <v>GREEN VINA CO LTD</v>
          </cell>
          <cell r="Z768" t="str">
            <v>DFC</v>
          </cell>
          <cell r="AD768">
            <v>40563</v>
          </cell>
          <cell r="AE768">
            <v>40563</v>
          </cell>
          <cell r="AF768">
            <v>40563</v>
          </cell>
          <cell r="AG768">
            <v>40563</v>
          </cell>
          <cell r="AH768">
            <v>40570</v>
          </cell>
          <cell r="AI768">
            <v>40653</v>
          </cell>
          <cell r="AJ768">
            <v>40672</v>
          </cell>
          <cell r="AK768">
            <v>40709</v>
          </cell>
          <cell r="AL768">
            <v>40751</v>
          </cell>
          <cell r="AM768">
            <v>40754</v>
          </cell>
          <cell r="AN768" t="str">
            <v>Jan 1/7 P-Req.</v>
          </cell>
          <cell r="AR768" t="str">
            <v>000S</v>
          </cell>
          <cell r="AS768">
            <v>0</v>
          </cell>
          <cell r="AT768" t="str">
            <v>CHINA</v>
          </cell>
          <cell r="AW768">
            <v>1.7</v>
          </cell>
          <cell r="AX768">
            <v>629</v>
          </cell>
          <cell r="AY768">
            <v>40567</v>
          </cell>
          <cell r="AZ768">
            <v>40573</v>
          </cell>
          <cell r="BA768">
            <v>40678</v>
          </cell>
          <cell r="BB768">
            <v>40713</v>
          </cell>
          <cell r="BC768">
            <v>40755</v>
          </cell>
          <cell r="BD768">
            <v>40755</v>
          </cell>
          <cell r="BE768">
            <v>40544</v>
          </cell>
          <cell r="BF768">
            <v>40664</v>
          </cell>
          <cell r="BG768">
            <v>40695</v>
          </cell>
          <cell r="BH768">
            <v>40725</v>
          </cell>
          <cell r="BI768">
            <v>40725</v>
          </cell>
          <cell r="BL768">
            <v>0</v>
          </cell>
          <cell r="BN768" t="str">
            <v>DOCKERS</v>
          </cell>
          <cell r="BO768" t="str">
            <v>Tops</v>
          </cell>
          <cell r="BP768" t="str">
            <v>Mens</v>
          </cell>
          <cell r="BQ768" t="str">
            <v>N</v>
          </cell>
          <cell r="BR768" t="str">
            <v>DM Tops Knits</v>
          </cell>
          <cell r="BS768" t="str">
            <v>OKAMOTO D</v>
          </cell>
          <cell r="BT768" t="str">
            <v>C KNITS</v>
          </cell>
          <cell r="BU768" t="str">
            <v>I1894</v>
          </cell>
          <cell r="BV768" t="str">
            <v>Seasonal</v>
          </cell>
          <cell r="BW768" t="str">
            <v>LSA</v>
          </cell>
          <cell r="BY768" t="str">
            <v>4070940672406534057040563405634056340563</v>
          </cell>
          <cell r="BZ768" t="str">
            <v>S-93355-0003-4627-40709</v>
          </cell>
          <cell r="CA768" t="str">
            <v>SFO</v>
          </cell>
          <cell r="CD768">
            <v>0</v>
          </cell>
          <cell r="CF768">
            <v>2208</v>
          </cell>
          <cell r="CG768">
            <v>0</v>
          </cell>
        </row>
        <row r="769">
          <cell r="A769">
            <v>1417221</v>
          </cell>
          <cell r="B769" t="str">
            <v>113</v>
          </cell>
          <cell r="C769" t="str">
            <v>101</v>
          </cell>
          <cell r="D769" t="str">
            <v>93355</v>
          </cell>
          <cell r="E769" t="str">
            <v>93355-0003</v>
          </cell>
          <cell r="F769" t="str">
            <v>SOLID FRENCH TERRY FULL ZIP W/SPECIAL LINING</v>
          </cell>
          <cell r="G769" t="str">
            <v>SOLID - PACIFIC COAST/SLOAN GREY HEATHER LINING</v>
          </cell>
          <cell r="H769" t="str">
            <v>PC</v>
          </cell>
          <cell r="J769" t="str">
            <v>SP-A</v>
          </cell>
          <cell r="K769" t="str">
            <v>LSE</v>
          </cell>
          <cell r="L769" t="str">
            <v>GB</v>
          </cell>
          <cell r="M769">
            <v>397</v>
          </cell>
          <cell r="N769">
            <v>397</v>
          </cell>
          <cell r="O769">
            <v>0</v>
          </cell>
          <cell r="P769">
            <v>397</v>
          </cell>
          <cell r="T769" t="str">
            <v>964M</v>
          </cell>
          <cell r="U769">
            <v>4627</v>
          </cell>
          <cell r="V769" t="str">
            <v>SHANGHAI</v>
          </cell>
          <cell r="W769" t="str">
            <v>NAS</v>
          </cell>
          <cell r="X769" t="str">
            <v>VIETNAM</v>
          </cell>
          <cell r="Y769" t="str">
            <v>GREEN VINA CO LTD</v>
          </cell>
          <cell r="Z769" t="str">
            <v>DFC</v>
          </cell>
          <cell r="AD769">
            <v>40563</v>
          </cell>
          <cell r="AE769">
            <v>40563</v>
          </cell>
          <cell r="AF769">
            <v>40563</v>
          </cell>
          <cell r="AG769">
            <v>40563</v>
          </cell>
          <cell r="AH769">
            <v>40570</v>
          </cell>
          <cell r="AI769">
            <v>40653</v>
          </cell>
          <cell r="AJ769">
            <v>40672</v>
          </cell>
          <cell r="AK769">
            <v>40709</v>
          </cell>
          <cell r="AL769">
            <v>40741</v>
          </cell>
          <cell r="AM769">
            <v>40744</v>
          </cell>
          <cell r="AN769" t="str">
            <v>Jan 1/7 P-Req; Updtd 1/28 Per Vincent chg to 397 from 383</v>
          </cell>
          <cell r="AR769" t="str">
            <v>000S</v>
          </cell>
          <cell r="AS769">
            <v>0</v>
          </cell>
          <cell r="AT769" t="str">
            <v>CHINA</v>
          </cell>
          <cell r="AW769">
            <v>1.7</v>
          </cell>
          <cell r="AX769">
            <v>674.9</v>
          </cell>
          <cell r="AY769">
            <v>40567</v>
          </cell>
          <cell r="AZ769">
            <v>40573</v>
          </cell>
          <cell r="BA769">
            <v>40678</v>
          </cell>
          <cell r="BB769">
            <v>40713</v>
          </cell>
          <cell r="BC769">
            <v>40741</v>
          </cell>
          <cell r="BD769">
            <v>40748</v>
          </cell>
          <cell r="BE769">
            <v>40544</v>
          </cell>
          <cell r="BF769">
            <v>40664</v>
          </cell>
          <cell r="BG769">
            <v>40695</v>
          </cell>
          <cell r="BH769">
            <v>40725</v>
          </cell>
          <cell r="BI769">
            <v>40725</v>
          </cell>
          <cell r="BL769">
            <v>0</v>
          </cell>
          <cell r="BN769" t="str">
            <v>DOCKERS</v>
          </cell>
          <cell r="BO769" t="str">
            <v>Tops</v>
          </cell>
          <cell r="BP769" t="str">
            <v>Mens</v>
          </cell>
          <cell r="BQ769" t="str">
            <v>N</v>
          </cell>
          <cell r="BR769" t="str">
            <v>DM Tops Knits</v>
          </cell>
          <cell r="BS769" t="str">
            <v>OKAMOTO D</v>
          </cell>
          <cell r="BT769" t="str">
            <v>C KNITS</v>
          </cell>
          <cell r="BU769" t="str">
            <v>I1894</v>
          </cell>
          <cell r="BV769" t="str">
            <v>Seasonal</v>
          </cell>
          <cell r="BW769" t="str">
            <v>LSE</v>
          </cell>
          <cell r="BY769" t="str">
            <v>4070940672406534057040563405634056340563</v>
          </cell>
          <cell r="BZ769" t="str">
            <v>S-93355-0003-4627-40709</v>
          </cell>
          <cell r="CA769" t="str">
            <v>SFO</v>
          </cell>
          <cell r="CD769">
            <v>0</v>
          </cell>
          <cell r="CF769">
            <v>2208</v>
          </cell>
          <cell r="CG769">
            <v>0</v>
          </cell>
        </row>
        <row r="770">
          <cell r="A770">
            <v>1417223</v>
          </cell>
          <cell r="B770" t="str">
            <v>113</v>
          </cell>
          <cell r="C770" t="str">
            <v>101</v>
          </cell>
          <cell r="D770" t="str">
            <v>93355</v>
          </cell>
          <cell r="E770" t="str">
            <v>93355-0003</v>
          </cell>
          <cell r="F770" t="str">
            <v>SOLID FRENCH TERRY FULL ZIP W/SPECIAL LINING</v>
          </cell>
          <cell r="G770" t="str">
            <v>SOLID - PACIFIC COAST/SLOAN GREY HEATHER LINING</v>
          </cell>
          <cell r="H770" t="str">
            <v>PC</v>
          </cell>
          <cell r="J770" t="str">
            <v>SP-A</v>
          </cell>
          <cell r="K770" t="str">
            <v>LSM</v>
          </cell>
          <cell r="L770" t="str">
            <v>MX</v>
          </cell>
          <cell r="M770">
            <v>1377</v>
          </cell>
          <cell r="N770">
            <v>1377</v>
          </cell>
          <cell r="O770">
            <v>0</v>
          </cell>
          <cell r="P770">
            <v>1377</v>
          </cell>
          <cell r="T770" t="str">
            <v>964M</v>
          </cell>
          <cell r="U770">
            <v>4627</v>
          </cell>
          <cell r="V770" t="str">
            <v>SHANGHAI</v>
          </cell>
          <cell r="W770" t="str">
            <v>NAS</v>
          </cell>
          <cell r="X770" t="str">
            <v>VIETNAM</v>
          </cell>
          <cell r="Y770" t="str">
            <v>GREEN VINA CO LTD</v>
          </cell>
          <cell r="Z770" t="str">
            <v>DFC</v>
          </cell>
          <cell r="AD770">
            <v>40563</v>
          </cell>
          <cell r="AE770">
            <v>40563</v>
          </cell>
          <cell r="AF770">
            <v>40563</v>
          </cell>
          <cell r="AG770">
            <v>40563</v>
          </cell>
          <cell r="AH770">
            <v>40570</v>
          </cell>
          <cell r="AI770">
            <v>40653</v>
          </cell>
          <cell r="AJ770">
            <v>40672</v>
          </cell>
          <cell r="AK770">
            <v>40709</v>
          </cell>
          <cell r="AL770">
            <v>40761</v>
          </cell>
          <cell r="AM770">
            <v>40764</v>
          </cell>
          <cell r="AN770" t="str">
            <v>Jan 1/7 P-Req</v>
          </cell>
          <cell r="AR770" t="str">
            <v>000S</v>
          </cell>
          <cell r="AS770">
            <v>0</v>
          </cell>
          <cell r="AT770" t="str">
            <v>CHINA</v>
          </cell>
          <cell r="AU770" t="str">
            <v>tba - as per WM JSF007070</v>
          </cell>
          <cell r="AW770">
            <v>1.7</v>
          </cell>
          <cell r="AX770">
            <v>2340.9</v>
          </cell>
          <cell r="AY770">
            <v>40567</v>
          </cell>
          <cell r="AZ770">
            <v>40573</v>
          </cell>
          <cell r="BA770">
            <v>40678</v>
          </cell>
          <cell r="BB770">
            <v>40713</v>
          </cell>
          <cell r="BC770">
            <v>40762</v>
          </cell>
          <cell r="BD770">
            <v>40769</v>
          </cell>
          <cell r="BE770">
            <v>40544</v>
          </cell>
          <cell r="BF770">
            <v>40664</v>
          </cell>
          <cell r="BG770">
            <v>40695</v>
          </cell>
          <cell r="BH770">
            <v>40756</v>
          </cell>
          <cell r="BI770">
            <v>40756</v>
          </cell>
          <cell r="BL770">
            <v>0</v>
          </cell>
          <cell r="BN770" t="str">
            <v>DOCKERS</v>
          </cell>
          <cell r="BO770" t="str">
            <v>Tops</v>
          </cell>
          <cell r="BP770" t="str">
            <v>Mens</v>
          </cell>
          <cell r="BQ770" t="str">
            <v>N</v>
          </cell>
          <cell r="BR770" t="str">
            <v>DM Tops Knits</v>
          </cell>
          <cell r="BS770" t="str">
            <v>OKAMOTO D</v>
          </cell>
          <cell r="BT770" t="str">
            <v>C KNITS</v>
          </cell>
          <cell r="BU770" t="str">
            <v>I1894</v>
          </cell>
          <cell r="BV770" t="str">
            <v>Seasonal</v>
          </cell>
          <cell r="BW770" t="str">
            <v>LSA</v>
          </cell>
          <cell r="BY770" t="str">
            <v>4070940672406534057040563405634056340563</v>
          </cell>
          <cell r="BZ770" t="str">
            <v>S-93355-0003-4627-40709</v>
          </cell>
          <cell r="CA770" t="str">
            <v>SFO</v>
          </cell>
          <cell r="CD770">
            <v>0</v>
          </cell>
          <cell r="CF770">
            <v>2208</v>
          </cell>
          <cell r="CG770">
            <v>0</v>
          </cell>
        </row>
        <row r="771">
          <cell r="A771">
            <v>1417224</v>
          </cell>
          <cell r="B771" t="str">
            <v>113</v>
          </cell>
          <cell r="C771" t="str">
            <v>101</v>
          </cell>
          <cell r="D771" t="str">
            <v>93355</v>
          </cell>
          <cell r="E771" t="str">
            <v>93355-0003</v>
          </cell>
          <cell r="F771" t="str">
            <v>SOLID FRENCH TERRY FULL ZIP W/SPECIAL LINING</v>
          </cell>
          <cell r="G771" t="str">
            <v>SOLID - PACIFIC COAST/SLOAN GREY HEATHER LINING</v>
          </cell>
          <cell r="H771" t="str">
            <v>PC</v>
          </cell>
          <cell r="J771" t="str">
            <v>SP-A</v>
          </cell>
          <cell r="K771" t="str">
            <v>LSUS</v>
          </cell>
          <cell r="L771">
            <v>2006</v>
          </cell>
          <cell r="M771">
            <v>150</v>
          </cell>
          <cell r="N771">
            <v>150</v>
          </cell>
          <cell r="O771">
            <v>0</v>
          </cell>
          <cell r="P771">
            <v>150</v>
          </cell>
          <cell r="T771" t="str">
            <v>964M</v>
          </cell>
          <cell r="U771">
            <v>4627</v>
          </cell>
          <cell r="V771" t="str">
            <v>SHANGHAI</v>
          </cell>
          <cell r="W771" t="str">
            <v>NAS</v>
          </cell>
          <cell r="X771" t="str">
            <v>VIETNAM</v>
          </cell>
          <cell r="Y771" t="str">
            <v>GREEN VINA CO LTD</v>
          </cell>
          <cell r="Z771" t="str">
            <v>DFC</v>
          </cell>
          <cell r="AD771">
            <v>40563</v>
          </cell>
          <cell r="AE771">
            <v>40563</v>
          </cell>
          <cell r="AF771">
            <v>40563</v>
          </cell>
          <cell r="AG771">
            <v>40563</v>
          </cell>
          <cell r="AH771">
            <v>40570</v>
          </cell>
          <cell r="AI771">
            <v>40653</v>
          </cell>
          <cell r="AJ771">
            <v>40672</v>
          </cell>
          <cell r="AK771">
            <v>40709</v>
          </cell>
          <cell r="AL771">
            <v>40739</v>
          </cell>
          <cell r="AM771">
            <v>40742</v>
          </cell>
          <cell r="AN771" t="str">
            <v>Jan 1/7 P-Req;  1/20 adding 30 uts per PAR</v>
          </cell>
          <cell r="AR771" t="str">
            <v>000S</v>
          </cell>
          <cell r="AS771">
            <v>0</v>
          </cell>
          <cell r="AT771" t="str">
            <v>CHINA</v>
          </cell>
          <cell r="AU771" t="str">
            <v>tba - as per WM JSF007070</v>
          </cell>
          <cell r="AW771">
            <v>1.7</v>
          </cell>
          <cell r="AX771">
            <v>255</v>
          </cell>
          <cell r="AY771">
            <v>40567</v>
          </cell>
          <cell r="AZ771">
            <v>40573</v>
          </cell>
          <cell r="BA771">
            <v>40678</v>
          </cell>
          <cell r="BB771">
            <v>40713</v>
          </cell>
          <cell r="BC771">
            <v>40741</v>
          </cell>
          <cell r="BD771">
            <v>40748</v>
          </cell>
          <cell r="BE771">
            <v>40544</v>
          </cell>
          <cell r="BF771">
            <v>40664</v>
          </cell>
          <cell r="BG771">
            <v>40695</v>
          </cell>
          <cell r="BH771">
            <v>40725</v>
          </cell>
          <cell r="BI771">
            <v>40725</v>
          </cell>
          <cell r="BL771">
            <v>0</v>
          </cell>
          <cell r="BN771" t="str">
            <v>DOCKERS</v>
          </cell>
          <cell r="BO771" t="str">
            <v>Tops</v>
          </cell>
          <cell r="BP771" t="str">
            <v>Mens</v>
          </cell>
          <cell r="BQ771" t="str">
            <v>N</v>
          </cell>
          <cell r="BR771" t="str">
            <v>DM Tops Knits</v>
          </cell>
          <cell r="BS771" t="str">
            <v>OKAMOTO D</v>
          </cell>
          <cell r="BT771" t="str">
            <v>C KNITS</v>
          </cell>
          <cell r="BU771" t="str">
            <v>I1894</v>
          </cell>
          <cell r="BV771" t="str">
            <v>Seasonal</v>
          </cell>
          <cell r="BW771" t="str">
            <v>LSA</v>
          </cell>
          <cell r="BY771" t="str">
            <v>4070940672406534057040563405634056340563</v>
          </cell>
          <cell r="BZ771" t="str">
            <v>S-93355-0003-4627-40709</v>
          </cell>
          <cell r="CA771" t="str">
            <v>SFO</v>
          </cell>
          <cell r="CD771">
            <v>0</v>
          </cell>
          <cell r="CF771">
            <v>2208</v>
          </cell>
          <cell r="CG771">
            <v>0</v>
          </cell>
        </row>
        <row r="772">
          <cell r="A772">
            <v>1175915</v>
          </cell>
          <cell r="B772" t="str">
            <v>111</v>
          </cell>
          <cell r="C772" t="str">
            <v>101</v>
          </cell>
          <cell r="D772" t="str">
            <v>66075</v>
          </cell>
          <cell r="E772" t="str">
            <v>66075-0001</v>
          </cell>
          <cell r="F772" t="str">
            <v>THE KHAKI SHIRT</v>
          </cell>
          <cell r="G772" t="str">
            <v>SOLID - WOODCHIP</v>
          </cell>
          <cell r="H772" t="str">
            <v>PC</v>
          </cell>
          <cell r="J772" t="str">
            <v>SP-A</v>
          </cell>
          <cell r="K772" t="str">
            <v>APD</v>
          </cell>
          <cell r="L772" t="str">
            <v>MY</v>
          </cell>
          <cell r="M772">
            <v>302</v>
          </cell>
          <cell r="N772">
            <v>302</v>
          </cell>
          <cell r="O772">
            <v>0</v>
          </cell>
          <cell r="P772">
            <v>302</v>
          </cell>
          <cell r="T772" t="str">
            <v>257M</v>
          </cell>
          <cell r="U772">
            <v>3481</v>
          </cell>
          <cell r="V772" t="str">
            <v>HONG KONG</v>
          </cell>
          <cell r="W772" t="str">
            <v>NAS</v>
          </cell>
          <cell r="X772" t="str">
            <v>VIETNAM</v>
          </cell>
          <cell r="Y772" t="str">
            <v>VIET HUNG JOINT STOCK CO</v>
          </cell>
          <cell r="Z772" t="str">
            <v>DFC</v>
          </cell>
          <cell r="AA772" t="str">
            <v>S</v>
          </cell>
          <cell r="AD772">
            <v>40372</v>
          </cell>
          <cell r="AE772">
            <v>40372</v>
          </cell>
          <cell r="AF772">
            <v>40372</v>
          </cell>
          <cell r="AG772">
            <v>40372</v>
          </cell>
          <cell r="AH772">
            <v>40382</v>
          </cell>
          <cell r="AI772">
            <v>40442</v>
          </cell>
          <cell r="AJ772">
            <v>40456</v>
          </cell>
          <cell r="AK772">
            <v>40515</v>
          </cell>
          <cell r="AL772">
            <v>40528</v>
          </cell>
          <cell r="AM772">
            <v>40531</v>
          </cell>
          <cell r="AN772" t="str">
            <v>July P-req; Ctr had to move to 12/3 from 11/19 ex-fcty due to capacity</v>
          </cell>
          <cell r="AO772" t="str">
            <v>Y</v>
          </cell>
          <cell r="AP772" t="str">
            <v>4509009363 / 4514006360 / 4505017896</v>
          </cell>
          <cell r="AQ772">
            <v>1</v>
          </cell>
          <cell r="AR772" t="str">
            <v>000S</v>
          </cell>
          <cell r="AS772">
            <v>0</v>
          </cell>
          <cell r="AU772" t="str">
            <v>F-B0087</v>
          </cell>
          <cell r="AW772">
            <v>1.7</v>
          </cell>
          <cell r="AX772">
            <v>513.4</v>
          </cell>
          <cell r="AY772">
            <v>40378</v>
          </cell>
          <cell r="AZ772">
            <v>40384</v>
          </cell>
          <cell r="BA772">
            <v>40461</v>
          </cell>
          <cell r="BB772">
            <v>40517</v>
          </cell>
          <cell r="BC772">
            <v>40531</v>
          </cell>
          <cell r="BD772">
            <v>40531</v>
          </cell>
          <cell r="BE772">
            <v>40360</v>
          </cell>
          <cell r="BF772">
            <v>40452</v>
          </cell>
          <cell r="BG772">
            <v>40513</v>
          </cell>
          <cell r="BH772">
            <v>40513</v>
          </cell>
          <cell r="BI772">
            <v>40513</v>
          </cell>
          <cell r="BL772">
            <v>0</v>
          </cell>
          <cell r="BN772" t="str">
            <v>DOCKERS</v>
          </cell>
          <cell r="BO772" t="str">
            <v>Tops</v>
          </cell>
          <cell r="BP772" t="str">
            <v>Mens</v>
          </cell>
          <cell r="BQ772" t="str">
            <v>Y</v>
          </cell>
          <cell r="BR772" t="str">
            <v>DM Tops Wovens</v>
          </cell>
          <cell r="BS772" t="str">
            <v>OKAMOTO D</v>
          </cell>
          <cell r="BT772" t="str">
            <v>CWOVENS2</v>
          </cell>
          <cell r="BU772" t="str">
            <v>G7788</v>
          </cell>
          <cell r="BV772" t="str">
            <v>Seasonal</v>
          </cell>
          <cell r="BW772" t="str">
            <v>APD</v>
          </cell>
          <cell r="BY772" t="str">
            <v>4051540456404424038240372403724037240372</v>
          </cell>
          <cell r="BZ772" t="str">
            <v>S-66075-0001-3481-40515</v>
          </cell>
          <cell r="CA772" t="str">
            <v>SFO</v>
          </cell>
          <cell r="CB772">
            <v>302</v>
          </cell>
          <cell r="CD772">
            <v>0</v>
          </cell>
          <cell r="CF772">
            <v>574</v>
          </cell>
          <cell r="CG772">
            <v>0</v>
          </cell>
        </row>
        <row r="773">
          <cell r="A773">
            <v>1175916</v>
          </cell>
          <cell r="B773" t="str">
            <v>111</v>
          </cell>
          <cell r="C773" t="str">
            <v>101</v>
          </cell>
          <cell r="D773" t="str">
            <v>66075</v>
          </cell>
          <cell r="E773" t="str">
            <v>66075-0001</v>
          </cell>
          <cell r="F773" t="str">
            <v>THE KHAKI SHIRT</v>
          </cell>
          <cell r="G773" t="str">
            <v>SOLID - WOODCHIP</v>
          </cell>
          <cell r="H773" t="str">
            <v>PC</v>
          </cell>
          <cell r="J773" t="str">
            <v>SP-A</v>
          </cell>
          <cell r="K773" t="str">
            <v>LSC</v>
          </cell>
          <cell r="L773" t="str">
            <v>CA</v>
          </cell>
          <cell r="M773">
            <v>836</v>
          </cell>
          <cell r="N773">
            <v>836</v>
          </cell>
          <cell r="O773">
            <v>0</v>
          </cell>
          <cell r="P773">
            <v>836</v>
          </cell>
          <cell r="T773" t="str">
            <v>257M</v>
          </cell>
          <cell r="U773">
            <v>3481</v>
          </cell>
          <cell r="V773" t="str">
            <v>HONG KONG</v>
          </cell>
          <cell r="W773" t="str">
            <v>NAS</v>
          </cell>
          <cell r="X773" t="str">
            <v>VIETNAM</v>
          </cell>
          <cell r="Y773" t="str">
            <v>VIET HUNG JOINT STOCK CO</v>
          </cell>
          <cell r="Z773" t="str">
            <v>DFC</v>
          </cell>
          <cell r="AA773" t="str">
            <v>S</v>
          </cell>
          <cell r="AD773">
            <v>40372</v>
          </cell>
          <cell r="AE773">
            <v>40372</v>
          </cell>
          <cell r="AF773">
            <v>40372</v>
          </cell>
          <cell r="AG773">
            <v>40372</v>
          </cell>
          <cell r="AH773">
            <v>40382</v>
          </cell>
          <cell r="AI773">
            <v>40442</v>
          </cell>
          <cell r="AJ773">
            <v>40456</v>
          </cell>
          <cell r="AK773">
            <v>40515</v>
          </cell>
          <cell r="AL773">
            <v>40557</v>
          </cell>
          <cell r="AM773">
            <v>40560</v>
          </cell>
          <cell r="AN773" t="str">
            <v>July P-req; Ctr had to move to 12/3 from 11/19 ex-fcty due to capacity</v>
          </cell>
          <cell r="AO773" t="str">
            <v>Y</v>
          </cell>
          <cell r="AP773">
            <v>79930</v>
          </cell>
          <cell r="AQ773">
            <v>2</v>
          </cell>
          <cell r="AR773" t="str">
            <v>000S</v>
          </cell>
          <cell r="AS773">
            <v>0</v>
          </cell>
          <cell r="AU773" t="str">
            <v>F-B0087</v>
          </cell>
          <cell r="AW773">
            <v>1.7</v>
          </cell>
          <cell r="AX773">
            <v>1421.2</v>
          </cell>
          <cell r="AY773">
            <v>40378</v>
          </cell>
          <cell r="AZ773">
            <v>40384</v>
          </cell>
          <cell r="BA773">
            <v>40461</v>
          </cell>
          <cell r="BB773">
            <v>40517</v>
          </cell>
          <cell r="BC773">
            <v>40559</v>
          </cell>
          <cell r="BD773">
            <v>40566</v>
          </cell>
          <cell r="BE773">
            <v>40360</v>
          </cell>
          <cell r="BF773">
            <v>40452</v>
          </cell>
          <cell r="BG773">
            <v>40513</v>
          </cell>
          <cell r="BH773">
            <v>40544</v>
          </cell>
          <cell r="BI773">
            <v>40544</v>
          </cell>
          <cell r="BL773">
            <v>0</v>
          </cell>
          <cell r="BN773" t="str">
            <v>DOCKERS</v>
          </cell>
          <cell r="BO773" t="str">
            <v>Tops</v>
          </cell>
          <cell r="BP773" t="str">
            <v>Mens</v>
          </cell>
          <cell r="BQ773" t="str">
            <v>Y</v>
          </cell>
          <cell r="BR773" t="str">
            <v>DM Tops Wovens</v>
          </cell>
          <cell r="BS773" t="str">
            <v>OKAMOTO D</v>
          </cell>
          <cell r="BT773" t="str">
            <v>CWOVENS2</v>
          </cell>
          <cell r="BU773" t="str">
            <v>G7788</v>
          </cell>
          <cell r="BV773" t="str">
            <v>Seasonal</v>
          </cell>
          <cell r="BW773" t="str">
            <v>LSA</v>
          </cell>
          <cell r="BY773" t="str">
            <v>4051540456404424038240372403724037240372</v>
          </cell>
          <cell r="BZ773" t="str">
            <v>S-66075-0001-3481-40515</v>
          </cell>
          <cell r="CA773" t="str">
            <v>SFO</v>
          </cell>
          <cell r="CD773">
            <v>0</v>
          </cell>
          <cell r="CF773">
            <v>574</v>
          </cell>
          <cell r="CG773">
            <v>0</v>
          </cell>
        </row>
        <row r="774">
          <cell r="A774">
            <v>1175917</v>
          </cell>
          <cell r="B774" t="str">
            <v>111</v>
          </cell>
          <cell r="C774" t="str">
            <v>101</v>
          </cell>
          <cell r="D774" t="str">
            <v>66075</v>
          </cell>
          <cell r="E774" t="str">
            <v>66075-0001</v>
          </cell>
          <cell r="F774" t="str">
            <v>THE KHAKI SHIRT</v>
          </cell>
          <cell r="G774" t="str">
            <v>SOLID - WOODCHIP</v>
          </cell>
          <cell r="H774" t="str">
            <v>PC</v>
          </cell>
          <cell r="J774" t="str">
            <v>SP-A</v>
          </cell>
          <cell r="K774" t="str">
            <v>LSE</v>
          </cell>
          <cell r="L774" t="str">
            <v>GB</v>
          </cell>
          <cell r="M774">
            <v>895</v>
          </cell>
          <cell r="N774">
            <v>895</v>
          </cell>
          <cell r="O774">
            <v>0</v>
          </cell>
          <cell r="P774">
            <v>895</v>
          </cell>
          <cell r="T774" t="str">
            <v>257M</v>
          </cell>
          <cell r="U774">
            <v>3481</v>
          </cell>
          <cell r="V774" t="str">
            <v>HONG KONG</v>
          </cell>
          <cell r="W774" t="str">
            <v>NAS</v>
          </cell>
          <cell r="X774" t="str">
            <v>VIETNAM</v>
          </cell>
          <cell r="Y774" t="str">
            <v>VIET HUNG JOINT STOCK CO</v>
          </cell>
          <cell r="Z774" t="str">
            <v>DFC</v>
          </cell>
          <cell r="AA774" t="str">
            <v>S</v>
          </cell>
          <cell r="AD774">
            <v>40372</v>
          </cell>
          <cell r="AE774">
            <v>40372</v>
          </cell>
          <cell r="AF774">
            <v>40372</v>
          </cell>
          <cell r="AG774">
            <v>40372</v>
          </cell>
          <cell r="AH774">
            <v>40382</v>
          </cell>
          <cell r="AI774">
            <v>40442</v>
          </cell>
          <cell r="AJ774">
            <v>40456</v>
          </cell>
          <cell r="AK774">
            <v>40515</v>
          </cell>
          <cell r="AL774">
            <v>40547</v>
          </cell>
          <cell r="AM774">
            <v>40550</v>
          </cell>
          <cell r="AN774" t="str">
            <v>July P-req; Ctr had to move to 12/3 from 11/19 ex-fcty due to capacity</v>
          </cell>
          <cell r="AO774" t="str">
            <v>Y</v>
          </cell>
          <cell r="AP774">
            <v>519002</v>
          </cell>
          <cell r="AQ774">
            <v>3</v>
          </cell>
          <cell r="AR774" t="str">
            <v>000S</v>
          </cell>
          <cell r="AS774">
            <v>0</v>
          </cell>
          <cell r="AU774" t="str">
            <v>F-B0087</v>
          </cell>
          <cell r="AW774">
            <v>1.7</v>
          </cell>
          <cell r="AX774">
            <v>1521.5</v>
          </cell>
          <cell r="AY774">
            <v>40378</v>
          </cell>
          <cell r="AZ774">
            <v>40384</v>
          </cell>
          <cell r="BA774">
            <v>40461</v>
          </cell>
          <cell r="BB774">
            <v>40517</v>
          </cell>
          <cell r="BC774">
            <v>40552</v>
          </cell>
          <cell r="BD774">
            <v>40552</v>
          </cell>
          <cell r="BE774">
            <v>40360</v>
          </cell>
          <cell r="BF774">
            <v>40452</v>
          </cell>
          <cell r="BG774">
            <v>40513</v>
          </cell>
          <cell r="BH774">
            <v>40544</v>
          </cell>
          <cell r="BI774">
            <v>40544</v>
          </cell>
          <cell r="BL774">
            <v>0</v>
          </cell>
          <cell r="BN774" t="str">
            <v>DOCKERS</v>
          </cell>
          <cell r="BO774" t="str">
            <v>Tops</v>
          </cell>
          <cell r="BP774" t="str">
            <v>Mens</v>
          </cell>
          <cell r="BQ774" t="str">
            <v>Y</v>
          </cell>
          <cell r="BR774" t="str">
            <v>DM Tops Wovens</v>
          </cell>
          <cell r="BS774" t="str">
            <v>OKAMOTO D</v>
          </cell>
          <cell r="BT774" t="str">
            <v>CWOVENS2</v>
          </cell>
          <cell r="BU774" t="str">
            <v>G7788</v>
          </cell>
          <cell r="BV774" t="str">
            <v>Seasonal</v>
          </cell>
          <cell r="BW774" t="str">
            <v>LSE</v>
          </cell>
          <cell r="BY774" t="str">
            <v>4051540456404424038240372403724037240372</v>
          </cell>
          <cell r="BZ774" t="str">
            <v>S-66075-0001-3481-40515</v>
          </cell>
          <cell r="CA774" t="str">
            <v>SFO</v>
          </cell>
          <cell r="CD774">
            <v>0</v>
          </cell>
          <cell r="CF774">
            <v>574</v>
          </cell>
          <cell r="CG774">
            <v>0</v>
          </cell>
        </row>
        <row r="775">
          <cell r="A775">
            <v>1309771</v>
          </cell>
          <cell r="B775" t="str">
            <v>111</v>
          </cell>
          <cell r="C775" t="str">
            <v>101</v>
          </cell>
          <cell r="D775" t="str">
            <v>66075</v>
          </cell>
          <cell r="E775" t="str">
            <v>66075-0001</v>
          </cell>
          <cell r="F775" t="str">
            <v>THE KHAKI SHIRT</v>
          </cell>
          <cell r="G775" t="str">
            <v>SOLID - WOODCHIP</v>
          </cell>
          <cell r="H775" t="str">
            <v>PC</v>
          </cell>
          <cell r="J775" t="str">
            <v>SP-A</v>
          </cell>
          <cell r="K775" t="str">
            <v>LSUS</v>
          </cell>
          <cell r="L775">
            <v>2006</v>
          </cell>
          <cell r="M775">
            <v>1500</v>
          </cell>
          <cell r="N775">
            <v>1500</v>
          </cell>
          <cell r="O775">
            <v>0</v>
          </cell>
          <cell r="P775">
            <v>1500</v>
          </cell>
          <cell r="T775" t="str">
            <v>257M</v>
          </cell>
          <cell r="U775">
            <v>3481</v>
          </cell>
          <cell r="V775" t="str">
            <v>HONG KONG</v>
          </cell>
          <cell r="W775" t="str">
            <v>NAS</v>
          </cell>
          <cell r="X775" t="str">
            <v>VIETNAM</v>
          </cell>
          <cell r="Y775" t="str">
            <v>VIET HUNG JOINT STOCK CO</v>
          </cell>
          <cell r="Z775" t="str">
            <v>DFC</v>
          </cell>
          <cell r="AA775" t="str">
            <v>S</v>
          </cell>
          <cell r="AD775">
            <v>40431</v>
          </cell>
          <cell r="AE775">
            <v>40431</v>
          </cell>
          <cell r="AF775">
            <v>40431</v>
          </cell>
          <cell r="AG775">
            <v>40431</v>
          </cell>
          <cell r="AH775">
            <v>40441</v>
          </cell>
          <cell r="AI775">
            <v>40497</v>
          </cell>
          <cell r="AJ775">
            <v>40513</v>
          </cell>
          <cell r="AK775">
            <v>40557</v>
          </cell>
          <cell r="AL775">
            <v>40587</v>
          </cell>
          <cell r="AM775">
            <v>40590</v>
          </cell>
          <cell r="AN775" t="str">
            <v>Add'l per Lila for USRE to give us their UO to support Lobby Store 9/10/10</v>
          </cell>
          <cell r="AO775" t="str">
            <v>Y</v>
          </cell>
          <cell r="AQ775">
            <v>4</v>
          </cell>
          <cell r="AR775" t="str">
            <v>000S</v>
          </cell>
          <cell r="AS775">
            <v>0</v>
          </cell>
          <cell r="AU775" t="str">
            <v>F-B0087</v>
          </cell>
          <cell r="AW775">
            <v>1.7</v>
          </cell>
          <cell r="AX775">
            <v>2550</v>
          </cell>
          <cell r="AY775">
            <v>40441</v>
          </cell>
          <cell r="AZ775">
            <v>40447</v>
          </cell>
          <cell r="BA775">
            <v>40517</v>
          </cell>
          <cell r="BB775">
            <v>40559</v>
          </cell>
          <cell r="BC775">
            <v>40587</v>
          </cell>
          <cell r="BD775">
            <v>40594</v>
          </cell>
          <cell r="BE775">
            <v>40422</v>
          </cell>
          <cell r="BF775">
            <v>40513</v>
          </cell>
          <cell r="BG775">
            <v>40544</v>
          </cell>
          <cell r="BH775">
            <v>40575</v>
          </cell>
          <cell r="BI775">
            <v>40575</v>
          </cell>
          <cell r="BL775">
            <v>0</v>
          </cell>
          <cell r="BN775" t="str">
            <v>DOCKERS</v>
          </cell>
          <cell r="BO775" t="str">
            <v>Tops</v>
          </cell>
          <cell r="BP775" t="str">
            <v>Mens</v>
          </cell>
          <cell r="BQ775" t="str">
            <v>Y</v>
          </cell>
          <cell r="BR775" t="str">
            <v>DM Tops Wovens</v>
          </cell>
          <cell r="BS775" t="str">
            <v>OKAMOTO D</v>
          </cell>
          <cell r="BT775" t="str">
            <v>CWOVENS2</v>
          </cell>
          <cell r="BU775" t="str">
            <v>G7788</v>
          </cell>
          <cell r="BV775" t="str">
            <v>Seasonal</v>
          </cell>
          <cell r="BW775" t="str">
            <v>LSA</v>
          </cell>
          <cell r="BY775" t="str">
            <v>4055740513404974044140431404314043140431</v>
          </cell>
          <cell r="BZ775" t="str">
            <v>S-66075-0001-3481-40557</v>
          </cell>
          <cell r="CA775" t="str">
            <v>SFO</v>
          </cell>
          <cell r="CD775">
            <v>0</v>
          </cell>
          <cell r="CF775">
            <v>574</v>
          </cell>
          <cell r="CG775">
            <v>0</v>
          </cell>
        </row>
        <row r="776">
          <cell r="A776">
            <v>1175918</v>
          </cell>
          <cell r="B776" t="str">
            <v>111</v>
          </cell>
          <cell r="C776" t="str">
            <v>101</v>
          </cell>
          <cell r="D776" t="str">
            <v>66075</v>
          </cell>
          <cell r="E776" t="str">
            <v>66075-0001</v>
          </cell>
          <cell r="F776" t="str">
            <v>THE KHAKI SHIRT</v>
          </cell>
          <cell r="G776" t="str">
            <v>SOLID - WOODCHIP</v>
          </cell>
          <cell r="H776" t="str">
            <v>PC</v>
          </cell>
          <cell r="J776" t="str">
            <v>SP-A</v>
          </cell>
          <cell r="K776" t="str">
            <v>LSUS</v>
          </cell>
          <cell r="L776">
            <v>2006</v>
          </cell>
          <cell r="M776">
            <v>214</v>
          </cell>
          <cell r="N776">
            <v>214</v>
          </cell>
          <cell r="O776">
            <v>0</v>
          </cell>
          <cell r="P776">
            <v>214</v>
          </cell>
          <cell r="T776" t="str">
            <v>257M</v>
          </cell>
          <cell r="U776">
            <v>3481</v>
          </cell>
          <cell r="V776" t="str">
            <v>HONG KONG</v>
          </cell>
          <cell r="W776" t="str">
            <v>NAS</v>
          </cell>
          <cell r="X776" t="str">
            <v>VIETNAM</v>
          </cell>
          <cell r="Y776" t="str">
            <v>VIET HUNG JOINT STOCK CO</v>
          </cell>
          <cell r="Z776" t="str">
            <v>DFC</v>
          </cell>
          <cell r="AA776" t="str">
            <v>S</v>
          </cell>
          <cell r="AD776">
            <v>40372</v>
          </cell>
          <cell r="AE776">
            <v>40372</v>
          </cell>
          <cell r="AF776">
            <v>40372</v>
          </cell>
          <cell r="AG776">
            <v>40372</v>
          </cell>
          <cell r="AH776">
            <v>40382</v>
          </cell>
          <cell r="AI776">
            <v>40442</v>
          </cell>
          <cell r="AJ776">
            <v>40456</v>
          </cell>
          <cell r="AK776">
            <v>40515</v>
          </cell>
          <cell r="AL776">
            <v>40545</v>
          </cell>
          <cell r="AM776">
            <v>40548</v>
          </cell>
          <cell r="AN776" t="str">
            <v>July P-req (12/15 for USRE)</v>
          </cell>
          <cell r="AO776" t="str">
            <v>Y</v>
          </cell>
          <cell r="AQ776">
            <v>4</v>
          </cell>
          <cell r="AR776" t="str">
            <v>000S</v>
          </cell>
          <cell r="AS776">
            <v>0</v>
          </cell>
          <cell r="AU776" t="str">
            <v>F-B0087</v>
          </cell>
          <cell r="AW776">
            <v>1.7</v>
          </cell>
          <cell r="AX776">
            <v>363.8</v>
          </cell>
          <cell r="AY776">
            <v>40378</v>
          </cell>
          <cell r="AZ776">
            <v>40384</v>
          </cell>
          <cell r="BA776">
            <v>40461</v>
          </cell>
          <cell r="BB776">
            <v>40517</v>
          </cell>
          <cell r="BC776">
            <v>40545</v>
          </cell>
          <cell r="BD776">
            <v>40552</v>
          </cell>
          <cell r="BE776">
            <v>40360</v>
          </cell>
          <cell r="BF776">
            <v>40452</v>
          </cell>
          <cell r="BG776">
            <v>40513</v>
          </cell>
          <cell r="BH776">
            <v>40513</v>
          </cell>
          <cell r="BI776">
            <v>40544</v>
          </cell>
          <cell r="BL776">
            <v>0</v>
          </cell>
          <cell r="BN776" t="str">
            <v>DOCKERS</v>
          </cell>
          <cell r="BO776" t="str">
            <v>Tops</v>
          </cell>
          <cell r="BP776" t="str">
            <v>Mens</v>
          </cell>
          <cell r="BQ776" t="str">
            <v>Y</v>
          </cell>
          <cell r="BR776" t="str">
            <v>DM Tops Wovens</v>
          </cell>
          <cell r="BS776" t="str">
            <v>OKAMOTO D</v>
          </cell>
          <cell r="BT776" t="str">
            <v>CWOVENS2</v>
          </cell>
          <cell r="BU776" t="str">
            <v>G7788</v>
          </cell>
          <cell r="BV776" t="str">
            <v>Seasonal</v>
          </cell>
          <cell r="BW776" t="str">
            <v>LSA</v>
          </cell>
          <cell r="BY776" t="str">
            <v>4051540456404424038240372403724037240372</v>
          </cell>
          <cell r="BZ776" t="str">
            <v>S-66075-0001-3481-40515</v>
          </cell>
          <cell r="CA776" t="str">
            <v>SFO</v>
          </cell>
          <cell r="CD776">
            <v>0</v>
          </cell>
          <cell r="CF776">
            <v>574</v>
          </cell>
          <cell r="CG776">
            <v>0</v>
          </cell>
        </row>
        <row r="777">
          <cell r="A777">
            <v>1175919</v>
          </cell>
          <cell r="B777" t="str">
            <v>111</v>
          </cell>
          <cell r="C777" t="str">
            <v>101</v>
          </cell>
          <cell r="D777" t="str">
            <v>66075</v>
          </cell>
          <cell r="E777" t="str">
            <v>66075-0003</v>
          </cell>
          <cell r="F777" t="str">
            <v>THE KHAKI SHIRT</v>
          </cell>
          <cell r="G777" t="str">
            <v>SOLID - QUARTZ</v>
          </cell>
          <cell r="H777" t="str">
            <v>PC</v>
          </cell>
          <cell r="J777" t="str">
            <v>SP-A</v>
          </cell>
          <cell r="K777" t="str">
            <v>LSUS</v>
          </cell>
          <cell r="L777">
            <v>2006</v>
          </cell>
          <cell r="M777">
            <v>344</v>
          </cell>
          <cell r="N777">
            <v>344</v>
          </cell>
          <cell r="O777">
            <v>0</v>
          </cell>
          <cell r="P777">
            <v>344</v>
          </cell>
          <cell r="T777" t="str">
            <v>257M</v>
          </cell>
          <cell r="U777">
            <v>3481</v>
          </cell>
          <cell r="V777" t="str">
            <v>HONG KONG</v>
          </cell>
          <cell r="W777" t="str">
            <v>NAS</v>
          </cell>
          <cell r="X777" t="str">
            <v>VIETNAM</v>
          </cell>
          <cell r="Y777" t="str">
            <v>VIET HUNG JOINT STOCK CO</v>
          </cell>
          <cell r="Z777" t="str">
            <v>DFC</v>
          </cell>
          <cell r="AA777" t="str">
            <v>S</v>
          </cell>
          <cell r="AD777">
            <v>40372</v>
          </cell>
          <cell r="AE777">
            <v>40372</v>
          </cell>
          <cell r="AF777">
            <v>40372</v>
          </cell>
          <cell r="AG777">
            <v>40372</v>
          </cell>
          <cell r="AH777">
            <v>40382</v>
          </cell>
          <cell r="AI777">
            <v>40442</v>
          </cell>
          <cell r="AJ777">
            <v>40456</v>
          </cell>
          <cell r="AK777">
            <v>40515</v>
          </cell>
          <cell r="AL777">
            <v>40545</v>
          </cell>
          <cell r="AM777">
            <v>40548</v>
          </cell>
          <cell r="AN777" t="str">
            <v>July P-req(11/15 thru 1/15 del for USRE)</v>
          </cell>
          <cell r="AO777" t="str">
            <v>Y</v>
          </cell>
          <cell r="AQ777">
            <v>5</v>
          </cell>
          <cell r="AR777" t="str">
            <v>000S</v>
          </cell>
          <cell r="AS777">
            <v>0</v>
          </cell>
          <cell r="AU777" t="str">
            <v>F-B0087</v>
          </cell>
          <cell r="AW777">
            <v>1.7</v>
          </cell>
          <cell r="AX777">
            <v>584.79999999999995</v>
          </cell>
          <cell r="AY777">
            <v>40378</v>
          </cell>
          <cell r="AZ777">
            <v>40384</v>
          </cell>
          <cell r="BA777">
            <v>40461</v>
          </cell>
          <cell r="BB777">
            <v>40517</v>
          </cell>
          <cell r="BC777">
            <v>40545</v>
          </cell>
          <cell r="BD777">
            <v>40552</v>
          </cell>
          <cell r="BE777">
            <v>40360</v>
          </cell>
          <cell r="BF777">
            <v>40452</v>
          </cell>
          <cell r="BG777">
            <v>40513</v>
          </cell>
          <cell r="BH777">
            <v>40513</v>
          </cell>
          <cell r="BI777">
            <v>40544</v>
          </cell>
          <cell r="BL777">
            <v>0</v>
          </cell>
          <cell r="BN777" t="str">
            <v>DOCKERS</v>
          </cell>
          <cell r="BO777" t="str">
            <v>Tops</v>
          </cell>
          <cell r="BP777" t="str">
            <v>Mens</v>
          </cell>
          <cell r="BQ777" t="str">
            <v>N</v>
          </cell>
          <cell r="BR777" t="str">
            <v>DM Tops Wovens</v>
          </cell>
          <cell r="BS777" t="str">
            <v>OKAMOTO D</v>
          </cell>
          <cell r="BT777" t="str">
            <v>CWOVENS2</v>
          </cell>
          <cell r="BU777" t="str">
            <v>G7784</v>
          </cell>
          <cell r="BV777" t="str">
            <v>Seasonal</v>
          </cell>
          <cell r="BW777" t="str">
            <v>LSA</v>
          </cell>
          <cell r="BY777" t="str">
            <v>4051540456404424038240372403724037240372</v>
          </cell>
          <cell r="BZ777" t="str">
            <v>S-66075-0003-3481-40515</v>
          </cell>
          <cell r="CA777" t="str">
            <v>SFO</v>
          </cell>
          <cell r="CD777">
            <v>0</v>
          </cell>
          <cell r="CF777">
            <v>574</v>
          </cell>
          <cell r="CG777">
            <v>0</v>
          </cell>
        </row>
        <row r="778">
          <cell r="A778">
            <v>1175920</v>
          </cell>
          <cell r="B778" t="str">
            <v>111</v>
          </cell>
          <cell r="C778" t="str">
            <v>101</v>
          </cell>
          <cell r="D778" t="str">
            <v>66075</v>
          </cell>
          <cell r="E778" t="str">
            <v>66075-0003</v>
          </cell>
          <cell r="F778" t="str">
            <v>THE KHAKI SHIRT</v>
          </cell>
          <cell r="G778" t="str">
            <v>SOLID - QUARTZ</v>
          </cell>
          <cell r="H778" t="str">
            <v>PC</v>
          </cell>
          <cell r="J778" t="str">
            <v>SP-A</v>
          </cell>
          <cell r="K778" t="str">
            <v>LSC</v>
          </cell>
          <cell r="L778" t="str">
            <v>CA</v>
          </cell>
          <cell r="M778">
            <v>1500</v>
          </cell>
          <cell r="N778">
            <v>1500</v>
          </cell>
          <cell r="O778">
            <v>0</v>
          </cell>
          <cell r="P778">
            <v>1500</v>
          </cell>
          <cell r="T778" t="str">
            <v>257M</v>
          </cell>
          <cell r="U778">
            <v>3481</v>
          </cell>
          <cell r="V778" t="str">
            <v>HONG KONG</v>
          </cell>
          <cell r="W778" t="str">
            <v>NAS</v>
          </cell>
          <cell r="X778" t="str">
            <v>VIETNAM</v>
          </cell>
          <cell r="Y778" t="str">
            <v>VIET HUNG JOINT STOCK CO</v>
          </cell>
          <cell r="Z778" t="str">
            <v>DFC</v>
          </cell>
          <cell r="AA778" t="str">
            <v>S</v>
          </cell>
          <cell r="AD778">
            <v>40372</v>
          </cell>
          <cell r="AE778">
            <v>40372</v>
          </cell>
          <cell r="AF778">
            <v>40372</v>
          </cell>
          <cell r="AG778">
            <v>40372</v>
          </cell>
          <cell r="AH778">
            <v>40382</v>
          </cell>
          <cell r="AI778">
            <v>40442</v>
          </cell>
          <cell r="AJ778">
            <v>40456</v>
          </cell>
          <cell r="AK778">
            <v>40515</v>
          </cell>
          <cell r="AL778">
            <v>40557</v>
          </cell>
          <cell r="AM778">
            <v>40560</v>
          </cell>
          <cell r="AN778" t="str">
            <v>July P-req; Ctr had to move to 12/3 from 11/19 ex-fcty due to capacity</v>
          </cell>
          <cell r="AO778" t="str">
            <v>Y</v>
          </cell>
          <cell r="AP778">
            <v>79929</v>
          </cell>
          <cell r="AQ778">
            <v>6</v>
          </cell>
          <cell r="AR778" t="str">
            <v>000S</v>
          </cell>
          <cell r="AS778">
            <v>0</v>
          </cell>
          <cell r="AU778" t="str">
            <v>F-B0087</v>
          </cell>
          <cell r="AW778">
            <v>1.7</v>
          </cell>
          <cell r="AX778">
            <v>2550</v>
          </cell>
          <cell r="AY778">
            <v>40378</v>
          </cell>
          <cell r="AZ778">
            <v>40384</v>
          </cell>
          <cell r="BA778">
            <v>40461</v>
          </cell>
          <cell r="BB778">
            <v>40517</v>
          </cell>
          <cell r="BC778">
            <v>40559</v>
          </cell>
          <cell r="BD778">
            <v>40566</v>
          </cell>
          <cell r="BE778">
            <v>40360</v>
          </cell>
          <cell r="BF778">
            <v>40452</v>
          </cell>
          <cell r="BG778">
            <v>40513</v>
          </cell>
          <cell r="BH778">
            <v>40544</v>
          </cell>
          <cell r="BI778">
            <v>40544</v>
          </cell>
          <cell r="BL778">
            <v>0</v>
          </cell>
          <cell r="BN778" t="str">
            <v>DOCKERS</v>
          </cell>
          <cell r="BO778" t="str">
            <v>Tops</v>
          </cell>
          <cell r="BP778" t="str">
            <v>Mens</v>
          </cell>
          <cell r="BQ778" t="str">
            <v>N</v>
          </cell>
          <cell r="BR778" t="str">
            <v>DM Tops Wovens</v>
          </cell>
          <cell r="BS778" t="str">
            <v>OKAMOTO D</v>
          </cell>
          <cell r="BT778" t="str">
            <v>CWOVENS2</v>
          </cell>
          <cell r="BU778" t="str">
            <v>G7784</v>
          </cell>
          <cell r="BV778" t="str">
            <v>Seasonal</v>
          </cell>
          <cell r="BW778" t="str">
            <v>LSA</v>
          </cell>
          <cell r="BY778" t="str">
            <v>4051540456404424038240372403724037240372</v>
          </cell>
          <cell r="BZ778" t="str">
            <v>S-66075-0003-3481-40515</v>
          </cell>
          <cell r="CA778" t="str">
            <v>SFO</v>
          </cell>
          <cell r="CD778">
            <v>0</v>
          </cell>
          <cell r="CF778">
            <v>574</v>
          </cell>
          <cell r="CG778">
            <v>0</v>
          </cell>
        </row>
        <row r="779">
          <cell r="A779">
            <v>1175921</v>
          </cell>
          <cell r="B779" t="str">
            <v>111</v>
          </cell>
          <cell r="C779" t="str">
            <v>101</v>
          </cell>
          <cell r="D779" t="str">
            <v>66075</v>
          </cell>
          <cell r="E779" t="str">
            <v>66075-0004</v>
          </cell>
          <cell r="F779" t="str">
            <v>THE KHAKI SHIRT</v>
          </cell>
          <cell r="G779" t="str">
            <v>SOLID - DRESS BLUE</v>
          </cell>
          <cell r="H779" t="str">
            <v>PC</v>
          </cell>
          <cell r="J779" t="str">
            <v>SP-A</v>
          </cell>
          <cell r="K779" t="str">
            <v>APD</v>
          </cell>
          <cell r="L779" t="str">
            <v>MY</v>
          </cell>
          <cell r="M779">
            <v>126</v>
          </cell>
          <cell r="N779">
            <v>126</v>
          </cell>
          <cell r="O779">
            <v>0</v>
          </cell>
          <cell r="P779">
            <v>126</v>
          </cell>
          <cell r="T779" t="str">
            <v>257M</v>
          </cell>
          <cell r="U779">
            <v>3481</v>
          </cell>
          <cell r="V779" t="str">
            <v>HONG KONG</v>
          </cell>
          <cell r="W779" t="str">
            <v>NAS</v>
          </cell>
          <cell r="X779" t="str">
            <v>VIETNAM</v>
          </cell>
          <cell r="Y779" t="str">
            <v>VIET HUNG JOINT STOCK CO</v>
          </cell>
          <cell r="Z779" t="str">
            <v>DFC</v>
          </cell>
          <cell r="AA779" t="str">
            <v>S</v>
          </cell>
          <cell r="AD779">
            <v>40372</v>
          </cell>
          <cell r="AE779">
            <v>40372</v>
          </cell>
          <cell r="AF779">
            <v>40372</v>
          </cell>
          <cell r="AG779">
            <v>40372</v>
          </cell>
          <cell r="AH779">
            <v>40382</v>
          </cell>
          <cell r="AI779">
            <v>40442</v>
          </cell>
          <cell r="AJ779">
            <v>40456</v>
          </cell>
          <cell r="AK779">
            <v>40515</v>
          </cell>
          <cell r="AL779">
            <v>40528</v>
          </cell>
          <cell r="AM779">
            <v>40531</v>
          </cell>
          <cell r="AN779" t="str">
            <v>July P-req; Ctr had to move to 12/3 from 11/19 ex-fcty due to capacity</v>
          </cell>
          <cell r="AO779" t="str">
            <v>Y</v>
          </cell>
          <cell r="AP779" t="str">
            <v>4505017897 / 4509009364</v>
          </cell>
          <cell r="AQ779">
            <v>7</v>
          </cell>
          <cell r="AR779" t="str">
            <v>000S</v>
          </cell>
          <cell r="AS779">
            <v>0</v>
          </cell>
          <cell r="AU779" t="str">
            <v>F-B0087</v>
          </cell>
          <cell r="AW779">
            <v>1.7</v>
          </cell>
          <cell r="AX779">
            <v>214.2</v>
          </cell>
          <cell r="AY779">
            <v>40378</v>
          </cell>
          <cell r="AZ779">
            <v>40384</v>
          </cell>
          <cell r="BA779">
            <v>40461</v>
          </cell>
          <cell r="BB779">
            <v>40517</v>
          </cell>
          <cell r="BC779">
            <v>40531</v>
          </cell>
          <cell r="BD779">
            <v>40531</v>
          </cell>
          <cell r="BE779">
            <v>40360</v>
          </cell>
          <cell r="BF779">
            <v>40452</v>
          </cell>
          <cell r="BG779">
            <v>40513</v>
          </cell>
          <cell r="BH779">
            <v>40513</v>
          </cell>
          <cell r="BI779">
            <v>40513</v>
          </cell>
          <cell r="BL779">
            <v>0</v>
          </cell>
          <cell r="BN779" t="str">
            <v>DOCKERS</v>
          </cell>
          <cell r="BO779" t="str">
            <v>Tops</v>
          </cell>
          <cell r="BP779" t="str">
            <v>Mens</v>
          </cell>
          <cell r="BQ779" t="str">
            <v>N</v>
          </cell>
          <cell r="BR779" t="str">
            <v>DM Tops Wovens</v>
          </cell>
          <cell r="BS779" t="str">
            <v>OKAMOTO D</v>
          </cell>
          <cell r="BT779" t="str">
            <v>CWOVENS2</v>
          </cell>
          <cell r="BU779" t="str">
            <v>G7779</v>
          </cell>
          <cell r="BV779" t="str">
            <v>Seasonal</v>
          </cell>
          <cell r="BW779" t="str">
            <v>APD</v>
          </cell>
          <cell r="BY779" t="str">
            <v>4051540456404424038240372403724037240372</v>
          </cell>
          <cell r="BZ779" t="str">
            <v>S-66075-0004-3481-40515</v>
          </cell>
          <cell r="CA779" t="str">
            <v>SFO</v>
          </cell>
          <cell r="CB779">
            <v>126</v>
          </cell>
          <cell r="CD779">
            <v>0</v>
          </cell>
          <cell r="CF779">
            <v>574</v>
          </cell>
          <cell r="CG779">
            <v>0</v>
          </cell>
        </row>
        <row r="780">
          <cell r="A780">
            <v>1175922</v>
          </cell>
          <cell r="B780" t="str">
            <v>111</v>
          </cell>
          <cell r="C780" t="str">
            <v>101</v>
          </cell>
          <cell r="D780" t="str">
            <v>66075</v>
          </cell>
          <cell r="E780" t="str">
            <v>66075-0004</v>
          </cell>
          <cell r="F780" t="str">
            <v>THE KHAKI SHIRT</v>
          </cell>
          <cell r="G780" t="str">
            <v>SOLID - DRESS BLUE</v>
          </cell>
          <cell r="H780" t="str">
            <v>PC</v>
          </cell>
          <cell r="J780" t="str">
            <v>SP-A</v>
          </cell>
          <cell r="K780" t="str">
            <v>LSC</v>
          </cell>
          <cell r="L780" t="str">
            <v>CA</v>
          </cell>
          <cell r="M780">
            <v>548</v>
          </cell>
          <cell r="N780">
            <v>548</v>
          </cell>
          <cell r="O780">
            <v>0</v>
          </cell>
          <cell r="P780">
            <v>548</v>
          </cell>
          <cell r="T780" t="str">
            <v>257M</v>
          </cell>
          <cell r="U780">
            <v>3481</v>
          </cell>
          <cell r="V780" t="str">
            <v>HONG KONG</v>
          </cell>
          <cell r="W780" t="str">
            <v>NAS</v>
          </cell>
          <cell r="X780" t="str">
            <v>VIETNAM</v>
          </cell>
          <cell r="Y780" t="str">
            <v>VIET HUNG JOINT STOCK CO</v>
          </cell>
          <cell r="Z780" t="str">
            <v>DFC</v>
          </cell>
          <cell r="AA780" t="str">
            <v>S</v>
          </cell>
          <cell r="AD780">
            <v>40372</v>
          </cell>
          <cell r="AE780">
            <v>40372</v>
          </cell>
          <cell r="AF780">
            <v>40372</v>
          </cell>
          <cell r="AG780">
            <v>40372</v>
          </cell>
          <cell r="AH780">
            <v>40382</v>
          </cell>
          <cell r="AI780">
            <v>40442</v>
          </cell>
          <cell r="AJ780">
            <v>40456</v>
          </cell>
          <cell r="AK780">
            <v>40515</v>
          </cell>
          <cell r="AL780">
            <v>40557</v>
          </cell>
          <cell r="AM780">
            <v>40560</v>
          </cell>
          <cell r="AN780" t="str">
            <v>July P-req; Ctr had to move to 12/3 from 11/19 ex-fcty due to capacity</v>
          </cell>
          <cell r="AO780" t="str">
            <v>Y</v>
          </cell>
          <cell r="AP780">
            <v>79928</v>
          </cell>
          <cell r="AQ780">
            <v>8</v>
          </cell>
          <cell r="AR780" t="str">
            <v>000S</v>
          </cell>
          <cell r="AS780">
            <v>0</v>
          </cell>
          <cell r="AU780" t="str">
            <v>F-B0087</v>
          </cell>
          <cell r="AW780">
            <v>1.7</v>
          </cell>
          <cell r="AX780">
            <v>931.6</v>
          </cell>
          <cell r="AY780">
            <v>40378</v>
          </cell>
          <cell r="AZ780">
            <v>40384</v>
          </cell>
          <cell r="BA780">
            <v>40461</v>
          </cell>
          <cell r="BB780">
            <v>40517</v>
          </cell>
          <cell r="BC780">
            <v>40559</v>
          </cell>
          <cell r="BD780">
            <v>40566</v>
          </cell>
          <cell r="BE780">
            <v>40360</v>
          </cell>
          <cell r="BF780">
            <v>40452</v>
          </cell>
          <cell r="BG780">
            <v>40513</v>
          </cell>
          <cell r="BH780">
            <v>40544</v>
          </cell>
          <cell r="BI780">
            <v>40544</v>
          </cell>
          <cell r="BL780">
            <v>0</v>
          </cell>
          <cell r="BN780" t="str">
            <v>DOCKERS</v>
          </cell>
          <cell r="BO780" t="str">
            <v>Tops</v>
          </cell>
          <cell r="BP780" t="str">
            <v>Mens</v>
          </cell>
          <cell r="BQ780" t="str">
            <v>N</v>
          </cell>
          <cell r="BR780" t="str">
            <v>DM Tops Wovens</v>
          </cell>
          <cell r="BS780" t="str">
            <v>OKAMOTO D</v>
          </cell>
          <cell r="BT780" t="str">
            <v>CWOVENS2</v>
          </cell>
          <cell r="BU780" t="str">
            <v>G7779</v>
          </cell>
          <cell r="BV780" t="str">
            <v>Seasonal</v>
          </cell>
          <cell r="BW780" t="str">
            <v>LSA</v>
          </cell>
          <cell r="BY780" t="str">
            <v>4051540456404424038240372403724037240372</v>
          </cell>
          <cell r="BZ780" t="str">
            <v>S-66075-0004-3481-40515</v>
          </cell>
          <cell r="CA780" t="str">
            <v>SFO</v>
          </cell>
          <cell r="CD780">
            <v>0</v>
          </cell>
          <cell r="CF780">
            <v>574</v>
          </cell>
          <cell r="CG780">
            <v>0</v>
          </cell>
        </row>
        <row r="781">
          <cell r="A781">
            <v>1175923</v>
          </cell>
          <cell r="B781" t="str">
            <v>111</v>
          </cell>
          <cell r="C781" t="str">
            <v>101</v>
          </cell>
          <cell r="D781" t="str">
            <v>66075</v>
          </cell>
          <cell r="E781" t="str">
            <v>66075-0004</v>
          </cell>
          <cell r="F781" t="str">
            <v>THE KHAKI SHIRT</v>
          </cell>
          <cell r="G781" t="str">
            <v>SOLID - DRESS BLUE</v>
          </cell>
          <cell r="H781" t="str">
            <v>PC</v>
          </cell>
          <cell r="J781" t="str">
            <v>SP-A</v>
          </cell>
          <cell r="K781" t="str">
            <v>LSE</v>
          </cell>
          <cell r="L781" t="str">
            <v>GB</v>
          </cell>
          <cell r="M781">
            <v>1361</v>
          </cell>
          <cell r="N781">
            <v>1361</v>
          </cell>
          <cell r="O781">
            <v>0</v>
          </cell>
          <cell r="P781">
            <v>1361</v>
          </cell>
          <cell r="T781" t="str">
            <v>257M</v>
          </cell>
          <cell r="U781">
            <v>3481</v>
          </cell>
          <cell r="V781" t="str">
            <v>HONG KONG</v>
          </cell>
          <cell r="W781" t="str">
            <v>NAS</v>
          </cell>
          <cell r="X781" t="str">
            <v>VIETNAM</v>
          </cell>
          <cell r="Y781" t="str">
            <v>VIET HUNG JOINT STOCK CO</v>
          </cell>
          <cell r="Z781" t="str">
            <v>DFC</v>
          </cell>
          <cell r="AA781" t="str">
            <v>S</v>
          </cell>
          <cell r="AD781">
            <v>40372</v>
          </cell>
          <cell r="AE781">
            <v>40372</v>
          </cell>
          <cell r="AF781">
            <v>40372</v>
          </cell>
          <cell r="AG781">
            <v>40372</v>
          </cell>
          <cell r="AH781">
            <v>40382</v>
          </cell>
          <cell r="AI781">
            <v>40442</v>
          </cell>
          <cell r="AJ781">
            <v>40456</v>
          </cell>
          <cell r="AK781">
            <v>40515</v>
          </cell>
          <cell r="AL781">
            <v>40547</v>
          </cell>
          <cell r="AM781">
            <v>40550</v>
          </cell>
          <cell r="AN781" t="str">
            <v>July P-req; Ctr had to move to 12/3 from 11/19 ex-fcty due to capacity</v>
          </cell>
          <cell r="AO781" t="str">
            <v>Y</v>
          </cell>
          <cell r="AP781">
            <v>519003</v>
          </cell>
          <cell r="AQ781">
            <v>9</v>
          </cell>
          <cell r="AR781" t="str">
            <v>000S</v>
          </cell>
          <cell r="AS781">
            <v>0</v>
          </cell>
          <cell r="AU781" t="str">
            <v>F-B0087</v>
          </cell>
          <cell r="AW781">
            <v>1.7</v>
          </cell>
          <cell r="AX781">
            <v>2313.6999999999998</v>
          </cell>
          <cell r="AY781">
            <v>40378</v>
          </cell>
          <cell r="AZ781">
            <v>40384</v>
          </cell>
          <cell r="BA781">
            <v>40461</v>
          </cell>
          <cell r="BB781">
            <v>40517</v>
          </cell>
          <cell r="BC781">
            <v>40552</v>
          </cell>
          <cell r="BD781">
            <v>40552</v>
          </cell>
          <cell r="BE781">
            <v>40360</v>
          </cell>
          <cell r="BF781">
            <v>40452</v>
          </cell>
          <cell r="BG781">
            <v>40513</v>
          </cell>
          <cell r="BH781">
            <v>40544</v>
          </cell>
          <cell r="BI781">
            <v>40544</v>
          </cell>
          <cell r="BL781">
            <v>0</v>
          </cell>
          <cell r="BN781" t="str">
            <v>DOCKERS</v>
          </cell>
          <cell r="BO781" t="str">
            <v>Tops</v>
          </cell>
          <cell r="BP781" t="str">
            <v>Mens</v>
          </cell>
          <cell r="BQ781" t="str">
            <v>N</v>
          </cell>
          <cell r="BR781" t="str">
            <v>DM Tops Wovens</v>
          </cell>
          <cell r="BS781" t="str">
            <v>OKAMOTO D</v>
          </cell>
          <cell r="BT781" t="str">
            <v>CWOVENS2</v>
          </cell>
          <cell r="BU781" t="str">
            <v>G7779</v>
          </cell>
          <cell r="BV781" t="str">
            <v>Seasonal</v>
          </cell>
          <cell r="BW781" t="str">
            <v>LSE</v>
          </cell>
          <cell r="BY781" t="str">
            <v>4051540456404424038240372403724037240372</v>
          </cell>
          <cell r="BZ781" t="str">
            <v>S-66075-0004-3481-40515</v>
          </cell>
          <cell r="CA781" t="str">
            <v>SFO</v>
          </cell>
          <cell r="CD781">
            <v>0</v>
          </cell>
          <cell r="CF781">
            <v>574</v>
          </cell>
          <cell r="CG781">
            <v>0</v>
          </cell>
        </row>
        <row r="782">
          <cell r="A782">
            <v>1175924</v>
          </cell>
          <cell r="B782" t="str">
            <v>111</v>
          </cell>
          <cell r="C782" t="str">
            <v>101</v>
          </cell>
          <cell r="D782" t="str">
            <v>66075</v>
          </cell>
          <cell r="E782" t="str">
            <v>66075-0004</v>
          </cell>
          <cell r="F782" t="str">
            <v>THE KHAKI SHIRT</v>
          </cell>
          <cell r="G782" t="str">
            <v>SOLID - DRESS BLUE</v>
          </cell>
          <cell r="H782" t="str">
            <v>PC</v>
          </cell>
          <cell r="J782" t="str">
            <v>SP-A</v>
          </cell>
          <cell r="K782" t="str">
            <v>LSUS</v>
          </cell>
          <cell r="L782">
            <v>2006</v>
          </cell>
          <cell r="M782">
            <v>387</v>
          </cell>
          <cell r="N782">
            <v>387</v>
          </cell>
          <cell r="O782">
            <v>0</v>
          </cell>
          <cell r="P782">
            <v>387</v>
          </cell>
          <cell r="T782" t="str">
            <v>257M</v>
          </cell>
          <cell r="U782">
            <v>3481</v>
          </cell>
          <cell r="V782" t="str">
            <v>HONG KONG</v>
          </cell>
          <cell r="W782" t="str">
            <v>NAS</v>
          </cell>
          <cell r="X782" t="str">
            <v>VIETNAM</v>
          </cell>
          <cell r="Y782" t="str">
            <v>VIET HUNG JOINT STOCK CO</v>
          </cell>
          <cell r="Z782" t="str">
            <v>DFC</v>
          </cell>
          <cell r="AA782" t="str">
            <v>S</v>
          </cell>
          <cell r="AD782">
            <v>40372</v>
          </cell>
          <cell r="AE782">
            <v>40372</v>
          </cell>
          <cell r="AF782">
            <v>40372</v>
          </cell>
          <cell r="AG782">
            <v>40372</v>
          </cell>
          <cell r="AH782">
            <v>40382</v>
          </cell>
          <cell r="AI782">
            <v>40442</v>
          </cell>
          <cell r="AJ782">
            <v>40456</v>
          </cell>
          <cell r="AK782">
            <v>40515</v>
          </cell>
          <cell r="AL782">
            <v>40545</v>
          </cell>
          <cell r="AM782">
            <v>40548</v>
          </cell>
          <cell r="AN782" t="str">
            <v>July P-req (11/15 thru 1/15 for USRE)</v>
          </cell>
          <cell r="AO782" t="str">
            <v>Y</v>
          </cell>
          <cell r="AQ782">
            <v>10</v>
          </cell>
          <cell r="AR782" t="str">
            <v>000S</v>
          </cell>
          <cell r="AS782">
            <v>0</v>
          </cell>
          <cell r="AU782" t="str">
            <v>F-B0087</v>
          </cell>
          <cell r="AW782">
            <v>1.7</v>
          </cell>
          <cell r="AX782">
            <v>657.9</v>
          </cell>
          <cell r="AY782">
            <v>40378</v>
          </cell>
          <cell r="AZ782">
            <v>40384</v>
          </cell>
          <cell r="BA782">
            <v>40461</v>
          </cell>
          <cell r="BB782">
            <v>40517</v>
          </cell>
          <cell r="BC782">
            <v>40545</v>
          </cell>
          <cell r="BD782">
            <v>40552</v>
          </cell>
          <cell r="BE782">
            <v>40360</v>
          </cell>
          <cell r="BF782">
            <v>40452</v>
          </cell>
          <cell r="BG782">
            <v>40513</v>
          </cell>
          <cell r="BH782">
            <v>40513</v>
          </cell>
          <cell r="BI782">
            <v>40544</v>
          </cell>
          <cell r="BL782">
            <v>0</v>
          </cell>
          <cell r="BN782" t="str">
            <v>DOCKERS</v>
          </cell>
          <cell r="BO782" t="str">
            <v>Tops</v>
          </cell>
          <cell r="BP782" t="str">
            <v>Mens</v>
          </cell>
          <cell r="BQ782" t="str">
            <v>N</v>
          </cell>
          <cell r="BR782" t="str">
            <v>DM Tops Wovens</v>
          </cell>
          <cell r="BS782" t="str">
            <v>OKAMOTO D</v>
          </cell>
          <cell r="BT782" t="str">
            <v>CWOVENS2</v>
          </cell>
          <cell r="BU782" t="str">
            <v>G7779</v>
          </cell>
          <cell r="BV782" t="str">
            <v>Seasonal</v>
          </cell>
          <cell r="BW782" t="str">
            <v>LSA</v>
          </cell>
          <cell r="BY782" t="str">
            <v>4051540456404424038240372403724037240372</v>
          </cell>
          <cell r="BZ782" t="str">
            <v>S-66075-0004-3481-40515</v>
          </cell>
          <cell r="CA782" t="str">
            <v>SFO</v>
          </cell>
          <cell r="CD782">
            <v>0</v>
          </cell>
          <cell r="CF782">
            <v>574</v>
          </cell>
          <cell r="CG782">
            <v>0</v>
          </cell>
        </row>
        <row r="783">
          <cell r="A783">
            <v>1257710</v>
          </cell>
          <cell r="B783" t="str">
            <v>111</v>
          </cell>
          <cell r="C783" t="str">
            <v>101</v>
          </cell>
          <cell r="D783" t="str">
            <v>66075</v>
          </cell>
          <cell r="E783" t="str">
            <v>66075-0012</v>
          </cell>
          <cell r="F783" t="str">
            <v>THE KHAKI SHIRT</v>
          </cell>
          <cell r="G783" t="str">
            <v>SOLID - SHADOW</v>
          </cell>
          <cell r="H783" t="str">
            <v>PC</v>
          </cell>
          <cell r="J783" t="str">
            <v>SP-A</v>
          </cell>
          <cell r="K783" t="str">
            <v>LSUS</v>
          </cell>
          <cell r="L783">
            <v>2006</v>
          </cell>
          <cell r="M783">
            <v>1060</v>
          </cell>
          <cell r="N783">
            <v>1060</v>
          </cell>
          <cell r="O783">
            <v>0</v>
          </cell>
          <cell r="P783">
            <v>1060</v>
          </cell>
          <cell r="T783" t="str">
            <v>257M</v>
          </cell>
          <cell r="U783">
            <v>3481</v>
          </cell>
          <cell r="V783" t="str">
            <v>HONG KONG</v>
          </cell>
          <cell r="W783" t="str">
            <v>NAS</v>
          </cell>
          <cell r="X783" t="str">
            <v>VIETNAM</v>
          </cell>
          <cell r="Y783" t="str">
            <v>VIET HUNG JOINT STOCK CO</v>
          </cell>
          <cell r="Z783" t="str">
            <v>DFC</v>
          </cell>
          <cell r="AA783" t="str">
            <v>S</v>
          </cell>
          <cell r="AD783">
            <v>40400</v>
          </cell>
          <cell r="AE783">
            <v>40400</v>
          </cell>
          <cell r="AF783">
            <v>40400</v>
          </cell>
          <cell r="AG783">
            <v>40400</v>
          </cell>
          <cell r="AH783">
            <v>40410</v>
          </cell>
          <cell r="AI783">
            <v>40470</v>
          </cell>
          <cell r="AJ783">
            <v>40484</v>
          </cell>
          <cell r="AK783">
            <v>40529</v>
          </cell>
          <cell r="AL783">
            <v>40559</v>
          </cell>
          <cell r="AM783">
            <v>40562</v>
          </cell>
          <cell r="AN783" t="str">
            <v>8/10: Lila wants to cover Lobby Store</v>
          </cell>
          <cell r="AO783" t="str">
            <v>Y</v>
          </cell>
          <cell r="AQ783">
            <v>14</v>
          </cell>
          <cell r="AR783" t="str">
            <v>000S</v>
          </cell>
          <cell r="AS783">
            <v>0</v>
          </cell>
          <cell r="AU783" t="str">
            <v>F-B0087</v>
          </cell>
          <cell r="AW783">
            <v>1.7</v>
          </cell>
          <cell r="AX783">
            <v>1802</v>
          </cell>
          <cell r="AY783">
            <v>40406</v>
          </cell>
          <cell r="AZ783">
            <v>40412</v>
          </cell>
          <cell r="BA783">
            <v>40489</v>
          </cell>
          <cell r="BB783">
            <v>40531</v>
          </cell>
          <cell r="BC783">
            <v>40559</v>
          </cell>
          <cell r="BD783">
            <v>40566</v>
          </cell>
          <cell r="BE783">
            <v>40391</v>
          </cell>
          <cell r="BF783">
            <v>40483</v>
          </cell>
          <cell r="BG783">
            <v>40513</v>
          </cell>
          <cell r="BH783">
            <v>40544</v>
          </cell>
          <cell r="BI783">
            <v>40544</v>
          </cell>
          <cell r="BL783">
            <v>0</v>
          </cell>
          <cell r="BN783" t="str">
            <v>DOCKERS</v>
          </cell>
          <cell r="BO783" t="str">
            <v>Tops</v>
          </cell>
          <cell r="BP783" t="str">
            <v>Mens</v>
          </cell>
          <cell r="BQ783" t="str">
            <v>Y</v>
          </cell>
          <cell r="BR783" t="str">
            <v>DM Tops Wovens</v>
          </cell>
          <cell r="BS783" t="str">
            <v>OKAMOTO D</v>
          </cell>
          <cell r="BT783" t="str">
            <v>CWOVENS2</v>
          </cell>
          <cell r="BU783" t="str">
            <v>G7786</v>
          </cell>
          <cell r="BV783" t="str">
            <v>Seasonal</v>
          </cell>
          <cell r="BW783" t="str">
            <v>LSA</v>
          </cell>
          <cell r="BY783" t="str">
            <v>4052940484404704041040400404004040040400</v>
          </cell>
          <cell r="BZ783" t="str">
            <v>S-66075-0012-3481-40529</v>
          </cell>
          <cell r="CA783" t="str">
            <v>SFO</v>
          </cell>
          <cell r="CD783">
            <v>0</v>
          </cell>
          <cell r="CF783">
            <v>574</v>
          </cell>
          <cell r="CG783">
            <v>0</v>
          </cell>
        </row>
        <row r="784">
          <cell r="A784">
            <v>1257711</v>
          </cell>
          <cell r="B784" t="str">
            <v>111</v>
          </cell>
          <cell r="C784" t="str">
            <v>101</v>
          </cell>
          <cell r="D784" t="str">
            <v>66075</v>
          </cell>
          <cell r="E784" t="str">
            <v>66075-0012</v>
          </cell>
          <cell r="F784" t="str">
            <v>THE KHAKI SHIRT</v>
          </cell>
          <cell r="G784" t="str">
            <v>SOLID - SHADOW</v>
          </cell>
          <cell r="H784" t="str">
            <v>PC</v>
          </cell>
          <cell r="J784" t="str">
            <v>SP-A</v>
          </cell>
          <cell r="K784" t="str">
            <v>APD</v>
          </cell>
          <cell r="L784" t="str">
            <v>MY</v>
          </cell>
          <cell r="M784">
            <v>60</v>
          </cell>
          <cell r="N784">
            <v>60</v>
          </cell>
          <cell r="O784">
            <v>0</v>
          </cell>
          <cell r="P784">
            <v>60</v>
          </cell>
          <cell r="T784" t="str">
            <v>257M</v>
          </cell>
          <cell r="U784">
            <v>3481</v>
          </cell>
          <cell r="V784" t="str">
            <v>HONG KONG</v>
          </cell>
          <cell r="W784" t="str">
            <v>NAS</v>
          </cell>
          <cell r="X784" t="str">
            <v>VIETNAM</v>
          </cell>
          <cell r="Y784" t="str">
            <v>VIET HUNG JOINT STOCK CO</v>
          </cell>
          <cell r="Z784" t="str">
            <v>DFC</v>
          </cell>
          <cell r="AA784" t="str">
            <v>S</v>
          </cell>
          <cell r="AD784">
            <v>40400</v>
          </cell>
          <cell r="AE784">
            <v>40400</v>
          </cell>
          <cell r="AF784">
            <v>40400</v>
          </cell>
          <cell r="AG784">
            <v>40400</v>
          </cell>
          <cell r="AH784">
            <v>40410</v>
          </cell>
          <cell r="AI784">
            <v>40470</v>
          </cell>
          <cell r="AJ784">
            <v>40484</v>
          </cell>
          <cell r="AK784">
            <v>40529</v>
          </cell>
          <cell r="AL784">
            <v>40542</v>
          </cell>
          <cell r="AM784">
            <v>40545</v>
          </cell>
          <cell r="AN784" t="str">
            <v>8/11: Per Mildred email, she will take 440 uts</v>
          </cell>
          <cell r="AO784" t="str">
            <v>Y</v>
          </cell>
          <cell r="AP784">
            <v>4505018508</v>
          </cell>
          <cell r="AQ784">
            <v>14</v>
          </cell>
          <cell r="AR784" t="str">
            <v>000S</v>
          </cell>
          <cell r="AS784">
            <v>0</v>
          </cell>
          <cell r="AU784" t="str">
            <v>F-B0087</v>
          </cell>
          <cell r="AW784">
            <v>1.7</v>
          </cell>
          <cell r="AX784">
            <v>102</v>
          </cell>
          <cell r="AY784">
            <v>40406</v>
          </cell>
          <cell r="AZ784">
            <v>40412</v>
          </cell>
          <cell r="BA784">
            <v>40489</v>
          </cell>
          <cell r="BB784">
            <v>40531</v>
          </cell>
          <cell r="BC784">
            <v>40545</v>
          </cell>
          <cell r="BD784">
            <v>40545</v>
          </cell>
          <cell r="BE784">
            <v>40391</v>
          </cell>
          <cell r="BF784">
            <v>40483</v>
          </cell>
          <cell r="BG784">
            <v>40513</v>
          </cell>
          <cell r="BH784">
            <v>40513</v>
          </cell>
          <cell r="BI784">
            <v>40513</v>
          </cell>
          <cell r="BL784">
            <v>0</v>
          </cell>
          <cell r="BN784" t="str">
            <v>DOCKERS</v>
          </cell>
          <cell r="BO784" t="str">
            <v>Tops</v>
          </cell>
          <cell r="BP784" t="str">
            <v>Mens</v>
          </cell>
          <cell r="BQ784" t="str">
            <v>Y</v>
          </cell>
          <cell r="BR784" t="str">
            <v>DM Tops Wovens</v>
          </cell>
          <cell r="BS784" t="str">
            <v>OKAMOTO D</v>
          </cell>
          <cell r="BT784" t="str">
            <v>CWOVENS2</v>
          </cell>
          <cell r="BU784" t="str">
            <v>G7786</v>
          </cell>
          <cell r="BV784" t="str">
            <v>Seasonal</v>
          </cell>
          <cell r="BW784" t="str">
            <v>APD</v>
          </cell>
          <cell r="BY784" t="str">
            <v>4052940484404704041040400404004040040400</v>
          </cell>
          <cell r="BZ784" t="str">
            <v>S-66075-0012-3481-40529</v>
          </cell>
          <cell r="CA784" t="str">
            <v>SFO</v>
          </cell>
          <cell r="CB784">
            <v>60</v>
          </cell>
          <cell r="CD784">
            <v>0</v>
          </cell>
          <cell r="CF784">
            <v>574</v>
          </cell>
          <cell r="CG784">
            <v>0</v>
          </cell>
        </row>
        <row r="785">
          <cell r="A785">
            <v>1257712</v>
          </cell>
          <cell r="B785" t="str">
            <v>111</v>
          </cell>
          <cell r="C785" t="str">
            <v>101</v>
          </cell>
          <cell r="D785" t="str">
            <v>66075</v>
          </cell>
          <cell r="E785" t="str">
            <v>66075-0012</v>
          </cell>
          <cell r="F785" t="str">
            <v>THE KHAKI SHIRT</v>
          </cell>
          <cell r="G785" t="str">
            <v>SOLID - SHADOW</v>
          </cell>
          <cell r="H785" t="str">
            <v>PC</v>
          </cell>
          <cell r="J785" t="str">
            <v>SP-A</v>
          </cell>
          <cell r="K785" t="str">
            <v>APD</v>
          </cell>
          <cell r="L785" t="str">
            <v>PH</v>
          </cell>
          <cell r="M785">
            <v>80</v>
          </cell>
          <cell r="N785">
            <v>80</v>
          </cell>
          <cell r="O785">
            <v>0</v>
          </cell>
          <cell r="P785">
            <v>80</v>
          </cell>
          <cell r="T785" t="str">
            <v>257M</v>
          </cell>
          <cell r="U785">
            <v>3481</v>
          </cell>
          <cell r="V785" t="str">
            <v>HONG KONG</v>
          </cell>
          <cell r="W785" t="str">
            <v>NAS</v>
          </cell>
          <cell r="X785" t="str">
            <v>VIETNAM</v>
          </cell>
          <cell r="Y785" t="str">
            <v>VIET HUNG JOINT STOCK CO</v>
          </cell>
          <cell r="Z785" t="str">
            <v>DFC</v>
          </cell>
          <cell r="AA785" t="str">
            <v>S</v>
          </cell>
          <cell r="AD785">
            <v>40400</v>
          </cell>
          <cell r="AE785">
            <v>40400</v>
          </cell>
          <cell r="AF785">
            <v>40400</v>
          </cell>
          <cell r="AG785">
            <v>40400</v>
          </cell>
          <cell r="AH785">
            <v>40410</v>
          </cell>
          <cell r="AI785">
            <v>40470</v>
          </cell>
          <cell r="AJ785">
            <v>40484</v>
          </cell>
          <cell r="AK785">
            <v>40529</v>
          </cell>
          <cell r="AL785">
            <v>40548</v>
          </cell>
          <cell r="AM785">
            <v>40551</v>
          </cell>
          <cell r="AN785" t="str">
            <v>8/11: Per Mildred email, she will take 440 uts</v>
          </cell>
          <cell r="AO785" t="str">
            <v>Y</v>
          </cell>
          <cell r="AP785">
            <v>4509009581</v>
          </cell>
          <cell r="AQ785">
            <v>14</v>
          </cell>
          <cell r="AR785" t="str">
            <v>000S</v>
          </cell>
          <cell r="AS785">
            <v>0</v>
          </cell>
          <cell r="AU785" t="str">
            <v>F-B0087</v>
          </cell>
          <cell r="AW785">
            <v>1.7</v>
          </cell>
          <cell r="AX785">
            <v>136</v>
          </cell>
          <cell r="AY785">
            <v>40406</v>
          </cell>
          <cell r="AZ785">
            <v>40412</v>
          </cell>
          <cell r="BA785">
            <v>40489</v>
          </cell>
          <cell r="BB785">
            <v>40531</v>
          </cell>
          <cell r="BC785">
            <v>40552</v>
          </cell>
          <cell r="BD785">
            <v>40552</v>
          </cell>
          <cell r="BE785">
            <v>40391</v>
          </cell>
          <cell r="BF785">
            <v>40483</v>
          </cell>
          <cell r="BG785">
            <v>40513</v>
          </cell>
          <cell r="BH785">
            <v>40544</v>
          </cell>
          <cell r="BI785">
            <v>40544</v>
          </cell>
          <cell r="BL785">
            <v>0</v>
          </cell>
          <cell r="BN785" t="str">
            <v>DOCKERS</v>
          </cell>
          <cell r="BO785" t="str">
            <v>Tops</v>
          </cell>
          <cell r="BP785" t="str">
            <v>Mens</v>
          </cell>
          <cell r="BQ785" t="str">
            <v>Y</v>
          </cell>
          <cell r="BR785" t="str">
            <v>DM Tops Wovens</v>
          </cell>
          <cell r="BS785" t="str">
            <v>OKAMOTO D</v>
          </cell>
          <cell r="BT785" t="str">
            <v>CWOVENS2</v>
          </cell>
          <cell r="BU785" t="str">
            <v>G7786</v>
          </cell>
          <cell r="BV785" t="str">
            <v>Seasonal</v>
          </cell>
          <cell r="BW785" t="str">
            <v>APD</v>
          </cell>
          <cell r="BY785" t="str">
            <v>4052940484404704041040400404004040040400</v>
          </cell>
          <cell r="BZ785" t="str">
            <v>S-66075-0012-3481-40529</v>
          </cell>
          <cell r="CA785" t="str">
            <v>SFO</v>
          </cell>
          <cell r="CB785">
            <v>80</v>
          </cell>
          <cell r="CD785">
            <v>0</v>
          </cell>
          <cell r="CF785">
            <v>574</v>
          </cell>
          <cell r="CG785">
            <v>0</v>
          </cell>
        </row>
        <row r="786">
          <cell r="A786">
            <v>1257713</v>
          </cell>
          <cell r="B786" t="str">
            <v>111</v>
          </cell>
          <cell r="C786" t="str">
            <v>101</v>
          </cell>
          <cell r="D786" t="str">
            <v>66075</v>
          </cell>
          <cell r="E786" t="str">
            <v>66075-0012</v>
          </cell>
          <cell r="F786" t="str">
            <v>THE KHAKI SHIRT</v>
          </cell>
          <cell r="G786" t="str">
            <v>SOLID - SHADOW</v>
          </cell>
          <cell r="H786" t="str">
            <v>PC</v>
          </cell>
          <cell r="J786" t="str">
            <v>SP-A</v>
          </cell>
          <cell r="K786" t="str">
            <v>APD</v>
          </cell>
          <cell r="L786" t="str">
            <v>PK</v>
          </cell>
          <cell r="M786">
            <v>300</v>
          </cell>
          <cell r="N786">
            <v>300</v>
          </cell>
          <cell r="O786">
            <v>0</v>
          </cell>
          <cell r="P786">
            <v>300</v>
          </cell>
          <cell r="T786" t="str">
            <v>257M</v>
          </cell>
          <cell r="U786">
            <v>3481</v>
          </cell>
          <cell r="V786" t="str">
            <v>HONG KONG</v>
          </cell>
          <cell r="W786" t="str">
            <v>NAS</v>
          </cell>
          <cell r="X786" t="str">
            <v>VIETNAM</v>
          </cell>
          <cell r="Y786" t="str">
            <v>VIET HUNG JOINT STOCK CO</v>
          </cell>
          <cell r="Z786" t="str">
            <v>DFC</v>
          </cell>
          <cell r="AA786" t="str">
            <v>S</v>
          </cell>
          <cell r="AD786">
            <v>40400</v>
          </cell>
          <cell r="AE786">
            <v>40400</v>
          </cell>
          <cell r="AF786">
            <v>40400</v>
          </cell>
          <cell r="AG786">
            <v>40400</v>
          </cell>
          <cell r="AH786">
            <v>40410</v>
          </cell>
          <cell r="AI786">
            <v>40470</v>
          </cell>
          <cell r="AJ786">
            <v>40484</v>
          </cell>
          <cell r="AK786">
            <v>40529</v>
          </cell>
          <cell r="AL786">
            <v>40568</v>
          </cell>
          <cell r="AM786">
            <v>40571</v>
          </cell>
          <cell r="AN786" t="str">
            <v>8/11: Per Mildred email, she will take 440 uts</v>
          </cell>
          <cell r="AO786" t="str">
            <v>Y</v>
          </cell>
          <cell r="AP786">
            <v>4514006823</v>
          </cell>
          <cell r="AQ786">
            <v>14</v>
          </cell>
          <cell r="AR786" t="str">
            <v>000S</v>
          </cell>
          <cell r="AS786">
            <v>0</v>
          </cell>
          <cell r="AU786" t="str">
            <v>F-B0087</v>
          </cell>
          <cell r="AW786">
            <v>1.7</v>
          </cell>
          <cell r="AX786">
            <v>510</v>
          </cell>
          <cell r="AY786">
            <v>40406</v>
          </cell>
          <cell r="AZ786">
            <v>40412</v>
          </cell>
          <cell r="BA786">
            <v>40489</v>
          </cell>
          <cell r="BB786">
            <v>40531</v>
          </cell>
          <cell r="BC786">
            <v>40573</v>
          </cell>
          <cell r="BD786">
            <v>40573</v>
          </cell>
          <cell r="BE786">
            <v>40391</v>
          </cell>
          <cell r="BF786">
            <v>40483</v>
          </cell>
          <cell r="BG786">
            <v>40513</v>
          </cell>
          <cell r="BH786">
            <v>40544</v>
          </cell>
          <cell r="BI786">
            <v>40544</v>
          </cell>
          <cell r="BL786">
            <v>0</v>
          </cell>
          <cell r="BN786" t="str">
            <v>DOCKERS</v>
          </cell>
          <cell r="BO786" t="str">
            <v>Tops</v>
          </cell>
          <cell r="BP786" t="str">
            <v>Mens</v>
          </cell>
          <cell r="BQ786" t="str">
            <v>Y</v>
          </cell>
          <cell r="BR786" t="str">
            <v>DM Tops Wovens</v>
          </cell>
          <cell r="BS786" t="str">
            <v>OKAMOTO D</v>
          </cell>
          <cell r="BT786" t="str">
            <v>CWOVENS2</v>
          </cell>
          <cell r="BU786" t="str">
            <v>G7786</v>
          </cell>
          <cell r="BV786" t="str">
            <v>Seasonal</v>
          </cell>
          <cell r="BW786" t="str">
            <v>APD</v>
          </cell>
          <cell r="BY786" t="str">
            <v>4052940484404704041040400404004040040400</v>
          </cell>
          <cell r="BZ786" t="str">
            <v>S-66075-0012-3481-40529</v>
          </cell>
          <cell r="CA786" t="str">
            <v>SFO</v>
          </cell>
          <cell r="CB786">
            <v>300</v>
          </cell>
          <cell r="CD786">
            <v>0</v>
          </cell>
          <cell r="CF786">
            <v>574</v>
          </cell>
          <cell r="CG786">
            <v>0</v>
          </cell>
        </row>
        <row r="787">
          <cell r="A787">
            <v>1175929</v>
          </cell>
          <cell r="B787" t="str">
            <v>111</v>
          </cell>
          <cell r="C787" t="str">
            <v>101</v>
          </cell>
          <cell r="D787" t="str">
            <v>66075</v>
          </cell>
          <cell r="E787" t="str">
            <v>66075-0015</v>
          </cell>
          <cell r="F787" t="str">
            <v>THE KHAKI SHIRT</v>
          </cell>
          <cell r="G787" t="str">
            <v>SOLID - STRAW</v>
          </cell>
          <cell r="H787" t="str">
            <v>PC</v>
          </cell>
          <cell r="J787" t="str">
            <v>SP-A</v>
          </cell>
          <cell r="K787" t="str">
            <v>APD</v>
          </cell>
          <cell r="L787" t="str">
            <v>MY</v>
          </cell>
          <cell r="M787">
            <v>114</v>
          </cell>
          <cell r="N787">
            <v>114</v>
          </cell>
          <cell r="O787">
            <v>0</v>
          </cell>
          <cell r="P787">
            <v>114</v>
          </cell>
          <cell r="T787" t="str">
            <v>257M</v>
          </cell>
          <cell r="U787">
            <v>3481</v>
          </cell>
          <cell r="V787" t="str">
            <v>HONG KONG</v>
          </cell>
          <cell r="W787" t="str">
            <v>NAS</v>
          </cell>
          <cell r="X787" t="str">
            <v>VIETNAM</v>
          </cell>
          <cell r="Y787" t="str">
            <v>VIET HUNG JOINT STOCK CO</v>
          </cell>
          <cell r="Z787" t="str">
            <v>DFC</v>
          </cell>
          <cell r="AA787" t="str">
            <v>S</v>
          </cell>
          <cell r="AD787">
            <v>40372</v>
          </cell>
          <cell r="AE787">
            <v>40372</v>
          </cell>
          <cell r="AF787">
            <v>40372</v>
          </cell>
          <cell r="AG787">
            <v>40372</v>
          </cell>
          <cell r="AH787">
            <v>40382</v>
          </cell>
          <cell r="AI787">
            <v>40442</v>
          </cell>
          <cell r="AJ787">
            <v>40456</v>
          </cell>
          <cell r="AK787">
            <v>40515</v>
          </cell>
          <cell r="AL787">
            <v>40528</v>
          </cell>
          <cell r="AM787">
            <v>40531</v>
          </cell>
          <cell r="AN787" t="str">
            <v>July P-req; Ctr had to move to 12/3 from 11/19 ex-fcty due to capacity</v>
          </cell>
          <cell r="AO787" t="str">
            <v>Y</v>
          </cell>
          <cell r="AP787" t="str">
            <v>4505017898 / 4509009365</v>
          </cell>
          <cell r="AQ787">
            <v>15</v>
          </cell>
          <cell r="AR787" t="str">
            <v>000S</v>
          </cell>
          <cell r="AS787">
            <v>0</v>
          </cell>
          <cell r="AU787" t="str">
            <v>F-B0087</v>
          </cell>
          <cell r="AW787">
            <v>1.7</v>
          </cell>
          <cell r="AX787">
            <v>193.79999999999998</v>
          </cell>
          <cell r="AY787">
            <v>40378</v>
          </cell>
          <cell r="AZ787">
            <v>40384</v>
          </cell>
          <cell r="BA787">
            <v>40461</v>
          </cell>
          <cell r="BB787">
            <v>40517</v>
          </cell>
          <cell r="BC787">
            <v>40531</v>
          </cell>
          <cell r="BD787">
            <v>40531</v>
          </cell>
          <cell r="BE787">
            <v>40360</v>
          </cell>
          <cell r="BF787">
            <v>40452</v>
          </cell>
          <cell r="BG787">
            <v>40513</v>
          </cell>
          <cell r="BH787">
            <v>40513</v>
          </cell>
          <cell r="BI787">
            <v>40513</v>
          </cell>
          <cell r="BL787">
            <v>0</v>
          </cell>
          <cell r="BN787" t="str">
            <v>DOCKERS</v>
          </cell>
          <cell r="BO787" t="str">
            <v>Tops</v>
          </cell>
          <cell r="BP787" t="str">
            <v>Mens</v>
          </cell>
          <cell r="BQ787" t="str">
            <v>N</v>
          </cell>
          <cell r="BR787" t="str">
            <v>DM Tops Wovens</v>
          </cell>
          <cell r="BS787" t="str">
            <v>OKAMOTO D</v>
          </cell>
          <cell r="BT787" t="str">
            <v>CWOVENS2</v>
          </cell>
          <cell r="BU787" t="str">
            <v>G7787</v>
          </cell>
          <cell r="BV787" t="str">
            <v>Seasonal</v>
          </cell>
          <cell r="BW787" t="str">
            <v>APD</v>
          </cell>
          <cell r="BY787" t="str">
            <v>4051540456404424038240372403724037240372</v>
          </cell>
          <cell r="BZ787" t="str">
            <v>S-66075-0015-3481-40515</v>
          </cell>
          <cell r="CA787" t="str">
            <v>SFO</v>
          </cell>
          <cell r="CB787">
            <v>114</v>
          </cell>
          <cell r="CD787">
            <v>0</v>
          </cell>
          <cell r="CF787">
            <v>574</v>
          </cell>
          <cell r="CG787">
            <v>0</v>
          </cell>
        </row>
        <row r="788">
          <cell r="A788">
            <v>1175930</v>
          </cell>
          <cell r="B788" t="str">
            <v>111</v>
          </cell>
          <cell r="C788" t="str">
            <v>101</v>
          </cell>
          <cell r="D788" t="str">
            <v>66075</v>
          </cell>
          <cell r="E788" t="str">
            <v>66075-0015</v>
          </cell>
          <cell r="F788" t="str">
            <v>THE KHAKI SHIRT</v>
          </cell>
          <cell r="G788" t="str">
            <v>SOLID - STRAW</v>
          </cell>
          <cell r="H788" t="str">
            <v>PC</v>
          </cell>
          <cell r="J788" t="str">
            <v>SP-A</v>
          </cell>
          <cell r="K788" t="str">
            <v>LACL</v>
          </cell>
          <cell r="L788" t="str">
            <v>CR</v>
          </cell>
          <cell r="M788">
            <v>132</v>
          </cell>
          <cell r="N788">
            <v>132</v>
          </cell>
          <cell r="O788">
            <v>0</v>
          </cell>
          <cell r="P788">
            <v>132</v>
          </cell>
          <cell r="T788" t="str">
            <v>257M</v>
          </cell>
          <cell r="U788">
            <v>3481</v>
          </cell>
          <cell r="V788" t="str">
            <v>HONG KONG</v>
          </cell>
          <cell r="W788" t="str">
            <v>NAS</v>
          </cell>
          <cell r="X788" t="str">
            <v>VIETNAM</v>
          </cell>
          <cell r="Y788" t="str">
            <v>VIET HUNG JOINT STOCK CO</v>
          </cell>
          <cell r="Z788" t="str">
            <v>DFC</v>
          </cell>
          <cell r="AA788" t="str">
            <v>S</v>
          </cell>
          <cell r="AD788">
            <v>40372</v>
          </cell>
          <cell r="AE788">
            <v>40372</v>
          </cell>
          <cell r="AF788">
            <v>40372</v>
          </cell>
          <cell r="AG788">
            <v>40372</v>
          </cell>
          <cell r="AH788">
            <v>40382</v>
          </cell>
          <cell r="AI788">
            <v>40442</v>
          </cell>
          <cell r="AJ788">
            <v>40456</v>
          </cell>
          <cell r="AK788">
            <v>40515</v>
          </cell>
          <cell r="AL788">
            <v>40592</v>
          </cell>
          <cell r="AM788">
            <v>40595</v>
          </cell>
          <cell r="AN788" t="str">
            <v>July P-req; Ctr had to move to 12/3 from 11/19 ex-fcty due to capacity</v>
          </cell>
          <cell r="AO788" t="str">
            <v>Y</v>
          </cell>
          <cell r="AP788">
            <v>4100098017</v>
          </cell>
          <cell r="AQ788">
            <v>16</v>
          </cell>
          <cell r="AR788" t="str">
            <v>000S</v>
          </cell>
          <cell r="AS788">
            <v>0</v>
          </cell>
          <cell r="AU788" t="str">
            <v>F-B0087</v>
          </cell>
          <cell r="AW788">
            <v>1.7</v>
          </cell>
          <cell r="AX788">
            <v>224.4</v>
          </cell>
          <cell r="AY788">
            <v>40378</v>
          </cell>
          <cell r="AZ788">
            <v>40384</v>
          </cell>
          <cell r="BA788">
            <v>40461</v>
          </cell>
          <cell r="BB788">
            <v>40517</v>
          </cell>
          <cell r="BC788">
            <v>40594</v>
          </cell>
          <cell r="BD788">
            <v>40601</v>
          </cell>
          <cell r="BE788">
            <v>40360</v>
          </cell>
          <cell r="BF788">
            <v>40452</v>
          </cell>
          <cell r="BG788">
            <v>40513</v>
          </cell>
          <cell r="BH788">
            <v>40575</v>
          </cell>
          <cell r="BI788">
            <v>40575</v>
          </cell>
          <cell r="BL788">
            <v>0</v>
          </cell>
          <cell r="BN788" t="str">
            <v>DOCKERS</v>
          </cell>
          <cell r="BO788" t="str">
            <v>Tops</v>
          </cell>
          <cell r="BP788" t="str">
            <v>Mens</v>
          </cell>
          <cell r="BQ788" t="str">
            <v>N</v>
          </cell>
          <cell r="BR788" t="str">
            <v>DM Tops Wovens</v>
          </cell>
          <cell r="BS788" t="str">
            <v>OKAMOTO D</v>
          </cell>
          <cell r="BT788" t="str">
            <v>CWOVENS2</v>
          </cell>
          <cell r="BU788" t="str">
            <v>G7787</v>
          </cell>
          <cell r="BV788" t="str">
            <v>Seasonal</v>
          </cell>
          <cell r="BW788" t="str">
            <v>LSA</v>
          </cell>
          <cell r="BY788" t="str">
            <v>4051540456404424038240372403724037240372</v>
          </cell>
          <cell r="BZ788" t="str">
            <v>S-66075-0015-3481-40515</v>
          </cell>
          <cell r="CA788" t="str">
            <v>SFO</v>
          </cell>
          <cell r="CD788">
            <v>0</v>
          </cell>
          <cell r="CF788">
            <v>574</v>
          </cell>
          <cell r="CG788">
            <v>0</v>
          </cell>
        </row>
        <row r="789">
          <cell r="A789">
            <v>1175931</v>
          </cell>
          <cell r="B789" t="str">
            <v>111</v>
          </cell>
          <cell r="C789" t="str">
            <v>101</v>
          </cell>
          <cell r="D789" t="str">
            <v>66075</v>
          </cell>
          <cell r="E789" t="str">
            <v>66075-0015</v>
          </cell>
          <cell r="F789" t="str">
            <v>THE KHAKI SHIRT</v>
          </cell>
          <cell r="G789" t="str">
            <v>SOLID - STRAW</v>
          </cell>
          <cell r="H789" t="str">
            <v>PC</v>
          </cell>
          <cell r="J789" t="str">
            <v>SP-A</v>
          </cell>
          <cell r="K789" t="str">
            <v>LACL</v>
          </cell>
          <cell r="L789" t="str">
            <v>PA</v>
          </cell>
          <cell r="M789">
            <v>240</v>
          </cell>
          <cell r="N789">
            <v>240</v>
          </cell>
          <cell r="O789">
            <v>0</v>
          </cell>
          <cell r="P789">
            <v>240</v>
          </cell>
          <cell r="T789" t="str">
            <v>257M</v>
          </cell>
          <cell r="U789">
            <v>3481</v>
          </cell>
          <cell r="V789" t="str">
            <v>HONG KONG</v>
          </cell>
          <cell r="W789" t="str">
            <v>NAS</v>
          </cell>
          <cell r="X789" t="str">
            <v>VIETNAM</v>
          </cell>
          <cell r="Y789" t="str">
            <v>VIET HUNG JOINT STOCK CO</v>
          </cell>
          <cell r="Z789" t="str">
            <v>DFC</v>
          </cell>
          <cell r="AA789" t="str">
            <v>S</v>
          </cell>
          <cell r="AD789">
            <v>40372</v>
          </cell>
          <cell r="AE789">
            <v>40372</v>
          </cell>
          <cell r="AF789">
            <v>40372</v>
          </cell>
          <cell r="AG789">
            <v>40372</v>
          </cell>
          <cell r="AH789">
            <v>40382</v>
          </cell>
          <cell r="AI789">
            <v>40442</v>
          </cell>
          <cell r="AJ789">
            <v>40456</v>
          </cell>
          <cell r="AK789">
            <v>40515</v>
          </cell>
          <cell r="AL789">
            <v>40562</v>
          </cell>
          <cell r="AM789">
            <v>40565</v>
          </cell>
          <cell r="AN789" t="str">
            <v>July P-req; Ctr had to move to 12/3 from 11/19 ex-fcty due to capacity</v>
          </cell>
          <cell r="AO789" t="str">
            <v>Y</v>
          </cell>
          <cell r="AP789">
            <v>4100097931</v>
          </cell>
          <cell r="AQ789">
            <v>17</v>
          </cell>
          <cell r="AR789" t="str">
            <v>000S</v>
          </cell>
          <cell r="AS789">
            <v>0</v>
          </cell>
          <cell r="AU789" t="str">
            <v>F-B0087</v>
          </cell>
          <cell r="AW789">
            <v>1.7</v>
          </cell>
          <cell r="AX789">
            <v>408</v>
          </cell>
          <cell r="AY789">
            <v>40378</v>
          </cell>
          <cell r="AZ789">
            <v>40384</v>
          </cell>
          <cell r="BA789">
            <v>40461</v>
          </cell>
          <cell r="BB789">
            <v>40517</v>
          </cell>
          <cell r="BC789">
            <v>40566</v>
          </cell>
          <cell r="BD789">
            <v>40566</v>
          </cell>
          <cell r="BE789">
            <v>40360</v>
          </cell>
          <cell r="BF789">
            <v>40452</v>
          </cell>
          <cell r="BG789">
            <v>40513</v>
          </cell>
          <cell r="BH789">
            <v>40544</v>
          </cell>
          <cell r="BI789">
            <v>40544</v>
          </cell>
          <cell r="BL789">
            <v>0</v>
          </cell>
          <cell r="BN789" t="str">
            <v>DOCKERS</v>
          </cell>
          <cell r="BO789" t="str">
            <v>Tops</v>
          </cell>
          <cell r="BP789" t="str">
            <v>Mens</v>
          </cell>
          <cell r="BQ789" t="str">
            <v>N</v>
          </cell>
          <cell r="BR789" t="str">
            <v>DM Tops Wovens</v>
          </cell>
          <cell r="BS789" t="str">
            <v>OKAMOTO D</v>
          </cell>
          <cell r="BT789" t="str">
            <v>CWOVENS2</v>
          </cell>
          <cell r="BU789" t="str">
            <v>G7787</v>
          </cell>
          <cell r="BV789" t="str">
            <v>Seasonal</v>
          </cell>
          <cell r="BW789" t="str">
            <v>LSA</v>
          </cell>
          <cell r="BY789" t="str">
            <v>4051540456404424038240372403724037240372</v>
          </cell>
          <cell r="BZ789" t="str">
            <v>S-66075-0015-3481-40515</v>
          </cell>
          <cell r="CA789" t="str">
            <v>SFO</v>
          </cell>
          <cell r="CD789">
            <v>0</v>
          </cell>
          <cell r="CF789">
            <v>574</v>
          </cell>
          <cell r="CG789">
            <v>0</v>
          </cell>
        </row>
        <row r="790">
          <cell r="A790">
            <v>1175932</v>
          </cell>
          <cell r="B790" t="str">
            <v>111</v>
          </cell>
          <cell r="C790" t="str">
            <v>101</v>
          </cell>
          <cell r="D790" t="str">
            <v>66075</v>
          </cell>
          <cell r="E790" t="str">
            <v>66075-0015</v>
          </cell>
          <cell r="F790" t="str">
            <v>THE KHAKI SHIRT</v>
          </cell>
          <cell r="G790" t="str">
            <v>SOLID - STRAW</v>
          </cell>
          <cell r="H790" t="str">
            <v>PC</v>
          </cell>
          <cell r="J790" t="str">
            <v>SP-A</v>
          </cell>
          <cell r="K790" t="str">
            <v>LSE</v>
          </cell>
          <cell r="L790" t="str">
            <v>GB</v>
          </cell>
          <cell r="M790">
            <v>481</v>
          </cell>
          <cell r="N790">
            <v>481</v>
          </cell>
          <cell r="O790">
            <v>0</v>
          </cell>
          <cell r="P790">
            <v>481</v>
          </cell>
          <cell r="T790" t="str">
            <v>257M</v>
          </cell>
          <cell r="U790">
            <v>3481</v>
          </cell>
          <cell r="V790" t="str">
            <v>HONG KONG</v>
          </cell>
          <cell r="W790" t="str">
            <v>NAS</v>
          </cell>
          <cell r="X790" t="str">
            <v>VIETNAM</v>
          </cell>
          <cell r="Y790" t="str">
            <v>VIET HUNG JOINT STOCK CO</v>
          </cell>
          <cell r="Z790" t="str">
            <v>DFC</v>
          </cell>
          <cell r="AA790" t="str">
            <v>S</v>
          </cell>
          <cell r="AD790">
            <v>40372</v>
          </cell>
          <cell r="AE790">
            <v>40372</v>
          </cell>
          <cell r="AF790">
            <v>40372</v>
          </cell>
          <cell r="AG790">
            <v>40372</v>
          </cell>
          <cell r="AH790">
            <v>40382</v>
          </cell>
          <cell r="AI790">
            <v>40442</v>
          </cell>
          <cell r="AJ790">
            <v>40456</v>
          </cell>
          <cell r="AK790">
            <v>40515</v>
          </cell>
          <cell r="AL790">
            <v>40547</v>
          </cell>
          <cell r="AM790">
            <v>40550</v>
          </cell>
          <cell r="AN790" t="str">
            <v>July P-req; Ctr had to move to 12/3 from 11/19 ex-fcty due to capacity</v>
          </cell>
          <cell r="AO790" t="str">
            <v>Y</v>
          </cell>
          <cell r="AP790">
            <v>519004</v>
          </cell>
          <cell r="AQ790">
            <v>18</v>
          </cell>
          <cell r="AR790" t="str">
            <v>000S</v>
          </cell>
          <cell r="AS790">
            <v>0</v>
          </cell>
          <cell r="AU790" t="str">
            <v>F-B0087</v>
          </cell>
          <cell r="AW790">
            <v>1.7</v>
          </cell>
          <cell r="AX790">
            <v>817.69999999999993</v>
          </cell>
          <cell r="AY790">
            <v>40378</v>
          </cell>
          <cell r="AZ790">
            <v>40384</v>
          </cell>
          <cell r="BA790">
            <v>40461</v>
          </cell>
          <cell r="BB790">
            <v>40517</v>
          </cell>
          <cell r="BC790">
            <v>40552</v>
          </cell>
          <cell r="BD790">
            <v>40552</v>
          </cell>
          <cell r="BE790">
            <v>40360</v>
          </cell>
          <cell r="BF790">
            <v>40452</v>
          </cell>
          <cell r="BG790">
            <v>40513</v>
          </cell>
          <cell r="BH790">
            <v>40544</v>
          </cell>
          <cell r="BI790">
            <v>40544</v>
          </cell>
          <cell r="BL790">
            <v>0</v>
          </cell>
          <cell r="BN790" t="str">
            <v>DOCKERS</v>
          </cell>
          <cell r="BO790" t="str">
            <v>Tops</v>
          </cell>
          <cell r="BP790" t="str">
            <v>Mens</v>
          </cell>
          <cell r="BQ790" t="str">
            <v>N</v>
          </cell>
          <cell r="BR790" t="str">
            <v>DM Tops Wovens</v>
          </cell>
          <cell r="BS790" t="str">
            <v>OKAMOTO D</v>
          </cell>
          <cell r="BT790" t="str">
            <v>CWOVENS2</v>
          </cell>
          <cell r="BU790" t="str">
            <v>G7787</v>
          </cell>
          <cell r="BV790" t="str">
            <v>Seasonal</v>
          </cell>
          <cell r="BW790" t="str">
            <v>LSE</v>
          </cell>
          <cell r="BY790" t="str">
            <v>4051540456404424038240372403724037240372</v>
          </cell>
          <cell r="BZ790" t="str">
            <v>S-66075-0015-3481-40515</v>
          </cell>
          <cell r="CA790" t="str">
            <v>SFO</v>
          </cell>
          <cell r="CD790">
            <v>0</v>
          </cell>
          <cell r="CF790">
            <v>574</v>
          </cell>
          <cell r="CG790">
            <v>0</v>
          </cell>
        </row>
        <row r="791">
          <cell r="A791">
            <v>1175933</v>
          </cell>
          <cell r="B791" t="str">
            <v>111</v>
          </cell>
          <cell r="C791" t="str">
            <v>101</v>
          </cell>
          <cell r="D791" t="str">
            <v>66075</v>
          </cell>
          <cell r="E791" t="str">
            <v>66075-0015</v>
          </cell>
          <cell r="F791" t="str">
            <v>THE KHAKI SHIRT</v>
          </cell>
          <cell r="G791" t="str">
            <v>SOLID - STRAW</v>
          </cell>
          <cell r="H791" t="str">
            <v>PC</v>
          </cell>
          <cell r="J791" t="str">
            <v>SP-A</v>
          </cell>
          <cell r="K791" t="str">
            <v>LSM</v>
          </cell>
          <cell r="L791" t="str">
            <v>MX</v>
          </cell>
          <cell r="M791">
            <v>1056</v>
          </cell>
          <cell r="N791">
            <v>1056</v>
          </cell>
          <cell r="O791">
            <v>0</v>
          </cell>
          <cell r="P791">
            <v>1056</v>
          </cell>
          <cell r="T791" t="str">
            <v>257M</v>
          </cell>
          <cell r="U791">
            <v>3481</v>
          </cell>
          <cell r="V791" t="str">
            <v>HONG KONG</v>
          </cell>
          <cell r="W791" t="str">
            <v>NAS</v>
          </cell>
          <cell r="X791" t="str">
            <v>VIETNAM</v>
          </cell>
          <cell r="Y791" t="str">
            <v>VIET HUNG JOINT STOCK CO</v>
          </cell>
          <cell r="Z791" t="str">
            <v>DFC</v>
          </cell>
          <cell r="AA791" t="str">
            <v>S</v>
          </cell>
          <cell r="AD791">
            <v>40372</v>
          </cell>
          <cell r="AE791">
            <v>40372</v>
          </cell>
          <cell r="AF791">
            <v>40372</v>
          </cell>
          <cell r="AG791">
            <v>40372</v>
          </cell>
          <cell r="AH791">
            <v>40382</v>
          </cell>
          <cell r="AI791">
            <v>40442</v>
          </cell>
          <cell r="AJ791">
            <v>40456</v>
          </cell>
          <cell r="AK791">
            <v>40515</v>
          </cell>
          <cell r="AL791">
            <v>40567</v>
          </cell>
          <cell r="AM791">
            <v>40570</v>
          </cell>
          <cell r="AN791" t="str">
            <v>July P-req; Ctr had to move to 12/3 from 11/19 ex-fcty due to capacity</v>
          </cell>
          <cell r="AO791" t="str">
            <v>Y</v>
          </cell>
          <cell r="AP791">
            <v>97249</v>
          </cell>
          <cell r="AQ791">
            <v>19</v>
          </cell>
          <cell r="AR791" t="str">
            <v>000S</v>
          </cell>
          <cell r="AS791">
            <v>0</v>
          </cell>
          <cell r="AU791" t="str">
            <v>F-B0087</v>
          </cell>
          <cell r="AW791">
            <v>1.7</v>
          </cell>
          <cell r="AX791">
            <v>1795.2</v>
          </cell>
          <cell r="AY791">
            <v>40378</v>
          </cell>
          <cell r="AZ791">
            <v>40384</v>
          </cell>
          <cell r="BA791">
            <v>40461</v>
          </cell>
          <cell r="BB791">
            <v>40517</v>
          </cell>
          <cell r="BC791">
            <v>40573</v>
          </cell>
          <cell r="BD791">
            <v>40573</v>
          </cell>
          <cell r="BE791">
            <v>40360</v>
          </cell>
          <cell r="BF791">
            <v>40452</v>
          </cell>
          <cell r="BG791">
            <v>40513</v>
          </cell>
          <cell r="BH791">
            <v>40544</v>
          </cell>
          <cell r="BI791">
            <v>40544</v>
          </cell>
          <cell r="BL791">
            <v>0</v>
          </cell>
          <cell r="BN791" t="str">
            <v>DOCKERS</v>
          </cell>
          <cell r="BO791" t="str">
            <v>Tops</v>
          </cell>
          <cell r="BP791" t="str">
            <v>Mens</v>
          </cell>
          <cell r="BQ791" t="str">
            <v>N</v>
          </cell>
          <cell r="BR791" t="str">
            <v>DM Tops Wovens</v>
          </cell>
          <cell r="BS791" t="str">
            <v>OKAMOTO D</v>
          </cell>
          <cell r="BT791" t="str">
            <v>CWOVENS2</v>
          </cell>
          <cell r="BU791" t="str">
            <v>G7787</v>
          </cell>
          <cell r="BV791" t="str">
            <v>Seasonal</v>
          </cell>
          <cell r="BW791" t="str">
            <v>LSA</v>
          </cell>
          <cell r="BY791" t="str">
            <v>4051540456404424038240372403724037240372</v>
          </cell>
          <cell r="BZ791" t="str">
            <v>S-66075-0015-3481-40515</v>
          </cell>
          <cell r="CA791" t="str">
            <v>SFO</v>
          </cell>
          <cell r="CB791">
            <v>1056</v>
          </cell>
          <cell r="CD791">
            <v>0</v>
          </cell>
          <cell r="CF791">
            <v>574</v>
          </cell>
          <cell r="CG791">
            <v>0</v>
          </cell>
        </row>
        <row r="792">
          <cell r="A792">
            <v>1175934</v>
          </cell>
          <cell r="B792" t="str">
            <v>111</v>
          </cell>
          <cell r="C792" t="str">
            <v>101</v>
          </cell>
          <cell r="D792" t="str">
            <v>66075</v>
          </cell>
          <cell r="E792" t="str">
            <v>66075-0015</v>
          </cell>
          <cell r="F792" t="str">
            <v>THE KHAKI SHIRT</v>
          </cell>
          <cell r="G792" t="str">
            <v>SOLID - STRAW</v>
          </cell>
          <cell r="H792" t="str">
            <v>PC</v>
          </cell>
          <cell r="J792" t="str">
            <v>SP-A</v>
          </cell>
          <cell r="K792" t="str">
            <v>LSUS</v>
          </cell>
          <cell r="L792">
            <v>2006</v>
          </cell>
          <cell r="M792">
            <v>229</v>
          </cell>
          <cell r="N792">
            <v>229</v>
          </cell>
          <cell r="O792">
            <v>0</v>
          </cell>
          <cell r="P792">
            <v>229</v>
          </cell>
          <cell r="T792" t="str">
            <v>257M</v>
          </cell>
          <cell r="U792">
            <v>3481</v>
          </cell>
          <cell r="V792" t="str">
            <v>HONG KONG</v>
          </cell>
          <cell r="W792" t="str">
            <v>NAS</v>
          </cell>
          <cell r="X792" t="str">
            <v>VIETNAM</v>
          </cell>
          <cell r="Y792" t="str">
            <v>VIET HUNG JOINT STOCK CO</v>
          </cell>
          <cell r="Z792" t="str">
            <v>DFC</v>
          </cell>
          <cell r="AA792" t="str">
            <v>S</v>
          </cell>
          <cell r="AD792">
            <v>40372</v>
          </cell>
          <cell r="AE792">
            <v>40372</v>
          </cell>
          <cell r="AF792">
            <v>40372</v>
          </cell>
          <cell r="AG792">
            <v>40372</v>
          </cell>
          <cell r="AH792">
            <v>40382</v>
          </cell>
          <cell r="AI792">
            <v>40442</v>
          </cell>
          <cell r="AJ792">
            <v>40456</v>
          </cell>
          <cell r="AK792">
            <v>40515</v>
          </cell>
          <cell r="AL792">
            <v>40545</v>
          </cell>
          <cell r="AM792">
            <v>40548</v>
          </cell>
          <cell r="AN792" t="str">
            <v>July P-req (12/15 for USRE)</v>
          </cell>
          <cell r="AO792" t="str">
            <v>Y</v>
          </cell>
          <cell r="AQ792">
            <v>20</v>
          </cell>
          <cell r="AR792" t="str">
            <v>000S</v>
          </cell>
          <cell r="AS792">
            <v>0</v>
          </cell>
          <cell r="AU792" t="str">
            <v>F-B0087</v>
          </cell>
          <cell r="AW792">
            <v>1.7</v>
          </cell>
          <cell r="AX792">
            <v>389.3</v>
          </cell>
          <cell r="AY792">
            <v>40378</v>
          </cell>
          <cell r="AZ792">
            <v>40384</v>
          </cell>
          <cell r="BA792">
            <v>40461</v>
          </cell>
          <cell r="BB792">
            <v>40517</v>
          </cell>
          <cell r="BC792">
            <v>40545</v>
          </cell>
          <cell r="BD792">
            <v>40552</v>
          </cell>
          <cell r="BE792">
            <v>40360</v>
          </cell>
          <cell r="BF792">
            <v>40452</v>
          </cell>
          <cell r="BG792">
            <v>40513</v>
          </cell>
          <cell r="BH792">
            <v>40513</v>
          </cell>
          <cell r="BI792">
            <v>40544</v>
          </cell>
          <cell r="BL792">
            <v>0</v>
          </cell>
          <cell r="BN792" t="str">
            <v>DOCKERS</v>
          </cell>
          <cell r="BO792" t="str">
            <v>Tops</v>
          </cell>
          <cell r="BP792" t="str">
            <v>Mens</v>
          </cell>
          <cell r="BQ792" t="str">
            <v>N</v>
          </cell>
          <cell r="BR792" t="str">
            <v>DM Tops Wovens</v>
          </cell>
          <cell r="BS792" t="str">
            <v>OKAMOTO D</v>
          </cell>
          <cell r="BT792" t="str">
            <v>CWOVENS2</v>
          </cell>
          <cell r="BU792" t="str">
            <v>G7787</v>
          </cell>
          <cell r="BV792" t="str">
            <v>Seasonal</v>
          </cell>
          <cell r="BW792" t="str">
            <v>LSA</v>
          </cell>
          <cell r="BY792" t="str">
            <v>4051540456404424038240372403724037240372</v>
          </cell>
          <cell r="BZ792" t="str">
            <v>S-66075-0015-3481-40515</v>
          </cell>
          <cell r="CA792" t="str">
            <v>SFO</v>
          </cell>
          <cell r="CD792">
            <v>0</v>
          </cell>
          <cell r="CF792">
            <v>574</v>
          </cell>
          <cell r="CG792">
            <v>0</v>
          </cell>
        </row>
        <row r="793">
          <cell r="A793">
            <v>1175935</v>
          </cell>
          <cell r="B793" t="str">
            <v>111</v>
          </cell>
          <cell r="C793" t="str">
            <v>101</v>
          </cell>
          <cell r="D793" t="str">
            <v>66075</v>
          </cell>
          <cell r="E793" t="str">
            <v>66075-0016</v>
          </cell>
          <cell r="F793" t="str">
            <v>THE KHAKI SHIRT</v>
          </cell>
          <cell r="G793" t="str">
            <v>SOLID - SALAMANDER</v>
          </cell>
          <cell r="H793" t="str">
            <v>PC</v>
          </cell>
          <cell r="J793" t="str">
            <v>SP-A</v>
          </cell>
          <cell r="K793" t="str">
            <v>LACL</v>
          </cell>
          <cell r="L793" t="str">
            <v>CR</v>
          </cell>
          <cell r="M793">
            <v>156</v>
          </cell>
          <cell r="N793">
            <v>156</v>
          </cell>
          <cell r="O793">
            <v>0</v>
          </cell>
          <cell r="P793">
            <v>156</v>
          </cell>
          <cell r="T793" t="str">
            <v>257M</v>
          </cell>
          <cell r="U793">
            <v>3481</v>
          </cell>
          <cell r="V793" t="str">
            <v>HONG KONG</v>
          </cell>
          <cell r="W793" t="str">
            <v>NAS</v>
          </cell>
          <cell r="X793" t="str">
            <v>VIETNAM</v>
          </cell>
          <cell r="Y793" t="str">
            <v>VIET HUNG JOINT STOCK CO</v>
          </cell>
          <cell r="Z793" t="str">
            <v>DFC</v>
          </cell>
          <cell r="AA793" t="str">
            <v>S</v>
          </cell>
          <cell r="AD793">
            <v>40372</v>
          </cell>
          <cell r="AE793">
            <v>40372</v>
          </cell>
          <cell r="AF793">
            <v>40372</v>
          </cell>
          <cell r="AG793">
            <v>40372</v>
          </cell>
          <cell r="AH793">
            <v>40382</v>
          </cell>
          <cell r="AI793">
            <v>40442</v>
          </cell>
          <cell r="AJ793">
            <v>40456</v>
          </cell>
          <cell r="AK793">
            <v>40515</v>
          </cell>
          <cell r="AL793">
            <v>40592</v>
          </cell>
          <cell r="AM793">
            <v>40595</v>
          </cell>
          <cell r="AN793" t="str">
            <v>July P-req; Ctr had to move to 12/3 from 11/19 ex-fcty due to capacity</v>
          </cell>
          <cell r="AO793" t="str">
            <v>Y</v>
          </cell>
          <cell r="AP793">
            <v>4100098018</v>
          </cell>
          <cell r="AQ793">
            <v>21</v>
          </cell>
          <cell r="AR793" t="str">
            <v>000S</v>
          </cell>
          <cell r="AS793">
            <v>0</v>
          </cell>
          <cell r="AU793" t="str">
            <v>F-B0087</v>
          </cell>
          <cell r="AW793">
            <v>1.7</v>
          </cell>
          <cell r="AX793">
            <v>265.2</v>
          </cell>
          <cell r="AY793">
            <v>40378</v>
          </cell>
          <cell r="AZ793">
            <v>40384</v>
          </cell>
          <cell r="BA793">
            <v>40461</v>
          </cell>
          <cell r="BB793">
            <v>40517</v>
          </cell>
          <cell r="BC793">
            <v>40594</v>
          </cell>
          <cell r="BD793">
            <v>40601</v>
          </cell>
          <cell r="BE793">
            <v>40360</v>
          </cell>
          <cell r="BF793">
            <v>40452</v>
          </cell>
          <cell r="BG793">
            <v>40513</v>
          </cell>
          <cell r="BH793">
            <v>40575</v>
          </cell>
          <cell r="BI793">
            <v>40575</v>
          </cell>
          <cell r="BL793">
            <v>0</v>
          </cell>
          <cell r="BN793" t="str">
            <v>DOCKERS</v>
          </cell>
          <cell r="BO793" t="str">
            <v>Tops</v>
          </cell>
          <cell r="BP793" t="str">
            <v>Mens</v>
          </cell>
          <cell r="BQ793" t="str">
            <v>N</v>
          </cell>
          <cell r="BR793" t="str">
            <v>DM Tops Wovens</v>
          </cell>
          <cell r="BS793" t="str">
            <v>OKAMOTO D</v>
          </cell>
          <cell r="BT793" t="str">
            <v>CWOVENS2</v>
          </cell>
          <cell r="BU793" t="str">
            <v>G7785</v>
          </cell>
          <cell r="BV793" t="str">
            <v>Seasonal</v>
          </cell>
          <cell r="BW793" t="str">
            <v>LSA</v>
          </cell>
          <cell r="BY793" t="str">
            <v>4051540456404424038240372403724037240372</v>
          </cell>
          <cell r="BZ793" t="str">
            <v>S-66075-0016-3481-40515</v>
          </cell>
          <cell r="CA793" t="str">
            <v>SFO</v>
          </cell>
          <cell r="CD793">
            <v>0</v>
          </cell>
          <cell r="CF793">
            <v>574</v>
          </cell>
          <cell r="CG793">
            <v>0</v>
          </cell>
        </row>
        <row r="794">
          <cell r="A794">
            <v>1175936</v>
          </cell>
          <cell r="B794" t="str">
            <v>111</v>
          </cell>
          <cell r="C794" t="str">
            <v>101</v>
          </cell>
          <cell r="D794" t="str">
            <v>66075</v>
          </cell>
          <cell r="E794" t="str">
            <v>66075-0016</v>
          </cell>
          <cell r="F794" t="str">
            <v>THE KHAKI SHIRT</v>
          </cell>
          <cell r="G794" t="str">
            <v>SOLID - SALAMANDER</v>
          </cell>
          <cell r="H794" t="str">
            <v>PC</v>
          </cell>
          <cell r="J794" t="str">
            <v>SP-A</v>
          </cell>
          <cell r="K794" t="str">
            <v>LSC</v>
          </cell>
          <cell r="L794" t="str">
            <v>CA</v>
          </cell>
          <cell r="M794">
            <v>548</v>
          </cell>
          <cell r="N794">
            <v>548</v>
          </cell>
          <cell r="O794">
            <v>0</v>
          </cell>
          <cell r="P794">
            <v>548</v>
          </cell>
          <cell r="T794" t="str">
            <v>257M</v>
          </cell>
          <cell r="U794">
            <v>3481</v>
          </cell>
          <cell r="V794" t="str">
            <v>HONG KONG</v>
          </cell>
          <cell r="W794" t="str">
            <v>NAS</v>
          </cell>
          <cell r="X794" t="str">
            <v>VIETNAM</v>
          </cell>
          <cell r="Y794" t="str">
            <v>VIET HUNG JOINT STOCK CO</v>
          </cell>
          <cell r="Z794" t="str">
            <v>DFC</v>
          </cell>
          <cell r="AA794" t="str">
            <v>S</v>
          </cell>
          <cell r="AD794">
            <v>40372</v>
          </cell>
          <cell r="AE794">
            <v>40372</v>
          </cell>
          <cell r="AF794">
            <v>40372</v>
          </cell>
          <cell r="AG794">
            <v>40372</v>
          </cell>
          <cell r="AH794">
            <v>40382</v>
          </cell>
          <cell r="AI794">
            <v>40442</v>
          </cell>
          <cell r="AJ794">
            <v>40456</v>
          </cell>
          <cell r="AK794">
            <v>40515</v>
          </cell>
          <cell r="AL794">
            <v>40557</v>
          </cell>
          <cell r="AM794">
            <v>40560</v>
          </cell>
          <cell r="AN794" t="str">
            <v>July P-req; Ctr had to move to 12/3 from 11/19 ex-fcty due to capacity</v>
          </cell>
          <cell r="AO794" t="str">
            <v>Y</v>
          </cell>
          <cell r="AP794">
            <v>79927</v>
          </cell>
          <cell r="AQ794">
            <v>22</v>
          </cell>
          <cell r="AR794" t="str">
            <v>000S</v>
          </cell>
          <cell r="AS794">
            <v>0</v>
          </cell>
          <cell r="AU794" t="str">
            <v>F-B0087</v>
          </cell>
          <cell r="AW794">
            <v>1.7</v>
          </cell>
          <cell r="AX794">
            <v>931.6</v>
          </cell>
          <cell r="AY794">
            <v>40378</v>
          </cell>
          <cell r="AZ794">
            <v>40384</v>
          </cell>
          <cell r="BA794">
            <v>40461</v>
          </cell>
          <cell r="BB794">
            <v>40517</v>
          </cell>
          <cell r="BC794">
            <v>40559</v>
          </cell>
          <cell r="BD794">
            <v>40566</v>
          </cell>
          <cell r="BE794">
            <v>40360</v>
          </cell>
          <cell r="BF794">
            <v>40452</v>
          </cell>
          <cell r="BG794">
            <v>40513</v>
          </cell>
          <cell r="BH794">
            <v>40544</v>
          </cell>
          <cell r="BI794">
            <v>40544</v>
          </cell>
          <cell r="BL794">
            <v>0</v>
          </cell>
          <cell r="BN794" t="str">
            <v>DOCKERS</v>
          </cell>
          <cell r="BO794" t="str">
            <v>Tops</v>
          </cell>
          <cell r="BP794" t="str">
            <v>Mens</v>
          </cell>
          <cell r="BQ794" t="str">
            <v>N</v>
          </cell>
          <cell r="BR794" t="str">
            <v>DM Tops Wovens</v>
          </cell>
          <cell r="BS794" t="str">
            <v>OKAMOTO D</v>
          </cell>
          <cell r="BT794" t="str">
            <v>CWOVENS2</v>
          </cell>
          <cell r="BU794" t="str">
            <v>G7785</v>
          </cell>
          <cell r="BV794" t="str">
            <v>Seasonal</v>
          </cell>
          <cell r="BW794" t="str">
            <v>LSA</v>
          </cell>
          <cell r="BY794" t="str">
            <v>4051540456404424038240372403724037240372</v>
          </cell>
          <cell r="BZ794" t="str">
            <v>S-66075-0016-3481-40515</v>
          </cell>
          <cell r="CA794" t="str">
            <v>SFO</v>
          </cell>
          <cell r="CD794">
            <v>0</v>
          </cell>
          <cell r="CF794">
            <v>574</v>
          </cell>
          <cell r="CG794">
            <v>0</v>
          </cell>
        </row>
        <row r="795">
          <cell r="A795">
            <v>1175937</v>
          </cell>
          <cell r="B795" t="str">
            <v>111</v>
          </cell>
          <cell r="C795" t="str">
            <v>101</v>
          </cell>
          <cell r="D795" t="str">
            <v>66075</v>
          </cell>
          <cell r="E795" t="str">
            <v>66075-0016</v>
          </cell>
          <cell r="F795" t="str">
            <v>THE KHAKI SHIRT</v>
          </cell>
          <cell r="G795" t="str">
            <v>SOLID - SALAMANDER</v>
          </cell>
          <cell r="H795" t="str">
            <v>PC</v>
          </cell>
          <cell r="J795" t="str">
            <v>SP-A</v>
          </cell>
          <cell r="K795" t="str">
            <v>LSE</v>
          </cell>
          <cell r="L795" t="str">
            <v>GB</v>
          </cell>
          <cell r="M795">
            <v>361</v>
          </cell>
          <cell r="N795">
            <v>361</v>
          </cell>
          <cell r="O795">
            <v>0</v>
          </cell>
          <cell r="P795">
            <v>361</v>
          </cell>
          <cell r="T795" t="str">
            <v>257M</v>
          </cell>
          <cell r="U795">
            <v>3481</v>
          </cell>
          <cell r="V795" t="str">
            <v>HONG KONG</v>
          </cell>
          <cell r="W795" t="str">
            <v>NAS</v>
          </cell>
          <cell r="X795" t="str">
            <v>VIETNAM</v>
          </cell>
          <cell r="Y795" t="str">
            <v>VIET HUNG JOINT STOCK CO</v>
          </cell>
          <cell r="Z795" t="str">
            <v>DFC</v>
          </cell>
          <cell r="AA795" t="str">
            <v>S</v>
          </cell>
          <cell r="AD795">
            <v>40372</v>
          </cell>
          <cell r="AE795">
            <v>40372</v>
          </cell>
          <cell r="AF795">
            <v>40372</v>
          </cell>
          <cell r="AG795">
            <v>40372</v>
          </cell>
          <cell r="AH795">
            <v>40382</v>
          </cell>
          <cell r="AI795">
            <v>40442</v>
          </cell>
          <cell r="AJ795">
            <v>40456</v>
          </cell>
          <cell r="AK795">
            <v>40515</v>
          </cell>
          <cell r="AL795">
            <v>40547</v>
          </cell>
          <cell r="AM795">
            <v>40550</v>
          </cell>
          <cell r="AN795" t="str">
            <v>July P-req; Ctr had to move to 12/3 from 11/19 ex-fcty due to capacity</v>
          </cell>
          <cell r="AO795" t="str">
            <v>Y</v>
          </cell>
          <cell r="AP795">
            <v>519005</v>
          </cell>
          <cell r="AQ795">
            <v>23</v>
          </cell>
          <cell r="AR795" t="str">
            <v>000S</v>
          </cell>
          <cell r="AS795">
            <v>0</v>
          </cell>
          <cell r="AU795" t="str">
            <v>F-B0087</v>
          </cell>
          <cell r="AW795">
            <v>1.7</v>
          </cell>
          <cell r="AX795">
            <v>613.69999999999993</v>
          </cell>
          <cell r="AY795">
            <v>40378</v>
          </cell>
          <cell r="AZ795">
            <v>40384</v>
          </cell>
          <cell r="BA795">
            <v>40461</v>
          </cell>
          <cell r="BB795">
            <v>40517</v>
          </cell>
          <cell r="BC795">
            <v>40552</v>
          </cell>
          <cell r="BD795">
            <v>40552</v>
          </cell>
          <cell r="BE795">
            <v>40360</v>
          </cell>
          <cell r="BF795">
            <v>40452</v>
          </cell>
          <cell r="BG795">
            <v>40513</v>
          </cell>
          <cell r="BH795">
            <v>40544</v>
          </cell>
          <cell r="BI795">
            <v>40544</v>
          </cell>
          <cell r="BL795">
            <v>0</v>
          </cell>
          <cell r="BN795" t="str">
            <v>DOCKERS</v>
          </cell>
          <cell r="BO795" t="str">
            <v>Tops</v>
          </cell>
          <cell r="BP795" t="str">
            <v>Mens</v>
          </cell>
          <cell r="BQ795" t="str">
            <v>N</v>
          </cell>
          <cell r="BR795" t="str">
            <v>DM Tops Wovens</v>
          </cell>
          <cell r="BS795" t="str">
            <v>OKAMOTO D</v>
          </cell>
          <cell r="BT795" t="str">
            <v>CWOVENS2</v>
          </cell>
          <cell r="BU795" t="str">
            <v>G7785</v>
          </cell>
          <cell r="BV795" t="str">
            <v>Seasonal</v>
          </cell>
          <cell r="BW795" t="str">
            <v>LSE</v>
          </cell>
          <cell r="BY795" t="str">
            <v>4051540456404424038240372403724037240372</v>
          </cell>
          <cell r="BZ795" t="str">
            <v>S-66075-0016-3481-40515</v>
          </cell>
          <cell r="CA795" t="str">
            <v>SFO</v>
          </cell>
          <cell r="CD795">
            <v>0</v>
          </cell>
          <cell r="CF795">
            <v>574</v>
          </cell>
          <cell r="CG795">
            <v>0</v>
          </cell>
        </row>
        <row r="796">
          <cell r="A796">
            <v>1175938</v>
          </cell>
          <cell r="B796" t="str">
            <v>111</v>
          </cell>
          <cell r="C796" t="str">
            <v>101</v>
          </cell>
          <cell r="D796" t="str">
            <v>66075</v>
          </cell>
          <cell r="E796" t="str">
            <v>66075-0016</v>
          </cell>
          <cell r="F796" t="str">
            <v>THE KHAKI SHIRT</v>
          </cell>
          <cell r="G796" t="str">
            <v>SOLID - SALAMANDER</v>
          </cell>
          <cell r="H796" t="str">
            <v>PC</v>
          </cell>
          <cell r="J796" t="str">
            <v>SP-A</v>
          </cell>
          <cell r="K796" t="str">
            <v>LSM</v>
          </cell>
          <cell r="L796" t="str">
            <v>MX</v>
          </cell>
          <cell r="M796">
            <v>1056</v>
          </cell>
          <cell r="N796">
            <v>1056</v>
          </cell>
          <cell r="O796">
            <v>0</v>
          </cell>
          <cell r="P796">
            <v>1056</v>
          </cell>
          <cell r="T796" t="str">
            <v>257M</v>
          </cell>
          <cell r="U796">
            <v>3481</v>
          </cell>
          <cell r="V796" t="str">
            <v>HONG KONG</v>
          </cell>
          <cell r="W796" t="str">
            <v>NAS</v>
          </cell>
          <cell r="X796" t="str">
            <v>VIETNAM</v>
          </cell>
          <cell r="Y796" t="str">
            <v>VIET HUNG JOINT STOCK CO</v>
          </cell>
          <cell r="Z796" t="str">
            <v>DFC</v>
          </cell>
          <cell r="AA796" t="str">
            <v>S</v>
          </cell>
          <cell r="AD796">
            <v>40372</v>
          </cell>
          <cell r="AE796">
            <v>40372</v>
          </cell>
          <cell r="AF796">
            <v>40372</v>
          </cell>
          <cell r="AG796">
            <v>40372</v>
          </cell>
          <cell r="AH796">
            <v>40382</v>
          </cell>
          <cell r="AI796">
            <v>40442</v>
          </cell>
          <cell r="AJ796">
            <v>40456</v>
          </cell>
          <cell r="AK796">
            <v>40515</v>
          </cell>
          <cell r="AL796">
            <v>40567</v>
          </cell>
          <cell r="AM796">
            <v>40570</v>
          </cell>
          <cell r="AN796" t="str">
            <v>July P-req; Ctr had to move to 12/3 from 11/19 ex-fcty due to capacity</v>
          </cell>
          <cell r="AO796" t="str">
            <v>Y</v>
          </cell>
          <cell r="AP796">
            <v>97250</v>
          </cell>
          <cell r="AQ796">
            <v>24</v>
          </cell>
          <cell r="AR796" t="str">
            <v>000S</v>
          </cell>
          <cell r="AS796">
            <v>0</v>
          </cell>
          <cell r="AU796" t="str">
            <v>F-B0087</v>
          </cell>
          <cell r="AW796">
            <v>1.7</v>
          </cell>
          <cell r="AX796">
            <v>1795.2</v>
          </cell>
          <cell r="AY796">
            <v>40378</v>
          </cell>
          <cell r="AZ796">
            <v>40384</v>
          </cell>
          <cell r="BA796">
            <v>40461</v>
          </cell>
          <cell r="BB796">
            <v>40517</v>
          </cell>
          <cell r="BC796">
            <v>40573</v>
          </cell>
          <cell r="BD796">
            <v>40573</v>
          </cell>
          <cell r="BE796">
            <v>40360</v>
          </cell>
          <cell r="BF796">
            <v>40452</v>
          </cell>
          <cell r="BG796">
            <v>40513</v>
          </cell>
          <cell r="BH796">
            <v>40544</v>
          </cell>
          <cell r="BI796">
            <v>40544</v>
          </cell>
          <cell r="BL796">
            <v>0</v>
          </cell>
          <cell r="BN796" t="str">
            <v>DOCKERS</v>
          </cell>
          <cell r="BO796" t="str">
            <v>Tops</v>
          </cell>
          <cell r="BP796" t="str">
            <v>Mens</v>
          </cell>
          <cell r="BQ796" t="str">
            <v>N</v>
          </cell>
          <cell r="BR796" t="str">
            <v>DM Tops Wovens</v>
          </cell>
          <cell r="BS796" t="str">
            <v>OKAMOTO D</v>
          </cell>
          <cell r="BT796" t="str">
            <v>CWOVENS2</v>
          </cell>
          <cell r="BU796" t="str">
            <v>G7785</v>
          </cell>
          <cell r="BV796" t="str">
            <v>Seasonal</v>
          </cell>
          <cell r="BW796" t="str">
            <v>LSA</v>
          </cell>
          <cell r="BY796" t="str">
            <v>4051540456404424038240372403724037240372</v>
          </cell>
          <cell r="BZ796" t="str">
            <v>S-66075-0016-3481-40515</v>
          </cell>
          <cell r="CA796" t="str">
            <v>SFO</v>
          </cell>
          <cell r="CB796">
            <v>1056</v>
          </cell>
          <cell r="CD796">
            <v>0</v>
          </cell>
          <cell r="CF796">
            <v>574</v>
          </cell>
          <cell r="CG796">
            <v>0</v>
          </cell>
        </row>
        <row r="797">
          <cell r="A797">
            <v>1175939</v>
          </cell>
          <cell r="B797" t="str">
            <v>111</v>
          </cell>
          <cell r="C797" t="str">
            <v>101</v>
          </cell>
          <cell r="D797" t="str">
            <v>66075</v>
          </cell>
          <cell r="E797" t="str">
            <v>66075-0016</v>
          </cell>
          <cell r="F797" t="str">
            <v>THE KHAKI SHIRT</v>
          </cell>
          <cell r="G797" t="str">
            <v>SOLID - SALAMANDER</v>
          </cell>
          <cell r="H797" t="str">
            <v>PC</v>
          </cell>
          <cell r="J797" t="str">
            <v>SP-A</v>
          </cell>
          <cell r="K797" t="str">
            <v>LSUS</v>
          </cell>
          <cell r="L797">
            <v>2006</v>
          </cell>
          <cell r="M797">
            <v>86</v>
          </cell>
          <cell r="N797">
            <v>86</v>
          </cell>
          <cell r="O797">
            <v>0</v>
          </cell>
          <cell r="P797">
            <v>86</v>
          </cell>
          <cell r="T797" t="str">
            <v>257M</v>
          </cell>
          <cell r="U797">
            <v>3481</v>
          </cell>
          <cell r="V797" t="str">
            <v>HONG KONG</v>
          </cell>
          <cell r="W797" t="str">
            <v>NAS</v>
          </cell>
          <cell r="X797" t="str">
            <v>VIETNAM</v>
          </cell>
          <cell r="Y797" t="str">
            <v>VIET HUNG JOINT STOCK CO</v>
          </cell>
          <cell r="Z797" t="str">
            <v>DFC</v>
          </cell>
          <cell r="AA797" t="str">
            <v>S</v>
          </cell>
          <cell r="AD797">
            <v>40372</v>
          </cell>
          <cell r="AE797">
            <v>40372</v>
          </cell>
          <cell r="AF797">
            <v>40372</v>
          </cell>
          <cell r="AG797">
            <v>40372</v>
          </cell>
          <cell r="AH797">
            <v>40382</v>
          </cell>
          <cell r="AI797">
            <v>40442</v>
          </cell>
          <cell r="AJ797">
            <v>40456</v>
          </cell>
          <cell r="AK797">
            <v>40515</v>
          </cell>
          <cell r="AL797">
            <v>40545</v>
          </cell>
          <cell r="AM797">
            <v>40548</v>
          </cell>
          <cell r="AN797" t="str">
            <v>July P-req (2/15 del for USRE)</v>
          </cell>
          <cell r="AO797" t="str">
            <v>Y</v>
          </cell>
          <cell r="AQ797">
            <v>25</v>
          </cell>
          <cell r="AR797" t="str">
            <v>000S</v>
          </cell>
          <cell r="AS797">
            <v>0</v>
          </cell>
          <cell r="AU797" t="str">
            <v>F-B0087</v>
          </cell>
          <cell r="AW797">
            <v>1.7</v>
          </cell>
          <cell r="AX797">
            <v>146.19999999999999</v>
          </cell>
          <cell r="AY797">
            <v>40378</v>
          </cell>
          <cell r="AZ797">
            <v>40384</v>
          </cell>
          <cell r="BA797">
            <v>40461</v>
          </cell>
          <cell r="BB797">
            <v>40517</v>
          </cell>
          <cell r="BC797">
            <v>40545</v>
          </cell>
          <cell r="BD797">
            <v>40552</v>
          </cell>
          <cell r="BE797">
            <v>40360</v>
          </cell>
          <cell r="BF797">
            <v>40452</v>
          </cell>
          <cell r="BG797">
            <v>40513</v>
          </cell>
          <cell r="BH797">
            <v>40513</v>
          </cell>
          <cell r="BI797">
            <v>40544</v>
          </cell>
          <cell r="BL797">
            <v>0</v>
          </cell>
          <cell r="BN797" t="str">
            <v>DOCKERS</v>
          </cell>
          <cell r="BO797" t="str">
            <v>Tops</v>
          </cell>
          <cell r="BP797" t="str">
            <v>Mens</v>
          </cell>
          <cell r="BQ797" t="str">
            <v>N</v>
          </cell>
          <cell r="BR797" t="str">
            <v>DM Tops Wovens</v>
          </cell>
          <cell r="BS797" t="str">
            <v>OKAMOTO D</v>
          </cell>
          <cell r="BT797" t="str">
            <v>CWOVENS2</v>
          </cell>
          <cell r="BU797" t="str">
            <v>G7785</v>
          </cell>
          <cell r="BV797" t="str">
            <v>Seasonal</v>
          </cell>
          <cell r="BW797" t="str">
            <v>LSA</v>
          </cell>
          <cell r="BY797" t="str">
            <v>4051540456404424038240372403724037240372</v>
          </cell>
          <cell r="BZ797" t="str">
            <v>S-66075-0016-3481-40515</v>
          </cell>
          <cell r="CA797" t="str">
            <v>SFO</v>
          </cell>
          <cell r="CD797">
            <v>0</v>
          </cell>
          <cell r="CF797">
            <v>574</v>
          </cell>
          <cell r="CG797">
            <v>0</v>
          </cell>
        </row>
        <row r="798">
          <cell r="A798">
            <v>1175940</v>
          </cell>
          <cell r="B798" t="str">
            <v>111</v>
          </cell>
          <cell r="C798" t="str">
            <v>101</v>
          </cell>
          <cell r="D798" t="str">
            <v>66075</v>
          </cell>
          <cell r="E798" t="str">
            <v>66075-0017</v>
          </cell>
          <cell r="F798" t="str">
            <v>THE KHAKI SHIRT</v>
          </cell>
          <cell r="G798" t="str">
            <v>SOLID - JALAPENO</v>
          </cell>
          <cell r="H798" t="str">
            <v>PC</v>
          </cell>
          <cell r="J798" t="str">
            <v>SP-A</v>
          </cell>
          <cell r="K798" t="str">
            <v>LACL</v>
          </cell>
          <cell r="L798" t="str">
            <v>CR</v>
          </cell>
          <cell r="M798">
            <v>156</v>
          </cell>
          <cell r="N798">
            <v>156</v>
          </cell>
          <cell r="O798">
            <v>0</v>
          </cell>
          <cell r="P798">
            <v>156</v>
          </cell>
          <cell r="T798" t="str">
            <v>257M</v>
          </cell>
          <cell r="U798">
            <v>3481</v>
          </cell>
          <cell r="V798" t="str">
            <v>HONG KONG</v>
          </cell>
          <cell r="W798" t="str">
            <v>NAS</v>
          </cell>
          <cell r="X798" t="str">
            <v>VIETNAM</v>
          </cell>
          <cell r="Y798" t="str">
            <v>VIET HUNG JOINT STOCK CO</v>
          </cell>
          <cell r="Z798" t="str">
            <v>DFC</v>
          </cell>
          <cell r="AA798" t="str">
            <v>S</v>
          </cell>
          <cell r="AD798">
            <v>40372</v>
          </cell>
          <cell r="AE798">
            <v>40372</v>
          </cell>
          <cell r="AF798">
            <v>40372</v>
          </cell>
          <cell r="AG798">
            <v>40372</v>
          </cell>
          <cell r="AH798">
            <v>40382</v>
          </cell>
          <cell r="AI798">
            <v>40442</v>
          </cell>
          <cell r="AJ798">
            <v>40456</v>
          </cell>
          <cell r="AK798">
            <v>40515</v>
          </cell>
          <cell r="AL798">
            <v>40592</v>
          </cell>
          <cell r="AM798">
            <v>40595</v>
          </cell>
          <cell r="AN798" t="str">
            <v>July P-req; Ctr had to move to 12/3 from 11/19 ex-fcty due to capacity</v>
          </cell>
          <cell r="AO798" t="str">
            <v>Y</v>
          </cell>
          <cell r="AP798">
            <v>4100098019</v>
          </cell>
          <cell r="AQ798">
            <v>26</v>
          </cell>
          <cell r="AR798" t="str">
            <v>000S</v>
          </cell>
          <cell r="AS798">
            <v>0</v>
          </cell>
          <cell r="AU798" t="str">
            <v>F-B0087</v>
          </cell>
          <cell r="AW798">
            <v>1.7</v>
          </cell>
          <cell r="AX798">
            <v>265.2</v>
          </cell>
          <cell r="AY798">
            <v>40378</v>
          </cell>
          <cell r="AZ798">
            <v>40384</v>
          </cell>
          <cell r="BA798">
            <v>40461</v>
          </cell>
          <cell r="BB798">
            <v>40517</v>
          </cell>
          <cell r="BC798">
            <v>40594</v>
          </cell>
          <cell r="BD798">
            <v>40601</v>
          </cell>
          <cell r="BE798">
            <v>40360</v>
          </cell>
          <cell r="BF798">
            <v>40452</v>
          </cell>
          <cell r="BG798">
            <v>40513</v>
          </cell>
          <cell r="BH798">
            <v>40575</v>
          </cell>
          <cell r="BI798">
            <v>40575</v>
          </cell>
          <cell r="BL798">
            <v>0</v>
          </cell>
          <cell r="BN798" t="str">
            <v>DOCKERS</v>
          </cell>
          <cell r="BO798" t="str">
            <v>Tops</v>
          </cell>
          <cell r="BP798" t="str">
            <v>Mens</v>
          </cell>
          <cell r="BQ798" t="str">
            <v>N</v>
          </cell>
          <cell r="BR798" t="str">
            <v>DM Tops Wovens</v>
          </cell>
          <cell r="BS798" t="str">
            <v>OKAMOTO D</v>
          </cell>
          <cell r="BT798" t="str">
            <v>CWOVENS2</v>
          </cell>
          <cell r="BU798" t="str">
            <v>G7783</v>
          </cell>
          <cell r="BV798" t="str">
            <v>Seasonal</v>
          </cell>
          <cell r="BW798" t="str">
            <v>LSA</v>
          </cell>
          <cell r="BY798" t="str">
            <v>4051540456404424038240372403724037240372</v>
          </cell>
          <cell r="BZ798" t="str">
            <v>S-66075-0017-3481-40515</v>
          </cell>
          <cell r="CA798" t="str">
            <v>SFO</v>
          </cell>
          <cell r="CD798">
            <v>0</v>
          </cell>
          <cell r="CF798">
            <v>574</v>
          </cell>
          <cell r="CG798">
            <v>0</v>
          </cell>
        </row>
        <row r="799">
          <cell r="A799">
            <v>1221135</v>
          </cell>
          <cell r="B799" t="str">
            <v>111</v>
          </cell>
          <cell r="C799" t="str">
            <v>101</v>
          </cell>
          <cell r="D799" t="str">
            <v>66075</v>
          </cell>
          <cell r="E799" t="str">
            <v>66075-0017</v>
          </cell>
          <cell r="F799" t="str">
            <v>THE KHAKI SHIRT</v>
          </cell>
          <cell r="G799" t="str">
            <v>SOLID - JALAPENO</v>
          </cell>
          <cell r="H799" t="str">
            <v>PC</v>
          </cell>
          <cell r="J799" t="str">
            <v>SP-A</v>
          </cell>
          <cell r="K799" t="str">
            <v>APD</v>
          </cell>
          <cell r="L799" t="str">
            <v>MY</v>
          </cell>
          <cell r="M799">
            <v>90</v>
          </cell>
          <cell r="N799">
            <v>90</v>
          </cell>
          <cell r="O799">
            <v>0</v>
          </cell>
          <cell r="P799">
            <v>90</v>
          </cell>
          <cell r="T799" t="str">
            <v>257M</v>
          </cell>
          <cell r="U799">
            <v>3481</v>
          </cell>
          <cell r="V799" t="str">
            <v>HONG KONG</v>
          </cell>
          <cell r="W799" t="str">
            <v>NAS</v>
          </cell>
          <cell r="X799" t="str">
            <v>VIETNAM</v>
          </cell>
          <cell r="Y799" t="str">
            <v>VIET HUNG JOINT STOCK CO</v>
          </cell>
          <cell r="Z799" t="str">
            <v>DFC</v>
          </cell>
          <cell r="AA799" t="str">
            <v>S</v>
          </cell>
          <cell r="AD799">
            <v>40372</v>
          </cell>
          <cell r="AE799">
            <v>40372</v>
          </cell>
          <cell r="AF799">
            <v>40372</v>
          </cell>
          <cell r="AG799">
            <v>40372</v>
          </cell>
          <cell r="AH799">
            <v>40382</v>
          </cell>
          <cell r="AI799">
            <v>40442</v>
          </cell>
          <cell r="AJ799">
            <v>40456</v>
          </cell>
          <cell r="AK799">
            <v>40515</v>
          </cell>
          <cell r="AL799">
            <v>40528</v>
          </cell>
          <cell r="AM799">
            <v>40531</v>
          </cell>
          <cell r="AN799" t="str">
            <v>NEW July P-req</v>
          </cell>
          <cell r="AO799" t="str">
            <v>Y</v>
          </cell>
          <cell r="AP799" t="str">
            <v>4505017899 / 4509009366</v>
          </cell>
          <cell r="AQ799">
            <v>27</v>
          </cell>
          <cell r="AR799" t="str">
            <v>000S</v>
          </cell>
          <cell r="AS799">
            <v>0</v>
          </cell>
          <cell r="AU799" t="str">
            <v>F-B0087</v>
          </cell>
          <cell r="AW799">
            <v>1.7</v>
          </cell>
          <cell r="AX799">
            <v>153</v>
          </cell>
          <cell r="AY799">
            <v>40378</v>
          </cell>
          <cell r="AZ799">
            <v>40384</v>
          </cell>
          <cell r="BA799">
            <v>40461</v>
          </cell>
          <cell r="BB799">
            <v>40517</v>
          </cell>
          <cell r="BC799">
            <v>40531</v>
          </cell>
          <cell r="BD799">
            <v>40531</v>
          </cell>
          <cell r="BE799">
            <v>40360</v>
          </cell>
          <cell r="BF799">
            <v>40452</v>
          </cell>
          <cell r="BG799">
            <v>40513</v>
          </cell>
          <cell r="BH799">
            <v>40513</v>
          </cell>
          <cell r="BI799">
            <v>40513</v>
          </cell>
          <cell r="BL799">
            <v>0</v>
          </cell>
          <cell r="BN799" t="str">
            <v>DOCKERS</v>
          </cell>
          <cell r="BO799" t="str">
            <v>Tops</v>
          </cell>
          <cell r="BP799" t="str">
            <v>Mens</v>
          </cell>
          <cell r="BQ799" t="str">
            <v>N</v>
          </cell>
          <cell r="BR799" t="str">
            <v>DM Tops Wovens</v>
          </cell>
          <cell r="BS799" t="str">
            <v>OKAMOTO D</v>
          </cell>
          <cell r="BT799" t="str">
            <v>CWOVENS2</v>
          </cell>
          <cell r="BU799" t="str">
            <v>G7783</v>
          </cell>
          <cell r="BV799" t="str">
            <v>Seasonal</v>
          </cell>
          <cell r="BW799" t="str">
            <v>APD</v>
          </cell>
          <cell r="BY799" t="str">
            <v>4051540456404424038240372403724037240372</v>
          </cell>
          <cell r="BZ799" t="str">
            <v>S-66075-0017-3481-40515</v>
          </cell>
          <cell r="CA799" t="str">
            <v>SFO</v>
          </cell>
          <cell r="CB799">
            <v>90</v>
          </cell>
          <cell r="CD799">
            <v>0</v>
          </cell>
          <cell r="CF799">
            <v>574</v>
          </cell>
          <cell r="CG799">
            <v>0</v>
          </cell>
        </row>
        <row r="800">
          <cell r="A800">
            <v>1175941</v>
          </cell>
          <cell r="B800" t="str">
            <v>111</v>
          </cell>
          <cell r="C800" t="str">
            <v>101</v>
          </cell>
          <cell r="D800" t="str">
            <v>66075</v>
          </cell>
          <cell r="E800" t="str">
            <v>66075-0017</v>
          </cell>
          <cell r="F800" t="str">
            <v>THE KHAKI SHIRT</v>
          </cell>
          <cell r="G800" t="str">
            <v>SOLID - JALAPENO</v>
          </cell>
          <cell r="H800" t="str">
            <v>PC</v>
          </cell>
          <cell r="J800" t="str">
            <v>SP-A</v>
          </cell>
          <cell r="K800" t="str">
            <v>LSC</v>
          </cell>
          <cell r="L800" t="str">
            <v>CA</v>
          </cell>
          <cell r="M800">
            <v>488</v>
          </cell>
          <cell r="N800">
            <v>488</v>
          </cell>
          <cell r="O800">
            <v>0</v>
          </cell>
          <cell r="P800">
            <v>488</v>
          </cell>
          <cell r="T800" t="str">
            <v>257M</v>
          </cell>
          <cell r="U800">
            <v>3481</v>
          </cell>
          <cell r="V800" t="str">
            <v>HONG KONG</v>
          </cell>
          <cell r="W800" t="str">
            <v>NAS</v>
          </cell>
          <cell r="X800" t="str">
            <v>VIETNAM</v>
          </cell>
          <cell r="Y800" t="str">
            <v>VIET HUNG JOINT STOCK CO</v>
          </cell>
          <cell r="Z800" t="str">
            <v>DFC</v>
          </cell>
          <cell r="AA800" t="str">
            <v>S</v>
          </cell>
          <cell r="AD800">
            <v>40372</v>
          </cell>
          <cell r="AE800">
            <v>40372</v>
          </cell>
          <cell r="AF800">
            <v>40372</v>
          </cell>
          <cell r="AG800">
            <v>40372</v>
          </cell>
          <cell r="AH800">
            <v>40382</v>
          </cell>
          <cell r="AI800">
            <v>40442</v>
          </cell>
          <cell r="AJ800">
            <v>40456</v>
          </cell>
          <cell r="AK800">
            <v>40515</v>
          </cell>
          <cell r="AL800">
            <v>40557</v>
          </cell>
          <cell r="AM800">
            <v>40560</v>
          </cell>
          <cell r="AN800" t="str">
            <v>July P-req; Ctr had to move to 12/3 from 11/19 ex-fcty due to capacity</v>
          </cell>
          <cell r="AO800" t="str">
            <v>Y</v>
          </cell>
          <cell r="AP800">
            <v>79926</v>
          </cell>
          <cell r="AQ800">
            <v>27</v>
          </cell>
          <cell r="AR800" t="str">
            <v>000S</v>
          </cell>
          <cell r="AS800">
            <v>0</v>
          </cell>
          <cell r="AU800" t="str">
            <v>F-B0087</v>
          </cell>
          <cell r="AW800">
            <v>1.7</v>
          </cell>
          <cell r="AX800">
            <v>829.6</v>
          </cell>
          <cell r="AY800">
            <v>40378</v>
          </cell>
          <cell r="AZ800">
            <v>40384</v>
          </cell>
          <cell r="BA800">
            <v>40461</v>
          </cell>
          <cell r="BB800">
            <v>40517</v>
          </cell>
          <cell r="BC800">
            <v>40559</v>
          </cell>
          <cell r="BD800">
            <v>40566</v>
          </cell>
          <cell r="BE800">
            <v>40360</v>
          </cell>
          <cell r="BF800">
            <v>40452</v>
          </cell>
          <cell r="BG800">
            <v>40513</v>
          </cell>
          <cell r="BH800">
            <v>40544</v>
          </cell>
          <cell r="BI800">
            <v>40544</v>
          </cell>
          <cell r="BL800">
            <v>0</v>
          </cell>
          <cell r="BN800" t="str">
            <v>DOCKERS</v>
          </cell>
          <cell r="BO800" t="str">
            <v>Tops</v>
          </cell>
          <cell r="BP800" t="str">
            <v>Mens</v>
          </cell>
          <cell r="BQ800" t="str">
            <v>N</v>
          </cell>
          <cell r="BR800" t="str">
            <v>DM Tops Wovens</v>
          </cell>
          <cell r="BS800" t="str">
            <v>OKAMOTO D</v>
          </cell>
          <cell r="BT800" t="str">
            <v>CWOVENS2</v>
          </cell>
          <cell r="BU800" t="str">
            <v>G7783</v>
          </cell>
          <cell r="BV800" t="str">
            <v>Seasonal</v>
          </cell>
          <cell r="BW800" t="str">
            <v>LSA</v>
          </cell>
          <cell r="BY800" t="str">
            <v>4051540456404424038240372403724037240372</v>
          </cell>
          <cell r="BZ800" t="str">
            <v>S-66075-0017-3481-40515</v>
          </cell>
          <cell r="CA800" t="str">
            <v>SFO</v>
          </cell>
          <cell r="CD800">
            <v>0</v>
          </cell>
          <cell r="CF800">
            <v>574</v>
          </cell>
          <cell r="CG800">
            <v>0</v>
          </cell>
        </row>
        <row r="801">
          <cell r="A801">
            <v>1175942</v>
          </cell>
          <cell r="B801" t="str">
            <v>111</v>
          </cell>
          <cell r="C801" t="str">
            <v>101</v>
          </cell>
          <cell r="D801" t="str">
            <v>66075</v>
          </cell>
          <cell r="E801" t="str">
            <v>66075-0017</v>
          </cell>
          <cell r="F801" t="str">
            <v>THE KHAKI SHIRT</v>
          </cell>
          <cell r="G801" t="str">
            <v>SOLID - JALAPENO</v>
          </cell>
          <cell r="H801" t="str">
            <v>PC</v>
          </cell>
          <cell r="J801" t="str">
            <v>SP-A</v>
          </cell>
          <cell r="K801" t="str">
            <v>LSM</v>
          </cell>
          <cell r="L801" t="str">
            <v>MX</v>
          </cell>
          <cell r="M801">
            <v>1056</v>
          </cell>
          <cell r="N801">
            <v>1056</v>
          </cell>
          <cell r="O801">
            <v>0</v>
          </cell>
          <cell r="P801">
            <v>1056</v>
          </cell>
          <cell r="T801" t="str">
            <v>257M</v>
          </cell>
          <cell r="U801">
            <v>3481</v>
          </cell>
          <cell r="V801" t="str">
            <v>HONG KONG</v>
          </cell>
          <cell r="W801" t="str">
            <v>NAS</v>
          </cell>
          <cell r="X801" t="str">
            <v>VIETNAM</v>
          </cell>
          <cell r="Y801" t="str">
            <v>VIET HUNG JOINT STOCK CO</v>
          </cell>
          <cell r="Z801" t="str">
            <v>DFC</v>
          </cell>
          <cell r="AA801" t="str">
            <v>S</v>
          </cell>
          <cell r="AD801">
            <v>40372</v>
          </cell>
          <cell r="AE801">
            <v>40372</v>
          </cell>
          <cell r="AF801">
            <v>40372</v>
          </cell>
          <cell r="AG801">
            <v>40372</v>
          </cell>
          <cell r="AH801">
            <v>40382</v>
          </cell>
          <cell r="AI801">
            <v>40442</v>
          </cell>
          <cell r="AJ801">
            <v>40456</v>
          </cell>
          <cell r="AK801">
            <v>40515</v>
          </cell>
          <cell r="AL801">
            <v>40567</v>
          </cell>
          <cell r="AM801">
            <v>40570</v>
          </cell>
          <cell r="AN801" t="str">
            <v>July P-req; Ctr had to move to 12/3 from 11/19 ex-fcty due to capacity</v>
          </cell>
          <cell r="AO801" t="str">
            <v>Y</v>
          </cell>
          <cell r="AP801">
            <v>97251</v>
          </cell>
          <cell r="AQ801">
            <v>28</v>
          </cell>
          <cell r="AR801" t="str">
            <v>000S</v>
          </cell>
          <cell r="AS801">
            <v>0</v>
          </cell>
          <cell r="AU801" t="str">
            <v>F-B0087</v>
          </cell>
          <cell r="AW801">
            <v>1.7</v>
          </cell>
          <cell r="AX801">
            <v>1795.2</v>
          </cell>
          <cell r="AY801">
            <v>40378</v>
          </cell>
          <cell r="AZ801">
            <v>40384</v>
          </cell>
          <cell r="BA801">
            <v>40461</v>
          </cell>
          <cell r="BB801">
            <v>40517</v>
          </cell>
          <cell r="BC801">
            <v>40573</v>
          </cell>
          <cell r="BD801">
            <v>40573</v>
          </cell>
          <cell r="BE801">
            <v>40360</v>
          </cell>
          <cell r="BF801">
            <v>40452</v>
          </cell>
          <cell r="BG801">
            <v>40513</v>
          </cell>
          <cell r="BH801">
            <v>40544</v>
          </cell>
          <cell r="BI801">
            <v>40544</v>
          </cell>
          <cell r="BL801">
            <v>0</v>
          </cell>
          <cell r="BN801" t="str">
            <v>DOCKERS</v>
          </cell>
          <cell r="BO801" t="str">
            <v>Tops</v>
          </cell>
          <cell r="BP801" t="str">
            <v>Mens</v>
          </cell>
          <cell r="BQ801" t="str">
            <v>N</v>
          </cell>
          <cell r="BR801" t="str">
            <v>DM Tops Wovens</v>
          </cell>
          <cell r="BS801" t="str">
            <v>OKAMOTO D</v>
          </cell>
          <cell r="BT801" t="str">
            <v>CWOVENS2</v>
          </cell>
          <cell r="BU801" t="str">
            <v>G7783</v>
          </cell>
          <cell r="BV801" t="str">
            <v>Seasonal</v>
          </cell>
          <cell r="BW801" t="str">
            <v>LSA</v>
          </cell>
          <cell r="BY801" t="str">
            <v>4051540456404424038240372403724037240372</v>
          </cell>
          <cell r="BZ801" t="str">
            <v>S-66075-0017-3481-40515</v>
          </cell>
          <cell r="CA801" t="str">
            <v>SFO</v>
          </cell>
          <cell r="CB801">
            <v>1056</v>
          </cell>
          <cell r="CD801">
            <v>0</v>
          </cell>
          <cell r="CF801">
            <v>574</v>
          </cell>
          <cell r="CG801">
            <v>0</v>
          </cell>
        </row>
        <row r="802">
          <cell r="A802">
            <v>1175943</v>
          </cell>
          <cell r="B802" t="str">
            <v>111</v>
          </cell>
          <cell r="C802" t="str">
            <v>101</v>
          </cell>
          <cell r="D802" t="str">
            <v>66075</v>
          </cell>
          <cell r="E802" t="str">
            <v>66075-0017</v>
          </cell>
          <cell r="F802" t="str">
            <v>THE KHAKI SHIRT</v>
          </cell>
          <cell r="G802" t="str">
            <v>SOLID - JALAPENO</v>
          </cell>
          <cell r="H802" t="str">
            <v>PC</v>
          </cell>
          <cell r="J802" t="str">
            <v>SP-A</v>
          </cell>
          <cell r="K802" t="str">
            <v>LSUS</v>
          </cell>
          <cell r="L802">
            <v>2006</v>
          </cell>
          <cell r="M802">
            <v>86</v>
          </cell>
          <cell r="N802">
            <v>86</v>
          </cell>
          <cell r="O802">
            <v>0</v>
          </cell>
          <cell r="P802">
            <v>86</v>
          </cell>
          <cell r="T802" t="str">
            <v>257M</v>
          </cell>
          <cell r="U802">
            <v>3481</v>
          </cell>
          <cell r="V802" t="str">
            <v>HONG KONG</v>
          </cell>
          <cell r="W802" t="str">
            <v>NAS</v>
          </cell>
          <cell r="X802" t="str">
            <v>VIETNAM</v>
          </cell>
          <cell r="Y802" t="str">
            <v>VIET HUNG JOINT STOCK CO</v>
          </cell>
          <cell r="Z802" t="str">
            <v>DFC</v>
          </cell>
          <cell r="AA802" t="str">
            <v>S</v>
          </cell>
          <cell r="AD802">
            <v>40372</v>
          </cell>
          <cell r="AE802">
            <v>40372</v>
          </cell>
          <cell r="AF802">
            <v>40372</v>
          </cell>
          <cell r="AG802">
            <v>40372</v>
          </cell>
          <cell r="AH802">
            <v>40382</v>
          </cell>
          <cell r="AI802">
            <v>40442</v>
          </cell>
          <cell r="AJ802">
            <v>40456</v>
          </cell>
          <cell r="AK802">
            <v>40515</v>
          </cell>
          <cell r="AL802">
            <v>40545</v>
          </cell>
          <cell r="AM802">
            <v>40548</v>
          </cell>
          <cell r="AN802" t="str">
            <v>July P-req (2/15 del for USRE)</v>
          </cell>
          <cell r="AO802" t="str">
            <v>Y</v>
          </cell>
          <cell r="AQ802">
            <v>29</v>
          </cell>
          <cell r="AR802" t="str">
            <v>000S</v>
          </cell>
          <cell r="AS802">
            <v>0</v>
          </cell>
          <cell r="AU802" t="str">
            <v>F-B0087</v>
          </cell>
          <cell r="AW802">
            <v>1.7</v>
          </cell>
          <cell r="AX802">
            <v>146.19999999999999</v>
          </cell>
          <cell r="AY802">
            <v>40378</v>
          </cell>
          <cell r="AZ802">
            <v>40384</v>
          </cell>
          <cell r="BA802">
            <v>40461</v>
          </cell>
          <cell r="BB802">
            <v>40517</v>
          </cell>
          <cell r="BC802">
            <v>40545</v>
          </cell>
          <cell r="BD802">
            <v>40552</v>
          </cell>
          <cell r="BE802">
            <v>40360</v>
          </cell>
          <cell r="BF802">
            <v>40452</v>
          </cell>
          <cell r="BG802">
            <v>40513</v>
          </cell>
          <cell r="BH802">
            <v>40513</v>
          </cell>
          <cell r="BI802">
            <v>40544</v>
          </cell>
          <cell r="BL802">
            <v>0</v>
          </cell>
          <cell r="BN802" t="str">
            <v>DOCKERS</v>
          </cell>
          <cell r="BO802" t="str">
            <v>Tops</v>
          </cell>
          <cell r="BP802" t="str">
            <v>Mens</v>
          </cell>
          <cell r="BQ802" t="str">
            <v>N</v>
          </cell>
          <cell r="BR802" t="str">
            <v>DM Tops Wovens</v>
          </cell>
          <cell r="BS802" t="str">
            <v>OKAMOTO D</v>
          </cell>
          <cell r="BT802" t="str">
            <v>CWOVENS2</v>
          </cell>
          <cell r="BU802" t="str">
            <v>G7783</v>
          </cell>
          <cell r="BV802" t="str">
            <v>Seasonal</v>
          </cell>
          <cell r="BW802" t="str">
            <v>LSA</v>
          </cell>
          <cell r="BY802" t="str">
            <v>4051540456404424038240372403724037240372</v>
          </cell>
          <cell r="BZ802" t="str">
            <v>S-66075-0017-3481-40515</v>
          </cell>
          <cell r="CA802" t="str">
            <v>SFO</v>
          </cell>
          <cell r="CD802">
            <v>0</v>
          </cell>
          <cell r="CF802">
            <v>574</v>
          </cell>
          <cell r="CG802">
            <v>0</v>
          </cell>
        </row>
        <row r="803">
          <cell r="A803">
            <v>1175944</v>
          </cell>
          <cell r="B803" t="str">
            <v>111</v>
          </cell>
          <cell r="C803" t="str">
            <v>101</v>
          </cell>
          <cell r="D803" t="str">
            <v>66075</v>
          </cell>
          <cell r="E803" t="str">
            <v>66075-0018</v>
          </cell>
          <cell r="F803" t="str">
            <v>THE KHAKI SHIRT</v>
          </cell>
          <cell r="G803" t="str">
            <v>SOLID - COOL DUSK</v>
          </cell>
          <cell r="H803" t="str">
            <v>PC</v>
          </cell>
          <cell r="J803" t="str">
            <v>SP-A</v>
          </cell>
          <cell r="K803" t="str">
            <v>APD</v>
          </cell>
          <cell r="L803" t="str">
            <v>MY</v>
          </cell>
          <cell r="M803">
            <v>364</v>
          </cell>
          <cell r="N803">
            <v>364</v>
          </cell>
          <cell r="O803">
            <v>0</v>
          </cell>
          <cell r="P803">
            <v>364</v>
          </cell>
          <cell r="T803" t="str">
            <v>257M</v>
          </cell>
          <cell r="U803">
            <v>3481</v>
          </cell>
          <cell r="V803" t="str">
            <v>HONG KONG</v>
          </cell>
          <cell r="W803" t="str">
            <v>NAS</v>
          </cell>
          <cell r="X803" t="str">
            <v>VIETNAM</v>
          </cell>
          <cell r="Y803" t="str">
            <v>VIET HUNG JOINT STOCK CO</v>
          </cell>
          <cell r="Z803" t="str">
            <v>DFC</v>
          </cell>
          <cell r="AA803" t="str">
            <v>S</v>
          </cell>
          <cell r="AD803">
            <v>40372</v>
          </cell>
          <cell r="AE803">
            <v>40372</v>
          </cell>
          <cell r="AF803">
            <v>40372</v>
          </cell>
          <cell r="AG803">
            <v>40372</v>
          </cell>
          <cell r="AH803">
            <v>40382</v>
          </cell>
          <cell r="AI803">
            <v>40442</v>
          </cell>
          <cell r="AJ803">
            <v>40456</v>
          </cell>
          <cell r="AK803">
            <v>40515</v>
          </cell>
          <cell r="AL803">
            <v>40528</v>
          </cell>
          <cell r="AM803">
            <v>40531</v>
          </cell>
          <cell r="AN803" t="str">
            <v>July P-req; Ctr had to move to 12/3 from 11/19 ex-fcty due to capacity</v>
          </cell>
          <cell r="AO803" t="str">
            <v>Y</v>
          </cell>
          <cell r="AP803" t="str">
            <v>4505017900 / 4514006361 / 4512016632 / 4509009278</v>
          </cell>
          <cell r="AQ803">
            <v>30</v>
          </cell>
          <cell r="AR803" t="str">
            <v>000S</v>
          </cell>
          <cell r="AS803">
            <v>0</v>
          </cell>
          <cell r="AU803" t="str">
            <v>F-B0087</v>
          </cell>
          <cell r="AW803">
            <v>1.7</v>
          </cell>
          <cell r="AX803">
            <v>618.79999999999995</v>
          </cell>
          <cell r="AY803">
            <v>40378</v>
          </cell>
          <cell r="AZ803">
            <v>40384</v>
          </cell>
          <cell r="BA803">
            <v>40461</v>
          </cell>
          <cell r="BB803">
            <v>40517</v>
          </cell>
          <cell r="BC803">
            <v>40531</v>
          </cell>
          <cell r="BD803">
            <v>40531</v>
          </cell>
          <cell r="BE803">
            <v>40360</v>
          </cell>
          <cell r="BF803">
            <v>40452</v>
          </cell>
          <cell r="BG803">
            <v>40513</v>
          </cell>
          <cell r="BH803">
            <v>40513</v>
          </cell>
          <cell r="BI803">
            <v>40513</v>
          </cell>
          <cell r="BL803">
            <v>0</v>
          </cell>
          <cell r="BN803" t="str">
            <v>DOCKERS</v>
          </cell>
          <cell r="BO803" t="str">
            <v>Tops</v>
          </cell>
          <cell r="BP803" t="str">
            <v>Mens</v>
          </cell>
          <cell r="BQ803" t="str">
            <v>N</v>
          </cell>
          <cell r="BR803" t="str">
            <v>DM Tops Wovens</v>
          </cell>
          <cell r="BS803" t="str">
            <v>OKAMOTO D</v>
          </cell>
          <cell r="BT803" t="str">
            <v>CWOVENS2</v>
          </cell>
          <cell r="BU803" t="str">
            <v>G7778</v>
          </cell>
          <cell r="BV803" t="str">
            <v>Seasonal</v>
          </cell>
          <cell r="BW803" t="str">
            <v>APD</v>
          </cell>
          <cell r="BY803" t="str">
            <v>4051540456404424038240372403724037240372</v>
          </cell>
          <cell r="BZ803" t="str">
            <v>S-66075-0018-3481-40515</v>
          </cell>
          <cell r="CA803" t="str">
            <v>SFO</v>
          </cell>
          <cell r="CB803">
            <v>364</v>
          </cell>
          <cell r="CD803">
            <v>0</v>
          </cell>
          <cell r="CF803">
            <v>574</v>
          </cell>
          <cell r="CG803">
            <v>0</v>
          </cell>
        </row>
        <row r="804">
          <cell r="A804">
            <v>1175945</v>
          </cell>
          <cell r="B804" t="str">
            <v>111</v>
          </cell>
          <cell r="C804" t="str">
            <v>101</v>
          </cell>
          <cell r="D804" t="str">
            <v>66075</v>
          </cell>
          <cell r="E804" t="str">
            <v>66075-0018</v>
          </cell>
          <cell r="F804" t="str">
            <v>THE KHAKI SHIRT</v>
          </cell>
          <cell r="G804" t="str">
            <v>SOLID - COOL DUSK</v>
          </cell>
          <cell r="H804" t="str">
            <v>PC</v>
          </cell>
          <cell r="J804" t="str">
            <v>SP-A</v>
          </cell>
          <cell r="K804" t="str">
            <v>LACL</v>
          </cell>
          <cell r="L804" t="str">
            <v>CR</v>
          </cell>
          <cell r="M804">
            <v>132</v>
          </cell>
          <cell r="N804">
            <v>132</v>
          </cell>
          <cell r="O804">
            <v>0</v>
          </cell>
          <cell r="P804">
            <v>132</v>
          </cell>
          <cell r="T804" t="str">
            <v>257M</v>
          </cell>
          <cell r="U804">
            <v>3481</v>
          </cell>
          <cell r="V804" t="str">
            <v>HONG KONG</v>
          </cell>
          <cell r="W804" t="str">
            <v>NAS</v>
          </cell>
          <cell r="X804" t="str">
            <v>VIETNAM</v>
          </cell>
          <cell r="Y804" t="str">
            <v>VIET HUNG JOINT STOCK CO</v>
          </cell>
          <cell r="Z804" t="str">
            <v>DFC</v>
          </cell>
          <cell r="AA804" t="str">
            <v>S</v>
          </cell>
          <cell r="AD804">
            <v>40372</v>
          </cell>
          <cell r="AE804">
            <v>40372</v>
          </cell>
          <cell r="AF804">
            <v>40372</v>
          </cell>
          <cell r="AG804">
            <v>40372</v>
          </cell>
          <cell r="AH804">
            <v>40382</v>
          </cell>
          <cell r="AI804">
            <v>40442</v>
          </cell>
          <cell r="AJ804">
            <v>40456</v>
          </cell>
          <cell r="AK804">
            <v>40515</v>
          </cell>
          <cell r="AL804">
            <v>40592</v>
          </cell>
          <cell r="AM804">
            <v>40595</v>
          </cell>
          <cell r="AN804" t="str">
            <v>July P-req; Ctr had to move to 12/3 from 11/19 ex-fcty due to capacity</v>
          </cell>
          <cell r="AO804" t="str">
            <v>Y</v>
          </cell>
          <cell r="AP804">
            <v>4100098108</v>
          </cell>
          <cell r="AQ804">
            <v>31</v>
          </cell>
          <cell r="AR804" t="str">
            <v>000S</v>
          </cell>
          <cell r="AS804">
            <v>0</v>
          </cell>
          <cell r="AU804" t="str">
            <v>F-B0087</v>
          </cell>
          <cell r="AW804">
            <v>1.7</v>
          </cell>
          <cell r="AX804">
            <v>224.4</v>
          </cell>
          <cell r="AY804">
            <v>40378</v>
          </cell>
          <cell r="AZ804">
            <v>40384</v>
          </cell>
          <cell r="BA804">
            <v>40461</v>
          </cell>
          <cell r="BB804">
            <v>40517</v>
          </cell>
          <cell r="BC804">
            <v>40594</v>
          </cell>
          <cell r="BD804">
            <v>40601</v>
          </cell>
          <cell r="BE804">
            <v>40360</v>
          </cell>
          <cell r="BF804">
            <v>40452</v>
          </cell>
          <cell r="BG804">
            <v>40513</v>
          </cell>
          <cell r="BH804">
            <v>40575</v>
          </cell>
          <cell r="BI804">
            <v>40575</v>
          </cell>
          <cell r="BL804">
            <v>0</v>
          </cell>
          <cell r="BN804" t="str">
            <v>DOCKERS</v>
          </cell>
          <cell r="BO804" t="str">
            <v>Tops</v>
          </cell>
          <cell r="BP804" t="str">
            <v>Mens</v>
          </cell>
          <cell r="BQ804" t="str">
            <v>N</v>
          </cell>
          <cell r="BR804" t="str">
            <v>DM Tops Wovens</v>
          </cell>
          <cell r="BS804" t="str">
            <v>OKAMOTO D</v>
          </cell>
          <cell r="BT804" t="str">
            <v>CWOVENS2</v>
          </cell>
          <cell r="BU804" t="str">
            <v>G7778</v>
          </cell>
          <cell r="BV804" t="str">
            <v>Seasonal</v>
          </cell>
          <cell r="BW804" t="str">
            <v>LSA</v>
          </cell>
          <cell r="BY804" t="str">
            <v>4051540456404424038240372403724037240372</v>
          </cell>
          <cell r="BZ804" t="str">
            <v>S-66075-0018-3481-40515</v>
          </cell>
          <cell r="CA804" t="str">
            <v>SFO</v>
          </cell>
          <cell r="CD804">
            <v>0</v>
          </cell>
          <cell r="CF804">
            <v>574</v>
          </cell>
          <cell r="CG804">
            <v>0</v>
          </cell>
        </row>
        <row r="805">
          <cell r="A805">
            <v>1175946</v>
          </cell>
          <cell r="B805" t="str">
            <v>111</v>
          </cell>
          <cell r="C805" t="str">
            <v>101</v>
          </cell>
          <cell r="D805" t="str">
            <v>66075</v>
          </cell>
          <cell r="E805" t="str">
            <v>66075-0018</v>
          </cell>
          <cell r="F805" t="str">
            <v>THE KHAKI SHIRT</v>
          </cell>
          <cell r="G805" t="str">
            <v>SOLID - COOL DUSK</v>
          </cell>
          <cell r="H805" t="str">
            <v>PC</v>
          </cell>
          <cell r="J805" t="str">
            <v>SP-A</v>
          </cell>
          <cell r="K805" t="str">
            <v>LACL</v>
          </cell>
          <cell r="L805" t="str">
            <v>PA</v>
          </cell>
          <cell r="M805">
            <v>240</v>
          </cell>
          <cell r="N805">
            <v>240</v>
          </cell>
          <cell r="O805">
            <v>0</v>
          </cell>
          <cell r="P805">
            <v>240</v>
          </cell>
          <cell r="T805" t="str">
            <v>257M</v>
          </cell>
          <cell r="U805">
            <v>3481</v>
          </cell>
          <cell r="V805" t="str">
            <v>HONG KONG</v>
          </cell>
          <cell r="W805" t="str">
            <v>NAS</v>
          </cell>
          <cell r="X805" t="str">
            <v>VIETNAM</v>
          </cell>
          <cell r="Y805" t="str">
            <v>VIET HUNG JOINT STOCK CO</v>
          </cell>
          <cell r="Z805" t="str">
            <v>DFC</v>
          </cell>
          <cell r="AA805" t="str">
            <v>S</v>
          </cell>
          <cell r="AD805">
            <v>40372</v>
          </cell>
          <cell r="AE805">
            <v>40372</v>
          </cell>
          <cell r="AF805">
            <v>40372</v>
          </cell>
          <cell r="AG805">
            <v>40372</v>
          </cell>
          <cell r="AH805">
            <v>40382</v>
          </cell>
          <cell r="AI805">
            <v>40442</v>
          </cell>
          <cell r="AJ805">
            <v>40456</v>
          </cell>
          <cell r="AK805">
            <v>40515</v>
          </cell>
          <cell r="AL805">
            <v>40562</v>
          </cell>
          <cell r="AM805">
            <v>40565</v>
          </cell>
          <cell r="AN805" t="str">
            <v>July P-req; Ctr had to move to 12/3 from 11/19 ex-fcty due to capacity</v>
          </cell>
          <cell r="AO805" t="str">
            <v>Y</v>
          </cell>
          <cell r="AP805">
            <v>4100097932</v>
          </cell>
          <cell r="AQ805">
            <v>32</v>
          </cell>
          <cell r="AR805" t="str">
            <v>000S</v>
          </cell>
          <cell r="AS805">
            <v>0</v>
          </cell>
          <cell r="AU805" t="str">
            <v>F-B0087</v>
          </cell>
          <cell r="AW805">
            <v>1.7</v>
          </cell>
          <cell r="AX805">
            <v>408</v>
          </cell>
          <cell r="AY805">
            <v>40378</v>
          </cell>
          <cell r="AZ805">
            <v>40384</v>
          </cell>
          <cell r="BA805">
            <v>40461</v>
          </cell>
          <cell r="BB805">
            <v>40517</v>
          </cell>
          <cell r="BC805">
            <v>40566</v>
          </cell>
          <cell r="BD805">
            <v>40566</v>
          </cell>
          <cell r="BE805">
            <v>40360</v>
          </cell>
          <cell r="BF805">
            <v>40452</v>
          </cell>
          <cell r="BG805">
            <v>40513</v>
          </cell>
          <cell r="BH805">
            <v>40544</v>
          </cell>
          <cell r="BI805">
            <v>40544</v>
          </cell>
          <cell r="BL805">
            <v>0</v>
          </cell>
          <cell r="BN805" t="str">
            <v>DOCKERS</v>
          </cell>
          <cell r="BO805" t="str">
            <v>Tops</v>
          </cell>
          <cell r="BP805" t="str">
            <v>Mens</v>
          </cell>
          <cell r="BQ805" t="str">
            <v>N</v>
          </cell>
          <cell r="BR805" t="str">
            <v>DM Tops Wovens</v>
          </cell>
          <cell r="BS805" t="str">
            <v>OKAMOTO D</v>
          </cell>
          <cell r="BT805" t="str">
            <v>CWOVENS2</v>
          </cell>
          <cell r="BU805" t="str">
            <v>G7778</v>
          </cell>
          <cell r="BV805" t="str">
            <v>Seasonal</v>
          </cell>
          <cell r="BW805" t="str">
            <v>LSA</v>
          </cell>
          <cell r="BY805" t="str">
            <v>4051540456404424038240372403724037240372</v>
          </cell>
          <cell r="BZ805" t="str">
            <v>S-66075-0018-3481-40515</v>
          </cell>
          <cell r="CA805" t="str">
            <v>SFO</v>
          </cell>
          <cell r="CD805">
            <v>0</v>
          </cell>
          <cell r="CF805">
            <v>574</v>
          </cell>
          <cell r="CG805">
            <v>0</v>
          </cell>
        </row>
        <row r="806">
          <cell r="A806">
            <v>1175947</v>
          </cell>
          <cell r="B806" t="str">
            <v>111</v>
          </cell>
          <cell r="C806" t="str">
            <v>101</v>
          </cell>
          <cell r="D806" t="str">
            <v>66075</v>
          </cell>
          <cell r="E806" t="str">
            <v>66075-0018</v>
          </cell>
          <cell r="F806" t="str">
            <v>THE KHAKI SHIRT</v>
          </cell>
          <cell r="G806" t="str">
            <v>SOLID - COOL DUSK</v>
          </cell>
          <cell r="H806" t="str">
            <v>PC</v>
          </cell>
          <cell r="J806" t="str">
            <v>SP-A</v>
          </cell>
          <cell r="K806" t="str">
            <v>LSM</v>
          </cell>
          <cell r="L806" t="str">
            <v>MX</v>
          </cell>
          <cell r="M806">
            <v>1056</v>
          </cell>
          <cell r="N806">
            <v>1056</v>
          </cell>
          <cell r="O806">
            <v>0</v>
          </cell>
          <cell r="P806">
            <v>1056</v>
          </cell>
          <cell r="T806" t="str">
            <v>257M</v>
          </cell>
          <cell r="U806">
            <v>3481</v>
          </cell>
          <cell r="V806" t="str">
            <v>HONG KONG</v>
          </cell>
          <cell r="W806" t="str">
            <v>NAS</v>
          </cell>
          <cell r="X806" t="str">
            <v>VIETNAM</v>
          </cell>
          <cell r="Y806" t="str">
            <v>VIET HUNG JOINT STOCK CO</v>
          </cell>
          <cell r="Z806" t="str">
            <v>DFC</v>
          </cell>
          <cell r="AA806" t="str">
            <v>S</v>
          </cell>
          <cell r="AD806">
            <v>40372</v>
          </cell>
          <cell r="AE806">
            <v>40372</v>
          </cell>
          <cell r="AF806">
            <v>40372</v>
          </cell>
          <cell r="AG806">
            <v>40372</v>
          </cell>
          <cell r="AH806">
            <v>40382</v>
          </cell>
          <cell r="AI806">
            <v>40442</v>
          </cell>
          <cell r="AJ806">
            <v>40456</v>
          </cell>
          <cell r="AK806">
            <v>40515</v>
          </cell>
          <cell r="AL806">
            <v>40567</v>
          </cell>
          <cell r="AM806">
            <v>40570</v>
          </cell>
          <cell r="AN806" t="str">
            <v>July P-req; Ctr had to move to 12/3 from 11/19 ex-fcty due to capacity</v>
          </cell>
          <cell r="AO806" t="str">
            <v>Y</v>
          </cell>
          <cell r="AP806">
            <v>97252</v>
          </cell>
          <cell r="AQ806">
            <v>33</v>
          </cell>
          <cell r="AR806" t="str">
            <v>000S</v>
          </cell>
          <cell r="AS806">
            <v>0</v>
          </cell>
          <cell r="AU806" t="str">
            <v>F-B0087</v>
          </cell>
          <cell r="AW806">
            <v>1.7</v>
          </cell>
          <cell r="AX806">
            <v>1795.2</v>
          </cell>
          <cell r="AY806">
            <v>40378</v>
          </cell>
          <cell r="AZ806">
            <v>40384</v>
          </cell>
          <cell r="BA806">
            <v>40461</v>
          </cell>
          <cell r="BB806">
            <v>40517</v>
          </cell>
          <cell r="BC806">
            <v>40573</v>
          </cell>
          <cell r="BD806">
            <v>40573</v>
          </cell>
          <cell r="BE806">
            <v>40360</v>
          </cell>
          <cell r="BF806">
            <v>40452</v>
          </cell>
          <cell r="BG806">
            <v>40513</v>
          </cell>
          <cell r="BH806">
            <v>40544</v>
          </cell>
          <cell r="BI806">
            <v>40544</v>
          </cell>
          <cell r="BL806">
            <v>0</v>
          </cell>
          <cell r="BN806" t="str">
            <v>DOCKERS</v>
          </cell>
          <cell r="BO806" t="str">
            <v>Tops</v>
          </cell>
          <cell r="BP806" t="str">
            <v>Mens</v>
          </cell>
          <cell r="BQ806" t="str">
            <v>N</v>
          </cell>
          <cell r="BR806" t="str">
            <v>DM Tops Wovens</v>
          </cell>
          <cell r="BS806" t="str">
            <v>OKAMOTO D</v>
          </cell>
          <cell r="BT806" t="str">
            <v>CWOVENS2</v>
          </cell>
          <cell r="BU806" t="str">
            <v>G7778</v>
          </cell>
          <cell r="BV806" t="str">
            <v>Seasonal</v>
          </cell>
          <cell r="BW806" t="str">
            <v>LSA</v>
          </cell>
          <cell r="BY806" t="str">
            <v>4051540456404424038240372403724037240372</v>
          </cell>
          <cell r="BZ806" t="str">
            <v>S-66075-0018-3481-40515</v>
          </cell>
          <cell r="CA806" t="str">
            <v>SFO</v>
          </cell>
          <cell r="CB806">
            <v>1056</v>
          </cell>
          <cell r="CD806">
            <v>0</v>
          </cell>
          <cell r="CF806">
            <v>574</v>
          </cell>
          <cell r="CG806">
            <v>0</v>
          </cell>
        </row>
        <row r="807">
          <cell r="A807">
            <v>1221136</v>
          </cell>
          <cell r="B807" t="str">
            <v>111</v>
          </cell>
          <cell r="C807" t="str">
            <v>101</v>
          </cell>
          <cell r="D807" t="str">
            <v>66075</v>
          </cell>
          <cell r="E807" t="str">
            <v>66075-0022</v>
          </cell>
          <cell r="F807" t="str">
            <v>THE KHAKI SHIRT</v>
          </cell>
          <cell r="G807" t="str">
            <v>SOLID - FOIL</v>
          </cell>
          <cell r="H807" t="str">
            <v>PC</v>
          </cell>
          <cell r="J807" t="str">
            <v>SP-A</v>
          </cell>
          <cell r="K807" t="str">
            <v>LSC</v>
          </cell>
          <cell r="L807" t="str">
            <v>CA</v>
          </cell>
          <cell r="M807">
            <v>776</v>
          </cell>
          <cell r="N807">
            <v>776</v>
          </cell>
          <cell r="O807">
            <v>0</v>
          </cell>
          <cell r="P807">
            <v>776</v>
          </cell>
          <cell r="T807" t="str">
            <v>257M</v>
          </cell>
          <cell r="U807">
            <v>3481</v>
          </cell>
          <cell r="V807" t="str">
            <v>HONG KONG</v>
          </cell>
          <cell r="W807" t="str">
            <v>NAS</v>
          </cell>
          <cell r="X807" t="str">
            <v>VIETNAM</v>
          </cell>
          <cell r="Y807" t="str">
            <v>VIET HUNG JOINT STOCK CO</v>
          </cell>
          <cell r="Z807" t="str">
            <v>DFC</v>
          </cell>
          <cell r="AA807" t="str">
            <v>S</v>
          </cell>
          <cell r="AD807">
            <v>40372</v>
          </cell>
          <cell r="AE807">
            <v>40372</v>
          </cell>
          <cell r="AF807">
            <v>40372</v>
          </cell>
          <cell r="AG807">
            <v>40372</v>
          </cell>
          <cell r="AH807">
            <v>40382</v>
          </cell>
          <cell r="AI807">
            <v>40442</v>
          </cell>
          <cell r="AJ807">
            <v>40456</v>
          </cell>
          <cell r="AK807">
            <v>40515</v>
          </cell>
          <cell r="AL807">
            <v>40557</v>
          </cell>
          <cell r="AM807">
            <v>40560</v>
          </cell>
          <cell r="AN807" t="str">
            <v>new July P-req; Ctr had to move 12/3 from 11/19 ex-fcty due to capacity</v>
          </cell>
          <cell r="AO807" t="str">
            <v>Y</v>
          </cell>
          <cell r="AP807">
            <v>79925</v>
          </cell>
          <cell r="AQ807">
            <v>35</v>
          </cell>
          <cell r="AR807" t="str">
            <v>000S</v>
          </cell>
          <cell r="AS807">
            <v>0</v>
          </cell>
          <cell r="AU807" t="str">
            <v>F-B0087</v>
          </cell>
          <cell r="AW807">
            <v>1.7</v>
          </cell>
          <cell r="AX807">
            <v>1319.2</v>
          </cell>
          <cell r="AY807">
            <v>40378</v>
          </cell>
          <cell r="AZ807">
            <v>40384</v>
          </cell>
          <cell r="BA807">
            <v>40461</v>
          </cell>
          <cell r="BB807">
            <v>40517</v>
          </cell>
          <cell r="BC807">
            <v>40559</v>
          </cell>
          <cell r="BD807">
            <v>40566</v>
          </cell>
          <cell r="BE807">
            <v>40360</v>
          </cell>
          <cell r="BF807">
            <v>40452</v>
          </cell>
          <cell r="BG807">
            <v>40513</v>
          </cell>
          <cell r="BH807">
            <v>40544</v>
          </cell>
          <cell r="BI807">
            <v>40544</v>
          </cell>
          <cell r="BL807">
            <v>0</v>
          </cell>
          <cell r="BN807" t="str">
            <v>DOCKERS</v>
          </cell>
          <cell r="BO807" t="str">
            <v>Tops</v>
          </cell>
          <cell r="BP807" t="str">
            <v>Mens</v>
          </cell>
          <cell r="BQ807" t="str">
            <v>N</v>
          </cell>
          <cell r="BR807" t="str">
            <v>DM Tops Wovens</v>
          </cell>
          <cell r="BS807" t="str">
            <v>OKAMOTO D</v>
          </cell>
          <cell r="BT807" t="str">
            <v>CWOVENS2</v>
          </cell>
          <cell r="BU807" t="str">
            <v>G9548</v>
          </cell>
          <cell r="BV807" t="str">
            <v>Seasonal</v>
          </cell>
          <cell r="BW807" t="str">
            <v>LSA</v>
          </cell>
          <cell r="BY807" t="str">
            <v>4051540456404424038240372403724037240372</v>
          </cell>
          <cell r="BZ807" t="str">
            <v>S-66075-0022-3481-40515</v>
          </cell>
          <cell r="CA807" t="str">
            <v>SFO</v>
          </cell>
          <cell r="CD807">
            <v>0</v>
          </cell>
          <cell r="CF807">
            <v>574</v>
          </cell>
          <cell r="CG807">
            <v>0</v>
          </cell>
        </row>
        <row r="808">
          <cell r="A808">
            <v>1175949</v>
          </cell>
          <cell r="B808" t="str">
            <v>111</v>
          </cell>
          <cell r="C808" t="str">
            <v>101</v>
          </cell>
          <cell r="D808" t="str">
            <v>66075</v>
          </cell>
          <cell r="E808" t="str">
            <v>66075-0022</v>
          </cell>
          <cell r="F808" t="str">
            <v>THE KHAKI SHIRT</v>
          </cell>
          <cell r="G808" t="str">
            <v>SOLID - FOIL</v>
          </cell>
          <cell r="H808" t="str">
            <v>PC</v>
          </cell>
          <cell r="J808" t="str">
            <v>SP-A</v>
          </cell>
          <cell r="K808" t="str">
            <v>LSE</v>
          </cell>
          <cell r="L808" t="str">
            <v>GB</v>
          </cell>
          <cell r="M808">
            <v>724</v>
          </cell>
          <cell r="N808">
            <v>724</v>
          </cell>
          <cell r="O808">
            <v>0</v>
          </cell>
          <cell r="P808">
            <v>724</v>
          </cell>
          <cell r="T808" t="str">
            <v>257M</v>
          </cell>
          <cell r="U808">
            <v>3481</v>
          </cell>
          <cell r="V808" t="str">
            <v>HONG KONG</v>
          </cell>
          <cell r="W808" t="str">
            <v>NAS</v>
          </cell>
          <cell r="X808" t="str">
            <v>VIETNAM</v>
          </cell>
          <cell r="Y808" t="str">
            <v>VIET HUNG JOINT STOCK CO</v>
          </cell>
          <cell r="Z808" t="str">
            <v>DFC</v>
          </cell>
          <cell r="AA808" t="str">
            <v>S</v>
          </cell>
          <cell r="AD808">
            <v>40372</v>
          </cell>
          <cell r="AE808">
            <v>40372</v>
          </cell>
          <cell r="AF808">
            <v>40372</v>
          </cell>
          <cell r="AG808">
            <v>40372</v>
          </cell>
          <cell r="AH808">
            <v>40382</v>
          </cell>
          <cell r="AI808">
            <v>40442</v>
          </cell>
          <cell r="AJ808">
            <v>40456</v>
          </cell>
          <cell r="AK808">
            <v>40515</v>
          </cell>
          <cell r="AL808">
            <v>40547</v>
          </cell>
          <cell r="AM808">
            <v>40550</v>
          </cell>
          <cell r="AN808" t="str">
            <v>July P-req; Ctr had to move to 12/3 from 11/19 ex-fcty due to capacity</v>
          </cell>
          <cell r="AO808" t="str">
            <v>Y</v>
          </cell>
          <cell r="AP808">
            <v>519006</v>
          </cell>
          <cell r="AQ808">
            <v>35</v>
          </cell>
          <cell r="AR808" t="str">
            <v>000S</v>
          </cell>
          <cell r="AS808">
            <v>0</v>
          </cell>
          <cell r="AU808" t="str">
            <v>F-B0087</v>
          </cell>
          <cell r="AW808">
            <v>1.7</v>
          </cell>
          <cell r="AX808">
            <v>1230.8</v>
          </cell>
          <cell r="AY808">
            <v>40378</v>
          </cell>
          <cell r="AZ808">
            <v>40384</v>
          </cell>
          <cell r="BA808">
            <v>40461</v>
          </cell>
          <cell r="BB808">
            <v>40517</v>
          </cell>
          <cell r="BC808">
            <v>40552</v>
          </cell>
          <cell r="BD808">
            <v>40552</v>
          </cell>
          <cell r="BE808">
            <v>40360</v>
          </cell>
          <cell r="BF808">
            <v>40452</v>
          </cell>
          <cell r="BG808">
            <v>40513</v>
          </cell>
          <cell r="BH808">
            <v>40544</v>
          </cell>
          <cell r="BI808">
            <v>40544</v>
          </cell>
          <cell r="BL808">
            <v>0</v>
          </cell>
          <cell r="BN808" t="str">
            <v>DOCKERS</v>
          </cell>
          <cell r="BO808" t="str">
            <v>Tops</v>
          </cell>
          <cell r="BP808" t="str">
            <v>Mens</v>
          </cell>
          <cell r="BQ808" t="str">
            <v>N</v>
          </cell>
          <cell r="BR808" t="str">
            <v>DM Tops Wovens</v>
          </cell>
          <cell r="BS808" t="str">
            <v>OKAMOTO D</v>
          </cell>
          <cell r="BT808" t="str">
            <v>CWOVENS2</v>
          </cell>
          <cell r="BU808" t="str">
            <v>G9548</v>
          </cell>
          <cell r="BV808" t="str">
            <v>Seasonal</v>
          </cell>
          <cell r="BW808" t="str">
            <v>LSE</v>
          </cell>
          <cell r="BY808" t="str">
            <v>4051540456404424038240372403724037240372</v>
          </cell>
          <cell r="BZ808" t="str">
            <v>S-66075-0022-3481-40515</v>
          </cell>
          <cell r="CA808" t="str">
            <v>SFO</v>
          </cell>
          <cell r="CD808">
            <v>0</v>
          </cell>
          <cell r="CF808">
            <v>574</v>
          </cell>
          <cell r="CG808">
            <v>0</v>
          </cell>
        </row>
        <row r="809">
          <cell r="A809">
            <v>1175950</v>
          </cell>
          <cell r="B809" t="str">
            <v>111</v>
          </cell>
          <cell r="C809" t="str">
            <v>101</v>
          </cell>
          <cell r="D809" t="str">
            <v>66075</v>
          </cell>
          <cell r="E809" t="str">
            <v>66075-0022</v>
          </cell>
          <cell r="F809" t="str">
            <v>THE KHAKI SHIRT</v>
          </cell>
          <cell r="G809" t="str">
            <v>SOLID - FOIL</v>
          </cell>
          <cell r="H809" t="str">
            <v>PC</v>
          </cell>
          <cell r="J809" t="str">
            <v>SP-A</v>
          </cell>
          <cell r="K809" t="str">
            <v>LSUS</v>
          </cell>
          <cell r="L809">
            <v>2006</v>
          </cell>
          <cell r="M809">
            <v>200</v>
          </cell>
          <cell r="N809">
            <v>200</v>
          </cell>
          <cell r="O809">
            <v>0</v>
          </cell>
          <cell r="P809">
            <v>200</v>
          </cell>
          <cell r="T809" t="str">
            <v>257M</v>
          </cell>
          <cell r="U809">
            <v>3481</v>
          </cell>
          <cell r="V809" t="str">
            <v>HONG KONG</v>
          </cell>
          <cell r="W809" t="str">
            <v>NAS</v>
          </cell>
          <cell r="X809" t="str">
            <v>VIETNAM</v>
          </cell>
          <cell r="Y809" t="str">
            <v>VIET HUNG JOINT STOCK CO</v>
          </cell>
          <cell r="Z809" t="str">
            <v>DFC</v>
          </cell>
          <cell r="AA809" t="str">
            <v>S</v>
          </cell>
          <cell r="AD809">
            <v>40372</v>
          </cell>
          <cell r="AE809">
            <v>40372</v>
          </cell>
          <cell r="AF809">
            <v>40372</v>
          </cell>
          <cell r="AG809">
            <v>40372</v>
          </cell>
          <cell r="AH809">
            <v>40382</v>
          </cell>
          <cell r="AI809">
            <v>40442</v>
          </cell>
          <cell r="AJ809">
            <v>40456</v>
          </cell>
          <cell r="AK809">
            <v>40515</v>
          </cell>
          <cell r="AL809">
            <v>40545</v>
          </cell>
          <cell r="AM809">
            <v>40548</v>
          </cell>
          <cell r="AN809" t="str">
            <v>July P-req (12/15 for USRE)</v>
          </cell>
          <cell r="AO809" t="str">
            <v>Y</v>
          </cell>
          <cell r="AQ809">
            <v>36</v>
          </cell>
          <cell r="AR809" t="str">
            <v>000S</v>
          </cell>
          <cell r="AS809">
            <v>0</v>
          </cell>
          <cell r="AU809" t="str">
            <v>F-B0087</v>
          </cell>
          <cell r="AW809">
            <v>1.7</v>
          </cell>
          <cell r="AX809">
            <v>340</v>
          </cell>
          <cell r="AY809">
            <v>40378</v>
          </cell>
          <cell r="AZ809">
            <v>40384</v>
          </cell>
          <cell r="BA809">
            <v>40461</v>
          </cell>
          <cell r="BB809">
            <v>40517</v>
          </cell>
          <cell r="BC809">
            <v>40545</v>
          </cell>
          <cell r="BD809">
            <v>40552</v>
          </cell>
          <cell r="BE809">
            <v>40360</v>
          </cell>
          <cell r="BF809">
            <v>40452</v>
          </cell>
          <cell r="BG809">
            <v>40513</v>
          </cell>
          <cell r="BH809">
            <v>40513</v>
          </cell>
          <cell r="BI809">
            <v>40544</v>
          </cell>
          <cell r="BL809">
            <v>0</v>
          </cell>
          <cell r="BN809" t="str">
            <v>DOCKERS</v>
          </cell>
          <cell r="BO809" t="str">
            <v>Tops</v>
          </cell>
          <cell r="BP809" t="str">
            <v>Mens</v>
          </cell>
          <cell r="BQ809" t="str">
            <v>N</v>
          </cell>
          <cell r="BR809" t="str">
            <v>DM Tops Wovens</v>
          </cell>
          <cell r="BS809" t="str">
            <v>OKAMOTO D</v>
          </cell>
          <cell r="BT809" t="str">
            <v>CWOVENS2</v>
          </cell>
          <cell r="BU809" t="str">
            <v>G9548</v>
          </cell>
          <cell r="BV809" t="str">
            <v>Seasonal</v>
          </cell>
          <cell r="BW809" t="str">
            <v>LSA</v>
          </cell>
          <cell r="BY809" t="str">
            <v>4051540456404424038240372403724037240372</v>
          </cell>
          <cell r="BZ809" t="str">
            <v>S-66075-0022-3481-40515</v>
          </cell>
          <cell r="CA809" t="str">
            <v>SFO</v>
          </cell>
          <cell r="CD809">
            <v>0</v>
          </cell>
          <cell r="CF809">
            <v>574</v>
          </cell>
          <cell r="CG809">
            <v>0</v>
          </cell>
        </row>
        <row r="810">
          <cell r="A810">
            <v>1260618</v>
          </cell>
          <cell r="B810" t="str">
            <v>111</v>
          </cell>
          <cell r="C810" t="str">
            <v>101</v>
          </cell>
          <cell r="D810" t="str">
            <v>69852</v>
          </cell>
          <cell r="E810" t="str">
            <v>69852-0005</v>
          </cell>
          <cell r="F810" t="str">
            <v>THE SPRING MOBILE SHIRT B&amp;T</v>
          </cell>
          <cell r="G810" t="str">
            <v>WALKER - FRENCH INDIGO</v>
          </cell>
          <cell r="H810" t="str">
            <v>PC</v>
          </cell>
          <cell r="J810" t="str">
            <v>SP-A</v>
          </cell>
          <cell r="K810" t="str">
            <v>LSUS</v>
          </cell>
          <cell r="L810">
            <v>2006</v>
          </cell>
          <cell r="M810">
            <v>600</v>
          </cell>
          <cell r="N810">
            <v>600</v>
          </cell>
          <cell r="O810">
            <v>0</v>
          </cell>
          <cell r="P810">
            <v>600</v>
          </cell>
          <cell r="T810" t="str">
            <v>257M</v>
          </cell>
          <cell r="U810">
            <v>3481</v>
          </cell>
          <cell r="V810" t="str">
            <v>HONG KONG</v>
          </cell>
          <cell r="W810" t="str">
            <v>NAS</v>
          </cell>
          <cell r="X810" t="str">
            <v>VIETNAM</v>
          </cell>
          <cell r="Y810" t="str">
            <v>VIET HUNG JOINT STOCK CO</v>
          </cell>
          <cell r="Z810" t="str">
            <v>DFC</v>
          </cell>
          <cell r="AD810">
            <v>40400</v>
          </cell>
          <cell r="AE810">
            <v>40400</v>
          </cell>
          <cell r="AF810">
            <v>40400</v>
          </cell>
          <cell r="AG810">
            <v>40400</v>
          </cell>
          <cell r="AH810">
            <v>40410</v>
          </cell>
          <cell r="AI810">
            <v>40470</v>
          </cell>
          <cell r="AJ810">
            <v>40484</v>
          </cell>
          <cell r="AK810">
            <v>40529</v>
          </cell>
          <cell r="AL810">
            <v>40559</v>
          </cell>
          <cell r="AM810">
            <v>40562</v>
          </cell>
          <cell r="AN810" t="str">
            <v>Per POP- add B&amp;T 8/13</v>
          </cell>
          <cell r="AO810" t="str">
            <v>Y</v>
          </cell>
          <cell r="AQ810">
            <v>1</v>
          </cell>
          <cell r="AR810" t="str">
            <v>000S</v>
          </cell>
          <cell r="AS810">
            <v>0</v>
          </cell>
          <cell r="AW810">
            <v>1.7</v>
          </cell>
          <cell r="AX810">
            <v>1020</v>
          </cell>
          <cell r="AY810">
            <v>40406</v>
          </cell>
          <cell r="AZ810">
            <v>40412</v>
          </cell>
          <cell r="BA810">
            <v>40489</v>
          </cell>
          <cell r="BB810">
            <v>40531</v>
          </cell>
          <cell r="BC810">
            <v>40559</v>
          </cell>
          <cell r="BD810">
            <v>40566</v>
          </cell>
          <cell r="BE810">
            <v>40391</v>
          </cell>
          <cell r="BF810">
            <v>40483</v>
          </cell>
          <cell r="BG810">
            <v>40513</v>
          </cell>
          <cell r="BH810">
            <v>40544</v>
          </cell>
          <cell r="BI810">
            <v>40544</v>
          </cell>
          <cell r="BL810">
            <v>0</v>
          </cell>
          <cell r="BN810" t="str">
            <v>DOCKERS</v>
          </cell>
          <cell r="BO810" t="str">
            <v>Tops</v>
          </cell>
          <cell r="BP810" t="str">
            <v>Mens</v>
          </cell>
          <cell r="BQ810" t="str">
            <v>N</v>
          </cell>
          <cell r="BR810" t="str">
            <v>DM Tops B&amp;T</v>
          </cell>
          <cell r="BS810" t="str">
            <v>OKAMOTO D</v>
          </cell>
          <cell r="BT810" t="str">
            <v>C BTWVN</v>
          </cell>
          <cell r="BU810" t="str">
            <v>H2772</v>
          </cell>
          <cell r="BV810" t="str">
            <v>Seasonal</v>
          </cell>
          <cell r="BW810" t="str">
            <v>LSA</v>
          </cell>
          <cell r="BY810" t="str">
            <v>4052940484404704041040400404004040040400</v>
          </cell>
          <cell r="BZ810" t="str">
            <v>S-69852-0005-3481-40529</v>
          </cell>
          <cell r="CA810" t="str">
            <v>SFO</v>
          </cell>
          <cell r="CD810">
            <v>0</v>
          </cell>
          <cell r="CF810">
            <v>574</v>
          </cell>
          <cell r="CG810">
            <v>0</v>
          </cell>
        </row>
        <row r="811">
          <cell r="A811">
            <v>1260619</v>
          </cell>
          <cell r="B811" t="str">
            <v>111</v>
          </cell>
          <cell r="C811" t="str">
            <v>101</v>
          </cell>
          <cell r="D811" t="str">
            <v>69852</v>
          </cell>
          <cell r="E811" t="str">
            <v>69852-0004</v>
          </cell>
          <cell r="F811" t="str">
            <v>THE SPRING MOBILE SHIRT B&amp;T</v>
          </cell>
          <cell r="G811" t="str">
            <v>INGLIS - FRENCH INDIGO</v>
          </cell>
          <cell r="H811" t="str">
            <v>PC</v>
          </cell>
          <cell r="J811" t="str">
            <v>SP-A</v>
          </cell>
          <cell r="K811" t="str">
            <v>LSUS</v>
          </cell>
          <cell r="L811">
            <v>2006</v>
          </cell>
          <cell r="M811">
            <v>510</v>
          </cell>
          <cell r="N811">
            <v>510</v>
          </cell>
          <cell r="O811">
            <v>0</v>
          </cell>
          <cell r="P811">
            <v>510</v>
          </cell>
          <cell r="T811" t="str">
            <v>257M</v>
          </cell>
          <cell r="U811">
            <v>3481</v>
          </cell>
          <cell r="V811" t="str">
            <v>HONG KONG</v>
          </cell>
          <cell r="W811" t="str">
            <v>NAS</v>
          </cell>
          <cell r="X811" t="str">
            <v>VIETNAM</v>
          </cell>
          <cell r="Y811" t="str">
            <v>VIET HUNG JOINT STOCK CO</v>
          </cell>
          <cell r="Z811" t="str">
            <v>DFC</v>
          </cell>
          <cell r="AD811">
            <v>40400</v>
          </cell>
          <cell r="AE811">
            <v>40400</v>
          </cell>
          <cell r="AF811">
            <v>40400</v>
          </cell>
          <cell r="AG811">
            <v>40400</v>
          </cell>
          <cell r="AH811">
            <v>40410</v>
          </cell>
          <cell r="AI811">
            <v>40470</v>
          </cell>
          <cell r="AJ811">
            <v>40484</v>
          </cell>
          <cell r="AK811">
            <v>40529</v>
          </cell>
          <cell r="AL811">
            <v>40559</v>
          </cell>
          <cell r="AM811">
            <v>40562</v>
          </cell>
          <cell r="AN811" t="str">
            <v>Per POP- add B&amp;T 8/13</v>
          </cell>
          <cell r="AO811" t="str">
            <v>Y</v>
          </cell>
          <cell r="AQ811">
            <v>1</v>
          </cell>
          <cell r="AR811" t="str">
            <v>000S</v>
          </cell>
          <cell r="AS811">
            <v>0</v>
          </cell>
          <cell r="AW811">
            <v>1.7</v>
          </cell>
          <cell r="AX811">
            <v>867</v>
          </cell>
          <cell r="AY811">
            <v>40406</v>
          </cell>
          <cell r="AZ811">
            <v>40412</v>
          </cell>
          <cell r="BA811">
            <v>40489</v>
          </cell>
          <cell r="BB811">
            <v>40531</v>
          </cell>
          <cell r="BC811">
            <v>40559</v>
          </cell>
          <cell r="BD811">
            <v>40566</v>
          </cell>
          <cell r="BE811">
            <v>40391</v>
          </cell>
          <cell r="BF811">
            <v>40483</v>
          </cell>
          <cell r="BG811">
            <v>40513</v>
          </cell>
          <cell r="BH811">
            <v>40544</v>
          </cell>
          <cell r="BI811">
            <v>40544</v>
          </cell>
          <cell r="BL811">
            <v>0</v>
          </cell>
          <cell r="BN811" t="str">
            <v>DOCKERS</v>
          </cell>
          <cell r="BO811" t="str">
            <v>Tops</v>
          </cell>
          <cell r="BP811" t="str">
            <v>Mens</v>
          </cell>
          <cell r="BQ811" t="str">
            <v>N</v>
          </cell>
          <cell r="BR811" t="str">
            <v>DM Tops B&amp;T</v>
          </cell>
          <cell r="BS811" t="str">
            <v>OKAMOTO D</v>
          </cell>
          <cell r="BT811" t="str">
            <v>C BTWVN</v>
          </cell>
          <cell r="BU811" t="str">
            <v>H2770</v>
          </cell>
          <cell r="BV811" t="str">
            <v>Seasonal</v>
          </cell>
          <cell r="BW811" t="str">
            <v>LSA</v>
          </cell>
          <cell r="BY811" t="str">
            <v>4052940484404704041040400404004040040400</v>
          </cell>
          <cell r="BZ811" t="str">
            <v>S-69852-0004-3481-40529</v>
          </cell>
          <cell r="CA811" t="str">
            <v>SFO</v>
          </cell>
          <cell r="CD811">
            <v>0</v>
          </cell>
          <cell r="CF811">
            <v>574</v>
          </cell>
          <cell r="CG811">
            <v>0</v>
          </cell>
        </row>
        <row r="812">
          <cell r="A812">
            <v>1260620</v>
          </cell>
          <cell r="B812" t="str">
            <v>111</v>
          </cell>
          <cell r="C812" t="str">
            <v>101</v>
          </cell>
          <cell r="D812" t="str">
            <v>69852</v>
          </cell>
          <cell r="E812" t="str">
            <v>69852-0003</v>
          </cell>
          <cell r="F812" t="str">
            <v>THE SPRING MOBILE SHIRT B&amp;T</v>
          </cell>
          <cell r="G812" t="str">
            <v>INGLIS - SALAMANDER</v>
          </cell>
          <cell r="H812" t="str">
            <v>PC</v>
          </cell>
          <cell r="J812" t="str">
            <v>SP-A</v>
          </cell>
          <cell r="K812" t="str">
            <v>LSUS</v>
          </cell>
          <cell r="L812">
            <v>2006</v>
          </cell>
          <cell r="M812">
            <v>510</v>
          </cell>
          <cell r="N812">
            <v>510</v>
          </cell>
          <cell r="O812">
            <v>0</v>
          </cell>
          <cell r="P812">
            <v>510</v>
          </cell>
          <cell r="T812" t="str">
            <v>257M</v>
          </cell>
          <cell r="U812">
            <v>3481</v>
          </cell>
          <cell r="V812" t="str">
            <v>HONG KONG</v>
          </cell>
          <cell r="W812" t="str">
            <v>NAS</v>
          </cell>
          <cell r="X812" t="str">
            <v>VIETNAM</v>
          </cell>
          <cell r="Y812" t="str">
            <v>VIET HUNG JOINT STOCK CO</v>
          </cell>
          <cell r="Z812" t="str">
            <v>DFC</v>
          </cell>
          <cell r="AD812">
            <v>40400</v>
          </cell>
          <cell r="AE812">
            <v>40400</v>
          </cell>
          <cell r="AF812">
            <v>40400</v>
          </cell>
          <cell r="AG812">
            <v>40400</v>
          </cell>
          <cell r="AH812">
            <v>40410</v>
          </cell>
          <cell r="AI812">
            <v>40470</v>
          </cell>
          <cell r="AJ812">
            <v>40484</v>
          </cell>
          <cell r="AK812">
            <v>40529</v>
          </cell>
          <cell r="AL812">
            <v>40559</v>
          </cell>
          <cell r="AM812">
            <v>40562</v>
          </cell>
          <cell r="AN812" t="str">
            <v>Per POP- add B&amp;T 8/13</v>
          </cell>
          <cell r="AO812" t="str">
            <v>Y</v>
          </cell>
          <cell r="AQ812">
            <v>1</v>
          </cell>
          <cell r="AR812" t="str">
            <v>000S</v>
          </cell>
          <cell r="AS812">
            <v>0</v>
          </cell>
          <cell r="AW812">
            <v>1.7</v>
          </cell>
          <cell r="AX812">
            <v>867</v>
          </cell>
          <cell r="AY812">
            <v>40406</v>
          </cell>
          <cell r="AZ812">
            <v>40412</v>
          </cell>
          <cell r="BA812">
            <v>40489</v>
          </cell>
          <cell r="BB812">
            <v>40531</v>
          </cell>
          <cell r="BC812">
            <v>40559</v>
          </cell>
          <cell r="BD812">
            <v>40566</v>
          </cell>
          <cell r="BE812">
            <v>40391</v>
          </cell>
          <cell r="BF812">
            <v>40483</v>
          </cell>
          <cell r="BG812">
            <v>40513</v>
          </cell>
          <cell r="BH812">
            <v>40544</v>
          </cell>
          <cell r="BI812">
            <v>40544</v>
          </cell>
          <cell r="BL812">
            <v>0</v>
          </cell>
          <cell r="BN812" t="str">
            <v>DOCKERS</v>
          </cell>
          <cell r="BO812" t="str">
            <v>Tops</v>
          </cell>
          <cell r="BP812" t="str">
            <v>Mens</v>
          </cell>
          <cell r="BQ812" t="str">
            <v>N</v>
          </cell>
          <cell r="BR812" t="str">
            <v>DM Tops B&amp;T</v>
          </cell>
          <cell r="BS812" t="str">
            <v>OKAMOTO D</v>
          </cell>
          <cell r="BT812" t="str">
            <v>C BTWVN</v>
          </cell>
          <cell r="BU812" t="str">
            <v>H2768</v>
          </cell>
          <cell r="BV812" t="str">
            <v>Seasonal</v>
          </cell>
          <cell r="BW812" t="str">
            <v>LSA</v>
          </cell>
          <cell r="BY812" t="str">
            <v>4052940484404704041040400404004040040400</v>
          </cell>
          <cell r="BZ812" t="str">
            <v>S-69852-0003-3481-40529</v>
          </cell>
          <cell r="CA812" t="str">
            <v>SFO</v>
          </cell>
          <cell r="CD812">
            <v>0</v>
          </cell>
          <cell r="CF812">
            <v>574</v>
          </cell>
          <cell r="CG812">
            <v>0</v>
          </cell>
        </row>
        <row r="813">
          <cell r="A813">
            <v>1260621</v>
          </cell>
          <cell r="B813" t="str">
            <v>111</v>
          </cell>
          <cell r="C813" t="str">
            <v>101</v>
          </cell>
          <cell r="D813" t="str">
            <v>69852</v>
          </cell>
          <cell r="E813" t="str">
            <v>69852-0002</v>
          </cell>
          <cell r="F813" t="str">
            <v>THE SPRING MOBILE SHIRT B&amp;T</v>
          </cell>
          <cell r="G813" t="str">
            <v>ANDERSON - SALAMANDER</v>
          </cell>
          <cell r="H813" t="str">
            <v>PC</v>
          </cell>
          <cell r="J813" t="str">
            <v>SP-A</v>
          </cell>
          <cell r="K813" t="str">
            <v>LSUS</v>
          </cell>
          <cell r="L813">
            <v>2006</v>
          </cell>
          <cell r="M813">
            <v>600</v>
          </cell>
          <cell r="N813">
            <v>600</v>
          </cell>
          <cell r="O813">
            <v>0</v>
          </cell>
          <cell r="P813">
            <v>600</v>
          </cell>
          <cell r="T813" t="str">
            <v>257M</v>
          </cell>
          <cell r="U813">
            <v>3481</v>
          </cell>
          <cell r="V813" t="str">
            <v>HONG KONG</v>
          </cell>
          <cell r="W813" t="str">
            <v>NAS</v>
          </cell>
          <cell r="X813" t="str">
            <v>VIETNAM</v>
          </cell>
          <cell r="Y813" t="str">
            <v>VIET HUNG JOINT STOCK CO</v>
          </cell>
          <cell r="Z813" t="str">
            <v>DFC</v>
          </cell>
          <cell r="AD813">
            <v>40400</v>
          </cell>
          <cell r="AE813">
            <v>40400</v>
          </cell>
          <cell r="AF813">
            <v>40400</v>
          </cell>
          <cell r="AG813">
            <v>40400</v>
          </cell>
          <cell r="AH813">
            <v>40410</v>
          </cell>
          <cell r="AI813">
            <v>40470</v>
          </cell>
          <cell r="AJ813">
            <v>40484</v>
          </cell>
          <cell r="AK813">
            <v>40529</v>
          </cell>
          <cell r="AL813">
            <v>40559</v>
          </cell>
          <cell r="AM813">
            <v>40562</v>
          </cell>
          <cell r="AN813" t="str">
            <v>Per POP- add B&amp;T 8/13</v>
          </cell>
          <cell r="AO813" t="str">
            <v>Y</v>
          </cell>
          <cell r="AQ813">
            <v>1</v>
          </cell>
          <cell r="AR813" t="str">
            <v>000S</v>
          </cell>
          <cell r="AS813">
            <v>0</v>
          </cell>
          <cell r="AW813">
            <v>1.7</v>
          </cell>
          <cell r="AX813">
            <v>1020</v>
          </cell>
          <cell r="AY813">
            <v>40406</v>
          </cell>
          <cell r="AZ813">
            <v>40412</v>
          </cell>
          <cell r="BA813">
            <v>40489</v>
          </cell>
          <cell r="BB813">
            <v>40531</v>
          </cell>
          <cell r="BC813">
            <v>40559</v>
          </cell>
          <cell r="BD813">
            <v>40566</v>
          </cell>
          <cell r="BE813">
            <v>40391</v>
          </cell>
          <cell r="BF813">
            <v>40483</v>
          </cell>
          <cell r="BG813">
            <v>40513</v>
          </cell>
          <cell r="BH813">
            <v>40544</v>
          </cell>
          <cell r="BI813">
            <v>40544</v>
          </cell>
          <cell r="BL813">
            <v>0</v>
          </cell>
          <cell r="BN813" t="str">
            <v>DOCKERS</v>
          </cell>
          <cell r="BO813" t="str">
            <v>Tops</v>
          </cell>
          <cell r="BP813" t="str">
            <v>Mens</v>
          </cell>
          <cell r="BQ813" t="str">
            <v>N</v>
          </cell>
          <cell r="BR813" t="str">
            <v>DM Tops B&amp;T</v>
          </cell>
          <cell r="BS813" t="str">
            <v>OKAMOTO D</v>
          </cell>
          <cell r="BT813" t="str">
            <v>C BTWVN</v>
          </cell>
          <cell r="BU813" t="str">
            <v>H2771</v>
          </cell>
          <cell r="BV813" t="str">
            <v>Seasonal</v>
          </cell>
          <cell r="BW813" t="str">
            <v>LSA</v>
          </cell>
          <cell r="BY813" t="str">
            <v>4052940484404704041040400404004040040400</v>
          </cell>
          <cell r="BZ813" t="str">
            <v>S-69852-0002-3481-40529</v>
          </cell>
          <cell r="CA813" t="str">
            <v>SFO</v>
          </cell>
          <cell r="CD813">
            <v>0</v>
          </cell>
          <cell r="CF813">
            <v>574</v>
          </cell>
          <cell r="CG813">
            <v>0</v>
          </cell>
        </row>
        <row r="814">
          <cell r="A814">
            <v>1260622</v>
          </cell>
          <cell r="B814" t="str">
            <v>111</v>
          </cell>
          <cell r="C814" t="str">
            <v>101</v>
          </cell>
          <cell r="D814" t="str">
            <v>69852</v>
          </cell>
          <cell r="E814" t="str">
            <v>69852-0001</v>
          </cell>
          <cell r="F814" t="str">
            <v>THE SPRING MOBILE SHIRT B&amp;T</v>
          </cell>
          <cell r="G814" t="str">
            <v>ANDERSON - INFINITY</v>
          </cell>
          <cell r="H814" t="str">
            <v>PC</v>
          </cell>
          <cell r="J814" t="str">
            <v>SP-A</v>
          </cell>
          <cell r="K814" t="str">
            <v>LSUS</v>
          </cell>
          <cell r="L814">
            <v>2006</v>
          </cell>
          <cell r="M814">
            <v>600</v>
          </cell>
          <cell r="N814">
            <v>600</v>
          </cell>
          <cell r="O814">
            <v>0</v>
          </cell>
          <cell r="P814">
            <v>600</v>
          </cell>
          <cell r="T814" t="str">
            <v>257M</v>
          </cell>
          <cell r="U814">
            <v>3481</v>
          </cell>
          <cell r="V814" t="str">
            <v>HONG KONG</v>
          </cell>
          <cell r="W814" t="str">
            <v>NAS</v>
          </cell>
          <cell r="X814" t="str">
            <v>VIETNAM</v>
          </cell>
          <cell r="Y814" t="str">
            <v>VIET HUNG JOINT STOCK CO</v>
          </cell>
          <cell r="Z814" t="str">
            <v>DFC</v>
          </cell>
          <cell r="AD814">
            <v>40400</v>
          </cell>
          <cell r="AE814">
            <v>40400</v>
          </cell>
          <cell r="AF814">
            <v>40400</v>
          </cell>
          <cell r="AG814">
            <v>40400</v>
          </cell>
          <cell r="AH814">
            <v>40410</v>
          </cell>
          <cell r="AI814">
            <v>40470</v>
          </cell>
          <cell r="AJ814">
            <v>40484</v>
          </cell>
          <cell r="AK814">
            <v>40529</v>
          </cell>
          <cell r="AL814">
            <v>40559</v>
          </cell>
          <cell r="AM814">
            <v>40562</v>
          </cell>
          <cell r="AN814" t="str">
            <v>Per POP- add B&amp;T 8/13</v>
          </cell>
          <cell r="AO814" t="str">
            <v>Y</v>
          </cell>
          <cell r="AQ814">
            <v>1</v>
          </cell>
          <cell r="AR814" t="str">
            <v>000S</v>
          </cell>
          <cell r="AS814">
            <v>0</v>
          </cell>
          <cell r="AW814">
            <v>1.7</v>
          </cell>
          <cell r="AX814">
            <v>1020</v>
          </cell>
          <cell r="AY814">
            <v>40406</v>
          </cell>
          <cell r="AZ814">
            <v>40412</v>
          </cell>
          <cell r="BA814">
            <v>40489</v>
          </cell>
          <cell r="BB814">
            <v>40531</v>
          </cell>
          <cell r="BC814">
            <v>40559</v>
          </cell>
          <cell r="BD814">
            <v>40566</v>
          </cell>
          <cell r="BE814">
            <v>40391</v>
          </cell>
          <cell r="BF814">
            <v>40483</v>
          </cell>
          <cell r="BG814">
            <v>40513</v>
          </cell>
          <cell r="BH814">
            <v>40544</v>
          </cell>
          <cell r="BI814">
            <v>40544</v>
          </cell>
          <cell r="BL814">
            <v>0</v>
          </cell>
          <cell r="BN814" t="str">
            <v>DOCKERS</v>
          </cell>
          <cell r="BO814" t="str">
            <v>Tops</v>
          </cell>
          <cell r="BP814" t="str">
            <v>Mens</v>
          </cell>
          <cell r="BQ814" t="str">
            <v>N</v>
          </cell>
          <cell r="BR814" t="str">
            <v>DM Tops B&amp;T</v>
          </cell>
          <cell r="BS814" t="str">
            <v>OKAMOTO D</v>
          </cell>
          <cell r="BT814" t="str">
            <v>C BTWVN</v>
          </cell>
          <cell r="BU814" t="str">
            <v>H2782</v>
          </cell>
          <cell r="BV814" t="str">
            <v>Seasonal</v>
          </cell>
          <cell r="BW814" t="str">
            <v>LSA</v>
          </cell>
          <cell r="BY814" t="str">
            <v>4052940484404704041040400404004040040400</v>
          </cell>
          <cell r="BZ814" t="str">
            <v>S-69852-0001-3481-40529</v>
          </cell>
          <cell r="CA814" t="str">
            <v>SFO</v>
          </cell>
          <cell r="CD814">
            <v>0</v>
          </cell>
          <cell r="CF814">
            <v>574</v>
          </cell>
          <cell r="CG814">
            <v>0</v>
          </cell>
        </row>
        <row r="815">
          <cell r="A815">
            <v>1309789</v>
          </cell>
          <cell r="B815" t="str">
            <v>111</v>
          </cell>
          <cell r="C815" t="str">
            <v>101</v>
          </cell>
          <cell r="D815" t="str">
            <v>61852</v>
          </cell>
          <cell r="E815" t="str">
            <v>61852-0001</v>
          </cell>
          <cell r="F815" t="str">
            <v>THE SPRING MOBILE SHIRT</v>
          </cell>
          <cell r="G815" t="str">
            <v>JONAS - FRENCH INDIGO</v>
          </cell>
          <cell r="H815" t="str">
            <v>PPK</v>
          </cell>
          <cell r="J815" t="str">
            <v>SP-A</v>
          </cell>
          <cell r="K815" t="str">
            <v>LSUS</v>
          </cell>
          <cell r="L815">
            <v>2006</v>
          </cell>
          <cell r="M815">
            <v>1524</v>
          </cell>
          <cell r="N815">
            <v>1524</v>
          </cell>
          <cell r="O815">
            <v>0</v>
          </cell>
          <cell r="P815">
            <v>1524</v>
          </cell>
          <cell r="T815" t="str">
            <v>257M</v>
          </cell>
          <cell r="U815">
            <v>3481</v>
          </cell>
          <cell r="V815" t="str">
            <v>HONG KONG</v>
          </cell>
          <cell r="W815" t="str">
            <v>NAS</v>
          </cell>
          <cell r="X815" t="str">
            <v>VIETNAM</v>
          </cell>
          <cell r="Y815" t="str">
            <v>VIET HUNG JOINT STOCK CO</v>
          </cell>
          <cell r="Z815" t="str">
            <v>DFC</v>
          </cell>
          <cell r="AD815">
            <v>40400</v>
          </cell>
          <cell r="AE815">
            <v>40400</v>
          </cell>
          <cell r="AF815">
            <v>40400</v>
          </cell>
          <cell r="AG815">
            <v>40400</v>
          </cell>
          <cell r="AH815">
            <v>40410</v>
          </cell>
          <cell r="AI815">
            <v>40470</v>
          </cell>
          <cell r="AJ815">
            <v>40484</v>
          </cell>
          <cell r="AK815">
            <v>40529</v>
          </cell>
          <cell r="AL815">
            <v>40559</v>
          </cell>
          <cell r="AM815">
            <v>40562</v>
          </cell>
          <cell r="AN815" t="str">
            <v>Per POP- 8/13: rev qty after review of PPK/ea; 9/14 Split out PPK &amp; Eaches</v>
          </cell>
          <cell r="AO815" t="str">
            <v>Y</v>
          </cell>
          <cell r="AQ815">
            <v>1</v>
          </cell>
          <cell r="AR815" t="str">
            <v>000S</v>
          </cell>
          <cell r="AS815">
            <v>0</v>
          </cell>
          <cell r="AW815">
            <v>1.7</v>
          </cell>
          <cell r="AX815">
            <v>2590.7999999999997</v>
          </cell>
          <cell r="AY815">
            <v>40406</v>
          </cell>
          <cell r="AZ815">
            <v>40412</v>
          </cell>
          <cell r="BA815">
            <v>40489</v>
          </cell>
          <cell r="BB815">
            <v>40531</v>
          </cell>
          <cell r="BC815">
            <v>40559</v>
          </cell>
          <cell r="BD815">
            <v>40566</v>
          </cell>
          <cell r="BE815">
            <v>40391</v>
          </cell>
          <cell r="BF815">
            <v>40483</v>
          </cell>
          <cell r="BG815">
            <v>40513</v>
          </cell>
          <cell r="BH815">
            <v>40544</v>
          </cell>
          <cell r="BI815">
            <v>40544</v>
          </cell>
          <cell r="BL815">
            <v>0</v>
          </cell>
          <cell r="BN815" t="str">
            <v>DOCKERS</v>
          </cell>
          <cell r="BO815" t="str">
            <v>Tops</v>
          </cell>
          <cell r="BP815" t="str">
            <v>Mens</v>
          </cell>
          <cell r="BQ815" t="str">
            <v>N</v>
          </cell>
          <cell r="BR815" t="str">
            <v>DM Tops Wovens</v>
          </cell>
          <cell r="BS815" t="str">
            <v>OKAMOTO D</v>
          </cell>
          <cell r="BT815" t="str">
            <v>CWOVENS2</v>
          </cell>
          <cell r="BU815" t="str">
            <v>H2765</v>
          </cell>
          <cell r="BV815" t="str">
            <v>Seasonal</v>
          </cell>
          <cell r="BW815" t="str">
            <v>LSA</v>
          </cell>
          <cell r="BY815" t="str">
            <v>4052940484404704041040400404004040040400</v>
          </cell>
          <cell r="BZ815" t="str">
            <v>S-61852-0001-3481-40529</v>
          </cell>
          <cell r="CA815" t="str">
            <v>SFO</v>
          </cell>
          <cell r="CD815">
            <v>0</v>
          </cell>
          <cell r="CF815">
            <v>574</v>
          </cell>
          <cell r="CG815">
            <v>0</v>
          </cell>
        </row>
        <row r="816">
          <cell r="A816">
            <v>1221267</v>
          </cell>
          <cell r="B816" t="str">
            <v>111</v>
          </cell>
          <cell r="C816" t="str">
            <v>101</v>
          </cell>
          <cell r="D816" t="str">
            <v>61852</v>
          </cell>
          <cell r="E816" t="str">
            <v>61852-0001</v>
          </cell>
          <cell r="F816" t="str">
            <v>THE SPRING MOBILE SHIRT</v>
          </cell>
          <cell r="G816" t="str">
            <v>JONAS - FRENCH INDIGO</v>
          </cell>
          <cell r="H816" t="str">
            <v>PC</v>
          </cell>
          <cell r="J816" t="str">
            <v>SP-A</v>
          </cell>
          <cell r="K816" t="str">
            <v>LSUS</v>
          </cell>
          <cell r="L816">
            <v>2006</v>
          </cell>
          <cell r="M816">
            <v>2093</v>
          </cell>
          <cell r="N816">
            <v>2093</v>
          </cell>
          <cell r="O816">
            <v>0</v>
          </cell>
          <cell r="P816">
            <v>2093</v>
          </cell>
          <cell r="T816" t="str">
            <v>257M</v>
          </cell>
          <cell r="U816">
            <v>3481</v>
          </cell>
          <cell r="V816" t="str">
            <v>HONG KONG</v>
          </cell>
          <cell r="W816" t="str">
            <v>NAS</v>
          </cell>
          <cell r="X816" t="str">
            <v>VIETNAM</v>
          </cell>
          <cell r="Y816" t="str">
            <v>VIET HUNG JOINT STOCK CO</v>
          </cell>
          <cell r="Z816" t="str">
            <v>DFC</v>
          </cell>
          <cell r="AD816">
            <v>40400</v>
          </cell>
          <cell r="AE816">
            <v>40400</v>
          </cell>
          <cell r="AF816">
            <v>40400</v>
          </cell>
          <cell r="AG816">
            <v>40400</v>
          </cell>
          <cell r="AH816">
            <v>40410</v>
          </cell>
          <cell r="AI816">
            <v>40470</v>
          </cell>
          <cell r="AJ816">
            <v>40484</v>
          </cell>
          <cell r="AK816">
            <v>40529</v>
          </cell>
          <cell r="AL816">
            <v>40559</v>
          </cell>
          <cell r="AM816">
            <v>40562</v>
          </cell>
          <cell r="AN816" t="str">
            <v>Per POP- 8/13: rev qty after review of PPK/ea; 9/14 Split out PPK &amp; Eaches</v>
          </cell>
          <cell r="AO816" t="str">
            <v>Y</v>
          </cell>
          <cell r="AQ816">
            <v>1</v>
          </cell>
          <cell r="AR816" t="str">
            <v>000S</v>
          </cell>
          <cell r="AS816">
            <v>0</v>
          </cell>
          <cell r="AW816">
            <v>1.7</v>
          </cell>
          <cell r="AX816">
            <v>3558.1</v>
          </cell>
          <cell r="AY816">
            <v>40406</v>
          </cell>
          <cell r="AZ816">
            <v>40412</v>
          </cell>
          <cell r="BA816">
            <v>40489</v>
          </cell>
          <cell r="BB816">
            <v>40531</v>
          </cell>
          <cell r="BC816">
            <v>40559</v>
          </cell>
          <cell r="BD816">
            <v>40566</v>
          </cell>
          <cell r="BE816">
            <v>40391</v>
          </cell>
          <cell r="BF816">
            <v>40483</v>
          </cell>
          <cell r="BG816">
            <v>40513</v>
          </cell>
          <cell r="BH816">
            <v>40544</v>
          </cell>
          <cell r="BI816">
            <v>40544</v>
          </cell>
          <cell r="BL816">
            <v>0</v>
          </cell>
          <cell r="BN816" t="str">
            <v>DOCKERS</v>
          </cell>
          <cell r="BO816" t="str">
            <v>Tops</v>
          </cell>
          <cell r="BP816" t="str">
            <v>Mens</v>
          </cell>
          <cell r="BQ816" t="str">
            <v>N</v>
          </cell>
          <cell r="BR816" t="str">
            <v>DM Tops Wovens</v>
          </cell>
          <cell r="BS816" t="str">
            <v>OKAMOTO D</v>
          </cell>
          <cell r="BT816" t="str">
            <v>CWOVENS2</v>
          </cell>
          <cell r="BU816" t="str">
            <v>H2765</v>
          </cell>
          <cell r="BV816" t="str">
            <v>Seasonal</v>
          </cell>
          <cell r="BW816" t="str">
            <v>LSA</v>
          </cell>
          <cell r="BY816" t="str">
            <v>4052940484404704041040400404004040040400</v>
          </cell>
          <cell r="BZ816" t="str">
            <v>S-61852-0001-3481-40529</v>
          </cell>
          <cell r="CA816" t="str">
            <v>SFO</v>
          </cell>
          <cell r="CD816">
            <v>0</v>
          </cell>
          <cell r="CF816">
            <v>574</v>
          </cell>
          <cell r="CG816">
            <v>0</v>
          </cell>
        </row>
        <row r="817">
          <cell r="A817">
            <v>1309790</v>
          </cell>
          <cell r="B817" t="str">
            <v>111</v>
          </cell>
          <cell r="C817" t="str">
            <v>101</v>
          </cell>
          <cell r="D817" t="str">
            <v>61852</v>
          </cell>
          <cell r="E817" t="str">
            <v>61852-0001</v>
          </cell>
          <cell r="F817" t="str">
            <v>THE SPRING MOBILE SHIRT</v>
          </cell>
          <cell r="G817" t="str">
            <v>JONAS - FRENCH INDIGO</v>
          </cell>
          <cell r="H817" t="str">
            <v>PPK</v>
          </cell>
          <cell r="J817" t="str">
            <v>SP-A</v>
          </cell>
          <cell r="K817" t="str">
            <v>LSUS</v>
          </cell>
          <cell r="L817">
            <v>2006</v>
          </cell>
          <cell r="M817">
            <v>2408</v>
          </cell>
          <cell r="N817">
            <v>2408</v>
          </cell>
          <cell r="O817">
            <v>0</v>
          </cell>
          <cell r="P817">
            <v>2408</v>
          </cell>
          <cell r="T817" t="str">
            <v>257M</v>
          </cell>
          <cell r="U817">
            <v>3481</v>
          </cell>
          <cell r="V817" t="str">
            <v>HONG KONG</v>
          </cell>
          <cell r="W817" t="str">
            <v>NAS</v>
          </cell>
          <cell r="X817" t="str">
            <v>VIETNAM</v>
          </cell>
          <cell r="Y817" t="str">
            <v>VIET HUNG JOINT STOCK CO</v>
          </cell>
          <cell r="Z817" t="str">
            <v>DFC</v>
          </cell>
          <cell r="AD817">
            <v>40429</v>
          </cell>
          <cell r="AE817">
            <v>40429</v>
          </cell>
          <cell r="AF817">
            <v>40429</v>
          </cell>
          <cell r="AG817">
            <v>40429</v>
          </cell>
          <cell r="AH817">
            <v>40439</v>
          </cell>
          <cell r="AI817">
            <v>40501</v>
          </cell>
          <cell r="AJ817">
            <v>40515</v>
          </cell>
          <cell r="AK817">
            <v>40550</v>
          </cell>
          <cell r="AL817">
            <v>40580</v>
          </cell>
          <cell r="AM817">
            <v>40583</v>
          </cell>
          <cell r="AN817" t="str">
            <v>9/8  Color Assort for US; 9/14 Split out PPK &amp; Eaches</v>
          </cell>
          <cell r="AO817" t="str">
            <v>Y</v>
          </cell>
          <cell r="AQ817">
            <v>1</v>
          </cell>
          <cell r="AR817" t="str">
            <v>000S</v>
          </cell>
          <cell r="AS817">
            <v>0</v>
          </cell>
          <cell r="AW817">
            <v>1.7</v>
          </cell>
          <cell r="AX817">
            <v>4093.6</v>
          </cell>
          <cell r="AY817">
            <v>40434</v>
          </cell>
          <cell r="AZ817">
            <v>40440</v>
          </cell>
          <cell r="BA817">
            <v>40517</v>
          </cell>
          <cell r="BB817">
            <v>40552</v>
          </cell>
          <cell r="BC817">
            <v>40580</v>
          </cell>
          <cell r="BD817">
            <v>40587</v>
          </cell>
          <cell r="BE817">
            <v>40422</v>
          </cell>
          <cell r="BF817">
            <v>40513</v>
          </cell>
          <cell r="BG817">
            <v>40544</v>
          </cell>
          <cell r="BH817">
            <v>40575</v>
          </cell>
          <cell r="BI817">
            <v>40575</v>
          </cell>
          <cell r="BL817">
            <v>0</v>
          </cell>
          <cell r="BN817" t="str">
            <v>DOCKERS</v>
          </cell>
          <cell r="BO817" t="str">
            <v>Tops</v>
          </cell>
          <cell r="BP817" t="str">
            <v>Mens</v>
          </cell>
          <cell r="BQ817" t="str">
            <v>N</v>
          </cell>
          <cell r="BR817" t="str">
            <v>DM Tops Wovens</v>
          </cell>
          <cell r="BS817" t="str">
            <v>OKAMOTO D</v>
          </cell>
          <cell r="BT817" t="str">
            <v>CWOVENS2</v>
          </cell>
          <cell r="BU817" t="str">
            <v>H2765</v>
          </cell>
          <cell r="BV817" t="str">
            <v>Seasonal</v>
          </cell>
          <cell r="BW817" t="str">
            <v>LSA</v>
          </cell>
          <cell r="BY817" t="str">
            <v>4055040515405014043940429404294042940429</v>
          </cell>
          <cell r="BZ817" t="str">
            <v>S-61852-0001-3481-40550</v>
          </cell>
          <cell r="CA817" t="str">
            <v>SFO</v>
          </cell>
          <cell r="CD817">
            <v>0</v>
          </cell>
          <cell r="CF817">
            <v>574</v>
          </cell>
          <cell r="CG817">
            <v>0</v>
          </cell>
        </row>
        <row r="818">
          <cell r="A818">
            <v>1221268</v>
          </cell>
          <cell r="B818" t="str">
            <v>111</v>
          </cell>
          <cell r="C818" t="str">
            <v>101</v>
          </cell>
          <cell r="D818" t="str">
            <v>61852</v>
          </cell>
          <cell r="E818" t="str">
            <v>61852-0001</v>
          </cell>
          <cell r="F818" t="str">
            <v>THE SPRING MOBILE SHIRT</v>
          </cell>
          <cell r="G818" t="str">
            <v>JONAS - FRENCH INDIGO</v>
          </cell>
          <cell r="H818" t="str">
            <v>PC</v>
          </cell>
          <cell r="J818" t="str">
            <v>SP-A</v>
          </cell>
          <cell r="K818" t="str">
            <v>LSUS</v>
          </cell>
          <cell r="L818">
            <v>2006</v>
          </cell>
          <cell r="M818">
            <v>624</v>
          </cell>
          <cell r="N818">
            <v>624</v>
          </cell>
          <cell r="O818">
            <v>0</v>
          </cell>
          <cell r="P818">
            <v>624</v>
          </cell>
          <cell r="T818" t="str">
            <v>257M</v>
          </cell>
          <cell r="U818">
            <v>3481</v>
          </cell>
          <cell r="V818" t="str">
            <v>HONG KONG</v>
          </cell>
          <cell r="W818" t="str">
            <v>NAS</v>
          </cell>
          <cell r="X818" t="str">
            <v>VIETNAM</v>
          </cell>
          <cell r="Y818" t="str">
            <v>VIET HUNG JOINT STOCK CO</v>
          </cell>
          <cell r="Z818" t="str">
            <v>DFC</v>
          </cell>
          <cell r="AD818">
            <v>40429</v>
          </cell>
          <cell r="AE818">
            <v>40429</v>
          </cell>
          <cell r="AF818">
            <v>40429</v>
          </cell>
          <cell r="AG818">
            <v>40429</v>
          </cell>
          <cell r="AH818">
            <v>40439</v>
          </cell>
          <cell r="AI818">
            <v>40501</v>
          </cell>
          <cell r="AJ818">
            <v>40515</v>
          </cell>
          <cell r="AK818">
            <v>40550</v>
          </cell>
          <cell r="AL818">
            <v>40580</v>
          </cell>
          <cell r="AM818">
            <v>40583</v>
          </cell>
          <cell r="AN818" t="str">
            <v>9/8  Color Assort for US; 9/14 Split out PPK &amp; Eaches</v>
          </cell>
          <cell r="AO818" t="str">
            <v>Y</v>
          </cell>
          <cell r="AQ818">
            <v>1</v>
          </cell>
          <cell r="AR818" t="str">
            <v>000S</v>
          </cell>
          <cell r="AS818">
            <v>0</v>
          </cell>
          <cell r="AW818">
            <v>1.7</v>
          </cell>
          <cell r="AX818">
            <v>1060.8</v>
          </cell>
          <cell r="AY818">
            <v>40434</v>
          </cell>
          <cell r="AZ818">
            <v>40440</v>
          </cell>
          <cell r="BA818">
            <v>40517</v>
          </cell>
          <cell r="BB818">
            <v>40552</v>
          </cell>
          <cell r="BC818">
            <v>40580</v>
          </cell>
          <cell r="BD818">
            <v>40587</v>
          </cell>
          <cell r="BE818">
            <v>40422</v>
          </cell>
          <cell r="BF818">
            <v>40513</v>
          </cell>
          <cell r="BG818">
            <v>40544</v>
          </cell>
          <cell r="BH818">
            <v>40575</v>
          </cell>
          <cell r="BI818">
            <v>40575</v>
          </cell>
          <cell r="BL818">
            <v>0</v>
          </cell>
          <cell r="BN818" t="str">
            <v>DOCKERS</v>
          </cell>
          <cell r="BO818" t="str">
            <v>Tops</v>
          </cell>
          <cell r="BP818" t="str">
            <v>Mens</v>
          </cell>
          <cell r="BQ818" t="str">
            <v>N</v>
          </cell>
          <cell r="BR818" t="str">
            <v>DM Tops Wovens</v>
          </cell>
          <cell r="BS818" t="str">
            <v>OKAMOTO D</v>
          </cell>
          <cell r="BT818" t="str">
            <v>CWOVENS2</v>
          </cell>
          <cell r="BU818" t="str">
            <v>H2765</v>
          </cell>
          <cell r="BV818" t="str">
            <v>Seasonal</v>
          </cell>
          <cell r="BW818" t="str">
            <v>LSA</v>
          </cell>
          <cell r="BY818" t="str">
            <v>4055040515405014043940429404294042940429</v>
          </cell>
          <cell r="BZ818" t="str">
            <v>S-61852-0001-3481-40550</v>
          </cell>
          <cell r="CA818" t="str">
            <v>SFO</v>
          </cell>
          <cell r="CD818">
            <v>0</v>
          </cell>
          <cell r="CF818">
            <v>574</v>
          </cell>
          <cell r="CG818">
            <v>0</v>
          </cell>
        </row>
        <row r="819">
          <cell r="A819">
            <v>1364307</v>
          </cell>
          <cell r="B819" t="str">
            <v>111</v>
          </cell>
          <cell r="C819" t="str">
            <v>101</v>
          </cell>
          <cell r="D819" t="str">
            <v>61852</v>
          </cell>
          <cell r="E819" t="str">
            <v>61852-0001</v>
          </cell>
          <cell r="F819" t="str">
            <v>THE SPRING MOBILE SHIRT</v>
          </cell>
          <cell r="G819" t="str">
            <v>JONAS - FRENCH INDIGO</v>
          </cell>
          <cell r="H819" t="str">
            <v>PPK</v>
          </cell>
          <cell r="J819" t="str">
            <v>SP-A</v>
          </cell>
          <cell r="K819" t="str">
            <v>LSUS</v>
          </cell>
          <cell r="L819">
            <v>2006</v>
          </cell>
          <cell r="M819">
            <v>1998</v>
          </cell>
          <cell r="N819">
            <v>1998</v>
          </cell>
          <cell r="O819">
            <v>0</v>
          </cell>
          <cell r="P819">
            <v>1998</v>
          </cell>
          <cell r="T819" t="str">
            <v>257M</v>
          </cell>
          <cell r="U819">
            <v>3481</v>
          </cell>
          <cell r="V819" t="str">
            <v>HONG KONG</v>
          </cell>
          <cell r="W819" t="str">
            <v>NAS</v>
          </cell>
          <cell r="X819" t="str">
            <v>VIETNAM</v>
          </cell>
          <cell r="Y819" t="str">
            <v>VIET HUNG JOINT STOCK CO</v>
          </cell>
          <cell r="Z819" t="str">
            <v>DFC</v>
          </cell>
          <cell r="AD819">
            <v>40466</v>
          </cell>
          <cell r="AE819">
            <v>40466</v>
          </cell>
          <cell r="AF819">
            <v>40466</v>
          </cell>
          <cell r="AG819">
            <v>40466</v>
          </cell>
          <cell r="AH819">
            <v>40476</v>
          </cell>
          <cell r="AI819">
            <v>40527</v>
          </cell>
          <cell r="AJ819">
            <v>40544</v>
          </cell>
          <cell r="AK819">
            <v>40613</v>
          </cell>
          <cell r="AL819">
            <v>40643</v>
          </cell>
          <cell r="AM819">
            <v>40646</v>
          </cell>
          <cell r="AN819" t="str">
            <v xml:space="preserve">10/11; Split out PPK from eaches. </v>
          </cell>
          <cell r="AQ819">
            <v>1</v>
          </cell>
          <cell r="AR819" t="str">
            <v>000S</v>
          </cell>
          <cell r="AS819">
            <v>0</v>
          </cell>
          <cell r="AW819">
            <v>1.7</v>
          </cell>
          <cell r="AX819">
            <v>3396.6</v>
          </cell>
          <cell r="AY819">
            <v>40476</v>
          </cell>
          <cell r="AZ819">
            <v>40482</v>
          </cell>
          <cell r="BA819">
            <v>40545</v>
          </cell>
          <cell r="BB819">
            <v>40615</v>
          </cell>
          <cell r="BC819">
            <v>40643</v>
          </cell>
          <cell r="BD819">
            <v>40650</v>
          </cell>
          <cell r="BE819">
            <v>40452</v>
          </cell>
          <cell r="BF819">
            <v>40513</v>
          </cell>
          <cell r="BG819">
            <v>40603</v>
          </cell>
          <cell r="BH819">
            <v>40634</v>
          </cell>
          <cell r="BI819">
            <v>40634</v>
          </cell>
          <cell r="BL819">
            <v>0</v>
          </cell>
          <cell r="BN819" t="str">
            <v>DOCKERS</v>
          </cell>
          <cell r="BO819" t="str">
            <v>Tops</v>
          </cell>
          <cell r="BP819" t="str">
            <v>Mens</v>
          </cell>
          <cell r="BQ819" t="str">
            <v>N</v>
          </cell>
          <cell r="BR819" t="str">
            <v>DM Tops Wovens</v>
          </cell>
          <cell r="BS819" t="str">
            <v>OKAMOTO D</v>
          </cell>
          <cell r="BT819" t="str">
            <v>CWOVENS2</v>
          </cell>
          <cell r="BU819" t="str">
            <v>H2765</v>
          </cell>
          <cell r="BV819" t="str">
            <v>Seasonal</v>
          </cell>
          <cell r="BW819" t="str">
            <v>LSA</v>
          </cell>
          <cell r="BY819" t="str">
            <v>4061340544405274047640466404664046640466</v>
          </cell>
          <cell r="BZ819" t="str">
            <v>S-61852-0001-3481-40613</v>
          </cell>
          <cell r="CA819" t="str">
            <v>SFO</v>
          </cell>
          <cell r="CD819">
            <v>0</v>
          </cell>
          <cell r="CF819">
            <v>574</v>
          </cell>
          <cell r="CG819">
            <v>0</v>
          </cell>
        </row>
        <row r="820">
          <cell r="A820">
            <v>1307215</v>
          </cell>
          <cell r="B820" t="str">
            <v>111</v>
          </cell>
          <cell r="C820" t="str">
            <v>101</v>
          </cell>
          <cell r="D820" t="str">
            <v>61852</v>
          </cell>
          <cell r="E820" t="str">
            <v>61852-0001</v>
          </cell>
          <cell r="F820" t="str">
            <v>THE SPRING MOBILE SHIRT</v>
          </cell>
          <cell r="G820" t="str">
            <v>JONAS - FRENCH INDIGO</v>
          </cell>
          <cell r="H820" t="str">
            <v>PC</v>
          </cell>
          <cell r="J820" t="str">
            <v>SP-A</v>
          </cell>
          <cell r="K820" t="str">
            <v>LSUS</v>
          </cell>
          <cell r="L820">
            <v>2006</v>
          </cell>
          <cell r="M820">
            <v>1339</v>
          </cell>
          <cell r="N820">
            <v>1339</v>
          </cell>
          <cell r="O820">
            <v>0</v>
          </cell>
          <cell r="P820">
            <v>1339</v>
          </cell>
          <cell r="T820" t="str">
            <v>257M</v>
          </cell>
          <cell r="U820">
            <v>3481</v>
          </cell>
          <cell r="V820" t="str">
            <v>HONG KONG</v>
          </cell>
          <cell r="W820" t="str">
            <v>NAS</v>
          </cell>
          <cell r="X820" t="str">
            <v>VIETNAM</v>
          </cell>
          <cell r="Y820" t="str">
            <v>VIET HUNG JOINT STOCK CO</v>
          </cell>
          <cell r="Z820" t="str">
            <v>DFC</v>
          </cell>
          <cell r="AD820">
            <v>40466</v>
          </cell>
          <cell r="AE820">
            <v>40466</v>
          </cell>
          <cell r="AF820">
            <v>40466</v>
          </cell>
          <cell r="AG820">
            <v>40466</v>
          </cell>
          <cell r="AH820">
            <v>40476</v>
          </cell>
          <cell r="AI820">
            <v>40527</v>
          </cell>
          <cell r="AJ820">
            <v>40544</v>
          </cell>
          <cell r="AK820">
            <v>40613</v>
          </cell>
          <cell r="AL820">
            <v>40643</v>
          </cell>
          <cell r="AM820">
            <v>40646</v>
          </cell>
          <cell r="AN820" t="str">
            <v>10/11: used PAR  for last commit. 9/7: per Alan, move some units to this new ex-fcty for flexibility.</v>
          </cell>
          <cell r="AQ820">
            <v>1</v>
          </cell>
          <cell r="AR820" t="str">
            <v>000S</v>
          </cell>
          <cell r="AS820">
            <v>0</v>
          </cell>
          <cell r="AW820">
            <v>1.7</v>
          </cell>
          <cell r="AX820">
            <v>2276.2999999999997</v>
          </cell>
          <cell r="AY820">
            <v>40476</v>
          </cell>
          <cell r="AZ820">
            <v>40482</v>
          </cell>
          <cell r="BA820">
            <v>40545</v>
          </cell>
          <cell r="BB820">
            <v>40615</v>
          </cell>
          <cell r="BC820">
            <v>40643</v>
          </cell>
          <cell r="BD820">
            <v>40650</v>
          </cell>
          <cell r="BE820">
            <v>40452</v>
          </cell>
          <cell r="BF820">
            <v>40513</v>
          </cell>
          <cell r="BG820">
            <v>40603</v>
          </cell>
          <cell r="BH820">
            <v>40634</v>
          </cell>
          <cell r="BI820">
            <v>40634</v>
          </cell>
          <cell r="BL820">
            <v>0</v>
          </cell>
          <cell r="BN820" t="str">
            <v>DOCKERS</v>
          </cell>
          <cell r="BO820" t="str">
            <v>Tops</v>
          </cell>
          <cell r="BP820" t="str">
            <v>Mens</v>
          </cell>
          <cell r="BQ820" t="str">
            <v>N</v>
          </cell>
          <cell r="BR820" t="str">
            <v>DM Tops Wovens</v>
          </cell>
          <cell r="BS820" t="str">
            <v>OKAMOTO D</v>
          </cell>
          <cell r="BT820" t="str">
            <v>CWOVENS2</v>
          </cell>
          <cell r="BU820" t="str">
            <v>H2765</v>
          </cell>
          <cell r="BV820" t="str">
            <v>Seasonal</v>
          </cell>
          <cell r="BW820" t="str">
            <v>LSA</v>
          </cell>
          <cell r="BY820" t="str">
            <v>4061340544405274047640466404664046640466</v>
          </cell>
          <cell r="BZ820" t="str">
            <v>S-61852-0001-3481-40613</v>
          </cell>
          <cell r="CA820" t="str">
            <v>SFO</v>
          </cell>
          <cell r="CD820">
            <v>0</v>
          </cell>
          <cell r="CF820">
            <v>574</v>
          </cell>
          <cell r="CG820">
            <v>0</v>
          </cell>
        </row>
        <row r="821">
          <cell r="A821">
            <v>1335368</v>
          </cell>
          <cell r="B821" t="str">
            <v>111</v>
          </cell>
          <cell r="C821" t="str">
            <v>101</v>
          </cell>
          <cell r="D821" t="str">
            <v>61852</v>
          </cell>
          <cell r="E821" t="str">
            <v>61852-0001</v>
          </cell>
          <cell r="F821" t="str">
            <v>THE SPRING MOBILE SHIRT</v>
          </cell>
          <cell r="G821" t="str">
            <v>JONAS - FRENCH INDIGO</v>
          </cell>
          <cell r="H821" t="str">
            <v>PPK</v>
          </cell>
          <cell r="J821" t="str">
            <v>SP-A</v>
          </cell>
          <cell r="K821" t="str">
            <v>LSUS</v>
          </cell>
          <cell r="L821">
            <v>2006</v>
          </cell>
          <cell r="M821">
            <v>2260</v>
          </cell>
          <cell r="N821">
            <v>2260</v>
          </cell>
          <cell r="O821">
            <v>0</v>
          </cell>
          <cell r="P821">
            <v>2260</v>
          </cell>
          <cell r="T821" t="str">
            <v>940M</v>
          </cell>
          <cell r="U821">
            <v>4588</v>
          </cell>
          <cell r="V821" t="str">
            <v>SHANGHAI</v>
          </cell>
          <cell r="W821" t="str">
            <v>NAS</v>
          </cell>
          <cell r="X821" t="str">
            <v>VIETNAM</v>
          </cell>
          <cell r="Y821" t="str">
            <v>MAI HAI JOINT STOCK CO</v>
          </cell>
          <cell r="Z821" t="str">
            <v>DDU</v>
          </cell>
          <cell r="AD821">
            <v>40448</v>
          </cell>
          <cell r="AE821">
            <v>40448</v>
          </cell>
          <cell r="AF821">
            <v>40448</v>
          </cell>
          <cell r="AG821">
            <v>40448</v>
          </cell>
          <cell r="AH821">
            <v>40458</v>
          </cell>
          <cell r="AI821">
            <v>40514</v>
          </cell>
          <cell r="AJ821">
            <v>40529</v>
          </cell>
          <cell r="AK821">
            <v>40571</v>
          </cell>
          <cell r="AL821">
            <v>40601</v>
          </cell>
          <cell r="AM821">
            <v>40604</v>
          </cell>
          <cell r="AN821" t="str">
            <v>split out PPK from Eaches &amp; PPK grid. 11/24: Move from 257M to 940M</v>
          </cell>
          <cell r="AO821" t="str">
            <v>Y</v>
          </cell>
          <cell r="AQ821">
            <v>1</v>
          </cell>
          <cell r="AR821" t="str">
            <v>000S</v>
          </cell>
          <cell r="AS821">
            <v>0</v>
          </cell>
          <cell r="AW821">
            <v>1.7</v>
          </cell>
          <cell r="AX821">
            <v>3842</v>
          </cell>
          <cell r="AY821">
            <v>40455</v>
          </cell>
          <cell r="AZ821">
            <v>40461</v>
          </cell>
          <cell r="BA821">
            <v>40531</v>
          </cell>
          <cell r="BB821">
            <v>40573</v>
          </cell>
          <cell r="BC821">
            <v>40601</v>
          </cell>
          <cell r="BD821">
            <v>40608</v>
          </cell>
          <cell r="BE821">
            <v>40452</v>
          </cell>
          <cell r="BF821">
            <v>40513</v>
          </cell>
          <cell r="BG821">
            <v>40544</v>
          </cell>
          <cell r="BH821">
            <v>40575</v>
          </cell>
          <cell r="BI821">
            <v>40603</v>
          </cell>
          <cell r="BL821">
            <v>0</v>
          </cell>
          <cell r="BN821" t="str">
            <v>DOCKERS</v>
          </cell>
          <cell r="BO821" t="str">
            <v>Tops</v>
          </cell>
          <cell r="BP821" t="str">
            <v>Mens</v>
          </cell>
          <cell r="BQ821" t="str">
            <v>N</v>
          </cell>
          <cell r="BR821" t="str">
            <v>DM Tops Wovens</v>
          </cell>
          <cell r="BS821" t="str">
            <v>OKAMOTO D</v>
          </cell>
          <cell r="BT821" t="str">
            <v>CWOVENS2</v>
          </cell>
          <cell r="BU821" t="str">
            <v>H2765</v>
          </cell>
          <cell r="BV821" t="str">
            <v>Seasonal</v>
          </cell>
          <cell r="BW821" t="str">
            <v>LSA</v>
          </cell>
          <cell r="BY821" t="str">
            <v>4057140529405144045840448404484044840448</v>
          </cell>
          <cell r="BZ821" t="str">
            <v>S-61852-0001-4588-40571</v>
          </cell>
          <cell r="CA821" t="str">
            <v>SFO</v>
          </cell>
          <cell r="CD821">
            <v>0</v>
          </cell>
          <cell r="CF821">
            <v>1890</v>
          </cell>
          <cell r="CG821">
            <v>0</v>
          </cell>
        </row>
        <row r="822">
          <cell r="A822">
            <v>1307216</v>
          </cell>
          <cell r="B822" t="str">
            <v>111</v>
          </cell>
          <cell r="C822" t="str">
            <v>101</v>
          </cell>
          <cell r="D822" t="str">
            <v>61852</v>
          </cell>
          <cell r="E822" t="str">
            <v>61852-0001</v>
          </cell>
          <cell r="F822" t="str">
            <v>THE SPRING MOBILE SHIRT</v>
          </cell>
          <cell r="G822" t="str">
            <v>JONAS - FRENCH INDIGO</v>
          </cell>
          <cell r="H822" t="str">
            <v>PC</v>
          </cell>
          <cell r="J822" t="str">
            <v>SP-A</v>
          </cell>
          <cell r="K822" t="str">
            <v>LSUS</v>
          </cell>
          <cell r="L822">
            <v>2006</v>
          </cell>
          <cell r="M822">
            <v>2400</v>
          </cell>
          <cell r="N822">
            <v>2400</v>
          </cell>
          <cell r="O822">
            <v>0</v>
          </cell>
          <cell r="P822">
            <v>2400</v>
          </cell>
          <cell r="T822" t="str">
            <v>940M</v>
          </cell>
          <cell r="U822">
            <v>4588</v>
          </cell>
          <cell r="V822" t="str">
            <v>SHANGHAI</v>
          </cell>
          <cell r="W822" t="str">
            <v>NAS</v>
          </cell>
          <cell r="X822" t="str">
            <v>VIETNAM</v>
          </cell>
          <cell r="Y822" t="str">
            <v>MAI HAI JOINT STOCK CO</v>
          </cell>
          <cell r="Z822" t="str">
            <v>DDU</v>
          </cell>
          <cell r="AD822">
            <v>40448</v>
          </cell>
          <cell r="AE822">
            <v>40448</v>
          </cell>
          <cell r="AF822">
            <v>40448</v>
          </cell>
          <cell r="AG822">
            <v>40448</v>
          </cell>
          <cell r="AH822">
            <v>40458</v>
          </cell>
          <cell r="AI822">
            <v>40514</v>
          </cell>
          <cell r="AJ822">
            <v>40529</v>
          </cell>
          <cell r="AK822">
            <v>40571</v>
          </cell>
          <cell r="AL822">
            <v>40601</v>
          </cell>
          <cell r="AM822">
            <v>40604</v>
          </cell>
          <cell r="AN822" t="str">
            <v>color commit 9/27 per PAR. 11/24: move from 257M to 940M</v>
          </cell>
          <cell r="AO822" t="str">
            <v>Y</v>
          </cell>
          <cell r="AQ822">
            <v>1</v>
          </cell>
          <cell r="AR822" t="str">
            <v>000S</v>
          </cell>
          <cell r="AS822">
            <v>0</v>
          </cell>
          <cell r="AW822">
            <v>1.7</v>
          </cell>
          <cell r="AX822">
            <v>4080</v>
          </cell>
          <cell r="AY822">
            <v>40455</v>
          </cell>
          <cell r="AZ822">
            <v>40461</v>
          </cell>
          <cell r="BA822">
            <v>40531</v>
          </cell>
          <cell r="BB822">
            <v>40573</v>
          </cell>
          <cell r="BC822">
            <v>40601</v>
          </cell>
          <cell r="BD822">
            <v>40608</v>
          </cell>
          <cell r="BE822">
            <v>40452</v>
          </cell>
          <cell r="BF822">
            <v>40513</v>
          </cell>
          <cell r="BG822">
            <v>40544</v>
          </cell>
          <cell r="BH822">
            <v>40575</v>
          </cell>
          <cell r="BI822">
            <v>40603</v>
          </cell>
          <cell r="BL822">
            <v>0</v>
          </cell>
          <cell r="BN822" t="str">
            <v>DOCKERS</v>
          </cell>
          <cell r="BO822" t="str">
            <v>Tops</v>
          </cell>
          <cell r="BP822" t="str">
            <v>Mens</v>
          </cell>
          <cell r="BQ822" t="str">
            <v>N</v>
          </cell>
          <cell r="BR822" t="str">
            <v>DM Tops Wovens</v>
          </cell>
          <cell r="BS822" t="str">
            <v>OKAMOTO D</v>
          </cell>
          <cell r="BT822" t="str">
            <v>CWOVENS2</v>
          </cell>
          <cell r="BU822" t="str">
            <v>H2765</v>
          </cell>
          <cell r="BV822" t="str">
            <v>Seasonal</v>
          </cell>
          <cell r="BW822" t="str">
            <v>LSA</v>
          </cell>
          <cell r="BY822" t="str">
            <v>4057140529405144045840448404484044840448</v>
          </cell>
          <cell r="BZ822" t="str">
            <v>S-61852-0001-4588-40571</v>
          </cell>
          <cell r="CA822" t="str">
            <v>SFO</v>
          </cell>
          <cell r="CD822">
            <v>0</v>
          </cell>
          <cell r="CF822">
            <v>1890</v>
          </cell>
          <cell r="CG822">
            <v>0</v>
          </cell>
        </row>
        <row r="823">
          <cell r="A823">
            <v>1309791</v>
          </cell>
          <cell r="B823" t="str">
            <v>111</v>
          </cell>
          <cell r="C823" t="str">
            <v>101</v>
          </cell>
          <cell r="D823" t="str">
            <v>61852</v>
          </cell>
          <cell r="E823" t="str">
            <v>61852-0001</v>
          </cell>
          <cell r="F823" t="str">
            <v>THE SPRING MOBILE SHIRT</v>
          </cell>
          <cell r="G823" t="str">
            <v>JONAS - FRENCH INDIGO</v>
          </cell>
          <cell r="H823" t="str">
            <v>PPK</v>
          </cell>
          <cell r="J823" t="str">
            <v>SP-A</v>
          </cell>
          <cell r="K823" t="str">
            <v>LSUS</v>
          </cell>
          <cell r="L823">
            <v>2006</v>
          </cell>
          <cell r="M823">
            <v>14203</v>
          </cell>
          <cell r="N823">
            <v>14203</v>
          </cell>
          <cell r="O823">
            <v>0</v>
          </cell>
          <cell r="P823">
            <v>14203</v>
          </cell>
          <cell r="T823" t="str">
            <v>257M</v>
          </cell>
          <cell r="U823">
            <v>3481</v>
          </cell>
          <cell r="V823" t="str">
            <v>HONG KONG</v>
          </cell>
          <cell r="W823" t="str">
            <v>NAS</v>
          </cell>
          <cell r="X823" t="str">
            <v>VIETNAM</v>
          </cell>
          <cell r="Y823" t="str">
            <v>VIET HUNG JOINT STOCK CO</v>
          </cell>
          <cell r="Z823" t="str">
            <v>DFC</v>
          </cell>
          <cell r="AD823">
            <v>40372</v>
          </cell>
          <cell r="AE823">
            <v>40372</v>
          </cell>
          <cell r="AF823">
            <v>40372</v>
          </cell>
          <cell r="AG823">
            <v>40372</v>
          </cell>
          <cell r="AH823">
            <v>40382</v>
          </cell>
          <cell r="AI823">
            <v>40442</v>
          </cell>
          <cell r="AJ823">
            <v>40456</v>
          </cell>
          <cell r="AK823">
            <v>40515</v>
          </cell>
          <cell r="AL823">
            <v>40545</v>
          </cell>
          <cell r="AM823">
            <v>40548</v>
          </cell>
          <cell r="AN823" t="str">
            <v>7/15: rev US portion-  Sears (3.6 from 4.8). New July P-req; 9/14 split out PPK &amp; eaches</v>
          </cell>
          <cell r="AO823" t="str">
            <v>Y</v>
          </cell>
          <cell r="AQ823">
            <v>1</v>
          </cell>
          <cell r="AR823" t="str">
            <v>000S</v>
          </cell>
          <cell r="AS823">
            <v>0</v>
          </cell>
          <cell r="AW823">
            <v>1.7</v>
          </cell>
          <cell r="AX823">
            <v>24145.1</v>
          </cell>
          <cell r="AY823">
            <v>40378</v>
          </cell>
          <cell r="AZ823">
            <v>40384</v>
          </cell>
          <cell r="BA823">
            <v>40461</v>
          </cell>
          <cell r="BB823">
            <v>40517</v>
          </cell>
          <cell r="BC823">
            <v>40545</v>
          </cell>
          <cell r="BD823">
            <v>40552</v>
          </cell>
          <cell r="BE823">
            <v>40360</v>
          </cell>
          <cell r="BF823">
            <v>40452</v>
          </cell>
          <cell r="BG823">
            <v>40513</v>
          </cell>
          <cell r="BH823">
            <v>40513</v>
          </cell>
          <cell r="BI823">
            <v>40544</v>
          </cell>
          <cell r="BL823">
            <v>0</v>
          </cell>
          <cell r="BN823" t="str">
            <v>DOCKERS</v>
          </cell>
          <cell r="BO823" t="str">
            <v>Tops</v>
          </cell>
          <cell r="BP823" t="str">
            <v>Mens</v>
          </cell>
          <cell r="BQ823" t="str">
            <v>N</v>
          </cell>
          <cell r="BR823" t="str">
            <v>DM Tops Wovens</v>
          </cell>
          <cell r="BS823" t="str">
            <v>OKAMOTO D</v>
          </cell>
          <cell r="BT823" t="str">
            <v>CWOVENS2</v>
          </cell>
          <cell r="BU823" t="str">
            <v>H2765</v>
          </cell>
          <cell r="BV823" t="str">
            <v>Seasonal</v>
          </cell>
          <cell r="BW823" t="str">
            <v>LSA</v>
          </cell>
          <cell r="BY823" t="str">
            <v>4051540456404424038240372403724037240372</v>
          </cell>
          <cell r="BZ823" t="str">
            <v>S-61852-0001-3481-40515</v>
          </cell>
          <cell r="CA823" t="str">
            <v>SFO</v>
          </cell>
          <cell r="CD823">
            <v>0</v>
          </cell>
          <cell r="CF823">
            <v>574</v>
          </cell>
          <cell r="CG823">
            <v>0</v>
          </cell>
        </row>
        <row r="824">
          <cell r="A824">
            <v>1221173</v>
          </cell>
          <cell r="B824" t="str">
            <v>111</v>
          </cell>
          <cell r="C824" t="str">
            <v>101</v>
          </cell>
          <cell r="D824" t="str">
            <v>61852</v>
          </cell>
          <cell r="E824" t="str">
            <v>61852-0001</v>
          </cell>
          <cell r="F824" t="str">
            <v>THE SPRING MOBILE SHIRT</v>
          </cell>
          <cell r="G824" t="str">
            <v>JONAS - FRENCH INDIGO</v>
          </cell>
          <cell r="H824" t="str">
            <v>PC</v>
          </cell>
          <cell r="J824" t="str">
            <v>SP-A</v>
          </cell>
          <cell r="K824" t="str">
            <v>LSUS</v>
          </cell>
          <cell r="L824">
            <v>2006</v>
          </cell>
          <cell r="M824">
            <v>1488</v>
          </cell>
          <cell r="N824">
            <v>1488</v>
          </cell>
          <cell r="O824">
            <v>0</v>
          </cell>
          <cell r="P824">
            <v>1488</v>
          </cell>
          <cell r="T824" t="str">
            <v>257M</v>
          </cell>
          <cell r="U824">
            <v>3481</v>
          </cell>
          <cell r="V824" t="str">
            <v>HONG KONG</v>
          </cell>
          <cell r="W824" t="str">
            <v>NAS</v>
          </cell>
          <cell r="X824" t="str">
            <v>VIETNAM</v>
          </cell>
          <cell r="Y824" t="str">
            <v>VIET HUNG JOINT STOCK CO</v>
          </cell>
          <cell r="Z824" t="str">
            <v>DFC</v>
          </cell>
          <cell r="AD824">
            <v>40372</v>
          </cell>
          <cell r="AE824">
            <v>40372</v>
          </cell>
          <cell r="AF824">
            <v>40372</v>
          </cell>
          <cell r="AG824">
            <v>40372</v>
          </cell>
          <cell r="AH824">
            <v>40382</v>
          </cell>
          <cell r="AI824">
            <v>40442</v>
          </cell>
          <cell r="AJ824">
            <v>40456</v>
          </cell>
          <cell r="AK824">
            <v>40515</v>
          </cell>
          <cell r="AL824">
            <v>40545</v>
          </cell>
          <cell r="AM824">
            <v>40548</v>
          </cell>
          <cell r="AN824" t="str">
            <v>7/15: rev US portion-  Sears (3.6 from 4.8). New July P-req; 9/14 split out PPK &amp; eaches</v>
          </cell>
          <cell r="AO824" t="str">
            <v>Y</v>
          </cell>
          <cell r="AQ824">
            <v>1</v>
          </cell>
          <cell r="AR824" t="str">
            <v>000S</v>
          </cell>
          <cell r="AS824">
            <v>0</v>
          </cell>
          <cell r="AW824">
            <v>1.7</v>
          </cell>
          <cell r="AX824">
            <v>2529.6</v>
          </cell>
          <cell r="AY824">
            <v>40378</v>
          </cell>
          <cell r="AZ824">
            <v>40384</v>
          </cell>
          <cell r="BA824">
            <v>40461</v>
          </cell>
          <cell r="BB824">
            <v>40517</v>
          </cell>
          <cell r="BC824">
            <v>40545</v>
          </cell>
          <cell r="BD824">
            <v>40552</v>
          </cell>
          <cell r="BE824">
            <v>40360</v>
          </cell>
          <cell r="BF824">
            <v>40452</v>
          </cell>
          <cell r="BG824">
            <v>40513</v>
          </cell>
          <cell r="BH824">
            <v>40513</v>
          </cell>
          <cell r="BI824">
            <v>40544</v>
          </cell>
          <cell r="BL824">
            <v>0</v>
          </cell>
          <cell r="BN824" t="str">
            <v>DOCKERS</v>
          </cell>
          <cell r="BO824" t="str">
            <v>Tops</v>
          </cell>
          <cell r="BP824" t="str">
            <v>Mens</v>
          </cell>
          <cell r="BQ824" t="str">
            <v>N</v>
          </cell>
          <cell r="BR824" t="str">
            <v>DM Tops Wovens</v>
          </cell>
          <cell r="BS824" t="str">
            <v>OKAMOTO D</v>
          </cell>
          <cell r="BT824" t="str">
            <v>CWOVENS2</v>
          </cell>
          <cell r="BU824" t="str">
            <v>H2765</v>
          </cell>
          <cell r="BV824" t="str">
            <v>Seasonal</v>
          </cell>
          <cell r="BW824" t="str">
            <v>LSA</v>
          </cell>
          <cell r="BY824" t="str">
            <v>4051540456404424038240372403724037240372</v>
          </cell>
          <cell r="BZ824" t="str">
            <v>S-61852-0001-3481-40515</v>
          </cell>
          <cell r="CA824" t="str">
            <v>SFO</v>
          </cell>
          <cell r="CD824">
            <v>0</v>
          </cell>
          <cell r="CF824">
            <v>574</v>
          </cell>
          <cell r="CG824">
            <v>0</v>
          </cell>
        </row>
        <row r="825">
          <cell r="A825">
            <v>1309792</v>
          </cell>
          <cell r="B825" t="str">
            <v>111</v>
          </cell>
          <cell r="C825" t="str">
            <v>101</v>
          </cell>
          <cell r="D825" t="str">
            <v>61852</v>
          </cell>
          <cell r="E825" t="str">
            <v>61852-0001</v>
          </cell>
          <cell r="F825" t="str">
            <v>THE SPRING MOBILE SHIRT</v>
          </cell>
          <cell r="G825" t="str">
            <v>JONAS - FRENCH INDIGO</v>
          </cell>
          <cell r="H825" t="str">
            <v>PPK</v>
          </cell>
          <cell r="J825" t="str">
            <v>SP-A</v>
          </cell>
          <cell r="K825" t="str">
            <v>LSUS</v>
          </cell>
          <cell r="L825">
            <v>2006</v>
          </cell>
          <cell r="M825">
            <v>2500</v>
          </cell>
          <cell r="N825">
            <v>2500</v>
          </cell>
          <cell r="O825">
            <v>0</v>
          </cell>
          <cell r="P825">
            <v>2500</v>
          </cell>
          <cell r="T825" t="str">
            <v>257M</v>
          </cell>
          <cell r="U825">
            <v>3481</v>
          </cell>
          <cell r="V825" t="str">
            <v>HONG KONG</v>
          </cell>
          <cell r="W825" t="str">
            <v>NAS</v>
          </cell>
          <cell r="X825" t="str">
            <v>VIETNAM</v>
          </cell>
          <cell r="Y825" t="str">
            <v>VIET HUNG JOINT STOCK CO</v>
          </cell>
          <cell r="Z825" t="str">
            <v>DFC</v>
          </cell>
          <cell r="AD825">
            <v>40339</v>
          </cell>
          <cell r="AE825">
            <v>40339</v>
          </cell>
          <cell r="AF825">
            <v>40339</v>
          </cell>
          <cell r="AG825">
            <v>40339</v>
          </cell>
          <cell r="AH825">
            <v>40344</v>
          </cell>
          <cell r="AI825">
            <v>40407</v>
          </cell>
          <cell r="AJ825">
            <v>40421</v>
          </cell>
          <cell r="AK825">
            <v>40466</v>
          </cell>
          <cell r="AL825">
            <v>40496</v>
          </cell>
          <cell r="AM825">
            <v>40499</v>
          </cell>
          <cell r="AN825" t="str">
            <v>Split out PPK &amp; Eaches for Kohls 9/14</v>
          </cell>
          <cell r="AO825" t="str">
            <v>Y</v>
          </cell>
          <cell r="AQ825">
            <v>1</v>
          </cell>
          <cell r="AR825" t="str">
            <v>000S</v>
          </cell>
          <cell r="AS825">
            <v>0</v>
          </cell>
          <cell r="AW825">
            <v>1.7</v>
          </cell>
          <cell r="AX825">
            <v>4250</v>
          </cell>
          <cell r="AY825">
            <v>40343</v>
          </cell>
          <cell r="AZ825">
            <v>40349</v>
          </cell>
          <cell r="BA825">
            <v>40426</v>
          </cell>
          <cell r="BB825">
            <v>40468</v>
          </cell>
          <cell r="BC825">
            <v>40496</v>
          </cell>
          <cell r="BD825">
            <v>40503</v>
          </cell>
          <cell r="BE825">
            <v>40330</v>
          </cell>
          <cell r="BF825">
            <v>40422</v>
          </cell>
          <cell r="BG825">
            <v>40452</v>
          </cell>
          <cell r="BH825">
            <v>40483</v>
          </cell>
          <cell r="BI825">
            <v>40483</v>
          </cell>
          <cell r="BL825">
            <v>0</v>
          </cell>
          <cell r="BN825" t="str">
            <v>DOCKERS</v>
          </cell>
          <cell r="BO825" t="str">
            <v>Tops</v>
          </cell>
          <cell r="BP825" t="str">
            <v>Mens</v>
          </cell>
          <cell r="BQ825" t="str">
            <v>N</v>
          </cell>
          <cell r="BR825" t="str">
            <v>DM Tops Wovens</v>
          </cell>
          <cell r="BS825" t="str">
            <v>OKAMOTO D</v>
          </cell>
          <cell r="BT825" t="str">
            <v>CWOVENS2</v>
          </cell>
          <cell r="BU825" t="str">
            <v>H2765</v>
          </cell>
          <cell r="BV825" t="str">
            <v>Seasonal</v>
          </cell>
          <cell r="BW825" t="str">
            <v>LSA</v>
          </cell>
          <cell r="BY825" t="str">
            <v>4046640421404074034440339403394033940339</v>
          </cell>
          <cell r="BZ825" t="str">
            <v>S-61852-0001-3481-40466</v>
          </cell>
          <cell r="CA825" t="str">
            <v>SFO</v>
          </cell>
          <cell r="CD825">
            <v>0</v>
          </cell>
          <cell r="CF825">
            <v>574</v>
          </cell>
          <cell r="CG825">
            <v>0</v>
          </cell>
        </row>
        <row r="826">
          <cell r="A826">
            <v>1148144</v>
          </cell>
          <cell r="B826" t="str">
            <v>111</v>
          </cell>
          <cell r="C826" t="str">
            <v>101</v>
          </cell>
          <cell r="D826" t="str">
            <v>61852</v>
          </cell>
          <cell r="E826" t="str">
            <v>61852-0001</v>
          </cell>
          <cell r="F826" t="str">
            <v>THE SPRING MOBILE SHIRT</v>
          </cell>
          <cell r="G826" t="str">
            <v>JONAS - FRENCH INDIGO</v>
          </cell>
          <cell r="H826" t="str">
            <v>PC</v>
          </cell>
          <cell r="J826" t="str">
            <v>SP-A</v>
          </cell>
          <cell r="K826" t="str">
            <v>LSUS</v>
          </cell>
          <cell r="L826">
            <v>2006</v>
          </cell>
          <cell r="M826">
            <v>1164</v>
          </cell>
          <cell r="N826">
            <v>1164</v>
          </cell>
          <cell r="O826">
            <v>0</v>
          </cell>
          <cell r="P826">
            <v>1164</v>
          </cell>
          <cell r="T826" t="str">
            <v>257M</v>
          </cell>
          <cell r="U826">
            <v>3481</v>
          </cell>
          <cell r="V826" t="str">
            <v>HONG KONG</v>
          </cell>
          <cell r="W826" t="str">
            <v>NAS</v>
          </cell>
          <cell r="X826" t="str">
            <v>VIETNAM</v>
          </cell>
          <cell r="Y826" t="str">
            <v>VIET HUNG JOINT STOCK CO</v>
          </cell>
          <cell r="Z826" t="str">
            <v>DFC</v>
          </cell>
          <cell r="AD826">
            <v>40339</v>
          </cell>
          <cell r="AE826">
            <v>40339</v>
          </cell>
          <cell r="AF826">
            <v>40339</v>
          </cell>
          <cell r="AG826">
            <v>40339</v>
          </cell>
          <cell r="AH826">
            <v>40344</v>
          </cell>
          <cell r="AI826">
            <v>40407</v>
          </cell>
          <cell r="AJ826">
            <v>40421</v>
          </cell>
          <cell r="AK826">
            <v>40466</v>
          </cell>
          <cell r="AL826">
            <v>40496</v>
          </cell>
          <cell r="AM826">
            <v>40499</v>
          </cell>
          <cell r="AN826" t="str">
            <v xml:space="preserve">Kohls </v>
          </cell>
          <cell r="AO826" t="str">
            <v>Y</v>
          </cell>
          <cell r="AQ826">
            <v>1</v>
          </cell>
          <cell r="AR826" t="str">
            <v>000S</v>
          </cell>
          <cell r="AS826">
            <v>0</v>
          </cell>
          <cell r="AW826">
            <v>1.7</v>
          </cell>
          <cell r="AX826">
            <v>1978.8</v>
          </cell>
          <cell r="AY826">
            <v>40343</v>
          </cell>
          <cell r="AZ826">
            <v>40349</v>
          </cell>
          <cell r="BA826">
            <v>40426</v>
          </cell>
          <cell r="BB826">
            <v>40468</v>
          </cell>
          <cell r="BC826">
            <v>40496</v>
          </cell>
          <cell r="BD826">
            <v>40503</v>
          </cell>
          <cell r="BE826">
            <v>40330</v>
          </cell>
          <cell r="BF826">
            <v>40422</v>
          </cell>
          <cell r="BG826">
            <v>40452</v>
          </cell>
          <cell r="BH826">
            <v>40483</v>
          </cell>
          <cell r="BI826">
            <v>40483</v>
          </cell>
          <cell r="BL826">
            <v>0</v>
          </cell>
          <cell r="BN826" t="str">
            <v>DOCKERS</v>
          </cell>
          <cell r="BO826" t="str">
            <v>Tops</v>
          </cell>
          <cell r="BP826" t="str">
            <v>Mens</v>
          </cell>
          <cell r="BQ826" t="str">
            <v>N</v>
          </cell>
          <cell r="BR826" t="str">
            <v>DM Tops Wovens</v>
          </cell>
          <cell r="BS826" t="str">
            <v>OKAMOTO D</v>
          </cell>
          <cell r="BT826" t="str">
            <v>CWOVENS2</v>
          </cell>
          <cell r="BU826" t="str">
            <v>H2765</v>
          </cell>
          <cell r="BV826" t="str">
            <v>Seasonal</v>
          </cell>
          <cell r="BW826" t="str">
            <v>LSA</v>
          </cell>
          <cell r="BY826" t="str">
            <v>4046640421404074034440339403394033940339</v>
          </cell>
          <cell r="BZ826" t="str">
            <v>S-61852-0001-3481-40466</v>
          </cell>
          <cell r="CA826" t="str">
            <v>SFO</v>
          </cell>
          <cell r="CD826">
            <v>0</v>
          </cell>
          <cell r="CF826">
            <v>574</v>
          </cell>
          <cell r="CG826">
            <v>0</v>
          </cell>
        </row>
        <row r="827">
          <cell r="A827">
            <v>1307217</v>
          </cell>
          <cell r="B827" t="str">
            <v>111</v>
          </cell>
          <cell r="C827" t="str">
            <v>101</v>
          </cell>
          <cell r="D827" t="str">
            <v>61852</v>
          </cell>
          <cell r="E827" t="str">
            <v>61852-0002</v>
          </cell>
          <cell r="F827" t="str">
            <v>THE SPRING MOBILE SHIRT</v>
          </cell>
          <cell r="G827" t="str">
            <v>JONAS - SALAMANDER</v>
          </cell>
          <cell r="H827" t="str">
            <v>PPK</v>
          </cell>
          <cell r="J827" t="str">
            <v>SP-A</v>
          </cell>
          <cell r="K827" t="str">
            <v>LSUS</v>
          </cell>
          <cell r="L827">
            <v>2006</v>
          </cell>
          <cell r="M827">
            <v>2548</v>
          </cell>
          <cell r="N827">
            <v>2548</v>
          </cell>
          <cell r="O827">
            <v>0</v>
          </cell>
          <cell r="P827">
            <v>2548</v>
          </cell>
          <cell r="T827" t="str">
            <v>257M</v>
          </cell>
          <cell r="U827">
            <v>3481</v>
          </cell>
          <cell r="V827" t="str">
            <v>HONG KONG</v>
          </cell>
          <cell r="W827" t="str">
            <v>NAS</v>
          </cell>
          <cell r="X827" t="str">
            <v>VIETNAM</v>
          </cell>
          <cell r="Y827" t="str">
            <v>VIET HUNG JOINT STOCK CO</v>
          </cell>
          <cell r="Z827" t="str">
            <v>DFC</v>
          </cell>
          <cell r="AD827">
            <v>40429</v>
          </cell>
          <cell r="AE827">
            <v>40429</v>
          </cell>
          <cell r="AF827">
            <v>40429</v>
          </cell>
          <cell r="AG827">
            <v>40429</v>
          </cell>
          <cell r="AH827">
            <v>40439</v>
          </cell>
          <cell r="AI827">
            <v>40501</v>
          </cell>
          <cell r="AJ827">
            <v>40515</v>
          </cell>
          <cell r="AK827">
            <v>40550</v>
          </cell>
          <cell r="AL827">
            <v>40580</v>
          </cell>
          <cell r="AM827">
            <v>40583</v>
          </cell>
          <cell r="AN827" t="str">
            <v>9/8 color commit for US; all PPK</v>
          </cell>
          <cell r="AO827" t="str">
            <v>Y</v>
          </cell>
          <cell r="AQ827">
            <v>2</v>
          </cell>
          <cell r="AR827" t="str">
            <v>000S</v>
          </cell>
          <cell r="AS827">
            <v>0</v>
          </cell>
          <cell r="AW827">
            <v>1.7</v>
          </cell>
          <cell r="AX827">
            <v>4331.5999999999995</v>
          </cell>
          <cell r="AY827">
            <v>40434</v>
          </cell>
          <cell r="AZ827">
            <v>40440</v>
          </cell>
          <cell r="BA827">
            <v>40517</v>
          </cell>
          <cell r="BB827">
            <v>40552</v>
          </cell>
          <cell r="BC827">
            <v>40580</v>
          </cell>
          <cell r="BD827">
            <v>40587</v>
          </cell>
          <cell r="BE827">
            <v>40422</v>
          </cell>
          <cell r="BF827">
            <v>40513</v>
          </cell>
          <cell r="BG827">
            <v>40544</v>
          </cell>
          <cell r="BH827">
            <v>40575</v>
          </cell>
          <cell r="BI827">
            <v>40575</v>
          </cell>
          <cell r="BL827">
            <v>0</v>
          </cell>
          <cell r="BN827" t="str">
            <v>DOCKERS</v>
          </cell>
          <cell r="BO827" t="str">
            <v>Tops</v>
          </cell>
          <cell r="BP827" t="str">
            <v>Mens</v>
          </cell>
          <cell r="BQ827" t="str">
            <v>N</v>
          </cell>
          <cell r="BR827" t="str">
            <v>DM Tops Wovens</v>
          </cell>
          <cell r="BS827" t="str">
            <v>OKAMOTO D</v>
          </cell>
          <cell r="BT827" t="str">
            <v>CWOVENS2</v>
          </cell>
          <cell r="BU827" t="str">
            <v>H2766</v>
          </cell>
          <cell r="BV827" t="str">
            <v>Seasonal</v>
          </cell>
          <cell r="BW827" t="str">
            <v>LSA</v>
          </cell>
          <cell r="BY827" t="str">
            <v>4055040515405014043940429404294042940429</v>
          </cell>
          <cell r="BZ827" t="str">
            <v>S-61852-0002-3481-40550</v>
          </cell>
          <cell r="CA827" t="str">
            <v>SFO</v>
          </cell>
          <cell r="CD827">
            <v>0</v>
          </cell>
          <cell r="CF827">
            <v>574</v>
          </cell>
          <cell r="CG827">
            <v>0</v>
          </cell>
        </row>
        <row r="828">
          <cell r="A828">
            <v>1364308</v>
          </cell>
          <cell r="B828" t="str">
            <v>111</v>
          </cell>
          <cell r="C828" t="str">
            <v>101</v>
          </cell>
          <cell r="D828" t="str">
            <v>61852</v>
          </cell>
          <cell r="E828" t="str">
            <v>61852-0002</v>
          </cell>
          <cell r="F828" t="str">
            <v>THE SPRING MOBILE SHIRT</v>
          </cell>
          <cell r="G828" t="str">
            <v>JONAS - SALAMANDER</v>
          </cell>
          <cell r="H828" t="str">
            <v>PPK</v>
          </cell>
          <cell r="J828" t="str">
            <v>SP-A</v>
          </cell>
          <cell r="K828" t="str">
            <v>LSUS</v>
          </cell>
          <cell r="L828">
            <v>2006</v>
          </cell>
          <cell r="M828">
            <v>1200</v>
          </cell>
          <cell r="N828">
            <v>1200</v>
          </cell>
          <cell r="O828">
            <v>0</v>
          </cell>
          <cell r="P828">
            <v>1200</v>
          </cell>
          <cell r="T828" t="str">
            <v>257M</v>
          </cell>
          <cell r="U828">
            <v>3481</v>
          </cell>
          <cell r="V828" t="str">
            <v>HONG KONG</v>
          </cell>
          <cell r="W828" t="str">
            <v>NAS</v>
          </cell>
          <cell r="X828" t="str">
            <v>VIETNAM</v>
          </cell>
          <cell r="Y828" t="str">
            <v>VIET HUNG JOINT STOCK CO</v>
          </cell>
          <cell r="Z828" t="str">
            <v>DFC</v>
          </cell>
          <cell r="AD828">
            <v>40466</v>
          </cell>
          <cell r="AE828">
            <v>40466</v>
          </cell>
          <cell r="AF828">
            <v>40466</v>
          </cell>
          <cell r="AG828">
            <v>40466</v>
          </cell>
          <cell r="AH828">
            <v>40476</v>
          </cell>
          <cell r="AI828">
            <v>40527</v>
          </cell>
          <cell r="AJ828">
            <v>40544</v>
          </cell>
          <cell r="AK828">
            <v>40613</v>
          </cell>
          <cell r="AL828">
            <v>40643</v>
          </cell>
          <cell r="AM828">
            <v>40646</v>
          </cell>
          <cell r="AN828" t="str">
            <v xml:space="preserve">10/11: Split out PPK from eaches. </v>
          </cell>
          <cell r="AQ828">
            <v>2</v>
          </cell>
          <cell r="AR828" t="str">
            <v>000S</v>
          </cell>
          <cell r="AS828">
            <v>0</v>
          </cell>
          <cell r="AW828">
            <v>1.7</v>
          </cell>
          <cell r="AX828">
            <v>2040</v>
          </cell>
          <cell r="AY828">
            <v>40476</v>
          </cell>
          <cell r="AZ828">
            <v>40482</v>
          </cell>
          <cell r="BA828">
            <v>40545</v>
          </cell>
          <cell r="BB828">
            <v>40615</v>
          </cell>
          <cell r="BC828">
            <v>40643</v>
          </cell>
          <cell r="BD828">
            <v>40650</v>
          </cell>
          <cell r="BE828">
            <v>40452</v>
          </cell>
          <cell r="BF828">
            <v>40513</v>
          </cell>
          <cell r="BG828">
            <v>40603</v>
          </cell>
          <cell r="BH828">
            <v>40634</v>
          </cell>
          <cell r="BI828">
            <v>40634</v>
          </cell>
          <cell r="BL828">
            <v>0</v>
          </cell>
          <cell r="BN828" t="str">
            <v>DOCKERS</v>
          </cell>
          <cell r="BO828" t="str">
            <v>Tops</v>
          </cell>
          <cell r="BP828" t="str">
            <v>Mens</v>
          </cell>
          <cell r="BQ828" t="str">
            <v>N</v>
          </cell>
          <cell r="BR828" t="str">
            <v>DM Tops Wovens</v>
          </cell>
          <cell r="BS828" t="str">
            <v>OKAMOTO D</v>
          </cell>
          <cell r="BT828" t="str">
            <v>CWOVENS2</v>
          </cell>
          <cell r="BU828" t="str">
            <v>H2766</v>
          </cell>
          <cell r="BV828" t="str">
            <v>Seasonal</v>
          </cell>
          <cell r="BW828" t="str">
            <v>LSA</v>
          </cell>
          <cell r="BY828" t="str">
            <v>4061340544405274047640466404664046640466</v>
          </cell>
          <cell r="BZ828" t="str">
            <v>S-61852-0002-3481-40613</v>
          </cell>
          <cell r="CA828" t="str">
            <v>SFO</v>
          </cell>
          <cell r="CD828">
            <v>0</v>
          </cell>
          <cell r="CF828">
            <v>574</v>
          </cell>
          <cell r="CG828">
            <v>0</v>
          </cell>
        </row>
        <row r="829">
          <cell r="A829">
            <v>1307218</v>
          </cell>
          <cell r="B829" t="str">
            <v>111</v>
          </cell>
          <cell r="C829" t="str">
            <v>101</v>
          </cell>
          <cell r="D829" t="str">
            <v>61852</v>
          </cell>
          <cell r="E829" t="str">
            <v>61852-0002</v>
          </cell>
          <cell r="F829" t="str">
            <v>THE SPRING MOBILE SHIRT</v>
          </cell>
          <cell r="G829" t="str">
            <v>JONAS - SALAMANDER</v>
          </cell>
          <cell r="H829" t="str">
            <v>PC</v>
          </cell>
          <cell r="J829" t="str">
            <v>SP-A</v>
          </cell>
          <cell r="K829" t="str">
            <v>LSUS</v>
          </cell>
          <cell r="L829">
            <v>2006</v>
          </cell>
          <cell r="M829">
            <v>716</v>
          </cell>
          <cell r="N829">
            <v>716</v>
          </cell>
          <cell r="O829">
            <v>0</v>
          </cell>
          <cell r="P829">
            <v>716</v>
          </cell>
          <cell r="T829" t="str">
            <v>257M</v>
          </cell>
          <cell r="U829">
            <v>3481</v>
          </cell>
          <cell r="V829" t="str">
            <v>HONG KONG</v>
          </cell>
          <cell r="W829" t="str">
            <v>NAS</v>
          </cell>
          <cell r="X829" t="str">
            <v>VIETNAM</v>
          </cell>
          <cell r="Y829" t="str">
            <v>VIET HUNG JOINT STOCK CO</v>
          </cell>
          <cell r="Z829" t="str">
            <v>DFC</v>
          </cell>
          <cell r="AD829">
            <v>40466</v>
          </cell>
          <cell r="AE829">
            <v>40466</v>
          </cell>
          <cell r="AF829">
            <v>40466</v>
          </cell>
          <cell r="AG829">
            <v>40466</v>
          </cell>
          <cell r="AH829">
            <v>40476</v>
          </cell>
          <cell r="AI829">
            <v>40527</v>
          </cell>
          <cell r="AJ829">
            <v>40544</v>
          </cell>
          <cell r="AK829">
            <v>40613</v>
          </cell>
          <cell r="AL829">
            <v>40643</v>
          </cell>
          <cell r="AM829">
            <v>40646</v>
          </cell>
          <cell r="AN829" t="str">
            <v>10/11: used PAR for last commit. 9/7: per Alan, move some units to this new ex-fcty for flexibility.</v>
          </cell>
          <cell r="AQ829">
            <v>2</v>
          </cell>
          <cell r="AR829" t="str">
            <v>000S</v>
          </cell>
          <cell r="AS829">
            <v>0</v>
          </cell>
          <cell r="AW829">
            <v>1.7</v>
          </cell>
          <cell r="AX829">
            <v>1217.2</v>
          </cell>
          <cell r="AY829">
            <v>40476</v>
          </cell>
          <cell r="AZ829">
            <v>40482</v>
          </cell>
          <cell r="BA829">
            <v>40545</v>
          </cell>
          <cell r="BB829">
            <v>40615</v>
          </cell>
          <cell r="BC829">
            <v>40643</v>
          </cell>
          <cell r="BD829">
            <v>40650</v>
          </cell>
          <cell r="BE829">
            <v>40452</v>
          </cell>
          <cell r="BF829">
            <v>40513</v>
          </cell>
          <cell r="BG829">
            <v>40603</v>
          </cell>
          <cell r="BH829">
            <v>40634</v>
          </cell>
          <cell r="BI829">
            <v>40634</v>
          </cell>
          <cell r="BL829">
            <v>0</v>
          </cell>
          <cell r="BN829" t="str">
            <v>DOCKERS</v>
          </cell>
          <cell r="BO829" t="str">
            <v>Tops</v>
          </cell>
          <cell r="BP829" t="str">
            <v>Mens</v>
          </cell>
          <cell r="BQ829" t="str">
            <v>N</v>
          </cell>
          <cell r="BR829" t="str">
            <v>DM Tops Wovens</v>
          </cell>
          <cell r="BS829" t="str">
            <v>OKAMOTO D</v>
          </cell>
          <cell r="BT829" t="str">
            <v>CWOVENS2</v>
          </cell>
          <cell r="BU829" t="str">
            <v>H2766</v>
          </cell>
          <cell r="BV829" t="str">
            <v>Seasonal</v>
          </cell>
          <cell r="BW829" t="str">
            <v>LSA</v>
          </cell>
          <cell r="BY829" t="str">
            <v>4061340544405274047640466404664046640466</v>
          </cell>
          <cell r="BZ829" t="str">
            <v>S-61852-0002-3481-40613</v>
          </cell>
          <cell r="CA829" t="str">
            <v>SFO</v>
          </cell>
          <cell r="CD829">
            <v>0</v>
          </cell>
          <cell r="CF829">
            <v>574</v>
          </cell>
          <cell r="CG829">
            <v>0</v>
          </cell>
        </row>
        <row r="830">
          <cell r="A830">
            <v>1335369</v>
          </cell>
          <cell r="B830" t="str">
            <v>111</v>
          </cell>
          <cell r="C830" t="str">
            <v>101</v>
          </cell>
          <cell r="D830" t="str">
            <v>61852</v>
          </cell>
          <cell r="E830" t="str">
            <v>61852-0002</v>
          </cell>
          <cell r="F830" t="str">
            <v>THE SPRING MOBILE SHIRT</v>
          </cell>
          <cell r="G830" t="str">
            <v>JONAS - SALAMANDER</v>
          </cell>
          <cell r="H830" t="str">
            <v>PPK</v>
          </cell>
          <cell r="J830" t="str">
            <v>SP-A</v>
          </cell>
          <cell r="K830" t="str">
            <v>LSUS</v>
          </cell>
          <cell r="L830">
            <v>2006</v>
          </cell>
          <cell r="M830">
            <v>1518</v>
          </cell>
          <cell r="N830">
            <v>1518</v>
          </cell>
          <cell r="O830">
            <v>0</v>
          </cell>
          <cell r="P830">
            <v>1518</v>
          </cell>
          <cell r="T830" t="str">
            <v>940M</v>
          </cell>
          <cell r="U830">
            <v>4588</v>
          </cell>
          <cell r="V830" t="str">
            <v>SHANGHAI</v>
          </cell>
          <cell r="W830" t="str">
            <v>NAS</v>
          </cell>
          <cell r="X830" t="str">
            <v>VIETNAM</v>
          </cell>
          <cell r="Y830" t="str">
            <v>MAI HAI JOINT STOCK CO</v>
          </cell>
          <cell r="Z830" t="str">
            <v>DDU</v>
          </cell>
          <cell r="AD830">
            <v>40448</v>
          </cell>
          <cell r="AE830">
            <v>40448</v>
          </cell>
          <cell r="AF830">
            <v>40448</v>
          </cell>
          <cell r="AG830">
            <v>40448</v>
          </cell>
          <cell r="AH830">
            <v>40458</v>
          </cell>
          <cell r="AI830">
            <v>40514</v>
          </cell>
          <cell r="AJ830">
            <v>40529</v>
          </cell>
          <cell r="AK830">
            <v>40571</v>
          </cell>
          <cell r="AL830">
            <v>40601</v>
          </cell>
          <cell r="AM830">
            <v>40604</v>
          </cell>
          <cell r="AN830" t="str">
            <v>split out PPK from Eaches &amp; PPK grid. 11/24: Move from 257M to 940M</v>
          </cell>
          <cell r="AO830" t="str">
            <v>Y</v>
          </cell>
          <cell r="AQ830">
            <v>2</v>
          </cell>
          <cell r="AR830" t="str">
            <v>000S</v>
          </cell>
          <cell r="AS830">
            <v>0</v>
          </cell>
          <cell r="AW830">
            <v>1.7</v>
          </cell>
          <cell r="AX830">
            <v>2580.6</v>
          </cell>
          <cell r="AY830">
            <v>40455</v>
          </cell>
          <cell r="AZ830">
            <v>40461</v>
          </cell>
          <cell r="BA830">
            <v>40531</v>
          </cell>
          <cell r="BB830">
            <v>40573</v>
          </cell>
          <cell r="BC830">
            <v>40601</v>
          </cell>
          <cell r="BD830">
            <v>40608</v>
          </cell>
          <cell r="BE830">
            <v>40452</v>
          </cell>
          <cell r="BF830">
            <v>40513</v>
          </cell>
          <cell r="BG830">
            <v>40544</v>
          </cell>
          <cell r="BH830">
            <v>40575</v>
          </cell>
          <cell r="BI830">
            <v>40603</v>
          </cell>
          <cell r="BL830">
            <v>0</v>
          </cell>
          <cell r="BN830" t="str">
            <v>DOCKERS</v>
          </cell>
          <cell r="BO830" t="str">
            <v>Tops</v>
          </cell>
          <cell r="BP830" t="str">
            <v>Mens</v>
          </cell>
          <cell r="BQ830" t="str">
            <v>N</v>
          </cell>
          <cell r="BR830" t="str">
            <v>DM Tops Wovens</v>
          </cell>
          <cell r="BS830" t="str">
            <v>OKAMOTO D</v>
          </cell>
          <cell r="BT830" t="str">
            <v>CWOVENS2</v>
          </cell>
          <cell r="BU830" t="str">
            <v>H2766</v>
          </cell>
          <cell r="BV830" t="str">
            <v>Seasonal</v>
          </cell>
          <cell r="BW830" t="str">
            <v>LSA</v>
          </cell>
          <cell r="BY830" t="str">
            <v>4057140529405144045840448404484044840448</v>
          </cell>
          <cell r="BZ830" t="str">
            <v>S-61852-0002-4588-40571</v>
          </cell>
          <cell r="CA830" t="str">
            <v>SFO</v>
          </cell>
          <cell r="CD830">
            <v>0</v>
          </cell>
          <cell r="CF830">
            <v>1890</v>
          </cell>
          <cell r="CG830">
            <v>0</v>
          </cell>
        </row>
        <row r="831">
          <cell r="A831">
            <v>1307219</v>
          </cell>
          <cell r="B831" t="str">
            <v>111</v>
          </cell>
          <cell r="C831" t="str">
            <v>101</v>
          </cell>
          <cell r="D831" t="str">
            <v>61852</v>
          </cell>
          <cell r="E831" t="str">
            <v>61852-0002</v>
          </cell>
          <cell r="F831" t="str">
            <v>THE SPRING MOBILE SHIRT</v>
          </cell>
          <cell r="G831" t="str">
            <v>JONAS - SALAMANDER</v>
          </cell>
          <cell r="H831" t="str">
            <v>PC</v>
          </cell>
          <cell r="J831" t="str">
            <v>SP-A</v>
          </cell>
          <cell r="K831" t="str">
            <v>LSUS</v>
          </cell>
          <cell r="L831">
            <v>2006</v>
          </cell>
          <cell r="M831">
            <v>1687</v>
          </cell>
          <cell r="N831">
            <v>1687</v>
          </cell>
          <cell r="O831">
            <v>0</v>
          </cell>
          <cell r="P831">
            <v>1687</v>
          </cell>
          <cell r="T831" t="str">
            <v>940M</v>
          </cell>
          <cell r="U831">
            <v>4588</v>
          </cell>
          <cell r="V831" t="str">
            <v>SHANGHAI</v>
          </cell>
          <cell r="W831" t="str">
            <v>NAS</v>
          </cell>
          <cell r="X831" t="str">
            <v>VIETNAM</v>
          </cell>
          <cell r="Y831" t="str">
            <v>MAI HAI JOINT STOCK CO</v>
          </cell>
          <cell r="Z831" t="str">
            <v>DDU</v>
          </cell>
          <cell r="AD831">
            <v>40448</v>
          </cell>
          <cell r="AE831">
            <v>40448</v>
          </cell>
          <cell r="AF831">
            <v>40448</v>
          </cell>
          <cell r="AG831">
            <v>40448</v>
          </cell>
          <cell r="AH831">
            <v>40458</v>
          </cell>
          <cell r="AI831">
            <v>40514</v>
          </cell>
          <cell r="AJ831">
            <v>40529</v>
          </cell>
          <cell r="AK831">
            <v>40571</v>
          </cell>
          <cell r="AL831">
            <v>40601</v>
          </cell>
          <cell r="AM831">
            <v>40604</v>
          </cell>
          <cell r="AN831" t="str">
            <v>color commit 9/27 per PAR. 11/24: move from 257M to 940M</v>
          </cell>
          <cell r="AO831" t="str">
            <v>Y</v>
          </cell>
          <cell r="AQ831">
            <v>2</v>
          </cell>
          <cell r="AR831" t="str">
            <v>000S</v>
          </cell>
          <cell r="AS831">
            <v>0</v>
          </cell>
          <cell r="AW831">
            <v>1.7</v>
          </cell>
          <cell r="AX831">
            <v>2867.9</v>
          </cell>
          <cell r="AY831">
            <v>40455</v>
          </cell>
          <cell r="AZ831">
            <v>40461</v>
          </cell>
          <cell r="BA831">
            <v>40531</v>
          </cell>
          <cell r="BB831">
            <v>40573</v>
          </cell>
          <cell r="BC831">
            <v>40601</v>
          </cell>
          <cell r="BD831">
            <v>40608</v>
          </cell>
          <cell r="BE831">
            <v>40452</v>
          </cell>
          <cell r="BF831">
            <v>40513</v>
          </cell>
          <cell r="BG831">
            <v>40544</v>
          </cell>
          <cell r="BH831">
            <v>40575</v>
          </cell>
          <cell r="BI831">
            <v>40603</v>
          </cell>
          <cell r="BL831">
            <v>0</v>
          </cell>
          <cell r="BN831" t="str">
            <v>DOCKERS</v>
          </cell>
          <cell r="BO831" t="str">
            <v>Tops</v>
          </cell>
          <cell r="BP831" t="str">
            <v>Mens</v>
          </cell>
          <cell r="BQ831" t="str">
            <v>N</v>
          </cell>
          <cell r="BR831" t="str">
            <v>DM Tops Wovens</v>
          </cell>
          <cell r="BS831" t="str">
            <v>OKAMOTO D</v>
          </cell>
          <cell r="BT831" t="str">
            <v>CWOVENS2</v>
          </cell>
          <cell r="BU831" t="str">
            <v>H2766</v>
          </cell>
          <cell r="BV831" t="str">
            <v>Seasonal</v>
          </cell>
          <cell r="BW831" t="str">
            <v>LSA</v>
          </cell>
          <cell r="BY831" t="str">
            <v>4057140529405144045840448404484044840448</v>
          </cell>
          <cell r="BZ831" t="str">
            <v>S-61852-0002-4588-40571</v>
          </cell>
          <cell r="CA831" t="str">
            <v>SFO</v>
          </cell>
          <cell r="CD831">
            <v>0</v>
          </cell>
          <cell r="CF831">
            <v>1890</v>
          </cell>
          <cell r="CG831">
            <v>0</v>
          </cell>
        </row>
        <row r="832">
          <cell r="A832">
            <v>1309793</v>
          </cell>
          <cell r="B832" t="str">
            <v>111</v>
          </cell>
          <cell r="C832" t="str">
            <v>101</v>
          </cell>
          <cell r="D832" t="str">
            <v>61852</v>
          </cell>
          <cell r="E832" t="str">
            <v>61852-0002</v>
          </cell>
          <cell r="F832" t="str">
            <v>THE SPRING MOBILE SHIRT</v>
          </cell>
          <cell r="G832" t="str">
            <v>JONAS - SALAMANDER</v>
          </cell>
          <cell r="H832" t="str">
            <v>PPK</v>
          </cell>
          <cell r="J832" t="str">
            <v>SP-A</v>
          </cell>
          <cell r="K832" t="str">
            <v>LSUS</v>
          </cell>
          <cell r="L832">
            <v>2006</v>
          </cell>
          <cell r="M832">
            <v>378</v>
          </cell>
          <cell r="N832">
            <v>378</v>
          </cell>
          <cell r="O832">
            <v>0</v>
          </cell>
          <cell r="P832">
            <v>378</v>
          </cell>
          <cell r="T832" t="str">
            <v>257M</v>
          </cell>
          <cell r="U832">
            <v>3481</v>
          </cell>
          <cell r="V832" t="str">
            <v>HONG KONG</v>
          </cell>
          <cell r="W832" t="str">
            <v>NAS</v>
          </cell>
          <cell r="X832" t="str">
            <v>VIETNAM</v>
          </cell>
          <cell r="Y832" t="str">
            <v>VIET HUNG JOINT STOCK CO</v>
          </cell>
          <cell r="Z832" t="str">
            <v>DFC</v>
          </cell>
          <cell r="AD832">
            <v>40400</v>
          </cell>
          <cell r="AE832">
            <v>40400</v>
          </cell>
          <cell r="AF832">
            <v>40400</v>
          </cell>
          <cell r="AG832">
            <v>40400</v>
          </cell>
          <cell r="AH832">
            <v>40410</v>
          </cell>
          <cell r="AI832">
            <v>40470</v>
          </cell>
          <cell r="AJ832">
            <v>40484</v>
          </cell>
          <cell r="AK832">
            <v>40529</v>
          </cell>
          <cell r="AL832">
            <v>40559</v>
          </cell>
          <cell r="AM832">
            <v>40562</v>
          </cell>
          <cell r="AN832" t="str">
            <v>Per POP; 9/14: Split out PPK &amp; Eaches</v>
          </cell>
          <cell r="AO832" t="str">
            <v>Y</v>
          </cell>
          <cell r="AQ832">
            <v>2</v>
          </cell>
          <cell r="AR832" t="str">
            <v>000S</v>
          </cell>
          <cell r="AS832">
            <v>0</v>
          </cell>
          <cell r="AW832">
            <v>1.7</v>
          </cell>
          <cell r="AX832">
            <v>642.6</v>
          </cell>
          <cell r="AY832">
            <v>40406</v>
          </cell>
          <cell r="AZ832">
            <v>40412</v>
          </cell>
          <cell r="BA832">
            <v>40489</v>
          </cell>
          <cell r="BB832">
            <v>40531</v>
          </cell>
          <cell r="BC832">
            <v>40559</v>
          </cell>
          <cell r="BD832">
            <v>40566</v>
          </cell>
          <cell r="BE832">
            <v>40391</v>
          </cell>
          <cell r="BF832">
            <v>40483</v>
          </cell>
          <cell r="BG832">
            <v>40513</v>
          </cell>
          <cell r="BH832">
            <v>40544</v>
          </cell>
          <cell r="BI832">
            <v>40544</v>
          </cell>
          <cell r="BL832">
            <v>0</v>
          </cell>
          <cell r="BN832" t="str">
            <v>DOCKERS</v>
          </cell>
          <cell r="BO832" t="str">
            <v>Tops</v>
          </cell>
          <cell r="BP832" t="str">
            <v>Mens</v>
          </cell>
          <cell r="BQ832" t="str">
            <v>N</v>
          </cell>
          <cell r="BR832" t="str">
            <v>DM Tops Wovens</v>
          </cell>
          <cell r="BS832" t="str">
            <v>OKAMOTO D</v>
          </cell>
          <cell r="BT832" t="str">
            <v>CWOVENS2</v>
          </cell>
          <cell r="BU832" t="str">
            <v>H2766</v>
          </cell>
          <cell r="BV832" t="str">
            <v>Seasonal</v>
          </cell>
          <cell r="BW832" t="str">
            <v>LSA</v>
          </cell>
          <cell r="BY832" t="str">
            <v>4052940484404704041040400404004040040400</v>
          </cell>
          <cell r="BZ832" t="str">
            <v>S-61852-0002-3481-40529</v>
          </cell>
          <cell r="CA832" t="str">
            <v>SFO</v>
          </cell>
          <cell r="CD832">
            <v>0</v>
          </cell>
          <cell r="CF832">
            <v>574</v>
          </cell>
          <cell r="CG832">
            <v>0</v>
          </cell>
        </row>
        <row r="833">
          <cell r="A833">
            <v>1255788</v>
          </cell>
          <cell r="B833" t="str">
            <v>111</v>
          </cell>
          <cell r="C833" t="str">
            <v>101</v>
          </cell>
          <cell r="D833" t="str">
            <v>61852</v>
          </cell>
          <cell r="E833" t="str">
            <v>61852-0002</v>
          </cell>
          <cell r="F833" t="str">
            <v>THE SPRING MOBILE SHIRT</v>
          </cell>
          <cell r="G833" t="str">
            <v>JONAS - SALAMANDER</v>
          </cell>
          <cell r="H833" t="str">
            <v>PC</v>
          </cell>
          <cell r="J833" t="str">
            <v>SP-A</v>
          </cell>
          <cell r="K833" t="str">
            <v>LSUS</v>
          </cell>
          <cell r="L833">
            <v>2006</v>
          </cell>
          <cell r="M833">
            <v>1122</v>
          </cell>
          <cell r="N833">
            <v>1122</v>
          </cell>
          <cell r="O833">
            <v>0</v>
          </cell>
          <cell r="P833">
            <v>1122</v>
          </cell>
          <cell r="T833" t="str">
            <v>257M</v>
          </cell>
          <cell r="U833">
            <v>3481</v>
          </cell>
          <cell r="V833" t="str">
            <v>HONG KONG</v>
          </cell>
          <cell r="W833" t="str">
            <v>NAS</v>
          </cell>
          <cell r="X833" t="str">
            <v>VIETNAM</v>
          </cell>
          <cell r="Y833" t="str">
            <v>VIET HUNG JOINT STOCK CO</v>
          </cell>
          <cell r="Z833" t="str">
            <v>DFC</v>
          </cell>
          <cell r="AD833">
            <v>40400</v>
          </cell>
          <cell r="AE833">
            <v>40400</v>
          </cell>
          <cell r="AF833">
            <v>40400</v>
          </cell>
          <cell r="AG833">
            <v>40400</v>
          </cell>
          <cell r="AH833">
            <v>40410</v>
          </cell>
          <cell r="AI833">
            <v>40470</v>
          </cell>
          <cell r="AJ833">
            <v>40484</v>
          </cell>
          <cell r="AK833">
            <v>40529</v>
          </cell>
          <cell r="AL833">
            <v>40559</v>
          </cell>
          <cell r="AM833">
            <v>40562</v>
          </cell>
          <cell r="AN833" t="str">
            <v>Per POP; 9/14 Split out PPK &amp; Eaches</v>
          </cell>
          <cell r="AO833" t="str">
            <v>Y</v>
          </cell>
          <cell r="AQ833">
            <v>2</v>
          </cell>
          <cell r="AR833" t="str">
            <v>000S</v>
          </cell>
          <cell r="AS833">
            <v>0</v>
          </cell>
          <cell r="AW833">
            <v>1.7</v>
          </cell>
          <cell r="AX833">
            <v>1907.3999999999999</v>
          </cell>
          <cell r="AY833">
            <v>40406</v>
          </cell>
          <cell r="AZ833">
            <v>40412</v>
          </cell>
          <cell r="BA833">
            <v>40489</v>
          </cell>
          <cell r="BB833">
            <v>40531</v>
          </cell>
          <cell r="BC833">
            <v>40559</v>
          </cell>
          <cell r="BD833">
            <v>40566</v>
          </cell>
          <cell r="BE833">
            <v>40391</v>
          </cell>
          <cell r="BF833">
            <v>40483</v>
          </cell>
          <cell r="BG833">
            <v>40513</v>
          </cell>
          <cell r="BH833">
            <v>40544</v>
          </cell>
          <cell r="BI833">
            <v>40544</v>
          </cell>
          <cell r="BL833">
            <v>0</v>
          </cell>
          <cell r="BN833" t="str">
            <v>DOCKERS</v>
          </cell>
          <cell r="BO833" t="str">
            <v>Tops</v>
          </cell>
          <cell r="BP833" t="str">
            <v>Mens</v>
          </cell>
          <cell r="BQ833" t="str">
            <v>N</v>
          </cell>
          <cell r="BR833" t="str">
            <v>DM Tops Wovens</v>
          </cell>
          <cell r="BS833" t="str">
            <v>OKAMOTO D</v>
          </cell>
          <cell r="BT833" t="str">
            <v>CWOVENS2</v>
          </cell>
          <cell r="BU833" t="str">
            <v>H2766</v>
          </cell>
          <cell r="BV833" t="str">
            <v>Seasonal</v>
          </cell>
          <cell r="BW833" t="str">
            <v>LSA</v>
          </cell>
          <cell r="BY833" t="str">
            <v>4052940484404704041040400404004040040400</v>
          </cell>
          <cell r="BZ833" t="str">
            <v>S-61852-0002-3481-40529</v>
          </cell>
          <cell r="CA833" t="str">
            <v>SFO</v>
          </cell>
          <cell r="CD833">
            <v>0</v>
          </cell>
          <cell r="CF833">
            <v>574</v>
          </cell>
          <cell r="CG833">
            <v>0</v>
          </cell>
        </row>
        <row r="834">
          <cell r="A834">
            <v>1309794</v>
          </cell>
          <cell r="B834" t="str">
            <v>111</v>
          </cell>
          <cell r="C834" t="str">
            <v>101</v>
          </cell>
          <cell r="D834" t="str">
            <v>61852</v>
          </cell>
          <cell r="E834" t="str">
            <v>61852-0002</v>
          </cell>
          <cell r="F834" t="str">
            <v>THE SPRING MOBILE SHIRT</v>
          </cell>
          <cell r="G834" t="str">
            <v>JONAS - SALAMANDER</v>
          </cell>
          <cell r="H834" t="str">
            <v>PPK</v>
          </cell>
          <cell r="J834" t="str">
            <v>SP-A</v>
          </cell>
          <cell r="K834" t="str">
            <v>LSUS</v>
          </cell>
          <cell r="L834">
            <v>2006</v>
          </cell>
          <cell r="M834">
            <v>16753</v>
          </cell>
          <cell r="N834">
            <v>16753</v>
          </cell>
          <cell r="O834">
            <v>0</v>
          </cell>
          <cell r="P834">
            <v>16753</v>
          </cell>
          <cell r="T834" t="str">
            <v>257M</v>
          </cell>
          <cell r="U834">
            <v>3481</v>
          </cell>
          <cell r="V834" t="str">
            <v>HONG KONG</v>
          </cell>
          <cell r="W834" t="str">
            <v>NAS</v>
          </cell>
          <cell r="X834" t="str">
            <v>VIETNAM</v>
          </cell>
          <cell r="Y834" t="str">
            <v>VIET HUNG JOINT STOCK CO</v>
          </cell>
          <cell r="Z834" t="str">
            <v>DFC</v>
          </cell>
          <cell r="AD834">
            <v>40372</v>
          </cell>
          <cell r="AE834">
            <v>40372</v>
          </cell>
          <cell r="AF834">
            <v>40372</v>
          </cell>
          <cell r="AG834">
            <v>40372</v>
          </cell>
          <cell r="AH834">
            <v>40382</v>
          </cell>
          <cell r="AI834">
            <v>40442</v>
          </cell>
          <cell r="AJ834">
            <v>40456</v>
          </cell>
          <cell r="AK834">
            <v>40515</v>
          </cell>
          <cell r="AL834">
            <v>40545</v>
          </cell>
          <cell r="AM834">
            <v>40548</v>
          </cell>
          <cell r="AN834" t="str">
            <v>7/15: rev US portion-  Sears (7.2 from 4.8). New July P-req; 9/14 Split PPK &amp; Eaches</v>
          </cell>
          <cell r="AO834" t="str">
            <v>Y</v>
          </cell>
          <cell r="AQ834">
            <v>2</v>
          </cell>
          <cell r="AR834" t="str">
            <v>000S</v>
          </cell>
          <cell r="AS834">
            <v>0</v>
          </cell>
          <cell r="AW834">
            <v>1.7</v>
          </cell>
          <cell r="AX834">
            <v>28480.1</v>
          </cell>
          <cell r="AY834">
            <v>40378</v>
          </cell>
          <cell r="AZ834">
            <v>40384</v>
          </cell>
          <cell r="BA834">
            <v>40461</v>
          </cell>
          <cell r="BB834">
            <v>40517</v>
          </cell>
          <cell r="BC834">
            <v>40545</v>
          </cell>
          <cell r="BD834">
            <v>40552</v>
          </cell>
          <cell r="BE834">
            <v>40360</v>
          </cell>
          <cell r="BF834">
            <v>40452</v>
          </cell>
          <cell r="BG834">
            <v>40513</v>
          </cell>
          <cell r="BH834">
            <v>40513</v>
          </cell>
          <cell r="BI834">
            <v>40544</v>
          </cell>
          <cell r="BL834">
            <v>0</v>
          </cell>
          <cell r="BN834" t="str">
            <v>DOCKERS</v>
          </cell>
          <cell r="BO834" t="str">
            <v>Tops</v>
          </cell>
          <cell r="BP834" t="str">
            <v>Mens</v>
          </cell>
          <cell r="BQ834" t="str">
            <v>N</v>
          </cell>
          <cell r="BR834" t="str">
            <v>DM Tops Wovens</v>
          </cell>
          <cell r="BS834" t="str">
            <v>OKAMOTO D</v>
          </cell>
          <cell r="BT834" t="str">
            <v>CWOVENS2</v>
          </cell>
          <cell r="BU834" t="str">
            <v>H2766</v>
          </cell>
          <cell r="BV834" t="str">
            <v>Seasonal</v>
          </cell>
          <cell r="BW834" t="str">
            <v>LSA</v>
          </cell>
          <cell r="BY834" t="str">
            <v>4051540456404424038240372403724037240372</v>
          </cell>
          <cell r="BZ834" t="str">
            <v>S-61852-0002-3481-40515</v>
          </cell>
          <cell r="CA834" t="str">
            <v>SFO</v>
          </cell>
          <cell r="CD834">
            <v>0</v>
          </cell>
          <cell r="CF834">
            <v>574</v>
          </cell>
          <cell r="CG834">
            <v>0</v>
          </cell>
        </row>
        <row r="835">
          <cell r="A835">
            <v>1221174</v>
          </cell>
          <cell r="B835" t="str">
            <v>111</v>
          </cell>
          <cell r="C835" t="str">
            <v>101</v>
          </cell>
          <cell r="D835" t="str">
            <v>61852</v>
          </cell>
          <cell r="E835" t="str">
            <v>61852-0002</v>
          </cell>
          <cell r="F835" t="str">
            <v>THE SPRING MOBILE SHIRT</v>
          </cell>
          <cell r="G835" t="str">
            <v>JONAS - SALAMANDER</v>
          </cell>
          <cell r="H835" t="str">
            <v>PC</v>
          </cell>
          <cell r="J835" t="str">
            <v>SP-A</v>
          </cell>
          <cell r="K835" t="str">
            <v>LSUS</v>
          </cell>
          <cell r="L835">
            <v>2006</v>
          </cell>
          <cell r="M835">
            <v>1086</v>
          </cell>
          <cell r="N835">
            <v>1086</v>
          </cell>
          <cell r="O835">
            <v>0</v>
          </cell>
          <cell r="P835">
            <v>1086</v>
          </cell>
          <cell r="T835" t="str">
            <v>257M</v>
          </cell>
          <cell r="U835">
            <v>3481</v>
          </cell>
          <cell r="V835" t="str">
            <v>HONG KONG</v>
          </cell>
          <cell r="W835" t="str">
            <v>NAS</v>
          </cell>
          <cell r="X835" t="str">
            <v>VIETNAM</v>
          </cell>
          <cell r="Y835" t="str">
            <v>VIET HUNG JOINT STOCK CO</v>
          </cell>
          <cell r="Z835" t="str">
            <v>DFC</v>
          </cell>
          <cell r="AD835">
            <v>40372</v>
          </cell>
          <cell r="AE835">
            <v>40372</v>
          </cell>
          <cell r="AF835">
            <v>40372</v>
          </cell>
          <cell r="AG835">
            <v>40372</v>
          </cell>
          <cell r="AH835">
            <v>40382</v>
          </cell>
          <cell r="AI835">
            <v>40442</v>
          </cell>
          <cell r="AJ835">
            <v>40456</v>
          </cell>
          <cell r="AK835">
            <v>40515</v>
          </cell>
          <cell r="AL835">
            <v>40545</v>
          </cell>
          <cell r="AM835">
            <v>40548</v>
          </cell>
          <cell r="AN835" t="str">
            <v>7/15: rev US portion-  Sears (7.2 from 4.8). New July P-req; 9/14 Split PPK &amp; Eaches</v>
          </cell>
          <cell r="AO835" t="str">
            <v>Y</v>
          </cell>
          <cell r="AQ835">
            <v>2</v>
          </cell>
          <cell r="AR835" t="str">
            <v>000S</v>
          </cell>
          <cell r="AS835">
            <v>0</v>
          </cell>
          <cell r="AW835">
            <v>1.7</v>
          </cell>
          <cell r="AX835">
            <v>1846.2</v>
          </cell>
          <cell r="AY835">
            <v>40378</v>
          </cell>
          <cell r="AZ835">
            <v>40384</v>
          </cell>
          <cell r="BA835">
            <v>40461</v>
          </cell>
          <cell r="BB835">
            <v>40517</v>
          </cell>
          <cell r="BC835">
            <v>40545</v>
          </cell>
          <cell r="BD835">
            <v>40552</v>
          </cell>
          <cell r="BE835">
            <v>40360</v>
          </cell>
          <cell r="BF835">
            <v>40452</v>
          </cell>
          <cell r="BG835">
            <v>40513</v>
          </cell>
          <cell r="BH835">
            <v>40513</v>
          </cell>
          <cell r="BI835">
            <v>40544</v>
          </cell>
          <cell r="BL835">
            <v>0</v>
          </cell>
          <cell r="BN835" t="str">
            <v>DOCKERS</v>
          </cell>
          <cell r="BO835" t="str">
            <v>Tops</v>
          </cell>
          <cell r="BP835" t="str">
            <v>Mens</v>
          </cell>
          <cell r="BQ835" t="str">
            <v>N</v>
          </cell>
          <cell r="BR835" t="str">
            <v>DM Tops Wovens</v>
          </cell>
          <cell r="BS835" t="str">
            <v>OKAMOTO D</v>
          </cell>
          <cell r="BT835" t="str">
            <v>CWOVENS2</v>
          </cell>
          <cell r="BU835" t="str">
            <v>H2766</v>
          </cell>
          <cell r="BV835" t="str">
            <v>Seasonal</v>
          </cell>
          <cell r="BW835" t="str">
            <v>LSA</v>
          </cell>
          <cell r="BY835" t="str">
            <v>4051540456404424038240372403724037240372</v>
          </cell>
          <cell r="BZ835" t="str">
            <v>S-61852-0002-3481-40515</v>
          </cell>
          <cell r="CA835" t="str">
            <v>SFO</v>
          </cell>
          <cell r="CD835">
            <v>0</v>
          </cell>
          <cell r="CF835">
            <v>574</v>
          </cell>
          <cell r="CG835">
            <v>0</v>
          </cell>
        </row>
        <row r="836">
          <cell r="A836">
            <v>1309795</v>
          </cell>
          <cell r="B836" t="str">
            <v>111</v>
          </cell>
          <cell r="C836" t="str">
            <v>101</v>
          </cell>
          <cell r="D836" t="str">
            <v>61852</v>
          </cell>
          <cell r="E836" t="str">
            <v>61852-0002</v>
          </cell>
          <cell r="F836" t="str">
            <v>THE SPRING MOBILE SHIRT</v>
          </cell>
          <cell r="G836" t="str">
            <v>JONAS - SALAMANDER</v>
          </cell>
          <cell r="H836" t="str">
            <v>PPK</v>
          </cell>
          <cell r="J836" t="str">
            <v>SP-A</v>
          </cell>
          <cell r="K836" t="str">
            <v>LSUS</v>
          </cell>
          <cell r="L836">
            <v>2006</v>
          </cell>
          <cell r="M836">
            <v>2500</v>
          </cell>
          <cell r="N836">
            <v>2500</v>
          </cell>
          <cell r="O836">
            <v>0</v>
          </cell>
          <cell r="P836">
            <v>2500</v>
          </cell>
          <cell r="T836" t="str">
            <v>257M</v>
          </cell>
          <cell r="U836">
            <v>3481</v>
          </cell>
          <cell r="V836" t="str">
            <v>HONG KONG</v>
          </cell>
          <cell r="W836" t="str">
            <v>NAS</v>
          </cell>
          <cell r="X836" t="str">
            <v>VIETNAM</v>
          </cell>
          <cell r="Y836" t="str">
            <v>VIET HUNG JOINT STOCK CO</v>
          </cell>
          <cell r="Z836" t="str">
            <v>DFC</v>
          </cell>
          <cell r="AD836">
            <v>40339</v>
          </cell>
          <cell r="AE836">
            <v>40339</v>
          </cell>
          <cell r="AF836">
            <v>40339</v>
          </cell>
          <cell r="AG836">
            <v>40339</v>
          </cell>
          <cell r="AH836">
            <v>40344</v>
          </cell>
          <cell r="AI836">
            <v>40407</v>
          </cell>
          <cell r="AJ836">
            <v>40421</v>
          </cell>
          <cell r="AK836">
            <v>40466</v>
          </cell>
          <cell r="AL836">
            <v>40496</v>
          </cell>
          <cell r="AM836">
            <v>40499</v>
          </cell>
          <cell r="AN836" t="str">
            <v>Split out PPK &amp; Eaches for Kohls 9/14</v>
          </cell>
          <cell r="AO836" t="str">
            <v>Y</v>
          </cell>
          <cell r="AQ836">
            <v>2</v>
          </cell>
          <cell r="AR836" t="str">
            <v>000S</v>
          </cell>
          <cell r="AS836">
            <v>0</v>
          </cell>
          <cell r="AW836">
            <v>1.7</v>
          </cell>
          <cell r="AX836">
            <v>4250</v>
          </cell>
          <cell r="AY836">
            <v>40343</v>
          </cell>
          <cell r="AZ836">
            <v>40349</v>
          </cell>
          <cell r="BA836">
            <v>40426</v>
          </cell>
          <cell r="BB836">
            <v>40468</v>
          </cell>
          <cell r="BC836">
            <v>40496</v>
          </cell>
          <cell r="BD836">
            <v>40503</v>
          </cell>
          <cell r="BE836">
            <v>40330</v>
          </cell>
          <cell r="BF836">
            <v>40422</v>
          </cell>
          <cell r="BG836">
            <v>40452</v>
          </cell>
          <cell r="BH836">
            <v>40483</v>
          </cell>
          <cell r="BI836">
            <v>40483</v>
          </cell>
          <cell r="BL836">
            <v>0</v>
          </cell>
          <cell r="BN836" t="str">
            <v>DOCKERS</v>
          </cell>
          <cell r="BO836" t="str">
            <v>Tops</v>
          </cell>
          <cell r="BP836" t="str">
            <v>Mens</v>
          </cell>
          <cell r="BQ836" t="str">
            <v>N</v>
          </cell>
          <cell r="BR836" t="str">
            <v>DM Tops Wovens</v>
          </cell>
          <cell r="BS836" t="str">
            <v>OKAMOTO D</v>
          </cell>
          <cell r="BT836" t="str">
            <v>CWOVENS2</v>
          </cell>
          <cell r="BU836" t="str">
            <v>H2766</v>
          </cell>
          <cell r="BV836" t="str">
            <v>Seasonal</v>
          </cell>
          <cell r="BW836" t="str">
            <v>LSA</v>
          </cell>
          <cell r="BY836" t="str">
            <v>4046640421404074034440339403394033940339</v>
          </cell>
          <cell r="BZ836" t="str">
            <v>S-61852-0002-3481-40466</v>
          </cell>
          <cell r="CA836" t="str">
            <v>SFO</v>
          </cell>
          <cell r="CD836">
            <v>0</v>
          </cell>
          <cell r="CF836">
            <v>574</v>
          </cell>
          <cell r="CG836">
            <v>0</v>
          </cell>
        </row>
        <row r="837">
          <cell r="A837">
            <v>1148145</v>
          </cell>
          <cell r="B837" t="str">
            <v>111</v>
          </cell>
          <cell r="C837" t="str">
            <v>101</v>
          </cell>
          <cell r="D837" t="str">
            <v>61852</v>
          </cell>
          <cell r="E837" t="str">
            <v>61852-0002</v>
          </cell>
          <cell r="F837" t="str">
            <v>THE SPRING MOBILE SHIRT</v>
          </cell>
          <cell r="G837" t="str">
            <v>JONAS - SALAMANDER</v>
          </cell>
          <cell r="H837" t="str">
            <v>PC</v>
          </cell>
          <cell r="J837" t="str">
            <v>SP-A</v>
          </cell>
          <cell r="K837" t="str">
            <v>LSUS</v>
          </cell>
          <cell r="L837">
            <v>2006</v>
          </cell>
          <cell r="M837">
            <v>444</v>
          </cell>
          <cell r="N837">
            <v>444</v>
          </cell>
          <cell r="O837">
            <v>0</v>
          </cell>
          <cell r="P837">
            <v>444</v>
          </cell>
          <cell r="T837" t="str">
            <v>257M</v>
          </cell>
          <cell r="U837">
            <v>3481</v>
          </cell>
          <cell r="V837" t="str">
            <v>HONG KONG</v>
          </cell>
          <cell r="W837" t="str">
            <v>NAS</v>
          </cell>
          <cell r="X837" t="str">
            <v>VIETNAM</v>
          </cell>
          <cell r="Y837" t="str">
            <v>VIET HUNG JOINT STOCK CO</v>
          </cell>
          <cell r="Z837" t="str">
            <v>DFC</v>
          </cell>
          <cell r="AD837">
            <v>40339</v>
          </cell>
          <cell r="AE837">
            <v>40339</v>
          </cell>
          <cell r="AF837">
            <v>40339</v>
          </cell>
          <cell r="AG837">
            <v>40339</v>
          </cell>
          <cell r="AH837">
            <v>40344</v>
          </cell>
          <cell r="AI837">
            <v>40407</v>
          </cell>
          <cell r="AJ837">
            <v>40421</v>
          </cell>
          <cell r="AK837">
            <v>40466</v>
          </cell>
          <cell r="AL837">
            <v>40496</v>
          </cell>
          <cell r="AM837">
            <v>40499</v>
          </cell>
          <cell r="AN837" t="str">
            <v>Kohls; removed PPK uts leaving only eaches 9/14</v>
          </cell>
          <cell r="AO837" t="str">
            <v>Y</v>
          </cell>
          <cell r="AQ837">
            <v>2</v>
          </cell>
          <cell r="AR837" t="str">
            <v>000S</v>
          </cell>
          <cell r="AS837">
            <v>0</v>
          </cell>
          <cell r="AW837">
            <v>1.7</v>
          </cell>
          <cell r="AX837">
            <v>754.8</v>
          </cell>
          <cell r="AY837">
            <v>40343</v>
          </cell>
          <cell r="AZ837">
            <v>40349</v>
          </cell>
          <cell r="BA837">
            <v>40426</v>
          </cell>
          <cell r="BB837">
            <v>40468</v>
          </cell>
          <cell r="BC837">
            <v>40496</v>
          </cell>
          <cell r="BD837">
            <v>40503</v>
          </cell>
          <cell r="BE837">
            <v>40330</v>
          </cell>
          <cell r="BF837">
            <v>40422</v>
          </cell>
          <cell r="BG837">
            <v>40452</v>
          </cell>
          <cell r="BH837">
            <v>40483</v>
          </cell>
          <cell r="BI837">
            <v>40483</v>
          </cell>
          <cell r="BL837">
            <v>0</v>
          </cell>
          <cell r="BN837" t="str">
            <v>DOCKERS</v>
          </cell>
          <cell r="BO837" t="str">
            <v>Tops</v>
          </cell>
          <cell r="BP837" t="str">
            <v>Mens</v>
          </cell>
          <cell r="BQ837" t="str">
            <v>N</v>
          </cell>
          <cell r="BR837" t="str">
            <v>DM Tops Wovens</v>
          </cell>
          <cell r="BS837" t="str">
            <v>OKAMOTO D</v>
          </cell>
          <cell r="BT837" t="str">
            <v>CWOVENS2</v>
          </cell>
          <cell r="BU837" t="str">
            <v>H2766</v>
          </cell>
          <cell r="BV837" t="str">
            <v>Seasonal</v>
          </cell>
          <cell r="BW837" t="str">
            <v>LSA</v>
          </cell>
          <cell r="BY837" t="str">
            <v>4046640421404074034440339403394033940339</v>
          </cell>
          <cell r="BZ837" t="str">
            <v>S-61852-0002-3481-40466</v>
          </cell>
          <cell r="CA837" t="str">
            <v>SFO</v>
          </cell>
          <cell r="CD837">
            <v>0</v>
          </cell>
          <cell r="CF837">
            <v>574</v>
          </cell>
          <cell r="CG837">
            <v>0</v>
          </cell>
        </row>
        <row r="838">
          <cell r="A838">
            <v>1255789</v>
          </cell>
          <cell r="B838" t="str">
            <v>111</v>
          </cell>
          <cell r="C838" t="str">
            <v>101</v>
          </cell>
          <cell r="D838" t="str">
            <v>61852</v>
          </cell>
          <cell r="E838" t="str">
            <v>61852-0004</v>
          </cell>
          <cell r="F838" t="str">
            <v>THE SPRING MOBILE SHIRT</v>
          </cell>
          <cell r="G838" t="str">
            <v>INGLIS - SALAMANDER</v>
          </cell>
          <cell r="H838" t="str">
            <v>PC</v>
          </cell>
          <cell r="J838" t="str">
            <v>SP-A</v>
          </cell>
          <cell r="K838" t="str">
            <v>LSUS</v>
          </cell>
          <cell r="L838">
            <v>2006</v>
          </cell>
          <cell r="M838">
            <v>990</v>
          </cell>
          <cell r="N838">
            <v>990</v>
          </cell>
          <cell r="O838">
            <v>0</v>
          </cell>
          <cell r="P838">
            <v>990</v>
          </cell>
          <cell r="T838" t="str">
            <v>257M</v>
          </cell>
          <cell r="U838">
            <v>3481</v>
          </cell>
          <cell r="V838" t="str">
            <v>HONG KONG</v>
          </cell>
          <cell r="W838" t="str">
            <v>NAS</v>
          </cell>
          <cell r="X838" t="str">
            <v>VIETNAM</v>
          </cell>
          <cell r="Y838" t="str">
            <v>VIET HUNG JOINT STOCK CO</v>
          </cell>
          <cell r="Z838" t="str">
            <v>DFC</v>
          </cell>
          <cell r="AD838">
            <v>40400</v>
          </cell>
          <cell r="AE838">
            <v>40400</v>
          </cell>
          <cell r="AF838">
            <v>40400</v>
          </cell>
          <cell r="AG838">
            <v>40400</v>
          </cell>
          <cell r="AH838">
            <v>40410</v>
          </cell>
          <cell r="AI838">
            <v>40470</v>
          </cell>
          <cell r="AJ838">
            <v>40484</v>
          </cell>
          <cell r="AK838">
            <v>40529</v>
          </cell>
          <cell r="AL838">
            <v>40559</v>
          </cell>
          <cell r="AM838">
            <v>40562</v>
          </cell>
          <cell r="AN838" t="str">
            <v>Per POP; 8/13: color commit review PAR; Eaches</v>
          </cell>
          <cell r="AO838" t="str">
            <v>Y</v>
          </cell>
          <cell r="AQ838">
            <v>4</v>
          </cell>
          <cell r="AR838" t="str">
            <v>000S</v>
          </cell>
          <cell r="AS838">
            <v>0</v>
          </cell>
          <cell r="AW838">
            <v>1.7</v>
          </cell>
          <cell r="AX838">
            <v>1683</v>
          </cell>
          <cell r="AY838">
            <v>40406</v>
          </cell>
          <cell r="AZ838">
            <v>40412</v>
          </cell>
          <cell r="BA838">
            <v>40489</v>
          </cell>
          <cell r="BB838">
            <v>40531</v>
          </cell>
          <cell r="BC838">
            <v>40559</v>
          </cell>
          <cell r="BD838">
            <v>40566</v>
          </cell>
          <cell r="BE838">
            <v>40391</v>
          </cell>
          <cell r="BF838">
            <v>40483</v>
          </cell>
          <cell r="BG838">
            <v>40513</v>
          </cell>
          <cell r="BH838">
            <v>40544</v>
          </cell>
          <cell r="BI838">
            <v>40544</v>
          </cell>
          <cell r="BL838">
            <v>0</v>
          </cell>
          <cell r="BN838" t="str">
            <v>DOCKERS</v>
          </cell>
          <cell r="BO838" t="str">
            <v>Tops</v>
          </cell>
          <cell r="BP838" t="str">
            <v>Mens</v>
          </cell>
          <cell r="BQ838" t="str">
            <v>N</v>
          </cell>
          <cell r="BR838" t="str">
            <v>DM Tops Wovens</v>
          </cell>
          <cell r="BS838" t="str">
            <v>OKAMOTO D</v>
          </cell>
          <cell r="BT838" t="str">
            <v>CWOVENS2</v>
          </cell>
          <cell r="BU838" t="str">
            <v>H2768</v>
          </cell>
          <cell r="BV838" t="str">
            <v>Seasonal</v>
          </cell>
          <cell r="BW838" t="str">
            <v>LSA</v>
          </cell>
          <cell r="BY838" t="str">
            <v>4052940484404704041040400404004040040400</v>
          </cell>
          <cell r="BZ838" t="str">
            <v>S-61852-0004-3481-40529</v>
          </cell>
          <cell r="CA838" t="str">
            <v>SFO</v>
          </cell>
          <cell r="CD838">
            <v>0</v>
          </cell>
          <cell r="CF838">
            <v>574</v>
          </cell>
          <cell r="CG838">
            <v>0</v>
          </cell>
        </row>
        <row r="839">
          <cell r="A839">
            <v>1309796</v>
          </cell>
          <cell r="B839" t="str">
            <v>111</v>
          </cell>
          <cell r="C839" t="str">
            <v>101</v>
          </cell>
          <cell r="D839" t="str">
            <v>61852</v>
          </cell>
          <cell r="E839" t="str">
            <v>61852-0004</v>
          </cell>
          <cell r="F839" t="str">
            <v>THE SPRING MOBILE SHIRT</v>
          </cell>
          <cell r="G839" t="str">
            <v>INGLIS - SALAMANDER</v>
          </cell>
          <cell r="H839" t="str">
            <v>PPK</v>
          </cell>
          <cell r="J839" t="str">
            <v>SP-A</v>
          </cell>
          <cell r="K839" t="str">
            <v>LSUS</v>
          </cell>
          <cell r="L839">
            <v>2006</v>
          </cell>
          <cell r="M839">
            <v>780</v>
          </cell>
          <cell r="N839">
            <v>780</v>
          </cell>
          <cell r="O839">
            <v>0</v>
          </cell>
          <cell r="P839">
            <v>780</v>
          </cell>
          <cell r="T839" t="str">
            <v>257M</v>
          </cell>
          <cell r="U839">
            <v>3481</v>
          </cell>
          <cell r="V839" t="str">
            <v>HONG KONG</v>
          </cell>
          <cell r="W839" t="str">
            <v>NAS</v>
          </cell>
          <cell r="X839" t="str">
            <v>VIETNAM</v>
          </cell>
          <cell r="Y839" t="str">
            <v>VIET HUNG JOINT STOCK CO</v>
          </cell>
          <cell r="Z839" t="str">
            <v>DFC</v>
          </cell>
          <cell r="AD839">
            <v>40372</v>
          </cell>
          <cell r="AE839">
            <v>40372</v>
          </cell>
          <cell r="AF839">
            <v>40372</v>
          </cell>
          <cell r="AG839">
            <v>40372</v>
          </cell>
          <cell r="AH839">
            <v>40382</v>
          </cell>
          <cell r="AI839">
            <v>40442</v>
          </cell>
          <cell r="AJ839">
            <v>40456</v>
          </cell>
          <cell r="AK839">
            <v>40515</v>
          </cell>
          <cell r="AL839">
            <v>40545</v>
          </cell>
          <cell r="AM839">
            <v>40548</v>
          </cell>
          <cell r="AN839" t="str">
            <v>7/15: rev US portion-  Sears (1.1 from 4.8 with .48 excess). New July P-req; 9/14 Split PPK &amp; eaches</v>
          </cell>
          <cell r="AO839" t="str">
            <v>Y</v>
          </cell>
          <cell r="AQ839">
            <v>4</v>
          </cell>
          <cell r="AR839" t="str">
            <v>000S</v>
          </cell>
          <cell r="AS839">
            <v>0</v>
          </cell>
          <cell r="AW839">
            <v>1.7</v>
          </cell>
          <cell r="AX839">
            <v>1326</v>
          </cell>
          <cell r="AY839">
            <v>40378</v>
          </cell>
          <cell r="AZ839">
            <v>40384</v>
          </cell>
          <cell r="BA839">
            <v>40461</v>
          </cell>
          <cell r="BB839">
            <v>40517</v>
          </cell>
          <cell r="BC839">
            <v>40545</v>
          </cell>
          <cell r="BD839">
            <v>40552</v>
          </cell>
          <cell r="BE839">
            <v>40360</v>
          </cell>
          <cell r="BF839">
            <v>40452</v>
          </cell>
          <cell r="BG839">
            <v>40513</v>
          </cell>
          <cell r="BH839">
            <v>40513</v>
          </cell>
          <cell r="BI839">
            <v>40544</v>
          </cell>
          <cell r="BL839">
            <v>0</v>
          </cell>
          <cell r="BN839" t="str">
            <v>DOCKERS</v>
          </cell>
          <cell r="BO839" t="str">
            <v>Tops</v>
          </cell>
          <cell r="BP839" t="str">
            <v>Mens</v>
          </cell>
          <cell r="BQ839" t="str">
            <v>N</v>
          </cell>
          <cell r="BR839" t="str">
            <v>DM Tops Wovens</v>
          </cell>
          <cell r="BS839" t="str">
            <v>OKAMOTO D</v>
          </cell>
          <cell r="BT839" t="str">
            <v>CWOVENS2</v>
          </cell>
          <cell r="BU839" t="str">
            <v>H2768</v>
          </cell>
          <cell r="BV839" t="str">
            <v>Seasonal</v>
          </cell>
          <cell r="BW839" t="str">
            <v>LSA</v>
          </cell>
          <cell r="BY839" t="str">
            <v>4051540456404424038240372403724037240372</v>
          </cell>
          <cell r="BZ839" t="str">
            <v>S-61852-0004-3481-40515</v>
          </cell>
          <cell r="CA839" t="str">
            <v>SFO</v>
          </cell>
          <cell r="CD839">
            <v>0</v>
          </cell>
          <cell r="CF839">
            <v>574</v>
          </cell>
          <cell r="CG839">
            <v>0</v>
          </cell>
        </row>
        <row r="840">
          <cell r="A840">
            <v>1148147</v>
          </cell>
          <cell r="B840" t="str">
            <v>111</v>
          </cell>
          <cell r="C840" t="str">
            <v>101</v>
          </cell>
          <cell r="D840" t="str">
            <v>61852</v>
          </cell>
          <cell r="E840" t="str">
            <v>61852-0004</v>
          </cell>
          <cell r="F840" t="str">
            <v>THE SPRING MOBILE SHIRT</v>
          </cell>
          <cell r="G840" t="str">
            <v>INGLIS - SALAMANDER</v>
          </cell>
          <cell r="H840" t="str">
            <v>PC</v>
          </cell>
          <cell r="J840" t="str">
            <v>SP-A</v>
          </cell>
          <cell r="K840" t="str">
            <v>LSUS</v>
          </cell>
          <cell r="L840">
            <v>2006</v>
          </cell>
          <cell r="M840">
            <v>720</v>
          </cell>
          <cell r="N840">
            <v>720</v>
          </cell>
          <cell r="O840">
            <v>0</v>
          </cell>
          <cell r="P840">
            <v>720</v>
          </cell>
          <cell r="T840" t="str">
            <v>257M</v>
          </cell>
          <cell r="U840">
            <v>3481</v>
          </cell>
          <cell r="V840" t="str">
            <v>HONG KONG</v>
          </cell>
          <cell r="W840" t="str">
            <v>NAS</v>
          </cell>
          <cell r="X840" t="str">
            <v>VIETNAM</v>
          </cell>
          <cell r="Y840" t="str">
            <v>VIET HUNG JOINT STOCK CO</v>
          </cell>
          <cell r="Z840" t="str">
            <v>DFC</v>
          </cell>
          <cell r="AD840">
            <v>40372</v>
          </cell>
          <cell r="AE840">
            <v>40372</v>
          </cell>
          <cell r="AF840">
            <v>40372</v>
          </cell>
          <cell r="AG840">
            <v>40372</v>
          </cell>
          <cell r="AH840">
            <v>40382</v>
          </cell>
          <cell r="AI840">
            <v>40442</v>
          </cell>
          <cell r="AJ840">
            <v>40456</v>
          </cell>
          <cell r="AK840">
            <v>40515</v>
          </cell>
          <cell r="AL840">
            <v>40545</v>
          </cell>
          <cell r="AM840">
            <v>40548</v>
          </cell>
          <cell r="AN840" t="str">
            <v>7/15: rev US portion-  Sears (1.1 from 4.8 with .48 excess). New July P-req; 9/14 Split PPK &amp; eaches</v>
          </cell>
          <cell r="AO840" t="str">
            <v>Y</v>
          </cell>
          <cell r="AQ840">
            <v>4</v>
          </cell>
          <cell r="AR840" t="str">
            <v>000S</v>
          </cell>
          <cell r="AS840">
            <v>0</v>
          </cell>
          <cell r="AW840">
            <v>1.7</v>
          </cell>
          <cell r="AX840">
            <v>1224</v>
          </cell>
          <cell r="AY840">
            <v>40378</v>
          </cell>
          <cell r="AZ840">
            <v>40384</v>
          </cell>
          <cell r="BA840">
            <v>40461</v>
          </cell>
          <cell r="BB840">
            <v>40517</v>
          </cell>
          <cell r="BC840">
            <v>40545</v>
          </cell>
          <cell r="BD840">
            <v>40552</v>
          </cell>
          <cell r="BE840">
            <v>40360</v>
          </cell>
          <cell r="BF840">
            <v>40452</v>
          </cell>
          <cell r="BG840">
            <v>40513</v>
          </cell>
          <cell r="BH840">
            <v>40513</v>
          </cell>
          <cell r="BI840">
            <v>40544</v>
          </cell>
          <cell r="BL840">
            <v>0</v>
          </cell>
          <cell r="BN840" t="str">
            <v>DOCKERS</v>
          </cell>
          <cell r="BO840" t="str">
            <v>Tops</v>
          </cell>
          <cell r="BP840" t="str">
            <v>Mens</v>
          </cell>
          <cell r="BQ840" t="str">
            <v>N</v>
          </cell>
          <cell r="BR840" t="str">
            <v>DM Tops Wovens</v>
          </cell>
          <cell r="BS840" t="str">
            <v>OKAMOTO D</v>
          </cell>
          <cell r="BT840" t="str">
            <v>CWOVENS2</v>
          </cell>
          <cell r="BU840" t="str">
            <v>H2768</v>
          </cell>
          <cell r="BV840" t="str">
            <v>Seasonal</v>
          </cell>
          <cell r="BW840" t="str">
            <v>LSA</v>
          </cell>
          <cell r="BY840" t="str">
            <v>4051540456404424038240372403724037240372</v>
          </cell>
          <cell r="BZ840" t="str">
            <v>S-61852-0004-3481-40515</v>
          </cell>
          <cell r="CA840" t="str">
            <v>SFO</v>
          </cell>
          <cell r="CD840">
            <v>0</v>
          </cell>
          <cell r="CF840">
            <v>574</v>
          </cell>
          <cell r="CG840">
            <v>0</v>
          </cell>
        </row>
        <row r="841">
          <cell r="A841">
            <v>1221270</v>
          </cell>
          <cell r="B841" t="str">
            <v>111</v>
          </cell>
          <cell r="C841" t="str">
            <v>101</v>
          </cell>
          <cell r="D841" t="str">
            <v>61852</v>
          </cell>
          <cell r="E841" t="str">
            <v>61852-0004</v>
          </cell>
          <cell r="F841" t="str">
            <v>THE SPRING MOBILE SHIRT</v>
          </cell>
          <cell r="G841" t="str">
            <v>INGLIS - SALAMANDER</v>
          </cell>
          <cell r="H841" t="str">
            <v>PC</v>
          </cell>
          <cell r="J841" t="str">
            <v>SP-A</v>
          </cell>
          <cell r="K841" t="str">
            <v>APD</v>
          </cell>
          <cell r="L841" t="str">
            <v>SG</v>
          </cell>
          <cell r="M841">
            <v>150</v>
          </cell>
          <cell r="N841">
            <v>150</v>
          </cell>
          <cell r="O841">
            <v>0</v>
          </cell>
          <cell r="P841">
            <v>150</v>
          </cell>
          <cell r="T841" t="str">
            <v>257M</v>
          </cell>
          <cell r="U841">
            <v>3481</v>
          </cell>
          <cell r="V841" t="str">
            <v>HONG KONG</v>
          </cell>
          <cell r="W841" t="str">
            <v>NAS</v>
          </cell>
          <cell r="X841" t="str">
            <v>VIETNAM</v>
          </cell>
          <cell r="Y841" t="str">
            <v>VIET HUNG JOINT STOCK CO</v>
          </cell>
          <cell r="Z841" t="str">
            <v>DFC</v>
          </cell>
          <cell r="AD841">
            <v>40339</v>
          </cell>
          <cell r="AE841">
            <v>40339</v>
          </cell>
          <cell r="AF841">
            <v>40339</v>
          </cell>
          <cell r="AG841">
            <v>40339</v>
          </cell>
          <cell r="AH841">
            <v>40344</v>
          </cell>
          <cell r="AI841">
            <v>40407</v>
          </cell>
          <cell r="AJ841">
            <v>40421</v>
          </cell>
          <cell r="AK841">
            <v>40466</v>
          </cell>
          <cell r="AL841">
            <v>40477</v>
          </cell>
          <cell r="AM841">
            <v>40480</v>
          </cell>
          <cell r="AN841" t="str">
            <v>June P-Req breakout MY per Mildred 7/7</v>
          </cell>
          <cell r="AO841" t="str">
            <v>Y</v>
          </cell>
          <cell r="AP841">
            <v>4512016198</v>
          </cell>
          <cell r="AQ841">
            <v>5</v>
          </cell>
          <cell r="AR841" t="str">
            <v>000S</v>
          </cell>
          <cell r="AS841">
            <v>0</v>
          </cell>
          <cell r="AW841">
            <v>1.7</v>
          </cell>
          <cell r="AX841">
            <v>255</v>
          </cell>
          <cell r="AY841">
            <v>40343</v>
          </cell>
          <cell r="AZ841">
            <v>40349</v>
          </cell>
          <cell r="BA841">
            <v>40426</v>
          </cell>
          <cell r="BB841">
            <v>40468</v>
          </cell>
          <cell r="BC841">
            <v>40482</v>
          </cell>
          <cell r="BD841">
            <v>40482</v>
          </cell>
          <cell r="BE841">
            <v>40330</v>
          </cell>
          <cell r="BF841">
            <v>40422</v>
          </cell>
          <cell r="BG841">
            <v>40452</v>
          </cell>
          <cell r="BH841">
            <v>40452</v>
          </cell>
          <cell r="BI841">
            <v>40452</v>
          </cell>
          <cell r="BL841">
            <v>0</v>
          </cell>
          <cell r="BN841" t="str">
            <v>DOCKERS</v>
          </cell>
          <cell r="BO841" t="str">
            <v>Tops</v>
          </cell>
          <cell r="BP841" t="str">
            <v>Mens</v>
          </cell>
          <cell r="BQ841" t="str">
            <v>N</v>
          </cell>
          <cell r="BR841" t="str">
            <v>DM Tops Wovens</v>
          </cell>
          <cell r="BS841" t="str">
            <v>OKAMOTO D</v>
          </cell>
          <cell r="BT841" t="str">
            <v>CWOVENS2</v>
          </cell>
          <cell r="BU841" t="str">
            <v>H2768</v>
          </cell>
          <cell r="BV841" t="str">
            <v>Seasonal</v>
          </cell>
          <cell r="BW841" t="str">
            <v>APD</v>
          </cell>
          <cell r="BY841" t="str">
            <v>4046640421404074034440339403394033940339</v>
          </cell>
          <cell r="BZ841" t="str">
            <v>S-61852-0004-3481-40466</v>
          </cell>
          <cell r="CA841" t="str">
            <v>SFO</v>
          </cell>
          <cell r="CB841">
            <v>150</v>
          </cell>
          <cell r="CD841">
            <v>0</v>
          </cell>
          <cell r="CF841">
            <v>574</v>
          </cell>
          <cell r="CG841">
            <v>0</v>
          </cell>
        </row>
        <row r="842">
          <cell r="A842">
            <v>1221271</v>
          </cell>
          <cell r="B842" t="str">
            <v>111</v>
          </cell>
          <cell r="C842" t="str">
            <v>101</v>
          </cell>
          <cell r="D842" t="str">
            <v>61852</v>
          </cell>
          <cell r="E842" t="str">
            <v>61852-0004</v>
          </cell>
          <cell r="F842" t="str">
            <v>THE SPRING MOBILE SHIRT</v>
          </cell>
          <cell r="G842" t="str">
            <v>INGLIS - SALAMANDER</v>
          </cell>
          <cell r="H842" t="str">
            <v>PC</v>
          </cell>
          <cell r="J842" t="str">
            <v>SP-A</v>
          </cell>
          <cell r="K842" t="str">
            <v>APD</v>
          </cell>
          <cell r="L842" t="str">
            <v>TH</v>
          </cell>
          <cell r="M842">
            <v>150</v>
          </cell>
          <cell r="N842">
            <v>150</v>
          </cell>
          <cell r="O842">
            <v>0</v>
          </cell>
          <cell r="P842">
            <v>150</v>
          </cell>
          <cell r="T842" t="str">
            <v>257M</v>
          </cell>
          <cell r="U842">
            <v>3481</v>
          </cell>
          <cell r="V842" t="str">
            <v>HONG KONG</v>
          </cell>
          <cell r="W842" t="str">
            <v>NAS</v>
          </cell>
          <cell r="X842" t="str">
            <v>VIETNAM</v>
          </cell>
          <cell r="Y842" t="str">
            <v>VIET HUNG JOINT STOCK CO</v>
          </cell>
          <cell r="Z842" t="str">
            <v>DFC</v>
          </cell>
          <cell r="AD842">
            <v>40339</v>
          </cell>
          <cell r="AE842">
            <v>40339</v>
          </cell>
          <cell r="AF842">
            <v>40339</v>
          </cell>
          <cell r="AG842">
            <v>40339</v>
          </cell>
          <cell r="AH842">
            <v>40344</v>
          </cell>
          <cell r="AI842">
            <v>40407</v>
          </cell>
          <cell r="AJ842">
            <v>40421</v>
          </cell>
          <cell r="AK842">
            <v>40466</v>
          </cell>
          <cell r="AL842">
            <v>40477</v>
          </cell>
          <cell r="AM842">
            <v>40480</v>
          </cell>
          <cell r="AN842" t="str">
            <v>June P-Req breakout MY per Mildred 7/7</v>
          </cell>
          <cell r="AO842" t="str">
            <v>Y</v>
          </cell>
          <cell r="AP842">
            <v>4512016242</v>
          </cell>
          <cell r="AQ842">
            <v>5</v>
          </cell>
          <cell r="AR842" t="str">
            <v>000S</v>
          </cell>
          <cell r="AS842">
            <v>0</v>
          </cell>
          <cell r="AW842">
            <v>1.7</v>
          </cell>
          <cell r="AX842">
            <v>255</v>
          </cell>
          <cell r="AY842">
            <v>40343</v>
          </cell>
          <cell r="AZ842">
            <v>40349</v>
          </cell>
          <cell r="BA842">
            <v>40426</v>
          </cell>
          <cell r="BB842">
            <v>40468</v>
          </cell>
          <cell r="BC842">
            <v>40482</v>
          </cell>
          <cell r="BD842">
            <v>40482</v>
          </cell>
          <cell r="BE842">
            <v>40330</v>
          </cell>
          <cell r="BF842">
            <v>40422</v>
          </cell>
          <cell r="BG842">
            <v>40452</v>
          </cell>
          <cell r="BH842">
            <v>40452</v>
          </cell>
          <cell r="BI842">
            <v>40452</v>
          </cell>
          <cell r="BL842">
            <v>0</v>
          </cell>
          <cell r="BN842" t="str">
            <v>DOCKERS</v>
          </cell>
          <cell r="BO842" t="str">
            <v>Tops</v>
          </cell>
          <cell r="BP842" t="str">
            <v>Mens</v>
          </cell>
          <cell r="BQ842" t="str">
            <v>N</v>
          </cell>
          <cell r="BR842" t="str">
            <v>DM Tops Wovens</v>
          </cell>
          <cell r="BS842" t="str">
            <v>OKAMOTO D</v>
          </cell>
          <cell r="BT842" t="str">
            <v>CWOVENS2</v>
          </cell>
          <cell r="BU842" t="str">
            <v>H2768</v>
          </cell>
          <cell r="BV842" t="str">
            <v>Seasonal</v>
          </cell>
          <cell r="BW842" t="str">
            <v>APD</v>
          </cell>
          <cell r="BY842" t="str">
            <v>4046640421404074034440339403394033940339</v>
          </cell>
          <cell r="BZ842" t="str">
            <v>S-61852-0004-3481-40466</v>
          </cell>
          <cell r="CA842" t="str">
            <v>SFO</v>
          </cell>
          <cell r="CB842">
            <v>150</v>
          </cell>
          <cell r="CD842">
            <v>0</v>
          </cell>
          <cell r="CF842">
            <v>574</v>
          </cell>
          <cell r="CG842">
            <v>0</v>
          </cell>
        </row>
        <row r="843">
          <cell r="A843">
            <v>1221272</v>
          </cell>
          <cell r="B843" t="str">
            <v>111</v>
          </cell>
          <cell r="C843" t="str">
            <v>101</v>
          </cell>
          <cell r="D843" t="str">
            <v>61852</v>
          </cell>
          <cell r="E843" t="str">
            <v>61852-0004</v>
          </cell>
          <cell r="F843" t="str">
            <v>THE SPRING MOBILE SHIRT</v>
          </cell>
          <cell r="G843" t="str">
            <v>INGLIS - SALAMANDER</v>
          </cell>
          <cell r="H843" t="str">
            <v>PC</v>
          </cell>
          <cell r="J843" t="str">
            <v>SP-A</v>
          </cell>
          <cell r="K843" t="str">
            <v>APD</v>
          </cell>
          <cell r="L843" t="str">
            <v>PH</v>
          </cell>
          <cell r="M843">
            <v>250</v>
          </cell>
          <cell r="N843">
            <v>250</v>
          </cell>
          <cell r="O843">
            <v>0</v>
          </cell>
          <cell r="P843">
            <v>250</v>
          </cell>
          <cell r="T843" t="str">
            <v>257M</v>
          </cell>
          <cell r="U843">
            <v>3481</v>
          </cell>
          <cell r="V843" t="str">
            <v>HONG KONG</v>
          </cell>
          <cell r="W843" t="str">
            <v>NAS</v>
          </cell>
          <cell r="X843" t="str">
            <v>VIETNAM</v>
          </cell>
          <cell r="Y843" t="str">
            <v>VIET HUNG JOINT STOCK CO</v>
          </cell>
          <cell r="Z843" t="str">
            <v>DFC</v>
          </cell>
          <cell r="AD843">
            <v>40339</v>
          </cell>
          <cell r="AE843">
            <v>40339</v>
          </cell>
          <cell r="AF843">
            <v>40339</v>
          </cell>
          <cell r="AG843">
            <v>40339</v>
          </cell>
          <cell r="AH843">
            <v>40344</v>
          </cell>
          <cell r="AI843">
            <v>40407</v>
          </cell>
          <cell r="AJ843">
            <v>40421</v>
          </cell>
          <cell r="AK843">
            <v>40466</v>
          </cell>
          <cell r="AL843">
            <v>40485</v>
          </cell>
          <cell r="AM843">
            <v>40488</v>
          </cell>
          <cell r="AN843" t="str">
            <v>June P-Req breakout MY per Mildred 7/7</v>
          </cell>
          <cell r="AO843" t="str">
            <v>Y</v>
          </cell>
          <cell r="AP843">
            <v>4509009048</v>
          </cell>
          <cell r="AQ843">
            <v>5</v>
          </cell>
          <cell r="AR843" t="str">
            <v>000S</v>
          </cell>
          <cell r="AS843">
            <v>0</v>
          </cell>
          <cell r="AW843">
            <v>1.7</v>
          </cell>
          <cell r="AX843">
            <v>425</v>
          </cell>
          <cell r="AY843">
            <v>40343</v>
          </cell>
          <cell r="AZ843">
            <v>40349</v>
          </cell>
          <cell r="BA843">
            <v>40426</v>
          </cell>
          <cell r="BB843">
            <v>40468</v>
          </cell>
          <cell r="BC843">
            <v>40489</v>
          </cell>
          <cell r="BD843">
            <v>40489</v>
          </cell>
          <cell r="BE843">
            <v>40330</v>
          </cell>
          <cell r="BF843">
            <v>40422</v>
          </cell>
          <cell r="BG843">
            <v>40452</v>
          </cell>
          <cell r="BH843">
            <v>40483</v>
          </cell>
          <cell r="BI843">
            <v>40483</v>
          </cell>
          <cell r="BL843">
            <v>0</v>
          </cell>
          <cell r="BN843" t="str">
            <v>DOCKERS</v>
          </cell>
          <cell r="BO843" t="str">
            <v>Tops</v>
          </cell>
          <cell r="BP843" t="str">
            <v>Mens</v>
          </cell>
          <cell r="BQ843" t="str">
            <v>N</v>
          </cell>
          <cell r="BR843" t="str">
            <v>DM Tops Wovens</v>
          </cell>
          <cell r="BS843" t="str">
            <v>OKAMOTO D</v>
          </cell>
          <cell r="BT843" t="str">
            <v>CWOVENS2</v>
          </cell>
          <cell r="BU843" t="str">
            <v>H2768</v>
          </cell>
          <cell r="BV843" t="str">
            <v>Seasonal</v>
          </cell>
          <cell r="BW843" t="str">
            <v>APD</v>
          </cell>
          <cell r="BY843" t="str">
            <v>4046640421404074034440339403394033940339</v>
          </cell>
          <cell r="BZ843" t="str">
            <v>S-61852-0004-3481-40466</v>
          </cell>
          <cell r="CA843" t="str">
            <v>SFO</v>
          </cell>
          <cell r="CB843">
            <v>250</v>
          </cell>
          <cell r="CD843">
            <v>0</v>
          </cell>
          <cell r="CF843">
            <v>574</v>
          </cell>
          <cell r="CG843">
            <v>0</v>
          </cell>
        </row>
        <row r="844">
          <cell r="A844">
            <v>1148148</v>
          </cell>
          <cell r="B844" t="str">
            <v>111</v>
          </cell>
          <cell r="C844" t="str">
            <v>101</v>
          </cell>
          <cell r="D844" t="str">
            <v>61852</v>
          </cell>
          <cell r="E844" t="str">
            <v>61852-0004</v>
          </cell>
          <cell r="F844" t="str">
            <v>THE SPRING MOBILE SHIRT</v>
          </cell>
          <cell r="G844" t="str">
            <v>INGLIS - SALAMANDER</v>
          </cell>
          <cell r="H844" t="str">
            <v>PC</v>
          </cell>
          <cell r="J844" t="str">
            <v>SP-A</v>
          </cell>
          <cell r="K844" t="str">
            <v>APD</v>
          </cell>
          <cell r="L844" t="str">
            <v>MY</v>
          </cell>
          <cell r="M844">
            <v>250</v>
          </cell>
          <cell r="N844">
            <v>250</v>
          </cell>
          <cell r="O844">
            <v>0</v>
          </cell>
          <cell r="P844">
            <v>250</v>
          </cell>
          <cell r="T844" t="str">
            <v>257M</v>
          </cell>
          <cell r="U844">
            <v>3481</v>
          </cell>
          <cell r="V844" t="str">
            <v>HONG KONG</v>
          </cell>
          <cell r="W844" t="str">
            <v>NAS</v>
          </cell>
          <cell r="X844" t="str">
            <v>VIETNAM</v>
          </cell>
          <cell r="Y844" t="str">
            <v>VIET HUNG JOINT STOCK CO</v>
          </cell>
          <cell r="Z844" t="str">
            <v>DFC</v>
          </cell>
          <cell r="AD844">
            <v>40339</v>
          </cell>
          <cell r="AE844">
            <v>40339</v>
          </cell>
          <cell r="AF844">
            <v>40339</v>
          </cell>
          <cell r="AG844">
            <v>40339</v>
          </cell>
          <cell r="AH844">
            <v>40344</v>
          </cell>
          <cell r="AI844">
            <v>40407</v>
          </cell>
          <cell r="AJ844">
            <v>40421</v>
          </cell>
          <cell r="AK844">
            <v>40466</v>
          </cell>
          <cell r="AL844">
            <v>40479</v>
          </cell>
          <cell r="AM844">
            <v>40482</v>
          </cell>
          <cell r="AN844" t="str">
            <v>June P-Req breakout MY per Mildred 7/7</v>
          </cell>
          <cell r="AO844" t="str">
            <v>Y</v>
          </cell>
          <cell r="AP844">
            <v>4505017653</v>
          </cell>
          <cell r="AQ844">
            <v>5</v>
          </cell>
          <cell r="AR844" t="str">
            <v>000S</v>
          </cell>
          <cell r="AS844">
            <v>0</v>
          </cell>
          <cell r="AW844">
            <v>1.7</v>
          </cell>
          <cell r="AX844">
            <v>425</v>
          </cell>
          <cell r="AY844">
            <v>40343</v>
          </cell>
          <cell r="AZ844">
            <v>40349</v>
          </cell>
          <cell r="BA844">
            <v>40426</v>
          </cell>
          <cell r="BB844">
            <v>40468</v>
          </cell>
          <cell r="BC844">
            <v>40482</v>
          </cell>
          <cell r="BD844">
            <v>40482</v>
          </cell>
          <cell r="BE844">
            <v>40330</v>
          </cell>
          <cell r="BF844">
            <v>40422</v>
          </cell>
          <cell r="BG844">
            <v>40452</v>
          </cell>
          <cell r="BH844">
            <v>40452</v>
          </cell>
          <cell r="BI844">
            <v>40452</v>
          </cell>
          <cell r="BL844">
            <v>0</v>
          </cell>
          <cell r="BN844" t="str">
            <v>DOCKERS</v>
          </cell>
          <cell r="BO844" t="str">
            <v>Tops</v>
          </cell>
          <cell r="BP844" t="str">
            <v>Mens</v>
          </cell>
          <cell r="BQ844" t="str">
            <v>N</v>
          </cell>
          <cell r="BR844" t="str">
            <v>DM Tops Wovens</v>
          </cell>
          <cell r="BS844" t="str">
            <v>OKAMOTO D</v>
          </cell>
          <cell r="BT844" t="str">
            <v>CWOVENS2</v>
          </cell>
          <cell r="BU844" t="str">
            <v>H2768</v>
          </cell>
          <cell r="BV844" t="str">
            <v>Seasonal</v>
          </cell>
          <cell r="BW844" t="str">
            <v>APD</v>
          </cell>
          <cell r="BY844" t="str">
            <v>4046640421404074034440339403394033940339</v>
          </cell>
          <cell r="BZ844" t="str">
            <v>S-61852-0004-3481-40466</v>
          </cell>
          <cell r="CA844" t="str">
            <v>SFO</v>
          </cell>
          <cell r="CB844">
            <v>250</v>
          </cell>
          <cell r="CD844">
            <v>0</v>
          </cell>
          <cell r="CF844">
            <v>574</v>
          </cell>
          <cell r="CG844">
            <v>0</v>
          </cell>
        </row>
        <row r="845">
          <cell r="A845">
            <v>1148149</v>
          </cell>
          <cell r="B845" t="str">
            <v>111</v>
          </cell>
          <cell r="C845" t="str">
            <v>101</v>
          </cell>
          <cell r="D845" t="str">
            <v>61852</v>
          </cell>
          <cell r="E845" t="str">
            <v>61852-0004</v>
          </cell>
          <cell r="F845" t="str">
            <v>THE SPRING MOBILE SHIRT</v>
          </cell>
          <cell r="G845" t="str">
            <v>INGLIS - SALAMANDER</v>
          </cell>
          <cell r="H845" t="str">
            <v>PC</v>
          </cell>
          <cell r="J845" t="str">
            <v>SP-A</v>
          </cell>
          <cell r="K845" t="str">
            <v>LSC</v>
          </cell>
          <cell r="L845" t="str">
            <v>CA</v>
          </cell>
          <cell r="M845">
            <v>908</v>
          </cell>
          <cell r="N845">
            <v>908</v>
          </cell>
          <cell r="O845">
            <v>0</v>
          </cell>
          <cell r="P845">
            <v>908</v>
          </cell>
          <cell r="T845" t="str">
            <v>257M</v>
          </cell>
          <cell r="U845">
            <v>3481</v>
          </cell>
          <cell r="V845" t="str">
            <v>HONG KONG</v>
          </cell>
          <cell r="W845" t="str">
            <v>NAS</v>
          </cell>
          <cell r="X845" t="str">
            <v>VIETNAM</v>
          </cell>
          <cell r="Y845" t="str">
            <v>VIET HUNG JOINT STOCK CO</v>
          </cell>
          <cell r="Z845" t="str">
            <v>DFC</v>
          </cell>
          <cell r="AD845">
            <v>40339</v>
          </cell>
          <cell r="AE845">
            <v>40339</v>
          </cell>
          <cell r="AF845">
            <v>40339</v>
          </cell>
          <cell r="AG845">
            <v>40339</v>
          </cell>
          <cell r="AH845">
            <v>40344</v>
          </cell>
          <cell r="AI845">
            <v>40407</v>
          </cell>
          <cell r="AJ845">
            <v>40421</v>
          </cell>
          <cell r="AK845">
            <v>40466</v>
          </cell>
          <cell r="AL845">
            <v>40508</v>
          </cell>
          <cell r="AM845">
            <v>40511</v>
          </cell>
          <cell r="AN845" t="str">
            <v>June P-Req</v>
          </cell>
          <cell r="AO845" t="str">
            <v>Y</v>
          </cell>
          <cell r="AP845">
            <v>79278</v>
          </cell>
          <cell r="AQ845">
            <v>6</v>
          </cell>
          <cell r="AR845" t="str">
            <v>000S</v>
          </cell>
          <cell r="AS845">
            <v>0</v>
          </cell>
          <cell r="AW845">
            <v>1.7</v>
          </cell>
          <cell r="AX845">
            <v>1543.6</v>
          </cell>
          <cell r="AY845">
            <v>40343</v>
          </cell>
          <cell r="AZ845">
            <v>40349</v>
          </cell>
          <cell r="BA845">
            <v>40426</v>
          </cell>
          <cell r="BB845">
            <v>40468</v>
          </cell>
          <cell r="BC845">
            <v>40510</v>
          </cell>
          <cell r="BD845">
            <v>40517</v>
          </cell>
          <cell r="BE845">
            <v>40330</v>
          </cell>
          <cell r="BF845">
            <v>40422</v>
          </cell>
          <cell r="BG845">
            <v>40452</v>
          </cell>
          <cell r="BH845">
            <v>40483</v>
          </cell>
          <cell r="BI845">
            <v>40513</v>
          </cell>
          <cell r="BL845">
            <v>0</v>
          </cell>
          <cell r="BN845" t="str">
            <v>DOCKERS</v>
          </cell>
          <cell r="BO845" t="str">
            <v>Tops</v>
          </cell>
          <cell r="BP845" t="str">
            <v>Mens</v>
          </cell>
          <cell r="BQ845" t="str">
            <v>N</v>
          </cell>
          <cell r="BR845" t="str">
            <v>DM Tops Wovens</v>
          </cell>
          <cell r="BS845" t="str">
            <v>OKAMOTO D</v>
          </cell>
          <cell r="BT845" t="str">
            <v>CWOVENS2</v>
          </cell>
          <cell r="BU845" t="str">
            <v>H2768</v>
          </cell>
          <cell r="BV845" t="str">
            <v>Seasonal</v>
          </cell>
          <cell r="BW845" t="str">
            <v>LSA</v>
          </cell>
          <cell r="BY845" t="str">
            <v>4046640421404074034440339403394033940339</v>
          </cell>
          <cell r="BZ845" t="str">
            <v>S-61852-0004-3481-40466</v>
          </cell>
          <cell r="CA845" t="str">
            <v>SFO</v>
          </cell>
          <cell r="CD845">
            <v>0</v>
          </cell>
          <cell r="CF845">
            <v>574</v>
          </cell>
          <cell r="CG845">
            <v>0</v>
          </cell>
        </row>
        <row r="846">
          <cell r="A846">
            <v>1335370</v>
          </cell>
          <cell r="B846" t="str">
            <v>111</v>
          </cell>
          <cell r="C846" t="str">
            <v>101</v>
          </cell>
          <cell r="D846" t="str">
            <v>61852</v>
          </cell>
          <cell r="E846" t="str">
            <v>61852-0005</v>
          </cell>
          <cell r="F846" t="str">
            <v>THE SPRING MOBILE SHIRT</v>
          </cell>
          <cell r="G846" t="str">
            <v>INGLIS - JALAPENO</v>
          </cell>
          <cell r="H846" t="str">
            <v>PPK</v>
          </cell>
          <cell r="J846" t="str">
            <v>SP-A</v>
          </cell>
          <cell r="K846" t="str">
            <v>LSUS</v>
          </cell>
          <cell r="L846">
            <v>2006</v>
          </cell>
          <cell r="M846">
            <v>720</v>
          </cell>
          <cell r="N846">
            <v>720</v>
          </cell>
          <cell r="O846">
            <v>0</v>
          </cell>
          <cell r="P846">
            <v>720</v>
          </cell>
          <cell r="T846" t="str">
            <v>940M</v>
          </cell>
          <cell r="U846">
            <v>4588</v>
          </cell>
          <cell r="V846" t="str">
            <v>SHANGHAI</v>
          </cell>
          <cell r="W846" t="str">
            <v>NAS</v>
          </cell>
          <cell r="X846" t="str">
            <v>VIETNAM</v>
          </cell>
          <cell r="Y846" t="str">
            <v>MAI HAI JOINT STOCK CO</v>
          </cell>
          <cell r="Z846" t="str">
            <v>DDU</v>
          </cell>
          <cell r="AD846">
            <v>40448</v>
          </cell>
          <cell r="AE846">
            <v>40448</v>
          </cell>
          <cell r="AF846">
            <v>40448</v>
          </cell>
          <cell r="AG846">
            <v>40448</v>
          </cell>
          <cell r="AH846">
            <v>40458</v>
          </cell>
          <cell r="AI846">
            <v>40514</v>
          </cell>
          <cell r="AJ846">
            <v>40529</v>
          </cell>
          <cell r="AK846">
            <v>40571</v>
          </cell>
          <cell r="AL846">
            <v>40601</v>
          </cell>
          <cell r="AM846">
            <v>40604</v>
          </cell>
          <cell r="AN846" t="str">
            <v>split out PPK from Eaches &amp; PPK grid. 11/24: Move from 257M to 940M</v>
          </cell>
          <cell r="AO846" t="str">
            <v>Y</v>
          </cell>
          <cell r="AQ846">
            <v>7</v>
          </cell>
          <cell r="AR846" t="str">
            <v>000S</v>
          </cell>
          <cell r="AS846">
            <v>0</v>
          </cell>
          <cell r="AW846">
            <v>1.7</v>
          </cell>
          <cell r="AX846">
            <v>1224</v>
          </cell>
          <cell r="AY846">
            <v>40455</v>
          </cell>
          <cell r="AZ846">
            <v>40461</v>
          </cell>
          <cell r="BA846">
            <v>40531</v>
          </cell>
          <cell r="BB846">
            <v>40573</v>
          </cell>
          <cell r="BC846">
            <v>40601</v>
          </cell>
          <cell r="BD846">
            <v>40608</v>
          </cell>
          <cell r="BE846">
            <v>40452</v>
          </cell>
          <cell r="BF846">
            <v>40513</v>
          </cell>
          <cell r="BG846">
            <v>40544</v>
          </cell>
          <cell r="BH846">
            <v>40575</v>
          </cell>
          <cell r="BI846">
            <v>40603</v>
          </cell>
          <cell r="BL846">
            <v>0</v>
          </cell>
          <cell r="BN846" t="str">
            <v>DOCKERS</v>
          </cell>
          <cell r="BO846" t="str">
            <v>Tops</v>
          </cell>
          <cell r="BP846" t="str">
            <v>Mens</v>
          </cell>
          <cell r="BQ846" t="str">
            <v>N</v>
          </cell>
          <cell r="BR846" t="str">
            <v>DM Tops Wovens</v>
          </cell>
          <cell r="BS846" t="str">
            <v>OKAMOTO D</v>
          </cell>
          <cell r="BT846" t="str">
            <v>CWOVENS2</v>
          </cell>
          <cell r="BU846" t="str">
            <v>H2769</v>
          </cell>
          <cell r="BV846" t="str">
            <v>Seasonal</v>
          </cell>
          <cell r="BW846" t="str">
            <v>LSA</v>
          </cell>
          <cell r="BY846" t="str">
            <v>4057140529405144045840448404484044840448</v>
          </cell>
          <cell r="BZ846" t="str">
            <v>S-61852-0005-4588-40571</v>
          </cell>
          <cell r="CA846" t="str">
            <v>SFO</v>
          </cell>
          <cell r="CD846">
            <v>0</v>
          </cell>
          <cell r="CF846">
            <v>1890</v>
          </cell>
          <cell r="CG846">
            <v>0</v>
          </cell>
        </row>
        <row r="847">
          <cell r="A847">
            <v>1307220</v>
          </cell>
          <cell r="B847" t="str">
            <v>111</v>
          </cell>
          <cell r="C847" t="str">
            <v>101</v>
          </cell>
          <cell r="D847" t="str">
            <v>61852</v>
          </cell>
          <cell r="E847" t="str">
            <v>61852-0005</v>
          </cell>
          <cell r="F847" t="str">
            <v>THE SPRING MOBILE SHIRT</v>
          </cell>
          <cell r="G847" t="str">
            <v>INGLIS - JALAPENO</v>
          </cell>
          <cell r="H847" t="str">
            <v>PC</v>
          </cell>
          <cell r="J847" t="str">
            <v>SP-A</v>
          </cell>
          <cell r="K847" t="str">
            <v>LSUS</v>
          </cell>
          <cell r="L847">
            <v>2006</v>
          </cell>
          <cell r="M847">
            <v>1801</v>
          </cell>
          <cell r="N847">
            <v>1801</v>
          </cell>
          <cell r="O847">
            <v>0</v>
          </cell>
          <cell r="P847">
            <v>1801</v>
          </cell>
          <cell r="T847" t="str">
            <v>940M</v>
          </cell>
          <cell r="U847">
            <v>4588</v>
          </cell>
          <cell r="V847" t="str">
            <v>SHANGHAI</v>
          </cell>
          <cell r="W847" t="str">
            <v>NAS</v>
          </cell>
          <cell r="X847" t="str">
            <v>VIETNAM</v>
          </cell>
          <cell r="Y847" t="str">
            <v>MAI HAI JOINT STOCK CO</v>
          </cell>
          <cell r="Z847" t="str">
            <v>DDU</v>
          </cell>
          <cell r="AD847">
            <v>40448</v>
          </cell>
          <cell r="AE847">
            <v>40448</v>
          </cell>
          <cell r="AF847">
            <v>40448</v>
          </cell>
          <cell r="AG847">
            <v>40448</v>
          </cell>
          <cell r="AH847">
            <v>40458</v>
          </cell>
          <cell r="AI847">
            <v>40514</v>
          </cell>
          <cell r="AJ847">
            <v>40529</v>
          </cell>
          <cell r="AK847">
            <v>40571</v>
          </cell>
          <cell r="AL847">
            <v>40601</v>
          </cell>
          <cell r="AM847">
            <v>40604</v>
          </cell>
          <cell r="AN847" t="str">
            <v>color commit 9/27 per PAR. 11/24: move from 257M to 940M</v>
          </cell>
          <cell r="AO847" t="str">
            <v>Y</v>
          </cell>
          <cell r="AQ847">
            <v>7</v>
          </cell>
          <cell r="AR847" t="str">
            <v>000S</v>
          </cell>
          <cell r="AS847">
            <v>0</v>
          </cell>
          <cell r="AW847">
            <v>1.7</v>
          </cell>
          <cell r="AX847">
            <v>3061.7</v>
          </cell>
          <cell r="AY847">
            <v>40455</v>
          </cell>
          <cell r="AZ847">
            <v>40461</v>
          </cell>
          <cell r="BA847">
            <v>40531</v>
          </cell>
          <cell r="BB847">
            <v>40573</v>
          </cell>
          <cell r="BC847">
            <v>40601</v>
          </cell>
          <cell r="BD847">
            <v>40608</v>
          </cell>
          <cell r="BE847">
            <v>40452</v>
          </cell>
          <cell r="BF847">
            <v>40513</v>
          </cell>
          <cell r="BG847">
            <v>40544</v>
          </cell>
          <cell r="BH847">
            <v>40575</v>
          </cell>
          <cell r="BI847">
            <v>40603</v>
          </cell>
          <cell r="BL847">
            <v>0</v>
          </cell>
          <cell r="BN847" t="str">
            <v>DOCKERS</v>
          </cell>
          <cell r="BO847" t="str">
            <v>Tops</v>
          </cell>
          <cell r="BP847" t="str">
            <v>Mens</v>
          </cell>
          <cell r="BQ847" t="str">
            <v>N</v>
          </cell>
          <cell r="BR847" t="str">
            <v>DM Tops Wovens</v>
          </cell>
          <cell r="BS847" t="str">
            <v>OKAMOTO D</v>
          </cell>
          <cell r="BT847" t="str">
            <v>CWOVENS2</v>
          </cell>
          <cell r="BU847" t="str">
            <v>H2769</v>
          </cell>
          <cell r="BV847" t="str">
            <v>Seasonal</v>
          </cell>
          <cell r="BW847" t="str">
            <v>LSA</v>
          </cell>
          <cell r="BY847" t="str">
            <v>4057140529405144045840448404484044840448</v>
          </cell>
          <cell r="BZ847" t="str">
            <v>S-61852-0005-4588-40571</v>
          </cell>
          <cell r="CA847" t="str">
            <v>SFO</v>
          </cell>
          <cell r="CD847">
            <v>0</v>
          </cell>
          <cell r="CF847">
            <v>1890</v>
          </cell>
          <cell r="CG847">
            <v>0</v>
          </cell>
        </row>
        <row r="848">
          <cell r="A848">
            <v>1309797</v>
          </cell>
          <cell r="B848" t="str">
            <v>111</v>
          </cell>
          <cell r="C848" t="str">
            <v>101</v>
          </cell>
          <cell r="D848" t="str">
            <v>61852</v>
          </cell>
          <cell r="E848" t="str">
            <v>61852-0005</v>
          </cell>
          <cell r="F848" t="str">
            <v>THE SPRING MOBILE SHIRT</v>
          </cell>
          <cell r="G848" t="str">
            <v>INGLIS - JALAPENO</v>
          </cell>
          <cell r="H848" t="str">
            <v>PPK</v>
          </cell>
          <cell r="J848" t="str">
            <v>SP-A</v>
          </cell>
          <cell r="K848" t="str">
            <v>LSUS</v>
          </cell>
          <cell r="L848">
            <v>2006</v>
          </cell>
          <cell r="M848">
            <v>1474</v>
          </cell>
          <cell r="N848">
            <v>1474</v>
          </cell>
          <cell r="O848">
            <v>0</v>
          </cell>
          <cell r="P848">
            <v>1474</v>
          </cell>
          <cell r="T848" t="str">
            <v>257M</v>
          </cell>
          <cell r="U848">
            <v>3481</v>
          </cell>
          <cell r="V848" t="str">
            <v>HONG KONG</v>
          </cell>
          <cell r="W848" t="str">
            <v>NAS</v>
          </cell>
          <cell r="X848" t="str">
            <v>VIETNAM</v>
          </cell>
          <cell r="Y848" t="str">
            <v>VIET HUNG JOINT STOCK CO</v>
          </cell>
          <cell r="Z848" t="str">
            <v>DFC</v>
          </cell>
          <cell r="AD848">
            <v>40429</v>
          </cell>
          <cell r="AE848">
            <v>40429</v>
          </cell>
          <cell r="AF848">
            <v>40429</v>
          </cell>
          <cell r="AG848">
            <v>40429</v>
          </cell>
          <cell r="AH848">
            <v>40439</v>
          </cell>
          <cell r="AI848">
            <v>40501</v>
          </cell>
          <cell r="AJ848">
            <v>40515</v>
          </cell>
          <cell r="AK848">
            <v>40550</v>
          </cell>
          <cell r="AL848">
            <v>40580</v>
          </cell>
          <cell r="AM848">
            <v>40583</v>
          </cell>
          <cell r="AN848" t="str">
            <v>9/8 color commit for US; 9/14: Split out PPK &amp; Eaches</v>
          </cell>
          <cell r="AO848" t="str">
            <v>Y</v>
          </cell>
          <cell r="AQ848">
            <v>7</v>
          </cell>
          <cell r="AR848" t="str">
            <v>000S</v>
          </cell>
          <cell r="AS848">
            <v>0</v>
          </cell>
          <cell r="AW848">
            <v>1.7</v>
          </cell>
          <cell r="AX848">
            <v>2505.7999999999997</v>
          </cell>
          <cell r="AY848">
            <v>40434</v>
          </cell>
          <cell r="AZ848">
            <v>40440</v>
          </cell>
          <cell r="BA848">
            <v>40517</v>
          </cell>
          <cell r="BB848">
            <v>40552</v>
          </cell>
          <cell r="BC848">
            <v>40580</v>
          </cell>
          <cell r="BD848">
            <v>40587</v>
          </cell>
          <cell r="BE848">
            <v>40422</v>
          </cell>
          <cell r="BF848">
            <v>40513</v>
          </cell>
          <cell r="BG848">
            <v>40544</v>
          </cell>
          <cell r="BH848">
            <v>40575</v>
          </cell>
          <cell r="BI848">
            <v>40575</v>
          </cell>
          <cell r="BL848">
            <v>0</v>
          </cell>
          <cell r="BN848" t="str">
            <v>DOCKERS</v>
          </cell>
          <cell r="BO848" t="str">
            <v>Tops</v>
          </cell>
          <cell r="BP848" t="str">
            <v>Mens</v>
          </cell>
          <cell r="BQ848" t="str">
            <v>N</v>
          </cell>
          <cell r="BR848" t="str">
            <v>DM Tops Wovens</v>
          </cell>
          <cell r="BS848" t="str">
            <v>OKAMOTO D</v>
          </cell>
          <cell r="BT848" t="str">
            <v>CWOVENS2</v>
          </cell>
          <cell r="BU848" t="str">
            <v>H2769</v>
          </cell>
          <cell r="BV848" t="str">
            <v>Seasonal</v>
          </cell>
          <cell r="BW848" t="str">
            <v>LSA</v>
          </cell>
          <cell r="BY848" t="str">
            <v>4055040515405014043940429404294042940429</v>
          </cell>
          <cell r="BZ848" t="str">
            <v>S-61852-0005-3481-40550</v>
          </cell>
          <cell r="CA848" t="str">
            <v>SFO</v>
          </cell>
          <cell r="CD848">
            <v>0</v>
          </cell>
          <cell r="CF848">
            <v>574</v>
          </cell>
          <cell r="CG848">
            <v>0</v>
          </cell>
        </row>
        <row r="849">
          <cell r="A849">
            <v>1307221</v>
          </cell>
          <cell r="B849" t="str">
            <v>111</v>
          </cell>
          <cell r="C849" t="str">
            <v>101</v>
          </cell>
          <cell r="D849" t="str">
            <v>61852</v>
          </cell>
          <cell r="E849" t="str">
            <v>61852-0005</v>
          </cell>
          <cell r="F849" t="str">
            <v>THE SPRING MOBILE SHIRT</v>
          </cell>
          <cell r="G849" t="str">
            <v>INGLIS - JALAPENO</v>
          </cell>
          <cell r="H849" t="str">
            <v>PC</v>
          </cell>
          <cell r="J849" t="str">
            <v>SP-A</v>
          </cell>
          <cell r="K849" t="str">
            <v>LSUS</v>
          </cell>
          <cell r="L849">
            <v>2006</v>
          </cell>
          <cell r="M849">
            <v>498</v>
          </cell>
          <cell r="N849">
            <v>498</v>
          </cell>
          <cell r="O849">
            <v>0</v>
          </cell>
          <cell r="P849">
            <v>498</v>
          </cell>
          <cell r="T849" t="str">
            <v>257M</v>
          </cell>
          <cell r="U849">
            <v>3481</v>
          </cell>
          <cell r="V849" t="str">
            <v>HONG KONG</v>
          </cell>
          <cell r="W849" t="str">
            <v>NAS</v>
          </cell>
          <cell r="X849" t="str">
            <v>VIETNAM</v>
          </cell>
          <cell r="Y849" t="str">
            <v>VIET HUNG JOINT STOCK CO</v>
          </cell>
          <cell r="Z849" t="str">
            <v>DFC</v>
          </cell>
          <cell r="AD849">
            <v>40429</v>
          </cell>
          <cell r="AE849">
            <v>40429</v>
          </cell>
          <cell r="AF849">
            <v>40429</v>
          </cell>
          <cell r="AG849">
            <v>40429</v>
          </cell>
          <cell r="AH849">
            <v>40439</v>
          </cell>
          <cell r="AI849">
            <v>40501</v>
          </cell>
          <cell r="AJ849">
            <v>40515</v>
          </cell>
          <cell r="AK849">
            <v>40550</v>
          </cell>
          <cell r="AL849">
            <v>40580</v>
          </cell>
          <cell r="AM849">
            <v>40583</v>
          </cell>
          <cell r="AN849" t="str">
            <v>9/8 color commit for US; 9/14: Split out PPK &amp; Eaches</v>
          </cell>
          <cell r="AO849" t="str">
            <v>Y</v>
          </cell>
          <cell r="AQ849">
            <v>7</v>
          </cell>
          <cell r="AR849" t="str">
            <v>000S</v>
          </cell>
          <cell r="AS849">
            <v>0</v>
          </cell>
          <cell r="AW849">
            <v>1.7</v>
          </cell>
          <cell r="AX849">
            <v>846.6</v>
          </cell>
          <cell r="AY849">
            <v>40434</v>
          </cell>
          <cell r="AZ849">
            <v>40440</v>
          </cell>
          <cell r="BA849">
            <v>40517</v>
          </cell>
          <cell r="BB849">
            <v>40552</v>
          </cell>
          <cell r="BC849">
            <v>40580</v>
          </cell>
          <cell r="BD849">
            <v>40587</v>
          </cell>
          <cell r="BE849">
            <v>40422</v>
          </cell>
          <cell r="BF849">
            <v>40513</v>
          </cell>
          <cell r="BG849">
            <v>40544</v>
          </cell>
          <cell r="BH849">
            <v>40575</v>
          </cell>
          <cell r="BI849">
            <v>40575</v>
          </cell>
          <cell r="BL849">
            <v>0</v>
          </cell>
          <cell r="BN849" t="str">
            <v>DOCKERS</v>
          </cell>
          <cell r="BO849" t="str">
            <v>Tops</v>
          </cell>
          <cell r="BP849" t="str">
            <v>Mens</v>
          </cell>
          <cell r="BQ849" t="str">
            <v>N</v>
          </cell>
          <cell r="BR849" t="str">
            <v>DM Tops Wovens</v>
          </cell>
          <cell r="BS849" t="str">
            <v>OKAMOTO D</v>
          </cell>
          <cell r="BT849" t="str">
            <v>CWOVENS2</v>
          </cell>
          <cell r="BU849" t="str">
            <v>H2769</v>
          </cell>
          <cell r="BV849" t="str">
            <v>Seasonal</v>
          </cell>
          <cell r="BW849" t="str">
            <v>LSA</v>
          </cell>
          <cell r="BY849" t="str">
            <v>4055040515405014043940429404294042940429</v>
          </cell>
          <cell r="BZ849" t="str">
            <v>S-61852-0005-3481-40550</v>
          </cell>
          <cell r="CA849" t="str">
            <v>SFO</v>
          </cell>
          <cell r="CD849">
            <v>0</v>
          </cell>
          <cell r="CF849">
            <v>574</v>
          </cell>
          <cell r="CG849">
            <v>0</v>
          </cell>
        </row>
        <row r="850">
          <cell r="A850">
            <v>1309798</v>
          </cell>
          <cell r="B850" t="str">
            <v>111</v>
          </cell>
          <cell r="C850" t="str">
            <v>101</v>
          </cell>
          <cell r="D850" t="str">
            <v>61852</v>
          </cell>
          <cell r="E850" t="str">
            <v>61852-0005</v>
          </cell>
          <cell r="F850" t="str">
            <v>THE SPRING MOBILE SHIRT</v>
          </cell>
          <cell r="G850" t="str">
            <v>INGLIS - JALAPENO</v>
          </cell>
          <cell r="H850" t="str">
            <v>PPK</v>
          </cell>
          <cell r="J850" t="str">
            <v>SP-A</v>
          </cell>
          <cell r="K850" t="str">
            <v>LSUS</v>
          </cell>
          <cell r="L850">
            <v>2006</v>
          </cell>
          <cell r="M850">
            <v>330</v>
          </cell>
          <cell r="N850">
            <v>330</v>
          </cell>
          <cell r="O850">
            <v>0</v>
          </cell>
          <cell r="P850">
            <v>330</v>
          </cell>
          <cell r="T850" t="str">
            <v>257M</v>
          </cell>
          <cell r="U850">
            <v>3481</v>
          </cell>
          <cell r="V850" t="str">
            <v>HONG KONG</v>
          </cell>
          <cell r="W850" t="str">
            <v>NAS</v>
          </cell>
          <cell r="X850" t="str">
            <v>VIETNAM</v>
          </cell>
          <cell r="Y850" t="str">
            <v>VIET HUNG JOINT STOCK CO</v>
          </cell>
          <cell r="Z850" t="str">
            <v>DFC</v>
          </cell>
          <cell r="AD850">
            <v>40400</v>
          </cell>
          <cell r="AE850">
            <v>40400</v>
          </cell>
          <cell r="AF850">
            <v>40400</v>
          </cell>
          <cell r="AG850">
            <v>40400</v>
          </cell>
          <cell r="AH850">
            <v>40410</v>
          </cell>
          <cell r="AI850">
            <v>40470</v>
          </cell>
          <cell r="AJ850">
            <v>40484</v>
          </cell>
          <cell r="AK850">
            <v>40529</v>
          </cell>
          <cell r="AL850">
            <v>40559</v>
          </cell>
          <cell r="AM850">
            <v>40562</v>
          </cell>
          <cell r="AN850" t="str">
            <v>Per POP; 8/13 color commit per PAR/PPK; 9/14: Split out PPK &amp; Eaches</v>
          </cell>
          <cell r="AO850" t="str">
            <v>Y</v>
          </cell>
          <cell r="AQ850">
            <v>7</v>
          </cell>
          <cell r="AR850" t="str">
            <v>000S</v>
          </cell>
          <cell r="AS850">
            <v>0</v>
          </cell>
          <cell r="AW850">
            <v>1.7</v>
          </cell>
          <cell r="AX850">
            <v>561</v>
          </cell>
          <cell r="AY850">
            <v>40406</v>
          </cell>
          <cell r="AZ850">
            <v>40412</v>
          </cell>
          <cell r="BA850">
            <v>40489</v>
          </cell>
          <cell r="BB850">
            <v>40531</v>
          </cell>
          <cell r="BC850">
            <v>40559</v>
          </cell>
          <cell r="BD850">
            <v>40566</v>
          </cell>
          <cell r="BE850">
            <v>40391</v>
          </cell>
          <cell r="BF850">
            <v>40483</v>
          </cell>
          <cell r="BG850">
            <v>40513</v>
          </cell>
          <cell r="BH850">
            <v>40544</v>
          </cell>
          <cell r="BI850">
            <v>40544</v>
          </cell>
          <cell r="BL850">
            <v>0</v>
          </cell>
          <cell r="BN850" t="str">
            <v>DOCKERS</v>
          </cell>
          <cell r="BO850" t="str">
            <v>Tops</v>
          </cell>
          <cell r="BP850" t="str">
            <v>Mens</v>
          </cell>
          <cell r="BQ850" t="str">
            <v>N</v>
          </cell>
          <cell r="BR850" t="str">
            <v>DM Tops Wovens</v>
          </cell>
          <cell r="BS850" t="str">
            <v>OKAMOTO D</v>
          </cell>
          <cell r="BT850" t="str">
            <v>CWOVENS2</v>
          </cell>
          <cell r="BU850" t="str">
            <v>H2769</v>
          </cell>
          <cell r="BV850" t="str">
            <v>Seasonal</v>
          </cell>
          <cell r="BW850" t="str">
            <v>LSA</v>
          </cell>
          <cell r="BY850" t="str">
            <v>4052940484404704041040400404004040040400</v>
          </cell>
          <cell r="BZ850" t="str">
            <v>S-61852-0005-3481-40529</v>
          </cell>
          <cell r="CA850" t="str">
            <v>SFO</v>
          </cell>
          <cell r="CD850">
            <v>0</v>
          </cell>
          <cell r="CF850">
            <v>574</v>
          </cell>
          <cell r="CG850">
            <v>0</v>
          </cell>
        </row>
        <row r="851">
          <cell r="A851">
            <v>1255790</v>
          </cell>
          <cell r="B851" t="str">
            <v>111</v>
          </cell>
          <cell r="C851" t="str">
            <v>101</v>
          </cell>
          <cell r="D851" t="str">
            <v>61852</v>
          </cell>
          <cell r="E851" t="str">
            <v>61852-0005</v>
          </cell>
          <cell r="F851" t="str">
            <v>THE SPRING MOBILE SHIRT</v>
          </cell>
          <cell r="G851" t="str">
            <v>INGLIS - JALAPENO</v>
          </cell>
          <cell r="H851" t="str">
            <v>PC</v>
          </cell>
          <cell r="J851" t="str">
            <v>SP-A</v>
          </cell>
          <cell r="K851" t="str">
            <v>LSUS</v>
          </cell>
          <cell r="L851">
            <v>2006</v>
          </cell>
          <cell r="M851">
            <v>1882</v>
          </cell>
          <cell r="N851">
            <v>1882</v>
          </cell>
          <cell r="O851">
            <v>0</v>
          </cell>
          <cell r="P851">
            <v>1882</v>
          </cell>
          <cell r="T851" t="str">
            <v>257M</v>
          </cell>
          <cell r="U851">
            <v>3481</v>
          </cell>
          <cell r="V851" t="str">
            <v>HONG KONG</v>
          </cell>
          <cell r="W851" t="str">
            <v>NAS</v>
          </cell>
          <cell r="X851" t="str">
            <v>VIETNAM</v>
          </cell>
          <cell r="Y851" t="str">
            <v>VIET HUNG JOINT STOCK CO</v>
          </cell>
          <cell r="Z851" t="str">
            <v>DFC</v>
          </cell>
          <cell r="AD851">
            <v>40400</v>
          </cell>
          <cell r="AE851">
            <v>40400</v>
          </cell>
          <cell r="AF851">
            <v>40400</v>
          </cell>
          <cell r="AG851">
            <v>40400</v>
          </cell>
          <cell r="AH851">
            <v>40410</v>
          </cell>
          <cell r="AI851">
            <v>40470</v>
          </cell>
          <cell r="AJ851">
            <v>40484</v>
          </cell>
          <cell r="AK851">
            <v>40529</v>
          </cell>
          <cell r="AL851">
            <v>40559</v>
          </cell>
          <cell r="AM851">
            <v>40562</v>
          </cell>
          <cell r="AN851" t="str">
            <v>Per POP; 8/13 color commit per PAR/PPK;  9/14 Split out PPK &amp; Eaches</v>
          </cell>
          <cell r="AO851" t="str">
            <v>Y</v>
          </cell>
          <cell r="AQ851">
            <v>7</v>
          </cell>
          <cell r="AR851" t="str">
            <v>000S</v>
          </cell>
          <cell r="AS851">
            <v>0</v>
          </cell>
          <cell r="AW851">
            <v>1.7</v>
          </cell>
          <cell r="AX851">
            <v>3199.4</v>
          </cell>
          <cell r="AY851">
            <v>40406</v>
          </cell>
          <cell r="AZ851">
            <v>40412</v>
          </cell>
          <cell r="BA851">
            <v>40489</v>
          </cell>
          <cell r="BB851">
            <v>40531</v>
          </cell>
          <cell r="BC851">
            <v>40559</v>
          </cell>
          <cell r="BD851">
            <v>40566</v>
          </cell>
          <cell r="BE851">
            <v>40391</v>
          </cell>
          <cell r="BF851">
            <v>40483</v>
          </cell>
          <cell r="BG851">
            <v>40513</v>
          </cell>
          <cell r="BH851">
            <v>40544</v>
          </cell>
          <cell r="BI851">
            <v>40544</v>
          </cell>
          <cell r="BL851">
            <v>0</v>
          </cell>
          <cell r="BN851" t="str">
            <v>DOCKERS</v>
          </cell>
          <cell r="BO851" t="str">
            <v>Tops</v>
          </cell>
          <cell r="BP851" t="str">
            <v>Mens</v>
          </cell>
          <cell r="BQ851" t="str">
            <v>N</v>
          </cell>
          <cell r="BR851" t="str">
            <v>DM Tops Wovens</v>
          </cell>
          <cell r="BS851" t="str">
            <v>OKAMOTO D</v>
          </cell>
          <cell r="BT851" t="str">
            <v>CWOVENS2</v>
          </cell>
          <cell r="BU851" t="str">
            <v>H2769</v>
          </cell>
          <cell r="BV851" t="str">
            <v>Seasonal</v>
          </cell>
          <cell r="BW851" t="str">
            <v>LSA</v>
          </cell>
          <cell r="BY851" t="str">
            <v>4052940484404704041040400404004040040400</v>
          </cell>
          <cell r="BZ851" t="str">
            <v>S-61852-0005-3481-40529</v>
          </cell>
          <cell r="CA851" t="str">
            <v>SFO</v>
          </cell>
          <cell r="CD851">
            <v>0</v>
          </cell>
          <cell r="CF851">
            <v>574</v>
          </cell>
          <cell r="CG851">
            <v>0</v>
          </cell>
        </row>
        <row r="852">
          <cell r="A852">
            <v>1309799</v>
          </cell>
          <cell r="B852" t="str">
            <v>111</v>
          </cell>
          <cell r="C852" t="str">
            <v>101</v>
          </cell>
          <cell r="D852" t="str">
            <v>61852</v>
          </cell>
          <cell r="E852" t="str">
            <v>61852-0005</v>
          </cell>
          <cell r="F852" t="str">
            <v>THE SPRING MOBILE SHIRT</v>
          </cell>
          <cell r="G852" t="str">
            <v>INGLIS - JALAPENO</v>
          </cell>
          <cell r="H852" t="str">
            <v>PPK</v>
          </cell>
          <cell r="J852" t="str">
            <v>SP-A</v>
          </cell>
          <cell r="K852" t="str">
            <v>LSUS</v>
          </cell>
          <cell r="L852">
            <v>2006</v>
          </cell>
          <cell r="M852">
            <v>14203</v>
          </cell>
          <cell r="N852">
            <v>14203</v>
          </cell>
          <cell r="O852">
            <v>0</v>
          </cell>
          <cell r="P852">
            <v>14203</v>
          </cell>
          <cell r="T852" t="str">
            <v>257M</v>
          </cell>
          <cell r="U852">
            <v>3481</v>
          </cell>
          <cell r="V852" t="str">
            <v>HONG KONG</v>
          </cell>
          <cell r="W852" t="str">
            <v>NAS</v>
          </cell>
          <cell r="X852" t="str">
            <v>VIETNAM</v>
          </cell>
          <cell r="Y852" t="str">
            <v>VIET HUNG JOINT STOCK CO</v>
          </cell>
          <cell r="Z852" t="str">
            <v>DFC</v>
          </cell>
          <cell r="AD852">
            <v>40372</v>
          </cell>
          <cell r="AE852">
            <v>40372</v>
          </cell>
          <cell r="AF852">
            <v>40372</v>
          </cell>
          <cell r="AG852">
            <v>40372</v>
          </cell>
          <cell r="AH852">
            <v>40382</v>
          </cell>
          <cell r="AI852">
            <v>40442</v>
          </cell>
          <cell r="AJ852">
            <v>40456</v>
          </cell>
          <cell r="AK852">
            <v>40515</v>
          </cell>
          <cell r="AL852">
            <v>40545</v>
          </cell>
          <cell r="AM852">
            <v>40548</v>
          </cell>
          <cell r="AN852" t="str">
            <v>7/15: rev US portion-  Sears (3.6 from 1.8). New July P-req; 9/14 Split out PPK &amp; Eaches</v>
          </cell>
          <cell r="AO852" t="str">
            <v>Y</v>
          </cell>
          <cell r="AQ852">
            <v>7</v>
          </cell>
          <cell r="AR852" t="str">
            <v>000S</v>
          </cell>
          <cell r="AS852">
            <v>0</v>
          </cell>
          <cell r="AW852">
            <v>1.7</v>
          </cell>
          <cell r="AX852">
            <v>24145.1</v>
          </cell>
          <cell r="AY852">
            <v>40378</v>
          </cell>
          <cell r="AZ852">
            <v>40384</v>
          </cell>
          <cell r="BA852">
            <v>40461</v>
          </cell>
          <cell r="BB852">
            <v>40517</v>
          </cell>
          <cell r="BC852">
            <v>40545</v>
          </cell>
          <cell r="BD852">
            <v>40552</v>
          </cell>
          <cell r="BE852">
            <v>40360</v>
          </cell>
          <cell r="BF852">
            <v>40452</v>
          </cell>
          <cell r="BG852">
            <v>40513</v>
          </cell>
          <cell r="BH852">
            <v>40513</v>
          </cell>
          <cell r="BI852">
            <v>40544</v>
          </cell>
          <cell r="BL852">
            <v>0</v>
          </cell>
          <cell r="BN852" t="str">
            <v>DOCKERS</v>
          </cell>
          <cell r="BO852" t="str">
            <v>Tops</v>
          </cell>
          <cell r="BP852" t="str">
            <v>Mens</v>
          </cell>
          <cell r="BQ852" t="str">
            <v>N</v>
          </cell>
          <cell r="BR852" t="str">
            <v>DM Tops Wovens</v>
          </cell>
          <cell r="BS852" t="str">
            <v>OKAMOTO D</v>
          </cell>
          <cell r="BT852" t="str">
            <v>CWOVENS2</v>
          </cell>
          <cell r="BU852" t="str">
            <v>H2769</v>
          </cell>
          <cell r="BV852" t="str">
            <v>Seasonal</v>
          </cell>
          <cell r="BW852" t="str">
            <v>LSA</v>
          </cell>
          <cell r="BY852" t="str">
            <v>4051540456404424038240372403724037240372</v>
          </cell>
          <cell r="BZ852" t="str">
            <v>S-61852-0005-3481-40515</v>
          </cell>
          <cell r="CA852" t="str">
            <v>SFO</v>
          </cell>
          <cell r="CD852">
            <v>0</v>
          </cell>
          <cell r="CF852">
            <v>574</v>
          </cell>
          <cell r="CG852">
            <v>0</v>
          </cell>
        </row>
        <row r="853">
          <cell r="A853">
            <v>1221175</v>
          </cell>
          <cell r="B853" t="str">
            <v>111</v>
          </cell>
          <cell r="C853" t="str">
            <v>101</v>
          </cell>
          <cell r="D853" t="str">
            <v>61852</v>
          </cell>
          <cell r="E853" t="str">
            <v>61852-0005</v>
          </cell>
          <cell r="F853" t="str">
            <v>THE SPRING MOBILE SHIRT</v>
          </cell>
          <cell r="G853" t="str">
            <v>INGLIS - JALAPENO</v>
          </cell>
          <cell r="H853" t="str">
            <v>PC</v>
          </cell>
          <cell r="J853" t="str">
            <v>SP-A</v>
          </cell>
          <cell r="K853" t="str">
            <v>LSUS</v>
          </cell>
          <cell r="L853">
            <v>2006</v>
          </cell>
          <cell r="M853">
            <v>708</v>
          </cell>
          <cell r="N853">
            <v>708</v>
          </cell>
          <cell r="O853">
            <v>0</v>
          </cell>
          <cell r="P853">
            <v>708</v>
          </cell>
          <cell r="T853" t="str">
            <v>257M</v>
          </cell>
          <cell r="U853">
            <v>3481</v>
          </cell>
          <cell r="V853" t="str">
            <v>HONG KONG</v>
          </cell>
          <cell r="W853" t="str">
            <v>NAS</v>
          </cell>
          <cell r="X853" t="str">
            <v>VIETNAM</v>
          </cell>
          <cell r="Y853" t="str">
            <v>VIET HUNG JOINT STOCK CO</v>
          </cell>
          <cell r="Z853" t="str">
            <v>DFC</v>
          </cell>
          <cell r="AD853">
            <v>40372</v>
          </cell>
          <cell r="AE853">
            <v>40372</v>
          </cell>
          <cell r="AF853">
            <v>40372</v>
          </cell>
          <cell r="AG853">
            <v>40372</v>
          </cell>
          <cell r="AH853">
            <v>40382</v>
          </cell>
          <cell r="AI853">
            <v>40442</v>
          </cell>
          <cell r="AJ853">
            <v>40456</v>
          </cell>
          <cell r="AK853">
            <v>40515</v>
          </cell>
          <cell r="AL853">
            <v>40545</v>
          </cell>
          <cell r="AM853">
            <v>40548</v>
          </cell>
          <cell r="AN853" t="str">
            <v>7/15: rev US portion-  Sears (3.6 from 1.8). New July P-req; 9/14 Split out PPK &amp; Eaches</v>
          </cell>
          <cell r="AO853" t="str">
            <v>Y</v>
          </cell>
          <cell r="AQ853">
            <v>7</v>
          </cell>
          <cell r="AR853" t="str">
            <v>000S</v>
          </cell>
          <cell r="AS853">
            <v>0</v>
          </cell>
          <cell r="AW853">
            <v>1.7</v>
          </cell>
          <cell r="AX853">
            <v>1203.5999999999999</v>
          </cell>
          <cell r="AY853">
            <v>40378</v>
          </cell>
          <cell r="AZ853">
            <v>40384</v>
          </cell>
          <cell r="BA853">
            <v>40461</v>
          </cell>
          <cell r="BB853">
            <v>40517</v>
          </cell>
          <cell r="BC853">
            <v>40545</v>
          </cell>
          <cell r="BD853">
            <v>40552</v>
          </cell>
          <cell r="BE853">
            <v>40360</v>
          </cell>
          <cell r="BF853">
            <v>40452</v>
          </cell>
          <cell r="BG853">
            <v>40513</v>
          </cell>
          <cell r="BH853">
            <v>40513</v>
          </cell>
          <cell r="BI853">
            <v>40544</v>
          </cell>
          <cell r="BL853">
            <v>0</v>
          </cell>
          <cell r="BN853" t="str">
            <v>DOCKERS</v>
          </cell>
          <cell r="BO853" t="str">
            <v>Tops</v>
          </cell>
          <cell r="BP853" t="str">
            <v>Mens</v>
          </cell>
          <cell r="BQ853" t="str">
            <v>N</v>
          </cell>
          <cell r="BR853" t="str">
            <v>DM Tops Wovens</v>
          </cell>
          <cell r="BS853" t="str">
            <v>OKAMOTO D</v>
          </cell>
          <cell r="BT853" t="str">
            <v>CWOVENS2</v>
          </cell>
          <cell r="BU853" t="str">
            <v>H2769</v>
          </cell>
          <cell r="BV853" t="str">
            <v>Seasonal</v>
          </cell>
          <cell r="BW853" t="str">
            <v>LSA</v>
          </cell>
          <cell r="BY853" t="str">
            <v>4051540456404424038240372403724037240372</v>
          </cell>
          <cell r="BZ853" t="str">
            <v>S-61852-0005-3481-40515</v>
          </cell>
          <cell r="CA853" t="str">
            <v>SFO</v>
          </cell>
          <cell r="CD853">
            <v>0</v>
          </cell>
          <cell r="CF853">
            <v>574</v>
          </cell>
          <cell r="CG853">
            <v>0</v>
          </cell>
        </row>
        <row r="854">
          <cell r="A854">
            <v>1309800</v>
          </cell>
          <cell r="B854" t="str">
            <v>111</v>
          </cell>
          <cell r="C854" t="str">
            <v>101</v>
          </cell>
          <cell r="D854" t="str">
            <v>61852</v>
          </cell>
          <cell r="E854" t="str">
            <v>61852-0005</v>
          </cell>
          <cell r="F854" t="str">
            <v>THE SPRING MOBILE SHIRT</v>
          </cell>
          <cell r="G854" t="str">
            <v>INGLIS - JALAPENO</v>
          </cell>
          <cell r="H854" t="str">
            <v>PPK</v>
          </cell>
          <cell r="J854" t="str">
            <v>SP-A</v>
          </cell>
          <cell r="K854" t="str">
            <v>LSUS</v>
          </cell>
          <cell r="L854">
            <v>2006</v>
          </cell>
          <cell r="M854">
            <v>2500</v>
          </cell>
          <cell r="N854">
            <v>2500</v>
          </cell>
          <cell r="O854">
            <v>0</v>
          </cell>
          <cell r="P854">
            <v>2500</v>
          </cell>
          <cell r="T854" t="str">
            <v>257M</v>
          </cell>
          <cell r="U854">
            <v>3481</v>
          </cell>
          <cell r="V854" t="str">
            <v>HONG KONG</v>
          </cell>
          <cell r="W854" t="str">
            <v>NAS</v>
          </cell>
          <cell r="X854" t="str">
            <v>VIETNAM</v>
          </cell>
          <cell r="Y854" t="str">
            <v>VIET HUNG JOINT STOCK CO</v>
          </cell>
          <cell r="Z854" t="str">
            <v>DFC</v>
          </cell>
          <cell r="AD854">
            <v>40339</v>
          </cell>
          <cell r="AE854">
            <v>40339</v>
          </cell>
          <cell r="AF854">
            <v>40339</v>
          </cell>
          <cell r="AG854">
            <v>40339</v>
          </cell>
          <cell r="AH854">
            <v>40344</v>
          </cell>
          <cell r="AI854">
            <v>40407</v>
          </cell>
          <cell r="AJ854">
            <v>40421</v>
          </cell>
          <cell r="AK854">
            <v>40466</v>
          </cell>
          <cell r="AL854">
            <v>40496</v>
          </cell>
          <cell r="AM854">
            <v>40499</v>
          </cell>
          <cell r="AN854" t="str">
            <v>Kohls (3232u)+ SC (409u); Split out PPK and Eaches 9/14</v>
          </cell>
          <cell r="AO854" t="str">
            <v>Y</v>
          </cell>
          <cell r="AQ854">
            <v>7</v>
          </cell>
          <cell r="AR854" t="str">
            <v>000S</v>
          </cell>
          <cell r="AS854">
            <v>0</v>
          </cell>
          <cell r="AW854">
            <v>1.7</v>
          </cell>
          <cell r="AX854">
            <v>4250</v>
          </cell>
          <cell r="AY854">
            <v>40343</v>
          </cell>
          <cell r="AZ854">
            <v>40349</v>
          </cell>
          <cell r="BA854">
            <v>40426</v>
          </cell>
          <cell r="BB854">
            <v>40468</v>
          </cell>
          <cell r="BC854">
            <v>40496</v>
          </cell>
          <cell r="BD854">
            <v>40503</v>
          </cell>
          <cell r="BE854">
            <v>40330</v>
          </cell>
          <cell r="BF854">
            <v>40422</v>
          </cell>
          <cell r="BG854">
            <v>40452</v>
          </cell>
          <cell r="BH854">
            <v>40483</v>
          </cell>
          <cell r="BI854">
            <v>40483</v>
          </cell>
          <cell r="BL854">
            <v>0</v>
          </cell>
          <cell r="BN854" t="str">
            <v>DOCKERS</v>
          </cell>
          <cell r="BO854" t="str">
            <v>Tops</v>
          </cell>
          <cell r="BP854" t="str">
            <v>Mens</v>
          </cell>
          <cell r="BQ854" t="str">
            <v>N</v>
          </cell>
          <cell r="BR854" t="str">
            <v>DM Tops Wovens</v>
          </cell>
          <cell r="BS854" t="str">
            <v>OKAMOTO D</v>
          </cell>
          <cell r="BT854" t="str">
            <v>CWOVENS2</v>
          </cell>
          <cell r="BU854" t="str">
            <v>H2769</v>
          </cell>
          <cell r="BV854" t="str">
            <v>Seasonal</v>
          </cell>
          <cell r="BW854" t="str">
            <v>LSA</v>
          </cell>
          <cell r="BY854" t="str">
            <v>4046640421404074034440339403394033940339</v>
          </cell>
          <cell r="BZ854" t="str">
            <v>S-61852-0005-3481-40466</v>
          </cell>
          <cell r="CA854" t="str">
            <v>SFO</v>
          </cell>
          <cell r="CD854">
            <v>0</v>
          </cell>
          <cell r="CF854">
            <v>574</v>
          </cell>
          <cell r="CG854">
            <v>0</v>
          </cell>
        </row>
        <row r="855">
          <cell r="A855">
            <v>1148150</v>
          </cell>
          <cell r="B855" t="str">
            <v>111</v>
          </cell>
          <cell r="C855" t="str">
            <v>101</v>
          </cell>
          <cell r="D855" t="str">
            <v>61852</v>
          </cell>
          <cell r="E855" t="str">
            <v>61852-0005</v>
          </cell>
          <cell r="F855" t="str">
            <v>THE SPRING MOBILE SHIRT</v>
          </cell>
          <cell r="G855" t="str">
            <v>INGLIS - JALAPENO</v>
          </cell>
          <cell r="H855" t="str">
            <v>PC</v>
          </cell>
          <cell r="J855" t="str">
            <v>SP-A</v>
          </cell>
          <cell r="K855" t="str">
            <v>LSUS</v>
          </cell>
          <cell r="L855">
            <v>2006</v>
          </cell>
          <cell r="M855">
            <v>1141</v>
          </cell>
          <cell r="N855">
            <v>1141</v>
          </cell>
          <cell r="O855">
            <v>0</v>
          </cell>
          <cell r="P855">
            <v>1141</v>
          </cell>
          <cell r="T855" t="str">
            <v>257M</v>
          </cell>
          <cell r="U855">
            <v>3481</v>
          </cell>
          <cell r="V855" t="str">
            <v>HONG KONG</v>
          </cell>
          <cell r="W855" t="str">
            <v>NAS</v>
          </cell>
          <cell r="X855" t="str">
            <v>VIETNAM</v>
          </cell>
          <cell r="Y855" t="str">
            <v>VIET HUNG JOINT STOCK CO</v>
          </cell>
          <cell r="Z855" t="str">
            <v>DFC</v>
          </cell>
          <cell r="AD855">
            <v>40339</v>
          </cell>
          <cell r="AE855">
            <v>40339</v>
          </cell>
          <cell r="AF855">
            <v>40339</v>
          </cell>
          <cell r="AG855">
            <v>40339</v>
          </cell>
          <cell r="AH855">
            <v>40344</v>
          </cell>
          <cell r="AI855">
            <v>40407</v>
          </cell>
          <cell r="AJ855">
            <v>40421</v>
          </cell>
          <cell r="AK855">
            <v>40466</v>
          </cell>
          <cell r="AL855">
            <v>40496</v>
          </cell>
          <cell r="AM855">
            <v>40499</v>
          </cell>
          <cell r="AN855" t="str">
            <v>Kohls (3232u)+ SC (409u); removed PPK uts, leaving only eaches 9/14</v>
          </cell>
          <cell r="AO855" t="str">
            <v>Y</v>
          </cell>
          <cell r="AQ855">
            <v>7</v>
          </cell>
          <cell r="AR855" t="str">
            <v>000S</v>
          </cell>
          <cell r="AS855">
            <v>0</v>
          </cell>
          <cell r="AW855">
            <v>1.7</v>
          </cell>
          <cell r="AX855">
            <v>1939.7</v>
          </cell>
          <cell r="AY855">
            <v>40343</v>
          </cell>
          <cell r="AZ855">
            <v>40349</v>
          </cell>
          <cell r="BA855">
            <v>40426</v>
          </cell>
          <cell r="BB855">
            <v>40468</v>
          </cell>
          <cell r="BC855">
            <v>40496</v>
          </cell>
          <cell r="BD855">
            <v>40503</v>
          </cell>
          <cell r="BE855">
            <v>40330</v>
          </cell>
          <cell r="BF855">
            <v>40422</v>
          </cell>
          <cell r="BG855">
            <v>40452</v>
          </cell>
          <cell r="BH855">
            <v>40483</v>
          </cell>
          <cell r="BI855">
            <v>40483</v>
          </cell>
          <cell r="BL855">
            <v>0</v>
          </cell>
          <cell r="BN855" t="str">
            <v>DOCKERS</v>
          </cell>
          <cell r="BO855" t="str">
            <v>Tops</v>
          </cell>
          <cell r="BP855" t="str">
            <v>Mens</v>
          </cell>
          <cell r="BQ855" t="str">
            <v>N</v>
          </cell>
          <cell r="BR855" t="str">
            <v>DM Tops Wovens</v>
          </cell>
          <cell r="BS855" t="str">
            <v>OKAMOTO D</v>
          </cell>
          <cell r="BT855" t="str">
            <v>CWOVENS2</v>
          </cell>
          <cell r="BU855" t="str">
            <v>H2769</v>
          </cell>
          <cell r="BV855" t="str">
            <v>Seasonal</v>
          </cell>
          <cell r="BW855" t="str">
            <v>LSA</v>
          </cell>
          <cell r="BY855" t="str">
            <v>4046640421404074034440339403394033940339</v>
          </cell>
          <cell r="BZ855" t="str">
            <v>S-61852-0005-3481-40466</v>
          </cell>
          <cell r="CA855" t="str">
            <v>SFO</v>
          </cell>
          <cell r="CD855">
            <v>0</v>
          </cell>
          <cell r="CF855">
            <v>574</v>
          </cell>
          <cell r="CG855">
            <v>0</v>
          </cell>
        </row>
        <row r="856">
          <cell r="A856">
            <v>1221273</v>
          </cell>
          <cell r="B856" t="str">
            <v>111</v>
          </cell>
          <cell r="C856" t="str">
            <v>101</v>
          </cell>
          <cell r="D856" t="str">
            <v>61852</v>
          </cell>
          <cell r="E856" t="str">
            <v>61852-0005</v>
          </cell>
          <cell r="F856" t="str">
            <v>THE SPRING MOBILE SHIRT</v>
          </cell>
          <cell r="G856" t="str">
            <v>INGLIS - JALAPENO</v>
          </cell>
          <cell r="H856" t="str">
            <v>PC</v>
          </cell>
          <cell r="J856" t="str">
            <v>SP-A</v>
          </cell>
          <cell r="K856" t="str">
            <v>APD</v>
          </cell>
          <cell r="L856" t="str">
            <v>SG</v>
          </cell>
          <cell r="M856">
            <v>200</v>
          </cell>
          <cell r="N856">
            <v>200</v>
          </cell>
          <cell r="O856">
            <v>0</v>
          </cell>
          <cell r="P856">
            <v>200</v>
          </cell>
          <cell r="T856" t="str">
            <v>257M</v>
          </cell>
          <cell r="U856">
            <v>3481</v>
          </cell>
          <cell r="V856" t="str">
            <v>HONG KONG</v>
          </cell>
          <cell r="W856" t="str">
            <v>NAS</v>
          </cell>
          <cell r="X856" t="str">
            <v>VIETNAM</v>
          </cell>
          <cell r="Y856" t="str">
            <v>VIET HUNG JOINT STOCK CO</v>
          </cell>
          <cell r="Z856" t="str">
            <v>DFC</v>
          </cell>
          <cell r="AD856">
            <v>40339</v>
          </cell>
          <cell r="AE856">
            <v>40339</v>
          </cell>
          <cell r="AF856">
            <v>40339</v>
          </cell>
          <cell r="AG856">
            <v>40339</v>
          </cell>
          <cell r="AH856">
            <v>40344</v>
          </cell>
          <cell r="AI856">
            <v>40407</v>
          </cell>
          <cell r="AJ856">
            <v>40421</v>
          </cell>
          <cell r="AK856">
            <v>40466</v>
          </cell>
          <cell r="AL856">
            <v>40477</v>
          </cell>
          <cell r="AM856">
            <v>40480</v>
          </cell>
          <cell r="AN856" t="str">
            <v>June P-Req breakout MY per Mildred 7/7 &amp; reduced by 100 uts w/o liability</v>
          </cell>
          <cell r="AO856" t="str">
            <v>Y</v>
          </cell>
          <cell r="AP856">
            <v>4512016199</v>
          </cell>
          <cell r="AQ856">
            <v>8</v>
          </cell>
          <cell r="AR856" t="str">
            <v>000S</v>
          </cell>
          <cell r="AS856">
            <v>0</v>
          </cell>
          <cell r="AW856">
            <v>1.7</v>
          </cell>
          <cell r="AX856">
            <v>340</v>
          </cell>
          <cell r="AY856">
            <v>40343</v>
          </cell>
          <cell r="AZ856">
            <v>40349</v>
          </cell>
          <cell r="BA856">
            <v>40426</v>
          </cell>
          <cell r="BB856">
            <v>40468</v>
          </cell>
          <cell r="BC856">
            <v>40482</v>
          </cell>
          <cell r="BD856">
            <v>40482</v>
          </cell>
          <cell r="BE856">
            <v>40330</v>
          </cell>
          <cell r="BF856">
            <v>40422</v>
          </cell>
          <cell r="BG856">
            <v>40452</v>
          </cell>
          <cell r="BH856">
            <v>40452</v>
          </cell>
          <cell r="BI856">
            <v>40452</v>
          </cell>
          <cell r="BL856">
            <v>0</v>
          </cell>
          <cell r="BN856" t="str">
            <v>DOCKERS</v>
          </cell>
          <cell r="BO856" t="str">
            <v>Tops</v>
          </cell>
          <cell r="BP856" t="str">
            <v>Mens</v>
          </cell>
          <cell r="BQ856" t="str">
            <v>N</v>
          </cell>
          <cell r="BR856" t="str">
            <v>DM Tops Wovens</v>
          </cell>
          <cell r="BS856" t="str">
            <v>OKAMOTO D</v>
          </cell>
          <cell r="BT856" t="str">
            <v>CWOVENS2</v>
          </cell>
          <cell r="BU856" t="str">
            <v>H2769</v>
          </cell>
          <cell r="BV856" t="str">
            <v>Seasonal</v>
          </cell>
          <cell r="BW856" t="str">
            <v>APD</v>
          </cell>
          <cell r="BY856" t="str">
            <v>4046640421404074034440339403394033940339</v>
          </cell>
          <cell r="BZ856" t="str">
            <v>S-61852-0005-3481-40466</v>
          </cell>
          <cell r="CA856" t="str">
            <v>SFO</v>
          </cell>
          <cell r="CB856">
            <v>200</v>
          </cell>
          <cell r="CD856">
            <v>0</v>
          </cell>
          <cell r="CF856">
            <v>574</v>
          </cell>
          <cell r="CG856">
            <v>0</v>
          </cell>
        </row>
        <row r="857">
          <cell r="A857">
            <v>1221274</v>
          </cell>
          <cell r="B857" t="str">
            <v>111</v>
          </cell>
          <cell r="C857" t="str">
            <v>101</v>
          </cell>
          <cell r="D857" t="str">
            <v>61852</v>
          </cell>
          <cell r="E857" t="str">
            <v>61852-0005</v>
          </cell>
          <cell r="F857" t="str">
            <v>THE SPRING MOBILE SHIRT</v>
          </cell>
          <cell r="G857" t="str">
            <v>INGLIS - JALAPENO</v>
          </cell>
          <cell r="H857" t="str">
            <v>PC</v>
          </cell>
          <cell r="J857" t="str">
            <v>SP-A</v>
          </cell>
          <cell r="K857" t="str">
            <v>APD</v>
          </cell>
          <cell r="L857" t="str">
            <v>PH</v>
          </cell>
          <cell r="M857">
            <v>250</v>
          </cell>
          <cell r="N857">
            <v>250</v>
          </cell>
          <cell r="O857">
            <v>0</v>
          </cell>
          <cell r="P857">
            <v>250</v>
          </cell>
          <cell r="T857" t="str">
            <v>257M</v>
          </cell>
          <cell r="U857">
            <v>3481</v>
          </cell>
          <cell r="V857" t="str">
            <v>HONG KONG</v>
          </cell>
          <cell r="W857" t="str">
            <v>NAS</v>
          </cell>
          <cell r="X857" t="str">
            <v>VIETNAM</v>
          </cell>
          <cell r="Y857" t="str">
            <v>VIET HUNG JOINT STOCK CO</v>
          </cell>
          <cell r="Z857" t="str">
            <v>DFC</v>
          </cell>
          <cell r="AD857">
            <v>40339</v>
          </cell>
          <cell r="AE857">
            <v>40339</v>
          </cell>
          <cell r="AF857">
            <v>40339</v>
          </cell>
          <cell r="AG857">
            <v>40339</v>
          </cell>
          <cell r="AH857">
            <v>40344</v>
          </cell>
          <cell r="AI857">
            <v>40407</v>
          </cell>
          <cell r="AJ857">
            <v>40421</v>
          </cell>
          <cell r="AK857">
            <v>40466</v>
          </cell>
          <cell r="AL857">
            <v>40485</v>
          </cell>
          <cell r="AM857">
            <v>40488</v>
          </cell>
          <cell r="AN857" t="str">
            <v>June P-Req breakout MY per Mildred 7/7 &amp; reduced by 100 uts w/o liability</v>
          </cell>
          <cell r="AO857" t="str">
            <v>Y</v>
          </cell>
          <cell r="AP857">
            <v>4509009049</v>
          </cell>
          <cell r="AQ857">
            <v>8</v>
          </cell>
          <cell r="AR857" t="str">
            <v>000S</v>
          </cell>
          <cell r="AS857">
            <v>0</v>
          </cell>
          <cell r="AW857">
            <v>1.7</v>
          </cell>
          <cell r="AX857">
            <v>425</v>
          </cell>
          <cell r="AY857">
            <v>40343</v>
          </cell>
          <cell r="AZ857">
            <v>40349</v>
          </cell>
          <cell r="BA857">
            <v>40426</v>
          </cell>
          <cell r="BB857">
            <v>40468</v>
          </cell>
          <cell r="BC857">
            <v>40489</v>
          </cell>
          <cell r="BD857">
            <v>40489</v>
          </cell>
          <cell r="BE857">
            <v>40330</v>
          </cell>
          <cell r="BF857">
            <v>40422</v>
          </cell>
          <cell r="BG857">
            <v>40452</v>
          </cell>
          <cell r="BH857">
            <v>40483</v>
          </cell>
          <cell r="BI857">
            <v>40483</v>
          </cell>
          <cell r="BL857">
            <v>0</v>
          </cell>
          <cell r="BN857" t="str">
            <v>DOCKERS</v>
          </cell>
          <cell r="BO857" t="str">
            <v>Tops</v>
          </cell>
          <cell r="BP857" t="str">
            <v>Mens</v>
          </cell>
          <cell r="BQ857" t="str">
            <v>N</v>
          </cell>
          <cell r="BR857" t="str">
            <v>DM Tops Wovens</v>
          </cell>
          <cell r="BS857" t="str">
            <v>OKAMOTO D</v>
          </cell>
          <cell r="BT857" t="str">
            <v>CWOVENS2</v>
          </cell>
          <cell r="BU857" t="str">
            <v>H2769</v>
          </cell>
          <cell r="BV857" t="str">
            <v>Seasonal</v>
          </cell>
          <cell r="BW857" t="str">
            <v>APD</v>
          </cell>
          <cell r="BY857" t="str">
            <v>4046640421404074034440339403394033940339</v>
          </cell>
          <cell r="BZ857" t="str">
            <v>S-61852-0005-3481-40466</v>
          </cell>
          <cell r="CA857" t="str">
            <v>SFO</v>
          </cell>
          <cell r="CB857">
            <v>250</v>
          </cell>
          <cell r="CD857">
            <v>0</v>
          </cell>
          <cell r="CF857">
            <v>574</v>
          </cell>
          <cell r="CG857">
            <v>0</v>
          </cell>
        </row>
        <row r="858">
          <cell r="A858">
            <v>1148151</v>
          </cell>
          <cell r="B858" t="str">
            <v>111</v>
          </cell>
          <cell r="C858" t="str">
            <v>101</v>
          </cell>
          <cell r="D858" t="str">
            <v>61852</v>
          </cell>
          <cell r="E858" t="str">
            <v>61852-0005</v>
          </cell>
          <cell r="F858" t="str">
            <v>THE SPRING MOBILE SHIRT</v>
          </cell>
          <cell r="G858" t="str">
            <v>INGLIS - JALAPENO</v>
          </cell>
          <cell r="H858" t="str">
            <v>PC</v>
          </cell>
          <cell r="J858" t="str">
            <v>SP-A</v>
          </cell>
          <cell r="K858" t="str">
            <v>APD</v>
          </cell>
          <cell r="L858" t="str">
            <v>MY</v>
          </cell>
          <cell r="M858">
            <v>250</v>
          </cell>
          <cell r="N858">
            <v>250</v>
          </cell>
          <cell r="O858">
            <v>0</v>
          </cell>
          <cell r="P858">
            <v>250</v>
          </cell>
          <cell r="T858" t="str">
            <v>257M</v>
          </cell>
          <cell r="U858">
            <v>3481</v>
          </cell>
          <cell r="V858" t="str">
            <v>HONG KONG</v>
          </cell>
          <cell r="W858" t="str">
            <v>NAS</v>
          </cell>
          <cell r="X858" t="str">
            <v>VIETNAM</v>
          </cell>
          <cell r="Y858" t="str">
            <v>VIET HUNG JOINT STOCK CO</v>
          </cell>
          <cell r="Z858" t="str">
            <v>DFC</v>
          </cell>
          <cell r="AD858">
            <v>40339</v>
          </cell>
          <cell r="AE858">
            <v>40339</v>
          </cell>
          <cell r="AF858">
            <v>40339</v>
          </cell>
          <cell r="AG858">
            <v>40339</v>
          </cell>
          <cell r="AH858">
            <v>40344</v>
          </cell>
          <cell r="AI858">
            <v>40407</v>
          </cell>
          <cell r="AJ858">
            <v>40421</v>
          </cell>
          <cell r="AK858">
            <v>40466</v>
          </cell>
          <cell r="AL858">
            <v>40479</v>
          </cell>
          <cell r="AM858">
            <v>40482</v>
          </cell>
          <cell r="AN858" t="str">
            <v>June P-Req breakout MY per Mildred 7/7 &amp; reduced by 100 uts w/o liability</v>
          </cell>
          <cell r="AO858" t="str">
            <v>Y</v>
          </cell>
          <cell r="AP858">
            <v>4505017654</v>
          </cell>
          <cell r="AQ858">
            <v>8</v>
          </cell>
          <cell r="AR858" t="str">
            <v>000S</v>
          </cell>
          <cell r="AS858">
            <v>0</v>
          </cell>
          <cell r="AW858">
            <v>1.7</v>
          </cell>
          <cell r="AX858">
            <v>425</v>
          </cell>
          <cell r="AY858">
            <v>40343</v>
          </cell>
          <cell r="AZ858">
            <v>40349</v>
          </cell>
          <cell r="BA858">
            <v>40426</v>
          </cell>
          <cell r="BB858">
            <v>40468</v>
          </cell>
          <cell r="BC858">
            <v>40482</v>
          </cell>
          <cell r="BD858">
            <v>40482</v>
          </cell>
          <cell r="BE858">
            <v>40330</v>
          </cell>
          <cell r="BF858">
            <v>40422</v>
          </cell>
          <cell r="BG858">
            <v>40452</v>
          </cell>
          <cell r="BH858">
            <v>40452</v>
          </cell>
          <cell r="BI858">
            <v>40452</v>
          </cell>
          <cell r="BL858">
            <v>0</v>
          </cell>
          <cell r="BN858" t="str">
            <v>DOCKERS</v>
          </cell>
          <cell r="BO858" t="str">
            <v>Tops</v>
          </cell>
          <cell r="BP858" t="str">
            <v>Mens</v>
          </cell>
          <cell r="BQ858" t="str">
            <v>N</v>
          </cell>
          <cell r="BR858" t="str">
            <v>DM Tops Wovens</v>
          </cell>
          <cell r="BS858" t="str">
            <v>OKAMOTO D</v>
          </cell>
          <cell r="BT858" t="str">
            <v>CWOVENS2</v>
          </cell>
          <cell r="BU858" t="str">
            <v>H2769</v>
          </cell>
          <cell r="BV858" t="str">
            <v>Seasonal</v>
          </cell>
          <cell r="BW858" t="str">
            <v>APD</v>
          </cell>
          <cell r="BY858" t="str">
            <v>4046640421404074034440339403394033940339</v>
          </cell>
          <cell r="BZ858" t="str">
            <v>S-61852-0005-3481-40466</v>
          </cell>
          <cell r="CA858" t="str">
            <v>SFO</v>
          </cell>
          <cell r="CB858">
            <v>250</v>
          </cell>
          <cell r="CD858">
            <v>0</v>
          </cell>
          <cell r="CF858">
            <v>574</v>
          </cell>
          <cell r="CG858">
            <v>0</v>
          </cell>
        </row>
        <row r="859">
          <cell r="A859">
            <v>1148152</v>
          </cell>
          <cell r="B859" t="str">
            <v>111</v>
          </cell>
          <cell r="C859" t="str">
            <v>101</v>
          </cell>
          <cell r="D859" t="str">
            <v>61852</v>
          </cell>
          <cell r="E859" t="str">
            <v>61852-0005</v>
          </cell>
          <cell r="F859" t="str">
            <v>THE SPRING MOBILE SHIRT</v>
          </cell>
          <cell r="G859" t="str">
            <v>INGLIS - JALAPENO</v>
          </cell>
          <cell r="H859" t="str">
            <v>PC</v>
          </cell>
          <cell r="J859" t="str">
            <v>SP-A</v>
          </cell>
          <cell r="K859" t="str">
            <v>LSC</v>
          </cell>
          <cell r="L859" t="str">
            <v>CA</v>
          </cell>
          <cell r="M859">
            <v>908</v>
          </cell>
          <cell r="N859">
            <v>908</v>
          </cell>
          <cell r="O859">
            <v>0</v>
          </cell>
          <cell r="P859">
            <v>908</v>
          </cell>
          <cell r="T859" t="str">
            <v>257M</v>
          </cell>
          <cell r="U859">
            <v>3481</v>
          </cell>
          <cell r="V859" t="str">
            <v>HONG KONG</v>
          </cell>
          <cell r="W859" t="str">
            <v>NAS</v>
          </cell>
          <cell r="X859" t="str">
            <v>VIETNAM</v>
          </cell>
          <cell r="Y859" t="str">
            <v>VIET HUNG JOINT STOCK CO</v>
          </cell>
          <cell r="Z859" t="str">
            <v>DFC</v>
          </cell>
          <cell r="AD859">
            <v>40339</v>
          </cell>
          <cell r="AE859">
            <v>40339</v>
          </cell>
          <cell r="AF859">
            <v>40339</v>
          </cell>
          <cell r="AG859">
            <v>40339</v>
          </cell>
          <cell r="AH859">
            <v>40344</v>
          </cell>
          <cell r="AI859">
            <v>40407</v>
          </cell>
          <cell r="AJ859">
            <v>40421</v>
          </cell>
          <cell r="AK859">
            <v>40466</v>
          </cell>
          <cell r="AL859">
            <v>40508</v>
          </cell>
          <cell r="AM859">
            <v>40511</v>
          </cell>
          <cell r="AN859" t="str">
            <v>June P-Req</v>
          </cell>
          <cell r="AO859" t="str">
            <v>Y</v>
          </cell>
          <cell r="AP859">
            <v>79277</v>
          </cell>
          <cell r="AQ859">
            <v>9</v>
          </cell>
          <cell r="AR859" t="str">
            <v>000S</v>
          </cell>
          <cell r="AS859">
            <v>0</v>
          </cell>
          <cell r="AW859">
            <v>1.7</v>
          </cell>
          <cell r="AX859">
            <v>1543.6</v>
          </cell>
          <cell r="AY859">
            <v>40343</v>
          </cell>
          <cell r="AZ859">
            <v>40349</v>
          </cell>
          <cell r="BA859">
            <v>40426</v>
          </cell>
          <cell r="BB859">
            <v>40468</v>
          </cell>
          <cell r="BC859">
            <v>40510</v>
          </cell>
          <cell r="BD859">
            <v>40517</v>
          </cell>
          <cell r="BE859">
            <v>40330</v>
          </cell>
          <cell r="BF859">
            <v>40422</v>
          </cell>
          <cell r="BG859">
            <v>40452</v>
          </cell>
          <cell r="BH859">
            <v>40483</v>
          </cell>
          <cell r="BI859">
            <v>40513</v>
          </cell>
          <cell r="BL859">
            <v>0</v>
          </cell>
          <cell r="BN859" t="str">
            <v>DOCKERS</v>
          </cell>
          <cell r="BO859" t="str">
            <v>Tops</v>
          </cell>
          <cell r="BP859" t="str">
            <v>Mens</v>
          </cell>
          <cell r="BQ859" t="str">
            <v>N</v>
          </cell>
          <cell r="BR859" t="str">
            <v>DM Tops Wovens</v>
          </cell>
          <cell r="BS859" t="str">
            <v>OKAMOTO D</v>
          </cell>
          <cell r="BT859" t="str">
            <v>CWOVENS2</v>
          </cell>
          <cell r="BU859" t="str">
            <v>H2769</v>
          </cell>
          <cell r="BV859" t="str">
            <v>Seasonal</v>
          </cell>
          <cell r="BW859" t="str">
            <v>LSA</v>
          </cell>
          <cell r="BY859" t="str">
            <v>4046640421404074034440339403394033940339</v>
          </cell>
          <cell r="BZ859" t="str">
            <v>S-61852-0005-3481-40466</v>
          </cell>
          <cell r="CA859" t="str">
            <v>SFO</v>
          </cell>
          <cell r="CD859">
            <v>0</v>
          </cell>
          <cell r="CF859">
            <v>574</v>
          </cell>
          <cell r="CG859">
            <v>0</v>
          </cell>
        </row>
        <row r="860">
          <cell r="A860">
            <v>1364309</v>
          </cell>
          <cell r="B860" t="str">
            <v>111</v>
          </cell>
          <cell r="C860" t="str">
            <v>101</v>
          </cell>
          <cell r="D860" t="str">
            <v>61852</v>
          </cell>
          <cell r="E860" t="str">
            <v>61852-0006</v>
          </cell>
          <cell r="F860" t="str">
            <v>THE SPRING MOBILE SHIRT</v>
          </cell>
          <cell r="G860" t="str">
            <v>INGLIS - FRENCH INDIGO</v>
          </cell>
          <cell r="H860" t="str">
            <v>PPK</v>
          </cell>
          <cell r="J860" t="str">
            <v>SP-A</v>
          </cell>
          <cell r="K860" t="str">
            <v>LSUS</v>
          </cell>
          <cell r="L860">
            <v>2006</v>
          </cell>
          <cell r="M860">
            <v>1518</v>
          </cell>
          <cell r="N860">
            <v>1518</v>
          </cell>
          <cell r="O860">
            <v>0</v>
          </cell>
          <cell r="P860">
            <v>1518</v>
          </cell>
          <cell r="T860" t="str">
            <v>257M</v>
          </cell>
          <cell r="U860">
            <v>3481</v>
          </cell>
          <cell r="V860" t="str">
            <v>HONG KONG</v>
          </cell>
          <cell r="W860" t="str">
            <v>NAS</v>
          </cell>
          <cell r="X860" t="str">
            <v>VIETNAM</v>
          </cell>
          <cell r="Y860" t="str">
            <v>VIET HUNG JOINT STOCK CO</v>
          </cell>
          <cell r="Z860" t="str">
            <v>DFC</v>
          </cell>
          <cell r="AD860">
            <v>40466</v>
          </cell>
          <cell r="AE860">
            <v>40466</v>
          </cell>
          <cell r="AF860">
            <v>40466</v>
          </cell>
          <cell r="AG860">
            <v>40466</v>
          </cell>
          <cell r="AH860">
            <v>40476</v>
          </cell>
          <cell r="AI860">
            <v>40527</v>
          </cell>
          <cell r="AJ860">
            <v>40544</v>
          </cell>
          <cell r="AK860">
            <v>40613</v>
          </cell>
          <cell r="AL860">
            <v>40643</v>
          </cell>
          <cell r="AM860">
            <v>40646</v>
          </cell>
          <cell r="AN860" t="str">
            <v xml:space="preserve">10/11: Split out PPK from eaches. </v>
          </cell>
          <cell r="AQ860">
            <v>10</v>
          </cell>
          <cell r="AR860" t="str">
            <v>000S</v>
          </cell>
          <cell r="AS860">
            <v>0</v>
          </cell>
          <cell r="AW860">
            <v>1.7</v>
          </cell>
          <cell r="AX860">
            <v>2580.6</v>
          </cell>
          <cell r="AY860">
            <v>40476</v>
          </cell>
          <cell r="AZ860">
            <v>40482</v>
          </cell>
          <cell r="BA860">
            <v>40545</v>
          </cell>
          <cell r="BB860">
            <v>40615</v>
          </cell>
          <cell r="BC860">
            <v>40643</v>
          </cell>
          <cell r="BD860">
            <v>40650</v>
          </cell>
          <cell r="BE860">
            <v>40452</v>
          </cell>
          <cell r="BF860">
            <v>40513</v>
          </cell>
          <cell r="BG860">
            <v>40603</v>
          </cell>
          <cell r="BH860">
            <v>40634</v>
          </cell>
          <cell r="BI860">
            <v>40634</v>
          </cell>
          <cell r="BL860">
            <v>0</v>
          </cell>
          <cell r="BN860" t="str">
            <v>DOCKERS</v>
          </cell>
          <cell r="BO860" t="str">
            <v>Tops</v>
          </cell>
          <cell r="BP860" t="str">
            <v>Mens</v>
          </cell>
          <cell r="BQ860" t="str">
            <v>N</v>
          </cell>
          <cell r="BR860" t="str">
            <v>DM Tops Wovens</v>
          </cell>
          <cell r="BS860" t="str">
            <v>OKAMOTO D</v>
          </cell>
          <cell r="BT860" t="str">
            <v>CWOVENS2</v>
          </cell>
          <cell r="BU860" t="str">
            <v>H2770</v>
          </cell>
          <cell r="BV860" t="str">
            <v>Seasonal</v>
          </cell>
          <cell r="BW860" t="str">
            <v>LSA</v>
          </cell>
          <cell r="BY860" t="str">
            <v>4061340544405274047640466404664046640466</v>
          </cell>
          <cell r="BZ860" t="str">
            <v>S-61852-0006-3481-40613</v>
          </cell>
          <cell r="CA860" t="str">
            <v>SFO</v>
          </cell>
          <cell r="CD860">
            <v>0</v>
          </cell>
          <cell r="CF860">
            <v>574</v>
          </cell>
          <cell r="CG860">
            <v>0</v>
          </cell>
        </row>
        <row r="861">
          <cell r="A861">
            <v>1307222</v>
          </cell>
          <cell r="B861" t="str">
            <v>111</v>
          </cell>
          <cell r="C861" t="str">
            <v>101</v>
          </cell>
          <cell r="D861" t="str">
            <v>61852</v>
          </cell>
          <cell r="E861" t="str">
            <v>61852-0006</v>
          </cell>
          <cell r="F861" t="str">
            <v>THE SPRING MOBILE SHIRT</v>
          </cell>
          <cell r="G861" t="str">
            <v>INGLIS - FRENCH INDIGO</v>
          </cell>
          <cell r="H861" t="str">
            <v>PC</v>
          </cell>
          <cell r="J861" t="str">
            <v>SP-A</v>
          </cell>
          <cell r="K861" t="str">
            <v>LSUS</v>
          </cell>
          <cell r="L861">
            <v>2006</v>
          </cell>
          <cell r="M861">
            <v>1089</v>
          </cell>
          <cell r="N861">
            <v>1089</v>
          </cell>
          <cell r="O861">
            <v>0</v>
          </cell>
          <cell r="P861">
            <v>1089</v>
          </cell>
          <cell r="T861" t="str">
            <v>257M</v>
          </cell>
          <cell r="U861">
            <v>3481</v>
          </cell>
          <cell r="V861" t="str">
            <v>HONG KONG</v>
          </cell>
          <cell r="W861" t="str">
            <v>NAS</v>
          </cell>
          <cell r="X861" t="str">
            <v>VIETNAM</v>
          </cell>
          <cell r="Y861" t="str">
            <v>VIET HUNG JOINT STOCK CO</v>
          </cell>
          <cell r="Z861" t="str">
            <v>DFC</v>
          </cell>
          <cell r="AD861">
            <v>40466</v>
          </cell>
          <cell r="AE861">
            <v>40466</v>
          </cell>
          <cell r="AF861">
            <v>40466</v>
          </cell>
          <cell r="AG861">
            <v>40466</v>
          </cell>
          <cell r="AH861">
            <v>40476</v>
          </cell>
          <cell r="AI861">
            <v>40527</v>
          </cell>
          <cell r="AJ861">
            <v>40544</v>
          </cell>
          <cell r="AK861">
            <v>40613</v>
          </cell>
          <cell r="AL861">
            <v>40643</v>
          </cell>
          <cell r="AM861">
            <v>40646</v>
          </cell>
          <cell r="AN861" t="str">
            <v>10/11: used PAR for last commit. 9/7: per Alan, move some units to this new ex-fcty for flexibility.</v>
          </cell>
          <cell r="AQ861">
            <v>10</v>
          </cell>
          <cell r="AR861" t="str">
            <v>000S</v>
          </cell>
          <cell r="AS861">
            <v>0</v>
          </cell>
          <cell r="AW861">
            <v>1.7</v>
          </cell>
          <cell r="AX861">
            <v>1851.3</v>
          </cell>
          <cell r="AY861">
            <v>40476</v>
          </cell>
          <cell r="AZ861">
            <v>40482</v>
          </cell>
          <cell r="BA861">
            <v>40545</v>
          </cell>
          <cell r="BB861">
            <v>40615</v>
          </cell>
          <cell r="BC861">
            <v>40643</v>
          </cell>
          <cell r="BD861">
            <v>40650</v>
          </cell>
          <cell r="BE861">
            <v>40452</v>
          </cell>
          <cell r="BF861">
            <v>40513</v>
          </cell>
          <cell r="BG861">
            <v>40603</v>
          </cell>
          <cell r="BH861">
            <v>40634</v>
          </cell>
          <cell r="BI861">
            <v>40634</v>
          </cell>
          <cell r="BL861">
            <v>0</v>
          </cell>
          <cell r="BN861" t="str">
            <v>DOCKERS</v>
          </cell>
          <cell r="BO861" t="str">
            <v>Tops</v>
          </cell>
          <cell r="BP861" t="str">
            <v>Mens</v>
          </cell>
          <cell r="BQ861" t="str">
            <v>N</v>
          </cell>
          <cell r="BR861" t="str">
            <v>DM Tops Wovens</v>
          </cell>
          <cell r="BS861" t="str">
            <v>OKAMOTO D</v>
          </cell>
          <cell r="BT861" t="str">
            <v>CWOVENS2</v>
          </cell>
          <cell r="BU861" t="str">
            <v>H2770</v>
          </cell>
          <cell r="BV861" t="str">
            <v>Seasonal</v>
          </cell>
          <cell r="BW861" t="str">
            <v>LSA</v>
          </cell>
          <cell r="BY861" t="str">
            <v>4061340544405274047640466404664046640466</v>
          </cell>
          <cell r="BZ861" t="str">
            <v>S-61852-0006-3481-40613</v>
          </cell>
          <cell r="CA861" t="str">
            <v>SFO</v>
          </cell>
          <cell r="CD861">
            <v>0</v>
          </cell>
          <cell r="CF861">
            <v>574</v>
          </cell>
          <cell r="CG861">
            <v>0</v>
          </cell>
        </row>
        <row r="862">
          <cell r="A862">
            <v>1335371</v>
          </cell>
          <cell r="B862" t="str">
            <v>111</v>
          </cell>
          <cell r="C862" t="str">
            <v>101</v>
          </cell>
          <cell r="D862" t="str">
            <v>61852</v>
          </cell>
          <cell r="E862" t="str">
            <v>61852-0006</v>
          </cell>
          <cell r="F862" t="str">
            <v>THE SPRING MOBILE SHIRT</v>
          </cell>
          <cell r="G862" t="str">
            <v>INGLIS - FRENCH INDIGO</v>
          </cell>
          <cell r="H862" t="str">
            <v>PPK</v>
          </cell>
          <cell r="J862" t="str">
            <v>SP-A</v>
          </cell>
          <cell r="K862" t="str">
            <v>LSUS</v>
          </cell>
          <cell r="L862">
            <v>2006</v>
          </cell>
          <cell r="M862">
            <v>1730</v>
          </cell>
          <cell r="N862">
            <v>1730</v>
          </cell>
          <cell r="O862">
            <v>0</v>
          </cell>
          <cell r="P862">
            <v>1730</v>
          </cell>
          <cell r="T862" t="str">
            <v>940M</v>
          </cell>
          <cell r="U862">
            <v>4588</v>
          </cell>
          <cell r="V862" t="str">
            <v>SHANGHAI</v>
          </cell>
          <cell r="W862" t="str">
            <v>NAS</v>
          </cell>
          <cell r="X862" t="str">
            <v>VIETNAM</v>
          </cell>
          <cell r="Y862" t="str">
            <v>MAI HAI JOINT STOCK CO</v>
          </cell>
          <cell r="Z862" t="str">
            <v>DDU</v>
          </cell>
          <cell r="AD862">
            <v>40448</v>
          </cell>
          <cell r="AE862">
            <v>40448</v>
          </cell>
          <cell r="AF862">
            <v>40448</v>
          </cell>
          <cell r="AG862">
            <v>40448</v>
          </cell>
          <cell r="AH862">
            <v>40458</v>
          </cell>
          <cell r="AI862">
            <v>40514</v>
          </cell>
          <cell r="AJ862">
            <v>40529</v>
          </cell>
          <cell r="AK862">
            <v>40571</v>
          </cell>
          <cell r="AL862">
            <v>40601</v>
          </cell>
          <cell r="AM862">
            <v>40604</v>
          </cell>
          <cell r="AN862" t="str">
            <v>split out PPK from Eaches &amp; PPK grid. 11/24: Move from 257M to 940M</v>
          </cell>
          <cell r="AO862" t="str">
            <v>Y</v>
          </cell>
          <cell r="AQ862">
            <v>10</v>
          </cell>
          <cell r="AR862" t="str">
            <v>000S</v>
          </cell>
          <cell r="AS862">
            <v>0</v>
          </cell>
          <cell r="AW862">
            <v>1.7</v>
          </cell>
          <cell r="AX862">
            <v>2941</v>
          </cell>
          <cell r="AY862">
            <v>40455</v>
          </cell>
          <cell r="AZ862">
            <v>40461</v>
          </cell>
          <cell r="BA862">
            <v>40531</v>
          </cell>
          <cell r="BB862">
            <v>40573</v>
          </cell>
          <cell r="BC862">
            <v>40601</v>
          </cell>
          <cell r="BD862">
            <v>40608</v>
          </cell>
          <cell r="BE862">
            <v>40452</v>
          </cell>
          <cell r="BF862">
            <v>40513</v>
          </cell>
          <cell r="BG862">
            <v>40544</v>
          </cell>
          <cell r="BH862">
            <v>40575</v>
          </cell>
          <cell r="BI862">
            <v>40603</v>
          </cell>
          <cell r="BL862">
            <v>0</v>
          </cell>
          <cell r="BN862" t="str">
            <v>DOCKERS</v>
          </cell>
          <cell r="BO862" t="str">
            <v>Tops</v>
          </cell>
          <cell r="BP862" t="str">
            <v>Mens</v>
          </cell>
          <cell r="BQ862" t="str">
            <v>N</v>
          </cell>
          <cell r="BR862" t="str">
            <v>DM Tops Wovens</v>
          </cell>
          <cell r="BS862" t="str">
            <v>OKAMOTO D</v>
          </cell>
          <cell r="BT862" t="str">
            <v>CWOVENS2</v>
          </cell>
          <cell r="BU862" t="str">
            <v>H2770</v>
          </cell>
          <cell r="BV862" t="str">
            <v>Seasonal</v>
          </cell>
          <cell r="BW862" t="str">
            <v>LSA</v>
          </cell>
          <cell r="BY862" t="str">
            <v>4057140529405144045840448404484044840448</v>
          </cell>
          <cell r="BZ862" t="str">
            <v>S-61852-0006-4588-40571</v>
          </cell>
          <cell r="CA862" t="str">
            <v>SFO</v>
          </cell>
          <cell r="CD862">
            <v>0</v>
          </cell>
          <cell r="CF862">
            <v>1890</v>
          </cell>
          <cell r="CG862">
            <v>0</v>
          </cell>
        </row>
        <row r="863">
          <cell r="A863">
            <v>1307223</v>
          </cell>
          <cell r="B863" t="str">
            <v>111</v>
          </cell>
          <cell r="C863" t="str">
            <v>101</v>
          </cell>
          <cell r="D863" t="str">
            <v>61852</v>
          </cell>
          <cell r="E863" t="str">
            <v>61852-0006</v>
          </cell>
          <cell r="F863" t="str">
            <v>THE SPRING MOBILE SHIRT</v>
          </cell>
          <cell r="G863" t="str">
            <v>INGLIS - FRENCH INDIGO</v>
          </cell>
          <cell r="H863" t="str">
            <v>PC</v>
          </cell>
          <cell r="J863" t="str">
            <v>SP-A</v>
          </cell>
          <cell r="K863" t="str">
            <v>LSUS</v>
          </cell>
          <cell r="L863">
            <v>2006</v>
          </cell>
          <cell r="M863">
            <v>2024</v>
          </cell>
          <cell r="N863">
            <v>2024</v>
          </cell>
          <cell r="O863">
            <v>0</v>
          </cell>
          <cell r="P863">
            <v>2024</v>
          </cell>
          <cell r="T863" t="str">
            <v>940M</v>
          </cell>
          <cell r="U863">
            <v>4588</v>
          </cell>
          <cell r="V863" t="str">
            <v>SHANGHAI</v>
          </cell>
          <cell r="W863" t="str">
            <v>NAS</v>
          </cell>
          <cell r="X863" t="str">
            <v>VIETNAM</v>
          </cell>
          <cell r="Y863" t="str">
            <v>MAI HAI JOINT STOCK CO</v>
          </cell>
          <cell r="Z863" t="str">
            <v>DDU</v>
          </cell>
          <cell r="AD863">
            <v>40448</v>
          </cell>
          <cell r="AE863">
            <v>40448</v>
          </cell>
          <cell r="AF863">
            <v>40448</v>
          </cell>
          <cell r="AG863">
            <v>40448</v>
          </cell>
          <cell r="AH863">
            <v>40458</v>
          </cell>
          <cell r="AI863">
            <v>40514</v>
          </cell>
          <cell r="AJ863">
            <v>40529</v>
          </cell>
          <cell r="AK863">
            <v>40571</v>
          </cell>
          <cell r="AL863">
            <v>40601</v>
          </cell>
          <cell r="AM863">
            <v>40604</v>
          </cell>
          <cell r="AN863" t="str">
            <v>color commit 9/27 per PAR. 11/24: move from 257M to 940M</v>
          </cell>
          <cell r="AO863" t="str">
            <v>Y</v>
          </cell>
          <cell r="AQ863">
            <v>10</v>
          </cell>
          <cell r="AR863" t="str">
            <v>000S</v>
          </cell>
          <cell r="AS863">
            <v>0</v>
          </cell>
          <cell r="AW863">
            <v>1.7</v>
          </cell>
          <cell r="AX863">
            <v>3440.7999999999997</v>
          </cell>
          <cell r="AY863">
            <v>40455</v>
          </cell>
          <cell r="AZ863">
            <v>40461</v>
          </cell>
          <cell r="BA863">
            <v>40531</v>
          </cell>
          <cell r="BB863">
            <v>40573</v>
          </cell>
          <cell r="BC863">
            <v>40601</v>
          </cell>
          <cell r="BD863">
            <v>40608</v>
          </cell>
          <cell r="BE863">
            <v>40452</v>
          </cell>
          <cell r="BF863">
            <v>40513</v>
          </cell>
          <cell r="BG863">
            <v>40544</v>
          </cell>
          <cell r="BH863">
            <v>40575</v>
          </cell>
          <cell r="BI863">
            <v>40603</v>
          </cell>
          <cell r="BL863">
            <v>0</v>
          </cell>
          <cell r="BN863" t="str">
            <v>DOCKERS</v>
          </cell>
          <cell r="BO863" t="str">
            <v>Tops</v>
          </cell>
          <cell r="BP863" t="str">
            <v>Mens</v>
          </cell>
          <cell r="BQ863" t="str">
            <v>N</v>
          </cell>
          <cell r="BR863" t="str">
            <v>DM Tops Wovens</v>
          </cell>
          <cell r="BS863" t="str">
            <v>OKAMOTO D</v>
          </cell>
          <cell r="BT863" t="str">
            <v>CWOVENS2</v>
          </cell>
          <cell r="BU863" t="str">
            <v>H2770</v>
          </cell>
          <cell r="BV863" t="str">
            <v>Seasonal</v>
          </cell>
          <cell r="BW863" t="str">
            <v>LSA</v>
          </cell>
          <cell r="BY863" t="str">
            <v>4057140529405144045840448404484044840448</v>
          </cell>
          <cell r="BZ863" t="str">
            <v>S-61852-0006-4588-40571</v>
          </cell>
          <cell r="CA863" t="str">
            <v>SFO</v>
          </cell>
          <cell r="CD863">
            <v>0</v>
          </cell>
          <cell r="CF863">
            <v>1890</v>
          </cell>
          <cell r="CG863">
            <v>0</v>
          </cell>
        </row>
        <row r="864">
          <cell r="A864">
            <v>1307224</v>
          </cell>
          <cell r="B864" t="str">
            <v>111</v>
          </cell>
          <cell r="C864" t="str">
            <v>101</v>
          </cell>
          <cell r="D864" t="str">
            <v>61852</v>
          </cell>
          <cell r="E864" t="str">
            <v>61852-0006</v>
          </cell>
          <cell r="F864" t="str">
            <v>THE SPRING MOBILE SHIRT</v>
          </cell>
          <cell r="G864" t="str">
            <v>INGLIS - FRENCH INDIGO</v>
          </cell>
          <cell r="H864" t="str">
            <v>PPK</v>
          </cell>
          <cell r="J864" t="str">
            <v>SP-A</v>
          </cell>
          <cell r="K864" t="str">
            <v>LSUS</v>
          </cell>
          <cell r="L864">
            <v>2006</v>
          </cell>
          <cell r="M864">
            <v>2030</v>
          </cell>
          <cell r="N864">
            <v>2030</v>
          </cell>
          <cell r="O864">
            <v>0</v>
          </cell>
          <cell r="P864">
            <v>2030</v>
          </cell>
          <cell r="T864" t="str">
            <v>257M</v>
          </cell>
          <cell r="U864">
            <v>3481</v>
          </cell>
          <cell r="V864" t="str">
            <v>HONG KONG</v>
          </cell>
          <cell r="W864" t="str">
            <v>NAS</v>
          </cell>
          <cell r="X864" t="str">
            <v>VIETNAM</v>
          </cell>
          <cell r="Y864" t="str">
            <v>VIET HUNG JOINT STOCK CO</v>
          </cell>
          <cell r="Z864" t="str">
            <v>DFC</v>
          </cell>
          <cell r="AD864">
            <v>40429</v>
          </cell>
          <cell r="AE864">
            <v>40429</v>
          </cell>
          <cell r="AF864">
            <v>40429</v>
          </cell>
          <cell r="AG864">
            <v>40429</v>
          </cell>
          <cell r="AH864">
            <v>40439</v>
          </cell>
          <cell r="AI864">
            <v>40501</v>
          </cell>
          <cell r="AJ864">
            <v>40515</v>
          </cell>
          <cell r="AK864">
            <v>40550</v>
          </cell>
          <cell r="AL864">
            <v>40580</v>
          </cell>
          <cell r="AM864">
            <v>40583</v>
          </cell>
          <cell r="AN864" t="str">
            <v>9/8 color commit for US; all PPK</v>
          </cell>
          <cell r="AO864" t="str">
            <v>Y</v>
          </cell>
          <cell r="AQ864">
            <v>10</v>
          </cell>
          <cell r="AR864" t="str">
            <v>000S</v>
          </cell>
          <cell r="AS864">
            <v>0</v>
          </cell>
          <cell r="AW864">
            <v>1.7</v>
          </cell>
          <cell r="AX864">
            <v>3451</v>
          </cell>
          <cell r="AY864">
            <v>40434</v>
          </cell>
          <cell r="AZ864">
            <v>40440</v>
          </cell>
          <cell r="BA864">
            <v>40517</v>
          </cell>
          <cell r="BB864">
            <v>40552</v>
          </cell>
          <cell r="BC864">
            <v>40580</v>
          </cell>
          <cell r="BD864">
            <v>40587</v>
          </cell>
          <cell r="BE864">
            <v>40422</v>
          </cell>
          <cell r="BF864">
            <v>40513</v>
          </cell>
          <cell r="BG864">
            <v>40544</v>
          </cell>
          <cell r="BH864">
            <v>40575</v>
          </cell>
          <cell r="BI864">
            <v>40575</v>
          </cell>
          <cell r="BL864">
            <v>0</v>
          </cell>
          <cell r="BN864" t="str">
            <v>DOCKERS</v>
          </cell>
          <cell r="BO864" t="str">
            <v>Tops</v>
          </cell>
          <cell r="BP864" t="str">
            <v>Mens</v>
          </cell>
          <cell r="BQ864" t="str">
            <v>N</v>
          </cell>
          <cell r="BR864" t="str">
            <v>DM Tops Wovens</v>
          </cell>
          <cell r="BS864" t="str">
            <v>OKAMOTO D</v>
          </cell>
          <cell r="BT864" t="str">
            <v>CWOVENS2</v>
          </cell>
          <cell r="BU864" t="str">
            <v>H2770</v>
          </cell>
          <cell r="BV864" t="str">
            <v>Seasonal</v>
          </cell>
          <cell r="BW864" t="str">
            <v>LSA</v>
          </cell>
          <cell r="BY864" t="str">
            <v>4055040515405014043940429404294042940429</v>
          </cell>
          <cell r="BZ864" t="str">
            <v>S-61852-0006-3481-40550</v>
          </cell>
          <cell r="CA864" t="str">
            <v>SFO</v>
          </cell>
          <cell r="CD864">
            <v>0</v>
          </cell>
          <cell r="CF864">
            <v>574</v>
          </cell>
          <cell r="CG864">
            <v>0</v>
          </cell>
        </row>
        <row r="865">
          <cell r="A865">
            <v>1309801</v>
          </cell>
          <cell r="B865" t="str">
            <v>111</v>
          </cell>
          <cell r="C865" t="str">
            <v>101</v>
          </cell>
          <cell r="D865" t="str">
            <v>61852</v>
          </cell>
          <cell r="E865" t="str">
            <v>61852-0006</v>
          </cell>
          <cell r="F865" t="str">
            <v>THE SPRING MOBILE SHIRT</v>
          </cell>
          <cell r="G865" t="str">
            <v>INGLIS - FRENCH INDIGO</v>
          </cell>
          <cell r="H865" t="str">
            <v>PPK</v>
          </cell>
          <cell r="J865" t="str">
            <v>SP-A</v>
          </cell>
          <cell r="K865" t="str">
            <v>LSUS</v>
          </cell>
          <cell r="L865">
            <v>2006</v>
          </cell>
          <cell r="M865">
            <v>2354</v>
          </cell>
          <cell r="N865">
            <v>2354</v>
          </cell>
          <cell r="O865">
            <v>0</v>
          </cell>
          <cell r="P865">
            <v>2354</v>
          </cell>
          <cell r="T865" t="str">
            <v>257M</v>
          </cell>
          <cell r="U865">
            <v>3481</v>
          </cell>
          <cell r="V865" t="str">
            <v>HONG KONG</v>
          </cell>
          <cell r="W865" t="str">
            <v>NAS</v>
          </cell>
          <cell r="X865" t="str">
            <v>VIETNAM</v>
          </cell>
          <cell r="Y865" t="str">
            <v>VIET HUNG JOINT STOCK CO</v>
          </cell>
          <cell r="Z865" t="str">
            <v>DFC</v>
          </cell>
          <cell r="AD865">
            <v>40400</v>
          </cell>
          <cell r="AE865">
            <v>40400</v>
          </cell>
          <cell r="AF865">
            <v>40400</v>
          </cell>
          <cell r="AG865">
            <v>40400</v>
          </cell>
          <cell r="AH865">
            <v>40410</v>
          </cell>
          <cell r="AI865">
            <v>40470</v>
          </cell>
          <cell r="AJ865">
            <v>40484</v>
          </cell>
          <cell r="AK865">
            <v>40529</v>
          </cell>
          <cell r="AL865">
            <v>40559</v>
          </cell>
          <cell r="AM865">
            <v>40562</v>
          </cell>
          <cell r="AN865" t="str">
            <v>Per POP; 8/13: color commit review PAR/PPK; 9/14 Split out PPK &amp; Eaches</v>
          </cell>
          <cell r="AO865" t="str">
            <v>Y</v>
          </cell>
          <cell r="AQ865">
            <v>10</v>
          </cell>
          <cell r="AR865" t="str">
            <v>000S</v>
          </cell>
          <cell r="AS865">
            <v>0</v>
          </cell>
          <cell r="AW865">
            <v>1.7</v>
          </cell>
          <cell r="AX865">
            <v>4001.7999999999997</v>
          </cell>
          <cell r="AY865">
            <v>40406</v>
          </cell>
          <cell r="AZ865">
            <v>40412</v>
          </cell>
          <cell r="BA865">
            <v>40489</v>
          </cell>
          <cell r="BB865">
            <v>40531</v>
          </cell>
          <cell r="BC865">
            <v>40559</v>
          </cell>
          <cell r="BD865">
            <v>40566</v>
          </cell>
          <cell r="BE865">
            <v>40391</v>
          </cell>
          <cell r="BF865">
            <v>40483</v>
          </cell>
          <cell r="BG865">
            <v>40513</v>
          </cell>
          <cell r="BH865">
            <v>40544</v>
          </cell>
          <cell r="BI865">
            <v>40544</v>
          </cell>
          <cell r="BL865">
            <v>0</v>
          </cell>
          <cell r="BN865" t="str">
            <v>DOCKERS</v>
          </cell>
          <cell r="BO865" t="str">
            <v>Tops</v>
          </cell>
          <cell r="BP865" t="str">
            <v>Mens</v>
          </cell>
          <cell r="BQ865" t="str">
            <v>N</v>
          </cell>
          <cell r="BR865" t="str">
            <v>DM Tops Wovens</v>
          </cell>
          <cell r="BS865" t="str">
            <v>OKAMOTO D</v>
          </cell>
          <cell r="BT865" t="str">
            <v>CWOVENS2</v>
          </cell>
          <cell r="BU865" t="str">
            <v>H2770</v>
          </cell>
          <cell r="BV865" t="str">
            <v>Seasonal</v>
          </cell>
          <cell r="BW865" t="str">
            <v>LSA</v>
          </cell>
          <cell r="BY865" t="str">
            <v>4052940484404704041040400404004040040400</v>
          </cell>
          <cell r="BZ865" t="str">
            <v>S-61852-0006-3481-40529</v>
          </cell>
          <cell r="CA865" t="str">
            <v>SFO</v>
          </cell>
          <cell r="CD865">
            <v>0</v>
          </cell>
          <cell r="CF865">
            <v>574</v>
          </cell>
          <cell r="CG865">
            <v>0</v>
          </cell>
        </row>
        <row r="866">
          <cell r="A866">
            <v>1255791</v>
          </cell>
          <cell r="B866" t="str">
            <v>111</v>
          </cell>
          <cell r="C866" t="str">
            <v>101</v>
          </cell>
          <cell r="D866" t="str">
            <v>61852</v>
          </cell>
          <cell r="E866" t="str">
            <v>61852-0006</v>
          </cell>
          <cell r="F866" t="str">
            <v>THE SPRING MOBILE SHIRT</v>
          </cell>
          <cell r="G866" t="str">
            <v>INGLIS - FRENCH INDIGO</v>
          </cell>
          <cell r="H866" t="str">
            <v>PC</v>
          </cell>
          <cell r="J866" t="str">
            <v>SP-A</v>
          </cell>
          <cell r="K866" t="str">
            <v>LSUS</v>
          </cell>
          <cell r="L866">
            <v>2006</v>
          </cell>
          <cell r="M866">
            <v>1611</v>
          </cell>
          <cell r="N866">
            <v>1611</v>
          </cell>
          <cell r="O866">
            <v>0</v>
          </cell>
          <cell r="P866">
            <v>1611</v>
          </cell>
          <cell r="T866" t="str">
            <v>257M</v>
          </cell>
          <cell r="U866">
            <v>3481</v>
          </cell>
          <cell r="V866" t="str">
            <v>HONG KONG</v>
          </cell>
          <cell r="W866" t="str">
            <v>NAS</v>
          </cell>
          <cell r="X866" t="str">
            <v>VIETNAM</v>
          </cell>
          <cell r="Y866" t="str">
            <v>VIET HUNG JOINT STOCK CO</v>
          </cell>
          <cell r="Z866" t="str">
            <v>DFC</v>
          </cell>
          <cell r="AD866">
            <v>40400</v>
          </cell>
          <cell r="AE866">
            <v>40400</v>
          </cell>
          <cell r="AF866">
            <v>40400</v>
          </cell>
          <cell r="AG866">
            <v>40400</v>
          </cell>
          <cell r="AH866">
            <v>40410</v>
          </cell>
          <cell r="AI866">
            <v>40470</v>
          </cell>
          <cell r="AJ866">
            <v>40484</v>
          </cell>
          <cell r="AK866">
            <v>40529</v>
          </cell>
          <cell r="AL866">
            <v>40559</v>
          </cell>
          <cell r="AM866">
            <v>40562</v>
          </cell>
          <cell r="AN866" t="str">
            <v>Per POP; 8/13: color commit review PAR/PPK; 9/14 Split out PPK &amp; Eaches</v>
          </cell>
          <cell r="AO866" t="str">
            <v>Y</v>
          </cell>
          <cell r="AQ866">
            <v>10</v>
          </cell>
          <cell r="AR866" t="str">
            <v>000S</v>
          </cell>
          <cell r="AS866">
            <v>0</v>
          </cell>
          <cell r="AW866">
            <v>1.7</v>
          </cell>
          <cell r="AX866">
            <v>2738.7</v>
          </cell>
          <cell r="AY866">
            <v>40406</v>
          </cell>
          <cell r="AZ866">
            <v>40412</v>
          </cell>
          <cell r="BA866">
            <v>40489</v>
          </cell>
          <cell r="BB866">
            <v>40531</v>
          </cell>
          <cell r="BC866">
            <v>40559</v>
          </cell>
          <cell r="BD866">
            <v>40566</v>
          </cell>
          <cell r="BE866">
            <v>40391</v>
          </cell>
          <cell r="BF866">
            <v>40483</v>
          </cell>
          <cell r="BG866">
            <v>40513</v>
          </cell>
          <cell r="BH866">
            <v>40544</v>
          </cell>
          <cell r="BI866">
            <v>40544</v>
          </cell>
          <cell r="BL866">
            <v>0</v>
          </cell>
          <cell r="BN866" t="str">
            <v>DOCKERS</v>
          </cell>
          <cell r="BO866" t="str">
            <v>Tops</v>
          </cell>
          <cell r="BP866" t="str">
            <v>Mens</v>
          </cell>
          <cell r="BQ866" t="str">
            <v>N</v>
          </cell>
          <cell r="BR866" t="str">
            <v>DM Tops Wovens</v>
          </cell>
          <cell r="BS866" t="str">
            <v>OKAMOTO D</v>
          </cell>
          <cell r="BT866" t="str">
            <v>CWOVENS2</v>
          </cell>
          <cell r="BU866" t="str">
            <v>H2770</v>
          </cell>
          <cell r="BV866" t="str">
            <v>Seasonal</v>
          </cell>
          <cell r="BW866" t="str">
            <v>LSA</v>
          </cell>
          <cell r="BY866" t="str">
            <v>4052940484404704041040400404004040040400</v>
          </cell>
          <cell r="BZ866" t="str">
            <v>S-61852-0006-3481-40529</v>
          </cell>
          <cell r="CA866" t="str">
            <v>SFO</v>
          </cell>
          <cell r="CD866">
            <v>0</v>
          </cell>
          <cell r="CF866">
            <v>574</v>
          </cell>
          <cell r="CG866">
            <v>0</v>
          </cell>
        </row>
        <row r="867">
          <cell r="A867">
            <v>1309802</v>
          </cell>
          <cell r="B867" t="str">
            <v>111</v>
          </cell>
          <cell r="C867" t="str">
            <v>101</v>
          </cell>
          <cell r="D867" t="str">
            <v>61852</v>
          </cell>
          <cell r="E867" t="str">
            <v>61852-0006</v>
          </cell>
          <cell r="F867" t="str">
            <v>THE SPRING MOBILE SHIRT</v>
          </cell>
          <cell r="G867" t="str">
            <v>INGLIS - FRENCH INDIGO</v>
          </cell>
          <cell r="H867" t="str">
            <v>PPK</v>
          </cell>
          <cell r="J867" t="str">
            <v>SP-A</v>
          </cell>
          <cell r="K867" t="str">
            <v>LSUS</v>
          </cell>
          <cell r="L867">
            <v>2006</v>
          </cell>
          <cell r="M867">
            <v>13019</v>
          </cell>
          <cell r="N867">
            <v>13019</v>
          </cell>
          <cell r="O867">
            <v>0</v>
          </cell>
          <cell r="P867">
            <v>13019</v>
          </cell>
          <cell r="T867" t="str">
            <v>257M</v>
          </cell>
          <cell r="U867">
            <v>3481</v>
          </cell>
          <cell r="V867" t="str">
            <v>HONG KONG</v>
          </cell>
          <cell r="W867" t="str">
            <v>NAS</v>
          </cell>
          <cell r="X867" t="str">
            <v>VIETNAM</v>
          </cell>
          <cell r="Y867" t="str">
            <v>VIET HUNG JOINT STOCK CO</v>
          </cell>
          <cell r="Z867" t="str">
            <v>DFC</v>
          </cell>
          <cell r="AD867">
            <v>40372</v>
          </cell>
          <cell r="AE867">
            <v>40372</v>
          </cell>
          <cell r="AF867">
            <v>40372</v>
          </cell>
          <cell r="AG867">
            <v>40372</v>
          </cell>
          <cell r="AH867">
            <v>40382</v>
          </cell>
          <cell r="AI867">
            <v>40442</v>
          </cell>
          <cell r="AJ867">
            <v>40456</v>
          </cell>
          <cell r="AK867">
            <v>40515</v>
          </cell>
          <cell r="AL867">
            <v>40545</v>
          </cell>
          <cell r="AM867">
            <v>40548</v>
          </cell>
          <cell r="AN867" t="str">
            <v>7/15: rev US portion-  Sears (increase by 27 uts). New July P-req; 9/14 Split out PPK &amp; Eaches</v>
          </cell>
          <cell r="AO867" t="str">
            <v>Y</v>
          </cell>
          <cell r="AQ867">
            <v>10</v>
          </cell>
          <cell r="AR867" t="str">
            <v>000S</v>
          </cell>
          <cell r="AS867">
            <v>0</v>
          </cell>
          <cell r="AW867">
            <v>1.7</v>
          </cell>
          <cell r="AX867">
            <v>22132.3</v>
          </cell>
          <cell r="AY867">
            <v>40378</v>
          </cell>
          <cell r="AZ867">
            <v>40384</v>
          </cell>
          <cell r="BA867">
            <v>40461</v>
          </cell>
          <cell r="BB867">
            <v>40517</v>
          </cell>
          <cell r="BC867">
            <v>40545</v>
          </cell>
          <cell r="BD867">
            <v>40552</v>
          </cell>
          <cell r="BE867">
            <v>40360</v>
          </cell>
          <cell r="BF867">
            <v>40452</v>
          </cell>
          <cell r="BG867">
            <v>40513</v>
          </cell>
          <cell r="BH867">
            <v>40513</v>
          </cell>
          <cell r="BI867">
            <v>40544</v>
          </cell>
          <cell r="BL867">
            <v>0</v>
          </cell>
          <cell r="BN867" t="str">
            <v>DOCKERS</v>
          </cell>
          <cell r="BO867" t="str">
            <v>Tops</v>
          </cell>
          <cell r="BP867" t="str">
            <v>Mens</v>
          </cell>
          <cell r="BQ867" t="str">
            <v>N</v>
          </cell>
          <cell r="BR867" t="str">
            <v>DM Tops Wovens</v>
          </cell>
          <cell r="BS867" t="str">
            <v>OKAMOTO D</v>
          </cell>
          <cell r="BT867" t="str">
            <v>CWOVENS2</v>
          </cell>
          <cell r="BU867" t="str">
            <v>H2770</v>
          </cell>
          <cell r="BV867" t="str">
            <v>Seasonal</v>
          </cell>
          <cell r="BW867" t="str">
            <v>LSA</v>
          </cell>
          <cell r="BY867" t="str">
            <v>4051540456404424038240372403724037240372</v>
          </cell>
          <cell r="BZ867" t="str">
            <v>S-61852-0006-3481-40515</v>
          </cell>
          <cell r="CA867" t="str">
            <v>SFO</v>
          </cell>
          <cell r="CD867">
            <v>0</v>
          </cell>
          <cell r="CF867">
            <v>574</v>
          </cell>
          <cell r="CG867">
            <v>0</v>
          </cell>
        </row>
        <row r="868">
          <cell r="A868">
            <v>1221176</v>
          </cell>
          <cell r="B868" t="str">
            <v>111</v>
          </cell>
          <cell r="C868" t="str">
            <v>101</v>
          </cell>
          <cell r="D868" t="str">
            <v>61852</v>
          </cell>
          <cell r="E868" t="str">
            <v>61852-0006</v>
          </cell>
          <cell r="F868" t="str">
            <v>THE SPRING MOBILE SHIRT</v>
          </cell>
          <cell r="G868" t="str">
            <v>INGLIS - FRENCH INDIGO</v>
          </cell>
          <cell r="H868" t="str">
            <v>PC</v>
          </cell>
          <cell r="J868" t="str">
            <v>SP-A</v>
          </cell>
          <cell r="K868" t="str">
            <v>LSUS</v>
          </cell>
          <cell r="L868">
            <v>2006</v>
          </cell>
          <cell r="M868">
            <v>2540</v>
          </cell>
          <cell r="N868">
            <v>2540</v>
          </cell>
          <cell r="O868">
            <v>0</v>
          </cell>
          <cell r="P868">
            <v>2540</v>
          </cell>
          <cell r="T868" t="str">
            <v>257M</v>
          </cell>
          <cell r="U868">
            <v>3481</v>
          </cell>
          <cell r="V868" t="str">
            <v>HONG KONG</v>
          </cell>
          <cell r="W868" t="str">
            <v>NAS</v>
          </cell>
          <cell r="X868" t="str">
            <v>VIETNAM</v>
          </cell>
          <cell r="Y868" t="str">
            <v>VIET HUNG JOINT STOCK CO</v>
          </cell>
          <cell r="Z868" t="str">
            <v>DFC</v>
          </cell>
          <cell r="AD868">
            <v>40372</v>
          </cell>
          <cell r="AE868">
            <v>40372</v>
          </cell>
          <cell r="AF868">
            <v>40372</v>
          </cell>
          <cell r="AG868">
            <v>40372</v>
          </cell>
          <cell r="AH868">
            <v>40382</v>
          </cell>
          <cell r="AI868">
            <v>40442</v>
          </cell>
          <cell r="AJ868">
            <v>40456</v>
          </cell>
          <cell r="AK868">
            <v>40515</v>
          </cell>
          <cell r="AL868">
            <v>40545</v>
          </cell>
          <cell r="AM868">
            <v>40548</v>
          </cell>
          <cell r="AN868" t="str">
            <v>7/15: rev US portion-  Sears (increase by 27 uts). New July P-req; 9/14 Split out PPK &amp; Eaches</v>
          </cell>
          <cell r="AO868" t="str">
            <v>Y</v>
          </cell>
          <cell r="AQ868">
            <v>10</v>
          </cell>
          <cell r="AR868" t="str">
            <v>000S</v>
          </cell>
          <cell r="AS868">
            <v>0</v>
          </cell>
          <cell r="AW868">
            <v>1.7</v>
          </cell>
          <cell r="AX868">
            <v>4318</v>
          </cell>
          <cell r="AY868">
            <v>40378</v>
          </cell>
          <cell r="AZ868">
            <v>40384</v>
          </cell>
          <cell r="BA868">
            <v>40461</v>
          </cell>
          <cell r="BB868">
            <v>40517</v>
          </cell>
          <cell r="BC868">
            <v>40545</v>
          </cell>
          <cell r="BD868">
            <v>40552</v>
          </cell>
          <cell r="BE868">
            <v>40360</v>
          </cell>
          <cell r="BF868">
            <v>40452</v>
          </cell>
          <cell r="BG868">
            <v>40513</v>
          </cell>
          <cell r="BH868">
            <v>40513</v>
          </cell>
          <cell r="BI868">
            <v>40544</v>
          </cell>
          <cell r="BL868">
            <v>0</v>
          </cell>
          <cell r="BN868" t="str">
            <v>DOCKERS</v>
          </cell>
          <cell r="BO868" t="str">
            <v>Tops</v>
          </cell>
          <cell r="BP868" t="str">
            <v>Mens</v>
          </cell>
          <cell r="BQ868" t="str">
            <v>N</v>
          </cell>
          <cell r="BR868" t="str">
            <v>DM Tops Wovens</v>
          </cell>
          <cell r="BS868" t="str">
            <v>OKAMOTO D</v>
          </cell>
          <cell r="BT868" t="str">
            <v>CWOVENS2</v>
          </cell>
          <cell r="BU868" t="str">
            <v>H2770</v>
          </cell>
          <cell r="BV868" t="str">
            <v>Seasonal</v>
          </cell>
          <cell r="BW868" t="str">
            <v>LSA</v>
          </cell>
          <cell r="BY868" t="str">
            <v>4051540456404424038240372403724037240372</v>
          </cell>
          <cell r="BZ868" t="str">
            <v>S-61852-0006-3481-40515</v>
          </cell>
          <cell r="CA868" t="str">
            <v>SFO</v>
          </cell>
          <cell r="CD868">
            <v>0</v>
          </cell>
          <cell r="CF868">
            <v>574</v>
          </cell>
          <cell r="CG868">
            <v>0</v>
          </cell>
        </row>
        <row r="869">
          <cell r="A869">
            <v>1309803</v>
          </cell>
          <cell r="B869" t="str">
            <v>111</v>
          </cell>
          <cell r="C869" t="str">
            <v>101</v>
          </cell>
          <cell r="D869" t="str">
            <v>61852</v>
          </cell>
          <cell r="E869" t="str">
            <v>61852-0006</v>
          </cell>
          <cell r="F869" t="str">
            <v>THE SPRING MOBILE SHIRT</v>
          </cell>
          <cell r="G869" t="str">
            <v>INGLIS - FRENCH INDIGO</v>
          </cell>
          <cell r="H869" t="str">
            <v>PPK</v>
          </cell>
          <cell r="J869" t="str">
            <v>SP-A</v>
          </cell>
          <cell r="K869" t="str">
            <v>LSUS</v>
          </cell>
          <cell r="L869">
            <v>2006</v>
          </cell>
          <cell r="M869">
            <v>2500</v>
          </cell>
          <cell r="N869">
            <v>2500</v>
          </cell>
          <cell r="O869">
            <v>0</v>
          </cell>
          <cell r="P869">
            <v>2500</v>
          </cell>
          <cell r="T869" t="str">
            <v>257M</v>
          </cell>
          <cell r="U869">
            <v>3481</v>
          </cell>
          <cell r="V869" t="str">
            <v>HONG KONG</v>
          </cell>
          <cell r="W869" t="str">
            <v>NAS</v>
          </cell>
          <cell r="X869" t="str">
            <v>VIETNAM</v>
          </cell>
          <cell r="Y869" t="str">
            <v>VIET HUNG JOINT STOCK CO</v>
          </cell>
          <cell r="Z869" t="str">
            <v>DFC</v>
          </cell>
          <cell r="AD869">
            <v>40339</v>
          </cell>
          <cell r="AE869">
            <v>40339</v>
          </cell>
          <cell r="AF869">
            <v>40339</v>
          </cell>
          <cell r="AG869">
            <v>40339</v>
          </cell>
          <cell r="AH869">
            <v>40344</v>
          </cell>
          <cell r="AI869">
            <v>40407</v>
          </cell>
          <cell r="AJ869">
            <v>40421</v>
          </cell>
          <cell r="AK869">
            <v>40466</v>
          </cell>
          <cell r="AL869">
            <v>40496</v>
          </cell>
          <cell r="AM869">
            <v>40499</v>
          </cell>
          <cell r="AN869" t="str">
            <v>Kohls (3520u)+ SC (529u); split out PPK and Eaches 9/14</v>
          </cell>
          <cell r="AO869" t="str">
            <v>Y</v>
          </cell>
          <cell r="AQ869">
            <v>10</v>
          </cell>
          <cell r="AR869" t="str">
            <v>000S</v>
          </cell>
          <cell r="AS869">
            <v>0</v>
          </cell>
          <cell r="AW869">
            <v>1.7</v>
          </cell>
          <cell r="AX869">
            <v>4250</v>
          </cell>
          <cell r="AY869">
            <v>40343</v>
          </cell>
          <cell r="AZ869">
            <v>40349</v>
          </cell>
          <cell r="BA869">
            <v>40426</v>
          </cell>
          <cell r="BB869">
            <v>40468</v>
          </cell>
          <cell r="BC869">
            <v>40496</v>
          </cell>
          <cell r="BD869">
            <v>40503</v>
          </cell>
          <cell r="BE869">
            <v>40330</v>
          </cell>
          <cell r="BF869">
            <v>40422</v>
          </cell>
          <cell r="BG869">
            <v>40452</v>
          </cell>
          <cell r="BH869">
            <v>40483</v>
          </cell>
          <cell r="BI869">
            <v>40483</v>
          </cell>
          <cell r="BL869">
            <v>0</v>
          </cell>
          <cell r="BN869" t="str">
            <v>DOCKERS</v>
          </cell>
          <cell r="BO869" t="str">
            <v>Tops</v>
          </cell>
          <cell r="BP869" t="str">
            <v>Mens</v>
          </cell>
          <cell r="BQ869" t="str">
            <v>N</v>
          </cell>
          <cell r="BR869" t="str">
            <v>DM Tops Wovens</v>
          </cell>
          <cell r="BS869" t="str">
            <v>OKAMOTO D</v>
          </cell>
          <cell r="BT869" t="str">
            <v>CWOVENS2</v>
          </cell>
          <cell r="BU869" t="str">
            <v>H2770</v>
          </cell>
          <cell r="BV869" t="str">
            <v>Seasonal</v>
          </cell>
          <cell r="BW869" t="str">
            <v>LSA</v>
          </cell>
          <cell r="BY869" t="str">
            <v>4046640421404074034440339403394033940339</v>
          </cell>
          <cell r="BZ869" t="str">
            <v>S-61852-0006-3481-40466</v>
          </cell>
          <cell r="CA869" t="str">
            <v>SFO</v>
          </cell>
          <cell r="CD869">
            <v>0</v>
          </cell>
          <cell r="CF869">
            <v>574</v>
          </cell>
          <cell r="CG869">
            <v>0</v>
          </cell>
        </row>
        <row r="870">
          <cell r="A870">
            <v>1148153</v>
          </cell>
          <cell r="B870" t="str">
            <v>111</v>
          </cell>
          <cell r="C870" t="str">
            <v>101</v>
          </cell>
          <cell r="D870" t="str">
            <v>61852</v>
          </cell>
          <cell r="E870" t="str">
            <v>61852-0006</v>
          </cell>
          <cell r="F870" t="str">
            <v>THE SPRING MOBILE SHIRT</v>
          </cell>
          <cell r="G870" t="str">
            <v>INGLIS - FRENCH INDIGO</v>
          </cell>
          <cell r="H870" t="str">
            <v>PC</v>
          </cell>
          <cell r="J870" t="str">
            <v>SP-A</v>
          </cell>
          <cell r="K870" t="str">
            <v>LSUS</v>
          </cell>
          <cell r="L870">
            <v>2006</v>
          </cell>
          <cell r="M870">
            <v>1549</v>
          </cell>
          <cell r="N870">
            <v>1549</v>
          </cell>
          <cell r="O870">
            <v>0</v>
          </cell>
          <cell r="P870">
            <v>1549</v>
          </cell>
          <cell r="T870" t="str">
            <v>257M</v>
          </cell>
          <cell r="U870">
            <v>3481</v>
          </cell>
          <cell r="V870" t="str">
            <v>HONG KONG</v>
          </cell>
          <cell r="W870" t="str">
            <v>NAS</v>
          </cell>
          <cell r="X870" t="str">
            <v>VIETNAM</v>
          </cell>
          <cell r="Y870" t="str">
            <v>VIET HUNG JOINT STOCK CO</v>
          </cell>
          <cell r="Z870" t="str">
            <v>DFC</v>
          </cell>
          <cell r="AD870">
            <v>40339</v>
          </cell>
          <cell r="AE870">
            <v>40339</v>
          </cell>
          <cell r="AF870">
            <v>40339</v>
          </cell>
          <cell r="AG870">
            <v>40339</v>
          </cell>
          <cell r="AH870">
            <v>40344</v>
          </cell>
          <cell r="AI870">
            <v>40407</v>
          </cell>
          <cell r="AJ870">
            <v>40421</v>
          </cell>
          <cell r="AK870">
            <v>40466</v>
          </cell>
          <cell r="AL870">
            <v>40496</v>
          </cell>
          <cell r="AM870">
            <v>40499</v>
          </cell>
          <cell r="AN870" t="str">
            <v>Kohls (3520u)+ SC (529u); removed PPK uts, leaving eaches 9/14</v>
          </cell>
          <cell r="AO870" t="str">
            <v>Y</v>
          </cell>
          <cell r="AQ870">
            <v>10</v>
          </cell>
          <cell r="AR870" t="str">
            <v>000S</v>
          </cell>
          <cell r="AS870">
            <v>0</v>
          </cell>
          <cell r="AW870">
            <v>1.7</v>
          </cell>
          <cell r="AX870">
            <v>2633.2999999999997</v>
          </cell>
          <cell r="AY870">
            <v>40343</v>
          </cell>
          <cell r="AZ870">
            <v>40349</v>
          </cell>
          <cell r="BA870">
            <v>40426</v>
          </cell>
          <cell r="BB870">
            <v>40468</v>
          </cell>
          <cell r="BC870">
            <v>40496</v>
          </cell>
          <cell r="BD870">
            <v>40503</v>
          </cell>
          <cell r="BE870">
            <v>40330</v>
          </cell>
          <cell r="BF870">
            <v>40422</v>
          </cell>
          <cell r="BG870">
            <v>40452</v>
          </cell>
          <cell r="BH870">
            <v>40483</v>
          </cell>
          <cell r="BI870">
            <v>40483</v>
          </cell>
          <cell r="BL870">
            <v>0</v>
          </cell>
          <cell r="BN870" t="str">
            <v>DOCKERS</v>
          </cell>
          <cell r="BO870" t="str">
            <v>Tops</v>
          </cell>
          <cell r="BP870" t="str">
            <v>Mens</v>
          </cell>
          <cell r="BQ870" t="str">
            <v>N</v>
          </cell>
          <cell r="BR870" t="str">
            <v>DM Tops Wovens</v>
          </cell>
          <cell r="BS870" t="str">
            <v>OKAMOTO D</v>
          </cell>
          <cell r="BT870" t="str">
            <v>CWOVENS2</v>
          </cell>
          <cell r="BU870" t="str">
            <v>H2770</v>
          </cell>
          <cell r="BV870" t="str">
            <v>Seasonal</v>
          </cell>
          <cell r="BW870" t="str">
            <v>LSA</v>
          </cell>
          <cell r="BY870" t="str">
            <v>4046640421404074034440339403394033940339</v>
          </cell>
          <cell r="BZ870" t="str">
            <v>S-61852-0006-3481-40466</v>
          </cell>
          <cell r="CA870" t="str">
            <v>SFO</v>
          </cell>
          <cell r="CD870">
            <v>0</v>
          </cell>
          <cell r="CF870">
            <v>574</v>
          </cell>
          <cell r="CG870">
            <v>0</v>
          </cell>
        </row>
        <row r="871">
          <cell r="A871">
            <v>1221275</v>
          </cell>
          <cell r="B871" t="str">
            <v>111</v>
          </cell>
          <cell r="C871" t="str">
            <v>101</v>
          </cell>
          <cell r="D871" t="str">
            <v>61852</v>
          </cell>
          <cell r="E871" t="str">
            <v>61852-0006</v>
          </cell>
          <cell r="F871" t="str">
            <v>THE SPRING MOBILE SHIRT</v>
          </cell>
          <cell r="G871" t="str">
            <v>INGLIS - FRENCH INDIGO</v>
          </cell>
          <cell r="H871" t="str">
            <v>PC</v>
          </cell>
          <cell r="J871" t="str">
            <v>SP-A</v>
          </cell>
          <cell r="K871" t="str">
            <v>APD</v>
          </cell>
          <cell r="L871" t="str">
            <v>SG</v>
          </cell>
          <cell r="M871">
            <v>150</v>
          </cell>
          <cell r="N871">
            <v>150</v>
          </cell>
          <cell r="O871">
            <v>0</v>
          </cell>
          <cell r="P871">
            <v>150</v>
          </cell>
          <cell r="T871" t="str">
            <v>257M</v>
          </cell>
          <cell r="U871">
            <v>3481</v>
          </cell>
          <cell r="V871" t="str">
            <v>HONG KONG</v>
          </cell>
          <cell r="W871" t="str">
            <v>NAS</v>
          </cell>
          <cell r="X871" t="str">
            <v>VIETNAM</v>
          </cell>
          <cell r="Y871" t="str">
            <v>VIET HUNG JOINT STOCK CO</v>
          </cell>
          <cell r="Z871" t="str">
            <v>DFC</v>
          </cell>
          <cell r="AD871">
            <v>40339</v>
          </cell>
          <cell r="AE871">
            <v>40339</v>
          </cell>
          <cell r="AF871">
            <v>40339</v>
          </cell>
          <cell r="AG871">
            <v>40339</v>
          </cell>
          <cell r="AH871">
            <v>40344</v>
          </cell>
          <cell r="AI871">
            <v>40407</v>
          </cell>
          <cell r="AJ871">
            <v>40421</v>
          </cell>
          <cell r="AK871">
            <v>40466</v>
          </cell>
          <cell r="AL871">
            <v>40477</v>
          </cell>
          <cell r="AM871">
            <v>40480</v>
          </cell>
          <cell r="AN871" t="str">
            <v>June P-Req breakout MY per Mildred 7/7</v>
          </cell>
          <cell r="AO871" t="str">
            <v>Y</v>
          </cell>
          <cell r="AP871">
            <v>4512016200</v>
          </cell>
          <cell r="AQ871">
            <v>11</v>
          </cell>
          <cell r="AR871" t="str">
            <v>000S</v>
          </cell>
          <cell r="AS871">
            <v>0</v>
          </cell>
          <cell r="AW871">
            <v>1.7</v>
          </cell>
          <cell r="AX871">
            <v>255</v>
          </cell>
          <cell r="AY871">
            <v>40343</v>
          </cell>
          <cell r="AZ871">
            <v>40349</v>
          </cell>
          <cell r="BA871">
            <v>40426</v>
          </cell>
          <cell r="BB871">
            <v>40468</v>
          </cell>
          <cell r="BC871">
            <v>40482</v>
          </cell>
          <cell r="BD871">
            <v>40482</v>
          </cell>
          <cell r="BE871">
            <v>40330</v>
          </cell>
          <cell r="BF871">
            <v>40422</v>
          </cell>
          <cell r="BG871">
            <v>40452</v>
          </cell>
          <cell r="BH871">
            <v>40452</v>
          </cell>
          <cell r="BI871">
            <v>40452</v>
          </cell>
          <cell r="BL871">
            <v>0</v>
          </cell>
          <cell r="BN871" t="str">
            <v>DOCKERS</v>
          </cell>
          <cell r="BO871" t="str">
            <v>Tops</v>
          </cell>
          <cell r="BP871" t="str">
            <v>Mens</v>
          </cell>
          <cell r="BQ871" t="str">
            <v>N</v>
          </cell>
          <cell r="BR871" t="str">
            <v>DM Tops Wovens</v>
          </cell>
          <cell r="BS871" t="str">
            <v>OKAMOTO D</v>
          </cell>
          <cell r="BT871" t="str">
            <v>CWOVENS2</v>
          </cell>
          <cell r="BU871" t="str">
            <v>H2770</v>
          </cell>
          <cell r="BV871" t="str">
            <v>Seasonal</v>
          </cell>
          <cell r="BW871" t="str">
            <v>APD</v>
          </cell>
          <cell r="BY871" t="str">
            <v>4046640421404074034440339403394033940339</v>
          </cell>
          <cell r="BZ871" t="str">
            <v>S-61852-0006-3481-40466</v>
          </cell>
          <cell r="CA871" t="str">
            <v>SFO</v>
          </cell>
          <cell r="CB871">
            <v>150</v>
          </cell>
          <cell r="CD871">
            <v>0</v>
          </cell>
          <cell r="CF871">
            <v>574</v>
          </cell>
          <cell r="CG871">
            <v>0</v>
          </cell>
        </row>
        <row r="872">
          <cell r="A872">
            <v>1221276</v>
          </cell>
          <cell r="B872" t="str">
            <v>111</v>
          </cell>
          <cell r="C872" t="str">
            <v>101</v>
          </cell>
          <cell r="D872" t="str">
            <v>61852</v>
          </cell>
          <cell r="E872" t="str">
            <v>61852-0006</v>
          </cell>
          <cell r="F872" t="str">
            <v>THE SPRING MOBILE SHIRT</v>
          </cell>
          <cell r="G872" t="str">
            <v>INGLIS - FRENCH INDIGO</v>
          </cell>
          <cell r="H872" t="str">
            <v>PC</v>
          </cell>
          <cell r="J872" t="str">
            <v>SP-A</v>
          </cell>
          <cell r="K872" t="str">
            <v>APD</v>
          </cell>
          <cell r="L872" t="str">
            <v>TH</v>
          </cell>
          <cell r="M872">
            <v>150</v>
          </cell>
          <cell r="N872">
            <v>150</v>
          </cell>
          <cell r="O872">
            <v>0</v>
          </cell>
          <cell r="P872">
            <v>150</v>
          </cell>
          <cell r="T872" t="str">
            <v>257M</v>
          </cell>
          <cell r="U872">
            <v>3481</v>
          </cell>
          <cell r="V872" t="str">
            <v>HONG KONG</v>
          </cell>
          <cell r="W872" t="str">
            <v>NAS</v>
          </cell>
          <cell r="X872" t="str">
            <v>VIETNAM</v>
          </cell>
          <cell r="Y872" t="str">
            <v>VIET HUNG JOINT STOCK CO</v>
          </cell>
          <cell r="Z872" t="str">
            <v>DFC</v>
          </cell>
          <cell r="AD872">
            <v>40339</v>
          </cell>
          <cell r="AE872">
            <v>40339</v>
          </cell>
          <cell r="AF872">
            <v>40339</v>
          </cell>
          <cell r="AG872">
            <v>40339</v>
          </cell>
          <cell r="AH872">
            <v>40344</v>
          </cell>
          <cell r="AI872">
            <v>40407</v>
          </cell>
          <cell r="AJ872">
            <v>40421</v>
          </cell>
          <cell r="AK872">
            <v>40466</v>
          </cell>
          <cell r="AL872">
            <v>40477</v>
          </cell>
          <cell r="AM872">
            <v>40480</v>
          </cell>
          <cell r="AN872" t="str">
            <v>June P-Req breakout MY per Mildred 7/7</v>
          </cell>
          <cell r="AO872" t="str">
            <v>Y</v>
          </cell>
          <cell r="AP872">
            <v>4512016243</v>
          </cell>
          <cell r="AQ872">
            <v>11</v>
          </cell>
          <cell r="AR872" t="str">
            <v>000S</v>
          </cell>
          <cell r="AS872">
            <v>0</v>
          </cell>
          <cell r="AW872">
            <v>1.7</v>
          </cell>
          <cell r="AX872">
            <v>255</v>
          </cell>
          <cell r="AY872">
            <v>40343</v>
          </cell>
          <cell r="AZ872">
            <v>40349</v>
          </cell>
          <cell r="BA872">
            <v>40426</v>
          </cell>
          <cell r="BB872">
            <v>40468</v>
          </cell>
          <cell r="BC872">
            <v>40482</v>
          </cell>
          <cell r="BD872">
            <v>40482</v>
          </cell>
          <cell r="BE872">
            <v>40330</v>
          </cell>
          <cell r="BF872">
            <v>40422</v>
          </cell>
          <cell r="BG872">
            <v>40452</v>
          </cell>
          <cell r="BH872">
            <v>40452</v>
          </cell>
          <cell r="BI872">
            <v>40452</v>
          </cell>
          <cell r="BL872">
            <v>0</v>
          </cell>
          <cell r="BN872" t="str">
            <v>DOCKERS</v>
          </cell>
          <cell r="BO872" t="str">
            <v>Tops</v>
          </cell>
          <cell r="BP872" t="str">
            <v>Mens</v>
          </cell>
          <cell r="BQ872" t="str">
            <v>N</v>
          </cell>
          <cell r="BR872" t="str">
            <v>DM Tops Wovens</v>
          </cell>
          <cell r="BS872" t="str">
            <v>OKAMOTO D</v>
          </cell>
          <cell r="BT872" t="str">
            <v>CWOVENS2</v>
          </cell>
          <cell r="BU872" t="str">
            <v>H2770</v>
          </cell>
          <cell r="BV872" t="str">
            <v>Seasonal</v>
          </cell>
          <cell r="BW872" t="str">
            <v>APD</v>
          </cell>
          <cell r="BY872" t="str">
            <v>4046640421404074034440339403394033940339</v>
          </cell>
          <cell r="BZ872" t="str">
            <v>S-61852-0006-3481-40466</v>
          </cell>
          <cell r="CA872" t="str">
            <v>SFO</v>
          </cell>
          <cell r="CB872">
            <v>150</v>
          </cell>
          <cell r="CD872">
            <v>0</v>
          </cell>
          <cell r="CF872">
            <v>574</v>
          </cell>
          <cell r="CG872">
            <v>0</v>
          </cell>
        </row>
        <row r="873">
          <cell r="A873">
            <v>1221277</v>
          </cell>
          <cell r="B873" t="str">
            <v>111</v>
          </cell>
          <cell r="C873" t="str">
            <v>101</v>
          </cell>
          <cell r="D873" t="str">
            <v>61852</v>
          </cell>
          <cell r="E873" t="str">
            <v>61852-0006</v>
          </cell>
          <cell r="F873" t="str">
            <v>THE SPRING MOBILE SHIRT</v>
          </cell>
          <cell r="G873" t="str">
            <v>INGLIS - FRENCH INDIGO</v>
          </cell>
          <cell r="H873" t="str">
            <v>PC</v>
          </cell>
          <cell r="J873" t="str">
            <v>SP-A</v>
          </cell>
          <cell r="K873" t="str">
            <v>APD</v>
          </cell>
          <cell r="L873" t="str">
            <v>PH</v>
          </cell>
          <cell r="M873">
            <v>250</v>
          </cell>
          <cell r="N873">
            <v>250</v>
          </cell>
          <cell r="O873">
            <v>0</v>
          </cell>
          <cell r="P873">
            <v>250</v>
          </cell>
          <cell r="T873" t="str">
            <v>257M</v>
          </cell>
          <cell r="U873">
            <v>3481</v>
          </cell>
          <cell r="V873" t="str">
            <v>HONG KONG</v>
          </cell>
          <cell r="W873" t="str">
            <v>NAS</v>
          </cell>
          <cell r="X873" t="str">
            <v>VIETNAM</v>
          </cell>
          <cell r="Y873" t="str">
            <v>VIET HUNG JOINT STOCK CO</v>
          </cell>
          <cell r="Z873" t="str">
            <v>DFC</v>
          </cell>
          <cell r="AD873">
            <v>40339</v>
          </cell>
          <cell r="AE873">
            <v>40339</v>
          </cell>
          <cell r="AF873">
            <v>40339</v>
          </cell>
          <cell r="AG873">
            <v>40339</v>
          </cell>
          <cell r="AH873">
            <v>40344</v>
          </cell>
          <cell r="AI873">
            <v>40407</v>
          </cell>
          <cell r="AJ873">
            <v>40421</v>
          </cell>
          <cell r="AK873">
            <v>40466</v>
          </cell>
          <cell r="AL873">
            <v>40485</v>
          </cell>
          <cell r="AM873">
            <v>40488</v>
          </cell>
          <cell r="AN873" t="str">
            <v>June P-Req breakout MY per Mildred 7/7</v>
          </cell>
          <cell r="AO873" t="str">
            <v>Y</v>
          </cell>
          <cell r="AP873">
            <v>4509009050</v>
          </cell>
          <cell r="AQ873">
            <v>11</v>
          </cell>
          <cell r="AR873" t="str">
            <v>000S</v>
          </cell>
          <cell r="AS873">
            <v>0</v>
          </cell>
          <cell r="AW873">
            <v>1.7</v>
          </cell>
          <cell r="AX873">
            <v>425</v>
          </cell>
          <cell r="AY873">
            <v>40343</v>
          </cell>
          <cell r="AZ873">
            <v>40349</v>
          </cell>
          <cell r="BA873">
            <v>40426</v>
          </cell>
          <cell r="BB873">
            <v>40468</v>
          </cell>
          <cell r="BC873">
            <v>40489</v>
          </cell>
          <cell r="BD873">
            <v>40489</v>
          </cell>
          <cell r="BE873">
            <v>40330</v>
          </cell>
          <cell r="BF873">
            <v>40422</v>
          </cell>
          <cell r="BG873">
            <v>40452</v>
          </cell>
          <cell r="BH873">
            <v>40483</v>
          </cell>
          <cell r="BI873">
            <v>40483</v>
          </cell>
          <cell r="BL873">
            <v>0</v>
          </cell>
          <cell r="BN873" t="str">
            <v>DOCKERS</v>
          </cell>
          <cell r="BO873" t="str">
            <v>Tops</v>
          </cell>
          <cell r="BP873" t="str">
            <v>Mens</v>
          </cell>
          <cell r="BQ873" t="str">
            <v>N</v>
          </cell>
          <cell r="BR873" t="str">
            <v>DM Tops Wovens</v>
          </cell>
          <cell r="BS873" t="str">
            <v>OKAMOTO D</v>
          </cell>
          <cell r="BT873" t="str">
            <v>CWOVENS2</v>
          </cell>
          <cell r="BU873" t="str">
            <v>H2770</v>
          </cell>
          <cell r="BV873" t="str">
            <v>Seasonal</v>
          </cell>
          <cell r="BW873" t="str">
            <v>APD</v>
          </cell>
          <cell r="BY873" t="str">
            <v>4046640421404074034440339403394033940339</v>
          </cell>
          <cell r="BZ873" t="str">
            <v>S-61852-0006-3481-40466</v>
          </cell>
          <cell r="CA873" t="str">
            <v>SFO</v>
          </cell>
          <cell r="CB873">
            <v>250</v>
          </cell>
          <cell r="CD873">
            <v>0</v>
          </cell>
          <cell r="CF873">
            <v>574</v>
          </cell>
          <cell r="CG873">
            <v>0</v>
          </cell>
        </row>
        <row r="874">
          <cell r="A874">
            <v>1148154</v>
          </cell>
          <cell r="B874" t="str">
            <v>111</v>
          </cell>
          <cell r="C874" t="str">
            <v>101</v>
          </cell>
          <cell r="D874" t="str">
            <v>61852</v>
          </cell>
          <cell r="E874" t="str">
            <v>61852-0006</v>
          </cell>
          <cell r="F874" t="str">
            <v>THE SPRING MOBILE SHIRT</v>
          </cell>
          <cell r="G874" t="str">
            <v>INGLIS - FRENCH INDIGO</v>
          </cell>
          <cell r="H874" t="str">
            <v>PC</v>
          </cell>
          <cell r="J874" t="str">
            <v>SP-A</v>
          </cell>
          <cell r="K874" t="str">
            <v>APD</v>
          </cell>
          <cell r="L874" t="str">
            <v>MY</v>
          </cell>
          <cell r="M874">
            <v>250</v>
          </cell>
          <cell r="N874">
            <v>250</v>
          </cell>
          <cell r="O874">
            <v>0</v>
          </cell>
          <cell r="P874">
            <v>250</v>
          </cell>
          <cell r="T874" t="str">
            <v>257M</v>
          </cell>
          <cell r="U874">
            <v>3481</v>
          </cell>
          <cell r="V874" t="str">
            <v>HONG KONG</v>
          </cell>
          <cell r="W874" t="str">
            <v>NAS</v>
          </cell>
          <cell r="X874" t="str">
            <v>VIETNAM</v>
          </cell>
          <cell r="Y874" t="str">
            <v>VIET HUNG JOINT STOCK CO</v>
          </cell>
          <cell r="Z874" t="str">
            <v>DFC</v>
          </cell>
          <cell r="AD874">
            <v>40339</v>
          </cell>
          <cell r="AE874">
            <v>40339</v>
          </cell>
          <cell r="AF874">
            <v>40339</v>
          </cell>
          <cell r="AG874">
            <v>40339</v>
          </cell>
          <cell r="AH874">
            <v>40344</v>
          </cell>
          <cell r="AI874">
            <v>40407</v>
          </cell>
          <cell r="AJ874">
            <v>40421</v>
          </cell>
          <cell r="AK874">
            <v>40466</v>
          </cell>
          <cell r="AL874">
            <v>40479</v>
          </cell>
          <cell r="AM874">
            <v>40482</v>
          </cell>
          <cell r="AN874" t="str">
            <v>June P-Req breakout MY per Mildred 7/7</v>
          </cell>
          <cell r="AO874" t="str">
            <v>Y</v>
          </cell>
          <cell r="AP874">
            <v>4505017655</v>
          </cell>
          <cell r="AQ874">
            <v>11</v>
          </cell>
          <cell r="AR874" t="str">
            <v>000S</v>
          </cell>
          <cell r="AS874">
            <v>0</v>
          </cell>
          <cell r="AW874">
            <v>1.7</v>
          </cell>
          <cell r="AX874">
            <v>425</v>
          </cell>
          <cell r="AY874">
            <v>40343</v>
          </cell>
          <cell r="AZ874">
            <v>40349</v>
          </cell>
          <cell r="BA874">
            <v>40426</v>
          </cell>
          <cell r="BB874">
            <v>40468</v>
          </cell>
          <cell r="BC874">
            <v>40482</v>
          </cell>
          <cell r="BD874">
            <v>40482</v>
          </cell>
          <cell r="BE874">
            <v>40330</v>
          </cell>
          <cell r="BF874">
            <v>40422</v>
          </cell>
          <cell r="BG874">
            <v>40452</v>
          </cell>
          <cell r="BH874">
            <v>40452</v>
          </cell>
          <cell r="BI874">
            <v>40452</v>
          </cell>
          <cell r="BL874">
            <v>0</v>
          </cell>
          <cell r="BN874" t="str">
            <v>DOCKERS</v>
          </cell>
          <cell r="BO874" t="str">
            <v>Tops</v>
          </cell>
          <cell r="BP874" t="str">
            <v>Mens</v>
          </cell>
          <cell r="BQ874" t="str">
            <v>N</v>
          </cell>
          <cell r="BR874" t="str">
            <v>DM Tops Wovens</v>
          </cell>
          <cell r="BS874" t="str">
            <v>OKAMOTO D</v>
          </cell>
          <cell r="BT874" t="str">
            <v>CWOVENS2</v>
          </cell>
          <cell r="BU874" t="str">
            <v>H2770</v>
          </cell>
          <cell r="BV874" t="str">
            <v>Seasonal</v>
          </cell>
          <cell r="BW874" t="str">
            <v>APD</v>
          </cell>
          <cell r="BY874" t="str">
            <v>4046640421404074034440339403394033940339</v>
          </cell>
          <cell r="BZ874" t="str">
            <v>S-61852-0006-3481-40466</v>
          </cell>
          <cell r="CA874" t="str">
            <v>SFO</v>
          </cell>
          <cell r="CB874">
            <v>250</v>
          </cell>
          <cell r="CD874">
            <v>0</v>
          </cell>
          <cell r="CF874">
            <v>574</v>
          </cell>
          <cell r="CG874">
            <v>0</v>
          </cell>
        </row>
        <row r="875">
          <cell r="A875">
            <v>1148155</v>
          </cell>
          <cell r="B875" t="str">
            <v>111</v>
          </cell>
          <cell r="C875" t="str">
            <v>101</v>
          </cell>
          <cell r="D875" t="str">
            <v>61852</v>
          </cell>
          <cell r="E875" t="str">
            <v>61852-0006</v>
          </cell>
          <cell r="F875" t="str">
            <v>THE SPRING MOBILE SHIRT</v>
          </cell>
          <cell r="G875" t="str">
            <v>INGLIS - FRENCH INDIGO</v>
          </cell>
          <cell r="H875" t="str">
            <v>PC</v>
          </cell>
          <cell r="J875" t="str">
            <v>SP-A</v>
          </cell>
          <cell r="K875" t="str">
            <v>LSC</v>
          </cell>
          <cell r="L875" t="str">
            <v>CA</v>
          </cell>
          <cell r="M875">
            <v>908</v>
          </cell>
          <cell r="N875">
            <v>908</v>
          </cell>
          <cell r="O875">
            <v>0</v>
          </cell>
          <cell r="P875">
            <v>908</v>
          </cell>
          <cell r="T875" t="str">
            <v>257M</v>
          </cell>
          <cell r="U875">
            <v>3481</v>
          </cell>
          <cell r="V875" t="str">
            <v>HONG KONG</v>
          </cell>
          <cell r="W875" t="str">
            <v>NAS</v>
          </cell>
          <cell r="X875" t="str">
            <v>VIETNAM</v>
          </cell>
          <cell r="Y875" t="str">
            <v>VIET HUNG JOINT STOCK CO</v>
          </cell>
          <cell r="Z875" t="str">
            <v>DFC</v>
          </cell>
          <cell r="AD875">
            <v>40339</v>
          </cell>
          <cell r="AE875">
            <v>40339</v>
          </cell>
          <cell r="AF875">
            <v>40339</v>
          </cell>
          <cell r="AG875">
            <v>40339</v>
          </cell>
          <cell r="AH875">
            <v>40344</v>
          </cell>
          <cell r="AI875">
            <v>40407</v>
          </cell>
          <cell r="AJ875">
            <v>40421</v>
          </cell>
          <cell r="AK875">
            <v>40466</v>
          </cell>
          <cell r="AL875">
            <v>40508</v>
          </cell>
          <cell r="AM875">
            <v>40511</v>
          </cell>
          <cell r="AN875" t="str">
            <v>June P-Req</v>
          </cell>
          <cell r="AO875" t="str">
            <v>Y</v>
          </cell>
          <cell r="AP875">
            <v>79276</v>
          </cell>
          <cell r="AQ875">
            <v>12</v>
          </cell>
          <cell r="AR875" t="str">
            <v>000S</v>
          </cell>
          <cell r="AS875">
            <v>0</v>
          </cell>
          <cell r="AW875">
            <v>1.7</v>
          </cell>
          <cell r="AX875">
            <v>1543.6</v>
          </cell>
          <cell r="AY875">
            <v>40343</v>
          </cell>
          <cell r="AZ875">
            <v>40349</v>
          </cell>
          <cell r="BA875">
            <v>40426</v>
          </cell>
          <cell r="BB875">
            <v>40468</v>
          </cell>
          <cell r="BC875">
            <v>40510</v>
          </cell>
          <cell r="BD875">
            <v>40517</v>
          </cell>
          <cell r="BE875">
            <v>40330</v>
          </cell>
          <cell r="BF875">
            <v>40422</v>
          </cell>
          <cell r="BG875">
            <v>40452</v>
          </cell>
          <cell r="BH875">
            <v>40483</v>
          </cell>
          <cell r="BI875">
            <v>40513</v>
          </cell>
          <cell r="BL875">
            <v>0</v>
          </cell>
          <cell r="BN875" t="str">
            <v>DOCKERS</v>
          </cell>
          <cell r="BO875" t="str">
            <v>Tops</v>
          </cell>
          <cell r="BP875" t="str">
            <v>Mens</v>
          </cell>
          <cell r="BQ875" t="str">
            <v>N</v>
          </cell>
          <cell r="BR875" t="str">
            <v>DM Tops Wovens</v>
          </cell>
          <cell r="BS875" t="str">
            <v>OKAMOTO D</v>
          </cell>
          <cell r="BT875" t="str">
            <v>CWOVENS2</v>
          </cell>
          <cell r="BU875" t="str">
            <v>H2770</v>
          </cell>
          <cell r="BV875" t="str">
            <v>Seasonal</v>
          </cell>
          <cell r="BW875" t="str">
            <v>LSA</v>
          </cell>
          <cell r="BY875" t="str">
            <v>4046640421404074034440339403394033940339</v>
          </cell>
          <cell r="BZ875" t="str">
            <v>S-61852-0006-3481-40466</v>
          </cell>
          <cell r="CA875" t="str">
            <v>SFO</v>
          </cell>
          <cell r="CD875">
            <v>0</v>
          </cell>
          <cell r="CF875">
            <v>574</v>
          </cell>
          <cell r="CG875">
            <v>0</v>
          </cell>
        </row>
        <row r="876">
          <cell r="A876">
            <v>1364310</v>
          </cell>
          <cell r="B876" t="str">
            <v>111</v>
          </cell>
          <cell r="C876" t="str">
            <v>101</v>
          </cell>
          <cell r="D876" t="str">
            <v>61852</v>
          </cell>
          <cell r="E876" t="str">
            <v>61852-0007</v>
          </cell>
          <cell r="F876" t="str">
            <v>THE SPRING MOBILE SHIRT</v>
          </cell>
          <cell r="G876" t="str">
            <v>ANDERSON - SALAMANDER</v>
          </cell>
          <cell r="H876" t="str">
            <v>PPK</v>
          </cell>
          <cell r="J876" t="str">
            <v>SP-A</v>
          </cell>
          <cell r="K876" t="str">
            <v>LSUS</v>
          </cell>
          <cell r="L876">
            <v>2006</v>
          </cell>
          <cell r="M876">
            <v>2082</v>
          </cell>
          <cell r="N876">
            <v>2082</v>
          </cell>
          <cell r="O876">
            <v>0</v>
          </cell>
          <cell r="P876">
            <v>2082</v>
          </cell>
          <cell r="T876" t="str">
            <v>257M</v>
          </cell>
          <cell r="U876">
            <v>3481</v>
          </cell>
          <cell r="V876" t="str">
            <v>HONG KONG</v>
          </cell>
          <cell r="W876" t="str">
            <v>NAS</v>
          </cell>
          <cell r="X876" t="str">
            <v>VIETNAM</v>
          </cell>
          <cell r="Y876" t="str">
            <v>VIET HUNG JOINT STOCK CO</v>
          </cell>
          <cell r="Z876" t="str">
            <v>DFC</v>
          </cell>
          <cell r="AD876">
            <v>40466</v>
          </cell>
          <cell r="AE876">
            <v>40466</v>
          </cell>
          <cell r="AF876">
            <v>40466</v>
          </cell>
          <cell r="AG876">
            <v>40466</v>
          </cell>
          <cell r="AH876">
            <v>40476</v>
          </cell>
          <cell r="AI876">
            <v>40527</v>
          </cell>
          <cell r="AJ876">
            <v>40544</v>
          </cell>
          <cell r="AK876">
            <v>40613</v>
          </cell>
          <cell r="AL876">
            <v>40643</v>
          </cell>
          <cell r="AM876">
            <v>40646</v>
          </cell>
          <cell r="AN876" t="str">
            <v xml:space="preserve">10/11: Split out PPK from eaches. </v>
          </cell>
          <cell r="AQ876">
            <v>13</v>
          </cell>
          <cell r="AR876" t="str">
            <v>000S</v>
          </cell>
          <cell r="AS876">
            <v>0</v>
          </cell>
          <cell r="AW876">
            <v>1.7</v>
          </cell>
          <cell r="AX876">
            <v>3539.4</v>
          </cell>
          <cell r="AY876">
            <v>40476</v>
          </cell>
          <cell r="AZ876">
            <v>40482</v>
          </cell>
          <cell r="BA876">
            <v>40545</v>
          </cell>
          <cell r="BB876">
            <v>40615</v>
          </cell>
          <cell r="BC876">
            <v>40643</v>
          </cell>
          <cell r="BD876">
            <v>40650</v>
          </cell>
          <cell r="BE876">
            <v>40452</v>
          </cell>
          <cell r="BF876">
            <v>40513</v>
          </cell>
          <cell r="BG876">
            <v>40603</v>
          </cell>
          <cell r="BH876">
            <v>40634</v>
          </cell>
          <cell r="BI876">
            <v>40634</v>
          </cell>
          <cell r="BL876">
            <v>0</v>
          </cell>
          <cell r="BN876" t="str">
            <v>DOCKERS</v>
          </cell>
          <cell r="BO876" t="str">
            <v>Tops</v>
          </cell>
          <cell r="BP876" t="str">
            <v>Mens</v>
          </cell>
          <cell r="BQ876" t="str">
            <v>N</v>
          </cell>
          <cell r="BR876" t="str">
            <v>DM Tops Wovens</v>
          </cell>
          <cell r="BS876" t="str">
            <v>OKAMOTO D</v>
          </cell>
          <cell r="BT876" t="str">
            <v>CWOVENS2</v>
          </cell>
          <cell r="BU876" t="str">
            <v>H2771</v>
          </cell>
          <cell r="BV876" t="str">
            <v>Seasonal</v>
          </cell>
          <cell r="BW876" t="str">
            <v>LSA</v>
          </cell>
          <cell r="BY876" t="str">
            <v>4061340544405274047640466404664046640466</v>
          </cell>
          <cell r="BZ876" t="str">
            <v>S-61852-0007-3481-40613</v>
          </cell>
          <cell r="CA876" t="str">
            <v>SFO</v>
          </cell>
          <cell r="CD876">
            <v>0</v>
          </cell>
          <cell r="CF876">
            <v>574</v>
          </cell>
          <cell r="CG876">
            <v>0</v>
          </cell>
        </row>
        <row r="877">
          <cell r="A877">
            <v>1307225</v>
          </cell>
          <cell r="B877" t="str">
            <v>111</v>
          </cell>
          <cell r="C877" t="str">
            <v>101</v>
          </cell>
          <cell r="D877" t="str">
            <v>61852</v>
          </cell>
          <cell r="E877" t="str">
            <v>61852-0007</v>
          </cell>
          <cell r="F877" t="str">
            <v>THE SPRING MOBILE SHIRT</v>
          </cell>
          <cell r="G877" t="str">
            <v>ANDERSON - SALAMANDER</v>
          </cell>
          <cell r="H877" t="str">
            <v>PC</v>
          </cell>
          <cell r="J877" t="str">
            <v>SP-A</v>
          </cell>
          <cell r="K877" t="str">
            <v>LSUS</v>
          </cell>
          <cell r="L877">
            <v>2006</v>
          </cell>
          <cell r="M877">
            <v>901</v>
          </cell>
          <cell r="N877">
            <v>901</v>
          </cell>
          <cell r="O877">
            <v>0</v>
          </cell>
          <cell r="P877">
            <v>901</v>
          </cell>
          <cell r="T877" t="str">
            <v>257M</v>
          </cell>
          <cell r="U877">
            <v>3481</v>
          </cell>
          <cell r="V877" t="str">
            <v>HONG KONG</v>
          </cell>
          <cell r="W877" t="str">
            <v>NAS</v>
          </cell>
          <cell r="X877" t="str">
            <v>VIETNAM</v>
          </cell>
          <cell r="Y877" t="str">
            <v>VIET HUNG JOINT STOCK CO</v>
          </cell>
          <cell r="Z877" t="str">
            <v>DFC</v>
          </cell>
          <cell r="AD877">
            <v>40466</v>
          </cell>
          <cell r="AE877">
            <v>40466</v>
          </cell>
          <cell r="AF877">
            <v>40466</v>
          </cell>
          <cell r="AG877">
            <v>40466</v>
          </cell>
          <cell r="AH877">
            <v>40476</v>
          </cell>
          <cell r="AI877">
            <v>40527</v>
          </cell>
          <cell r="AJ877">
            <v>40544</v>
          </cell>
          <cell r="AK877">
            <v>40613</v>
          </cell>
          <cell r="AL877">
            <v>40643</v>
          </cell>
          <cell r="AM877">
            <v>40646</v>
          </cell>
          <cell r="AN877" t="str">
            <v>10/11: used PAR for last commit. 9/7: per Alan, move some units to this new ex-fcty for flexibility.</v>
          </cell>
          <cell r="AQ877">
            <v>13</v>
          </cell>
          <cell r="AR877" t="str">
            <v>000S</v>
          </cell>
          <cell r="AS877">
            <v>0</v>
          </cell>
          <cell r="AW877">
            <v>1.7</v>
          </cell>
          <cell r="AX877">
            <v>1531.7</v>
          </cell>
          <cell r="AY877">
            <v>40476</v>
          </cell>
          <cell r="AZ877">
            <v>40482</v>
          </cell>
          <cell r="BA877">
            <v>40545</v>
          </cell>
          <cell r="BB877">
            <v>40615</v>
          </cell>
          <cell r="BC877">
            <v>40643</v>
          </cell>
          <cell r="BD877">
            <v>40650</v>
          </cell>
          <cell r="BE877">
            <v>40452</v>
          </cell>
          <cell r="BF877">
            <v>40513</v>
          </cell>
          <cell r="BG877">
            <v>40603</v>
          </cell>
          <cell r="BH877">
            <v>40634</v>
          </cell>
          <cell r="BI877">
            <v>40634</v>
          </cell>
          <cell r="BL877">
            <v>0</v>
          </cell>
          <cell r="BN877" t="str">
            <v>DOCKERS</v>
          </cell>
          <cell r="BO877" t="str">
            <v>Tops</v>
          </cell>
          <cell r="BP877" t="str">
            <v>Mens</v>
          </cell>
          <cell r="BQ877" t="str">
            <v>N</v>
          </cell>
          <cell r="BR877" t="str">
            <v>DM Tops Wovens</v>
          </cell>
          <cell r="BS877" t="str">
            <v>OKAMOTO D</v>
          </cell>
          <cell r="BT877" t="str">
            <v>CWOVENS2</v>
          </cell>
          <cell r="BU877" t="str">
            <v>H2771</v>
          </cell>
          <cell r="BV877" t="str">
            <v>Seasonal</v>
          </cell>
          <cell r="BW877" t="str">
            <v>LSA</v>
          </cell>
          <cell r="BY877" t="str">
            <v>4061340544405274047640466404664046640466</v>
          </cell>
          <cell r="BZ877" t="str">
            <v>S-61852-0007-3481-40613</v>
          </cell>
          <cell r="CA877" t="str">
            <v>SFO</v>
          </cell>
          <cell r="CD877">
            <v>0</v>
          </cell>
          <cell r="CF877">
            <v>574</v>
          </cell>
          <cell r="CG877">
            <v>0</v>
          </cell>
        </row>
        <row r="878">
          <cell r="A878">
            <v>1335372</v>
          </cell>
          <cell r="B878" t="str">
            <v>111</v>
          </cell>
          <cell r="C878" t="str">
            <v>101</v>
          </cell>
          <cell r="D878" t="str">
            <v>61852</v>
          </cell>
          <cell r="E878" t="str">
            <v>61852-0007</v>
          </cell>
          <cell r="F878" t="str">
            <v>THE SPRING MOBILE SHIRT</v>
          </cell>
          <cell r="G878" t="str">
            <v>ANDERSON - SALAMANDER</v>
          </cell>
          <cell r="H878" t="str">
            <v>PPK</v>
          </cell>
          <cell r="J878" t="str">
            <v>SP-A</v>
          </cell>
          <cell r="K878" t="str">
            <v>LSUS</v>
          </cell>
          <cell r="L878">
            <v>2006</v>
          </cell>
          <cell r="M878">
            <v>1898</v>
          </cell>
          <cell r="N878">
            <v>1898</v>
          </cell>
          <cell r="O878">
            <v>0</v>
          </cell>
          <cell r="P878">
            <v>1898</v>
          </cell>
          <cell r="T878" t="str">
            <v>940M</v>
          </cell>
          <cell r="U878">
            <v>4588</v>
          </cell>
          <cell r="V878" t="str">
            <v>SHANGHAI</v>
          </cell>
          <cell r="W878" t="str">
            <v>NAS</v>
          </cell>
          <cell r="X878" t="str">
            <v>VIETNAM</v>
          </cell>
          <cell r="Y878" t="str">
            <v>MAI HAI JOINT STOCK CO</v>
          </cell>
          <cell r="Z878" t="str">
            <v>DDU</v>
          </cell>
          <cell r="AD878">
            <v>40448</v>
          </cell>
          <cell r="AE878">
            <v>40448</v>
          </cell>
          <cell r="AF878">
            <v>40448</v>
          </cell>
          <cell r="AG878">
            <v>40448</v>
          </cell>
          <cell r="AH878">
            <v>40458</v>
          </cell>
          <cell r="AI878">
            <v>40514</v>
          </cell>
          <cell r="AJ878">
            <v>40529</v>
          </cell>
          <cell r="AK878">
            <v>40571</v>
          </cell>
          <cell r="AL878">
            <v>40601</v>
          </cell>
          <cell r="AM878">
            <v>40604</v>
          </cell>
          <cell r="AN878" t="str">
            <v>color commit 9/27 per PAR &amp; PPK grid.11/24 move from 257M to 940M</v>
          </cell>
          <cell r="AO878" t="str">
            <v>Y</v>
          </cell>
          <cell r="AQ878">
            <v>13</v>
          </cell>
          <cell r="AR878" t="str">
            <v>000S</v>
          </cell>
          <cell r="AS878">
            <v>0</v>
          </cell>
          <cell r="AW878">
            <v>1.7</v>
          </cell>
          <cell r="AX878">
            <v>3226.6</v>
          </cell>
          <cell r="AY878">
            <v>40455</v>
          </cell>
          <cell r="AZ878">
            <v>40461</v>
          </cell>
          <cell r="BA878">
            <v>40531</v>
          </cell>
          <cell r="BB878">
            <v>40573</v>
          </cell>
          <cell r="BC878">
            <v>40601</v>
          </cell>
          <cell r="BD878">
            <v>40608</v>
          </cell>
          <cell r="BE878">
            <v>40452</v>
          </cell>
          <cell r="BF878">
            <v>40513</v>
          </cell>
          <cell r="BG878">
            <v>40544</v>
          </cell>
          <cell r="BH878">
            <v>40575</v>
          </cell>
          <cell r="BI878">
            <v>40603</v>
          </cell>
          <cell r="BL878">
            <v>0</v>
          </cell>
          <cell r="BN878" t="str">
            <v>DOCKERS</v>
          </cell>
          <cell r="BO878" t="str">
            <v>Tops</v>
          </cell>
          <cell r="BP878" t="str">
            <v>Mens</v>
          </cell>
          <cell r="BQ878" t="str">
            <v>N</v>
          </cell>
          <cell r="BR878" t="str">
            <v>DM Tops Wovens</v>
          </cell>
          <cell r="BS878" t="str">
            <v>OKAMOTO D</v>
          </cell>
          <cell r="BT878" t="str">
            <v>CWOVENS2</v>
          </cell>
          <cell r="BU878" t="str">
            <v>H2771</v>
          </cell>
          <cell r="BV878" t="str">
            <v>Seasonal</v>
          </cell>
          <cell r="BW878" t="str">
            <v>LSA</v>
          </cell>
          <cell r="BY878" t="str">
            <v>4057140529405144045840448404484044840448</v>
          </cell>
          <cell r="BZ878" t="str">
            <v>S-61852-0007-4588-40571</v>
          </cell>
          <cell r="CA878" t="str">
            <v>SFO</v>
          </cell>
          <cell r="CD878">
            <v>0</v>
          </cell>
          <cell r="CF878">
            <v>1890</v>
          </cell>
          <cell r="CG878">
            <v>0</v>
          </cell>
        </row>
        <row r="879">
          <cell r="A879">
            <v>1307226</v>
          </cell>
          <cell r="B879" t="str">
            <v>111</v>
          </cell>
          <cell r="C879" t="str">
            <v>101</v>
          </cell>
          <cell r="D879" t="str">
            <v>61852</v>
          </cell>
          <cell r="E879" t="str">
            <v>61852-0007</v>
          </cell>
          <cell r="F879" t="str">
            <v>THE SPRING MOBILE SHIRT</v>
          </cell>
          <cell r="G879" t="str">
            <v>ANDERSON - SALAMANDER</v>
          </cell>
          <cell r="H879" t="str">
            <v>PC</v>
          </cell>
          <cell r="J879" t="str">
            <v>SP-A</v>
          </cell>
          <cell r="K879" t="str">
            <v>LSUS</v>
          </cell>
          <cell r="L879">
            <v>2006</v>
          </cell>
          <cell r="M879">
            <v>1555</v>
          </cell>
          <cell r="N879">
            <v>1555</v>
          </cell>
          <cell r="O879">
            <v>0</v>
          </cell>
          <cell r="P879">
            <v>1555</v>
          </cell>
          <cell r="T879" t="str">
            <v>940M</v>
          </cell>
          <cell r="U879">
            <v>4588</v>
          </cell>
          <cell r="V879" t="str">
            <v>SHANGHAI</v>
          </cell>
          <cell r="W879" t="str">
            <v>NAS</v>
          </cell>
          <cell r="X879" t="str">
            <v>VIETNAM</v>
          </cell>
          <cell r="Y879" t="str">
            <v>MAI HAI JOINT STOCK CO</v>
          </cell>
          <cell r="Z879" t="str">
            <v>DDU</v>
          </cell>
          <cell r="AD879">
            <v>40448</v>
          </cell>
          <cell r="AE879">
            <v>40448</v>
          </cell>
          <cell r="AF879">
            <v>40448</v>
          </cell>
          <cell r="AG879">
            <v>40448</v>
          </cell>
          <cell r="AH879">
            <v>40458</v>
          </cell>
          <cell r="AI879">
            <v>40514</v>
          </cell>
          <cell r="AJ879">
            <v>40529</v>
          </cell>
          <cell r="AK879">
            <v>40571</v>
          </cell>
          <cell r="AL879">
            <v>40601</v>
          </cell>
          <cell r="AM879">
            <v>40604</v>
          </cell>
          <cell r="AN879" t="str">
            <v>color commit 9/27 per PAR &amp; PPK grid.11/24 move from 257M to 940M</v>
          </cell>
          <cell r="AO879" t="str">
            <v>Y</v>
          </cell>
          <cell r="AQ879">
            <v>13</v>
          </cell>
          <cell r="AR879" t="str">
            <v>000S</v>
          </cell>
          <cell r="AS879">
            <v>0</v>
          </cell>
          <cell r="AW879">
            <v>1.7</v>
          </cell>
          <cell r="AX879">
            <v>2643.5</v>
          </cell>
          <cell r="AY879">
            <v>40455</v>
          </cell>
          <cell r="AZ879">
            <v>40461</v>
          </cell>
          <cell r="BA879">
            <v>40531</v>
          </cell>
          <cell r="BB879">
            <v>40573</v>
          </cell>
          <cell r="BC879">
            <v>40601</v>
          </cell>
          <cell r="BD879">
            <v>40608</v>
          </cell>
          <cell r="BE879">
            <v>40452</v>
          </cell>
          <cell r="BF879">
            <v>40513</v>
          </cell>
          <cell r="BG879">
            <v>40544</v>
          </cell>
          <cell r="BH879">
            <v>40575</v>
          </cell>
          <cell r="BI879">
            <v>40603</v>
          </cell>
          <cell r="BL879">
            <v>0</v>
          </cell>
          <cell r="BN879" t="str">
            <v>DOCKERS</v>
          </cell>
          <cell r="BO879" t="str">
            <v>Tops</v>
          </cell>
          <cell r="BP879" t="str">
            <v>Mens</v>
          </cell>
          <cell r="BQ879" t="str">
            <v>N</v>
          </cell>
          <cell r="BR879" t="str">
            <v>DM Tops Wovens</v>
          </cell>
          <cell r="BS879" t="str">
            <v>OKAMOTO D</v>
          </cell>
          <cell r="BT879" t="str">
            <v>CWOVENS2</v>
          </cell>
          <cell r="BU879" t="str">
            <v>H2771</v>
          </cell>
          <cell r="BV879" t="str">
            <v>Seasonal</v>
          </cell>
          <cell r="BW879" t="str">
            <v>LSA</v>
          </cell>
          <cell r="BY879" t="str">
            <v>4057140529405144045840448404484044840448</v>
          </cell>
          <cell r="BZ879" t="str">
            <v>S-61852-0007-4588-40571</v>
          </cell>
          <cell r="CA879" t="str">
            <v>SFO</v>
          </cell>
          <cell r="CD879">
            <v>0</v>
          </cell>
          <cell r="CF879">
            <v>1890</v>
          </cell>
          <cell r="CG879">
            <v>0</v>
          </cell>
        </row>
        <row r="880">
          <cell r="A880">
            <v>1309804</v>
          </cell>
          <cell r="B880" t="str">
            <v>111</v>
          </cell>
          <cell r="C880" t="str">
            <v>101</v>
          </cell>
          <cell r="D880" t="str">
            <v>61852</v>
          </cell>
          <cell r="E880" t="str">
            <v>61852-0007</v>
          </cell>
          <cell r="F880" t="str">
            <v>THE SPRING MOBILE SHIRT</v>
          </cell>
          <cell r="G880" t="str">
            <v>ANDERSON - SALAMANDER</v>
          </cell>
          <cell r="H880" t="str">
            <v>PPK</v>
          </cell>
          <cell r="J880" t="str">
            <v>SP-A</v>
          </cell>
          <cell r="K880" t="str">
            <v>LSUS</v>
          </cell>
          <cell r="L880">
            <v>2006</v>
          </cell>
          <cell r="M880">
            <v>1436</v>
          </cell>
          <cell r="N880">
            <v>1436</v>
          </cell>
          <cell r="O880">
            <v>0</v>
          </cell>
          <cell r="P880">
            <v>1436</v>
          </cell>
          <cell r="T880" t="str">
            <v>257M</v>
          </cell>
          <cell r="U880">
            <v>3481</v>
          </cell>
          <cell r="V880" t="str">
            <v>HONG KONG</v>
          </cell>
          <cell r="W880" t="str">
            <v>NAS</v>
          </cell>
          <cell r="X880" t="str">
            <v>VIETNAM</v>
          </cell>
          <cell r="Y880" t="str">
            <v>VIET HUNG JOINT STOCK CO</v>
          </cell>
          <cell r="Z880" t="str">
            <v>DFC</v>
          </cell>
          <cell r="AD880">
            <v>40429</v>
          </cell>
          <cell r="AE880">
            <v>40429</v>
          </cell>
          <cell r="AF880">
            <v>40429</v>
          </cell>
          <cell r="AG880">
            <v>40429</v>
          </cell>
          <cell r="AH880">
            <v>40439</v>
          </cell>
          <cell r="AI880">
            <v>40501</v>
          </cell>
          <cell r="AJ880">
            <v>40515</v>
          </cell>
          <cell r="AK880">
            <v>40550</v>
          </cell>
          <cell r="AL880">
            <v>40580</v>
          </cell>
          <cell r="AM880">
            <v>40583</v>
          </cell>
          <cell r="AN880" t="str">
            <v>9/8 color commit for US; 9/14 Split out PPK &amp; Eaches</v>
          </cell>
          <cell r="AO880" t="str">
            <v>Y</v>
          </cell>
          <cell r="AQ880">
            <v>13</v>
          </cell>
          <cell r="AR880" t="str">
            <v>000S</v>
          </cell>
          <cell r="AS880">
            <v>0</v>
          </cell>
          <cell r="AW880">
            <v>1.7</v>
          </cell>
          <cell r="AX880">
            <v>2441.1999999999998</v>
          </cell>
          <cell r="AY880">
            <v>40434</v>
          </cell>
          <cell r="AZ880">
            <v>40440</v>
          </cell>
          <cell r="BA880">
            <v>40517</v>
          </cell>
          <cell r="BB880">
            <v>40552</v>
          </cell>
          <cell r="BC880">
            <v>40580</v>
          </cell>
          <cell r="BD880">
            <v>40587</v>
          </cell>
          <cell r="BE880">
            <v>40422</v>
          </cell>
          <cell r="BF880">
            <v>40513</v>
          </cell>
          <cell r="BG880">
            <v>40544</v>
          </cell>
          <cell r="BH880">
            <v>40575</v>
          </cell>
          <cell r="BI880">
            <v>40575</v>
          </cell>
          <cell r="BL880">
            <v>0</v>
          </cell>
          <cell r="BN880" t="str">
            <v>DOCKERS</v>
          </cell>
          <cell r="BO880" t="str">
            <v>Tops</v>
          </cell>
          <cell r="BP880" t="str">
            <v>Mens</v>
          </cell>
          <cell r="BQ880" t="str">
            <v>N</v>
          </cell>
          <cell r="BR880" t="str">
            <v>DM Tops Wovens</v>
          </cell>
          <cell r="BS880" t="str">
            <v>OKAMOTO D</v>
          </cell>
          <cell r="BT880" t="str">
            <v>CWOVENS2</v>
          </cell>
          <cell r="BU880" t="str">
            <v>H2771</v>
          </cell>
          <cell r="BV880" t="str">
            <v>Seasonal</v>
          </cell>
          <cell r="BW880" t="str">
            <v>LSA</v>
          </cell>
          <cell r="BY880" t="str">
            <v>4055040515405014043940429404294042940429</v>
          </cell>
          <cell r="BZ880" t="str">
            <v>S-61852-0007-3481-40550</v>
          </cell>
          <cell r="CA880" t="str">
            <v>SFO</v>
          </cell>
          <cell r="CD880">
            <v>0</v>
          </cell>
          <cell r="CF880">
            <v>574</v>
          </cell>
          <cell r="CG880">
            <v>0</v>
          </cell>
        </row>
        <row r="881">
          <cell r="A881">
            <v>1307227</v>
          </cell>
          <cell r="B881" t="str">
            <v>111</v>
          </cell>
          <cell r="C881" t="str">
            <v>101</v>
          </cell>
          <cell r="D881" t="str">
            <v>61852</v>
          </cell>
          <cell r="E881" t="str">
            <v>61852-0007</v>
          </cell>
          <cell r="F881" t="str">
            <v>THE SPRING MOBILE SHIRT</v>
          </cell>
          <cell r="G881" t="str">
            <v>ANDERSON - SALAMANDER</v>
          </cell>
          <cell r="H881" t="str">
            <v>PC</v>
          </cell>
          <cell r="J881" t="str">
            <v>SP-A</v>
          </cell>
          <cell r="K881" t="str">
            <v>LSUS</v>
          </cell>
          <cell r="L881">
            <v>2006</v>
          </cell>
          <cell r="M881">
            <v>500</v>
          </cell>
          <cell r="N881">
            <v>500</v>
          </cell>
          <cell r="O881">
            <v>0</v>
          </cell>
          <cell r="P881">
            <v>500</v>
          </cell>
          <cell r="T881" t="str">
            <v>257M</v>
          </cell>
          <cell r="U881">
            <v>3481</v>
          </cell>
          <cell r="V881" t="str">
            <v>HONG KONG</v>
          </cell>
          <cell r="W881" t="str">
            <v>NAS</v>
          </cell>
          <cell r="X881" t="str">
            <v>VIETNAM</v>
          </cell>
          <cell r="Y881" t="str">
            <v>VIET HUNG JOINT STOCK CO</v>
          </cell>
          <cell r="Z881" t="str">
            <v>DFC</v>
          </cell>
          <cell r="AD881">
            <v>40429</v>
          </cell>
          <cell r="AE881">
            <v>40429</v>
          </cell>
          <cell r="AF881">
            <v>40429</v>
          </cell>
          <cell r="AG881">
            <v>40429</v>
          </cell>
          <cell r="AH881">
            <v>40439</v>
          </cell>
          <cell r="AI881">
            <v>40501</v>
          </cell>
          <cell r="AJ881">
            <v>40515</v>
          </cell>
          <cell r="AK881">
            <v>40550</v>
          </cell>
          <cell r="AL881">
            <v>40580</v>
          </cell>
          <cell r="AM881">
            <v>40583</v>
          </cell>
          <cell r="AN881" t="str">
            <v>9/8 color commit for US; 9/14 Split out PPK &amp; Eaches</v>
          </cell>
          <cell r="AO881" t="str">
            <v>Y</v>
          </cell>
          <cell r="AQ881">
            <v>13</v>
          </cell>
          <cell r="AR881" t="str">
            <v>000S</v>
          </cell>
          <cell r="AS881">
            <v>0</v>
          </cell>
          <cell r="AW881">
            <v>1.7</v>
          </cell>
          <cell r="AX881">
            <v>850</v>
          </cell>
          <cell r="AY881">
            <v>40434</v>
          </cell>
          <cell r="AZ881">
            <v>40440</v>
          </cell>
          <cell r="BA881">
            <v>40517</v>
          </cell>
          <cell r="BB881">
            <v>40552</v>
          </cell>
          <cell r="BC881">
            <v>40580</v>
          </cell>
          <cell r="BD881">
            <v>40587</v>
          </cell>
          <cell r="BE881">
            <v>40422</v>
          </cell>
          <cell r="BF881">
            <v>40513</v>
          </cell>
          <cell r="BG881">
            <v>40544</v>
          </cell>
          <cell r="BH881">
            <v>40575</v>
          </cell>
          <cell r="BI881">
            <v>40575</v>
          </cell>
          <cell r="BL881">
            <v>0</v>
          </cell>
          <cell r="BN881" t="str">
            <v>DOCKERS</v>
          </cell>
          <cell r="BO881" t="str">
            <v>Tops</v>
          </cell>
          <cell r="BP881" t="str">
            <v>Mens</v>
          </cell>
          <cell r="BQ881" t="str">
            <v>N</v>
          </cell>
          <cell r="BR881" t="str">
            <v>DM Tops Wovens</v>
          </cell>
          <cell r="BS881" t="str">
            <v>OKAMOTO D</v>
          </cell>
          <cell r="BT881" t="str">
            <v>CWOVENS2</v>
          </cell>
          <cell r="BU881" t="str">
            <v>H2771</v>
          </cell>
          <cell r="BV881" t="str">
            <v>Seasonal</v>
          </cell>
          <cell r="BW881" t="str">
            <v>LSA</v>
          </cell>
          <cell r="BY881" t="str">
            <v>4055040515405014043940429404294042940429</v>
          </cell>
          <cell r="BZ881" t="str">
            <v>S-61852-0007-3481-40550</v>
          </cell>
          <cell r="CA881" t="str">
            <v>SFO</v>
          </cell>
          <cell r="CD881">
            <v>0</v>
          </cell>
          <cell r="CF881">
            <v>574</v>
          </cell>
          <cell r="CG881">
            <v>0</v>
          </cell>
        </row>
        <row r="882">
          <cell r="A882">
            <v>1309805</v>
          </cell>
          <cell r="B882" t="str">
            <v>111</v>
          </cell>
          <cell r="C882" t="str">
            <v>101</v>
          </cell>
          <cell r="D882" t="str">
            <v>61852</v>
          </cell>
          <cell r="E882" t="str">
            <v>61852-0007</v>
          </cell>
          <cell r="F882" t="str">
            <v>THE SPRING MOBILE SHIRT</v>
          </cell>
          <cell r="G882" t="str">
            <v>ANDERSON - SALAMANDER</v>
          </cell>
          <cell r="H882" t="str">
            <v>PPK</v>
          </cell>
          <cell r="J882" t="str">
            <v>SP-A</v>
          </cell>
          <cell r="K882" t="str">
            <v>LSUS</v>
          </cell>
          <cell r="L882">
            <v>2006</v>
          </cell>
          <cell r="M882">
            <v>2002</v>
          </cell>
          <cell r="N882">
            <v>2002</v>
          </cell>
          <cell r="O882">
            <v>0</v>
          </cell>
          <cell r="P882">
            <v>2002</v>
          </cell>
          <cell r="T882" t="str">
            <v>257M</v>
          </cell>
          <cell r="U882">
            <v>3481</v>
          </cell>
          <cell r="V882" t="str">
            <v>HONG KONG</v>
          </cell>
          <cell r="W882" t="str">
            <v>NAS</v>
          </cell>
          <cell r="X882" t="str">
            <v>VIETNAM</v>
          </cell>
          <cell r="Y882" t="str">
            <v>VIET HUNG JOINT STOCK CO</v>
          </cell>
          <cell r="Z882" t="str">
            <v>DFC</v>
          </cell>
          <cell r="AD882">
            <v>40400</v>
          </cell>
          <cell r="AE882">
            <v>40400</v>
          </cell>
          <cell r="AF882">
            <v>40400</v>
          </cell>
          <cell r="AG882">
            <v>40400</v>
          </cell>
          <cell r="AH882">
            <v>40410</v>
          </cell>
          <cell r="AI882">
            <v>40470</v>
          </cell>
          <cell r="AJ882">
            <v>40484</v>
          </cell>
          <cell r="AK882">
            <v>40529</v>
          </cell>
          <cell r="AL882">
            <v>40559</v>
          </cell>
          <cell r="AM882">
            <v>40562</v>
          </cell>
          <cell r="AN882" t="str">
            <v>Per POP; 8/13: color commit per PAR/PPK; 9/14 Split out PPK &amp; Eaches</v>
          </cell>
          <cell r="AO882" t="str">
            <v>Y</v>
          </cell>
          <cell r="AQ882">
            <v>13</v>
          </cell>
          <cell r="AR882" t="str">
            <v>000S</v>
          </cell>
          <cell r="AS882">
            <v>0</v>
          </cell>
          <cell r="AW882">
            <v>1.7</v>
          </cell>
          <cell r="AX882">
            <v>3403.4</v>
          </cell>
          <cell r="AY882">
            <v>40406</v>
          </cell>
          <cell r="AZ882">
            <v>40412</v>
          </cell>
          <cell r="BA882">
            <v>40489</v>
          </cell>
          <cell r="BB882">
            <v>40531</v>
          </cell>
          <cell r="BC882">
            <v>40559</v>
          </cell>
          <cell r="BD882">
            <v>40566</v>
          </cell>
          <cell r="BE882">
            <v>40391</v>
          </cell>
          <cell r="BF882">
            <v>40483</v>
          </cell>
          <cell r="BG882">
            <v>40513</v>
          </cell>
          <cell r="BH882">
            <v>40544</v>
          </cell>
          <cell r="BI882">
            <v>40544</v>
          </cell>
          <cell r="BL882">
            <v>0</v>
          </cell>
          <cell r="BN882" t="str">
            <v>DOCKERS</v>
          </cell>
          <cell r="BO882" t="str">
            <v>Tops</v>
          </cell>
          <cell r="BP882" t="str">
            <v>Mens</v>
          </cell>
          <cell r="BQ882" t="str">
            <v>N</v>
          </cell>
          <cell r="BR882" t="str">
            <v>DM Tops Wovens</v>
          </cell>
          <cell r="BS882" t="str">
            <v>OKAMOTO D</v>
          </cell>
          <cell r="BT882" t="str">
            <v>CWOVENS2</v>
          </cell>
          <cell r="BU882" t="str">
            <v>H2771</v>
          </cell>
          <cell r="BV882" t="str">
            <v>Seasonal</v>
          </cell>
          <cell r="BW882" t="str">
            <v>LSA</v>
          </cell>
          <cell r="BY882" t="str">
            <v>4052940484404704041040400404004040040400</v>
          </cell>
          <cell r="BZ882" t="str">
            <v>S-61852-0007-3481-40529</v>
          </cell>
          <cell r="CA882" t="str">
            <v>SFO</v>
          </cell>
          <cell r="CD882">
            <v>0</v>
          </cell>
          <cell r="CF882">
            <v>574</v>
          </cell>
          <cell r="CG882">
            <v>0</v>
          </cell>
        </row>
        <row r="883">
          <cell r="A883">
            <v>1255792</v>
          </cell>
          <cell r="B883" t="str">
            <v>111</v>
          </cell>
          <cell r="C883" t="str">
            <v>101</v>
          </cell>
          <cell r="D883" t="str">
            <v>61852</v>
          </cell>
          <cell r="E883" t="str">
            <v>61852-0007</v>
          </cell>
          <cell r="F883" t="str">
            <v>THE SPRING MOBILE SHIRT</v>
          </cell>
          <cell r="G883" t="str">
            <v>ANDERSON - SALAMANDER</v>
          </cell>
          <cell r="H883" t="str">
            <v>PC</v>
          </cell>
          <cell r="J883" t="str">
            <v>SP-A</v>
          </cell>
          <cell r="K883" t="str">
            <v>LSUS</v>
          </cell>
          <cell r="L883">
            <v>2006</v>
          </cell>
          <cell r="M883">
            <v>1893</v>
          </cell>
          <cell r="N883">
            <v>1893</v>
          </cell>
          <cell r="O883">
            <v>0</v>
          </cell>
          <cell r="P883">
            <v>1893</v>
          </cell>
          <cell r="T883" t="str">
            <v>257M</v>
          </cell>
          <cell r="U883">
            <v>3481</v>
          </cell>
          <cell r="V883" t="str">
            <v>HONG KONG</v>
          </cell>
          <cell r="W883" t="str">
            <v>NAS</v>
          </cell>
          <cell r="X883" t="str">
            <v>VIETNAM</v>
          </cell>
          <cell r="Y883" t="str">
            <v>VIET HUNG JOINT STOCK CO</v>
          </cell>
          <cell r="Z883" t="str">
            <v>DFC</v>
          </cell>
          <cell r="AD883">
            <v>40400</v>
          </cell>
          <cell r="AE883">
            <v>40400</v>
          </cell>
          <cell r="AF883">
            <v>40400</v>
          </cell>
          <cell r="AG883">
            <v>40400</v>
          </cell>
          <cell r="AH883">
            <v>40410</v>
          </cell>
          <cell r="AI883">
            <v>40470</v>
          </cell>
          <cell r="AJ883">
            <v>40484</v>
          </cell>
          <cell r="AK883">
            <v>40529</v>
          </cell>
          <cell r="AL883">
            <v>40559</v>
          </cell>
          <cell r="AM883">
            <v>40562</v>
          </cell>
          <cell r="AN883" t="str">
            <v>Per POP; 8/13: color commit per PAR/PPK; 9/14 Split out PPK &amp; Eaches</v>
          </cell>
          <cell r="AO883" t="str">
            <v>Y</v>
          </cell>
          <cell r="AQ883">
            <v>13</v>
          </cell>
          <cell r="AR883" t="str">
            <v>000S</v>
          </cell>
          <cell r="AS883">
            <v>0</v>
          </cell>
          <cell r="AW883">
            <v>1.7</v>
          </cell>
          <cell r="AX883">
            <v>3218.1</v>
          </cell>
          <cell r="AY883">
            <v>40406</v>
          </cell>
          <cell r="AZ883">
            <v>40412</v>
          </cell>
          <cell r="BA883">
            <v>40489</v>
          </cell>
          <cell r="BB883">
            <v>40531</v>
          </cell>
          <cell r="BC883">
            <v>40559</v>
          </cell>
          <cell r="BD883">
            <v>40566</v>
          </cell>
          <cell r="BE883">
            <v>40391</v>
          </cell>
          <cell r="BF883">
            <v>40483</v>
          </cell>
          <cell r="BG883">
            <v>40513</v>
          </cell>
          <cell r="BH883">
            <v>40544</v>
          </cell>
          <cell r="BI883">
            <v>40544</v>
          </cell>
          <cell r="BL883">
            <v>0</v>
          </cell>
          <cell r="BN883" t="str">
            <v>DOCKERS</v>
          </cell>
          <cell r="BO883" t="str">
            <v>Tops</v>
          </cell>
          <cell r="BP883" t="str">
            <v>Mens</v>
          </cell>
          <cell r="BQ883" t="str">
            <v>N</v>
          </cell>
          <cell r="BR883" t="str">
            <v>DM Tops Wovens</v>
          </cell>
          <cell r="BS883" t="str">
            <v>OKAMOTO D</v>
          </cell>
          <cell r="BT883" t="str">
            <v>CWOVENS2</v>
          </cell>
          <cell r="BU883" t="str">
            <v>H2771</v>
          </cell>
          <cell r="BV883" t="str">
            <v>Seasonal</v>
          </cell>
          <cell r="BW883" t="str">
            <v>LSA</v>
          </cell>
          <cell r="BY883" t="str">
            <v>4052940484404704041040400404004040040400</v>
          </cell>
          <cell r="BZ883" t="str">
            <v>S-61852-0007-3481-40529</v>
          </cell>
          <cell r="CA883" t="str">
            <v>SFO</v>
          </cell>
          <cell r="CD883">
            <v>0</v>
          </cell>
          <cell r="CF883">
            <v>574</v>
          </cell>
          <cell r="CG883">
            <v>0</v>
          </cell>
        </row>
        <row r="884">
          <cell r="A884">
            <v>1309806</v>
          </cell>
          <cell r="B884" t="str">
            <v>111</v>
          </cell>
          <cell r="C884" t="str">
            <v>101</v>
          </cell>
          <cell r="D884" t="str">
            <v>61852</v>
          </cell>
          <cell r="E884" t="str">
            <v>61852-0007</v>
          </cell>
          <cell r="F884" t="str">
            <v>THE SPRING MOBILE SHIRT</v>
          </cell>
          <cell r="G884" t="str">
            <v>ANDERSON - SALAMANDER</v>
          </cell>
          <cell r="H884" t="str">
            <v>PPK</v>
          </cell>
          <cell r="J884" t="str">
            <v>SP-A</v>
          </cell>
          <cell r="K884" t="str">
            <v>LSUS</v>
          </cell>
          <cell r="L884">
            <v>2006</v>
          </cell>
          <cell r="M884">
            <v>12995</v>
          </cell>
          <cell r="N884">
            <v>12995</v>
          </cell>
          <cell r="O884">
            <v>0</v>
          </cell>
          <cell r="P884">
            <v>12995</v>
          </cell>
          <cell r="T884" t="str">
            <v>257M</v>
          </cell>
          <cell r="U884">
            <v>3481</v>
          </cell>
          <cell r="V884" t="str">
            <v>HONG KONG</v>
          </cell>
          <cell r="W884" t="str">
            <v>NAS</v>
          </cell>
          <cell r="X884" t="str">
            <v>VIETNAM</v>
          </cell>
          <cell r="Y884" t="str">
            <v>VIET HUNG JOINT STOCK CO</v>
          </cell>
          <cell r="Z884" t="str">
            <v>DFC</v>
          </cell>
          <cell r="AD884">
            <v>40372</v>
          </cell>
          <cell r="AE884">
            <v>40372</v>
          </cell>
          <cell r="AF884">
            <v>40372</v>
          </cell>
          <cell r="AG884">
            <v>40372</v>
          </cell>
          <cell r="AH884">
            <v>40382</v>
          </cell>
          <cell r="AI884">
            <v>40442</v>
          </cell>
          <cell r="AJ884">
            <v>40456</v>
          </cell>
          <cell r="AK884">
            <v>40515</v>
          </cell>
          <cell r="AL884">
            <v>40545</v>
          </cell>
          <cell r="AM884">
            <v>40548</v>
          </cell>
          <cell r="AN884" t="str">
            <v>7/15: rev US portion-  Sears (4.1 from 2.4). New July P-req; 9/14 Split out PPK &amp; Eaches</v>
          </cell>
          <cell r="AO884" t="str">
            <v>Y</v>
          </cell>
          <cell r="AQ884">
            <v>13</v>
          </cell>
          <cell r="AR884" t="str">
            <v>000S</v>
          </cell>
          <cell r="AS884">
            <v>0</v>
          </cell>
          <cell r="AW884">
            <v>1.7</v>
          </cell>
          <cell r="AX884">
            <v>22091.5</v>
          </cell>
          <cell r="AY884">
            <v>40378</v>
          </cell>
          <cell r="AZ884">
            <v>40384</v>
          </cell>
          <cell r="BA884">
            <v>40461</v>
          </cell>
          <cell r="BB884">
            <v>40517</v>
          </cell>
          <cell r="BC884">
            <v>40545</v>
          </cell>
          <cell r="BD884">
            <v>40552</v>
          </cell>
          <cell r="BE884">
            <v>40360</v>
          </cell>
          <cell r="BF884">
            <v>40452</v>
          </cell>
          <cell r="BG884">
            <v>40513</v>
          </cell>
          <cell r="BH884">
            <v>40513</v>
          </cell>
          <cell r="BI884">
            <v>40544</v>
          </cell>
          <cell r="BL884">
            <v>0</v>
          </cell>
          <cell r="BN884" t="str">
            <v>DOCKERS</v>
          </cell>
          <cell r="BO884" t="str">
            <v>Tops</v>
          </cell>
          <cell r="BP884" t="str">
            <v>Mens</v>
          </cell>
          <cell r="BQ884" t="str">
            <v>N</v>
          </cell>
          <cell r="BR884" t="str">
            <v>DM Tops Wovens</v>
          </cell>
          <cell r="BS884" t="str">
            <v>OKAMOTO D</v>
          </cell>
          <cell r="BT884" t="str">
            <v>CWOVENS2</v>
          </cell>
          <cell r="BU884" t="str">
            <v>H2771</v>
          </cell>
          <cell r="BV884" t="str">
            <v>Seasonal</v>
          </cell>
          <cell r="BW884" t="str">
            <v>LSA</v>
          </cell>
          <cell r="BY884" t="str">
            <v>4051540456404424038240372403724037240372</v>
          </cell>
          <cell r="BZ884" t="str">
            <v>S-61852-0007-3481-40515</v>
          </cell>
          <cell r="CA884" t="str">
            <v>SFO</v>
          </cell>
          <cell r="CD884">
            <v>0</v>
          </cell>
          <cell r="CF884">
            <v>574</v>
          </cell>
          <cell r="CG884">
            <v>0</v>
          </cell>
        </row>
        <row r="885">
          <cell r="A885">
            <v>1221177</v>
          </cell>
          <cell r="B885" t="str">
            <v>111</v>
          </cell>
          <cell r="C885" t="str">
            <v>101</v>
          </cell>
          <cell r="D885" t="str">
            <v>61852</v>
          </cell>
          <cell r="E885" t="str">
            <v>61852-0007</v>
          </cell>
          <cell r="F885" t="str">
            <v>THE SPRING MOBILE SHIRT</v>
          </cell>
          <cell r="G885" t="str">
            <v>ANDERSON - SALAMANDER</v>
          </cell>
          <cell r="H885" t="str">
            <v>PC</v>
          </cell>
          <cell r="J885" t="str">
            <v>SP-A</v>
          </cell>
          <cell r="K885" t="str">
            <v>LSUS</v>
          </cell>
          <cell r="L885">
            <v>2006</v>
          </cell>
          <cell r="M885">
            <v>1952</v>
          </cell>
          <cell r="N885">
            <v>1952</v>
          </cell>
          <cell r="O885">
            <v>0</v>
          </cell>
          <cell r="P885">
            <v>1952</v>
          </cell>
          <cell r="T885" t="str">
            <v>257M</v>
          </cell>
          <cell r="U885">
            <v>3481</v>
          </cell>
          <cell r="V885" t="str">
            <v>HONG KONG</v>
          </cell>
          <cell r="W885" t="str">
            <v>NAS</v>
          </cell>
          <cell r="X885" t="str">
            <v>VIETNAM</v>
          </cell>
          <cell r="Y885" t="str">
            <v>VIET HUNG JOINT STOCK CO</v>
          </cell>
          <cell r="Z885" t="str">
            <v>DFC</v>
          </cell>
          <cell r="AD885">
            <v>40372</v>
          </cell>
          <cell r="AE885">
            <v>40372</v>
          </cell>
          <cell r="AF885">
            <v>40372</v>
          </cell>
          <cell r="AG885">
            <v>40372</v>
          </cell>
          <cell r="AH885">
            <v>40382</v>
          </cell>
          <cell r="AI885">
            <v>40442</v>
          </cell>
          <cell r="AJ885">
            <v>40456</v>
          </cell>
          <cell r="AK885">
            <v>40515</v>
          </cell>
          <cell r="AL885">
            <v>40545</v>
          </cell>
          <cell r="AM885">
            <v>40548</v>
          </cell>
          <cell r="AN885" t="str">
            <v>7/15: rev US portion-  Sears (4.1 from 2.4). New July P-req; 9/14 Split out PPK &amp; Eaches</v>
          </cell>
          <cell r="AO885" t="str">
            <v>Y</v>
          </cell>
          <cell r="AQ885">
            <v>13</v>
          </cell>
          <cell r="AR885" t="str">
            <v>000S</v>
          </cell>
          <cell r="AS885">
            <v>0</v>
          </cell>
          <cell r="AW885">
            <v>1.7</v>
          </cell>
          <cell r="AX885">
            <v>3318.4</v>
          </cell>
          <cell r="AY885">
            <v>40378</v>
          </cell>
          <cell r="AZ885">
            <v>40384</v>
          </cell>
          <cell r="BA885">
            <v>40461</v>
          </cell>
          <cell r="BB885">
            <v>40517</v>
          </cell>
          <cell r="BC885">
            <v>40545</v>
          </cell>
          <cell r="BD885">
            <v>40552</v>
          </cell>
          <cell r="BE885">
            <v>40360</v>
          </cell>
          <cell r="BF885">
            <v>40452</v>
          </cell>
          <cell r="BG885">
            <v>40513</v>
          </cell>
          <cell r="BH885">
            <v>40513</v>
          </cell>
          <cell r="BI885">
            <v>40544</v>
          </cell>
          <cell r="BL885">
            <v>0</v>
          </cell>
          <cell r="BN885" t="str">
            <v>DOCKERS</v>
          </cell>
          <cell r="BO885" t="str">
            <v>Tops</v>
          </cell>
          <cell r="BP885" t="str">
            <v>Mens</v>
          </cell>
          <cell r="BQ885" t="str">
            <v>N</v>
          </cell>
          <cell r="BR885" t="str">
            <v>DM Tops Wovens</v>
          </cell>
          <cell r="BS885" t="str">
            <v>OKAMOTO D</v>
          </cell>
          <cell r="BT885" t="str">
            <v>CWOVENS2</v>
          </cell>
          <cell r="BU885" t="str">
            <v>H2771</v>
          </cell>
          <cell r="BV885" t="str">
            <v>Seasonal</v>
          </cell>
          <cell r="BW885" t="str">
            <v>LSA</v>
          </cell>
          <cell r="BY885" t="str">
            <v>4051540456404424038240372403724037240372</v>
          </cell>
          <cell r="BZ885" t="str">
            <v>S-61852-0007-3481-40515</v>
          </cell>
          <cell r="CA885" t="str">
            <v>SFO</v>
          </cell>
          <cell r="CD885">
            <v>0</v>
          </cell>
          <cell r="CF885">
            <v>574</v>
          </cell>
          <cell r="CG885">
            <v>0</v>
          </cell>
        </row>
        <row r="886">
          <cell r="A886">
            <v>1309807</v>
          </cell>
          <cell r="B886" t="str">
            <v>111</v>
          </cell>
          <cell r="C886" t="str">
            <v>101</v>
          </cell>
          <cell r="D886" t="str">
            <v>61852</v>
          </cell>
          <cell r="E886" t="str">
            <v>61852-0007</v>
          </cell>
          <cell r="F886" t="str">
            <v>THE SPRING MOBILE SHIRT</v>
          </cell>
          <cell r="G886" t="str">
            <v>ANDERSON - SALAMANDER</v>
          </cell>
          <cell r="H886" t="str">
            <v>PPK</v>
          </cell>
          <cell r="J886" t="str">
            <v>SP-A</v>
          </cell>
          <cell r="K886" t="str">
            <v>LSUS</v>
          </cell>
          <cell r="L886">
            <v>2006</v>
          </cell>
          <cell r="M886">
            <v>2500</v>
          </cell>
          <cell r="N886">
            <v>2500</v>
          </cell>
          <cell r="O886">
            <v>0</v>
          </cell>
          <cell r="P886">
            <v>2500</v>
          </cell>
          <cell r="T886" t="str">
            <v>257M</v>
          </cell>
          <cell r="U886">
            <v>3481</v>
          </cell>
          <cell r="V886" t="str">
            <v>HONG KONG</v>
          </cell>
          <cell r="W886" t="str">
            <v>NAS</v>
          </cell>
          <cell r="X886" t="str">
            <v>VIETNAM</v>
          </cell>
          <cell r="Y886" t="str">
            <v>VIET HUNG JOINT STOCK CO</v>
          </cell>
          <cell r="Z886" t="str">
            <v>DFC</v>
          </cell>
          <cell r="AD886">
            <v>40339</v>
          </cell>
          <cell r="AE886">
            <v>40339</v>
          </cell>
          <cell r="AF886">
            <v>40339</v>
          </cell>
          <cell r="AG886">
            <v>40339</v>
          </cell>
          <cell r="AH886">
            <v>40344</v>
          </cell>
          <cell r="AI886">
            <v>40407</v>
          </cell>
          <cell r="AJ886">
            <v>40421</v>
          </cell>
          <cell r="AK886">
            <v>40466</v>
          </cell>
          <cell r="AL886">
            <v>40496</v>
          </cell>
          <cell r="AM886">
            <v>40499</v>
          </cell>
          <cell r="AN886" t="str">
            <v>Kohls; Split out PPK and Eaches 9/14</v>
          </cell>
          <cell r="AO886" t="str">
            <v>Y</v>
          </cell>
          <cell r="AQ886">
            <v>13</v>
          </cell>
          <cell r="AR886" t="str">
            <v>000S</v>
          </cell>
          <cell r="AS886">
            <v>0</v>
          </cell>
          <cell r="AW886">
            <v>1.7</v>
          </cell>
          <cell r="AX886">
            <v>4250</v>
          </cell>
          <cell r="AY886">
            <v>40343</v>
          </cell>
          <cell r="AZ886">
            <v>40349</v>
          </cell>
          <cell r="BA886">
            <v>40426</v>
          </cell>
          <cell r="BB886">
            <v>40468</v>
          </cell>
          <cell r="BC886">
            <v>40496</v>
          </cell>
          <cell r="BD886">
            <v>40503</v>
          </cell>
          <cell r="BE886">
            <v>40330</v>
          </cell>
          <cell r="BF886">
            <v>40422</v>
          </cell>
          <cell r="BG886">
            <v>40452</v>
          </cell>
          <cell r="BH886">
            <v>40483</v>
          </cell>
          <cell r="BI886">
            <v>40483</v>
          </cell>
          <cell r="BL886">
            <v>0</v>
          </cell>
          <cell r="BN886" t="str">
            <v>DOCKERS</v>
          </cell>
          <cell r="BO886" t="str">
            <v>Tops</v>
          </cell>
          <cell r="BP886" t="str">
            <v>Mens</v>
          </cell>
          <cell r="BQ886" t="str">
            <v>N</v>
          </cell>
          <cell r="BR886" t="str">
            <v>DM Tops Wovens</v>
          </cell>
          <cell r="BS886" t="str">
            <v>OKAMOTO D</v>
          </cell>
          <cell r="BT886" t="str">
            <v>CWOVENS2</v>
          </cell>
          <cell r="BU886" t="str">
            <v>H2771</v>
          </cell>
          <cell r="BV886" t="str">
            <v>Seasonal</v>
          </cell>
          <cell r="BW886" t="str">
            <v>LSA</v>
          </cell>
          <cell r="BY886" t="str">
            <v>4046640421404074034440339403394033940339</v>
          </cell>
          <cell r="BZ886" t="str">
            <v>S-61852-0007-3481-40466</v>
          </cell>
          <cell r="CA886" t="str">
            <v>SFO</v>
          </cell>
          <cell r="CD886">
            <v>0</v>
          </cell>
          <cell r="CF886">
            <v>574</v>
          </cell>
          <cell r="CG886">
            <v>0</v>
          </cell>
        </row>
        <row r="887">
          <cell r="A887">
            <v>1148156</v>
          </cell>
          <cell r="B887" t="str">
            <v>111</v>
          </cell>
          <cell r="C887" t="str">
            <v>101</v>
          </cell>
          <cell r="D887" t="str">
            <v>61852</v>
          </cell>
          <cell r="E887" t="str">
            <v>61852-0007</v>
          </cell>
          <cell r="F887" t="str">
            <v>THE SPRING MOBILE SHIRT</v>
          </cell>
          <cell r="G887" t="str">
            <v>ANDERSON - SALAMANDER</v>
          </cell>
          <cell r="H887" t="str">
            <v>PC</v>
          </cell>
          <cell r="J887" t="str">
            <v>SP-A</v>
          </cell>
          <cell r="K887" t="str">
            <v>LSUS</v>
          </cell>
          <cell r="L887">
            <v>2006</v>
          </cell>
          <cell r="M887">
            <v>876</v>
          </cell>
          <cell r="N887">
            <v>876</v>
          </cell>
          <cell r="O887">
            <v>0</v>
          </cell>
          <cell r="P887">
            <v>876</v>
          </cell>
          <cell r="T887" t="str">
            <v>257M</v>
          </cell>
          <cell r="U887">
            <v>3481</v>
          </cell>
          <cell r="V887" t="str">
            <v>HONG KONG</v>
          </cell>
          <cell r="W887" t="str">
            <v>NAS</v>
          </cell>
          <cell r="X887" t="str">
            <v>VIETNAM</v>
          </cell>
          <cell r="Y887" t="str">
            <v>VIET HUNG JOINT STOCK CO</v>
          </cell>
          <cell r="Z887" t="str">
            <v>DFC</v>
          </cell>
          <cell r="AD887">
            <v>40339</v>
          </cell>
          <cell r="AE887">
            <v>40339</v>
          </cell>
          <cell r="AF887">
            <v>40339</v>
          </cell>
          <cell r="AG887">
            <v>40339</v>
          </cell>
          <cell r="AH887">
            <v>40344</v>
          </cell>
          <cell r="AI887">
            <v>40407</v>
          </cell>
          <cell r="AJ887">
            <v>40421</v>
          </cell>
          <cell r="AK887">
            <v>40466</v>
          </cell>
          <cell r="AL887">
            <v>40496</v>
          </cell>
          <cell r="AM887">
            <v>40499</v>
          </cell>
          <cell r="AN887" t="str">
            <v>Kohls; removed PPK uts leaving only eaches 9/14</v>
          </cell>
          <cell r="AO887" t="str">
            <v>Y</v>
          </cell>
          <cell r="AQ887">
            <v>13</v>
          </cell>
          <cell r="AR887" t="str">
            <v>000S</v>
          </cell>
          <cell r="AS887">
            <v>0</v>
          </cell>
          <cell r="AW887">
            <v>1.7</v>
          </cell>
          <cell r="AX887">
            <v>1489.2</v>
          </cell>
          <cell r="AY887">
            <v>40343</v>
          </cell>
          <cell r="AZ887">
            <v>40349</v>
          </cell>
          <cell r="BA887">
            <v>40426</v>
          </cell>
          <cell r="BB887">
            <v>40468</v>
          </cell>
          <cell r="BC887">
            <v>40496</v>
          </cell>
          <cell r="BD887">
            <v>40503</v>
          </cell>
          <cell r="BE887">
            <v>40330</v>
          </cell>
          <cell r="BF887">
            <v>40422</v>
          </cell>
          <cell r="BG887">
            <v>40452</v>
          </cell>
          <cell r="BH887">
            <v>40483</v>
          </cell>
          <cell r="BI887">
            <v>40483</v>
          </cell>
          <cell r="BL887">
            <v>0</v>
          </cell>
          <cell r="BN887" t="str">
            <v>DOCKERS</v>
          </cell>
          <cell r="BO887" t="str">
            <v>Tops</v>
          </cell>
          <cell r="BP887" t="str">
            <v>Mens</v>
          </cell>
          <cell r="BQ887" t="str">
            <v>N</v>
          </cell>
          <cell r="BR887" t="str">
            <v>DM Tops Wovens</v>
          </cell>
          <cell r="BS887" t="str">
            <v>OKAMOTO D</v>
          </cell>
          <cell r="BT887" t="str">
            <v>CWOVENS2</v>
          </cell>
          <cell r="BU887" t="str">
            <v>H2771</v>
          </cell>
          <cell r="BV887" t="str">
            <v>Seasonal</v>
          </cell>
          <cell r="BW887" t="str">
            <v>LSA</v>
          </cell>
          <cell r="BY887" t="str">
            <v>4046640421404074034440339403394033940339</v>
          </cell>
          <cell r="BZ887" t="str">
            <v>S-61852-0007-3481-40466</v>
          </cell>
          <cell r="CA887" t="str">
            <v>SFO</v>
          </cell>
          <cell r="CD887">
            <v>0</v>
          </cell>
          <cell r="CF887">
            <v>574</v>
          </cell>
          <cell r="CG887">
            <v>0</v>
          </cell>
        </row>
        <row r="888">
          <cell r="A888">
            <v>1221278</v>
          </cell>
          <cell r="B888" t="str">
            <v>111</v>
          </cell>
          <cell r="C888" t="str">
            <v>101</v>
          </cell>
          <cell r="D888" t="str">
            <v>61852</v>
          </cell>
          <cell r="E888" t="str">
            <v>61852-0007</v>
          </cell>
          <cell r="F888" t="str">
            <v>THE SPRING MOBILE SHIRT</v>
          </cell>
          <cell r="G888" t="str">
            <v>ANDERSON - SALAMANDER</v>
          </cell>
          <cell r="H888" t="str">
            <v>PC</v>
          </cell>
          <cell r="J888" t="str">
            <v>SP-A</v>
          </cell>
          <cell r="K888" t="str">
            <v>APD</v>
          </cell>
          <cell r="L888" t="str">
            <v>SG</v>
          </cell>
          <cell r="M888">
            <v>150</v>
          </cell>
          <cell r="N888">
            <v>150</v>
          </cell>
          <cell r="O888">
            <v>0</v>
          </cell>
          <cell r="P888">
            <v>150</v>
          </cell>
          <cell r="T888" t="str">
            <v>257M</v>
          </cell>
          <cell r="U888">
            <v>3481</v>
          </cell>
          <cell r="V888" t="str">
            <v>HONG KONG</v>
          </cell>
          <cell r="W888" t="str">
            <v>NAS</v>
          </cell>
          <cell r="X888" t="str">
            <v>VIETNAM</v>
          </cell>
          <cell r="Y888" t="str">
            <v>VIET HUNG JOINT STOCK CO</v>
          </cell>
          <cell r="Z888" t="str">
            <v>DFC</v>
          </cell>
          <cell r="AD888">
            <v>40339</v>
          </cell>
          <cell r="AE888">
            <v>40339</v>
          </cell>
          <cell r="AF888">
            <v>40339</v>
          </cell>
          <cell r="AG888">
            <v>40339</v>
          </cell>
          <cell r="AH888">
            <v>40344</v>
          </cell>
          <cell r="AI888">
            <v>40407</v>
          </cell>
          <cell r="AJ888">
            <v>40421</v>
          </cell>
          <cell r="AK888">
            <v>40466</v>
          </cell>
          <cell r="AL888">
            <v>40477</v>
          </cell>
          <cell r="AM888">
            <v>40480</v>
          </cell>
          <cell r="AN888" t="str">
            <v>June P-Req breakout MY per Mildred 7/7</v>
          </cell>
          <cell r="AO888" t="str">
            <v>Y</v>
          </cell>
          <cell r="AP888">
            <v>4512016201</v>
          </cell>
          <cell r="AQ888">
            <v>14</v>
          </cell>
          <cell r="AR888" t="str">
            <v>000S</v>
          </cell>
          <cell r="AS888">
            <v>0</v>
          </cell>
          <cell r="AW888">
            <v>1.7</v>
          </cell>
          <cell r="AX888">
            <v>255</v>
          </cell>
          <cell r="AY888">
            <v>40343</v>
          </cell>
          <cell r="AZ888">
            <v>40349</v>
          </cell>
          <cell r="BA888">
            <v>40426</v>
          </cell>
          <cell r="BB888">
            <v>40468</v>
          </cell>
          <cell r="BC888">
            <v>40482</v>
          </cell>
          <cell r="BD888">
            <v>40482</v>
          </cell>
          <cell r="BE888">
            <v>40330</v>
          </cell>
          <cell r="BF888">
            <v>40422</v>
          </cell>
          <cell r="BG888">
            <v>40452</v>
          </cell>
          <cell r="BH888">
            <v>40452</v>
          </cell>
          <cell r="BI888">
            <v>40452</v>
          </cell>
          <cell r="BL888">
            <v>0</v>
          </cell>
          <cell r="BN888" t="str">
            <v>DOCKERS</v>
          </cell>
          <cell r="BO888" t="str">
            <v>Tops</v>
          </cell>
          <cell r="BP888" t="str">
            <v>Mens</v>
          </cell>
          <cell r="BQ888" t="str">
            <v>N</v>
          </cell>
          <cell r="BR888" t="str">
            <v>DM Tops Wovens</v>
          </cell>
          <cell r="BS888" t="str">
            <v>OKAMOTO D</v>
          </cell>
          <cell r="BT888" t="str">
            <v>CWOVENS2</v>
          </cell>
          <cell r="BU888" t="str">
            <v>H2771</v>
          </cell>
          <cell r="BV888" t="str">
            <v>Seasonal</v>
          </cell>
          <cell r="BW888" t="str">
            <v>APD</v>
          </cell>
          <cell r="BY888" t="str">
            <v>4046640421404074034440339403394033940339</v>
          </cell>
          <cell r="BZ888" t="str">
            <v>S-61852-0007-3481-40466</v>
          </cell>
          <cell r="CA888" t="str">
            <v>SFO</v>
          </cell>
          <cell r="CB888">
            <v>150</v>
          </cell>
          <cell r="CD888">
            <v>0</v>
          </cell>
          <cell r="CF888">
            <v>574</v>
          </cell>
          <cell r="CG888">
            <v>0</v>
          </cell>
        </row>
        <row r="889">
          <cell r="A889">
            <v>1221279</v>
          </cell>
          <cell r="B889" t="str">
            <v>111</v>
          </cell>
          <cell r="C889" t="str">
            <v>101</v>
          </cell>
          <cell r="D889" t="str">
            <v>61852</v>
          </cell>
          <cell r="E889" t="str">
            <v>61852-0007</v>
          </cell>
          <cell r="F889" t="str">
            <v>THE SPRING MOBILE SHIRT</v>
          </cell>
          <cell r="G889" t="str">
            <v>ANDERSON - SALAMANDER</v>
          </cell>
          <cell r="H889" t="str">
            <v>PC</v>
          </cell>
          <cell r="J889" t="str">
            <v>SP-A</v>
          </cell>
          <cell r="K889" t="str">
            <v>APD</v>
          </cell>
          <cell r="L889" t="str">
            <v>TH</v>
          </cell>
          <cell r="M889">
            <v>150</v>
          </cell>
          <cell r="N889">
            <v>150</v>
          </cell>
          <cell r="O889">
            <v>0</v>
          </cell>
          <cell r="P889">
            <v>150</v>
          </cell>
          <cell r="T889" t="str">
            <v>257M</v>
          </cell>
          <cell r="U889">
            <v>3481</v>
          </cell>
          <cell r="V889" t="str">
            <v>HONG KONG</v>
          </cell>
          <cell r="W889" t="str">
            <v>NAS</v>
          </cell>
          <cell r="X889" t="str">
            <v>VIETNAM</v>
          </cell>
          <cell r="Y889" t="str">
            <v>VIET HUNG JOINT STOCK CO</v>
          </cell>
          <cell r="Z889" t="str">
            <v>DFC</v>
          </cell>
          <cell r="AD889">
            <v>40339</v>
          </cell>
          <cell r="AE889">
            <v>40339</v>
          </cell>
          <cell r="AF889">
            <v>40339</v>
          </cell>
          <cell r="AG889">
            <v>40339</v>
          </cell>
          <cell r="AH889">
            <v>40344</v>
          </cell>
          <cell r="AI889">
            <v>40407</v>
          </cell>
          <cell r="AJ889">
            <v>40421</v>
          </cell>
          <cell r="AK889">
            <v>40466</v>
          </cell>
          <cell r="AL889">
            <v>40477</v>
          </cell>
          <cell r="AM889">
            <v>40480</v>
          </cell>
          <cell r="AN889" t="str">
            <v>June P-Req breakout MY per Mildred 7/7</v>
          </cell>
          <cell r="AO889" t="str">
            <v>Y</v>
          </cell>
          <cell r="AP889">
            <v>4512016244</v>
          </cell>
          <cell r="AQ889">
            <v>14</v>
          </cell>
          <cell r="AR889" t="str">
            <v>000S</v>
          </cell>
          <cell r="AS889">
            <v>0</v>
          </cell>
          <cell r="AW889">
            <v>1.7</v>
          </cell>
          <cell r="AX889">
            <v>255</v>
          </cell>
          <cell r="AY889">
            <v>40343</v>
          </cell>
          <cell r="AZ889">
            <v>40349</v>
          </cell>
          <cell r="BA889">
            <v>40426</v>
          </cell>
          <cell r="BB889">
            <v>40468</v>
          </cell>
          <cell r="BC889">
            <v>40482</v>
          </cell>
          <cell r="BD889">
            <v>40482</v>
          </cell>
          <cell r="BE889">
            <v>40330</v>
          </cell>
          <cell r="BF889">
            <v>40422</v>
          </cell>
          <cell r="BG889">
            <v>40452</v>
          </cell>
          <cell r="BH889">
            <v>40452</v>
          </cell>
          <cell r="BI889">
            <v>40452</v>
          </cell>
          <cell r="BL889">
            <v>0</v>
          </cell>
          <cell r="BN889" t="str">
            <v>DOCKERS</v>
          </cell>
          <cell r="BO889" t="str">
            <v>Tops</v>
          </cell>
          <cell r="BP889" t="str">
            <v>Mens</v>
          </cell>
          <cell r="BQ889" t="str">
            <v>N</v>
          </cell>
          <cell r="BR889" t="str">
            <v>DM Tops Wovens</v>
          </cell>
          <cell r="BS889" t="str">
            <v>OKAMOTO D</v>
          </cell>
          <cell r="BT889" t="str">
            <v>CWOVENS2</v>
          </cell>
          <cell r="BU889" t="str">
            <v>H2771</v>
          </cell>
          <cell r="BV889" t="str">
            <v>Seasonal</v>
          </cell>
          <cell r="BW889" t="str">
            <v>APD</v>
          </cell>
          <cell r="BY889" t="str">
            <v>4046640421404074034440339403394033940339</v>
          </cell>
          <cell r="BZ889" t="str">
            <v>S-61852-0007-3481-40466</v>
          </cell>
          <cell r="CA889" t="str">
            <v>SFO</v>
          </cell>
          <cell r="CB889">
            <v>150</v>
          </cell>
          <cell r="CD889">
            <v>0</v>
          </cell>
          <cell r="CF889">
            <v>574</v>
          </cell>
          <cell r="CG889">
            <v>0</v>
          </cell>
        </row>
        <row r="890">
          <cell r="A890">
            <v>1221280</v>
          </cell>
          <cell r="B890" t="str">
            <v>111</v>
          </cell>
          <cell r="C890" t="str">
            <v>101</v>
          </cell>
          <cell r="D890" t="str">
            <v>61852</v>
          </cell>
          <cell r="E890" t="str">
            <v>61852-0007</v>
          </cell>
          <cell r="F890" t="str">
            <v>THE SPRING MOBILE SHIRT</v>
          </cell>
          <cell r="G890" t="str">
            <v>ANDERSON - SALAMANDER</v>
          </cell>
          <cell r="H890" t="str">
            <v>PC</v>
          </cell>
          <cell r="J890" t="str">
            <v>SP-A</v>
          </cell>
          <cell r="K890" t="str">
            <v>APD</v>
          </cell>
          <cell r="L890" t="str">
            <v>PH</v>
          </cell>
          <cell r="M890">
            <v>250</v>
          </cell>
          <cell r="N890">
            <v>250</v>
          </cell>
          <cell r="O890">
            <v>0</v>
          </cell>
          <cell r="P890">
            <v>250</v>
          </cell>
          <cell r="T890" t="str">
            <v>257M</v>
          </cell>
          <cell r="U890">
            <v>3481</v>
          </cell>
          <cell r="V890" t="str">
            <v>HONG KONG</v>
          </cell>
          <cell r="W890" t="str">
            <v>NAS</v>
          </cell>
          <cell r="X890" t="str">
            <v>VIETNAM</v>
          </cell>
          <cell r="Y890" t="str">
            <v>VIET HUNG JOINT STOCK CO</v>
          </cell>
          <cell r="Z890" t="str">
            <v>DFC</v>
          </cell>
          <cell r="AD890">
            <v>40339</v>
          </cell>
          <cell r="AE890">
            <v>40339</v>
          </cell>
          <cell r="AF890">
            <v>40339</v>
          </cell>
          <cell r="AG890">
            <v>40339</v>
          </cell>
          <cell r="AH890">
            <v>40344</v>
          </cell>
          <cell r="AI890">
            <v>40407</v>
          </cell>
          <cell r="AJ890">
            <v>40421</v>
          </cell>
          <cell r="AK890">
            <v>40466</v>
          </cell>
          <cell r="AL890">
            <v>40485</v>
          </cell>
          <cell r="AM890">
            <v>40488</v>
          </cell>
          <cell r="AN890" t="str">
            <v>June P-Req breakout MY per Mildred 7/7</v>
          </cell>
          <cell r="AO890" t="str">
            <v>Y</v>
          </cell>
          <cell r="AP890">
            <v>4509009051</v>
          </cell>
          <cell r="AQ890">
            <v>14</v>
          </cell>
          <cell r="AR890" t="str">
            <v>000S</v>
          </cell>
          <cell r="AS890">
            <v>0</v>
          </cell>
          <cell r="AW890">
            <v>1.7</v>
          </cell>
          <cell r="AX890">
            <v>425</v>
          </cell>
          <cell r="AY890">
            <v>40343</v>
          </cell>
          <cell r="AZ890">
            <v>40349</v>
          </cell>
          <cell r="BA890">
            <v>40426</v>
          </cell>
          <cell r="BB890">
            <v>40468</v>
          </cell>
          <cell r="BC890">
            <v>40489</v>
          </cell>
          <cell r="BD890">
            <v>40489</v>
          </cell>
          <cell r="BE890">
            <v>40330</v>
          </cell>
          <cell r="BF890">
            <v>40422</v>
          </cell>
          <cell r="BG890">
            <v>40452</v>
          </cell>
          <cell r="BH890">
            <v>40483</v>
          </cell>
          <cell r="BI890">
            <v>40483</v>
          </cell>
          <cell r="BL890">
            <v>0</v>
          </cell>
          <cell r="BN890" t="str">
            <v>DOCKERS</v>
          </cell>
          <cell r="BO890" t="str">
            <v>Tops</v>
          </cell>
          <cell r="BP890" t="str">
            <v>Mens</v>
          </cell>
          <cell r="BQ890" t="str">
            <v>N</v>
          </cell>
          <cell r="BR890" t="str">
            <v>DM Tops Wovens</v>
          </cell>
          <cell r="BS890" t="str">
            <v>OKAMOTO D</v>
          </cell>
          <cell r="BT890" t="str">
            <v>CWOVENS2</v>
          </cell>
          <cell r="BU890" t="str">
            <v>H2771</v>
          </cell>
          <cell r="BV890" t="str">
            <v>Seasonal</v>
          </cell>
          <cell r="BW890" t="str">
            <v>APD</v>
          </cell>
          <cell r="BY890" t="str">
            <v>4046640421404074034440339403394033940339</v>
          </cell>
          <cell r="BZ890" t="str">
            <v>S-61852-0007-3481-40466</v>
          </cell>
          <cell r="CA890" t="str">
            <v>SFO</v>
          </cell>
          <cell r="CB890">
            <v>250</v>
          </cell>
          <cell r="CD890">
            <v>0</v>
          </cell>
          <cell r="CF890">
            <v>574</v>
          </cell>
          <cell r="CG890">
            <v>0</v>
          </cell>
        </row>
        <row r="891">
          <cell r="A891">
            <v>1148157</v>
          </cell>
          <cell r="B891" t="str">
            <v>111</v>
          </cell>
          <cell r="C891" t="str">
            <v>101</v>
          </cell>
          <cell r="D891" t="str">
            <v>61852</v>
          </cell>
          <cell r="E891" t="str">
            <v>61852-0007</v>
          </cell>
          <cell r="F891" t="str">
            <v>THE SPRING MOBILE SHIRT</v>
          </cell>
          <cell r="G891" t="str">
            <v>ANDERSON - SALAMANDER</v>
          </cell>
          <cell r="H891" t="str">
            <v>PC</v>
          </cell>
          <cell r="J891" t="str">
            <v>SP-A</v>
          </cell>
          <cell r="K891" t="str">
            <v>APD</v>
          </cell>
          <cell r="L891" t="str">
            <v>MY</v>
          </cell>
          <cell r="M891">
            <v>250</v>
          </cell>
          <cell r="N891">
            <v>250</v>
          </cell>
          <cell r="O891">
            <v>0</v>
          </cell>
          <cell r="P891">
            <v>250</v>
          </cell>
          <cell r="T891" t="str">
            <v>257M</v>
          </cell>
          <cell r="U891">
            <v>3481</v>
          </cell>
          <cell r="V891" t="str">
            <v>HONG KONG</v>
          </cell>
          <cell r="W891" t="str">
            <v>NAS</v>
          </cell>
          <cell r="X891" t="str">
            <v>VIETNAM</v>
          </cell>
          <cell r="Y891" t="str">
            <v>VIET HUNG JOINT STOCK CO</v>
          </cell>
          <cell r="Z891" t="str">
            <v>DFC</v>
          </cell>
          <cell r="AD891">
            <v>40339</v>
          </cell>
          <cell r="AE891">
            <v>40339</v>
          </cell>
          <cell r="AF891">
            <v>40339</v>
          </cell>
          <cell r="AG891">
            <v>40339</v>
          </cell>
          <cell r="AH891">
            <v>40344</v>
          </cell>
          <cell r="AI891">
            <v>40407</v>
          </cell>
          <cell r="AJ891">
            <v>40421</v>
          </cell>
          <cell r="AK891">
            <v>40466</v>
          </cell>
          <cell r="AL891">
            <v>40479</v>
          </cell>
          <cell r="AM891">
            <v>40482</v>
          </cell>
          <cell r="AN891" t="str">
            <v>June P-Req breakout MY per Mildred 7/7</v>
          </cell>
          <cell r="AO891" t="str">
            <v>Y</v>
          </cell>
          <cell r="AP891">
            <v>4505017656</v>
          </cell>
          <cell r="AQ891">
            <v>14</v>
          </cell>
          <cell r="AR891" t="str">
            <v>000S</v>
          </cell>
          <cell r="AS891">
            <v>0</v>
          </cell>
          <cell r="AW891">
            <v>1.7</v>
          </cell>
          <cell r="AX891">
            <v>425</v>
          </cell>
          <cell r="AY891">
            <v>40343</v>
          </cell>
          <cell r="AZ891">
            <v>40349</v>
          </cell>
          <cell r="BA891">
            <v>40426</v>
          </cell>
          <cell r="BB891">
            <v>40468</v>
          </cell>
          <cell r="BC891">
            <v>40482</v>
          </cell>
          <cell r="BD891">
            <v>40482</v>
          </cell>
          <cell r="BE891">
            <v>40330</v>
          </cell>
          <cell r="BF891">
            <v>40422</v>
          </cell>
          <cell r="BG891">
            <v>40452</v>
          </cell>
          <cell r="BH891">
            <v>40452</v>
          </cell>
          <cell r="BI891">
            <v>40452</v>
          </cell>
          <cell r="BL891">
            <v>0</v>
          </cell>
          <cell r="BN891" t="str">
            <v>DOCKERS</v>
          </cell>
          <cell r="BO891" t="str">
            <v>Tops</v>
          </cell>
          <cell r="BP891" t="str">
            <v>Mens</v>
          </cell>
          <cell r="BQ891" t="str">
            <v>N</v>
          </cell>
          <cell r="BR891" t="str">
            <v>DM Tops Wovens</v>
          </cell>
          <cell r="BS891" t="str">
            <v>OKAMOTO D</v>
          </cell>
          <cell r="BT891" t="str">
            <v>CWOVENS2</v>
          </cell>
          <cell r="BU891" t="str">
            <v>H2771</v>
          </cell>
          <cell r="BV891" t="str">
            <v>Seasonal</v>
          </cell>
          <cell r="BW891" t="str">
            <v>APD</v>
          </cell>
          <cell r="BY891" t="str">
            <v>4046640421404074034440339403394033940339</v>
          </cell>
          <cell r="BZ891" t="str">
            <v>S-61852-0007-3481-40466</v>
          </cell>
          <cell r="CA891" t="str">
            <v>SFO</v>
          </cell>
          <cell r="CB891">
            <v>250</v>
          </cell>
          <cell r="CD891">
            <v>0</v>
          </cell>
          <cell r="CF891">
            <v>574</v>
          </cell>
          <cell r="CG891">
            <v>0</v>
          </cell>
        </row>
        <row r="892">
          <cell r="A892">
            <v>1307228</v>
          </cell>
          <cell r="B892" t="str">
            <v>111</v>
          </cell>
          <cell r="C892" t="str">
            <v>101</v>
          </cell>
          <cell r="D892" t="str">
            <v>61852</v>
          </cell>
          <cell r="E892" t="str">
            <v>61852-0008</v>
          </cell>
          <cell r="F892" t="str">
            <v>THE SPRING MOBILE SHIRT</v>
          </cell>
          <cell r="G892" t="str">
            <v>WALKER - FRENCH INDIGO</v>
          </cell>
          <cell r="H892" t="str">
            <v>PPK</v>
          </cell>
          <cell r="J892" t="str">
            <v>SP-A</v>
          </cell>
          <cell r="K892" t="str">
            <v>LSUS</v>
          </cell>
          <cell r="L892">
            <v>2006</v>
          </cell>
          <cell r="M892">
            <v>3902</v>
          </cell>
          <cell r="N892">
            <v>3902</v>
          </cell>
          <cell r="O892">
            <v>0</v>
          </cell>
          <cell r="P892">
            <v>3902</v>
          </cell>
          <cell r="T892" t="str">
            <v>257M</v>
          </cell>
          <cell r="U892">
            <v>3481</v>
          </cell>
          <cell r="V892" t="str">
            <v>HONG KONG</v>
          </cell>
          <cell r="W892" t="str">
            <v>NAS</v>
          </cell>
          <cell r="X892" t="str">
            <v>VIETNAM</v>
          </cell>
          <cell r="Y892" t="str">
            <v>VIET HUNG JOINT STOCK CO</v>
          </cell>
          <cell r="Z892" t="str">
            <v>DFC</v>
          </cell>
          <cell r="AD892">
            <v>40429</v>
          </cell>
          <cell r="AE892">
            <v>40429</v>
          </cell>
          <cell r="AF892">
            <v>40429</v>
          </cell>
          <cell r="AG892">
            <v>40429</v>
          </cell>
          <cell r="AH892">
            <v>40439</v>
          </cell>
          <cell r="AI892">
            <v>40501</v>
          </cell>
          <cell r="AJ892">
            <v>40515</v>
          </cell>
          <cell r="AK892">
            <v>40550</v>
          </cell>
          <cell r="AL892">
            <v>40580</v>
          </cell>
          <cell r="AM892">
            <v>40583</v>
          </cell>
          <cell r="AN892" t="str">
            <v>9/8 color commit for US; all PPK</v>
          </cell>
          <cell r="AO892" t="str">
            <v>Y</v>
          </cell>
          <cell r="AQ892">
            <v>15</v>
          </cell>
          <cell r="AR892" t="str">
            <v>000S</v>
          </cell>
          <cell r="AS892">
            <v>0</v>
          </cell>
          <cell r="AW892">
            <v>1.7</v>
          </cell>
          <cell r="AX892">
            <v>6633.4</v>
          </cell>
          <cell r="AY892">
            <v>40434</v>
          </cell>
          <cell r="AZ892">
            <v>40440</v>
          </cell>
          <cell r="BA892">
            <v>40517</v>
          </cell>
          <cell r="BB892">
            <v>40552</v>
          </cell>
          <cell r="BC892">
            <v>40580</v>
          </cell>
          <cell r="BD892">
            <v>40587</v>
          </cell>
          <cell r="BE892">
            <v>40422</v>
          </cell>
          <cell r="BF892">
            <v>40513</v>
          </cell>
          <cell r="BG892">
            <v>40544</v>
          </cell>
          <cell r="BH892">
            <v>40575</v>
          </cell>
          <cell r="BI892">
            <v>40575</v>
          </cell>
          <cell r="BL892">
            <v>0</v>
          </cell>
          <cell r="BN892" t="str">
            <v>DOCKERS</v>
          </cell>
          <cell r="BO892" t="str">
            <v>Tops</v>
          </cell>
          <cell r="BP892" t="str">
            <v>Mens</v>
          </cell>
          <cell r="BQ892" t="str">
            <v>N</v>
          </cell>
          <cell r="BR892" t="str">
            <v>DM Tops Wovens</v>
          </cell>
          <cell r="BS892" t="str">
            <v>OKAMOTO D</v>
          </cell>
          <cell r="BT892" t="str">
            <v>CWOVENS2</v>
          </cell>
          <cell r="BU892" t="str">
            <v>H2772</v>
          </cell>
          <cell r="BV892" t="str">
            <v>Seasonal</v>
          </cell>
          <cell r="BW892" t="str">
            <v>LSA</v>
          </cell>
          <cell r="BY892" t="str">
            <v>4055040515405014043940429404294042940429</v>
          </cell>
          <cell r="BZ892" t="str">
            <v>S-61852-0008-3481-40550</v>
          </cell>
          <cell r="CA892" t="str">
            <v>SFO</v>
          </cell>
          <cell r="CD892">
            <v>0</v>
          </cell>
          <cell r="CF892">
            <v>574</v>
          </cell>
          <cell r="CG892">
            <v>0</v>
          </cell>
        </row>
        <row r="893">
          <cell r="A893">
            <v>1309808</v>
          </cell>
          <cell r="B893" t="str">
            <v>111</v>
          </cell>
          <cell r="C893" t="str">
            <v>101</v>
          </cell>
          <cell r="D893" t="str">
            <v>61852</v>
          </cell>
          <cell r="E893" t="str">
            <v>61852-0008</v>
          </cell>
          <cell r="F893" t="str">
            <v>THE SPRING MOBILE SHIRT</v>
          </cell>
          <cell r="G893" t="str">
            <v>WALKER - FRENCH INDIGO</v>
          </cell>
          <cell r="H893" t="str">
            <v>PPK</v>
          </cell>
          <cell r="J893" t="str">
            <v>SP-A</v>
          </cell>
          <cell r="K893" t="str">
            <v>LSUS</v>
          </cell>
          <cell r="L893">
            <v>2006</v>
          </cell>
          <cell r="M893">
            <v>1080</v>
          </cell>
          <cell r="N893">
            <v>1080</v>
          </cell>
          <cell r="O893">
            <v>0</v>
          </cell>
          <cell r="P893">
            <v>1080</v>
          </cell>
          <cell r="T893" t="str">
            <v>257M</v>
          </cell>
          <cell r="U893">
            <v>3481</v>
          </cell>
          <cell r="V893" t="str">
            <v>HONG KONG</v>
          </cell>
          <cell r="W893" t="str">
            <v>NAS</v>
          </cell>
          <cell r="X893" t="str">
            <v>VIETNAM</v>
          </cell>
          <cell r="Y893" t="str">
            <v>VIET HUNG JOINT STOCK CO</v>
          </cell>
          <cell r="Z893" t="str">
            <v>DFC</v>
          </cell>
          <cell r="AD893">
            <v>40400</v>
          </cell>
          <cell r="AE893">
            <v>40400</v>
          </cell>
          <cell r="AF893">
            <v>40400</v>
          </cell>
          <cell r="AG893">
            <v>40400</v>
          </cell>
          <cell r="AH893">
            <v>40410</v>
          </cell>
          <cell r="AI893">
            <v>40470</v>
          </cell>
          <cell r="AJ893">
            <v>40484</v>
          </cell>
          <cell r="AK893">
            <v>40529</v>
          </cell>
          <cell r="AL893">
            <v>40559</v>
          </cell>
          <cell r="AM893">
            <v>40562</v>
          </cell>
          <cell r="AN893" t="str">
            <v>Per POP; 8/13 per PAR/PPK; 9/14 Split out PPK &amp; Eaches</v>
          </cell>
          <cell r="AO893" t="str">
            <v>Y</v>
          </cell>
          <cell r="AQ893">
            <v>15</v>
          </cell>
          <cell r="AR893" t="str">
            <v>000S</v>
          </cell>
          <cell r="AS893">
            <v>0</v>
          </cell>
          <cell r="AW893">
            <v>1.7</v>
          </cell>
          <cell r="AX893">
            <v>1836</v>
          </cell>
          <cell r="AY893">
            <v>40406</v>
          </cell>
          <cell r="AZ893">
            <v>40412</v>
          </cell>
          <cell r="BA893">
            <v>40489</v>
          </cell>
          <cell r="BB893">
            <v>40531</v>
          </cell>
          <cell r="BC893">
            <v>40559</v>
          </cell>
          <cell r="BD893">
            <v>40566</v>
          </cell>
          <cell r="BE893">
            <v>40391</v>
          </cell>
          <cell r="BF893">
            <v>40483</v>
          </cell>
          <cell r="BG893">
            <v>40513</v>
          </cell>
          <cell r="BH893">
            <v>40544</v>
          </cell>
          <cell r="BI893">
            <v>40544</v>
          </cell>
          <cell r="BL893">
            <v>0</v>
          </cell>
          <cell r="BN893" t="str">
            <v>DOCKERS</v>
          </cell>
          <cell r="BO893" t="str">
            <v>Tops</v>
          </cell>
          <cell r="BP893" t="str">
            <v>Mens</v>
          </cell>
          <cell r="BQ893" t="str">
            <v>N</v>
          </cell>
          <cell r="BR893" t="str">
            <v>DM Tops Wovens</v>
          </cell>
          <cell r="BS893" t="str">
            <v>OKAMOTO D</v>
          </cell>
          <cell r="BT893" t="str">
            <v>CWOVENS2</v>
          </cell>
          <cell r="BU893" t="str">
            <v>H2772</v>
          </cell>
          <cell r="BV893" t="str">
            <v>Seasonal</v>
          </cell>
          <cell r="BW893" t="str">
            <v>LSA</v>
          </cell>
          <cell r="BY893" t="str">
            <v>4052940484404704041040400404004040040400</v>
          </cell>
          <cell r="BZ893" t="str">
            <v>S-61852-0008-3481-40529</v>
          </cell>
          <cell r="CA893" t="str">
            <v>SFO</v>
          </cell>
          <cell r="CD893">
            <v>0</v>
          </cell>
          <cell r="CF893">
            <v>574</v>
          </cell>
          <cell r="CG893">
            <v>0</v>
          </cell>
        </row>
        <row r="894">
          <cell r="A894">
            <v>1255793</v>
          </cell>
          <cell r="B894" t="str">
            <v>111</v>
          </cell>
          <cell r="C894" t="str">
            <v>101</v>
          </cell>
          <cell r="D894" t="str">
            <v>61852</v>
          </cell>
          <cell r="E894" t="str">
            <v>61852-0008</v>
          </cell>
          <cell r="F894" t="str">
            <v>THE SPRING MOBILE SHIRT</v>
          </cell>
          <cell r="G894" t="str">
            <v>WALKER - FRENCH INDIGO</v>
          </cell>
          <cell r="H894" t="str">
            <v>PC</v>
          </cell>
          <cell r="J894" t="str">
            <v>SP-A</v>
          </cell>
          <cell r="K894" t="str">
            <v>LSUS</v>
          </cell>
          <cell r="L894">
            <v>2006</v>
          </cell>
          <cell r="M894">
            <v>420</v>
          </cell>
          <cell r="N894">
            <v>420</v>
          </cell>
          <cell r="O894">
            <v>0</v>
          </cell>
          <cell r="P894">
            <v>420</v>
          </cell>
          <cell r="T894" t="str">
            <v>257M</v>
          </cell>
          <cell r="U894">
            <v>3481</v>
          </cell>
          <cell r="V894" t="str">
            <v>HONG KONG</v>
          </cell>
          <cell r="W894" t="str">
            <v>NAS</v>
          </cell>
          <cell r="X894" t="str">
            <v>VIETNAM</v>
          </cell>
          <cell r="Y894" t="str">
            <v>VIET HUNG JOINT STOCK CO</v>
          </cell>
          <cell r="Z894" t="str">
            <v>DFC</v>
          </cell>
          <cell r="AD894">
            <v>40400</v>
          </cell>
          <cell r="AE894">
            <v>40400</v>
          </cell>
          <cell r="AF894">
            <v>40400</v>
          </cell>
          <cell r="AG894">
            <v>40400</v>
          </cell>
          <cell r="AH894">
            <v>40410</v>
          </cell>
          <cell r="AI894">
            <v>40470</v>
          </cell>
          <cell r="AJ894">
            <v>40484</v>
          </cell>
          <cell r="AK894">
            <v>40529</v>
          </cell>
          <cell r="AL894">
            <v>40559</v>
          </cell>
          <cell r="AM894">
            <v>40562</v>
          </cell>
          <cell r="AN894" t="str">
            <v>Per POP; 8/13 per PAR/PPK; 9/14 Split out PPK &amp; Eaches</v>
          </cell>
          <cell r="AO894" t="str">
            <v>Y</v>
          </cell>
          <cell r="AQ894">
            <v>15</v>
          </cell>
          <cell r="AR894" t="str">
            <v>000S</v>
          </cell>
          <cell r="AS894">
            <v>0</v>
          </cell>
          <cell r="AW894">
            <v>1.7</v>
          </cell>
          <cell r="AX894">
            <v>714</v>
          </cell>
          <cell r="AY894">
            <v>40406</v>
          </cell>
          <cell r="AZ894">
            <v>40412</v>
          </cell>
          <cell r="BA894">
            <v>40489</v>
          </cell>
          <cell r="BB894">
            <v>40531</v>
          </cell>
          <cell r="BC894">
            <v>40559</v>
          </cell>
          <cell r="BD894">
            <v>40566</v>
          </cell>
          <cell r="BE894">
            <v>40391</v>
          </cell>
          <cell r="BF894">
            <v>40483</v>
          </cell>
          <cell r="BG894">
            <v>40513</v>
          </cell>
          <cell r="BH894">
            <v>40544</v>
          </cell>
          <cell r="BI894">
            <v>40544</v>
          </cell>
          <cell r="BL894">
            <v>0</v>
          </cell>
          <cell r="BN894" t="str">
            <v>DOCKERS</v>
          </cell>
          <cell r="BO894" t="str">
            <v>Tops</v>
          </cell>
          <cell r="BP894" t="str">
            <v>Mens</v>
          </cell>
          <cell r="BQ894" t="str">
            <v>N</v>
          </cell>
          <cell r="BR894" t="str">
            <v>DM Tops Wovens</v>
          </cell>
          <cell r="BS894" t="str">
            <v>OKAMOTO D</v>
          </cell>
          <cell r="BT894" t="str">
            <v>CWOVENS2</v>
          </cell>
          <cell r="BU894" t="str">
            <v>H2772</v>
          </cell>
          <cell r="BV894" t="str">
            <v>Seasonal</v>
          </cell>
          <cell r="BW894" t="str">
            <v>LSA</v>
          </cell>
          <cell r="BY894" t="str">
            <v>4052940484404704041040400404004040040400</v>
          </cell>
          <cell r="BZ894" t="str">
            <v>S-61852-0008-3481-40529</v>
          </cell>
          <cell r="CA894" t="str">
            <v>SFO</v>
          </cell>
          <cell r="CD894">
            <v>0</v>
          </cell>
          <cell r="CF894">
            <v>574</v>
          </cell>
          <cell r="CG894">
            <v>0</v>
          </cell>
        </row>
        <row r="895">
          <cell r="A895">
            <v>1255794</v>
          </cell>
          <cell r="B895" t="str">
            <v>111</v>
          </cell>
          <cell r="C895" t="str">
            <v>101</v>
          </cell>
          <cell r="D895" t="str">
            <v>61852</v>
          </cell>
          <cell r="E895" t="str">
            <v>61852-0008</v>
          </cell>
          <cell r="F895" t="str">
            <v>THE SPRING MOBILE SHIRT</v>
          </cell>
          <cell r="G895" t="str">
            <v>WALKER - FRENCH INDIGO</v>
          </cell>
          <cell r="H895" t="str">
            <v>PC</v>
          </cell>
          <cell r="J895" t="str">
            <v>SP-A</v>
          </cell>
          <cell r="K895" t="str">
            <v>APD</v>
          </cell>
          <cell r="L895" t="str">
            <v>MY</v>
          </cell>
          <cell r="M895">
            <v>180</v>
          </cell>
          <cell r="N895">
            <v>180</v>
          </cell>
          <cell r="O895">
            <v>0</v>
          </cell>
          <cell r="P895">
            <v>180</v>
          </cell>
          <cell r="T895" t="str">
            <v>257M</v>
          </cell>
          <cell r="U895">
            <v>3481</v>
          </cell>
          <cell r="V895" t="str">
            <v>HONG KONG</v>
          </cell>
          <cell r="W895" t="str">
            <v>NAS</v>
          </cell>
          <cell r="X895" t="str">
            <v>VIETNAM</v>
          </cell>
          <cell r="Y895" t="str">
            <v>VIET HUNG JOINT STOCK CO</v>
          </cell>
          <cell r="Z895" t="str">
            <v>DFC</v>
          </cell>
          <cell r="AD895">
            <v>40400</v>
          </cell>
          <cell r="AE895">
            <v>40400</v>
          </cell>
          <cell r="AF895">
            <v>40400</v>
          </cell>
          <cell r="AG895">
            <v>40400</v>
          </cell>
          <cell r="AH895">
            <v>40410</v>
          </cell>
          <cell r="AI895">
            <v>40470</v>
          </cell>
          <cell r="AJ895">
            <v>40484</v>
          </cell>
          <cell r="AK895">
            <v>40529</v>
          </cell>
          <cell r="AL895">
            <v>40542</v>
          </cell>
          <cell r="AM895">
            <v>40545</v>
          </cell>
          <cell r="AN895" t="str">
            <v>Aug P-Req</v>
          </cell>
          <cell r="AO895" t="str">
            <v>Y</v>
          </cell>
          <cell r="AP895">
            <v>4505018474</v>
          </cell>
          <cell r="AQ895">
            <v>15</v>
          </cell>
          <cell r="AR895" t="str">
            <v>000S</v>
          </cell>
          <cell r="AS895">
            <v>0</v>
          </cell>
          <cell r="AW895">
            <v>1.7</v>
          </cell>
          <cell r="AX895">
            <v>306</v>
          </cell>
          <cell r="AY895">
            <v>40406</v>
          </cell>
          <cell r="AZ895">
            <v>40412</v>
          </cell>
          <cell r="BA895">
            <v>40489</v>
          </cell>
          <cell r="BB895">
            <v>40531</v>
          </cell>
          <cell r="BC895">
            <v>40545</v>
          </cell>
          <cell r="BD895">
            <v>40545</v>
          </cell>
          <cell r="BE895">
            <v>40391</v>
          </cell>
          <cell r="BF895">
            <v>40483</v>
          </cell>
          <cell r="BG895">
            <v>40513</v>
          </cell>
          <cell r="BH895">
            <v>40513</v>
          </cell>
          <cell r="BI895">
            <v>40513</v>
          </cell>
          <cell r="BL895">
            <v>0</v>
          </cell>
          <cell r="BN895" t="str">
            <v>DOCKERS</v>
          </cell>
          <cell r="BO895" t="str">
            <v>Tops</v>
          </cell>
          <cell r="BP895" t="str">
            <v>Mens</v>
          </cell>
          <cell r="BQ895" t="str">
            <v>N</v>
          </cell>
          <cell r="BR895" t="str">
            <v>DM Tops Wovens</v>
          </cell>
          <cell r="BS895" t="str">
            <v>OKAMOTO D</v>
          </cell>
          <cell r="BT895" t="str">
            <v>CWOVENS2</v>
          </cell>
          <cell r="BU895" t="str">
            <v>H2772</v>
          </cell>
          <cell r="BV895" t="str">
            <v>Seasonal</v>
          </cell>
          <cell r="BW895" t="str">
            <v>APD</v>
          </cell>
          <cell r="BY895" t="str">
            <v>4052940484404704041040400404004040040400</v>
          </cell>
          <cell r="BZ895" t="str">
            <v>S-61852-0008-3481-40529</v>
          </cell>
          <cell r="CA895" t="str">
            <v>SFO</v>
          </cell>
          <cell r="CB895">
            <v>180</v>
          </cell>
          <cell r="CD895">
            <v>0</v>
          </cell>
          <cell r="CF895">
            <v>574</v>
          </cell>
          <cell r="CG895">
            <v>0</v>
          </cell>
        </row>
        <row r="896">
          <cell r="A896">
            <v>1255795</v>
          </cell>
          <cell r="B896" t="str">
            <v>111</v>
          </cell>
          <cell r="C896" t="str">
            <v>101</v>
          </cell>
          <cell r="D896" t="str">
            <v>61852</v>
          </cell>
          <cell r="E896" t="str">
            <v>61852-0008</v>
          </cell>
          <cell r="F896" t="str">
            <v>THE SPRING MOBILE SHIRT</v>
          </cell>
          <cell r="G896" t="str">
            <v>WALKER - FRENCH INDIGO</v>
          </cell>
          <cell r="H896" t="str">
            <v>PC</v>
          </cell>
          <cell r="J896" t="str">
            <v>SP-A</v>
          </cell>
          <cell r="K896" t="str">
            <v>APD</v>
          </cell>
          <cell r="L896" t="str">
            <v>PH</v>
          </cell>
          <cell r="M896">
            <v>180</v>
          </cell>
          <cell r="N896">
            <v>180</v>
          </cell>
          <cell r="O896">
            <v>0</v>
          </cell>
          <cell r="P896">
            <v>180</v>
          </cell>
          <cell r="T896" t="str">
            <v>257M</v>
          </cell>
          <cell r="U896">
            <v>3481</v>
          </cell>
          <cell r="V896" t="str">
            <v>HONG KONG</v>
          </cell>
          <cell r="W896" t="str">
            <v>NAS</v>
          </cell>
          <cell r="X896" t="str">
            <v>VIETNAM</v>
          </cell>
          <cell r="Y896" t="str">
            <v>VIET HUNG JOINT STOCK CO</v>
          </cell>
          <cell r="Z896" t="str">
            <v>DFC</v>
          </cell>
          <cell r="AD896">
            <v>40400</v>
          </cell>
          <cell r="AE896">
            <v>40400</v>
          </cell>
          <cell r="AF896">
            <v>40400</v>
          </cell>
          <cell r="AG896">
            <v>40400</v>
          </cell>
          <cell r="AH896">
            <v>40410</v>
          </cell>
          <cell r="AI896">
            <v>40470</v>
          </cell>
          <cell r="AJ896">
            <v>40484</v>
          </cell>
          <cell r="AK896">
            <v>40529</v>
          </cell>
          <cell r="AL896">
            <v>40548</v>
          </cell>
          <cell r="AM896">
            <v>40551</v>
          </cell>
          <cell r="AN896" t="str">
            <v>Aug P-Req</v>
          </cell>
          <cell r="AO896" t="str">
            <v>Y</v>
          </cell>
          <cell r="AP896">
            <v>4509009580</v>
          </cell>
          <cell r="AQ896">
            <v>15</v>
          </cell>
          <cell r="AR896" t="str">
            <v>000S</v>
          </cell>
          <cell r="AS896">
            <v>0</v>
          </cell>
          <cell r="AW896">
            <v>1.7</v>
          </cell>
          <cell r="AX896">
            <v>306</v>
          </cell>
          <cell r="AY896">
            <v>40406</v>
          </cell>
          <cell r="AZ896">
            <v>40412</v>
          </cell>
          <cell r="BA896">
            <v>40489</v>
          </cell>
          <cell r="BB896">
            <v>40531</v>
          </cell>
          <cell r="BC896">
            <v>40552</v>
          </cell>
          <cell r="BD896">
            <v>40552</v>
          </cell>
          <cell r="BE896">
            <v>40391</v>
          </cell>
          <cell r="BF896">
            <v>40483</v>
          </cell>
          <cell r="BG896">
            <v>40513</v>
          </cell>
          <cell r="BH896">
            <v>40544</v>
          </cell>
          <cell r="BI896">
            <v>40544</v>
          </cell>
          <cell r="BL896">
            <v>0</v>
          </cell>
          <cell r="BN896" t="str">
            <v>DOCKERS</v>
          </cell>
          <cell r="BO896" t="str">
            <v>Tops</v>
          </cell>
          <cell r="BP896" t="str">
            <v>Mens</v>
          </cell>
          <cell r="BQ896" t="str">
            <v>N</v>
          </cell>
          <cell r="BR896" t="str">
            <v>DM Tops Wovens</v>
          </cell>
          <cell r="BS896" t="str">
            <v>OKAMOTO D</v>
          </cell>
          <cell r="BT896" t="str">
            <v>CWOVENS2</v>
          </cell>
          <cell r="BU896" t="str">
            <v>H2772</v>
          </cell>
          <cell r="BV896" t="str">
            <v>Seasonal</v>
          </cell>
          <cell r="BW896" t="str">
            <v>APD</v>
          </cell>
          <cell r="BY896" t="str">
            <v>4052940484404704041040400404004040040400</v>
          </cell>
          <cell r="BZ896" t="str">
            <v>S-61852-0008-3481-40529</v>
          </cell>
          <cell r="CA896" t="str">
            <v>SFO</v>
          </cell>
          <cell r="CB896">
            <v>180</v>
          </cell>
          <cell r="CD896">
            <v>0</v>
          </cell>
          <cell r="CF896">
            <v>574</v>
          </cell>
          <cell r="CG896">
            <v>0</v>
          </cell>
        </row>
        <row r="897">
          <cell r="A897">
            <v>1309809</v>
          </cell>
          <cell r="B897" t="str">
            <v>111</v>
          </cell>
          <cell r="C897" t="str">
            <v>101</v>
          </cell>
          <cell r="D897" t="str">
            <v>61852</v>
          </cell>
          <cell r="E897" t="str">
            <v>61852-0008</v>
          </cell>
          <cell r="F897" t="str">
            <v>THE SPRING MOBILE SHIRT</v>
          </cell>
          <cell r="G897" t="str">
            <v>WALKER - FRENCH INDIGO</v>
          </cell>
          <cell r="H897" t="str">
            <v>PPK</v>
          </cell>
          <cell r="J897" t="str">
            <v>SP-A</v>
          </cell>
          <cell r="K897" t="str">
            <v>LSUS</v>
          </cell>
          <cell r="L897">
            <v>2006</v>
          </cell>
          <cell r="M897">
            <v>4473</v>
          </cell>
          <cell r="N897">
            <v>4473</v>
          </cell>
          <cell r="O897">
            <v>0</v>
          </cell>
          <cell r="P897">
            <v>4473</v>
          </cell>
          <cell r="T897" t="str">
            <v>257M</v>
          </cell>
          <cell r="U897">
            <v>3481</v>
          </cell>
          <cell r="V897" t="str">
            <v>HONG KONG</v>
          </cell>
          <cell r="W897" t="str">
            <v>NAS</v>
          </cell>
          <cell r="X897" t="str">
            <v>VIETNAM</v>
          </cell>
          <cell r="Y897" t="str">
            <v>VIET HUNG JOINT STOCK CO</v>
          </cell>
          <cell r="Z897" t="str">
            <v>DFC</v>
          </cell>
          <cell r="AD897">
            <v>40372</v>
          </cell>
          <cell r="AE897">
            <v>40372</v>
          </cell>
          <cell r="AF897">
            <v>40372</v>
          </cell>
          <cell r="AG897">
            <v>40372</v>
          </cell>
          <cell r="AH897">
            <v>40382</v>
          </cell>
          <cell r="AI897">
            <v>40442</v>
          </cell>
          <cell r="AJ897">
            <v>40456</v>
          </cell>
          <cell r="AK897">
            <v>40515</v>
          </cell>
          <cell r="AL897">
            <v>40545</v>
          </cell>
          <cell r="AM897">
            <v>40548</v>
          </cell>
          <cell r="AN897" t="str">
            <v>7/15: rev US portion-  Sears (increase by 27 uts). New July P-req; 9/14 Split out PPK &amp; Eaches</v>
          </cell>
          <cell r="AO897" t="str">
            <v>Y</v>
          </cell>
          <cell r="AQ897">
            <v>15</v>
          </cell>
          <cell r="AR897" t="str">
            <v>000S</v>
          </cell>
          <cell r="AS897">
            <v>0</v>
          </cell>
          <cell r="AW897">
            <v>1.7</v>
          </cell>
          <cell r="AX897">
            <v>7604.0999999999995</v>
          </cell>
          <cell r="AY897">
            <v>40378</v>
          </cell>
          <cell r="AZ897">
            <v>40384</v>
          </cell>
          <cell r="BA897">
            <v>40461</v>
          </cell>
          <cell r="BB897">
            <v>40517</v>
          </cell>
          <cell r="BC897">
            <v>40545</v>
          </cell>
          <cell r="BD897">
            <v>40552</v>
          </cell>
          <cell r="BE897">
            <v>40360</v>
          </cell>
          <cell r="BF897">
            <v>40452</v>
          </cell>
          <cell r="BG897">
            <v>40513</v>
          </cell>
          <cell r="BH897">
            <v>40513</v>
          </cell>
          <cell r="BI897">
            <v>40544</v>
          </cell>
          <cell r="BL897">
            <v>0</v>
          </cell>
          <cell r="BN897" t="str">
            <v>DOCKERS</v>
          </cell>
          <cell r="BO897" t="str">
            <v>Tops</v>
          </cell>
          <cell r="BP897" t="str">
            <v>Mens</v>
          </cell>
          <cell r="BQ897" t="str">
            <v>N</v>
          </cell>
          <cell r="BR897" t="str">
            <v>DM Tops Wovens</v>
          </cell>
          <cell r="BS897" t="str">
            <v>OKAMOTO D</v>
          </cell>
          <cell r="BT897" t="str">
            <v>CWOVENS2</v>
          </cell>
          <cell r="BU897" t="str">
            <v>H2772</v>
          </cell>
          <cell r="BV897" t="str">
            <v>Seasonal</v>
          </cell>
          <cell r="BW897" t="str">
            <v>LSA</v>
          </cell>
          <cell r="BY897" t="str">
            <v>4051540456404424038240372403724037240372</v>
          </cell>
          <cell r="BZ897" t="str">
            <v>S-61852-0008-3481-40515</v>
          </cell>
          <cell r="CA897" t="str">
            <v>SFO</v>
          </cell>
          <cell r="CD897">
            <v>0</v>
          </cell>
          <cell r="CF897">
            <v>574</v>
          </cell>
          <cell r="CG897">
            <v>0</v>
          </cell>
        </row>
        <row r="898">
          <cell r="A898">
            <v>1221178</v>
          </cell>
          <cell r="B898" t="str">
            <v>111</v>
          </cell>
          <cell r="C898" t="str">
            <v>101</v>
          </cell>
          <cell r="D898" t="str">
            <v>61852</v>
          </cell>
          <cell r="E898" t="str">
            <v>61852-0008</v>
          </cell>
          <cell r="F898" t="str">
            <v>THE SPRING MOBILE SHIRT</v>
          </cell>
          <cell r="G898" t="str">
            <v>WALKER - FRENCH INDIGO</v>
          </cell>
          <cell r="H898" t="str">
            <v>PC</v>
          </cell>
          <cell r="J898" t="str">
            <v>SP-A</v>
          </cell>
          <cell r="K898" t="str">
            <v>LSUS</v>
          </cell>
          <cell r="L898">
            <v>2006</v>
          </cell>
          <cell r="M898">
            <v>900</v>
          </cell>
          <cell r="N898">
            <v>900</v>
          </cell>
          <cell r="O898">
            <v>0</v>
          </cell>
          <cell r="P898">
            <v>900</v>
          </cell>
          <cell r="T898" t="str">
            <v>257M</v>
          </cell>
          <cell r="U898">
            <v>3481</v>
          </cell>
          <cell r="V898" t="str">
            <v>HONG KONG</v>
          </cell>
          <cell r="W898" t="str">
            <v>NAS</v>
          </cell>
          <cell r="X898" t="str">
            <v>VIETNAM</v>
          </cell>
          <cell r="Y898" t="str">
            <v>VIET HUNG JOINT STOCK CO</v>
          </cell>
          <cell r="Z898" t="str">
            <v>DFC</v>
          </cell>
          <cell r="AD898">
            <v>40372</v>
          </cell>
          <cell r="AE898">
            <v>40372</v>
          </cell>
          <cell r="AF898">
            <v>40372</v>
          </cell>
          <cell r="AG898">
            <v>40372</v>
          </cell>
          <cell r="AH898">
            <v>40382</v>
          </cell>
          <cell r="AI898">
            <v>40442</v>
          </cell>
          <cell r="AJ898">
            <v>40456</v>
          </cell>
          <cell r="AK898">
            <v>40515</v>
          </cell>
          <cell r="AL898">
            <v>40545</v>
          </cell>
          <cell r="AM898">
            <v>40548</v>
          </cell>
          <cell r="AN898" t="str">
            <v>7/15: rev US portion-  Sears (increase by 27 uts). New July P-req; 9/14 Split out PPK &amp; Eaches</v>
          </cell>
          <cell r="AO898" t="str">
            <v>Y</v>
          </cell>
          <cell r="AQ898">
            <v>15</v>
          </cell>
          <cell r="AR898" t="str">
            <v>000S</v>
          </cell>
          <cell r="AS898">
            <v>0</v>
          </cell>
          <cell r="AW898">
            <v>1.7</v>
          </cell>
          <cell r="AX898">
            <v>1530</v>
          </cell>
          <cell r="AY898">
            <v>40378</v>
          </cell>
          <cell r="AZ898">
            <v>40384</v>
          </cell>
          <cell r="BA898">
            <v>40461</v>
          </cell>
          <cell r="BB898">
            <v>40517</v>
          </cell>
          <cell r="BC898">
            <v>40545</v>
          </cell>
          <cell r="BD898">
            <v>40552</v>
          </cell>
          <cell r="BE898">
            <v>40360</v>
          </cell>
          <cell r="BF898">
            <v>40452</v>
          </cell>
          <cell r="BG898">
            <v>40513</v>
          </cell>
          <cell r="BH898">
            <v>40513</v>
          </cell>
          <cell r="BI898">
            <v>40544</v>
          </cell>
          <cell r="BL898">
            <v>0</v>
          </cell>
          <cell r="BN898" t="str">
            <v>DOCKERS</v>
          </cell>
          <cell r="BO898" t="str">
            <v>Tops</v>
          </cell>
          <cell r="BP898" t="str">
            <v>Mens</v>
          </cell>
          <cell r="BQ898" t="str">
            <v>N</v>
          </cell>
          <cell r="BR898" t="str">
            <v>DM Tops Wovens</v>
          </cell>
          <cell r="BS898" t="str">
            <v>OKAMOTO D</v>
          </cell>
          <cell r="BT898" t="str">
            <v>CWOVENS2</v>
          </cell>
          <cell r="BU898" t="str">
            <v>H2772</v>
          </cell>
          <cell r="BV898" t="str">
            <v>Seasonal</v>
          </cell>
          <cell r="BW898" t="str">
            <v>LSA</v>
          </cell>
          <cell r="BY898" t="str">
            <v>4051540456404424038240372403724037240372</v>
          </cell>
          <cell r="BZ898" t="str">
            <v>S-61852-0008-3481-40515</v>
          </cell>
          <cell r="CA898" t="str">
            <v>SFO</v>
          </cell>
          <cell r="CD898">
            <v>0</v>
          </cell>
          <cell r="CF898">
            <v>574</v>
          </cell>
          <cell r="CG898">
            <v>0</v>
          </cell>
        </row>
        <row r="899">
          <cell r="A899">
            <v>1148158</v>
          </cell>
          <cell r="B899" t="str">
            <v>111</v>
          </cell>
          <cell r="C899" t="str">
            <v>101</v>
          </cell>
          <cell r="D899" t="str">
            <v>61852</v>
          </cell>
          <cell r="E899" t="str">
            <v>61852-0008</v>
          </cell>
          <cell r="F899" t="str">
            <v>THE SPRING MOBILE SHIRT</v>
          </cell>
          <cell r="G899" t="str">
            <v>WALKER - FRENCH INDIGO</v>
          </cell>
          <cell r="H899" t="str">
            <v>PC</v>
          </cell>
          <cell r="J899" t="str">
            <v>SP-A</v>
          </cell>
          <cell r="K899" t="str">
            <v>LSUS</v>
          </cell>
          <cell r="L899">
            <v>2006</v>
          </cell>
          <cell r="M899">
            <v>562</v>
          </cell>
          <cell r="N899">
            <v>562</v>
          </cell>
          <cell r="O899">
            <v>0</v>
          </cell>
          <cell r="P899">
            <v>562</v>
          </cell>
          <cell r="T899" t="str">
            <v>257M</v>
          </cell>
          <cell r="U899">
            <v>3481</v>
          </cell>
          <cell r="V899" t="str">
            <v>HONG KONG</v>
          </cell>
          <cell r="W899" t="str">
            <v>NAS</v>
          </cell>
          <cell r="X899" t="str">
            <v>VIETNAM</v>
          </cell>
          <cell r="Y899" t="str">
            <v>VIET HUNG JOINT STOCK CO</v>
          </cell>
          <cell r="Z899" t="str">
            <v>DFC</v>
          </cell>
          <cell r="AD899">
            <v>40339</v>
          </cell>
          <cell r="AE899">
            <v>40339</v>
          </cell>
          <cell r="AF899">
            <v>40339</v>
          </cell>
          <cell r="AG899">
            <v>40339</v>
          </cell>
          <cell r="AH899">
            <v>40344</v>
          </cell>
          <cell r="AI899">
            <v>40407</v>
          </cell>
          <cell r="AJ899">
            <v>40421</v>
          </cell>
          <cell r="AK899">
            <v>40466</v>
          </cell>
          <cell r="AL899">
            <v>40496</v>
          </cell>
          <cell r="AM899">
            <v>40499</v>
          </cell>
          <cell r="AN899" t="str">
            <v>June P-Req- US to take for min.(eaches)</v>
          </cell>
          <cell r="AO899" t="str">
            <v>Y</v>
          </cell>
          <cell r="AQ899">
            <v>15</v>
          </cell>
          <cell r="AR899" t="str">
            <v>000S</v>
          </cell>
          <cell r="AS899">
            <v>0</v>
          </cell>
          <cell r="AW899">
            <v>1.7</v>
          </cell>
          <cell r="AX899">
            <v>955.4</v>
          </cell>
          <cell r="AY899">
            <v>40343</v>
          </cell>
          <cell r="AZ899">
            <v>40349</v>
          </cell>
          <cell r="BA899">
            <v>40426</v>
          </cell>
          <cell r="BB899">
            <v>40468</v>
          </cell>
          <cell r="BC899">
            <v>40496</v>
          </cell>
          <cell r="BD899">
            <v>40503</v>
          </cell>
          <cell r="BE899">
            <v>40330</v>
          </cell>
          <cell r="BF899">
            <v>40422</v>
          </cell>
          <cell r="BG899">
            <v>40452</v>
          </cell>
          <cell r="BH899">
            <v>40483</v>
          </cell>
          <cell r="BI899">
            <v>40483</v>
          </cell>
          <cell r="BL899">
            <v>0</v>
          </cell>
          <cell r="BN899" t="str">
            <v>DOCKERS</v>
          </cell>
          <cell r="BO899" t="str">
            <v>Tops</v>
          </cell>
          <cell r="BP899" t="str">
            <v>Mens</v>
          </cell>
          <cell r="BQ899" t="str">
            <v>N</v>
          </cell>
          <cell r="BR899" t="str">
            <v>DM Tops Wovens</v>
          </cell>
          <cell r="BS899" t="str">
            <v>OKAMOTO D</v>
          </cell>
          <cell r="BT899" t="str">
            <v>CWOVENS2</v>
          </cell>
          <cell r="BU899" t="str">
            <v>H2772</v>
          </cell>
          <cell r="BV899" t="str">
            <v>Seasonal</v>
          </cell>
          <cell r="BW899" t="str">
            <v>LSA</v>
          </cell>
          <cell r="BY899" t="str">
            <v>4046640421404074034440339403394033940339</v>
          </cell>
          <cell r="BZ899" t="str">
            <v>S-61852-0008-3481-40466</v>
          </cell>
          <cell r="CA899" t="str">
            <v>SFO</v>
          </cell>
          <cell r="CD899">
            <v>0</v>
          </cell>
          <cell r="CF899">
            <v>574</v>
          </cell>
          <cell r="CG899">
            <v>0</v>
          </cell>
        </row>
        <row r="900">
          <cell r="A900">
            <v>1148159</v>
          </cell>
          <cell r="B900" t="str">
            <v>111</v>
          </cell>
          <cell r="C900" t="str">
            <v>101</v>
          </cell>
          <cell r="D900" t="str">
            <v>61852</v>
          </cell>
          <cell r="E900" t="str">
            <v>61852-0008</v>
          </cell>
          <cell r="F900" t="str">
            <v>THE SPRING MOBILE SHIRT</v>
          </cell>
          <cell r="G900" t="str">
            <v>WALKER - FRENCH INDIGO</v>
          </cell>
          <cell r="H900" t="str">
            <v>PC</v>
          </cell>
          <cell r="J900" t="str">
            <v>SP-A</v>
          </cell>
          <cell r="K900" t="str">
            <v>LSC</v>
          </cell>
          <cell r="L900" t="str">
            <v>CA</v>
          </cell>
          <cell r="M900">
            <v>938</v>
          </cell>
          <cell r="N900">
            <v>938</v>
          </cell>
          <cell r="O900">
            <v>0</v>
          </cell>
          <cell r="P900">
            <v>938</v>
          </cell>
          <cell r="T900" t="str">
            <v>257M</v>
          </cell>
          <cell r="U900">
            <v>3481</v>
          </cell>
          <cell r="V900" t="str">
            <v>HONG KONG</v>
          </cell>
          <cell r="W900" t="str">
            <v>NAS</v>
          </cell>
          <cell r="X900" t="str">
            <v>VIETNAM</v>
          </cell>
          <cell r="Y900" t="str">
            <v>VIET HUNG JOINT STOCK CO</v>
          </cell>
          <cell r="Z900" t="str">
            <v>DFC</v>
          </cell>
          <cell r="AD900">
            <v>40339</v>
          </cell>
          <cell r="AE900">
            <v>40339</v>
          </cell>
          <cell r="AF900">
            <v>40339</v>
          </cell>
          <cell r="AG900">
            <v>40339</v>
          </cell>
          <cell r="AH900">
            <v>40344</v>
          </cell>
          <cell r="AI900">
            <v>40407</v>
          </cell>
          <cell r="AJ900">
            <v>40421</v>
          </cell>
          <cell r="AK900">
            <v>40466</v>
          </cell>
          <cell r="AL900">
            <v>40508</v>
          </cell>
          <cell r="AM900">
            <v>40511</v>
          </cell>
          <cell r="AN900" t="str">
            <v>June P-Req</v>
          </cell>
          <cell r="AO900" t="str">
            <v>Y</v>
          </cell>
          <cell r="AP900">
            <v>79275</v>
          </cell>
          <cell r="AQ900">
            <v>16</v>
          </cell>
          <cell r="AR900" t="str">
            <v>000S</v>
          </cell>
          <cell r="AS900">
            <v>0</v>
          </cell>
          <cell r="AW900">
            <v>1.7</v>
          </cell>
          <cell r="AX900">
            <v>1594.6</v>
          </cell>
          <cell r="AY900">
            <v>40343</v>
          </cell>
          <cell r="AZ900">
            <v>40349</v>
          </cell>
          <cell r="BA900">
            <v>40426</v>
          </cell>
          <cell r="BB900">
            <v>40468</v>
          </cell>
          <cell r="BC900">
            <v>40510</v>
          </cell>
          <cell r="BD900">
            <v>40517</v>
          </cell>
          <cell r="BE900">
            <v>40330</v>
          </cell>
          <cell r="BF900">
            <v>40422</v>
          </cell>
          <cell r="BG900">
            <v>40452</v>
          </cell>
          <cell r="BH900">
            <v>40483</v>
          </cell>
          <cell r="BI900">
            <v>40513</v>
          </cell>
          <cell r="BL900">
            <v>0</v>
          </cell>
          <cell r="BN900" t="str">
            <v>DOCKERS</v>
          </cell>
          <cell r="BO900" t="str">
            <v>Tops</v>
          </cell>
          <cell r="BP900" t="str">
            <v>Mens</v>
          </cell>
          <cell r="BQ900" t="str">
            <v>N</v>
          </cell>
          <cell r="BR900" t="str">
            <v>DM Tops Wovens</v>
          </cell>
          <cell r="BS900" t="str">
            <v>OKAMOTO D</v>
          </cell>
          <cell r="BT900" t="str">
            <v>CWOVENS2</v>
          </cell>
          <cell r="BU900" t="str">
            <v>H2772</v>
          </cell>
          <cell r="BV900" t="str">
            <v>Seasonal</v>
          </cell>
          <cell r="BW900" t="str">
            <v>LSA</v>
          </cell>
          <cell r="BY900" t="str">
            <v>4046640421404074034440339403394033940339</v>
          </cell>
          <cell r="BZ900" t="str">
            <v>S-61852-0008-3481-40466</v>
          </cell>
          <cell r="CA900" t="str">
            <v>SFO</v>
          </cell>
          <cell r="CD900">
            <v>0</v>
          </cell>
          <cell r="CF900">
            <v>574</v>
          </cell>
          <cell r="CG900">
            <v>0</v>
          </cell>
        </row>
        <row r="901">
          <cell r="A901">
            <v>1148161</v>
          </cell>
          <cell r="B901" t="str">
            <v>111</v>
          </cell>
          <cell r="C901" t="str">
            <v>101</v>
          </cell>
          <cell r="D901" t="str">
            <v>61852</v>
          </cell>
          <cell r="E901" t="str">
            <v>61852-0009</v>
          </cell>
          <cell r="F901" t="str">
            <v>THE SPRING MOBILE SHIRT</v>
          </cell>
          <cell r="G901" t="str">
            <v>WALKER - JALAPENO</v>
          </cell>
          <cell r="H901" t="str">
            <v>PC</v>
          </cell>
          <cell r="J901" t="str">
            <v>SP-A</v>
          </cell>
          <cell r="K901" t="str">
            <v>LSC</v>
          </cell>
          <cell r="L901" t="str">
            <v>CA</v>
          </cell>
          <cell r="M901">
            <v>1500</v>
          </cell>
          <cell r="N901">
            <v>1500</v>
          </cell>
          <cell r="O901">
            <v>0</v>
          </cell>
          <cell r="P901">
            <v>1500</v>
          </cell>
          <cell r="T901" t="str">
            <v>257M</v>
          </cell>
          <cell r="U901">
            <v>3481</v>
          </cell>
          <cell r="V901" t="str">
            <v>HONG KONG</v>
          </cell>
          <cell r="W901" t="str">
            <v>NAS</v>
          </cell>
          <cell r="X901" t="str">
            <v>VIETNAM</v>
          </cell>
          <cell r="Y901" t="str">
            <v>VIET HUNG JOINT STOCK CO</v>
          </cell>
          <cell r="Z901" t="str">
            <v>DFC</v>
          </cell>
          <cell r="AD901">
            <v>40339</v>
          </cell>
          <cell r="AE901">
            <v>40339</v>
          </cell>
          <cell r="AF901">
            <v>40339</v>
          </cell>
          <cell r="AG901">
            <v>40339</v>
          </cell>
          <cell r="AH901">
            <v>40344</v>
          </cell>
          <cell r="AI901">
            <v>40407</v>
          </cell>
          <cell r="AJ901">
            <v>40421</v>
          </cell>
          <cell r="AK901">
            <v>40466</v>
          </cell>
          <cell r="AL901">
            <v>40508</v>
          </cell>
          <cell r="AM901">
            <v>40511</v>
          </cell>
          <cell r="AN901" t="str">
            <v>June P-Req</v>
          </cell>
          <cell r="AO901" t="str">
            <v>Y</v>
          </cell>
          <cell r="AP901">
            <v>79274</v>
          </cell>
          <cell r="AQ901">
            <v>18</v>
          </cell>
          <cell r="AR901" t="str">
            <v>000S</v>
          </cell>
          <cell r="AS901">
            <v>0</v>
          </cell>
          <cell r="AW901">
            <v>1.7</v>
          </cell>
          <cell r="AX901">
            <v>2550</v>
          </cell>
          <cell r="AY901">
            <v>40343</v>
          </cell>
          <cell r="AZ901">
            <v>40349</v>
          </cell>
          <cell r="BA901">
            <v>40426</v>
          </cell>
          <cell r="BB901">
            <v>40468</v>
          </cell>
          <cell r="BC901">
            <v>40510</v>
          </cell>
          <cell r="BD901">
            <v>40517</v>
          </cell>
          <cell r="BE901">
            <v>40330</v>
          </cell>
          <cell r="BF901">
            <v>40422</v>
          </cell>
          <cell r="BG901">
            <v>40452</v>
          </cell>
          <cell r="BH901">
            <v>40483</v>
          </cell>
          <cell r="BI901">
            <v>40513</v>
          </cell>
          <cell r="BL901">
            <v>0</v>
          </cell>
          <cell r="BN901" t="str">
            <v>DOCKERS</v>
          </cell>
          <cell r="BO901" t="str">
            <v>Tops</v>
          </cell>
          <cell r="BP901" t="str">
            <v>Mens</v>
          </cell>
          <cell r="BQ901" t="str">
            <v>N</v>
          </cell>
          <cell r="BR901" t="str">
            <v>DM Tops Wovens</v>
          </cell>
          <cell r="BS901" t="str">
            <v>OKAMOTO D</v>
          </cell>
          <cell r="BT901" t="str">
            <v>CWOVENS2</v>
          </cell>
          <cell r="BU901" t="str">
            <v>H2773</v>
          </cell>
          <cell r="BV901" t="str">
            <v>Seasonal</v>
          </cell>
          <cell r="BW901" t="str">
            <v>LSA</v>
          </cell>
          <cell r="BY901" t="str">
            <v>4046640421404074034440339403394033940339</v>
          </cell>
          <cell r="BZ901" t="str">
            <v>S-61852-0009-3481-40466</v>
          </cell>
          <cell r="CA901" t="str">
            <v>SFO</v>
          </cell>
          <cell r="CD901">
            <v>0</v>
          </cell>
          <cell r="CF901">
            <v>574</v>
          </cell>
          <cell r="CG901">
            <v>0</v>
          </cell>
        </row>
        <row r="902">
          <cell r="A902">
            <v>1148163</v>
          </cell>
          <cell r="B902" t="str">
            <v>111</v>
          </cell>
          <cell r="C902" t="str">
            <v>101</v>
          </cell>
          <cell r="D902" t="str">
            <v>61852</v>
          </cell>
          <cell r="E902" t="str">
            <v>61852-0010</v>
          </cell>
          <cell r="F902" t="str">
            <v>THE SPRING MOBILE SHIRT</v>
          </cell>
          <cell r="G902" t="str">
            <v>SOYER - SALAMANDER</v>
          </cell>
          <cell r="H902" t="str">
            <v>PC</v>
          </cell>
          <cell r="J902" t="str">
            <v>SP-A</v>
          </cell>
          <cell r="K902" t="str">
            <v>LSC</v>
          </cell>
          <cell r="L902" t="str">
            <v>CA</v>
          </cell>
          <cell r="M902">
            <v>1500</v>
          </cell>
          <cell r="N902">
            <v>1500</v>
          </cell>
          <cell r="O902">
            <v>0</v>
          </cell>
          <cell r="P902">
            <v>1500</v>
          </cell>
          <cell r="T902" t="str">
            <v>257M</v>
          </cell>
          <cell r="U902">
            <v>3481</v>
          </cell>
          <cell r="V902" t="str">
            <v>HONG KONG</v>
          </cell>
          <cell r="W902" t="str">
            <v>NAS</v>
          </cell>
          <cell r="X902" t="str">
            <v>VIETNAM</v>
          </cell>
          <cell r="Y902" t="str">
            <v>VIET HUNG JOINT STOCK CO</v>
          </cell>
          <cell r="Z902" t="str">
            <v>DFC</v>
          </cell>
          <cell r="AD902">
            <v>40339</v>
          </cell>
          <cell r="AE902">
            <v>40339</v>
          </cell>
          <cell r="AF902">
            <v>40339</v>
          </cell>
          <cell r="AG902">
            <v>40339</v>
          </cell>
          <cell r="AH902">
            <v>40344</v>
          </cell>
          <cell r="AI902">
            <v>40407</v>
          </cell>
          <cell r="AJ902">
            <v>40421</v>
          </cell>
          <cell r="AK902">
            <v>40466</v>
          </cell>
          <cell r="AL902">
            <v>40508</v>
          </cell>
          <cell r="AM902">
            <v>40511</v>
          </cell>
          <cell r="AN902" t="str">
            <v>June P-Req</v>
          </cell>
          <cell r="AO902" t="str">
            <v>Y</v>
          </cell>
          <cell r="AP902">
            <v>79273</v>
          </cell>
          <cell r="AQ902">
            <v>20</v>
          </cell>
          <cell r="AR902" t="str">
            <v>000S</v>
          </cell>
          <cell r="AS902">
            <v>0</v>
          </cell>
          <cell r="AW902">
            <v>1.7</v>
          </cell>
          <cell r="AX902">
            <v>2550</v>
          </cell>
          <cell r="AY902">
            <v>40343</v>
          </cell>
          <cell r="AZ902">
            <v>40349</v>
          </cell>
          <cell r="BA902">
            <v>40426</v>
          </cell>
          <cell r="BB902">
            <v>40468</v>
          </cell>
          <cell r="BC902">
            <v>40510</v>
          </cell>
          <cell r="BD902">
            <v>40517</v>
          </cell>
          <cell r="BE902">
            <v>40330</v>
          </cell>
          <cell r="BF902">
            <v>40422</v>
          </cell>
          <cell r="BG902">
            <v>40452</v>
          </cell>
          <cell r="BH902">
            <v>40483</v>
          </cell>
          <cell r="BI902">
            <v>40513</v>
          </cell>
          <cell r="BL902">
            <v>0</v>
          </cell>
          <cell r="BN902" t="str">
            <v>DOCKERS</v>
          </cell>
          <cell r="BO902" t="str">
            <v>Tops</v>
          </cell>
          <cell r="BP902" t="str">
            <v>Mens</v>
          </cell>
          <cell r="BQ902" t="str">
            <v>N</v>
          </cell>
          <cell r="BR902" t="str">
            <v>DM Tops Wovens</v>
          </cell>
          <cell r="BS902" t="str">
            <v>OKAMOTO D</v>
          </cell>
          <cell r="BT902" t="str">
            <v>CWOVENS2</v>
          </cell>
          <cell r="BU902" t="str">
            <v>H2774</v>
          </cell>
          <cell r="BV902" t="str">
            <v>Seasonal</v>
          </cell>
          <cell r="BW902" t="str">
            <v>LSA</v>
          </cell>
          <cell r="BY902" t="str">
            <v>4046640421404074034440339403394033940339</v>
          </cell>
          <cell r="BZ902" t="str">
            <v>S-61852-0010-3481-40466</v>
          </cell>
          <cell r="CA902" t="str">
            <v>SFO</v>
          </cell>
          <cell r="CD902">
            <v>0</v>
          </cell>
          <cell r="CF902">
            <v>574</v>
          </cell>
          <cell r="CG902">
            <v>0</v>
          </cell>
        </row>
        <row r="903">
          <cell r="A903">
            <v>1148165</v>
          </cell>
          <cell r="B903" t="str">
            <v>111</v>
          </cell>
          <cell r="C903" t="str">
            <v>101</v>
          </cell>
          <cell r="D903" t="str">
            <v>61852</v>
          </cell>
          <cell r="E903" t="str">
            <v>61852-0011</v>
          </cell>
          <cell r="F903" t="str">
            <v>THE SPRING MOBILE SHIRT</v>
          </cell>
          <cell r="G903" t="str">
            <v>SOYER - INFINITY</v>
          </cell>
          <cell r="H903" t="str">
            <v>PC</v>
          </cell>
          <cell r="J903" t="str">
            <v>SP-A</v>
          </cell>
          <cell r="K903" t="str">
            <v>LSC</v>
          </cell>
          <cell r="L903" t="str">
            <v>CA</v>
          </cell>
          <cell r="M903">
            <v>1500</v>
          </cell>
          <cell r="N903">
            <v>1500</v>
          </cell>
          <cell r="O903">
            <v>0</v>
          </cell>
          <cell r="P903">
            <v>1500</v>
          </cell>
          <cell r="T903" t="str">
            <v>257M</v>
          </cell>
          <cell r="U903">
            <v>3481</v>
          </cell>
          <cell r="V903" t="str">
            <v>HONG KONG</v>
          </cell>
          <cell r="W903" t="str">
            <v>NAS</v>
          </cell>
          <cell r="X903" t="str">
            <v>VIETNAM</v>
          </cell>
          <cell r="Y903" t="str">
            <v>VIET HUNG JOINT STOCK CO</v>
          </cell>
          <cell r="Z903" t="str">
            <v>DFC</v>
          </cell>
          <cell r="AD903">
            <v>40339</v>
          </cell>
          <cell r="AE903">
            <v>40339</v>
          </cell>
          <cell r="AF903">
            <v>40339</v>
          </cell>
          <cell r="AG903">
            <v>40339</v>
          </cell>
          <cell r="AH903">
            <v>40344</v>
          </cell>
          <cell r="AI903">
            <v>40407</v>
          </cell>
          <cell r="AJ903">
            <v>40421</v>
          </cell>
          <cell r="AK903">
            <v>40466</v>
          </cell>
          <cell r="AL903">
            <v>40508</v>
          </cell>
          <cell r="AM903">
            <v>40511</v>
          </cell>
          <cell r="AN903" t="str">
            <v>June P-Req</v>
          </cell>
          <cell r="AO903" t="str">
            <v>Y</v>
          </cell>
          <cell r="AP903">
            <v>79272</v>
          </cell>
          <cell r="AQ903">
            <v>22</v>
          </cell>
          <cell r="AR903" t="str">
            <v>000S</v>
          </cell>
          <cell r="AS903">
            <v>0</v>
          </cell>
          <cell r="AW903">
            <v>1.7</v>
          </cell>
          <cell r="AX903">
            <v>2550</v>
          </cell>
          <cell r="AY903">
            <v>40343</v>
          </cell>
          <cell r="AZ903">
            <v>40349</v>
          </cell>
          <cell r="BA903">
            <v>40426</v>
          </cell>
          <cell r="BB903">
            <v>40468</v>
          </cell>
          <cell r="BC903">
            <v>40510</v>
          </cell>
          <cell r="BD903">
            <v>40517</v>
          </cell>
          <cell r="BE903">
            <v>40330</v>
          </cell>
          <cell r="BF903">
            <v>40422</v>
          </cell>
          <cell r="BG903">
            <v>40452</v>
          </cell>
          <cell r="BH903">
            <v>40483</v>
          </cell>
          <cell r="BI903">
            <v>40513</v>
          </cell>
          <cell r="BL903">
            <v>0</v>
          </cell>
          <cell r="BN903" t="str">
            <v>DOCKERS</v>
          </cell>
          <cell r="BO903" t="str">
            <v>Tops</v>
          </cell>
          <cell r="BP903" t="str">
            <v>Mens</v>
          </cell>
          <cell r="BQ903" t="str">
            <v>N</v>
          </cell>
          <cell r="BR903" t="str">
            <v>DM Tops Wovens</v>
          </cell>
          <cell r="BS903" t="str">
            <v>OKAMOTO D</v>
          </cell>
          <cell r="BT903" t="str">
            <v>CWOVENS2</v>
          </cell>
          <cell r="BU903" t="str">
            <v>H2775</v>
          </cell>
          <cell r="BV903" t="str">
            <v>Seasonal</v>
          </cell>
          <cell r="BW903" t="str">
            <v>LSA</v>
          </cell>
          <cell r="BY903" t="str">
            <v>4046640421404074034440339403394033940339</v>
          </cell>
          <cell r="BZ903" t="str">
            <v>S-61852-0011-3481-40466</v>
          </cell>
          <cell r="CA903" t="str">
            <v>SFO</v>
          </cell>
          <cell r="CD903">
            <v>0</v>
          </cell>
          <cell r="CF903">
            <v>574</v>
          </cell>
          <cell r="CG903">
            <v>0</v>
          </cell>
        </row>
        <row r="904">
          <cell r="A904">
            <v>1255796</v>
          </cell>
          <cell r="B904" t="str">
            <v>111</v>
          </cell>
          <cell r="C904" t="str">
            <v>101</v>
          </cell>
          <cell r="D904" t="str">
            <v>61852</v>
          </cell>
          <cell r="E904" t="str">
            <v>61852-0022</v>
          </cell>
          <cell r="F904" t="str">
            <v>THE SPRING MOBILE SHIRT</v>
          </cell>
          <cell r="G904" t="str">
            <v>ANDERSON - INFINITY</v>
          </cell>
          <cell r="H904" t="str">
            <v>PC</v>
          </cell>
          <cell r="J904" t="str">
            <v>SP-A</v>
          </cell>
          <cell r="K904" t="str">
            <v>APD</v>
          </cell>
          <cell r="L904" t="str">
            <v>MY</v>
          </cell>
          <cell r="M904">
            <v>180</v>
          </cell>
          <cell r="N904">
            <v>180</v>
          </cell>
          <cell r="O904">
            <v>0</v>
          </cell>
          <cell r="P904">
            <v>180</v>
          </cell>
          <cell r="T904" t="str">
            <v>257M</v>
          </cell>
          <cell r="U904">
            <v>3481</v>
          </cell>
          <cell r="V904" t="str">
            <v>HONG KONG</v>
          </cell>
          <cell r="W904" t="str">
            <v>NAS</v>
          </cell>
          <cell r="X904" t="str">
            <v>VIETNAM</v>
          </cell>
          <cell r="Y904" t="str">
            <v>VIET HUNG JOINT STOCK CO</v>
          </cell>
          <cell r="Z904" t="str">
            <v>DFC</v>
          </cell>
          <cell r="AD904">
            <v>40400</v>
          </cell>
          <cell r="AE904">
            <v>40400</v>
          </cell>
          <cell r="AF904">
            <v>40400</v>
          </cell>
          <cell r="AG904">
            <v>40400</v>
          </cell>
          <cell r="AH904">
            <v>40410</v>
          </cell>
          <cell r="AI904">
            <v>40470</v>
          </cell>
          <cell r="AJ904">
            <v>40484</v>
          </cell>
          <cell r="AK904">
            <v>40529</v>
          </cell>
          <cell r="AL904">
            <v>40546</v>
          </cell>
          <cell r="AM904">
            <v>40549</v>
          </cell>
          <cell r="AN904" t="str">
            <v>Aug P-Req</v>
          </cell>
          <cell r="AO904" t="str">
            <v>Y</v>
          </cell>
          <cell r="AP904">
            <v>4505018432</v>
          </cell>
          <cell r="AS904">
            <v>0</v>
          </cell>
          <cell r="AX904">
            <v>0</v>
          </cell>
          <cell r="AY904">
            <v>40406</v>
          </cell>
          <cell r="AZ904">
            <v>40412</v>
          </cell>
          <cell r="BA904">
            <v>40489</v>
          </cell>
          <cell r="BB904">
            <v>40531</v>
          </cell>
          <cell r="BC904">
            <v>40552</v>
          </cell>
          <cell r="BD904">
            <v>40552</v>
          </cell>
          <cell r="BE904">
            <v>40391</v>
          </cell>
          <cell r="BF904">
            <v>40483</v>
          </cell>
          <cell r="BG904">
            <v>40513</v>
          </cell>
          <cell r="BH904">
            <v>40544</v>
          </cell>
          <cell r="BI904">
            <v>40544</v>
          </cell>
          <cell r="BL904">
            <v>0</v>
          </cell>
          <cell r="BN904" t="str">
            <v>DOCKERS</v>
          </cell>
          <cell r="BO904" t="str">
            <v>Tops</v>
          </cell>
          <cell r="BP904" t="str">
            <v>Mens</v>
          </cell>
          <cell r="BQ904" t="str">
            <v>N</v>
          </cell>
          <cell r="BR904" t="str">
            <v>DM Tops Wovens</v>
          </cell>
          <cell r="BS904" t="str">
            <v>OKAMOTO D</v>
          </cell>
          <cell r="BT904" t="str">
            <v>CWOVENS2</v>
          </cell>
          <cell r="BU904" t="str">
            <v>H2782</v>
          </cell>
          <cell r="BV904" t="str">
            <v>Seasonal</v>
          </cell>
          <cell r="BW904" t="str">
            <v>APD</v>
          </cell>
          <cell r="BY904" t="str">
            <v>4052940484404704041040400404004040040400</v>
          </cell>
          <cell r="BZ904" t="str">
            <v>S-61852-0022-3481-40529</v>
          </cell>
          <cell r="CA904" t="str">
            <v>SFO</v>
          </cell>
          <cell r="CB904">
            <v>180</v>
          </cell>
          <cell r="CD904">
            <v>0</v>
          </cell>
          <cell r="CF904">
            <v>574</v>
          </cell>
          <cell r="CG904">
            <v>0</v>
          </cell>
        </row>
        <row r="905">
          <cell r="A905">
            <v>1307229</v>
          </cell>
          <cell r="B905" t="str">
            <v>111</v>
          </cell>
          <cell r="C905" t="str">
            <v>101</v>
          </cell>
          <cell r="D905" t="str">
            <v>61852</v>
          </cell>
          <cell r="E905" t="str">
            <v>61852-0022</v>
          </cell>
          <cell r="F905" t="str">
            <v>THE SPRING MOBILE SHIRT</v>
          </cell>
          <cell r="G905" t="str">
            <v>ANDERSON - INFINITY</v>
          </cell>
          <cell r="H905" t="str">
            <v>PPK</v>
          </cell>
          <cell r="J905" t="str">
            <v>SP-A</v>
          </cell>
          <cell r="K905" t="str">
            <v>LSUS</v>
          </cell>
          <cell r="L905">
            <v>2006</v>
          </cell>
          <cell r="M905">
            <v>3080</v>
          </cell>
          <cell r="N905">
            <v>3080</v>
          </cell>
          <cell r="O905">
            <v>0</v>
          </cell>
          <cell r="P905">
            <v>3080</v>
          </cell>
          <cell r="T905" t="str">
            <v>257M</v>
          </cell>
          <cell r="U905">
            <v>3481</v>
          </cell>
          <cell r="V905" t="str">
            <v>HONG KONG</v>
          </cell>
          <cell r="W905" t="str">
            <v>NAS</v>
          </cell>
          <cell r="X905" t="str">
            <v>VIETNAM</v>
          </cell>
          <cell r="Y905" t="str">
            <v>VIET HUNG JOINT STOCK CO</v>
          </cell>
          <cell r="Z905" t="str">
            <v>DFC</v>
          </cell>
          <cell r="AD905">
            <v>40429</v>
          </cell>
          <cell r="AE905">
            <v>40429</v>
          </cell>
          <cell r="AF905">
            <v>40429</v>
          </cell>
          <cell r="AG905">
            <v>40429</v>
          </cell>
          <cell r="AH905">
            <v>40439</v>
          </cell>
          <cell r="AI905">
            <v>40501</v>
          </cell>
          <cell r="AJ905">
            <v>40515</v>
          </cell>
          <cell r="AK905">
            <v>40550</v>
          </cell>
          <cell r="AL905">
            <v>40580</v>
          </cell>
          <cell r="AM905">
            <v>40583</v>
          </cell>
          <cell r="AN905" t="str">
            <v>9/8 color commit for US; all PPK</v>
          </cell>
          <cell r="AO905" t="str">
            <v>Y</v>
          </cell>
          <cell r="AR905" t="str">
            <v>000S</v>
          </cell>
          <cell r="AS905">
            <v>0</v>
          </cell>
          <cell r="AW905">
            <v>1.7</v>
          </cell>
          <cell r="AX905">
            <v>5236</v>
          </cell>
          <cell r="AY905">
            <v>40434</v>
          </cell>
          <cell r="AZ905">
            <v>40440</v>
          </cell>
          <cell r="BA905">
            <v>40517</v>
          </cell>
          <cell r="BB905">
            <v>40552</v>
          </cell>
          <cell r="BC905">
            <v>40580</v>
          </cell>
          <cell r="BD905">
            <v>40587</v>
          </cell>
          <cell r="BE905">
            <v>40422</v>
          </cell>
          <cell r="BF905">
            <v>40513</v>
          </cell>
          <cell r="BG905">
            <v>40544</v>
          </cell>
          <cell r="BH905">
            <v>40575</v>
          </cell>
          <cell r="BI905">
            <v>40575</v>
          </cell>
          <cell r="BL905">
            <v>0</v>
          </cell>
          <cell r="BN905" t="str">
            <v>DOCKERS</v>
          </cell>
          <cell r="BO905" t="str">
            <v>Tops</v>
          </cell>
          <cell r="BP905" t="str">
            <v>Mens</v>
          </cell>
          <cell r="BQ905" t="str">
            <v>N</v>
          </cell>
          <cell r="BR905" t="str">
            <v>DM Tops Wovens</v>
          </cell>
          <cell r="BS905" t="str">
            <v>OKAMOTO D</v>
          </cell>
          <cell r="BT905" t="str">
            <v>CWOVENS2</v>
          </cell>
          <cell r="BU905" t="str">
            <v>H2782</v>
          </cell>
          <cell r="BV905" t="str">
            <v>Seasonal</v>
          </cell>
          <cell r="BW905" t="str">
            <v>LSA</v>
          </cell>
          <cell r="BY905" t="str">
            <v>4055040515405014043940429404294042940429</v>
          </cell>
          <cell r="BZ905" t="str">
            <v>S-61852-0022-3481-40550</v>
          </cell>
          <cell r="CA905" t="str">
            <v>SFO</v>
          </cell>
          <cell r="CD905">
            <v>0</v>
          </cell>
          <cell r="CF905">
            <v>574</v>
          </cell>
          <cell r="CG905">
            <v>0</v>
          </cell>
        </row>
        <row r="906">
          <cell r="A906">
            <v>1255797</v>
          </cell>
          <cell r="B906" t="str">
            <v>111</v>
          </cell>
          <cell r="C906" t="str">
            <v>101</v>
          </cell>
          <cell r="D906" t="str">
            <v>61852</v>
          </cell>
          <cell r="E906" t="str">
            <v>61852-0022</v>
          </cell>
          <cell r="F906" t="str">
            <v>THE SPRING MOBILE SHIRT</v>
          </cell>
          <cell r="G906" t="str">
            <v>ANDERSON - INFINITY</v>
          </cell>
          <cell r="H906" t="str">
            <v>PC</v>
          </cell>
          <cell r="J906" t="str">
            <v>SP-A</v>
          </cell>
          <cell r="K906" t="str">
            <v>LSUS</v>
          </cell>
          <cell r="L906">
            <v>2006</v>
          </cell>
          <cell r="M906">
            <v>1160</v>
          </cell>
          <cell r="N906">
            <v>1160</v>
          </cell>
          <cell r="O906">
            <v>0</v>
          </cell>
          <cell r="P906">
            <v>1160</v>
          </cell>
          <cell r="T906" t="str">
            <v>257M</v>
          </cell>
          <cell r="U906">
            <v>3481</v>
          </cell>
          <cell r="V906" t="str">
            <v>HONG KONG</v>
          </cell>
          <cell r="W906" t="str">
            <v>NAS</v>
          </cell>
          <cell r="X906" t="str">
            <v>VIETNAM</v>
          </cell>
          <cell r="Y906" t="str">
            <v>VIET HUNG JOINT STOCK CO</v>
          </cell>
          <cell r="Z906" t="str">
            <v>DFC</v>
          </cell>
          <cell r="AD906">
            <v>40400</v>
          </cell>
          <cell r="AE906">
            <v>40400</v>
          </cell>
          <cell r="AF906">
            <v>40400</v>
          </cell>
          <cell r="AG906">
            <v>40400</v>
          </cell>
          <cell r="AH906">
            <v>40410</v>
          </cell>
          <cell r="AI906">
            <v>40470</v>
          </cell>
          <cell r="AJ906">
            <v>40484</v>
          </cell>
          <cell r="AK906">
            <v>40529</v>
          </cell>
          <cell r="AL906">
            <v>40563</v>
          </cell>
          <cell r="AM906">
            <v>40566</v>
          </cell>
          <cell r="AN906" t="str">
            <v>Per POP; 8/13: per PAR/PPK; Eaches</v>
          </cell>
          <cell r="AO906" t="str">
            <v>Y</v>
          </cell>
          <cell r="AS906">
            <v>0</v>
          </cell>
          <cell r="AX906">
            <v>0</v>
          </cell>
          <cell r="AY906">
            <v>40406</v>
          </cell>
          <cell r="AZ906">
            <v>40412</v>
          </cell>
          <cell r="BA906">
            <v>40489</v>
          </cell>
          <cell r="BB906">
            <v>40531</v>
          </cell>
          <cell r="BC906">
            <v>40566</v>
          </cell>
          <cell r="BD906">
            <v>40566</v>
          </cell>
          <cell r="BE906">
            <v>40391</v>
          </cell>
          <cell r="BF906">
            <v>40483</v>
          </cell>
          <cell r="BG906">
            <v>40513</v>
          </cell>
          <cell r="BH906">
            <v>40544</v>
          </cell>
          <cell r="BI906">
            <v>40544</v>
          </cell>
          <cell r="BL906">
            <v>0</v>
          </cell>
          <cell r="BN906" t="str">
            <v>DOCKERS</v>
          </cell>
          <cell r="BO906" t="str">
            <v>Tops</v>
          </cell>
          <cell r="BP906" t="str">
            <v>Mens</v>
          </cell>
          <cell r="BQ906" t="str">
            <v>N</v>
          </cell>
          <cell r="BR906" t="str">
            <v>DM Tops Wovens</v>
          </cell>
          <cell r="BS906" t="str">
            <v>OKAMOTO D</v>
          </cell>
          <cell r="BT906" t="str">
            <v>CWOVENS2</v>
          </cell>
          <cell r="BU906" t="str">
            <v>H2782</v>
          </cell>
          <cell r="BV906" t="str">
            <v>Seasonal</v>
          </cell>
          <cell r="BW906" t="str">
            <v>LSA</v>
          </cell>
          <cell r="BY906" t="str">
            <v>4052940484404704041040400404004040040400</v>
          </cell>
          <cell r="BZ906" t="str">
            <v>S-61852-0022-3481-40529</v>
          </cell>
          <cell r="CA906" t="str">
            <v>SFO</v>
          </cell>
          <cell r="CD906">
            <v>0</v>
          </cell>
          <cell r="CF906">
            <v>574</v>
          </cell>
          <cell r="CG906">
            <v>0</v>
          </cell>
        </row>
        <row r="907">
          <cell r="A907">
            <v>1175914</v>
          </cell>
          <cell r="B907" t="str">
            <v>111</v>
          </cell>
          <cell r="C907" t="str">
            <v>101</v>
          </cell>
          <cell r="D907" t="str">
            <v>61852</v>
          </cell>
          <cell r="E907" t="str">
            <v>61852-0022</v>
          </cell>
          <cell r="F907" t="str">
            <v>THE SPRING MOBILE SHIRT</v>
          </cell>
          <cell r="G907" t="str">
            <v>ANDERSON - INFINITY</v>
          </cell>
          <cell r="H907" t="str">
            <v>PC</v>
          </cell>
          <cell r="J907" t="str">
            <v>SP-A</v>
          </cell>
          <cell r="K907" t="str">
            <v>LSUS</v>
          </cell>
          <cell r="L907">
            <v>2006</v>
          </cell>
          <cell r="M907">
            <v>1500</v>
          </cell>
          <cell r="N907">
            <v>1500</v>
          </cell>
          <cell r="O907">
            <v>0</v>
          </cell>
          <cell r="P907">
            <v>1500</v>
          </cell>
          <cell r="T907" t="str">
            <v>257M</v>
          </cell>
          <cell r="U907">
            <v>3481</v>
          </cell>
          <cell r="V907" t="str">
            <v>HONG KONG</v>
          </cell>
          <cell r="W907" t="str">
            <v>NAS</v>
          </cell>
          <cell r="X907" t="str">
            <v>VIETNAM</v>
          </cell>
          <cell r="Y907" t="str">
            <v>VIET HUNG JOINT STOCK CO</v>
          </cell>
          <cell r="Z907" t="str">
            <v>DFC</v>
          </cell>
          <cell r="AD907">
            <v>40372</v>
          </cell>
          <cell r="AE907">
            <v>40372</v>
          </cell>
          <cell r="AF907">
            <v>40372</v>
          </cell>
          <cell r="AG907">
            <v>40372</v>
          </cell>
          <cell r="AH907">
            <v>40382</v>
          </cell>
          <cell r="AI907">
            <v>40442</v>
          </cell>
          <cell r="AJ907">
            <v>40456</v>
          </cell>
          <cell r="AK907">
            <v>40515</v>
          </cell>
          <cell r="AL907">
            <v>40549</v>
          </cell>
          <cell r="AM907">
            <v>40552</v>
          </cell>
          <cell r="AN907" t="str">
            <v>new July P-req; Ctr had to move 12/3 from 11/19 ex-fcty due to capacity. Eaches</v>
          </cell>
          <cell r="AO907" t="str">
            <v>Y</v>
          </cell>
          <cell r="AS907">
            <v>0</v>
          </cell>
          <cell r="AX907">
            <v>0</v>
          </cell>
          <cell r="AY907">
            <v>40378</v>
          </cell>
          <cell r="AZ907">
            <v>40384</v>
          </cell>
          <cell r="BA907">
            <v>40461</v>
          </cell>
          <cell r="BB907">
            <v>40517</v>
          </cell>
          <cell r="BC907">
            <v>40552</v>
          </cell>
          <cell r="BD907">
            <v>40552</v>
          </cell>
          <cell r="BE907">
            <v>40360</v>
          </cell>
          <cell r="BF907">
            <v>40452</v>
          </cell>
          <cell r="BG907">
            <v>40513</v>
          </cell>
          <cell r="BH907">
            <v>40544</v>
          </cell>
          <cell r="BI907">
            <v>40544</v>
          </cell>
          <cell r="BL907">
            <v>0</v>
          </cell>
          <cell r="BN907" t="str">
            <v>DOCKERS</v>
          </cell>
          <cell r="BO907" t="str">
            <v>Tops</v>
          </cell>
          <cell r="BP907" t="str">
            <v>Mens</v>
          </cell>
          <cell r="BQ907" t="str">
            <v>N</v>
          </cell>
          <cell r="BR907" t="str">
            <v>DM Tops Wovens</v>
          </cell>
          <cell r="BS907" t="str">
            <v>OKAMOTO D</v>
          </cell>
          <cell r="BT907" t="str">
            <v>CWOVENS2</v>
          </cell>
          <cell r="BU907" t="str">
            <v>H2782</v>
          </cell>
          <cell r="BV907" t="str">
            <v>Seasonal</v>
          </cell>
          <cell r="BW907" t="str">
            <v>LSA</v>
          </cell>
          <cell r="BY907" t="str">
            <v>4051540456404424038240372403724037240372</v>
          </cell>
          <cell r="BZ907" t="str">
            <v>S-61852-0022-3481-40515</v>
          </cell>
          <cell r="CA907" t="str">
            <v>SFO</v>
          </cell>
          <cell r="CD907">
            <v>0</v>
          </cell>
          <cell r="CF907">
            <v>574</v>
          </cell>
          <cell r="CG907">
            <v>0</v>
          </cell>
        </row>
        <row r="908">
          <cell r="A908">
            <v>1220722</v>
          </cell>
          <cell r="B908" t="str">
            <v>111</v>
          </cell>
          <cell r="C908" t="str">
            <v>101</v>
          </cell>
          <cell r="D908" t="str">
            <v>22620</v>
          </cell>
          <cell r="E908" t="str">
            <v>22620-0044</v>
          </cell>
          <cell r="F908" t="str">
            <v>SOFTEST PIQUE POLO</v>
          </cell>
          <cell r="G908" t="str">
            <v>COTTONWOOD</v>
          </cell>
          <cell r="H908" t="str">
            <v>PC</v>
          </cell>
          <cell r="J908" t="str">
            <v>SP-A</v>
          </cell>
          <cell r="K908" t="str">
            <v>LSUS</v>
          </cell>
          <cell r="L908">
            <v>2006</v>
          </cell>
          <cell r="M908">
            <v>2038</v>
          </cell>
          <cell r="N908">
            <v>2038</v>
          </cell>
          <cell r="O908">
            <v>0</v>
          </cell>
          <cell r="P908">
            <v>2038</v>
          </cell>
          <cell r="T908" t="str">
            <v>699M</v>
          </cell>
          <cell r="U908">
            <v>4392</v>
          </cell>
          <cell r="V908" t="str">
            <v>INDIA</v>
          </cell>
          <cell r="W908" t="str">
            <v>SAS</v>
          </cell>
          <cell r="X908" t="str">
            <v>INDIA</v>
          </cell>
          <cell r="Y908" t="str">
            <v>INTERNATIONAL CLOTHING CO V</v>
          </cell>
          <cell r="Z908" t="str">
            <v>DDU</v>
          </cell>
          <cell r="AD908">
            <v>40372</v>
          </cell>
          <cell r="AE908">
            <v>40372</v>
          </cell>
          <cell r="AF908">
            <v>40372</v>
          </cell>
          <cell r="AG908">
            <v>40372</v>
          </cell>
          <cell r="AH908">
            <v>40382</v>
          </cell>
          <cell r="AI908">
            <v>40442</v>
          </cell>
          <cell r="AJ908">
            <v>40456</v>
          </cell>
          <cell r="AK908">
            <v>40501</v>
          </cell>
          <cell r="AL908">
            <v>40543</v>
          </cell>
          <cell r="AM908">
            <v>40546</v>
          </cell>
          <cell r="AN908" t="str">
            <v>new July P-req. uptd 7/28 added per POP</v>
          </cell>
          <cell r="AO908" t="str">
            <v>Y</v>
          </cell>
          <cell r="AR908" t="str">
            <v>000S</v>
          </cell>
          <cell r="AS908">
            <v>0</v>
          </cell>
          <cell r="AX908">
            <v>0</v>
          </cell>
          <cell r="AY908">
            <v>40378</v>
          </cell>
          <cell r="AZ908">
            <v>40384</v>
          </cell>
          <cell r="BA908">
            <v>40461</v>
          </cell>
          <cell r="BB908">
            <v>40503</v>
          </cell>
          <cell r="BC908">
            <v>40545</v>
          </cell>
          <cell r="BD908">
            <v>40552</v>
          </cell>
          <cell r="BE908">
            <v>40360</v>
          </cell>
          <cell r="BF908">
            <v>40452</v>
          </cell>
          <cell r="BG908">
            <v>40483</v>
          </cell>
          <cell r="BH908">
            <v>40513</v>
          </cell>
          <cell r="BI908">
            <v>40544</v>
          </cell>
          <cell r="BL908">
            <v>0</v>
          </cell>
          <cell r="BN908" t="str">
            <v>DOCKERS</v>
          </cell>
          <cell r="BO908" t="str">
            <v>Tops</v>
          </cell>
          <cell r="BP908" t="str">
            <v>Mens</v>
          </cell>
          <cell r="BQ908" t="str">
            <v>Y</v>
          </cell>
          <cell r="BR908" t="str">
            <v>DM Tops Knits</v>
          </cell>
          <cell r="BS908" t="str">
            <v>OKAMOTO D</v>
          </cell>
          <cell r="BT908" t="str">
            <v>C KNITS</v>
          </cell>
          <cell r="BU908" t="str">
            <v>C2159</v>
          </cell>
          <cell r="BV908" t="str">
            <v>Seasonal</v>
          </cell>
          <cell r="BW908" t="str">
            <v>LSA</v>
          </cell>
          <cell r="BY908" t="str">
            <v>4050140456404424038240372403724037240372</v>
          </cell>
          <cell r="BZ908" t="str">
            <v>S-22620-0044-4392-40501</v>
          </cell>
          <cell r="CA908" t="str">
            <v>SFO</v>
          </cell>
          <cell r="CD908">
            <v>0</v>
          </cell>
          <cell r="CF908">
            <v>1768</v>
          </cell>
          <cell r="CG908">
            <v>0</v>
          </cell>
        </row>
        <row r="909">
          <cell r="A909">
            <v>1240619</v>
          </cell>
          <cell r="B909" t="str">
            <v>111</v>
          </cell>
          <cell r="C909" t="str">
            <v>101</v>
          </cell>
          <cell r="D909" t="str">
            <v>22620</v>
          </cell>
          <cell r="E909" t="str">
            <v>22620-0044</v>
          </cell>
          <cell r="F909" t="str">
            <v>SOFTEST PIQUE POLO</v>
          </cell>
          <cell r="G909" t="str">
            <v>COTTONWOOD</v>
          </cell>
          <cell r="H909" t="str">
            <v>PPK</v>
          </cell>
          <cell r="J909" t="str">
            <v>SP-A</v>
          </cell>
          <cell r="K909" t="str">
            <v>LSUS</v>
          </cell>
          <cell r="L909">
            <v>2006</v>
          </cell>
          <cell r="M909">
            <v>1564</v>
          </cell>
          <cell r="N909">
            <v>1564</v>
          </cell>
          <cell r="O909">
            <v>0</v>
          </cell>
          <cell r="P909">
            <v>1564</v>
          </cell>
          <cell r="T909" t="str">
            <v>699M</v>
          </cell>
          <cell r="U909">
            <v>4392</v>
          </cell>
          <cell r="V909" t="str">
            <v>INDIA</v>
          </cell>
          <cell r="W909" t="str">
            <v>SAS</v>
          </cell>
          <cell r="X909" t="str">
            <v>INDIA</v>
          </cell>
          <cell r="Y909" t="str">
            <v>INTERNATIONAL CLOTHING CO V</v>
          </cell>
          <cell r="Z909" t="str">
            <v>DDU</v>
          </cell>
          <cell r="AD909">
            <v>40372</v>
          </cell>
          <cell r="AE909">
            <v>40372</v>
          </cell>
          <cell r="AF909">
            <v>40372</v>
          </cell>
          <cell r="AG909">
            <v>40372</v>
          </cell>
          <cell r="AH909">
            <v>40382</v>
          </cell>
          <cell r="AI909">
            <v>40442</v>
          </cell>
          <cell r="AJ909">
            <v>40456</v>
          </cell>
          <cell r="AK909">
            <v>40522</v>
          </cell>
          <cell r="AL909">
            <v>40564</v>
          </cell>
          <cell r="AM909">
            <v>40567</v>
          </cell>
          <cell r="AN909" t="str">
            <v>add 7/28 for Sears Add'l POP</v>
          </cell>
          <cell r="AO909" t="str">
            <v>Y</v>
          </cell>
          <cell r="AR909" t="str">
            <v>000S</v>
          </cell>
          <cell r="AS909">
            <v>0</v>
          </cell>
          <cell r="AX909">
            <v>0</v>
          </cell>
          <cell r="AY909">
            <v>40378</v>
          </cell>
          <cell r="AZ909">
            <v>40384</v>
          </cell>
          <cell r="BA909">
            <v>40461</v>
          </cell>
          <cell r="BB909">
            <v>40524</v>
          </cell>
          <cell r="BC909">
            <v>40566</v>
          </cell>
          <cell r="BD909">
            <v>40573</v>
          </cell>
          <cell r="BE909">
            <v>40360</v>
          </cell>
          <cell r="BF909">
            <v>40452</v>
          </cell>
          <cell r="BG909">
            <v>40513</v>
          </cell>
          <cell r="BH909">
            <v>40544</v>
          </cell>
          <cell r="BI909">
            <v>40544</v>
          </cell>
          <cell r="BL909">
            <v>0</v>
          </cell>
          <cell r="BN909" t="str">
            <v>DOCKERS</v>
          </cell>
          <cell r="BO909" t="str">
            <v>Tops</v>
          </cell>
          <cell r="BP909" t="str">
            <v>Mens</v>
          </cell>
          <cell r="BQ909" t="str">
            <v>Y</v>
          </cell>
          <cell r="BR909" t="str">
            <v>DM Tops Knits</v>
          </cell>
          <cell r="BS909" t="str">
            <v>OKAMOTO D</v>
          </cell>
          <cell r="BT909" t="str">
            <v>C KNITS</v>
          </cell>
          <cell r="BU909" t="str">
            <v>C2159</v>
          </cell>
          <cell r="BV909" t="str">
            <v>Seasonal</v>
          </cell>
          <cell r="BW909" t="str">
            <v>LSA</v>
          </cell>
          <cell r="BY909" t="str">
            <v>4052240456404424038240372403724037240372</v>
          </cell>
          <cell r="BZ909" t="str">
            <v>S-22620-0044-4392-40522</v>
          </cell>
          <cell r="CA909" t="str">
            <v>SFO</v>
          </cell>
          <cell r="CD909">
            <v>0</v>
          </cell>
          <cell r="CF909">
            <v>1768</v>
          </cell>
          <cell r="CG909">
            <v>0</v>
          </cell>
        </row>
        <row r="910">
          <cell r="A910">
            <v>1148084</v>
          </cell>
          <cell r="B910" t="str">
            <v>111</v>
          </cell>
          <cell r="C910" t="str">
            <v>101</v>
          </cell>
          <cell r="D910" t="str">
            <v>22620</v>
          </cell>
          <cell r="E910" t="str">
            <v>22620-0044</v>
          </cell>
          <cell r="F910" t="str">
            <v>SOFTEST PIQUE POLO</v>
          </cell>
          <cell r="G910" t="str">
            <v>COTTONWOOD</v>
          </cell>
          <cell r="H910" t="str">
            <v>PPK</v>
          </cell>
          <cell r="J910" t="str">
            <v>SP-A</v>
          </cell>
          <cell r="K910" t="str">
            <v>LSUS</v>
          </cell>
          <cell r="L910">
            <v>2006</v>
          </cell>
          <cell r="M910">
            <v>1400</v>
          </cell>
          <cell r="N910">
            <v>1400</v>
          </cell>
          <cell r="O910">
            <v>0</v>
          </cell>
          <cell r="P910">
            <v>1400</v>
          </cell>
          <cell r="T910" t="str">
            <v>699M</v>
          </cell>
          <cell r="U910">
            <v>4392</v>
          </cell>
          <cell r="V910" t="str">
            <v>INDIA</v>
          </cell>
          <cell r="W910" t="str">
            <v>SAS</v>
          </cell>
          <cell r="X910" t="str">
            <v>INDIA</v>
          </cell>
          <cell r="Y910" t="str">
            <v>INTERNATIONAL CLOTHING CO V</v>
          </cell>
          <cell r="Z910" t="str">
            <v>DDU</v>
          </cell>
          <cell r="AD910">
            <v>40331</v>
          </cell>
          <cell r="AE910">
            <v>40331</v>
          </cell>
          <cell r="AF910">
            <v>40331</v>
          </cell>
          <cell r="AG910">
            <v>40331</v>
          </cell>
          <cell r="AH910">
            <v>40337</v>
          </cell>
          <cell r="AI910">
            <v>40392</v>
          </cell>
          <cell r="AJ910">
            <v>40406</v>
          </cell>
          <cell r="AK910">
            <v>40451</v>
          </cell>
          <cell r="AL910">
            <v>40493</v>
          </cell>
          <cell r="AM910">
            <v>40496</v>
          </cell>
          <cell r="AN910" t="str">
            <v>updtd 7/28: reduced by 96 uts due to Sears Add'l POP- chg PPK size from excess</v>
          </cell>
          <cell r="AO910" t="str">
            <v>Y</v>
          </cell>
          <cell r="AR910" t="str">
            <v>000S</v>
          </cell>
          <cell r="AS910">
            <v>0</v>
          </cell>
          <cell r="AX910">
            <v>0</v>
          </cell>
          <cell r="AY910">
            <v>40336</v>
          </cell>
          <cell r="AZ910">
            <v>40342</v>
          </cell>
          <cell r="BA910">
            <v>40412</v>
          </cell>
          <cell r="BB910">
            <v>40454</v>
          </cell>
          <cell r="BC910">
            <v>40496</v>
          </cell>
          <cell r="BD910">
            <v>40496</v>
          </cell>
          <cell r="BE910">
            <v>40330</v>
          </cell>
          <cell r="BF910">
            <v>40391</v>
          </cell>
          <cell r="BG910">
            <v>40422</v>
          </cell>
          <cell r="BH910">
            <v>40483</v>
          </cell>
          <cell r="BI910">
            <v>40483</v>
          </cell>
          <cell r="BL910">
            <v>0</v>
          </cell>
          <cell r="BN910" t="str">
            <v>DOCKERS</v>
          </cell>
          <cell r="BO910" t="str">
            <v>Tops</v>
          </cell>
          <cell r="BP910" t="str">
            <v>Mens</v>
          </cell>
          <cell r="BQ910" t="str">
            <v>Y</v>
          </cell>
          <cell r="BR910" t="str">
            <v>DM Tops Knits</v>
          </cell>
          <cell r="BS910" t="str">
            <v>OKAMOTO D</v>
          </cell>
          <cell r="BT910" t="str">
            <v>C KNITS</v>
          </cell>
          <cell r="BU910" t="str">
            <v>C2159</v>
          </cell>
          <cell r="BV910" t="str">
            <v>Seasonal</v>
          </cell>
          <cell r="BW910" t="str">
            <v>LSA</v>
          </cell>
          <cell r="BY910" t="str">
            <v>4045140406403924033740331403314033140331</v>
          </cell>
          <cell r="BZ910" t="str">
            <v>S-22620-0044-4392-40451</v>
          </cell>
          <cell r="CA910" t="str">
            <v>SFO</v>
          </cell>
          <cell r="CD910">
            <v>0</v>
          </cell>
          <cell r="CF910">
            <v>1768</v>
          </cell>
          <cell r="CG910">
            <v>0</v>
          </cell>
        </row>
        <row r="911">
          <cell r="A911">
            <v>1240620</v>
          </cell>
          <cell r="B911" t="str">
            <v>111</v>
          </cell>
          <cell r="C911" t="str">
            <v>101</v>
          </cell>
          <cell r="D911" t="str">
            <v>22620</v>
          </cell>
          <cell r="E911" t="str">
            <v>22620-0312</v>
          </cell>
          <cell r="F911" t="str">
            <v>SOFTEST PIQUE POLO</v>
          </cell>
          <cell r="G911" t="str">
            <v>LEON - CARDINAL</v>
          </cell>
          <cell r="H911" t="str">
            <v>PPK</v>
          </cell>
          <cell r="J911" t="str">
            <v>SP-A</v>
          </cell>
          <cell r="K911" t="str">
            <v>LSUS</v>
          </cell>
          <cell r="L911">
            <v>2006</v>
          </cell>
          <cell r="M911">
            <v>852</v>
          </cell>
          <cell r="N911">
            <v>852</v>
          </cell>
          <cell r="O911">
            <v>0</v>
          </cell>
          <cell r="P911">
            <v>852</v>
          </cell>
          <cell r="T911" t="str">
            <v>699M</v>
          </cell>
          <cell r="U911">
            <v>4392</v>
          </cell>
          <cell r="V911" t="str">
            <v>INDIA</v>
          </cell>
          <cell r="W911" t="str">
            <v>SAS</v>
          </cell>
          <cell r="X911" t="str">
            <v>INDIA</v>
          </cell>
          <cell r="Y911" t="str">
            <v>INTERNATIONAL CLOTHING CO V</v>
          </cell>
          <cell r="Z911" t="str">
            <v>DDU</v>
          </cell>
          <cell r="AD911">
            <v>40372</v>
          </cell>
          <cell r="AE911">
            <v>40372</v>
          </cell>
          <cell r="AF911">
            <v>40372</v>
          </cell>
          <cell r="AG911">
            <v>40372</v>
          </cell>
          <cell r="AH911">
            <v>40382</v>
          </cell>
          <cell r="AI911">
            <v>40442</v>
          </cell>
          <cell r="AJ911">
            <v>40456</v>
          </cell>
          <cell r="AK911">
            <v>40522</v>
          </cell>
          <cell r="AL911">
            <v>40564</v>
          </cell>
          <cell r="AM911">
            <v>40567</v>
          </cell>
          <cell r="AN911" t="str">
            <v xml:space="preserve">add 7/28 for Sears Add'l POP PPK </v>
          </cell>
          <cell r="AO911" t="str">
            <v>Y</v>
          </cell>
          <cell r="AR911" t="str">
            <v>000S</v>
          </cell>
          <cell r="AS911">
            <v>0</v>
          </cell>
          <cell r="AX911">
            <v>0</v>
          </cell>
          <cell r="AY911">
            <v>40378</v>
          </cell>
          <cell r="AZ911">
            <v>40384</v>
          </cell>
          <cell r="BA911">
            <v>40461</v>
          </cell>
          <cell r="BB911">
            <v>40524</v>
          </cell>
          <cell r="BC911">
            <v>40566</v>
          </cell>
          <cell r="BD911">
            <v>40573</v>
          </cell>
          <cell r="BE911">
            <v>40360</v>
          </cell>
          <cell r="BF911">
            <v>40452</v>
          </cell>
          <cell r="BG911">
            <v>40513</v>
          </cell>
          <cell r="BH911">
            <v>40544</v>
          </cell>
          <cell r="BI911">
            <v>40544</v>
          </cell>
          <cell r="BL911">
            <v>0</v>
          </cell>
          <cell r="BN911" t="str">
            <v>DOCKERS</v>
          </cell>
          <cell r="BO911" t="str">
            <v>Tops</v>
          </cell>
          <cell r="BP911" t="str">
            <v>Mens</v>
          </cell>
          <cell r="BQ911" t="str">
            <v>N</v>
          </cell>
          <cell r="BR911" t="str">
            <v>DM Tops Knits</v>
          </cell>
          <cell r="BS911" t="str">
            <v>OKAMOTO D</v>
          </cell>
          <cell r="BT911" t="str">
            <v>C KNITS</v>
          </cell>
          <cell r="BU911" t="str">
            <v>H2763</v>
          </cell>
          <cell r="BV911" t="str">
            <v>Seasonal</v>
          </cell>
          <cell r="BW911" t="str">
            <v>LSA</v>
          </cell>
          <cell r="BY911" t="str">
            <v>4052240456404424038240372403724037240372</v>
          </cell>
          <cell r="BZ911" t="str">
            <v>S-22620-0312-4392-40522</v>
          </cell>
          <cell r="CA911" t="str">
            <v>SFO</v>
          </cell>
          <cell r="CD911">
            <v>0</v>
          </cell>
          <cell r="CF911">
            <v>1768</v>
          </cell>
          <cell r="CG911">
            <v>0</v>
          </cell>
        </row>
        <row r="912">
          <cell r="A912">
            <v>1240621</v>
          </cell>
          <cell r="B912" t="str">
            <v>111</v>
          </cell>
          <cell r="C912" t="str">
            <v>101</v>
          </cell>
          <cell r="D912" t="str">
            <v>22620</v>
          </cell>
          <cell r="E912" t="str">
            <v>22620-0312</v>
          </cell>
          <cell r="F912" t="str">
            <v>SOFTEST PIQUE POLO</v>
          </cell>
          <cell r="G912" t="str">
            <v>LEON - CARDINAL</v>
          </cell>
          <cell r="H912" t="str">
            <v>PPK</v>
          </cell>
          <cell r="J912" t="str">
            <v>SP-A</v>
          </cell>
          <cell r="K912" t="str">
            <v>LSUS</v>
          </cell>
          <cell r="L912">
            <v>2006</v>
          </cell>
          <cell r="M912">
            <v>726</v>
          </cell>
          <cell r="N912">
            <v>726</v>
          </cell>
          <cell r="O912">
            <v>0</v>
          </cell>
          <cell r="P912">
            <v>726</v>
          </cell>
          <cell r="T912" t="str">
            <v>699M</v>
          </cell>
          <cell r="U912">
            <v>4392</v>
          </cell>
          <cell r="V912" t="str">
            <v>INDIA</v>
          </cell>
          <cell r="W912" t="str">
            <v>SAS</v>
          </cell>
          <cell r="X912" t="str">
            <v>INDIA</v>
          </cell>
          <cell r="Y912" t="str">
            <v>INTERNATIONAL CLOTHING CO V</v>
          </cell>
          <cell r="Z912" t="str">
            <v>DDU</v>
          </cell>
          <cell r="AD912">
            <v>40372</v>
          </cell>
          <cell r="AE912">
            <v>40372</v>
          </cell>
          <cell r="AF912">
            <v>40372</v>
          </cell>
          <cell r="AG912">
            <v>40372</v>
          </cell>
          <cell r="AH912">
            <v>40382</v>
          </cell>
          <cell r="AI912">
            <v>40442</v>
          </cell>
          <cell r="AJ912">
            <v>40456</v>
          </cell>
          <cell r="AK912">
            <v>40501</v>
          </cell>
          <cell r="AL912">
            <v>40543</v>
          </cell>
          <cell r="AM912">
            <v>40546</v>
          </cell>
          <cell r="AN912" t="str">
            <v>add 7/28 for Fred Meyer PPK from eaches</v>
          </cell>
          <cell r="AO912" t="str">
            <v>Y</v>
          </cell>
          <cell r="AR912" t="str">
            <v>000S</v>
          </cell>
          <cell r="AS912">
            <v>0</v>
          </cell>
          <cell r="AX912">
            <v>0</v>
          </cell>
          <cell r="AY912">
            <v>40378</v>
          </cell>
          <cell r="AZ912">
            <v>40384</v>
          </cell>
          <cell r="BA912">
            <v>40461</v>
          </cell>
          <cell r="BB912">
            <v>40503</v>
          </cell>
          <cell r="BC912">
            <v>40545</v>
          </cell>
          <cell r="BD912">
            <v>40552</v>
          </cell>
          <cell r="BE912">
            <v>40360</v>
          </cell>
          <cell r="BF912">
            <v>40452</v>
          </cell>
          <cell r="BG912">
            <v>40483</v>
          </cell>
          <cell r="BH912">
            <v>40513</v>
          </cell>
          <cell r="BI912">
            <v>40544</v>
          </cell>
          <cell r="BL912">
            <v>0</v>
          </cell>
          <cell r="BN912" t="str">
            <v>DOCKERS</v>
          </cell>
          <cell r="BO912" t="str">
            <v>Tops</v>
          </cell>
          <cell r="BP912" t="str">
            <v>Mens</v>
          </cell>
          <cell r="BQ912" t="str">
            <v>N</v>
          </cell>
          <cell r="BR912" t="str">
            <v>DM Tops Knits</v>
          </cell>
          <cell r="BS912" t="str">
            <v>OKAMOTO D</v>
          </cell>
          <cell r="BT912" t="str">
            <v>C KNITS</v>
          </cell>
          <cell r="BU912" t="str">
            <v>H2763</v>
          </cell>
          <cell r="BV912" t="str">
            <v>Seasonal</v>
          </cell>
          <cell r="BW912" t="str">
            <v>LSA</v>
          </cell>
          <cell r="BY912" t="str">
            <v>4050140456404424038240372403724037240372</v>
          </cell>
          <cell r="BZ912" t="str">
            <v>S-22620-0312-4392-40501</v>
          </cell>
          <cell r="CA912" t="str">
            <v>SFO</v>
          </cell>
          <cell r="CD912">
            <v>0</v>
          </cell>
          <cell r="CF912">
            <v>1768</v>
          </cell>
          <cell r="CG912">
            <v>0</v>
          </cell>
        </row>
        <row r="913">
          <cell r="A913">
            <v>1220723</v>
          </cell>
          <cell r="B913" t="str">
            <v>111</v>
          </cell>
          <cell r="C913" t="str">
            <v>101</v>
          </cell>
          <cell r="D913" t="str">
            <v>22620</v>
          </cell>
          <cell r="E913" t="str">
            <v>22620-0312</v>
          </cell>
          <cell r="F913" t="str">
            <v>SOFTEST PIQUE POLO</v>
          </cell>
          <cell r="G913" t="str">
            <v>LEON - CARDINAL</v>
          </cell>
          <cell r="H913" t="str">
            <v>PC</v>
          </cell>
          <cell r="J913" t="str">
            <v>SP-A</v>
          </cell>
          <cell r="K913" t="str">
            <v>LSUS</v>
          </cell>
          <cell r="L913">
            <v>2006</v>
          </cell>
          <cell r="M913">
            <v>1306</v>
          </cell>
          <cell r="N913">
            <v>1306</v>
          </cell>
          <cell r="O913">
            <v>0</v>
          </cell>
          <cell r="P913">
            <v>1306</v>
          </cell>
          <cell r="T913" t="str">
            <v>699M</v>
          </cell>
          <cell r="U913">
            <v>4392</v>
          </cell>
          <cell r="V913" t="str">
            <v>INDIA</v>
          </cell>
          <cell r="W913" t="str">
            <v>SAS</v>
          </cell>
          <cell r="X913" t="str">
            <v>INDIA</v>
          </cell>
          <cell r="Y913" t="str">
            <v>INTERNATIONAL CLOTHING CO V</v>
          </cell>
          <cell r="Z913" t="str">
            <v>DDU</v>
          </cell>
          <cell r="AD913">
            <v>40372</v>
          </cell>
          <cell r="AE913">
            <v>40372</v>
          </cell>
          <cell r="AF913">
            <v>40372</v>
          </cell>
          <cell r="AG913">
            <v>40372</v>
          </cell>
          <cell r="AH913">
            <v>40382</v>
          </cell>
          <cell r="AI913">
            <v>40442</v>
          </cell>
          <cell r="AJ913">
            <v>40456</v>
          </cell>
          <cell r="AK913">
            <v>40501</v>
          </cell>
          <cell r="AL913">
            <v>40543</v>
          </cell>
          <cell r="AM913">
            <v>40546</v>
          </cell>
          <cell r="AN913" t="str">
            <v>new July P-req. UPDTD 7/28: reduced for Fred Meyer PPK</v>
          </cell>
          <cell r="AO913" t="str">
            <v>Y</v>
          </cell>
          <cell r="AR913" t="str">
            <v>000S</v>
          </cell>
          <cell r="AS913">
            <v>0</v>
          </cell>
          <cell r="AX913">
            <v>0</v>
          </cell>
          <cell r="AY913">
            <v>40378</v>
          </cell>
          <cell r="AZ913">
            <v>40384</v>
          </cell>
          <cell r="BA913">
            <v>40461</v>
          </cell>
          <cell r="BB913">
            <v>40503</v>
          </cell>
          <cell r="BC913">
            <v>40545</v>
          </cell>
          <cell r="BD913">
            <v>40552</v>
          </cell>
          <cell r="BE913">
            <v>40360</v>
          </cell>
          <cell r="BF913">
            <v>40452</v>
          </cell>
          <cell r="BG913">
            <v>40483</v>
          </cell>
          <cell r="BH913">
            <v>40513</v>
          </cell>
          <cell r="BI913">
            <v>40544</v>
          </cell>
          <cell r="BL913">
            <v>0</v>
          </cell>
          <cell r="BN913" t="str">
            <v>DOCKERS</v>
          </cell>
          <cell r="BO913" t="str">
            <v>Tops</v>
          </cell>
          <cell r="BP913" t="str">
            <v>Mens</v>
          </cell>
          <cell r="BQ913" t="str">
            <v>N</v>
          </cell>
          <cell r="BR913" t="str">
            <v>DM Tops Knits</v>
          </cell>
          <cell r="BS913" t="str">
            <v>OKAMOTO D</v>
          </cell>
          <cell r="BT913" t="str">
            <v>C KNITS</v>
          </cell>
          <cell r="BU913" t="str">
            <v>H2763</v>
          </cell>
          <cell r="BV913" t="str">
            <v>Seasonal</v>
          </cell>
          <cell r="BW913" t="str">
            <v>LSA</v>
          </cell>
          <cell r="BY913" t="str">
            <v>4050140456404424038240372403724037240372</v>
          </cell>
          <cell r="BZ913" t="str">
            <v>S-22620-0312-4392-40501</v>
          </cell>
          <cell r="CA913" t="str">
            <v>SFO</v>
          </cell>
          <cell r="CD913">
            <v>0</v>
          </cell>
          <cell r="CF913">
            <v>1768</v>
          </cell>
          <cell r="CG913">
            <v>0</v>
          </cell>
        </row>
        <row r="914">
          <cell r="A914">
            <v>1223571</v>
          </cell>
          <cell r="B914" t="str">
            <v>111</v>
          </cell>
          <cell r="C914" t="str">
            <v>101</v>
          </cell>
          <cell r="D914" t="str">
            <v>22620</v>
          </cell>
          <cell r="E914" t="str">
            <v>22620-0312</v>
          </cell>
          <cell r="F914" t="str">
            <v>SOFTEST PIQUE POLO</v>
          </cell>
          <cell r="G914" t="str">
            <v>LEON - CARDINAL</v>
          </cell>
          <cell r="H914" t="str">
            <v>PC</v>
          </cell>
          <cell r="J914" t="str">
            <v>SP-A</v>
          </cell>
          <cell r="K914" t="str">
            <v>APD</v>
          </cell>
          <cell r="L914" t="str">
            <v>PH</v>
          </cell>
          <cell r="M914">
            <v>80</v>
          </cell>
          <cell r="N914">
            <v>80</v>
          </cell>
          <cell r="O914">
            <v>0</v>
          </cell>
          <cell r="P914">
            <v>80</v>
          </cell>
          <cell r="T914" t="str">
            <v>699M</v>
          </cell>
          <cell r="U914">
            <v>4392</v>
          </cell>
          <cell r="V914" t="str">
            <v>INDIA</v>
          </cell>
          <cell r="W914" t="str">
            <v>SAS</v>
          </cell>
          <cell r="X914" t="str">
            <v>INDIA</v>
          </cell>
          <cell r="Y914" t="str">
            <v>INTERNATIONAL CLOTHING CO V</v>
          </cell>
          <cell r="Z914" t="str">
            <v>DDU</v>
          </cell>
          <cell r="AD914">
            <v>40372</v>
          </cell>
          <cell r="AE914">
            <v>40372</v>
          </cell>
          <cell r="AF914">
            <v>40372</v>
          </cell>
          <cell r="AG914">
            <v>40372</v>
          </cell>
          <cell r="AH914">
            <v>40382</v>
          </cell>
          <cell r="AI914">
            <v>40442</v>
          </cell>
          <cell r="AJ914">
            <v>40456</v>
          </cell>
          <cell r="AK914">
            <v>40501</v>
          </cell>
          <cell r="AL914">
            <v>40531</v>
          </cell>
          <cell r="AM914">
            <v>40534</v>
          </cell>
          <cell r="AN914" t="str">
            <v>new July P-req- Split out APD per Mildred 7/19</v>
          </cell>
          <cell r="AO914" t="str">
            <v>Y</v>
          </cell>
          <cell r="AP914">
            <v>4509009371</v>
          </cell>
          <cell r="AR914" t="str">
            <v>000S</v>
          </cell>
          <cell r="AS914">
            <v>0</v>
          </cell>
          <cell r="AX914">
            <v>0</v>
          </cell>
          <cell r="AY914">
            <v>40378</v>
          </cell>
          <cell r="AZ914">
            <v>40384</v>
          </cell>
          <cell r="BA914">
            <v>40461</v>
          </cell>
          <cell r="BB914">
            <v>40503</v>
          </cell>
          <cell r="BC914">
            <v>40531</v>
          </cell>
          <cell r="BD914">
            <v>40538</v>
          </cell>
          <cell r="BE914">
            <v>40360</v>
          </cell>
          <cell r="BF914">
            <v>40452</v>
          </cell>
          <cell r="BG914">
            <v>40483</v>
          </cell>
          <cell r="BH914">
            <v>40513</v>
          </cell>
          <cell r="BI914">
            <v>40513</v>
          </cell>
          <cell r="BL914">
            <v>0</v>
          </cell>
          <cell r="BN914" t="str">
            <v>DOCKERS</v>
          </cell>
          <cell r="BO914" t="str">
            <v>Tops</v>
          </cell>
          <cell r="BP914" t="str">
            <v>Mens</v>
          </cell>
          <cell r="BQ914" t="str">
            <v>N</v>
          </cell>
          <cell r="BR914" t="str">
            <v>DM Tops Knits</v>
          </cell>
          <cell r="BS914" t="str">
            <v>OKAMOTO D</v>
          </cell>
          <cell r="BT914" t="str">
            <v>C KNITS</v>
          </cell>
          <cell r="BU914" t="str">
            <v>H2763</v>
          </cell>
          <cell r="BV914" t="str">
            <v>Seasonal</v>
          </cell>
          <cell r="BW914" t="str">
            <v>APD</v>
          </cell>
          <cell r="BY914" t="str">
            <v>4050140456404424038240372403724037240372</v>
          </cell>
          <cell r="BZ914" t="str">
            <v>S-22620-0312-4392-40501</v>
          </cell>
          <cell r="CA914" t="str">
            <v>SFO</v>
          </cell>
          <cell r="CB914">
            <v>80</v>
          </cell>
          <cell r="CD914">
            <v>0</v>
          </cell>
          <cell r="CF914">
            <v>1768</v>
          </cell>
          <cell r="CG914">
            <v>0</v>
          </cell>
        </row>
        <row r="915">
          <cell r="A915">
            <v>1220724</v>
          </cell>
          <cell r="B915" t="str">
            <v>111</v>
          </cell>
          <cell r="C915" t="str">
            <v>101</v>
          </cell>
          <cell r="D915" t="str">
            <v>22620</v>
          </cell>
          <cell r="E915" t="str">
            <v>22620-0312</v>
          </cell>
          <cell r="F915" t="str">
            <v>SOFTEST PIQUE POLO</v>
          </cell>
          <cell r="G915" t="str">
            <v>LEON - CARDINAL</v>
          </cell>
          <cell r="H915" t="str">
            <v>PC</v>
          </cell>
          <cell r="J915" t="str">
            <v>SP-A</v>
          </cell>
          <cell r="K915" t="str">
            <v>APD</v>
          </cell>
          <cell r="L915" t="str">
            <v>MY</v>
          </cell>
          <cell r="M915">
            <v>60</v>
          </cell>
          <cell r="N915">
            <v>60</v>
          </cell>
          <cell r="O915">
            <v>0</v>
          </cell>
          <cell r="P915">
            <v>60</v>
          </cell>
          <cell r="T915" t="str">
            <v>699M</v>
          </cell>
          <cell r="U915">
            <v>4392</v>
          </cell>
          <cell r="V915" t="str">
            <v>INDIA</v>
          </cell>
          <cell r="W915" t="str">
            <v>SAS</v>
          </cell>
          <cell r="X915" t="str">
            <v>INDIA</v>
          </cell>
          <cell r="Y915" t="str">
            <v>INTERNATIONAL CLOTHING CO V</v>
          </cell>
          <cell r="Z915" t="str">
            <v>DDU</v>
          </cell>
          <cell r="AD915">
            <v>40372</v>
          </cell>
          <cell r="AE915">
            <v>40372</v>
          </cell>
          <cell r="AF915">
            <v>40372</v>
          </cell>
          <cell r="AG915">
            <v>40372</v>
          </cell>
          <cell r="AH915">
            <v>40382</v>
          </cell>
          <cell r="AI915">
            <v>40442</v>
          </cell>
          <cell r="AJ915">
            <v>40456</v>
          </cell>
          <cell r="AK915">
            <v>40501</v>
          </cell>
          <cell r="AL915">
            <v>40523</v>
          </cell>
          <cell r="AM915">
            <v>40526</v>
          </cell>
          <cell r="AN915" t="str">
            <v>new July P-req- Split out APD per Mildred 7/19</v>
          </cell>
          <cell r="AO915" t="str">
            <v>Y</v>
          </cell>
          <cell r="AP915">
            <v>4505018038</v>
          </cell>
          <cell r="AR915" t="str">
            <v>000S</v>
          </cell>
          <cell r="AS915">
            <v>0</v>
          </cell>
          <cell r="AX915">
            <v>0</v>
          </cell>
          <cell r="AY915">
            <v>40378</v>
          </cell>
          <cell r="AZ915">
            <v>40384</v>
          </cell>
          <cell r="BA915">
            <v>40461</v>
          </cell>
          <cell r="BB915">
            <v>40503</v>
          </cell>
          <cell r="BC915">
            <v>40524</v>
          </cell>
          <cell r="BD915">
            <v>40531</v>
          </cell>
          <cell r="BE915">
            <v>40360</v>
          </cell>
          <cell r="BF915">
            <v>40452</v>
          </cell>
          <cell r="BG915">
            <v>40483</v>
          </cell>
          <cell r="BH915">
            <v>40513</v>
          </cell>
          <cell r="BI915">
            <v>40513</v>
          </cell>
          <cell r="BL915">
            <v>0</v>
          </cell>
          <cell r="BN915" t="str">
            <v>DOCKERS</v>
          </cell>
          <cell r="BO915" t="str">
            <v>Tops</v>
          </cell>
          <cell r="BP915" t="str">
            <v>Mens</v>
          </cell>
          <cell r="BQ915" t="str">
            <v>N</v>
          </cell>
          <cell r="BR915" t="str">
            <v>DM Tops Knits</v>
          </cell>
          <cell r="BS915" t="str">
            <v>OKAMOTO D</v>
          </cell>
          <cell r="BT915" t="str">
            <v>C KNITS</v>
          </cell>
          <cell r="BU915" t="str">
            <v>H2763</v>
          </cell>
          <cell r="BV915" t="str">
            <v>Seasonal</v>
          </cell>
          <cell r="BW915" t="str">
            <v>APD</v>
          </cell>
          <cell r="BY915" t="str">
            <v>4050140456404424038240372403724037240372</v>
          </cell>
          <cell r="BZ915" t="str">
            <v>S-22620-0312-4392-40501</v>
          </cell>
          <cell r="CA915" t="str">
            <v>SFO</v>
          </cell>
          <cell r="CB915">
            <v>60</v>
          </cell>
          <cell r="CD915">
            <v>0</v>
          </cell>
          <cell r="CF915">
            <v>1768</v>
          </cell>
          <cell r="CG915">
            <v>0</v>
          </cell>
        </row>
        <row r="916">
          <cell r="A916">
            <v>1148085</v>
          </cell>
          <cell r="B916" t="str">
            <v>111</v>
          </cell>
          <cell r="C916" t="str">
            <v>101</v>
          </cell>
          <cell r="D916" t="str">
            <v>22620</v>
          </cell>
          <cell r="E916" t="str">
            <v>22620-0312</v>
          </cell>
          <cell r="F916" t="str">
            <v>SOFTEST PIQUE POLO</v>
          </cell>
          <cell r="G916" t="str">
            <v>LEON - CARDINAL</v>
          </cell>
          <cell r="H916" t="str">
            <v>PPK</v>
          </cell>
          <cell r="J916" t="str">
            <v>SP-A</v>
          </cell>
          <cell r="K916" t="str">
            <v>LSUS</v>
          </cell>
          <cell r="L916">
            <v>2006</v>
          </cell>
          <cell r="M916">
            <v>612</v>
          </cell>
          <cell r="N916">
            <v>612</v>
          </cell>
          <cell r="O916">
            <v>0</v>
          </cell>
          <cell r="P916">
            <v>612</v>
          </cell>
          <cell r="T916" t="str">
            <v>699M</v>
          </cell>
          <cell r="U916">
            <v>4392</v>
          </cell>
          <cell r="V916" t="str">
            <v>INDIA</v>
          </cell>
          <cell r="W916" t="str">
            <v>SAS</v>
          </cell>
          <cell r="X916" t="str">
            <v>INDIA</v>
          </cell>
          <cell r="Y916" t="str">
            <v>INTERNATIONAL CLOTHING CO V</v>
          </cell>
          <cell r="Z916" t="str">
            <v>DDU</v>
          </cell>
          <cell r="AD916">
            <v>40331</v>
          </cell>
          <cell r="AE916">
            <v>40331</v>
          </cell>
          <cell r="AF916">
            <v>40331</v>
          </cell>
          <cell r="AG916">
            <v>40331</v>
          </cell>
          <cell r="AH916">
            <v>40337</v>
          </cell>
          <cell r="AI916">
            <v>40392</v>
          </cell>
          <cell r="AJ916">
            <v>40406</v>
          </cell>
          <cell r="AK916">
            <v>40451</v>
          </cell>
          <cell r="AL916">
            <v>40493</v>
          </cell>
          <cell r="AM916">
            <v>40496</v>
          </cell>
          <cell r="AN916" t="str">
            <v xml:space="preserve"> UPDTD 7/28: reduced for Sears Add'l POP- chg size</v>
          </cell>
          <cell r="AO916" t="str">
            <v>Y</v>
          </cell>
          <cell r="AR916" t="str">
            <v>000S</v>
          </cell>
          <cell r="AS916">
            <v>0</v>
          </cell>
          <cell r="AX916">
            <v>0</v>
          </cell>
          <cell r="AY916">
            <v>40336</v>
          </cell>
          <cell r="AZ916">
            <v>40342</v>
          </cell>
          <cell r="BA916">
            <v>40412</v>
          </cell>
          <cell r="BB916">
            <v>40454</v>
          </cell>
          <cell r="BC916">
            <v>40496</v>
          </cell>
          <cell r="BD916">
            <v>40496</v>
          </cell>
          <cell r="BE916">
            <v>40330</v>
          </cell>
          <cell r="BF916">
            <v>40391</v>
          </cell>
          <cell r="BG916">
            <v>40422</v>
          </cell>
          <cell r="BH916">
            <v>40483</v>
          </cell>
          <cell r="BI916">
            <v>40483</v>
          </cell>
          <cell r="BL916">
            <v>0</v>
          </cell>
          <cell r="BN916" t="str">
            <v>DOCKERS</v>
          </cell>
          <cell r="BO916" t="str">
            <v>Tops</v>
          </cell>
          <cell r="BP916" t="str">
            <v>Mens</v>
          </cell>
          <cell r="BQ916" t="str">
            <v>N</v>
          </cell>
          <cell r="BR916" t="str">
            <v>DM Tops Knits</v>
          </cell>
          <cell r="BS916" t="str">
            <v>OKAMOTO D</v>
          </cell>
          <cell r="BT916" t="str">
            <v>C KNITS</v>
          </cell>
          <cell r="BU916" t="str">
            <v>H2763</v>
          </cell>
          <cell r="BV916" t="str">
            <v>Seasonal</v>
          </cell>
          <cell r="BW916" t="str">
            <v>LSA</v>
          </cell>
          <cell r="BY916" t="str">
            <v>4045140406403924033740331403314033140331</v>
          </cell>
          <cell r="BZ916" t="str">
            <v>S-22620-0312-4392-40451</v>
          </cell>
          <cell r="CA916" t="str">
            <v>SFO</v>
          </cell>
          <cell r="CD916">
            <v>0</v>
          </cell>
          <cell r="CF916">
            <v>1768</v>
          </cell>
          <cell r="CG916">
            <v>0</v>
          </cell>
        </row>
        <row r="917">
          <cell r="A917">
            <v>1223572</v>
          </cell>
          <cell r="B917" t="str">
            <v>111</v>
          </cell>
          <cell r="C917" t="str">
            <v>101</v>
          </cell>
          <cell r="D917" t="str">
            <v>22620</v>
          </cell>
          <cell r="E917" t="str">
            <v>22620-0313</v>
          </cell>
          <cell r="F917" t="str">
            <v>SOFTEST PIQUE POLO</v>
          </cell>
          <cell r="G917" t="str">
            <v>LEON - BLACK</v>
          </cell>
          <cell r="H917" t="str">
            <v>PC</v>
          </cell>
          <cell r="J917" t="str">
            <v>SP-A</v>
          </cell>
          <cell r="K917" t="str">
            <v>APD</v>
          </cell>
          <cell r="L917" t="str">
            <v>PH</v>
          </cell>
          <cell r="M917">
            <v>80</v>
          </cell>
          <cell r="N917">
            <v>80</v>
          </cell>
          <cell r="O917">
            <v>0</v>
          </cell>
          <cell r="P917">
            <v>80</v>
          </cell>
          <cell r="T917" t="str">
            <v>699M</v>
          </cell>
          <cell r="U917">
            <v>4392</v>
          </cell>
          <cell r="V917" t="str">
            <v>INDIA</v>
          </cell>
          <cell r="W917" t="str">
            <v>SAS</v>
          </cell>
          <cell r="X917" t="str">
            <v>INDIA</v>
          </cell>
          <cell r="Y917" t="str">
            <v>INTERNATIONAL CLOTHING CO V</v>
          </cell>
          <cell r="Z917" t="str">
            <v>DDU</v>
          </cell>
          <cell r="AD917">
            <v>40372</v>
          </cell>
          <cell r="AE917">
            <v>40372</v>
          </cell>
          <cell r="AF917">
            <v>40372</v>
          </cell>
          <cell r="AG917">
            <v>40372</v>
          </cell>
          <cell r="AH917">
            <v>40382</v>
          </cell>
          <cell r="AI917">
            <v>40442</v>
          </cell>
          <cell r="AJ917">
            <v>40456</v>
          </cell>
          <cell r="AK917">
            <v>40501</v>
          </cell>
          <cell r="AL917">
            <v>40531</v>
          </cell>
          <cell r="AM917">
            <v>40534</v>
          </cell>
          <cell r="AN917" t="str">
            <v>new July P-req- Split out APD per Mildred 7/19</v>
          </cell>
          <cell r="AO917" t="str">
            <v>Y</v>
          </cell>
          <cell r="AP917">
            <v>4509009372</v>
          </cell>
          <cell r="AR917" t="str">
            <v>000S</v>
          </cell>
          <cell r="AS917">
            <v>0</v>
          </cell>
          <cell r="AX917">
            <v>0</v>
          </cell>
          <cell r="AY917">
            <v>40378</v>
          </cell>
          <cell r="AZ917">
            <v>40384</v>
          </cell>
          <cell r="BA917">
            <v>40461</v>
          </cell>
          <cell r="BB917">
            <v>40503</v>
          </cell>
          <cell r="BC917">
            <v>40531</v>
          </cell>
          <cell r="BD917">
            <v>40538</v>
          </cell>
          <cell r="BE917">
            <v>40360</v>
          </cell>
          <cell r="BF917">
            <v>40452</v>
          </cell>
          <cell r="BG917">
            <v>40483</v>
          </cell>
          <cell r="BH917">
            <v>40513</v>
          </cell>
          <cell r="BI917">
            <v>40513</v>
          </cell>
          <cell r="BL917">
            <v>0</v>
          </cell>
          <cell r="BN917" t="str">
            <v>DOCKERS</v>
          </cell>
          <cell r="BO917" t="str">
            <v>Tops</v>
          </cell>
          <cell r="BP917" t="str">
            <v>Mens</v>
          </cell>
          <cell r="BQ917" t="str">
            <v>N</v>
          </cell>
          <cell r="BR917" t="str">
            <v>DM Tops Knits</v>
          </cell>
          <cell r="BS917" t="str">
            <v>OKAMOTO D</v>
          </cell>
          <cell r="BT917" t="str">
            <v>C KNITS</v>
          </cell>
          <cell r="BU917" t="str">
            <v>G5606</v>
          </cell>
          <cell r="BV917" t="str">
            <v>Seasonal</v>
          </cell>
          <cell r="BW917" t="str">
            <v>APD</v>
          </cell>
          <cell r="BY917" t="str">
            <v>4050140456404424038240372403724037240372</v>
          </cell>
          <cell r="BZ917" t="str">
            <v>S-22620-0313-4392-40501</v>
          </cell>
          <cell r="CA917" t="str">
            <v>SFO</v>
          </cell>
          <cell r="CB917">
            <v>80</v>
          </cell>
          <cell r="CD917">
            <v>0</v>
          </cell>
          <cell r="CF917">
            <v>1768</v>
          </cell>
          <cell r="CG917">
            <v>0</v>
          </cell>
        </row>
        <row r="918">
          <cell r="A918">
            <v>1220725</v>
          </cell>
          <cell r="B918" t="str">
            <v>111</v>
          </cell>
          <cell r="C918" t="str">
            <v>101</v>
          </cell>
          <cell r="D918" t="str">
            <v>22620</v>
          </cell>
          <cell r="E918" t="str">
            <v>22620-0313</v>
          </cell>
          <cell r="F918" t="str">
            <v>SOFTEST PIQUE POLO</v>
          </cell>
          <cell r="G918" t="str">
            <v>LEON - BLACK</v>
          </cell>
          <cell r="H918" t="str">
            <v>PC</v>
          </cell>
          <cell r="J918" t="str">
            <v>SP-A</v>
          </cell>
          <cell r="K918" t="str">
            <v>APD</v>
          </cell>
          <cell r="L918" t="str">
            <v>MY</v>
          </cell>
          <cell r="M918">
            <v>60</v>
          </cell>
          <cell r="N918">
            <v>60</v>
          </cell>
          <cell r="O918">
            <v>0</v>
          </cell>
          <cell r="P918">
            <v>60</v>
          </cell>
          <cell r="T918" t="str">
            <v>699M</v>
          </cell>
          <cell r="U918">
            <v>4392</v>
          </cell>
          <cell r="V918" t="str">
            <v>INDIA</v>
          </cell>
          <cell r="W918" t="str">
            <v>SAS</v>
          </cell>
          <cell r="X918" t="str">
            <v>INDIA</v>
          </cell>
          <cell r="Y918" t="str">
            <v>INTERNATIONAL CLOTHING CO V</v>
          </cell>
          <cell r="Z918" t="str">
            <v>DDU</v>
          </cell>
          <cell r="AD918">
            <v>40372</v>
          </cell>
          <cell r="AE918">
            <v>40372</v>
          </cell>
          <cell r="AF918">
            <v>40372</v>
          </cell>
          <cell r="AG918">
            <v>40372</v>
          </cell>
          <cell r="AH918">
            <v>40382</v>
          </cell>
          <cell r="AI918">
            <v>40442</v>
          </cell>
          <cell r="AJ918">
            <v>40456</v>
          </cell>
          <cell r="AK918">
            <v>40501</v>
          </cell>
          <cell r="AL918">
            <v>40523</v>
          </cell>
          <cell r="AM918">
            <v>40526</v>
          </cell>
          <cell r="AN918" t="str">
            <v>new July P-req- Split out APD per Mildred 7/19</v>
          </cell>
          <cell r="AO918" t="str">
            <v>Y</v>
          </cell>
          <cell r="AP918">
            <v>4505018039</v>
          </cell>
          <cell r="AR918" t="str">
            <v>000S</v>
          </cell>
          <cell r="AS918">
            <v>0</v>
          </cell>
          <cell r="AX918">
            <v>0</v>
          </cell>
          <cell r="AY918">
            <v>40378</v>
          </cell>
          <cell r="AZ918">
            <v>40384</v>
          </cell>
          <cell r="BA918">
            <v>40461</v>
          </cell>
          <cell r="BB918">
            <v>40503</v>
          </cell>
          <cell r="BC918">
            <v>40524</v>
          </cell>
          <cell r="BD918">
            <v>40531</v>
          </cell>
          <cell r="BE918">
            <v>40360</v>
          </cell>
          <cell r="BF918">
            <v>40452</v>
          </cell>
          <cell r="BG918">
            <v>40483</v>
          </cell>
          <cell r="BH918">
            <v>40513</v>
          </cell>
          <cell r="BI918">
            <v>40513</v>
          </cell>
          <cell r="BL918">
            <v>0</v>
          </cell>
          <cell r="BN918" t="str">
            <v>DOCKERS</v>
          </cell>
          <cell r="BO918" t="str">
            <v>Tops</v>
          </cell>
          <cell r="BP918" t="str">
            <v>Mens</v>
          </cell>
          <cell r="BQ918" t="str">
            <v>N</v>
          </cell>
          <cell r="BR918" t="str">
            <v>DM Tops Knits</v>
          </cell>
          <cell r="BS918" t="str">
            <v>OKAMOTO D</v>
          </cell>
          <cell r="BT918" t="str">
            <v>C KNITS</v>
          </cell>
          <cell r="BU918" t="str">
            <v>G5606</v>
          </cell>
          <cell r="BV918" t="str">
            <v>Seasonal</v>
          </cell>
          <cell r="BW918" t="str">
            <v>APD</v>
          </cell>
          <cell r="BY918" t="str">
            <v>4050140456404424038240372403724037240372</v>
          </cell>
          <cell r="BZ918" t="str">
            <v>S-22620-0313-4392-40501</v>
          </cell>
          <cell r="CA918" t="str">
            <v>SFO</v>
          </cell>
          <cell r="CB918">
            <v>60</v>
          </cell>
          <cell r="CD918">
            <v>0</v>
          </cell>
          <cell r="CF918">
            <v>1768</v>
          </cell>
          <cell r="CG918">
            <v>0</v>
          </cell>
        </row>
        <row r="919">
          <cell r="A919">
            <v>1257714</v>
          </cell>
          <cell r="B919" t="str">
            <v>111</v>
          </cell>
          <cell r="C919" t="str">
            <v>101</v>
          </cell>
          <cell r="D919" t="str">
            <v>22620</v>
          </cell>
          <cell r="E919" t="str">
            <v>22620-0313</v>
          </cell>
          <cell r="F919" t="str">
            <v>SOFTEST PIQUE POLO</v>
          </cell>
          <cell r="G919" t="str">
            <v>LEON - BLACK</v>
          </cell>
          <cell r="H919" t="str">
            <v>PC</v>
          </cell>
          <cell r="J919" t="str">
            <v>SP-A</v>
          </cell>
          <cell r="K919" t="str">
            <v>LSUS</v>
          </cell>
          <cell r="L919">
            <v>2006</v>
          </cell>
          <cell r="M919">
            <v>1500</v>
          </cell>
          <cell r="N919">
            <v>1500</v>
          </cell>
          <cell r="O919">
            <v>0</v>
          </cell>
          <cell r="P919">
            <v>1500</v>
          </cell>
          <cell r="T919" t="str">
            <v>699M</v>
          </cell>
          <cell r="U919">
            <v>4392</v>
          </cell>
          <cell r="V919" t="str">
            <v>INDIA</v>
          </cell>
          <cell r="W919" t="str">
            <v>SAS</v>
          </cell>
          <cell r="X919" t="str">
            <v>INDIA</v>
          </cell>
          <cell r="Y919" t="str">
            <v>INTERNATIONAL CLOTHING CO V</v>
          </cell>
          <cell r="Z919" t="str">
            <v>DDU</v>
          </cell>
          <cell r="AD919">
            <v>40400</v>
          </cell>
          <cell r="AE919">
            <v>40400</v>
          </cell>
          <cell r="AF919">
            <v>40400</v>
          </cell>
          <cell r="AG919">
            <v>40400</v>
          </cell>
          <cell r="AH919">
            <v>40410</v>
          </cell>
          <cell r="AI919">
            <v>40470</v>
          </cell>
          <cell r="AJ919">
            <v>40484</v>
          </cell>
          <cell r="AK919">
            <v>40532</v>
          </cell>
          <cell r="AL919">
            <v>40574</v>
          </cell>
          <cell r="AM919">
            <v>40577</v>
          </cell>
          <cell r="AN919" t="str">
            <v>Aug POP- Ok'd by Matthew to cut min to cover SC</v>
          </cell>
          <cell r="AO919" t="str">
            <v>Y</v>
          </cell>
          <cell r="AR919" t="str">
            <v>000S</v>
          </cell>
          <cell r="AS919">
            <v>0</v>
          </cell>
          <cell r="AX919">
            <v>0</v>
          </cell>
          <cell r="AY919">
            <v>40406</v>
          </cell>
          <cell r="AZ919">
            <v>40412</v>
          </cell>
          <cell r="BA919">
            <v>40489</v>
          </cell>
          <cell r="BB919">
            <v>40538</v>
          </cell>
          <cell r="BC919">
            <v>40580</v>
          </cell>
          <cell r="BD919">
            <v>40580</v>
          </cell>
          <cell r="BE919">
            <v>40391</v>
          </cell>
          <cell r="BF919">
            <v>40483</v>
          </cell>
          <cell r="BG919">
            <v>40513</v>
          </cell>
          <cell r="BH919">
            <v>40575</v>
          </cell>
          <cell r="BI919">
            <v>40575</v>
          </cell>
          <cell r="BL919">
            <v>0</v>
          </cell>
          <cell r="BN919" t="str">
            <v>DOCKERS</v>
          </cell>
          <cell r="BO919" t="str">
            <v>Tops</v>
          </cell>
          <cell r="BP919" t="str">
            <v>Mens</v>
          </cell>
          <cell r="BQ919" t="str">
            <v>N</v>
          </cell>
          <cell r="BR919" t="str">
            <v>DM Tops Knits</v>
          </cell>
          <cell r="BS919" t="str">
            <v>OKAMOTO D</v>
          </cell>
          <cell r="BT919" t="str">
            <v>C KNITS</v>
          </cell>
          <cell r="BU919" t="str">
            <v>G5606</v>
          </cell>
          <cell r="BV919" t="str">
            <v>Seasonal</v>
          </cell>
          <cell r="BW919" t="str">
            <v>LSA</v>
          </cell>
          <cell r="BY919" t="str">
            <v>4053240484404704041040400404004040040400</v>
          </cell>
          <cell r="BZ919" t="str">
            <v>S-22620-0313-4392-40532</v>
          </cell>
          <cell r="CA919" t="str">
            <v>SFO</v>
          </cell>
          <cell r="CD919">
            <v>0</v>
          </cell>
          <cell r="CF919">
            <v>1768</v>
          </cell>
          <cell r="CG919">
            <v>0</v>
          </cell>
        </row>
        <row r="920">
          <cell r="A920">
            <v>1240622</v>
          </cell>
          <cell r="B920" t="str">
            <v>111</v>
          </cell>
          <cell r="C920" t="str">
            <v>101</v>
          </cell>
          <cell r="D920" t="str">
            <v>22620</v>
          </cell>
          <cell r="E920" t="str">
            <v>22620-0313</v>
          </cell>
          <cell r="F920" t="str">
            <v>SOFTEST PIQUE POLO</v>
          </cell>
          <cell r="G920" t="str">
            <v>LEON - BLACK</v>
          </cell>
          <cell r="H920" t="str">
            <v>PPK</v>
          </cell>
          <cell r="J920" t="str">
            <v>SP-A</v>
          </cell>
          <cell r="K920" t="str">
            <v>LSUS</v>
          </cell>
          <cell r="L920">
            <v>2006</v>
          </cell>
          <cell r="M920">
            <v>980</v>
          </cell>
          <cell r="N920">
            <v>980</v>
          </cell>
          <cell r="O920">
            <v>0</v>
          </cell>
          <cell r="P920">
            <v>980</v>
          </cell>
          <cell r="T920" t="str">
            <v>699M</v>
          </cell>
          <cell r="U920">
            <v>4392</v>
          </cell>
          <cell r="V920" t="str">
            <v>INDIA</v>
          </cell>
          <cell r="W920" t="str">
            <v>SAS</v>
          </cell>
          <cell r="X920" t="str">
            <v>INDIA</v>
          </cell>
          <cell r="Y920" t="str">
            <v>INTERNATIONAL CLOTHING CO V</v>
          </cell>
          <cell r="Z920" t="str">
            <v>DDU</v>
          </cell>
          <cell r="AD920">
            <v>40372</v>
          </cell>
          <cell r="AE920">
            <v>40372</v>
          </cell>
          <cell r="AF920">
            <v>40372</v>
          </cell>
          <cell r="AG920">
            <v>40372</v>
          </cell>
          <cell r="AH920">
            <v>40382</v>
          </cell>
          <cell r="AI920">
            <v>40442</v>
          </cell>
          <cell r="AJ920">
            <v>40456</v>
          </cell>
          <cell r="AK920">
            <v>40522</v>
          </cell>
          <cell r="AL920">
            <v>40564</v>
          </cell>
          <cell r="AM920">
            <v>40567</v>
          </cell>
          <cell r="AN920" t="str">
            <v>add 7/28 for Sears Add'l POP</v>
          </cell>
          <cell r="AO920" t="str">
            <v>Y</v>
          </cell>
          <cell r="AR920" t="str">
            <v>000S</v>
          </cell>
          <cell r="AS920">
            <v>0</v>
          </cell>
          <cell r="AX920">
            <v>0</v>
          </cell>
          <cell r="AY920">
            <v>40378</v>
          </cell>
          <cell r="AZ920">
            <v>40384</v>
          </cell>
          <cell r="BA920">
            <v>40461</v>
          </cell>
          <cell r="BB920">
            <v>40524</v>
          </cell>
          <cell r="BC920">
            <v>40566</v>
          </cell>
          <cell r="BD920">
            <v>40573</v>
          </cell>
          <cell r="BE920">
            <v>40360</v>
          </cell>
          <cell r="BF920">
            <v>40452</v>
          </cell>
          <cell r="BG920">
            <v>40513</v>
          </cell>
          <cell r="BH920">
            <v>40544</v>
          </cell>
          <cell r="BI920">
            <v>40544</v>
          </cell>
          <cell r="BL920">
            <v>0</v>
          </cell>
          <cell r="BN920" t="str">
            <v>DOCKERS</v>
          </cell>
          <cell r="BO920" t="str">
            <v>Tops</v>
          </cell>
          <cell r="BP920" t="str">
            <v>Mens</v>
          </cell>
          <cell r="BQ920" t="str">
            <v>N</v>
          </cell>
          <cell r="BR920" t="str">
            <v>DM Tops Knits</v>
          </cell>
          <cell r="BS920" t="str">
            <v>OKAMOTO D</v>
          </cell>
          <cell r="BT920" t="str">
            <v>C KNITS</v>
          </cell>
          <cell r="BU920" t="str">
            <v>G5606</v>
          </cell>
          <cell r="BV920" t="str">
            <v>Seasonal</v>
          </cell>
          <cell r="BW920" t="str">
            <v>LSA</v>
          </cell>
          <cell r="BY920" t="str">
            <v>4052240456404424038240372403724037240372</v>
          </cell>
          <cell r="BZ920" t="str">
            <v>S-22620-0313-4392-40522</v>
          </cell>
          <cell r="CA920" t="str">
            <v>SFO</v>
          </cell>
          <cell r="CD920">
            <v>0</v>
          </cell>
          <cell r="CF920">
            <v>1768</v>
          </cell>
          <cell r="CG920">
            <v>0</v>
          </cell>
        </row>
        <row r="921">
          <cell r="A921">
            <v>1220726</v>
          </cell>
          <cell r="B921" t="str">
            <v>111</v>
          </cell>
          <cell r="C921" t="str">
            <v>101</v>
          </cell>
          <cell r="D921" t="str">
            <v>22620</v>
          </cell>
          <cell r="E921" t="str">
            <v>22620-0313</v>
          </cell>
          <cell r="F921" t="str">
            <v>SOFTEST PIQUE POLO</v>
          </cell>
          <cell r="G921" t="str">
            <v>LEON - BLACK</v>
          </cell>
          <cell r="H921" t="str">
            <v>PC</v>
          </cell>
          <cell r="J921" t="str">
            <v>SP-A</v>
          </cell>
          <cell r="K921" t="str">
            <v>LSUS</v>
          </cell>
          <cell r="L921">
            <v>2006</v>
          </cell>
          <cell r="M921">
            <v>1150</v>
          </cell>
          <cell r="N921">
            <v>1150</v>
          </cell>
          <cell r="O921">
            <v>0</v>
          </cell>
          <cell r="P921">
            <v>1150</v>
          </cell>
          <cell r="T921" t="str">
            <v>699M</v>
          </cell>
          <cell r="U921">
            <v>4392</v>
          </cell>
          <cell r="V921" t="str">
            <v>INDIA</v>
          </cell>
          <cell r="W921" t="str">
            <v>SAS</v>
          </cell>
          <cell r="X921" t="str">
            <v>INDIA</v>
          </cell>
          <cell r="Y921" t="str">
            <v>INTERNATIONAL CLOTHING CO V</v>
          </cell>
          <cell r="Z921" t="str">
            <v>DDU</v>
          </cell>
          <cell r="AD921">
            <v>40372</v>
          </cell>
          <cell r="AE921">
            <v>40372</v>
          </cell>
          <cell r="AF921">
            <v>40372</v>
          </cell>
          <cell r="AG921">
            <v>40372</v>
          </cell>
          <cell r="AH921">
            <v>40382</v>
          </cell>
          <cell r="AI921">
            <v>40442</v>
          </cell>
          <cell r="AJ921">
            <v>40456</v>
          </cell>
          <cell r="AK921">
            <v>40501</v>
          </cell>
          <cell r="AL921">
            <v>40543</v>
          </cell>
          <cell r="AM921">
            <v>40546</v>
          </cell>
          <cell r="AN921" t="str">
            <v>new July P-req. UPDTD 7/28: reduced for Sears POP PPK</v>
          </cell>
          <cell r="AO921" t="str">
            <v>Y</v>
          </cell>
          <cell r="AR921" t="str">
            <v>000S</v>
          </cell>
          <cell r="AS921">
            <v>0</v>
          </cell>
          <cell r="AX921">
            <v>0</v>
          </cell>
          <cell r="AY921">
            <v>40378</v>
          </cell>
          <cell r="AZ921">
            <v>40384</v>
          </cell>
          <cell r="BA921">
            <v>40461</v>
          </cell>
          <cell r="BB921">
            <v>40503</v>
          </cell>
          <cell r="BC921">
            <v>40545</v>
          </cell>
          <cell r="BD921">
            <v>40552</v>
          </cell>
          <cell r="BE921">
            <v>40360</v>
          </cell>
          <cell r="BF921">
            <v>40452</v>
          </cell>
          <cell r="BG921">
            <v>40483</v>
          </cell>
          <cell r="BH921">
            <v>40513</v>
          </cell>
          <cell r="BI921">
            <v>40544</v>
          </cell>
          <cell r="BL921">
            <v>0</v>
          </cell>
          <cell r="BN921" t="str">
            <v>DOCKERS</v>
          </cell>
          <cell r="BO921" t="str">
            <v>Tops</v>
          </cell>
          <cell r="BP921" t="str">
            <v>Mens</v>
          </cell>
          <cell r="BQ921" t="str">
            <v>N</v>
          </cell>
          <cell r="BR921" t="str">
            <v>DM Tops Knits</v>
          </cell>
          <cell r="BS921" t="str">
            <v>OKAMOTO D</v>
          </cell>
          <cell r="BT921" t="str">
            <v>C KNITS</v>
          </cell>
          <cell r="BU921" t="str">
            <v>G5606</v>
          </cell>
          <cell r="BV921" t="str">
            <v>Seasonal</v>
          </cell>
          <cell r="BW921" t="str">
            <v>LSA</v>
          </cell>
          <cell r="BY921" t="str">
            <v>4050140456404424038240372403724037240372</v>
          </cell>
          <cell r="BZ921" t="str">
            <v>S-22620-0313-4392-40501</v>
          </cell>
          <cell r="CA921" t="str">
            <v>SFO</v>
          </cell>
          <cell r="CD921">
            <v>0</v>
          </cell>
          <cell r="CF921">
            <v>1768</v>
          </cell>
          <cell r="CG921">
            <v>0</v>
          </cell>
        </row>
        <row r="922">
          <cell r="A922">
            <v>1148086</v>
          </cell>
          <cell r="B922" t="str">
            <v>111</v>
          </cell>
          <cell r="C922" t="str">
            <v>101</v>
          </cell>
          <cell r="D922" t="str">
            <v>22620</v>
          </cell>
          <cell r="E922" t="str">
            <v>22620-0313</v>
          </cell>
          <cell r="F922" t="str">
            <v>SOFTEST PIQUE POLO</v>
          </cell>
          <cell r="G922" t="str">
            <v>LEON - BLACK</v>
          </cell>
          <cell r="H922" t="str">
            <v>PPK</v>
          </cell>
          <cell r="J922" t="str">
            <v>SP-A</v>
          </cell>
          <cell r="K922" t="str">
            <v>LSUS</v>
          </cell>
          <cell r="L922">
            <v>2006</v>
          </cell>
          <cell r="M922">
            <v>740</v>
          </cell>
          <cell r="N922">
            <v>740</v>
          </cell>
          <cell r="O922">
            <v>0</v>
          </cell>
          <cell r="P922">
            <v>740</v>
          </cell>
          <cell r="T922" t="str">
            <v>699M</v>
          </cell>
          <cell r="U922">
            <v>4392</v>
          </cell>
          <cell r="V922" t="str">
            <v>INDIA</v>
          </cell>
          <cell r="W922" t="str">
            <v>SAS</v>
          </cell>
          <cell r="X922" t="str">
            <v>INDIA</v>
          </cell>
          <cell r="Y922" t="str">
            <v>INTERNATIONAL CLOTHING CO V</v>
          </cell>
          <cell r="Z922" t="str">
            <v>DDU</v>
          </cell>
          <cell r="AD922">
            <v>40331</v>
          </cell>
          <cell r="AE922">
            <v>40331</v>
          </cell>
          <cell r="AF922">
            <v>40331</v>
          </cell>
          <cell r="AG922">
            <v>40331</v>
          </cell>
          <cell r="AH922">
            <v>40337</v>
          </cell>
          <cell r="AI922">
            <v>40392</v>
          </cell>
          <cell r="AJ922">
            <v>40406</v>
          </cell>
          <cell r="AK922">
            <v>40451</v>
          </cell>
          <cell r="AL922">
            <v>40493</v>
          </cell>
          <cell r="AM922">
            <v>40496</v>
          </cell>
          <cell r="AN922" t="str">
            <v xml:space="preserve">updtd 7/28: reduced by 760 uts due to Sears Add'l POP- chg PPK size </v>
          </cell>
          <cell r="AO922" t="str">
            <v>Y</v>
          </cell>
          <cell r="AR922" t="str">
            <v>000S</v>
          </cell>
          <cell r="AS922">
            <v>0</v>
          </cell>
          <cell r="AX922">
            <v>0</v>
          </cell>
          <cell r="AY922">
            <v>40336</v>
          </cell>
          <cell r="AZ922">
            <v>40342</v>
          </cell>
          <cell r="BA922">
            <v>40412</v>
          </cell>
          <cell r="BB922">
            <v>40454</v>
          </cell>
          <cell r="BC922">
            <v>40496</v>
          </cell>
          <cell r="BD922">
            <v>40496</v>
          </cell>
          <cell r="BE922">
            <v>40330</v>
          </cell>
          <cell r="BF922">
            <v>40391</v>
          </cell>
          <cell r="BG922">
            <v>40422</v>
          </cell>
          <cell r="BH922">
            <v>40483</v>
          </cell>
          <cell r="BI922">
            <v>40483</v>
          </cell>
          <cell r="BL922">
            <v>0</v>
          </cell>
          <cell r="BN922" t="str">
            <v>DOCKERS</v>
          </cell>
          <cell r="BO922" t="str">
            <v>Tops</v>
          </cell>
          <cell r="BP922" t="str">
            <v>Mens</v>
          </cell>
          <cell r="BQ922" t="str">
            <v>N</v>
          </cell>
          <cell r="BR922" t="str">
            <v>DM Tops Knits</v>
          </cell>
          <cell r="BS922" t="str">
            <v>OKAMOTO D</v>
          </cell>
          <cell r="BT922" t="str">
            <v>C KNITS</v>
          </cell>
          <cell r="BU922" t="str">
            <v>G5606</v>
          </cell>
          <cell r="BV922" t="str">
            <v>Seasonal</v>
          </cell>
          <cell r="BW922" t="str">
            <v>LSA</v>
          </cell>
          <cell r="BY922" t="str">
            <v>4045140406403924033740331403314033140331</v>
          </cell>
          <cell r="BZ922" t="str">
            <v>S-22620-0313-4392-40451</v>
          </cell>
          <cell r="CA922" t="str">
            <v>SFO</v>
          </cell>
          <cell r="CD922">
            <v>0</v>
          </cell>
          <cell r="CF922">
            <v>1768</v>
          </cell>
          <cell r="CG922">
            <v>0</v>
          </cell>
        </row>
        <row r="923">
          <cell r="A923">
            <v>1240623</v>
          </cell>
          <cell r="B923" t="str">
            <v>111</v>
          </cell>
          <cell r="C923" t="str">
            <v>101</v>
          </cell>
          <cell r="D923" t="str">
            <v>22620</v>
          </cell>
          <cell r="E923" t="str">
            <v>22620-0314</v>
          </cell>
          <cell r="F923" t="str">
            <v>SOFTEST PIQUE POLO</v>
          </cell>
          <cell r="G923" t="str">
            <v>LEON - TANGERINE</v>
          </cell>
          <cell r="H923" t="str">
            <v>PPK</v>
          </cell>
          <cell r="J923" t="str">
            <v>SP-A</v>
          </cell>
          <cell r="K923" t="str">
            <v>LSUS</v>
          </cell>
          <cell r="L923">
            <v>2006</v>
          </cell>
          <cell r="M923">
            <v>312</v>
          </cell>
          <cell r="N923">
            <v>312</v>
          </cell>
          <cell r="O923">
            <v>0</v>
          </cell>
          <cell r="P923">
            <v>312</v>
          </cell>
          <cell r="T923" t="str">
            <v>699M</v>
          </cell>
          <cell r="U923">
            <v>4392</v>
          </cell>
          <cell r="V923" t="str">
            <v>INDIA</v>
          </cell>
          <cell r="W923" t="str">
            <v>SAS</v>
          </cell>
          <cell r="X923" t="str">
            <v>INDIA</v>
          </cell>
          <cell r="Y923" t="str">
            <v>INTERNATIONAL CLOTHING CO V</v>
          </cell>
          <cell r="Z923" t="str">
            <v>DDU</v>
          </cell>
          <cell r="AD923">
            <v>40372</v>
          </cell>
          <cell r="AE923">
            <v>40372</v>
          </cell>
          <cell r="AF923">
            <v>40372</v>
          </cell>
          <cell r="AG923">
            <v>40372</v>
          </cell>
          <cell r="AH923">
            <v>40382</v>
          </cell>
          <cell r="AI923">
            <v>40442</v>
          </cell>
          <cell r="AJ923">
            <v>40456</v>
          </cell>
          <cell r="AK923">
            <v>40522</v>
          </cell>
          <cell r="AL923">
            <v>40564</v>
          </cell>
          <cell r="AM923">
            <v>40567</v>
          </cell>
          <cell r="AN923" t="str">
            <v>add 7/28 for Sears Add'l POP</v>
          </cell>
          <cell r="AO923" t="str">
            <v>Y</v>
          </cell>
          <cell r="AR923" t="str">
            <v>000S</v>
          </cell>
          <cell r="AS923">
            <v>0</v>
          </cell>
          <cell r="AX923">
            <v>0</v>
          </cell>
          <cell r="AY923">
            <v>40378</v>
          </cell>
          <cell r="AZ923">
            <v>40384</v>
          </cell>
          <cell r="BA923">
            <v>40461</v>
          </cell>
          <cell r="BB923">
            <v>40524</v>
          </cell>
          <cell r="BC923">
            <v>40566</v>
          </cell>
          <cell r="BD923">
            <v>40573</v>
          </cell>
          <cell r="BE923">
            <v>40360</v>
          </cell>
          <cell r="BF923">
            <v>40452</v>
          </cell>
          <cell r="BG923">
            <v>40513</v>
          </cell>
          <cell r="BH923">
            <v>40544</v>
          </cell>
          <cell r="BI923">
            <v>40544</v>
          </cell>
          <cell r="BL923">
            <v>0</v>
          </cell>
          <cell r="BN923" t="str">
            <v>DOCKERS</v>
          </cell>
          <cell r="BO923" t="str">
            <v>Tops</v>
          </cell>
          <cell r="BP923" t="str">
            <v>Mens</v>
          </cell>
          <cell r="BQ923" t="str">
            <v>N</v>
          </cell>
          <cell r="BR923" t="str">
            <v>DM Tops Knits</v>
          </cell>
          <cell r="BS923" t="str">
            <v>OKAMOTO D</v>
          </cell>
          <cell r="BT923" t="str">
            <v>C KNITS</v>
          </cell>
          <cell r="BU923" t="str">
            <v>G5607</v>
          </cell>
          <cell r="BV923" t="str">
            <v>Seasonal</v>
          </cell>
          <cell r="BW923" t="str">
            <v>LSA</v>
          </cell>
          <cell r="BY923" t="str">
            <v>4052240456404424038240372403724037240372</v>
          </cell>
          <cell r="BZ923" t="str">
            <v>S-22620-0314-4392-40522</v>
          </cell>
          <cell r="CA923" t="str">
            <v>SFO</v>
          </cell>
          <cell r="CD923">
            <v>0</v>
          </cell>
          <cell r="CF923">
            <v>1768</v>
          </cell>
          <cell r="CG923">
            <v>0</v>
          </cell>
        </row>
        <row r="924">
          <cell r="A924">
            <v>1223573</v>
          </cell>
          <cell r="B924" t="str">
            <v>111</v>
          </cell>
          <cell r="C924" t="str">
            <v>101</v>
          </cell>
          <cell r="D924" t="str">
            <v>22620</v>
          </cell>
          <cell r="E924" t="str">
            <v>22620-0314</v>
          </cell>
          <cell r="F924" t="str">
            <v>SOFTEST PIQUE POLO</v>
          </cell>
          <cell r="G924" t="str">
            <v>LEON - TANGERINE</v>
          </cell>
          <cell r="H924" t="str">
            <v>PC</v>
          </cell>
          <cell r="J924" t="str">
            <v>SP-A</v>
          </cell>
          <cell r="K924" t="str">
            <v>LSUS</v>
          </cell>
          <cell r="L924">
            <v>2006</v>
          </cell>
          <cell r="M924">
            <v>2204</v>
          </cell>
          <cell r="N924">
            <v>2204</v>
          </cell>
          <cell r="O924">
            <v>0</v>
          </cell>
          <cell r="P924">
            <v>2204</v>
          </cell>
          <cell r="T924" t="str">
            <v>699M</v>
          </cell>
          <cell r="U924">
            <v>4392</v>
          </cell>
          <cell r="V924" t="str">
            <v>INDIA</v>
          </cell>
          <cell r="W924" t="str">
            <v>SAS</v>
          </cell>
          <cell r="X924" t="str">
            <v>INDIA</v>
          </cell>
          <cell r="Y924" t="str">
            <v>INTERNATIONAL CLOTHING CO V</v>
          </cell>
          <cell r="Z924" t="str">
            <v>DDU</v>
          </cell>
          <cell r="AD924">
            <v>40372</v>
          </cell>
          <cell r="AE924">
            <v>40372</v>
          </cell>
          <cell r="AF924">
            <v>40372</v>
          </cell>
          <cell r="AG924">
            <v>40372</v>
          </cell>
          <cell r="AH924">
            <v>40382</v>
          </cell>
          <cell r="AI924">
            <v>40442</v>
          </cell>
          <cell r="AJ924">
            <v>40456</v>
          </cell>
          <cell r="AK924">
            <v>40501</v>
          </cell>
          <cell r="AL924">
            <v>40543</v>
          </cell>
          <cell r="AM924">
            <v>40546</v>
          </cell>
          <cell r="AN924" t="str">
            <v>July P-Req (870u)- Updtd 7/17:  Sudha OK to add to 11/19 ex-fcty (KS approved 1.5k min). UPDTD 7/28: increase EA for Sears cxlled excess</v>
          </cell>
          <cell r="AO924" t="str">
            <v>Y</v>
          </cell>
          <cell r="AR924" t="str">
            <v>000S</v>
          </cell>
          <cell r="AS924">
            <v>0</v>
          </cell>
          <cell r="AX924">
            <v>0</v>
          </cell>
          <cell r="AY924">
            <v>40378</v>
          </cell>
          <cell r="AZ924">
            <v>40384</v>
          </cell>
          <cell r="BA924">
            <v>40461</v>
          </cell>
          <cell r="BB924">
            <v>40503</v>
          </cell>
          <cell r="BC924">
            <v>40545</v>
          </cell>
          <cell r="BD924">
            <v>40552</v>
          </cell>
          <cell r="BE924">
            <v>40360</v>
          </cell>
          <cell r="BF924">
            <v>40452</v>
          </cell>
          <cell r="BG924">
            <v>40483</v>
          </cell>
          <cell r="BH924">
            <v>40513</v>
          </cell>
          <cell r="BI924">
            <v>40544</v>
          </cell>
          <cell r="BL924">
            <v>0</v>
          </cell>
          <cell r="BN924" t="str">
            <v>DOCKERS</v>
          </cell>
          <cell r="BO924" t="str">
            <v>Tops</v>
          </cell>
          <cell r="BP924" t="str">
            <v>Mens</v>
          </cell>
          <cell r="BQ924" t="str">
            <v>N</v>
          </cell>
          <cell r="BR924" t="str">
            <v>DM Tops Knits</v>
          </cell>
          <cell r="BS924" t="str">
            <v>OKAMOTO D</v>
          </cell>
          <cell r="BT924" t="str">
            <v>C KNITS</v>
          </cell>
          <cell r="BU924" t="str">
            <v>G5607</v>
          </cell>
          <cell r="BV924" t="str">
            <v>Seasonal</v>
          </cell>
          <cell r="BW924" t="str">
            <v>LSA</v>
          </cell>
          <cell r="BY924" t="str">
            <v>4050140456404424038240372403724037240372</v>
          </cell>
          <cell r="BZ924" t="str">
            <v>S-22620-0314-4392-40501</v>
          </cell>
          <cell r="CA924" t="str">
            <v>SFO</v>
          </cell>
          <cell r="CD924">
            <v>0</v>
          </cell>
          <cell r="CF924">
            <v>1768</v>
          </cell>
          <cell r="CG924">
            <v>0</v>
          </cell>
        </row>
        <row r="925">
          <cell r="A925">
            <v>1148087</v>
          </cell>
          <cell r="B925" t="str">
            <v>111</v>
          </cell>
          <cell r="C925" t="str">
            <v>101</v>
          </cell>
          <cell r="D925" t="str">
            <v>22620</v>
          </cell>
          <cell r="E925" t="str">
            <v>22620-0314</v>
          </cell>
          <cell r="F925" t="str">
            <v>SOFTEST PIQUE POLO</v>
          </cell>
          <cell r="G925" t="str">
            <v>LEON - TANGERINE</v>
          </cell>
          <cell r="H925" t="str">
            <v>PPK</v>
          </cell>
          <cell r="J925" t="str">
            <v>SP-A</v>
          </cell>
          <cell r="K925" t="str">
            <v>LSUS</v>
          </cell>
          <cell r="L925">
            <v>2006</v>
          </cell>
          <cell r="M925">
            <v>480</v>
          </cell>
          <cell r="N925">
            <v>480</v>
          </cell>
          <cell r="O925">
            <v>0</v>
          </cell>
          <cell r="P925">
            <v>480</v>
          </cell>
          <cell r="T925" t="str">
            <v>699M</v>
          </cell>
          <cell r="U925">
            <v>4392</v>
          </cell>
          <cell r="V925" t="str">
            <v>INDIA</v>
          </cell>
          <cell r="W925" t="str">
            <v>SAS</v>
          </cell>
          <cell r="X925" t="str">
            <v>INDIA</v>
          </cell>
          <cell r="Y925" t="str">
            <v>INTERNATIONAL CLOTHING CO V</v>
          </cell>
          <cell r="Z925" t="str">
            <v>DDU</v>
          </cell>
          <cell r="AD925">
            <v>40331</v>
          </cell>
          <cell r="AE925">
            <v>40331</v>
          </cell>
          <cell r="AF925">
            <v>40331</v>
          </cell>
          <cell r="AG925">
            <v>40331</v>
          </cell>
          <cell r="AH925">
            <v>40337</v>
          </cell>
          <cell r="AI925">
            <v>40392</v>
          </cell>
          <cell r="AJ925">
            <v>40406</v>
          </cell>
          <cell r="AK925">
            <v>40451</v>
          </cell>
          <cell r="AL925">
            <v>40493</v>
          </cell>
          <cell r="AM925">
            <v>40496</v>
          </cell>
          <cell r="AN925" t="str">
            <v>UPDTD 7/28: reduced by 1016 due to Sears Add'l POP- chg sizes</v>
          </cell>
          <cell r="AO925" t="str">
            <v>Y</v>
          </cell>
          <cell r="AR925" t="str">
            <v>000S</v>
          </cell>
          <cell r="AS925">
            <v>0</v>
          </cell>
          <cell r="AX925">
            <v>0</v>
          </cell>
          <cell r="AY925">
            <v>40336</v>
          </cell>
          <cell r="AZ925">
            <v>40342</v>
          </cell>
          <cell r="BA925">
            <v>40412</v>
          </cell>
          <cell r="BB925">
            <v>40454</v>
          </cell>
          <cell r="BC925">
            <v>40496</v>
          </cell>
          <cell r="BD925">
            <v>40496</v>
          </cell>
          <cell r="BE925">
            <v>40330</v>
          </cell>
          <cell r="BF925">
            <v>40391</v>
          </cell>
          <cell r="BG925">
            <v>40422</v>
          </cell>
          <cell r="BH925">
            <v>40483</v>
          </cell>
          <cell r="BI925">
            <v>40483</v>
          </cell>
          <cell r="BL925">
            <v>0</v>
          </cell>
          <cell r="BN925" t="str">
            <v>DOCKERS</v>
          </cell>
          <cell r="BO925" t="str">
            <v>Tops</v>
          </cell>
          <cell r="BP925" t="str">
            <v>Mens</v>
          </cell>
          <cell r="BQ925" t="str">
            <v>N</v>
          </cell>
          <cell r="BR925" t="str">
            <v>DM Tops Knits</v>
          </cell>
          <cell r="BS925" t="str">
            <v>OKAMOTO D</v>
          </cell>
          <cell r="BT925" t="str">
            <v>C KNITS</v>
          </cell>
          <cell r="BU925" t="str">
            <v>G5607</v>
          </cell>
          <cell r="BV925" t="str">
            <v>Seasonal</v>
          </cell>
          <cell r="BW925" t="str">
            <v>LSA</v>
          </cell>
          <cell r="BY925" t="str">
            <v>4045140406403924033740331403314033140331</v>
          </cell>
          <cell r="BZ925" t="str">
            <v>S-22620-0314-4392-40451</v>
          </cell>
          <cell r="CA925" t="str">
            <v>SFO</v>
          </cell>
          <cell r="CD925">
            <v>0</v>
          </cell>
          <cell r="CF925">
            <v>1768</v>
          </cell>
          <cell r="CG925">
            <v>0</v>
          </cell>
        </row>
        <row r="926">
          <cell r="A926">
            <v>1240624</v>
          </cell>
          <cell r="B926" t="str">
            <v>111</v>
          </cell>
          <cell r="C926" t="str">
            <v>101</v>
          </cell>
          <cell r="D926" t="str">
            <v>22620</v>
          </cell>
          <cell r="E926" t="str">
            <v>22620-0315</v>
          </cell>
          <cell r="F926" t="str">
            <v>SOFTEST PIQUE POLO</v>
          </cell>
          <cell r="G926" t="str">
            <v>LITTLETON - LOTUS YELLOW</v>
          </cell>
          <cell r="H926" t="str">
            <v>PPK</v>
          </cell>
          <cell r="J926" t="str">
            <v>SP-A</v>
          </cell>
          <cell r="K926" t="str">
            <v>LSUS</v>
          </cell>
          <cell r="L926">
            <v>2006</v>
          </cell>
          <cell r="M926">
            <v>576</v>
          </cell>
          <cell r="N926">
            <v>576</v>
          </cell>
          <cell r="O926">
            <v>0</v>
          </cell>
          <cell r="P926">
            <v>576</v>
          </cell>
          <cell r="T926" t="str">
            <v>699M</v>
          </cell>
          <cell r="U926">
            <v>4392</v>
          </cell>
          <cell r="V926" t="str">
            <v>INDIA</v>
          </cell>
          <cell r="W926" t="str">
            <v>SAS</v>
          </cell>
          <cell r="X926" t="str">
            <v>INDIA</v>
          </cell>
          <cell r="Y926" t="str">
            <v>INTERNATIONAL CLOTHING CO V</v>
          </cell>
          <cell r="Z926" t="str">
            <v>DDU</v>
          </cell>
          <cell r="AD926">
            <v>40372</v>
          </cell>
          <cell r="AE926">
            <v>40372</v>
          </cell>
          <cell r="AF926">
            <v>40372</v>
          </cell>
          <cell r="AG926">
            <v>40372</v>
          </cell>
          <cell r="AH926">
            <v>40382</v>
          </cell>
          <cell r="AI926">
            <v>40442</v>
          </cell>
          <cell r="AJ926">
            <v>40456</v>
          </cell>
          <cell r="AK926">
            <v>40522</v>
          </cell>
          <cell r="AL926">
            <v>40564</v>
          </cell>
          <cell r="AM926">
            <v>40567</v>
          </cell>
          <cell r="AN926" t="str">
            <v>add 7/28 for Sears Add'l POP</v>
          </cell>
          <cell r="AO926" t="str">
            <v>Y</v>
          </cell>
          <cell r="AR926" t="str">
            <v>000S</v>
          </cell>
          <cell r="AS926">
            <v>0</v>
          </cell>
          <cell r="AX926">
            <v>0</v>
          </cell>
          <cell r="AY926">
            <v>40378</v>
          </cell>
          <cell r="AZ926">
            <v>40384</v>
          </cell>
          <cell r="BA926">
            <v>40461</v>
          </cell>
          <cell r="BB926">
            <v>40524</v>
          </cell>
          <cell r="BC926">
            <v>40566</v>
          </cell>
          <cell r="BD926">
            <v>40573</v>
          </cell>
          <cell r="BE926">
            <v>40360</v>
          </cell>
          <cell r="BF926">
            <v>40452</v>
          </cell>
          <cell r="BG926">
            <v>40513</v>
          </cell>
          <cell r="BH926">
            <v>40544</v>
          </cell>
          <cell r="BI926">
            <v>40544</v>
          </cell>
          <cell r="BL926">
            <v>0</v>
          </cell>
          <cell r="BN926" t="str">
            <v>DOCKERS</v>
          </cell>
          <cell r="BO926" t="str">
            <v>Tops</v>
          </cell>
          <cell r="BP926" t="str">
            <v>Mens</v>
          </cell>
          <cell r="BQ926" t="str">
            <v>N</v>
          </cell>
          <cell r="BR926" t="str">
            <v>DM Tops Knits</v>
          </cell>
          <cell r="BS926" t="str">
            <v>OKAMOTO D</v>
          </cell>
          <cell r="BT926" t="str">
            <v>C KNITS</v>
          </cell>
          <cell r="BU926" t="str">
            <v>H2764</v>
          </cell>
          <cell r="BV926" t="str">
            <v>Seasonal</v>
          </cell>
          <cell r="BW926" t="str">
            <v>LSA</v>
          </cell>
          <cell r="BY926" t="str">
            <v>4052240456404424038240372403724037240372</v>
          </cell>
          <cell r="BZ926" t="str">
            <v>S-22620-0315-4392-40522</v>
          </cell>
          <cell r="CA926" t="str">
            <v>SFO</v>
          </cell>
          <cell r="CD926">
            <v>0</v>
          </cell>
          <cell r="CF926">
            <v>1768</v>
          </cell>
          <cell r="CG926">
            <v>0</v>
          </cell>
        </row>
        <row r="927">
          <cell r="A927">
            <v>1223574</v>
          </cell>
          <cell r="B927" t="str">
            <v>111</v>
          </cell>
          <cell r="C927" t="str">
            <v>101</v>
          </cell>
          <cell r="D927" t="str">
            <v>22620</v>
          </cell>
          <cell r="E927" t="str">
            <v>22620-0315</v>
          </cell>
          <cell r="F927" t="str">
            <v>SOFTEST PIQUE POLO</v>
          </cell>
          <cell r="G927" t="str">
            <v>LITTLETON - LOTUS YELLOW</v>
          </cell>
          <cell r="H927" t="str">
            <v>PC</v>
          </cell>
          <cell r="J927" t="str">
            <v>SP-A</v>
          </cell>
          <cell r="K927" t="str">
            <v>LSUS</v>
          </cell>
          <cell r="L927">
            <v>2006</v>
          </cell>
          <cell r="M927">
            <v>1940</v>
          </cell>
          <cell r="N927">
            <v>1940</v>
          </cell>
          <cell r="O927">
            <v>0</v>
          </cell>
          <cell r="P927">
            <v>1940</v>
          </cell>
          <cell r="T927" t="str">
            <v>699M</v>
          </cell>
          <cell r="U927">
            <v>4392</v>
          </cell>
          <cell r="V927" t="str">
            <v>INDIA</v>
          </cell>
          <cell r="W927" t="str">
            <v>SAS</v>
          </cell>
          <cell r="X927" t="str">
            <v>INDIA</v>
          </cell>
          <cell r="Y927" t="str">
            <v>INTERNATIONAL CLOTHING CO V</v>
          </cell>
          <cell r="Z927" t="str">
            <v>DDU</v>
          </cell>
          <cell r="AD927">
            <v>40372</v>
          </cell>
          <cell r="AE927">
            <v>40372</v>
          </cell>
          <cell r="AF927">
            <v>40372</v>
          </cell>
          <cell r="AG927">
            <v>40372</v>
          </cell>
          <cell r="AH927">
            <v>40382</v>
          </cell>
          <cell r="AI927">
            <v>40442</v>
          </cell>
          <cell r="AJ927">
            <v>40456</v>
          </cell>
          <cell r="AK927">
            <v>40501</v>
          </cell>
          <cell r="AL927">
            <v>40543</v>
          </cell>
          <cell r="AM927">
            <v>40546</v>
          </cell>
          <cell r="AN927" t="str">
            <v>July P-Req (870u)- Updtd 7/17:  Sudha OK to add to 11/19 ex-fcty (KS approved 1.5k min). UPDTD 7/28: increase EA for Sears cxlled excess</v>
          </cell>
          <cell r="AO927" t="str">
            <v>Y</v>
          </cell>
          <cell r="AR927" t="str">
            <v>000S</v>
          </cell>
          <cell r="AS927">
            <v>0</v>
          </cell>
          <cell r="AX927">
            <v>0</v>
          </cell>
          <cell r="AY927">
            <v>40378</v>
          </cell>
          <cell r="AZ927">
            <v>40384</v>
          </cell>
          <cell r="BA927">
            <v>40461</v>
          </cell>
          <cell r="BB927">
            <v>40503</v>
          </cell>
          <cell r="BC927">
            <v>40545</v>
          </cell>
          <cell r="BD927">
            <v>40552</v>
          </cell>
          <cell r="BE927">
            <v>40360</v>
          </cell>
          <cell r="BF927">
            <v>40452</v>
          </cell>
          <cell r="BG927">
            <v>40483</v>
          </cell>
          <cell r="BH927">
            <v>40513</v>
          </cell>
          <cell r="BI927">
            <v>40544</v>
          </cell>
          <cell r="BL927">
            <v>0</v>
          </cell>
          <cell r="BN927" t="str">
            <v>DOCKERS</v>
          </cell>
          <cell r="BO927" t="str">
            <v>Tops</v>
          </cell>
          <cell r="BP927" t="str">
            <v>Mens</v>
          </cell>
          <cell r="BQ927" t="str">
            <v>N</v>
          </cell>
          <cell r="BR927" t="str">
            <v>DM Tops Knits</v>
          </cell>
          <cell r="BS927" t="str">
            <v>OKAMOTO D</v>
          </cell>
          <cell r="BT927" t="str">
            <v>C KNITS</v>
          </cell>
          <cell r="BU927" t="str">
            <v>H2764</v>
          </cell>
          <cell r="BV927" t="str">
            <v>Seasonal</v>
          </cell>
          <cell r="BW927" t="str">
            <v>LSA</v>
          </cell>
          <cell r="BY927" t="str">
            <v>4050140456404424038240372403724037240372</v>
          </cell>
          <cell r="BZ927" t="str">
            <v>S-22620-0315-4392-40501</v>
          </cell>
          <cell r="CA927" t="str">
            <v>SFO</v>
          </cell>
          <cell r="CD927">
            <v>0</v>
          </cell>
          <cell r="CF927">
            <v>1768</v>
          </cell>
          <cell r="CG927">
            <v>0</v>
          </cell>
        </row>
        <row r="928">
          <cell r="A928">
            <v>1148088</v>
          </cell>
          <cell r="B928" t="str">
            <v>111</v>
          </cell>
          <cell r="C928" t="str">
            <v>101</v>
          </cell>
          <cell r="D928" t="str">
            <v>22620</v>
          </cell>
          <cell r="E928" t="str">
            <v>22620-0315</v>
          </cell>
          <cell r="F928" t="str">
            <v>SOFTEST PIQUE POLO</v>
          </cell>
          <cell r="G928" t="str">
            <v>LITTLETON - LOTUS YELLOW</v>
          </cell>
          <cell r="H928" t="str">
            <v>PPK</v>
          </cell>
          <cell r="J928" t="str">
            <v>SP-A</v>
          </cell>
          <cell r="K928" t="str">
            <v>LSUS</v>
          </cell>
          <cell r="L928">
            <v>2006</v>
          </cell>
          <cell r="M928">
            <v>480</v>
          </cell>
          <cell r="N928">
            <v>480</v>
          </cell>
          <cell r="O928">
            <v>0</v>
          </cell>
          <cell r="P928">
            <v>480</v>
          </cell>
          <cell r="T928" t="str">
            <v>699M</v>
          </cell>
          <cell r="U928">
            <v>4392</v>
          </cell>
          <cell r="V928" t="str">
            <v>INDIA</v>
          </cell>
          <cell r="W928" t="str">
            <v>SAS</v>
          </cell>
          <cell r="X928" t="str">
            <v>INDIA</v>
          </cell>
          <cell r="Y928" t="str">
            <v>INTERNATIONAL CLOTHING CO V</v>
          </cell>
          <cell r="Z928" t="str">
            <v>DDU</v>
          </cell>
          <cell r="AD928">
            <v>40331</v>
          </cell>
          <cell r="AE928">
            <v>40331</v>
          </cell>
          <cell r="AF928">
            <v>40331</v>
          </cell>
          <cell r="AG928">
            <v>40331</v>
          </cell>
          <cell r="AH928">
            <v>40337</v>
          </cell>
          <cell r="AI928">
            <v>40392</v>
          </cell>
          <cell r="AJ928">
            <v>40406</v>
          </cell>
          <cell r="AK928">
            <v>40451</v>
          </cell>
          <cell r="AL928">
            <v>40493</v>
          </cell>
          <cell r="AM928">
            <v>40496</v>
          </cell>
          <cell r="AN928" t="str">
            <v>UPDTD 7/28 reduced 1016 uts for Sears Add'l POP- chg sizes</v>
          </cell>
          <cell r="AO928" t="str">
            <v>Y</v>
          </cell>
          <cell r="AR928" t="str">
            <v>000S</v>
          </cell>
          <cell r="AS928">
            <v>0</v>
          </cell>
          <cell r="AX928">
            <v>0</v>
          </cell>
          <cell r="AY928">
            <v>40336</v>
          </cell>
          <cell r="AZ928">
            <v>40342</v>
          </cell>
          <cell r="BA928">
            <v>40412</v>
          </cell>
          <cell r="BB928">
            <v>40454</v>
          </cell>
          <cell r="BC928">
            <v>40496</v>
          </cell>
          <cell r="BD928">
            <v>40496</v>
          </cell>
          <cell r="BE928">
            <v>40330</v>
          </cell>
          <cell r="BF928">
            <v>40391</v>
          </cell>
          <cell r="BG928">
            <v>40422</v>
          </cell>
          <cell r="BH928">
            <v>40483</v>
          </cell>
          <cell r="BI928">
            <v>40483</v>
          </cell>
          <cell r="BL928">
            <v>0</v>
          </cell>
          <cell r="BN928" t="str">
            <v>DOCKERS</v>
          </cell>
          <cell r="BO928" t="str">
            <v>Tops</v>
          </cell>
          <cell r="BP928" t="str">
            <v>Mens</v>
          </cell>
          <cell r="BQ928" t="str">
            <v>N</v>
          </cell>
          <cell r="BR928" t="str">
            <v>DM Tops Knits</v>
          </cell>
          <cell r="BS928" t="str">
            <v>OKAMOTO D</v>
          </cell>
          <cell r="BT928" t="str">
            <v>C KNITS</v>
          </cell>
          <cell r="BU928" t="str">
            <v>H2764</v>
          </cell>
          <cell r="BV928" t="str">
            <v>Seasonal</v>
          </cell>
          <cell r="BW928" t="str">
            <v>LSA</v>
          </cell>
          <cell r="BY928" t="str">
            <v>4045140406403924033740331403314033140331</v>
          </cell>
          <cell r="BZ928" t="str">
            <v>S-22620-0315-4392-40451</v>
          </cell>
          <cell r="CA928" t="str">
            <v>SFO</v>
          </cell>
          <cell r="CD928">
            <v>0</v>
          </cell>
          <cell r="CF928">
            <v>1768</v>
          </cell>
          <cell r="CG928">
            <v>0</v>
          </cell>
        </row>
        <row r="929">
          <cell r="A929">
            <v>1093934</v>
          </cell>
          <cell r="B929" t="str">
            <v>106</v>
          </cell>
          <cell r="C929" t="str">
            <v>101</v>
          </cell>
          <cell r="D929" t="str">
            <v>22620</v>
          </cell>
          <cell r="E929" t="str">
            <v>22620-0010</v>
          </cell>
          <cell r="F929" t="str">
            <v>SOFTEST PIQUE POLO</v>
          </cell>
          <cell r="G929" t="str">
            <v>OCEAN BLUE</v>
          </cell>
          <cell r="H929" t="str">
            <v>PC</v>
          </cell>
          <cell r="J929" t="str">
            <v>SP-A</v>
          </cell>
          <cell r="K929" t="str">
            <v>LSUS</v>
          </cell>
          <cell r="L929">
            <v>2006</v>
          </cell>
          <cell r="M929">
            <v>1500</v>
          </cell>
          <cell r="N929">
            <v>1500</v>
          </cell>
          <cell r="O929">
            <v>0</v>
          </cell>
          <cell r="P929">
            <v>1500</v>
          </cell>
          <cell r="T929" t="str">
            <v>699M</v>
          </cell>
          <cell r="U929">
            <v>4392</v>
          </cell>
          <cell r="V929" t="str">
            <v>INDIA</v>
          </cell>
          <cell r="W929" t="str">
            <v>SAS</v>
          </cell>
          <cell r="X929" t="str">
            <v>INDIA</v>
          </cell>
          <cell r="Y929" t="str">
            <v>INTERNATIONAL CLOTHING CO V</v>
          </cell>
          <cell r="Z929" t="str">
            <v>DDU</v>
          </cell>
          <cell r="AD929">
            <v>40221</v>
          </cell>
          <cell r="AE929">
            <v>40221</v>
          </cell>
          <cell r="AF929">
            <v>40221</v>
          </cell>
          <cell r="AG929">
            <v>40221</v>
          </cell>
          <cell r="AH929">
            <v>40231</v>
          </cell>
          <cell r="AI929">
            <v>40269</v>
          </cell>
          <cell r="AJ929">
            <v>40283</v>
          </cell>
          <cell r="AK929">
            <v>40333</v>
          </cell>
          <cell r="AL929">
            <v>40376</v>
          </cell>
          <cell r="AM929">
            <v>40379</v>
          </cell>
          <cell r="AN929" t="str">
            <v>2/17: OK'd by Bryan/Eddie after POP to cover size out. Pending confirmation from Sudha if we can add to 6/4</v>
          </cell>
          <cell r="AO929" t="str">
            <v>Y</v>
          </cell>
          <cell r="AP929">
            <v>4100081006</v>
          </cell>
          <cell r="AR929" t="str">
            <v>000s</v>
          </cell>
          <cell r="AS929">
            <v>0</v>
          </cell>
          <cell r="AT929" t="str">
            <v>India</v>
          </cell>
          <cell r="AX929">
            <v>0</v>
          </cell>
          <cell r="AY929">
            <v>40231</v>
          </cell>
          <cell r="AZ929">
            <v>40237</v>
          </cell>
          <cell r="BA929">
            <v>40286</v>
          </cell>
          <cell r="BB929">
            <v>40335</v>
          </cell>
          <cell r="BC929">
            <v>40377</v>
          </cell>
          <cell r="BD929">
            <v>40384</v>
          </cell>
          <cell r="BE929">
            <v>40210</v>
          </cell>
          <cell r="BF929">
            <v>40269</v>
          </cell>
          <cell r="BG929">
            <v>40330</v>
          </cell>
          <cell r="BH929">
            <v>40360</v>
          </cell>
          <cell r="BI929">
            <v>40360</v>
          </cell>
          <cell r="BL929">
            <v>0</v>
          </cell>
          <cell r="BN929" t="str">
            <v>DOCKERS</v>
          </cell>
          <cell r="BO929" t="str">
            <v>Tops</v>
          </cell>
          <cell r="BP929" t="str">
            <v>Mens</v>
          </cell>
          <cell r="BQ929" t="str">
            <v>Y</v>
          </cell>
          <cell r="BR929" t="str">
            <v>DM Tops Knits</v>
          </cell>
          <cell r="BS929" t="str">
            <v>OKAMOTO D</v>
          </cell>
          <cell r="BT929" t="str">
            <v>C KNITS</v>
          </cell>
          <cell r="BU929" t="str">
            <v>B8176</v>
          </cell>
          <cell r="BV929" t="str">
            <v>Seasonal</v>
          </cell>
          <cell r="BW929" t="str">
            <v>LSA</v>
          </cell>
          <cell r="BY929" t="str">
            <v>4033340283402694023140221402214022140221</v>
          </cell>
          <cell r="BZ929" t="str">
            <v>S-22620-0010-4392-40333</v>
          </cell>
          <cell r="CA929" t="str">
            <v>SFO</v>
          </cell>
          <cell r="CD929">
            <v>0</v>
          </cell>
          <cell r="CF929">
            <v>1768</v>
          </cell>
          <cell r="CG929">
            <v>0</v>
          </cell>
        </row>
        <row r="930">
          <cell r="A930">
            <v>1093935</v>
          </cell>
          <cell r="B930" t="str">
            <v>106</v>
          </cell>
          <cell r="C930" t="str">
            <v>101</v>
          </cell>
          <cell r="D930" t="str">
            <v>22620</v>
          </cell>
          <cell r="E930" t="str">
            <v>22620-0001</v>
          </cell>
          <cell r="F930" t="str">
            <v>SOFTEST PIQUE POLO</v>
          </cell>
          <cell r="G930" t="str">
            <v>BLACK</v>
          </cell>
          <cell r="H930" t="str">
            <v>PC</v>
          </cell>
          <cell r="J930" t="str">
            <v>SP-A</v>
          </cell>
          <cell r="K930" t="str">
            <v>APD</v>
          </cell>
          <cell r="L930" t="str">
            <v>MY</v>
          </cell>
          <cell r="M930">
            <v>435</v>
          </cell>
          <cell r="N930">
            <v>435</v>
          </cell>
          <cell r="O930">
            <v>0</v>
          </cell>
          <cell r="P930">
            <v>435</v>
          </cell>
          <cell r="T930" t="str">
            <v>699M</v>
          </cell>
          <cell r="U930">
            <v>4392</v>
          </cell>
          <cell r="V930" t="str">
            <v>INDIA</v>
          </cell>
          <cell r="W930" t="str">
            <v>SAS</v>
          </cell>
          <cell r="X930" t="str">
            <v>INDIA</v>
          </cell>
          <cell r="Y930" t="str">
            <v>INTERNATIONAL CLOTHING CO V</v>
          </cell>
          <cell r="Z930" t="str">
            <v>DDU</v>
          </cell>
          <cell r="AD930">
            <v>40157</v>
          </cell>
          <cell r="AE930">
            <v>40157</v>
          </cell>
          <cell r="AF930">
            <v>40157</v>
          </cell>
          <cell r="AG930">
            <v>40157</v>
          </cell>
          <cell r="AH930">
            <v>40167</v>
          </cell>
          <cell r="AI930">
            <v>40213</v>
          </cell>
          <cell r="AJ930">
            <v>40227</v>
          </cell>
          <cell r="AK930">
            <v>40277</v>
          </cell>
          <cell r="AL930">
            <v>40298</v>
          </cell>
          <cell r="AM930">
            <v>40301</v>
          </cell>
          <cell r="AN930" t="str">
            <v>PH TH; 1/7: MO Ok's to increase from 396 uts to 435.</v>
          </cell>
          <cell r="AO930" t="str">
            <v>Y</v>
          </cell>
          <cell r="AP930" t="str">
            <v>4509007956/4512013598</v>
          </cell>
          <cell r="AR930" t="str">
            <v>000s</v>
          </cell>
          <cell r="AS930">
            <v>0</v>
          </cell>
          <cell r="AT930" t="str">
            <v>India</v>
          </cell>
          <cell r="AX930">
            <v>0</v>
          </cell>
          <cell r="AY930">
            <v>40161</v>
          </cell>
          <cell r="AZ930">
            <v>40167</v>
          </cell>
          <cell r="BA930">
            <v>40230</v>
          </cell>
          <cell r="BB930">
            <v>40279</v>
          </cell>
          <cell r="BC930">
            <v>40300</v>
          </cell>
          <cell r="BD930">
            <v>40307</v>
          </cell>
          <cell r="BE930">
            <v>40148</v>
          </cell>
          <cell r="BF930">
            <v>40210</v>
          </cell>
          <cell r="BG930">
            <v>40269</v>
          </cell>
          <cell r="BH930">
            <v>40269</v>
          </cell>
          <cell r="BI930">
            <v>40299</v>
          </cell>
          <cell r="BL930">
            <v>0</v>
          </cell>
          <cell r="BN930" t="str">
            <v>DOCKERS</v>
          </cell>
          <cell r="BO930" t="str">
            <v>Tops</v>
          </cell>
          <cell r="BP930" t="str">
            <v>Mens</v>
          </cell>
          <cell r="BQ930" t="str">
            <v>Y</v>
          </cell>
          <cell r="BR930" t="str">
            <v>DM Tops Knits</v>
          </cell>
          <cell r="BS930" t="str">
            <v>OKAMOTO D</v>
          </cell>
          <cell r="BT930" t="str">
            <v>C KNITS</v>
          </cell>
          <cell r="BU930" t="str">
            <v>B3769</v>
          </cell>
          <cell r="BV930" t="str">
            <v>Seasonal</v>
          </cell>
          <cell r="BW930" t="str">
            <v>APD</v>
          </cell>
          <cell r="BY930" t="str">
            <v>4027740227402134016740157401574015740157</v>
          </cell>
          <cell r="BZ930" t="str">
            <v>S-22620-0001-4392-40277</v>
          </cell>
          <cell r="CA930" t="str">
            <v>SFO</v>
          </cell>
          <cell r="CD930">
            <v>0</v>
          </cell>
          <cell r="CF930">
            <v>1768</v>
          </cell>
          <cell r="CG930">
            <v>0</v>
          </cell>
        </row>
        <row r="931">
          <cell r="A931">
            <v>1093936</v>
          </cell>
          <cell r="B931" t="str">
            <v>106</v>
          </cell>
          <cell r="C931" t="str">
            <v>101</v>
          </cell>
          <cell r="D931" t="str">
            <v>22620</v>
          </cell>
          <cell r="E931" t="str">
            <v>22620-0001</v>
          </cell>
          <cell r="F931" t="str">
            <v>SOFTEST PIQUE POLO</v>
          </cell>
          <cell r="G931" t="str">
            <v>BLACK</v>
          </cell>
          <cell r="H931" t="str">
            <v>PC</v>
          </cell>
          <cell r="J931" t="str">
            <v>SP-A</v>
          </cell>
          <cell r="K931" t="str">
            <v>LACL</v>
          </cell>
          <cell r="L931" t="str">
            <v>PA</v>
          </cell>
          <cell r="M931">
            <v>348</v>
          </cell>
          <cell r="N931">
            <v>348</v>
          </cell>
          <cell r="O931">
            <v>0</v>
          </cell>
          <cell r="P931">
            <v>348</v>
          </cell>
          <cell r="T931" t="str">
            <v>699M</v>
          </cell>
          <cell r="U931">
            <v>4392</v>
          </cell>
          <cell r="V931" t="str">
            <v>INDIA</v>
          </cell>
          <cell r="W931" t="str">
            <v>SAS</v>
          </cell>
          <cell r="X931" t="str">
            <v>INDIA</v>
          </cell>
          <cell r="Y931" t="str">
            <v>INTERNATIONAL CLOTHING CO V</v>
          </cell>
          <cell r="Z931" t="str">
            <v>DDU</v>
          </cell>
          <cell r="AD931">
            <v>40157</v>
          </cell>
          <cell r="AE931">
            <v>40157</v>
          </cell>
          <cell r="AF931">
            <v>40157</v>
          </cell>
          <cell r="AG931">
            <v>40157</v>
          </cell>
          <cell r="AH931">
            <v>40167</v>
          </cell>
          <cell r="AI931">
            <v>40213</v>
          </cell>
          <cell r="AJ931">
            <v>40227</v>
          </cell>
          <cell r="AK931">
            <v>40277</v>
          </cell>
          <cell r="AL931">
            <v>40327</v>
          </cell>
          <cell r="AM931">
            <v>40330</v>
          </cell>
          <cell r="AO931" t="str">
            <v>Y</v>
          </cell>
          <cell r="AP931">
            <v>4100076146</v>
          </cell>
          <cell r="AR931" t="str">
            <v>000s</v>
          </cell>
          <cell r="AS931">
            <v>0</v>
          </cell>
          <cell r="AT931" t="str">
            <v>India</v>
          </cell>
          <cell r="AX931">
            <v>0</v>
          </cell>
          <cell r="AY931">
            <v>40161</v>
          </cell>
          <cell r="AZ931">
            <v>40167</v>
          </cell>
          <cell r="BA931">
            <v>40230</v>
          </cell>
          <cell r="BB931">
            <v>40279</v>
          </cell>
          <cell r="BC931">
            <v>40328</v>
          </cell>
          <cell r="BD931">
            <v>40335</v>
          </cell>
          <cell r="BE931">
            <v>40148</v>
          </cell>
          <cell r="BF931">
            <v>40210</v>
          </cell>
          <cell r="BG931">
            <v>40269</v>
          </cell>
          <cell r="BH931">
            <v>40299</v>
          </cell>
          <cell r="BI931">
            <v>40330</v>
          </cell>
          <cell r="BL931">
            <v>0</v>
          </cell>
          <cell r="BN931" t="str">
            <v>DOCKERS</v>
          </cell>
          <cell r="BO931" t="str">
            <v>Tops</v>
          </cell>
          <cell r="BP931" t="str">
            <v>Mens</v>
          </cell>
          <cell r="BQ931" t="str">
            <v>Y</v>
          </cell>
          <cell r="BR931" t="str">
            <v>DM Tops Knits</v>
          </cell>
          <cell r="BS931" t="str">
            <v>OKAMOTO D</v>
          </cell>
          <cell r="BT931" t="str">
            <v>C KNITS</v>
          </cell>
          <cell r="BU931" t="str">
            <v>B3769</v>
          </cell>
          <cell r="BV931" t="str">
            <v>Seasonal</v>
          </cell>
          <cell r="BW931" t="str">
            <v>LSA</v>
          </cell>
          <cell r="BY931" t="str">
            <v>4027740227402134016740157401574015740157</v>
          </cell>
          <cell r="BZ931" t="str">
            <v>S-22620-0001-4392-40277</v>
          </cell>
          <cell r="CA931" t="str">
            <v>SFO</v>
          </cell>
          <cell r="CD931">
            <v>0</v>
          </cell>
          <cell r="CF931">
            <v>1768</v>
          </cell>
          <cell r="CG931">
            <v>0</v>
          </cell>
        </row>
        <row r="932">
          <cell r="A932">
            <v>1093937</v>
          </cell>
          <cell r="B932" t="str">
            <v>106</v>
          </cell>
          <cell r="C932" t="str">
            <v>101</v>
          </cell>
          <cell r="D932" t="str">
            <v>22620</v>
          </cell>
          <cell r="E932" t="str">
            <v>22620-0001</v>
          </cell>
          <cell r="F932" t="str">
            <v>SOFTEST PIQUE POLO</v>
          </cell>
          <cell r="G932" t="str">
            <v>BLACK</v>
          </cell>
          <cell r="H932" t="str">
            <v>PC</v>
          </cell>
          <cell r="J932" t="str">
            <v>SP-A</v>
          </cell>
          <cell r="K932" t="str">
            <v>LACL</v>
          </cell>
          <cell r="L932" t="str">
            <v>CR</v>
          </cell>
          <cell r="M932">
            <v>500</v>
          </cell>
          <cell r="N932">
            <v>500</v>
          </cell>
          <cell r="O932">
            <v>0</v>
          </cell>
          <cell r="P932">
            <v>500</v>
          </cell>
          <cell r="T932" t="str">
            <v>699M</v>
          </cell>
          <cell r="U932">
            <v>4392</v>
          </cell>
          <cell r="V932" t="str">
            <v>INDIA</v>
          </cell>
          <cell r="W932" t="str">
            <v>SAS</v>
          </cell>
          <cell r="X932" t="str">
            <v>INDIA</v>
          </cell>
          <cell r="Y932" t="str">
            <v>INTERNATIONAL CLOTHING CO V</v>
          </cell>
          <cell r="Z932" t="str">
            <v>DDU</v>
          </cell>
          <cell r="AD932">
            <v>40157</v>
          </cell>
          <cell r="AE932">
            <v>40157</v>
          </cell>
          <cell r="AF932">
            <v>40157</v>
          </cell>
          <cell r="AG932">
            <v>40157</v>
          </cell>
          <cell r="AH932">
            <v>40167</v>
          </cell>
          <cell r="AI932">
            <v>40213</v>
          </cell>
          <cell r="AJ932">
            <v>40227</v>
          </cell>
          <cell r="AK932">
            <v>40277</v>
          </cell>
          <cell r="AL932">
            <v>40352</v>
          </cell>
          <cell r="AM932">
            <v>40355</v>
          </cell>
          <cell r="AO932" t="str">
            <v>Y</v>
          </cell>
          <cell r="AP932">
            <v>4100076151</v>
          </cell>
          <cell r="AR932" t="str">
            <v>000s</v>
          </cell>
          <cell r="AS932">
            <v>0</v>
          </cell>
          <cell r="AT932" t="str">
            <v>India</v>
          </cell>
          <cell r="AX932">
            <v>0</v>
          </cell>
          <cell r="AY932">
            <v>40161</v>
          </cell>
          <cell r="AZ932">
            <v>40167</v>
          </cell>
          <cell r="BA932">
            <v>40230</v>
          </cell>
          <cell r="BB932">
            <v>40279</v>
          </cell>
          <cell r="BC932">
            <v>40356</v>
          </cell>
          <cell r="BD932">
            <v>40356</v>
          </cell>
          <cell r="BE932">
            <v>40148</v>
          </cell>
          <cell r="BF932">
            <v>40210</v>
          </cell>
          <cell r="BG932">
            <v>40269</v>
          </cell>
          <cell r="BH932">
            <v>40330</v>
          </cell>
          <cell r="BI932">
            <v>40330</v>
          </cell>
          <cell r="BL932">
            <v>0</v>
          </cell>
          <cell r="BN932" t="str">
            <v>DOCKERS</v>
          </cell>
          <cell r="BO932" t="str">
            <v>Tops</v>
          </cell>
          <cell r="BP932" t="str">
            <v>Mens</v>
          </cell>
          <cell r="BQ932" t="str">
            <v>Y</v>
          </cell>
          <cell r="BR932" t="str">
            <v>DM Tops Knits</v>
          </cell>
          <cell r="BS932" t="str">
            <v>OKAMOTO D</v>
          </cell>
          <cell r="BT932" t="str">
            <v>C KNITS</v>
          </cell>
          <cell r="BU932" t="str">
            <v>B3769</v>
          </cell>
          <cell r="BV932" t="str">
            <v>Seasonal</v>
          </cell>
          <cell r="BW932" t="str">
            <v>LSA</v>
          </cell>
          <cell r="BY932" t="str">
            <v>4027740227402134016740157401574015740157</v>
          </cell>
          <cell r="BZ932" t="str">
            <v>S-22620-0001-4392-40277</v>
          </cell>
          <cell r="CA932" t="str">
            <v>SFO</v>
          </cell>
          <cell r="CD932">
            <v>0</v>
          </cell>
          <cell r="CF932">
            <v>1768</v>
          </cell>
          <cell r="CG932">
            <v>0</v>
          </cell>
        </row>
        <row r="933">
          <cell r="A933">
            <v>1093938</v>
          </cell>
          <cell r="B933" t="str">
            <v>106</v>
          </cell>
          <cell r="C933" t="str">
            <v>101</v>
          </cell>
          <cell r="D933" t="str">
            <v>22620</v>
          </cell>
          <cell r="E933" t="str">
            <v>22620-0001</v>
          </cell>
          <cell r="F933" t="str">
            <v>SOFTEST PIQUE POLO</v>
          </cell>
          <cell r="G933" t="str">
            <v>BLACK</v>
          </cell>
          <cell r="H933" t="str">
            <v>PC</v>
          </cell>
          <cell r="J933" t="str">
            <v>SP-A</v>
          </cell>
          <cell r="K933" t="str">
            <v>LSC</v>
          </cell>
          <cell r="L933" t="str">
            <v>CA</v>
          </cell>
          <cell r="M933">
            <v>844</v>
          </cell>
          <cell r="N933">
            <v>844</v>
          </cell>
          <cell r="O933">
            <v>0</v>
          </cell>
          <cell r="P933">
            <v>844</v>
          </cell>
          <cell r="T933" t="str">
            <v>699M</v>
          </cell>
          <cell r="U933">
            <v>4392</v>
          </cell>
          <cell r="V933" t="str">
            <v>INDIA</v>
          </cell>
          <cell r="W933" t="str">
            <v>SAS</v>
          </cell>
          <cell r="X933" t="str">
            <v>INDIA</v>
          </cell>
          <cell r="Y933" t="str">
            <v>INTERNATIONAL CLOTHING CO V</v>
          </cell>
          <cell r="Z933" t="str">
            <v>DDU</v>
          </cell>
          <cell r="AD933">
            <v>40157</v>
          </cell>
          <cell r="AE933">
            <v>40157</v>
          </cell>
          <cell r="AF933">
            <v>40157</v>
          </cell>
          <cell r="AG933">
            <v>40157</v>
          </cell>
          <cell r="AH933">
            <v>40167</v>
          </cell>
          <cell r="AI933">
            <v>40213</v>
          </cell>
          <cell r="AJ933">
            <v>40227</v>
          </cell>
          <cell r="AK933">
            <v>40277</v>
          </cell>
          <cell r="AL933">
            <v>40317</v>
          </cell>
          <cell r="AM933">
            <v>40320</v>
          </cell>
          <cell r="AO933" t="str">
            <v>Y</v>
          </cell>
          <cell r="AP933">
            <v>76826</v>
          </cell>
          <cell r="AR933" t="str">
            <v>000s</v>
          </cell>
          <cell r="AS933">
            <v>0</v>
          </cell>
          <cell r="AT933" t="str">
            <v>India</v>
          </cell>
          <cell r="AX933">
            <v>0</v>
          </cell>
          <cell r="AY933">
            <v>40161</v>
          </cell>
          <cell r="AZ933">
            <v>40167</v>
          </cell>
          <cell r="BA933">
            <v>40230</v>
          </cell>
          <cell r="BB933">
            <v>40279</v>
          </cell>
          <cell r="BC933">
            <v>40321</v>
          </cell>
          <cell r="BD933">
            <v>40321</v>
          </cell>
          <cell r="BE933">
            <v>40148</v>
          </cell>
          <cell r="BF933">
            <v>40210</v>
          </cell>
          <cell r="BG933">
            <v>40269</v>
          </cell>
          <cell r="BH933">
            <v>40299</v>
          </cell>
          <cell r="BI933">
            <v>40299</v>
          </cell>
          <cell r="BL933">
            <v>0</v>
          </cell>
          <cell r="BN933" t="str">
            <v>DOCKERS</v>
          </cell>
          <cell r="BO933" t="str">
            <v>Tops</v>
          </cell>
          <cell r="BP933" t="str">
            <v>Mens</v>
          </cell>
          <cell r="BQ933" t="str">
            <v>Y</v>
          </cell>
          <cell r="BR933" t="str">
            <v>DM Tops Knits</v>
          </cell>
          <cell r="BS933" t="str">
            <v>OKAMOTO D</v>
          </cell>
          <cell r="BT933" t="str">
            <v>C KNITS</v>
          </cell>
          <cell r="BU933" t="str">
            <v>B3769</v>
          </cell>
          <cell r="BV933" t="str">
            <v>Seasonal</v>
          </cell>
          <cell r="BW933" t="str">
            <v>LSA</v>
          </cell>
          <cell r="BY933" t="str">
            <v>4027740227402134016740157401574015740157</v>
          </cell>
          <cell r="BZ933" t="str">
            <v>S-22620-0001-4392-40277</v>
          </cell>
          <cell r="CA933" t="str">
            <v>SFO</v>
          </cell>
          <cell r="CD933">
            <v>0</v>
          </cell>
          <cell r="CF933">
            <v>1768</v>
          </cell>
          <cell r="CG933">
            <v>0</v>
          </cell>
        </row>
        <row r="934">
          <cell r="A934">
            <v>1093939</v>
          </cell>
          <cell r="B934" t="str">
            <v>106</v>
          </cell>
          <cell r="C934" t="str">
            <v>101</v>
          </cell>
          <cell r="D934" t="str">
            <v>22620</v>
          </cell>
          <cell r="E934" t="str">
            <v>22620-0001</v>
          </cell>
          <cell r="F934" t="str">
            <v>SOFTEST PIQUE POLO</v>
          </cell>
          <cell r="G934" t="str">
            <v>BLACK</v>
          </cell>
          <cell r="H934" t="str">
            <v>PC</v>
          </cell>
          <cell r="J934" t="str">
            <v>SP-A</v>
          </cell>
          <cell r="K934" t="str">
            <v>LSUS</v>
          </cell>
          <cell r="L934">
            <v>2006</v>
          </cell>
          <cell r="M934">
            <v>584</v>
          </cell>
          <cell r="N934">
            <v>584</v>
          </cell>
          <cell r="O934">
            <v>0</v>
          </cell>
          <cell r="P934">
            <v>584</v>
          </cell>
          <cell r="T934" t="str">
            <v>699M</v>
          </cell>
          <cell r="U934">
            <v>4392</v>
          </cell>
          <cell r="V934" t="str">
            <v>INDIA</v>
          </cell>
          <cell r="W934" t="str">
            <v>SAS</v>
          </cell>
          <cell r="X934" t="str">
            <v>INDIA</v>
          </cell>
          <cell r="Y934" t="str">
            <v>INTERNATIONAL CLOTHING CO V</v>
          </cell>
          <cell r="Z934" t="str">
            <v>DDU</v>
          </cell>
          <cell r="AD934">
            <v>40166</v>
          </cell>
          <cell r="AE934">
            <v>40166</v>
          </cell>
          <cell r="AF934">
            <v>40166</v>
          </cell>
          <cell r="AG934">
            <v>40166</v>
          </cell>
          <cell r="AH934">
            <v>40176</v>
          </cell>
          <cell r="AI934">
            <v>40222</v>
          </cell>
          <cell r="AJ934">
            <v>40236</v>
          </cell>
          <cell r="AK934">
            <v>40286</v>
          </cell>
          <cell r="AL934">
            <v>40329</v>
          </cell>
          <cell r="AM934">
            <v>40332</v>
          </cell>
          <cell r="AO934" t="str">
            <v>Y</v>
          </cell>
          <cell r="AP934">
            <v>4100075831</v>
          </cell>
          <cell r="AR934" t="str">
            <v>000s</v>
          </cell>
          <cell r="AS934">
            <v>0</v>
          </cell>
          <cell r="AT934" t="str">
            <v>India</v>
          </cell>
          <cell r="AX934">
            <v>0</v>
          </cell>
          <cell r="AY934">
            <v>40175</v>
          </cell>
          <cell r="AZ934">
            <v>40181</v>
          </cell>
          <cell r="BA934">
            <v>40237</v>
          </cell>
          <cell r="BB934">
            <v>40286</v>
          </cell>
          <cell r="BC934">
            <v>40335</v>
          </cell>
          <cell r="BD934">
            <v>40335</v>
          </cell>
          <cell r="BE934">
            <v>40148</v>
          </cell>
          <cell r="BF934">
            <v>40210</v>
          </cell>
          <cell r="BG934">
            <v>40269</v>
          </cell>
          <cell r="BH934">
            <v>40330</v>
          </cell>
          <cell r="BI934">
            <v>40330</v>
          </cell>
          <cell r="BL934">
            <v>0</v>
          </cell>
          <cell r="BN934" t="str">
            <v>DOCKERS</v>
          </cell>
          <cell r="BO934" t="str">
            <v>Tops</v>
          </cell>
          <cell r="BP934" t="str">
            <v>Mens</v>
          </cell>
          <cell r="BQ934" t="str">
            <v>Y</v>
          </cell>
          <cell r="BR934" t="str">
            <v>DM Tops Knits</v>
          </cell>
          <cell r="BS934" t="str">
            <v>OKAMOTO D</v>
          </cell>
          <cell r="BT934" t="str">
            <v>C KNITS</v>
          </cell>
          <cell r="BU934" t="str">
            <v>B3769</v>
          </cell>
          <cell r="BV934" t="str">
            <v>Seasonal</v>
          </cell>
          <cell r="BW934" t="str">
            <v>LSA</v>
          </cell>
          <cell r="BY934" t="str">
            <v>4028640236402224017640166401664016640166</v>
          </cell>
          <cell r="BZ934" t="str">
            <v>S-22620-0001-4392-40286</v>
          </cell>
          <cell r="CA934" t="str">
            <v>SFO</v>
          </cell>
          <cell r="CD934">
            <v>0</v>
          </cell>
          <cell r="CF934">
            <v>1768</v>
          </cell>
          <cell r="CG934">
            <v>0</v>
          </cell>
        </row>
        <row r="935">
          <cell r="A935">
            <v>1093940</v>
          </cell>
          <cell r="B935" t="str">
            <v>106</v>
          </cell>
          <cell r="C935" t="str">
            <v>101</v>
          </cell>
          <cell r="D935" t="str">
            <v>22620</v>
          </cell>
          <cell r="E935" t="str">
            <v>22620-0001</v>
          </cell>
          <cell r="F935" t="str">
            <v>SOFTEST PIQUE POLO</v>
          </cell>
          <cell r="G935" t="str">
            <v>BLACK</v>
          </cell>
          <cell r="H935" t="str">
            <v>PPK</v>
          </cell>
          <cell r="J935" t="str">
            <v>SP-A</v>
          </cell>
          <cell r="K935" t="str">
            <v>LSUS</v>
          </cell>
          <cell r="L935">
            <v>2006</v>
          </cell>
          <cell r="M935">
            <v>408</v>
          </cell>
          <cell r="N935">
            <v>408</v>
          </cell>
          <cell r="O935">
            <v>0</v>
          </cell>
          <cell r="P935">
            <v>408</v>
          </cell>
          <cell r="T935" t="str">
            <v>699M</v>
          </cell>
          <cell r="U935">
            <v>4392</v>
          </cell>
          <cell r="V935" t="str">
            <v>INDIA</v>
          </cell>
          <cell r="W935" t="str">
            <v>SAS</v>
          </cell>
          <cell r="X935" t="str">
            <v>INDIA</v>
          </cell>
          <cell r="Y935" t="str">
            <v>INTERNATIONAL CLOTHING CO V</v>
          </cell>
          <cell r="Z935" t="str">
            <v>DDU</v>
          </cell>
          <cell r="AD935">
            <v>40166</v>
          </cell>
          <cell r="AE935">
            <v>40166</v>
          </cell>
          <cell r="AF935">
            <v>40166</v>
          </cell>
          <cell r="AG935">
            <v>40166</v>
          </cell>
          <cell r="AH935">
            <v>40176</v>
          </cell>
          <cell r="AI935">
            <v>40222</v>
          </cell>
          <cell r="AJ935">
            <v>40236</v>
          </cell>
          <cell r="AK935">
            <v>40286</v>
          </cell>
          <cell r="AL935">
            <v>40329</v>
          </cell>
          <cell r="AM935">
            <v>40332</v>
          </cell>
          <cell r="AN935" t="str">
            <v>PPK 22620-0167</v>
          </cell>
          <cell r="AO935" t="str">
            <v>Y</v>
          </cell>
          <cell r="AP935">
            <v>4100076607</v>
          </cell>
          <cell r="AR935" t="str">
            <v>000s</v>
          </cell>
          <cell r="AS935">
            <v>0</v>
          </cell>
          <cell r="AT935" t="str">
            <v>India</v>
          </cell>
          <cell r="AX935">
            <v>0</v>
          </cell>
          <cell r="AY935">
            <v>40175</v>
          </cell>
          <cell r="AZ935">
            <v>40181</v>
          </cell>
          <cell r="BA935">
            <v>40237</v>
          </cell>
          <cell r="BB935">
            <v>40286</v>
          </cell>
          <cell r="BC935">
            <v>40335</v>
          </cell>
          <cell r="BD935">
            <v>40335</v>
          </cell>
          <cell r="BE935">
            <v>40148</v>
          </cell>
          <cell r="BF935">
            <v>40210</v>
          </cell>
          <cell r="BG935">
            <v>40269</v>
          </cell>
          <cell r="BH935">
            <v>40330</v>
          </cell>
          <cell r="BI935">
            <v>40330</v>
          </cell>
          <cell r="BL935">
            <v>0</v>
          </cell>
          <cell r="BN935" t="str">
            <v>DOCKERS</v>
          </cell>
          <cell r="BO935" t="str">
            <v>Tops</v>
          </cell>
          <cell r="BP935" t="str">
            <v>Mens</v>
          </cell>
          <cell r="BQ935" t="str">
            <v>Y</v>
          </cell>
          <cell r="BR935" t="str">
            <v>DM Tops Knits</v>
          </cell>
          <cell r="BS935" t="str">
            <v>OKAMOTO D</v>
          </cell>
          <cell r="BT935" t="str">
            <v>C KNITS</v>
          </cell>
          <cell r="BU935" t="str">
            <v>B3769</v>
          </cell>
          <cell r="BV935" t="str">
            <v>Seasonal</v>
          </cell>
          <cell r="BW935" t="str">
            <v>LSA</v>
          </cell>
          <cell r="BY935" t="str">
            <v>4028640236402224017640166401664016640166</v>
          </cell>
          <cell r="BZ935" t="str">
            <v>S-22620-0001-4392-40286</v>
          </cell>
          <cell r="CA935" t="str">
            <v>SFO</v>
          </cell>
          <cell r="CD935">
            <v>0</v>
          </cell>
          <cell r="CF935">
            <v>1768</v>
          </cell>
          <cell r="CG935">
            <v>0</v>
          </cell>
        </row>
        <row r="936">
          <cell r="A936">
            <v>1093941</v>
          </cell>
          <cell r="B936" t="str">
            <v>106</v>
          </cell>
          <cell r="C936" t="str">
            <v>101</v>
          </cell>
          <cell r="D936" t="str">
            <v>22620</v>
          </cell>
          <cell r="E936" t="str">
            <v>22620-0001</v>
          </cell>
          <cell r="F936" t="str">
            <v>SOFTEST PIQUE POLO</v>
          </cell>
          <cell r="G936" t="str">
            <v>BLACK</v>
          </cell>
          <cell r="H936" t="str">
            <v>PPK</v>
          </cell>
          <cell r="J936" t="str">
            <v>SP-A</v>
          </cell>
          <cell r="K936" t="str">
            <v>LSUS</v>
          </cell>
          <cell r="L936">
            <v>2006</v>
          </cell>
          <cell r="M936">
            <v>208</v>
          </cell>
          <cell r="N936">
            <v>208</v>
          </cell>
          <cell r="O936">
            <v>0</v>
          </cell>
          <cell r="P936">
            <v>208</v>
          </cell>
          <cell r="T936" t="str">
            <v>699M</v>
          </cell>
          <cell r="U936">
            <v>4392</v>
          </cell>
          <cell r="V936" t="str">
            <v>INDIA</v>
          </cell>
          <cell r="W936" t="str">
            <v>SAS</v>
          </cell>
          <cell r="X936" t="str">
            <v>INDIA</v>
          </cell>
          <cell r="Y936" t="str">
            <v>INTERNATIONAL CLOTHING CO V</v>
          </cell>
          <cell r="Z936" t="str">
            <v>DDU</v>
          </cell>
          <cell r="AD936">
            <v>40166</v>
          </cell>
          <cell r="AE936">
            <v>40166</v>
          </cell>
          <cell r="AF936">
            <v>40166</v>
          </cell>
          <cell r="AG936">
            <v>40166</v>
          </cell>
          <cell r="AH936">
            <v>40176</v>
          </cell>
          <cell r="AI936">
            <v>40222</v>
          </cell>
          <cell r="AJ936">
            <v>40236</v>
          </cell>
          <cell r="AK936">
            <v>40286</v>
          </cell>
          <cell r="AL936">
            <v>40329</v>
          </cell>
          <cell r="AM936">
            <v>40332</v>
          </cell>
          <cell r="AN936" t="str">
            <v>PPK 22620-0177</v>
          </cell>
          <cell r="AO936" t="str">
            <v>Y</v>
          </cell>
          <cell r="AP936">
            <v>4100076612</v>
          </cell>
          <cell r="AR936" t="str">
            <v>000s</v>
          </cell>
          <cell r="AS936">
            <v>0</v>
          </cell>
          <cell r="AT936" t="str">
            <v>India</v>
          </cell>
          <cell r="AX936">
            <v>0</v>
          </cell>
          <cell r="AY936">
            <v>40175</v>
          </cell>
          <cell r="AZ936">
            <v>40181</v>
          </cell>
          <cell r="BA936">
            <v>40237</v>
          </cell>
          <cell r="BB936">
            <v>40286</v>
          </cell>
          <cell r="BC936">
            <v>40335</v>
          </cell>
          <cell r="BD936">
            <v>40335</v>
          </cell>
          <cell r="BE936">
            <v>40148</v>
          </cell>
          <cell r="BF936">
            <v>40210</v>
          </cell>
          <cell r="BG936">
            <v>40269</v>
          </cell>
          <cell r="BH936">
            <v>40330</v>
          </cell>
          <cell r="BI936">
            <v>40330</v>
          </cell>
          <cell r="BL936">
            <v>0</v>
          </cell>
          <cell r="BN936" t="str">
            <v>DOCKERS</v>
          </cell>
          <cell r="BO936" t="str">
            <v>Tops</v>
          </cell>
          <cell r="BP936" t="str">
            <v>Mens</v>
          </cell>
          <cell r="BQ936" t="str">
            <v>Y</v>
          </cell>
          <cell r="BR936" t="str">
            <v>DM Tops Knits</v>
          </cell>
          <cell r="BS936" t="str">
            <v>OKAMOTO D</v>
          </cell>
          <cell r="BT936" t="str">
            <v>C KNITS</v>
          </cell>
          <cell r="BU936" t="str">
            <v>B3769</v>
          </cell>
          <cell r="BV936" t="str">
            <v>Seasonal</v>
          </cell>
          <cell r="BW936" t="str">
            <v>LSA</v>
          </cell>
          <cell r="BY936" t="str">
            <v>4028640236402224017640166401664016640166</v>
          </cell>
          <cell r="BZ936" t="str">
            <v>S-22620-0001-4392-40286</v>
          </cell>
          <cell r="CA936" t="str">
            <v>SFO</v>
          </cell>
          <cell r="CD936">
            <v>0</v>
          </cell>
          <cell r="CF936">
            <v>1768</v>
          </cell>
          <cell r="CG936">
            <v>0</v>
          </cell>
        </row>
        <row r="937">
          <cell r="A937">
            <v>1093942</v>
          </cell>
          <cell r="B937" t="str">
            <v>106</v>
          </cell>
          <cell r="C937" t="str">
            <v>101</v>
          </cell>
          <cell r="D937" t="str">
            <v>22620</v>
          </cell>
          <cell r="E937" t="str">
            <v>22620-0001</v>
          </cell>
          <cell r="F937" t="str">
            <v>SOFTEST PIQUE POLO</v>
          </cell>
          <cell r="G937" t="str">
            <v>BLACK</v>
          </cell>
          <cell r="H937" t="str">
            <v>PC</v>
          </cell>
          <cell r="J937" t="str">
            <v>SP-A</v>
          </cell>
          <cell r="K937" t="str">
            <v>LSUS</v>
          </cell>
          <cell r="L937">
            <v>2006</v>
          </cell>
          <cell r="M937">
            <v>1500</v>
          </cell>
          <cell r="N937">
            <v>1500</v>
          </cell>
          <cell r="O937">
            <v>0</v>
          </cell>
          <cell r="P937">
            <v>1500</v>
          </cell>
          <cell r="T937" t="str">
            <v>699M</v>
          </cell>
          <cell r="U937">
            <v>4392</v>
          </cell>
          <cell r="V937" t="str">
            <v>INDIA</v>
          </cell>
          <cell r="W937" t="str">
            <v>SAS</v>
          </cell>
          <cell r="X937" t="str">
            <v>INDIA</v>
          </cell>
          <cell r="Y937" t="str">
            <v>INTERNATIONAL CLOTHING CO V</v>
          </cell>
          <cell r="Z937" t="str">
            <v>DDU</v>
          </cell>
          <cell r="AD937">
            <v>40221</v>
          </cell>
          <cell r="AE937">
            <v>40221</v>
          </cell>
          <cell r="AF937">
            <v>40221</v>
          </cell>
          <cell r="AG937">
            <v>40221</v>
          </cell>
          <cell r="AH937">
            <v>40231</v>
          </cell>
          <cell r="AI937">
            <v>40269</v>
          </cell>
          <cell r="AJ937">
            <v>40283</v>
          </cell>
          <cell r="AK937">
            <v>40333</v>
          </cell>
          <cell r="AL937">
            <v>40376</v>
          </cell>
          <cell r="AM937">
            <v>40379</v>
          </cell>
          <cell r="AN937" t="str">
            <v>ok'd by Kimberly to cut 1.5k to cover size out &amp; excess for SC</v>
          </cell>
          <cell r="AO937" t="str">
            <v>Y</v>
          </cell>
          <cell r="AP937">
            <v>4100080838</v>
          </cell>
          <cell r="AR937" t="str">
            <v>000s</v>
          </cell>
          <cell r="AS937">
            <v>0</v>
          </cell>
          <cell r="AT937" t="str">
            <v>India</v>
          </cell>
          <cell r="AX937">
            <v>0</v>
          </cell>
          <cell r="AY937">
            <v>40231</v>
          </cell>
          <cell r="AZ937">
            <v>40237</v>
          </cell>
          <cell r="BA937">
            <v>40286</v>
          </cell>
          <cell r="BB937">
            <v>40335</v>
          </cell>
          <cell r="BC937">
            <v>40377</v>
          </cell>
          <cell r="BD937">
            <v>40384</v>
          </cell>
          <cell r="BE937">
            <v>40210</v>
          </cell>
          <cell r="BF937">
            <v>40269</v>
          </cell>
          <cell r="BG937">
            <v>40330</v>
          </cell>
          <cell r="BH937">
            <v>40360</v>
          </cell>
          <cell r="BI937">
            <v>40360</v>
          </cell>
          <cell r="BL937">
            <v>0</v>
          </cell>
          <cell r="BN937" t="str">
            <v>DOCKERS</v>
          </cell>
          <cell r="BO937" t="str">
            <v>Tops</v>
          </cell>
          <cell r="BP937" t="str">
            <v>Mens</v>
          </cell>
          <cell r="BQ937" t="str">
            <v>Y</v>
          </cell>
          <cell r="BR937" t="str">
            <v>DM Tops Knits</v>
          </cell>
          <cell r="BS937" t="str">
            <v>OKAMOTO D</v>
          </cell>
          <cell r="BT937" t="str">
            <v>C KNITS</v>
          </cell>
          <cell r="BU937" t="str">
            <v>B3769</v>
          </cell>
          <cell r="BV937" t="str">
            <v>Seasonal</v>
          </cell>
          <cell r="BW937" t="str">
            <v>LSA</v>
          </cell>
          <cell r="BY937" t="str">
            <v>4033340283402694023140221402214022140221</v>
          </cell>
          <cell r="BZ937" t="str">
            <v>S-22620-0001-4392-40333</v>
          </cell>
          <cell r="CA937" t="str">
            <v>SFO</v>
          </cell>
          <cell r="CD937">
            <v>0</v>
          </cell>
          <cell r="CF937">
            <v>1768</v>
          </cell>
          <cell r="CG937">
            <v>0</v>
          </cell>
        </row>
        <row r="938">
          <cell r="A938">
            <v>1093943</v>
          </cell>
          <cell r="B938" t="str">
            <v>106</v>
          </cell>
          <cell r="C938" t="str">
            <v>101</v>
          </cell>
          <cell r="D938" t="str">
            <v>22620</v>
          </cell>
          <cell r="E938" t="str">
            <v>22620-0001</v>
          </cell>
          <cell r="F938" t="str">
            <v>SOFTEST PIQUE POLO</v>
          </cell>
          <cell r="G938" t="str">
            <v>BLACK</v>
          </cell>
          <cell r="H938" t="str">
            <v>PC</v>
          </cell>
          <cell r="J938" t="str">
            <v>SP-A</v>
          </cell>
          <cell r="K938" t="str">
            <v>LSUS</v>
          </cell>
          <cell r="L938">
            <v>2006</v>
          </cell>
          <cell r="M938">
            <v>1845</v>
          </cell>
          <cell r="N938">
            <v>1845</v>
          </cell>
          <cell r="O938">
            <v>0</v>
          </cell>
          <cell r="P938">
            <v>1845</v>
          </cell>
          <cell r="T938" t="str">
            <v>699M</v>
          </cell>
          <cell r="U938">
            <v>4392</v>
          </cell>
          <cell r="V938" t="str">
            <v>INDIA</v>
          </cell>
          <cell r="W938" t="str">
            <v>SAS</v>
          </cell>
          <cell r="X938" t="str">
            <v>INDIA</v>
          </cell>
          <cell r="Y938" t="str">
            <v>INTERNATIONAL CLOTHING CO V</v>
          </cell>
          <cell r="Z938" t="str">
            <v>DDU</v>
          </cell>
          <cell r="AD938">
            <v>40157</v>
          </cell>
          <cell r="AE938">
            <v>40157</v>
          </cell>
          <cell r="AF938">
            <v>40157</v>
          </cell>
          <cell r="AG938">
            <v>40157</v>
          </cell>
          <cell r="AH938">
            <v>40167</v>
          </cell>
          <cell r="AI938">
            <v>40213</v>
          </cell>
          <cell r="AJ938">
            <v>40227</v>
          </cell>
          <cell r="AK938">
            <v>40277</v>
          </cell>
          <cell r="AL938">
            <v>40320</v>
          </cell>
          <cell r="AM938">
            <v>40323</v>
          </cell>
          <cell r="AO938" t="str">
            <v>Y</v>
          </cell>
          <cell r="AP938">
            <v>4100075767</v>
          </cell>
          <cell r="AR938" t="str">
            <v>000s</v>
          </cell>
          <cell r="AS938">
            <v>0</v>
          </cell>
          <cell r="AT938" t="str">
            <v>India</v>
          </cell>
          <cell r="AX938">
            <v>0</v>
          </cell>
          <cell r="AY938">
            <v>40161</v>
          </cell>
          <cell r="AZ938">
            <v>40167</v>
          </cell>
          <cell r="BA938">
            <v>40230</v>
          </cell>
          <cell r="BB938">
            <v>40279</v>
          </cell>
          <cell r="BC938">
            <v>40321</v>
          </cell>
          <cell r="BD938">
            <v>40328</v>
          </cell>
          <cell r="BE938">
            <v>40148</v>
          </cell>
          <cell r="BF938">
            <v>40210</v>
          </cell>
          <cell r="BG938">
            <v>40269</v>
          </cell>
          <cell r="BH938">
            <v>40299</v>
          </cell>
          <cell r="BI938">
            <v>40299</v>
          </cell>
          <cell r="BL938">
            <v>0</v>
          </cell>
          <cell r="BN938" t="str">
            <v>DOCKERS</v>
          </cell>
          <cell r="BO938" t="str">
            <v>Tops</v>
          </cell>
          <cell r="BP938" t="str">
            <v>Mens</v>
          </cell>
          <cell r="BQ938" t="str">
            <v>Y</v>
          </cell>
          <cell r="BR938" t="str">
            <v>DM Tops Knits</v>
          </cell>
          <cell r="BS938" t="str">
            <v>OKAMOTO D</v>
          </cell>
          <cell r="BT938" t="str">
            <v>C KNITS</v>
          </cell>
          <cell r="BU938" t="str">
            <v>B3769</v>
          </cell>
          <cell r="BV938" t="str">
            <v>Seasonal</v>
          </cell>
          <cell r="BW938" t="str">
            <v>LSA</v>
          </cell>
          <cell r="BY938" t="str">
            <v>4027740227402134016740157401574015740157</v>
          </cell>
          <cell r="BZ938" t="str">
            <v>S-22620-0001-4392-40277</v>
          </cell>
          <cell r="CA938" t="str">
            <v>SFO</v>
          </cell>
          <cell r="CD938">
            <v>0</v>
          </cell>
          <cell r="CF938">
            <v>1768</v>
          </cell>
          <cell r="CG938">
            <v>0</v>
          </cell>
        </row>
        <row r="939">
          <cell r="A939">
            <v>1093944</v>
          </cell>
          <cell r="B939" t="str">
            <v>106</v>
          </cell>
          <cell r="C939" t="str">
            <v>101</v>
          </cell>
          <cell r="D939" t="str">
            <v>22620</v>
          </cell>
          <cell r="E939" t="str">
            <v>22620-0002</v>
          </cell>
          <cell r="F939" t="str">
            <v>SOFTEST PIQUE POLO</v>
          </cell>
          <cell r="G939" t="str">
            <v>WHITE</v>
          </cell>
          <cell r="H939" t="str">
            <v>PC</v>
          </cell>
          <cell r="J939" t="str">
            <v>SP-A</v>
          </cell>
          <cell r="K939" t="str">
            <v>APD</v>
          </cell>
          <cell r="L939" t="str">
            <v>MY</v>
          </cell>
          <cell r="M939">
            <v>435</v>
          </cell>
          <cell r="N939">
            <v>435</v>
          </cell>
          <cell r="O939">
            <v>0</v>
          </cell>
          <cell r="P939">
            <v>435</v>
          </cell>
          <cell r="T939" t="str">
            <v>699M</v>
          </cell>
          <cell r="U939">
            <v>4392</v>
          </cell>
          <cell r="V939" t="str">
            <v>INDIA</v>
          </cell>
          <cell r="W939" t="str">
            <v>SAS</v>
          </cell>
          <cell r="X939" t="str">
            <v>INDIA</v>
          </cell>
          <cell r="Y939" t="str">
            <v>INTERNATIONAL CLOTHING CO V</v>
          </cell>
          <cell r="Z939" t="str">
            <v>DDU</v>
          </cell>
          <cell r="AD939">
            <v>40157</v>
          </cell>
          <cell r="AE939">
            <v>40157</v>
          </cell>
          <cell r="AF939">
            <v>40157</v>
          </cell>
          <cell r="AG939">
            <v>40157</v>
          </cell>
          <cell r="AH939">
            <v>40167</v>
          </cell>
          <cell r="AI939">
            <v>40213</v>
          </cell>
          <cell r="AJ939">
            <v>40227</v>
          </cell>
          <cell r="AK939">
            <v>40277</v>
          </cell>
          <cell r="AL939">
            <v>40298</v>
          </cell>
          <cell r="AM939">
            <v>40301</v>
          </cell>
          <cell r="AN939" t="str">
            <v>PH TH; 1/7:MO OK'd to increase from 396 to 436 uts.</v>
          </cell>
          <cell r="AO939" t="str">
            <v>Y</v>
          </cell>
          <cell r="AP939" t="str">
            <v>4509007957/4512013599</v>
          </cell>
          <cell r="AR939" t="str">
            <v>000s</v>
          </cell>
          <cell r="AS939">
            <v>0</v>
          </cell>
          <cell r="AT939" t="str">
            <v>India</v>
          </cell>
          <cell r="AX939">
            <v>0</v>
          </cell>
          <cell r="AY939">
            <v>40161</v>
          </cell>
          <cell r="AZ939">
            <v>40167</v>
          </cell>
          <cell r="BA939">
            <v>40230</v>
          </cell>
          <cell r="BB939">
            <v>40279</v>
          </cell>
          <cell r="BC939">
            <v>40300</v>
          </cell>
          <cell r="BD939">
            <v>40307</v>
          </cell>
          <cell r="BE939">
            <v>40148</v>
          </cell>
          <cell r="BF939">
            <v>40210</v>
          </cell>
          <cell r="BG939">
            <v>40269</v>
          </cell>
          <cell r="BH939">
            <v>40269</v>
          </cell>
          <cell r="BI939">
            <v>40299</v>
          </cell>
          <cell r="BL939">
            <v>0</v>
          </cell>
          <cell r="BN939" t="str">
            <v>DOCKERS</v>
          </cell>
          <cell r="BO939" t="str">
            <v>Tops</v>
          </cell>
          <cell r="BP939" t="str">
            <v>Mens</v>
          </cell>
          <cell r="BQ939" t="str">
            <v>Y</v>
          </cell>
          <cell r="BR939" t="str">
            <v>DM Tops Knits</v>
          </cell>
          <cell r="BS939" t="str">
            <v>OKAMOTO D</v>
          </cell>
          <cell r="BT939" t="str">
            <v>C KNITS</v>
          </cell>
          <cell r="BU939" t="str">
            <v>B3763</v>
          </cell>
          <cell r="BV939" t="str">
            <v>Seasonal</v>
          </cell>
          <cell r="BW939" t="str">
            <v>APD</v>
          </cell>
          <cell r="BY939" t="str">
            <v>4027740227402134016740157401574015740157</v>
          </cell>
          <cell r="BZ939" t="str">
            <v>S-22620-0002-4392-40277</v>
          </cell>
          <cell r="CA939" t="str">
            <v>SFO</v>
          </cell>
          <cell r="CD939">
            <v>0</v>
          </cell>
          <cell r="CF939">
            <v>1768</v>
          </cell>
          <cell r="CG939">
            <v>0</v>
          </cell>
        </row>
        <row r="940">
          <cell r="A940">
            <v>1093945</v>
          </cell>
          <cell r="B940" t="str">
            <v>106</v>
          </cell>
          <cell r="C940" t="str">
            <v>101</v>
          </cell>
          <cell r="D940" t="str">
            <v>22620</v>
          </cell>
          <cell r="E940" t="str">
            <v>22620-0002</v>
          </cell>
          <cell r="F940" t="str">
            <v>SOFTEST PIQUE POLO</v>
          </cell>
          <cell r="G940" t="str">
            <v>WHITE</v>
          </cell>
          <cell r="H940" t="str">
            <v>PC</v>
          </cell>
          <cell r="J940" t="str">
            <v>SP-A</v>
          </cell>
          <cell r="K940" t="str">
            <v>LACL</v>
          </cell>
          <cell r="L940" t="str">
            <v>PA</v>
          </cell>
          <cell r="M940">
            <v>348</v>
          </cell>
          <cell r="N940">
            <v>348</v>
          </cell>
          <cell r="O940">
            <v>0</v>
          </cell>
          <cell r="P940">
            <v>348</v>
          </cell>
          <cell r="T940" t="str">
            <v>699M</v>
          </cell>
          <cell r="U940">
            <v>4392</v>
          </cell>
          <cell r="V940" t="str">
            <v>INDIA</v>
          </cell>
          <cell r="W940" t="str">
            <v>SAS</v>
          </cell>
          <cell r="X940" t="str">
            <v>INDIA</v>
          </cell>
          <cell r="Y940" t="str">
            <v>INTERNATIONAL CLOTHING CO V</v>
          </cell>
          <cell r="Z940" t="str">
            <v>DDU</v>
          </cell>
          <cell r="AD940">
            <v>40157</v>
          </cell>
          <cell r="AE940">
            <v>40157</v>
          </cell>
          <cell r="AF940">
            <v>40157</v>
          </cell>
          <cell r="AG940">
            <v>40157</v>
          </cell>
          <cell r="AH940">
            <v>40167</v>
          </cell>
          <cell r="AI940">
            <v>40213</v>
          </cell>
          <cell r="AJ940">
            <v>40227</v>
          </cell>
          <cell r="AK940">
            <v>40277</v>
          </cell>
          <cell r="AL940">
            <v>40327</v>
          </cell>
          <cell r="AM940">
            <v>40330</v>
          </cell>
          <cell r="AO940" t="str">
            <v>Y</v>
          </cell>
          <cell r="AP940">
            <v>4100076147</v>
          </cell>
          <cell r="AR940" t="str">
            <v>000s</v>
          </cell>
          <cell r="AS940">
            <v>0</v>
          </cell>
          <cell r="AT940" t="str">
            <v>India</v>
          </cell>
          <cell r="AX940">
            <v>0</v>
          </cell>
          <cell r="AY940">
            <v>40161</v>
          </cell>
          <cell r="AZ940">
            <v>40167</v>
          </cell>
          <cell r="BA940">
            <v>40230</v>
          </cell>
          <cell r="BB940">
            <v>40279</v>
          </cell>
          <cell r="BC940">
            <v>40328</v>
          </cell>
          <cell r="BD940">
            <v>40335</v>
          </cell>
          <cell r="BE940">
            <v>40148</v>
          </cell>
          <cell r="BF940">
            <v>40210</v>
          </cell>
          <cell r="BG940">
            <v>40269</v>
          </cell>
          <cell r="BH940">
            <v>40299</v>
          </cell>
          <cell r="BI940">
            <v>40330</v>
          </cell>
          <cell r="BL940">
            <v>0</v>
          </cell>
          <cell r="BN940" t="str">
            <v>DOCKERS</v>
          </cell>
          <cell r="BO940" t="str">
            <v>Tops</v>
          </cell>
          <cell r="BP940" t="str">
            <v>Mens</v>
          </cell>
          <cell r="BQ940" t="str">
            <v>Y</v>
          </cell>
          <cell r="BR940" t="str">
            <v>DM Tops Knits</v>
          </cell>
          <cell r="BS940" t="str">
            <v>OKAMOTO D</v>
          </cell>
          <cell r="BT940" t="str">
            <v>C KNITS</v>
          </cell>
          <cell r="BU940" t="str">
            <v>B3763</v>
          </cell>
          <cell r="BV940" t="str">
            <v>Seasonal</v>
          </cell>
          <cell r="BW940" t="str">
            <v>LSA</v>
          </cell>
          <cell r="BY940" t="str">
            <v>4027740227402134016740157401574015740157</v>
          </cell>
          <cell r="BZ940" t="str">
            <v>S-22620-0002-4392-40277</v>
          </cell>
          <cell r="CA940" t="str">
            <v>SFO</v>
          </cell>
          <cell r="CD940">
            <v>0</v>
          </cell>
          <cell r="CF940">
            <v>1768</v>
          </cell>
          <cell r="CG940">
            <v>0</v>
          </cell>
        </row>
        <row r="941">
          <cell r="A941">
            <v>1093946</v>
          </cell>
          <cell r="B941" t="str">
            <v>106</v>
          </cell>
          <cell r="C941" t="str">
            <v>101</v>
          </cell>
          <cell r="D941" t="str">
            <v>22620</v>
          </cell>
          <cell r="E941" t="str">
            <v>22620-0002</v>
          </cell>
          <cell r="F941" t="str">
            <v>SOFTEST PIQUE POLO</v>
          </cell>
          <cell r="G941" t="str">
            <v>WHITE</v>
          </cell>
          <cell r="H941" t="str">
            <v>PC</v>
          </cell>
          <cell r="J941" t="str">
            <v>SP-A</v>
          </cell>
          <cell r="K941" t="str">
            <v>LACL</v>
          </cell>
          <cell r="L941" t="str">
            <v>CR</v>
          </cell>
          <cell r="M941">
            <v>500</v>
          </cell>
          <cell r="N941">
            <v>500</v>
          </cell>
          <cell r="O941">
            <v>0</v>
          </cell>
          <cell r="P941">
            <v>500</v>
          </cell>
          <cell r="T941" t="str">
            <v>699M</v>
          </cell>
          <cell r="U941">
            <v>4392</v>
          </cell>
          <cell r="V941" t="str">
            <v>INDIA</v>
          </cell>
          <cell r="W941" t="str">
            <v>SAS</v>
          </cell>
          <cell r="X941" t="str">
            <v>INDIA</v>
          </cell>
          <cell r="Y941" t="str">
            <v>INTERNATIONAL CLOTHING CO V</v>
          </cell>
          <cell r="Z941" t="str">
            <v>DDU</v>
          </cell>
          <cell r="AD941">
            <v>40157</v>
          </cell>
          <cell r="AE941">
            <v>40157</v>
          </cell>
          <cell r="AF941">
            <v>40157</v>
          </cell>
          <cell r="AG941">
            <v>40157</v>
          </cell>
          <cell r="AH941">
            <v>40167</v>
          </cell>
          <cell r="AI941">
            <v>40213</v>
          </cell>
          <cell r="AJ941">
            <v>40227</v>
          </cell>
          <cell r="AK941">
            <v>40277</v>
          </cell>
          <cell r="AL941">
            <v>40352</v>
          </cell>
          <cell r="AM941">
            <v>40355</v>
          </cell>
          <cell r="AO941" t="str">
            <v>Y</v>
          </cell>
          <cell r="AP941">
            <v>4100076152</v>
          </cell>
          <cell r="AR941" t="str">
            <v>000s</v>
          </cell>
          <cell r="AS941">
            <v>0</v>
          </cell>
          <cell r="AT941" t="str">
            <v>India</v>
          </cell>
          <cell r="AX941">
            <v>0</v>
          </cell>
          <cell r="AY941">
            <v>40161</v>
          </cell>
          <cell r="AZ941">
            <v>40167</v>
          </cell>
          <cell r="BA941">
            <v>40230</v>
          </cell>
          <cell r="BB941">
            <v>40279</v>
          </cell>
          <cell r="BC941">
            <v>40356</v>
          </cell>
          <cell r="BD941">
            <v>40356</v>
          </cell>
          <cell r="BE941">
            <v>40148</v>
          </cell>
          <cell r="BF941">
            <v>40210</v>
          </cell>
          <cell r="BG941">
            <v>40269</v>
          </cell>
          <cell r="BH941">
            <v>40330</v>
          </cell>
          <cell r="BI941">
            <v>40330</v>
          </cell>
          <cell r="BL941">
            <v>0</v>
          </cell>
          <cell r="BN941" t="str">
            <v>DOCKERS</v>
          </cell>
          <cell r="BO941" t="str">
            <v>Tops</v>
          </cell>
          <cell r="BP941" t="str">
            <v>Mens</v>
          </cell>
          <cell r="BQ941" t="str">
            <v>Y</v>
          </cell>
          <cell r="BR941" t="str">
            <v>DM Tops Knits</v>
          </cell>
          <cell r="BS941" t="str">
            <v>OKAMOTO D</v>
          </cell>
          <cell r="BT941" t="str">
            <v>C KNITS</v>
          </cell>
          <cell r="BU941" t="str">
            <v>B3763</v>
          </cell>
          <cell r="BV941" t="str">
            <v>Seasonal</v>
          </cell>
          <cell r="BW941" t="str">
            <v>LSA</v>
          </cell>
          <cell r="BY941" t="str">
            <v>4027740227402134016740157401574015740157</v>
          </cell>
          <cell r="BZ941" t="str">
            <v>S-22620-0002-4392-40277</v>
          </cell>
          <cell r="CA941" t="str">
            <v>SFO</v>
          </cell>
          <cell r="CD941">
            <v>0</v>
          </cell>
          <cell r="CF941">
            <v>1768</v>
          </cell>
          <cell r="CG941">
            <v>0</v>
          </cell>
        </row>
        <row r="942">
          <cell r="A942">
            <v>1093947</v>
          </cell>
          <cell r="B942" t="str">
            <v>106</v>
          </cell>
          <cell r="C942" t="str">
            <v>101</v>
          </cell>
          <cell r="D942" t="str">
            <v>22620</v>
          </cell>
          <cell r="E942" t="str">
            <v>22620-0002</v>
          </cell>
          <cell r="F942" t="str">
            <v>SOFTEST PIQUE POLO</v>
          </cell>
          <cell r="G942" t="str">
            <v>WHITE</v>
          </cell>
          <cell r="H942" t="str">
            <v>PC</v>
          </cell>
          <cell r="J942" t="str">
            <v>SP-A</v>
          </cell>
          <cell r="K942" t="str">
            <v>LSUS</v>
          </cell>
          <cell r="L942">
            <v>2006</v>
          </cell>
          <cell r="M942">
            <v>1601</v>
          </cell>
          <cell r="N942">
            <v>1601</v>
          </cell>
          <cell r="O942">
            <v>0</v>
          </cell>
          <cell r="P942">
            <v>1601</v>
          </cell>
          <cell r="T942" t="str">
            <v>699M</v>
          </cell>
          <cell r="U942">
            <v>4392</v>
          </cell>
          <cell r="V942" t="str">
            <v>INDIA</v>
          </cell>
          <cell r="W942" t="str">
            <v>SAS</v>
          </cell>
          <cell r="X942" t="str">
            <v>INDIA</v>
          </cell>
          <cell r="Y942" t="str">
            <v>INTERNATIONAL CLOTHING CO V</v>
          </cell>
          <cell r="Z942" t="str">
            <v>DDU</v>
          </cell>
          <cell r="AD942">
            <v>40157</v>
          </cell>
          <cell r="AE942">
            <v>40157</v>
          </cell>
          <cell r="AF942">
            <v>40157</v>
          </cell>
          <cell r="AG942">
            <v>40157</v>
          </cell>
          <cell r="AH942">
            <v>40167</v>
          </cell>
          <cell r="AI942">
            <v>40213</v>
          </cell>
          <cell r="AJ942">
            <v>40227</v>
          </cell>
          <cell r="AK942">
            <v>40277</v>
          </cell>
          <cell r="AL942">
            <v>40320</v>
          </cell>
          <cell r="AM942">
            <v>40323</v>
          </cell>
          <cell r="AO942" t="str">
            <v>Y</v>
          </cell>
          <cell r="AP942">
            <v>4100075768</v>
          </cell>
          <cell r="AR942" t="str">
            <v>000s</v>
          </cell>
          <cell r="AS942">
            <v>0</v>
          </cell>
          <cell r="AT942" t="str">
            <v>India</v>
          </cell>
          <cell r="AX942">
            <v>0</v>
          </cell>
          <cell r="AY942">
            <v>40161</v>
          </cell>
          <cell r="AZ942">
            <v>40167</v>
          </cell>
          <cell r="BA942">
            <v>40230</v>
          </cell>
          <cell r="BB942">
            <v>40279</v>
          </cell>
          <cell r="BC942">
            <v>40321</v>
          </cell>
          <cell r="BD942">
            <v>40328</v>
          </cell>
          <cell r="BE942">
            <v>40148</v>
          </cell>
          <cell r="BF942">
            <v>40210</v>
          </cell>
          <cell r="BG942">
            <v>40269</v>
          </cell>
          <cell r="BH942">
            <v>40299</v>
          </cell>
          <cell r="BI942">
            <v>40299</v>
          </cell>
          <cell r="BL942">
            <v>0</v>
          </cell>
          <cell r="BN942" t="str">
            <v>DOCKERS</v>
          </cell>
          <cell r="BO942" t="str">
            <v>Tops</v>
          </cell>
          <cell r="BP942" t="str">
            <v>Mens</v>
          </cell>
          <cell r="BQ942" t="str">
            <v>Y</v>
          </cell>
          <cell r="BR942" t="str">
            <v>DM Tops Knits</v>
          </cell>
          <cell r="BS942" t="str">
            <v>OKAMOTO D</v>
          </cell>
          <cell r="BT942" t="str">
            <v>C KNITS</v>
          </cell>
          <cell r="BU942" t="str">
            <v>B3763</v>
          </cell>
          <cell r="BV942" t="str">
            <v>Seasonal</v>
          </cell>
          <cell r="BW942" t="str">
            <v>LSA</v>
          </cell>
          <cell r="BY942" t="str">
            <v>4027740227402134016740157401574015740157</v>
          </cell>
          <cell r="BZ942" t="str">
            <v>S-22620-0002-4392-40277</v>
          </cell>
          <cell r="CA942" t="str">
            <v>SFO</v>
          </cell>
          <cell r="CD942">
            <v>0</v>
          </cell>
          <cell r="CF942">
            <v>1768</v>
          </cell>
          <cell r="CG942">
            <v>0</v>
          </cell>
        </row>
        <row r="943">
          <cell r="A943">
            <v>1093948</v>
          </cell>
          <cell r="B943" t="str">
            <v>106</v>
          </cell>
          <cell r="C943" t="str">
            <v>101</v>
          </cell>
          <cell r="D943" t="str">
            <v>22620</v>
          </cell>
          <cell r="E943" t="str">
            <v>22620-0002</v>
          </cell>
          <cell r="F943" t="str">
            <v>SOFTEST PIQUE POLO</v>
          </cell>
          <cell r="G943" t="str">
            <v>WHITE</v>
          </cell>
          <cell r="H943" t="str">
            <v>PC</v>
          </cell>
          <cell r="J943" t="str">
            <v>SP-A</v>
          </cell>
          <cell r="K943" t="str">
            <v>LSUS</v>
          </cell>
          <cell r="L943">
            <v>2006</v>
          </cell>
          <cell r="M943">
            <v>584</v>
          </cell>
          <cell r="N943">
            <v>584</v>
          </cell>
          <cell r="O943">
            <v>0</v>
          </cell>
          <cell r="P943">
            <v>584</v>
          </cell>
          <cell r="T943" t="str">
            <v>699M</v>
          </cell>
          <cell r="U943">
            <v>4392</v>
          </cell>
          <cell r="V943" t="str">
            <v>INDIA</v>
          </cell>
          <cell r="W943" t="str">
            <v>SAS</v>
          </cell>
          <cell r="X943" t="str">
            <v>INDIA</v>
          </cell>
          <cell r="Y943" t="str">
            <v>INTERNATIONAL CLOTHING CO V</v>
          </cell>
          <cell r="Z943" t="str">
            <v>DDU</v>
          </cell>
          <cell r="AD943">
            <v>40166</v>
          </cell>
          <cell r="AE943">
            <v>40166</v>
          </cell>
          <cell r="AF943">
            <v>40166</v>
          </cell>
          <cell r="AG943">
            <v>40166</v>
          </cell>
          <cell r="AH943">
            <v>40176</v>
          </cell>
          <cell r="AI943">
            <v>40222</v>
          </cell>
          <cell r="AJ943">
            <v>40236</v>
          </cell>
          <cell r="AK943">
            <v>40286</v>
          </cell>
          <cell r="AL943">
            <v>40329</v>
          </cell>
          <cell r="AM943">
            <v>40332</v>
          </cell>
          <cell r="AO943" t="str">
            <v>Y</v>
          </cell>
          <cell r="AP943">
            <v>4100075832</v>
          </cell>
          <cell r="AR943" t="str">
            <v>000s</v>
          </cell>
          <cell r="AS943">
            <v>0</v>
          </cell>
          <cell r="AT943" t="str">
            <v>India</v>
          </cell>
          <cell r="AX943">
            <v>0</v>
          </cell>
          <cell r="AY943">
            <v>40175</v>
          </cell>
          <cell r="AZ943">
            <v>40181</v>
          </cell>
          <cell r="BA943">
            <v>40237</v>
          </cell>
          <cell r="BB943">
            <v>40286</v>
          </cell>
          <cell r="BC943">
            <v>40335</v>
          </cell>
          <cell r="BD943">
            <v>40335</v>
          </cell>
          <cell r="BE943">
            <v>40148</v>
          </cell>
          <cell r="BF943">
            <v>40210</v>
          </cell>
          <cell r="BG943">
            <v>40269</v>
          </cell>
          <cell r="BH943">
            <v>40330</v>
          </cell>
          <cell r="BI943">
            <v>40330</v>
          </cell>
          <cell r="BL943">
            <v>0</v>
          </cell>
          <cell r="BN943" t="str">
            <v>DOCKERS</v>
          </cell>
          <cell r="BO943" t="str">
            <v>Tops</v>
          </cell>
          <cell r="BP943" t="str">
            <v>Mens</v>
          </cell>
          <cell r="BQ943" t="str">
            <v>Y</v>
          </cell>
          <cell r="BR943" t="str">
            <v>DM Tops Knits</v>
          </cell>
          <cell r="BS943" t="str">
            <v>OKAMOTO D</v>
          </cell>
          <cell r="BT943" t="str">
            <v>C KNITS</v>
          </cell>
          <cell r="BU943" t="str">
            <v>B3763</v>
          </cell>
          <cell r="BV943" t="str">
            <v>Seasonal</v>
          </cell>
          <cell r="BW943" t="str">
            <v>LSA</v>
          </cell>
          <cell r="BY943" t="str">
            <v>4028640236402224017640166401664016640166</v>
          </cell>
          <cell r="BZ943" t="str">
            <v>S-22620-0002-4392-40286</v>
          </cell>
          <cell r="CA943" t="str">
            <v>SFO</v>
          </cell>
          <cell r="CD943">
            <v>0</v>
          </cell>
          <cell r="CF943">
            <v>1768</v>
          </cell>
          <cell r="CG943">
            <v>0</v>
          </cell>
        </row>
        <row r="944">
          <cell r="A944">
            <v>1093949</v>
          </cell>
          <cell r="B944" t="str">
            <v>106</v>
          </cell>
          <cell r="C944" t="str">
            <v>101</v>
          </cell>
          <cell r="D944" t="str">
            <v>22620</v>
          </cell>
          <cell r="E944" t="str">
            <v>22620-0002</v>
          </cell>
          <cell r="F944" t="str">
            <v>SOFTEST PIQUE POLO</v>
          </cell>
          <cell r="G944" t="str">
            <v>WHITE</v>
          </cell>
          <cell r="H944" t="str">
            <v>PPK</v>
          </cell>
          <cell r="J944" t="str">
            <v>SP-A</v>
          </cell>
          <cell r="K944" t="str">
            <v>LSUS</v>
          </cell>
          <cell r="L944">
            <v>2006</v>
          </cell>
          <cell r="M944">
            <v>408</v>
          </cell>
          <cell r="N944">
            <v>408</v>
          </cell>
          <cell r="O944">
            <v>0</v>
          </cell>
          <cell r="P944">
            <v>408</v>
          </cell>
          <cell r="T944" t="str">
            <v>699M</v>
          </cell>
          <cell r="U944">
            <v>4392</v>
          </cell>
          <cell r="V944" t="str">
            <v>INDIA</v>
          </cell>
          <cell r="W944" t="str">
            <v>SAS</v>
          </cell>
          <cell r="X944" t="str">
            <v>INDIA</v>
          </cell>
          <cell r="Y944" t="str">
            <v>INTERNATIONAL CLOTHING CO V</v>
          </cell>
          <cell r="Z944" t="str">
            <v>DDU</v>
          </cell>
          <cell r="AD944">
            <v>40166</v>
          </cell>
          <cell r="AE944">
            <v>40166</v>
          </cell>
          <cell r="AF944">
            <v>40166</v>
          </cell>
          <cell r="AG944">
            <v>40166</v>
          </cell>
          <cell r="AH944">
            <v>40176</v>
          </cell>
          <cell r="AI944">
            <v>40222</v>
          </cell>
          <cell r="AJ944">
            <v>40236</v>
          </cell>
          <cell r="AK944">
            <v>40286</v>
          </cell>
          <cell r="AL944">
            <v>40329</v>
          </cell>
          <cell r="AM944">
            <v>40332</v>
          </cell>
          <cell r="AN944" t="str">
            <v>PPK 22620-0168</v>
          </cell>
          <cell r="AO944" t="str">
            <v>Y</v>
          </cell>
          <cell r="AP944">
            <v>4100076608</v>
          </cell>
          <cell r="AR944" t="str">
            <v>000s</v>
          </cell>
          <cell r="AS944">
            <v>0</v>
          </cell>
          <cell r="AT944" t="str">
            <v>India</v>
          </cell>
          <cell r="AX944">
            <v>0</v>
          </cell>
          <cell r="AY944">
            <v>40175</v>
          </cell>
          <cell r="AZ944">
            <v>40181</v>
          </cell>
          <cell r="BA944">
            <v>40237</v>
          </cell>
          <cell r="BB944">
            <v>40286</v>
          </cell>
          <cell r="BC944">
            <v>40335</v>
          </cell>
          <cell r="BD944">
            <v>40335</v>
          </cell>
          <cell r="BE944">
            <v>40148</v>
          </cell>
          <cell r="BF944">
            <v>40210</v>
          </cell>
          <cell r="BG944">
            <v>40269</v>
          </cell>
          <cell r="BH944">
            <v>40330</v>
          </cell>
          <cell r="BI944">
            <v>40330</v>
          </cell>
          <cell r="BL944">
            <v>0</v>
          </cell>
          <cell r="BN944" t="str">
            <v>DOCKERS</v>
          </cell>
          <cell r="BO944" t="str">
            <v>Tops</v>
          </cell>
          <cell r="BP944" t="str">
            <v>Mens</v>
          </cell>
          <cell r="BQ944" t="str">
            <v>Y</v>
          </cell>
          <cell r="BR944" t="str">
            <v>DM Tops Knits</v>
          </cell>
          <cell r="BS944" t="str">
            <v>OKAMOTO D</v>
          </cell>
          <cell r="BT944" t="str">
            <v>C KNITS</v>
          </cell>
          <cell r="BU944" t="str">
            <v>B3763</v>
          </cell>
          <cell r="BV944" t="str">
            <v>Seasonal</v>
          </cell>
          <cell r="BW944" t="str">
            <v>LSA</v>
          </cell>
          <cell r="BY944" t="str">
            <v>4028640236402224017640166401664016640166</v>
          </cell>
          <cell r="BZ944" t="str">
            <v>S-22620-0002-4392-40286</v>
          </cell>
          <cell r="CA944" t="str">
            <v>SFO</v>
          </cell>
          <cell r="CD944">
            <v>0</v>
          </cell>
          <cell r="CF944">
            <v>1768</v>
          </cell>
          <cell r="CG944">
            <v>0</v>
          </cell>
        </row>
        <row r="945">
          <cell r="A945">
            <v>1093950</v>
          </cell>
          <cell r="B945" t="str">
            <v>106</v>
          </cell>
          <cell r="C945" t="str">
            <v>101</v>
          </cell>
          <cell r="D945" t="str">
            <v>22620</v>
          </cell>
          <cell r="E945" t="str">
            <v>22620-0002</v>
          </cell>
          <cell r="F945" t="str">
            <v>SOFTEST PIQUE POLO</v>
          </cell>
          <cell r="G945" t="str">
            <v>WHITE</v>
          </cell>
          <cell r="H945" t="str">
            <v>PPK</v>
          </cell>
          <cell r="J945" t="str">
            <v>SP-A</v>
          </cell>
          <cell r="K945" t="str">
            <v>LSUS</v>
          </cell>
          <cell r="L945">
            <v>2006</v>
          </cell>
          <cell r="M945">
            <v>208</v>
          </cell>
          <cell r="N945">
            <v>208</v>
          </cell>
          <cell r="O945">
            <v>0</v>
          </cell>
          <cell r="P945">
            <v>208</v>
          </cell>
          <cell r="T945" t="str">
            <v>699M</v>
          </cell>
          <cell r="U945">
            <v>4392</v>
          </cell>
          <cell r="V945" t="str">
            <v>INDIA</v>
          </cell>
          <cell r="W945" t="str">
            <v>SAS</v>
          </cell>
          <cell r="X945" t="str">
            <v>INDIA</v>
          </cell>
          <cell r="Y945" t="str">
            <v>INTERNATIONAL CLOTHING CO V</v>
          </cell>
          <cell r="Z945" t="str">
            <v>DDU</v>
          </cell>
          <cell r="AD945">
            <v>40166</v>
          </cell>
          <cell r="AE945">
            <v>40166</v>
          </cell>
          <cell r="AF945">
            <v>40166</v>
          </cell>
          <cell r="AG945">
            <v>40166</v>
          </cell>
          <cell r="AH945">
            <v>40176</v>
          </cell>
          <cell r="AI945">
            <v>40222</v>
          </cell>
          <cell r="AJ945">
            <v>40236</v>
          </cell>
          <cell r="AK945">
            <v>40286</v>
          </cell>
          <cell r="AL945">
            <v>40329</v>
          </cell>
          <cell r="AM945">
            <v>40332</v>
          </cell>
          <cell r="AN945" t="str">
            <v>PPK 22620-0178</v>
          </cell>
          <cell r="AO945" t="str">
            <v>Y</v>
          </cell>
          <cell r="AP945">
            <v>4100076613</v>
          </cell>
          <cell r="AR945" t="str">
            <v>000s</v>
          </cell>
          <cell r="AS945">
            <v>0</v>
          </cell>
          <cell r="AT945" t="str">
            <v>India</v>
          </cell>
          <cell r="AX945">
            <v>0</v>
          </cell>
          <cell r="AY945">
            <v>40175</v>
          </cell>
          <cell r="AZ945">
            <v>40181</v>
          </cell>
          <cell r="BA945">
            <v>40237</v>
          </cell>
          <cell r="BB945">
            <v>40286</v>
          </cell>
          <cell r="BC945">
            <v>40335</v>
          </cell>
          <cell r="BD945">
            <v>40335</v>
          </cell>
          <cell r="BE945">
            <v>40148</v>
          </cell>
          <cell r="BF945">
            <v>40210</v>
          </cell>
          <cell r="BG945">
            <v>40269</v>
          </cell>
          <cell r="BH945">
            <v>40330</v>
          </cell>
          <cell r="BI945">
            <v>40330</v>
          </cell>
          <cell r="BL945">
            <v>0</v>
          </cell>
          <cell r="BN945" t="str">
            <v>DOCKERS</v>
          </cell>
          <cell r="BO945" t="str">
            <v>Tops</v>
          </cell>
          <cell r="BP945" t="str">
            <v>Mens</v>
          </cell>
          <cell r="BQ945" t="str">
            <v>Y</v>
          </cell>
          <cell r="BR945" t="str">
            <v>DM Tops Knits</v>
          </cell>
          <cell r="BS945" t="str">
            <v>OKAMOTO D</v>
          </cell>
          <cell r="BT945" t="str">
            <v>C KNITS</v>
          </cell>
          <cell r="BU945" t="str">
            <v>B3763</v>
          </cell>
          <cell r="BV945" t="str">
            <v>Seasonal</v>
          </cell>
          <cell r="BW945" t="str">
            <v>LSA</v>
          </cell>
          <cell r="BY945" t="str">
            <v>4028640236402224017640166401664016640166</v>
          </cell>
          <cell r="BZ945" t="str">
            <v>S-22620-0002-4392-40286</v>
          </cell>
          <cell r="CA945" t="str">
            <v>SFO</v>
          </cell>
          <cell r="CD945">
            <v>0</v>
          </cell>
          <cell r="CF945">
            <v>1768</v>
          </cell>
          <cell r="CG945">
            <v>0</v>
          </cell>
        </row>
        <row r="946">
          <cell r="A946">
            <v>1093951</v>
          </cell>
          <cell r="B946" t="str">
            <v>106</v>
          </cell>
          <cell r="C946" t="str">
            <v>101</v>
          </cell>
          <cell r="D946" t="str">
            <v>22620</v>
          </cell>
          <cell r="E946" t="str">
            <v>22620-0002</v>
          </cell>
          <cell r="F946" t="str">
            <v>SOFTEST PIQUE POLO</v>
          </cell>
          <cell r="G946" t="str">
            <v>WHITE</v>
          </cell>
          <cell r="H946" t="str">
            <v>PC</v>
          </cell>
          <cell r="J946" t="str">
            <v>SP-A</v>
          </cell>
          <cell r="K946" t="str">
            <v>LSUS</v>
          </cell>
          <cell r="L946">
            <v>2006</v>
          </cell>
          <cell r="M946">
            <v>1500</v>
          </cell>
          <cell r="N946">
            <v>1500</v>
          </cell>
          <cell r="O946">
            <v>0</v>
          </cell>
          <cell r="P946">
            <v>1500</v>
          </cell>
          <cell r="T946" t="str">
            <v>699M</v>
          </cell>
          <cell r="U946">
            <v>4392</v>
          </cell>
          <cell r="V946" t="str">
            <v>INDIA</v>
          </cell>
          <cell r="W946" t="str">
            <v>SAS</v>
          </cell>
          <cell r="X946" t="str">
            <v>INDIA</v>
          </cell>
          <cell r="Y946" t="str">
            <v>INTERNATIONAL CLOTHING CO V</v>
          </cell>
          <cell r="Z946" t="str">
            <v>DDU</v>
          </cell>
          <cell r="AD946">
            <v>40221</v>
          </cell>
          <cell r="AE946">
            <v>40221</v>
          </cell>
          <cell r="AF946">
            <v>40221</v>
          </cell>
          <cell r="AG946">
            <v>40221</v>
          </cell>
          <cell r="AH946">
            <v>40231</v>
          </cell>
          <cell r="AI946">
            <v>40269</v>
          </cell>
          <cell r="AJ946">
            <v>40283</v>
          </cell>
          <cell r="AK946">
            <v>40333</v>
          </cell>
          <cell r="AL946">
            <v>40376</v>
          </cell>
          <cell r="AM946">
            <v>40379</v>
          </cell>
          <cell r="AN946" t="str">
            <v>ok'd by Kimberly to cut 1.5k to cover size out &amp; excess for SC</v>
          </cell>
          <cell r="AO946" t="str">
            <v>Y</v>
          </cell>
          <cell r="AP946">
            <v>4100080839</v>
          </cell>
          <cell r="AR946" t="str">
            <v>000s</v>
          </cell>
          <cell r="AS946">
            <v>0</v>
          </cell>
          <cell r="AT946" t="str">
            <v>India</v>
          </cell>
          <cell r="AX946">
            <v>0</v>
          </cell>
          <cell r="AY946">
            <v>40231</v>
          </cell>
          <cell r="AZ946">
            <v>40237</v>
          </cell>
          <cell r="BA946">
            <v>40286</v>
          </cell>
          <cell r="BB946">
            <v>40335</v>
          </cell>
          <cell r="BC946">
            <v>40377</v>
          </cell>
          <cell r="BD946">
            <v>40384</v>
          </cell>
          <cell r="BE946">
            <v>40210</v>
          </cell>
          <cell r="BF946">
            <v>40269</v>
          </cell>
          <cell r="BG946">
            <v>40330</v>
          </cell>
          <cell r="BH946">
            <v>40360</v>
          </cell>
          <cell r="BI946">
            <v>40360</v>
          </cell>
          <cell r="BL946">
            <v>0</v>
          </cell>
          <cell r="BN946" t="str">
            <v>DOCKERS</v>
          </cell>
          <cell r="BO946" t="str">
            <v>Tops</v>
          </cell>
          <cell r="BP946" t="str">
            <v>Mens</v>
          </cell>
          <cell r="BQ946" t="str">
            <v>Y</v>
          </cell>
          <cell r="BR946" t="str">
            <v>DM Tops Knits</v>
          </cell>
          <cell r="BS946" t="str">
            <v>OKAMOTO D</v>
          </cell>
          <cell r="BT946" t="str">
            <v>C KNITS</v>
          </cell>
          <cell r="BU946" t="str">
            <v>B3763</v>
          </cell>
          <cell r="BV946" t="str">
            <v>Seasonal</v>
          </cell>
          <cell r="BW946" t="str">
            <v>LSA</v>
          </cell>
          <cell r="BY946" t="str">
            <v>4033340283402694023140221402214022140221</v>
          </cell>
          <cell r="BZ946" t="str">
            <v>S-22620-0002-4392-40333</v>
          </cell>
          <cell r="CA946" t="str">
            <v>SFO</v>
          </cell>
          <cell r="CD946">
            <v>0</v>
          </cell>
          <cell r="CF946">
            <v>1768</v>
          </cell>
          <cell r="CG946">
            <v>0</v>
          </cell>
        </row>
        <row r="947">
          <cell r="A947">
            <v>1093952</v>
          </cell>
          <cell r="B947" t="str">
            <v>106</v>
          </cell>
          <cell r="C947" t="str">
            <v>101</v>
          </cell>
          <cell r="D947" t="str">
            <v>22620</v>
          </cell>
          <cell r="E947" t="str">
            <v>22620-0193</v>
          </cell>
          <cell r="F947" t="str">
            <v>SOFTEST PIQUE POLO</v>
          </cell>
          <cell r="G947" t="str">
            <v>SOLID - MED HEATHER GREY</v>
          </cell>
          <cell r="H947" t="str">
            <v>PC</v>
          </cell>
          <cell r="J947" t="str">
            <v>SP-A</v>
          </cell>
          <cell r="K947" t="str">
            <v>LSUS</v>
          </cell>
          <cell r="L947">
            <v>2006</v>
          </cell>
          <cell r="M947">
            <v>1500</v>
          </cell>
          <cell r="N947">
            <v>1500</v>
          </cell>
          <cell r="O947">
            <v>0</v>
          </cell>
          <cell r="P947">
            <v>1500</v>
          </cell>
          <cell r="T947" t="str">
            <v>699M</v>
          </cell>
          <cell r="U947">
            <v>4392</v>
          </cell>
          <cell r="V947" t="str">
            <v>INDIA</v>
          </cell>
          <cell r="W947" t="str">
            <v>SAS</v>
          </cell>
          <cell r="X947" t="str">
            <v>INDIA</v>
          </cell>
          <cell r="Y947" t="str">
            <v>INTERNATIONAL CLOTHING CO V</v>
          </cell>
          <cell r="Z947" t="str">
            <v>DDU</v>
          </cell>
          <cell r="AD947">
            <v>40221</v>
          </cell>
          <cell r="AE947">
            <v>40221</v>
          </cell>
          <cell r="AF947">
            <v>40221</v>
          </cell>
          <cell r="AG947">
            <v>40221</v>
          </cell>
          <cell r="AH947">
            <v>40231</v>
          </cell>
          <cell r="AI947">
            <v>40269</v>
          </cell>
          <cell r="AJ947">
            <v>40283</v>
          </cell>
          <cell r="AK947">
            <v>40333</v>
          </cell>
          <cell r="AL947">
            <v>40376</v>
          </cell>
          <cell r="AM947">
            <v>40379</v>
          </cell>
          <cell r="AN947" t="str">
            <v>2/17: OK'd by Bryan/Eddie after POP to cover size out. Pending confirmation from Sudha if we can add to 6/4</v>
          </cell>
          <cell r="AO947" t="str">
            <v>Y</v>
          </cell>
          <cell r="AP947">
            <v>4100081007</v>
          </cell>
          <cell r="AR947" t="str">
            <v>000s</v>
          </cell>
          <cell r="AS947">
            <v>0</v>
          </cell>
          <cell r="AT947" t="str">
            <v>India</v>
          </cell>
          <cell r="AX947">
            <v>0</v>
          </cell>
          <cell r="AY947">
            <v>40231</v>
          </cell>
          <cell r="AZ947">
            <v>40237</v>
          </cell>
          <cell r="BA947">
            <v>40286</v>
          </cell>
          <cell r="BB947">
            <v>40335</v>
          </cell>
          <cell r="BC947">
            <v>40377</v>
          </cell>
          <cell r="BD947">
            <v>40384</v>
          </cell>
          <cell r="BE947">
            <v>40210</v>
          </cell>
          <cell r="BF947">
            <v>40269</v>
          </cell>
          <cell r="BG947">
            <v>40330</v>
          </cell>
          <cell r="BH947">
            <v>40360</v>
          </cell>
          <cell r="BI947">
            <v>40360</v>
          </cell>
          <cell r="BL947">
            <v>0</v>
          </cell>
          <cell r="BN947" t="str">
            <v>DOCKERS</v>
          </cell>
          <cell r="BO947" t="str">
            <v>Tops</v>
          </cell>
          <cell r="BP947" t="str">
            <v>Mens</v>
          </cell>
          <cell r="BQ947" t="str">
            <v>Y</v>
          </cell>
          <cell r="BR947" t="str">
            <v>DM Tops Knits</v>
          </cell>
          <cell r="BS947" t="str">
            <v>OKAMOTO D</v>
          </cell>
          <cell r="BT947" t="str">
            <v>C KNITS</v>
          </cell>
          <cell r="BU947" t="str">
            <v>D5856</v>
          </cell>
          <cell r="BV947" t="str">
            <v>Seasonal</v>
          </cell>
          <cell r="BW947" t="str">
            <v>LSA</v>
          </cell>
          <cell r="BY947" t="str">
            <v>4033340283402694023140221402214022140221</v>
          </cell>
          <cell r="BZ947" t="str">
            <v>S-22620-0193-4392-40333</v>
          </cell>
          <cell r="CA947" t="str">
            <v>SFO</v>
          </cell>
          <cell r="CD947">
            <v>0</v>
          </cell>
          <cell r="CF947">
            <v>1768</v>
          </cell>
          <cell r="CG947">
            <v>0</v>
          </cell>
        </row>
        <row r="948">
          <cell r="A948">
            <v>1093953</v>
          </cell>
          <cell r="B948" t="str">
            <v>106</v>
          </cell>
          <cell r="C948" t="str">
            <v>101</v>
          </cell>
          <cell r="D948" t="str">
            <v>22620</v>
          </cell>
          <cell r="E948" t="str">
            <v>22620-0193</v>
          </cell>
          <cell r="F948" t="str">
            <v>SOFTEST PIQUE POLO</v>
          </cell>
          <cell r="G948" t="str">
            <v>SOLID - MED HEATHER GREY</v>
          </cell>
          <cell r="H948" t="str">
            <v>PC</v>
          </cell>
          <cell r="J948" t="str">
            <v>SP-A</v>
          </cell>
          <cell r="K948" t="str">
            <v>LACL</v>
          </cell>
          <cell r="L948" t="str">
            <v>PA</v>
          </cell>
          <cell r="M948">
            <v>300</v>
          </cell>
          <cell r="N948">
            <v>300</v>
          </cell>
          <cell r="O948">
            <v>0</v>
          </cell>
          <cell r="P948">
            <v>300</v>
          </cell>
          <cell r="T948" t="str">
            <v>699M</v>
          </cell>
          <cell r="U948">
            <v>4392</v>
          </cell>
          <cell r="V948" t="str">
            <v>INDIA</v>
          </cell>
          <cell r="W948" t="str">
            <v>SAS</v>
          </cell>
          <cell r="X948" t="str">
            <v>INDIA</v>
          </cell>
          <cell r="Y948" t="str">
            <v>INTERNATIONAL CLOTHING CO V</v>
          </cell>
          <cell r="Z948" t="str">
            <v>DDU</v>
          </cell>
          <cell r="AD948">
            <v>40157</v>
          </cell>
          <cell r="AE948">
            <v>40157</v>
          </cell>
          <cell r="AF948">
            <v>40157</v>
          </cell>
          <cell r="AG948">
            <v>40157</v>
          </cell>
          <cell r="AH948">
            <v>40167</v>
          </cell>
          <cell r="AI948">
            <v>40213</v>
          </cell>
          <cell r="AJ948">
            <v>40227</v>
          </cell>
          <cell r="AK948">
            <v>40277</v>
          </cell>
          <cell r="AL948">
            <v>40327</v>
          </cell>
          <cell r="AM948">
            <v>40330</v>
          </cell>
          <cell r="AO948" t="str">
            <v>Y</v>
          </cell>
          <cell r="AP948">
            <v>4100075458</v>
          </cell>
          <cell r="AR948" t="str">
            <v>000s</v>
          </cell>
          <cell r="AS948">
            <v>0</v>
          </cell>
          <cell r="AT948" t="str">
            <v>India</v>
          </cell>
          <cell r="AX948">
            <v>0</v>
          </cell>
          <cell r="AY948">
            <v>40161</v>
          </cell>
          <cell r="AZ948">
            <v>40167</v>
          </cell>
          <cell r="BA948">
            <v>40230</v>
          </cell>
          <cell r="BB948">
            <v>40279</v>
          </cell>
          <cell r="BC948">
            <v>40328</v>
          </cell>
          <cell r="BD948">
            <v>40335</v>
          </cell>
          <cell r="BE948">
            <v>40148</v>
          </cell>
          <cell r="BF948">
            <v>40210</v>
          </cell>
          <cell r="BG948">
            <v>40269</v>
          </cell>
          <cell r="BH948">
            <v>40299</v>
          </cell>
          <cell r="BI948">
            <v>40330</v>
          </cell>
          <cell r="BL948">
            <v>0</v>
          </cell>
          <cell r="BN948" t="str">
            <v>DOCKERS</v>
          </cell>
          <cell r="BO948" t="str">
            <v>Tops</v>
          </cell>
          <cell r="BP948" t="str">
            <v>Mens</v>
          </cell>
          <cell r="BQ948" t="str">
            <v>Y</v>
          </cell>
          <cell r="BR948" t="str">
            <v>DM Tops Knits</v>
          </cell>
          <cell r="BS948" t="str">
            <v>OKAMOTO D</v>
          </cell>
          <cell r="BT948" t="str">
            <v>C KNITS</v>
          </cell>
          <cell r="BU948" t="str">
            <v>D5856</v>
          </cell>
          <cell r="BV948" t="str">
            <v>Seasonal</v>
          </cell>
          <cell r="BW948" t="str">
            <v>LSA</v>
          </cell>
          <cell r="BY948" t="str">
            <v>4027740227402134016740157401574015740157</v>
          </cell>
          <cell r="BZ948" t="str">
            <v>S-22620-0193-4392-40277</v>
          </cell>
          <cell r="CA948" t="str">
            <v>SFO</v>
          </cell>
          <cell r="CD948">
            <v>0</v>
          </cell>
          <cell r="CF948">
            <v>1768</v>
          </cell>
          <cell r="CG948">
            <v>0</v>
          </cell>
        </row>
        <row r="949">
          <cell r="A949">
            <v>1093954</v>
          </cell>
          <cell r="B949" t="str">
            <v>106</v>
          </cell>
          <cell r="C949" t="str">
            <v>101</v>
          </cell>
          <cell r="D949" t="str">
            <v>22620</v>
          </cell>
          <cell r="E949" t="str">
            <v>22620-0193</v>
          </cell>
          <cell r="F949" t="str">
            <v>SOFTEST PIQUE POLO</v>
          </cell>
          <cell r="G949" t="str">
            <v>SOLID - MED HEATHER GREY</v>
          </cell>
          <cell r="H949" t="str">
            <v>PC</v>
          </cell>
          <cell r="J949" t="str">
            <v>SP-A</v>
          </cell>
          <cell r="K949" t="str">
            <v>LACL</v>
          </cell>
          <cell r="L949" t="str">
            <v>CR</v>
          </cell>
          <cell r="M949">
            <v>400</v>
          </cell>
          <cell r="N949">
            <v>400</v>
          </cell>
          <cell r="O949">
            <v>0</v>
          </cell>
          <cell r="P949">
            <v>400</v>
          </cell>
          <cell r="T949" t="str">
            <v>699M</v>
          </cell>
          <cell r="U949">
            <v>4392</v>
          </cell>
          <cell r="V949" t="str">
            <v>INDIA</v>
          </cell>
          <cell r="W949" t="str">
            <v>SAS</v>
          </cell>
          <cell r="X949" t="str">
            <v>INDIA</v>
          </cell>
          <cell r="Y949" t="str">
            <v>INTERNATIONAL CLOTHING CO V</v>
          </cell>
          <cell r="Z949" t="str">
            <v>DDU</v>
          </cell>
          <cell r="AD949">
            <v>40157</v>
          </cell>
          <cell r="AE949">
            <v>40157</v>
          </cell>
          <cell r="AF949">
            <v>40157</v>
          </cell>
          <cell r="AG949">
            <v>40157</v>
          </cell>
          <cell r="AH949">
            <v>40167</v>
          </cell>
          <cell r="AI949">
            <v>40213</v>
          </cell>
          <cell r="AJ949">
            <v>40227</v>
          </cell>
          <cell r="AK949">
            <v>40277</v>
          </cell>
          <cell r="AL949">
            <v>40352</v>
          </cell>
          <cell r="AM949">
            <v>40355</v>
          </cell>
          <cell r="AO949" t="str">
            <v>Y</v>
          </cell>
          <cell r="AP949">
            <v>4100075468</v>
          </cell>
          <cell r="AR949" t="str">
            <v>000s</v>
          </cell>
          <cell r="AS949">
            <v>0</v>
          </cell>
          <cell r="AT949" t="str">
            <v>India</v>
          </cell>
          <cell r="AX949">
            <v>0</v>
          </cell>
          <cell r="AY949">
            <v>40161</v>
          </cell>
          <cell r="AZ949">
            <v>40167</v>
          </cell>
          <cell r="BA949">
            <v>40230</v>
          </cell>
          <cell r="BB949">
            <v>40279</v>
          </cell>
          <cell r="BC949">
            <v>40356</v>
          </cell>
          <cell r="BD949">
            <v>40356</v>
          </cell>
          <cell r="BE949">
            <v>40148</v>
          </cell>
          <cell r="BF949">
            <v>40210</v>
          </cell>
          <cell r="BG949">
            <v>40269</v>
          </cell>
          <cell r="BH949">
            <v>40330</v>
          </cell>
          <cell r="BI949">
            <v>40330</v>
          </cell>
          <cell r="BL949">
            <v>0</v>
          </cell>
          <cell r="BN949" t="str">
            <v>DOCKERS</v>
          </cell>
          <cell r="BO949" t="str">
            <v>Tops</v>
          </cell>
          <cell r="BP949" t="str">
            <v>Mens</v>
          </cell>
          <cell r="BQ949" t="str">
            <v>Y</v>
          </cell>
          <cell r="BR949" t="str">
            <v>DM Tops Knits</v>
          </cell>
          <cell r="BS949" t="str">
            <v>OKAMOTO D</v>
          </cell>
          <cell r="BT949" t="str">
            <v>C KNITS</v>
          </cell>
          <cell r="BU949" t="str">
            <v>D5856</v>
          </cell>
          <cell r="BV949" t="str">
            <v>Seasonal</v>
          </cell>
          <cell r="BW949" t="str">
            <v>LSA</v>
          </cell>
          <cell r="BY949" t="str">
            <v>4027740227402134016740157401574015740157</v>
          </cell>
          <cell r="BZ949" t="str">
            <v>S-22620-0193-4392-40277</v>
          </cell>
          <cell r="CA949" t="str">
            <v>SFO</v>
          </cell>
          <cell r="CD949">
            <v>0</v>
          </cell>
          <cell r="CF949">
            <v>1768</v>
          </cell>
          <cell r="CG949">
            <v>0</v>
          </cell>
        </row>
        <row r="950">
          <cell r="A950">
            <v>1093955</v>
          </cell>
          <cell r="B950" t="str">
            <v>106</v>
          </cell>
          <cell r="C950" t="str">
            <v>101</v>
          </cell>
          <cell r="D950" t="str">
            <v>22620</v>
          </cell>
          <cell r="E950" t="str">
            <v>22620-0193</v>
          </cell>
          <cell r="F950" t="str">
            <v>SOFTEST PIQUE POLO</v>
          </cell>
          <cell r="G950" t="str">
            <v>SOLID - MED HEATHER GREY</v>
          </cell>
          <cell r="H950" t="str">
            <v>PC</v>
          </cell>
          <cell r="J950" t="str">
            <v>SP-A</v>
          </cell>
          <cell r="K950" t="str">
            <v>LSUS</v>
          </cell>
          <cell r="L950">
            <v>2006</v>
          </cell>
          <cell r="M950">
            <v>1587</v>
          </cell>
          <cell r="N950">
            <v>1587</v>
          </cell>
          <cell r="O950">
            <v>0</v>
          </cell>
          <cell r="P950">
            <v>1587</v>
          </cell>
          <cell r="T950" t="str">
            <v>699M</v>
          </cell>
          <cell r="U950">
            <v>4392</v>
          </cell>
          <cell r="V950" t="str">
            <v>INDIA</v>
          </cell>
          <cell r="W950" t="str">
            <v>SAS</v>
          </cell>
          <cell r="X950" t="str">
            <v>INDIA</v>
          </cell>
          <cell r="Y950" t="str">
            <v>INTERNATIONAL CLOTHING CO V</v>
          </cell>
          <cell r="Z950" t="str">
            <v>DDU</v>
          </cell>
          <cell r="AD950">
            <v>40157</v>
          </cell>
          <cell r="AE950">
            <v>40157</v>
          </cell>
          <cell r="AF950">
            <v>40157</v>
          </cell>
          <cell r="AG950">
            <v>40157</v>
          </cell>
          <cell r="AH950">
            <v>40167</v>
          </cell>
          <cell r="AI950">
            <v>40213</v>
          </cell>
          <cell r="AJ950">
            <v>40227</v>
          </cell>
          <cell r="AK950">
            <v>40277</v>
          </cell>
          <cell r="AL950">
            <v>40320</v>
          </cell>
          <cell r="AM950">
            <v>40323</v>
          </cell>
          <cell r="AO950" t="str">
            <v>Y</v>
          </cell>
          <cell r="AP950">
            <v>4100075368</v>
          </cell>
          <cell r="AR950" t="str">
            <v>000s</v>
          </cell>
          <cell r="AS950">
            <v>0</v>
          </cell>
          <cell r="AT950" t="str">
            <v>India</v>
          </cell>
          <cell r="AX950">
            <v>0</v>
          </cell>
          <cell r="AY950">
            <v>40161</v>
          </cell>
          <cell r="AZ950">
            <v>40167</v>
          </cell>
          <cell r="BA950">
            <v>40230</v>
          </cell>
          <cell r="BB950">
            <v>40279</v>
          </cell>
          <cell r="BC950">
            <v>40321</v>
          </cell>
          <cell r="BD950">
            <v>40328</v>
          </cell>
          <cell r="BE950">
            <v>40148</v>
          </cell>
          <cell r="BF950">
            <v>40210</v>
          </cell>
          <cell r="BG950">
            <v>40269</v>
          </cell>
          <cell r="BH950">
            <v>40299</v>
          </cell>
          <cell r="BI950">
            <v>40299</v>
          </cell>
          <cell r="BL950">
            <v>0</v>
          </cell>
          <cell r="BN950" t="str">
            <v>DOCKERS</v>
          </cell>
          <cell r="BO950" t="str">
            <v>Tops</v>
          </cell>
          <cell r="BP950" t="str">
            <v>Mens</v>
          </cell>
          <cell r="BQ950" t="str">
            <v>Y</v>
          </cell>
          <cell r="BR950" t="str">
            <v>DM Tops Knits</v>
          </cell>
          <cell r="BS950" t="str">
            <v>OKAMOTO D</v>
          </cell>
          <cell r="BT950" t="str">
            <v>C KNITS</v>
          </cell>
          <cell r="BU950" t="str">
            <v>D5856</v>
          </cell>
          <cell r="BV950" t="str">
            <v>Seasonal</v>
          </cell>
          <cell r="BW950" t="str">
            <v>LSA</v>
          </cell>
          <cell r="BY950" t="str">
            <v>4027740227402134016740157401574015740157</v>
          </cell>
          <cell r="BZ950" t="str">
            <v>S-22620-0193-4392-40277</v>
          </cell>
          <cell r="CA950" t="str">
            <v>SFO</v>
          </cell>
          <cell r="CD950">
            <v>0</v>
          </cell>
          <cell r="CF950">
            <v>1768</v>
          </cell>
          <cell r="CG950">
            <v>0</v>
          </cell>
        </row>
        <row r="951">
          <cell r="A951">
            <v>1093956</v>
          </cell>
          <cell r="B951" t="str">
            <v>106</v>
          </cell>
          <cell r="C951" t="str">
            <v>101</v>
          </cell>
          <cell r="D951" t="str">
            <v>22620</v>
          </cell>
          <cell r="E951" t="str">
            <v>22620-0042</v>
          </cell>
          <cell r="F951" t="str">
            <v>SOFTEST PIQUE POLO</v>
          </cell>
          <cell r="G951" t="str">
            <v>CARDINAL</v>
          </cell>
          <cell r="H951" t="str">
            <v>PC</v>
          </cell>
          <cell r="J951" t="str">
            <v>SP-A</v>
          </cell>
          <cell r="K951" t="str">
            <v>LSUS</v>
          </cell>
          <cell r="L951">
            <v>2006</v>
          </cell>
          <cell r="M951">
            <v>1409</v>
          </cell>
          <cell r="N951">
            <v>1409</v>
          </cell>
          <cell r="O951">
            <v>0</v>
          </cell>
          <cell r="P951">
            <v>1409</v>
          </cell>
          <cell r="T951" t="str">
            <v>699M</v>
          </cell>
          <cell r="U951">
            <v>4392</v>
          </cell>
          <cell r="V951" t="str">
            <v>INDIA</v>
          </cell>
          <cell r="W951" t="str">
            <v>SAS</v>
          </cell>
          <cell r="X951" t="str">
            <v>INDIA</v>
          </cell>
          <cell r="Y951" t="str">
            <v>INTERNATIONAL CLOTHING CO V</v>
          </cell>
          <cell r="Z951" t="str">
            <v>DDU</v>
          </cell>
          <cell r="AD951">
            <v>40157</v>
          </cell>
          <cell r="AE951">
            <v>40157</v>
          </cell>
          <cell r="AF951">
            <v>40157</v>
          </cell>
          <cell r="AG951">
            <v>40157</v>
          </cell>
          <cell r="AH951">
            <v>40167</v>
          </cell>
          <cell r="AI951">
            <v>40213</v>
          </cell>
          <cell r="AJ951">
            <v>40227</v>
          </cell>
          <cell r="AK951">
            <v>40277</v>
          </cell>
          <cell r="AL951">
            <v>40320</v>
          </cell>
          <cell r="AM951">
            <v>40323</v>
          </cell>
          <cell r="AO951" t="str">
            <v>Y</v>
          </cell>
          <cell r="AP951">
            <v>4100075770</v>
          </cell>
          <cell r="AR951" t="str">
            <v>000s</v>
          </cell>
          <cell r="AS951">
            <v>0</v>
          </cell>
          <cell r="AT951" t="str">
            <v>India</v>
          </cell>
          <cell r="AX951">
            <v>0</v>
          </cell>
          <cell r="AY951">
            <v>40161</v>
          </cell>
          <cell r="AZ951">
            <v>40167</v>
          </cell>
          <cell r="BA951">
            <v>40230</v>
          </cell>
          <cell r="BB951">
            <v>40279</v>
          </cell>
          <cell r="BC951">
            <v>40321</v>
          </cell>
          <cell r="BD951">
            <v>40328</v>
          </cell>
          <cell r="BE951">
            <v>40148</v>
          </cell>
          <cell r="BF951">
            <v>40210</v>
          </cell>
          <cell r="BG951">
            <v>40269</v>
          </cell>
          <cell r="BH951">
            <v>40299</v>
          </cell>
          <cell r="BI951">
            <v>40299</v>
          </cell>
          <cell r="BL951">
            <v>0</v>
          </cell>
          <cell r="BN951" t="str">
            <v>DOCKERS</v>
          </cell>
          <cell r="BO951" t="str">
            <v>Tops</v>
          </cell>
          <cell r="BP951" t="str">
            <v>Mens</v>
          </cell>
          <cell r="BQ951" t="str">
            <v>Y</v>
          </cell>
          <cell r="BR951" t="str">
            <v>DM Tops Knits</v>
          </cell>
          <cell r="BS951" t="str">
            <v>OKAMOTO D</v>
          </cell>
          <cell r="BT951" t="str">
            <v>C KNITS</v>
          </cell>
          <cell r="BU951" t="str">
            <v>C1830</v>
          </cell>
          <cell r="BV951" t="str">
            <v>Seasonal</v>
          </cell>
          <cell r="BW951" t="str">
            <v>LSA</v>
          </cell>
          <cell r="BY951" t="str">
            <v>4027740227402134016740157401574015740157</v>
          </cell>
          <cell r="BZ951" t="str">
            <v>S-22620-0042-4392-40277</v>
          </cell>
          <cell r="CA951" t="str">
            <v>SFO</v>
          </cell>
          <cell r="CD951">
            <v>0</v>
          </cell>
          <cell r="CF951">
            <v>1768</v>
          </cell>
          <cell r="CG951">
            <v>0</v>
          </cell>
        </row>
        <row r="952">
          <cell r="A952">
            <v>1093957</v>
          </cell>
          <cell r="B952" t="str">
            <v>106</v>
          </cell>
          <cell r="C952" t="str">
            <v>101</v>
          </cell>
          <cell r="D952" t="str">
            <v>22620</v>
          </cell>
          <cell r="E952" t="str">
            <v>22620-0042</v>
          </cell>
          <cell r="F952" t="str">
            <v>SOFTEST PIQUE POLO</v>
          </cell>
          <cell r="G952" t="str">
            <v>CARDINAL</v>
          </cell>
          <cell r="H952" t="str">
            <v>PC</v>
          </cell>
          <cell r="J952" t="str">
            <v>SP-A</v>
          </cell>
          <cell r="K952" t="str">
            <v>LACL</v>
          </cell>
          <cell r="L952" t="str">
            <v>PA</v>
          </cell>
          <cell r="M952">
            <v>348</v>
          </cell>
          <cell r="N952">
            <v>348</v>
          </cell>
          <cell r="O952">
            <v>0</v>
          </cell>
          <cell r="P952">
            <v>348</v>
          </cell>
          <cell r="T952" t="str">
            <v>699M</v>
          </cell>
          <cell r="U952">
            <v>4392</v>
          </cell>
          <cell r="V952" t="str">
            <v>INDIA</v>
          </cell>
          <cell r="W952" t="str">
            <v>SAS</v>
          </cell>
          <cell r="X952" t="str">
            <v>INDIA</v>
          </cell>
          <cell r="Y952" t="str">
            <v>INTERNATIONAL CLOTHING CO V</v>
          </cell>
          <cell r="Z952" t="str">
            <v>DDU</v>
          </cell>
          <cell r="AD952">
            <v>40157</v>
          </cell>
          <cell r="AE952">
            <v>40157</v>
          </cell>
          <cell r="AF952">
            <v>40157</v>
          </cell>
          <cell r="AG952">
            <v>40157</v>
          </cell>
          <cell r="AH952">
            <v>40167</v>
          </cell>
          <cell r="AI952">
            <v>40213</v>
          </cell>
          <cell r="AJ952">
            <v>40227</v>
          </cell>
          <cell r="AK952">
            <v>40277</v>
          </cell>
          <cell r="AL952">
            <v>40327</v>
          </cell>
          <cell r="AM952">
            <v>40330</v>
          </cell>
          <cell r="AO952" t="str">
            <v>Y</v>
          </cell>
          <cell r="AP952">
            <v>4100075293</v>
          </cell>
          <cell r="AR952" t="str">
            <v>000s</v>
          </cell>
          <cell r="AS952">
            <v>0</v>
          </cell>
          <cell r="AT952" t="str">
            <v>India</v>
          </cell>
          <cell r="AX952">
            <v>0</v>
          </cell>
          <cell r="AY952">
            <v>40161</v>
          </cell>
          <cell r="AZ952">
            <v>40167</v>
          </cell>
          <cell r="BA952">
            <v>40230</v>
          </cell>
          <cell r="BB952">
            <v>40279</v>
          </cell>
          <cell r="BC952">
            <v>40328</v>
          </cell>
          <cell r="BD952">
            <v>40335</v>
          </cell>
          <cell r="BE952">
            <v>40148</v>
          </cell>
          <cell r="BF952">
            <v>40210</v>
          </cell>
          <cell r="BG952">
            <v>40269</v>
          </cell>
          <cell r="BH952">
            <v>40299</v>
          </cell>
          <cell r="BI952">
            <v>40330</v>
          </cell>
          <cell r="BL952">
            <v>0</v>
          </cell>
          <cell r="BN952" t="str">
            <v>DOCKERS</v>
          </cell>
          <cell r="BO952" t="str">
            <v>Tops</v>
          </cell>
          <cell r="BP952" t="str">
            <v>Mens</v>
          </cell>
          <cell r="BQ952" t="str">
            <v>Y</v>
          </cell>
          <cell r="BR952" t="str">
            <v>DM Tops Knits</v>
          </cell>
          <cell r="BS952" t="str">
            <v>OKAMOTO D</v>
          </cell>
          <cell r="BT952" t="str">
            <v>C KNITS</v>
          </cell>
          <cell r="BU952" t="str">
            <v>C1830</v>
          </cell>
          <cell r="BV952" t="str">
            <v>Seasonal</v>
          </cell>
          <cell r="BW952" t="str">
            <v>LSA</v>
          </cell>
          <cell r="BY952" t="str">
            <v>4027740227402134016740157401574015740157</v>
          </cell>
          <cell r="BZ952" t="str">
            <v>S-22620-0042-4392-40277</v>
          </cell>
          <cell r="CA952" t="str">
            <v>SFO</v>
          </cell>
          <cell r="CD952">
            <v>0</v>
          </cell>
          <cell r="CF952">
            <v>1768</v>
          </cell>
          <cell r="CG952">
            <v>0</v>
          </cell>
        </row>
        <row r="953">
          <cell r="A953">
            <v>1093958</v>
          </cell>
          <cell r="B953" t="str">
            <v>106</v>
          </cell>
          <cell r="C953" t="str">
            <v>101</v>
          </cell>
          <cell r="D953" t="str">
            <v>22620</v>
          </cell>
          <cell r="E953" t="str">
            <v>22620-0042</v>
          </cell>
          <cell r="F953" t="str">
            <v>SOFTEST PIQUE POLO</v>
          </cell>
          <cell r="G953" t="str">
            <v>CARDINAL</v>
          </cell>
          <cell r="H953" t="str">
            <v>PC</v>
          </cell>
          <cell r="J953" t="str">
            <v>SP-A</v>
          </cell>
          <cell r="K953" t="str">
            <v>LSUS</v>
          </cell>
          <cell r="L953">
            <v>2006</v>
          </cell>
          <cell r="M953">
            <v>584</v>
          </cell>
          <cell r="N953">
            <v>584</v>
          </cell>
          <cell r="O953">
            <v>0</v>
          </cell>
          <cell r="P953">
            <v>584</v>
          </cell>
          <cell r="T953" t="str">
            <v>699M</v>
          </cell>
          <cell r="U953">
            <v>4392</v>
          </cell>
          <cell r="V953" t="str">
            <v>INDIA</v>
          </cell>
          <cell r="W953" t="str">
            <v>SAS</v>
          </cell>
          <cell r="X953" t="str">
            <v>INDIA</v>
          </cell>
          <cell r="Y953" t="str">
            <v>INTERNATIONAL CLOTHING CO V</v>
          </cell>
          <cell r="Z953" t="str">
            <v>DDU</v>
          </cell>
          <cell r="AD953">
            <v>40166</v>
          </cell>
          <cell r="AE953">
            <v>40166</v>
          </cell>
          <cell r="AF953">
            <v>40166</v>
          </cell>
          <cell r="AG953">
            <v>40166</v>
          </cell>
          <cell r="AH953">
            <v>40176</v>
          </cell>
          <cell r="AI953">
            <v>40222</v>
          </cell>
          <cell r="AJ953">
            <v>40236</v>
          </cell>
          <cell r="AK953">
            <v>40286</v>
          </cell>
          <cell r="AL953">
            <v>40329</v>
          </cell>
          <cell r="AM953">
            <v>40332</v>
          </cell>
          <cell r="AO953" t="str">
            <v>Y</v>
          </cell>
          <cell r="AP953">
            <v>4100075836</v>
          </cell>
          <cell r="AR953" t="str">
            <v>000s</v>
          </cell>
          <cell r="AS953">
            <v>0</v>
          </cell>
          <cell r="AT953" t="str">
            <v>India</v>
          </cell>
          <cell r="AX953">
            <v>0</v>
          </cell>
          <cell r="AY953">
            <v>40175</v>
          </cell>
          <cell r="AZ953">
            <v>40181</v>
          </cell>
          <cell r="BA953">
            <v>40237</v>
          </cell>
          <cell r="BB953">
            <v>40286</v>
          </cell>
          <cell r="BC953">
            <v>40335</v>
          </cell>
          <cell r="BD953">
            <v>40335</v>
          </cell>
          <cell r="BE953">
            <v>40148</v>
          </cell>
          <cell r="BF953">
            <v>40210</v>
          </cell>
          <cell r="BG953">
            <v>40269</v>
          </cell>
          <cell r="BH953">
            <v>40330</v>
          </cell>
          <cell r="BI953">
            <v>40330</v>
          </cell>
          <cell r="BL953">
            <v>0</v>
          </cell>
          <cell r="BN953" t="str">
            <v>DOCKERS</v>
          </cell>
          <cell r="BO953" t="str">
            <v>Tops</v>
          </cell>
          <cell r="BP953" t="str">
            <v>Mens</v>
          </cell>
          <cell r="BQ953" t="str">
            <v>Y</v>
          </cell>
          <cell r="BR953" t="str">
            <v>DM Tops Knits</v>
          </cell>
          <cell r="BS953" t="str">
            <v>OKAMOTO D</v>
          </cell>
          <cell r="BT953" t="str">
            <v>C KNITS</v>
          </cell>
          <cell r="BU953" t="str">
            <v>C1830</v>
          </cell>
          <cell r="BV953" t="str">
            <v>Seasonal</v>
          </cell>
          <cell r="BW953" t="str">
            <v>LSA</v>
          </cell>
          <cell r="BY953" t="str">
            <v>4028640236402224017640166401664016640166</v>
          </cell>
          <cell r="BZ953" t="str">
            <v>S-22620-0042-4392-40286</v>
          </cell>
          <cell r="CA953" t="str">
            <v>SFO</v>
          </cell>
          <cell r="CD953">
            <v>0</v>
          </cell>
          <cell r="CF953">
            <v>1768</v>
          </cell>
          <cell r="CG953">
            <v>0</v>
          </cell>
        </row>
        <row r="954">
          <cell r="A954">
            <v>1093959</v>
          </cell>
          <cell r="B954" t="str">
            <v>106</v>
          </cell>
          <cell r="C954" t="str">
            <v>101</v>
          </cell>
          <cell r="D954" t="str">
            <v>22620</v>
          </cell>
          <cell r="E954" t="str">
            <v>22620-0042</v>
          </cell>
          <cell r="F954" t="str">
            <v>SOFTEST PIQUE POLO</v>
          </cell>
          <cell r="G954" t="str">
            <v>CARDINAL</v>
          </cell>
          <cell r="H954" t="str">
            <v>PPK</v>
          </cell>
          <cell r="J954" t="str">
            <v>SP-A</v>
          </cell>
          <cell r="K954" t="str">
            <v>LSUS</v>
          </cell>
          <cell r="L954">
            <v>2006</v>
          </cell>
          <cell r="M954">
            <v>408</v>
          </cell>
          <cell r="N954">
            <v>408</v>
          </cell>
          <cell r="O954">
            <v>0</v>
          </cell>
          <cell r="P954">
            <v>408</v>
          </cell>
          <cell r="T954" t="str">
            <v>699M</v>
          </cell>
          <cell r="U954">
            <v>4392</v>
          </cell>
          <cell r="V954" t="str">
            <v>INDIA</v>
          </cell>
          <cell r="W954" t="str">
            <v>SAS</v>
          </cell>
          <cell r="X954" t="str">
            <v>INDIA</v>
          </cell>
          <cell r="Y954" t="str">
            <v>INTERNATIONAL CLOTHING CO V</v>
          </cell>
          <cell r="Z954" t="str">
            <v>DDU</v>
          </cell>
          <cell r="AD954">
            <v>40166</v>
          </cell>
          <cell r="AE954">
            <v>40166</v>
          </cell>
          <cell r="AF954">
            <v>40166</v>
          </cell>
          <cell r="AG954">
            <v>40166</v>
          </cell>
          <cell r="AH954">
            <v>40176</v>
          </cell>
          <cell r="AI954">
            <v>40222</v>
          </cell>
          <cell r="AJ954">
            <v>40236</v>
          </cell>
          <cell r="AK954">
            <v>40286</v>
          </cell>
          <cell r="AL954">
            <v>40329</v>
          </cell>
          <cell r="AM954">
            <v>40332</v>
          </cell>
          <cell r="AN954" t="str">
            <v>PPK 22620-0174</v>
          </cell>
          <cell r="AO954" t="str">
            <v>Y</v>
          </cell>
          <cell r="AP954">
            <v>4100076610</v>
          </cell>
          <cell r="AR954" t="str">
            <v>000s</v>
          </cell>
          <cell r="AS954">
            <v>0</v>
          </cell>
          <cell r="AT954" t="str">
            <v>India</v>
          </cell>
          <cell r="AX954">
            <v>0</v>
          </cell>
          <cell r="AY954">
            <v>40175</v>
          </cell>
          <cell r="AZ954">
            <v>40181</v>
          </cell>
          <cell r="BA954">
            <v>40237</v>
          </cell>
          <cell r="BB954">
            <v>40286</v>
          </cell>
          <cell r="BC954">
            <v>40335</v>
          </cell>
          <cell r="BD954">
            <v>40335</v>
          </cell>
          <cell r="BE954">
            <v>40148</v>
          </cell>
          <cell r="BF954">
            <v>40210</v>
          </cell>
          <cell r="BG954">
            <v>40269</v>
          </cell>
          <cell r="BH954">
            <v>40330</v>
          </cell>
          <cell r="BI954">
            <v>40330</v>
          </cell>
          <cell r="BL954">
            <v>0</v>
          </cell>
          <cell r="BN954" t="str">
            <v>DOCKERS</v>
          </cell>
          <cell r="BO954" t="str">
            <v>Tops</v>
          </cell>
          <cell r="BP954" t="str">
            <v>Mens</v>
          </cell>
          <cell r="BQ954" t="str">
            <v>Y</v>
          </cell>
          <cell r="BR954" t="str">
            <v>DM Tops Knits</v>
          </cell>
          <cell r="BS954" t="str">
            <v>OKAMOTO D</v>
          </cell>
          <cell r="BT954" t="str">
            <v>C KNITS</v>
          </cell>
          <cell r="BU954" t="str">
            <v>C1830</v>
          </cell>
          <cell r="BV954" t="str">
            <v>Seasonal</v>
          </cell>
          <cell r="BW954" t="str">
            <v>LSA</v>
          </cell>
          <cell r="BY954" t="str">
            <v>4028640236402224017640166401664016640166</v>
          </cell>
          <cell r="BZ954" t="str">
            <v>S-22620-0042-4392-40286</v>
          </cell>
          <cell r="CA954" t="str">
            <v>SFO</v>
          </cell>
          <cell r="CD954">
            <v>0</v>
          </cell>
          <cell r="CF954">
            <v>1768</v>
          </cell>
          <cell r="CG954">
            <v>0</v>
          </cell>
        </row>
        <row r="955">
          <cell r="A955">
            <v>1093960</v>
          </cell>
          <cell r="B955" t="str">
            <v>106</v>
          </cell>
          <cell r="C955" t="str">
            <v>101</v>
          </cell>
          <cell r="D955" t="str">
            <v>22620</v>
          </cell>
          <cell r="E955" t="str">
            <v>22620-0042</v>
          </cell>
          <cell r="F955" t="str">
            <v>SOFTEST PIQUE POLO</v>
          </cell>
          <cell r="G955" t="str">
            <v>CARDINAL</v>
          </cell>
          <cell r="H955" t="str">
            <v>PPK</v>
          </cell>
          <cell r="J955" t="str">
            <v>SP-A</v>
          </cell>
          <cell r="K955" t="str">
            <v>LSUS</v>
          </cell>
          <cell r="L955">
            <v>2006</v>
          </cell>
          <cell r="M955">
            <v>208</v>
          </cell>
          <cell r="N955">
            <v>208</v>
          </cell>
          <cell r="O955">
            <v>0</v>
          </cell>
          <cell r="P955">
            <v>208</v>
          </cell>
          <cell r="T955" t="str">
            <v>699M</v>
          </cell>
          <cell r="U955">
            <v>4392</v>
          </cell>
          <cell r="V955" t="str">
            <v>INDIA</v>
          </cell>
          <cell r="W955" t="str">
            <v>SAS</v>
          </cell>
          <cell r="X955" t="str">
            <v>INDIA</v>
          </cell>
          <cell r="Y955" t="str">
            <v>INTERNATIONAL CLOTHING CO V</v>
          </cell>
          <cell r="Z955" t="str">
            <v>DDU</v>
          </cell>
          <cell r="AD955">
            <v>40166</v>
          </cell>
          <cell r="AE955">
            <v>40166</v>
          </cell>
          <cell r="AF955">
            <v>40166</v>
          </cell>
          <cell r="AG955">
            <v>40166</v>
          </cell>
          <cell r="AH955">
            <v>40176</v>
          </cell>
          <cell r="AI955">
            <v>40222</v>
          </cell>
          <cell r="AJ955">
            <v>40236</v>
          </cell>
          <cell r="AK955">
            <v>40286</v>
          </cell>
          <cell r="AL955">
            <v>40329</v>
          </cell>
          <cell r="AM955">
            <v>40332</v>
          </cell>
          <cell r="AN955" t="str">
            <v>PPK 22620-0184</v>
          </cell>
          <cell r="AO955" t="str">
            <v>Y</v>
          </cell>
          <cell r="AP955">
            <v>4100076615</v>
          </cell>
          <cell r="AR955" t="str">
            <v>000s</v>
          </cell>
          <cell r="AS955">
            <v>0</v>
          </cell>
          <cell r="AT955" t="str">
            <v>India</v>
          </cell>
          <cell r="AX955">
            <v>0</v>
          </cell>
          <cell r="AY955">
            <v>40175</v>
          </cell>
          <cell r="AZ955">
            <v>40181</v>
          </cell>
          <cell r="BA955">
            <v>40237</v>
          </cell>
          <cell r="BB955">
            <v>40286</v>
          </cell>
          <cell r="BC955">
            <v>40335</v>
          </cell>
          <cell r="BD955">
            <v>40335</v>
          </cell>
          <cell r="BE955">
            <v>40148</v>
          </cell>
          <cell r="BF955">
            <v>40210</v>
          </cell>
          <cell r="BG955">
            <v>40269</v>
          </cell>
          <cell r="BH955">
            <v>40330</v>
          </cell>
          <cell r="BI955">
            <v>40330</v>
          </cell>
          <cell r="BL955">
            <v>0</v>
          </cell>
          <cell r="BN955" t="str">
            <v>DOCKERS</v>
          </cell>
          <cell r="BO955" t="str">
            <v>Tops</v>
          </cell>
          <cell r="BP955" t="str">
            <v>Mens</v>
          </cell>
          <cell r="BQ955" t="str">
            <v>Y</v>
          </cell>
          <cell r="BR955" t="str">
            <v>DM Tops Knits</v>
          </cell>
          <cell r="BS955" t="str">
            <v>OKAMOTO D</v>
          </cell>
          <cell r="BT955" t="str">
            <v>C KNITS</v>
          </cell>
          <cell r="BU955" t="str">
            <v>C1830</v>
          </cell>
          <cell r="BV955" t="str">
            <v>Seasonal</v>
          </cell>
          <cell r="BW955" t="str">
            <v>LSA</v>
          </cell>
          <cell r="BY955" t="str">
            <v>4028640236402224017640166401664016640166</v>
          </cell>
          <cell r="BZ955" t="str">
            <v>S-22620-0042-4392-40286</v>
          </cell>
          <cell r="CA955" t="str">
            <v>SFO</v>
          </cell>
          <cell r="CD955">
            <v>0</v>
          </cell>
          <cell r="CF955">
            <v>1768</v>
          </cell>
          <cell r="CG955">
            <v>0</v>
          </cell>
        </row>
        <row r="956">
          <cell r="A956">
            <v>1093961</v>
          </cell>
          <cell r="B956" t="str">
            <v>106</v>
          </cell>
          <cell r="C956" t="str">
            <v>101</v>
          </cell>
          <cell r="D956" t="str">
            <v>22620</v>
          </cell>
          <cell r="E956" t="str">
            <v>22620-0042</v>
          </cell>
          <cell r="F956" t="str">
            <v>SOFTEST PIQUE POLO</v>
          </cell>
          <cell r="G956" t="str">
            <v>CARDINAL</v>
          </cell>
          <cell r="H956" t="str">
            <v>PC</v>
          </cell>
          <cell r="J956" t="str">
            <v>SP-A</v>
          </cell>
          <cell r="K956" t="str">
            <v>LSUS</v>
          </cell>
          <cell r="L956">
            <v>2006</v>
          </cell>
          <cell r="M956">
            <v>1500</v>
          </cell>
          <cell r="N956">
            <v>1500</v>
          </cell>
          <cell r="O956">
            <v>0</v>
          </cell>
          <cell r="P956">
            <v>1500</v>
          </cell>
          <cell r="T956" t="str">
            <v>699M</v>
          </cell>
          <cell r="U956">
            <v>4392</v>
          </cell>
          <cell r="V956" t="str">
            <v>INDIA</v>
          </cell>
          <cell r="W956" t="str">
            <v>SAS</v>
          </cell>
          <cell r="X956" t="str">
            <v>INDIA</v>
          </cell>
          <cell r="Y956" t="str">
            <v>INTERNATIONAL CLOTHING CO V</v>
          </cell>
          <cell r="Z956" t="str">
            <v>DDU</v>
          </cell>
          <cell r="AD956">
            <v>40221</v>
          </cell>
          <cell r="AE956">
            <v>40221</v>
          </cell>
          <cell r="AF956">
            <v>40221</v>
          </cell>
          <cell r="AG956">
            <v>40221</v>
          </cell>
          <cell r="AH956">
            <v>40231</v>
          </cell>
          <cell r="AI956">
            <v>40269</v>
          </cell>
          <cell r="AJ956">
            <v>40283</v>
          </cell>
          <cell r="AK956">
            <v>40333</v>
          </cell>
          <cell r="AL956">
            <v>40376</v>
          </cell>
          <cell r="AM956">
            <v>40379</v>
          </cell>
          <cell r="AN956" t="str">
            <v>ok'd by Kimberly to cut 1.5k to cover size out &amp; excess for SC</v>
          </cell>
          <cell r="AO956" t="str">
            <v>Y</v>
          </cell>
          <cell r="AP956">
            <v>4100080841</v>
          </cell>
          <cell r="AR956" t="str">
            <v>000s</v>
          </cell>
          <cell r="AS956">
            <v>0</v>
          </cell>
          <cell r="AT956" t="str">
            <v>India</v>
          </cell>
          <cell r="AX956">
            <v>0</v>
          </cell>
          <cell r="AY956">
            <v>40231</v>
          </cell>
          <cell r="AZ956">
            <v>40237</v>
          </cell>
          <cell r="BA956">
            <v>40286</v>
          </cell>
          <cell r="BB956">
            <v>40335</v>
          </cell>
          <cell r="BC956">
            <v>40377</v>
          </cell>
          <cell r="BD956">
            <v>40384</v>
          </cell>
          <cell r="BE956">
            <v>40210</v>
          </cell>
          <cell r="BF956">
            <v>40269</v>
          </cell>
          <cell r="BG956">
            <v>40330</v>
          </cell>
          <cell r="BH956">
            <v>40360</v>
          </cell>
          <cell r="BI956">
            <v>40360</v>
          </cell>
          <cell r="BL956">
            <v>0</v>
          </cell>
          <cell r="BN956" t="str">
            <v>DOCKERS</v>
          </cell>
          <cell r="BO956" t="str">
            <v>Tops</v>
          </cell>
          <cell r="BP956" t="str">
            <v>Mens</v>
          </cell>
          <cell r="BQ956" t="str">
            <v>Y</v>
          </cell>
          <cell r="BR956" t="str">
            <v>DM Tops Knits</v>
          </cell>
          <cell r="BS956" t="str">
            <v>OKAMOTO D</v>
          </cell>
          <cell r="BT956" t="str">
            <v>C KNITS</v>
          </cell>
          <cell r="BU956" t="str">
            <v>C1830</v>
          </cell>
          <cell r="BV956" t="str">
            <v>Seasonal</v>
          </cell>
          <cell r="BW956" t="str">
            <v>LSA</v>
          </cell>
          <cell r="BY956" t="str">
            <v>4033340283402694023140221402214022140221</v>
          </cell>
          <cell r="BZ956" t="str">
            <v>S-22620-0042-4392-40333</v>
          </cell>
          <cell r="CA956" t="str">
            <v>SFO</v>
          </cell>
          <cell r="CD956">
            <v>0</v>
          </cell>
          <cell r="CF956">
            <v>1768</v>
          </cell>
          <cell r="CG956">
            <v>0</v>
          </cell>
        </row>
        <row r="957">
          <cell r="A957">
            <v>1093962</v>
          </cell>
          <cell r="B957" t="str">
            <v>106</v>
          </cell>
          <cell r="C957" t="str">
            <v>101</v>
          </cell>
          <cell r="D957" t="str">
            <v>22620</v>
          </cell>
          <cell r="E957" t="str">
            <v>22620-0003</v>
          </cell>
          <cell r="F957" t="str">
            <v>SOFTEST PIQUE POLO</v>
          </cell>
          <cell r="G957" t="str">
            <v>NAVY</v>
          </cell>
          <cell r="H957" t="str">
            <v>PC</v>
          </cell>
          <cell r="J957" t="str">
            <v>SP-A</v>
          </cell>
          <cell r="K957" t="str">
            <v>APD</v>
          </cell>
          <cell r="L957" t="str">
            <v>MY</v>
          </cell>
          <cell r="M957">
            <v>430</v>
          </cell>
          <cell r="N957">
            <v>430</v>
          </cell>
          <cell r="O957">
            <v>0</v>
          </cell>
          <cell r="P957">
            <v>430</v>
          </cell>
          <cell r="T957" t="str">
            <v>699M</v>
          </cell>
          <cell r="U957">
            <v>4392</v>
          </cell>
          <cell r="V957" t="str">
            <v>INDIA</v>
          </cell>
          <cell r="W957" t="str">
            <v>SAS</v>
          </cell>
          <cell r="X957" t="str">
            <v>INDIA</v>
          </cell>
          <cell r="Y957" t="str">
            <v>INTERNATIONAL CLOTHING CO V</v>
          </cell>
          <cell r="Z957" t="str">
            <v>DDU</v>
          </cell>
          <cell r="AD957">
            <v>40157</v>
          </cell>
          <cell r="AE957">
            <v>40157</v>
          </cell>
          <cell r="AF957">
            <v>40157</v>
          </cell>
          <cell r="AG957">
            <v>40157</v>
          </cell>
          <cell r="AH957">
            <v>40167</v>
          </cell>
          <cell r="AI957">
            <v>40213</v>
          </cell>
          <cell r="AJ957">
            <v>40227</v>
          </cell>
          <cell r="AK957">
            <v>40277</v>
          </cell>
          <cell r="AL957">
            <v>40298</v>
          </cell>
          <cell r="AM957">
            <v>40301</v>
          </cell>
          <cell r="AN957" t="str">
            <v>MY SG TH; 1/7: MO Ok's to increase from 360 uts to 430.</v>
          </cell>
          <cell r="AO957" t="str">
            <v>Y</v>
          </cell>
          <cell r="AP957" t="str">
            <v>4505015662/4512013521/4512013566</v>
          </cell>
          <cell r="AR957" t="str">
            <v>000s</v>
          </cell>
          <cell r="AS957">
            <v>0</v>
          </cell>
          <cell r="AT957" t="str">
            <v>India</v>
          </cell>
          <cell r="AX957">
            <v>0</v>
          </cell>
          <cell r="AY957">
            <v>40161</v>
          </cell>
          <cell r="AZ957">
            <v>40167</v>
          </cell>
          <cell r="BA957">
            <v>40230</v>
          </cell>
          <cell r="BB957">
            <v>40279</v>
          </cell>
          <cell r="BC957">
            <v>40300</v>
          </cell>
          <cell r="BD957">
            <v>40307</v>
          </cell>
          <cell r="BE957">
            <v>40148</v>
          </cell>
          <cell r="BF957">
            <v>40210</v>
          </cell>
          <cell r="BG957">
            <v>40269</v>
          </cell>
          <cell r="BH957">
            <v>40269</v>
          </cell>
          <cell r="BI957">
            <v>40299</v>
          </cell>
          <cell r="BL957">
            <v>0</v>
          </cell>
          <cell r="BN957" t="str">
            <v>DOCKERS</v>
          </cell>
          <cell r="BO957" t="str">
            <v>Tops</v>
          </cell>
          <cell r="BP957" t="str">
            <v>Mens</v>
          </cell>
          <cell r="BQ957" t="str">
            <v>Y</v>
          </cell>
          <cell r="BR957" t="str">
            <v>DM Tops Knits</v>
          </cell>
          <cell r="BS957" t="str">
            <v>OKAMOTO D</v>
          </cell>
          <cell r="BT957" t="str">
            <v>C KNITS</v>
          </cell>
          <cell r="BU957" t="str">
            <v>B8180</v>
          </cell>
          <cell r="BV957" t="str">
            <v>Seasonal</v>
          </cell>
          <cell r="BW957" t="str">
            <v>APD</v>
          </cell>
          <cell r="BY957" t="str">
            <v>4027740227402134016740157401574015740157</v>
          </cell>
          <cell r="BZ957" t="str">
            <v>S-22620-0003-4392-40277</v>
          </cell>
          <cell r="CA957" t="str">
            <v>SFO</v>
          </cell>
          <cell r="CD957">
            <v>0</v>
          </cell>
          <cell r="CF957">
            <v>1768</v>
          </cell>
          <cell r="CG957">
            <v>0</v>
          </cell>
        </row>
        <row r="958">
          <cell r="A958">
            <v>1093963</v>
          </cell>
          <cell r="B958" t="str">
            <v>106</v>
          </cell>
          <cell r="C958" t="str">
            <v>101</v>
          </cell>
          <cell r="D958" t="str">
            <v>22620</v>
          </cell>
          <cell r="E958" t="str">
            <v>22620-0003</v>
          </cell>
          <cell r="F958" t="str">
            <v>SOFTEST PIQUE POLO</v>
          </cell>
          <cell r="G958" t="str">
            <v>NAVY</v>
          </cell>
          <cell r="H958" t="str">
            <v>PC</v>
          </cell>
          <cell r="J958" t="str">
            <v>SP-A</v>
          </cell>
          <cell r="K958" t="str">
            <v>LACL</v>
          </cell>
          <cell r="L958" t="str">
            <v>PA</v>
          </cell>
          <cell r="M958">
            <v>348</v>
          </cell>
          <cell r="N958">
            <v>348</v>
          </cell>
          <cell r="O958">
            <v>0</v>
          </cell>
          <cell r="P958">
            <v>348</v>
          </cell>
          <cell r="T958" t="str">
            <v>699M</v>
          </cell>
          <cell r="U958">
            <v>4392</v>
          </cell>
          <cell r="V958" t="str">
            <v>INDIA</v>
          </cell>
          <cell r="W958" t="str">
            <v>SAS</v>
          </cell>
          <cell r="X958" t="str">
            <v>INDIA</v>
          </cell>
          <cell r="Y958" t="str">
            <v>INTERNATIONAL CLOTHING CO V</v>
          </cell>
          <cell r="Z958" t="str">
            <v>DDU</v>
          </cell>
          <cell r="AD958">
            <v>40157</v>
          </cell>
          <cell r="AE958">
            <v>40157</v>
          </cell>
          <cell r="AF958">
            <v>40157</v>
          </cell>
          <cell r="AG958">
            <v>40157</v>
          </cell>
          <cell r="AH958">
            <v>40167</v>
          </cell>
          <cell r="AI958">
            <v>40213</v>
          </cell>
          <cell r="AJ958">
            <v>40227</v>
          </cell>
          <cell r="AK958">
            <v>40277</v>
          </cell>
          <cell r="AL958">
            <v>40327</v>
          </cell>
          <cell r="AM958">
            <v>40330</v>
          </cell>
          <cell r="AO958" t="str">
            <v>Y</v>
          </cell>
          <cell r="AP958">
            <v>4100076149</v>
          </cell>
          <cell r="AR958" t="str">
            <v>000s</v>
          </cell>
          <cell r="AS958">
            <v>0</v>
          </cell>
          <cell r="AT958" t="str">
            <v>India</v>
          </cell>
          <cell r="AX958">
            <v>0</v>
          </cell>
          <cell r="AY958">
            <v>40161</v>
          </cell>
          <cell r="AZ958">
            <v>40167</v>
          </cell>
          <cell r="BA958">
            <v>40230</v>
          </cell>
          <cell r="BB958">
            <v>40279</v>
          </cell>
          <cell r="BC958">
            <v>40328</v>
          </cell>
          <cell r="BD958">
            <v>40335</v>
          </cell>
          <cell r="BE958">
            <v>40148</v>
          </cell>
          <cell r="BF958">
            <v>40210</v>
          </cell>
          <cell r="BG958">
            <v>40269</v>
          </cell>
          <cell r="BH958">
            <v>40299</v>
          </cell>
          <cell r="BI958">
            <v>40330</v>
          </cell>
          <cell r="BL958">
            <v>0</v>
          </cell>
          <cell r="BN958" t="str">
            <v>DOCKERS</v>
          </cell>
          <cell r="BO958" t="str">
            <v>Tops</v>
          </cell>
          <cell r="BP958" t="str">
            <v>Mens</v>
          </cell>
          <cell r="BQ958" t="str">
            <v>Y</v>
          </cell>
          <cell r="BR958" t="str">
            <v>DM Tops Knits</v>
          </cell>
          <cell r="BS958" t="str">
            <v>OKAMOTO D</v>
          </cell>
          <cell r="BT958" t="str">
            <v>C KNITS</v>
          </cell>
          <cell r="BU958" t="str">
            <v>B8180</v>
          </cell>
          <cell r="BV958" t="str">
            <v>Seasonal</v>
          </cell>
          <cell r="BW958" t="str">
            <v>LSA</v>
          </cell>
          <cell r="BY958" t="str">
            <v>4027740227402134016740157401574015740157</v>
          </cell>
          <cell r="BZ958" t="str">
            <v>S-22620-0003-4392-40277</v>
          </cell>
          <cell r="CA958" t="str">
            <v>SFO</v>
          </cell>
          <cell r="CD958">
            <v>0</v>
          </cell>
          <cell r="CF958">
            <v>1768</v>
          </cell>
          <cell r="CG958">
            <v>0</v>
          </cell>
        </row>
        <row r="959">
          <cell r="A959">
            <v>1093964</v>
          </cell>
          <cell r="B959" t="str">
            <v>106</v>
          </cell>
          <cell r="C959" t="str">
            <v>101</v>
          </cell>
          <cell r="D959" t="str">
            <v>22620</v>
          </cell>
          <cell r="E959" t="str">
            <v>22620-0003</v>
          </cell>
          <cell r="F959" t="str">
            <v>SOFTEST PIQUE POLO</v>
          </cell>
          <cell r="G959" t="str">
            <v>NAVY</v>
          </cell>
          <cell r="H959" t="str">
            <v>PC</v>
          </cell>
          <cell r="J959" t="str">
            <v>SP-A</v>
          </cell>
          <cell r="K959" t="str">
            <v>LACL</v>
          </cell>
          <cell r="L959" t="str">
            <v>CR</v>
          </cell>
          <cell r="M959">
            <v>500</v>
          </cell>
          <cell r="N959">
            <v>500</v>
          </cell>
          <cell r="O959">
            <v>0</v>
          </cell>
          <cell r="P959">
            <v>500</v>
          </cell>
          <cell r="T959" t="str">
            <v>699M</v>
          </cell>
          <cell r="U959">
            <v>4392</v>
          </cell>
          <cell r="V959" t="str">
            <v>INDIA</v>
          </cell>
          <cell r="W959" t="str">
            <v>SAS</v>
          </cell>
          <cell r="X959" t="str">
            <v>INDIA</v>
          </cell>
          <cell r="Y959" t="str">
            <v>INTERNATIONAL CLOTHING CO V</v>
          </cell>
          <cell r="Z959" t="str">
            <v>DDU</v>
          </cell>
          <cell r="AD959">
            <v>40157</v>
          </cell>
          <cell r="AE959">
            <v>40157</v>
          </cell>
          <cell r="AF959">
            <v>40157</v>
          </cell>
          <cell r="AG959">
            <v>40157</v>
          </cell>
          <cell r="AH959">
            <v>40167</v>
          </cell>
          <cell r="AI959">
            <v>40213</v>
          </cell>
          <cell r="AJ959">
            <v>40227</v>
          </cell>
          <cell r="AK959">
            <v>40277</v>
          </cell>
          <cell r="AL959">
            <v>40352</v>
          </cell>
          <cell r="AM959">
            <v>40355</v>
          </cell>
          <cell r="AO959" t="str">
            <v>Y</v>
          </cell>
          <cell r="AP959">
            <v>4100076153</v>
          </cell>
          <cell r="AR959" t="str">
            <v>000s</v>
          </cell>
          <cell r="AS959">
            <v>0</v>
          </cell>
          <cell r="AT959" t="str">
            <v>India</v>
          </cell>
          <cell r="AX959">
            <v>0</v>
          </cell>
          <cell r="AY959">
            <v>40161</v>
          </cell>
          <cell r="AZ959">
            <v>40167</v>
          </cell>
          <cell r="BA959">
            <v>40230</v>
          </cell>
          <cell r="BB959">
            <v>40279</v>
          </cell>
          <cell r="BC959">
            <v>40356</v>
          </cell>
          <cell r="BD959">
            <v>40356</v>
          </cell>
          <cell r="BE959">
            <v>40148</v>
          </cell>
          <cell r="BF959">
            <v>40210</v>
          </cell>
          <cell r="BG959">
            <v>40269</v>
          </cell>
          <cell r="BH959">
            <v>40330</v>
          </cell>
          <cell r="BI959">
            <v>40330</v>
          </cell>
          <cell r="BL959">
            <v>0</v>
          </cell>
          <cell r="BN959" t="str">
            <v>DOCKERS</v>
          </cell>
          <cell r="BO959" t="str">
            <v>Tops</v>
          </cell>
          <cell r="BP959" t="str">
            <v>Mens</v>
          </cell>
          <cell r="BQ959" t="str">
            <v>Y</v>
          </cell>
          <cell r="BR959" t="str">
            <v>DM Tops Knits</v>
          </cell>
          <cell r="BS959" t="str">
            <v>OKAMOTO D</v>
          </cell>
          <cell r="BT959" t="str">
            <v>C KNITS</v>
          </cell>
          <cell r="BU959" t="str">
            <v>B8180</v>
          </cell>
          <cell r="BV959" t="str">
            <v>Seasonal</v>
          </cell>
          <cell r="BW959" t="str">
            <v>LSA</v>
          </cell>
          <cell r="BY959" t="str">
            <v>4027740227402134016740157401574015740157</v>
          </cell>
          <cell r="BZ959" t="str">
            <v>S-22620-0003-4392-40277</v>
          </cell>
          <cell r="CA959" t="str">
            <v>SFO</v>
          </cell>
          <cell r="CD959">
            <v>0</v>
          </cell>
          <cell r="CF959">
            <v>1768</v>
          </cell>
          <cell r="CG959">
            <v>0</v>
          </cell>
        </row>
        <row r="960">
          <cell r="A960">
            <v>1093965</v>
          </cell>
          <cell r="B960" t="str">
            <v>106</v>
          </cell>
          <cell r="C960" t="str">
            <v>101</v>
          </cell>
          <cell r="D960" t="str">
            <v>22620</v>
          </cell>
          <cell r="E960" t="str">
            <v>22620-0003</v>
          </cell>
          <cell r="F960" t="str">
            <v>SOFTEST PIQUE POLO</v>
          </cell>
          <cell r="G960" t="str">
            <v>NAVY</v>
          </cell>
          <cell r="H960" t="str">
            <v>PC</v>
          </cell>
          <cell r="J960" t="str">
            <v>SP-A</v>
          </cell>
          <cell r="K960" t="str">
            <v>LSUS</v>
          </cell>
          <cell r="L960">
            <v>2006</v>
          </cell>
          <cell r="M960">
            <v>1582</v>
          </cell>
          <cell r="N960">
            <v>1582</v>
          </cell>
          <cell r="O960">
            <v>0</v>
          </cell>
          <cell r="P960">
            <v>1582</v>
          </cell>
          <cell r="T960" t="str">
            <v>699M</v>
          </cell>
          <cell r="U960">
            <v>4392</v>
          </cell>
          <cell r="V960" t="str">
            <v>INDIA</v>
          </cell>
          <cell r="W960" t="str">
            <v>SAS</v>
          </cell>
          <cell r="X960" t="str">
            <v>INDIA</v>
          </cell>
          <cell r="Y960" t="str">
            <v>INTERNATIONAL CLOTHING CO V</v>
          </cell>
          <cell r="Z960" t="str">
            <v>DDU</v>
          </cell>
          <cell r="AD960">
            <v>40157</v>
          </cell>
          <cell r="AE960">
            <v>40157</v>
          </cell>
          <cell r="AF960">
            <v>40157</v>
          </cell>
          <cell r="AG960">
            <v>40157</v>
          </cell>
          <cell r="AH960">
            <v>40167</v>
          </cell>
          <cell r="AI960">
            <v>40213</v>
          </cell>
          <cell r="AJ960">
            <v>40227</v>
          </cell>
          <cell r="AK960">
            <v>40277</v>
          </cell>
          <cell r="AL960">
            <v>40320</v>
          </cell>
          <cell r="AM960">
            <v>40323</v>
          </cell>
          <cell r="AO960" t="str">
            <v>Y</v>
          </cell>
          <cell r="AP960">
            <v>4100075769</v>
          </cell>
          <cell r="AR960" t="str">
            <v>000s</v>
          </cell>
          <cell r="AS960">
            <v>0</v>
          </cell>
          <cell r="AT960" t="str">
            <v>India</v>
          </cell>
          <cell r="AX960">
            <v>0</v>
          </cell>
          <cell r="AY960">
            <v>40161</v>
          </cell>
          <cell r="AZ960">
            <v>40167</v>
          </cell>
          <cell r="BA960">
            <v>40230</v>
          </cell>
          <cell r="BB960">
            <v>40279</v>
          </cell>
          <cell r="BC960">
            <v>40321</v>
          </cell>
          <cell r="BD960">
            <v>40328</v>
          </cell>
          <cell r="BE960">
            <v>40148</v>
          </cell>
          <cell r="BF960">
            <v>40210</v>
          </cell>
          <cell r="BG960">
            <v>40269</v>
          </cell>
          <cell r="BH960">
            <v>40299</v>
          </cell>
          <cell r="BI960">
            <v>40299</v>
          </cell>
          <cell r="BL960">
            <v>0</v>
          </cell>
          <cell r="BN960" t="str">
            <v>DOCKERS</v>
          </cell>
          <cell r="BO960" t="str">
            <v>Tops</v>
          </cell>
          <cell r="BP960" t="str">
            <v>Mens</v>
          </cell>
          <cell r="BQ960" t="str">
            <v>Y</v>
          </cell>
          <cell r="BR960" t="str">
            <v>DM Tops Knits</v>
          </cell>
          <cell r="BS960" t="str">
            <v>OKAMOTO D</v>
          </cell>
          <cell r="BT960" t="str">
            <v>C KNITS</v>
          </cell>
          <cell r="BU960" t="str">
            <v>B8180</v>
          </cell>
          <cell r="BV960" t="str">
            <v>Seasonal</v>
          </cell>
          <cell r="BW960" t="str">
            <v>LSA</v>
          </cell>
          <cell r="BY960" t="str">
            <v>4027740227402134016740157401574015740157</v>
          </cell>
          <cell r="BZ960" t="str">
            <v>S-22620-0003-4392-40277</v>
          </cell>
          <cell r="CA960" t="str">
            <v>SFO</v>
          </cell>
          <cell r="CD960">
            <v>0</v>
          </cell>
          <cell r="CF960">
            <v>1768</v>
          </cell>
          <cell r="CG960">
            <v>0</v>
          </cell>
        </row>
        <row r="961">
          <cell r="A961">
            <v>1093966</v>
          </cell>
          <cell r="B961" t="str">
            <v>106</v>
          </cell>
          <cell r="C961" t="str">
            <v>101</v>
          </cell>
          <cell r="D961" t="str">
            <v>22620</v>
          </cell>
          <cell r="E961" t="str">
            <v>22620-0003</v>
          </cell>
          <cell r="F961" t="str">
            <v>SOFTEST PIQUE POLO</v>
          </cell>
          <cell r="G961" t="str">
            <v>NAVY</v>
          </cell>
          <cell r="H961" t="str">
            <v>PC</v>
          </cell>
          <cell r="J961" t="str">
            <v>SP-A</v>
          </cell>
          <cell r="K961" t="str">
            <v>LSUS</v>
          </cell>
          <cell r="L961">
            <v>2006</v>
          </cell>
          <cell r="M961">
            <v>1500</v>
          </cell>
          <cell r="N961">
            <v>1500</v>
          </cell>
          <cell r="O961">
            <v>0</v>
          </cell>
          <cell r="P961">
            <v>1500</v>
          </cell>
          <cell r="T961" t="str">
            <v>699M</v>
          </cell>
          <cell r="U961">
            <v>4392</v>
          </cell>
          <cell r="V961" t="str">
            <v>INDIA</v>
          </cell>
          <cell r="W961" t="str">
            <v>SAS</v>
          </cell>
          <cell r="X961" t="str">
            <v>INDIA</v>
          </cell>
          <cell r="Y961" t="str">
            <v>INTERNATIONAL CLOTHING CO V</v>
          </cell>
          <cell r="Z961" t="str">
            <v>DDU</v>
          </cell>
          <cell r="AD961">
            <v>40221</v>
          </cell>
          <cell r="AE961">
            <v>40221</v>
          </cell>
          <cell r="AF961">
            <v>40221</v>
          </cell>
          <cell r="AG961">
            <v>40221</v>
          </cell>
          <cell r="AH961">
            <v>40231</v>
          </cell>
          <cell r="AI961">
            <v>40269</v>
          </cell>
          <cell r="AJ961">
            <v>40283</v>
          </cell>
          <cell r="AK961">
            <v>40333</v>
          </cell>
          <cell r="AL961">
            <v>40376</v>
          </cell>
          <cell r="AM961">
            <v>40379</v>
          </cell>
          <cell r="AN961" t="str">
            <v>ok'd by Kimberly to cut 1.5k to cover size out &amp; excess for SC</v>
          </cell>
          <cell r="AO961" t="str">
            <v>Y</v>
          </cell>
          <cell r="AP961">
            <v>4100080840</v>
          </cell>
          <cell r="AR961" t="str">
            <v>000s</v>
          </cell>
          <cell r="AS961">
            <v>0</v>
          </cell>
          <cell r="AT961" t="str">
            <v>India</v>
          </cell>
          <cell r="AX961">
            <v>0</v>
          </cell>
          <cell r="AY961">
            <v>40231</v>
          </cell>
          <cell r="AZ961">
            <v>40237</v>
          </cell>
          <cell r="BA961">
            <v>40286</v>
          </cell>
          <cell r="BB961">
            <v>40335</v>
          </cell>
          <cell r="BC961">
            <v>40377</v>
          </cell>
          <cell r="BD961">
            <v>40384</v>
          </cell>
          <cell r="BE961">
            <v>40210</v>
          </cell>
          <cell r="BF961">
            <v>40269</v>
          </cell>
          <cell r="BG961">
            <v>40330</v>
          </cell>
          <cell r="BH961">
            <v>40360</v>
          </cell>
          <cell r="BI961">
            <v>40360</v>
          </cell>
          <cell r="BL961">
            <v>0</v>
          </cell>
          <cell r="BN961" t="str">
            <v>DOCKERS</v>
          </cell>
          <cell r="BO961" t="str">
            <v>Tops</v>
          </cell>
          <cell r="BP961" t="str">
            <v>Mens</v>
          </cell>
          <cell r="BQ961" t="str">
            <v>Y</v>
          </cell>
          <cell r="BR961" t="str">
            <v>DM Tops Knits</v>
          </cell>
          <cell r="BS961" t="str">
            <v>OKAMOTO D</v>
          </cell>
          <cell r="BT961" t="str">
            <v>C KNITS</v>
          </cell>
          <cell r="BU961" t="str">
            <v>B8180</v>
          </cell>
          <cell r="BV961" t="str">
            <v>Seasonal</v>
          </cell>
          <cell r="BW961" t="str">
            <v>LSA</v>
          </cell>
          <cell r="BY961" t="str">
            <v>4033340283402694023140221402214022140221</v>
          </cell>
          <cell r="BZ961" t="str">
            <v>S-22620-0003-4392-40333</v>
          </cell>
          <cell r="CA961" t="str">
            <v>SFO</v>
          </cell>
          <cell r="CD961">
            <v>0</v>
          </cell>
          <cell r="CF961">
            <v>1768</v>
          </cell>
          <cell r="CG961">
            <v>0</v>
          </cell>
        </row>
        <row r="962">
          <cell r="A962">
            <v>1093967</v>
          </cell>
          <cell r="B962" t="str">
            <v>106</v>
          </cell>
          <cell r="C962" t="str">
            <v>101</v>
          </cell>
          <cell r="D962" t="str">
            <v>22620</v>
          </cell>
          <cell r="E962" t="str">
            <v>22620-0003</v>
          </cell>
          <cell r="F962" t="str">
            <v>SOFTEST PIQUE POLO</v>
          </cell>
          <cell r="G962" t="str">
            <v>NAVY</v>
          </cell>
          <cell r="H962" t="str">
            <v>PC</v>
          </cell>
          <cell r="J962" t="str">
            <v>SP-A</v>
          </cell>
          <cell r="K962" t="str">
            <v>LSC</v>
          </cell>
          <cell r="L962" t="str">
            <v>CA</v>
          </cell>
          <cell r="M962">
            <v>690</v>
          </cell>
          <cell r="N962">
            <v>690</v>
          </cell>
          <cell r="O962">
            <v>0</v>
          </cell>
          <cell r="P962">
            <v>690</v>
          </cell>
          <cell r="T962" t="str">
            <v>699M</v>
          </cell>
          <cell r="U962">
            <v>4392</v>
          </cell>
          <cell r="V962" t="str">
            <v>INDIA</v>
          </cell>
          <cell r="W962" t="str">
            <v>SAS</v>
          </cell>
          <cell r="X962" t="str">
            <v>INDIA</v>
          </cell>
          <cell r="Y962" t="str">
            <v>INTERNATIONAL CLOTHING CO V</v>
          </cell>
          <cell r="Z962" t="str">
            <v>DDU</v>
          </cell>
          <cell r="AD962">
            <v>40157</v>
          </cell>
          <cell r="AE962">
            <v>40157</v>
          </cell>
          <cell r="AF962">
            <v>40157</v>
          </cell>
          <cell r="AG962">
            <v>40157</v>
          </cell>
          <cell r="AH962">
            <v>40167</v>
          </cell>
          <cell r="AI962">
            <v>40213</v>
          </cell>
          <cell r="AJ962">
            <v>40227</v>
          </cell>
          <cell r="AK962">
            <v>40277</v>
          </cell>
          <cell r="AL962">
            <v>40317</v>
          </cell>
          <cell r="AM962">
            <v>40320</v>
          </cell>
          <cell r="AO962" t="str">
            <v>Y</v>
          </cell>
          <cell r="AP962">
            <v>76848</v>
          </cell>
          <cell r="AR962" t="str">
            <v>000s</v>
          </cell>
          <cell r="AS962">
            <v>0</v>
          </cell>
          <cell r="AT962" t="str">
            <v>India</v>
          </cell>
          <cell r="AX962">
            <v>0</v>
          </cell>
          <cell r="AY962">
            <v>40161</v>
          </cell>
          <cell r="AZ962">
            <v>40167</v>
          </cell>
          <cell r="BA962">
            <v>40230</v>
          </cell>
          <cell r="BB962">
            <v>40279</v>
          </cell>
          <cell r="BC962">
            <v>40321</v>
          </cell>
          <cell r="BD962">
            <v>40321</v>
          </cell>
          <cell r="BE962">
            <v>40148</v>
          </cell>
          <cell r="BF962">
            <v>40210</v>
          </cell>
          <cell r="BG962">
            <v>40269</v>
          </cell>
          <cell r="BH962">
            <v>40299</v>
          </cell>
          <cell r="BI962">
            <v>40299</v>
          </cell>
          <cell r="BL962">
            <v>0</v>
          </cell>
          <cell r="BN962" t="str">
            <v>DOCKERS</v>
          </cell>
          <cell r="BO962" t="str">
            <v>Tops</v>
          </cell>
          <cell r="BP962" t="str">
            <v>Mens</v>
          </cell>
          <cell r="BQ962" t="str">
            <v>Y</v>
          </cell>
          <cell r="BR962" t="str">
            <v>DM Tops Knits</v>
          </cell>
          <cell r="BS962" t="str">
            <v>OKAMOTO D</v>
          </cell>
          <cell r="BT962" t="str">
            <v>C KNITS</v>
          </cell>
          <cell r="BU962" t="str">
            <v>B8180</v>
          </cell>
          <cell r="BV962" t="str">
            <v>Seasonal</v>
          </cell>
          <cell r="BW962" t="str">
            <v>LSA</v>
          </cell>
          <cell r="BY962" t="str">
            <v>4027740227402134016740157401574015740157</v>
          </cell>
          <cell r="BZ962" t="str">
            <v>S-22620-0003-4392-40277</v>
          </cell>
          <cell r="CA962" t="str">
            <v>SFO</v>
          </cell>
          <cell r="CD962">
            <v>0</v>
          </cell>
          <cell r="CF962">
            <v>1768</v>
          </cell>
          <cell r="CG962">
            <v>0</v>
          </cell>
        </row>
        <row r="963">
          <cell r="A963">
            <v>1093968</v>
          </cell>
          <cell r="B963" t="str">
            <v>106</v>
          </cell>
          <cell r="C963" t="str">
            <v>101</v>
          </cell>
          <cell r="D963" t="str">
            <v>22620</v>
          </cell>
          <cell r="E963" t="str">
            <v>22620-0003</v>
          </cell>
          <cell r="F963" t="str">
            <v>SOFTEST PIQUE POLO</v>
          </cell>
          <cell r="G963" t="str">
            <v>NAVY</v>
          </cell>
          <cell r="H963" t="str">
            <v>PC</v>
          </cell>
          <cell r="J963" t="str">
            <v>SP-A</v>
          </cell>
          <cell r="K963" t="str">
            <v>LSUS</v>
          </cell>
          <cell r="L963">
            <v>2006</v>
          </cell>
          <cell r="M963">
            <v>792</v>
          </cell>
          <cell r="N963">
            <v>792</v>
          </cell>
          <cell r="O963">
            <v>0</v>
          </cell>
          <cell r="P963">
            <v>792</v>
          </cell>
          <cell r="T963" t="str">
            <v>699M</v>
          </cell>
          <cell r="U963">
            <v>4392</v>
          </cell>
          <cell r="V963" t="str">
            <v>INDIA</v>
          </cell>
          <cell r="W963" t="str">
            <v>SAS</v>
          </cell>
          <cell r="X963" t="str">
            <v>INDIA</v>
          </cell>
          <cell r="Y963" t="str">
            <v>INTERNATIONAL CLOTHING CO V</v>
          </cell>
          <cell r="Z963" t="str">
            <v>DDU</v>
          </cell>
          <cell r="AD963">
            <v>40166</v>
          </cell>
          <cell r="AE963">
            <v>40166</v>
          </cell>
          <cell r="AF963">
            <v>40166</v>
          </cell>
          <cell r="AG963">
            <v>40166</v>
          </cell>
          <cell r="AH963">
            <v>40176</v>
          </cell>
          <cell r="AI963">
            <v>40222</v>
          </cell>
          <cell r="AJ963">
            <v>40236</v>
          </cell>
          <cell r="AK963">
            <v>40286</v>
          </cell>
          <cell r="AL963">
            <v>40329</v>
          </cell>
          <cell r="AM963">
            <v>40332</v>
          </cell>
          <cell r="AO963" t="str">
            <v>Y</v>
          </cell>
          <cell r="AP963">
            <v>4100075834</v>
          </cell>
          <cell r="AR963" t="str">
            <v>000s</v>
          </cell>
          <cell r="AS963">
            <v>0</v>
          </cell>
          <cell r="AT963" t="str">
            <v>India</v>
          </cell>
          <cell r="AX963">
            <v>0</v>
          </cell>
          <cell r="AY963">
            <v>40175</v>
          </cell>
          <cell r="AZ963">
            <v>40181</v>
          </cell>
          <cell r="BA963">
            <v>40237</v>
          </cell>
          <cell r="BB963">
            <v>40286</v>
          </cell>
          <cell r="BC963">
            <v>40335</v>
          </cell>
          <cell r="BD963">
            <v>40335</v>
          </cell>
          <cell r="BE963">
            <v>40148</v>
          </cell>
          <cell r="BF963">
            <v>40210</v>
          </cell>
          <cell r="BG963">
            <v>40269</v>
          </cell>
          <cell r="BH963">
            <v>40330</v>
          </cell>
          <cell r="BI963">
            <v>40330</v>
          </cell>
          <cell r="BL963">
            <v>0</v>
          </cell>
          <cell r="BN963" t="str">
            <v>DOCKERS</v>
          </cell>
          <cell r="BO963" t="str">
            <v>Tops</v>
          </cell>
          <cell r="BP963" t="str">
            <v>Mens</v>
          </cell>
          <cell r="BQ963" t="str">
            <v>Y</v>
          </cell>
          <cell r="BR963" t="str">
            <v>DM Tops Knits</v>
          </cell>
          <cell r="BS963" t="str">
            <v>OKAMOTO D</v>
          </cell>
          <cell r="BT963" t="str">
            <v>C KNITS</v>
          </cell>
          <cell r="BU963" t="str">
            <v>B8180</v>
          </cell>
          <cell r="BV963" t="str">
            <v>Seasonal</v>
          </cell>
          <cell r="BW963" t="str">
            <v>LSA</v>
          </cell>
          <cell r="BY963" t="str">
            <v>4028640236402224017640166401664016640166</v>
          </cell>
          <cell r="BZ963" t="str">
            <v>S-22620-0003-4392-40286</v>
          </cell>
          <cell r="CA963" t="str">
            <v>SFO</v>
          </cell>
          <cell r="CD963">
            <v>0</v>
          </cell>
          <cell r="CF963">
            <v>1768</v>
          </cell>
          <cell r="CG963">
            <v>0</v>
          </cell>
        </row>
        <row r="964">
          <cell r="A964">
            <v>1093969</v>
          </cell>
          <cell r="B964" t="str">
            <v>106</v>
          </cell>
          <cell r="C964" t="str">
            <v>101</v>
          </cell>
          <cell r="D964" t="str">
            <v>22620</v>
          </cell>
          <cell r="E964" t="str">
            <v>22620-0003</v>
          </cell>
          <cell r="F964" t="str">
            <v>SOFTEST PIQUE POLO</v>
          </cell>
          <cell r="G964" t="str">
            <v>NAVY</v>
          </cell>
          <cell r="H964" t="str">
            <v>PPK</v>
          </cell>
          <cell r="J964" t="str">
            <v>SP-A</v>
          </cell>
          <cell r="K964" t="str">
            <v>LSUS</v>
          </cell>
          <cell r="L964">
            <v>2006</v>
          </cell>
          <cell r="M964">
            <v>272</v>
          </cell>
          <cell r="N964">
            <v>272</v>
          </cell>
          <cell r="O964">
            <v>0</v>
          </cell>
          <cell r="P964">
            <v>272</v>
          </cell>
          <cell r="T964" t="str">
            <v>699M</v>
          </cell>
          <cell r="U964">
            <v>4392</v>
          </cell>
          <cell r="V964" t="str">
            <v>INDIA</v>
          </cell>
          <cell r="W964" t="str">
            <v>SAS</v>
          </cell>
          <cell r="X964" t="str">
            <v>INDIA</v>
          </cell>
          <cell r="Y964" t="str">
            <v>INTERNATIONAL CLOTHING CO V</v>
          </cell>
          <cell r="Z964" t="str">
            <v>DDU</v>
          </cell>
          <cell r="AD964">
            <v>40166</v>
          </cell>
          <cell r="AE964">
            <v>40166</v>
          </cell>
          <cell r="AF964">
            <v>40166</v>
          </cell>
          <cell r="AG964">
            <v>40166</v>
          </cell>
          <cell r="AH964">
            <v>40176</v>
          </cell>
          <cell r="AI964">
            <v>40222</v>
          </cell>
          <cell r="AJ964">
            <v>40236</v>
          </cell>
          <cell r="AK964">
            <v>40286</v>
          </cell>
          <cell r="AL964">
            <v>40329</v>
          </cell>
          <cell r="AM964">
            <v>40332</v>
          </cell>
          <cell r="AN964" t="str">
            <v>PPK 22620-0169</v>
          </cell>
          <cell r="AO964" t="str">
            <v>Y</v>
          </cell>
          <cell r="AP964">
            <v>4100076609</v>
          </cell>
          <cell r="AR964" t="str">
            <v>000s</v>
          </cell>
          <cell r="AS964">
            <v>0</v>
          </cell>
          <cell r="AT964" t="str">
            <v>India</v>
          </cell>
          <cell r="AX964">
            <v>0</v>
          </cell>
          <cell r="AY964">
            <v>40175</v>
          </cell>
          <cell r="AZ964">
            <v>40181</v>
          </cell>
          <cell r="BA964">
            <v>40237</v>
          </cell>
          <cell r="BB964">
            <v>40286</v>
          </cell>
          <cell r="BC964">
            <v>40335</v>
          </cell>
          <cell r="BD964">
            <v>40335</v>
          </cell>
          <cell r="BE964">
            <v>40148</v>
          </cell>
          <cell r="BF964">
            <v>40210</v>
          </cell>
          <cell r="BG964">
            <v>40269</v>
          </cell>
          <cell r="BH964">
            <v>40330</v>
          </cell>
          <cell r="BI964">
            <v>40330</v>
          </cell>
          <cell r="BL964">
            <v>0</v>
          </cell>
          <cell r="BN964" t="str">
            <v>DOCKERS</v>
          </cell>
          <cell r="BO964" t="str">
            <v>Tops</v>
          </cell>
          <cell r="BP964" t="str">
            <v>Mens</v>
          </cell>
          <cell r="BQ964" t="str">
            <v>Y</v>
          </cell>
          <cell r="BR964" t="str">
            <v>DM Tops Knits</v>
          </cell>
          <cell r="BS964" t="str">
            <v>OKAMOTO D</v>
          </cell>
          <cell r="BT964" t="str">
            <v>C KNITS</v>
          </cell>
          <cell r="BU964" t="str">
            <v>B8180</v>
          </cell>
          <cell r="BV964" t="str">
            <v>Seasonal</v>
          </cell>
          <cell r="BW964" t="str">
            <v>LSA</v>
          </cell>
          <cell r="BY964" t="str">
            <v>4028640236402224017640166401664016640166</v>
          </cell>
          <cell r="BZ964" t="str">
            <v>S-22620-0003-4392-40286</v>
          </cell>
          <cell r="CA964" t="str">
            <v>SFO</v>
          </cell>
          <cell r="CD964">
            <v>0</v>
          </cell>
          <cell r="CF964">
            <v>1768</v>
          </cell>
          <cell r="CG964">
            <v>0</v>
          </cell>
        </row>
        <row r="965">
          <cell r="A965">
            <v>1093970</v>
          </cell>
          <cell r="B965" t="str">
            <v>106</v>
          </cell>
          <cell r="C965" t="str">
            <v>101</v>
          </cell>
          <cell r="D965" t="str">
            <v>22620</v>
          </cell>
          <cell r="E965" t="str">
            <v>22620-0003</v>
          </cell>
          <cell r="F965" t="str">
            <v>SOFTEST PIQUE POLO</v>
          </cell>
          <cell r="G965" t="str">
            <v>NAVY</v>
          </cell>
          <cell r="H965" t="str">
            <v>PPK</v>
          </cell>
          <cell r="J965" t="str">
            <v>SP-A</v>
          </cell>
          <cell r="K965" t="str">
            <v>LSUS</v>
          </cell>
          <cell r="L965">
            <v>2006</v>
          </cell>
          <cell r="M965">
            <v>136</v>
          </cell>
          <cell r="N965">
            <v>136</v>
          </cell>
          <cell r="O965">
            <v>0</v>
          </cell>
          <cell r="P965">
            <v>136</v>
          </cell>
          <cell r="T965" t="str">
            <v>699M</v>
          </cell>
          <cell r="U965">
            <v>4392</v>
          </cell>
          <cell r="V965" t="str">
            <v>INDIA</v>
          </cell>
          <cell r="W965" t="str">
            <v>SAS</v>
          </cell>
          <cell r="X965" t="str">
            <v>INDIA</v>
          </cell>
          <cell r="Y965" t="str">
            <v>INTERNATIONAL CLOTHING CO V</v>
          </cell>
          <cell r="Z965" t="str">
            <v>DDU</v>
          </cell>
          <cell r="AD965">
            <v>40166</v>
          </cell>
          <cell r="AE965">
            <v>40166</v>
          </cell>
          <cell r="AF965">
            <v>40166</v>
          </cell>
          <cell r="AG965">
            <v>40166</v>
          </cell>
          <cell r="AH965">
            <v>40176</v>
          </cell>
          <cell r="AI965">
            <v>40222</v>
          </cell>
          <cell r="AJ965">
            <v>40236</v>
          </cell>
          <cell r="AK965">
            <v>40286</v>
          </cell>
          <cell r="AL965">
            <v>40329</v>
          </cell>
          <cell r="AM965">
            <v>40332</v>
          </cell>
          <cell r="AN965" t="str">
            <v>PPK 22620-0179</v>
          </cell>
          <cell r="AO965" t="str">
            <v>Y</v>
          </cell>
          <cell r="AP965">
            <v>4100076614</v>
          </cell>
          <cell r="AR965" t="str">
            <v>000s</v>
          </cell>
          <cell r="AS965">
            <v>0</v>
          </cell>
          <cell r="AT965" t="str">
            <v>India</v>
          </cell>
          <cell r="AX965">
            <v>0</v>
          </cell>
          <cell r="AY965">
            <v>40175</v>
          </cell>
          <cell r="AZ965">
            <v>40181</v>
          </cell>
          <cell r="BA965">
            <v>40237</v>
          </cell>
          <cell r="BB965">
            <v>40286</v>
          </cell>
          <cell r="BC965">
            <v>40335</v>
          </cell>
          <cell r="BD965">
            <v>40335</v>
          </cell>
          <cell r="BE965">
            <v>40148</v>
          </cell>
          <cell r="BF965">
            <v>40210</v>
          </cell>
          <cell r="BG965">
            <v>40269</v>
          </cell>
          <cell r="BH965">
            <v>40330</v>
          </cell>
          <cell r="BI965">
            <v>40330</v>
          </cell>
          <cell r="BL965">
            <v>0</v>
          </cell>
          <cell r="BN965" t="str">
            <v>DOCKERS</v>
          </cell>
          <cell r="BO965" t="str">
            <v>Tops</v>
          </cell>
          <cell r="BP965" t="str">
            <v>Mens</v>
          </cell>
          <cell r="BQ965" t="str">
            <v>Y</v>
          </cell>
          <cell r="BR965" t="str">
            <v>DM Tops Knits</v>
          </cell>
          <cell r="BS965" t="str">
            <v>OKAMOTO D</v>
          </cell>
          <cell r="BT965" t="str">
            <v>C KNITS</v>
          </cell>
          <cell r="BU965" t="str">
            <v>B8180</v>
          </cell>
          <cell r="BV965" t="str">
            <v>Seasonal</v>
          </cell>
          <cell r="BW965" t="str">
            <v>LSA</v>
          </cell>
          <cell r="BY965" t="str">
            <v>4028640236402224017640166401664016640166</v>
          </cell>
          <cell r="BZ965" t="str">
            <v>S-22620-0003-4392-40286</v>
          </cell>
          <cell r="CA965" t="str">
            <v>SFO</v>
          </cell>
          <cell r="CD965">
            <v>0</v>
          </cell>
          <cell r="CF965">
            <v>1768</v>
          </cell>
          <cell r="CG965">
            <v>0</v>
          </cell>
        </row>
        <row r="966">
          <cell r="A966">
            <v>1093971</v>
          </cell>
          <cell r="B966" t="str">
            <v>106</v>
          </cell>
          <cell r="C966" t="str">
            <v>101</v>
          </cell>
          <cell r="D966" t="str">
            <v>22620</v>
          </cell>
          <cell r="E966" t="str">
            <v>22620-0196</v>
          </cell>
          <cell r="F966" t="str">
            <v>SOFTEST PIQUE POLO</v>
          </cell>
          <cell r="G966" t="str">
            <v>SOLID - COBALT</v>
          </cell>
          <cell r="H966" t="str">
            <v>PC</v>
          </cell>
          <cell r="J966" t="str">
            <v>SP-A</v>
          </cell>
          <cell r="K966" t="str">
            <v>LACL</v>
          </cell>
          <cell r="L966" t="str">
            <v>PA</v>
          </cell>
          <cell r="M966">
            <v>300</v>
          </cell>
          <cell r="N966">
            <v>300</v>
          </cell>
          <cell r="O966">
            <v>0</v>
          </cell>
          <cell r="P966">
            <v>300</v>
          </cell>
          <cell r="T966" t="str">
            <v>699M</v>
          </cell>
          <cell r="U966">
            <v>4392</v>
          </cell>
          <cell r="V966" t="str">
            <v>INDIA</v>
          </cell>
          <cell r="W966" t="str">
            <v>SAS</v>
          </cell>
          <cell r="X966" t="str">
            <v>INDIA</v>
          </cell>
          <cell r="Y966" t="str">
            <v>INTERNATIONAL CLOTHING CO V</v>
          </cell>
          <cell r="Z966" t="str">
            <v>DDU</v>
          </cell>
          <cell r="AD966">
            <v>40254</v>
          </cell>
          <cell r="AE966">
            <v>40254</v>
          </cell>
          <cell r="AF966">
            <v>40254</v>
          </cell>
          <cell r="AG966">
            <v>40254</v>
          </cell>
          <cell r="AH966">
            <v>40253</v>
          </cell>
          <cell r="AI966">
            <v>40310</v>
          </cell>
          <cell r="AJ966">
            <v>40324</v>
          </cell>
          <cell r="AK966">
            <v>40374</v>
          </cell>
          <cell r="AL966">
            <v>40424</v>
          </cell>
          <cell r="AM966">
            <v>40427</v>
          </cell>
          <cell r="AN966" t="str">
            <v>4/7: rev ex-fcty from 6/28 to 7/15 due to late LACL Issuance. new Mar</v>
          </cell>
          <cell r="AO966" t="str">
            <v>Y</v>
          </cell>
          <cell r="AP966">
            <v>4100075461</v>
          </cell>
          <cell r="AR966" t="str">
            <v>000s</v>
          </cell>
          <cell r="AS966">
            <v>0</v>
          </cell>
          <cell r="AT966" t="str">
            <v>India</v>
          </cell>
          <cell r="AX966">
            <v>0</v>
          </cell>
          <cell r="AY966">
            <v>40252</v>
          </cell>
          <cell r="AZ966">
            <v>40258</v>
          </cell>
          <cell r="BA966">
            <v>40328</v>
          </cell>
          <cell r="BB966">
            <v>40377</v>
          </cell>
          <cell r="BC966">
            <v>40426</v>
          </cell>
          <cell r="BD966">
            <v>40433</v>
          </cell>
          <cell r="BE966">
            <v>40238</v>
          </cell>
          <cell r="BF966">
            <v>40299</v>
          </cell>
          <cell r="BG966">
            <v>40360</v>
          </cell>
          <cell r="BH966">
            <v>40422</v>
          </cell>
          <cell r="BI966">
            <v>40422</v>
          </cell>
          <cell r="BL966">
            <v>0</v>
          </cell>
          <cell r="BN966" t="str">
            <v>DOCKERS</v>
          </cell>
          <cell r="BO966" t="str">
            <v>Tops</v>
          </cell>
          <cell r="BP966" t="str">
            <v>Mens</v>
          </cell>
          <cell r="BQ966" t="str">
            <v>Y</v>
          </cell>
          <cell r="BR966" t="str">
            <v>DM Tops Knits</v>
          </cell>
          <cell r="BS966" t="str">
            <v>OKAMOTO D</v>
          </cell>
          <cell r="BT966" t="str">
            <v>C KNITS</v>
          </cell>
          <cell r="BU966" t="str">
            <v>D5859</v>
          </cell>
          <cell r="BV966" t="str">
            <v>Seasonal</v>
          </cell>
          <cell r="BW966" t="str">
            <v>LSA</v>
          </cell>
          <cell r="BY966" t="str">
            <v>4037440324403104025340254402544025440254</v>
          </cell>
          <cell r="BZ966" t="str">
            <v>S-22620-0196-4392-40374</v>
          </cell>
          <cell r="CA966" t="str">
            <v>SFO</v>
          </cell>
          <cell r="CD966">
            <v>0</v>
          </cell>
          <cell r="CF966">
            <v>1768</v>
          </cell>
          <cell r="CG966">
            <v>0</v>
          </cell>
        </row>
        <row r="967">
          <cell r="A967">
            <v>1093972</v>
          </cell>
          <cell r="B967" t="str">
            <v>106</v>
          </cell>
          <cell r="C967" t="str">
            <v>101</v>
          </cell>
          <cell r="D967" t="str">
            <v>22620</v>
          </cell>
          <cell r="E967" t="str">
            <v>22620-0196</v>
          </cell>
          <cell r="F967" t="str">
            <v>SOFTEST PIQUE POLO</v>
          </cell>
          <cell r="G967" t="str">
            <v>SOLID - COBALT</v>
          </cell>
          <cell r="H967" t="str">
            <v>PC</v>
          </cell>
          <cell r="J967" t="str">
            <v>SP-A</v>
          </cell>
          <cell r="K967" t="str">
            <v>LACL</v>
          </cell>
          <cell r="L967" t="str">
            <v>CR</v>
          </cell>
          <cell r="M967">
            <v>400</v>
          </cell>
          <cell r="N967">
            <v>400</v>
          </cell>
          <cell r="O967">
            <v>0</v>
          </cell>
          <cell r="P967">
            <v>400</v>
          </cell>
          <cell r="T967" t="str">
            <v>699M</v>
          </cell>
          <cell r="U967">
            <v>4392</v>
          </cell>
          <cell r="V967" t="str">
            <v>INDIA</v>
          </cell>
          <cell r="W967" t="str">
            <v>SAS</v>
          </cell>
          <cell r="X967" t="str">
            <v>INDIA</v>
          </cell>
          <cell r="Y967" t="str">
            <v>INTERNATIONAL CLOTHING CO V</v>
          </cell>
          <cell r="Z967" t="str">
            <v>DDU</v>
          </cell>
          <cell r="AD967">
            <v>40254</v>
          </cell>
          <cell r="AE967">
            <v>40254</v>
          </cell>
          <cell r="AF967">
            <v>40254</v>
          </cell>
          <cell r="AG967">
            <v>40254</v>
          </cell>
          <cell r="AH967">
            <v>40253</v>
          </cell>
          <cell r="AI967">
            <v>40310</v>
          </cell>
          <cell r="AJ967">
            <v>40324</v>
          </cell>
          <cell r="AK967">
            <v>40374</v>
          </cell>
          <cell r="AL967">
            <v>40449</v>
          </cell>
          <cell r="AM967">
            <v>40452</v>
          </cell>
          <cell r="AN967" t="str">
            <v>rev ex-fcty from 6/28 to 7/15 due to late PO issuance per Sudha 4/1/10. new Mar</v>
          </cell>
          <cell r="AO967" t="str">
            <v>Y</v>
          </cell>
          <cell r="AP967">
            <v>4100086340</v>
          </cell>
          <cell r="AR967" t="str">
            <v>000s</v>
          </cell>
          <cell r="AS967">
            <v>0</v>
          </cell>
          <cell r="AT967" t="str">
            <v>India</v>
          </cell>
          <cell r="AX967">
            <v>0</v>
          </cell>
          <cell r="AY967">
            <v>40252</v>
          </cell>
          <cell r="AZ967">
            <v>40258</v>
          </cell>
          <cell r="BA967">
            <v>40328</v>
          </cell>
          <cell r="BB967">
            <v>40377</v>
          </cell>
          <cell r="BC967">
            <v>40454</v>
          </cell>
          <cell r="BD967">
            <v>40454</v>
          </cell>
          <cell r="BE967">
            <v>40238</v>
          </cell>
          <cell r="BF967">
            <v>40299</v>
          </cell>
          <cell r="BG967">
            <v>40360</v>
          </cell>
          <cell r="BH967">
            <v>40422</v>
          </cell>
          <cell r="BI967">
            <v>40422</v>
          </cell>
          <cell r="BL967">
            <v>0</v>
          </cell>
          <cell r="BN967" t="str">
            <v>DOCKERS</v>
          </cell>
          <cell r="BO967" t="str">
            <v>Tops</v>
          </cell>
          <cell r="BP967" t="str">
            <v>Mens</v>
          </cell>
          <cell r="BQ967" t="str">
            <v>Y</v>
          </cell>
          <cell r="BR967" t="str">
            <v>DM Tops Knits</v>
          </cell>
          <cell r="BS967" t="str">
            <v>OKAMOTO D</v>
          </cell>
          <cell r="BT967" t="str">
            <v>C KNITS</v>
          </cell>
          <cell r="BU967" t="str">
            <v>D5859</v>
          </cell>
          <cell r="BV967" t="str">
            <v>Seasonal</v>
          </cell>
          <cell r="BW967" t="str">
            <v>LSA</v>
          </cell>
          <cell r="BY967" t="str">
            <v>4037440324403104025340254402544025440254</v>
          </cell>
          <cell r="BZ967" t="str">
            <v>S-22620-0196-4392-40374</v>
          </cell>
          <cell r="CA967" t="str">
            <v>SFO</v>
          </cell>
          <cell r="CD967">
            <v>0</v>
          </cell>
          <cell r="CF967">
            <v>1768</v>
          </cell>
          <cell r="CG967">
            <v>0</v>
          </cell>
        </row>
        <row r="968">
          <cell r="A968">
            <v>1093973</v>
          </cell>
          <cell r="B968" t="str">
            <v>106</v>
          </cell>
          <cell r="C968" t="str">
            <v>101</v>
          </cell>
          <cell r="D968" t="str">
            <v>22620</v>
          </cell>
          <cell r="E968" t="str">
            <v>22620-0196</v>
          </cell>
          <cell r="F968" t="str">
            <v>SOFTEST PIQUE POLO</v>
          </cell>
          <cell r="G968" t="str">
            <v>SOLID - COBALT</v>
          </cell>
          <cell r="H968" t="str">
            <v>PC</v>
          </cell>
          <cell r="J968" t="str">
            <v>SP-A</v>
          </cell>
          <cell r="K968" t="str">
            <v>APD</v>
          </cell>
          <cell r="L968" t="str">
            <v>MY</v>
          </cell>
          <cell r="M968">
            <v>120</v>
          </cell>
          <cell r="N968">
            <v>120</v>
          </cell>
          <cell r="O968">
            <v>0</v>
          </cell>
          <cell r="P968">
            <v>120</v>
          </cell>
          <cell r="T968" t="str">
            <v>699M</v>
          </cell>
          <cell r="U968">
            <v>4392</v>
          </cell>
          <cell r="V968" t="str">
            <v>INDIA</v>
          </cell>
          <cell r="W968" t="str">
            <v>SAS</v>
          </cell>
          <cell r="X968" t="str">
            <v>INDIA</v>
          </cell>
          <cell r="Y968" t="str">
            <v>INTERNATIONAL CLOTHING CO V</v>
          </cell>
          <cell r="Z968" t="str">
            <v>DDU</v>
          </cell>
          <cell r="AD968">
            <v>40254</v>
          </cell>
          <cell r="AE968">
            <v>40254</v>
          </cell>
          <cell r="AF968">
            <v>40254</v>
          </cell>
          <cell r="AG968">
            <v>40254</v>
          </cell>
          <cell r="AH968">
            <v>40253</v>
          </cell>
          <cell r="AI968">
            <v>40310</v>
          </cell>
          <cell r="AJ968">
            <v>40324</v>
          </cell>
          <cell r="AK968">
            <v>40374</v>
          </cell>
          <cell r="AL968">
            <v>40415</v>
          </cell>
          <cell r="AM968">
            <v>40418</v>
          </cell>
          <cell r="AN968" t="str">
            <v>4/7: rev ex-fcty from 6/28 to 7/15 due to late LACL Issuance. new Mar</v>
          </cell>
          <cell r="AO968" t="str">
            <v>Y</v>
          </cell>
          <cell r="AP968">
            <v>4512014276</v>
          </cell>
          <cell r="AR968" t="str">
            <v>000s</v>
          </cell>
          <cell r="AS968">
            <v>0</v>
          </cell>
          <cell r="AT968" t="str">
            <v>India</v>
          </cell>
          <cell r="AX968">
            <v>0</v>
          </cell>
          <cell r="AY968">
            <v>40252</v>
          </cell>
          <cell r="AZ968">
            <v>40258</v>
          </cell>
          <cell r="BA968">
            <v>40328</v>
          </cell>
          <cell r="BB968">
            <v>40377</v>
          </cell>
          <cell r="BC968">
            <v>40419</v>
          </cell>
          <cell r="BD968">
            <v>40419</v>
          </cell>
          <cell r="BE968">
            <v>40238</v>
          </cell>
          <cell r="BF968">
            <v>40299</v>
          </cell>
          <cell r="BG968">
            <v>40360</v>
          </cell>
          <cell r="BH968">
            <v>40391</v>
          </cell>
          <cell r="BI968">
            <v>40391</v>
          </cell>
          <cell r="BL968">
            <v>0</v>
          </cell>
          <cell r="BN968" t="str">
            <v>DOCKERS</v>
          </cell>
          <cell r="BO968" t="str">
            <v>Tops</v>
          </cell>
          <cell r="BP968" t="str">
            <v>Mens</v>
          </cell>
          <cell r="BQ968" t="str">
            <v>Y</v>
          </cell>
          <cell r="BR968" t="str">
            <v>DM Tops Knits</v>
          </cell>
          <cell r="BS968" t="str">
            <v>OKAMOTO D</v>
          </cell>
          <cell r="BT968" t="str">
            <v>C KNITS</v>
          </cell>
          <cell r="BU968" t="str">
            <v>D5859</v>
          </cell>
          <cell r="BV968" t="str">
            <v>Seasonal</v>
          </cell>
          <cell r="BW968" t="str">
            <v>APD</v>
          </cell>
          <cell r="BY968" t="str">
            <v>4037440324403104025340254402544025440254</v>
          </cell>
          <cell r="BZ968" t="str">
            <v>S-22620-0196-4392-40374</v>
          </cell>
          <cell r="CA968" t="str">
            <v>SFO</v>
          </cell>
          <cell r="CD968">
            <v>0</v>
          </cell>
          <cell r="CF968">
            <v>1768</v>
          </cell>
          <cell r="CG968">
            <v>0</v>
          </cell>
        </row>
        <row r="969">
          <cell r="A969">
            <v>1093974</v>
          </cell>
          <cell r="B969" t="str">
            <v>106</v>
          </cell>
          <cell r="C969" t="str">
            <v>101</v>
          </cell>
          <cell r="D969" t="str">
            <v>22620</v>
          </cell>
          <cell r="E969" t="str">
            <v>22620-0196</v>
          </cell>
          <cell r="F969" t="str">
            <v>SOFTEST PIQUE POLO</v>
          </cell>
          <cell r="G969" t="str">
            <v>SOLID - COBALT</v>
          </cell>
          <cell r="H969" t="str">
            <v>PC</v>
          </cell>
          <cell r="J969" t="str">
            <v>SP-A</v>
          </cell>
          <cell r="K969" t="str">
            <v>APD</v>
          </cell>
          <cell r="L969" t="str">
            <v>MY</v>
          </cell>
          <cell r="M969">
            <v>361</v>
          </cell>
          <cell r="N969">
            <v>361</v>
          </cell>
          <cell r="O969">
            <v>0</v>
          </cell>
          <cell r="P969">
            <v>361</v>
          </cell>
          <cell r="T969" t="str">
            <v>699M</v>
          </cell>
          <cell r="U969">
            <v>4392</v>
          </cell>
          <cell r="V969" t="str">
            <v>INDIA</v>
          </cell>
          <cell r="W969" t="str">
            <v>SAS</v>
          </cell>
          <cell r="X969" t="str">
            <v>INDIA</v>
          </cell>
          <cell r="Y969" t="str">
            <v>INTERNATIONAL CLOTHING CO V</v>
          </cell>
          <cell r="Z969" t="str">
            <v>DDU</v>
          </cell>
          <cell r="AD969">
            <v>40221</v>
          </cell>
          <cell r="AE969">
            <v>40221</v>
          </cell>
          <cell r="AF969">
            <v>40221</v>
          </cell>
          <cell r="AG969">
            <v>40221</v>
          </cell>
          <cell r="AH969">
            <v>40231</v>
          </cell>
          <cell r="AI969">
            <v>40269</v>
          </cell>
          <cell r="AJ969">
            <v>40283</v>
          </cell>
          <cell r="AK969">
            <v>40333</v>
          </cell>
          <cell r="AL969">
            <v>40374</v>
          </cell>
          <cell r="AM969">
            <v>40377</v>
          </cell>
          <cell r="AN969" t="str">
            <v>2/22: added for Mildred- OK'd by Sudha.</v>
          </cell>
          <cell r="AO969" t="str">
            <v>Y</v>
          </cell>
          <cell r="AP969" t="str">
            <v>4505016128 / 4509008340</v>
          </cell>
          <cell r="AR969" t="str">
            <v>000s</v>
          </cell>
          <cell r="AS969">
            <v>0</v>
          </cell>
          <cell r="AT969" t="str">
            <v>India</v>
          </cell>
          <cell r="AX969">
            <v>0</v>
          </cell>
          <cell r="AY969">
            <v>40231</v>
          </cell>
          <cell r="AZ969">
            <v>40237</v>
          </cell>
          <cell r="BA969">
            <v>40286</v>
          </cell>
          <cell r="BB969">
            <v>40335</v>
          </cell>
          <cell r="BC969">
            <v>40377</v>
          </cell>
          <cell r="BD969">
            <v>40377</v>
          </cell>
          <cell r="BE969">
            <v>40210</v>
          </cell>
          <cell r="BF969">
            <v>40269</v>
          </cell>
          <cell r="BG969">
            <v>40330</v>
          </cell>
          <cell r="BH969">
            <v>40360</v>
          </cell>
          <cell r="BI969">
            <v>40360</v>
          </cell>
          <cell r="BL969">
            <v>0</v>
          </cell>
          <cell r="BN969" t="str">
            <v>DOCKERS</v>
          </cell>
          <cell r="BO969" t="str">
            <v>Tops</v>
          </cell>
          <cell r="BP969" t="str">
            <v>Mens</v>
          </cell>
          <cell r="BQ969" t="str">
            <v>Y</v>
          </cell>
          <cell r="BR969" t="str">
            <v>DM Tops Knits</v>
          </cell>
          <cell r="BS969" t="str">
            <v>OKAMOTO D</v>
          </cell>
          <cell r="BT969" t="str">
            <v>C KNITS</v>
          </cell>
          <cell r="BU969" t="str">
            <v>D5859</v>
          </cell>
          <cell r="BV969" t="str">
            <v>Seasonal</v>
          </cell>
          <cell r="BW969" t="str">
            <v>APD</v>
          </cell>
          <cell r="BY969" t="str">
            <v>4033340283402694023140221402214022140221</v>
          </cell>
          <cell r="BZ969" t="str">
            <v>S-22620-0196-4392-40333</v>
          </cell>
          <cell r="CA969" t="str">
            <v>SFO</v>
          </cell>
          <cell r="CD969">
            <v>0</v>
          </cell>
          <cell r="CF969">
            <v>1768</v>
          </cell>
          <cell r="CG969">
            <v>0</v>
          </cell>
        </row>
        <row r="970">
          <cell r="A970">
            <v>1093975</v>
          </cell>
          <cell r="B970" t="str">
            <v>106</v>
          </cell>
          <cell r="C970" t="str">
            <v>101</v>
          </cell>
          <cell r="D970" t="str">
            <v>22620</v>
          </cell>
          <cell r="E970" t="str">
            <v>22620-0196</v>
          </cell>
          <cell r="F970" t="str">
            <v>SOFTEST PIQUE POLO</v>
          </cell>
          <cell r="G970" t="str">
            <v>SOLID - COBALT</v>
          </cell>
          <cell r="H970" t="str">
            <v>PC</v>
          </cell>
          <cell r="J970" t="str">
            <v>SP-A</v>
          </cell>
          <cell r="K970" t="str">
            <v>LSUS</v>
          </cell>
          <cell r="L970">
            <v>2006</v>
          </cell>
          <cell r="M970">
            <v>480</v>
          </cell>
          <cell r="N970">
            <v>480</v>
          </cell>
          <cell r="O970">
            <v>0</v>
          </cell>
          <cell r="P970">
            <v>480</v>
          </cell>
          <cell r="T970" t="str">
            <v>699M</v>
          </cell>
          <cell r="U970">
            <v>4392</v>
          </cell>
          <cell r="V970" t="str">
            <v>INDIA</v>
          </cell>
          <cell r="W970" t="str">
            <v>SAS</v>
          </cell>
          <cell r="X970" t="str">
            <v>INDIA</v>
          </cell>
          <cell r="Y970" t="str">
            <v>INTERNATIONAL CLOTHING CO V</v>
          </cell>
          <cell r="Z970" t="str">
            <v>DDU</v>
          </cell>
          <cell r="AD970">
            <v>40166</v>
          </cell>
          <cell r="AE970">
            <v>40166</v>
          </cell>
          <cell r="AF970">
            <v>40166</v>
          </cell>
          <cell r="AG970">
            <v>40166</v>
          </cell>
          <cell r="AH970">
            <v>40176</v>
          </cell>
          <cell r="AI970">
            <v>40222</v>
          </cell>
          <cell r="AJ970">
            <v>40236</v>
          </cell>
          <cell r="AK970">
            <v>40286</v>
          </cell>
          <cell r="AL970">
            <v>40329</v>
          </cell>
          <cell r="AM970">
            <v>40332</v>
          </cell>
          <cell r="AO970" t="str">
            <v>Y</v>
          </cell>
          <cell r="AP970">
            <v>4100075985</v>
          </cell>
          <cell r="AR970" t="str">
            <v>000s</v>
          </cell>
          <cell r="AS970">
            <v>0</v>
          </cell>
          <cell r="AT970" t="str">
            <v>India</v>
          </cell>
          <cell r="AX970">
            <v>0</v>
          </cell>
          <cell r="AY970">
            <v>40175</v>
          </cell>
          <cell r="AZ970">
            <v>40181</v>
          </cell>
          <cell r="BA970">
            <v>40237</v>
          </cell>
          <cell r="BB970">
            <v>40286</v>
          </cell>
          <cell r="BC970">
            <v>40335</v>
          </cell>
          <cell r="BD970">
            <v>40335</v>
          </cell>
          <cell r="BE970">
            <v>40148</v>
          </cell>
          <cell r="BF970">
            <v>40210</v>
          </cell>
          <cell r="BG970">
            <v>40269</v>
          </cell>
          <cell r="BH970">
            <v>40330</v>
          </cell>
          <cell r="BI970">
            <v>40330</v>
          </cell>
          <cell r="BL970">
            <v>0</v>
          </cell>
          <cell r="BN970" t="str">
            <v>DOCKERS</v>
          </cell>
          <cell r="BO970" t="str">
            <v>Tops</v>
          </cell>
          <cell r="BP970" t="str">
            <v>Mens</v>
          </cell>
          <cell r="BQ970" t="str">
            <v>Y</v>
          </cell>
          <cell r="BR970" t="str">
            <v>DM Tops Knits</v>
          </cell>
          <cell r="BS970" t="str">
            <v>OKAMOTO D</v>
          </cell>
          <cell r="BT970" t="str">
            <v>C KNITS</v>
          </cell>
          <cell r="BU970" t="str">
            <v>D5859</v>
          </cell>
          <cell r="BV970" t="str">
            <v>Seasonal</v>
          </cell>
          <cell r="BW970" t="str">
            <v>LSA</v>
          </cell>
          <cell r="BY970" t="str">
            <v>4028640236402224017640166401664016640166</v>
          </cell>
          <cell r="BZ970" t="str">
            <v>S-22620-0196-4392-40286</v>
          </cell>
          <cell r="CA970" t="str">
            <v>SFO</v>
          </cell>
          <cell r="CD970">
            <v>0</v>
          </cell>
          <cell r="CF970">
            <v>1768</v>
          </cell>
          <cell r="CG970">
            <v>0</v>
          </cell>
        </row>
        <row r="971">
          <cell r="A971">
            <v>1093976</v>
          </cell>
          <cell r="B971" t="str">
            <v>106</v>
          </cell>
          <cell r="C971" t="str">
            <v>101</v>
          </cell>
          <cell r="D971" t="str">
            <v>22620</v>
          </cell>
          <cell r="E971" t="str">
            <v>22620-0196</v>
          </cell>
          <cell r="F971" t="str">
            <v>SOFTEST PIQUE POLO</v>
          </cell>
          <cell r="G971" t="str">
            <v>SOLID - COBALT</v>
          </cell>
          <cell r="H971" t="str">
            <v>PPK</v>
          </cell>
          <cell r="J971" t="str">
            <v>SP-A</v>
          </cell>
          <cell r="K971" t="str">
            <v>LSUS</v>
          </cell>
          <cell r="L971">
            <v>2006</v>
          </cell>
          <cell r="M971">
            <v>348</v>
          </cell>
          <cell r="N971">
            <v>348</v>
          </cell>
          <cell r="O971">
            <v>0</v>
          </cell>
          <cell r="P971">
            <v>348</v>
          </cell>
          <cell r="T971" t="str">
            <v>699M</v>
          </cell>
          <cell r="U971">
            <v>4392</v>
          </cell>
          <cell r="V971" t="str">
            <v>INDIA</v>
          </cell>
          <cell r="W971" t="str">
            <v>SAS</v>
          </cell>
          <cell r="X971" t="str">
            <v>INDIA</v>
          </cell>
          <cell r="Y971" t="str">
            <v>INTERNATIONAL CLOTHING CO V</v>
          </cell>
          <cell r="Z971" t="str">
            <v>DDU</v>
          </cell>
          <cell r="AD971">
            <v>40166</v>
          </cell>
          <cell r="AE971">
            <v>40166</v>
          </cell>
          <cell r="AF971">
            <v>40166</v>
          </cell>
          <cell r="AG971">
            <v>40166</v>
          </cell>
          <cell r="AH971">
            <v>40176</v>
          </cell>
          <cell r="AI971">
            <v>40222</v>
          </cell>
          <cell r="AJ971">
            <v>40236</v>
          </cell>
          <cell r="AK971">
            <v>40286</v>
          </cell>
          <cell r="AL971">
            <v>40329</v>
          </cell>
          <cell r="AM971">
            <v>40332</v>
          </cell>
          <cell r="AN971" t="str">
            <v>PPK 22620-0227</v>
          </cell>
          <cell r="AO971" t="str">
            <v>Y</v>
          </cell>
          <cell r="AP971">
            <v>4100076802</v>
          </cell>
          <cell r="AR971" t="str">
            <v>000s</v>
          </cell>
          <cell r="AS971">
            <v>0</v>
          </cell>
          <cell r="AT971" t="str">
            <v>India</v>
          </cell>
          <cell r="AX971">
            <v>0</v>
          </cell>
          <cell r="AY971">
            <v>40175</v>
          </cell>
          <cell r="AZ971">
            <v>40181</v>
          </cell>
          <cell r="BA971">
            <v>40237</v>
          </cell>
          <cell r="BB971">
            <v>40286</v>
          </cell>
          <cell r="BC971">
            <v>40335</v>
          </cell>
          <cell r="BD971">
            <v>40335</v>
          </cell>
          <cell r="BE971">
            <v>40148</v>
          </cell>
          <cell r="BF971">
            <v>40210</v>
          </cell>
          <cell r="BG971">
            <v>40269</v>
          </cell>
          <cell r="BH971">
            <v>40330</v>
          </cell>
          <cell r="BI971">
            <v>40330</v>
          </cell>
          <cell r="BL971">
            <v>0</v>
          </cell>
          <cell r="BN971" t="str">
            <v>DOCKERS</v>
          </cell>
          <cell r="BO971" t="str">
            <v>Tops</v>
          </cell>
          <cell r="BP971" t="str">
            <v>Mens</v>
          </cell>
          <cell r="BQ971" t="str">
            <v>Y</v>
          </cell>
          <cell r="BR971" t="str">
            <v>DM Tops Knits</v>
          </cell>
          <cell r="BS971" t="str">
            <v>OKAMOTO D</v>
          </cell>
          <cell r="BT971" t="str">
            <v>C KNITS</v>
          </cell>
          <cell r="BU971" t="str">
            <v>D5859</v>
          </cell>
          <cell r="BV971" t="str">
            <v>Seasonal</v>
          </cell>
          <cell r="BW971" t="str">
            <v>LSA</v>
          </cell>
          <cell r="BY971" t="str">
            <v>4028640236402224017640166401664016640166</v>
          </cell>
          <cell r="BZ971" t="str">
            <v>S-22620-0196-4392-40286</v>
          </cell>
          <cell r="CA971" t="str">
            <v>SFO</v>
          </cell>
          <cell r="CD971">
            <v>0</v>
          </cell>
          <cell r="CF971">
            <v>1768</v>
          </cell>
          <cell r="CG971">
            <v>0</v>
          </cell>
        </row>
        <row r="972">
          <cell r="A972">
            <v>1093977</v>
          </cell>
          <cell r="B972" t="str">
            <v>106</v>
          </cell>
          <cell r="C972" t="str">
            <v>101</v>
          </cell>
          <cell r="D972" t="str">
            <v>22620</v>
          </cell>
          <cell r="E972" t="str">
            <v>22620-0196</v>
          </cell>
          <cell r="F972" t="str">
            <v>SOFTEST PIQUE POLO</v>
          </cell>
          <cell r="G972" t="str">
            <v>SOLID - COBALT</v>
          </cell>
          <cell r="H972" t="str">
            <v>PPK</v>
          </cell>
          <cell r="J972" t="str">
            <v>SP-A</v>
          </cell>
          <cell r="K972" t="str">
            <v>LSUS</v>
          </cell>
          <cell r="L972">
            <v>2006</v>
          </cell>
          <cell r="M972">
            <v>288</v>
          </cell>
          <cell r="N972">
            <v>288</v>
          </cell>
          <cell r="O972">
            <v>0</v>
          </cell>
          <cell r="P972">
            <v>288</v>
          </cell>
          <cell r="T972" t="str">
            <v>699M</v>
          </cell>
          <cell r="U972">
            <v>4392</v>
          </cell>
          <cell r="V972" t="str">
            <v>INDIA</v>
          </cell>
          <cell r="W972" t="str">
            <v>SAS</v>
          </cell>
          <cell r="X972" t="str">
            <v>INDIA</v>
          </cell>
          <cell r="Y972" t="str">
            <v>INTERNATIONAL CLOTHING CO V</v>
          </cell>
          <cell r="Z972" t="str">
            <v>DDU</v>
          </cell>
          <cell r="AD972">
            <v>40166</v>
          </cell>
          <cell r="AE972">
            <v>40166</v>
          </cell>
          <cell r="AF972">
            <v>40166</v>
          </cell>
          <cell r="AG972">
            <v>40166</v>
          </cell>
          <cell r="AH972">
            <v>40176</v>
          </cell>
          <cell r="AI972">
            <v>40222</v>
          </cell>
          <cell r="AJ972">
            <v>40236</v>
          </cell>
          <cell r="AK972">
            <v>40286</v>
          </cell>
          <cell r="AL972">
            <v>40329</v>
          </cell>
          <cell r="AM972">
            <v>40332</v>
          </cell>
          <cell r="AN972" t="str">
            <v>PPK 22620-0237</v>
          </cell>
          <cell r="AO972" t="str">
            <v>Y</v>
          </cell>
          <cell r="AP972">
            <v>4100076622</v>
          </cell>
          <cell r="AR972" t="str">
            <v>000s</v>
          </cell>
          <cell r="AS972">
            <v>0</v>
          </cell>
          <cell r="AT972" t="str">
            <v>India</v>
          </cell>
          <cell r="AX972">
            <v>0</v>
          </cell>
          <cell r="AY972">
            <v>40175</v>
          </cell>
          <cell r="AZ972">
            <v>40181</v>
          </cell>
          <cell r="BA972">
            <v>40237</v>
          </cell>
          <cell r="BB972">
            <v>40286</v>
          </cell>
          <cell r="BC972">
            <v>40335</v>
          </cell>
          <cell r="BD972">
            <v>40335</v>
          </cell>
          <cell r="BE972">
            <v>40148</v>
          </cell>
          <cell r="BF972">
            <v>40210</v>
          </cell>
          <cell r="BG972">
            <v>40269</v>
          </cell>
          <cell r="BH972">
            <v>40330</v>
          </cell>
          <cell r="BI972">
            <v>40330</v>
          </cell>
          <cell r="BL972">
            <v>0</v>
          </cell>
          <cell r="BN972" t="str">
            <v>DOCKERS</v>
          </cell>
          <cell r="BO972" t="str">
            <v>Tops</v>
          </cell>
          <cell r="BP972" t="str">
            <v>Mens</v>
          </cell>
          <cell r="BQ972" t="str">
            <v>Y</v>
          </cell>
          <cell r="BR972" t="str">
            <v>DM Tops Knits</v>
          </cell>
          <cell r="BS972" t="str">
            <v>OKAMOTO D</v>
          </cell>
          <cell r="BT972" t="str">
            <v>C KNITS</v>
          </cell>
          <cell r="BU972" t="str">
            <v>D5859</v>
          </cell>
          <cell r="BV972" t="str">
            <v>Seasonal</v>
          </cell>
          <cell r="BW972" t="str">
            <v>LSA</v>
          </cell>
          <cell r="BY972" t="str">
            <v>4028640236402224017640166401664016640166</v>
          </cell>
          <cell r="BZ972" t="str">
            <v>S-22620-0196-4392-40286</v>
          </cell>
          <cell r="CA972" t="str">
            <v>SFO</v>
          </cell>
          <cell r="CD972">
            <v>0</v>
          </cell>
          <cell r="CF972">
            <v>1768</v>
          </cell>
          <cell r="CG972">
            <v>0</v>
          </cell>
        </row>
        <row r="973">
          <cell r="A973">
            <v>1093978</v>
          </cell>
          <cell r="B973" t="str">
            <v>106</v>
          </cell>
          <cell r="C973" t="str">
            <v>101</v>
          </cell>
          <cell r="D973" t="str">
            <v>22620</v>
          </cell>
          <cell r="E973" t="str">
            <v>22620-0196</v>
          </cell>
          <cell r="F973" t="str">
            <v>SOFTEST PIQUE POLO</v>
          </cell>
          <cell r="G973" t="str">
            <v>SOLID - COBALT</v>
          </cell>
          <cell r="H973" t="str">
            <v>PPK</v>
          </cell>
          <cell r="J973" t="str">
            <v>SP-A</v>
          </cell>
          <cell r="K973" t="str">
            <v>LSUS</v>
          </cell>
          <cell r="L973">
            <v>2006</v>
          </cell>
          <cell r="M973">
            <v>208</v>
          </cell>
          <cell r="N973">
            <v>208</v>
          </cell>
          <cell r="O973">
            <v>0</v>
          </cell>
          <cell r="P973">
            <v>208</v>
          </cell>
          <cell r="T973" t="str">
            <v>699M</v>
          </cell>
          <cell r="U973">
            <v>4392</v>
          </cell>
          <cell r="V973" t="str">
            <v>INDIA</v>
          </cell>
          <cell r="W973" t="str">
            <v>SAS</v>
          </cell>
          <cell r="X973" t="str">
            <v>INDIA</v>
          </cell>
          <cell r="Y973" t="str">
            <v>INTERNATIONAL CLOTHING CO V</v>
          </cell>
          <cell r="Z973" t="str">
            <v>DDU</v>
          </cell>
          <cell r="AD973">
            <v>40166</v>
          </cell>
          <cell r="AE973">
            <v>40166</v>
          </cell>
          <cell r="AF973">
            <v>40166</v>
          </cell>
          <cell r="AG973">
            <v>40166</v>
          </cell>
          <cell r="AH973">
            <v>40176</v>
          </cell>
          <cell r="AI973">
            <v>40222</v>
          </cell>
          <cell r="AJ973">
            <v>40236</v>
          </cell>
          <cell r="AK973">
            <v>40286</v>
          </cell>
          <cell r="AL973">
            <v>40329</v>
          </cell>
          <cell r="AM973">
            <v>40332</v>
          </cell>
          <cell r="AN973" t="str">
            <v>PPK 22620-0232</v>
          </cell>
          <cell r="AO973" t="str">
            <v>Y</v>
          </cell>
          <cell r="AP973">
            <v>4100076617</v>
          </cell>
          <cell r="AR973" t="str">
            <v>000s</v>
          </cell>
          <cell r="AS973">
            <v>0</v>
          </cell>
          <cell r="AT973" t="str">
            <v>India</v>
          </cell>
          <cell r="AX973">
            <v>0</v>
          </cell>
          <cell r="AY973">
            <v>40175</v>
          </cell>
          <cell r="AZ973">
            <v>40181</v>
          </cell>
          <cell r="BA973">
            <v>40237</v>
          </cell>
          <cell r="BB973">
            <v>40286</v>
          </cell>
          <cell r="BC973">
            <v>40335</v>
          </cell>
          <cell r="BD973">
            <v>40335</v>
          </cell>
          <cell r="BE973">
            <v>40148</v>
          </cell>
          <cell r="BF973">
            <v>40210</v>
          </cell>
          <cell r="BG973">
            <v>40269</v>
          </cell>
          <cell r="BH973">
            <v>40330</v>
          </cell>
          <cell r="BI973">
            <v>40330</v>
          </cell>
          <cell r="BL973">
            <v>0</v>
          </cell>
          <cell r="BN973" t="str">
            <v>DOCKERS</v>
          </cell>
          <cell r="BO973" t="str">
            <v>Tops</v>
          </cell>
          <cell r="BP973" t="str">
            <v>Mens</v>
          </cell>
          <cell r="BQ973" t="str">
            <v>Y</v>
          </cell>
          <cell r="BR973" t="str">
            <v>DM Tops Knits</v>
          </cell>
          <cell r="BS973" t="str">
            <v>OKAMOTO D</v>
          </cell>
          <cell r="BT973" t="str">
            <v>C KNITS</v>
          </cell>
          <cell r="BU973" t="str">
            <v>D5859</v>
          </cell>
          <cell r="BV973" t="str">
            <v>Seasonal</v>
          </cell>
          <cell r="BW973" t="str">
            <v>LSA</v>
          </cell>
          <cell r="BY973" t="str">
            <v>4028640236402224017640166401664016640166</v>
          </cell>
          <cell r="BZ973" t="str">
            <v>S-22620-0196-4392-40286</v>
          </cell>
          <cell r="CA973" t="str">
            <v>SFO</v>
          </cell>
          <cell r="CD973">
            <v>0</v>
          </cell>
          <cell r="CF973">
            <v>1768</v>
          </cell>
          <cell r="CG973">
            <v>0</v>
          </cell>
        </row>
        <row r="974">
          <cell r="A974">
            <v>1093979</v>
          </cell>
          <cell r="B974" t="str">
            <v>106</v>
          </cell>
          <cell r="C974" t="str">
            <v>101</v>
          </cell>
          <cell r="D974" t="str">
            <v>22620</v>
          </cell>
          <cell r="E974" t="str">
            <v>22620-0196</v>
          </cell>
          <cell r="F974" t="str">
            <v>SOFTEST PIQUE POLO</v>
          </cell>
          <cell r="G974" t="str">
            <v>SOLID - COBALT</v>
          </cell>
          <cell r="H974" t="str">
            <v>PC</v>
          </cell>
          <cell r="J974" t="str">
            <v>SP-A</v>
          </cell>
          <cell r="K974" t="str">
            <v>LSUS</v>
          </cell>
          <cell r="L974">
            <v>2006</v>
          </cell>
          <cell r="M974">
            <v>1500</v>
          </cell>
          <cell r="N974">
            <v>1500</v>
          </cell>
          <cell r="O974">
            <v>0</v>
          </cell>
          <cell r="P974">
            <v>1500</v>
          </cell>
          <cell r="T974" t="str">
            <v>699M</v>
          </cell>
          <cell r="U974">
            <v>4392</v>
          </cell>
          <cell r="V974" t="str">
            <v>INDIA</v>
          </cell>
          <cell r="W974" t="str">
            <v>SAS</v>
          </cell>
          <cell r="X974" t="str">
            <v>INDIA</v>
          </cell>
          <cell r="Y974" t="str">
            <v>INTERNATIONAL CLOTHING CO V</v>
          </cell>
          <cell r="Z974" t="str">
            <v>DDU</v>
          </cell>
          <cell r="AD974">
            <v>40221</v>
          </cell>
          <cell r="AE974">
            <v>40221</v>
          </cell>
          <cell r="AF974">
            <v>40221</v>
          </cell>
          <cell r="AG974">
            <v>40221</v>
          </cell>
          <cell r="AH974">
            <v>40231</v>
          </cell>
          <cell r="AI974">
            <v>40269</v>
          </cell>
          <cell r="AJ974">
            <v>40283</v>
          </cell>
          <cell r="AK974">
            <v>40333</v>
          </cell>
          <cell r="AL974">
            <v>40376</v>
          </cell>
          <cell r="AM974">
            <v>40379</v>
          </cell>
          <cell r="AN974" t="str">
            <v>ok'd by Kimberly to cut 1.5k to cover size out &amp; excess for SC</v>
          </cell>
          <cell r="AO974" t="str">
            <v>Y</v>
          </cell>
          <cell r="AP974">
            <v>4100080842</v>
          </cell>
          <cell r="AR974" t="str">
            <v>000s</v>
          </cell>
          <cell r="AS974">
            <v>0</v>
          </cell>
          <cell r="AT974" t="str">
            <v>India</v>
          </cell>
          <cell r="AX974">
            <v>0</v>
          </cell>
          <cell r="AY974">
            <v>40231</v>
          </cell>
          <cell r="AZ974">
            <v>40237</v>
          </cell>
          <cell r="BA974">
            <v>40286</v>
          </cell>
          <cell r="BB974">
            <v>40335</v>
          </cell>
          <cell r="BC974">
            <v>40377</v>
          </cell>
          <cell r="BD974">
            <v>40384</v>
          </cell>
          <cell r="BE974">
            <v>40210</v>
          </cell>
          <cell r="BF974">
            <v>40269</v>
          </cell>
          <cell r="BG974">
            <v>40330</v>
          </cell>
          <cell r="BH974">
            <v>40360</v>
          </cell>
          <cell r="BI974">
            <v>40360</v>
          </cell>
          <cell r="BL974">
            <v>0</v>
          </cell>
          <cell r="BN974" t="str">
            <v>DOCKERS</v>
          </cell>
          <cell r="BO974" t="str">
            <v>Tops</v>
          </cell>
          <cell r="BP974" t="str">
            <v>Mens</v>
          </cell>
          <cell r="BQ974" t="str">
            <v>Y</v>
          </cell>
          <cell r="BR974" t="str">
            <v>DM Tops Knits</v>
          </cell>
          <cell r="BS974" t="str">
            <v>OKAMOTO D</v>
          </cell>
          <cell r="BT974" t="str">
            <v>C KNITS</v>
          </cell>
          <cell r="BU974" t="str">
            <v>D5859</v>
          </cell>
          <cell r="BV974" t="str">
            <v>Seasonal</v>
          </cell>
          <cell r="BW974" t="str">
            <v>LSA</v>
          </cell>
          <cell r="BY974" t="str">
            <v>4033340283402694023140221402214022140221</v>
          </cell>
          <cell r="BZ974" t="str">
            <v>S-22620-0196-4392-40333</v>
          </cell>
          <cell r="CA974" t="str">
            <v>SFO</v>
          </cell>
          <cell r="CD974">
            <v>0</v>
          </cell>
          <cell r="CF974">
            <v>1768</v>
          </cell>
          <cell r="CG974">
            <v>0</v>
          </cell>
        </row>
        <row r="975">
          <cell r="A975">
            <v>1093980</v>
          </cell>
          <cell r="B975" t="str">
            <v>106</v>
          </cell>
          <cell r="C975" t="str">
            <v>101</v>
          </cell>
          <cell r="D975" t="str">
            <v>22620</v>
          </cell>
          <cell r="E975" t="str">
            <v>22620-0198</v>
          </cell>
          <cell r="F975" t="str">
            <v>SOFTEST PIQUE POLO</v>
          </cell>
          <cell r="G975" t="str">
            <v>SOLID - SYCAMORE</v>
          </cell>
          <cell r="H975" t="str">
            <v>PC</v>
          </cell>
          <cell r="J975" t="str">
            <v>SP-A</v>
          </cell>
          <cell r="K975" t="str">
            <v>LSUS</v>
          </cell>
          <cell r="L975">
            <v>2006</v>
          </cell>
          <cell r="M975">
            <v>1384</v>
          </cell>
          <cell r="N975">
            <v>1384</v>
          </cell>
          <cell r="O975">
            <v>0</v>
          </cell>
          <cell r="P975">
            <v>1384</v>
          </cell>
          <cell r="T975" t="str">
            <v>699M</v>
          </cell>
          <cell r="U975">
            <v>4392</v>
          </cell>
          <cell r="V975" t="str">
            <v>INDIA</v>
          </cell>
          <cell r="W975" t="str">
            <v>SAS</v>
          </cell>
          <cell r="X975" t="str">
            <v>INDIA</v>
          </cell>
          <cell r="Y975" t="str">
            <v>INTERNATIONAL CLOTHING CO V</v>
          </cell>
          <cell r="Z975" t="str">
            <v>DDU</v>
          </cell>
          <cell r="AD975">
            <v>40157</v>
          </cell>
          <cell r="AE975">
            <v>40157</v>
          </cell>
          <cell r="AF975">
            <v>40157</v>
          </cell>
          <cell r="AG975">
            <v>40157</v>
          </cell>
          <cell r="AH975">
            <v>40167</v>
          </cell>
          <cell r="AI975">
            <v>40213</v>
          </cell>
          <cell r="AJ975">
            <v>40227</v>
          </cell>
          <cell r="AK975">
            <v>40277</v>
          </cell>
          <cell r="AL975">
            <v>40320</v>
          </cell>
          <cell r="AM975">
            <v>40323</v>
          </cell>
          <cell r="AO975" t="str">
            <v>Y</v>
          </cell>
          <cell r="AP975">
            <v>4100075371</v>
          </cell>
          <cell r="AR975" t="str">
            <v>000s</v>
          </cell>
          <cell r="AS975">
            <v>0</v>
          </cell>
          <cell r="AT975" t="str">
            <v>India</v>
          </cell>
          <cell r="AX975">
            <v>0</v>
          </cell>
          <cell r="AY975">
            <v>40161</v>
          </cell>
          <cell r="AZ975">
            <v>40167</v>
          </cell>
          <cell r="BA975">
            <v>40230</v>
          </cell>
          <cell r="BB975">
            <v>40279</v>
          </cell>
          <cell r="BC975">
            <v>40321</v>
          </cell>
          <cell r="BD975">
            <v>40328</v>
          </cell>
          <cell r="BE975">
            <v>40148</v>
          </cell>
          <cell r="BF975">
            <v>40210</v>
          </cell>
          <cell r="BG975">
            <v>40269</v>
          </cell>
          <cell r="BH975">
            <v>40299</v>
          </cell>
          <cell r="BI975">
            <v>40299</v>
          </cell>
          <cell r="BL975">
            <v>0</v>
          </cell>
          <cell r="BN975" t="str">
            <v>DOCKERS</v>
          </cell>
          <cell r="BO975" t="str">
            <v>Tops</v>
          </cell>
          <cell r="BP975" t="str">
            <v>Mens</v>
          </cell>
          <cell r="BQ975" t="str">
            <v>N</v>
          </cell>
          <cell r="BR975" t="str">
            <v>DM Tops Knits</v>
          </cell>
          <cell r="BS975" t="str">
            <v>OKAMOTO D</v>
          </cell>
          <cell r="BT975" t="str">
            <v>C KNITS</v>
          </cell>
          <cell r="BU975" t="str">
            <v>D5861</v>
          </cell>
          <cell r="BV975" t="str">
            <v>Seasonal</v>
          </cell>
          <cell r="BW975" t="str">
            <v>LSA</v>
          </cell>
          <cell r="BY975" t="str">
            <v>4027740227402134016740157401574015740157</v>
          </cell>
          <cell r="BZ975" t="str">
            <v>S-22620-0198-4392-40277</v>
          </cell>
          <cell r="CA975" t="str">
            <v>SFO</v>
          </cell>
          <cell r="CD975">
            <v>0</v>
          </cell>
          <cell r="CF975">
            <v>1768</v>
          </cell>
          <cell r="CG975">
            <v>0</v>
          </cell>
        </row>
        <row r="976">
          <cell r="A976">
            <v>1093981</v>
          </cell>
          <cell r="B976" t="str">
            <v>106</v>
          </cell>
          <cell r="C976" t="str">
            <v>101</v>
          </cell>
          <cell r="D976" t="str">
            <v>22620</v>
          </cell>
          <cell r="E976" t="str">
            <v>22620-0198</v>
          </cell>
          <cell r="F976" t="str">
            <v>SOFTEST PIQUE POLO</v>
          </cell>
          <cell r="G976" t="str">
            <v>SOLID - SYCAMORE</v>
          </cell>
          <cell r="H976" t="str">
            <v>PC</v>
          </cell>
          <cell r="J976" t="str">
            <v>SP-A</v>
          </cell>
          <cell r="K976" t="str">
            <v>LSC</v>
          </cell>
          <cell r="L976" t="str">
            <v>CA</v>
          </cell>
          <cell r="M976">
            <v>652</v>
          </cell>
          <cell r="N976">
            <v>652</v>
          </cell>
          <cell r="O976">
            <v>0</v>
          </cell>
          <cell r="P976">
            <v>652</v>
          </cell>
          <cell r="T976" t="str">
            <v>699M</v>
          </cell>
          <cell r="U976">
            <v>4392</v>
          </cell>
          <cell r="V976" t="str">
            <v>INDIA</v>
          </cell>
          <cell r="W976" t="str">
            <v>SAS</v>
          </cell>
          <cell r="X976" t="str">
            <v>INDIA</v>
          </cell>
          <cell r="Y976" t="str">
            <v>INTERNATIONAL CLOTHING CO V</v>
          </cell>
          <cell r="Z976" t="str">
            <v>DDU</v>
          </cell>
          <cell r="AD976">
            <v>40157</v>
          </cell>
          <cell r="AE976">
            <v>40157</v>
          </cell>
          <cell r="AF976">
            <v>40157</v>
          </cell>
          <cell r="AG976">
            <v>40157</v>
          </cell>
          <cell r="AH976">
            <v>40167</v>
          </cell>
          <cell r="AI976">
            <v>40213</v>
          </cell>
          <cell r="AJ976">
            <v>40227</v>
          </cell>
          <cell r="AK976">
            <v>40277</v>
          </cell>
          <cell r="AL976">
            <v>40317</v>
          </cell>
          <cell r="AM976">
            <v>40320</v>
          </cell>
          <cell r="AO976" t="str">
            <v>Y</v>
          </cell>
          <cell r="AP976">
            <v>76719</v>
          </cell>
          <cell r="AR976" t="str">
            <v>000s</v>
          </cell>
          <cell r="AS976">
            <v>0</v>
          </cell>
          <cell r="AT976" t="str">
            <v>India</v>
          </cell>
          <cell r="AX976">
            <v>0</v>
          </cell>
          <cell r="AY976">
            <v>40161</v>
          </cell>
          <cell r="AZ976">
            <v>40167</v>
          </cell>
          <cell r="BA976">
            <v>40230</v>
          </cell>
          <cell r="BB976">
            <v>40279</v>
          </cell>
          <cell r="BC976">
            <v>40321</v>
          </cell>
          <cell r="BD976">
            <v>40321</v>
          </cell>
          <cell r="BE976">
            <v>40148</v>
          </cell>
          <cell r="BF976">
            <v>40210</v>
          </cell>
          <cell r="BG976">
            <v>40269</v>
          </cell>
          <cell r="BH976">
            <v>40299</v>
          </cell>
          <cell r="BI976">
            <v>40299</v>
          </cell>
          <cell r="BL976">
            <v>0</v>
          </cell>
          <cell r="BN976" t="str">
            <v>DOCKERS</v>
          </cell>
          <cell r="BO976" t="str">
            <v>Tops</v>
          </cell>
          <cell r="BP976" t="str">
            <v>Mens</v>
          </cell>
          <cell r="BQ976" t="str">
            <v>N</v>
          </cell>
          <cell r="BR976" t="str">
            <v>DM Tops Knits</v>
          </cell>
          <cell r="BS976" t="str">
            <v>OKAMOTO D</v>
          </cell>
          <cell r="BT976" t="str">
            <v>C KNITS</v>
          </cell>
          <cell r="BU976" t="str">
            <v>D5861</v>
          </cell>
          <cell r="BV976" t="str">
            <v>Seasonal</v>
          </cell>
          <cell r="BW976" t="str">
            <v>LSA</v>
          </cell>
          <cell r="BY976" t="str">
            <v>4027740227402134016740157401574015740157</v>
          </cell>
          <cell r="BZ976" t="str">
            <v>S-22620-0198-4392-40277</v>
          </cell>
          <cell r="CA976" t="str">
            <v>SFO</v>
          </cell>
          <cell r="CD976">
            <v>0</v>
          </cell>
          <cell r="CF976">
            <v>1768</v>
          </cell>
          <cell r="CG976">
            <v>0</v>
          </cell>
        </row>
        <row r="977">
          <cell r="A977">
            <v>1093982</v>
          </cell>
          <cell r="B977" t="str">
            <v>106</v>
          </cell>
          <cell r="C977" t="str">
            <v>101</v>
          </cell>
          <cell r="D977" t="str">
            <v>22620</v>
          </cell>
          <cell r="E977" t="str">
            <v>22620-0198</v>
          </cell>
          <cell r="F977" t="str">
            <v>SOFTEST PIQUE POLO</v>
          </cell>
          <cell r="G977" t="str">
            <v>SOLID - SYCAMORE</v>
          </cell>
          <cell r="H977" t="str">
            <v>PC</v>
          </cell>
          <cell r="J977" t="str">
            <v>SP-A</v>
          </cell>
          <cell r="K977" t="str">
            <v>APD</v>
          </cell>
          <cell r="L977" t="str">
            <v>MY</v>
          </cell>
          <cell r="M977">
            <v>652</v>
          </cell>
          <cell r="N977">
            <v>652</v>
          </cell>
          <cell r="O977">
            <v>0</v>
          </cell>
          <cell r="P977">
            <v>652</v>
          </cell>
          <cell r="T977" t="str">
            <v>699M</v>
          </cell>
          <cell r="U977">
            <v>4392</v>
          </cell>
          <cell r="V977" t="str">
            <v>INDIA</v>
          </cell>
          <cell r="W977" t="str">
            <v>SAS</v>
          </cell>
          <cell r="X977" t="str">
            <v>INDIA</v>
          </cell>
          <cell r="Y977" t="str">
            <v>INTERNATIONAL CLOTHING CO V</v>
          </cell>
          <cell r="Z977" t="str">
            <v>DDU</v>
          </cell>
          <cell r="AD977">
            <v>40237</v>
          </cell>
          <cell r="AE977">
            <v>40237</v>
          </cell>
          <cell r="AF977">
            <v>40237</v>
          </cell>
          <cell r="AG977">
            <v>40237</v>
          </cell>
          <cell r="AH977">
            <v>40253</v>
          </cell>
          <cell r="AI977">
            <v>40293</v>
          </cell>
          <cell r="AJ977">
            <v>40307</v>
          </cell>
          <cell r="AK977">
            <v>40357</v>
          </cell>
          <cell r="AL977">
            <v>40398</v>
          </cell>
          <cell r="AM977">
            <v>40401</v>
          </cell>
          <cell r="AN977" t="str">
            <v>new Mar</v>
          </cell>
          <cell r="AO977" t="str">
            <v>Y</v>
          </cell>
          <cell r="AP977" t="str">
            <v>450516225/4509008386/4512014226/4512014277</v>
          </cell>
          <cell r="AR977" t="str">
            <v>000s</v>
          </cell>
          <cell r="AS977">
            <v>0</v>
          </cell>
          <cell r="AT977" t="str">
            <v>India</v>
          </cell>
          <cell r="AX977">
            <v>0</v>
          </cell>
          <cell r="AY977">
            <v>40252</v>
          </cell>
          <cell r="AZ977">
            <v>40258</v>
          </cell>
          <cell r="BA977">
            <v>40307</v>
          </cell>
          <cell r="BB977">
            <v>40363</v>
          </cell>
          <cell r="BC977">
            <v>40398</v>
          </cell>
          <cell r="BD977">
            <v>40405</v>
          </cell>
          <cell r="BE977">
            <v>40238</v>
          </cell>
          <cell r="BF977">
            <v>40299</v>
          </cell>
          <cell r="BG977">
            <v>40330</v>
          </cell>
          <cell r="BH977">
            <v>40391</v>
          </cell>
          <cell r="BI977">
            <v>40391</v>
          </cell>
          <cell r="BL977">
            <v>0</v>
          </cell>
          <cell r="BN977" t="str">
            <v>DOCKERS</v>
          </cell>
          <cell r="BO977" t="str">
            <v>Tops</v>
          </cell>
          <cell r="BP977" t="str">
            <v>Mens</v>
          </cell>
          <cell r="BQ977" t="str">
            <v>N</v>
          </cell>
          <cell r="BR977" t="str">
            <v>DM Tops Knits</v>
          </cell>
          <cell r="BS977" t="str">
            <v>OKAMOTO D</v>
          </cell>
          <cell r="BT977" t="str">
            <v>C KNITS</v>
          </cell>
          <cell r="BU977" t="str">
            <v>D5861</v>
          </cell>
          <cell r="BV977" t="str">
            <v>Seasonal</v>
          </cell>
          <cell r="BW977" t="str">
            <v>APD</v>
          </cell>
          <cell r="BY977" t="str">
            <v>4035740307402934025340237402374023740237</v>
          </cell>
          <cell r="BZ977" t="str">
            <v>S-22620-0198-4392-40357</v>
          </cell>
          <cell r="CA977" t="str">
            <v>SFO</v>
          </cell>
          <cell r="CD977">
            <v>0</v>
          </cell>
          <cell r="CF977">
            <v>1768</v>
          </cell>
          <cell r="CG977">
            <v>0</v>
          </cell>
        </row>
        <row r="978">
          <cell r="A978">
            <v>1093983</v>
          </cell>
          <cell r="B978" t="str">
            <v>106</v>
          </cell>
          <cell r="C978" t="str">
            <v>101</v>
          </cell>
          <cell r="D978" t="str">
            <v>22620</v>
          </cell>
          <cell r="E978" t="str">
            <v>22620-0198</v>
          </cell>
          <cell r="F978" t="str">
            <v>SOFTEST PIQUE POLO</v>
          </cell>
          <cell r="G978" t="str">
            <v>SOLID - SYCAMORE</v>
          </cell>
          <cell r="H978" t="str">
            <v>PC</v>
          </cell>
          <cell r="J978" t="str">
            <v>SP-A</v>
          </cell>
          <cell r="K978" t="str">
            <v>LSUS</v>
          </cell>
          <cell r="L978">
            <v>2006</v>
          </cell>
          <cell r="M978">
            <v>175</v>
          </cell>
          <cell r="N978">
            <v>175</v>
          </cell>
          <cell r="O978">
            <v>0</v>
          </cell>
          <cell r="P978">
            <v>175</v>
          </cell>
          <cell r="T978" t="str">
            <v>699M</v>
          </cell>
          <cell r="U978">
            <v>4392</v>
          </cell>
          <cell r="V978" t="str">
            <v>INDIA</v>
          </cell>
          <cell r="W978" t="str">
            <v>SAS</v>
          </cell>
          <cell r="X978" t="str">
            <v>INDIA</v>
          </cell>
          <cell r="Y978" t="str">
            <v>INTERNATIONAL CLOTHING CO V</v>
          </cell>
          <cell r="Z978" t="str">
            <v>DDU</v>
          </cell>
          <cell r="AD978">
            <v>40237</v>
          </cell>
          <cell r="AE978">
            <v>40237</v>
          </cell>
          <cell r="AF978">
            <v>40237</v>
          </cell>
          <cell r="AG978">
            <v>40237</v>
          </cell>
          <cell r="AH978">
            <v>40253</v>
          </cell>
          <cell r="AI978">
            <v>40293</v>
          </cell>
          <cell r="AJ978">
            <v>40307</v>
          </cell>
          <cell r="AK978">
            <v>40357</v>
          </cell>
          <cell r="AL978">
            <v>40400</v>
          </cell>
          <cell r="AM978">
            <v>40403</v>
          </cell>
          <cell r="AN978" t="str">
            <v>new Mar</v>
          </cell>
          <cell r="AO978" t="str">
            <v>Y</v>
          </cell>
          <cell r="AP978">
            <v>4100083333</v>
          </cell>
          <cell r="AR978" t="str">
            <v>000s</v>
          </cell>
          <cell r="AS978">
            <v>0</v>
          </cell>
          <cell r="AT978" t="str">
            <v>India</v>
          </cell>
          <cell r="AX978">
            <v>0</v>
          </cell>
          <cell r="AY978">
            <v>40252</v>
          </cell>
          <cell r="AZ978">
            <v>40258</v>
          </cell>
          <cell r="BA978">
            <v>40307</v>
          </cell>
          <cell r="BB978">
            <v>40363</v>
          </cell>
          <cell r="BC978">
            <v>40405</v>
          </cell>
          <cell r="BD978">
            <v>40405</v>
          </cell>
          <cell r="BE978">
            <v>40238</v>
          </cell>
          <cell r="BF978">
            <v>40299</v>
          </cell>
          <cell r="BG978">
            <v>40330</v>
          </cell>
          <cell r="BH978">
            <v>40391</v>
          </cell>
          <cell r="BI978">
            <v>40391</v>
          </cell>
          <cell r="BL978">
            <v>0</v>
          </cell>
          <cell r="BN978" t="str">
            <v>DOCKERS</v>
          </cell>
          <cell r="BO978" t="str">
            <v>Tops</v>
          </cell>
          <cell r="BP978" t="str">
            <v>Mens</v>
          </cell>
          <cell r="BQ978" t="str">
            <v>N</v>
          </cell>
          <cell r="BR978" t="str">
            <v>DM Tops Knits</v>
          </cell>
          <cell r="BS978" t="str">
            <v>OKAMOTO D</v>
          </cell>
          <cell r="BT978" t="str">
            <v>C KNITS</v>
          </cell>
          <cell r="BU978" t="str">
            <v>D5861</v>
          </cell>
          <cell r="BV978" t="str">
            <v>Seasonal</v>
          </cell>
          <cell r="BW978" t="str">
            <v>LSA</v>
          </cell>
          <cell r="BY978" t="str">
            <v>4035740307402934025340237402374023740237</v>
          </cell>
          <cell r="BZ978" t="str">
            <v>S-22620-0198-4392-40357</v>
          </cell>
          <cell r="CA978" t="str">
            <v>SFO</v>
          </cell>
          <cell r="CD978">
            <v>0</v>
          </cell>
          <cell r="CF978">
            <v>1768</v>
          </cell>
          <cell r="CG978">
            <v>0</v>
          </cell>
        </row>
        <row r="979">
          <cell r="A979">
            <v>1093984</v>
          </cell>
          <cell r="B979" t="str">
            <v>106</v>
          </cell>
          <cell r="C979" t="str">
            <v>101</v>
          </cell>
          <cell r="D979" t="str">
            <v>22620</v>
          </cell>
          <cell r="E979" t="str">
            <v>22620-0198</v>
          </cell>
          <cell r="F979" t="str">
            <v>SOFTEST PIQUE POLO</v>
          </cell>
          <cell r="G979" t="str">
            <v>SOLID - SYCAMORE</v>
          </cell>
          <cell r="H979" t="str">
            <v>PC</v>
          </cell>
          <cell r="J979" t="str">
            <v>SP-A</v>
          </cell>
          <cell r="K979" t="str">
            <v>LACL</v>
          </cell>
          <cell r="L979" t="str">
            <v>PA</v>
          </cell>
          <cell r="M979">
            <v>348</v>
          </cell>
          <cell r="N979">
            <v>348</v>
          </cell>
          <cell r="O979">
            <v>0</v>
          </cell>
          <cell r="P979">
            <v>348</v>
          </cell>
          <cell r="T979" t="str">
            <v>699M</v>
          </cell>
          <cell r="U979">
            <v>4392</v>
          </cell>
          <cell r="V979" t="str">
            <v>INDIA</v>
          </cell>
          <cell r="W979" t="str">
            <v>SAS</v>
          </cell>
          <cell r="X979" t="str">
            <v>INDIA</v>
          </cell>
          <cell r="Y979" t="str">
            <v>INTERNATIONAL CLOTHING CO V</v>
          </cell>
          <cell r="Z979" t="str">
            <v>DDU</v>
          </cell>
          <cell r="AD979">
            <v>40237</v>
          </cell>
          <cell r="AE979">
            <v>40237</v>
          </cell>
          <cell r="AF979">
            <v>40237</v>
          </cell>
          <cell r="AG979">
            <v>40237</v>
          </cell>
          <cell r="AH979">
            <v>40253</v>
          </cell>
          <cell r="AI979">
            <v>40293</v>
          </cell>
          <cell r="AJ979">
            <v>40307</v>
          </cell>
          <cell r="AK979">
            <v>40357</v>
          </cell>
          <cell r="AL979">
            <v>40407</v>
          </cell>
          <cell r="AM979">
            <v>40410</v>
          </cell>
          <cell r="AN979" t="str">
            <v>new Mar</v>
          </cell>
          <cell r="AO979" t="str">
            <v>Y</v>
          </cell>
          <cell r="AP979">
            <v>4100075462</v>
          </cell>
          <cell r="AR979" t="str">
            <v>000s</v>
          </cell>
          <cell r="AS979">
            <v>0</v>
          </cell>
          <cell r="AT979" t="str">
            <v>India</v>
          </cell>
          <cell r="AX979">
            <v>0</v>
          </cell>
          <cell r="AY979">
            <v>40252</v>
          </cell>
          <cell r="AZ979">
            <v>40258</v>
          </cell>
          <cell r="BA979">
            <v>40307</v>
          </cell>
          <cell r="BB979">
            <v>40363</v>
          </cell>
          <cell r="BC979">
            <v>40412</v>
          </cell>
          <cell r="BD979">
            <v>40412</v>
          </cell>
          <cell r="BE979">
            <v>40238</v>
          </cell>
          <cell r="BF979">
            <v>40299</v>
          </cell>
          <cell r="BG979">
            <v>40330</v>
          </cell>
          <cell r="BH979">
            <v>40391</v>
          </cell>
          <cell r="BI979">
            <v>40391</v>
          </cell>
          <cell r="BL979">
            <v>0</v>
          </cell>
          <cell r="BN979" t="str">
            <v>DOCKERS</v>
          </cell>
          <cell r="BO979" t="str">
            <v>Tops</v>
          </cell>
          <cell r="BP979" t="str">
            <v>Mens</v>
          </cell>
          <cell r="BQ979" t="str">
            <v>N</v>
          </cell>
          <cell r="BR979" t="str">
            <v>DM Tops Knits</v>
          </cell>
          <cell r="BS979" t="str">
            <v>OKAMOTO D</v>
          </cell>
          <cell r="BT979" t="str">
            <v>C KNITS</v>
          </cell>
          <cell r="BU979" t="str">
            <v>D5861</v>
          </cell>
          <cell r="BV979" t="str">
            <v>Seasonal</v>
          </cell>
          <cell r="BW979" t="str">
            <v>LSA</v>
          </cell>
          <cell r="BY979" t="str">
            <v>4035740307402934025340237402374023740237</v>
          </cell>
          <cell r="BZ979" t="str">
            <v>S-22620-0198-4392-40357</v>
          </cell>
          <cell r="CA979" t="str">
            <v>SFO</v>
          </cell>
          <cell r="CD979">
            <v>0</v>
          </cell>
          <cell r="CF979">
            <v>1768</v>
          </cell>
          <cell r="CG979">
            <v>0</v>
          </cell>
        </row>
        <row r="980">
          <cell r="A980">
            <v>1093985</v>
          </cell>
          <cell r="B980" t="str">
            <v>106</v>
          </cell>
          <cell r="C980" t="str">
            <v>101</v>
          </cell>
          <cell r="D980" t="str">
            <v>22620</v>
          </cell>
          <cell r="E980" t="str">
            <v>22620-0198</v>
          </cell>
          <cell r="F980" t="str">
            <v>SOFTEST PIQUE POLO</v>
          </cell>
          <cell r="G980" t="str">
            <v>SOLID - SYCAMORE</v>
          </cell>
          <cell r="H980" t="str">
            <v>PC</v>
          </cell>
          <cell r="J980" t="str">
            <v>SP-A</v>
          </cell>
          <cell r="K980" t="str">
            <v>LSUS</v>
          </cell>
          <cell r="L980">
            <v>2006</v>
          </cell>
          <cell r="M980">
            <v>480</v>
          </cell>
          <cell r="N980">
            <v>480</v>
          </cell>
          <cell r="O980">
            <v>0</v>
          </cell>
          <cell r="P980">
            <v>480</v>
          </cell>
          <cell r="T980" t="str">
            <v>699M</v>
          </cell>
          <cell r="U980">
            <v>4392</v>
          </cell>
          <cell r="V980" t="str">
            <v>INDIA</v>
          </cell>
          <cell r="W980" t="str">
            <v>SAS</v>
          </cell>
          <cell r="X980" t="str">
            <v>INDIA</v>
          </cell>
          <cell r="Y980" t="str">
            <v>INTERNATIONAL CLOTHING CO V</v>
          </cell>
          <cell r="Z980" t="str">
            <v>DDU</v>
          </cell>
          <cell r="AD980">
            <v>40166</v>
          </cell>
          <cell r="AE980">
            <v>40166</v>
          </cell>
          <cell r="AF980">
            <v>40166</v>
          </cell>
          <cell r="AG980">
            <v>40166</v>
          </cell>
          <cell r="AH980">
            <v>40176</v>
          </cell>
          <cell r="AI980">
            <v>40222</v>
          </cell>
          <cell r="AJ980">
            <v>40236</v>
          </cell>
          <cell r="AK980">
            <v>40286</v>
          </cell>
          <cell r="AL980">
            <v>40329</v>
          </cell>
          <cell r="AM980">
            <v>40332</v>
          </cell>
          <cell r="AO980" t="str">
            <v>Y</v>
          </cell>
          <cell r="AP980">
            <v>4100075841</v>
          </cell>
          <cell r="AR980" t="str">
            <v>000s</v>
          </cell>
          <cell r="AS980">
            <v>0</v>
          </cell>
          <cell r="AT980" t="str">
            <v>India</v>
          </cell>
          <cell r="AX980">
            <v>0</v>
          </cell>
          <cell r="AY980">
            <v>40175</v>
          </cell>
          <cell r="AZ980">
            <v>40181</v>
          </cell>
          <cell r="BA980">
            <v>40237</v>
          </cell>
          <cell r="BB980">
            <v>40286</v>
          </cell>
          <cell r="BC980">
            <v>40335</v>
          </cell>
          <cell r="BD980">
            <v>40335</v>
          </cell>
          <cell r="BE980">
            <v>40148</v>
          </cell>
          <cell r="BF980">
            <v>40210</v>
          </cell>
          <cell r="BG980">
            <v>40269</v>
          </cell>
          <cell r="BH980">
            <v>40330</v>
          </cell>
          <cell r="BI980">
            <v>40330</v>
          </cell>
          <cell r="BL980">
            <v>0</v>
          </cell>
          <cell r="BN980" t="str">
            <v>DOCKERS</v>
          </cell>
          <cell r="BO980" t="str">
            <v>Tops</v>
          </cell>
          <cell r="BP980" t="str">
            <v>Mens</v>
          </cell>
          <cell r="BQ980" t="str">
            <v>N</v>
          </cell>
          <cell r="BR980" t="str">
            <v>DM Tops Knits</v>
          </cell>
          <cell r="BS980" t="str">
            <v>OKAMOTO D</v>
          </cell>
          <cell r="BT980" t="str">
            <v>C KNITS</v>
          </cell>
          <cell r="BU980" t="str">
            <v>D5861</v>
          </cell>
          <cell r="BV980" t="str">
            <v>Seasonal</v>
          </cell>
          <cell r="BW980" t="str">
            <v>LSA</v>
          </cell>
          <cell r="BY980" t="str">
            <v>4028640236402224017640166401664016640166</v>
          </cell>
          <cell r="BZ980" t="str">
            <v>S-22620-0198-4392-40286</v>
          </cell>
          <cell r="CA980" t="str">
            <v>SFO</v>
          </cell>
          <cell r="CD980">
            <v>0</v>
          </cell>
          <cell r="CF980">
            <v>1768</v>
          </cell>
          <cell r="CG980">
            <v>0</v>
          </cell>
        </row>
        <row r="981">
          <cell r="A981">
            <v>1093986</v>
          </cell>
          <cell r="B981" t="str">
            <v>106</v>
          </cell>
          <cell r="C981" t="str">
            <v>101</v>
          </cell>
          <cell r="D981" t="str">
            <v>22620</v>
          </cell>
          <cell r="E981" t="str">
            <v>22620-0198</v>
          </cell>
          <cell r="F981" t="str">
            <v>SOFTEST PIQUE POLO</v>
          </cell>
          <cell r="G981" t="str">
            <v>SOLID - SYCAMORE</v>
          </cell>
          <cell r="H981" t="str">
            <v>PPK</v>
          </cell>
          <cell r="J981" t="str">
            <v>SP-A</v>
          </cell>
          <cell r="K981" t="str">
            <v>LSUS</v>
          </cell>
          <cell r="L981">
            <v>2006</v>
          </cell>
          <cell r="M981">
            <v>348</v>
          </cell>
          <cell r="N981">
            <v>348</v>
          </cell>
          <cell r="O981">
            <v>0</v>
          </cell>
          <cell r="P981">
            <v>348</v>
          </cell>
          <cell r="T981" t="str">
            <v>699M</v>
          </cell>
          <cell r="U981">
            <v>4392</v>
          </cell>
          <cell r="V981" t="str">
            <v>INDIA</v>
          </cell>
          <cell r="W981" t="str">
            <v>SAS</v>
          </cell>
          <cell r="X981" t="str">
            <v>INDIA</v>
          </cell>
          <cell r="Y981" t="str">
            <v>INTERNATIONAL CLOTHING CO V</v>
          </cell>
          <cell r="Z981" t="str">
            <v>DDU</v>
          </cell>
          <cell r="AD981">
            <v>40166</v>
          </cell>
          <cell r="AE981">
            <v>40166</v>
          </cell>
          <cell r="AF981">
            <v>40166</v>
          </cell>
          <cell r="AG981">
            <v>40166</v>
          </cell>
          <cell r="AH981">
            <v>40176</v>
          </cell>
          <cell r="AI981">
            <v>40222</v>
          </cell>
          <cell r="AJ981">
            <v>40236</v>
          </cell>
          <cell r="AK981">
            <v>40286</v>
          </cell>
          <cell r="AL981">
            <v>40329</v>
          </cell>
          <cell r="AM981">
            <v>40332</v>
          </cell>
          <cell r="AN981" t="str">
            <v>PPK 22620-0228</v>
          </cell>
          <cell r="AO981" t="str">
            <v>Y</v>
          </cell>
          <cell r="AP981">
            <v>4100076803</v>
          </cell>
          <cell r="AR981" t="str">
            <v>000s</v>
          </cell>
          <cell r="AS981">
            <v>0</v>
          </cell>
          <cell r="AT981" t="str">
            <v>India</v>
          </cell>
          <cell r="AX981">
            <v>0</v>
          </cell>
          <cell r="AY981">
            <v>40175</v>
          </cell>
          <cell r="AZ981">
            <v>40181</v>
          </cell>
          <cell r="BA981">
            <v>40237</v>
          </cell>
          <cell r="BB981">
            <v>40286</v>
          </cell>
          <cell r="BC981">
            <v>40335</v>
          </cell>
          <cell r="BD981">
            <v>40335</v>
          </cell>
          <cell r="BE981">
            <v>40148</v>
          </cell>
          <cell r="BF981">
            <v>40210</v>
          </cell>
          <cell r="BG981">
            <v>40269</v>
          </cell>
          <cell r="BH981">
            <v>40330</v>
          </cell>
          <cell r="BI981">
            <v>40330</v>
          </cell>
          <cell r="BL981">
            <v>0</v>
          </cell>
          <cell r="BN981" t="str">
            <v>DOCKERS</v>
          </cell>
          <cell r="BO981" t="str">
            <v>Tops</v>
          </cell>
          <cell r="BP981" t="str">
            <v>Mens</v>
          </cell>
          <cell r="BQ981" t="str">
            <v>N</v>
          </cell>
          <cell r="BR981" t="str">
            <v>DM Tops Knits</v>
          </cell>
          <cell r="BS981" t="str">
            <v>OKAMOTO D</v>
          </cell>
          <cell r="BT981" t="str">
            <v>C KNITS</v>
          </cell>
          <cell r="BU981" t="str">
            <v>D5861</v>
          </cell>
          <cell r="BV981" t="str">
            <v>Seasonal</v>
          </cell>
          <cell r="BW981" t="str">
            <v>LSA</v>
          </cell>
          <cell r="BY981" t="str">
            <v>4028640236402224017640166401664016640166</v>
          </cell>
          <cell r="BZ981" t="str">
            <v>S-22620-0198-4392-40286</v>
          </cell>
          <cell r="CA981" t="str">
            <v>SFO</v>
          </cell>
          <cell r="CD981">
            <v>0</v>
          </cell>
          <cell r="CF981">
            <v>1768</v>
          </cell>
          <cell r="CG981">
            <v>0</v>
          </cell>
        </row>
        <row r="982">
          <cell r="A982">
            <v>1093987</v>
          </cell>
          <cell r="B982" t="str">
            <v>106</v>
          </cell>
          <cell r="C982" t="str">
            <v>101</v>
          </cell>
          <cell r="D982" t="str">
            <v>22620</v>
          </cell>
          <cell r="E982" t="str">
            <v>22620-0198</v>
          </cell>
          <cell r="F982" t="str">
            <v>SOFTEST PIQUE POLO</v>
          </cell>
          <cell r="G982" t="str">
            <v>SOLID - SYCAMORE</v>
          </cell>
          <cell r="H982" t="str">
            <v>PPK</v>
          </cell>
          <cell r="J982" t="str">
            <v>SP-A</v>
          </cell>
          <cell r="K982" t="str">
            <v>LSUS</v>
          </cell>
          <cell r="L982">
            <v>2006</v>
          </cell>
          <cell r="M982">
            <v>288</v>
          </cell>
          <cell r="N982">
            <v>288</v>
          </cell>
          <cell r="O982">
            <v>0</v>
          </cell>
          <cell r="P982">
            <v>288</v>
          </cell>
          <cell r="T982" t="str">
            <v>699M</v>
          </cell>
          <cell r="U982">
            <v>4392</v>
          </cell>
          <cell r="V982" t="str">
            <v>INDIA</v>
          </cell>
          <cell r="W982" t="str">
            <v>SAS</v>
          </cell>
          <cell r="X982" t="str">
            <v>INDIA</v>
          </cell>
          <cell r="Y982" t="str">
            <v>INTERNATIONAL CLOTHING CO V</v>
          </cell>
          <cell r="Z982" t="str">
            <v>DDU</v>
          </cell>
          <cell r="AD982">
            <v>40166</v>
          </cell>
          <cell r="AE982">
            <v>40166</v>
          </cell>
          <cell r="AF982">
            <v>40166</v>
          </cell>
          <cell r="AG982">
            <v>40166</v>
          </cell>
          <cell r="AH982">
            <v>40176</v>
          </cell>
          <cell r="AI982">
            <v>40222</v>
          </cell>
          <cell r="AJ982">
            <v>40236</v>
          </cell>
          <cell r="AK982">
            <v>40286</v>
          </cell>
          <cell r="AL982">
            <v>40329</v>
          </cell>
          <cell r="AM982">
            <v>40332</v>
          </cell>
          <cell r="AN982" t="str">
            <v>PPK 22620-0238</v>
          </cell>
          <cell r="AO982" t="str">
            <v>Y</v>
          </cell>
          <cell r="AP982">
            <v>4100076623</v>
          </cell>
          <cell r="AR982" t="str">
            <v>000s</v>
          </cell>
          <cell r="AS982">
            <v>0</v>
          </cell>
          <cell r="AT982" t="str">
            <v>India</v>
          </cell>
          <cell r="AX982">
            <v>0</v>
          </cell>
          <cell r="AY982">
            <v>40175</v>
          </cell>
          <cell r="AZ982">
            <v>40181</v>
          </cell>
          <cell r="BA982">
            <v>40237</v>
          </cell>
          <cell r="BB982">
            <v>40286</v>
          </cell>
          <cell r="BC982">
            <v>40335</v>
          </cell>
          <cell r="BD982">
            <v>40335</v>
          </cell>
          <cell r="BE982">
            <v>40148</v>
          </cell>
          <cell r="BF982">
            <v>40210</v>
          </cell>
          <cell r="BG982">
            <v>40269</v>
          </cell>
          <cell r="BH982">
            <v>40330</v>
          </cell>
          <cell r="BI982">
            <v>40330</v>
          </cell>
          <cell r="BL982">
            <v>0</v>
          </cell>
          <cell r="BN982" t="str">
            <v>DOCKERS</v>
          </cell>
          <cell r="BO982" t="str">
            <v>Tops</v>
          </cell>
          <cell r="BP982" t="str">
            <v>Mens</v>
          </cell>
          <cell r="BQ982" t="str">
            <v>N</v>
          </cell>
          <cell r="BR982" t="str">
            <v>DM Tops Knits</v>
          </cell>
          <cell r="BS982" t="str">
            <v>OKAMOTO D</v>
          </cell>
          <cell r="BT982" t="str">
            <v>C KNITS</v>
          </cell>
          <cell r="BU982" t="str">
            <v>D5861</v>
          </cell>
          <cell r="BV982" t="str">
            <v>Seasonal</v>
          </cell>
          <cell r="BW982" t="str">
            <v>LSA</v>
          </cell>
          <cell r="BY982" t="str">
            <v>4028640236402224017640166401664016640166</v>
          </cell>
          <cell r="BZ982" t="str">
            <v>S-22620-0198-4392-40286</v>
          </cell>
          <cell r="CA982" t="str">
            <v>SFO</v>
          </cell>
          <cell r="CD982">
            <v>0</v>
          </cell>
          <cell r="CF982">
            <v>1768</v>
          </cell>
          <cell r="CG982">
            <v>0</v>
          </cell>
        </row>
        <row r="983">
          <cell r="A983">
            <v>1093988</v>
          </cell>
          <cell r="B983" t="str">
            <v>106</v>
          </cell>
          <cell r="C983" t="str">
            <v>101</v>
          </cell>
          <cell r="D983" t="str">
            <v>22620</v>
          </cell>
          <cell r="E983" t="str">
            <v>22620-0198</v>
          </cell>
          <cell r="F983" t="str">
            <v>SOFTEST PIQUE POLO</v>
          </cell>
          <cell r="G983" t="str">
            <v>SOLID - SYCAMORE</v>
          </cell>
          <cell r="H983" t="str">
            <v>PPK</v>
          </cell>
          <cell r="J983" t="str">
            <v>SP-A</v>
          </cell>
          <cell r="K983" t="str">
            <v>LSUS</v>
          </cell>
          <cell r="L983">
            <v>2006</v>
          </cell>
          <cell r="M983">
            <v>208</v>
          </cell>
          <cell r="N983">
            <v>208</v>
          </cell>
          <cell r="O983">
            <v>0</v>
          </cell>
          <cell r="P983">
            <v>208</v>
          </cell>
          <cell r="T983" t="str">
            <v>699M</v>
          </cell>
          <cell r="U983">
            <v>4392</v>
          </cell>
          <cell r="V983" t="str">
            <v>INDIA</v>
          </cell>
          <cell r="W983" t="str">
            <v>SAS</v>
          </cell>
          <cell r="X983" t="str">
            <v>INDIA</v>
          </cell>
          <cell r="Y983" t="str">
            <v>INTERNATIONAL CLOTHING CO V</v>
          </cell>
          <cell r="Z983" t="str">
            <v>DDU</v>
          </cell>
          <cell r="AD983">
            <v>40166</v>
          </cell>
          <cell r="AE983">
            <v>40166</v>
          </cell>
          <cell r="AF983">
            <v>40166</v>
          </cell>
          <cell r="AG983">
            <v>40166</v>
          </cell>
          <cell r="AH983">
            <v>40176</v>
          </cell>
          <cell r="AI983">
            <v>40222</v>
          </cell>
          <cell r="AJ983">
            <v>40236</v>
          </cell>
          <cell r="AK983">
            <v>40286</v>
          </cell>
          <cell r="AL983">
            <v>40329</v>
          </cell>
          <cell r="AM983">
            <v>40332</v>
          </cell>
          <cell r="AN983" t="str">
            <v>PPK 22620-0233</v>
          </cell>
          <cell r="AO983" t="str">
            <v>Y</v>
          </cell>
          <cell r="AP983">
            <v>4100076618</v>
          </cell>
          <cell r="AR983" t="str">
            <v>000s</v>
          </cell>
          <cell r="AS983">
            <v>0</v>
          </cell>
          <cell r="AT983" t="str">
            <v>India</v>
          </cell>
          <cell r="AX983">
            <v>0</v>
          </cell>
          <cell r="AY983">
            <v>40175</v>
          </cell>
          <cell r="AZ983">
            <v>40181</v>
          </cell>
          <cell r="BA983">
            <v>40237</v>
          </cell>
          <cell r="BB983">
            <v>40286</v>
          </cell>
          <cell r="BC983">
            <v>40335</v>
          </cell>
          <cell r="BD983">
            <v>40335</v>
          </cell>
          <cell r="BE983">
            <v>40148</v>
          </cell>
          <cell r="BF983">
            <v>40210</v>
          </cell>
          <cell r="BG983">
            <v>40269</v>
          </cell>
          <cell r="BH983">
            <v>40330</v>
          </cell>
          <cell r="BI983">
            <v>40330</v>
          </cell>
          <cell r="BL983">
            <v>0</v>
          </cell>
          <cell r="BN983" t="str">
            <v>DOCKERS</v>
          </cell>
          <cell r="BO983" t="str">
            <v>Tops</v>
          </cell>
          <cell r="BP983" t="str">
            <v>Mens</v>
          </cell>
          <cell r="BQ983" t="str">
            <v>N</v>
          </cell>
          <cell r="BR983" t="str">
            <v>DM Tops Knits</v>
          </cell>
          <cell r="BS983" t="str">
            <v>OKAMOTO D</v>
          </cell>
          <cell r="BT983" t="str">
            <v>C KNITS</v>
          </cell>
          <cell r="BU983" t="str">
            <v>D5861</v>
          </cell>
          <cell r="BV983" t="str">
            <v>Seasonal</v>
          </cell>
          <cell r="BW983" t="str">
            <v>LSA</v>
          </cell>
          <cell r="BY983" t="str">
            <v>4028640236402224017640166401664016640166</v>
          </cell>
          <cell r="BZ983" t="str">
            <v>S-22620-0198-4392-40286</v>
          </cell>
          <cell r="CA983" t="str">
            <v>SFO</v>
          </cell>
          <cell r="CD983">
            <v>0</v>
          </cell>
          <cell r="CF983">
            <v>1768</v>
          </cell>
          <cell r="CG983">
            <v>0</v>
          </cell>
        </row>
        <row r="984">
          <cell r="A984">
            <v>1093989</v>
          </cell>
          <cell r="B984" t="str">
            <v>106</v>
          </cell>
          <cell r="C984" t="str">
            <v>101</v>
          </cell>
          <cell r="D984" t="str">
            <v>22620</v>
          </cell>
          <cell r="E984" t="str">
            <v>22620-0200</v>
          </cell>
          <cell r="F984" t="str">
            <v>SOFTEST PIQUE POLO</v>
          </cell>
          <cell r="G984" t="str">
            <v>SOLID - FLARE</v>
          </cell>
          <cell r="H984" t="str">
            <v>PC</v>
          </cell>
          <cell r="J984" t="str">
            <v>SP-A</v>
          </cell>
          <cell r="K984" t="str">
            <v>LACL</v>
          </cell>
          <cell r="L984" t="str">
            <v>CR</v>
          </cell>
          <cell r="M984">
            <v>400</v>
          </cell>
          <cell r="N984">
            <v>400</v>
          </cell>
          <cell r="O984">
            <v>0</v>
          </cell>
          <cell r="P984">
            <v>400</v>
          </cell>
          <cell r="T984" t="str">
            <v>699M</v>
          </cell>
          <cell r="U984">
            <v>4392</v>
          </cell>
          <cell r="V984" t="str">
            <v>INDIA</v>
          </cell>
          <cell r="W984" t="str">
            <v>SAS</v>
          </cell>
          <cell r="X984" t="str">
            <v>INDIA</v>
          </cell>
          <cell r="Y984" t="str">
            <v>INTERNATIONAL CLOTHING CO V</v>
          </cell>
          <cell r="Z984" t="str">
            <v>DDU</v>
          </cell>
          <cell r="AD984">
            <v>40254</v>
          </cell>
          <cell r="AE984">
            <v>40254</v>
          </cell>
          <cell r="AF984">
            <v>40254</v>
          </cell>
          <cell r="AG984">
            <v>40254</v>
          </cell>
          <cell r="AH984">
            <v>40253</v>
          </cell>
          <cell r="AI984">
            <v>40310</v>
          </cell>
          <cell r="AJ984">
            <v>40324</v>
          </cell>
          <cell r="AK984">
            <v>40374</v>
          </cell>
          <cell r="AL984">
            <v>40459</v>
          </cell>
          <cell r="AM984">
            <v>40462</v>
          </cell>
          <cell r="AN984" t="str">
            <v>4/8: chg DC from CL to CR per Monica (4/8 email). rev ex-fcty from 6/28 to 7/15 due to late PO issuance per Sudha 4/1/10.Feb/Mar P-req</v>
          </cell>
          <cell r="AO984" t="str">
            <v>Y</v>
          </cell>
          <cell r="AP984">
            <v>4100086430</v>
          </cell>
          <cell r="AR984" t="str">
            <v>000s</v>
          </cell>
          <cell r="AS984">
            <v>0</v>
          </cell>
          <cell r="AT984" t="str">
            <v>India</v>
          </cell>
          <cell r="AX984">
            <v>0</v>
          </cell>
          <cell r="AY984">
            <v>40252</v>
          </cell>
          <cell r="AZ984">
            <v>40258</v>
          </cell>
          <cell r="BA984">
            <v>40328</v>
          </cell>
          <cell r="BB984">
            <v>40377</v>
          </cell>
          <cell r="BC984">
            <v>40461</v>
          </cell>
          <cell r="BD984">
            <v>40468</v>
          </cell>
          <cell r="BE984">
            <v>40238</v>
          </cell>
          <cell r="BF984">
            <v>40299</v>
          </cell>
          <cell r="BG984">
            <v>40360</v>
          </cell>
          <cell r="BH984">
            <v>40452</v>
          </cell>
          <cell r="BI984">
            <v>40452</v>
          </cell>
          <cell r="BL984">
            <v>0</v>
          </cell>
          <cell r="BN984" t="str">
            <v>DOCKERS</v>
          </cell>
          <cell r="BO984" t="str">
            <v>Tops</v>
          </cell>
          <cell r="BP984" t="str">
            <v>Mens</v>
          </cell>
          <cell r="BQ984" t="str">
            <v>N</v>
          </cell>
          <cell r="BR984" t="str">
            <v>DM Tops Knits</v>
          </cell>
          <cell r="BS984" t="str">
            <v>OKAMOTO D</v>
          </cell>
          <cell r="BT984" t="str">
            <v>C KNITS</v>
          </cell>
          <cell r="BU984" t="str">
            <v>D5863</v>
          </cell>
          <cell r="BV984" t="str">
            <v>Seasonal</v>
          </cell>
          <cell r="BW984" t="str">
            <v>LSA</v>
          </cell>
          <cell r="BY984" t="str">
            <v>4037440324403104025340254402544025440254</v>
          </cell>
          <cell r="BZ984" t="str">
            <v>S-22620-0200-4392-40374</v>
          </cell>
          <cell r="CA984" t="str">
            <v>SFO</v>
          </cell>
          <cell r="CD984">
            <v>0</v>
          </cell>
          <cell r="CF984">
            <v>1768</v>
          </cell>
          <cell r="CG984">
            <v>0</v>
          </cell>
        </row>
        <row r="985">
          <cell r="A985">
            <v>1093990</v>
          </cell>
          <cell r="B985" t="str">
            <v>106</v>
          </cell>
          <cell r="C985" t="str">
            <v>101</v>
          </cell>
          <cell r="D985" t="str">
            <v>22620</v>
          </cell>
          <cell r="E985" t="str">
            <v>22620-0200</v>
          </cell>
          <cell r="F985" t="str">
            <v>SOFTEST PIQUE POLO</v>
          </cell>
          <cell r="G985" t="str">
            <v>SOLID - FLARE</v>
          </cell>
          <cell r="H985" t="str">
            <v>PC</v>
          </cell>
          <cell r="J985" t="str">
            <v>SP-A</v>
          </cell>
          <cell r="K985" t="str">
            <v>APD</v>
          </cell>
          <cell r="L985" t="str">
            <v>MY</v>
          </cell>
          <cell r="M985">
            <v>220</v>
          </cell>
          <cell r="N985">
            <v>220</v>
          </cell>
          <cell r="O985">
            <v>0</v>
          </cell>
          <cell r="P985">
            <v>220</v>
          </cell>
          <cell r="T985" t="str">
            <v>699M</v>
          </cell>
          <cell r="U985">
            <v>4392</v>
          </cell>
          <cell r="V985" t="str">
            <v>INDIA</v>
          </cell>
          <cell r="W985" t="str">
            <v>SAS</v>
          </cell>
          <cell r="X985" t="str">
            <v>INDIA</v>
          </cell>
          <cell r="Y985" t="str">
            <v>INTERNATIONAL CLOTHING CO V</v>
          </cell>
          <cell r="Z985" t="str">
            <v>DDU</v>
          </cell>
          <cell r="AD985">
            <v>40254</v>
          </cell>
          <cell r="AE985">
            <v>40254</v>
          </cell>
          <cell r="AF985">
            <v>40254</v>
          </cell>
          <cell r="AG985">
            <v>40254</v>
          </cell>
          <cell r="AH985">
            <v>40253</v>
          </cell>
          <cell r="AI985">
            <v>40310</v>
          </cell>
          <cell r="AJ985">
            <v>40324</v>
          </cell>
          <cell r="AK985">
            <v>40374</v>
          </cell>
          <cell r="AL985">
            <v>40415</v>
          </cell>
          <cell r="AM985">
            <v>40418</v>
          </cell>
          <cell r="AN985" t="str">
            <v>4/8: rev ex-fcty from 6/28 to 7/15 due to late LACL Issuance. new Mar</v>
          </cell>
          <cell r="AO985" t="str">
            <v>Y</v>
          </cell>
          <cell r="AP985" t="str">
            <v>4505016207/4512014262</v>
          </cell>
          <cell r="AR985" t="str">
            <v>000s</v>
          </cell>
          <cell r="AS985">
            <v>0</v>
          </cell>
          <cell r="AT985" t="str">
            <v>India</v>
          </cell>
          <cell r="AX985">
            <v>0</v>
          </cell>
          <cell r="AY985">
            <v>40252</v>
          </cell>
          <cell r="AZ985">
            <v>40258</v>
          </cell>
          <cell r="BA985">
            <v>40328</v>
          </cell>
          <cell r="BB985">
            <v>40377</v>
          </cell>
          <cell r="BC985">
            <v>40419</v>
          </cell>
          <cell r="BD985">
            <v>40419</v>
          </cell>
          <cell r="BE985">
            <v>40238</v>
          </cell>
          <cell r="BF985">
            <v>40299</v>
          </cell>
          <cell r="BG985">
            <v>40360</v>
          </cell>
          <cell r="BH985">
            <v>40391</v>
          </cell>
          <cell r="BI985">
            <v>40391</v>
          </cell>
          <cell r="BL985">
            <v>0</v>
          </cell>
          <cell r="BN985" t="str">
            <v>DOCKERS</v>
          </cell>
          <cell r="BO985" t="str">
            <v>Tops</v>
          </cell>
          <cell r="BP985" t="str">
            <v>Mens</v>
          </cell>
          <cell r="BQ985" t="str">
            <v>N</v>
          </cell>
          <cell r="BR985" t="str">
            <v>DM Tops Knits</v>
          </cell>
          <cell r="BS985" t="str">
            <v>OKAMOTO D</v>
          </cell>
          <cell r="BT985" t="str">
            <v>C KNITS</v>
          </cell>
          <cell r="BU985" t="str">
            <v>D5863</v>
          </cell>
          <cell r="BV985" t="str">
            <v>Seasonal</v>
          </cell>
          <cell r="BW985" t="str">
            <v>APD</v>
          </cell>
          <cell r="BY985" t="str">
            <v>4037440324403104025340254402544025440254</v>
          </cell>
          <cell r="BZ985" t="str">
            <v>S-22620-0200-4392-40374</v>
          </cell>
          <cell r="CA985" t="str">
            <v>SFO</v>
          </cell>
          <cell r="CD985">
            <v>0</v>
          </cell>
          <cell r="CF985">
            <v>1768</v>
          </cell>
          <cell r="CG985">
            <v>0</v>
          </cell>
        </row>
        <row r="986">
          <cell r="A986">
            <v>1093991</v>
          </cell>
          <cell r="B986" t="str">
            <v>106</v>
          </cell>
          <cell r="C986" t="str">
            <v>101</v>
          </cell>
          <cell r="D986" t="str">
            <v>22620</v>
          </cell>
          <cell r="E986" t="str">
            <v>22620-0200</v>
          </cell>
          <cell r="F986" t="str">
            <v>SOFTEST PIQUE POLO</v>
          </cell>
          <cell r="G986" t="str">
            <v>SOLID - FLARE</v>
          </cell>
          <cell r="H986" t="str">
            <v>PC</v>
          </cell>
          <cell r="J986" t="str">
            <v>SP-A</v>
          </cell>
          <cell r="K986" t="str">
            <v>LSUS</v>
          </cell>
          <cell r="L986">
            <v>2006</v>
          </cell>
          <cell r="M986">
            <v>400</v>
          </cell>
          <cell r="N986">
            <v>400</v>
          </cell>
          <cell r="O986">
            <v>0</v>
          </cell>
          <cell r="P986">
            <v>400</v>
          </cell>
          <cell r="T986" t="str">
            <v>699M</v>
          </cell>
          <cell r="U986">
            <v>4392</v>
          </cell>
          <cell r="V986" t="str">
            <v>INDIA</v>
          </cell>
          <cell r="W986" t="str">
            <v>SAS</v>
          </cell>
          <cell r="X986" t="str">
            <v>INDIA</v>
          </cell>
          <cell r="Y986" t="str">
            <v>INTERNATIONAL CLOTHING CO V</v>
          </cell>
          <cell r="Z986" t="str">
            <v>DDU</v>
          </cell>
          <cell r="AD986">
            <v>40254</v>
          </cell>
          <cell r="AE986">
            <v>40254</v>
          </cell>
          <cell r="AF986">
            <v>40254</v>
          </cell>
          <cell r="AG986">
            <v>40254</v>
          </cell>
          <cell r="AH986">
            <v>40253</v>
          </cell>
          <cell r="AI986">
            <v>40310</v>
          </cell>
          <cell r="AJ986">
            <v>40324</v>
          </cell>
          <cell r="AK986">
            <v>40374</v>
          </cell>
          <cell r="AL986">
            <v>40417</v>
          </cell>
          <cell r="AM986">
            <v>40420</v>
          </cell>
          <cell r="AN986" t="str">
            <v>4/8: rev ex-fcty from 6/28 to 7/15 due to late LACL Issuance</v>
          </cell>
          <cell r="AO986" t="str">
            <v>Y</v>
          </cell>
          <cell r="AP986">
            <v>4100083334</v>
          </cell>
          <cell r="AR986" t="str">
            <v>000s</v>
          </cell>
          <cell r="AS986">
            <v>0</v>
          </cell>
          <cell r="AT986" t="str">
            <v>India</v>
          </cell>
          <cell r="AX986">
            <v>0</v>
          </cell>
          <cell r="AY986">
            <v>40252</v>
          </cell>
          <cell r="AZ986">
            <v>40258</v>
          </cell>
          <cell r="BA986">
            <v>40328</v>
          </cell>
          <cell r="BB986">
            <v>40377</v>
          </cell>
          <cell r="BC986">
            <v>40419</v>
          </cell>
          <cell r="BD986">
            <v>40426</v>
          </cell>
          <cell r="BE986">
            <v>40238</v>
          </cell>
          <cell r="BF986">
            <v>40299</v>
          </cell>
          <cell r="BG986">
            <v>40360</v>
          </cell>
          <cell r="BH986">
            <v>40391</v>
          </cell>
          <cell r="BI986">
            <v>40422</v>
          </cell>
          <cell r="BL986">
            <v>0</v>
          </cell>
          <cell r="BN986" t="str">
            <v>DOCKERS</v>
          </cell>
          <cell r="BO986" t="str">
            <v>Tops</v>
          </cell>
          <cell r="BP986" t="str">
            <v>Mens</v>
          </cell>
          <cell r="BQ986" t="str">
            <v>N</v>
          </cell>
          <cell r="BR986" t="str">
            <v>DM Tops Knits</v>
          </cell>
          <cell r="BS986" t="str">
            <v>OKAMOTO D</v>
          </cell>
          <cell r="BT986" t="str">
            <v>C KNITS</v>
          </cell>
          <cell r="BU986" t="str">
            <v>D5863</v>
          </cell>
          <cell r="BV986" t="str">
            <v>Seasonal</v>
          </cell>
          <cell r="BW986" t="str">
            <v>LSA</v>
          </cell>
          <cell r="BY986" t="str">
            <v>4037440324403104025340254402544025440254</v>
          </cell>
          <cell r="BZ986" t="str">
            <v>S-22620-0200-4392-40374</v>
          </cell>
          <cell r="CA986" t="str">
            <v>SFO</v>
          </cell>
          <cell r="CD986">
            <v>0</v>
          </cell>
          <cell r="CF986">
            <v>1768</v>
          </cell>
          <cell r="CG986">
            <v>0</v>
          </cell>
        </row>
        <row r="987">
          <cell r="A987">
            <v>1093992</v>
          </cell>
          <cell r="B987" t="str">
            <v>106</v>
          </cell>
          <cell r="C987" t="str">
            <v>101</v>
          </cell>
          <cell r="D987" t="str">
            <v>22620</v>
          </cell>
          <cell r="E987" t="str">
            <v>22620-0201</v>
          </cell>
          <cell r="F987" t="str">
            <v>SOFTEST PIQUE POLO</v>
          </cell>
          <cell r="G987" t="str">
            <v>SOLID - CAMBRIDGE RED</v>
          </cell>
          <cell r="H987" t="str">
            <v>PC</v>
          </cell>
          <cell r="J987" t="str">
            <v>SP-A</v>
          </cell>
          <cell r="K987" t="str">
            <v>LSC</v>
          </cell>
          <cell r="L987" t="str">
            <v>CA</v>
          </cell>
          <cell r="M987">
            <v>764</v>
          </cell>
          <cell r="N987">
            <v>764</v>
          </cell>
          <cell r="O987">
            <v>0</v>
          </cell>
          <cell r="P987">
            <v>764</v>
          </cell>
          <cell r="T987" t="str">
            <v>699M</v>
          </cell>
          <cell r="U987">
            <v>4392</v>
          </cell>
          <cell r="V987" t="str">
            <v>INDIA</v>
          </cell>
          <cell r="W987" t="str">
            <v>SAS</v>
          </cell>
          <cell r="X987" t="str">
            <v>INDIA</v>
          </cell>
          <cell r="Y987" t="str">
            <v>INTERNATIONAL CLOTHING CO V</v>
          </cell>
          <cell r="Z987" t="str">
            <v>DDU</v>
          </cell>
          <cell r="AD987">
            <v>40171</v>
          </cell>
          <cell r="AE987">
            <v>40171</v>
          </cell>
          <cell r="AF987">
            <v>40171</v>
          </cell>
          <cell r="AG987">
            <v>40171</v>
          </cell>
          <cell r="AH987">
            <v>40181</v>
          </cell>
          <cell r="AI987">
            <v>40227</v>
          </cell>
          <cell r="AJ987">
            <v>40241</v>
          </cell>
          <cell r="AK987">
            <v>40291</v>
          </cell>
          <cell r="AL987">
            <v>40331</v>
          </cell>
          <cell r="AM987">
            <v>40334</v>
          </cell>
          <cell r="AO987" t="str">
            <v>Y</v>
          </cell>
          <cell r="AP987">
            <v>76721</v>
          </cell>
          <cell r="AR987" t="str">
            <v>000s</v>
          </cell>
          <cell r="AS987">
            <v>0</v>
          </cell>
          <cell r="AT987" t="str">
            <v>India</v>
          </cell>
          <cell r="AX987">
            <v>0</v>
          </cell>
          <cell r="AY987">
            <v>40175</v>
          </cell>
          <cell r="AZ987">
            <v>40181</v>
          </cell>
          <cell r="BA987">
            <v>40244</v>
          </cell>
          <cell r="BB987">
            <v>40293</v>
          </cell>
          <cell r="BC987">
            <v>40335</v>
          </cell>
          <cell r="BD987">
            <v>40335</v>
          </cell>
          <cell r="BE987">
            <v>40148</v>
          </cell>
          <cell r="BF987">
            <v>40238</v>
          </cell>
          <cell r="BG987">
            <v>40269</v>
          </cell>
          <cell r="BH987">
            <v>40330</v>
          </cell>
          <cell r="BI987">
            <v>40330</v>
          </cell>
          <cell r="BL987">
            <v>0</v>
          </cell>
          <cell r="BN987" t="str">
            <v>DOCKERS</v>
          </cell>
          <cell r="BO987" t="str">
            <v>Tops</v>
          </cell>
          <cell r="BP987" t="str">
            <v>Mens</v>
          </cell>
          <cell r="BQ987" t="str">
            <v>N</v>
          </cell>
          <cell r="BR987" t="str">
            <v>DM Tops Knits</v>
          </cell>
          <cell r="BS987" t="str">
            <v>OKAMOTO D</v>
          </cell>
          <cell r="BT987" t="str">
            <v>C KNITS</v>
          </cell>
          <cell r="BU987" t="str">
            <v>D5864</v>
          </cell>
          <cell r="BV987" t="str">
            <v>Seasonal</v>
          </cell>
          <cell r="BW987" t="str">
            <v>LSA</v>
          </cell>
          <cell r="BY987" t="str">
            <v>4029140241402274018140171401714017140171</v>
          </cell>
          <cell r="BZ987" t="str">
            <v>S-22620-0201-4392-40291</v>
          </cell>
          <cell r="CA987" t="str">
            <v>SFO</v>
          </cell>
          <cell r="CD987">
            <v>0</v>
          </cell>
          <cell r="CF987">
            <v>1768</v>
          </cell>
          <cell r="CG987">
            <v>0</v>
          </cell>
        </row>
        <row r="988">
          <cell r="A988">
            <v>1093993</v>
          </cell>
          <cell r="B988" t="str">
            <v>106</v>
          </cell>
          <cell r="C988" t="str">
            <v>101</v>
          </cell>
          <cell r="D988" t="str">
            <v>22620</v>
          </cell>
          <cell r="E988" t="str">
            <v>22620-0201</v>
          </cell>
          <cell r="F988" t="str">
            <v>SOFTEST PIQUE POLO</v>
          </cell>
          <cell r="G988" t="str">
            <v>SOLID - CAMBRIDGE RED</v>
          </cell>
          <cell r="H988" t="str">
            <v>PC</v>
          </cell>
          <cell r="J988" t="str">
            <v>SP-A</v>
          </cell>
          <cell r="K988" t="str">
            <v>LSUS</v>
          </cell>
          <cell r="L988">
            <v>2006</v>
          </cell>
          <cell r="M988">
            <v>692</v>
          </cell>
          <cell r="N988">
            <v>692</v>
          </cell>
          <cell r="O988">
            <v>0</v>
          </cell>
          <cell r="P988">
            <v>692</v>
          </cell>
          <cell r="T988" t="str">
            <v>699M</v>
          </cell>
          <cell r="U988">
            <v>4392</v>
          </cell>
          <cell r="V988" t="str">
            <v>INDIA</v>
          </cell>
          <cell r="W988" t="str">
            <v>SAS</v>
          </cell>
          <cell r="X988" t="str">
            <v>INDIA</v>
          </cell>
          <cell r="Y988" t="str">
            <v>INTERNATIONAL CLOTHING CO V</v>
          </cell>
          <cell r="Z988" t="str">
            <v>DDU</v>
          </cell>
          <cell r="AD988">
            <v>40166</v>
          </cell>
          <cell r="AE988">
            <v>40166</v>
          </cell>
          <cell r="AF988">
            <v>40166</v>
          </cell>
          <cell r="AG988">
            <v>40166</v>
          </cell>
          <cell r="AH988">
            <v>40176</v>
          </cell>
          <cell r="AI988">
            <v>40222</v>
          </cell>
          <cell r="AJ988">
            <v>40236</v>
          </cell>
          <cell r="AK988">
            <v>40286</v>
          </cell>
          <cell r="AL988">
            <v>40329</v>
          </cell>
          <cell r="AM988">
            <v>40332</v>
          </cell>
          <cell r="AN988" t="str">
            <v>Added 212 each for Holly 12/30.</v>
          </cell>
          <cell r="AO988" t="str">
            <v>Y</v>
          </cell>
          <cell r="AP988">
            <v>4100075986</v>
          </cell>
          <cell r="AR988" t="str">
            <v>000s</v>
          </cell>
          <cell r="AS988">
            <v>0</v>
          </cell>
          <cell r="AT988" t="str">
            <v>India</v>
          </cell>
          <cell r="AX988">
            <v>0</v>
          </cell>
          <cell r="AY988">
            <v>40175</v>
          </cell>
          <cell r="AZ988">
            <v>40181</v>
          </cell>
          <cell r="BA988">
            <v>40237</v>
          </cell>
          <cell r="BB988">
            <v>40286</v>
          </cell>
          <cell r="BC988">
            <v>40335</v>
          </cell>
          <cell r="BD988">
            <v>40335</v>
          </cell>
          <cell r="BE988">
            <v>40148</v>
          </cell>
          <cell r="BF988">
            <v>40210</v>
          </cell>
          <cell r="BG988">
            <v>40269</v>
          </cell>
          <cell r="BH988">
            <v>40330</v>
          </cell>
          <cell r="BI988">
            <v>40330</v>
          </cell>
          <cell r="BL988">
            <v>0</v>
          </cell>
          <cell r="BN988" t="str">
            <v>DOCKERS</v>
          </cell>
          <cell r="BO988" t="str">
            <v>Tops</v>
          </cell>
          <cell r="BP988" t="str">
            <v>Mens</v>
          </cell>
          <cell r="BQ988" t="str">
            <v>N</v>
          </cell>
          <cell r="BR988" t="str">
            <v>DM Tops Knits</v>
          </cell>
          <cell r="BS988" t="str">
            <v>OKAMOTO D</v>
          </cell>
          <cell r="BT988" t="str">
            <v>C KNITS</v>
          </cell>
          <cell r="BU988" t="str">
            <v>D5864</v>
          </cell>
          <cell r="BV988" t="str">
            <v>Seasonal</v>
          </cell>
          <cell r="BW988" t="str">
            <v>LSA</v>
          </cell>
          <cell r="BY988" t="str">
            <v>4028640236402224017640166401664016640166</v>
          </cell>
          <cell r="BZ988" t="str">
            <v>S-22620-0201-4392-40286</v>
          </cell>
          <cell r="CA988" t="str">
            <v>SFO</v>
          </cell>
          <cell r="CD988">
            <v>0</v>
          </cell>
          <cell r="CF988">
            <v>1768</v>
          </cell>
          <cell r="CG988">
            <v>0</v>
          </cell>
        </row>
        <row r="989">
          <cell r="A989">
            <v>1093994</v>
          </cell>
          <cell r="B989" t="str">
            <v>106</v>
          </cell>
          <cell r="C989" t="str">
            <v>101</v>
          </cell>
          <cell r="D989" t="str">
            <v>22620</v>
          </cell>
          <cell r="E989" t="str">
            <v>22620-0201</v>
          </cell>
          <cell r="F989" t="str">
            <v>SOFTEST PIQUE POLO</v>
          </cell>
          <cell r="G989" t="str">
            <v>SOLID - CAMBRIDGE RED</v>
          </cell>
          <cell r="H989" t="str">
            <v>PPK</v>
          </cell>
          <cell r="J989" t="str">
            <v>SP-A</v>
          </cell>
          <cell r="K989" t="str">
            <v>LSUS</v>
          </cell>
          <cell r="L989">
            <v>2006</v>
          </cell>
          <cell r="M989">
            <v>180</v>
          </cell>
          <cell r="N989">
            <v>180</v>
          </cell>
          <cell r="O989">
            <v>0</v>
          </cell>
          <cell r="P989">
            <v>180</v>
          </cell>
          <cell r="T989" t="str">
            <v>699M</v>
          </cell>
          <cell r="U989">
            <v>4392</v>
          </cell>
          <cell r="V989" t="str">
            <v>INDIA</v>
          </cell>
          <cell r="W989" t="str">
            <v>SAS</v>
          </cell>
          <cell r="X989" t="str">
            <v>INDIA</v>
          </cell>
          <cell r="Y989" t="str">
            <v>INTERNATIONAL CLOTHING CO V</v>
          </cell>
          <cell r="Z989" t="str">
            <v>DDU</v>
          </cell>
          <cell r="AD989">
            <v>40166</v>
          </cell>
          <cell r="AE989">
            <v>40166</v>
          </cell>
          <cell r="AF989">
            <v>40166</v>
          </cell>
          <cell r="AG989">
            <v>40166</v>
          </cell>
          <cell r="AH989">
            <v>40176</v>
          </cell>
          <cell r="AI989">
            <v>40222</v>
          </cell>
          <cell r="AJ989">
            <v>40236</v>
          </cell>
          <cell r="AK989">
            <v>40286</v>
          </cell>
          <cell r="AL989">
            <v>40329</v>
          </cell>
          <cell r="AM989">
            <v>40332</v>
          </cell>
          <cell r="AN989" t="str">
            <v>PPK 22620-0229</v>
          </cell>
          <cell r="AO989" t="str">
            <v>Y</v>
          </cell>
          <cell r="AP989">
            <v>4100076804</v>
          </cell>
          <cell r="AR989" t="str">
            <v>000s</v>
          </cell>
          <cell r="AS989">
            <v>0</v>
          </cell>
          <cell r="AT989" t="str">
            <v>India</v>
          </cell>
          <cell r="AX989">
            <v>0</v>
          </cell>
          <cell r="AY989">
            <v>40175</v>
          </cell>
          <cell r="AZ989">
            <v>40181</v>
          </cell>
          <cell r="BA989">
            <v>40237</v>
          </cell>
          <cell r="BB989">
            <v>40286</v>
          </cell>
          <cell r="BC989">
            <v>40335</v>
          </cell>
          <cell r="BD989">
            <v>40335</v>
          </cell>
          <cell r="BE989">
            <v>40148</v>
          </cell>
          <cell r="BF989">
            <v>40210</v>
          </cell>
          <cell r="BG989">
            <v>40269</v>
          </cell>
          <cell r="BH989">
            <v>40330</v>
          </cell>
          <cell r="BI989">
            <v>40330</v>
          </cell>
          <cell r="BL989">
            <v>0</v>
          </cell>
          <cell r="BN989" t="str">
            <v>DOCKERS</v>
          </cell>
          <cell r="BO989" t="str">
            <v>Tops</v>
          </cell>
          <cell r="BP989" t="str">
            <v>Mens</v>
          </cell>
          <cell r="BQ989" t="str">
            <v>N</v>
          </cell>
          <cell r="BR989" t="str">
            <v>DM Tops Knits</v>
          </cell>
          <cell r="BS989" t="str">
            <v>OKAMOTO D</v>
          </cell>
          <cell r="BT989" t="str">
            <v>C KNITS</v>
          </cell>
          <cell r="BU989" t="str">
            <v>D5864</v>
          </cell>
          <cell r="BV989" t="str">
            <v>Seasonal</v>
          </cell>
          <cell r="BW989" t="str">
            <v>LSA</v>
          </cell>
          <cell r="BY989" t="str">
            <v>4028640236402224017640166401664016640166</v>
          </cell>
          <cell r="BZ989" t="str">
            <v>S-22620-0201-4392-40286</v>
          </cell>
          <cell r="CA989" t="str">
            <v>SFO</v>
          </cell>
          <cell r="CD989">
            <v>0</v>
          </cell>
          <cell r="CF989">
            <v>1768</v>
          </cell>
          <cell r="CG989">
            <v>0</v>
          </cell>
        </row>
        <row r="990">
          <cell r="A990">
            <v>1093995</v>
          </cell>
          <cell r="B990" t="str">
            <v>106</v>
          </cell>
          <cell r="C990" t="str">
            <v>101</v>
          </cell>
          <cell r="D990" t="str">
            <v>22620</v>
          </cell>
          <cell r="E990" t="str">
            <v>22620-0201</v>
          </cell>
          <cell r="F990" t="str">
            <v>SOFTEST PIQUE POLO</v>
          </cell>
          <cell r="G990" t="str">
            <v>SOLID - CAMBRIDGE RED</v>
          </cell>
          <cell r="H990" t="str">
            <v>PPK</v>
          </cell>
          <cell r="J990" t="str">
            <v>SP-A</v>
          </cell>
          <cell r="K990" t="str">
            <v>LSUS</v>
          </cell>
          <cell r="L990">
            <v>2006</v>
          </cell>
          <cell r="M990">
            <v>192</v>
          </cell>
          <cell r="N990">
            <v>192</v>
          </cell>
          <cell r="O990">
            <v>0</v>
          </cell>
          <cell r="P990">
            <v>192</v>
          </cell>
          <cell r="T990" t="str">
            <v>699M</v>
          </cell>
          <cell r="U990">
            <v>4392</v>
          </cell>
          <cell r="V990" t="str">
            <v>INDIA</v>
          </cell>
          <cell r="W990" t="str">
            <v>SAS</v>
          </cell>
          <cell r="X990" t="str">
            <v>INDIA</v>
          </cell>
          <cell r="Y990" t="str">
            <v>INTERNATIONAL CLOTHING CO V</v>
          </cell>
          <cell r="Z990" t="str">
            <v>DDU</v>
          </cell>
          <cell r="AD990">
            <v>40166</v>
          </cell>
          <cell r="AE990">
            <v>40166</v>
          </cell>
          <cell r="AF990">
            <v>40166</v>
          </cell>
          <cell r="AG990">
            <v>40166</v>
          </cell>
          <cell r="AH990">
            <v>40176</v>
          </cell>
          <cell r="AI990">
            <v>40222</v>
          </cell>
          <cell r="AJ990">
            <v>40236</v>
          </cell>
          <cell r="AK990">
            <v>40286</v>
          </cell>
          <cell r="AL990">
            <v>40329</v>
          </cell>
          <cell r="AM990">
            <v>40332</v>
          </cell>
          <cell r="AN990" t="str">
            <v>PPK 22620-0239</v>
          </cell>
          <cell r="AO990" t="str">
            <v>Y</v>
          </cell>
          <cell r="AP990">
            <v>4100076624</v>
          </cell>
          <cell r="AR990" t="str">
            <v>000s</v>
          </cell>
          <cell r="AS990">
            <v>0</v>
          </cell>
          <cell r="AT990" t="str">
            <v>India</v>
          </cell>
          <cell r="AX990">
            <v>0</v>
          </cell>
          <cell r="AY990">
            <v>40175</v>
          </cell>
          <cell r="AZ990">
            <v>40181</v>
          </cell>
          <cell r="BA990">
            <v>40237</v>
          </cell>
          <cell r="BB990">
            <v>40286</v>
          </cell>
          <cell r="BC990">
            <v>40335</v>
          </cell>
          <cell r="BD990">
            <v>40335</v>
          </cell>
          <cell r="BE990">
            <v>40148</v>
          </cell>
          <cell r="BF990">
            <v>40210</v>
          </cell>
          <cell r="BG990">
            <v>40269</v>
          </cell>
          <cell r="BH990">
            <v>40330</v>
          </cell>
          <cell r="BI990">
            <v>40330</v>
          </cell>
          <cell r="BL990">
            <v>0</v>
          </cell>
          <cell r="BN990" t="str">
            <v>DOCKERS</v>
          </cell>
          <cell r="BO990" t="str">
            <v>Tops</v>
          </cell>
          <cell r="BP990" t="str">
            <v>Mens</v>
          </cell>
          <cell r="BQ990" t="str">
            <v>N</v>
          </cell>
          <cell r="BR990" t="str">
            <v>DM Tops Knits</v>
          </cell>
          <cell r="BS990" t="str">
            <v>OKAMOTO D</v>
          </cell>
          <cell r="BT990" t="str">
            <v>C KNITS</v>
          </cell>
          <cell r="BU990" t="str">
            <v>D5864</v>
          </cell>
          <cell r="BV990" t="str">
            <v>Seasonal</v>
          </cell>
          <cell r="BW990" t="str">
            <v>LSA</v>
          </cell>
          <cell r="BY990" t="str">
            <v>4028640236402224017640166401664016640166</v>
          </cell>
          <cell r="BZ990" t="str">
            <v>S-22620-0201-4392-40286</v>
          </cell>
          <cell r="CA990" t="str">
            <v>SFO</v>
          </cell>
          <cell r="CD990">
            <v>0</v>
          </cell>
          <cell r="CF990">
            <v>1768</v>
          </cell>
          <cell r="CG990">
            <v>0</v>
          </cell>
        </row>
        <row r="991">
          <cell r="A991">
            <v>1093996</v>
          </cell>
          <cell r="B991" t="str">
            <v>106</v>
          </cell>
          <cell r="C991" t="str">
            <v>101</v>
          </cell>
          <cell r="D991" t="str">
            <v>22620</v>
          </cell>
          <cell r="E991" t="str">
            <v>22620-0201</v>
          </cell>
          <cell r="F991" t="str">
            <v>SOFTEST PIQUE POLO</v>
          </cell>
          <cell r="G991" t="str">
            <v>SOLID - CAMBRIDGE RED</v>
          </cell>
          <cell r="H991" t="str">
            <v>PPK</v>
          </cell>
          <cell r="J991" t="str">
            <v>SP-A</v>
          </cell>
          <cell r="K991" t="str">
            <v>LSUS</v>
          </cell>
          <cell r="L991">
            <v>2006</v>
          </cell>
          <cell r="M991">
            <v>136</v>
          </cell>
          <cell r="N991">
            <v>136</v>
          </cell>
          <cell r="O991">
            <v>0</v>
          </cell>
          <cell r="P991">
            <v>136</v>
          </cell>
          <cell r="T991" t="str">
            <v>699M</v>
          </cell>
          <cell r="U991">
            <v>4392</v>
          </cell>
          <cell r="V991" t="str">
            <v>INDIA</v>
          </cell>
          <cell r="W991" t="str">
            <v>SAS</v>
          </cell>
          <cell r="X991" t="str">
            <v>INDIA</v>
          </cell>
          <cell r="Y991" t="str">
            <v>INTERNATIONAL CLOTHING CO V</v>
          </cell>
          <cell r="Z991" t="str">
            <v>DDU</v>
          </cell>
          <cell r="AD991">
            <v>40166</v>
          </cell>
          <cell r="AE991">
            <v>40166</v>
          </cell>
          <cell r="AF991">
            <v>40166</v>
          </cell>
          <cell r="AG991">
            <v>40166</v>
          </cell>
          <cell r="AH991">
            <v>40176</v>
          </cell>
          <cell r="AI991">
            <v>40222</v>
          </cell>
          <cell r="AJ991">
            <v>40236</v>
          </cell>
          <cell r="AK991">
            <v>40286</v>
          </cell>
          <cell r="AL991">
            <v>40329</v>
          </cell>
          <cell r="AM991">
            <v>40332</v>
          </cell>
          <cell r="AN991" t="str">
            <v>PPK 22620-0234</v>
          </cell>
          <cell r="AO991" t="str">
            <v>Y</v>
          </cell>
          <cell r="AP991">
            <v>4100076619</v>
          </cell>
          <cell r="AR991" t="str">
            <v>000s</v>
          </cell>
          <cell r="AS991">
            <v>0</v>
          </cell>
          <cell r="AT991" t="str">
            <v>India</v>
          </cell>
          <cell r="AX991">
            <v>0</v>
          </cell>
          <cell r="AY991">
            <v>40175</v>
          </cell>
          <cell r="AZ991">
            <v>40181</v>
          </cell>
          <cell r="BA991">
            <v>40237</v>
          </cell>
          <cell r="BB991">
            <v>40286</v>
          </cell>
          <cell r="BC991">
            <v>40335</v>
          </cell>
          <cell r="BD991">
            <v>40335</v>
          </cell>
          <cell r="BE991">
            <v>40148</v>
          </cell>
          <cell r="BF991">
            <v>40210</v>
          </cell>
          <cell r="BG991">
            <v>40269</v>
          </cell>
          <cell r="BH991">
            <v>40330</v>
          </cell>
          <cell r="BI991">
            <v>40330</v>
          </cell>
          <cell r="BL991">
            <v>0</v>
          </cell>
          <cell r="BN991" t="str">
            <v>DOCKERS</v>
          </cell>
          <cell r="BO991" t="str">
            <v>Tops</v>
          </cell>
          <cell r="BP991" t="str">
            <v>Mens</v>
          </cell>
          <cell r="BQ991" t="str">
            <v>N</v>
          </cell>
          <cell r="BR991" t="str">
            <v>DM Tops Knits</v>
          </cell>
          <cell r="BS991" t="str">
            <v>OKAMOTO D</v>
          </cell>
          <cell r="BT991" t="str">
            <v>C KNITS</v>
          </cell>
          <cell r="BU991" t="str">
            <v>D5864</v>
          </cell>
          <cell r="BV991" t="str">
            <v>Seasonal</v>
          </cell>
          <cell r="BW991" t="str">
            <v>LSA</v>
          </cell>
          <cell r="BY991" t="str">
            <v>4028640236402224017640166401664016640166</v>
          </cell>
          <cell r="BZ991" t="str">
            <v>S-22620-0201-4392-40286</v>
          </cell>
          <cell r="CA991" t="str">
            <v>SFO</v>
          </cell>
          <cell r="CD991">
            <v>0</v>
          </cell>
          <cell r="CF991">
            <v>1768</v>
          </cell>
          <cell r="CG991">
            <v>0</v>
          </cell>
        </row>
        <row r="992">
          <cell r="A992">
            <v>1093997</v>
          </cell>
          <cell r="B992" t="str">
            <v>106</v>
          </cell>
          <cell r="C992" t="str">
            <v>101</v>
          </cell>
          <cell r="D992" t="str">
            <v>22620</v>
          </cell>
          <cell r="E992" t="str">
            <v>22620-0202</v>
          </cell>
          <cell r="F992" t="str">
            <v>SOFTEST PIQUE POLO</v>
          </cell>
          <cell r="G992" t="str">
            <v>SOLID - ARABIAN SPICE</v>
          </cell>
          <cell r="H992" t="str">
            <v>PC</v>
          </cell>
          <cell r="J992" t="str">
            <v>SP-A</v>
          </cell>
          <cell r="K992" t="str">
            <v>APD</v>
          </cell>
          <cell r="L992" t="str">
            <v>MY</v>
          </cell>
          <cell r="M992">
            <v>540</v>
          </cell>
          <cell r="N992">
            <v>540</v>
          </cell>
          <cell r="O992">
            <v>0</v>
          </cell>
          <cell r="P992">
            <v>540</v>
          </cell>
          <cell r="T992" t="str">
            <v>699M</v>
          </cell>
          <cell r="U992">
            <v>4392</v>
          </cell>
          <cell r="V992" t="str">
            <v>INDIA</v>
          </cell>
          <cell r="W992" t="str">
            <v>SAS</v>
          </cell>
          <cell r="X992" t="str">
            <v>INDIA</v>
          </cell>
          <cell r="Y992" t="str">
            <v>INTERNATIONAL CLOTHING CO V</v>
          </cell>
          <cell r="Z992" t="str">
            <v>DDU</v>
          </cell>
          <cell r="AD992">
            <v>40157</v>
          </cell>
          <cell r="AE992">
            <v>40157</v>
          </cell>
          <cell r="AF992">
            <v>40157</v>
          </cell>
          <cell r="AG992">
            <v>40157</v>
          </cell>
          <cell r="AH992">
            <v>40167</v>
          </cell>
          <cell r="AI992">
            <v>40213</v>
          </cell>
          <cell r="AJ992">
            <v>40227</v>
          </cell>
          <cell r="AK992">
            <v>40277</v>
          </cell>
          <cell r="AL992">
            <v>40298</v>
          </cell>
          <cell r="AM992">
            <v>40301</v>
          </cell>
          <cell r="AN992" t="str">
            <v>MY PH TH SG; 1/7: MO OK'd to increase from 509 uts to 540 uts</v>
          </cell>
          <cell r="AO992" t="str">
            <v>Y</v>
          </cell>
          <cell r="AP992" t="str">
            <v>4505015634/4509007900/4512013405/4512013522</v>
          </cell>
          <cell r="AR992" t="str">
            <v>000s</v>
          </cell>
          <cell r="AS992">
            <v>0</v>
          </cell>
          <cell r="AT992" t="str">
            <v>India</v>
          </cell>
          <cell r="AX992">
            <v>0</v>
          </cell>
          <cell r="AY992">
            <v>40161</v>
          </cell>
          <cell r="AZ992">
            <v>40167</v>
          </cell>
          <cell r="BA992">
            <v>40230</v>
          </cell>
          <cell r="BB992">
            <v>40279</v>
          </cell>
          <cell r="BC992">
            <v>40300</v>
          </cell>
          <cell r="BD992">
            <v>40307</v>
          </cell>
          <cell r="BE992">
            <v>40148</v>
          </cell>
          <cell r="BF992">
            <v>40210</v>
          </cell>
          <cell r="BG992">
            <v>40269</v>
          </cell>
          <cell r="BH992">
            <v>40269</v>
          </cell>
          <cell r="BI992">
            <v>40299</v>
          </cell>
          <cell r="BL992">
            <v>0</v>
          </cell>
          <cell r="BN992" t="str">
            <v>DOCKERS</v>
          </cell>
          <cell r="BO992" t="str">
            <v>Tops</v>
          </cell>
          <cell r="BP992" t="str">
            <v>Mens</v>
          </cell>
          <cell r="BQ992" t="str">
            <v>N</v>
          </cell>
          <cell r="BR992" t="str">
            <v>DM Tops Knits</v>
          </cell>
          <cell r="BS992" t="str">
            <v>OKAMOTO D</v>
          </cell>
          <cell r="BT992" t="str">
            <v>C KNITS</v>
          </cell>
          <cell r="BU992" t="str">
            <v>D5865</v>
          </cell>
          <cell r="BV992" t="str">
            <v>Seasonal</v>
          </cell>
          <cell r="BW992" t="str">
            <v>APD</v>
          </cell>
          <cell r="BY992" t="str">
            <v>4027740227402134016740157401574015740157</v>
          </cell>
          <cell r="BZ992" t="str">
            <v>S-22620-0202-4392-40277</v>
          </cell>
          <cell r="CA992" t="str">
            <v>SFO</v>
          </cell>
          <cell r="CD992">
            <v>0</v>
          </cell>
          <cell r="CF992">
            <v>1768</v>
          </cell>
          <cell r="CG992">
            <v>0</v>
          </cell>
        </row>
        <row r="993">
          <cell r="A993">
            <v>1093998</v>
          </cell>
          <cell r="B993" t="str">
            <v>106</v>
          </cell>
          <cell r="C993" t="str">
            <v>101</v>
          </cell>
          <cell r="D993" t="str">
            <v>22620</v>
          </cell>
          <cell r="E993" t="str">
            <v>22620-0202</v>
          </cell>
          <cell r="F993" t="str">
            <v>SOFTEST PIQUE POLO</v>
          </cell>
          <cell r="G993" t="str">
            <v>SOLID - ARABIAN SPICE</v>
          </cell>
          <cell r="H993" t="str">
            <v>PC</v>
          </cell>
          <cell r="J993" t="str">
            <v>SP-A</v>
          </cell>
          <cell r="K993" t="str">
            <v>LACL</v>
          </cell>
          <cell r="L993" t="str">
            <v>CR</v>
          </cell>
          <cell r="M993">
            <v>400</v>
          </cell>
          <cell r="N993">
            <v>400</v>
          </cell>
          <cell r="O993">
            <v>0</v>
          </cell>
          <cell r="P993">
            <v>400</v>
          </cell>
          <cell r="T993" t="str">
            <v>699M</v>
          </cell>
          <cell r="U993">
            <v>4392</v>
          </cell>
          <cell r="V993" t="str">
            <v>INDIA</v>
          </cell>
          <cell r="W993" t="str">
            <v>SAS</v>
          </cell>
          <cell r="X993" t="str">
            <v>INDIA</v>
          </cell>
          <cell r="Y993" t="str">
            <v>INTERNATIONAL CLOTHING CO V</v>
          </cell>
          <cell r="Z993" t="str">
            <v>DDU</v>
          </cell>
          <cell r="AD993">
            <v>40157</v>
          </cell>
          <cell r="AE993">
            <v>40157</v>
          </cell>
          <cell r="AF993">
            <v>40157</v>
          </cell>
          <cell r="AG993">
            <v>40157</v>
          </cell>
          <cell r="AH993">
            <v>40167</v>
          </cell>
          <cell r="AI993">
            <v>40213</v>
          </cell>
          <cell r="AJ993">
            <v>40227</v>
          </cell>
          <cell r="AK993">
            <v>40277</v>
          </cell>
          <cell r="AL993">
            <v>40352</v>
          </cell>
          <cell r="AM993">
            <v>40355</v>
          </cell>
          <cell r="AO993" t="str">
            <v>Y</v>
          </cell>
          <cell r="AP993">
            <v>4100075470</v>
          </cell>
          <cell r="AR993" t="str">
            <v>000s</v>
          </cell>
          <cell r="AS993">
            <v>0</v>
          </cell>
          <cell r="AT993" t="str">
            <v>India</v>
          </cell>
          <cell r="AX993">
            <v>0</v>
          </cell>
          <cell r="AY993">
            <v>40161</v>
          </cell>
          <cell r="AZ993">
            <v>40167</v>
          </cell>
          <cell r="BA993">
            <v>40230</v>
          </cell>
          <cell r="BB993">
            <v>40279</v>
          </cell>
          <cell r="BC993">
            <v>40356</v>
          </cell>
          <cell r="BD993">
            <v>40356</v>
          </cell>
          <cell r="BE993">
            <v>40148</v>
          </cell>
          <cell r="BF993">
            <v>40210</v>
          </cell>
          <cell r="BG993">
            <v>40269</v>
          </cell>
          <cell r="BH993">
            <v>40330</v>
          </cell>
          <cell r="BI993">
            <v>40330</v>
          </cell>
          <cell r="BL993">
            <v>0</v>
          </cell>
          <cell r="BN993" t="str">
            <v>DOCKERS</v>
          </cell>
          <cell r="BO993" t="str">
            <v>Tops</v>
          </cell>
          <cell r="BP993" t="str">
            <v>Mens</v>
          </cell>
          <cell r="BQ993" t="str">
            <v>N</v>
          </cell>
          <cell r="BR993" t="str">
            <v>DM Tops Knits</v>
          </cell>
          <cell r="BS993" t="str">
            <v>OKAMOTO D</v>
          </cell>
          <cell r="BT993" t="str">
            <v>C KNITS</v>
          </cell>
          <cell r="BU993" t="str">
            <v>D5865</v>
          </cell>
          <cell r="BV993" t="str">
            <v>Seasonal</v>
          </cell>
          <cell r="BW993" t="str">
            <v>LSA</v>
          </cell>
          <cell r="BY993" t="str">
            <v>4027740227402134016740157401574015740157</v>
          </cell>
          <cell r="BZ993" t="str">
            <v>S-22620-0202-4392-40277</v>
          </cell>
          <cell r="CA993" t="str">
            <v>SFO</v>
          </cell>
          <cell r="CD993">
            <v>0</v>
          </cell>
          <cell r="CF993">
            <v>1768</v>
          </cell>
          <cell r="CG993">
            <v>0</v>
          </cell>
        </row>
        <row r="994">
          <cell r="A994">
            <v>1093999</v>
          </cell>
          <cell r="B994" t="str">
            <v>106</v>
          </cell>
          <cell r="C994" t="str">
            <v>101</v>
          </cell>
          <cell r="D994" t="str">
            <v>22620</v>
          </cell>
          <cell r="E994" t="str">
            <v>22620-0202</v>
          </cell>
          <cell r="F994" t="str">
            <v>SOFTEST PIQUE POLO</v>
          </cell>
          <cell r="G994" t="str">
            <v>SOLID - ARABIAN SPICE</v>
          </cell>
          <cell r="H994" t="str">
            <v>PC</v>
          </cell>
          <cell r="J994" t="str">
            <v>SP-A</v>
          </cell>
          <cell r="K994" t="str">
            <v>LSC</v>
          </cell>
          <cell r="L994" t="str">
            <v>CA</v>
          </cell>
          <cell r="M994">
            <v>380</v>
          </cell>
          <cell r="N994">
            <v>380</v>
          </cell>
          <cell r="O994">
            <v>0</v>
          </cell>
          <cell r="P994">
            <v>380</v>
          </cell>
          <cell r="T994" t="str">
            <v>699M</v>
          </cell>
          <cell r="U994">
            <v>4392</v>
          </cell>
          <cell r="V994" t="str">
            <v>INDIA</v>
          </cell>
          <cell r="W994" t="str">
            <v>SAS</v>
          </cell>
          <cell r="X994" t="str">
            <v>INDIA</v>
          </cell>
          <cell r="Y994" t="str">
            <v>INTERNATIONAL CLOTHING CO V</v>
          </cell>
          <cell r="Z994" t="str">
            <v>DDU</v>
          </cell>
          <cell r="AD994">
            <v>40157</v>
          </cell>
          <cell r="AE994">
            <v>40157</v>
          </cell>
          <cell r="AF994">
            <v>40157</v>
          </cell>
          <cell r="AG994">
            <v>40157</v>
          </cell>
          <cell r="AH994">
            <v>40167</v>
          </cell>
          <cell r="AI994">
            <v>40213</v>
          </cell>
          <cell r="AJ994">
            <v>40227</v>
          </cell>
          <cell r="AK994">
            <v>40277</v>
          </cell>
          <cell r="AL994">
            <v>40317</v>
          </cell>
          <cell r="AM994">
            <v>40320</v>
          </cell>
          <cell r="AO994" t="str">
            <v>Y</v>
          </cell>
          <cell r="AP994">
            <v>76715</v>
          </cell>
          <cell r="AR994" t="str">
            <v>000s</v>
          </cell>
          <cell r="AS994">
            <v>0</v>
          </cell>
          <cell r="AT994" t="str">
            <v>India</v>
          </cell>
          <cell r="AX994">
            <v>0</v>
          </cell>
          <cell r="AY994">
            <v>40161</v>
          </cell>
          <cell r="AZ994">
            <v>40167</v>
          </cell>
          <cell r="BA994">
            <v>40230</v>
          </cell>
          <cell r="BB994">
            <v>40279</v>
          </cell>
          <cell r="BC994">
            <v>40321</v>
          </cell>
          <cell r="BD994">
            <v>40321</v>
          </cell>
          <cell r="BE994">
            <v>40148</v>
          </cell>
          <cell r="BF994">
            <v>40210</v>
          </cell>
          <cell r="BG994">
            <v>40269</v>
          </cell>
          <cell r="BH994">
            <v>40299</v>
          </cell>
          <cell r="BI994">
            <v>40299</v>
          </cell>
          <cell r="BL994">
            <v>0</v>
          </cell>
          <cell r="BN994" t="str">
            <v>DOCKERS</v>
          </cell>
          <cell r="BO994" t="str">
            <v>Tops</v>
          </cell>
          <cell r="BP994" t="str">
            <v>Mens</v>
          </cell>
          <cell r="BQ994" t="str">
            <v>N</v>
          </cell>
          <cell r="BR994" t="str">
            <v>DM Tops Knits</v>
          </cell>
          <cell r="BS994" t="str">
            <v>OKAMOTO D</v>
          </cell>
          <cell r="BT994" t="str">
            <v>C KNITS</v>
          </cell>
          <cell r="BU994" t="str">
            <v>D5865</v>
          </cell>
          <cell r="BV994" t="str">
            <v>Seasonal</v>
          </cell>
          <cell r="BW994" t="str">
            <v>LSA</v>
          </cell>
          <cell r="BY994" t="str">
            <v>4027740227402134016740157401574015740157</v>
          </cell>
          <cell r="BZ994" t="str">
            <v>S-22620-0202-4392-40277</v>
          </cell>
          <cell r="CA994" t="str">
            <v>SFO</v>
          </cell>
          <cell r="CD994">
            <v>0</v>
          </cell>
          <cell r="CF994">
            <v>1768</v>
          </cell>
          <cell r="CG994">
            <v>0</v>
          </cell>
        </row>
        <row r="995">
          <cell r="A995">
            <v>1094000</v>
          </cell>
          <cell r="B995" t="str">
            <v>106</v>
          </cell>
          <cell r="C995" t="str">
            <v>101</v>
          </cell>
          <cell r="D995" t="str">
            <v>22620</v>
          </cell>
          <cell r="E995" t="str">
            <v>22620-0202</v>
          </cell>
          <cell r="F995" t="str">
            <v>SOFTEST PIQUE POLO</v>
          </cell>
          <cell r="G995" t="str">
            <v>SOLID - ARABIAN SPICE</v>
          </cell>
          <cell r="H995" t="str">
            <v>PC</v>
          </cell>
          <cell r="J995" t="str">
            <v>SP-A</v>
          </cell>
          <cell r="K995" t="str">
            <v>LSUS</v>
          </cell>
          <cell r="L995">
            <v>2006</v>
          </cell>
          <cell r="M995">
            <v>584</v>
          </cell>
          <cell r="N995">
            <v>584</v>
          </cell>
          <cell r="O995">
            <v>0</v>
          </cell>
          <cell r="P995">
            <v>584</v>
          </cell>
          <cell r="T995" t="str">
            <v>699M</v>
          </cell>
          <cell r="U995">
            <v>4392</v>
          </cell>
          <cell r="V995" t="str">
            <v>INDIA</v>
          </cell>
          <cell r="W995" t="str">
            <v>SAS</v>
          </cell>
          <cell r="X995" t="str">
            <v>INDIA</v>
          </cell>
          <cell r="Y995" t="str">
            <v>INTERNATIONAL CLOTHING CO V</v>
          </cell>
          <cell r="Z995" t="str">
            <v>DDU</v>
          </cell>
          <cell r="AD995">
            <v>40166</v>
          </cell>
          <cell r="AE995">
            <v>40166</v>
          </cell>
          <cell r="AF995">
            <v>40166</v>
          </cell>
          <cell r="AG995">
            <v>40166</v>
          </cell>
          <cell r="AH995">
            <v>40176</v>
          </cell>
          <cell r="AI995">
            <v>40222</v>
          </cell>
          <cell r="AJ995">
            <v>40236</v>
          </cell>
          <cell r="AK995">
            <v>40286</v>
          </cell>
          <cell r="AL995">
            <v>40329</v>
          </cell>
          <cell r="AM995">
            <v>40332</v>
          </cell>
          <cell r="AO995" t="str">
            <v>Y</v>
          </cell>
          <cell r="AP995">
            <v>4100075987</v>
          </cell>
          <cell r="AR995" t="str">
            <v>000s</v>
          </cell>
          <cell r="AS995">
            <v>0</v>
          </cell>
          <cell r="AT995" t="str">
            <v>India</v>
          </cell>
          <cell r="AX995">
            <v>0</v>
          </cell>
          <cell r="AY995">
            <v>40175</v>
          </cell>
          <cell r="AZ995">
            <v>40181</v>
          </cell>
          <cell r="BA995">
            <v>40237</v>
          </cell>
          <cell r="BB995">
            <v>40286</v>
          </cell>
          <cell r="BC995">
            <v>40335</v>
          </cell>
          <cell r="BD995">
            <v>40335</v>
          </cell>
          <cell r="BE995">
            <v>40148</v>
          </cell>
          <cell r="BF995">
            <v>40210</v>
          </cell>
          <cell r="BG995">
            <v>40269</v>
          </cell>
          <cell r="BH995">
            <v>40330</v>
          </cell>
          <cell r="BI995">
            <v>40330</v>
          </cell>
          <cell r="BL995">
            <v>0</v>
          </cell>
          <cell r="BN995" t="str">
            <v>DOCKERS</v>
          </cell>
          <cell r="BO995" t="str">
            <v>Tops</v>
          </cell>
          <cell r="BP995" t="str">
            <v>Mens</v>
          </cell>
          <cell r="BQ995" t="str">
            <v>N</v>
          </cell>
          <cell r="BR995" t="str">
            <v>DM Tops Knits</v>
          </cell>
          <cell r="BS995" t="str">
            <v>OKAMOTO D</v>
          </cell>
          <cell r="BT995" t="str">
            <v>C KNITS</v>
          </cell>
          <cell r="BU995" t="str">
            <v>D5865</v>
          </cell>
          <cell r="BV995" t="str">
            <v>Seasonal</v>
          </cell>
          <cell r="BW995" t="str">
            <v>LSA</v>
          </cell>
          <cell r="BY995" t="str">
            <v>4028640236402224017640166401664016640166</v>
          </cell>
          <cell r="BZ995" t="str">
            <v>S-22620-0202-4392-40286</v>
          </cell>
          <cell r="CA995" t="str">
            <v>SFO</v>
          </cell>
          <cell r="CD995">
            <v>0</v>
          </cell>
          <cell r="CF995">
            <v>1768</v>
          </cell>
          <cell r="CG995">
            <v>0</v>
          </cell>
        </row>
        <row r="996">
          <cell r="A996">
            <v>1094001</v>
          </cell>
          <cell r="B996" t="str">
            <v>106</v>
          </cell>
          <cell r="C996" t="str">
            <v>101</v>
          </cell>
          <cell r="D996" t="str">
            <v>22620</v>
          </cell>
          <cell r="E996" t="str">
            <v>22620-0202</v>
          </cell>
          <cell r="F996" t="str">
            <v>SOFTEST PIQUE POLO</v>
          </cell>
          <cell r="G996" t="str">
            <v>SOLID - ARABIAN SPICE</v>
          </cell>
          <cell r="H996" t="str">
            <v>PPK</v>
          </cell>
          <cell r="J996" t="str">
            <v>SP-A</v>
          </cell>
          <cell r="K996" t="str">
            <v>LSUS</v>
          </cell>
          <cell r="L996">
            <v>2006</v>
          </cell>
          <cell r="M996">
            <v>288</v>
          </cell>
          <cell r="N996">
            <v>288</v>
          </cell>
          <cell r="O996">
            <v>0</v>
          </cell>
          <cell r="P996">
            <v>288</v>
          </cell>
          <cell r="T996" t="str">
            <v>699M</v>
          </cell>
          <cell r="U996">
            <v>4392</v>
          </cell>
          <cell r="V996" t="str">
            <v>INDIA</v>
          </cell>
          <cell r="W996" t="str">
            <v>SAS</v>
          </cell>
          <cell r="X996" t="str">
            <v>INDIA</v>
          </cell>
          <cell r="Y996" t="str">
            <v>INTERNATIONAL CLOTHING CO V</v>
          </cell>
          <cell r="Z996" t="str">
            <v>DDU</v>
          </cell>
          <cell r="AD996">
            <v>40166</v>
          </cell>
          <cell r="AE996">
            <v>40166</v>
          </cell>
          <cell r="AF996">
            <v>40166</v>
          </cell>
          <cell r="AG996">
            <v>40166</v>
          </cell>
          <cell r="AH996">
            <v>40176</v>
          </cell>
          <cell r="AI996">
            <v>40222</v>
          </cell>
          <cell r="AJ996">
            <v>40236</v>
          </cell>
          <cell r="AK996">
            <v>40286</v>
          </cell>
          <cell r="AL996">
            <v>40329</v>
          </cell>
          <cell r="AM996">
            <v>40332</v>
          </cell>
          <cell r="AN996" t="str">
            <v>PPK 22620-0230</v>
          </cell>
          <cell r="AO996" t="str">
            <v>Y</v>
          </cell>
          <cell r="AP996">
            <v>4100076805</v>
          </cell>
          <cell r="AR996" t="str">
            <v>000s</v>
          </cell>
          <cell r="AS996">
            <v>0</v>
          </cell>
          <cell r="AT996" t="str">
            <v>India</v>
          </cell>
          <cell r="AX996">
            <v>0</v>
          </cell>
          <cell r="AY996">
            <v>40175</v>
          </cell>
          <cell r="AZ996">
            <v>40181</v>
          </cell>
          <cell r="BA996">
            <v>40237</v>
          </cell>
          <cell r="BB996">
            <v>40286</v>
          </cell>
          <cell r="BC996">
            <v>40335</v>
          </cell>
          <cell r="BD996">
            <v>40335</v>
          </cell>
          <cell r="BE996">
            <v>40148</v>
          </cell>
          <cell r="BF996">
            <v>40210</v>
          </cell>
          <cell r="BG996">
            <v>40269</v>
          </cell>
          <cell r="BH996">
            <v>40330</v>
          </cell>
          <cell r="BI996">
            <v>40330</v>
          </cell>
          <cell r="BL996">
            <v>0</v>
          </cell>
          <cell r="BN996" t="str">
            <v>DOCKERS</v>
          </cell>
          <cell r="BO996" t="str">
            <v>Tops</v>
          </cell>
          <cell r="BP996" t="str">
            <v>Mens</v>
          </cell>
          <cell r="BQ996" t="str">
            <v>N</v>
          </cell>
          <cell r="BR996" t="str">
            <v>DM Tops Knits</v>
          </cell>
          <cell r="BS996" t="str">
            <v>OKAMOTO D</v>
          </cell>
          <cell r="BT996" t="str">
            <v>C KNITS</v>
          </cell>
          <cell r="BU996" t="str">
            <v>D5865</v>
          </cell>
          <cell r="BV996" t="str">
            <v>Seasonal</v>
          </cell>
          <cell r="BW996" t="str">
            <v>LSA</v>
          </cell>
          <cell r="BY996" t="str">
            <v>4028640236402224017640166401664016640166</v>
          </cell>
          <cell r="BZ996" t="str">
            <v>S-22620-0202-4392-40286</v>
          </cell>
          <cell r="CA996" t="str">
            <v>SFO</v>
          </cell>
          <cell r="CD996">
            <v>0</v>
          </cell>
          <cell r="CF996">
            <v>1768</v>
          </cell>
          <cell r="CG996">
            <v>0</v>
          </cell>
        </row>
        <row r="997">
          <cell r="A997">
            <v>1094002</v>
          </cell>
          <cell r="B997" t="str">
            <v>106</v>
          </cell>
          <cell r="C997" t="str">
            <v>101</v>
          </cell>
          <cell r="D997" t="str">
            <v>22620</v>
          </cell>
          <cell r="E997" t="str">
            <v>22620-0202</v>
          </cell>
          <cell r="F997" t="str">
            <v>SOFTEST PIQUE POLO</v>
          </cell>
          <cell r="G997" t="str">
            <v>SOLID - ARABIAN SPICE</v>
          </cell>
          <cell r="H997" t="str">
            <v>PPK</v>
          </cell>
          <cell r="J997" t="str">
            <v>SP-A</v>
          </cell>
          <cell r="K997" t="str">
            <v>LSUS</v>
          </cell>
          <cell r="L997">
            <v>2006</v>
          </cell>
          <cell r="M997">
            <v>192</v>
          </cell>
          <cell r="N997">
            <v>192</v>
          </cell>
          <cell r="O997">
            <v>0</v>
          </cell>
          <cell r="P997">
            <v>192</v>
          </cell>
          <cell r="T997" t="str">
            <v>699M</v>
          </cell>
          <cell r="U997">
            <v>4392</v>
          </cell>
          <cell r="V997" t="str">
            <v>INDIA</v>
          </cell>
          <cell r="W997" t="str">
            <v>SAS</v>
          </cell>
          <cell r="X997" t="str">
            <v>INDIA</v>
          </cell>
          <cell r="Y997" t="str">
            <v>INTERNATIONAL CLOTHING CO V</v>
          </cell>
          <cell r="Z997" t="str">
            <v>DDU</v>
          </cell>
          <cell r="AD997">
            <v>40166</v>
          </cell>
          <cell r="AE997">
            <v>40166</v>
          </cell>
          <cell r="AF997">
            <v>40166</v>
          </cell>
          <cell r="AG997">
            <v>40166</v>
          </cell>
          <cell r="AH997">
            <v>40176</v>
          </cell>
          <cell r="AI997">
            <v>40222</v>
          </cell>
          <cell r="AJ997">
            <v>40236</v>
          </cell>
          <cell r="AK997">
            <v>40286</v>
          </cell>
          <cell r="AL997">
            <v>40329</v>
          </cell>
          <cell r="AM997">
            <v>40332</v>
          </cell>
          <cell r="AN997" t="str">
            <v>PPK 22620-0240</v>
          </cell>
          <cell r="AO997" t="str">
            <v>Y</v>
          </cell>
          <cell r="AP997">
            <v>4100076811</v>
          </cell>
          <cell r="AR997" t="str">
            <v>000s</v>
          </cell>
          <cell r="AS997">
            <v>0</v>
          </cell>
          <cell r="AT997" t="str">
            <v>India</v>
          </cell>
          <cell r="AX997">
            <v>0</v>
          </cell>
          <cell r="AY997">
            <v>40175</v>
          </cell>
          <cell r="AZ997">
            <v>40181</v>
          </cell>
          <cell r="BA997">
            <v>40237</v>
          </cell>
          <cell r="BB997">
            <v>40286</v>
          </cell>
          <cell r="BC997">
            <v>40335</v>
          </cell>
          <cell r="BD997">
            <v>40335</v>
          </cell>
          <cell r="BE997">
            <v>40148</v>
          </cell>
          <cell r="BF997">
            <v>40210</v>
          </cell>
          <cell r="BG997">
            <v>40269</v>
          </cell>
          <cell r="BH997">
            <v>40330</v>
          </cell>
          <cell r="BI997">
            <v>40330</v>
          </cell>
          <cell r="BL997">
            <v>0</v>
          </cell>
          <cell r="BN997" t="str">
            <v>DOCKERS</v>
          </cell>
          <cell r="BO997" t="str">
            <v>Tops</v>
          </cell>
          <cell r="BP997" t="str">
            <v>Mens</v>
          </cell>
          <cell r="BQ997" t="str">
            <v>N</v>
          </cell>
          <cell r="BR997" t="str">
            <v>DM Tops Knits</v>
          </cell>
          <cell r="BS997" t="str">
            <v>OKAMOTO D</v>
          </cell>
          <cell r="BT997" t="str">
            <v>C KNITS</v>
          </cell>
          <cell r="BU997" t="str">
            <v>D5865</v>
          </cell>
          <cell r="BV997" t="str">
            <v>Seasonal</v>
          </cell>
          <cell r="BW997" t="str">
            <v>LSA</v>
          </cell>
          <cell r="BY997" t="str">
            <v>4028640236402224017640166401664016640166</v>
          </cell>
          <cell r="BZ997" t="str">
            <v>S-22620-0202-4392-40286</v>
          </cell>
          <cell r="CA997" t="str">
            <v>SFO</v>
          </cell>
          <cell r="CD997">
            <v>0</v>
          </cell>
          <cell r="CF997">
            <v>1768</v>
          </cell>
          <cell r="CG997">
            <v>0</v>
          </cell>
        </row>
        <row r="998">
          <cell r="A998">
            <v>1094003</v>
          </cell>
          <cell r="B998" t="str">
            <v>106</v>
          </cell>
          <cell r="C998" t="str">
            <v>101</v>
          </cell>
          <cell r="D998" t="str">
            <v>22620</v>
          </cell>
          <cell r="E998" t="str">
            <v>22620-0202</v>
          </cell>
          <cell r="F998" t="str">
            <v>SOFTEST PIQUE POLO</v>
          </cell>
          <cell r="G998" t="str">
            <v>SOLID - ARABIAN SPICE</v>
          </cell>
          <cell r="H998" t="str">
            <v>PPK</v>
          </cell>
          <cell r="J998" t="str">
            <v>SP-A</v>
          </cell>
          <cell r="K998" t="str">
            <v>LSUS</v>
          </cell>
          <cell r="L998">
            <v>2006</v>
          </cell>
          <cell r="M998">
            <v>136</v>
          </cell>
          <cell r="N998">
            <v>136</v>
          </cell>
          <cell r="O998">
            <v>0</v>
          </cell>
          <cell r="P998">
            <v>136</v>
          </cell>
          <cell r="T998" t="str">
            <v>699M</v>
          </cell>
          <cell r="U998">
            <v>4392</v>
          </cell>
          <cell r="V998" t="str">
            <v>INDIA</v>
          </cell>
          <cell r="W998" t="str">
            <v>SAS</v>
          </cell>
          <cell r="X998" t="str">
            <v>INDIA</v>
          </cell>
          <cell r="Y998" t="str">
            <v>INTERNATIONAL CLOTHING CO V</v>
          </cell>
          <cell r="Z998" t="str">
            <v>DDU</v>
          </cell>
          <cell r="AD998">
            <v>40166</v>
          </cell>
          <cell r="AE998">
            <v>40166</v>
          </cell>
          <cell r="AF998">
            <v>40166</v>
          </cell>
          <cell r="AG998">
            <v>40166</v>
          </cell>
          <cell r="AH998">
            <v>40176</v>
          </cell>
          <cell r="AI998">
            <v>40222</v>
          </cell>
          <cell r="AJ998">
            <v>40236</v>
          </cell>
          <cell r="AK998">
            <v>40286</v>
          </cell>
          <cell r="AL998">
            <v>40329</v>
          </cell>
          <cell r="AM998">
            <v>40332</v>
          </cell>
          <cell r="AN998" t="str">
            <v>PPK 22620-0235</v>
          </cell>
          <cell r="AO998" t="str">
            <v>Y</v>
          </cell>
          <cell r="AP998">
            <v>4100076620</v>
          </cell>
          <cell r="AR998" t="str">
            <v>000s</v>
          </cell>
          <cell r="AS998">
            <v>0</v>
          </cell>
          <cell r="AT998" t="str">
            <v>India</v>
          </cell>
          <cell r="AX998">
            <v>0</v>
          </cell>
          <cell r="AY998">
            <v>40175</v>
          </cell>
          <cell r="AZ998">
            <v>40181</v>
          </cell>
          <cell r="BA998">
            <v>40237</v>
          </cell>
          <cell r="BB998">
            <v>40286</v>
          </cell>
          <cell r="BC998">
            <v>40335</v>
          </cell>
          <cell r="BD998">
            <v>40335</v>
          </cell>
          <cell r="BE998">
            <v>40148</v>
          </cell>
          <cell r="BF998">
            <v>40210</v>
          </cell>
          <cell r="BG998">
            <v>40269</v>
          </cell>
          <cell r="BH998">
            <v>40330</v>
          </cell>
          <cell r="BI998">
            <v>40330</v>
          </cell>
          <cell r="BL998">
            <v>0</v>
          </cell>
          <cell r="BN998" t="str">
            <v>DOCKERS</v>
          </cell>
          <cell r="BO998" t="str">
            <v>Tops</v>
          </cell>
          <cell r="BP998" t="str">
            <v>Mens</v>
          </cell>
          <cell r="BQ998" t="str">
            <v>N</v>
          </cell>
          <cell r="BR998" t="str">
            <v>DM Tops Knits</v>
          </cell>
          <cell r="BS998" t="str">
            <v>OKAMOTO D</v>
          </cell>
          <cell r="BT998" t="str">
            <v>C KNITS</v>
          </cell>
          <cell r="BU998" t="str">
            <v>D5865</v>
          </cell>
          <cell r="BV998" t="str">
            <v>Seasonal</v>
          </cell>
          <cell r="BW998" t="str">
            <v>LSA</v>
          </cell>
          <cell r="BY998" t="str">
            <v>4028640236402224017640166401664016640166</v>
          </cell>
          <cell r="BZ998" t="str">
            <v>S-22620-0202-4392-40286</v>
          </cell>
          <cell r="CA998" t="str">
            <v>SFO</v>
          </cell>
          <cell r="CD998">
            <v>0</v>
          </cell>
          <cell r="CF998">
            <v>1768</v>
          </cell>
          <cell r="CG998">
            <v>0</v>
          </cell>
        </row>
        <row r="999">
          <cell r="A999">
            <v>1094004</v>
          </cell>
          <cell r="B999" t="str">
            <v>106</v>
          </cell>
          <cell r="C999" t="str">
            <v>101</v>
          </cell>
          <cell r="D999" t="str">
            <v>22620</v>
          </cell>
          <cell r="E999" t="str">
            <v>22620-0044</v>
          </cell>
          <cell r="F999" t="str">
            <v>SOFTEST PIQUE POLO</v>
          </cell>
          <cell r="G999" t="str">
            <v>COTTONWOOD</v>
          </cell>
          <cell r="H999" t="str">
            <v>PC</v>
          </cell>
          <cell r="J999" t="str">
            <v>SP-A</v>
          </cell>
          <cell r="K999" t="str">
            <v>LSUS</v>
          </cell>
          <cell r="L999">
            <v>2006</v>
          </cell>
          <cell r="M999">
            <v>792</v>
          </cell>
          <cell r="N999">
            <v>792</v>
          </cell>
          <cell r="O999">
            <v>0</v>
          </cell>
          <cell r="P999">
            <v>792</v>
          </cell>
          <cell r="T999" t="str">
            <v>699M</v>
          </cell>
          <cell r="U999">
            <v>4392</v>
          </cell>
          <cell r="V999" t="str">
            <v>INDIA</v>
          </cell>
          <cell r="W999" t="str">
            <v>SAS</v>
          </cell>
          <cell r="X999" t="str">
            <v>INDIA</v>
          </cell>
          <cell r="Y999" t="str">
            <v>INTERNATIONAL CLOTHING CO V</v>
          </cell>
          <cell r="Z999" t="str">
            <v>DDU</v>
          </cell>
          <cell r="AD999">
            <v>40166</v>
          </cell>
          <cell r="AE999">
            <v>40166</v>
          </cell>
          <cell r="AF999">
            <v>40166</v>
          </cell>
          <cell r="AG999">
            <v>40166</v>
          </cell>
          <cell r="AH999">
            <v>40176</v>
          </cell>
          <cell r="AI999">
            <v>40222</v>
          </cell>
          <cell r="AJ999">
            <v>40236</v>
          </cell>
          <cell r="AK999">
            <v>40286</v>
          </cell>
          <cell r="AL999">
            <v>40329</v>
          </cell>
          <cell r="AM999">
            <v>40332</v>
          </cell>
          <cell r="AO999" t="str">
            <v>Y</v>
          </cell>
          <cell r="AP999">
            <v>4100075837</v>
          </cell>
          <cell r="AR999" t="str">
            <v>000s</v>
          </cell>
          <cell r="AS999">
            <v>0</v>
          </cell>
          <cell r="AT999" t="str">
            <v>India</v>
          </cell>
          <cell r="AX999">
            <v>0</v>
          </cell>
          <cell r="AY999">
            <v>40175</v>
          </cell>
          <cell r="AZ999">
            <v>40181</v>
          </cell>
          <cell r="BA999">
            <v>40237</v>
          </cell>
          <cell r="BB999">
            <v>40286</v>
          </cell>
          <cell r="BC999">
            <v>40335</v>
          </cell>
          <cell r="BD999">
            <v>40335</v>
          </cell>
          <cell r="BE999">
            <v>40148</v>
          </cell>
          <cell r="BF999">
            <v>40210</v>
          </cell>
          <cell r="BG999">
            <v>40269</v>
          </cell>
          <cell r="BH999">
            <v>40330</v>
          </cell>
          <cell r="BI999">
            <v>40330</v>
          </cell>
          <cell r="BL999">
            <v>0</v>
          </cell>
          <cell r="BN999" t="str">
            <v>DOCKERS</v>
          </cell>
          <cell r="BO999" t="str">
            <v>Tops</v>
          </cell>
          <cell r="BP999" t="str">
            <v>Mens</v>
          </cell>
          <cell r="BQ999" t="str">
            <v>Y</v>
          </cell>
          <cell r="BR999" t="str">
            <v>DM Tops Knits</v>
          </cell>
          <cell r="BS999" t="str">
            <v>OKAMOTO D</v>
          </cell>
          <cell r="BT999" t="str">
            <v>C KNITS</v>
          </cell>
          <cell r="BU999" t="str">
            <v>C2159</v>
          </cell>
          <cell r="BV999" t="str">
            <v>Seasonal</v>
          </cell>
          <cell r="BW999" t="str">
            <v>LSA</v>
          </cell>
          <cell r="BY999" t="str">
            <v>4028640236402224017640166401664016640166</v>
          </cell>
          <cell r="BZ999" t="str">
            <v>S-22620-0044-4392-40286</v>
          </cell>
          <cell r="CA999" t="str">
            <v>SFO</v>
          </cell>
          <cell r="CD999">
            <v>0</v>
          </cell>
          <cell r="CF999">
            <v>1768</v>
          </cell>
          <cell r="CG999">
            <v>0</v>
          </cell>
        </row>
        <row r="1000">
          <cell r="A1000">
            <v>1094005</v>
          </cell>
          <cell r="B1000" t="str">
            <v>106</v>
          </cell>
          <cell r="C1000" t="str">
            <v>101</v>
          </cell>
          <cell r="D1000" t="str">
            <v>22620</v>
          </cell>
          <cell r="E1000" t="str">
            <v>22620-0044</v>
          </cell>
          <cell r="F1000" t="str">
            <v>SOFTEST PIQUE POLO</v>
          </cell>
          <cell r="G1000" t="str">
            <v>COTTONWOOD</v>
          </cell>
          <cell r="H1000" t="str">
            <v>PPK</v>
          </cell>
          <cell r="J1000" t="str">
            <v>SP-A</v>
          </cell>
          <cell r="K1000" t="str">
            <v>LSUS</v>
          </cell>
          <cell r="L1000">
            <v>2006</v>
          </cell>
          <cell r="M1000">
            <v>272</v>
          </cell>
          <cell r="N1000">
            <v>272</v>
          </cell>
          <cell r="O1000">
            <v>0</v>
          </cell>
          <cell r="P1000">
            <v>272</v>
          </cell>
          <cell r="T1000" t="str">
            <v>699M</v>
          </cell>
          <cell r="U1000">
            <v>4392</v>
          </cell>
          <cell r="V1000" t="str">
            <v>INDIA</v>
          </cell>
          <cell r="W1000" t="str">
            <v>SAS</v>
          </cell>
          <cell r="X1000" t="str">
            <v>INDIA</v>
          </cell>
          <cell r="Y1000" t="str">
            <v>INTERNATIONAL CLOTHING CO V</v>
          </cell>
          <cell r="Z1000" t="str">
            <v>DDU</v>
          </cell>
          <cell r="AD1000">
            <v>40166</v>
          </cell>
          <cell r="AE1000">
            <v>40166</v>
          </cell>
          <cell r="AF1000">
            <v>40166</v>
          </cell>
          <cell r="AG1000">
            <v>40166</v>
          </cell>
          <cell r="AH1000">
            <v>40176</v>
          </cell>
          <cell r="AI1000">
            <v>40222</v>
          </cell>
          <cell r="AJ1000">
            <v>40236</v>
          </cell>
          <cell r="AK1000">
            <v>40286</v>
          </cell>
          <cell r="AL1000">
            <v>40329</v>
          </cell>
          <cell r="AM1000">
            <v>40332</v>
          </cell>
          <cell r="AN1000" t="str">
            <v>PPK 22620-0176</v>
          </cell>
          <cell r="AO1000" t="str">
            <v>Y</v>
          </cell>
          <cell r="AP1000">
            <v>4100076611</v>
          </cell>
          <cell r="AR1000" t="str">
            <v>000s</v>
          </cell>
          <cell r="AS1000">
            <v>0</v>
          </cell>
          <cell r="AT1000" t="str">
            <v>India</v>
          </cell>
          <cell r="AX1000">
            <v>0</v>
          </cell>
          <cell r="AY1000">
            <v>40175</v>
          </cell>
          <cell r="AZ1000">
            <v>40181</v>
          </cell>
          <cell r="BA1000">
            <v>40237</v>
          </cell>
          <cell r="BB1000">
            <v>40286</v>
          </cell>
          <cell r="BC1000">
            <v>40335</v>
          </cell>
          <cell r="BD1000">
            <v>40335</v>
          </cell>
          <cell r="BE1000">
            <v>40148</v>
          </cell>
          <cell r="BF1000">
            <v>40210</v>
          </cell>
          <cell r="BG1000">
            <v>40269</v>
          </cell>
          <cell r="BH1000">
            <v>40330</v>
          </cell>
          <cell r="BI1000">
            <v>40330</v>
          </cell>
          <cell r="BL1000">
            <v>0</v>
          </cell>
          <cell r="BN1000" t="str">
            <v>DOCKERS</v>
          </cell>
          <cell r="BO1000" t="str">
            <v>Tops</v>
          </cell>
          <cell r="BP1000" t="str">
            <v>Mens</v>
          </cell>
          <cell r="BQ1000" t="str">
            <v>Y</v>
          </cell>
          <cell r="BR1000" t="str">
            <v>DM Tops Knits</v>
          </cell>
          <cell r="BS1000" t="str">
            <v>OKAMOTO D</v>
          </cell>
          <cell r="BT1000" t="str">
            <v>C KNITS</v>
          </cell>
          <cell r="BU1000" t="str">
            <v>C2159</v>
          </cell>
          <cell r="BV1000" t="str">
            <v>Seasonal</v>
          </cell>
          <cell r="BW1000" t="str">
            <v>LSA</v>
          </cell>
          <cell r="BY1000" t="str">
            <v>4028640236402224017640166401664016640166</v>
          </cell>
          <cell r="BZ1000" t="str">
            <v>S-22620-0044-4392-40286</v>
          </cell>
          <cell r="CA1000" t="str">
            <v>SFO</v>
          </cell>
          <cell r="CD1000">
            <v>0</v>
          </cell>
          <cell r="CF1000">
            <v>1768</v>
          </cell>
          <cell r="CG1000">
            <v>0</v>
          </cell>
        </row>
        <row r="1001">
          <cell r="A1001">
            <v>1094006</v>
          </cell>
          <cell r="B1001" t="str">
            <v>106</v>
          </cell>
          <cell r="C1001" t="str">
            <v>101</v>
          </cell>
          <cell r="D1001" t="str">
            <v>22620</v>
          </cell>
          <cell r="E1001" t="str">
            <v>22620-0044</v>
          </cell>
          <cell r="F1001" t="str">
            <v>SOFTEST PIQUE POLO</v>
          </cell>
          <cell r="G1001" t="str">
            <v>COTTONWOOD</v>
          </cell>
          <cell r="H1001" t="str">
            <v>PPK</v>
          </cell>
          <cell r="J1001" t="str">
            <v>SP-A</v>
          </cell>
          <cell r="K1001" t="str">
            <v>LSUS</v>
          </cell>
          <cell r="L1001">
            <v>2006</v>
          </cell>
          <cell r="M1001">
            <v>136</v>
          </cell>
          <cell r="N1001">
            <v>136</v>
          </cell>
          <cell r="O1001">
            <v>0</v>
          </cell>
          <cell r="P1001">
            <v>136</v>
          </cell>
          <cell r="T1001" t="str">
            <v>699M</v>
          </cell>
          <cell r="U1001">
            <v>4392</v>
          </cell>
          <cell r="V1001" t="str">
            <v>INDIA</v>
          </cell>
          <cell r="W1001" t="str">
            <v>SAS</v>
          </cell>
          <cell r="X1001" t="str">
            <v>INDIA</v>
          </cell>
          <cell r="Y1001" t="str">
            <v>INTERNATIONAL CLOTHING CO V</v>
          </cell>
          <cell r="Z1001" t="str">
            <v>DDU</v>
          </cell>
          <cell r="AD1001">
            <v>40166</v>
          </cell>
          <cell r="AE1001">
            <v>40166</v>
          </cell>
          <cell r="AF1001">
            <v>40166</v>
          </cell>
          <cell r="AG1001">
            <v>40166</v>
          </cell>
          <cell r="AH1001">
            <v>40176</v>
          </cell>
          <cell r="AI1001">
            <v>40222</v>
          </cell>
          <cell r="AJ1001">
            <v>40236</v>
          </cell>
          <cell r="AK1001">
            <v>40286</v>
          </cell>
          <cell r="AL1001">
            <v>40329</v>
          </cell>
          <cell r="AM1001">
            <v>40332</v>
          </cell>
          <cell r="AN1001" t="str">
            <v>PPK 22620-0186</v>
          </cell>
          <cell r="AO1001" t="str">
            <v>Y</v>
          </cell>
          <cell r="AP1001">
            <v>4100076616</v>
          </cell>
          <cell r="AR1001" t="str">
            <v>000s</v>
          </cell>
          <cell r="AS1001">
            <v>0</v>
          </cell>
          <cell r="AT1001" t="str">
            <v>India</v>
          </cell>
          <cell r="AX1001">
            <v>0</v>
          </cell>
          <cell r="AY1001">
            <v>40175</v>
          </cell>
          <cell r="AZ1001">
            <v>40181</v>
          </cell>
          <cell r="BA1001">
            <v>40237</v>
          </cell>
          <cell r="BB1001">
            <v>40286</v>
          </cell>
          <cell r="BC1001">
            <v>40335</v>
          </cell>
          <cell r="BD1001">
            <v>40335</v>
          </cell>
          <cell r="BE1001">
            <v>40148</v>
          </cell>
          <cell r="BF1001">
            <v>40210</v>
          </cell>
          <cell r="BG1001">
            <v>40269</v>
          </cell>
          <cell r="BH1001">
            <v>40330</v>
          </cell>
          <cell r="BI1001">
            <v>40330</v>
          </cell>
          <cell r="BL1001">
            <v>0</v>
          </cell>
          <cell r="BN1001" t="str">
            <v>DOCKERS</v>
          </cell>
          <cell r="BO1001" t="str">
            <v>Tops</v>
          </cell>
          <cell r="BP1001" t="str">
            <v>Mens</v>
          </cell>
          <cell r="BQ1001" t="str">
            <v>Y</v>
          </cell>
          <cell r="BR1001" t="str">
            <v>DM Tops Knits</v>
          </cell>
          <cell r="BS1001" t="str">
            <v>OKAMOTO D</v>
          </cell>
          <cell r="BT1001" t="str">
            <v>C KNITS</v>
          </cell>
          <cell r="BU1001" t="str">
            <v>C2159</v>
          </cell>
          <cell r="BV1001" t="str">
            <v>Seasonal</v>
          </cell>
          <cell r="BW1001" t="str">
            <v>LSA</v>
          </cell>
          <cell r="BY1001" t="str">
            <v>4028640236402224017640166401664016640166</v>
          </cell>
          <cell r="BZ1001" t="str">
            <v>S-22620-0044-4392-40286</v>
          </cell>
          <cell r="CA1001" t="str">
            <v>SFO</v>
          </cell>
          <cell r="CD1001">
            <v>0</v>
          </cell>
          <cell r="CF1001">
            <v>1768</v>
          </cell>
          <cell r="CG1001">
            <v>0</v>
          </cell>
        </row>
        <row r="1002">
          <cell r="A1002">
            <v>1094007</v>
          </cell>
          <cell r="B1002" t="str">
            <v>106</v>
          </cell>
          <cell r="C1002" t="str">
            <v>101</v>
          </cell>
          <cell r="D1002" t="str">
            <v>22620</v>
          </cell>
          <cell r="E1002" t="str">
            <v>22620-0205</v>
          </cell>
          <cell r="F1002" t="str">
            <v>SOFTEST PIQUE POLO</v>
          </cell>
          <cell r="G1002" t="str">
            <v>SOLID - AURIC</v>
          </cell>
          <cell r="H1002" t="str">
            <v>PC</v>
          </cell>
          <cell r="J1002" t="str">
            <v>SP-A</v>
          </cell>
          <cell r="K1002" t="str">
            <v>LSUS</v>
          </cell>
          <cell r="L1002">
            <v>2006</v>
          </cell>
          <cell r="M1002">
            <v>692</v>
          </cell>
          <cell r="N1002">
            <v>692</v>
          </cell>
          <cell r="O1002">
            <v>0</v>
          </cell>
          <cell r="P1002">
            <v>692</v>
          </cell>
          <cell r="T1002" t="str">
            <v>699M</v>
          </cell>
          <cell r="U1002">
            <v>4392</v>
          </cell>
          <cell r="V1002" t="str">
            <v>INDIA</v>
          </cell>
          <cell r="W1002" t="str">
            <v>SAS</v>
          </cell>
          <cell r="X1002" t="str">
            <v>INDIA</v>
          </cell>
          <cell r="Y1002" t="str">
            <v>INTERNATIONAL CLOTHING CO V</v>
          </cell>
          <cell r="Z1002" t="str">
            <v>DDU</v>
          </cell>
          <cell r="AD1002">
            <v>40166</v>
          </cell>
          <cell r="AE1002">
            <v>40166</v>
          </cell>
          <cell r="AF1002">
            <v>40166</v>
          </cell>
          <cell r="AG1002">
            <v>40166</v>
          </cell>
          <cell r="AH1002">
            <v>40176</v>
          </cell>
          <cell r="AI1002">
            <v>40222</v>
          </cell>
          <cell r="AJ1002">
            <v>40236</v>
          </cell>
          <cell r="AK1002">
            <v>40286</v>
          </cell>
          <cell r="AL1002">
            <v>40329</v>
          </cell>
          <cell r="AM1002">
            <v>40332</v>
          </cell>
          <cell r="AO1002" t="str">
            <v>Y</v>
          </cell>
          <cell r="AP1002">
            <v>4100075988</v>
          </cell>
          <cell r="AR1002" t="str">
            <v>000s</v>
          </cell>
          <cell r="AS1002">
            <v>0</v>
          </cell>
          <cell r="AT1002" t="str">
            <v>India</v>
          </cell>
          <cell r="AX1002">
            <v>0</v>
          </cell>
          <cell r="AY1002">
            <v>40175</v>
          </cell>
          <cell r="AZ1002">
            <v>40181</v>
          </cell>
          <cell r="BA1002">
            <v>40237</v>
          </cell>
          <cell r="BB1002">
            <v>40286</v>
          </cell>
          <cell r="BC1002">
            <v>40335</v>
          </cell>
          <cell r="BD1002">
            <v>40335</v>
          </cell>
          <cell r="BE1002">
            <v>40148</v>
          </cell>
          <cell r="BF1002">
            <v>40210</v>
          </cell>
          <cell r="BG1002">
            <v>40269</v>
          </cell>
          <cell r="BH1002">
            <v>40330</v>
          </cell>
          <cell r="BI1002">
            <v>40330</v>
          </cell>
          <cell r="BL1002">
            <v>0</v>
          </cell>
          <cell r="BN1002" t="str">
            <v>DOCKERS</v>
          </cell>
          <cell r="BO1002" t="str">
            <v>Tops</v>
          </cell>
          <cell r="BP1002" t="str">
            <v>Mens</v>
          </cell>
          <cell r="BQ1002" t="str">
            <v>N</v>
          </cell>
          <cell r="BR1002" t="str">
            <v>DM Tops Knits</v>
          </cell>
          <cell r="BS1002" t="str">
            <v>OKAMOTO D</v>
          </cell>
          <cell r="BT1002" t="str">
            <v>C KNITS</v>
          </cell>
          <cell r="BU1002" t="str">
            <v>D5868</v>
          </cell>
          <cell r="BV1002" t="str">
            <v>Seasonal</v>
          </cell>
          <cell r="BW1002" t="str">
            <v>LSA</v>
          </cell>
          <cell r="BY1002" t="str">
            <v>4028640236402224017640166401664016640166</v>
          </cell>
          <cell r="BZ1002" t="str">
            <v>S-22620-0205-4392-40286</v>
          </cell>
          <cell r="CA1002" t="str">
            <v>SFO</v>
          </cell>
          <cell r="CD1002">
            <v>0</v>
          </cell>
          <cell r="CF1002">
            <v>1768</v>
          </cell>
          <cell r="CG1002">
            <v>0</v>
          </cell>
        </row>
        <row r="1003">
          <cell r="A1003">
            <v>1094008</v>
          </cell>
          <cell r="B1003" t="str">
            <v>106</v>
          </cell>
          <cell r="C1003" t="str">
            <v>101</v>
          </cell>
          <cell r="D1003" t="str">
            <v>22620</v>
          </cell>
          <cell r="E1003" t="str">
            <v>22620-0205</v>
          </cell>
          <cell r="F1003" t="str">
            <v>SOFTEST PIQUE POLO</v>
          </cell>
          <cell r="G1003" t="str">
            <v>SOLID - AURIC</v>
          </cell>
          <cell r="H1003" t="str">
            <v>PPK</v>
          </cell>
          <cell r="J1003" t="str">
            <v>SP-A</v>
          </cell>
          <cell r="K1003" t="str">
            <v>LSUS</v>
          </cell>
          <cell r="L1003">
            <v>2006</v>
          </cell>
          <cell r="M1003">
            <v>180</v>
          </cell>
          <cell r="N1003">
            <v>180</v>
          </cell>
          <cell r="O1003">
            <v>0</v>
          </cell>
          <cell r="P1003">
            <v>180</v>
          </cell>
          <cell r="T1003" t="str">
            <v>699M</v>
          </cell>
          <cell r="U1003">
            <v>4392</v>
          </cell>
          <cell r="V1003" t="str">
            <v>INDIA</v>
          </cell>
          <cell r="W1003" t="str">
            <v>SAS</v>
          </cell>
          <cell r="X1003" t="str">
            <v>INDIA</v>
          </cell>
          <cell r="Y1003" t="str">
            <v>INTERNATIONAL CLOTHING CO V</v>
          </cell>
          <cell r="Z1003" t="str">
            <v>DDU</v>
          </cell>
          <cell r="AD1003">
            <v>40166</v>
          </cell>
          <cell r="AE1003">
            <v>40166</v>
          </cell>
          <cell r="AF1003">
            <v>40166</v>
          </cell>
          <cell r="AG1003">
            <v>40166</v>
          </cell>
          <cell r="AH1003">
            <v>40176</v>
          </cell>
          <cell r="AI1003">
            <v>40222</v>
          </cell>
          <cell r="AJ1003">
            <v>40236</v>
          </cell>
          <cell r="AK1003">
            <v>40286</v>
          </cell>
          <cell r="AL1003">
            <v>40329</v>
          </cell>
          <cell r="AM1003">
            <v>40332</v>
          </cell>
          <cell r="AN1003" t="str">
            <v>PPK 22620-0231</v>
          </cell>
          <cell r="AO1003" t="str">
            <v>Y</v>
          </cell>
          <cell r="AP1003">
            <v>4100077248</v>
          </cell>
          <cell r="AR1003" t="str">
            <v>000s</v>
          </cell>
          <cell r="AS1003">
            <v>0</v>
          </cell>
          <cell r="AT1003" t="str">
            <v>India</v>
          </cell>
          <cell r="AX1003">
            <v>0</v>
          </cell>
          <cell r="AY1003">
            <v>40175</v>
          </cell>
          <cell r="AZ1003">
            <v>40181</v>
          </cell>
          <cell r="BA1003">
            <v>40237</v>
          </cell>
          <cell r="BB1003">
            <v>40286</v>
          </cell>
          <cell r="BC1003">
            <v>40335</v>
          </cell>
          <cell r="BD1003">
            <v>40335</v>
          </cell>
          <cell r="BE1003">
            <v>40148</v>
          </cell>
          <cell r="BF1003">
            <v>40210</v>
          </cell>
          <cell r="BG1003">
            <v>40269</v>
          </cell>
          <cell r="BH1003">
            <v>40330</v>
          </cell>
          <cell r="BI1003">
            <v>40330</v>
          </cell>
          <cell r="BL1003">
            <v>0</v>
          </cell>
          <cell r="BN1003" t="str">
            <v>DOCKERS</v>
          </cell>
          <cell r="BO1003" t="str">
            <v>Tops</v>
          </cell>
          <cell r="BP1003" t="str">
            <v>Mens</v>
          </cell>
          <cell r="BQ1003" t="str">
            <v>N</v>
          </cell>
          <cell r="BR1003" t="str">
            <v>DM Tops Knits</v>
          </cell>
          <cell r="BS1003" t="str">
            <v>OKAMOTO D</v>
          </cell>
          <cell r="BT1003" t="str">
            <v>C KNITS</v>
          </cell>
          <cell r="BU1003" t="str">
            <v>D5868</v>
          </cell>
          <cell r="BV1003" t="str">
            <v>Seasonal</v>
          </cell>
          <cell r="BW1003" t="str">
            <v>LSA</v>
          </cell>
          <cell r="BY1003" t="str">
            <v>4028640236402224017640166401664016640166</v>
          </cell>
          <cell r="BZ1003" t="str">
            <v>S-22620-0205-4392-40286</v>
          </cell>
          <cell r="CA1003" t="str">
            <v>SFO</v>
          </cell>
          <cell r="CD1003">
            <v>0</v>
          </cell>
          <cell r="CF1003">
            <v>1768</v>
          </cell>
          <cell r="CG1003">
            <v>0</v>
          </cell>
        </row>
        <row r="1004">
          <cell r="A1004">
            <v>1094009</v>
          </cell>
          <cell r="B1004" t="str">
            <v>106</v>
          </cell>
          <cell r="C1004" t="str">
            <v>101</v>
          </cell>
          <cell r="D1004" t="str">
            <v>22620</v>
          </cell>
          <cell r="E1004" t="str">
            <v>22620-0205</v>
          </cell>
          <cell r="F1004" t="str">
            <v>SOFTEST PIQUE POLO</v>
          </cell>
          <cell r="G1004" t="str">
            <v>SOLID - AURIC</v>
          </cell>
          <cell r="H1004" t="str">
            <v>PPK</v>
          </cell>
          <cell r="J1004" t="str">
            <v>SP-A</v>
          </cell>
          <cell r="K1004" t="str">
            <v>LSUS</v>
          </cell>
          <cell r="L1004">
            <v>2006</v>
          </cell>
          <cell r="M1004">
            <v>192</v>
          </cell>
          <cell r="N1004">
            <v>192</v>
          </cell>
          <cell r="O1004">
            <v>0</v>
          </cell>
          <cell r="P1004">
            <v>192</v>
          </cell>
          <cell r="T1004" t="str">
            <v>699M</v>
          </cell>
          <cell r="U1004">
            <v>4392</v>
          </cell>
          <cell r="V1004" t="str">
            <v>INDIA</v>
          </cell>
          <cell r="W1004" t="str">
            <v>SAS</v>
          </cell>
          <cell r="X1004" t="str">
            <v>INDIA</v>
          </cell>
          <cell r="Y1004" t="str">
            <v>INTERNATIONAL CLOTHING CO V</v>
          </cell>
          <cell r="Z1004" t="str">
            <v>DDU</v>
          </cell>
          <cell r="AD1004">
            <v>40166</v>
          </cell>
          <cell r="AE1004">
            <v>40166</v>
          </cell>
          <cell r="AF1004">
            <v>40166</v>
          </cell>
          <cell r="AG1004">
            <v>40166</v>
          </cell>
          <cell r="AH1004">
            <v>40176</v>
          </cell>
          <cell r="AI1004">
            <v>40222</v>
          </cell>
          <cell r="AJ1004">
            <v>40236</v>
          </cell>
          <cell r="AK1004">
            <v>40286</v>
          </cell>
          <cell r="AL1004">
            <v>40329</v>
          </cell>
          <cell r="AM1004">
            <v>40332</v>
          </cell>
          <cell r="AN1004" t="str">
            <v>PPK 22620-0241</v>
          </cell>
          <cell r="AO1004" t="str">
            <v>Y</v>
          </cell>
          <cell r="AP1004">
            <v>4100077626</v>
          </cell>
          <cell r="AR1004" t="str">
            <v>000s</v>
          </cell>
          <cell r="AS1004">
            <v>0</v>
          </cell>
          <cell r="AT1004" t="str">
            <v>India</v>
          </cell>
          <cell r="AX1004">
            <v>0</v>
          </cell>
          <cell r="AY1004">
            <v>40175</v>
          </cell>
          <cell r="AZ1004">
            <v>40181</v>
          </cell>
          <cell r="BA1004">
            <v>40237</v>
          </cell>
          <cell r="BB1004">
            <v>40286</v>
          </cell>
          <cell r="BC1004">
            <v>40335</v>
          </cell>
          <cell r="BD1004">
            <v>40335</v>
          </cell>
          <cell r="BE1004">
            <v>40148</v>
          </cell>
          <cell r="BF1004">
            <v>40210</v>
          </cell>
          <cell r="BG1004">
            <v>40269</v>
          </cell>
          <cell r="BH1004">
            <v>40330</v>
          </cell>
          <cell r="BI1004">
            <v>40330</v>
          </cell>
          <cell r="BL1004">
            <v>0</v>
          </cell>
          <cell r="BN1004" t="str">
            <v>DOCKERS</v>
          </cell>
          <cell r="BO1004" t="str">
            <v>Tops</v>
          </cell>
          <cell r="BP1004" t="str">
            <v>Mens</v>
          </cell>
          <cell r="BQ1004" t="str">
            <v>N</v>
          </cell>
          <cell r="BR1004" t="str">
            <v>DM Tops Knits</v>
          </cell>
          <cell r="BS1004" t="str">
            <v>OKAMOTO D</v>
          </cell>
          <cell r="BT1004" t="str">
            <v>C KNITS</v>
          </cell>
          <cell r="BU1004" t="str">
            <v>D5868</v>
          </cell>
          <cell r="BV1004" t="str">
            <v>Seasonal</v>
          </cell>
          <cell r="BW1004" t="str">
            <v>LSA</v>
          </cell>
          <cell r="BY1004" t="str">
            <v>4028640236402224017640166401664016640166</v>
          </cell>
          <cell r="BZ1004" t="str">
            <v>S-22620-0205-4392-40286</v>
          </cell>
          <cell r="CA1004" t="str">
            <v>SFO</v>
          </cell>
          <cell r="CD1004">
            <v>0</v>
          </cell>
          <cell r="CF1004">
            <v>1768</v>
          </cell>
          <cell r="CG1004">
            <v>0</v>
          </cell>
        </row>
        <row r="1005">
          <cell r="A1005">
            <v>1094010</v>
          </cell>
          <cell r="B1005" t="str">
            <v>106</v>
          </cell>
          <cell r="C1005" t="str">
            <v>101</v>
          </cell>
          <cell r="D1005" t="str">
            <v>22620</v>
          </cell>
          <cell r="E1005" t="str">
            <v>22620-0205</v>
          </cell>
          <cell r="F1005" t="str">
            <v>SOFTEST PIQUE POLO</v>
          </cell>
          <cell r="G1005" t="str">
            <v>SOLID - AURIC</v>
          </cell>
          <cell r="H1005" t="str">
            <v>PC</v>
          </cell>
          <cell r="J1005" t="str">
            <v>SP-A</v>
          </cell>
          <cell r="K1005" t="str">
            <v>LSUS</v>
          </cell>
          <cell r="L1005">
            <v>2006</v>
          </cell>
          <cell r="M1005">
            <v>136</v>
          </cell>
          <cell r="N1005">
            <v>136</v>
          </cell>
          <cell r="O1005">
            <v>0</v>
          </cell>
          <cell r="P1005">
            <v>136</v>
          </cell>
          <cell r="T1005" t="str">
            <v>699M</v>
          </cell>
          <cell r="U1005">
            <v>4392</v>
          </cell>
          <cell r="V1005" t="str">
            <v>INDIA</v>
          </cell>
          <cell r="W1005" t="str">
            <v>SAS</v>
          </cell>
          <cell r="X1005" t="str">
            <v>INDIA</v>
          </cell>
          <cell r="Y1005" t="str">
            <v>INTERNATIONAL CLOTHING CO V</v>
          </cell>
          <cell r="Z1005" t="str">
            <v>DDU</v>
          </cell>
          <cell r="AD1005">
            <v>40166</v>
          </cell>
          <cell r="AE1005">
            <v>40166</v>
          </cell>
          <cell r="AF1005">
            <v>40166</v>
          </cell>
          <cell r="AG1005">
            <v>40166</v>
          </cell>
          <cell r="AH1005">
            <v>40176</v>
          </cell>
          <cell r="AI1005">
            <v>40222</v>
          </cell>
          <cell r="AJ1005">
            <v>40236</v>
          </cell>
          <cell r="AK1005">
            <v>40286</v>
          </cell>
          <cell r="AL1005">
            <v>40329</v>
          </cell>
          <cell r="AM1005">
            <v>40332</v>
          </cell>
          <cell r="AN1005" t="str">
            <v>PPK 22620-0236</v>
          </cell>
          <cell r="AO1005" t="str">
            <v>Y</v>
          </cell>
          <cell r="AP1005">
            <v>4100076621</v>
          </cell>
          <cell r="AR1005" t="str">
            <v>000s</v>
          </cell>
          <cell r="AS1005">
            <v>0</v>
          </cell>
          <cell r="AT1005" t="str">
            <v>India</v>
          </cell>
          <cell r="AX1005">
            <v>0</v>
          </cell>
          <cell r="AY1005">
            <v>40175</v>
          </cell>
          <cell r="AZ1005">
            <v>40181</v>
          </cell>
          <cell r="BA1005">
            <v>40237</v>
          </cell>
          <cell r="BB1005">
            <v>40286</v>
          </cell>
          <cell r="BC1005">
            <v>40335</v>
          </cell>
          <cell r="BD1005">
            <v>40335</v>
          </cell>
          <cell r="BE1005">
            <v>40148</v>
          </cell>
          <cell r="BF1005">
            <v>40210</v>
          </cell>
          <cell r="BG1005">
            <v>40269</v>
          </cell>
          <cell r="BH1005">
            <v>40330</v>
          </cell>
          <cell r="BI1005">
            <v>40330</v>
          </cell>
          <cell r="BL1005">
            <v>0</v>
          </cell>
          <cell r="BN1005" t="str">
            <v>DOCKERS</v>
          </cell>
          <cell r="BO1005" t="str">
            <v>Tops</v>
          </cell>
          <cell r="BP1005" t="str">
            <v>Mens</v>
          </cell>
          <cell r="BQ1005" t="str">
            <v>N</v>
          </cell>
          <cell r="BR1005" t="str">
            <v>DM Tops Knits</v>
          </cell>
          <cell r="BS1005" t="str">
            <v>OKAMOTO D</v>
          </cell>
          <cell r="BT1005" t="str">
            <v>C KNITS</v>
          </cell>
          <cell r="BU1005" t="str">
            <v>D5868</v>
          </cell>
          <cell r="BV1005" t="str">
            <v>Seasonal</v>
          </cell>
          <cell r="BW1005" t="str">
            <v>LSA</v>
          </cell>
          <cell r="BY1005" t="str">
            <v>4028640236402224017640166401664016640166</v>
          </cell>
          <cell r="BZ1005" t="str">
            <v>S-22620-0205-4392-40286</v>
          </cell>
          <cell r="CA1005" t="str">
            <v>SFO</v>
          </cell>
          <cell r="CD1005">
            <v>0</v>
          </cell>
          <cell r="CF1005">
            <v>1768</v>
          </cell>
          <cell r="CG1005">
            <v>0</v>
          </cell>
        </row>
        <row r="1006">
          <cell r="A1006">
            <v>1094011</v>
          </cell>
          <cell r="B1006" t="str">
            <v>106</v>
          </cell>
          <cell r="C1006" t="str">
            <v>101</v>
          </cell>
          <cell r="D1006" t="str">
            <v>22620</v>
          </cell>
          <cell r="E1006" t="str">
            <v>22620-0207</v>
          </cell>
          <cell r="F1006" t="str">
            <v>SOFTEST PIQUE POLO</v>
          </cell>
          <cell r="G1006" t="str">
            <v>MARTIN - CARDINAL</v>
          </cell>
          <cell r="H1006" t="str">
            <v>PC</v>
          </cell>
          <cell r="J1006" t="str">
            <v>SP-A</v>
          </cell>
          <cell r="K1006" t="str">
            <v>LSUS</v>
          </cell>
          <cell r="L1006">
            <v>2006</v>
          </cell>
          <cell r="M1006">
            <v>83</v>
          </cell>
          <cell r="N1006">
            <v>83</v>
          </cell>
          <cell r="O1006">
            <v>0</v>
          </cell>
          <cell r="P1006">
            <v>83</v>
          </cell>
          <cell r="T1006" t="str">
            <v>699M</v>
          </cell>
          <cell r="U1006">
            <v>4392</v>
          </cell>
          <cell r="V1006" t="str">
            <v>INDIA</v>
          </cell>
          <cell r="W1006" t="str">
            <v>SAS</v>
          </cell>
          <cell r="X1006" t="str">
            <v>INDIA</v>
          </cell>
          <cell r="Y1006" t="str">
            <v>INTERNATIONAL CLOTHING CO V</v>
          </cell>
          <cell r="Z1006" t="str">
            <v>DDU</v>
          </cell>
          <cell r="AD1006">
            <v>40237</v>
          </cell>
          <cell r="AE1006">
            <v>40237</v>
          </cell>
          <cell r="AF1006">
            <v>40237</v>
          </cell>
          <cell r="AG1006">
            <v>40237</v>
          </cell>
          <cell r="AH1006">
            <v>40253</v>
          </cell>
          <cell r="AI1006">
            <v>40293</v>
          </cell>
          <cell r="AJ1006">
            <v>40307</v>
          </cell>
          <cell r="AK1006">
            <v>40357</v>
          </cell>
          <cell r="AL1006">
            <v>40400</v>
          </cell>
          <cell r="AM1006">
            <v>40403</v>
          </cell>
          <cell r="AN1006" t="str">
            <v>POP</v>
          </cell>
          <cell r="AO1006" t="str">
            <v>Y</v>
          </cell>
          <cell r="AP1006">
            <v>4100083348</v>
          </cell>
          <cell r="AR1006" t="str">
            <v>000s</v>
          </cell>
          <cell r="AS1006">
            <v>0</v>
          </cell>
          <cell r="AT1006" t="str">
            <v>India</v>
          </cell>
          <cell r="AX1006">
            <v>0</v>
          </cell>
          <cell r="AY1006">
            <v>40252</v>
          </cell>
          <cell r="AZ1006">
            <v>40258</v>
          </cell>
          <cell r="BA1006">
            <v>40307</v>
          </cell>
          <cell r="BB1006">
            <v>40363</v>
          </cell>
          <cell r="BC1006">
            <v>40405</v>
          </cell>
          <cell r="BD1006">
            <v>40405</v>
          </cell>
          <cell r="BE1006">
            <v>40238</v>
          </cell>
          <cell r="BF1006">
            <v>40299</v>
          </cell>
          <cell r="BG1006">
            <v>40330</v>
          </cell>
          <cell r="BH1006">
            <v>40391</v>
          </cell>
          <cell r="BI1006">
            <v>40391</v>
          </cell>
          <cell r="BL1006">
            <v>0</v>
          </cell>
          <cell r="BN1006" t="str">
            <v>DOCKERS</v>
          </cell>
          <cell r="BO1006" t="str">
            <v>Tops</v>
          </cell>
          <cell r="BP1006" t="str">
            <v>Mens</v>
          </cell>
          <cell r="BQ1006" t="str">
            <v>N</v>
          </cell>
          <cell r="BR1006" t="str">
            <v>DM Tops Knits</v>
          </cell>
          <cell r="BS1006" t="str">
            <v>OKAMOTO D</v>
          </cell>
          <cell r="BT1006" t="str">
            <v>C KNITS</v>
          </cell>
          <cell r="BU1006" t="str">
            <v>F0602</v>
          </cell>
          <cell r="BV1006" t="str">
            <v>Seasonal</v>
          </cell>
          <cell r="BW1006" t="str">
            <v>LSA</v>
          </cell>
          <cell r="BY1006" t="str">
            <v>4035740307402934025340237402374023740237</v>
          </cell>
          <cell r="BZ1006" t="str">
            <v>S-22620-0207-4392-40357</v>
          </cell>
          <cell r="CA1006" t="str">
            <v>SFO</v>
          </cell>
          <cell r="CD1006">
            <v>0</v>
          </cell>
          <cell r="CF1006">
            <v>1768</v>
          </cell>
          <cell r="CG1006">
            <v>0</v>
          </cell>
        </row>
        <row r="1007">
          <cell r="A1007">
            <v>1094012</v>
          </cell>
          <cell r="B1007" t="str">
            <v>106</v>
          </cell>
          <cell r="C1007" t="str">
            <v>101</v>
          </cell>
          <cell r="D1007" t="str">
            <v>22620</v>
          </cell>
          <cell r="E1007" t="str">
            <v>22620-0207</v>
          </cell>
          <cell r="F1007" t="str">
            <v>SOFTEST PIQUE POLO</v>
          </cell>
          <cell r="G1007" t="str">
            <v>MARTIN - CARDINAL</v>
          </cell>
          <cell r="H1007" t="str">
            <v>PC</v>
          </cell>
          <cell r="J1007" t="str">
            <v>SP-A</v>
          </cell>
          <cell r="K1007" t="str">
            <v>APD</v>
          </cell>
          <cell r="L1007" t="str">
            <v>MY</v>
          </cell>
          <cell r="M1007">
            <v>434</v>
          </cell>
          <cell r="N1007">
            <v>434</v>
          </cell>
          <cell r="O1007">
            <v>0</v>
          </cell>
          <cell r="P1007">
            <v>434</v>
          </cell>
          <cell r="T1007" t="str">
            <v>699M</v>
          </cell>
          <cell r="U1007">
            <v>4392</v>
          </cell>
          <cell r="V1007" t="str">
            <v>INDIA</v>
          </cell>
          <cell r="W1007" t="str">
            <v>SAS</v>
          </cell>
          <cell r="X1007" t="str">
            <v>INDIA</v>
          </cell>
          <cell r="Y1007" t="str">
            <v>INTERNATIONAL CLOTHING CO V</v>
          </cell>
          <cell r="Z1007" t="str">
            <v>DDU</v>
          </cell>
          <cell r="AD1007">
            <v>40237</v>
          </cell>
          <cell r="AE1007">
            <v>40237</v>
          </cell>
          <cell r="AF1007">
            <v>40237</v>
          </cell>
          <cell r="AG1007">
            <v>40237</v>
          </cell>
          <cell r="AH1007">
            <v>40253</v>
          </cell>
          <cell r="AI1007">
            <v>40293</v>
          </cell>
          <cell r="AJ1007">
            <v>40307</v>
          </cell>
          <cell r="AK1007">
            <v>40357</v>
          </cell>
          <cell r="AL1007">
            <v>40398</v>
          </cell>
          <cell r="AM1007">
            <v>40401</v>
          </cell>
          <cell r="AN1007" t="str">
            <v>New Mar</v>
          </cell>
          <cell r="AO1007" t="str">
            <v>Y</v>
          </cell>
          <cell r="AP1007" t="str">
            <v>4505016266/4509008387/4512014278</v>
          </cell>
          <cell r="AR1007" t="str">
            <v>000s</v>
          </cell>
          <cell r="AS1007">
            <v>0</v>
          </cell>
          <cell r="AT1007" t="str">
            <v>India</v>
          </cell>
          <cell r="AX1007">
            <v>0</v>
          </cell>
          <cell r="AY1007">
            <v>40252</v>
          </cell>
          <cell r="AZ1007">
            <v>40258</v>
          </cell>
          <cell r="BA1007">
            <v>40307</v>
          </cell>
          <cell r="BB1007">
            <v>40363</v>
          </cell>
          <cell r="BC1007">
            <v>40398</v>
          </cell>
          <cell r="BD1007">
            <v>40405</v>
          </cell>
          <cell r="BE1007">
            <v>40238</v>
          </cell>
          <cell r="BF1007">
            <v>40299</v>
          </cell>
          <cell r="BG1007">
            <v>40330</v>
          </cell>
          <cell r="BH1007">
            <v>40391</v>
          </cell>
          <cell r="BI1007">
            <v>40391</v>
          </cell>
          <cell r="BL1007">
            <v>0</v>
          </cell>
          <cell r="BN1007" t="str">
            <v>DOCKERS</v>
          </cell>
          <cell r="BO1007" t="str">
            <v>Tops</v>
          </cell>
          <cell r="BP1007" t="str">
            <v>Mens</v>
          </cell>
          <cell r="BQ1007" t="str">
            <v>N</v>
          </cell>
          <cell r="BR1007" t="str">
            <v>DM Tops Knits</v>
          </cell>
          <cell r="BS1007" t="str">
            <v>OKAMOTO D</v>
          </cell>
          <cell r="BT1007" t="str">
            <v>C KNITS</v>
          </cell>
          <cell r="BU1007" t="str">
            <v>F0602</v>
          </cell>
          <cell r="BV1007" t="str">
            <v>Seasonal</v>
          </cell>
          <cell r="BW1007" t="str">
            <v>APD</v>
          </cell>
          <cell r="BY1007" t="str">
            <v>4035740307402934025340237402374023740237</v>
          </cell>
          <cell r="BZ1007" t="str">
            <v>S-22620-0207-4392-40357</v>
          </cell>
          <cell r="CA1007" t="str">
            <v>SFO</v>
          </cell>
          <cell r="CD1007">
            <v>0</v>
          </cell>
          <cell r="CF1007">
            <v>1768</v>
          </cell>
          <cell r="CG1007">
            <v>0</v>
          </cell>
        </row>
        <row r="1008">
          <cell r="A1008">
            <v>1094013</v>
          </cell>
          <cell r="B1008" t="str">
            <v>106</v>
          </cell>
          <cell r="C1008" t="str">
            <v>101</v>
          </cell>
          <cell r="D1008" t="str">
            <v>22620</v>
          </cell>
          <cell r="E1008" t="str">
            <v>22620-0207</v>
          </cell>
          <cell r="F1008" t="str">
            <v>SOFTEST PIQUE POLO</v>
          </cell>
          <cell r="G1008" t="str">
            <v>MARTIN - CARDINAL</v>
          </cell>
          <cell r="H1008" t="str">
            <v>PC</v>
          </cell>
          <cell r="J1008" t="str">
            <v>SP-A</v>
          </cell>
          <cell r="K1008" t="str">
            <v>LSM</v>
          </cell>
          <cell r="L1008" t="str">
            <v>MX</v>
          </cell>
          <cell r="M1008">
            <v>1590</v>
          </cell>
          <cell r="N1008">
            <v>1590</v>
          </cell>
          <cell r="O1008">
            <v>0</v>
          </cell>
          <cell r="P1008">
            <v>1590</v>
          </cell>
          <cell r="T1008" t="str">
            <v>699M</v>
          </cell>
          <cell r="U1008">
            <v>4392</v>
          </cell>
          <cell r="V1008" t="str">
            <v>INDIA</v>
          </cell>
          <cell r="W1008" t="str">
            <v>SAS</v>
          </cell>
          <cell r="X1008" t="str">
            <v>INDIA</v>
          </cell>
          <cell r="Y1008" t="str">
            <v>INTERNATIONAL CLOTHING CO V</v>
          </cell>
          <cell r="Z1008" t="str">
            <v>DDU</v>
          </cell>
          <cell r="AD1008">
            <v>40237</v>
          </cell>
          <cell r="AE1008">
            <v>40237</v>
          </cell>
          <cell r="AF1008">
            <v>40237</v>
          </cell>
          <cell r="AG1008">
            <v>40237</v>
          </cell>
          <cell r="AH1008">
            <v>40253</v>
          </cell>
          <cell r="AI1008">
            <v>40293</v>
          </cell>
          <cell r="AJ1008">
            <v>40307</v>
          </cell>
          <cell r="AK1008">
            <v>40357</v>
          </cell>
          <cell r="AL1008">
            <v>40418</v>
          </cell>
          <cell r="AM1008">
            <v>40421</v>
          </cell>
          <cell r="AN1008" t="str">
            <v>rev Mar P-Req  per email 3/8 from David</v>
          </cell>
          <cell r="AO1008" t="str">
            <v>Y</v>
          </cell>
          <cell r="AP1008">
            <v>96080</v>
          </cell>
          <cell r="AR1008" t="str">
            <v>000s</v>
          </cell>
          <cell r="AS1008">
            <v>0</v>
          </cell>
          <cell r="AT1008" t="str">
            <v>India</v>
          </cell>
          <cell r="AX1008">
            <v>0</v>
          </cell>
          <cell r="AY1008">
            <v>40252</v>
          </cell>
          <cell r="AZ1008">
            <v>40258</v>
          </cell>
          <cell r="BA1008">
            <v>40307</v>
          </cell>
          <cell r="BB1008">
            <v>40363</v>
          </cell>
          <cell r="BC1008">
            <v>40419</v>
          </cell>
          <cell r="BD1008">
            <v>40426</v>
          </cell>
          <cell r="BE1008">
            <v>40238</v>
          </cell>
          <cell r="BF1008">
            <v>40299</v>
          </cell>
          <cell r="BG1008">
            <v>40330</v>
          </cell>
          <cell r="BH1008">
            <v>40391</v>
          </cell>
          <cell r="BI1008">
            <v>40422</v>
          </cell>
          <cell r="BL1008">
            <v>0</v>
          </cell>
          <cell r="BN1008" t="str">
            <v>DOCKERS</v>
          </cell>
          <cell r="BO1008" t="str">
            <v>Tops</v>
          </cell>
          <cell r="BP1008" t="str">
            <v>Mens</v>
          </cell>
          <cell r="BQ1008" t="str">
            <v>N</v>
          </cell>
          <cell r="BR1008" t="str">
            <v>DM Tops Knits</v>
          </cell>
          <cell r="BS1008" t="str">
            <v>OKAMOTO D</v>
          </cell>
          <cell r="BT1008" t="str">
            <v>C KNITS</v>
          </cell>
          <cell r="BU1008" t="str">
            <v>F0602</v>
          </cell>
          <cell r="BV1008" t="str">
            <v>Seasonal</v>
          </cell>
          <cell r="BW1008" t="str">
            <v>LSA</v>
          </cell>
          <cell r="BY1008" t="str">
            <v>4035740307402934025340237402374023740237</v>
          </cell>
          <cell r="BZ1008" t="str">
            <v>S-22620-0207-4392-40357</v>
          </cell>
          <cell r="CA1008" t="str">
            <v>SFO</v>
          </cell>
          <cell r="CB1008">
            <v>1590</v>
          </cell>
          <cell r="CD1008">
            <v>0</v>
          </cell>
          <cell r="CF1008">
            <v>1768</v>
          </cell>
          <cell r="CG1008">
            <v>0</v>
          </cell>
        </row>
        <row r="1009">
          <cell r="A1009">
            <v>1094014</v>
          </cell>
          <cell r="B1009" t="str">
            <v>106</v>
          </cell>
          <cell r="C1009" t="str">
            <v>101</v>
          </cell>
          <cell r="D1009" t="str">
            <v>22620</v>
          </cell>
          <cell r="E1009" t="str">
            <v>22620-0211</v>
          </cell>
          <cell r="F1009" t="str">
            <v>SOFTEST PIQUE POLO</v>
          </cell>
          <cell r="G1009" t="str">
            <v>MARTIN - OCEAN BLUE</v>
          </cell>
          <cell r="H1009" t="str">
            <v>PC</v>
          </cell>
          <cell r="J1009" t="str">
            <v>SP-A</v>
          </cell>
          <cell r="K1009" t="str">
            <v>LSUS</v>
          </cell>
          <cell r="L1009">
            <v>2006</v>
          </cell>
          <cell r="M1009">
            <v>202</v>
          </cell>
          <cell r="N1009">
            <v>202</v>
          </cell>
          <cell r="O1009">
            <v>0</v>
          </cell>
          <cell r="P1009">
            <v>202</v>
          </cell>
          <cell r="T1009" t="str">
            <v>699M</v>
          </cell>
          <cell r="U1009">
            <v>4392</v>
          </cell>
          <cell r="V1009" t="str">
            <v>INDIA</v>
          </cell>
          <cell r="W1009" t="str">
            <v>SAS</v>
          </cell>
          <cell r="X1009" t="str">
            <v>INDIA</v>
          </cell>
          <cell r="Y1009" t="str">
            <v>INTERNATIONAL CLOTHING CO V</v>
          </cell>
          <cell r="Z1009" t="str">
            <v>DDU</v>
          </cell>
          <cell r="AD1009">
            <v>40237</v>
          </cell>
          <cell r="AE1009">
            <v>40237</v>
          </cell>
          <cell r="AF1009">
            <v>40237</v>
          </cell>
          <cell r="AG1009">
            <v>40237</v>
          </cell>
          <cell r="AH1009">
            <v>40253</v>
          </cell>
          <cell r="AI1009">
            <v>40293</v>
          </cell>
          <cell r="AJ1009">
            <v>40307</v>
          </cell>
          <cell r="AK1009">
            <v>40357</v>
          </cell>
          <cell r="AL1009">
            <v>40400</v>
          </cell>
          <cell r="AM1009">
            <v>40403</v>
          </cell>
          <cell r="AN1009" t="str">
            <v>POP</v>
          </cell>
          <cell r="AO1009" t="str">
            <v>Y</v>
          </cell>
          <cell r="AP1009">
            <v>4100083349</v>
          </cell>
          <cell r="AR1009" t="str">
            <v>000s</v>
          </cell>
          <cell r="AS1009">
            <v>0</v>
          </cell>
          <cell r="AT1009" t="str">
            <v>India</v>
          </cell>
          <cell r="AX1009">
            <v>0</v>
          </cell>
          <cell r="AY1009">
            <v>40252</v>
          </cell>
          <cell r="AZ1009">
            <v>40258</v>
          </cell>
          <cell r="BA1009">
            <v>40307</v>
          </cell>
          <cell r="BB1009">
            <v>40363</v>
          </cell>
          <cell r="BC1009">
            <v>40405</v>
          </cell>
          <cell r="BD1009">
            <v>40405</v>
          </cell>
          <cell r="BE1009">
            <v>40238</v>
          </cell>
          <cell r="BF1009">
            <v>40299</v>
          </cell>
          <cell r="BG1009">
            <v>40330</v>
          </cell>
          <cell r="BH1009">
            <v>40391</v>
          </cell>
          <cell r="BI1009">
            <v>40391</v>
          </cell>
          <cell r="BL1009">
            <v>0</v>
          </cell>
          <cell r="BN1009" t="str">
            <v>DOCKERS</v>
          </cell>
          <cell r="BO1009" t="str">
            <v>Tops</v>
          </cell>
          <cell r="BP1009" t="str">
            <v>Mens</v>
          </cell>
          <cell r="BQ1009" t="str">
            <v>N</v>
          </cell>
          <cell r="BR1009" t="str">
            <v>DM Tops Knits</v>
          </cell>
          <cell r="BS1009" t="str">
            <v>OKAMOTO D</v>
          </cell>
          <cell r="BT1009" t="str">
            <v>C KNITS</v>
          </cell>
          <cell r="BU1009" t="str">
            <v>F0606</v>
          </cell>
          <cell r="BV1009" t="str">
            <v>Seasonal</v>
          </cell>
          <cell r="BW1009" t="str">
            <v>LSA</v>
          </cell>
          <cell r="BY1009" t="str">
            <v>4035740307402934025340237402374023740237</v>
          </cell>
          <cell r="BZ1009" t="str">
            <v>S-22620-0211-4392-40357</v>
          </cell>
          <cell r="CA1009" t="str">
            <v>SFO</v>
          </cell>
          <cell r="CD1009">
            <v>0</v>
          </cell>
          <cell r="CF1009">
            <v>1768</v>
          </cell>
          <cell r="CG1009">
            <v>0</v>
          </cell>
        </row>
        <row r="1010">
          <cell r="A1010">
            <v>1094015</v>
          </cell>
          <cell r="B1010" t="str">
            <v>106</v>
          </cell>
          <cell r="C1010" t="str">
            <v>101</v>
          </cell>
          <cell r="D1010" t="str">
            <v>22620</v>
          </cell>
          <cell r="E1010" t="str">
            <v>22620-0211</v>
          </cell>
          <cell r="F1010" t="str">
            <v>SOFTEST PIQUE POLO</v>
          </cell>
          <cell r="G1010" t="str">
            <v>MARTIN - OCEAN BLUE</v>
          </cell>
          <cell r="H1010" t="str">
            <v>PC</v>
          </cell>
          <cell r="J1010" t="str">
            <v>SP-A</v>
          </cell>
          <cell r="K1010" t="str">
            <v>APD</v>
          </cell>
          <cell r="L1010" t="str">
            <v>MY</v>
          </cell>
          <cell r="M1010">
            <v>370</v>
          </cell>
          <cell r="N1010">
            <v>370</v>
          </cell>
          <cell r="O1010">
            <v>0</v>
          </cell>
          <cell r="P1010">
            <v>370</v>
          </cell>
          <cell r="T1010" t="str">
            <v>699M</v>
          </cell>
          <cell r="U1010">
            <v>4392</v>
          </cell>
          <cell r="V1010" t="str">
            <v>INDIA</v>
          </cell>
          <cell r="W1010" t="str">
            <v>SAS</v>
          </cell>
          <cell r="X1010" t="str">
            <v>INDIA</v>
          </cell>
          <cell r="Y1010" t="str">
            <v>INTERNATIONAL CLOTHING CO V</v>
          </cell>
          <cell r="Z1010" t="str">
            <v>DDU</v>
          </cell>
          <cell r="AD1010">
            <v>40237</v>
          </cell>
          <cell r="AE1010">
            <v>40237</v>
          </cell>
          <cell r="AF1010">
            <v>40237</v>
          </cell>
          <cell r="AG1010">
            <v>40237</v>
          </cell>
          <cell r="AH1010">
            <v>40253</v>
          </cell>
          <cell r="AI1010">
            <v>40293</v>
          </cell>
          <cell r="AJ1010">
            <v>40307</v>
          </cell>
          <cell r="AK1010">
            <v>40357</v>
          </cell>
          <cell r="AL1010">
            <v>40398</v>
          </cell>
          <cell r="AM1010">
            <v>40401</v>
          </cell>
          <cell r="AN1010" t="str">
            <v>New Mar</v>
          </cell>
          <cell r="AO1010" t="str">
            <v>Y</v>
          </cell>
          <cell r="AP1010" t="str">
            <v>4505016267/4509008388/4512014279</v>
          </cell>
          <cell r="AR1010" t="str">
            <v>000s</v>
          </cell>
          <cell r="AS1010">
            <v>0</v>
          </cell>
          <cell r="AT1010" t="str">
            <v>India</v>
          </cell>
          <cell r="AX1010">
            <v>0</v>
          </cell>
          <cell r="AY1010">
            <v>40252</v>
          </cell>
          <cell r="AZ1010">
            <v>40258</v>
          </cell>
          <cell r="BA1010">
            <v>40307</v>
          </cell>
          <cell r="BB1010">
            <v>40363</v>
          </cell>
          <cell r="BC1010">
            <v>40398</v>
          </cell>
          <cell r="BD1010">
            <v>40405</v>
          </cell>
          <cell r="BE1010">
            <v>40238</v>
          </cell>
          <cell r="BF1010">
            <v>40299</v>
          </cell>
          <cell r="BG1010">
            <v>40330</v>
          </cell>
          <cell r="BH1010">
            <v>40391</v>
          </cell>
          <cell r="BI1010">
            <v>40391</v>
          </cell>
          <cell r="BL1010">
            <v>0</v>
          </cell>
          <cell r="BN1010" t="str">
            <v>DOCKERS</v>
          </cell>
          <cell r="BO1010" t="str">
            <v>Tops</v>
          </cell>
          <cell r="BP1010" t="str">
            <v>Mens</v>
          </cell>
          <cell r="BQ1010" t="str">
            <v>N</v>
          </cell>
          <cell r="BR1010" t="str">
            <v>DM Tops Knits</v>
          </cell>
          <cell r="BS1010" t="str">
            <v>OKAMOTO D</v>
          </cell>
          <cell r="BT1010" t="str">
            <v>C KNITS</v>
          </cell>
          <cell r="BU1010" t="str">
            <v>F0606</v>
          </cell>
          <cell r="BV1010" t="str">
            <v>Seasonal</v>
          </cell>
          <cell r="BW1010" t="str">
            <v>APD</v>
          </cell>
          <cell r="BY1010" t="str">
            <v>4035740307402934025340237402374023740237</v>
          </cell>
          <cell r="BZ1010" t="str">
            <v>S-22620-0211-4392-40357</v>
          </cell>
          <cell r="CA1010" t="str">
            <v>SFO</v>
          </cell>
          <cell r="CD1010">
            <v>0</v>
          </cell>
          <cell r="CF1010">
            <v>1768</v>
          </cell>
          <cell r="CG1010">
            <v>0</v>
          </cell>
        </row>
        <row r="1011">
          <cell r="A1011">
            <v>1094016</v>
          </cell>
          <cell r="B1011" t="str">
            <v>106</v>
          </cell>
          <cell r="C1011" t="str">
            <v>101</v>
          </cell>
          <cell r="D1011" t="str">
            <v>22620</v>
          </cell>
          <cell r="E1011" t="str">
            <v>22620-0211</v>
          </cell>
          <cell r="F1011" t="str">
            <v>SOFTEST PIQUE POLO</v>
          </cell>
          <cell r="G1011" t="str">
            <v>MARTIN - OCEAN BLUE</v>
          </cell>
          <cell r="H1011" t="str">
            <v>PC</v>
          </cell>
          <cell r="J1011" t="str">
            <v>SP-A</v>
          </cell>
          <cell r="K1011" t="str">
            <v>LSM</v>
          </cell>
          <cell r="L1011" t="str">
            <v>MX</v>
          </cell>
          <cell r="M1011">
            <v>928</v>
          </cell>
          <cell r="N1011">
            <v>928</v>
          </cell>
          <cell r="O1011">
            <v>0</v>
          </cell>
          <cell r="P1011">
            <v>928</v>
          </cell>
          <cell r="T1011" t="str">
            <v>699M</v>
          </cell>
          <cell r="U1011">
            <v>4392</v>
          </cell>
          <cell r="V1011" t="str">
            <v>INDIA</v>
          </cell>
          <cell r="W1011" t="str">
            <v>SAS</v>
          </cell>
          <cell r="X1011" t="str">
            <v>INDIA</v>
          </cell>
          <cell r="Y1011" t="str">
            <v>INTERNATIONAL CLOTHING CO V</v>
          </cell>
          <cell r="Z1011" t="str">
            <v>DDU</v>
          </cell>
          <cell r="AD1011">
            <v>40237</v>
          </cell>
          <cell r="AE1011">
            <v>40237</v>
          </cell>
          <cell r="AF1011">
            <v>40237</v>
          </cell>
          <cell r="AG1011">
            <v>40237</v>
          </cell>
          <cell r="AH1011">
            <v>40253</v>
          </cell>
          <cell r="AI1011">
            <v>40293</v>
          </cell>
          <cell r="AJ1011">
            <v>40307</v>
          </cell>
          <cell r="AK1011">
            <v>40357</v>
          </cell>
          <cell r="AL1011">
            <v>40418</v>
          </cell>
          <cell r="AM1011">
            <v>40421</v>
          </cell>
          <cell r="AN1011" t="str">
            <v>new P-req</v>
          </cell>
          <cell r="AO1011" t="str">
            <v>Y</v>
          </cell>
          <cell r="AP1011">
            <v>96075</v>
          </cell>
          <cell r="AR1011" t="str">
            <v>000s</v>
          </cell>
          <cell r="AS1011">
            <v>0</v>
          </cell>
          <cell r="AT1011" t="str">
            <v>India</v>
          </cell>
          <cell r="AX1011">
            <v>0</v>
          </cell>
          <cell r="AY1011">
            <v>40252</v>
          </cell>
          <cell r="AZ1011">
            <v>40258</v>
          </cell>
          <cell r="BA1011">
            <v>40307</v>
          </cell>
          <cell r="BB1011">
            <v>40363</v>
          </cell>
          <cell r="BC1011">
            <v>40419</v>
          </cell>
          <cell r="BD1011">
            <v>40426</v>
          </cell>
          <cell r="BE1011">
            <v>40238</v>
          </cell>
          <cell r="BF1011">
            <v>40299</v>
          </cell>
          <cell r="BG1011">
            <v>40330</v>
          </cell>
          <cell r="BH1011">
            <v>40391</v>
          </cell>
          <cell r="BI1011">
            <v>40422</v>
          </cell>
          <cell r="BL1011">
            <v>0</v>
          </cell>
          <cell r="BN1011" t="str">
            <v>DOCKERS</v>
          </cell>
          <cell r="BO1011" t="str">
            <v>Tops</v>
          </cell>
          <cell r="BP1011" t="str">
            <v>Mens</v>
          </cell>
          <cell r="BQ1011" t="str">
            <v>N</v>
          </cell>
          <cell r="BR1011" t="str">
            <v>DM Tops Knits</v>
          </cell>
          <cell r="BS1011" t="str">
            <v>OKAMOTO D</v>
          </cell>
          <cell r="BT1011" t="str">
            <v>C KNITS</v>
          </cell>
          <cell r="BU1011" t="str">
            <v>F0606</v>
          </cell>
          <cell r="BV1011" t="str">
            <v>Seasonal</v>
          </cell>
          <cell r="BW1011" t="str">
            <v>LSA</v>
          </cell>
          <cell r="BY1011" t="str">
            <v>4035740307402934025340237402374023740237</v>
          </cell>
          <cell r="BZ1011" t="str">
            <v>S-22620-0211-4392-40357</v>
          </cell>
          <cell r="CA1011" t="str">
            <v>SFO</v>
          </cell>
          <cell r="CB1011">
            <v>928</v>
          </cell>
          <cell r="CD1011">
            <v>0</v>
          </cell>
          <cell r="CF1011">
            <v>1768</v>
          </cell>
          <cell r="CG1011">
            <v>0</v>
          </cell>
        </row>
        <row r="1012">
          <cell r="A1012">
            <v>1094017</v>
          </cell>
          <cell r="B1012" t="str">
            <v>106</v>
          </cell>
          <cell r="C1012" t="str">
            <v>101</v>
          </cell>
          <cell r="D1012" t="str">
            <v>22620</v>
          </cell>
          <cell r="E1012" t="str">
            <v>22620-0212</v>
          </cell>
          <cell r="F1012" t="str">
            <v>SOFTEST PIQUE POLO</v>
          </cell>
          <cell r="G1012" t="str">
            <v>MARTIN - MED HEATHER</v>
          </cell>
          <cell r="H1012" t="str">
            <v>PC</v>
          </cell>
          <cell r="J1012" t="str">
            <v>SP-A</v>
          </cell>
          <cell r="K1012" t="str">
            <v>LSUS</v>
          </cell>
          <cell r="L1012">
            <v>2006</v>
          </cell>
          <cell r="M1012">
            <v>92</v>
          </cell>
          <cell r="N1012">
            <v>92</v>
          </cell>
          <cell r="O1012">
            <v>0</v>
          </cell>
          <cell r="P1012">
            <v>92</v>
          </cell>
          <cell r="T1012" t="str">
            <v>699M</v>
          </cell>
          <cell r="U1012">
            <v>4392</v>
          </cell>
          <cell r="V1012" t="str">
            <v>INDIA</v>
          </cell>
          <cell r="W1012" t="str">
            <v>SAS</v>
          </cell>
          <cell r="X1012" t="str">
            <v>INDIA</v>
          </cell>
          <cell r="Y1012" t="str">
            <v>INTERNATIONAL CLOTHING CO V</v>
          </cell>
          <cell r="Z1012" t="str">
            <v>DDU</v>
          </cell>
          <cell r="AD1012">
            <v>40237</v>
          </cell>
          <cell r="AE1012">
            <v>40237</v>
          </cell>
          <cell r="AF1012">
            <v>40237</v>
          </cell>
          <cell r="AG1012">
            <v>40237</v>
          </cell>
          <cell r="AH1012">
            <v>40253</v>
          </cell>
          <cell r="AI1012">
            <v>40293</v>
          </cell>
          <cell r="AJ1012">
            <v>40307</v>
          </cell>
          <cell r="AK1012">
            <v>40357</v>
          </cell>
          <cell r="AL1012">
            <v>40400</v>
          </cell>
          <cell r="AM1012">
            <v>40403</v>
          </cell>
          <cell r="AN1012" t="str">
            <v>POP</v>
          </cell>
          <cell r="AO1012" t="str">
            <v>Y</v>
          </cell>
          <cell r="AP1012">
            <v>4100083350</v>
          </cell>
          <cell r="AR1012" t="str">
            <v>000s</v>
          </cell>
          <cell r="AS1012">
            <v>0</v>
          </cell>
          <cell r="AT1012" t="str">
            <v>India</v>
          </cell>
          <cell r="AX1012">
            <v>0</v>
          </cell>
          <cell r="AY1012">
            <v>40252</v>
          </cell>
          <cell r="AZ1012">
            <v>40258</v>
          </cell>
          <cell r="BA1012">
            <v>40307</v>
          </cell>
          <cell r="BB1012">
            <v>40363</v>
          </cell>
          <cell r="BC1012">
            <v>40405</v>
          </cell>
          <cell r="BD1012">
            <v>40405</v>
          </cell>
          <cell r="BE1012">
            <v>40238</v>
          </cell>
          <cell r="BF1012">
            <v>40299</v>
          </cell>
          <cell r="BG1012">
            <v>40330</v>
          </cell>
          <cell r="BH1012">
            <v>40391</v>
          </cell>
          <cell r="BI1012">
            <v>40391</v>
          </cell>
          <cell r="BL1012">
            <v>0</v>
          </cell>
          <cell r="BN1012" t="str">
            <v>DOCKERS</v>
          </cell>
          <cell r="BO1012" t="str">
            <v>Tops</v>
          </cell>
          <cell r="BP1012" t="str">
            <v>Mens</v>
          </cell>
          <cell r="BQ1012" t="str">
            <v>N</v>
          </cell>
          <cell r="BR1012" t="str">
            <v>DM Tops Knits</v>
          </cell>
          <cell r="BS1012" t="str">
            <v>OKAMOTO D</v>
          </cell>
          <cell r="BT1012" t="str">
            <v>C KNITS</v>
          </cell>
          <cell r="BU1012" t="str">
            <v>F0607</v>
          </cell>
          <cell r="BV1012" t="str">
            <v>Seasonal</v>
          </cell>
          <cell r="BW1012" t="str">
            <v>LSA</v>
          </cell>
          <cell r="BY1012" t="str">
            <v>4035740307402934025340237402374023740237</v>
          </cell>
          <cell r="BZ1012" t="str">
            <v>S-22620-0212-4392-40357</v>
          </cell>
          <cell r="CA1012" t="str">
            <v>SFO</v>
          </cell>
          <cell r="CD1012">
            <v>0</v>
          </cell>
          <cell r="CF1012">
            <v>1768</v>
          </cell>
          <cell r="CG1012">
            <v>0</v>
          </cell>
        </row>
        <row r="1013">
          <cell r="A1013">
            <v>1094018</v>
          </cell>
          <cell r="B1013" t="str">
            <v>106</v>
          </cell>
          <cell r="C1013" t="str">
            <v>101</v>
          </cell>
          <cell r="D1013" t="str">
            <v>22620</v>
          </cell>
          <cell r="E1013" t="str">
            <v>22620-0212</v>
          </cell>
          <cell r="F1013" t="str">
            <v>SOFTEST PIQUE POLO</v>
          </cell>
          <cell r="G1013" t="str">
            <v>MARTIN - MED HEATHER</v>
          </cell>
          <cell r="H1013" t="str">
            <v>PC</v>
          </cell>
          <cell r="J1013" t="str">
            <v>SP-A</v>
          </cell>
          <cell r="K1013" t="str">
            <v>APD</v>
          </cell>
          <cell r="L1013" t="str">
            <v>MY</v>
          </cell>
          <cell r="M1013">
            <v>544</v>
          </cell>
          <cell r="N1013">
            <v>544</v>
          </cell>
          <cell r="O1013">
            <v>0</v>
          </cell>
          <cell r="P1013">
            <v>544</v>
          </cell>
          <cell r="T1013" t="str">
            <v>699M</v>
          </cell>
          <cell r="U1013">
            <v>4392</v>
          </cell>
          <cell r="V1013" t="str">
            <v>INDIA</v>
          </cell>
          <cell r="W1013" t="str">
            <v>SAS</v>
          </cell>
          <cell r="X1013" t="str">
            <v>INDIA</v>
          </cell>
          <cell r="Y1013" t="str">
            <v>INTERNATIONAL CLOTHING CO V</v>
          </cell>
          <cell r="Z1013" t="str">
            <v>DDU</v>
          </cell>
          <cell r="AD1013">
            <v>40237</v>
          </cell>
          <cell r="AE1013">
            <v>40237</v>
          </cell>
          <cell r="AF1013">
            <v>40237</v>
          </cell>
          <cell r="AG1013">
            <v>40237</v>
          </cell>
          <cell r="AH1013">
            <v>40253</v>
          </cell>
          <cell r="AI1013">
            <v>40293</v>
          </cell>
          <cell r="AJ1013">
            <v>40307</v>
          </cell>
          <cell r="AK1013">
            <v>40357</v>
          </cell>
          <cell r="AL1013">
            <v>40398</v>
          </cell>
          <cell r="AM1013">
            <v>40401</v>
          </cell>
          <cell r="AN1013" t="str">
            <v>New Mar</v>
          </cell>
          <cell r="AO1013" t="str">
            <v>Y</v>
          </cell>
          <cell r="AP1013" t="str">
            <v>4505016268/4509008389/4512014263/4512014280</v>
          </cell>
          <cell r="AR1013" t="str">
            <v>000s</v>
          </cell>
          <cell r="AS1013">
            <v>0</v>
          </cell>
          <cell r="AT1013" t="str">
            <v>India</v>
          </cell>
          <cell r="AX1013">
            <v>0</v>
          </cell>
          <cell r="AY1013">
            <v>40252</v>
          </cell>
          <cell r="AZ1013">
            <v>40258</v>
          </cell>
          <cell r="BA1013">
            <v>40307</v>
          </cell>
          <cell r="BB1013">
            <v>40363</v>
          </cell>
          <cell r="BC1013">
            <v>40398</v>
          </cell>
          <cell r="BD1013">
            <v>40405</v>
          </cell>
          <cell r="BE1013">
            <v>40238</v>
          </cell>
          <cell r="BF1013">
            <v>40299</v>
          </cell>
          <cell r="BG1013">
            <v>40330</v>
          </cell>
          <cell r="BH1013">
            <v>40391</v>
          </cell>
          <cell r="BI1013">
            <v>40391</v>
          </cell>
          <cell r="BL1013">
            <v>0</v>
          </cell>
          <cell r="BN1013" t="str">
            <v>DOCKERS</v>
          </cell>
          <cell r="BO1013" t="str">
            <v>Tops</v>
          </cell>
          <cell r="BP1013" t="str">
            <v>Mens</v>
          </cell>
          <cell r="BQ1013" t="str">
            <v>N</v>
          </cell>
          <cell r="BR1013" t="str">
            <v>DM Tops Knits</v>
          </cell>
          <cell r="BS1013" t="str">
            <v>OKAMOTO D</v>
          </cell>
          <cell r="BT1013" t="str">
            <v>C KNITS</v>
          </cell>
          <cell r="BU1013" t="str">
            <v>F0607</v>
          </cell>
          <cell r="BV1013" t="str">
            <v>Seasonal</v>
          </cell>
          <cell r="BW1013" t="str">
            <v>APD</v>
          </cell>
          <cell r="BY1013" t="str">
            <v>4035740307402934025340237402374023740237</v>
          </cell>
          <cell r="BZ1013" t="str">
            <v>S-22620-0212-4392-40357</v>
          </cell>
          <cell r="CA1013" t="str">
            <v>SFO</v>
          </cell>
          <cell r="CD1013">
            <v>0</v>
          </cell>
          <cell r="CF1013">
            <v>1768</v>
          </cell>
          <cell r="CG1013">
            <v>0</v>
          </cell>
        </row>
        <row r="1014">
          <cell r="A1014">
            <v>1094019</v>
          </cell>
          <cell r="B1014" t="str">
            <v>106</v>
          </cell>
          <cell r="C1014" t="str">
            <v>101</v>
          </cell>
          <cell r="D1014" t="str">
            <v>22620</v>
          </cell>
          <cell r="E1014" t="str">
            <v>22620-0212</v>
          </cell>
          <cell r="F1014" t="str">
            <v>SOFTEST PIQUE POLO</v>
          </cell>
          <cell r="G1014" t="str">
            <v>MARTIN - MED HEATHER</v>
          </cell>
          <cell r="H1014" t="str">
            <v>PC</v>
          </cell>
          <cell r="J1014" t="str">
            <v>SP-A</v>
          </cell>
          <cell r="K1014" t="str">
            <v>LSM</v>
          </cell>
          <cell r="L1014" t="str">
            <v>MX</v>
          </cell>
          <cell r="M1014">
            <v>1703</v>
          </cell>
          <cell r="N1014">
            <v>1703</v>
          </cell>
          <cell r="O1014">
            <v>0</v>
          </cell>
          <cell r="P1014">
            <v>1703</v>
          </cell>
          <cell r="T1014" t="str">
            <v>699M</v>
          </cell>
          <cell r="U1014">
            <v>4392</v>
          </cell>
          <cell r="V1014" t="str">
            <v>INDIA</v>
          </cell>
          <cell r="W1014" t="str">
            <v>SAS</v>
          </cell>
          <cell r="X1014" t="str">
            <v>INDIA</v>
          </cell>
          <cell r="Y1014" t="str">
            <v>INTERNATIONAL CLOTHING CO V</v>
          </cell>
          <cell r="Z1014" t="str">
            <v>DDU</v>
          </cell>
          <cell r="AD1014">
            <v>40237</v>
          </cell>
          <cell r="AE1014">
            <v>40237</v>
          </cell>
          <cell r="AF1014">
            <v>40237</v>
          </cell>
          <cell r="AG1014">
            <v>40237</v>
          </cell>
          <cell r="AH1014">
            <v>40253</v>
          </cell>
          <cell r="AI1014">
            <v>40293</v>
          </cell>
          <cell r="AJ1014">
            <v>40307</v>
          </cell>
          <cell r="AK1014">
            <v>40357</v>
          </cell>
          <cell r="AL1014">
            <v>40418</v>
          </cell>
          <cell r="AM1014">
            <v>40421</v>
          </cell>
          <cell r="AO1014" t="str">
            <v>Y</v>
          </cell>
          <cell r="AP1014">
            <v>96076</v>
          </cell>
          <cell r="AR1014" t="str">
            <v>000s</v>
          </cell>
          <cell r="AS1014">
            <v>0</v>
          </cell>
          <cell r="AT1014" t="str">
            <v>India</v>
          </cell>
          <cell r="AX1014">
            <v>0</v>
          </cell>
          <cell r="AY1014">
            <v>40252</v>
          </cell>
          <cell r="AZ1014">
            <v>40258</v>
          </cell>
          <cell r="BA1014">
            <v>40307</v>
          </cell>
          <cell r="BB1014">
            <v>40363</v>
          </cell>
          <cell r="BC1014">
            <v>40419</v>
          </cell>
          <cell r="BD1014">
            <v>40426</v>
          </cell>
          <cell r="BE1014">
            <v>40238</v>
          </cell>
          <cell r="BF1014">
            <v>40299</v>
          </cell>
          <cell r="BG1014">
            <v>40330</v>
          </cell>
          <cell r="BH1014">
            <v>40391</v>
          </cell>
          <cell r="BI1014">
            <v>40422</v>
          </cell>
          <cell r="BL1014">
            <v>0</v>
          </cell>
          <cell r="BN1014" t="str">
            <v>DOCKERS</v>
          </cell>
          <cell r="BO1014" t="str">
            <v>Tops</v>
          </cell>
          <cell r="BP1014" t="str">
            <v>Mens</v>
          </cell>
          <cell r="BQ1014" t="str">
            <v>N</v>
          </cell>
          <cell r="BR1014" t="str">
            <v>DM Tops Knits</v>
          </cell>
          <cell r="BS1014" t="str">
            <v>OKAMOTO D</v>
          </cell>
          <cell r="BT1014" t="str">
            <v>C KNITS</v>
          </cell>
          <cell r="BU1014" t="str">
            <v>F0607</v>
          </cell>
          <cell r="BV1014" t="str">
            <v>Seasonal</v>
          </cell>
          <cell r="BW1014" t="str">
            <v>LSA</v>
          </cell>
          <cell r="BY1014" t="str">
            <v>4035740307402934025340237402374023740237</v>
          </cell>
          <cell r="BZ1014" t="str">
            <v>S-22620-0212-4392-40357</v>
          </cell>
          <cell r="CA1014" t="str">
            <v>SFO</v>
          </cell>
          <cell r="CB1014">
            <v>1703</v>
          </cell>
          <cell r="CD1014">
            <v>0</v>
          </cell>
          <cell r="CF1014">
            <v>1768</v>
          </cell>
          <cell r="CG1014">
            <v>0</v>
          </cell>
        </row>
        <row r="1015">
          <cell r="A1015">
            <v>1094020</v>
          </cell>
          <cell r="B1015" t="str">
            <v>106</v>
          </cell>
          <cell r="C1015" t="str">
            <v>101</v>
          </cell>
          <cell r="D1015" t="str">
            <v>22620</v>
          </cell>
          <cell r="E1015" t="str">
            <v>22620-0213</v>
          </cell>
          <cell r="F1015" t="str">
            <v>SOFTEST PIQUE POLO</v>
          </cell>
          <cell r="G1015" t="str">
            <v>HATSON - NAVY</v>
          </cell>
          <cell r="H1015" t="str">
            <v>PC</v>
          </cell>
          <cell r="J1015" t="str">
            <v>SP-A</v>
          </cell>
          <cell r="K1015" t="str">
            <v>LSUS</v>
          </cell>
          <cell r="L1015">
            <v>2006</v>
          </cell>
          <cell r="M1015">
            <v>221</v>
          </cell>
          <cell r="N1015">
            <v>221</v>
          </cell>
          <cell r="O1015">
            <v>0</v>
          </cell>
          <cell r="P1015">
            <v>221</v>
          </cell>
          <cell r="T1015" t="str">
            <v>699M</v>
          </cell>
          <cell r="U1015">
            <v>4392</v>
          </cell>
          <cell r="V1015" t="str">
            <v>INDIA</v>
          </cell>
          <cell r="W1015" t="str">
            <v>SAS</v>
          </cell>
          <cell r="X1015" t="str">
            <v>INDIA</v>
          </cell>
          <cell r="Y1015" t="str">
            <v>INTERNATIONAL CLOTHING CO V</v>
          </cell>
          <cell r="Z1015" t="str">
            <v>DDU</v>
          </cell>
          <cell r="AD1015">
            <v>40237</v>
          </cell>
          <cell r="AE1015">
            <v>40237</v>
          </cell>
          <cell r="AF1015">
            <v>40237</v>
          </cell>
          <cell r="AG1015">
            <v>40237</v>
          </cell>
          <cell r="AH1015">
            <v>40253</v>
          </cell>
          <cell r="AI1015">
            <v>40293</v>
          </cell>
          <cell r="AJ1015">
            <v>40307</v>
          </cell>
          <cell r="AK1015">
            <v>40357</v>
          </cell>
          <cell r="AL1015">
            <v>40400</v>
          </cell>
          <cell r="AM1015">
            <v>40403</v>
          </cell>
          <cell r="AO1015" t="str">
            <v>Y</v>
          </cell>
          <cell r="AP1015">
            <v>4100083351</v>
          </cell>
          <cell r="AR1015" t="str">
            <v>000s</v>
          </cell>
          <cell r="AS1015">
            <v>0</v>
          </cell>
          <cell r="AT1015" t="str">
            <v>India</v>
          </cell>
          <cell r="AX1015">
            <v>0</v>
          </cell>
          <cell r="AY1015">
            <v>40252</v>
          </cell>
          <cell r="AZ1015">
            <v>40258</v>
          </cell>
          <cell r="BA1015">
            <v>40307</v>
          </cell>
          <cell r="BB1015">
            <v>40363</v>
          </cell>
          <cell r="BC1015">
            <v>40405</v>
          </cell>
          <cell r="BD1015">
            <v>40405</v>
          </cell>
          <cell r="BE1015">
            <v>40238</v>
          </cell>
          <cell r="BF1015">
            <v>40299</v>
          </cell>
          <cell r="BG1015">
            <v>40330</v>
          </cell>
          <cell r="BH1015">
            <v>40391</v>
          </cell>
          <cell r="BI1015">
            <v>40391</v>
          </cell>
          <cell r="BL1015">
            <v>0</v>
          </cell>
          <cell r="BN1015" t="str">
            <v>DOCKERS</v>
          </cell>
          <cell r="BO1015" t="str">
            <v>Tops</v>
          </cell>
          <cell r="BP1015" t="str">
            <v>Mens</v>
          </cell>
          <cell r="BQ1015" t="str">
            <v>N</v>
          </cell>
          <cell r="BR1015" t="str">
            <v>DM Tops Knits</v>
          </cell>
          <cell r="BS1015" t="str">
            <v>OKAMOTO D</v>
          </cell>
          <cell r="BT1015" t="str">
            <v>C KNITS</v>
          </cell>
          <cell r="BU1015" t="str">
            <v>F0608</v>
          </cell>
          <cell r="BV1015" t="str">
            <v>Seasonal</v>
          </cell>
          <cell r="BW1015" t="str">
            <v>LSA</v>
          </cell>
          <cell r="BY1015" t="str">
            <v>4035740307402934025340237402374023740237</v>
          </cell>
          <cell r="BZ1015" t="str">
            <v>S-22620-0213-4392-40357</v>
          </cell>
          <cell r="CA1015" t="str">
            <v>SFO</v>
          </cell>
          <cell r="CD1015">
            <v>0</v>
          </cell>
          <cell r="CF1015">
            <v>1768</v>
          </cell>
          <cell r="CG1015">
            <v>0</v>
          </cell>
        </row>
        <row r="1016">
          <cell r="A1016">
            <v>1094021</v>
          </cell>
          <cell r="B1016" t="str">
            <v>106</v>
          </cell>
          <cell r="C1016" t="str">
            <v>101</v>
          </cell>
          <cell r="D1016" t="str">
            <v>22620</v>
          </cell>
          <cell r="E1016" t="str">
            <v>22620-0213</v>
          </cell>
          <cell r="F1016" t="str">
            <v>SOFTEST PIQUE POLO</v>
          </cell>
          <cell r="G1016" t="str">
            <v>HATSON - NAVY</v>
          </cell>
          <cell r="H1016" t="str">
            <v>PC</v>
          </cell>
          <cell r="J1016" t="str">
            <v>SP-A</v>
          </cell>
          <cell r="K1016" t="str">
            <v>APD</v>
          </cell>
          <cell r="L1016" t="str">
            <v>MY</v>
          </cell>
          <cell r="M1016">
            <v>734</v>
          </cell>
          <cell r="N1016">
            <v>734</v>
          </cell>
          <cell r="O1016">
            <v>0</v>
          </cell>
          <cell r="P1016">
            <v>734</v>
          </cell>
          <cell r="T1016" t="str">
            <v>699M</v>
          </cell>
          <cell r="U1016">
            <v>4392</v>
          </cell>
          <cell r="V1016" t="str">
            <v>INDIA</v>
          </cell>
          <cell r="W1016" t="str">
            <v>SAS</v>
          </cell>
          <cell r="X1016" t="str">
            <v>INDIA</v>
          </cell>
          <cell r="Y1016" t="str">
            <v>INTERNATIONAL CLOTHING CO V</v>
          </cell>
          <cell r="Z1016" t="str">
            <v>DDU</v>
          </cell>
          <cell r="AD1016">
            <v>40237</v>
          </cell>
          <cell r="AE1016">
            <v>40237</v>
          </cell>
          <cell r="AF1016">
            <v>40237</v>
          </cell>
          <cell r="AG1016">
            <v>40237</v>
          </cell>
          <cell r="AH1016">
            <v>40253</v>
          </cell>
          <cell r="AI1016">
            <v>40293</v>
          </cell>
          <cell r="AJ1016">
            <v>40307</v>
          </cell>
          <cell r="AK1016">
            <v>40357</v>
          </cell>
          <cell r="AL1016">
            <v>40398</v>
          </cell>
          <cell r="AM1016">
            <v>40401</v>
          </cell>
          <cell r="AO1016" t="str">
            <v>Y</v>
          </cell>
          <cell r="AP1016" t="str">
            <v>4505016269/4509008390/4512014264/4512014281</v>
          </cell>
          <cell r="AR1016" t="str">
            <v>000s</v>
          </cell>
          <cell r="AS1016">
            <v>0</v>
          </cell>
          <cell r="AT1016" t="str">
            <v>India</v>
          </cell>
          <cell r="AX1016">
            <v>0</v>
          </cell>
          <cell r="AY1016">
            <v>40252</v>
          </cell>
          <cell r="AZ1016">
            <v>40258</v>
          </cell>
          <cell r="BA1016">
            <v>40307</v>
          </cell>
          <cell r="BB1016">
            <v>40363</v>
          </cell>
          <cell r="BC1016">
            <v>40398</v>
          </cell>
          <cell r="BD1016">
            <v>40405</v>
          </cell>
          <cell r="BE1016">
            <v>40238</v>
          </cell>
          <cell r="BF1016">
            <v>40299</v>
          </cell>
          <cell r="BG1016">
            <v>40330</v>
          </cell>
          <cell r="BH1016">
            <v>40391</v>
          </cell>
          <cell r="BI1016">
            <v>40391</v>
          </cell>
          <cell r="BL1016">
            <v>0</v>
          </cell>
          <cell r="BN1016" t="str">
            <v>DOCKERS</v>
          </cell>
          <cell r="BO1016" t="str">
            <v>Tops</v>
          </cell>
          <cell r="BP1016" t="str">
            <v>Mens</v>
          </cell>
          <cell r="BQ1016" t="str">
            <v>N</v>
          </cell>
          <cell r="BR1016" t="str">
            <v>DM Tops Knits</v>
          </cell>
          <cell r="BS1016" t="str">
            <v>OKAMOTO D</v>
          </cell>
          <cell r="BT1016" t="str">
            <v>C KNITS</v>
          </cell>
          <cell r="BU1016" t="str">
            <v>F0608</v>
          </cell>
          <cell r="BV1016" t="str">
            <v>Seasonal</v>
          </cell>
          <cell r="BW1016" t="str">
            <v>APD</v>
          </cell>
          <cell r="BY1016" t="str">
            <v>4035740307402934025340237402374023740237</v>
          </cell>
          <cell r="BZ1016" t="str">
            <v>S-22620-0213-4392-40357</v>
          </cell>
          <cell r="CA1016" t="str">
            <v>SFO</v>
          </cell>
          <cell r="CD1016">
            <v>0</v>
          </cell>
          <cell r="CF1016">
            <v>1768</v>
          </cell>
          <cell r="CG1016">
            <v>0</v>
          </cell>
        </row>
        <row r="1017">
          <cell r="A1017">
            <v>1094022</v>
          </cell>
          <cell r="B1017" t="str">
            <v>106</v>
          </cell>
          <cell r="C1017" t="str">
            <v>101</v>
          </cell>
          <cell r="D1017" t="str">
            <v>22620</v>
          </cell>
          <cell r="E1017" t="str">
            <v>22620-0213</v>
          </cell>
          <cell r="F1017" t="str">
            <v>SOFTEST PIQUE POLO</v>
          </cell>
          <cell r="G1017" t="str">
            <v>HATSON - NAVY</v>
          </cell>
          <cell r="H1017" t="str">
            <v>PC</v>
          </cell>
          <cell r="J1017" t="str">
            <v>SP-A</v>
          </cell>
          <cell r="K1017" t="str">
            <v>LSM</v>
          </cell>
          <cell r="L1017" t="str">
            <v>MX</v>
          </cell>
          <cell r="M1017">
            <v>545</v>
          </cell>
          <cell r="N1017">
            <v>545</v>
          </cell>
          <cell r="O1017">
            <v>0</v>
          </cell>
          <cell r="P1017">
            <v>545</v>
          </cell>
          <cell r="T1017" t="str">
            <v>699M</v>
          </cell>
          <cell r="U1017">
            <v>4392</v>
          </cell>
          <cell r="V1017" t="str">
            <v>INDIA</v>
          </cell>
          <cell r="W1017" t="str">
            <v>SAS</v>
          </cell>
          <cell r="X1017" t="str">
            <v>INDIA</v>
          </cell>
          <cell r="Y1017" t="str">
            <v>INTERNATIONAL CLOTHING CO V</v>
          </cell>
          <cell r="Z1017" t="str">
            <v>DDU</v>
          </cell>
          <cell r="AD1017">
            <v>40237</v>
          </cell>
          <cell r="AE1017">
            <v>40237</v>
          </cell>
          <cell r="AF1017">
            <v>40237</v>
          </cell>
          <cell r="AG1017">
            <v>40237</v>
          </cell>
          <cell r="AH1017">
            <v>40253</v>
          </cell>
          <cell r="AI1017">
            <v>40293</v>
          </cell>
          <cell r="AJ1017">
            <v>40307</v>
          </cell>
          <cell r="AK1017">
            <v>40357</v>
          </cell>
          <cell r="AL1017">
            <v>40418</v>
          </cell>
          <cell r="AM1017">
            <v>40421</v>
          </cell>
          <cell r="AN1017" t="str">
            <v>rev Mar P-Req  per email 3/8 from David</v>
          </cell>
          <cell r="AO1017" t="str">
            <v>Y</v>
          </cell>
          <cell r="AP1017">
            <v>90677</v>
          </cell>
          <cell r="AR1017" t="str">
            <v>000s</v>
          </cell>
          <cell r="AS1017">
            <v>0</v>
          </cell>
          <cell r="AT1017" t="str">
            <v>India</v>
          </cell>
          <cell r="AX1017">
            <v>0</v>
          </cell>
          <cell r="AY1017">
            <v>40252</v>
          </cell>
          <cell r="AZ1017">
            <v>40258</v>
          </cell>
          <cell r="BA1017">
            <v>40307</v>
          </cell>
          <cell r="BB1017">
            <v>40363</v>
          </cell>
          <cell r="BC1017">
            <v>40419</v>
          </cell>
          <cell r="BD1017">
            <v>40426</v>
          </cell>
          <cell r="BE1017">
            <v>40238</v>
          </cell>
          <cell r="BF1017">
            <v>40299</v>
          </cell>
          <cell r="BG1017">
            <v>40330</v>
          </cell>
          <cell r="BH1017">
            <v>40391</v>
          </cell>
          <cell r="BI1017">
            <v>40422</v>
          </cell>
          <cell r="BL1017">
            <v>0</v>
          </cell>
          <cell r="BN1017" t="str">
            <v>DOCKERS</v>
          </cell>
          <cell r="BO1017" t="str">
            <v>Tops</v>
          </cell>
          <cell r="BP1017" t="str">
            <v>Mens</v>
          </cell>
          <cell r="BQ1017" t="str">
            <v>N</v>
          </cell>
          <cell r="BR1017" t="str">
            <v>DM Tops Knits</v>
          </cell>
          <cell r="BS1017" t="str">
            <v>OKAMOTO D</v>
          </cell>
          <cell r="BT1017" t="str">
            <v>C KNITS</v>
          </cell>
          <cell r="BU1017" t="str">
            <v>F0608</v>
          </cell>
          <cell r="BV1017" t="str">
            <v>Seasonal</v>
          </cell>
          <cell r="BW1017" t="str">
            <v>LSA</v>
          </cell>
          <cell r="BY1017" t="str">
            <v>4035740307402934025340237402374023740237</v>
          </cell>
          <cell r="BZ1017" t="str">
            <v>S-22620-0213-4392-40357</v>
          </cell>
          <cell r="CA1017" t="str">
            <v>SFO</v>
          </cell>
          <cell r="CB1017">
            <v>545</v>
          </cell>
          <cell r="CD1017">
            <v>0</v>
          </cell>
          <cell r="CF1017">
            <v>1768</v>
          </cell>
          <cell r="CG1017">
            <v>0</v>
          </cell>
        </row>
        <row r="1018">
          <cell r="A1018">
            <v>1094023</v>
          </cell>
          <cell r="B1018" t="str">
            <v>106</v>
          </cell>
          <cell r="C1018" t="str">
            <v>101</v>
          </cell>
          <cell r="D1018" t="str">
            <v>22620</v>
          </cell>
          <cell r="E1018" t="str">
            <v>22620-0220</v>
          </cell>
          <cell r="F1018" t="str">
            <v>SOFTEST PIQUE POLO</v>
          </cell>
          <cell r="G1018" t="str">
            <v>KOR - NAVY</v>
          </cell>
          <cell r="H1018" t="str">
            <v>PC</v>
          </cell>
          <cell r="J1018" t="str">
            <v>SP-A</v>
          </cell>
          <cell r="K1018" t="str">
            <v>APD</v>
          </cell>
          <cell r="L1018" t="str">
            <v>MY</v>
          </cell>
          <cell r="M1018">
            <v>250</v>
          </cell>
          <cell r="N1018">
            <v>250</v>
          </cell>
          <cell r="O1018">
            <v>0</v>
          </cell>
          <cell r="P1018">
            <v>250</v>
          </cell>
          <cell r="T1018" t="str">
            <v>699M</v>
          </cell>
          <cell r="U1018">
            <v>4392</v>
          </cell>
          <cell r="V1018" t="str">
            <v>INDIA</v>
          </cell>
          <cell r="W1018" t="str">
            <v>SAS</v>
          </cell>
          <cell r="X1018" t="str">
            <v>INDIA</v>
          </cell>
          <cell r="Y1018" t="str">
            <v>INTERNATIONAL CLOTHING CO V</v>
          </cell>
          <cell r="Z1018" t="str">
            <v>DDU</v>
          </cell>
          <cell r="AD1018">
            <v>40237</v>
          </cell>
          <cell r="AE1018">
            <v>40237</v>
          </cell>
          <cell r="AF1018">
            <v>40237</v>
          </cell>
          <cell r="AG1018">
            <v>40237</v>
          </cell>
          <cell r="AH1018">
            <v>40253</v>
          </cell>
          <cell r="AI1018">
            <v>40293</v>
          </cell>
          <cell r="AJ1018">
            <v>40307</v>
          </cell>
          <cell r="AK1018">
            <v>40357</v>
          </cell>
          <cell r="AL1018">
            <v>40398</v>
          </cell>
          <cell r="AM1018">
            <v>40401</v>
          </cell>
          <cell r="AN1018" t="str">
            <v>New Mar</v>
          </cell>
          <cell r="AO1018" t="str">
            <v>Y</v>
          </cell>
          <cell r="AP1018">
            <v>4505016270</v>
          </cell>
          <cell r="AR1018" t="str">
            <v>000s</v>
          </cell>
          <cell r="AS1018">
            <v>0</v>
          </cell>
          <cell r="AT1018" t="str">
            <v>India</v>
          </cell>
          <cell r="AX1018">
            <v>0</v>
          </cell>
          <cell r="AY1018">
            <v>40252</v>
          </cell>
          <cell r="AZ1018">
            <v>40258</v>
          </cell>
          <cell r="BA1018">
            <v>40307</v>
          </cell>
          <cell r="BB1018">
            <v>40363</v>
          </cell>
          <cell r="BC1018">
            <v>40398</v>
          </cell>
          <cell r="BD1018">
            <v>40405</v>
          </cell>
          <cell r="BE1018">
            <v>40238</v>
          </cell>
          <cell r="BF1018">
            <v>40299</v>
          </cell>
          <cell r="BG1018">
            <v>40330</v>
          </cell>
          <cell r="BH1018">
            <v>40391</v>
          </cell>
          <cell r="BI1018">
            <v>40391</v>
          </cell>
          <cell r="BL1018">
            <v>0</v>
          </cell>
          <cell r="BN1018" t="str">
            <v>DOCKERS</v>
          </cell>
          <cell r="BO1018" t="str">
            <v>Tops</v>
          </cell>
          <cell r="BP1018" t="str">
            <v>Mens</v>
          </cell>
          <cell r="BQ1018" t="str">
            <v>N</v>
          </cell>
          <cell r="BR1018" t="str">
            <v>DM Tops Knits</v>
          </cell>
          <cell r="BS1018" t="str">
            <v>OKAMOTO D</v>
          </cell>
          <cell r="BT1018" t="str">
            <v>C KNITS</v>
          </cell>
          <cell r="BU1018" t="str">
            <v>F0615</v>
          </cell>
          <cell r="BV1018" t="str">
            <v>Seasonal</v>
          </cell>
          <cell r="BW1018" t="str">
            <v>APD</v>
          </cell>
          <cell r="BY1018" t="str">
            <v>4035740307402934025340237402374023740237</v>
          </cell>
          <cell r="BZ1018" t="str">
            <v>S-22620-0220-4392-40357</v>
          </cell>
          <cell r="CA1018" t="str">
            <v>SFO</v>
          </cell>
          <cell r="CB1018">
            <v>250</v>
          </cell>
          <cell r="CD1018">
            <v>0</v>
          </cell>
          <cell r="CF1018">
            <v>1768</v>
          </cell>
          <cell r="CG1018">
            <v>0</v>
          </cell>
        </row>
        <row r="1019">
          <cell r="A1019">
            <v>1094024</v>
          </cell>
          <cell r="B1019" t="str">
            <v>106</v>
          </cell>
          <cell r="C1019" t="str">
            <v>101</v>
          </cell>
          <cell r="D1019" t="str">
            <v>22620</v>
          </cell>
          <cell r="E1019" t="str">
            <v>22620-0220</v>
          </cell>
          <cell r="F1019" t="str">
            <v>SOFTEST PIQUE POLO</v>
          </cell>
          <cell r="G1019" t="str">
            <v>KOR - NAVY</v>
          </cell>
          <cell r="H1019" t="str">
            <v>PC</v>
          </cell>
          <cell r="J1019" t="str">
            <v>SP-A</v>
          </cell>
          <cell r="K1019" t="str">
            <v>LSM</v>
          </cell>
          <cell r="L1019" t="str">
            <v>MX</v>
          </cell>
          <cell r="M1019">
            <v>2133</v>
          </cell>
          <cell r="N1019">
            <v>2133</v>
          </cell>
          <cell r="O1019">
            <v>0</v>
          </cell>
          <cell r="P1019">
            <v>2133</v>
          </cell>
          <cell r="T1019" t="str">
            <v>699M</v>
          </cell>
          <cell r="U1019">
            <v>4392</v>
          </cell>
          <cell r="V1019" t="str">
            <v>INDIA</v>
          </cell>
          <cell r="W1019" t="str">
            <v>SAS</v>
          </cell>
          <cell r="X1019" t="str">
            <v>INDIA</v>
          </cell>
          <cell r="Y1019" t="str">
            <v>INTERNATIONAL CLOTHING CO V</v>
          </cell>
          <cell r="Z1019" t="str">
            <v>DDU</v>
          </cell>
          <cell r="AD1019">
            <v>40237</v>
          </cell>
          <cell r="AE1019">
            <v>40237</v>
          </cell>
          <cell r="AF1019">
            <v>40237</v>
          </cell>
          <cell r="AG1019">
            <v>40237</v>
          </cell>
          <cell r="AH1019">
            <v>40253</v>
          </cell>
          <cell r="AI1019">
            <v>40293</v>
          </cell>
          <cell r="AJ1019">
            <v>40307</v>
          </cell>
          <cell r="AK1019">
            <v>40357</v>
          </cell>
          <cell r="AL1019">
            <v>40418</v>
          </cell>
          <cell r="AM1019">
            <v>40421</v>
          </cell>
          <cell r="AN1019" t="str">
            <v>New Mar</v>
          </cell>
          <cell r="AO1019" t="str">
            <v>Y</v>
          </cell>
          <cell r="AP1019">
            <v>4505016270</v>
          </cell>
          <cell r="AR1019" t="str">
            <v>000s</v>
          </cell>
          <cell r="AS1019">
            <v>0</v>
          </cell>
          <cell r="AT1019" t="str">
            <v>India</v>
          </cell>
          <cell r="AX1019">
            <v>0</v>
          </cell>
          <cell r="AY1019">
            <v>40252</v>
          </cell>
          <cell r="AZ1019">
            <v>40258</v>
          </cell>
          <cell r="BA1019">
            <v>40307</v>
          </cell>
          <cell r="BB1019">
            <v>40363</v>
          </cell>
          <cell r="BC1019">
            <v>40419</v>
          </cell>
          <cell r="BD1019">
            <v>40426</v>
          </cell>
          <cell r="BE1019">
            <v>40238</v>
          </cell>
          <cell r="BF1019">
            <v>40299</v>
          </cell>
          <cell r="BG1019">
            <v>40330</v>
          </cell>
          <cell r="BH1019">
            <v>40391</v>
          </cell>
          <cell r="BI1019">
            <v>40422</v>
          </cell>
          <cell r="BL1019">
            <v>0</v>
          </cell>
          <cell r="BN1019" t="str">
            <v>DOCKERS</v>
          </cell>
          <cell r="BO1019" t="str">
            <v>Tops</v>
          </cell>
          <cell r="BP1019" t="str">
            <v>Mens</v>
          </cell>
          <cell r="BQ1019" t="str">
            <v>N</v>
          </cell>
          <cell r="BR1019" t="str">
            <v>DM Tops Knits</v>
          </cell>
          <cell r="BS1019" t="str">
            <v>OKAMOTO D</v>
          </cell>
          <cell r="BT1019" t="str">
            <v>C KNITS</v>
          </cell>
          <cell r="BU1019" t="str">
            <v>F0615</v>
          </cell>
          <cell r="BV1019" t="str">
            <v>Seasonal</v>
          </cell>
          <cell r="BW1019" t="str">
            <v>LSA</v>
          </cell>
          <cell r="BY1019" t="str">
            <v>4035740307402934025340237402374023740237</v>
          </cell>
          <cell r="BZ1019" t="str">
            <v>S-22620-0220-4392-40357</v>
          </cell>
          <cell r="CA1019" t="str">
            <v>SFO</v>
          </cell>
          <cell r="CB1019">
            <v>2133</v>
          </cell>
          <cell r="CD1019">
            <v>0</v>
          </cell>
          <cell r="CF1019">
            <v>1768</v>
          </cell>
          <cell r="CG1019">
            <v>0</v>
          </cell>
        </row>
        <row r="1020">
          <cell r="A1020">
            <v>1094025</v>
          </cell>
          <cell r="B1020" t="str">
            <v>106</v>
          </cell>
          <cell r="C1020" t="str">
            <v>101</v>
          </cell>
          <cell r="D1020" t="str">
            <v>22620</v>
          </cell>
          <cell r="E1020" t="str">
            <v>22620-0224</v>
          </cell>
          <cell r="F1020" t="str">
            <v>SOFTEST PIQUE POLO</v>
          </cell>
          <cell r="G1020" t="str">
            <v>KOR - ARABESQUE</v>
          </cell>
          <cell r="H1020" t="str">
            <v>PC</v>
          </cell>
          <cell r="J1020" t="str">
            <v>SP-A</v>
          </cell>
          <cell r="K1020" t="str">
            <v>LSUS</v>
          </cell>
          <cell r="L1020">
            <v>2006</v>
          </cell>
          <cell r="M1020">
            <v>194</v>
          </cell>
          <cell r="N1020">
            <v>194</v>
          </cell>
          <cell r="O1020">
            <v>0</v>
          </cell>
          <cell r="P1020">
            <v>194</v>
          </cell>
          <cell r="T1020" t="str">
            <v>699M</v>
          </cell>
          <cell r="U1020">
            <v>4392</v>
          </cell>
          <cell r="V1020" t="str">
            <v>INDIA</v>
          </cell>
          <cell r="W1020" t="str">
            <v>SAS</v>
          </cell>
          <cell r="X1020" t="str">
            <v>INDIA</v>
          </cell>
          <cell r="Y1020" t="str">
            <v>INTERNATIONAL CLOTHING CO V</v>
          </cell>
          <cell r="Z1020" t="str">
            <v>DDU</v>
          </cell>
          <cell r="AD1020">
            <v>40237</v>
          </cell>
          <cell r="AE1020">
            <v>40237</v>
          </cell>
          <cell r="AF1020">
            <v>40237</v>
          </cell>
          <cell r="AG1020">
            <v>40237</v>
          </cell>
          <cell r="AH1020">
            <v>40253</v>
          </cell>
          <cell r="AI1020">
            <v>40293</v>
          </cell>
          <cell r="AJ1020">
            <v>40307</v>
          </cell>
          <cell r="AK1020">
            <v>40357</v>
          </cell>
          <cell r="AL1020">
            <v>40400</v>
          </cell>
          <cell r="AM1020">
            <v>40403</v>
          </cell>
          <cell r="AO1020" t="str">
            <v>Y</v>
          </cell>
          <cell r="AP1020">
            <v>4100083352</v>
          </cell>
          <cell r="AR1020" t="str">
            <v>000s</v>
          </cell>
          <cell r="AS1020">
            <v>0</v>
          </cell>
          <cell r="AT1020" t="str">
            <v>India</v>
          </cell>
          <cell r="AX1020">
            <v>0</v>
          </cell>
          <cell r="AY1020">
            <v>40252</v>
          </cell>
          <cell r="AZ1020">
            <v>40258</v>
          </cell>
          <cell r="BA1020">
            <v>40307</v>
          </cell>
          <cell r="BB1020">
            <v>40363</v>
          </cell>
          <cell r="BC1020">
            <v>40405</v>
          </cell>
          <cell r="BD1020">
            <v>40405</v>
          </cell>
          <cell r="BE1020">
            <v>40238</v>
          </cell>
          <cell r="BF1020">
            <v>40299</v>
          </cell>
          <cell r="BG1020">
            <v>40330</v>
          </cell>
          <cell r="BH1020">
            <v>40391</v>
          </cell>
          <cell r="BI1020">
            <v>40391</v>
          </cell>
          <cell r="BL1020">
            <v>0</v>
          </cell>
          <cell r="BN1020" t="str">
            <v>DOCKERS</v>
          </cell>
          <cell r="BO1020" t="str">
            <v>Tops</v>
          </cell>
          <cell r="BP1020" t="str">
            <v>Mens</v>
          </cell>
          <cell r="BQ1020" t="str">
            <v>N</v>
          </cell>
          <cell r="BR1020" t="str">
            <v>DM Tops Knits</v>
          </cell>
          <cell r="BS1020" t="str">
            <v>OKAMOTO D</v>
          </cell>
          <cell r="BT1020" t="str">
            <v>C KNITS</v>
          </cell>
          <cell r="BU1020" t="str">
            <v>F0619</v>
          </cell>
          <cell r="BV1020" t="str">
            <v>Seasonal</v>
          </cell>
          <cell r="BW1020" t="str">
            <v>LSA</v>
          </cell>
          <cell r="BY1020" t="str">
            <v>4035740307402934025340237402374023740237</v>
          </cell>
          <cell r="BZ1020" t="str">
            <v>S-22620-0224-4392-40357</v>
          </cell>
          <cell r="CA1020" t="str">
            <v>SFO</v>
          </cell>
          <cell r="CD1020">
            <v>0</v>
          </cell>
          <cell r="CF1020">
            <v>1768</v>
          </cell>
          <cell r="CG1020">
            <v>0</v>
          </cell>
        </row>
        <row r="1021">
          <cell r="A1021">
            <v>1094026</v>
          </cell>
          <cell r="B1021" t="str">
            <v>106</v>
          </cell>
          <cell r="C1021" t="str">
            <v>101</v>
          </cell>
          <cell r="D1021" t="str">
            <v>22620</v>
          </cell>
          <cell r="E1021" t="str">
            <v>22620-0224</v>
          </cell>
          <cell r="F1021" t="str">
            <v>SOFTEST PIQUE POLO</v>
          </cell>
          <cell r="G1021" t="str">
            <v>KOR - ARABESQUE</v>
          </cell>
          <cell r="H1021" t="str">
            <v>PC</v>
          </cell>
          <cell r="J1021" t="str">
            <v>SP-A</v>
          </cell>
          <cell r="K1021" t="str">
            <v>APD</v>
          </cell>
          <cell r="L1021" t="str">
            <v>MY</v>
          </cell>
          <cell r="M1021">
            <v>300</v>
          </cell>
          <cell r="N1021">
            <v>300</v>
          </cell>
          <cell r="O1021">
            <v>0</v>
          </cell>
          <cell r="P1021">
            <v>300</v>
          </cell>
          <cell r="T1021" t="str">
            <v>699M</v>
          </cell>
          <cell r="U1021">
            <v>4392</v>
          </cell>
          <cell r="V1021" t="str">
            <v>INDIA</v>
          </cell>
          <cell r="W1021" t="str">
            <v>SAS</v>
          </cell>
          <cell r="X1021" t="str">
            <v>INDIA</v>
          </cell>
          <cell r="Y1021" t="str">
            <v>INTERNATIONAL CLOTHING CO V</v>
          </cell>
          <cell r="Z1021" t="str">
            <v>DDU</v>
          </cell>
          <cell r="AD1021">
            <v>40237</v>
          </cell>
          <cell r="AE1021">
            <v>40237</v>
          </cell>
          <cell r="AF1021">
            <v>40237</v>
          </cell>
          <cell r="AG1021">
            <v>40237</v>
          </cell>
          <cell r="AH1021">
            <v>40253</v>
          </cell>
          <cell r="AI1021">
            <v>40293</v>
          </cell>
          <cell r="AJ1021">
            <v>40307</v>
          </cell>
          <cell r="AK1021">
            <v>40357</v>
          </cell>
          <cell r="AL1021">
            <v>40398</v>
          </cell>
          <cell r="AM1021">
            <v>40401</v>
          </cell>
          <cell r="AN1021" t="str">
            <v>New Mar</v>
          </cell>
          <cell r="AO1021" t="str">
            <v>Y</v>
          </cell>
          <cell r="AP1021" t="str">
            <v>4505016271/4512014282</v>
          </cell>
          <cell r="AR1021" t="str">
            <v>000s</v>
          </cell>
          <cell r="AS1021">
            <v>0</v>
          </cell>
          <cell r="AT1021" t="str">
            <v>India</v>
          </cell>
          <cell r="AX1021">
            <v>0</v>
          </cell>
          <cell r="AY1021">
            <v>40252</v>
          </cell>
          <cell r="AZ1021">
            <v>40258</v>
          </cell>
          <cell r="BA1021">
            <v>40307</v>
          </cell>
          <cell r="BB1021">
            <v>40363</v>
          </cell>
          <cell r="BC1021">
            <v>40398</v>
          </cell>
          <cell r="BD1021">
            <v>40405</v>
          </cell>
          <cell r="BE1021">
            <v>40238</v>
          </cell>
          <cell r="BF1021">
            <v>40299</v>
          </cell>
          <cell r="BG1021">
            <v>40330</v>
          </cell>
          <cell r="BH1021">
            <v>40391</v>
          </cell>
          <cell r="BI1021">
            <v>40391</v>
          </cell>
          <cell r="BL1021">
            <v>0</v>
          </cell>
          <cell r="BN1021" t="str">
            <v>DOCKERS</v>
          </cell>
          <cell r="BO1021" t="str">
            <v>Tops</v>
          </cell>
          <cell r="BP1021" t="str">
            <v>Mens</v>
          </cell>
          <cell r="BQ1021" t="str">
            <v>N</v>
          </cell>
          <cell r="BR1021" t="str">
            <v>DM Tops Knits</v>
          </cell>
          <cell r="BS1021" t="str">
            <v>OKAMOTO D</v>
          </cell>
          <cell r="BT1021" t="str">
            <v>C KNITS</v>
          </cell>
          <cell r="BU1021" t="str">
            <v>F0619</v>
          </cell>
          <cell r="BV1021" t="str">
            <v>Seasonal</v>
          </cell>
          <cell r="BW1021" t="str">
            <v>APD</v>
          </cell>
          <cell r="BY1021" t="str">
            <v>4035740307402934025340237402374023740237</v>
          </cell>
          <cell r="BZ1021" t="str">
            <v>S-22620-0224-4392-40357</v>
          </cell>
          <cell r="CA1021" t="str">
            <v>SFO</v>
          </cell>
          <cell r="CD1021">
            <v>0</v>
          </cell>
          <cell r="CF1021">
            <v>1768</v>
          </cell>
          <cell r="CG1021">
            <v>0</v>
          </cell>
        </row>
        <row r="1022">
          <cell r="A1022">
            <v>1094027</v>
          </cell>
          <cell r="B1022" t="str">
            <v>106</v>
          </cell>
          <cell r="C1022" t="str">
            <v>101</v>
          </cell>
          <cell r="D1022" t="str">
            <v>22620</v>
          </cell>
          <cell r="E1022" t="str">
            <v>22620-0224</v>
          </cell>
          <cell r="F1022" t="str">
            <v>SOFTEST PIQUE POLO</v>
          </cell>
          <cell r="G1022" t="str">
            <v>KOR - ARABESQUE</v>
          </cell>
          <cell r="H1022" t="str">
            <v>PC</v>
          </cell>
          <cell r="J1022" t="str">
            <v>SP-A</v>
          </cell>
          <cell r="K1022" t="str">
            <v>LSM</v>
          </cell>
          <cell r="L1022" t="str">
            <v>MX</v>
          </cell>
          <cell r="M1022">
            <v>1818</v>
          </cell>
          <cell r="N1022">
            <v>1818</v>
          </cell>
          <cell r="O1022">
            <v>0</v>
          </cell>
          <cell r="P1022">
            <v>1818</v>
          </cell>
          <cell r="T1022" t="str">
            <v>699M</v>
          </cell>
          <cell r="U1022">
            <v>4392</v>
          </cell>
          <cell r="V1022" t="str">
            <v>INDIA</v>
          </cell>
          <cell r="W1022" t="str">
            <v>SAS</v>
          </cell>
          <cell r="X1022" t="str">
            <v>INDIA</v>
          </cell>
          <cell r="Y1022" t="str">
            <v>INTERNATIONAL CLOTHING CO V</v>
          </cell>
          <cell r="Z1022" t="str">
            <v>DDU</v>
          </cell>
          <cell r="AD1022">
            <v>40237</v>
          </cell>
          <cell r="AE1022">
            <v>40237</v>
          </cell>
          <cell r="AF1022">
            <v>40237</v>
          </cell>
          <cell r="AG1022">
            <v>40237</v>
          </cell>
          <cell r="AH1022">
            <v>40253</v>
          </cell>
          <cell r="AI1022">
            <v>40293</v>
          </cell>
          <cell r="AJ1022">
            <v>40307</v>
          </cell>
          <cell r="AK1022">
            <v>40357</v>
          </cell>
          <cell r="AL1022">
            <v>40418</v>
          </cell>
          <cell r="AM1022">
            <v>40421</v>
          </cell>
          <cell r="AN1022" t="str">
            <v>Feb-Mar P-req</v>
          </cell>
          <cell r="AO1022" t="str">
            <v>Y</v>
          </cell>
          <cell r="AP1022">
            <v>96079</v>
          </cell>
          <cell r="AR1022" t="str">
            <v>000s</v>
          </cell>
          <cell r="AS1022">
            <v>0</v>
          </cell>
          <cell r="AT1022" t="str">
            <v>India</v>
          </cell>
          <cell r="AX1022">
            <v>0</v>
          </cell>
          <cell r="AY1022">
            <v>40252</v>
          </cell>
          <cell r="AZ1022">
            <v>40258</v>
          </cell>
          <cell r="BA1022">
            <v>40307</v>
          </cell>
          <cell r="BB1022">
            <v>40363</v>
          </cell>
          <cell r="BC1022">
            <v>40419</v>
          </cell>
          <cell r="BD1022">
            <v>40426</v>
          </cell>
          <cell r="BE1022">
            <v>40238</v>
          </cell>
          <cell r="BF1022">
            <v>40299</v>
          </cell>
          <cell r="BG1022">
            <v>40330</v>
          </cell>
          <cell r="BH1022">
            <v>40391</v>
          </cell>
          <cell r="BI1022">
            <v>40422</v>
          </cell>
          <cell r="BL1022">
            <v>0</v>
          </cell>
          <cell r="BN1022" t="str">
            <v>DOCKERS</v>
          </cell>
          <cell r="BO1022" t="str">
            <v>Tops</v>
          </cell>
          <cell r="BP1022" t="str">
            <v>Mens</v>
          </cell>
          <cell r="BQ1022" t="str">
            <v>N</v>
          </cell>
          <cell r="BR1022" t="str">
            <v>DM Tops Knits</v>
          </cell>
          <cell r="BS1022" t="str">
            <v>OKAMOTO D</v>
          </cell>
          <cell r="BT1022" t="str">
            <v>C KNITS</v>
          </cell>
          <cell r="BU1022" t="str">
            <v>F0619</v>
          </cell>
          <cell r="BV1022" t="str">
            <v>Seasonal</v>
          </cell>
          <cell r="BW1022" t="str">
            <v>LSA</v>
          </cell>
          <cell r="BY1022" t="str">
            <v>4035740307402934025340237402374023740237</v>
          </cell>
          <cell r="BZ1022" t="str">
            <v>S-22620-0224-4392-40357</v>
          </cell>
          <cell r="CA1022" t="str">
            <v>SFO</v>
          </cell>
          <cell r="CB1022">
            <v>1818</v>
          </cell>
          <cell r="CD1022">
            <v>0</v>
          </cell>
          <cell r="CF1022">
            <v>1768</v>
          </cell>
          <cell r="CG1022">
            <v>0</v>
          </cell>
        </row>
        <row r="1023">
          <cell r="A1023">
            <v>1094028</v>
          </cell>
          <cell r="B1023" t="str">
            <v>106</v>
          </cell>
          <cell r="C1023" t="str">
            <v>101</v>
          </cell>
          <cell r="D1023" t="str">
            <v>45355</v>
          </cell>
          <cell r="E1023" t="str">
            <v>45355-0009</v>
          </cell>
          <cell r="F1023" t="str">
            <v>LS GOOD SOLID POLO</v>
          </cell>
          <cell r="G1023" t="str">
            <v>MIDNIGHT</v>
          </cell>
          <cell r="H1023" t="str">
            <v>PC</v>
          </cell>
          <cell r="J1023" t="str">
            <v>SP-A</v>
          </cell>
          <cell r="K1023" t="str">
            <v>APD</v>
          </cell>
          <cell r="L1023" t="str">
            <v>MY</v>
          </cell>
          <cell r="M1023">
            <v>192</v>
          </cell>
          <cell r="N1023">
            <v>192</v>
          </cell>
          <cell r="O1023">
            <v>0</v>
          </cell>
          <cell r="P1023">
            <v>192</v>
          </cell>
          <cell r="T1023" t="str">
            <v>379M</v>
          </cell>
          <cell r="U1023">
            <v>3994</v>
          </cell>
          <cell r="V1023" t="str">
            <v>HONG KONG</v>
          </cell>
          <cell r="W1023" t="str">
            <v>NAS</v>
          </cell>
          <cell r="X1023" t="str">
            <v>CAMBODIA</v>
          </cell>
          <cell r="Y1023" t="str">
            <v>SUNTEX PTE LTD</v>
          </cell>
          <cell r="Z1023" t="str">
            <v>DFC</v>
          </cell>
          <cell r="AD1023">
            <v>40198</v>
          </cell>
          <cell r="AE1023">
            <v>40198</v>
          </cell>
          <cell r="AF1023">
            <v>40198</v>
          </cell>
          <cell r="AG1023">
            <v>40198</v>
          </cell>
          <cell r="AH1023">
            <v>40208</v>
          </cell>
          <cell r="AI1023">
            <v>40263</v>
          </cell>
          <cell r="AJ1023">
            <v>40277</v>
          </cell>
          <cell r="AK1023">
            <v>40327</v>
          </cell>
          <cell r="AL1023">
            <v>40376</v>
          </cell>
          <cell r="AM1023">
            <v>40379</v>
          </cell>
          <cell r="AN1023" t="str">
            <v>MY PH</v>
          </cell>
          <cell r="AO1023" t="str">
            <v>Y</v>
          </cell>
          <cell r="AP1023" t="str">
            <v>4505015800/4509008002</v>
          </cell>
          <cell r="AR1023" t="str">
            <v>000s</v>
          </cell>
          <cell r="AS1023">
            <v>0</v>
          </cell>
          <cell r="AT1023" t="str">
            <v>China</v>
          </cell>
          <cell r="AX1023">
            <v>0</v>
          </cell>
          <cell r="AY1023">
            <v>40203</v>
          </cell>
          <cell r="AZ1023">
            <v>40209</v>
          </cell>
          <cell r="BA1023">
            <v>40279</v>
          </cell>
          <cell r="BB1023">
            <v>40328</v>
          </cell>
          <cell r="BC1023">
            <v>40377</v>
          </cell>
          <cell r="BD1023">
            <v>40384</v>
          </cell>
          <cell r="BE1023">
            <v>40179</v>
          </cell>
          <cell r="BF1023">
            <v>40269</v>
          </cell>
          <cell r="BG1023">
            <v>40299</v>
          </cell>
          <cell r="BH1023">
            <v>40360</v>
          </cell>
          <cell r="BI1023">
            <v>40360</v>
          </cell>
          <cell r="BL1023">
            <v>0</v>
          </cell>
          <cell r="BN1023" t="str">
            <v>DOCKERS</v>
          </cell>
          <cell r="BO1023" t="str">
            <v>Tops</v>
          </cell>
          <cell r="BP1023" t="str">
            <v>Mens</v>
          </cell>
          <cell r="BQ1023" t="str">
            <v>Y</v>
          </cell>
          <cell r="BR1023" t="str">
            <v>DM Tops Knits</v>
          </cell>
          <cell r="BS1023" t="str">
            <v>OKAMOTO D</v>
          </cell>
          <cell r="BT1023" t="str">
            <v>C KNITS</v>
          </cell>
          <cell r="BU1023" t="str">
            <v>B8287</v>
          </cell>
          <cell r="BV1023" t="str">
            <v>Seasonal</v>
          </cell>
          <cell r="BW1023" t="str">
            <v>APD</v>
          </cell>
          <cell r="BY1023" t="str">
            <v>4032740277402634020840198401984019840198</v>
          </cell>
          <cell r="BZ1023" t="str">
            <v>S-45355-0009-3994-40327</v>
          </cell>
          <cell r="CA1023" t="str">
            <v>SFO</v>
          </cell>
          <cell r="CD1023">
            <v>0</v>
          </cell>
          <cell r="CF1023">
            <v>1222</v>
          </cell>
          <cell r="CG1023">
            <v>0</v>
          </cell>
        </row>
        <row r="1024">
          <cell r="A1024">
            <v>1094029</v>
          </cell>
          <cell r="B1024" t="str">
            <v>106</v>
          </cell>
          <cell r="C1024" t="str">
            <v>101</v>
          </cell>
          <cell r="D1024" t="str">
            <v>45355</v>
          </cell>
          <cell r="E1024" t="str">
            <v>45355-0009</v>
          </cell>
          <cell r="F1024" t="str">
            <v>LS GOOD SOLID POLO</v>
          </cell>
          <cell r="G1024" t="str">
            <v>MIDNIGHT</v>
          </cell>
          <cell r="H1024" t="str">
            <v>PC</v>
          </cell>
          <cell r="J1024" t="str">
            <v>SP-A</v>
          </cell>
          <cell r="K1024" t="str">
            <v>LSE</v>
          </cell>
          <cell r="L1024" t="str">
            <v>GB</v>
          </cell>
          <cell r="M1024">
            <v>2031</v>
          </cell>
          <cell r="N1024">
            <v>2031</v>
          </cell>
          <cell r="O1024">
            <v>0</v>
          </cell>
          <cell r="P1024">
            <v>2031</v>
          </cell>
          <cell r="T1024" t="str">
            <v>379M</v>
          </cell>
          <cell r="U1024">
            <v>3994</v>
          </cell>
          <cell r="V1024" t="str">
            <v>HONG KONG</v>
          </cell>
          <cell r="W1024" t="str">
            <v>NAS</v>
          </cell>
          <cell r="X1024" t="str">
            <v>CAMBODIA</v>
          </cell>
          <cell r="Y1024" t="str">
            <v>SUNTEX PTE LTD</v>
          </cell>
          <cell r="Z1024" t="str">
            <v>DFC</v>
          </cell>
          <cell r="AD1024">
            <v>40165</v>
          </cell>
          <cell r="AE1024">
            <v>40165</v>
          </cell>
          <cell r="AF1024">
            <v>40165</v>
          </cell>
          <cell r="AG1024">
            <v>40165</v>
          </cell>
          <cell r="AH1024">
            <v>40175</v>
          </cell>
          <cell r="AI1024">
            <v>40221</v>
          </cell>
          <cell r="AJ1024">
            <v>40235</v>
          </cell>
          <cell r="AK1024">
            <v>40285</v>
          </cell>
          <cell r="AL1024">
            <v>40341</v>
          </cell>
          <cell r="AM1024">
            <v>40344</v>
          </cell>
          <cell r="AN1024" t="str">
            <v>LSE changed from 1712 uts to 2031 uts 12/31</v>
          </cell>
          <cell r="AO1024" t="str">
            <v>Y</v>
          </cell>
          <cell r="AP1024">
            <v>500167</v>
          </cell>
          <cell r="AR1024" t="str">
            <v>000s</v>
          </cell>
          <cell r="AS1024">
            <v>0</v>
          </cell>
          <cell r="AT1024" t="str">
            <v>China</v>
          </cell>
          <cell r="AX1024">
            <v>0</v>
          </cell>
          <cell r="AY1024">
            <v>40175</v>
          </cell>
          <cell r="AZ1024">
            <v>40181</v>
          </cell>
          <cell r="BA1024">
            <v>40237</v>
          </cell>
          <cell r="BB1024">
            <v>40286</v>
          </cell>
          <cell r="BC1024">
            <v>40342</v>
          </cell>
          <cell r="BD1024">
            <v>40349</v>
          </cell>
          <cell r="BE1024">
            <v>40148</v>
          </cell>
          <cell r="BF1024">
            <v>40210</v>
          </cell>
          <cell r="BG1024">
            <v>40269</v>
          </cell>
          <cell r="BH1024">
            <v>40330</v>
          </cell>
          <cell r="BI1024">
            <v>40330</v>
          </cell>
          <cell r="BL1024">
            <v>0</v>
          </cell>
          <cell r="BN1024" t="str">
            <v>DOCKERS</v>
          </cell>
          <cell r="BO1024" t="str">
            <v>Tops</v>
          </cell>
          <cell r="BP1024" t="str">
            <v>Mens</v>
          </cell>
          <cell r="BQ1024" t="str">
            <v>Y</v>
          </cell>
          <cell r="BR1024" t="str">
            <v>DM Tops Knits</v>
          </cell>
          <cell r="BS1024" t="str">
            <v>OKAMOTO D</v>
          </cell>
          <cell r="BT1024" t="str">
            <v>C KNITS</v>
          </cell>
          <cell r="BU1024" t="str">
            <v>B8287</v>
          </cell>
          <cell r="BV1024" t="str">
            <v>Seasonal</v>
          </cell>
          <cell r="BW1024" t="str">
            <v>LSE</v>
          </cell>
          <cell r="BY1024" t="str">
            <v>4028540235402214017540165401654016540165</v>
          </cell>
          <cell r="BZ1024" t="str">
            <v>S-45355-0009-3994-40285</v>
          </cell>
          <cell r="CA1024" t="str">
            <v>SFO</v>
          </cell>
          <cell r="CD1024">
            <v>0</v>
          </cell>
          <cell r="CF1024">
            <v>1222</v>
          </cell>
          <cell r="CG1024">
            <v>0</v>
          </cell>
        </row>
        <row r="1025">
          <cell r="A1025">
            <v>1094030</v>
          </cell>
          <cell r="B1025" t="str">
            <v>106</v>
          </cell>
          <cell r="C1025" t="str">
            <v>101</v>
          </cell>
          <cell r="D1025" t="str">
            <v>45355</v>
          </cell>
          <cell r="E1025" t="str">
            <v>45355-0009</v>
          </cell>
          <cell r="F1025" t="str">
            <v>LS GOOD SOLID POLO</v>
          </cell>
          <cell r="G1025" t="str">
            <v>MIDNIGHT</v>
          </cell>
          <cell r="H1025" t="str">
            <v>PC</v>
          </cell>
          <cell r="J1025" t="str">
            <v>SP-A</v>
          </cell>
          <cell r="K1025" t="str">
            <v>LSM</v>
          </cell>
          <cell r="L1025" t="str">
            <v>MX</v>
          </cell>
          <cell r="M1025">
            <v>1221</v>
          </cell>
          <cell r="N1025">
            <v>1221</v>
          </cell>
          <cell r="O1025">
            <v>0</v>
          </cell>
          <cell r="P1025">
            <v>1221</v>
          </cell>
          <cell r="T1025" t="str">
            <v>379M</v>
          </cell>
          <cell r="U1025">
            <v>3994</v>
          </cell>
          <cell r="V1025" t="str">
            <v>HONG KONG</v>
          </cell>
          <cell r="W1025" t="str">
            <v>NAS</v>
          </cell>
          <cell r="X1025" t="str">
            <v>CAMBODIA</v>
          </cell>
          <cell r="Y1025" t="str">
            <v>SUNTEX PTE LTD</v>
          </cell>
          <cell r="Z1025" t="str">
            <v>DFC</v>
          </cell>
          <cell r="AD1025">
            <v>40132</v>
          </cell>
          <cell r="AE1025">
            <v>40132</v>
          </cell>
          <cell r="AF1025">
            <v>40132</v>
          </cell>
          <cell r="AG1025">
            <v>40132</v>
          </cell>
          <cell r="AH1025">
            <v>40142</v>
          </cell>
          <cell r="AI1025">
            <v>40188</v>
          </cell>
          <cell r="AJ1025">
            <v>40202</v>
          </cell>
          <cell r="AK1025">
            <v>40252</v>
          </cell>
          <cell r="AL1025">
            <v>40319</v>
          </cell>
          <cell r="AM1025">
            <v>40322</v>
          </cell>
          <cell r="AN1025" t="str">
            <v>early commit</v>
          </cell>
          <cell r="AO1025" t="str">
            <v>Y</v>
          </cell>
          <cell r="AP1025">
            <v>95406</v>
          </cell>
          <cell r="AR1025" t="str">
            <v>000s</v>
          </cell>
          <cell r="AS1025">
            <v>0</v>
          </cell>
          <cell r="AT1025" t="str">
            <v>China</v>
          </cell>
          <cell r="AX1025">
            <v>0</v>
          </cell>
          <cell r="AY1025">
            <v>40140</v>
          </cell>
          <cell r="AZ1025">
            <v>40146</v>
          </cell>
          <cell r="BA1025">
            <v>40202</v>
          </cell>
          <cell r="BB1025">
            <v>40258</v>
          </cell>
          <cell r="BC1025">
            <v>40321</v>
          </cell>
          <cell r="BD1025">
            <v>40328</v>
          </cell>
          <cell r="BE1025">
            <v>40118</v>
          </cell>
          <cell r="BF1025">
            <v>40179</v>
          </cell>
          <cell r="BG1025">
            <v>40238</v>
          </cell>
          <cell r="BH1025">
            <v>40299</v>
          </cell>
          <cell r="BI1025">
            <v>40299</v>
          </cell>
          <cell r="BL1025">
            <v>0</v>
          </cell>
          <cell r="BN1025" t="str">
            <v>DOCKERS</v>
          </cell>
          <cell r="BO1025" t="str">
            <v>Tops</v>
          </cell>
          <cell r="BP1025" t="str">
            <v>Mens</v>
          </cell>
          <cell r="BQ1025" t="str">
            <v>Y</v>
          </cell>
          <cell r="BR1025" t="str">
            <v>DM Tops Knits</v>
          </cell>
          <cell r="BS1025" t="str">
            <v>OKAMOTO D</v>
          </cell>
          <cell r="BT1025" t="str">
            <v>C KNITS</v>
          </cell>
          <cell r="BU1025" t="str">
            <v>B8287</v>
          </cell>
          <cell r="BV1025" t="str">
            <v>Seasonal</v>
          </cell>
          <cell r="BW1025" t="str">
            <v>LSA</v>
          </cell>
          <cell r="BY1025" t="str">
            <v>4025240202401884014240132401324013240132</v>
          </cell>
          <cell r="BZ1025" t="str">
            <v>S-45355-0009-3994-40252</v>
          </cell>
          <cell r="CA1025" t="str">
            <v>SFO</v>
          </cell>
          <cell r="CB1025">
            <v>1221</v>
          </cell>
          <cell r="CD1025">
            <v>0</v>
          </cell>
          <cell r="CF1025">
            <v>1222</v>
          </cell>
          <cell r="CG1025">
            <v>0</v>
          </cell>
        </row>
        <row r="1026">
          <cell r="A1026">
            <v>1094031</v>
          </cell>
          <cell r="B1026" t="str">
            <v>106</v>
          </cell>
          <cell r="C1026" t="str">
            <v>101</v>
          </cell>
          <cell r="D1026" t="str">
            <v>45355</v>
          </cell>
          <cell r="E1026" t="str">
            <v>45355-0009</v>
          </cell>
          <cell r="F1026" t="str">
            <v>LS GOOD SOLID POLO</v>
          </cell>
          <cell r="G1026" t="str">
            <v>MIDNIGHT</v>
          </cell>
          <cell r="H1026" t="str">
            <v>PC</v>
          </cell>
          <cell r="J1026" t="str">
            <v>SP-A</v>
          </cell>
          <cell r="K1026" t="str">
            <v>LSM</v>
          </cell>
          <cell r="L1026" t="str">
            <v>MX</v>
          </cell>
          <cell r="M1026">
            <v>1662</v>
          </cell>
          <cell r="N1026">
            <v>1662</v>
          </cell>
          <cell r="O1026">
            <v>0</v>
          </cell>
          <cell r="P1026">
            <v>1662</v>
          </cell>
          <cell r="T1026" t="str">
            <v>379M</v>
          </cell>
          <cell r="U1026">
            <v>3994</v>
          </cell>
          <cell r="V1026" t="str">
            <v>HONG KONG</v>
          </cell>
          <cell r="W1026" t="str">
            <v>NAS</v>
          </cell>
          <cell r="X1026" t="str">
            <v>CAMBODIA</v>
          </cell>
          <cell r="Y1026" t="str">
            <v>SUNTEX PTE LTD</v>
          </cell>
          <cell r="Z1026" t="str">
            <v>DFC</v>
          </cell>
          <cell r="AD1026">
            <v>40198</v>
          </cell>
          <cell r="AE1026">
            <v>40198</v>
          </cell>
          <cell r="AF1026">
            <v>40198</v>
          </cell>
          <cell r="AG1026">
            <v>40198</v>
          </cell>
          <cell r="AH1026">
            <v>40208</v>
          </cell>
          <cell r="AI1026">
            <v>40255</v>
          </cell>
          <cell r="AJ1026">
            <v>40269</v>
          </cell>
          <cell r="AK1026">
            <v>40319</v>
          </cell>
          <cell r="AL1026">
            <v>40386</v>
          </cell>
          <cell r="AM1026">
            <v>40389</v>
          </cell>
          <cell r="AN1026" t="str">
            <v>1/20: Helen commit to David's 5/21 ex-fcty from 5/29</v>
          </cell>
          <cell r="AO1026" t="str">
            <v>Y</v>
          </cell>
          <cell r="AP1026">
            <v>95602</v>
          </cell>
          <cell r="AR1026" t="str">
            <v>000s</v>
          </cell>
          <cell r="AS1026">
            <v>0</v>
          </cell>
          <cell r="AT1026" t="str">
            <v>China</v>
          </cell>
          <cell r="AX1026">
            <v>0</v>
          </cell>
          <cell r="AY1026">
            <v>40203</v>
          </cell>
          <cell r="AZ1026">
            <v>40209</v>
          </cell>
          <cell r="BA1026">
            <v>40272</v>
          </cell>
          <cell r="BB1026">
            <v>40321</v>
          </cell>
          <cell r="BC1026">
            <v>40391</v>
          </cell>
          <cell r="BD1026">
            <v>40391</v>
          </cell>
          <cell r="BE1026">
            <v>40179</v>
          </cell>
          <cell r="BF1026">
            <v>40238</v>
          </cell>
          <cell r="BG1026">
            <v>40299</v>
          </cell>
          <cell r="BH1026">
            <v>40360</v>
          </cell>
          <cell r="BI1026">
            <v>40360</v>
          </cell>
          <cell r="BL1026">
            <v>0</v>
          </cell>
          <cell r="BN1026" t="str">
            <v>DOCKERS</v>
          </cell>
          <cell r="BO1026" t="str">
            <v>Tops</v>
          </cell>
          <cell r="BP1026" t="str">
            <v>Mens</v>
          </cell>
          <cell r="BQ1026" t="str">
            <v>Y</v>
          </cell>
          <cell r="BR1026" t="str">
            <v>DM Tops Knits</v>
          </cell>
          <cell r="BS1026" t="str">
            <v>OKAMOTO D</v>
          </cell>
          <cell r="BT1026" t="str">
            <v>C KNITS</v>
          </cell>
          <cell r="BU1026" t="str">
            <v>B8287</v>
          </cell>
          <cell r="BV1026" t="str">
            <v>Seasonal</v>
          </cell>
          <cell r="BW1026" t="str">
            <v>LSA</v>
          </cell>
          <cell r="BY1026" t="str">
            <v>4031940269402554020840198401984019840198</v>
          </cell>
          <cell r="BZ1026" t="str">
            <v>S-45355-0009-3994-40319</v>
          </cell>
          <cell r="CA1026" t="str">
            <v>SFO</v>
          </cell>
          <cell r="CB1026">
            <v>1662</v>
          </cell>
          <cell r="CD1026">
            <v>0</v>
          </cell>
          <cell r="CF1026">
            <v>1222</v>
          </cell>
          <cell r="CG1026">
            <v>0</v>
          </cell>
        </row>
        <row r="1027">
          <cell r="A1027">
            <v>1094032</v>
          </cell>
          <cell r="B1027" t="str">
            <v>106</v>
          </cell>
          <cell r="C1027" t="str">
            <v>101</v>
          </cell>
          <cell r="D1027" t="str">
            <v>45355</v>
          </cell>
          <cell r="E1027" t="str">
            <v>45355-0002</v>
          </cell>
          <cell r="F1027" t="str">
            <v>LS GOOD SOLID POLO</v>
          </cell>
          <cell r="G1027" t="str">
            <v>BLACK</v>
          </cell>
          <cell r="H1027" t="str">
            <v>PC</v>
          </cell>
          <cell r="J1027" t="str">
            <v>SP-A</v>
          </cell>
          <cell r="K1027" t="str">
            <v>APD</v>
          </cell>
          <cell r="L1027" t="str">
            <v>MY</v>
          </cell>
          <cell r="M1027">
            <v>472</v>
          </cell>
          <cell r="N1027">
            <v>472</v>
          </cell>
          <cell r="O1027">
            <v>0</v>
          </cell>
          <cell r="P1027">
            <v>472</v>
          </cell>
          <cell r="T1027" t="str">
            <v>379M</v>
          </cell>
          <cell r="U1027">
            <v>3994</v>
          </cell>
          <cell r="V1027" t="str">
            <v>HONG KONG</v>
          </cell>
          <cell r="W1027" t="str">
            <v>NAS</v>
          </cell>
          <cell r="X1027" t="str">
            <v>CAMBODIA</v>
          </cell>
          <cell r="Y1027" t="str">
            <v>SUNTEX PTE LTD</v>
          </cell>
          <cell r="Z1027" t="str">
            <v>DFC</v>
          </cell>
          <cell r="AD1027">
            <v>40198</v>
          </cell>
          <cell r="AE1027">
            <v>40198</v>
          </cell>
          <cell r="AF1027">
            <v>40198</v>
          </cell>
          <cell r="AG1027">
            <v>40198</v>
          </cell>
          <cell r="AH1027">
            <v>40208</v>
          </cell>
          <cell r="AI1027">
            <v>40263</v>
          </cell>
          <cell r="AJ1027">
            <v>40277</v>
          </cell>
          <cell r="AK1027">
            <v>40327</v>
          </cell>
          <cell r="AL1027">
            <v>40376</v>
          </cell>
          <cell r="AM1027">
            <v>40379</v>
          </cell>
          <cell r="AN1027" t="str">
            <v>MY PH SG TH</v>
          </cell>
          <cell r="AO1027" t="str">
            <v>Y</v>
          </cell>
          <cell r="AP1027" t="str">
            <v>4505015799/4509008001/4512013662/4512013663</v>
          </cell>
          <cell r="AR1027" t="str">
            <v>000s</v>
          </cell>
          <cell r="AS1027">
            <v>0</v>
          </cell>
          <cell r="AT1027" t="str">
            <v>China</v>
          </cell>
          <cell r="AX1027">
            <v>0</v>
          </cell>
          <cell r="AY1027">
            <v>40203</v>
          </cell>
          <cell r="AZ1027">
            <v>40209</v>
          </cell>
          <cell r="BA1027">
            <v>40279</v>
          </cell>
          <cell r="BB1027">
            <v>40328</v>
          </cell>
          <cell r="BC1027">
            <v>40377</v>
          </cell>
          <cell r="BD1027">
            <v>40384</v>
          </cell>
          <cell r="BE1027">
            <v>40179</v>
          </cell>
          <cell r="BF1027">
            <v>40269</v>
          </cell>
          <cell r="BG1027">
            <v>40299</v>
          </cell>
          <cell r="BH1027">
            <v>40360</v>
          </cell>
          <cell r="BI1027">
            <v>40360</v>
          </cell>
          <cell r="BL1027">
            <v>0</v>
          </cell>
          <cell r="BN1027" t="str">
            <v>DOCKERS</v>
          </cell>
          <cell r="BO1027" t="str">
            <v>Tops</v>
          </cell>
          <cell r="BP1027" t="str">
            <v>Mens</v>
          </cell>
          <cell r="BQ1027" t="str">
            <v>Y</v>
          </cell>
          <cell r="BR1027" t="str">
            <v>DM Tops Knits</v>
          </cell>
          <cell r="BS1027" t="str">
            <v>OKAMOTO D</v>
          </cell>
          <cell r="BT1027" t="str">
            <v>C KNITS</v>
          </cell>
          <cell r="BU1027" t="str">
            <v>B6479</v>
          </cell>
          <cell r="BV1027" t="str">
            <v>Seasonal</v>
          </cell>
          <cell r="BW1027" t="str">
            <v>APD</v>
          </cell>
          <cell r="BY1027" t="str">
            <v>4032740277402634020840198401984019840198</v>
          </cell>
          <cell r="BZ1027" t="str">
            <v>S-45355-0002-3994-40327</v>
          </cell>
          <cell r="CA1027" t="str">
            <v>SFO</v>
          </cell>
          <cell r="CD1027">
            <v>0</v>
          </cell>
          <cell r="CF1027">
            <v>1222</v>
          </cell>
          <cell r="CG1027">
            <v>0</v>
          </cell>
        </row>
        <row r="1028">
          <cell r="A1028">
            <v>1094033</v>
          </cell>
          <cell r="B1028" t="str">
            <v>106</v>
          </cell>
          <cell r="C1028" t="str">
            <v>101</v>
          </cell>
          <cell r="D1028" t="str">
            <v>45355</v>
          </cell>
          <cell r="E1028" t="str">
            <v>45355-0002</v>
          </cell>
          <cell r="F1028" t="str">
            <v>LS GOOD SOLID POLO</v>
          </cell>
          <cell r="G1028" t="str">
            <v>BLACK</v>
          </cell>
          <cell r="H1028" t="str">
            <v>PC</v>
          </cell>
          <cell r="J1028" t="str">
            <v>SP-A</v>
          </cell>
          <cell r="K1028" t="str">
            <v>LSE</v>
          </cell>
          <cell r="L1028" t="str">
            <v>GB</v>
          </cell>
          <cell r="M1028">
            <v>2207</v>
          </cell>
          <cell r="N1028">
            <v>2207</v>
          </cell>
          <cell r="O1028">
            <v>0</v>
          </cell>
          <cell r="P1028">
            <v>2207</v>
          </cell>
          <cell r="T1028" t="str">
            <v>379M</v>
          </cell>
          <cell r="U1028">
            <v>3994</v>
          </cell>
          <cell r="V1028" t="str">
            <v>HONG KONG</v>
          </cell>
          <cell r="W1028" t="str">
            <v>NAS</v>
          </cell>
          <cell r="X1028" t="str">
            <v>CAMBODIA</v>
          </cell>
          <cell r="Y1028" t="str">
            <v>SUNTEX PTE LTD</v>
          </cell>
          <cell r="Z1028" t="str">
            <v>DFC</v>
          </cell>
          <cell r="AD1028">
            <v>40165</v>
          </cell>
          <cell r="AE1028">
            <v>40165</v>
          </cell>
          <cell r="AF1028">
            <v>40165</v>
          </cell>
          <cell r="AG1028">
            <v>40165</v>
          </cell>
          <cell r="AH1028">
            <v>40175</v>
          </cell>
          <cell r="AI1028">
            <v>40221</v>
          </cell>
          <cell r="AJ1028">
            <v>40235</v>
          </cell>
          <cell r="AK1028">
            <v>40285</v>
          </cell>
          <cell r="AL1028">
            <v>40341</v>
          </cell>
          <cell r="AM1028">
            <v>40344</v>
          </cell>
          <cell r="AN1028" t="str">
            <v>LSE changed fcst from 1986 to 2207 uts 12/31</v>
          </cell>
          <cell r="AO1028" t="str">
            <v>Y</v>
          </cell>
          <cell r="AP1028">
            <v>500166</v>
          </cell>
          <cell r="AR1028" t="str">
            <v>000s</v>
          </cell>
          <cell r="AS1028">
            <v>0</v>
          </cell>
          <cell r="AT1028" t="str">
            <v>China</v>
          </cell>
          <cell r="AX1028">
            <v>0</v>
          </cell>
          <cell r="AY1028">
            <v>40175</v>
          </cell>
          <cell r="AZ1028">
            <v>40181</v>
          </cell>
          <cell r="BA1028">
            <v>40237</v>
          </cell>
          <cell r="BB1028">
            <v>40286</v>
          </cell>
          <cell r="BC1028">
            <v>40342</v>
          </cell>
          <cell r="BD1028">
            <v>40349</v>
          </cell>
          <cell r="BE1028">
            <v>40148</v>
          </cell>
          <cell r="BF1028">
            <v>40210</v>
          </cell>
          <cell r="BG1028">
            <v>40269</v>
          </cell>
          <cell r="BH1028">
            <v>40330</v>
          </cell>
          <cell r="BI1028">
            <v>40330</v>
          </cell>
          <cell r="BL1028">
            <v>0</v>
          </cell>
          <cell r="BN1028" t="str">
            <v>DOCKERS</v>
          </cell>
          <cell r="BO1028" t="str">
            <v>Tops</v>
          </cell>
          <cell r="BP1028" t="str">
            <v>Mens</v>
          </cell>
          <cell r="BQ1028" t="str">
            <v>Y</v>
          </cell>
          <cell r="BR1028" t="str">
            <v>DM Tops Knits</v>
          </cell>
          <cell r="BS1028" t="str">
            <v>OKAMOTO D</v>
          </cell>
          <cell r="BT1028" t="str">
            <v>C KNITS</v>
          </cell>
          <cell r="BU1028" t="str">
            <v>B6479</v>
          </cell>
          <cell r="BV1028" t="str">
            <v>Seasonal</v>
          </cell>
          <cell r="BW1028" t="str">
            <v>LSE</v>
          </cell>
          <cell r="BY1028" t="str">
            <v>4028540235402214017540165401654016540165</v>
          </cell>
          <cell r="BZ1028" t="str">
            <v>S-45355-0002-3994-40285</v>
          </cell>
          <cell r="CA1028" t="str">
            <v>SFO</v>
          </cell>
          <cell r="CD1028">
            <v>0</v>
          </cell>
          <cell r="CF1028">
            <v>1222</v>
          </cell>
          <cell r="CG1028">
            <v>0</v>
          </cell>
        </row>
        <row r="1029">
          <cell r="A1029">
            <v>1094034</v>
          </cell>
          <cell r="B1029" t="str">
            <v>106</v>
          </cell>
          <cell r="C1029" t="str">
            <v>101</v>
          </cell>
          <cell r="D1029" t="str">
            <v>45355</v>
          </cell>
          <cell r="E1029" t="str">
            <v>45355-0002</v>
          </cell>
          <cell r="F1029" t="str">
            <v>LS GOOD SOLID POLO</v>
          </cell>
          <cell r="G1029" t="str">
            <v>BLACK</v>
          </cell>
          <cell r="H1029" t="str">
            <v>PC</v>
          </cell>
          <cell r="J1029" t="str">
            <v>SP-A</v>
          </cell>
          <cell r="K1029" t="str">
            <v>LSM</v>
          </cell>
          <cell r="L1029" t="str">
            <v>MX</v>
          </cell>
          <cell r="M1029">
            <v>1442</v>
          </cell>
          <cell r="N1029">
            <v>1442</v>
          </cell>
          <cell r="O1029">
            <v>0</v>
          </cell>
          <cell r="P1029">
            <v>1442</v>
          </cell>
          <cell r="T1029" t="str">
            <v>379M</v>
          </cell>
          <cell r="U1029">
            <v>3994</v>
          </cell>
          <cell r="V1029" t="str">
            <v>HONG KONG</v>
          </cell>
          <cell r="W1029" t="str">
            <v>NAS</v>
          </cell>
          <cell r="X1029" t="str">
            <v>CAMBODIA</v>
          </cell>
          <cell r="Y1029" t="str">
            <v>SUNTEX PTE LTD</v>
          </cell>
          <cell r="Z1029" t="str">
            <v>DFC</v>
          </cell>
          <cell r="AD1029">
            <v>40132</v>
          </cell>
          <cell r="AE1029">
            <v>40132</v>
          </cell>
          <cell r="AF1029">
            <v>40132</v>
          </cell>
          <cell r="AG1029">
            <v>40132</v>
          </cell>
          <cell r="AH1029">
            <v>40142</v>
          </cell>
          <cell r="AI1029">
            <v>40188</v>
          </cell>
          <cell r="AJ1029">
            <v>40202</v>
          </cell>
          <cell r="AK1029">
            <v>40252</v>
          </cell>
          <cell r="AL1029">
            <v>40319</v>
          </cell>
          <cell r="AM1029">
            <v>40322</v>
          </cell>
          <cell r="AN1029" t="str">
            <v>early commit</v>
          </cell>
          <cell r="AO1029" t="str">
            <v>Y</v>
          </cell>
          <cell r="AP1029">
            <v>95391</v>
          </cell>
          <cell r="AR1029" t="str">
            <v>000s</v>
          </cell>
          <cell r="AS1029">
            <v>0</v>
          </cell>
          <cell r="AT1029" t="str">
            <v>China</v>
          </cell>
          <cell r="AX1029">
            <v>0</v>
          </cell>
          <cell r="AY1029">
            <v>40140</v>
          </cell>
          <cell r="AZ1029">
            <v>40146</v>
          </cell>
          <cell r="BA1029">
            <v>40202</v>
          </cell>
          <cell r="BB1029">
            <v>40258</v>
          </cell>
          <cell r="BC1029">
            <v>40321</v>
          </cell>
          <cell r="BD1029">
            <v>40328</v>
          </cell>
          <cell r="BE1029">
            <v>40118</v>
          </cell>
          <cell r="BF1029">
            <v>40179</v>
          </cell>
          <cell r="BG1029">
            <v>40238</v>
          </cell>
          <cell r="BH1029">
            <v>40299</v>
          </cell>
          <cell r="BI1029">
            <v>40299</v>
          </cell>
          <cell r="BL1029">
            <v>0</v>
          </cell>
          <cell r="BN1029" t="str">
            <v>DOCKERS</v>
          </cell>
          <cell r="BO1029" t="str">
            <v>Tops</v>
          </cell>
          <cell r="BP1029" t="str">
            <v>Mens</v>
          </cell>
          <cell r="BQ1029" t="str">
            <v>Y</v>
          </cell>
          <cell r="BR1029" t="str">
            <v>DM Tops Knits</v>
          </cell>
          <cell r="BS1029" t="str">
            <v>OKAMOTO D</v>
          </cell>
          <cell r="BT1029" t="str">
            <v>C KNITS</v>
          </cell>
          <cell r="BU1029" t="str">
            <v>B6479</v>
          </cell>
          <cell r="BV1029" t="str">
            <v>Seasonal</v>
          </cell>
          <cell r="BW1029" t="str">
            <v>LSA</v>
          </cell>
          <cell r="BY1029" t="str">
            <v>4025240202401884014240132401324013240132</v>
          </cell>
          <cell r="BZ1029" t="str">
            <v>S-45355-0002-3994-40252</v>
          </cell>
          <cell r="CA1029" t="str">
            <v>SFO</v>
          </cell>
          <cell r="CB1029">
            <v>1442</v>
          </cell>
          <cell r="CD1029">
            <v>0</v>
          </cell>
          <cell r="CF1029">
            <v>1222</v>
          </cell>
          <cell r="CG1029">
            <v>0</v>
          </cell>
        </row>
        <row r="1030">
          <cell r="A1030">
            <v>1094035</v>
          </cell>
          <cell r="B1030" t="str">
            <v>106</v>
          </cell>
          <cell r="C1030" t="str">
            <v>101</v>
          </cell>
          <cell r="D1030" t="str">
            <v>45355</v>
          </cell>
          <cell r="E1030" t="str">
            <v>45355-0002</v>
          </cell>
          <cell r="F1030" t="str">
            <v>LS GOOD SOLID POLO</v>
          </cell>
          <cell r="G1030" t="str">
            <v>BLACK</v>
          </cell>
          <cell r="H1030" t="str">
            <v>PC</v>
          </cell>
          <cell r="J1030" t="str">
            <v>SP-A</v>
          </cell>
          <cell r="K1030" t="str">
            <v>LSM</v>
          </cell>
          <cell r="L1030" t="str">
            <v>MX</v>
          </cell>
          <cell r="M1030">
            <v>1722</v>
          </cell>
          <cell r="N1030">
            <v>1722</v>
          </cell>
          <cell r="O1030">
            <v>0</v>
          </cell>
          <cell r="P1030">
            <v>1722</v>
          </cell>
          <cell r="T1030" t="str">
            <v>379M</v>
          </cell>
          <cell r="U1030">
            <v>3994</v>
          </cell>
          <cell r="V1030" t="str">
            <v>HONG KONG</v>
          </cell>
          <cell r="W1030" t="str">
            <v>NAS</v>
          </cell>
          <cell r="X1030" t="str">
            <v>CAMBODIA</v>
          </cell>
          <cell r="Y1030" t="str">
            <v>SUNTEX PTE LTD</v>
          </cell>
          <cell r="Z1030" t="str">
            <v>DFC</v>
          </cell>
          <cell r="AD1030">
            <v>40198</v>
          </cell>
          <cell r="AE1030">
            <v>40198</v>
          </cell>
          <cell r="AF1030">
            <v>40198</v>
          </cell>
          <cell r="AG1030">
            <v>40198</v>
          </cell>
          <cell r="AH1030">
            <v>40208</v>
          </cell>
          <cell r="AI1030">
            <v>40255</v>
          </cell>
          <cell r="AJ1030">
            <v>40269</v>
          </cell>
          <cell r="AK1030">
            <v>40319</v>
          </cell>
          <cell r="AL1030">
            <v>40386</v>
          </cell>
          <cell r="AM1030">
            <v>40389</v>
          </cell>
          <cell r="AN1030" t="str">
            <v>1/20: Helen commit to David's 5/21 ex-fcty from 5/29</v>
          </cell>
          <cell r="AO1030" t="str">
            <v>Y</v>
          </cell>
          <cell r="AP1030">
            <v>95601</v>
          </cell>
          <cell r="AR1030" t="str">
            <v>000s</v>
          </cell>
          <cell r="AS1030">
            <v>0</v>
          </cell>
          <cell r="AT1030" t="str">
            <v>China</v>
          </cell>
          <cell r="AX1030">
            <v>0</v>
          </cell>
          <cell r="AY1030">
            <v>40203</v>
          </cell>
          <cell r="AZ1030">
            <v>40209</v>
          </cell>
          <cell r="BA1030">
            <v>40272</v>
          </cell>
          <cell r="BB1030">
            <v>40321</v>
          </cell>
          <cell r="BC1030">
            <v>40391</v>
          </cell>
          <cell r="BD1030">
            <v>40391</v>
          </cell>
          <cell r="BE1030">
            <v>40179</v>
          </cell>
          <cell r="BF1030">
            <v>40238</v>
          </cell>
          <cell r="BG1030">
            <v>40299</v>
          </cell>
          <cell r="BH1030">
            <v>40360</v>
          </cell>
          <cell r="BI1030">
            <v>40360</v>
          </cell>
          <cell r="BL1030">
            <v>0</v>
          </cell>
          <cell r="BN1030" t="str">
            <v>DOCKERS</v>
          </cell>
          <cell r="BO1030" t="str">
            <v>Tops</v>
          </cell>
          <cell r="BP1030" t="str">
            <v>Mens</v>
          </cell>
          <cell r="BQ1030" t="str">
            <v>Y</v>
          </cell>
          <cell r="BR1030" t="str">
            <v>DM Tops Knits</v>
          </cell>
          <cell r="BS1030" t="str">
            <v>OKAMOTO D</v>
          </cell>
          <cell r="BT1030" t="str">
            <v>C KNITS</v>
          </cell>
          <cell r="BU1030" t="str">
            <v>B6479</v>
          </cell>
          <cell r="BV1030" t="str">
            <v>Seasonal</v>
          </cell>
          <cell r="BW1030" t="str">
            <v>LSA</v>
          </cell>
          <cell r="BY1030" t="str">
            <v>4031940269402554020840198401984019840198</v>
          </cell>
          <cell r="BZ1030" t="str">
            <v>S-45355-0002-3994-40319</v>
          </cell>
          <cell r="CA1030" t="str">
            <v>SFO</v>
          </cell>
          <cell r="CB1030">
            <v>1722</v>
          </cell>
          <cell r="CD1030">
            <v>0</v>
          </cell>
          <cell r="CF1030">
            <v>1222</v>
          </cell>
          <cell r="CG1030">
            <v>0</v>
          </cell>
        </row>
        <row r="1031">
          <cell r="A1031">
            <v>1094036</v>
          </cell>
          <cell r="B1031" t="str">
            <v>106</v>
          </cell>
          <cell r="C1031" t="str">
            <v>101</v>
          </cell>
          <cell r="D1031" t="str">
            <v>45355</v>
          </cell>
          <cell r="E1031" t="str">
            <v>45355-0001</v>
          </cell>
          <cell r="F1031" t="str">
            <v>LS GOOD SOLID POLO</v>
          </cell>
          <cell r="G1031" t="str">
            <v>WHITE</v>
          </cell>
          <cell r="H1031" t="str">
            <v>PC</v>
          </cell>
          <cell r="J1031" t="str">
            <v>SP-A</v>
          </cell>
          <cell r="K1031" t="str">
            <v>APD</v>
          </cell>
          <cell r="L1031" t="str">
            <v>MY</v>
          </cell>
          <cell r="M1031">
            <v>212</v>
          </cell>
          <cell r="N1031">
            <v>212</v>
          </cell>
          <cell r="O1031">
            <v>0</v>
          </cell>
          <cell r="P1031">
            <v>212</v>
          </cell>
          <cell r="T1031" t="str">
            <v>379M</v>
          </cell>
          <cell r="U1031">
            <v>3994</v>
          </cell>
          <cell r="V1031" t="str">
            <v>HONG KONG</v>
          </cell>
          <cell r="W1031" t="str">
            <v>NAS</v>
          </cell>
          <cell r="X1031" t="str">
            <v>CAMBODIA</v>
          </cell>
          <cell r="Y1031" t="str">
            <v>SUNTEX PTE LTD</v>
          </cell>
          <cell r="Z1031" t="str">
            <v>DFC</v>
          </cell>
          <cell r="AD1031">
            <v>40198</v>
          </cell>
          <cell r="AE1031">
            <v>40198</v>
          </cell>
          <cell r="AF1031">
            <v>40198</v>
          </cell>
          <cell r="AG1031">
            <v>40198</v>
          </cell>
          <cell r="AH1031">
            <v>40208</v>
          </cell>
          <cell r="AI1031">
            <v>40263</v>
          </cell>
          <cell r="AJ1031">
            <v>40277</v>
          </cell>
          <cell r="AK1031">
            <v>40327</v>
          </cell>
          <cell r="AL1031">
            <v>40376</v>
          </cell>
          <cell r="AM1031">
            <v>40379</v>
          </cell>
          <cell r="AN1031" t="str">
            <v>MY PH</v>
          </cell>
          <cell r="AO1031" t="str">
            <v>Y</v>
          </cell>
          <cell r="AP1031" t="str">
            <v>4505015798/4509008000</v>
          </cell>
          <cell r="AR1031" t="str">
            <v>000s</v>
          </cell>
          <cell r="AS1031">
            <v>0</v>
          </cell>
          <cell r="AT1031" t="str">
            <v>China</v>
          </cell>
          <cell r="AX1031">
            <v>0</v>
          </cell>
          <cell r="AY1031">
            <v>40203</v>
          </cell>
          <cell r="AZ1031">
            <v>40209</v>
          </cell>
          <cell r="BA1031">
            <v>40279</v>
          </cell>
          <cell r="BB1031">
            <v>40328</v>
          </cell>
          <cell r="BC1031">
            <v>40377</v>
          </cell>
          <cell r="BD1031">
            <v>40384</v>
          </cell>
          <cell r="BE1031">
            <v>40179</v>
          </cell>
          <cell r="BF1031">
            <v>40269</v>
          </cell>
          <cell r="BG1031">
            <v>40299</v>
          </cell>
          <cell r="BH1031">
            <v>40360</v>
          </cell>
          <cell r="BI1031">
            <v>40360</v>
          </cell>
          <cell r="BL1031">
            <v>0</v>
          </cell>
          <cell r="BN1031" t="str">
            <v>DOCKERS</v>
          </cell>
          <cell r="BO1031" t="str">
            <v>Tops</v>
          </cell>
          <cell r="BP1031" t="str">
            <v>Mens</v>
          </cell>
          <cell r="BQ1031" t="str">
            <v>Y</v>
          </cell>
          <cell r="BR1031" t="str">
            <v>DM Tops Knits</v>
          </cell>
          <cell r="BS1031" t="str">
            <v>OKAMOTO D</v>
          </cell>
          <cell r="BT1031" t="str">
            <v>C KNITS</v>
          </cell>
          <cell r="BU1031" t="str">
            <v>B6476</v>
          </cell>
          <cell r="BV1031" t="str">
            <v>Seasonal</v>
          </cell>
          <cell r="BW1031" t="str">
            <v>APD</v>
          </cell>
          <cell r="BY1031" t="str">
            <v>4032740277402634020840198401984019840198</v>
          </cell>
          <cell r="BZ1031" t="str">
            <v>S-45355-0001-3994-40327</v>
          </cell>
          <cell r="CA1031" t="str">
            <v>SFO</v>
          </cell>
          <cell r="CD1031">
            <v>0</v>
          </cell>
          <cell r="CF1031">
            <v>1222</v>
          </cell>
          <cell r="CG1031">
            <v>0</v>
          </cell>
        </row>
        <row r="1032">
          <cell r="A1032">
            <v>1094037</v>
          </cell>
          <cell r="B1032" t="str">
            <v>106</v>
          </cell>
          <cell r="C1032" t="str">
            <v>101</v>
          </cell>
          <cell r="D1032" t="str">
            <v>45355</v>
          </cell>
          <cell r="E1032" t="str">
            <v>45355-0001</v>
          </cell>
          <cell r="F1032" t="str">
            <v>LS GOOD SOLID POLO</v>
          </cell>
          <cell r="G1032" t="str">
            <v>WHITE</v>
          </cell>
          <cell r="H1032" t="str">
            <v>PC</v>
          </cell>
          <cell r="J1032" t="str">
            <v>SP-A</v>
          </cell>
          <cell r="K1032" t="str">
            <v>LSE</v>
          </cell>
          <cell r="L1032" t="str">
            <v>GB</v>
          </cell>
          <cell r="M1032">
            <v>1763</v>
          </cell>
          <cell r="N1032">
            <v>1763</v>
          </cell>
          <cell r="O1032">
            <v>0</v>
          </cell>
          <cell r="P1032">
            <v>1763</v>
          </cell>
          <cell r="T1032" t="str">
            <v>379M</v>
          </cell>
          <cell r="U1032">
            <v>3994</v>
          </cell>
          <cell r="V1032" t="str">
            <v>HONG KONG</v>
          </cell>
          <cell r="W1032" t="str">
            <v>NAS</v>
          </cell>
          <cell r="X1032" t="str">
            <v>CAMBODIA</v>
          </cell>
          <cell r="Y1032" t="str">
            <v>SUNTEX PTE LTD</v>
          </cell>
          <cell r="Z1032" t="str">
            <v>DFC</v>
          </cell>
          <cell r="AD1032">
            <v>40165</v>
          </cell>
          <cell r="AE1032">
            <v>40165</v>
          </cell>
          <cell r="AF1032">
            <v>40165</v>
          </cell>
          <cell r="AG1032">
            <v>40165</v>
          </cell>
          <cell r="AH1032">
            <v>40175</v>
          </cell>
          <cell r="AI1032">
            <v>40221</v>
          </cell>
          <cell r="AJ1032">
            <v>40235</v>
          </cell>
          <cell r="AK1032">
            <v>40285</v>
          </cell>
          <cell r="AL1032">
            <v>40341</v>
          </cell>
          <cell r="AM1032">
            <v>40344</v>
          </cell>
          <cell r="AN1032" t="str">
            <v>LSE changed fcst from 1563 to 1763 12/31</v>
          </cell>
          <cell r="AO1032" t="str">
            <v>Y</v>
          </cell>
          <cell r="AP1032">
            <v>500165</v>
          </cell>
          <cell r="AR1032" t="str">
            <v>000s</v>
          </cell>
          <cell r="AS1032">
            <v>0</v>
          </cell>
          <cell r="AT1032" t="str">
            <v>China</v>
          </cell>
          <cell r="AX1032">
            <v>0</v>
          </cell>
          <cell r="AY1032">
            <v>40175</v>
          </cell>
          <cell r="AZ1032">
            <v>40181</v>
          </cell>
          <cell r="BA1032">
            <v>40237</v>
          </cell>
          <cell r="BB1032">
            <v>40286</v>
          </cell>
          <cell r="BC1032">
            <v>40342</v>
          </cell>
          <cell r="BD1032">
            <v>40349</v>
          </cell>
          <cell r="BE1032">
            <v>40148</v>
          </cell>
          <cell r="BF1032">
            <v>40210</v>
          </cell>
          <cell r="BG1032">
            <v>40269</v>
          </cell>
          <cell r="BH1032">
            <v>40330</v>
          </cell>
          <cell r="BI1032">
            <v>40330</v>
          </cell>
          <cell r="BL1032">
            <v>0</v>
          </cell>
          <cell r="BN1032" t="str">
            <v>DOCKERS</v>
          </cell>
          <cell r="BO1032" t="str">
            <v>Tops</v>
          </cell>
          <cell r="BP1032" t="str">
            <v>Mens</v>
          </cell>
          <cell r="BQ1032" t="str">
            <v>Y</v>
          </cell>
          <cell r="BR1032" t="str">
            <v>DM Tops Knits</v>
          </cell>
          <cell r="BS1032" t="str">
            <v>OKAMOTO D</v>
          </cell>
          <cell r="BT1032" t="str">
            <v>C KNITS</v>
          </cell>
          <cell r="BU1032" t="str">
            <v>B6476</v>
          </cell>
          <cell r="BV1032" t="str">
            <v>Seasonal</v>
          </cell>
          <cell r="BW1032" t="str">
            <v>LSE</v>
          </cell>
          <cell r="BY1032" t="str">
            <v>4028540235402214017540165401654016540165</v>
          </cell>
          <cell r="BZ1032" t="str">
            <v>S-45355-0001-3994-40285</v>
          </cell>
          <cell r="CA1032" t="str">
            <v>SFO</v>
          </cell>
          <cell r="CD1032">
            <v>0</v>
          </cell>
          <cell r="CF1032">
            <v>1222</v>
          </cell>
          <cell r="CG1032">
            <v>0</v>
          </cell>
        </row>
        <row r="1033">
          <cell r="A1033">
            <v>1094038</v>
          </cell>
          <cell r="B1033" t="str">
            <v>106</v>
          </cell>
          <cell r="C1033" t="str">
            <v>101</v>
          </cell>
          <cell r="D1033" t="str">
            <v>45355</v>
          </cell>
          <cell r="E1033" t="str">
            <v>45355-0001</v>
          </cell>
          <cell r="F1033" t="str">
            <v>LS GOOD SOLID POLO</v>
          </cell>
          <cell r="G1033" t="str">
            <v>WHITE</v>
          </cell>
          <cell r="H1033" t="str">
            <v>PC</v>
          </cell>
          <cell r="J1033" t="str">
            <v>SP-A</v>
          </cell>
          <cell r="K1033" t="str">
            <v>LSM</v>
          </cell>
          <cell r="L1033" t="str">
            <v>MX</v>
          </cell>
          <cell r="M1033">
            <v>1476</v>
          </cell>
          <cell r="N1033">
            <v>1476</v>
          </cell>
          <cell r="O1033">
            <v>0</v>
          </cell>
          <cell r="P1033">
            <v>1476</v>
          </cell>
          <cell r="T1033" t="str">
            <v>379M</v>
          </cell>
          <cell r="U1033">
            <v>3994</v>
          </cell>
          <cell r="V1033" t="str">
            <v>HONG KONG</v>
          </cell>
          <cell r="W1033" t="str">
            <v>NAS</v>
          </cell>
          <cell r="X1033" t="str">
            <v>CAMBODIA</v>
          </cell>
          <cell r="Y1033" t="str">
            <v>SUNTEX PTE LTD</v>
          </cell>
          <cell r="Z1033" t="str">
            <v>DFC</v>
          </cell>
          <cell r="AD1033">
            <v>40132</v>
          </cell>
          <cell r="AE1033">
            <v>40132</v>
          </cell>
          <cell r="AF1033">
            <v>40132</v>
          </cell>
          <cell r="AG1033">
            <v>40132</v>
          </cell>
          <cell r="AH1033">
            <v>40142</v>
          </cell>
          <cell r="AI1033">
            <v>40188</v>
          </cell>
          <cell r="AJ1033">
            <v>40202</v>
          </cell>
          <cell r="AK1033">
            <v>40252</v>
          </cell>
          <cell r="AL1033">
            <v>40319</v>
          </cell>
          <cell r="AM1033">
            <v>40322</v>
          </cell>
          <cell r="AN1033" t="str">
            <v>early commit</v>
          </cell>
          <cell r="AO1033" t="str">
            <v>Y</v>
          </cell>
          <cell r="AP1033">
            <v>95390</v>
          </cell>
          <cell r="AR1033" t="str">
            <v>000s</v>
          </cell>
          <cell r="AS1033">
            <v>0</v>
          </cell>
          <cell r="AT1033" t="str">
            <v>China</v>
          </cell>
          <cell r="AX1033">
            <v>0</v>
          </cell>
          <cell r="AY1033">
            <v>40140</v>
          </cell>
          <cell r="AZ1033">
            <v>40146</v>
          </cell>
          <cell r="BA1033">
            <v>40202</v>
          </cell>
          <cell r="BB1033">
            <v>40258</v>
          </cell>
          <cell r="BC1033">
            <v>40321</v>
          </cell>
          <cell r="BD1033">
            <v>40328</v>
          </cell>
          <cell r="BE1033">
            <v>40118</v>
          </cell>
          <cell r="BF1033">
            <v>40179</v>
          </cell>
          <cell r="BG1033">
            <v>40238</v>
          </cell>
          <cell r="BH1033">
            <v>40299</v>
          </cell>
          <cell r="BI1033">
            <v>40299</v>
          </cell>
          <cell r="BL1033">
            <v>0</v>
          </cell>
          <cell r="BN1033" t="str">
            <v>DOCKERS</v>
          </cell>
          <cell r="BO1033" t="str">
            <v>Tops</v>
          </cell>
          <cell r="BP1033" t="str">
            <v>Mens</v>
          </cell>
          <cell r="BQ1033" t="str">
            <v>Y</v>
          </cell>
          <cell r="BR1033" t="str">
            <v>DM Tops Knits</v>
          </cell>
          <cell r="BS1033" t="str">
            <v>OKAMOTO D</v>
          </cell>
          <cell r="BT1033" t="str">
            <v>C KNITS</v>
          </cell>
          <cell r="BU1033" t="str">
            <v>B6476</v>
          </cell>
          <cell r="BV1033" t="str">
            <v>Seasonal</v>
          </cell>
          <cell r="BW1033" t="str">
            <v>LSA</v>
          </cell>
          <cell r="BY1033" t="str">
            <v>4025240202401884014240132401324013240132</v>
          </cell>
          <cell r="BZ1033" t="str">
            <v>S-45355-0001-3994-40252</v>
          </cell>
          <cell r="CA1033" t="str">
            <v>SFO</v>
          </cell>
          <cell r="CB1033">
            <v>1476</v>
          </cell>
          <cell r="CD1033">
            <v>0</v>
          </cell>
          <cell r="CF1033">
            <v>1222</v>
          </cell>
          <cell r="CG1033">
            <v>0</v>
          </cell>
        </row>
        <row r="1034">
          <cell r="A1034">
            <v>1094039</v>
          </cell>
          <cell r="B1034" t="str">
            <v>106</v>
          </cell>
          <cell r="C1034" t="str">
            <v>101</v>
          </cell>
          <cell r="D1034" t="str">
            <v>45355</v>
          </cell>
          <cell r="E1034" t="str">
            <v>45355-0001</v>
          </cell>
          <cell r="F1034" t="str">
            <v>LS GOOD SOLID POLO</v>
          </cell>
          <cell r="G1034" t="str">
            <v>WHITE</v>
          </cell>
          <cell r="H1034" t="str">
            <v>PC</v>
          </cell>
          <cell r="J1034" t="str">
            <v>SP-A</v>
          </cell>
          <cell r="K1034" t="str">
            <v>LSM</v>
          </cell>
          <cell r="L1034" t="str">
            <v>MX</v>
          </cell>
          <cell r="M1034">
            <v>2142</v>
          </cell>
          <cell r="N1034">
            <v>2142</v>
          </cell>
          <cell r="O1034">
            <v>0</v>
          </cell>
          <cell r="P1034">
            <v>2142</v>
          </cell>
          <cell r="T1034" t="str">
            <v>379M</v>
          </cell>
          <cell r="U1034">
            <v>3994</v>
          </cell>
          <cell r="V1034" t="str">
            <v>HONG KONG</v>
          </cell>
          <cell r="W1034" t="str">
            <v>NAS</v>
          </cell>
          <cell r="X1034" t="str">
            <v>CAMBODIA</v>
          </cell>
          <cell r="Y1034" t="str">
            <v>SUNTEX PTE LTD</v>
          </cell>
          <cell r="Z1034" t="str">
            <v>DFC</v>
          </cell>
          <cell r="AD1034">
            <v>40198</v>
          </cell>
          <cell r="AE1034">
            <v>40198</v>
          </cell>
          <cell r="AF1034">
            <v>40198</v>
          </cell>
          <cell r="AG1034">
            <v>40198</v>
          </cell>
          <cell r="AH1034">
            <v>40208</v>
          </cell>
          <cell r="AI1034">
            <v>40255</v>
          </cell>
          <cell r="AJ1034">
            <v>40269</v>
          </cell>
          <cell r="AK1034">
            <v>40319</v>
          </cell>
          <cell r="AL1034">
            <v>40386</v>
          </cell>
          <cell r="AM1034">
            <v>40389</v>
          </cell>
          <cell r="AN1034" t="str">
            <v>1/20: Helen commit to David's 5/21 ex-fcty from 5/29</v>
          </cell>
          <cell r="AO1034" t="str">
            <v>Y</v>
          </cell>
          <cell r="AP1034">
            <v>95600</v>
          </cell>
          <cell r="AR1034" t="str">
            <v>000s</v>
          </cell>
          <cell r="AS1034">
            <v>0</v>
          </cell>
          <cell r="AT1034" t="str">
            <v>China</v>
          </cell>
          <cell r="AX1034">
            <v>0</v>
          </cell>
          <cell r="AY1034">
            <v>40203</v>
          </cell>
          <cell r="AZ1034">
            <v>40209</v>
          </cell>
          <cell r="BA1034">
            <v>40272</v>
          </cell>
          <cell r="BB1034">
            <v>40321</v>
          </cell>
          <cell r="BC1034">
            <v>40391</v>
          </cell>
          <cell r="BD1034">
            <v>40391</v>
          </cell>
          <cell r="BE1034">
            <v>40179</v>
          </cell>
          <cell r="BF1034">
            <v>40238</v>
          </cell>
          <cell r="BG1034">
            <v>40299</v>
          </cell>
          <cell r="BH1034">
            <v>40360</v>
          </cell>
          <cell r="BI1034">
            <v>40360</v>
          </cell>
          <cell r="BL1034">
            <v>0</v>
          </cell>
          <cell r="BN1034" t="str">
            <v>DOCKERS</v>
          </cell>
          <cell r="BO1034" t="str">
            <v>Tops</v>
          </cell>
          <cell r="BP1034" t="str">
            <v>Mens</v>
          </cell>
          <cell r="BQ1034" t="str">
            <v>Y</v>
          </cell>
          <cell r="BR1034" t="str">
            <v>DM Tops Knits</v>
          </cell>
          <cell r="BS1034" t="str">
            <v>OKAMOTO D</v>
          </cell>
          <cell r="BT1034" t="str">
            <v>C KNITS</v>
          </cell>
          <cell r="BU1034" t="str">
            <v>B6476</v>
          </cell>
          <cell r="BV1034" t="str">
            <v>Seasonal</v>
          </cell>
          <cell r="BW1034" t="str">
            <v>LSA</v>
          </cell>
          <cell r="BY1034" t="str">
            <v>4031940269402554020840198401984019840198</v>
          </cell>
          <cell r="BZ1034" t="str">
            <v>S-45355-0001-3994-40319</v>
          </cell>
          <cell r="CA1034" t="str">
            <v>SFO</v>
          </cell>
          <cell r="CB1034">
            <v>2142</v>
          </cell>
          <cell r="CD1034">
            <v>0</v>
          </cell>
          <cell r="CF1034">
            <v>1222</v>
          </cell>
          <cell r="CG1034">
            <v>0</v>
          </cell>
        </row>
        <row r="1035">
          <cell r="A1035">
            <v>1094040</v>
          </cell>
          <cell r="B1035" t="str">
            <v>106</v>
          </cell>
          <cell r="C1035" t="str">
            <v>101</v>
          </cell>
          <cell r="D1035" t="str">
            <v>45355</v>
          </cell>
          <cell r="E1035" t="str">
            <v>45355-0018</v>
          </cell>
          <cell r="F1035" t="str">
            <v>LS GOOD SOLID POLO</v>
          </cell>
          <cell r="G1035" t="str">
            <v>SOLID - PERON</v>
          </cell>
          <cell r="H1035" t="str">
            <v>PC</v>
          </cell>
          <cell r="J1035" t="str">
            <v>SP-A</v>
          </cell>
          <cell r="K1035" t="str">
            <v>LSM</v>
          </cell>
          <cell r="L1035" t="str">
            <v>MX</v>
          </cell>
          <cell r="M1035">
            <v>1490</v>
          </cell>
          <cell r="N1035">
            <v>1490</v>
          </cell>
          <cell r="O1035">
            <v>0</v>
          </cell>
          <cell r="P1035">
            <v>1490</v>
          </cell>
          <cell r="T1035" t="str">
            <v>379M</v>
          </cell>
          <cell r="U1035">
            <v>3994</v>
          </cell>
          <cell r="V1035" t="str">
            <v>HONG KONG</v>
          </cell>
          <cell r="W1035" t="str">
            <v>NAS</v>
          </cell>
          <cell r="X1035" t="str">
            <v>CAMBODIA</v>
          </cell>
          <cell r="Y1035" t="str">
            <v>SUNTEX PTE LTD</v>
          </cell>
          <cell r="Z1035" t="str">
            <v>DFC</v>
          </cell>
          <cell r="AD1035">
            <v>40132</v>
          </cell>
          <cell r="AE1035">
            <v>40132</v>
          </cell>
          <cell r="AF1035">
            <v>40132</v>
          </cell>
          <cell r="AG1035">
            <v>40132</v>
          </cell>
          <cell r="AH1035">
            <v>40142</v>
          </cell>
          <cell r="AI1035">
            <v>40188</v>
          </cell>
          <cell r="AJ1035">
            <v>40202</v>
          </cell>
          <cell r="AK1035">
            <v>40252</v>
          </cell>
          <cell r="AL1035">
            <v>40319</v>
          </cell>
          <cell r="AM1035">
            <v>40322</v>
          </cell>
          <cell r="AN1035" t="str">
            <v>early commit</v>
          </cell>
          <cell r="AO1035" t="str">
            <v>Y</v>
          </cell>
          <cell r="AP1035">
            <v>95366</v>
          </cell>
          <cell r="AR1035" t="str">
            <v>000s</v>
          </cell>
          <cell r="AS1035">
            <v>0</v>
          </cell>
          <cell r="AT1035" t="str">
            <v>China</v>
          </cell>
          <cell r="AX1035">
            <v>0</v>
          </cell>
          <cell r="AY1035">
            <v>40140</v>
          </cell>
          <cell r="AZ1035">
            <v>40146</v>
          </cell>
          <cell r="BA1035">
            <v>40202</v>
          </cell>
          <cell r="BB1035">
            <v>40258</v>
          </cell>
          <cell r="BC1035">
            <v>40321</v>
          </cell>
          <cell r="BD1035">
            <v>40328</v>
          </cell>
          <cell r="BE1035">
            <v>40118</v>
          </cell>
          <cell r="BF1035">
            <v>40179</v>
          </cell>
          <cell r="BG1035">
            <v>40238</v>
          </cell>
          <cell r="BH1035">
            <v>40299</v>
          </cell>
          <cell r="BI1035">
            <v>40299</v>
          </cell>
          <cell r="BL1035">
            <v>0</v>
          </cell>
          <cell r="BN1035" t="str">
            <v>DOCKERS</v>
          </cell>
          <cell r="BO1035" t="str">
            <v>Tops</v>
          </cell>
          <cell r="BP1035" t="str">
            <v>Mens</v>
          </cell>
          <cell r="BQ1035" t="str">
            <v>N</v>
          </cell>
          <cell r="BR1035" t="str">
            <v>DM Tops Knits</v>
          </cell>
          <cell r="BS1035" t="str">
            <v>OKAMOTO D</v>
          </cell>
          <cell r="BT1035" t="str">
            <v>C KNITS</v>
          </cell>
          <cell r="BU1035" t="str">
            <v>D5874</v>
          </cell>
          <cell r="BV1035" t="str">
            <v>Seasonal</v>
          </cell>
          <cell r="BW1035" t="str">
            <v>LSA</v>
          </cell>
          <cell r="BY1035" t="str">
            <v>4025240202401884014240132401324013240132</v>
          </cell>
          <cell r="BZ1035" t="str">
            <v>S-45355-0018-3994-40252</v>
          </cell>
          <cell r="CA1035" t="str">
            <v>SFO</v>
          </cell>
          <cell r="CB1035">
            <v>1490</v>
          </cell>
          <cell r="CD1035">
            <v>0</v>
          </cell>
          <cell r="CF1035">
            <v>1222</v>
          </cell>
          <cell r="CG1035">
            <v>0</v>
          </cell>
        </row>
        <row r="1036">
          <cell r="A1036">
            <v>1094041</v>
          </cell>
          <cell r="B1036" t="str">
            <v>106</v>
          </cell>
          <cell r="C1036" t="str">
            <v>101</v>
          </cell>
          <cell r="D1036" t="str">
            <v>45355</v>
          </cell>
          <cell r="E1036" t="str">
            <v>45355-0018</v>
          </cell>
          <cell r="F1036" t="str">
            <v>LS GOOD SOLID POLO</v>
          </cell>
          <cell r="G1036" t="str">
            <v>SOLID - PERON</v>
          </cell>
          <cell r="H1036" t="str">
            <v>PC</v>
          </cell>
          <cell r="J1036" t="str">
            <v>SP-A</v>
          </cell>
          <cell r="K1036" t="str">
            <v>LSM</v>
          </cell>
          <cell r="L1036" t="str">
            <v>MX</v>
          </cell>
          <cell r="M1036">
            <v>1500</v>
          </cell>
          <cell r="N1036">
            <v>1500</v>
          </cell>
          <cell r="O1036">
            <v>0</v>
          </cell>
          <cell r="P1036">
            <v>1500</v>
          </cell>
          <cell r="T1036" t="str">
            <v>379M</v>
          </cell>
          <cell r="U1036">
            <v>3994</v>
          </cell>
          <cell r="V1036" t="str">
            <v>HONG KONG</v>
          </cell>
          <cell r="W1036" t="str">
            <v>NAS</v>
          </cell>
          <cell r="X1036" t="str">
            <v>CAMBODIA</v>
          </cell>
          <cell r="Y1036" t="str">
            <v>SUNTEX PTE LTD</v>
          </cell>
          <cell r="Z1036" t="str">
            <v>DFC</v>
          </cell>
          <cell r="AD1036">
            <v>40215</v>
          </cell>
          <cell r="AE1036">
            <v>40215</v>
          </cell>
          <cell r="AF1036">
            <v>40215</v>
          </cell>
          <cell r="AG1036">
            <v>40215</v>
          </cell>
          <cell r="AH1036">
            <v>40225</v>
          </cell>
          <cell r="AI1036">
            <v>40290</v>
          </cell>
          <cell r="AJ1036">
            <v>40304</v>
          </cell>
          <cell r="AK1036">
            <v>40354</v>
          </cell>
          <cell r="AL1036">
            <v>40421</v>
          </cell>
          <cell r="AM1036">
            <v>40424</v>
          </cell>
          <cell r="AN1036" t="str">
            <v>new Feb P-req. MX agreed to upchg $7.15 due to below PO min &amp; after 2 ex-fcty with agreed px done.</v>
          </cell>
          <cell r="AO1036" t="str">
            <v>Y</v>
          </cell>
          <cell r="AP1036">
            <v>95820</v>
          </cell>
          <cell r="AR1036" t="str">
            <v>000s</v>
          </cell>
          <cell r="AS1036">
            <v>0</v>
          </cell>
          <cell r="AT1036" t="str">
            <v>China</v>
          </cell>
          <cell r="AX1036">
            <v>0</v>
          </cell>
          <cell r="AY1036">
            <v>40224</v>
          </cell>
          <cell r="AZ1036">
            <v>40230</v>
          </cell>
          <cell r="BA1036">
            <v>40307</v>
          </cell>
          <cell r="BB1036">
            <v>40356</v>
          </cell>
          <cell r="BC1036">
            <v>40426</v>
          </cell>
          <cell r="BD1036">
            <v>40426</v>
          </cell>
          <cell r="BE1036">
            <v>40210</v>
          </cell>
          <cell r="BF1036">
            <v>40299</v>
          </cell>
          <cell r="BG1036">
            <v>40330</v>
          </cell>
          <cell r="BH1036">
            <v>40422</v>
          </cell>
          <cell r="BI1036">
            <v>40422</v>
          </cell>
          <cell r="BL1036">
            <v>0</v>
          </cell>
          <cell r="BN1036" t="str">
            <v>DOCKERS</v>
          </cell>
          <cell r="BO1036" t="str">
            <v>Tops</v>
          </cell>
          <cell r="BP1036" t="str">
            <v>Mens</v>
          </cell>
          <cell r="BQ1036" t="str">
            <v>N</v>
          </cell>
          <cell r="BR1036" t="str">
            <v>DM Tops Knits</v>
          </cell>
          <cell r="BS1036" t="str">
            <v>OKAMOTO D</v>
          </cell>
          <cell r="BT1036" t="str">
            <v>C KNITS</v>
          </cell>
          <cell r="BU1036" t="str">
            <v>D5874</v>
          </cell>
          <cell r="BV1036" t="str">
            <v>Seasonal</v>
          </cell>
          <cell r="BW1036" t="str">
            <v>LSA</v>
          </cell>
          <cell r="BY1036" t="str">
            <v>4035440304402904022540215402154021540215</v>
          </cell>
          <cell r="BZ1036" t="str">
            <v>S-45355-0018-3994-40354</v>
          </cell>
          <cell r="CA1036" t="str">
            <v>SFO</v>
          </cell>
          <cell r="CB1036">
            <v>1500</v>
          </cell>
          <cell r="CD1036">
            <v>0</v>
          </cell>
          <cell r="CF1036">
            <v>1222</v>
          </cell>
          <cell r="CG1036">
            <v>0</v>
          </cell>
        </row>
        <row r="1037">
          <cell r="A1037">
            <v>1094042</v>
          </cell>
          <cell r="B1037" t="str">
            <v>106</v>
          </cell>
          <cell r="C1037" t="str">
            <v>101</v>
          </cell>
          <cell r="D1037" t="str">
            <v>45355</v>
          </cell>
          <cell r="E1037" t="str">
            <v>45355-0019</v>
          </cell>
          <cell r="F1037" t="str">
            <v>LS GOOD SOLID POLO</v>
          </cell>
          <cell r="G1037" t="str">
            <v>SOLID - MED HEATHER GREY</v>
          </cell>
          <cell r="H1037" t="str">
            <v>PC</v>
          </cell>
          <cell r="J1037" t="str">
            <v>SP-A</v>
          </cell>
          <cell r="K1037" t="str">
            <v>APD</v>
          </cell>
          <cell r="L1037" t="str">
            <v>MY</v>
          </cell>
          <cell r="M1037">
            <v>450</v>
          </cell>
          <cell r="N1037">
            <v>450</v>
          </cell>
          <cell r="O1037">
            <v>0</v>
          </cell>
          <cell r="P1037">
            <v>450</v>
          </cell>
          <cell r="T1037" t="str">
            <v>379M</v>
          </cell>
          <cell r="U1037">
            <v>3994</v>
          </cell>
          <cell r="V1037" t="str">
            <v>HONG KONG</v>
          </cell>
          <cell r="W1037" t="str">
            <v>NAS</v>
          </cell>
          <cell r="X1037" t="str">
            <v>CAMBODIA</v>
          </cell>
          <cell r="Y1037" t="str">
            <v>SUNTEX PTE LTD</v>
          </cell>
          <cell r="Z1037" t="str">
            <v>DFC</v>
          </cell>
          <cell r="AD1037">
            <v>40163</v>
          </cell>
          <cell r="AE1037">
            <v>40163</v>
          </cell>
          <cell r="AF1037">
            <v>40163</v>
          </cell>
          <cell r="AG1037">
            <v>40163</v>
          </cell>
          <cell r="AH1037">
            <v>40173</v>
          </cell>
          <cell r="AI1037">
            <v>40219</v>
          </cell>
          <cell r="AJ1037">
            <v>40233</v>
          </cell>
          <cell r="AK1037">
            <v>40283</v>
          </cell>
          <cell r="AL1037">
            <v>40309</v>
          </cell>
          <cell r="AM1037">
            <v>40312</v>
          </cell>
          <cell r="AN1037" t="str">
            <v>MY TH; early commit</v>
          </cell>
          <cell r="AO1037" t="str">
            <v>Y</v>
          </cell>
          <cell r="AP1037" t="str">
            <v>4505015631/4512013406</v>
          </cell>
          <cell r="AR1037" t="str">
            <v>000s</v>
          </cell>
          <cell r="AS1037">
            <v>0</v>
          </cell>
          <cell r="AT1037" t="str">
            <v>China</v>
          </cell>
          <cell r="AX1037">
            <v>0</v>
          </cell>
          <cell r="AY1037">
            <v>40168</v>
          </cell>
          <cell r="AZ1037">
            <v>40174</v>
          </cell>
          <cell r="BA1037">
            <v>40237</v>
          </cell>
          <cell r="BB1037">
            <v>40286</v>
          </cell>
          <cell r="BC1037">
            <v>40314</v>
          </cell>
          <cell r="BD1037">
            <v>40314</v>
          </cell>
          <cell r="BE1037">
            <v>40148</v>
          </cell>
          <cell r="BF1037">
            <v>40210</v>
          </cell>
          <cell r="BG1037">
            <v>40269</v>
          </cell>
          <cell r="BH1037">
            <v>40299</v>
          </cell>
          <cell r="BI1037">
            <v>40299</v>
          </cell>
          <cell r="BL1037">
            <v>0</v>
          </cell>
          <cell r="BN1037" t="str">
            <v>DOCKERS</v>
          </cell>
          <cell r="BO1037" t="str">
            <v>Tops</v>
          </cell>
          <cell r="BP1037" t="str">
            <v>Mens</v>
          </cell>
          <cell r="BQ1037" t="str">
            <v>N</v>
          </cell>
          <cell r="BR1037" t="str">
            <v>DM Tops Knits</v>
          </cell>
          <cell r="BS1037" t="str">
            <v>OKAMOTO D</v>
          </cell>
          <cell r="BT1037" t="str">
            <v>C KNITS</v>
          </cell>
          <cell r="BU1037" t="str">
            <v>D5875</v>
          </cell>
          <cell r="BV1037" t="str">
            <v>Seasonal</v>
          </cell>
          <cell r="BW1037" t="str">
            <v>APD</v>
          </cell>
          <cell r="BY1037" t="str">
            <v>4028340233402194017340163401634016340163</v>
          </cell>
          <cell r="BZ1037" t="str">
            <v>S-45355-0019-3994-40283</v>
          </cell>
          <cell r="CA1037" t="str">
            <v>SFO</v>
          </cell>
          <cell r="CD1037">
            <v>0</v>
          </cell>
          <cell r="CF1037">
            <v>1222</v>
          </cell>
          <cell r="CG1037">
            <v>0</v>
          </cell>
        </row>
        <row r="1038">
          <cell r="A1038">
            <v>1094043</v>
          </cell>
          <cell r="B1038" t="str">
            <v>106</v>
          </cell>
          <cell r="C1038" t="str">
            <v>101</v>
          </cell>
          <cell r="D1038" t="str">
            <v>45355</v>
          </cell>
          <cell r="E1038" t="str">
            <v>45355-0019</v>
          </cell>
          <cell r="F1038" t="str">
            <v>LS GOOD SOLID POLO</v>
          </cell>
          <cell r="G1038" t="str">
            <v>SOLID - MED HEATHER GREY</v>
          </cell>
          <cell r="H1038" t="str">
            <v>PC</v>
          </cell>
          <cell r="J1038" t="str">
            <v>SP-A</v>
          </cell>
          <cell r="K1038" t="str">
            <v>LSE</v>
          </cell>
          <cell r="L1038" t="str">
            <v>GB</v>
          </cell>
          <cell r="M1038">
            <v>1050</v>
          </cell>
          <cell r="N1038">
            <v>1050</v>
          </cell>
          <cell r="O1038">
            <v>0</v>
          </cell>
          <cell r="P1038">
            <v>1050</v>
          </cell>
          <cell r="T1038" t="str">
            <v>379M</v>
          </cell>
          <cell r="U1038">
            <v>3994</v>
          </cell>
          <cell r="V1038" t="str">
            <v>HONG KONG</v>
          </cell>
          <cell r="W1038" t="str">
            <v>NAS</v>
          </cell>
          <cell r="X1038" t="str">
            <v>CAMBODIA</v>
          </cell>
          <cell r="Y1038" t="str">
            <v>SUNTEX PTE LTD</v>
          </cell>
          <cell r="Z1038" t="str">
            <v>DFC</v>
          </cell>
          <cell r="AD1038">
            <v>40163</v>
          </cell>
          <cell r="AE1038">
            <v>40163</v>
          </cell>
          <cell r="AF1038">
            <v>40163</v>
          </cell>
          <cell r="AG1038">
            <v>40163</v>
          </cell>
          <cell r="AH1038">
            <v>40173</v>
          </cell>
          <cell r="AI1038">
            <v>40219</v>
          </cell>
          <cell r="AJ1038">
            <v>40233</v>
          </cell>
          <cell r="AK1038">
            <v>40283</v>
          </cell>
          <cell r="AL1038">
            <v>40339</v>
          </cell>
          <cell r="AM1038">
            <v>40342</v>
          </cell>
          <cell r="AN1038" t="str">
            <v>early commit</v>
          </cell>
          <cell r="AO1038" t="str">
            <v>Y</v>
          </cell>
          <cell r="AP1038">
            <v>500538</v>
          </cell>
          <cell r="AR1038" t="str">
            <v>000s</v>
          </cell>
          <cell r="AS1038">
            <v>0</v>
          </cell>
          <cell r="AT1038" t="str">
            <v>China</v>
          </cell>
          <cell r="AX1038">
            <v>0</v>
          </cell>
          <cell r="AY1038">
            <v>40168</v>
          </cell>
          <cell r="AZ1038">
            <v>40174</v>
          </cell>
          <cell r="BA1038">
            <v>40237</v>
          </cell>
          <cell r="BB1038">
            <v>40286</v>
          </cell>
          <cell r="BC1038">
            <v>40342</v>
          </cell>
          <cell r="BD1038">
            <v>40342</v>
          </cell>
          <cell r="BE1038">
            <v>40148</v>
          </cell>
          <cell r="BF1038">
            <v>40210</v>
          </cell>
          <cell r="BG1038">
            <v>40269</v>
          </cell>
          <cell r="BH1038">
            <v>40330</v>
          </cell>
          <cell r="BI1038">
            <v>40330</v>
          </cell>
          <cell r="BL1038">
            <v>0</v>
          </cell>
          <cell r="BN1038" t="str">
            <v>DOCKERS</v>
          </cell>
          <cell r="BO1038" t="str">
            <v>Tops</v>
          </cell>
          <cell r="BP1038" t="str">
            <v>Mens</v>
          </cell>
          <cell r="BQ1038" t="str">
            <v>N</v>
          </cell>
          <cell r="BR1038" t="str">
            <v>DM Tops Knits</v>
          </cell>
          <cell r="BS1038" t="str">
            <v>OKAMOTO D</v>
          </cell>
          <cell r="BT1038" t="str">
            <v>C KNITS</v>
          </cell>
          <cell r="BU1038" t="str">
            <v>D5875</v>
          </cell>
          <cell r="BV1038" t="str">
            <v>Seasonal</v>
          </cell>
          <cell r="BW1038" t="str">
            <v>LSE</v>
          </cell>
          <cell r="BY1038" t="str">
            <v>4028340233402194017340163401634016340163</v>
          </cell>
          <cell r="BZ1038" t="str">
            <v>S-45355-0019-3994-40283</v>
          </cell>
          <cell r="CA1038" t="str">
            <v>SFO</v>
          </cell>
          <cell r="CD1038">
            <v>0</v>
          </cell>
          <cell r="CF1038">
            <v>1222</v>
          </cell>
          <cell r="CG1038">
            <v>0</v>
          </cell>
        </row>
        <row r="1039">
          <cell r="A1039">
            <v>1094044</v>
          </cell>
          <cell r="B1039" t="str">
            <v>106</v>
          </cell>
          <cell r="C1039" t="str">
            <v>101</v>
          </cell>
          <cell r="D1039" t="str">
            <v>45355</v>
          </cell>
          <cell r="E1039" t="str">
            <v>45355-0021</v>
          </cell>
          <cell r="F1039" t="str">
            <v>LS GOOD SOLID POLO</v>
          </cell>
          <cell r="G1039" t="str">
            <v>SOLID - COBALT</v>
          </cell>
          <cell r="H1039" t="str">
            <v>PC</v>
          </cell>
          <cell r="J1039" t="str">
            <v>SP-A</v>
          </cell>
          <cell r="K1039" t="str">
            <v>LSM</v>
          </cell>
          <cell r="L1039" t="str">
            <v>MX</v>
          </cell>
          <cell r="M1039">
            <v>1562</v>
          </cell>
          <cell r="N1039">
            <v>1562</v>
          </cell>
          <cell r="O1039">
            <v>0</v>
          </cell>
          <cell r="P1039">
            <v>1562</v>
          </cell>
          <cell r="T1039" t="str">
            <v>379M</v>
          </cell>
          <cell r="U1039">
            <v>3994</v>
          </cell>
          <cell r="V1039" t="str">
            <v>HONG KONG</v>
          </cell>
          <cell r="W1039" t="str">
            <v>NAS</v>
          </cell>
          <cell r="X1039" t="str">
            <v>CAMBODIA</v>
          </cell>
          <cell r="Y1039" t="str">
            <v>SUNTEX PTE LTD</v>
          </cell>
          <cell r="Z1039" t="str">
            <v>DFC</v>
          </cell>
          <cell r="AD1039">
            <v>40165</v>
          </cell>
          <cell r="AE1039">
            <v>40165</v>
          </cell>
          <cell r="AF1039">
            <v>40165</v>
          </cell>
          <cell r="AG1039">
            <v>40165</v>
          </cell>
          <cell r="AH1039">
            <v>40175</v>
          </cell>
          <cell r="AI1039">
            <v>40221</v>
          </cell>
          <cell r="AJ1039">
            <v>40235</v>
          </cell>
          <cell r="AK1039">
            <v>40285</v>
          </cell>
          <cell r="AL1039">
            <v>40352</v>
          </cell>
          <cell r="AM1039">
            <v>40355</v>
          </cell>
          <cell r="AO1039" t="str">
            <v>Y</v>
          </cell>
          <cell r="AP1039">
            <v>95380</v>
          </cell>
          <cell r="AR1039" t="str">
            <v>000s</v>
          </cell>
          <cell r="AS1039">
            <v>0</v>
          </cell>
          <cell r="AT1039" t="str">
            <v>China</v>
          </cell>
          <cell r="AX1039">
            <v>0</v>
          </cell>
          <cell r="AY1039">
            <v>40175</v>
          </cell>
          <cell r="AZ1039">
            <v>40181</v>
          </cell>
          <cell r="BA1039">
            <v>40237</v>
          </cell>
          <cell r="BB1039">
            <v>40286</v>
          </cell>
          <cell r="BC1039">
            <v>40356</v>
          </cell>
          <cell r="BD1039">
            <v>40356</v>
          </cell>
          <cell r="BE1039">
            <v>40148</v>
          </cell>
          <cell r="BF1039">
            <v>40210</v>
          </cell>
          <cell r="BG1039">
            <v>40269</v>
          </cell>
          <cell r="BH1039">
            <v>40330</v>
          </cell>
          <cell r="BI1039">
            <v>40330</v>
          </cell>
          <cell r="BL1039">
            <v>0</v>
          </cell>
          <cell r="BN1039" t="str">
            <v>DOCKERS</v>
          </cell>
          <cell r="BO1039" t="str">
            <v>Tops</v>
          </cell>
          <cell r="BP1039" t="str">
            <v>Mens</v>
          </cell>
          <cell r="BQ1039" t="str">
            <v>N</v>
          </cell>
          <cell r="BR1039" t="str">
            <v>DM Tops Knits</v>
          </cell>
          <cell r="BS1039" t="str">
            <v>OKAMOTO D</v>
          </cell>
          <cell r="BT1039" t="str">
            <v>C KNITS</v>
          </cell>
          <cell r="BU1039" t="str">
            <v>D5877</v>
          </cell>
          <cell r="BV1039" t="str">
            <v>Seasonal</v>
          </cell>
          <cell r="BW1039" t="str">
            <v>LSA</v>
          </cell>
          <cell r="BY1039" t="str">
            <v>4028540235402214017540165401654016540165</v>
          </cell>
          <cell r="BZ1039" t="str">
            <v>S-45355-0021-3994-40285</v>
          </cell>
          <cell r="CA1039" t="str">
            <v>SFO</v>
          </cell>
          <cell r="CB1039">
            <v>1562</v>
          </cell>
          <cell r="CD1039">
            <v>0</v>
          </cell>
          <cell r="CF1039">
            <v>1222</v>
          </cell>
          <cell r="CG1039">
            <v>0</v>
          </cell>
        </row>
        <row r="1040">
          <cell r="A1040">
            <v>1094045</v>
          </cell>
          <cell r="B1040" t="str">
            <v>106</v>
          </cell>
          <cell r="C1040" t="str">
            <v>101</v>
          </cell>
          <cell r="D1040" t="str">
            <v>45355</v>
          </cell>
          <cell r="E1040" t="str">
            <v>45355-0021</v>
          </cell>
          <cell r="F1040" t="str">
            <v>LS GOOD SOLID POLO</v>
          </cell>
          <cell r="G1040" t="str">
            <v>SOLID - COBALT</v>
          </cell>
          <cell r="H1040" t="str">
            <v>PC</v>
          </cell>
          <cell r="J1040" t="str">
            <v>SP-A</v>
          </cell>
          <cell r="K1040" t="str">
            <v>LSM</v>
          </cell>
          <cell r="L1040" t="str">
            <v>MX</v>
          </cell>
          <cell r="M1040">
            <v>1500</v>
          </cell>
          <cell r="N1040">
            <v>1500</v>
          </cell>
          <cell r="O1040">
            <v>0</v>
          </cell>
          <cell r="P1040">
            <v>1500</v>
          </cell>
          <cell r="T1040" t="str">
            <v>379M</v>
          </cell>
          <cell r="U1040">
            <v>3994</v>
          </cell>
          <cell r="V1040" t="str">
            <v>HONG KONG</v>
          </cell>
          <cell r="W1040" t="str">
            <v>NAS</v>
          </cell>
          <cell r="X1040" t="str">
            <v>CAMBODIA</v>
          </cell>
          <cell r="Y1040" t="str">
            <v>SUNTEX PTE LTD</v>
          </cell>
          <cell r="Z1040" t="str">
            <v>DFC</v>
          </cell>
          <cell r="AD1040">
            <v>40203</v>
          </cell>
          <cell r="AE1040">
            <v>40203</v>
          </cell>
          <cell r="AF1040">
            <v>40203</v>
          </cell>
          <cell r="AG1040">
            <v>40203</v>
          </cell>
          <cell r="AH1040">
            <v>40203</v>
          </cell>
          <cell r="AI1040">
            <v>40270</v>
          </cell>
          <cell r="AJ1040">
            <v>40284</v>
          </cell>
          <cell r="AK1040">
            <v>40334</v>
          </cell>
          <cell r="AL1040">
            <v>40401</v>
          </cell>
          <cell r="AM1040">
            <v>40404</v>
          </cell>
          <cell r="AN1040" t="str">
            <v>no Jan P-req for 8/15 del.</v>
          </cell>
          <cell r="AO1040" t="str">
            <v>Y</v>
          </cell>
          <cell r="AP1040">
            <v>95648</v>
          </cell>
          <cell r="AR1040" t="str">
            <v>000s</v>
          </cell>
          <cell r="AS1040">
            <v>0</v>
          </cell>
          <cell r="AT1040" t="str">
            <v>China</v>
          </cell>
          <cell r="AX1040">
            <v>0</v>
          </cell>
          <cell r="AY1040">
            <v>40203</v>
          </cell>
          <cell r="AZ1040">
            <v>40209</v>
          </cell>
          <cell r="BA1040">
            <v>40286</v>
          </cell>
          <cell r="BB1040">
            <v>40335</v>
          </cell>
          <cell r="BC1040">
            <v>40405</v>
          </cell>
          <cell r="BD1040">
            <v>40405</v>
          </cell>
          <cell r="BE1040">
            <v>40179</v>
          </cell>
          <cell r="BF1040">
            <v>40269</v>
          </cell>
          <cell r="BG1040">
            <v>40330</v>
          </cell>
          <cell r="BH1040">
            <v>40391</v>
          </cell>
          <cell r="BI1040">
            <v>40391</v>
          </cell>
          <cell r="BL1040">
            <v>0</v>
          </cell>
          <cell r="BN1040" t="str">
            <v>DOCKERS</v>
          </cell>
          <cell r="BO1040" t="str">
            <v>Tops</v>
          </cell>
          <cell r="BP1040" t="str">
            <v>Mens</v>
          </cell>
          <cell r="BQ1040" t="str">
            <v>N</v>
          </cell>
          <cell r="BR1040" t="str">
            <v>DM Tops Knits</v>
          </cell>
          <cell r="BS1040" t="str">
            <v>OKAMOTO D</v>
          </cell>
          <cell r="BT1040" t="str">
            <v>C KNITS</v>
          </cell>
          <cell r="BU1040" t="str">
            <v>D5877</v>
          </cell>
          <cell r="BV1040" t="str">
            <v>Seasonal</v>
          </cell>
          <cell r="BW1040" t="str">
            <v>LSA</v>
          </cell>
          <cell r="BY1040" t="str">
            <v>4033440284402704020340203402034020340203</v>
          </cell>
          <cell r="BZ1040" t="str">
            <v>S-45355-0021-3994-40334</v>
          </cell>
          <cell r="CA1040" t="str">
            <v>SFO</v>
          </cell>
          <cell r="CB1040">
            <v>1500</v>
          </cell>
          <cell r="CD1040">
            <v>0</v>
          </cell>
          <cell r="CF1040">
            <v>1222</v>
          </cell>
          <cell r="CG1040">
            <v>0</v>
          </cell>
        </row>
        <row r="1041">
          <cell r="A1041">
            <v>1094046</v>
          </cell>
          <cell r="B1041" t="str">
            <v>106</v>
          </cell>
          <cell r="C1041" t="str">
            <v>101</v>
          </cell>
          <cell r="D1041" t="str">
            <v>45355</v>
          </cell>
          <cell r="E1041" t="str">
            <v>45355-0022</v>
          </cell>
          <cell r="F1041" t="str">
            <v>LS GOOD SOLID POLO</v>
          </cell>
          <cell r="G1041" t="str">
            <v>SOLID - FLARE</v>
          </cell>
          <cell r="H1041" t="str">
            <v>PC</v>
          </cell>
          <cell r="J1041" t="str">
            <v>SP-A</v>
          </cell>
          <cell r="K1041" t="str">
            <v>LSE</v>
          </cell>
          <cell r="L1041" t="str">
            <v>GB</v>
          </cell>
          <cell r="M1041">
            <v>1000</v>
          </cell>
          <cell r="N1041">
            <v>1000</v>
          </cell>
          <cell r="O1041">
            <v>0</v>
          </cell>
          <cell r="P1041">
            <v>1000</v>
          </cell>
          <cell r="T1041" t="str">
            <v>379M</v>
          </cell>
          <cell r="U1041">
            <v>3994</v>
          </cell>
          <cell r="V1041" t="str">
            <v>HONG KONG</v>
          </cell>
          <cell r="W1041" t="str">
            <v>NAS</v>
          </cell>
          <cell r="X1041" t="str">
            <v>CAMBODIA</v>
          </cell>
          <cell r="Y1041" t="str">
            <v>SUNTEX PTE LTD</v>
          </cell>
          <cell r="Z1041" t="str">
            <v>DFC</v>
          </cell>
          <cell r="AD1041">
            <v>40132</v>
          </cell>
          <cell r="AE1041">
            <v>40132</v>
          </cell>
          <cell r="AF1041">
            <v>40132</v>
          </cell>
          <cell r="AG1041">
            <v>40132</v>
          </cell>
          <cell r="AH1041">
            <v>40142</v>
          </cell>
          <cell r="AI1041">
            <v>40188</v>
          </cell>
          <cell r="AJ1041">
            <v>40202</v>
          </cell>
          <cell r="AK1041">
            <v>40252</v>
          </cell>
          <cell r="AL1041">
            <v>40308</v>
          </cell>
          <cell r="AM1041">
            <v>40311</v>
          </cell>
          <cell r="AN1041" t="str">
            <v>LSE reduced fcst per 12/22 Ilse &amp; will take liability.  1/5 updte: Ilse commit to orig.1.0k I/O of taking liability</v>
          </cell>
          <cell r="AO1041" t="str">
            <v>Y</v>
          </cell>
          <cell r="AP1041">
            <v>500450</v>
          </cell>
          <cell r="AR1041" t="str">
            <v>000s</v>
          </cell>
          <cell r="AS1041">
            <v>0</v>
          </cell>
          <cell r="AT1041" t="str">
            <v>China</v>
          </cell>
          <cell r="AX1041">
            <v>0</v>
          </cell>
          <cell r="AY1041">
            <v>40140</v>
          </cell>
          <cell r="AZ1041">
            <v>40146</v>
          </cell>
          <cell r="BA1041">
            <v>40202</v>
          </cell>
          <cell r="BB1041">
            <v>40258</v>
          </cell>
          <cell r="BC1041">
            <v>40314</v>
          </cell>
          <cell r="BD1041">
            <v>40314</v>
          </cell>
          <cell r="BE1041">
            <v>40118</v>
          </cell>
          <cell r="BF1041">
            <v>40179</v>
          </cell>
          <cell r="BG1041">
            <v>40238</v>
          </cell>
          <cell r="BH1041">
            <v>40299</v>
          </cell>
          <cell r="BI1041">
            <v>40299</v>
          </cell>
          <cell r="BL1041">
            <v>0</v>
          </cell>
          <cell r="BN1041" t="str">
            <v>DOCKERS</v>
          </cell>
          <cell r="BO1041" t="str">
            <v>Tops</v>
          </cell>
          <cell r="BP1041" t="str">
            <v>Mens</v>
          </cell>
          <cell r="BQ1041" t="str">
            <v>N</v>
          </cell>
          <cell r="BR1041" t="str">
            <v>DM Tops Knits</v>
          </cell>
          <cell r="BS1041" t="str">
            <v>OKAMOTO D</v>
          </cell>
          <cell r="BT1041" t="str">
            <v>C KNITS</v>
          </cell>
          <cell r="BU1041" t="str">
            <v>D5878</v>
          </cell>
          <cell r="BV1041" t="str">
            <v>Seasonal</v>
          </cell>
          <cell r="BW1041" t="str">
            <v>LSE</v>
          </cell>
          <cell r="BY1041" t="str">
            <v>4025240202401884014240132401324013240132</v>
          </cell>
          <cell r="BZ1041" t="str">
            <v>S-45355-0022-3994-40252</v>
          </cell>
          <cell r="CA1041" t="str">
            <v>SFO</v>
          </cell>
          <cell r="CD1041">
            <v>0</v>
          </cell>
          <cell r="CF1041">
            <v>1222</v>
          </cell>
          <cell r="CG1041">
            <v>0</v>
          </cell>
        </row>
        <row r="1042">
          <cell r="A1042">
            <v>1094047</v>
          </cell>
          <cell r="B1042" t="str">
            <v>106</v>
          </cell>
          <cell r="C1042" t="str">
            <v>101</v>
          </cell>
          <cell r="D1042" t="str">
            <v>45355</v>
          </cell>
          <cell r="E1042" t="str">
            <v>45355-0022</v>
          </cell>
          <cell r="F1042" t="str">
            <v>LS GOOD SOLID POLO</v>
          </cell>
          <cell r="G1042" t="str">
            <v>SOLID - FLARE</v>
          </cell>
          <cell r="H1042" t="str">
            <v>PC</v>
          </cell>
          <cell r="J1042" t="str">
            <v>SP-A</v>
          </cell>
          <cell r="K1042" t="str">
            <v>LSM</v>
          </cell>
          <cell r="L1042" t="str">
            <v>MX</v>
          </cell>
          <cell r="M1042">
            <v>1572</v>
          </cell>
          <cell r="N1042">
            <v>1572</v>
          </cell>
          <cell r="O1042">
            <v>0</v>
          </cell>
          <cell r="P1042">
            <v>1572</v>
          </cell>
          <cell r="T1042" t="str">
            <v>379M</v>
          </cell>
          <cell r="U1042">
            <v>3994</v>
          </cell>
          <cell r="V1042" t="str">
            <v>HONG KONG</v>
          </cell>
          <cell r="W1042" t="str">
            <v>NAS</v>
          </cell>
          <cell r="X1042" t="str">
            <v>CAMBODIA</v>
          </cell>
          <cell r="Y1042" t="str">
            <v>SUNTEX PTE LTD</v>
          </cell>
          <cell r="Z1042" t="str">
            <v>DFC</v>
          </cell>
          <cell r="AD1042">
            <v>40132</v>
          </cell>
          <cell r="AE1042">
            <v>40132</v>
          </cell>
          <cell r="AF1042">
            <v>40132</v>
          </cell>
          <cell r="AG1042">
            <v>40132</v>
          </cell>
          <cell r="AH1042">
            <v>40142</v>
          </cell>
          <cell r="AI1042">
            <v>40188</v>
          </cell>
          <cell r="AJ1042">
            <v>40202</v>
          </cell>
          <cell r="AK1042">
            <v>40252</v>
          </cell>
          <cell r="AL1042">
            <v>40319</v>
          </cell>
          <cell r="AM1042">
            <v>40322</v>
          </cell>
          <cell r="AN1042" t="str">
            <v>early commit</v>
          </cell>
          <cell r="AO1042" t="str">
            <v>Y</v>
          </cell>
          <cell r="AP1042">
            <v>95367</v>
          </cell>
          <cell r="AR1042" t="str">
            <v>000s</v>
          </cell>
          <cell r="AS1042">
            <v>0</v>
          </cell>
          <cell r="AT1042" t="str">
            <v>China</v>
          </cell>
          <cell r="AX1042">
            <v>0</v>
          </cell>
          <cell r="AY1042">
            <v>40140</v>
          </cell>
          <cell r="AZ1042">
            <v>40146</v>
          </cell>
          <cell r="BA1042">
            <v>40202</v>
          </cell>
          <cell r="BB1042">
            <v>40258</v>
          </cell>
          <cell r="BC1042">
            <v>40321</v>
          </cell>
          <cell r="BD1042">
            <v>40328</v>
          </cell>
          <cell r="BE1042">
            <v>40118</v>
          </cell>
          <cell r="BF1042">
            <v>40179</v>
          </cell>
          <cell r="BG1042">
            <v>40238</v>
          </cell>
          <cell r="BH1042">
            <v>40299</v>
          </cell>
          <cell r="BI1042">
            <v>40299</v>
          </cell>
          <cell r="BL1042">
            <v>0</v>
          </cell>
          <cell r="BN1042" t="str">
            <v>DOCKERS</v>
          </cell>
          <cell r="BO1042" t="str">
            <v>Tops</v>
          </cell>
          <cell r="BP1042" t="str">
            <v>Mens</v>
          </cell>
          <cell r="BQ1042" t="str">
            <v>N</v>
          </cell>
          <cell r="BR1042" t="str">
            <v>DM Tops Knits</v>
          </cell>
          <cell r="BS1042" t="str">
            <v>OKAMOTO D</v>
          </cell>
          <cell r="BT1042" t="str">
            <v>C KNITS</v>
          </cell>
          <cell r="BU1042" t="str">
            <v>D5878</v>
          </cell>
          <cell r="BV1042" t="str">
            <v>Seasonal</v>
          </cell>
          <cell r="BW1042" t="str">
            <v>LSA</v>
          </cell>
          <cell r="BY1042" t="str">
            <v>4025240202401884014240132401324013240132</v>
          </cell>
          <cell r="BZ1042" t="str">
            <v>S-45355-0022-3994-40252</v>
          </cell>
          <cell r="CA1042" t="str">
            <v>SFO</v>
          </cell>
          <cell r="CB1042">
            <v>1572</v>
          </cell>
          <cell r="CD1042">
            <v>0</v>
          </cell>
          <cell r="CF1042">
            <v>1222</v>
          </cell>
          <cell r="CG1042">
            <v>0</v>
          </cell>
        </row>
        <row r="1043">
          <cell r="A1043">
            <v>1094048</v>
          </cell>
          <cell r="B1043" t="str">
            <v>106</v>
          </cell>
          <cell r="C1043" t="str">
            <v>101</v>
          </cell>
          <cell r="D1043" t="str">
            <v>45355</v>
          </cell>
          <cell r="E1043" t="str">
            <v>45355-0022</v>
          </cell>
          <cell r="F1043" t="str">
            <v>LS GOOD SOLID POLO</v>
          </cell>
          <cell r="G1043" t="str">
            <v>SOLID - FLARE</v>
          </cell>
          <cell r="H1043" t="str">
            <v>PC</v>
          </cell>
          <cell r="J1043" t="str">
            <v>SP-A</v>
          </cell>
          <cell r="K1043" t="str">
            <v>APD</v>
          </cell>
          <cell r="L1043" t="str">
            <v>MY</v>
          </cell>
          <cell r="M1043">
            <v>410</v>
          </cell>
          <cell r="N1043">
            <v>410</v>
          </cell>
          <cell r="O1043">
            <v>0</v>
          </cell>
          <cell r="P1043">
            <v>410</v>
          </cell>
          <cell r="T1043" t="str">
            <v>379M</v>
          </cell>
          <cell r="U1043">
            <v>3994</v>
          </cell>
          <cell r="V1043" t="str">
            <v>HONG KONG</v>
          </cell>
          <cell r="W1043" t="str">
            <v>NAS</v>
          </cell>
          <cell r="X1043" t="str">
            <v>CAMBODIA</v>
          </cell>
          <cell r="Y1043" t="str">
            <v>SUNTEX PTE LTD</v>
          </cell>
          <cell r="Z1043" t="str">
            <v>DFC</v>
          </cell>
          <cell r="AD1043">
            <v>40198</v>
          </cell>
          <cell r="AE1043">
            <v>40198</v>
          </cell>
          <cell r="AF1043">
            <v>40198</v>
          </cell>
          <cell r="AG1043">
            <v>40198</v>
          </cell>
          <cell r="AH1043">
            <v>40208</v>
          </cell>
          <cell r="AI1043">
            <v>40263</v>
          </cell>
          <cell r="AJ1043">
            <v>40277</v>
          </cell>
          <cell r="AK1043">
            <v>40327</v>
          </cell>
          <cell r="AL1043">
            <v>40376</v>
          </cell>
          <cell r="AM1043">
            <v>40379</v>
          </cell>
          <cell r="AN1043" t="str">
            <v>MY SG TH; new Jan fcst</v>
          </cell>
          <cell r="AO1043" t="str">
            <v>Y</v>
          </cell>
          <cell r="AP1043" t="str">
            <v>4505015807/4512013640/4512013664</v>
          </cell>
          <cell r="AR1043" t="str">
            <v>000s</v>
          </cell>
          <cell r="AS1043">
            <v>0</v>
          </cell>
          <cell r="AT1043" t="str">
            <v>China</v>
          </cell>
          <cell r="AX1043">
            <v>0</v>
          </cell>
          <cell r="AY1043">
            <v>40203</v>
          </cell>
          <cell r="AZ1043">
            <v>40209</v>
          </cell>
          <cell r="BA1043">
            <v>40279</v>
          </cell>
          <cell r="BB1043">
            <v>40328</v>
          </cell>
          <cell r="BC1043">
            <v>40377</v>
          </cell>
          <cell r="BD1043">
            <v>40384</v>
          </cell>
          <cell r="BE1043">
            <v>40179</v>
          </cell>
          <cell r="BF1043">
            <v>40269</v>
          </cell>
          <cell r="BG1043">
            <v>40299</v>
          </cell>
          <cell r="BH1043">
            <v>40360</v>
          </cell>
          <cell r="BI1043">
            <v>40360</v>
          </cell>
          <cell r="BL1043">
            <v>0</v>
          </cell>
          <cell r="BN1043" t="str">
            <v>DOCKERS</v>
          </cell>
          <cell r="BO1043" t="str">
            <v>Tops</v>
          </cell>
          <cell r="BP1043" t="str">
            <v>Mens</v>
          </cell>
          <cell r="BQ1043" t="str">
            <v>N</v>
          </cell>
          <cell r="BR1043" t="str">
            <v>DM Tops Knits</v>
          </cell>
          <cell r="BS1043" t="str">
            <v>OKAMOTO D</v>
          </cell>
          <cell r="BT1043" t="str">
            <v>C KNITS</v>
          </cell>
          <cell r="BU1043" t="str">
            <v>D5878</v>
          </cell>
          <cell r="BV1043" t="str">
            <v>Seasonal</v>
          </cell>
          <cell r="BW1043" t="str">
            <v>APD</v>
          </cell>
          <cell r="BY1043" t="str">
            <v>4032740277402634020840198401984019840198</v>
          </cell>
          <cell r="BZ1043" t="str">
            <v>S-45355-0022-3994-40327</v>
          </cell>
          <cell r="CA1043" t="str">
            <v>SFO</v>
          </cell>
          <cell r="CD1043">
            <v>0</v>
          </cell>
          <cell r="CF1043">
            <v>1222</v>
          </cell>
          <cell r="CG1043">
            <v>0</v>
          </cell>
        </row>
        <row r="1044">
          <cell r="A1044">
            <v>1094049</v>
          </cell>
          <cell r="B1044" t="str">
            <v>106</v>
          </cell>
          <cell r="C1044" t="str">
            <v>101</v>
          </cell>
          <cell r="D1044" t="str">
            <v>45355</v>
          </cell>
          <cell r="E1044" t="str">
            <v>45355-0022</v>
          </cell>
          <cell r="F1044" t="str">
            <v>LS GOOD SOLID POLO</v>
          </cell>
          <cell r="G1044" t="str">
            <v>SOLID - FLARE</v>
          </cell>
          <cell r="H1044" t="str">
            <v>PC</v>
          </cell>
          <cell r="J1044" t="str">
            <v>SP-A</v>
          </cell>
          <cell r="K1044" t="str">
            <v>LSM</v>
          </cell>
          <cell r="L1044" t="str">
            <v>MX</v>
          </cell>
          <cell r="M1044">
            <v>1722</v>
          </cell>
          <cell r="N1044">
            <v>1722</v>
          </cell>
          <cell r="O1044">
            <v>0</v>
          </cell>
          <cell r="P1044">
            <v>1722</v>
          </cell>
          <cell r="T1044" t="str">
            <v>379M</v>
          </cell>
          <cell r="U1044">
            <v>3994</v>
          </cell>
          <cell r="V1044" t="str">
            <v>HONG KONG</v>
          </cell>
          <cell r="W1044" t="str">
            <v>NAS</v>
          </cell>
          <cell r="X1044" t="str">
            <v>CAMBODIA</v>
          </cell>
          <cell r="Y1044" t="str">
            <v>SUNTEX PTE LTD</v>
          </cell>
          <cell r="Z1044" t="str">
            <v>DFC</v>
          </cell>
          <cell r="AD1044">
            <v>40198</v>
          </cell>
          <cell r="AE1044">
            <v>40198</v>
          </cell>
          <cell r="AF1044">
            <v>40198</v>
          </cell>
          <cell r="AG1044">
            <v>40198</v>
          </cell>
          <cell r="AH1044">
            <v>40208</v>
          </cell>
          <cell r="AI1044">
            <v>40263</v>
          </cell>
          <cell r="AJ1044">
            <v>40277</v>
          </cell>
          <cell r="AK1044">
            <v>40327</v>
          </cell>
          <cell r="AL1044">
            <v>40394</v>
          </cell>
          <cell r="AM1044">
            <v>40397</v>
          </cell>
          <cell r="AN1044" t="str">
            <v>1/20 ok by David to meet 5/29</v>
          </cell>
          <cell r="AO1044" t="str">
            <v>Y</v>
          </cell>
          <cell r="AP1044">
            <v>95604</v>
          </cell>
          <cell r="AR1044" t="str">
            <v>000s</v>
          </cell>
          <cell r="AS1044">
            <v>0</v>
          </cell>
          <cell r="AT1044" t="str">
            <v>China</v>
          </cell>
          <cell r="AX1044">
            <v>0</v>
          </cell>
          <cell r="AY1044">
            <v>40203</v>
          </cell>
          <cell r="AZ1044">
            <v>40209</v>
          </cell>
          <cell r="BA1044">
            <v>40279</v>
          </cell>
          <cell r="BB1044">
            <v>40328</v>
          </cell>
          <cell r="BC1044">
            <v>40398</v>
          </cell>
          <cell r="BD1044">
            <v>40398</v>
          </cell>
          <cell r="BE1044">
            <v>40179</v>
          </cell>
          <cell r="BF1044">
            <v>40269</v>
          </cell>
          <cell r="BG1044">
            <v>40299</v>
          </cell>
          <cell r="BH1044">
            <v>40391</v>
          </cell>
          <cell r="BI1044">
            <v>40391</v>
          </cell>
          <cell r="BL1044">
            <v>0</v>
          </cell>
          <cell r="BN1044" t="str">
            <v>DOCKERS</v>
          </cell>
          <cell r="BO1044" t="str">
            <v>Tops</v>
          </cell>
          <cell r="BP1044" t="str">
            <v>Mens</v>
          </cell>
          <cell r="BQ1044" t="str">
            <v>N</v>
          </cell>
          <cell r="BR1044" t="str">
            <v>DM Tops Knits</v>
          </cell>
          <cell r="BS1044" t="str">
            <v>OKAMOTO D</v>
          </cell>
          <cell r="BT1044" t="str">
            <v>C KNITS</v>
          </cell>
          <cell r="BU1044" t="str">
            <v>D5878</v>
          </cell>
          <cell r="BV1044" t="str">
            <v>Seasonal</v>
          </cell>
          <cell r="BW1044" t="str">
            <v>LSA</v>
          </cell>
          <cell r="BY1044" t="str">
            <v>4032740277402634020840198401984019840198</v>
          </cell>
          <cell r="BZ1044" t="str">
            <v>S-45355-0022-3994-40327</v>
          </cell>
          <cell r="CA1044" t="str">
            <v>SFO</v>
          </cell>
          <cell r="CB1044">
            <v>1722</v>
          </cell>
          <cell r="CD1044">
            <v>0</v>
          </cell>
          <cell r="CF1044">
            <v>1222</v>
          </cell>
          <cell r="CG1044">
            <v>0</v>
          </cell>
        </row>
        <row r="1045">
          <cell r="A1045">
            <v>1094050</v>
          </cell>
          <cell r="B1045" t="str">
            <v>106</v>
          </cell>
          <cell r="C1045" t="str">
            <v>101</v>
          </cell>
          <cell r="D1045" t="str">
            <v>45355</v>
          </cell>
          <cell r="E1045" t="str">
            <v>45355-0023</v>
          </cell>
          <cell r="F1045" t="str">
            <v>LS GOOD SOLID POLO</v>
          </cell>
          <cell r="G1045" t="str">
            <v>SOLID - SYCAMORE</v>
          </cell>
          <cell r="H1045" t="str">
            <v>PC</v>
          </cell>
          <cell r="J1045" t="str">
            <v>SP-A</v>
          </cell>
          <cell r="K1045" t="str">
            <v>APD</v>
          </cell>
          <cell r="L1045" t="str">
            <v>MY</v>
          </cell>
          <cell r="M1045">
            <v>180</v>
          </cell>
          <cell r="N1045">
            <v>180</v>
          </cell>
          <cell r="O1045">
            <v>0</v>
          </cell>
          <cell r="P1045">
            <v>180</v>
          </cell>
          <cell r="T1045" t="str">
            <v>379M</v>
          </cell>
          <cell r="U1045">
            <v>3994</v>
          </cell>
          <cell r="V1045" t="str">
            <v>HONG KONG</v>
          </cell>
          <cell r="W1045" t="str">
            <v>NAS</v>
          </cell>
          <cell r="X1045" t="str">
            <v>CAMBODIA</v>
          </cell>
          <cell r="Y1045" t="str">
            <v>SUNTEX PTE LTD</v>
          </cell>
          <cell r="Z1045" t="str">
            <v>DFC</v>
          </cell>
          <cell r="AD1045">
            <v>40198</v>
          </cell>
          <cell r="AE1045">
            <v>40198</v>
          </cell>
          <cell r="AF1045">
            <v>40198</v>
          </cell>
          <cell r="AG1045">
            <v>40198</v>
          </cell>
          <cell r="AH1045">
            <v>40208</v>
          </cell>
          <cell r="AI1045">
            <v>40263</v>
          </cell>
          <cell r="AJ1045">
            <v>40277</v>
          </cell>
          <cell r="AK1045">
            <v>40327</v>
          </cell>
          <cell r="AL1045">
            <v>40365</v>
          </cell>
          <cell r="AM1045">
            <v>40368</v>
          </cell>
          <cell r="AN1045" t="str">
            <v>TH; new Jan fcst</v>
          </cell>
          <cell r="AO1045" t="str">
            <v>Y</v>
          </cell>
          <cell r="AP1045">
            <v>4512013665</v>
          </cell>
          <cell r="AR1045" t="str">
            <v>000s</v>
          </cell>
          <cell r="AS1045">
            <v>0</v>
          </cell>
          <cell r="AT1045" t="str">
            <v>China</v>
          </cell>
          <cell r="AX1045">
            <v>0</v>
          </cell>
          <cell r="AY1045">
            <v>40203</v>
          </cell>
          <cell r="AZ1045">
            <v>40209</v>
          </cell>
          <cell r="BA1045">
            <v>40279</v>
          </cell>
          <cell r="BB1045">
            <v>40328</v>
          </cell>
          <cell r="BC1045">
            <v>40370</v>
          </cell>
          <cell r="BD1045">
            <v>40370</v>
          </cell>
          <cell r="BE1045">
            <v>40179</v>
          </cell>
          <cell r="BF1045">
            <v>40269</v>
          </cell>
          <cell r="BG1045">
            <v>40299</v>
          </cell>
          <cell r="BH1045">
            <v>40360</v>
          </cell>
          <cell r="BI1045">
            <v>40360</v>
          </cell>
          <cell r="BL1045">
            <v>0</v>
          </cell>
          <cell r="BN1045" t="str">
            <v>DOCKERS</v>
          </cell>
          <cell r="BO1045" t="str">
            <v>Tops</v>
          </cell>
          <cell r="BP1045" t="str">
            <v>Mens</v>
          </cell>
          <cell r="BQ1045" t="str">
            <v>N</v>
          </cell>
          <cell r="BR1045" t="str">
            <v>DM Tops Knits</v>
          </cell>
          <cell r="BS1045" t="str">
            <v>OKAMOTO D</v>
          </cell>
          <cell r="BT1045" t="str">
            <v>C KNITS</v>
          </cell>
          <cell r="BU1045" t="str">
            <v>D5879</v>
          </cell>
          <cell r="BV1045" t="str">
            <v>Seasonal</v>
          </cell>
          <cell r="BW1045" t="str">
            <v>APD</v>
          </cell>
          <cell r="BY1045" t="str">
            <v>4032740277402634020840198401984019840198</v>
          </cell>
          <cell r="BZ1045" t="str">
            <v>S-45355-0023-3994-40327</v>
          </cell>
          <cell r="CA1045" t="str">
            <v>SFO</v>
          </cell>
          <cell r="CD1045">
            <v>0</v>
          </cell>
          <cell r="CF1045">
            <v>1222</v>
          </cell>
          <cell r="CG1045">
            <v>0</v>
          </cell>
        </row>
        <row r="1046">
          <cell r="A1046">
            <v>1094051</v>
          </cell>
          <cell r="B1046" t="str">
            <v>106</v>
          </cell>
          <cell r="C1046" t="str">
            <v>101</v>
          </cell>
          <cell r="D1046" t="str">
            <v>45355</v>
          </cell>
          <cell r="E1046" t="str">
            <v>45355-0023</v>
          </cell>
          <cell r="F1046" t="str">
            <v>LS GOOD SOLID POLO</v>
          </cell>
          <cell r="G1046" t="str">
            <v>SOLID - SYCAMORE</v>
          </cell>
          <cell r="H1046" t="str">
            <v>PC</v>
          </cell>
          <cell r="J1046" t="str">
            <v>SP-A</v>
          </cell>
          <cell r="K1046" t="str">
            <v>LSE</v>
          </cell>
          <cell r="L1046" t="str">
            <v>GB</v>
          </cell>
          <cell r="M1046">
            <v>370</v>
          </cell>
          <cell r="N1046">
            <v>370</v>
          </cell>
          <cell r="O1046">
            <v>0</v>
          </cell>
          <cell r="P1046">
            <v>370</v>
          </cell>
          <cell r="T1046" t="str">
            <v>379M</v>
          </cell>
          <cell r="U1046">
            <v>3994</v>
          </cell>
          <cell r="V1046" t="str">
            <v>HONG KONG</v>
          </cell>
          <cell r="W1046" t="str">
            <v>NAS</v>
          </cell>
          <cell r="X1046" t="str">
            <v>CAMBODIA</v>
          </cell>
          <cell r="Y1046" t="str">
            <v>SUNTEX PTE LTD</v>
          </cell>
          <cell r="Z1046" t="str">
            <v>DFC</v>
          </cell>
          <cell r="AD1046">
            <v>40198</v>
          </cell>
          <cell r="AE1046">
            <v>40198</v>
          </cell>
          <cell r="AF1046">
            <v>40198</v>
          </cell>
          <cell r="AG1046">
            <v>40198</v>
          </cell>
          <cell r="AH1046">
            <v>40208</v>
          </cell>
          <cell r="AI1046">
            <v>40263</v>
          </cell>
          <cell r="AJ1046">
            <v>40277</v>
          </cell>
          <cell r="AK1046">
            <v>40327</v>
          </cell>
          <cell r="AL1046">
            <v>40383</v>
          </cell>
          <cell r="AM1046">
            <v>40386</v>
          </cell>
          <cell r="AN1046" t="str">
            <v>Jan fcst added 370 uts</v>
          </cell>
          <cell r="AO1046" t="str">
            <v>Y</v>
          </cell>
          <cell r="AP1046">
            <v>501685</v>
          </cell>
          <cell r="AR1046" t="str">
            <v>000s</v>
          </cell>
          <cell r="AS1046">
            <v>0</v>
          </cell>
          <cell r="AT1046" t="str">
            <v>China</v>
          </cell>
          <cell r="AX1046">
            <v>0</v>
          </cell>
          <cell r="AY1046">
            <v>40203</v>
          </cell>
          <cell r="AZ1046">
            <v>40209</v>
          </cell>
          <cell r="BA1046">
            <v>40279</v>
          </cell>
          <cell r="BB1046">
            <v>40328</v>
          </cell>
          <cell r="BC1046">
            <v>40384</v>
          </cell>
          <cell r="BD1046">
            <v>40391</v>
          </cell>
          <cell r="BE1046">
            <v>40179</v>
          </cell>
          <cell r="BF1046">
            <v>40269</v>
          </cell>
          <cell r="BG1046">
            <v>40299</v>
          </cell>
          <cell r="BH1046">
            <v>40360</v>
          </cell>
          <cell r="BI1046">
            <v>40360</v>
          </cell>
          <cell r="BL1046">
            <v>0</v>
          </cell>
          <cell r="BN1046" t="str">
            <v>DOCKERS</v>
          </cell>
          <cell r="BO1046" t="str">
            <v>Tops</v>
          </cell>
          <cell r="BP1046" t="str">
            <v>Mens</v>
          </cell>
          <cell r="BQ1046" t="str">
            <v>N</v>
          </cell>
          <cell r="BR1046" t="str">
            <v>DM Tops Knits</v>
          </cell>
          <cell r="BS1046" t="str">
            <v>OKAMOTO D</v>
          </cell>
          <cell r="BT1046" t="str">
            <v>C KNITS</v>
          </cell>
          <cell r="BU1046" t="str">
            <v>D5879</v>
          </cell>
          <cell r="BV1046" t="str">
            <v>Seasonal</v>
          </cell>
          <cell r="BW1046" t="str">
            <v>LSE</v>
          </cell>
          <cell r="BY1046" t="str">
            <v>4032740277402634020840198401984019840198</v>
          </cell>
          <cell r="BZ1046" t="str">
            <v>S-45355-0023-3994-40327</v>
          </cell>
          <cell r="CA1046" t="str">
            <v>SFO</v>
          </cell>
          <cell r="CD1046">
            <v>0</v>
          </cell>
          <cell r="CF1046">
            <v>1222</v>
          </cell>
          <cell r="CG1046">
            <v>0</v>
          </cell>
        </row>
        <row r="1047">
          <cell r="A1047">
            <v>1094052</v>
          </cell>
          <cell r="B1047" t="str">
            <v>106</v>
          </cell>
          <cell r="C1047" t="str">
            <v>101</v>
          </cell>
          <cell r="D1047" t="str">
            <v>45355</v>
          </cell>
          <cell r="E1047" t="str">
            <v>45355-0023</v>
          </cell>
          <cell r="F1047" t="str">
            <v>LS GOOD SOLID POLO</v>
          </cell>
          <cell r="G1047" t="str">
            <v>SOLID - SYCAMORE</v>
          </cell>
          <cell r="H1047" t="str">
            <v>PC</v>
          </cell>
          <cell r="J1047" t="str">
            <v>SP-A</v>
          </cell>
          <cell r="K1047" t="str">
            <v>LSM</v>
          </cell>
          <cell r="L1047" t="str">
            <v>MX</v>
          </cell>
          <cell r="M1047">
            <v>1442</v>
          </cell>
          <cell r="N1047">
            <v>1442</v>
          </cell>
          <cell r="O1047">
            <v>0</v>
          </cell>
          <cell r="P1047">
            <v>1442</v>
          </cell>
          <cell r="T1047" t="str">
            <v>379M</v>
          </cell>
          <cell r="U1047">
            <v>3994</v>
          </cell>
          <cell r="V1047" t="str">
            <v>HONG KONG</v>
          </cell>
          <cell r="W1047" t="str">
            <v>NAS</v>
          </cell>
          <cell r="X1047" t="str">
            <v>CAMBODIA</v>
          </cell>
          <cell r="Y1047" t="str">
            <v>SUNTEX PTE LTD</v>
          </cell>
          <cell r="Z1047" t="str">
            <v>DFC</v>
          </cell>
          <cell r="AD1047">
            <v>40165</v>
          </cell>
          <cell r="AE1047">
            <v>40165</v>
          </cell>
          <cell r="AF1047">
            <v>40165</v>
          </cell>
          <cell r="AG1047">
            <v>40165</v>
          </cell>
          <cell r="AH1047">
            <v>40175</v>
          </cell>
          <cell r="AI1047">
            <v>40221</v>
          </cell>
          <cell r="AJ1047">
            <v>40235</v>
          </cell>
          <cell r="AK1047">
            <v>40285</v>
          </cell>
          <cell r="AL1047">
            <v>40352</v>
          </cell>
          <cell r="AM1047">
            <v>40355</v>
          </cell>
          <cell r="AO1047" t="str">
            <v>Y</v>
          </cell>
          <cell r="AP1047">
            <v>95381</v>
          </cell>
          <cell r="AR1047" t="str">
            <v>000s</v>
          </cell>
          <cell r="AS1047">
            <v>0</v>
          </cell>
          <cell r="AT1047" t="str">
            <v>China</v>
          </cell>
          <cell r="AX1047">
            <v>0</v>
          </cell>
          <cell r="AY1047">
            <v>40175</v>
          </cell>
          <cell r="AZ1047">
            <v>40181</v>
          </cell>
          <cell r="BA1047">
            <v>40237</v>
          </cell>
          <cell r="BB1047">
            <v>40286</v>
          </cell>
          <cell r="BC1047">
            <v>40356</v>
          </cell>
          <cell r="BD1047">
            <v>40356</v>
          </cell>
          <cell r="BE1047">
            <v>40148</v>
          </cell>
          <cell r="BF1047">
            <v>40210</v>
          </cell>
          <cell r="BG1047">
            <v>40269</v>
          </cell>
          <cell r="BH1047">
            <v>40330</v>
          </cell>
          <cell r="BI1047">
            <v>40330</v>
          </cell>
          <cell r="BL1047">
            <v>0</v>
          </cell>
          <cell r="BN1047" t="str">
            <v>DOCKERS</v>
          </cell>
          <cell r="BO1047" t="str">
            <v>Tops</v>
          </cell>
          <cell r="BP1047" t="str">
            <v>Mens</v>
          </cell>
          <cell r="BQ1047" t="str">
            <v>N</v>
          </cell>
          <cell r="BR1047" t="str">
            <v>DM Tops Knits</v>
          </cell>
          <cell r="BS1047" t="str">
            <v>OKAMOTO D</v>
          </cell>
          <cell r="BT1047" t="str">
            <v>C KNITS</v>
          </cell>
          <cell r="BU1047" t="str">
            <v>D5879</v>
          </cell>
          <cell r="BV1047" t="str">
            <v>Seasonal</v>
          </cell>
          <cell r="BW1047" t="str">
            <v>LSA</v>
          </cell>
          <cell r="BY1047" t="str">
            <v>4028540235402214017540165401654016540165</v>
          </cell>
          <cell r="BZ1047" t="str">
            <v>S-45355-0023-3994-40285</v>
          </cell>
          <cell r="CA1047" t="str">
            <v>SFO</v>
          </cell>
          <cell r="CB1047">
            <v>1442</v>
          </cell>
          <cell r="CD1047">
            <v>0</v>
          </cell>
          <cell r="CF1047">
            <v>1222</v>
          </cell>
          <cell r="CG1047">
            <v>0</v>
          </cell>
        </row>
        <row r="1048">
          <cell r="A1048">
            <v>1094053</v>
          </cell>
          <cell r="B1048" t="str">
            <v>106</v>
          </cell>
          <cell r="C1048" t="str">
            <v>101</v>
          </cell>
          <cell r="D1048" t="str">
            <v>45355</v>
          </cell>
          <cell r="E1048" t="str">
            <v>45355-0023</v>
          </cell>
          <cell r="F1048" t="str">
            <v>LS GOOD SOLID POLO</v>
          </cell>
          <cell r="G1048" t="str">
            <v>SOLID - SYCAMORE</v>
          </cell>
          <cell r="H1048" t="str">
            <v>PC</v>
          </cell>
          <cell r="J1048" t="str">
            <v>SP-A</v>
          </cell>
          <cell r="K1048" t="str">
            <v>LSM</v>
          </cell>
          <cell r="L1048" t="str">
            <v>MX</v>
          </cell>
          <cell r="M1048">
            <v>978</v>
          </cell>
          <cell r="N1048">
            <v>978</v>
          </cell>
          <cell r="O1048">
            <v>0</v>
          </cell>
          <cell r="P1048">
            <v>978</v>
          </cell>
          <cell r="T1048" t="str">
            <v>379M</v>
          </cell>
          <cell r="U1048">
            <v>3994</v>
          </cell>
          <cell r="V1048" t="str">
            <v>HONG KONG</v>
          </cell>
          <cell r="W1048" t="str">
            <v>NAS</v>
          </cell>
          <cell r="X1048" t="str">
            <v>CAMBODIA</v>
          </cell>
          <cell r="Y1048" t="str">
            <v>SUNTEX PTE LTD</v>
          </cell>
          <cell r="Z1048" t="str">
            <v>DFC</v>
          </cell>
          <cell r="AD1048">
            <v>40198</v>
          </cell>
          <cell r="AE1048">
            <v>40198</v>
          </cell>
          <cell r="AF1048">
            <v>40198</v>
          </cell>
          <cell r="AG1048">
            <v>40198</v>
          </cell>
          <cell r="AH1048">
            <v>40208</v>
          </cell>
          <cell r="AI1048">
            <v>40263</v>
          </cell>
          <cell r="AJ1048">
            <v>40277</v>
          </cell>
          <cell r="AK1048">
            <v>40327</v>
          </cell>
          <cell r="AL1048">
            <v>40394</v>
          </cell>
          <cell r="AM1048">
            <v>40397</v>
          </cell>
          <cell r="AN1048" t="str">
            <v>rev Jan fcst</v>
          </cell>
          <cell r="AO1048" t="str">
            <v>Y</v>
          </cell>
          <cell r="AP1048">
            <v>95596</v>
          </cell>
          <cell r="AR1048" t="str">
            <v>000s</v>
          </cell>
          <cell r="AS1048">
            <v>0</v>
          </cell>
          <cell r="AT1048" t="str">
            <v>China</v>
          </cell>
          <cell r="AX1048">
            <v>0</v>
          </cell>
          <cell r="AY1048">
            <v>40203</v>
          </cell>
          <cell r="AZ1048">
            <v>40209</v>
          </cell>
          <cell r="BA1048">
            <v>40279</v>
          </cell>
          <cell r="BB1048">
            <v>40328</v>
          </cell>
          <cell r="BC1048">
            <v>40398</v>
          </cell>
          <cell r="BD1048">
            <v>40398</v>
          </cell>
          <cell r="BE1048">
            <v>40179</v>
          </cell>
          <cell r="BF1048">
            <v>40269</v>
          </cell>
          <cell r="BG1048">
            <v>40299</v>
          </cell>
          <cell r="BH1048">
            <v>40391</v>
          </cell>
          <cell r="BI1048">
            <v>40391</v>
          </cell>
          <cell r="BL1048">
            <v>0</v>
          </cell>
          <cell r="BN1048" t="str">
            <v>DOCKERS</v>
          </cell>
          <cell r="BO1048" t="str">
            <v>Tops</v>
          </cell>
          <cell r="BP1048" t="str">
            <v>Mens</v>
          </cell>
          <cell r="BQ1048" t="str">
            <v>N</v>
          </cell>
          <cell r="BR1048" t="str">
            <v>DM Tops Knits</v>
          </cell>
          <cell r="BS1048" t="str">
            <v>OKAMOTO D</v>
          </cell>
          <cell r="BT1048" t="str">
            <v>C KNITS</v>
          </cell>
          <cell r="BU1048" t="str">
            <v>D5879</v>
          </cell>
          <cell r="BV1048" t="str">
            <v>Seasonal</v>
          </cell>
          <cell r="BW1048" t="str">
            <v>LSA</v>
          </cell>
          <cell r="BY1048" t="str">
            <v>4032740277402634020840198401984019840198</v>
          </cell>
          <cell r="BZ1048" t="str">
            <v>S-45355-0023-3994-40327</v>
          </cell>
          <cell r="CA1048" t="str">
            <v>SFO</v>
          </cell>
          <cell r="CB1048">
            <v>978</v>
          </cell>
          <cell r="CD1048">
            <v>0</v>
          </cell>
          <cell r="CF1048">
            <v>1222</v>
          </cell>
          <cell r="CG1048">
            <v>0</v>
          </cell>
        </row>
        <row r="1049">
          <cell r="A1049">
            <v>1094054</v>
          </cell>
          <cell r="B1049" t="str">
            <v>106</v>
          </cell>
          <cell r="C1049" t="str">
            <v>101</v>
          </cell>
          <cell r="D1049" t="str">
            <v>45355</v>
          </cell>
          <cell r="E1049" t="str">
            <v>45355-0024</v>
          </cell>
          <cell r="F1049" t="str">
            <v>LS GOOD SOLID POLO</v>
          </cell>
          <cell r="G1049" t="str">
            <v>SOLID - FADED DENIM</v>
          </cell>
          <cell r="H1049" t="str">
            <v>PC</v>
          </cell>
          <cell r="J1049" t="str">
            <v>SP-A</v>
          </cell>
          <cell r="K1049" t="str">
            <v>APD</v>
          </cell>
          <cell r="L1049" t="str">
            <v>MY</v>
          </cell>
          <cell r="M1049">
            <v>330</v>
          </cell>
          <cell r="N1049">
            <v>330</v>
          </cell>
          <cell r="O1049">
            <v>0</v>
          </cell>
          <cell r="P1049">
            <v>330</v>
          </cell>
          <cell r="T1049" t="str">
            <v>379M</v>
          </cell>
          <cell r="U1049">
            <v>3994</v>
          </cell>
          <cell r="V1049" t="str">
            <v>HONG KONG</v>
          </cell>
          <cell r="W1049" t="str">
            <v>NAS</v>
          </cell>
          <cell r="X1049" t="str">
            <v>CAMBODIA</v>
          </cell>
          <cell r="Y1049" t="str">
            <v>SUNTEX PTE LTD</v>
          </cell>
          <cell r="Z1049" t="str">
            <v>DFC</v>
          </cell>
          <cell r="AD1049">
            <v>40165</v>
          </cell>
          <cell r="AE1049">
            <v>40165</v>
          </cell>
          <cell r="AF1049">
            <v>40165</v>
          </cell>
          <cell r="AG1049">
            <v>40165</v>
          </cell>
          <cell r="AH1049">
            <v>40175</v>
          </cell>
          <cell r="AI1049">
            <v>40221</v>
          </cell>
          <cell r="AJ1049">
            <v>40235</v>
          </cell>
          <cell r="AK1049">
            <v>40285</v>
          </cell>
          <cell r="AL1049">
            <v>40311</v>
          </cell>
          <cell r="AM1049">
            <v>40314</v>
          </cell>
          <cell r="AN1049" t="str">
            <v>MY TH</v>
          </cell>
          <cell r="AO1049" t="str">
            <v>Y</v>
          </cell>
          <cell r="AP1049" t="str">
            <v>450515632/4512013407</v>
          </cell>
          <cell r="AR1049" t="str">
            <v>000s</v>
          </cell>
          <cell r="AS1049">
            <v>0</v>
          </cell>
          <cell r="AT1049" t="str">
            <v>China</v>
          </cell>
          <cell r="AX1049">
            <v>0</v>
          </cell>
          <cell r="AY1049">
            <v>40175</v>
          </cell>
          <cell r="AZ1049">
            <v>40181</v>
          </cell>
          <cell r="BA1049">
            <v>40237</v>
          </cell>
          <cell r="BB1049">
            <v>40286</v>
          </cell>
          <cell r="BC1049">
            <v>40314</v>
          </cell>
          <cell r="BD1049">
            <v>40314</v>
          </cell>
          <cell r="BE1049">
            <v>40148</v>
          </cell>
          <cell r="BF1049">
            <v>40210</v>
          </cell>
          <cell r="BG1049">
            <v>40269</v>
          </cell>
          <cell r="BH1049">
            <v>40299</v>
          </cell>
          <cell r="BI1049">
            <v>40299</v>
          </cell>
          <cell r="BL1049">
            <v>0</v>
          </cell>
          <cell r="BN1049" t="str">
            <v>DOCKERS</v>
          </cell>
          <cell r="BO1049" t="str">
            <v>Tops</v>
          </cell>
          <cell r="BP1049" t="str">
            <v>Mens</v>
          </cell>
          <cell r="BQ1049" t="str">
            <v>N</v>
          </cell>
          <cell r="BR1049" t="str">
            <v>DM Tops Knits</v>
          </cell>
          <cell r="BS1049" t="str">
            <v>OKAMOTO D</v>
          </cell>
          <cell r="BT1049" t="str">
            <v>C KNITS</v>
          </cell>
          <cell r="BU1049" t="str">
            <v>D5880</v>
          </cell>
          <cell r="BV1049" t="str">
            <v>Seasonal</v>
          </cell>
          <cell r="BW1049" t="str">
            <v>APD</v>
          </cell>
          <cell r="BY1049" t="str">
            <v>4028540235402214017540165401654016540165</v>
          </cell>
          <cell r="BZ1049" t="str">
            <v>S-45355-0024-3994-40285</v>
          </cell>
          <cell r="CA1049" t="str">
            <v>SFO</v>
          </cell>
          <cell r="CD1049">
            <v>0</v>
          </cell>
          <cell r="CF1049">
            <v>1222</v>
          </cell>
          <cell r="CG1049">
            <v>0</v>
          </cell>
        </row>
        <row r="1050">
          <cell r="A1050">
            <v>1094055</v>
          </cell>
          <cell r="B1050" t="str">
            <v>106</v>
          </cell>
          <cell r="C1050" t="str">
            <v>101</v>
          </cell>
          <cell r="D1050" t="str">
            <v>45355</v>
          </cell>
          <cell r="E1050" t="str">
            <v>45355-0024</v>
          </cell>
          <cell r="F1050" t="str">
            <v>LS GOOD SOLID POLO</v>
          </cell>
          <cell r="G1050" t="str">
            <v>SOLID - FADED DENIM</v>
          </cell>
          <cell r="H1050" t="str">
            <v>PC</v>
          </cell>
          <cell r="J1050" t="str">
            <v>SP-A</v>
          </cell>
          <cell r="K1050" t="str">
            <v>LSM</v>
          </cell>
          <cell r="L1050" t="str">
            <v>MX</v>
          </cell>
          <cell r="M1050">
            <v>1408</v>
          </cell>
          <cell r="N1050">
            <v>1408</v>
          </cell>
          <cell r="O1050">
            <v>0</v>
          </cell>
          <cell r="P1050">
            <v>1408</v>
          </cell>
          <cell r="T1050" t="str">
            <v>379M</v>
          </cell>
          <cell r="U1050">
            <v>3994</v>
          </cell>
          <cell r="V1050" t="str">
            <v>HONG KONG</v>
          </cell>
          <cell r="W1050" t="str">
            <v>NAS</v>
          </cell>
          <cell r="X1050" t="str">
            <v>CAMBODIA</v>
          </cell>
          <cell r="Y1050" t="str">
            <v>SUNTEX PTE LTD</v>
          </cell>
          <cell r="Z1050" t="str">
            <v>DFC</v>
          </cell>
          <cell r="AD1050">
            <v>40165</v>
          </cell>
          <cell r="AE1050">
            <v>40165</v>
          </cell>
          <cell r="AF1050">
            <v>40165</v>
          </cell>
          <cell r="AG1050">
            <v>40165</v>
          </cell>
          <cell r="AH1050">
            <v>40175</v>
          </cell>
          <cell r="AI1050">
            <v>40221</v>
          </cell>
          <cell r="AJ1050">
            <v>40235</v>
          </cell>
          <cell r="AK1050">
            <v>40285</v>
          </cell>
          <cell r="AL1050">
            <v>40352</v>
          </cell>
          <cell r="AM1050">
            <v>40355</v>
          </cell>
          <cell r="AO1050" t="str">
            <v>Y</v>
          </cell>
          <cell r="AP1050">
            <v>95382</v>
          </cell>
          <cell r="AR1050" t="str">
            <v>000s</v>
          </cell>
          <cell r="AS1050">
            <v>0</v>
          </cell>
          <cell r="AT1050" t="str">
            <v>China</v>
          </cell>
          <cell r="AX1050">
            <v>0</v>
          </cell>
          <cell r="AY1050">
            <v>40175</v>
          </cell>
          <cell r="AZ1050">
            <v>40181</v>
          </cell>
          <cell r="BA1050">
            <v>40237</v>
          </cell>
          <cell r="BB1050">
            <v>40286</v>
          </cell>
          <cell r="BC1050">
            <v>40356</v>
          </cell>
          <cell r="BD1050">
            <v>40356</v>
          </cell>
          <cell r="BE1050">
            <v>40148</v>
          </cell>
          <cell r="BF1050">
            <v>40210</v>
          </cell>
          <cell r="BG1050">
            <v>40269</v>
          </cell>
          <cell r="BH1050">
            <v>40330</v>
          </cell>
          <cell r="BI1050">
            <v>40330</v>
          </cell>
          <cell r="BL1050">
            <v>0</v>
          </cell>
          <cell r="BN1050" t="str">
            <v>DOCKERS</v>
          </cell>
          <cell r="BO1050" t="str">
            <v>Tops</v>
          </cell>
          <cell r="BP1050" t="str">
            <v>Mens</v>
          </cell>
          <cell r="BQ1050" t="str">
            <v>N</v>
          </cell>
          <cell r="BR1050" t="str">
            <v>DM Tops Knits</v>
          </cell>
          <cell r="BS1050" t="str">
            <v>OKAMOTO D</v>
          </cell>
          <cell r="BT1050" t="str">
            <v>C KNITS</v>
          </cell>
          <cell r="BU1050" t="str">
            <v>D5880</v>
          </cell>
          <cell r="BV1050" t="str">
            <v>Seasonal</v>
          </cell>
          <cell r="BW1050" t="str">
            <v>LSA</v>
          </cell>
          <cell r="BY1050" t="str">
            <v>4028540235402214017540165401654016540165</v>
          </cell>
          <cell r="BZ1050" t="str">
            <v>S-45355-0024-3994-40285</v>
          </cell>
          <cell r="CA1050" t="str">
            <v>SFO</v>
          </cell>
          <cell r="CB1050">
            <v>1408</v>
          </cell>
          <cell r="CD1050">
            <v>0</v>
          </cell>
          <cell r="CF1050">
            <v>1222</v>
          </cell>
          <cell r="CG1050">
            <v>0</v>
          </cell>
        </row>
        <row r="1051">
          <cell r="A1051">
            <v>1094056</v>
          </cell>
          <cell r="B1051" t="str">
            <v>106</v>
          </cell>
          <cell r="C1051" t="str">
            <v>101</v>
          </cell>
          <cell r="D1051" t="str">
            <v>45355</v>
          </cell>
          <cell r="E1051" t="str">
            <v>45355-0024</v>
          </cell>
          <cell r="F1051" t="str">
            <v>LS GOOD SOLID POLO</v>
          </cell>
          <cell r="G1051" t="str">
            <v>SOLID - FADED DENIM</v>
          </cell>
          <cell r="H1051" t="str">
            <v>PC</v>
          </cell>
          <cell r="J1051" t="str">
            <v>SP-A</v>
          </cell>
          <cell r="K1051" t="str">
            <v>LSM</v>
          </cell>
          <cell r="L1051" t="str">
            <v>MX</v>
          </cell>
          <cell r="M1051">
            <v>1500</v>
          </cell>
          <cell r="N1051">
            <v>1500</v>
          </cell>
          <cell r="O1051">
            <v>0</v>
          </cell>
          <cell r="P1051">
            <v>1500</v>
          </cell>
          <cell r="T1051" t="str">
            <v>379M</v>
          </cell>
          <cell r="U1051">
            <v>3994</v>
          </cell>
          <cell r="V1051" t="str">
            <v>HONG KONG</v>
          </cell>
          <cell r="W1051" t="str">
            <v>NAS</v>
          </cell>
          <cell r="X1051" t="str">
            <v>CAMBODIA</v>
          </cell>
          <cell r="Y1051" t="str">
            <v>SUNTEX PTE LTD</v>
          </cell>
          <cell r="Z1051" t="str">
            <v>DFC</v>
          </cell>
          <cell r="AD1051">
            <v>40203</v>
          </cell>
          <cell r="AE1051">
            <v>40203</v>
          </cell>
          <cell r="AF1051">
            <v>40203</v>
          </cell>
          <cell r="AG1051">
            <v>40203</v>
          </cell>
          <cell r="AH1051">
            <v>40203</v>
          </cell>
          <cell r="AI1051">
            <v>40270</v>
          </cell>
          <cell r="AJ1051">
            <v>40284</v>
          </cell>
          <cell r="AK1051">
            <v>40334</v>
          </cell>
          <cell r="AL1051">
            <v>40401</v>
          </cell>
          <cell r="AM1051">
            <v>40404</v>
          </cell>
          <cell r="AN1051" t="str">
            <v>1/22: Pending MX confirmation</v>
          </cell>
          <cell r="AO1051" t="str">
            <v>Y</v>
          </cell>
          <cell r="AP1051">
            <v>95649</v>
          </cell>
          <cell r="AR1051" t="str">
            <v>000s</v>
          </cell>
          <cell r="AS1051">
            <v>0</v>
          </cell>
          <cell r="AT1051" t="str">
            <v>China</v>
          </cell>
          <cell r="AX1051">
            <v>0</v>
          </cell>
          <cell r="AY1051">
            <v>40203</v>
          </cell>
          <cell r="AZ1051">
            <v>40209</v>
          </cell>
          <cell r="BA1051">
            <v>40286</v>
          </cell>
          <cell r="BB1051">
            <v>40335</v>
          </cell>
          <cell r="BC1051">
            <v>40405</v>
          </cell>
          <cell r="BD1051">
            <v>40405</v>
          </cell>
          <cell r="BE1051">
            <v>40179</v>
          </cell>
          <cell r="BF1051">
            <v>40269</v>
          </cell>
          <cell r="BG1051">
            <v>40330</v>
          </cell>
          <cell r="BH1051">
            <v>40391</v>
          </cell>
          <cell r="BI1051">
            <v>40391</v>
          </cell>
          <cell r="BL1051">
            <v>0</v>
          </cell>
          <cell r="BN1051" t="str">
            <v>DOCKERS</v>
          </cell>
          <cell r="BO1051" t="str">
            <v>Tops</v>
          </cell>
          <cell r="BP1051" t="str">
            <v>Mens</v>
          </cell>
          <cell r="BQ1051" t="str">
            <v>N</v>
          </cell>
          <cell r="BR1051" t="str">
            <v>DM Tops Knits</v>
          </cell>
          <cell r="BS1051" t="str">
            <v>OKAMOTO D</v>
          </cell>
          <cell r="BT1051" t="str">
            <v>C KNITS</v>
          </cell>
          <cell r="BU1051" t="str">
            <v>D5880</v>
          </cell>
          <cell r="BV1051" t="str">
            <v>Seasonal</v>
          </cell>
          <cell r="BW1051" t="str">
            <v>LSA</v>
          </cell>
          <cell r="BY1051" t="str">
            <v>4033440284402704020340203402034020340203</v>
          </cell>
          <cell r="BZ1051" t="str">
            <v>S-45355-0024-3994-40334</v>
          </cell>
          <cell r="CA1051" t="str">
            <v>SFO</v>
          </cell>
          <cell r="CB1051">
            <v>1500</v>
          </cell>
          <cell r="CD1051">
            <v>0</v>
          </cell>
          <cell r="CF1051">
            <v>1222</v>
          </cell>
          <cell r="CG1051">
            <v>0</v>
          </cell>
        </row>
        <row r="1052">
          <cell r="A1052">
            <v>1094057</v>
          </cell>
          <cell r="B1052" t="str">
            <v>106</v>
          </cell>
          <cell r="C1052" t="str">
            <v>101</v>
          </cell>
          <cell r="D1052" t="str">
            <v>45355</v>
          </cell>
          <cell r="E1052" t="str">
            <v>45355-0025</v>
          </cell>
          <cell r="F1052" t="str">
            <v>LS GOOD SOLID POLO</v>
          </cell>
          <cell r="G1052" t="str">
            <v>SOLID - TANGERINE</v>
          </cell>
          <cell r="H1052" t="str">
            <v>PC</v>
          </cell>
          <cell r="J1052" t="str">
            <v>SP-A</v>
          </cell>
          <cell r="K1052" t="str">
            <v>LSE</v>
          </cell>
          <cell r="L1052" t="str">
            <v>GB</v>
          </cell>
          <cell r="M1052">
            <v>500</v>
          </cell>
          <cell r="N1052">
            <v>500</v>
          </cell>
          <cell r="O1052">
            <v>0</v>
          </cell>
          <cell r="P1052">
            <v>500</v>
          </cell>
          <cell r="T1052" t="str">
            <v>379M</v>
          </cell>
          <cell r="U1052">
            <v>3994</v>
          </cell>
          <cell r="V1052" t="str">
            <v>HONG KONG</v>
          </cell>
          <cell r="W1052" t="str">
            <v>NAS</v>
          </cell>
          <cell r="X1052" t="str">
            <v>CAMBODIA</v>
          </cell>
          <cell r="Y1052" t="str">
            <v>SUNTEX PTE LTD</v>
          </cell>
          <cell r="Z1052" t="str">
            <v>DFC</v>
          </cell>
          <cell r="AD1052">
            <v>40165</v>
          </cell>
          <cell r="AE1052">
            <v>40165</v>
          </cell>
          <cell r="AF1052">
            <v>40165</v>
          </cell>
          <cell r="AG1052">
            <v>40165</v>
          </cell>
          <cell r="AH1052">
            <v>40175</v>
          </cell>
          <cell r="AI1052">
            <v>40221</v>
          </cell>
          <cell r="AJ1052">
            <v>40235</v>
          </cell>
          <cell r="AK1052">
            <v>40285</v>
          </cell>
          <cell r="AL1052">
            <v>40341</v>
          </cell>
          <cell r="AM1052">
            <v>40344</v>
          </cell>
          <cell r="AN1052" t="str">
            <v>LSE reduced fcst per 12/22 Ilse &amp; will take liability. 12/23 HH: 500 uts move to 4/17 ex-fcty</v>
          </cell>
          <cell r="AO1052" t="str">
            <v>Y</v>
          </cell>
          <cell r="AP1052">
            <v>500541</v>
          </cell>
          <cell r="AR1052" t="str">
            <v>000s</v>
          </cell>
          <cell r="AS1052">
            <v>0</v>
          </cell>
          <cell r="AT1052" t="str">
            <v>China</v>
          </cell>
          <cell r="AX1052">
            <v>0</v>
          </cell>
          <cell r="AY1052">
            <v>40175</v>
          </cell>
          <cell r="AZ1052">
            <v>40181</v>
          </cell>
          <cell r="BA1052">
            <v>40237</v>
          </cell>
          <cell r="BB1052">
            <v>40286</v>
          </cell>
          <cell r="BC1052">
            <v>40342</v>
          </cell>
          <cell r="BD1052">
            <v>40349</v>
          </cell>
          <cell r="BE1052">
            <v>40148</v>
          </cell>
          <cell r="BF1052">
            <v>40210</v>
          </cell>
          <cell r="BG1052">
            <v>40269</v>
          </cell>
          <cell r="BH1052">
            <v>40330</v>
          </cell>
          <cell r="BI1052">
            <v>40330</v>
          </cell>
          <cell r="BL1052">
            <v>0</v>
          </cell>
          <cell r="BN1052" t="str">
            <v>DOCKERS</v>
          </cell>
          <cell r="BO1052" t="str">
            <v>Tops</v>
          </cell>
          <cell r="BP1052" t="str">
            <v>Mens</v>
          </cell>
          <cell r="BQ1052" t="str">
            <v>N</v>
          </cell>
          <cell r="BR1052" t="str">
            <v>DM Tops Knits</v>
          </cell>
          <cell r="BS1052" t="str">
            <v>OKAMOTO D</v>
          </cell>
          <cell r="BT1052" t="str">
            <v>C KNITS</v>
          </cell>
          <cell r="BU1052" t="str">
            <v>D5881</v>
          </cell>
          <cell r="BV1052" t="str">
            <v>Seasonal</v>
          </cell>
          <cell r="BW1052" t="str">
            <v>LSE</v>
          </cell>
          <cell r="BY1052" t="str">
            <v>4028540235402214017540165401654016540165</v>
          </cell>
          <cell r="BZ1052" t="str">
            <v>S-45355-0025-3994-40285</v>
          </cell>
          <cell r="CA1052" t="str">
            <v>SFO</v>
          </cell>
          <cell r="CD1052">
            <v>0</v>
          </cell>
          <cell r="CF1052">
            <v>1222</v>
          </cell>
          <cell r="CG1052">
            <v>0</v>
          </cell>
        </row>
        <row r="1053">
          <cell r="A1053">
            <v>1094058</v>
          </cell>
          <cell r="B1053" t="str">
            <v>106</v>
          </cell>
          <cell r="C1053" t="str">
            <v>101</v>
          </cell>
          <cell r="D1053" t="str">
            <v>45355</v>
          </cell>
          <cell r="E1053" t="str">
            <v>45355-0025</v>
          </cell>
          <cell r="F1053" t="str">
            <v>LS GOOD SOLID POLO</v>
          </cell>
          <cell r="G1053" t="str">
            <v>SOLID - TANGERINE</v>
          </cell>
          <cell r="H1053" t="str">
            <v>PC</v>
          </cell>
          <cell r="J1053" t="str">
            <v>SP-A</v>
          </cell>
          <cell r="K1053" t="str">
            <v>LSM</v>
          </cell>
          <cell r="L1053" t="str">
            <v>MX</v>
          </cell>
          <cell r="M1053">
            <v>1526</v>
          </cell>
          <cell r="N1053">
            <v>1526</v>
          </cell>
          <cell r="O1053">
            <v>0</v>
          </cell>
          <cell r="P1053">
            <v>1526</v>
          </cell>
          <cell r="T1053" t="str">
            <v>379M</v>
          </cell>
          <cell r="U1053">
            <v>3994</v>
          </cell>
          <cell r="V1053" t="str">
            <v>HONG KONG</v>
          </cell>
          <cell r="W1053" t="str">
            <v>NAS</v>
          </cell>
          <cell r="X1053" t="str">
            <v>CAMBODIA</v>
          </cell>
          <cell r="Y1053" t="str">
            <v>SUNTEX PTE LTD</v>
          </cell>
          <cell r="Z1053" t="str">
            <v>DFC</v>
          </cell>
          <cell r="AD1053">
            <v>40165</v>
          </cell>
          <cell r="AE1053">
            <v>40165</v>
          </cell>
          <cell r="AF1053">
            <v>40165</v>
          </cell>
          <cell r="AG1053">
            <v>40165</v>
          </cell>
          <cell r="AH1053">
            <v>40175</v>
          </cell>
          <cell r="AI1053">
            <v>40221</v>
          </cell>
          <cell r="AJ1053">
            <v>40235</v>
          </cell>
          <cell r="AK1053">
            <v>40285</v>
          </cell>
          <cell r="AL1053">
            <v>40352</v>
          </cell>
          <cell r="AM1053">
            <v>40355</v>
          </cell>
          <cell r="AO1053" t="str">
            <v>Y</v>
          </cell>
          <cell r="AP1053">
            <v>95383</v>
          </cell>
          <cell r="AR1053" t="str">
            <v>000s</v>
          </cell>
          <cell r="AS1053">
            <v>0</v>
          </cell>
          <cell r="AT1053" t="str">
            <v>China</v>
          </cell>
          <cell r="AX1053">
            <v>0</v>
          </cell>
          <cell r="AY1053">
            <v>40175</v>
          </cell>
          <cell r="AZ1053">
            <v>40181</v>
          </cell>
          <cell r="BA1053">
            <v>40237</v>
          </cell>
          <cell r="BB1053">
            <v>40286</v>
          </cell>
          <cell r="BC1053">
            <v>40356</v>
          </cell>
          <cell r="BD1053">
            <v>40356</v>
          </cell>
          <cell r="BE1053">
            <v>40148</v>
          </cell>
          <cell r="BF1053">
            <v>40210</v>
          </cell>
          <cell r="BG1053">
            <v>40269</v>
          </cell>
          <cell r="BH1053">
            <v>40330</v>
          </cell>
          <cell r="BI1053">
            <v>40330</v>
          </cell>
          <cell r="BL1053">
            <v>0</v>
          </cell>
          <cell r="BN1053" t="str">
            <v>DOCKERS</v>
          </cell>
          <cell r="BO1053" t="str">
            <v>Tops</v>
          </cell>
          <cell r="BP1053" t="str">
            <v>Mens</v>
          </cell>
          <cell r="BQ1053" t="str">
            <v>N</v>
          </cell>
          <cell r="BR1053" t="str">
            <v>DM Tops Knits</v>
          </cell>
          <cell r="BS1053" t="str">
            <v>OKAMOTO D</v>
          </cell>
          <cell r="BT1053" t="str">
            <v>C KNITS</v>
          </cell>
          <cell r="BU1053" t="str">
            <v>D5881</v>
          </cell>
          <cell r="BV1053" t="str">
            <v>Seasonal</v>
          </cell>
          <cell r="BW1053" t="str">
            <v>LSA</v>
          </cell>
          <cell r="BY1053" t="str">
            <v>4028540235402214017540165401654016540165</v>
          </cell>
          <cell r="BZ1053" t="str">
            <v>S-45355-0025-3994-40285</v>
          </cell>
          <cell r="CA1053" t="str">
            <v>SFO</v>
          </cell>
          <cell r="CB1053">
            <v>1526</v>
          </cell>
          <cell r="CD1053">
            <v>0</v>
          </cell>
          <cell r="CF1053">
            <v>1222</v>
          </cell>
          <cell r="CG1053">
            <v>0</v>
          </cell>
        </row>
        <row r="1054">
          <cell r="A1054">
            <v>1094059</v>
          </cell>
          <cell r="B1054" t="str">
            <v>106</v>
          </cell>
          <cell r="C1054" t="str">
            <v>101</v>
          </cell>
          <cell r="D1054" t="str">
            <v>45355</v>
          </cell>
          <cell r="E1054" t="str">
            <v>45355-0025</v>
          </cell>
          <cell r="F1054" t="str">
            <v>LS GOOD SOLID POLO</v>
          </cell>
          <cell r="G1054" t="str">
            <v>SOLID - TANGERINE</v>
          </cell>
          <cell r="H1054" t="str">
            <v>PC</v>
          </cell>
          <cell r="J1054" t="str">
            <v>SP-A</v>
          </cell>
          <cell r="K1054" t="str">
            <v>LSM</v>
          </cell>
          <cell r="L1054" t="str">
            <v>MX</v>
          </cell>
          <cell r="M1054">
            <v>1500</v>
          </cell>
          <cell r="N1054">
            <v>1500</v>
          </cell>
          <cell r="O1054">
            <v>0</v>
          </cell>
          <cell r="P1054">
            <v>1500</v>
          </cell>
          <cell r="T1054" t="str">
            <v>379M</v>
          </cell>
          <cell r="U1054">
            <v>3994</v>
          </cell>
          <cell r="V1054" t="str">
            <v>HONG KONG</v>
          </cell>
          <cell r="W1054" t="str">
            <v>NAS</v>
          </cell>
          <cell r="X1054" t="str">
            <v>CAMBODIA</v>
          </cell>
          <cell r="Y1054" t="str">
            <v>SUNTEX PTE LTD</v>
          </cell>
          <cell r="Z1054" t="str">
            <v>DFC</v>
          </cell>
          <cell r="AD1054">
            <v>40198</v>
          </cell>
          <cell r="AE1054">
            <v>40198</v>
          </cell>
          <cell r="AF1054">
            <v>40198</v>
          </cell>
          <cell r="AG1054">
            <v>40198</v>
          </cell>
          <cell r="AH1054">
            <v>40208</v>
          </cell>
          <cell r="AI1054">
            <v>40263</v>
          </cell>
          <cell r="AJ1054">
            <v>40277</v>
          </cell>
          <cell r="AK1054">
            <v>40327</v>
          </cell>
          <cell r="AL1054">
            <v>40394</v>
          </cell>
          <cell r="AM1054">
            <v>40397</v>
          </cell>
          <cell r="AN1054" t="str">
            <v>1/20 mid month &amp; David increased to 1.5k miin for 8/15 del.</v>
          </cell>
          <cell r="AO1054" t="str">
            <v>Y</v>
          </cell>
          <cell r="AP1054">
            <v>95598</v>
          </cell>
          <cell r="AR1054" t="str">
            <v>000s</v>
          </cell>
          <cell r="AS1054">
            <v>0</v>
          </cell>
          <cell r="AT1054" t="str">
            <v>China</v>
          </cell>
          <cell r="AX1054">
            <v>0</v>
          </cell>
          <cell r="AY1054">
            <v>40203</v>
          </cell>
          <cell r="AZ1054">
            <v>40209</v>
          </cell>
          <cell r="BA1054">
            <v>40279</v>
          </cell>
          <cell r="BB1054">
            <v>40328</v>
          </cell>
          <cell r="BC1054">
            <v>40398</v>
          </cell>
          <cell r="BD1054">
            <v>40398</v>
          </cell>
          <cell r="BE1054">
            <v>40179</v>
          </cell>
          <cell r="BF1054">
            <v>40269</v>
          </cell>
          <cell r="BG1054">
            <v>40299</v>
          </cell>
          <cell r="BH1054">
            <v>40391</v>
          </cell>
          <cell r="BI1054">
            <v>40391</v>
          </cell>
          <cell r="BL1054">
            <v>0</v>
          </cell>
          <cell r="BN1054" t="str">
            <v>DOCKERS</v>
          </cell>
          <cell r="BO1054" t="str">
            <v>Tops</v>
          </cell>
          <cell r="BP1054" t="str">
            <v>Mens</v>
          </cell>
          <cell r="BQ1054" t="str">
            <v>N</v>
          </cell>
          <cell r="BR1054" t="str">
            <v>DM Tops Knits</v>
          </cell>
          <cell r="BS1054" t="str">
            <v>OKAMOTO D</v>
          </cell>
          <cell r="BT1054" t="str">
            <v>C KNITS</v>
          </cell>
          <cell r="BU1054" t="str">
            <v>D5881</v>
          </cell>
          <cell r="BV1054" t="str">
            <v>Seasonal</v>
          </cell>
          <cell r="BW1054" t="str">
            <v>LSA</v>
          </cell>
          <cell r="BY1054" t="str">
            <v>4032740277402634020840198401984019840198</v>
          </cell>
          <cell r="BZ1054" t="str">
            <v>S-45355-0025-3994-40327</v>
          </cell>
          <cell r="CA1054" t="str">
            <v>SFO</v>
          </cell>
          <cell r="CB1054">
            <v>1500</v>
          </cell>
          <cell r="CD1054">
            <v>0</v>
          </cell>
          <cell r="CF1054">
            <v>1222</v>
          </cell>
          <cell r="CG1054">
            <v>0</v>
          </cell>
        </row>
        <row r="1055">
          <cell r="A1055">
            <v>1094060</v>
          </cell>
          <cell r="B1055" t="str">
            <v>106</v>
          </cell>
          <cell r="C1055" t="str">
            <v>101</v>
          </cell>
          <cell r="D1055" t="str">
            <v>45355</v>
          </cell>
          <cell r="E1055" t="str">
            <v>45355-0026</v>
          </cell>
          <cell r="F1055" t="str">
            <v>LS GOOD SOLID POLO</v>
          </cell>
          <cell r="G1055" t="str">
            <v>SOLID - AURIC</v>
          </cell>
          <cell r="H1055" t="str">
            <v>PC</v>
          </cell>
          <cell r="J1055" t="str">
            <v>SP-A</v>
          </cell>
          <cell r="K1055" t="str">
            <v>LSM</v>
          </cell>
          <cell r="L1055" t="str">
            <v>MX</v>
          </cell>
          <cell r="M1055">
            <v>1406</v>
          </cell>
          <cell r="N1055">
            <v>1406</v>
          </cell>
          <cell r="O1055">
            <v>0</v>
          </cell>
          <cell r="P1055">
            <v>1406</v>
          </cell>
          <cell r="T1055" t="str">
            <v>379M</v>
          </cell>
          <cell r="U1055">
            <v>3994</v>
          </cell>
          <cell r="V1055" t="str">
            <v>HONG KONG</v>
          </cell>
          <cell r="W1055" t="str">
            <v>NAS</v>
          </cell>
          <cell r="X1055" t="str">
            <v>CAMBODIA</v>
          </cell>
          <cell r="Y1055" t="str">
            <v>SUNTEX PTE LTD</v>
          </cell>
          <cell r="Z1055" t="str">
            <v>DFC</v>
          </cell>
          <cell r="AD1055">
            <v>40165</v>
          </cell>
          <cell r="AE1055">
            <v>40165</v>
          </cell>
          <cell r="AF1055">
            <v>40165</v>
          </cell>
          <cell r="AG1055">
            <v>40165</v>
          </cell>
          <cell r="AH1055">
            <v>40175</v>
          </cell>
          <cell r="AI1055">
            <v>40221</v>
          </cell>
          <cell r="AJ1055">
            <v>40235</v>
          </cell>
          <cell r="AK1055">
            <v>40285</v>
          </cell>
          <cell r="AL1055">
            <v>40352</v>
          </cell>
          <cell r="AM1055">
            <v>40355</v>
          </cell>
          <cell r="AO1055" t="str">
            <v>Y</v>
          </cell>
          <cell r="AP1055">
            <v>95384</v>
          </cell>
          <cell r="AR1055" t="str">
            <v>000s</v>
          </cell>
          <cell r="AS1055">
            <v>0</v>
          </cell>
          <cell r="AT1055" t="str">
            <v>China</v>
          </cell>
          <cell r="AX1055">
            <v>0</v>
          </cell>
          <cell r="AY1055">
            <v>40175</v>
          </cell>
          <cell r="AZ1055">
            <v>40181</v>
          </cell>
          <cell r="BA1055">
            <v>40237</v>
          </cell>
          <cell r="BB1055">
            <v>40286</v>
          </cell>
          <cell r="BC1055">
            <v>40356</v>
          </cell>
          <cell r="BD1055">
            <v>40356</v>
          </cell>
          <cell r="BE1055">
            <v>40148</v>
          </cell>
          <cell r="BF1055">
            <v>40210</v>
          </cell>
          <cell r="BG1055">
            <v>40269</v>
          </cell>
          <cell r="BH1055">
            <v>40330</v>
          </cell>
          <cell r="BI1055">
            <v>40330</v>
          </cell>
          <cell r="BL1055">
            <v>0</v>
          </cell>
          <cell r="BN1055" t="str">
            <v>DOCKERS</v>
          </cell>
          <cell r="BO1055" t="str">
            <v>Tops</v>
          </cell>
          <cell r="BP1055" t="str">
            <v>Mens</v>
          </cell>
          <cell r="BQ1055" t="str">
            <v>N</v>
          </cell>
          <cell r="BR1055" t="str">
            <v>DM Tops Knits</v>
          </cell>
          <cell r="BS1055" t="str">
            <v>OKAMOTO D</v>
          </cell>
          <cell r="BT1055" t="str">
            <v>C KNITS</v>
          </cell>
          <cell r="BU1055" t="str">
            <v>D5882</v>
          </cell>
          <cell r="BV1055" t="str">
            <v>Seasonal</v>
          </cell>
          <cell r="BW1055" t="str">
            <v>LSA</v>
          </cell>
          <cell r="BY1055" t="str">
            <v>4028540235402214017540165401654016540165</v>
          </cell>
          <cell r="BZ1055" t="str">
            <v>S-45355-0026-3994-40285</v>
          </cell>
          <cell r="CA1055" t="str">
            <v>SFO</v>
          </cell>
          <cell r="CB1055">
            <v>1406</v>
          </cell>
          <cell r="CD1055">
            <v>0</v>
          </cell>
          <cell r="CF1055">
            <v>1222</v>
          </cell>
          <cell r="CG1055">
            <v>0</v>
          </cell>
        </row>
        <row r="1056">
          <cell r="A1056">
            <v>1094061</v>
          </cell>
          <cell r="B1056" t="str">
            <v>106</v>
          </cell>
          <cell r="C1056" t="str">
            <v>101</v>
          </cell>
          <cell r="D1056" t="str">
            <v>45355</v>
          </cell>
          <cell r="E1056" t="str">
            <v>45355-0026</v>
          </cell>
          <cell r="F1056" t="str">
            <v>LS GOOD SOLID POLO</v>
          </cell>
          <cell r="G1056" t="str">
            <v>SOLID - AURIC</v>
          </cell>
          <cell r="H1056" t="str">
            <v>PC</v>
          </cell>
          <cell r="J1056" t="str">
            <v>SP-A</v>
          </cell>
          <cell r="K1056" t="str">
            <v>APD</v>
          </cell>
          <cell r="L1056" t="str">
            <v>MY</v>
          </cell>
          <cell r="M1056">
            <v>410</v>
          </cell>
          <cell r="N1056">
            <v>410</v>
          </cell>
          <cell r="O1056">
            <v>0</v>
          </cell>
          <cell r="P1056">
            <v>410</v>
          </cell>
          <cell r="T1056" t="str">
            <v>379M</v>
          </cell>
          <cell r="U1056">
            <v>3994</v>
          </cell>
          <cell r="V1056" t="str">
            <v>HONG KONG</v>
          </cell>
          <cell r="W1056" t="str">
            <v>NAS</v>
          </cell>
          <cell r="X1056" t="str">
            <v>CAMBODIA</v>
          </cell>
          <cell r="Y1056" t="str">
            <v>SUNTEX PTE LTD</v>
          </cell>
          <cell r="Z1056" t="str">
            <v>DFC</v>
          </cell>
          <cell r="AD1056">
            <v>40198</v>
          </cell>
          <cell r="AE1056">
            <v>40198</v>
          </cell>
          <cell r="AF1056">
            <v>40198</v>
          </cell>
          <cell r="AG1056">
            <v>40198</v>
          </cell>
          <cell r="AH1056">
            <v>40208</v>
          </cell>
          <cell r="AI1056">
            <v>40263</v>
          </cell>
          <cell r="AJ1056">
            <v>40277</v>
          </cell>
          <cell r="AK1056">
            <v>40327</v>
          </cell>
          <cell r="AL1056">
            <v>40376</v>
          </cell>
          <cell r="AM1056">
            <v>40379</v>
          </cell>
          <cell r="AN1056" t="str">
            <v>MY SG TH</v>
          </cell>
          <cell r="AO1056" t="str">
            <v>Y</v>
          </cell>
          <cell r="AP1056" t="str">
            <v>4505015808/4512013660/4512013666</v>
          </cell>
          <cell r="AR1056" t="str">
            <v>000s</v>
          </cell>
          <cell r="AS1056">
            <v>0</v>
          </cell>
          <cell r="AT1056" t="str">
            <v>China</v>
          </cell>
          <cell r="AX1056">
            <v>0</v>
          </cell>
          <cell r="AY1056">
            <v>40203</v>
          </cell>
          <cell r="AZ1056">
            <v>40209</v>
          </cell>
          <cell r="BA1056">
            <v>40279</v>
          </cell>
          <cell r="BB1056">
            <v>40328</v>
          </cell>
          <cell r="BC1056">
            <v>40377</v>
          </cell>
          <cell r="BD1056">
            <v>40384</v>
          </cell>
          <cell r="BE1056">
            <v>40179</v>
          </cell>
          <cell r="BF1056">
            <v>40269</v>
          </cell>
          <cell r="BG1056">
            <v>40299</v>
          </cell>
          <cell r="BH1056">
            <v>40360</v>
          </cell>
          <cell r="BI1056">
            <v>40360</v>
          </cell>
          <cell r="BL1056">
            <v>0</v>
          </cell>
          <cell r="BN1056" t="str">
            <v>DOCKERS</v>
          </cell>
          <cell r="BO1056" t="str">
            <v>Tops</v>
          </cell>
          <cell r="BP1056" t="str">
            <v>Mens</v>
          </cell>
          <cell r="BQ1056" t="str">
            <v>N</v>
          </cell>
          <cell r="BR1056" t="str">
            <v>DM Tops Knits</v>
          </cell>
          <cell r="BS1056" t="str">
            <v>OKAMOTO D</v>
          </cell>
          <cell r="BT1056" t="str">
            <v>C KNITS</v>
          </cell>
          <cell r="BU1056" t="str">
            <v>D5882</v>
          </cell>
          <cell r="BV1056" t="str">
            <v>Seasonal</v>
          </cell>
          <cell r="BW1056" t="str">
            <v>APD</v>
          </cell>
          <cell r="BY1056" t="str">
            <v>4032740277402634020840198401984019840198</v>
          </cell>
          <cell r="BZ1056" t="str">
            <v>S-45355-0026-3994-40327</v>
          </cell>
          <cell r="CA1056" t="str">
            <v>SFO</v>
          </cell>
          <cell r="CD1056">
            <v>0</v>
          </cell>
          <cell r="CF1056">
            <v>1222</v>
          </cell>
          <cell r="CG1056">
            <v>0</v>
          </cell>
        </row>
        <row r="1057">
          <cell r="A1057">
            <v>1094062</v>
          </cell>
          <cell r="B1057" t="str">
            <v>106</v>
          </cell>
          <cell r="C1057" t="str">
            <v>101</v>
          </cell>
          <cell r="D1057" t="str">
            <v>45355</v>
          </cell>
          <cell r="E1057" t="str">
            <v>45355-0026</v>
          </cell>
          <cell r="F1057" t="str">
            <v>LS GOOD SOLID POLO</v>
          </cell>
          <cell r="G1057" t="str">
            <v>SOLID - AURIC</v>
          </cell>
          <cell r="H1057" t="str">
            <v>PC</v>
          </cell>
          <cell r="J1057" t="str">
            <v>SP-A</v>
          </cell>
          <cell r="K1057" t="str">
            <v>LSM</v>
          </cell>
          <cell r="L1057" t="str">
            <v>MX</v>
          </cell>
          <cell r="M1057">
            <v>978</v>
          </cell>
          <cell r="N1057">
            <v>978</v>
          </cell>
          <cell r="O1057">
            <v>0</v>
          </cell>
          <cell r="P1057">
            <v>978</v>
          </cell>
          <cell r="T1057" t="str">
            <v>379M</v>
          </cell>
          <cell r="U1057">
            <v>3994</v>
          </cell>
          <cell r="V1057" t="str">
            <v>HONG KONG</v>
          </cell>
          <cell r="W1057" t="str">
            <v>NAS</v>
          </cell>
          <cell r="X1057" t="str">
            <v>CAMBODIA</v>
          </cell>
          <cell r="Y1057" t="str">
            <v>SUNTEX PTE LTD</v>
          </cell>
          <cell r="Z1057" t="str">
            <v>DFC</v>
          </cell>
          <cell r="AD1057">
            <v>40198</v>
          </cell>
          <cell r="AE1057">
            <v>40198</v>
          </cell>
          <cell r="AF1057">
            <v>40198</v>
          </cell>
          <cell r="AG1057">
            <v>40198</v>
          </cell>
          <cell r="AH1057">
            <v>40208</v>
          </cell>
          <cell r="AI1057">
            <v>40263</v>
          </cell>
          <cell r="AJ1057">
            <v>40277</v>
          </cell>
          <cell r="AK1057">
            <v>40327</v>
          </cell>
          <cell r="AL1057">
            <v>40394</v>
          </cell>
          <cell r="AM1057">
            <v>40397</v>
          </cell>
          <cell r="AN1057" t="str">
            <v>rev Jan fcst</v>
          </cell>
          <cell r="AO1057" t="str">
            <v>Y</v>
          </cell>
          <cell r="AP1057">
            <v>95599</v>
          </cell>
          <cell r="AR1057" t="str">
            <v>000s</v>
          </cell>
          <cell r="AS1057">
            <v>0</v>
          </cell>
          <cell r="AT1057" t="str">
            <v>China</v>
          </cell>
          <cell r="AX1057">
            <v>0</v>
          </cell>
          <cell r="AY1057">
            <v>40203</v>
          </cell>
          <cell r="AZ1057">
            <v>40209</v>
          </cell>
          <cell r="BA1057">
            <v>40279</v>
          </cell>
          <cell r="BB1057">
            <v>40328</v>
          </cell>
          <cell r="BC1057">
            <v>40398</v>
          </cell>
          <cell r="BD1057">
            <v>40398</v>
          </cell>
          <cell r="BE1057">
            <v>40179</v>
          </cell>
          <cell r="BF1057">
            <v>40269</v>
          </cell>
          <cell r="BG1057">
            <v>40299</v>
          </cell>
          <cell r="BH1057">
            <v>40391</v>
          </cell>
          <cell r="BI1057">
            <v>40391</v>
          </cell>
          <cell r="BL1057">
            <v>0</v>
          </cell>
          <cell r="BN1057" t="str">
            <v>DOCKERS</v>
          </cell>
          <cell r="BO1057" t="str">
            <v>Tops</v>
          </cell>
          <cell r="BP1057" t="str">
            <v>Mens</v>
          </cell>
          <cell r="BQ1057" t="str">
            <v>N</v>
          </cell>
          <cell r="BR1057" t="str">
            <v>DM Tops Knits</v>
          </cell>
          <cell r="BS1057" t="str">
            <v>OKAMOTO D</v>
          </cell>
          <cell r="BT1057" t="str">
            <v>C KNITS</v>
          </cell>
          <cell r="BU1057" t="str">
            <v>D5882</v>
          </cell>
          <cell r="BV1057" t="str">
            <v>Seasonal</v>
          </cell>
          <cell r="BW1057" t="str">
            <v>LSA</v>
          </cell>
          <cell r="BY1057" t="str">
            <v>4032740277402634020840198401984019840198</v>
          </cell>
          <cell r="BZ1057" t="str">
            <v>S-45355-0026-3994-40327</v>
          </cell>
          <cell r="CA1057" t="str">
            <v>SFO</v>
          </cell>
          <cell r="CB1057">
            <v>978</v>
          </cell>
          <cell r="CD1057">
            <v>0</v>
          </cell>
          <cell r="CF1057">
            <v>1222</v>
          </cell>
          <cell r="CG1057">
            <v>0</v>
          </cell>
        </row>
        <row r="1058">
          <cell r="A1058">
            <v>1094063</v>
          </cell>
          <cell r="B1058" t="str">
            <v>106</v>
          </cell>
          <cell r="C1058" t="str">
            <v>101</v>
          </cell>
          <cell r="D1058" t="str">
            <v>20340</v>
          </cell>
          <cell r="E1058" t="str">
            <v>20340-0007</v>
          </cell>
          <cell r="F1058" t="str">
            <v>PIQUE POLO SS</v>
          </cell>
          <cell r="G1058" t="str">
            <v>SKOG - FLARE</v>
          </cell>
          <cell r="H1058" t="str">
            <v>PC</v>
          </cell>
          <cell r="J1058" t="str">
            <v>SP-A</v>
          </cell>
          <cell r="K1058" t="str">
            <v>APD</v>
          </cell>
          <cell r="L1058" t="str">
            <v>MY</v>
          </cell>
          <cell r="M1058">
            <v>40</v>
          </cell>
          <cell r="N1058">
            <v>40</v>
          </cell>
          <cell r="O1058">
            <v>0</v>
          </cell>
          <cell r="P1058">
            <v>40</v>
          </cell>
          <cell r="T1058" t="str">
            <v>379M</v>
          </cell>
          <cell r="U1058">
            <v>3994</v>
          </cell>
          <cell r="V1058" t="str">
            <v>HONG KONG</v>
          </cell>
          <cell r="W1058" t="str">
            <v>NAS</v>
          </cell>
          <cell r="X1058" t="str">
            <v>CAMBODIA</v>
          </cell>
          <cell r="Y1058" t="str">
            <v>SUNTEX PTE LTD</v>
          </cell>
          <cell r="Z1058" t="str">
            <v>DFC</v>
          </cell>
          <cell r="AD1058">
            <v>40163</v>
          </cell>
          <cell r="AE1058">
            <v>40163</v>
          </cell>
          <cell r="AF1058">
            <v>40163</v>
          </cell>
          <cell r="AG1058">
            <v>40163</v>
          </cell>
          <cell r="AH1058">
            <v>40173</v>
          </cell>
          <cell r="AI1058">
            <v>40219</v>
          </cell>
          <cell r="AJ1058">
            <v>40233</v>
          </cell>
          <cell r="AK1058">
            <v>40283</v>
          </cell>
          <cell r="AL1058">
            <v>40309</v>
          </cell>
          <cell r="AM1058">
            <v>40312</v>
          </cell>
          <cell r="AN1058" t="str">
            <v>MY; early commit</v>
          </cell>
          <cell r="AO1058" t="str">
            <v>Y</v>
          </cell>
          <cell r="AP1058">
            <v>4505015629</v>
          </cell>
          <cell r="AR1058" t="str">
            <v>000s</v>
          </cell>
          <cell r="AS1058">
            <v>0</v>
          </cell>
          <cell r="AT1058" t="str">
            <v>China</v>
          </cell>
          <cell r="AX1058">
            <v>0</v>
          </cell>
          <cell r="AY1058">
            <v>40168</v>
          </cell>
          <cell r="AZ1058">
            <v>40174</v>
          </cell>
          <cell r="BA1058">
            <v>40237</v>
          </cell>
          <cell r="BB1058">
            <v>40286</v>
          </cell>
          <cell r="BC1058">
            <v>40314</v>
          </cell>
          <cell r="BD1058">
            <v>40314</v>
          </cell>
          <cell r="BE1058">
            <v>40148</v>
          </cell>
          <cell r="BF1058">
            <v>40210</v>
          </cell>
          <cell r="BG1058">
            <v>40269</v>
          </cell>
          <cell r="BH1058">
            <v>40299</v>
          </cell>
          <cell r="BI1058">
            <v>40299</v>
          </cell>
          <cell r="BL1058">
            <v>0</v>
          </cell>
          <cell r="BN1058" t="str">
            <v>DOCKERS</v>
          </cell>
          <cell r="BO1058" t="str">
            <v>Tops</v>
          </cell>
          <cell r="BP1058" t="str">
            <v>Mens</v>
          </cell>
          <cell r="BQ1058" t="str">
            <v>N</v>
          </cell>
          <cell r="BR1058" t="str">
            <v>DM Tops Knits</v>
          </cell>
          <cell r="BS1058" t="str">
            <v>OKAMOTO D</v>
          </cell>
          <cell r="BT1058" t="str">
            <v>C KNITS</v>
          </cell>
          <cell r="BU1058" t="str">
            <v>C9122</v>
          </cell>
          <cell r="BV1058" t="str">
            <v>Seasonal</v>
          </cell>
          <cell r="BW1058" t="str">
            <v>APD</v>
          </cell>
          <cell r="BY1058" t="str">
            <v>4028340233402194017340163401634016340163</v>
          </cell>
          <cell r="BZ1058" t="str">
            <v>S-20340-0007-3994-40283</v>
          </cell>
          <cell r="CA1058" t="str">
            <v>SFO</v>
          </cell>
          <cell r="CD1058">
            <v>0</v>
          </cell>
          <cell r="CF1058">
            <v>1222</v>
          </cell>
          <cell r="CG1058">
            <v>0</v>
          </cell>
        </row>
        <row r="1059">
          <cell r="A1059">
            <v>1094064</v>
          </cell>
          <cell r="B1059" t="str">
            <v>106</v>
          </cell>
          <cell r="C1059" t="str">
            <v>101</v>
          </cell>
          <cell r="D1059" t="str">
            <v>20340</v>
          </cell>
          <cell r="E1059" t="str">
            <v>20340-0007</v>
          </cell>
          <cell r="F1059" t="str">
            <v>PIQUE POLO SS</v>
          </cell>
          <cell r="G1059" t="str">
            <v>SKOG - FLARE</v>
          </cell>
          <cell r="H1059" t="str">
            <v>PC</v>
          </cell>
          <cell r="J1059" t="str">
            <v>SP-A</v>
          </cell>
          <cell r="K1059" t="str">
            <v>LACL</v>
          </cell>
          <cell r="L1059" t="str">
            <v>CR</v>
          </cell>
          <cell r="M1059">
            <v>240</v>
          </cell>
          <cell r="N1059">
            <v>240</v>
          </cell>
          <cell r="O1059">
            <v>0</v>
          </cell>
          <cell r="P1059">
            <v>240</v>
          </cell>
          <cell r="T1059" t="str">
            <v>379M</v>
          </cell>
          <cell r="U1059">
            <v>3994</v>
          </cell>
          <cell r="V1059" t="str">
            <v>HONG KONG</v>
          </cell>
          <cell r="W1059" t="str">
            <v>NAS</v>
          </cell>
          <cell r="X1059" t="str">
            <v>CAMBODIA</v>
          </cell>
          <cell r="Y1059" t="str">
            <v>SUNTEX PTE LTD</v>
          </cell>
          <cell r="Z1059" t="str">
            <v>DFC</v>
          </cell>
          <cell r="AD1059">
            <v>40163</v>
          </cell>
          <cell r="AE1059">
            <v>40163</v>
          </cell>
          <cell r="AF1059">
            <v>40163</v>
          </cell>
          <cell r="AG1059">
            <v>40163</v>
          </cell>
          <cell r="AH1059">
            <v>40173</v>
          </cell>
          <cell r="AI1059">
            <v>40219</v>
          </cell>
          <cell r="AJ1059">
            <v>40233</v>
          </cell>
          <cell r="AK1059">
            <v>40283</v>
          </cell>
          <cell r="AL1059">
            <v>40358</v>
          </cell>
          <cell r="AM1059">
            <v>40361</v>
          </cell>
          <cell r="AN1059" t="str">
            <v>early commit</v>
          </cell>
          <cell r="AO1059" t="str">
            <v>Y</v>
          </cell>
          <cell r="AP1059">
            <v>4100076190</v>
          </cell>
          <cell r="AR1059" t="str">
            <v>000s</v>
          </cell>
          <cell r="AS1059">
            <v>0</v>
          </cell>
          <cell r="AT1059" t="str">
            <v>China</v>
          </cell>
          <cell r="AX1059">
            <v>0</v>
          </cell>
          <cell r="AY1059">
            <v>40168</v>
          </cell>
          <cell r="AZ1059">
            <v>40174</v>
          </cell>
          <cell r="BA1059">
            <v>40237</v>
          </cell>
          <cell r="BB1059">
            <v>40286</v>
          </cell>
          <cell r="BC1059">
            <v>40363</v>
          </cell>
          <cell r="BD1059">
            <v>40363</v>
          </cell>
          <cell r="BE1059">
            <v>40148</v>
          </cell>
          <cell r="BF1059">
            <v>40210</v>
          </cell>
          <cell r="BG1059">
            <v>40269</v>
          </cell>
          <cell r="BH1059">
            <v>40330</v>
          </cell>
          <cell r="BI1059">
            <v>40330</v>
          </cell>
          <cell r="BL1059">
            <v>0</v>
          </cell>
          <cell r="BN1059" t="str">
            <v>DOCKERS</v>
          </cell>
          <cell r="BO1059" t="str">
            <v>Tops</v>
          </cell>
          <cell r="BP1059" t="str">
            <v>Mens</v>
          </cell>
          <cell r="BQ1059" t="str">
            <v>N</v>
          </cell>
          <cell r="BR1059" t="str">
            <v>DM Tops Knits</v>
          </cell>
          <cell r="BS1059" t="str">
            <v>OKAMOTO D</v>
          </cell>
          <cell r="BT1059" t="str">
            <v>C KNITS</v>
          </cell>
          <cell r="BU1059" t="str">
            <v>C9122</v>
          </cell>
          <cell r="BV1059" t="str">
            <v>Seasonal</v>
          </cell>
          <cell r="BW1059" t="str">
            <v>LSA</v>
          </cell>
          <cell r="BY1059" t="str">
            <v>4028340233402194017340163401634016340163</v>
          </cell>
          <cell r="BZ1059" t="str">
            <v>S-20340-0007-3994-40283</v>
          </cell>
          <cell r="CA1059" t="str">
            <v>SFO</v>
          </cell>
          <cell r="CD1059">
            <v>0</v>
          </cell>
          <cell r="CF1059">
            <v>1222</v>
          </cell>
          <cell r="CG1059">
            <v>0</v>
          </cell>
        </row>
        <row r="1060">
          <cell r="A1060">
            <v>1094065</v>
          </cell>
          <cell r="B1060" t="str">
            <v>106</v>
          </cell>
          <cell r="C1060" t="str">
            <v>101</v>
          </cell>
          <cell r="D1060" t="str">
            <v>20340</v>
          </cell>
          <cell r="E1060" t="str">
            <v>20340-0007</v>
          </cell>
          <cell r="F1060" t="str">
            <v>PIQUE POLO SS</v>
          </cell>
          <cell r="G1060" t="str">
            <v>SKOG - FLARE</v>
          </cell>
          <cell r="H1060" t="str">
            <v>PC</v>
          </cell>
          <cell r="J1060" t="str">
            <v>SP-A</v>
          </cell>
          <cell r="K1060" t="str">
            <v>LSE</v>
          </cell>
          <cell r="L1060" t="str">
            <v>GB</v>
          </cell>
          <cell r="M1060">
            <v>1100</v>
          </cell>
          <cell r="N1060">
            <v>1100</v>
          </cell>
          <cell r="O1060">
            <v>0</v>
          </cell>
          <cell r="P1060">
            <v>1100</v>
          </cell>
          <cell r="T1060" t="str">
            <v>379M</v>
          </cell>
          <cell r="U1060">
            <v>3994</v>
          </cell>
          <cell r="V1060" t="str">
            <v>HONG KONG</v>
          </cell>
          <cell r="W1060" t="str">
            <v>NAS</v>
          </cell>
          <cell r="X1060" t="str">
            <v>CAMBODIA</v>
          </cell>
          <cell r="Y1060" t="str">
            <v>SUNTEX PTE LTD</v>
          </cell>
          <cell r="Z1060" t="str">
            <v>DFC</v>
          </cell>
          <cell r="AD1060">
            <v>40163</v>
          </cell>
          <cell r="AE1060">
            <v>40163</v>
          </cell>
          <cell r="AF1060">
            <v>40163</v>
          </cell>
          <cell r="AG1060">
            <v>40163</v>
          </cell>
          <cell r="AH1060">
            <v>40173</v>
          </cell>
          <cell r="AI1060">
            <v>40219</v>
          </cell>
          <cell r="AJ1060">
            <v>40233</v>
          </cell>
          <cell r="AK1060">
            <v>40283</v>
          </cell>
          <cell r="AL1060">
            <v>40339</v>
          </cell>
          <cell r="AM1060">
            <v>40342</v>
          </cell>
          <cell r="AN1060" t="str">
            <v>early commit</v>
          </cell>
          <cell r="AO1060" t="str">
            <v>Y</v>
          </cell>
          <cell r="AP1060">
            <v>501666</v>
          </cell>
          <cell r="AR1060" t="str">
            <v>000s</v>
          </cell>
          <cell r="AS1060">
            <v>0</v>
          </cell>
          <cell r="AT1060" t="str">
            <v>China</v>
          </cell>
          <cell r="AX1060">
            <v>0</v>
          </cell>
          <cell r="AY1060">
            <v>40168</v>
          </cell>
          <cell r="AZ1060">
            <v>40174</v>
          </cell>
          <cell r="BA1060">
            <v>40237</v>
          </cell>
          <cell r="BB1060">
            <v>40286</v>
          </cell>
          <cell r="BC1060">
            <v>40342</v>
          </cell>
          <cell r="BD1060">
            <v>40342</v>
          </cell>
          <cell r="BE1060">
            <v>40148</v>
          </cell>
          <cell r="BF1060">
            <v>40210</v>
          </cell>
          <cell r="BG1060">
            <v>40269</v>
          </cell>
          <cell r="BH1060">
            <v>40330</v>
          </cell>
          <cell r="BI1060">
            <v>40330</v>
          </cell>
          <cell r="BL1060">
            <v>0</v>
          </cell>
          <cell r="BN1060" t="str">
            <v>DOCKERS</v>
          </cell>
          <cell r="BO1060" t="str">
            <v>Tops</v>
          </cell>
          <cell r="BP1060" t="str">
            <v>Mens</v>
          </cell>
          <cell r="BQ1060" t="str">
            <v>N</v>
          </cell>
          <cell r="BR1060" t="str">
            <v>DM Tops Knits</v>
          </cell>
          <cell r="BS1060" t="str">
            <v>OKAMOTO D</v>
          </cell>
          <cell r="BT1060" t="str">
            <v>C KNITS</v>
          </cell>
          <cell r="BU1060" t="str">
            <v>C9122</v>
          </cell>
          <cell r="BV1060" t="str">
            <v>Seasonal</v>
          </cell>
          <cell r="BW1060" t="str">
            <v>LSE</v>
          </cell>
          <cell r="BY1060" t="str">
            <v>4028340233402194017340163401634016340163</v>
          </cell>
          <cell r="BZ1060" t="str">
            <v>S-20340-0007-3994-40283</v>
          </cell>
          <cell r="CA1060" t="str">
            <v>SFO</v>
          </cell>
          <cell r="CD1060">
            <v>0</v>
          </cell>
          <cell r="CF1060">
            <v>1222</v>
          </cell>
          <cell r="CG1060">
            <v>0</v>
          </cell>
        </row>
        <row r="1061">
          <cell r="A1061">
            <v>1094066</v>
          </cell>
          <cell r="B1061" t="str">
            <v>106</v>
          </cell>
          <cell r="C1061" t="str">
            <v>101</v>
          </cell>
          <cell r="D1061" t="str">
            <v>20340</v>
          </cell>
          <cell r="E1061" t="str">
            <v>20340-0007</v>
          </cell>
          <cell r="F1061" t="str">
            <v>PIQUE POLO SS</v>
          </cell>
          <cell r="G1061" t="str">
            <v>SKOG - FLARE</v>
          </cell>
          <cell r="H1061" t="str">
            <v>PC</v>
          </cell>
          <cell r="J1061" t="str">
            <v>SP-A</v>
          </cell>
          <cell r="K1061" t="str">
            <v>LSM</v>
          </cell>
          <cell r="L1061" t="str">
            <v>MX</v>
          </cell>
          <cell r="M1061">
            <v>1907</v>
          </cell>
          <cell r="N1061">
            <v>1907</v>
          </cell>
          <cell r="O1061">
            <v>0</v>
          </cell>
          <cell r="P1061">
            <v>1907</v>
          </cell>
          <cell r="T1061" t="str">
            <v>379M</v>
          </cell>
          <cell r="U1061">
            <v>3994</v>
          </cell>
          <cell r="V1061" t="str">
            <v>HONG KONG</v>
          </cell>
          <cell r="W1061" t="str">
            <v>NAS</v>
          </cell>
          <cell r="X1061" t="str">
            <v>CAMBODIA</v>
          </cell>
          <cell r="Y1061" t="str">
            <v>SUNTEX PTE LTD</v>
          </cell>
          <cell r="Z1061" t="str">
            <v>DFC</v>
          </cell>
          <cell r="AD1061">
            <v>40189</v>
          </cell>
          <cell r="AE1061">
            <v>40189</v>
          </cell>
          <cell r="AF1061">
            <v>40189</v>
          </cell>
          <cell r="AG1061">
            <v>40189</v>
          </cell>
          <cell r="AH1061">
            <v>40193</v>
          </cell>
          <cell r="AI1061">
            <v>40263</v>
          </cell>
          <cell r="AJ1061">
            <v>40277</v>
          </cell>
          <cell r="AK1061">
            <v>40327</v>
          </cell>
          <cell r="AL1061">
            <v>40394</v>
          </cell>
          <cell r="AM1061">
            <v>40397</v>
          </cell>
          <cell r="AN1061" t="str">
            <v>1/19: Helen confirmed best ex-fcty is 5/29. Will keep posted if ship earlier.</v>
          </cell>
          <cell r="AO1061" t="str">
            <v>Y</v>
          </cell>
          <cell r="AP1061">
            <v>95378</v>
          </cell>
          <cell r="AR1061" t="str">
            <v>000s</v>
          </cell>
          <cell r="AS1061">
            <v>0</v>
          </cell>
          <cell r="AT1061" t="str">
            <v>China</v>
          </cell>
          <cell r="AX1061">
            <v>0</v>
          </cell>
          <cell r="AY1061">
            <v>40189</v>
          </cell>
          <cell r="AZ1061">
            <v>40195</v>
          </cell>
          <cell r="BA1061">
            <v>40279</v>
          </cell>
          <cell r="BB1061">
            <v>40328</v>
          </cell>
          <cell r="BC1061">
            <v>40398</v>
          </cell>
          <cell r="BD1061">
            <v>40398</v>
          </cell>
          <cell r="BE1061">
            <v>40179</v>
          </cell>
          <cell r="BF1061">
            <v>40269</v>
          </cell>
          <cell r="BG1061">
            <v>40299</v>
          </cell>
          <cell r="BH1061">
            <v>40391</v>
          </cell>
          <cell r="BI1061">
            <v>40391</v>
          </cell>
          <cell r="BL1061">
            <v>0</v>
          </cell>
          <cell r="BN1061" t="str">
            <v>DOCKERS</v>
          </cell>
          <cell r="BO1061" t="str">
            <v>Tops</v>
          </cell>
          <cell r="BP1061" t="str">
            <v>Mens</v>
          </cell>
          <cell r="BQ1061" t="str">
            <v>N</v>
          </cell>
          <cell r="BR1061" t="str">
            <v>DM Tops Knits</v>
          </cell>
          <cell r="BS1061" t="str">
            <v>OKAMOTO D</v>
          </cell>
          <cell r="BT1061" t="str">
            <v>C KNITS</v>
          </cell>
          <cell r="BU1061" t="str">
            <v>C9122</v>
          </cell>
          <cell r="BV1061" t="str">
            <v>Seasonal</v>
          </cell>
          <cell r="BW1061" t="str">
            <v>LSA</v>
          </cell>
          <cell r="BY1061" t="str">
            <v>4032740277402634019340189401894018940189</v>
          </cell>
          <cell r="BZ1061" t="str">
            <v>S-20340-0007-3994-40327</v>
          </cell>
          <cell r="CA1061" t="str">
            <v>SFO</v>
          </cell>
          <cell r="CB1061">
            <v>1907</v>
          </cell>
          <cell r="CD1061">
            <v>0</v>
          </cell>
          <cell r="CF1061">
            <v>1222</v>
          </cell>
          <cell r="CG1061">
            <v>0</v>
          </cell>
        </row>
        <row r="1062">
          <cell r="A1062">
            <v>1094067</v>
          </cell>
          <cell r="B1062" t="str">
            <v>106</v>
          </cell>
          <cell r="C1062" t="str">
            <v>101</v>
          </cell>
          <cell r="D1062" t="str">
            <v>20340</v>
          </cell>
          <cell r="E1062" t="str">
            <v>20340-0007</v>
          </cell>
          <cell r="F1062" t="str">
            <v>PIQUE POLO SS</v>
          </cell>
          <cell r="G1062" t="str">
            <v>SKOG - FLARE</v>
          </cell>
          <cell r="H1062" t="str">
            <v>PC</v>
          </cell>
          <cell r="J1062" t="str">
            <v>SP-A</v>
          </cell>
          <cell r="K1062" t="str">
            <v>LSE</v>
          </cell>
          <cell r="L1062" t="str">
            <v>GB</v>
          </cell>
          <cell r="M1062">
            <v>258</v>
          </cell>
          <cell r="N1062">
            <v>258</v>
          </cell>
          <cell r="O1062">
            <v>0</v>
          </cell>
          <cell r="P1062">
            <v>258</v>
          </cell>
          <cell r="T1062" t="str">
            <v>379M</v>
          </cell>
          <cell r="U1062">
            <v>3994</v>
          </cell>
          <cell r="V1062" t="str">
            <v>HONG KONG</v>
          </cell>
          <cell r="W1062" t="str">
            <v>NAS</v>
          </cell>
          <cell r="X1062" t="str">
            <v>CAMBODIA</v>
          </cell>
          <cell r="Y1062" t="str">
            <v>SUNTEX PTE LTD</v>
          </cell>
          <cell r="Z1062" t="str">
            <v>DFC</v>
          </cell>
          <cell r="AD1062">
            <v>40189</v>
          </cell>
          <cell r="AE1062">
            <v>40189</v>
          </cell>
          <cell r="AF1062">
            <v>40189</v>
          </cell>
          <cell r="AG1062">
            <v>40189</v>
          </cell>
          <cell r="AH1062">
            <v>40193</v>
          </cell>
          <cell r="AI1062">
            <v>40263</v>
          </cell>
          <cell r="AJ1062">
            <v>40277</v>
          </cell>
          <cell r="AK1062">
            <v>40327</v>
          </cell>
          <cell r="AL1062">
            <v>40383</v>
          </cell>
          <cell r="AM1062">
            <v>40386</v>
          </cell>
          <cell r="AN1062" t="str">
            <v>1/15: Ilse added 258 uts per email 1/15 when dropped 100 uts from 0022.</v>
          </cell>
          <cell r="AO1062" t="str">
            <v>Y</v>
          </cell>
          <cell r="AP1062">
            <v>501678</v>
          </cell>
          <cell r="AR1062" t="str">
            <v>000s</v>
          </cell>
          <cell r="AS1062">
            <v>0</v>
          </cell>
          <cell r="AT1062" t="str">
            <v>China</v>
          </cell>
          <cell r="AX1062">
            <v>0</v>
          </cell>
          <cell r="AY1062">
            <v>40189</v>
          </cell>
          <cell r="AZ1062">
            <v>40195</v>
          </cell>
          <cell r="BA1062">
            <v>40279</v>
          </cell>
          <cell r="BB1062">
            <v>40328</v>
          </cell>
          <cell r="BC1062">
            <v>40384</v>
          </cell>
          <cell r="BD1062">
            <v>40391</v>
          </cell>
          <cell r="BE1062">
            <v>40179</v>
          </cell>
          <cell r="BF1062">
            <v>40269</v>
          </cell>
          <cell r="BG1062">
            <v>40299</v>
          </cell>
          <cell r="BH1062">
            <v>40360</v>
          </cell>
          <cell r="BI1062">
            <v>40360</v>
          </cell>
          <cell r="BL1062">
            <v>0</v>
          </cell>
          <cell r="BN1062" t="str">
            <v>DOCKERS</v>
          </cell>
          <cell r="BO1062" t="str">
            <v>Tops</v>
          </cell>
          <cell r="BP1062" t="str">
            <v>Mens</v>
          </cell>
          <cell r="BQ1062" t="str">
            <v>N</v>
          </cell>
          <cell r="BR1062" t="str">
            <v>DM Tops Knits</v>
          </cell>
          <cell r="BS1062" t="str">
            <v>OKAMOTO D</v>
          </cell>
          <cell r="BT1062" t="str">
            <v>C KNITS</v>
          </cell>
          <cell r="BU1062" t="str">
            <v>C9122</v>
          </cell>
          <cell r="BV1062" t="str">
            <v>Seasonal</v>
          </cell>
          <cell r="BW1062" t="str">
            <v>LSE</v>
          </cell>
          <cell r="BY1062" t="str">
            <v>4032740277402634019340189401894018940189</v>
          </cell>
          <cell r="BZ1062" t="str">
            <v>S-20340-0007-3994-40327</v>
          </cell>
          <cell r="CA1062" t="str">
            <v>SFO</v>
          </cell>
          <cell r="CD1062">
            <v>0</v>
          </cell>
          <cell r="CF1062">
            <v>1222</v>
          </cell>
          <cell r="CG1062">
            <v>0</v>
          </cell>
        </row>
        <row r="1063">
          <cell r="A1063">
            <v>1094068</v>
          </cell>
          <cell r="B1063" t="str">
            <v>106</v>
          </cell>
          <cell r="C1063" t="str">
            <v>101</v>
          </cell>
          <cell r="D1063" t="str">
            <v>20340</v>
          </cell>
          <cell r="E1063" t="str">
            <v>20340-0008</v>
          </cell>
          <cell r="F1063" t="str">
            <v>PIQUE POLO SS</v>
          </cell>
          <cell r="G1063" t="str">
            <v>SKOG - COBALT</v>
          </cell>
          <cell r="H1063" t="str">
            <v>PC</v>
          </cell>
          <cell r="J1063" t="str">
            <v>SP-A</v>
          </cell>
          <cell r="K1063" t="str">
            <v>LSM</v>
          </cell>
          <cell r="L1063" t="str">
            <v>MX</v>
          </cell>
          <cell r="M1063">
            <v>1924</v>
          </cell>
          <cell r="N1063">
            <v>1924</v>
          </cell>
          <cell r="O1063">
            <v>0</v>
          </cell>
          <cell r="P1063">
            <v>1924</v>
          </cell>
          <cell r="T1063" t="str">
            <v>379M</v>
          </cell>
          <cell r="U1063">
            <v>3994</v>
          </cell>
          <cell r="V1063" t="str">
            <v>HONG KONG</v>
          </cell>
          <cell r="W1063" t="str">
            <v>NAS</v>
          </cell>
          <cell r="X1063" t="str">
            <v>CAMBODIA</v>
          </cell>
          <cell r="Y1063" t="str">
            <v>SUNTEX PTE LTD</v>
          </cell>
          <cell r="Z1063" t="str">
            <v>DFC</v>
          </cell>
          <cell r="AD1063">
            <v>40189</v>
          </cell>
          <cell r="AE1063">
            <v>40189</v>
          </cell>
          <cell r="AF1063">
            <v>40189</v>
          </cell>
          <cell r="AG1063">
            <v>40189</v>
          </cell>
          <cell r="AH1063">
            <v>40193</v>
          </cell>
          <cell r="AI1063">
            <v>40263</v>
          </cell>
          <cell r="AJ1063">
            <v>40277</v>
          </cell>
          <cell r="AK1063">
            <v>40327</v>
          </cell>
          <cell r="AL1063">
            <v>40394</v>
          </cell>
          <cell r="AM1063">
            <v>40397</v>
          </cell>
          <cell r="AO1063" t="str">
            <v>Y</v>
          </cell>
          <cell r="AP1063">
            <v>95379</v>
          </cell>
          <cell r="AR1063" t="str">
            <v>000s</v>
          </cell>
          <cell r="AS1063">
            <v>0</v>
          </cell>
          <cell r="AT1063" t="str">
            <v>China</v>
          </cell>
          <cell r="AX1063">
            <v>0</v>
          </cell>
          <cell r="AY1063">
            <v>40189</v>
          </cell>
          <cell r="AZ1063">
            <v>40195</v>
          </cell>
          <cell r="BA1063">
            <v>40279</v>
          </cell>
          <cell r="BB1063">
            <v>40328</v>
          </cell>
          <cell r="BC1063">
            <v>40398</v>
          </cell>
          <cell r="BD1063">
            <v>40398</v>
          </cell>
          <cell r="BE1063">
            <v>40179</v>
          </cell>
          <cell r="BF1063">
            <v>40269</v>
          </cell>
          <cell r="BG1063">
            <v>40299</v>
          </cell>
          <cell r="BH1063">
            <v>40391</v>
          </cell>
          <cell r="BI1063">
            <v>40391</v>
          </cell>
          <cell r="BL1063">
            <v>0</v>
          </cell>
          <cell r="BN1063" t="str">
            <v>DOCKERS</v>
          </cell>
          <cell r="BO1063" t="str">
            <v>Tops</v>
          </cell>
          <cell r="BP1063" t="str">
            <v>Mens</v>
          </cell>
          <cell r="BQ1063" t="str">
            <v>N</v>
          </cell>
          <cell r="BR1063" t="str">
            <v>DM Tops Knits</v>
          </cell>
          <cell r="BS1063" t="str">
            <v>OKAMOTO D</v>
          </cell>
          <cell r="BT1063" t="str">
            <v>C KNITS</v>
          </cell>
          <cell r="BU1063" t="str">
            <v>C9120</v>
          </cell>
          <cell r="BV1063" t="str">
            <v>Seasonal</v>
          </cell>
          <cell r="BW1063" t="str">
            <v>LSA</v>
          </cell>
          <cell r="BY1063" t="str">
            <v>4032740277402634019340189401894018940189</v>
          </cell>
          <cell r="BZ1063" t="str">
            <v>S-20340-0008-3994-40327</v>
          </cell>
          <cell r="CA1063" t="str">
            <v>SFO</v>
          </cell>
          <cell r="CB1063">
            <v>1924</v>
          </cell>
          <cell r="CD1063">
            <v>0</v>
          </cell>
          <cell r="CF1063">
            <v>1222</v>
          </cell>
          <cell r="CG1063">
            <v>0</v>
          </cell>
        </row>
        <row r="1064">
          <cell r="A1064">
            <v>1094069</v>
          </cell>
          <cell r="B1064" t="str">
            <v>106</v>
          </cell>
          <cell r="C1064" t="str">
            <v>101</v>
          </cell>
          <cell r="D1064" t="str">
            <v>20340</v>
          </cell>
          <cell r="E1064" t="str">
            <v>20340-0008</v>
          </cell>
          <cell r="F1064" t="str">
            <v>PIQUE POLO SS</v>
          </cell>
          <cell r="G1064" t="str">
            <v>SKOG - COBALT</v>
          </cell>
          <cell r="H1064" t="str">
            <v>PC</v>
          </cell>
          <cell r="J1064" t="str">
            <v>SP-A</v>
          </cell>
          <cell r="K1064" t="str">
            <v>LSE</v>
          </cell>
          <cell r="L1064" t="str">
            <v>GB</v>
          </cell>
          <cell r="M1064">
            <v>175</v>
          </cell>
          <cell r="N1064">
            <v>175</v>
          </cell>
          <cell r="O1064">
            <v>0</v>
          </cell>
          <cell r="P1064">
            <v>175</v>
          </cell>
          <cell r="T1064" t="str">
            <v>379M</v>
          </cell>
          <cell r="U1064">
            <v>3994</v>
          </cell>
          <cell r="V1064" t="str">
            <v>HONG KONG</v>
          </cell>
          <cell r="W1064" t="str">
            <v>NAS</v>
          </cell>
          <cell r="X1064" t="str">
            <v>CAMBODIA</v>
          </cell>
          <cell r="Y1064" t="str">
            <v>SUNTEX PTE LTD</v>
          </cell>
          <cell r="Z1064" t="str">
            <v>DFC</v>
          </cell>
          <cell r="AD1064">
            <v>40189</v>
          </cell>
          <cell r="AE1064">
            <v>40189</v>
          </cell>
          <cell r="AF1064">
            <v>40189</v>
          </cell>
          <cell r="AG1064">
            <v>40189</v>
          </cell>
          <cell r="AH1064">
            <v>40193</v>
          </cell>
          <cell r="AI1064">
            <v>40263</v>
          </cell>
          <cell r="AJ1064">
            <v>40277</v>
          </cell>
          <cell r="AK1064">
            <v>40327</v>
          </cell>
          <cell r="AL1064">
            <v>40383</v>
          </cell>
          <cell r="AM1064">
            <v>40386</v>
          </cell>
          <cell r="AN1064" t="str">
            <v>1/15: Ilse added 175 uts per email 1/15 when dropped 100 uts from 0022.</v>
          </cell>
          <cell r="AO1064" t="str">
            <v>Y</v>
          </cell>
          <cell r="AP1064">
            <v>501679</v>
          </cell>
          <cell r="AR1064" t="str">
            <v>000s</v>
          </cell>
          <cell r="AS1064">
            <v>0</v>
          </cell>
          <cell r="AT1064" t="str">
            <v>China</v>
          </cell>
          <cell r="AX1064">
            <v>0</v>
          </cell>
          <cell r="AY1064">
            <v>40189</v>
          </cell>
          <cell r="AZ1064">
            <v>40195</v>
          </cell>
          <cell r="BA1064">
            <v>40279</v>
          </cell>
          <cell r="BB1064">
            <v>40328</v>
          </cell>
          <cell r="BC1064">
            <v>40384</v>
          </cell>
          <cell r="BD1064">
            <v>40391</v>
          </cell>
          <cell r="BE1064">
            <v>40179</v>
          </cell>
          <cell r="BF1064">
            <v>40269</v>
          </cell>
          <cell r="BG1064">
            <v>40299</v>
          </cell>
          <cell r="BH1064">
            <v>40360</v>
          </cell>
          <cell r="BI1064">
            <v>40360</v>
          </cell>
          <cell r="BL1064">
            <v>0</v>
          </cell>
          <cell r="BN1064" t="str">
            <v>DOCKERS</v>
          </cell>
          <cell r="BO1064" t="str">
            <v>Tops</v>
          </cell>
          <cell r="BP1064" t="str">
            <v>Mens</v>
          </cell>
          <cell r="BQ1064" t="str">
            <v>N</v>
          </cell>
          <cell r="BR1064" t="str">
            <v>DM Tops Knits</v>
          </cell>
          <cell r="BS1064" t="str">
            <v>OKAMOTO D</v>
          </cell>
          <cell r="BT1064" t="str">
            <v>C KNITS</v>
          </cell>
          <cell r="BU1064" t="str">
            <v>C9120</v>
          </cell>
          <cell r="BV1064" t="str">
            <v>Seasonal</v>
          </cell>
          <cell r="BW1064" t="str">
            <v>LSE</v>
          </cell>
          <cell r="BY1064" t="str">
            <v>4032740277402634019340189401894018940189</v>
          </cell>
          <cell r="BZ1064" t="str">
            <v>S-20340-0008-3994-40327</v>
          </cell>
          <cell r="CA1064" t="str">
            <v>SFO</v>
          </cell>
          <cell r="CD1064">
            <v>0</v>
          </cell>
          <cell r="CF1064">
            <v>1222</v>
          </cell>
          <cell r="CG1064">
            <v>0</v>
          </cell>
        </row>
        <row r="1065">
          <cell r="A1065">
            <v>1094070</v>
          </cell>
          <cell r="B1065" t="str">
            <v>106</v>
          </cell>
          <cell r="C1065" t="str">
            <v>101</v>
          </cell>
          <cell r="D1065" t="str">
            <v>20340</v>
          </cell>
          <cell r="E1065" t="str">
            <v>20340-0008</v>
          </cell>
          <cell r="F1065" t="str">
            <v>PIQUE POLO SS</v>
          </cell>
          <cell r="G1065" t="str">
            <v>SKOG - COBALT</v>
          </cell>
          <cell r="H1065" t="str">
            <v>PC</v>
          </cell>
          <cell r="J1065" t="str">
            <v>SP-A</v>
          </cell>
          <cell r="K1065" t="str">
            <v>APD</v>
          </cell>
          <cell r="L1065" t="str">
            <v>MY</v>
          </cell>
          <cell r="M1065">
            <v>40</v>
          </cell>
          <cell r="N1065">
            <v>40</v>
          </cell>
          <cell r="O1065">
            <v>0</v>
          </cell>
          <cell r="P1065">
            <v>40</v>
          </cell>
          <cell r="T1065" t="str">
            <v>379M</v>
          </cell>
          <cell r="U1065">
            <v>3994</v>
          </cell>
          <cell r="V1065" t="str">
            <v>HONG KONG</v>
          </cell>
          <cell r="W1065" t="str">
            <v>NAS</v>
          </cell>
          <cell r="X1065" t="str">
            <v>CAMBODIA</v>
          </cell>
          <cell r="Y1065" t="str">
            <v>SUNTEX PTE LTD</v>
          </cell>
          <cell r="Z1065" t="str">
            <v>DFC</v>
          </cell>
          <cell r="AD1065">
            <v>40163</v>
          </cell>
          <cell r="AE1065">
            <v>40163</v>
          </cell>
          <cell r="AF1065">
            <v>40163</v>
          </cell>
          <cell r="AG1065">
            <v>40163</v>
          </cell>
          <cell r="AH1065">
            <v>40173</v>
          </cell>
          <cell r="AI1065">
            <v>40219</v>
          </cell>
          <cell r="AJ1065">
            <v>40233</v>
          </cell>
          <cell r="AK1065">
            <v>40283</v>
          </cell>
          <cell r="AL1065">
            <v>40309</v>
          </cell>
          <cell r="AM1065">
            <v>40312</v>
          </cell>
          <cell r="AN1065" t="str">
            <v>MY; early commit</v>
          </cell>
          <cell r="AO1065" t="str">
            <v>Y</v>
          </cell>
          <cell r="AP1065">
            <v>4505015630</v>
          </cell>
          <cell r="AR1065" t="str">
            <v>000s</v>
          </cell>
          <cell r="AS1065">
            <v>0</v>
          </cell>
          <cell r="AT1065" t="str">
            <v>China</v>
          </cell>
          <cell r="AX1065">
            <v>0</v>
          </cell>
          <cell r="AY1065">
            <v>40168</v>
          </cell>
          <cell r="AZ1065">
            <v>40174</v>
          </cell>
          <cell r="BA1065">
            <v>40237</v>
          </cell>
          <cell r="BB1065">
            <v>40286</v>
          </cell>
          <cell r="BC1065">
            <v>40314</v>
          </cell>
          <cell r="BD1065">
            <v>40314</v>
          </cell>
          <cell r="BE1065">
            <v>40148</v>
          </cell>
          <cell r="BF1065">
            <v>40210</v>
          </cell>
          <cell r="BG1065">
            <v>40269</v>
          </cell>
          <cell r="BH1065">
            <v>40299</v>
          </cell>
          <cell r="BI1065">
            <v>40299</v>
          </cell>
          <cell r="BL1065">
            <v>0</v>
          </cell>
          <cell r="BN1065" t="str">
            <v>DOCKERS</v>
          </cell>
          <cell r="BO1065" t="str">
            <v>Tops</v>
          </cell>
          <cell r="BP1065" t="str">
            <v>Mens</v>
          </cell>
          <cell r="BQ1065" t="str">
            <v>N</v>
          </cell>
          <cell r="BR1065" t="str">
            <v>DM Tops Knits</v>
          </cell>
          <cell r="BS1065" t="str">
            <v>OKAMOTO D</v>
          </cell>
          <cell r="BT1065" t="str">
            <v>C KNITS</v>
          </cell>
          <cell r="BU1065" t="str">
            <v>C9120</v>
          </cell>
          <cell r="BV1065" t="str">
            <v>Seasonal</v>
          </cell>
          <cell r="BW1065" t="str">
            <v>APD</v>
          </cell>
          <cell r="BY1065" t="str">
            <v>4028340233402194017340163401634016340163</v>
          </cell>
          <cell r="BZ1065" t="str">
            <v>S-20340-0008-3994-40283</v>
          </cell>
          <cell r="CA1065" t="str">
            <v>SFO</v>
          </cell>
          <cell r="CD1065">
            <v>0</v>
          </cell>
          <cell r="CF1065">
            <v>1222</v>
          </cell>
          <cell r="CG1065">
            <v>0</v>
          </cell>
        </row>
        <row r="1066">
          <cell r="A1066">
            <v>1094071</v>
          </cell>
          <cell r="B1066" t="str">
            <v>106</v>
          </cell>
          <cell r="C1066" t="str">
            <v>101</v>
          </cell>
          <cell r="D1066" t="str">
            <v>20340</v>
          </cell>
          <cell r="E1066" t="str">
            <v>20340-0008</v>
          </cell>
          <cell r="F1066" t="str">
            <v>PIQUE POLO SS</v>
          </cell>
          <cell r="G1066" t="str">
            <v>SKOG - COBALT</v>
          </cell>
          <cell r="H1066" t="str">
            <v>PC</v>
          </cell>
          <cell r="J1066" t="str">
            <v>SP-A</v>
          </cell>
          <cell r="K1066" t="str">
            <v>LSE</v>
          </cell>
          <cell r="L1066" t="str">
            <v>GB</v>
          </cell>
          <cell r="M1066">
            <v>1200</v>
          </cell>
          <cell r="N1066">
            <v>1200</v>
          </cell>
          <cell r="O1066">
            <v>0</v>
          </cell>
          <cell r="P1066">
            <v>1200</v>
          </cell>
          <cell r="T1066" t="str">
            <v>379M</v>
          </cell>
          <cell r="U1066">
            <v>3994</v>
          </cell>
          <cell r="V1066" t="str">
            <v>HONG KONG</v>
          </cell>
          <cell r="W1066" t="str">
            <v>NAS</v>
          </cell>
          <cell r="X1066" t="str">
            <v>CAMBODIA</v>
          </cell>
          <cell r="Y1066" t="str">
            <v>SUNTEX PTE LTD</v>
          </cell>
          <cell r="Z1066" t="str">
            <v>DFC</v>
          </cell>
          <cell r="AD1066">
            <v>40163</v>
          </cell>
          <cell r="AE1066">
            <v>40163</v>
          </cell>
          <cell r="AF1066">
            <v>40163</v>
          </cell>
          <cell r="AG1066">
            <v>40163</v>
          </cell>
          <cell r="AH1066">
            <v>40173</v>
          </cell>
          <cell r="AI1066">
            <v>40219</v>
          </cell>
          <cell r="AJ1066">
            <v>40233</v>
          </cell>
          <cell r="AK1066">
            <v>40283</v>
          </cell>
          <cell r="AL1066">
            <v>40339</v>
          </cell>
          <cell r="AM1066">
            <v>40342</v>
          </cell>
          <cell r="AN1066" t="str">
            <v>early commit</v>
          </cell>
          <cell r="AO1066" t="str">
            <v>Y</v>
          </cell>
          <cell r="AP1066">
            <v>501665</v>
          </cell>
          <cell r="AR1066" t="str">
            <v>000s</v>
          </cell>
          <cell r="AS1066">
            <v>0</v>
          </cell>
          <cell r="AT1066" t="str">
            <v>China</v>
          </cell>
          <cell r="AX1066">
            <v>0</v>
          </cell>
          <cell r="AY1066">
            <v>40168</v>
          </cell>
          <cell r="AZ1066">
            <v>40174</v>
          </cell>
          <cell r="BA1066">
            <v>40237</v>
          </cell>
          <cell r="BB1066">
            <v>40286</v>
          </cell>
          <cell r="BC1066">
            <v>40342</v>
          </cell>
          <cell r="BD1066">
            <v>40342</v>
          </cell>
          <cell r="BE1066">
            <v>40148</v>
          </cell>
          <cell r="BF1066">
            <v>40210</v>
          </cell>
          <cell r="BG1066">
            <v>40269</v>
          </cell>
          <cell r="BH1066">
            <v>40330</v>
          </cell>
          <cell r="BI1066">
            <v>40330</v>
          </cell>
          <cell r="BL1066">
            <v>0</v>
          </cell>
          <cell r="BN1066" t="str">
            <v>DOCKERS</v>
          </cell>
          <cell r="BO1066" t="str">
            <v>Tops</v>
          </cell>
          <cell r="BP1066" t="str">
            <v>Mens</v>
          </cell>
          <cell r="BQ1066" t="str">
            <v>N</v>
          </cell>
          <cell r="BR1066" t="str">
            <v>DM Tops Knits</v>
          </cell>
          <cell r="BS1066" t="str">
            <v>OKAMOTO D</v>
          </cell>
          <cell r="BT1066" t="str">
            <v>C KNITS</v>
          </cell>
          <cell r="BU1066" t="str">
            <v>C9120</v>
          </cell>
          <cell r="BV1066" t="str">
            <v>Seasonal</v>
          </cell>
          <cell r="BW1066" t="str">
            <v>LSE</v>
          </cell>
          <cell r="BY1066" t="str">
            <v>4028340233402194017340163401634016340163</v>
          </cell>
          <cell r="BZ1066" t="str">
            <v>S-20340-0008-3994-40283</v>
          </cell>
          <cell r="CA1066" t="str">
            <v>SFO</v>
          </cell>
          <cell r="CD1066">
            <v>0</v>
          </cell>
          <cell r="CF1066">
            <v>1222</v>
          </cell>
          <cell r="CG1066">
            <v>0</v>
          </cell>
        </row>
        <row r="1067">
          <cell r="A1067">
            <v>1094072</v>
          </cell>
          <cell r="B1067" t="str">
            <v>106</v>
          </cell>
          <cell r="C1067" t="str">
            <v>101</v>
          </cell>
          <cell r="D1067" t="str">
            <v>20340</v>
          </cell>
          <cell r="E1067" t="str">
            <v>20340-0008</v>
          </cell>
          <cell r="F1067" t="str">
            <v>PIQUE POLO SS</v>
          </cell>
          <cell r="G1067" t="str">
            <v>SKOG - COBALT</v>
          </cell>
          <cell r="H1067" t="str">
            <v>PC</v>
          </cell>
          <cell r="J1067" t="str">
            <v>SP-A</v>
          </cell>
          <cell r="K1067" t="str">
            <v>LACL</v>
          </cell>
          <cell r="L1067" t="str">
            <v>PA</v>
          </cell>
          <cell r="M1067">
            <v>240</v>
          </cell>
          <cell r="N1067">
            <v>240</v>
          </cell>
          <cell r="O1067">
            <v>0</v>
          </cell>
          <cell r="P1067">
            <v>240</v>
          </cell>
          <cell r="T1067" t="str">
            <v>379M</v>
          </cell>
          <cell r="U1067">
            <v>3994</v>
          </cell>
          <cell r="V1067" t="str">
            <v>HONG KONG</v>
          </cell>
          <cell r="W1067" t="str">
            <v>NAS</v>
          </cell>
          <cell r="X1067" t="str">
            <v>CAMBODIA</v>
          </cell>
          <cell r="Y1067" t="str">
            <v>SUNTEX PTE LTD</v>
          </cell>
          <cell r="Z1067" t="str">
            <v>DFC</v>
          </cell>
          <cell r="AD1067">
            <v>40163</v>
          </cell>
          <cell r="AE1067">
            <v>40163</v>
          </cell>
          <cell r="AF1067">
            <v>40163</v>
          </cell>
          <cell r="AG1067">
            <v>40163</v>
          </cell>
          <cell r="AH1067">
            <v>40173</v>
          </cell>
          <cell r="AI1067">
            <v>40219</v>
          </cell>
          <cell r="AJ1067">
            <v>40233</v>
          </cell>
          <cell r="AK1067">
            <v>40283</v>
          </cell>
          <cell r="AL1067">
            <v>40333</v>
          </cell>
          <cell r="AM1067">
            <v>40336</v>
          </cell>
          <cell r="AN1067" t="str">
            <v>early commit</v>
          </cell>
          <cell r="AO1067" t="str">
            <v>Y</v>
          </cell>
          <cell r="AP1067">
            <v>4100076177</v>
          </cell>
          <cell r="AR1067" t="str">
            <v>000s</v>
          </cell>
          <cell r="AS1067">
            <v>0</v>
          </cell>
          <cell r="AT1067" t="str">
            <v>China</v>
          </cell>
          <cell r="AX1067">
            <v>0</v>
          </cell>
          <cell r="AY1067">
            <v>40168</v>
          </cell>
          <cell r="AZ1067">
            <v>40174</v>
          </cell>
          <cell r="BA1067">
            <v>40237</v>
          </cell>
          <cell r="BB1067">
            <v>40286</v>
          </cell>
          <cell r="BC1067">
            <v>40335</v>
          </cell>
          <cell r="BD1067">
            <v>40342</v>
          </cell>
          <cell r="BE1067">
            <v>40148</v>
          </cell>
          <cell r="BF1067">
            <v>40210</v>
          </cell>
          <cell r="BG1067">
            <v>40269</v>
          </cell>
          <cell r="BH1067">
            <v>40330</v>
          </cell>
          <cell r="BI1067">
            <v>40330</v>
          </cell>
          <cell r="BL1067">
            <v>0</v>
          </cell>
          <cell r="BN1067" t="str">
            <v>DOCKERS</v>
          </cell>
          <cell r="BO1067" t="str">
            <v>Tops</v>
          </cell>
          <cell r="BP1067" t="str">
            <v>Mens</v>
          </cell>
          <cell r="BQ1067" t="str">
            <v>N</v>
          </cell>
          <cell r="BR1067" t="str">
            <v>DM Tops Knits</v>
          </cell>
          <cell r="BS1067" t="str">
            <v>OKAMOTO D</v>
          </cell>
          <cell r="BT1067" t="str">
            <v>C KNITS</v>
          </cell>
          <cell r="BU1067" t="str">
            <v>C9120</v>
          </cell>
          <cell r="BV1067" t="str">
            <v>Seasonal</v>
          </cell>
          <cell r="BW1067" t="str">
            <v>LSA</v>
          </cell>
          <cell r="BY1067" t="str">
            <v>4028340233402194017340163401634016340163</v>
          </cell>
          <cell r="BZ1067" t="str">
            <v>S-20340-0008-3994-40283</v>
          </cell>
          <cell r="CA1067" t="str">
            <v>SFO</v>
          </cell>
          <cell r="CD1067">
            <v>0</v>
          </cell>
          <cell r="CF1067">
            <v>1222</v>
          </cell>
          <cell r="CG1067">
            <v>0</v>
          </cell>
        </row>
        <row r="1068">
          <cell r="A1068">
            <v>1094073</v>
          </cell>
          <cell r="B1068" t="str">
            <v>106</v>
          </cell>
          <cell r="C1068" t="str">
            <v>101</v>
          </cell>
          <cell r="D1068" t="str">
            <v>20340</v>
          </cell>
          <cell r="E1068" t="str">
            <v>20340-0008</v>
          </cell>
          <cell r="F1068" t="str">
            <v>PIQUE POLO SS</v>
          </cell>
          <cell r="G1068" t="str">
            <v>SKOG - COBALT</v>
          </cell>
          <cell r="H1068" t="str">
            <v>PC</v>
          </cell>
          <cell r="J1068" t="str">
            <v>SP-A</v>
          </cell>
          <cell r="K1068" t="str">
            <v>LACL</v>
          </cell>
          <cell r="L1068" t="str">
            <v>CR</v>
          </cell>
          <cell r="M1068">
            <v>240</v>
          </cell>
          <cell r="N1068">
            <v>240</v>
          </cell>
          <cell r="O1068">
            <v>0</v>
          </cell>
          <cell r="P1068">
            <v>240</v>
          </cell>
          <cell r="T1068" t="str">
            <v>379M</v>
          </cell>
          <cell r="U1068">
            <v>3994</v>
          </cell>
          <cell r="V1068" t="str">
            <v>HONG KONG</v>
          </cell>
          <cell r="W1068" t="str">
            <v>NAS</v>
          </cell>
          <cell r="X1068" t="str">
            <v>CAMBODIA</v>
          </cell>
          <cell r="Y1068" t="str">
            <v>SUNTEX PTE LTD</v>
          </cell>
          <cell r="Z1068" t="str">
            <v>DFC</v>
          </cell>
          <cell r="AD1068">
            <v>40163</v>
          </cell>
          <cell r="AE1068">
            <v>40163</v>
          </cell>
          <cell r="AF1068">
            <v>40163</v>
          </cell>
          <cell r="AG1068">
            <v>40163</v>
          </cell>
          <cell r="AH1068">
            <v>40173</v>
          </cell>
          <cell r="AI1068">
            <v>40219</v>
          </cell>
          <cell r="AJ1068">
            <v>40233</v>
          </cell>
          <cell r="AK1068">
            <v>40283</v>
          </cell>
          <cell r="AL1068">
            <v>40358</v>
          </cell>
          <cell r="AM1068">
            <v>40361</v>
          </cell>
          <cell r="AN1068" t="str">
            <v>early commit</v>
          </cell>
          <cell r="AO1068" t="str">
            <v>Y</v>
          </cell>
          <cell r="AP1068">
            <v>4100076191</v>
          </cell>
          <cell r="AR1068" t="str">
            <v>000s</v>
          </cell>
          <cell r="AS1068">
            <v>0</v>
          </cell>
          <cell r="AT1068" t="str">
            <v>China</v>
          </cell>
          <cell r="AX1068">
            <v>0</v>
          </cell>
          <cell r="AY1068">
            <v>40168</v>
          </cell>
          <cell r="AZ1068">
            <v>40174</v>
          </cell>
          <cell r="BA1068">
            <v>40237</v>
          </cell>
          <cell r="BB1068">
            <v>40286</v>
          </cell>
          <cell r="BC1068">
            <v>40363</v>
          </cell>
          <cell r="BD1068">
            <v>40363</v>
          </cell>
          <cell r="BE1068">
            <v>40148</v>
          </cell>
          <cell r="BF1068">
            <v>40210</v>
          </cell>
          <cell r="BG1068">
            <v>40269</v>
          </cell>
          <cell r="BH1068">
            <v>40330</v>
          </cell>
          <cell r="BI1068">
            <v>40330</v>
          </cell>
          <cell r="BL1068">
            <v>0</v>
          </cell>
          <cell r="BN1068" t="str">
            <v>DOCKERS</v>
          </cell>
          <cell r="BO1068" t="str">
            <v>Tops</v>
          </cell>
          <cell r="BP1068" t="str">
            <v>Mens</v>
          </cell>
          <cell r="BQ1068" t="str">
            <v>N</v>
          </cell>
          <cell r="BR1068" t="str">
            <v>DM Tops Knits</v>
          </cell>
          <cell r="BS1068" t="str">
            <v>OKAMOTO D</v>
          </cell>
          <cell r="BT1068" t="str">
            <v>C KNITS</v>
          </cell>
          <cell r="BU1068" t="str">
            <v>C9120</v>
          </cell>
          <cell r="BV1068" t="str">
            <v>Seasonal</v>
          </cell>
          <cell r="BW1068" t="str">
            <v>LSA</v>
          </cell>
          <cell r="BY1068" t="str">
            <v>4028340233402194017340163401634016340163</v>
          </cell>
          <cell r="BZ1068" t="str">
            <v>S-20340-0008-3994-40283</v>
          </cell>
          <cell r="CA1068" t="str">
            <v>SFO</v>
          </cell>
          <cell r="CD1068">
            <v>0</v>
          </cell>
          <cell r="CF1068">
            <v>1222</v>
          </cell>
          <cell r="CG1068">
            <v>0</v>
          </cell>
        </row>
        <row r="1069">
          <cell r="A1069">
            <v>1094075</v>
          </cell>
          <cell r="B1069" t="str">
            <v>106</v>
          </cell>
          <cell r="C1069" t="str">
            <v>101</v>
          </cell>
          <cell r="D1069" t="str">
            <v>20340</v>
          </cell>
          <cell r="E1069" t="str">
            <v>20340-0022</v>
          </cell>
          <cell r="F1069" t="str">
            <v>PIQUE POLO SS</v>
          </cell>
          <cell r="G1069" t="str">
            <v>SKOG - TANGERINE</v>
          </cell>
          <cell r="H1069" t="str">
            <v>PC</v>
          </cell>
          <cell r="J1069" t="str">
            <v>SP-A</v>
          </cell>
          <cell r="K1069" t="str">
            <v>LSE</v>
          </cell>
          <cell r="L1069" t="str">
            <v>GB</v>
          </cell>
          <cell r="M1069">
            <v>1020</v>
          </cell>
          <cell r="N1069">
            <v>1020</v>
          </cell>
          <cell r="O1069">
            <v>0</v>
          </cell>
          <cell r="P1069">
            <v>1020</v>
          </cell>
          <cell r="T1069" t="str">
            <v>379M</v>
          </cell>
          <cell r="U1069">
            <v>3994</v>
          </cell>
          <cell r="V1069" t="str">
            <v>HONG KONG</v>
          </cell>
          <cell r="W1069" t="str">
            <v>NAS</v>
          </cell>
          <cell r="X1069" t="str">
            <v>CAMBODIA</v>
          </cell>
          <cell r="Y1069" t="str">
            <v>SUNTEX PTE LTD</v>
          </cell>
          <cell r="Z1069" t="str">
            <v>DFC</v>
          </cell>
          <cell r="AD1069">
            <v>40163</v>
          </cell>
          <cell r="AE1069">
            <v>40163</v>
          </cell>
          <cell r="AF1069">
            <v>40163</v>
          </cell>
          <cell r="AG1069">
            <v>40163</v>
          </cell>
          <cell r="AH1069">
            <v>40173</v>
          </cell>
          <cell r="AI1069">
            <v>40219</v>
          </cell>
          <cell r="AJ1069">
            <v>40233</v>
          </cell>
          <cell r="AK1069">
            <v>40283</v>
          </cell>
          <cell r="AL1069">
            <v>40339</v>
          </cell>
          <cell r="AM1069">
            <v>40342</v>
          </cell>
          <cell r="AN1069" t="str">
            <v>early commit</v>
          </cell>
          <cell r="AO1069" t="str">
            <v>Y</v>
          </cell>
          <cell r="AP1069">
            <v>500645</v>
          </cell>
          <cell r="AR1069" t="str">
            <v>000s</v>
          </cell>
          <cell r="AS1069">
            <v>0</v>
          </cell>
          <cell r="AT1069" t="str">
            <v>China</v>
          </cell>
          <cell r="AX1069">
            <v>0</v>
          </cell>
          <cell r="AY1069">
            <v>40168</v>
          </cell>
          <cell r="AZ1069">
            <v>40174</v>
          </cell>
          <cell r="BA1069">
            <v>40237</v>
          </cell>
          <cell r="BB1069">
            <v>40286</v>
          </cell>
          <cell r="BC1069">
            <v>40342</v>
          </cell>
          <cell r="BD1069">
            <v>40342</v>
          </cell>
          <cell r="BE1069">
            <v>40148</v>
          </cell>
          <cell r="BF1069">
            <v>40210</v>
          </cell>
          <cell r="BG1069">
            <v>40269</v>
          </cell>
          <cell r="BH1069">
            <v>40330</v>
          </cell>
          <cell r="BI1069">
            <v>40330</v>
          </cell>
          <cell r="BL1069">
            <v>0</v>
          </cell>
          <cell r="BN1069" t="str">
            <v>DOCKERS</v>
          </cell>
          <cell r="BO1069" t="str">
            <v>Tops</v>
          </cell>
          <cell r="BP1069" t="str">
            <v>Mens</v>
          </cell>
          <cell r="BQ1069" t="str">
            <v>N</v>
          </cell>
          <cell r="BR1069" t="str">
            <v>DM Tops Knits</v>
          </cell>
          <cell r="BS1069" t="str">
            <v>OKAMOTO D</v>
          </cell>
          <cell r="BT1069" t="str">
            <v>C KNITS</v>
          </cell>
          <cell r="BU1069" t="str">
            <v>D9758</v>
          </cell>
          <cell r="BV1069" t="str">
            <v>Seasonal</v>
          </cell>
          <cell r="BW1069" t="str">
            <v>LSE</v>
          </cell>
          <cell r="BY1069" t="str">
            <v>4028340233402194017340163401634016340163</v>
          </cell>
          <cell r="BZ1069" t="str">
            <v>S-20340-0022-3994-40283</v>
          </cell>
          <cell r="CA1069" t="str">
            <v>SFO</v>
          </cell>
          <cell r="CD1069">
            <v>0</v>
          </cell>
          <cell r="CF1069">
            <v>1222</v>
          </cell>
          <cell r="CG1069">
            <v>0</v>
          </cell>
        </row>
        <row r="1070">
          <cell r="A1070">
            <v>1094076</v>
          </cell>
          <cell r="B1070" t="str">
            <v>106</v>
          </cell>
          <cell r="C1070" t="str">
            <v>101</v>
          </cell>
          <cell r="D1070" t="str">
            <v>20340</v>
          </cell>
          <cell r="E1070" t="str">
            <v>20340-0022</v>
          </cell>
          <cell r="F1070" t="str">
            <v>PIQUE POLO SS</v>
          </cell>
          <cell r="G1070" t="str">
            <v>SKOG - TANGERINE</v>
          </cell>
          <cell r="H1070" t="str">
            <v>PC</v>
          </cell>
          <cell r="J1070" t="str">
            <v>SP-A</v>
          </cell>
          <cell r="K1070" t="str">
            <v>LSE</v>
          </cell>
          <cell r="L1070" t="str">
            <v>GB</v>
          </cell>
          <cell r="M1070">
            <v>0</v>
          </cell>
          <cell r="N1070">
            <v>0</v>
          </cell>
          <cell r="O1070">
            <v>0</v>
          </cell>
          <cell r="P1070">
            <v>0</v>
          </cell>
          <cell r="T1070" t="str">
            <v>379M</v>
          </cell>
          <cell r="U1070">
            <v>3994</v>
          </cell>
          <cell r="V1070" t="str">
            <v>HONG KONG</v>
          </cell>
          <cell r="W1070" t="str">
            <v>NAS</v>
          </cell>
          <cell r="X1070" t="str">
            <v>CAMBODIA</v>
          </cell>
          <cell r="Y1070" t="str">
            <v>SUNTEX PTE LTD</v>
          </cell>
          <cell r="Z1070" t="str">
            <v>DFC</v>
          </cell>
          <cell r="AD1070">
            <v>40189</v>
          </cell>
          <cell r="AE1070">
            <v>40189</v>
          </cell>
          <cell r="AF1070">
            <v>40189</v>
          </cell>
          <cell r="AG1070">
            <v>40189</v>
          </cell>
          <cell r="AH1070">
            <v>40193</v>
          </cell>
          <cell r="AI1070">
            <v>40263</v>
          </cell>
          <cell r="AJ1070">
            <v>40277</v>
          </cell>
          <cell r="AK1070">
            <v>40327</v>
          </cell>
          <cell r="AL1070">
            <v>40383</v>
          </cell>
          <cell r="AM1070">
            <v>40386</v>
          </cell>
          <cell r="AN1070" t="str">
            <v>1/15 per Ilse, dropped the 100 uts from Jan P-Req</v>
          </cell>
          <cell r="AR1070" t="str">
            <v>000s</v>
          </cell>
          <cell r="AS1070">
            <v>0</v>
          </cell>
          <cell r="AT1070" t="str">
            <v>China</v>
          </cell>
          <cell r="AX1070">
            <v>0</v>
          </cell>
          <cell r="AY1070">
            <v>40189</v>
          </cell>
          <cell r="AZ1070">
            <v>40195</v>
          </cell>
          <cell r="BA1070">
            <v>40279</v>
          </cell>
          <cell r="BB1070">
            <v>40328</v>
          </cell>
          <cell r="BC1070">
            <v>40384</v>
          </cell>
          <cell r="BD1070">
            <v>40391</v>
          </cell>
          <cell r="BE1070">
            <v>40179</v>
          </cell>
          <cell r="BF1070">
            <v>40269</v>
          </cell>
          <cell r="BG1070">
            <v>40299</v>
          </cell>
          <cell r="BH1070">
            <v>40360</v>
          </cell>
          <cell r="BI1070">
            <v>40360</v>
          </cell>
          <cell r="BL1070">
            <v>0</v>
          </cell>
          <cell r="BN1070" t="str">
            <v>DOCKERS</v>
          </cell>
          <cell r="BO1070" t="str">
            <v>Tops</v>
          </cell>
          <cell r="BP1070" t="str">
            <v>Mens</v>
          </cell>
          <cell r="BQ1070" t="str">
            <v>N</v>
          </cell>
          <cell r="BR1070" t="str">
            <v>DM Tops Knits</v>
          </cell>
          <cell r="BS1070" t="str">
            <v>OKAMOTO D</v>
          </cell>
          <cell r="BT1070" t="str">
            <v>C KNITS</v>
          </cell>
          <cell r="BU1070" t="str">
            <v>D9758</v>
          </cell>
          <cell r="BV1070" t="str">
            <v>Seasonal</v>
          </cell>
          <cell r="BW1070" t="str">
            <v>LSE</v>
          </cell>
          <cell r="BY1070" t="str">
            <v>4032740277402634019340189401894018940189</v>
          </cell>
          <cell r="BZ1070" t="str">
            <v>S-20340-0022-3994-40327</v>
          </cell>
          <cell r="CA1070" t="str">
            <v>SFO</v>
          </cell>
          <cell r="CD1070">
            <v>0</v>
          </cell>
          <cell r="CF1070">
            <v>1222</v>
          </cell>
          <cell r="CG1070">
            <v>0</v>
          </cell>
        </row>
        <row r="1071">
          <cell r="A1071">
            <v>1094077</v>
          </cell>
          <cell r="B1071" t="str">
            <v>106</v>
          </cell>
          <cell r="C1071" t="str">
            <v>101</v>
          </cell>
          <cell r="D1071" t="str">
            <v>20340</v>
          </cell>
          <cell r="E1071" t="str">
            <v>20340-0022</v>
          </cell>
          <cell r="F1071" t="str">
            <v>PIQUE POLO SS</v>
          </cell>
          <cell r="G1071" t="str">
            <v>SKOG - TANGERINE</v>
          </cell>
          <cell r="H1071" t="str">
            <v>PC</v>
          </cell>
          <cell r="J1071" t="str">
            <v>SP-A</v>
          </cell>
          <cell r="K1071" t="str">
            <v>LSM</v>
          </cell>
          <cell r="L1071" t="str">
            <v>MX</v>
          </cell>
          <cell r="M1071">
            <v>1832</v>
          </cell>
          <cell r="N1071">
            <v>1832</v>
          </cell>
          <cell r="O1071">
            <v>0</v>
          </cell>
          <cell r="P1071">
            <v>1832</v>
          </cell>
          <cell r="T1071" t="str">
            <v>379M</v>
          </cell>
          <cell r="U1071">
            <v>3994</v>
          </cell>
          <cell r="V1071" t="str">
            <v>HONG KONG</v>
          </cell>
          <cell r="W1071" t="str">
            <v>NAS</v>
          </cell>
          <cell r="X1071" t="str">
            <v>CAMBODIA</v>
          </cell>
          <cell r="Y1071" t="str">
            <v>SUNTEX PTE LTD</v>
          </cell>
          <cell r="Z1071" t="str">
            <v>DFC</v>
          </cell>
          <cell r="AD1071">
            <v>40189</v>
          </cell>
          <cell r="AE1071">
            <v>40189</v>
          </cell>
          <cell r="AF1071">
            <v>40189</v>
          </cell>
          <cell r="AG1071">
            <v>40189</v>
          </cell>
          <cell r="AH1071">
            <v>40193</v>
          </cell>
          <cell r="AI1071">
            <v>40263</v>
          </cell>
          <cell r="AJ1071">
            <v>40277</v>
          </cell>
          <cell r="AK1071">
            <v>40327</v>
          </cell>
          <cell r="AL1071">
            <v>40394</v>
          </cell>
          <cell r="AM1071">
            <v>40397</v>
          </cell>
          <cell r="AO1071" t="str">
            <v>Y</v>
          </cell>
          <cell r="AP1071">
            <v>95471</v>
          </cell>
          <cell r="AR1071" t="str">
            <v>000s</v>
          </cell>
          <cell r="AS1071">
            <v>0</v>
          </cell>
          <cell r="AT1071" t="str">
            <v>China</v>
          </cell>
          <cell r="AX1071">
            <v>0</v>
          </cell>
          <cell r="AY1071">
            <v>40189</v>
          </cell>
          <cell r="AZ1071">
            <v>40195</v>
          </cell>
          <cell r="BA1071">
            <v>40279</v>
          </cell>
          <cell r="BB1071">
            <v>40328</v>
          </cell>
          <cell r="BC1071">
            <v>40398</v>
          </cell>
          <cell r="BD1071">
            <v>40398</v>
          </cell>
          <cell r="BE1071">
            <v>40179</v>
          </cell>
          <cell r="BF1071">
            <v>40269</v>
          </cell>
          <cell r="BG1071">
            <v>40299</v>
          </cell>
          <cell r="BH1071">
            <v>40391</v>
          </cell>
          <cell r="BI1071">
            <v>40391</v>
          </cell>
          <cell r="BL1071">
            <v>0</v>
          </cell>
          <cell r="BN1071" t="str">
            <v>DOCKERS</v>
          </cell>
          <cell r="BO1071" t="str">
            <v>Tops</v>
          </cell>
          <cell r="BP1071" t="str">
            <v>Mens</v>
          </cell>
          <cell r="BQ1071" t="str">
            <v>N</v>
          </cell>
          <cell r="BR1071" t="str">
            <v>DM Tops Knits</v>
          </cell>
          <cell r="BS1071" t="str">
            <v>OKAMOTO D</v>
          </cell>
          <cell r="BT1071" t="str">
            <v>C KNITS</v>
          </cell>
          <cell r="BU1071" t="str">
            <v>D9758</v>
          </cell>
          <cell r="BV1071" t="str">
            <v>Seasonal</v>
          </cell>
          <cell r="BW1071" t="str">
            <v>LSA</v>
          </cell>
          <cell r="BY1071" t="str">
            <v>4032740277402634019340189401894018940189</v>
          </cell>
          <cell r="BZ1071" t="str">
            <v>S-20340-0022-3994-40327</v>
          </cell>
          <cell r="CA1071" t="str">
            <v>SFO</v>
          </cell>
          <cell r="CB1071">
            <v>1832</v>
          </cell>
          <cell r="CD1071">
            <v>0</v>
          </cell>
          <cell r="CF1071">
            <v>1222</v>
          </cell>
          <cell r="CG1071">
            <v>0</v>
          </cell>
        </row>
        <row r="1072">
          <cell r="A1072">
            <v>1094078</v>
          </cell>
          <cell r="B1072" t="str">
            <v>106</v>
          </cell>
          <cell r="C1072" t="str">
            <v>101</v>
          </cell>
          <cell r="D1072" t="str">
            <v>20340</v>
          </cell>
          <cell r="E1072" t="str">
            <v>20340-0022</v>
          </cell>
          <cell r="F1072" t="str">
            <v>PIQUE POLO SS</v>
          </cell>
          <cell r="G1072" t="str">
            <v>SKOG - TANGERINE</v>
          </cell>
          <cell r="H1072" t="str">
            <v>PC</v>
          </cell>
          <cell r="J1072" t="str">
            <v>SP-A</v>
          </cell>
          <cell r="K1072" t="str">
            <v>APD</v>
          </cell>
          <cell r="L1072" t="str">
            <v>MY</v>
          </cell>
          <cell r="M1072">
            <v>182</v>
          </cell>
          <cell r="N1072">
            <v>182</v>
          </cell>
          <cell r="O1072">
            <v>0</v>
          </cell>
          <cell r="P1072">
            <v>182</v>
          </cell>
          <cell r="T1072" t="str">
            <v>379M</v>
          </cell>
          <cell r="U1072">
            <v>3994</v>
          </cell>
          <cell r="V1072" t="str">
            <v>HONG KONG</v>
          </cell>
          <cell r="W1072" t="str">
            <v>NAS</v>
          </cell>
          <cell r="X1072" t="str">
            <v>CAMBODIA</v>
          </cell>
          <cell r="Y1072" t="str">
            <v>SUNTEX PTE LTD</v>
          </cell>
          <cell r="Z1072" t="str">
            <v>DFC</v>
          </cell>
          <cell r="AD1072">
            <v>40189</v>
          </cell>
          <cell r="AE1072">
            <v>40189</v>
          </cell>
          <cell r="AF1072">
            <v>40189</v>
          </cell>
          <cell r="AG1072">
            <v>40189</v>
          </cell>
          <cell r="AH1072">
            <v>40193</v>
          </cell>
          <cell r="AI1072">
            <v>40263</v>
          </cell>
          <cell r="AJ1072">
            <v>40277</v>
          </cell>
          <cell r="AK1072">
            <v>40327</v>
          </cell>
          <cell r="AL1072">
            <v>40376</v>
          </cell>
          <cell r="AM1072">
            <v>40379</v>
          </cell>
          <cell r="AN1072" t="str">
            <v>MY PH TH</v>
          </cell>
          <cell r="AO1072" t="str">
            <v>Y</v>
          </cell>
          <cell r="AP1072" t="str">
            <v>4505015806/4509007997/4512013667</v>
          </cell>
          <cell r="AR1072" t="str">
            <v>000s</v>
          </cell>
          <cell r="AS1072">
            <v>0</v>
          </cell>
          <cell r="AT1072" t="str">
            <v>China</v>
          </cell>
          <cell r="AX1072">
            <v>0</v>
          </cell>
          <cell r="AY1072">
            <v>40189</v>
          </cell>
          <cell r="AZ1072">
            <v>40195</v>
          </cell>
          <cell r="BA1072">
            <v>40279</v>
          </cell>
          <cell r="BB1072">
            <v>40328</v>
          </cell>
          <cell r="BC1072">
            <v>40377</v>
          </cell>
          <cell r="BD1072">
            <v>40384</v>
          </cell>
          <cell r="BE1072">
            <v>40179</v>
          </cell>
          <cell r="BF1072">
            <v>40269</v>
          </cell>
          <cell r="BG1072">
            <v>40299</v>
          </cell>
          <cell r="BH1072">
            <v>40360</v>
          </cell>
          <cell r="BI1072">
            <v>40360</v>
          </cell>
          <cell r="BL1072">
            <v>0</v>
          </cell>
          <cell r="BN1072" t="str">
            <v>DOCKERS</v>
          </cell>
          <cell r="BO1072" t="str">
            <v>Tops</v>
          </cell>
          <cell r="BP1072" t="str">
            <v>Mens</v>
          </cell>
          <cell r="BQ1072" t="str">
            <v>N</v>
          </cell>
          <cell r="BR1072" t="str">
            <v>DM Tops Knits</v>
          </cell>
          <cell r="BS1072" t="str">
            <v>OKAMOTO D</v>
          </cell>
          <cell r="BT1072" t="str">
            <v>C KNITS</v>
          </cell>
          <cell r="BU1072" t="str">
            <v>D9758</v>
          </cell>
          <cell r="BV1072" t="str">
            <v>Seasonal</v>
          </cell>
          <cell r="BW1072" t="str">
            <v>APD</v>
          </cell>
          <cell r="BY1072" t="str">
            <v>4032740277402634019340189401894018940189</v>
          </cell>
          <cell r="BZ1072" t="str">
            <v>S-20340-0022-3994-40327</v>
          </cell>
          <cell r="CA1072" t="str">
            <v>SFO</v>
          </cell>
          <cell r="CD1072">
            <v>0</v>
          </cell>
          <cell r="CF1072">
            <v>1222</v>
          </cell>
          <cell r="CG1072">
            <v>0</v>
          </cell>
        </row>
        <row r="1073">
          <cell r="A1073">
            <v>1094079</v>
          </cell>
          <cell r="B1073" t="str">
            <v>106</v>
          </cell>
          <cell r="C1073" t="str">
            <v>101</v>
          </cell>
          <cell r="D1073" t="str">
            <v>20340</v>
          </cell>
          <cell r="E1073" t="str">
            <v>20340-0022</v>
          </cell>
          <cell r="F1073" t="str">
            <v>PIQUE POLO SS</v>
          </cell>
          <cell r="G1073" t="str">
            <v>SKOG - TANGERINE</v>
          </cell>
          <cell r="H1073" t="str">
            <v>PC</v>
          </cell>
          <cell r="J1073" t="str">
            <v>SP-A</v>
          </cell>
          <cell r="K1073" t="str">
            <v>LACL</v>
          </cell>
          <cell r="L1073" t="str">
            <v>PA</v>
          </cell>
          <cell r="M1073">
            <v>240</v>
          </cell>
          <cell r="N1073">
            <v>240</v>
          </cell>
          <cell r="O1073">
            <v>0</v>
          </cell>
          <cell r="P1073">
            <v>240</v>
          </cell>
          <cell r="T1073" t="str">
            <v>379M</v>
          </cell>
          <cell r="U1073">
            <v>3994</v>
          </cell>
          <cell r="V1073" t="str">
            <v>HONG KONG</v>
          </cell>
          <cell r="W1073" t="str">
            <v>NAS</v>
          </cell>
          <cell r="X1073" t="str">
            <v>CAMBODIA</v>
          </cell>
          <cell r="Y1073" t="str">
            <v>SUNTEX PTE LTD</v>
          </cell>
          <cell r="Z1073" t="str">
            <v>DFC</v>
          </cell>
          <cell r="AD1073">
            <v>40163</v>
          </cell>
          <cell r="AE1073">
            <v>40163</v>
          </cell>
          <cell r="AF1073">
            <v>40163</v>
          </cell>
          <cell r="AG1073">
            <v>40163</v>
          </cell>
          <cell r="AH1073">
            <v>40173</v>
          </cell>
          <cell r="AI1073">
            <v>40219</v>
          </cell>
          <cell r="AJ1073">
            <v>40233</v>
          </cell>
          <cell r="AK1073">
            <v>40283</v>
          </cell>
          <cell r="AL1073">
            <v>40333</v>
          </cell>
          <cell r="AM1073">
            <v>40336</v>
          </cell>
          <cell r="AN1073" t="str">
            <v>early commit</v>
          </cell>
          <cell r="AO1073" t="str">
            <v>Y</v>
          </cell>
          <cell r="AP1073">
            <v>4100076347</v>
          </cell>
          <cell r="AR1073" t="str">
            <v>000s</v>
          </cell>
          <cell r="AS1073">
            <v>0</v>
          </cell>
          <cell r="AT1073" t="str">
            <v>China</v>
          </cell>
          <cell r="AX1073">
            <v>0</v>
          </cell>
          <cell r="AY1073">
            <v>40168</v>
          </cell>
          <cell r="AZ1073">
            <v>40174</v>
          </cell>
          <cell r="BA1073">
            <v>40237</v>
          </cell>
          <cell r="BB1073">
            <v>40286</v>
          </cell>
          <cell r="BC1073">
            <v>40335</v>
          </cell>
          <cell r="BD1073">
            <v>40342</v>
          </cell>
          <cell r="BE1073">
            <v>40148</v>
          </cell>
          <cell r="BF1073">
            <v>40210</v>
          </cell>
          <cell r="BG1073">
            <v>40269</v>
          </cell>
          <cell r="BH1073">
            <v>40330</v>
          </cell>
          <cell r="BI1073">
            <v>40330</v>
          </cell>
          <cell r="BL1073">
            <v>0</v>
          </cell>
          <cell r="BN1073" t="str">
            <v>DOCKERS</v>
          </cell>
          <cell r="BO1073" t="str">
            <v>Tops</v>
          </cell>
          <cell r="BP1073" t="str">
            <v>Mens</v>
          </cell>
          <cell r="BQ1073" t="str">
            <v>N</v>
          </cell>
          <cell r="BR1073" t="str">
            <v>DM Tops Knits</v>
          </cell>
          <cell r="BS1073" t="str">
            <v>OKAMOTO D</v>
          </cell>
          <cell r="BT1073" t="str">
            <v>C KNITS</v>
          </cell>
          <cell r="BU1073" t="str">
            <v>D9758</v>
          </cell>
          <cell r="BV1073" t="str">
            <v>Seasonal</v>
          </cell>
          <cell r="BW1073" t="str">
            <v>LSA</v>
          </cell>
          <cell r="BY1073" t="str">
            <v>4028340233402194017340163401634016340163</v>
          </cell>
          <cell r="BZ1073" t="str">
            <v>S-20340-0022-3994-40283</v>
          </cell>
          <cell r="CA1073" t="str">
            <v>SFO</v>
          </cell>
          <cell r="CD1073">
            <v>0</v>
          </cell>
          <cell r="CF1073">
            <v>1222</v>
          </cell>
          <cell r="CG1073">
            <v>0</v>
          </cell>
        </row>
        <row r="1074">
          <cell r="A1074">
            <v>1094080</v>
          </cell>
          <cell r="B1074" t="str">
            <v>106</v>
          </cell>
          <cell r="C1074" t="str">
            <v>101</v>
          </cell>
          <cell r="D1074" t="str">
            <v>20340</v>
          </cell>
          <cell r="E1074" t="str">
            <v>20340-0022</v>
          </cell>
          <cell r="F1074" t="str">
            <v>PIQUE POLO SS</v>
          </cell>
          <cell r="G1074" t="str">
            <v>SKOG - TANGERINE</v>
          </cell>
          <cell r="H1074" t="str">
            <v>PC</v>
          </cell>
          <cell r="J1074" t="str">
            <v>SP-A</v>
          </cell>
          <cell r="K1074" t="str">
            <v>LACL</v>
          </cell>
          <cell r="L1074" t="str">
            <v>CR</v>
          </cell>
          <cell r="M1074">
            <v>240</v>
          </cell>
          <cell r="N1074">
            <v>240</v>
          </cell>
          <cell r="O1074">
            <v>0</v>
          </cell>
          <cell r="P1074">
            <v>240</v>
          </cell>
          <cell r="T1074" t="str">
            <v>379M</v>
          </cell>
          <cell r="U1074">
            <v>3994</v>
          </cell>
          <cell r="V1074" t="str">
            <v>HONG KONG</v>
          </cell>
          <cell r="W1074" t="str">
            <v>NAS</v>
          </cell>
          <cell r="X1074" t="str">
            <v>CAMBODIA</v>
          </cell>
          <cell r="Y1074" t="str">
            <v>SUNTEX PTE LTD</v>
          </cell>
          <cell r="Z1074" t="str">
            <v>DFC</v>
          </cell>
          <cell r="AD1074">
            <v>40163</v>
          </cell>
          <cell r="AE1074">
            <v>40163</v>
          </cell>
          <cell r="AF1074">
            <v>40163</v>
          </cell>
          <cell r="AG1074">
            <v>40163</v>
          </cell>
          <cell r="AH1074">
            <v>40173</v>
          </cell>
          <cell r="AI1074">
            <v>40219</v>
          </cell>
          <cell r="AJ1074">
            <v>40233</v>
          </cell>
          <cell r="AK1074">
            <v>40283</v>
          </cell>
          <cell r="AL1074">
            <v>40358</v>
          </cell>
          <cell r="AM1074">
            <v>40361</v>
          </cell>
          <cell r="AN1074" t="str">
            <v>early commit</v>
          </cell>
          <cell r="AO1074" t="str">
            <v>Y</v>
          </cell>
          <cell r="AP1074">
            <v>4100076348</v>
          </cell>
          <cell r="AR1074" t="str">
            <v>000s</v>
          </cell>
          <cell r="AS1074">
            <v>0</v>
          </cell>
          <cell r="AT1074" t="str">
            <v>China</v>
          </cell>
          <cell r="AX1074">
            <v>0</v>
          </cell>
          <cell r="AY1074">
            <v>40168</v>
          </cell>
          <cell r="AZ1074">
            <v>40174</v>
          </cell>
          <cell r="BA1074">
            <v>40237</v>
          </cell>
          <cell r="BB1074">
            <v>40286</v>
          </cell>
          <cell r="BC1074">
            <v>40363</v>
          </cell>
          <cell r="BD1074">
            <v>40363</v>
          </cell>
          <cell r="BE1074">
            <v>40148</v>
          </cell>
          <cell r="BF1074">
            <v>40210</v>
          </cell>
          <cell r="BG1074">
            <v>40269</v>
          </cell>
          <cell r="BH1074">
            <v>40330</v>
          </cell>
          <cell r="BI1074">
            <v>40330</v>
          </cell>
          <cell r="BL1074">
            <v>0</v>
          </cell>
          <cell r="BN1074" t="str">
            <v>DOCKERS</v>
          </cell>
          <cell r="BO1074" t="str">
            <v>Tops</v>
          </cell>
          <cell r="BP1074" t="str">
            <v>Mens</v>
          </cell>
          <cell r="BQ1074" t="str">
            <v>N</v>
          </cell>
          <cell r="BR1074" t="str">
            <v>DM Tops Knits</v>
          </cell>
          <cell r="BS1074" t="str">
            <v>OKAMOTO D</v>
          </cell>
          <cell r="BT1074" t="str">
            <v>C KNITS</v>
          </cell>
          <cell r="BU1074" t="str">
            <v>D9758</v>
          </cell>
          <cell r="BV1074" t="str">
            <v>Seasonal</v>
          </cell>
          <cell r="BW1074" t="str">
            <v>LSA</v>
          </cell>
          <cell r="BY1074" t="str">
            <v>4028340233402194017340163401634016340163</v>
          </cell>
          <cell r="BZ1074" t="str">
            <v>S-20340-0022-3994-40283</v>
          </cell>
          <cell r="CA1074" t="str">
            <v>SFO</v>
          </cell>
          <cell r="CD1074">
            <v>0</v>
          </cell>
          <cell r="CF1074">
            <v>1222</v>
          </cell>
          <cell r="CG1074">
            <v>0</v>
          </cell>
        </row>
        <row r="1075">
          <cell r="A1075">
            <v>1094081</v>
          </cell>
          <cell r="B1075" t="str">
            <v>106</v>
          </cell>
          <cell r="C1075" t="str">
            <v>101</v>
          </cell>
          <cell r="D1075" t="str">
            <v>20500</v>
          </cell>
          <cell r="E1075" t="str">
            <v>20500-0001</v>
          </cell>
          <cell r="F1075" t="str">
            <v>SOLID TIPPED POLO LS</v>
          </cell>
          <cell r="G1075" t="str">
            <v>SOLID - NAVY/COBALT</v>
          </cell>
          <cell r="H1075" t="str">
            <v>PC</v>
          </cell>
          <cell r="J1075" t="str">
            <v>SP-A</v>
          </cell>
          <cell r="K1075" t="str">
            <v>LACL</v>
          </cell>
          <cell r="L1075" t="str">
            <v>PA</v>
          </cell>
          <cell r="M1075">
            <v>120</v>
          </cell>
          <cell r="N1075">
            <v>120</v>
          </cell>
          <cell r="O1075">
            <v>0</v>
          </cell>
          <cell r="P1075">
            <v>120</v>
          </cell>
          <cell r="T1075" t="str">
            <v>379M</v>
          </cell>
          <cell r="U1075">
            <v>3994</v>
          </cell>
          <cell r="V1075" t="str">
            <v>HONG KONG</v>
          </cell>
          <cell r="W1075" t="str">
            <v>NAS</v>
          </cell>
          <cell r="X1075" t="str">
            <v>CAMBODIA</v>
          </cell>
          <cell r="Y1075" t="str">
            <v>SUNTEX PTE LTD</v>
          </cell>
          <cell r="Z1075" t="str">
            <v>DFC</v>
          </cell>
          <cell r="AD1075">
            <v>40173</v>
          </cell>
          <cell r="AE1075">
            <v>40173</v>
          </cell>
          <cell r="AF1075">
            <v>40173</v>
          </cell>
          <cell r="AG1075">
            <v>40173</v>
          </cell>
          <cell r="AH1075">
            <v>40193</v>
          </cell>
          <cell r="AI1075">
            <v>40270</v>
          </cell>
          <cell r="AJ1075">
            <v>40294</v>
          </cell>
          <cell r="AK1075">
            <v>40334</v>
          </cell>
          <cell r="AL1075">
            <v>40384</v>
          </cell>
          <cell r="AM1075">
            <v>40387</v>
          </cell>
          <cell r="AN1075" t="str">
            <v>early commit</v>
          </cell>
          <cell r="AO1075" t="str">
            <v>Y</v>
          </cell>
          <cell r="AP1075">
            <v>4100076180</v>
          </cell>
          <cell r="AR1075" t="str">
            <v>000s</v>
          </cell>
          <cell r="AS1075">
            <v>0</v>
          </cell>
          <cell r="AT1075" t="str">
            <v>China</v>
          </cell>
          <cell r="AX1075">
            <v>0</v>
          </cell>
          <cell r="AY1075">
            <v>40189</v>
          </cell>
          <cell r="AZ1075">
            <v>40195</v>
          </cell>
          <cell r="BA1075">
            <v>40300</v>
          </cell>
          <cell r="BB1075">
            <v>40335</v>
          </cell>
          <cell r="BC1075">
            <v>40384</v>
          </cell>
          <cell r="BD1075">
            <v>40391</v>
          </cell>
          <cell r="BE1075">
            <v>40179</v>
          </cell>
          <cell r="BF1075">
            <v>40269</v>
          </cell>
          <cell r="BG1075">
            <v>40330</v>
          </cell>
          <cell r="BH1075">
            <v>40360</v>
          </cell>
          <cell r="BI1075">
            <v>40360</v>
          </cell>
          <cell r="BL1075">
            <v>0</v>
          </cell>
          <cell r="BN1075" t="str">
            <v>DOCKERS</v>
          </cell>
          <cell r="BO1075" t="str">
            <v>Tops</v>
          </cell>
          <cell r="BP1075" t="str">
            <v>Mens</v>
          </cell>
          <cell r="BQ1075" t="str">
            <v>N</v>
          </cell>
          <cell r="BR1075" t="str">
            <v>DM Tops Knits</v>
          </cell>
          <cell r="BS1075" t="str">
            <v>OKAMOTO D</v>
          </cell>
          <cell r="BT1075" t="str">
            <v>C KNITS</v>
          </cell>
          <cell r="BU1075" t="str">
            <v>D5912</v>
          </cell>
          <cell r="BV1075" t="str">
            <v>Seasonal</v>
          </cell>
          <cell r="BW1075" t="str">
            <v>LSA</v>
          </cell>
          <cell r="BY1075" t="str">
            <v>4033440294402704019340173401734017340173</v>
          </cell>
          <cell r="BZ1075" t="str">
            <v>S-20500-0001-3994-40334</v>
          </cell>
          <cell r="CA1075" t="str">
            <v>SFO</v>
          </cell>
          <cell r="CD1075">
            <v>0</v>
          </cell>
          <cell r="CF1075">
            <v>1222</v>
          </cell>
          <cell r="CG1075">
            <v>0</v>
          </cell>
        </row>
        <row r="1076">
          <cell r="A1076">
            <v>1094082</v>
          </cell>
          <cell r="B1076" t="str">
            <v>106</v>
          </cell>
          <cell r="C1076" t="str">
            <v>101</v>
          </cell>
          <cell r="D1076" t="str">
            <v>20500</v>
          </cell>
          <cell r="E1076" t="str">
            <v>20500-0001</v>
          </cell>
          <cell r="F1076" t="str">
            <v>SOLID TIPPED POLO LS</v>
          </cell>
          <cell r="G1076" t="str">
            <v>SOLID - NAVY/COBALT</v>
          </cell>
          <cell r="H1076" t="str">
            <v>PC</v>
          </cell>
          <cell r="J1076" t="str">
            <v>SP-A</v>
          </cell>
          <cell r="K1076" t="str">
            <v>LACL</v>
          </cell>
          <cell r="L1076" t="str">
            <v>CR</v>
          </cell>
          <cell r="M1076">
            <v>0</v>
          </cell>
          <cell r="N1076">
            <v>0</v>
          </cell>
          <cell r="O1076">
            <v>0</v>
          </cell>
          <cell r="P1076">
            <v>0</v>
          </cell>
          <cell r="T1076" t="str">
            <v>379M</v>
          </cell>
          <cell r="U1076">
            <v>3994</v>
          </cell>
          <cell r="V1076" t="str">
            <v>HONG KONG</v>
          </cell>
          <cell r="W1076" t="str">
            <v>NAS</v>
          </cell>
          <cell r="X1076" t="str">
            <v>CAMBODIA</v>
          </cell>
          <cell r="Y1076" t="str">
            <v>SUNTEX PTE LTD</v>
          </cell>
          <cell r="Z1076" t="str">
            <v>DFC</v>
          </cell>
          <cell r="AD1076">
            <v>40173</v>
          </cell>
          <cell r="AE1076">
            <v>40173</v>
          </cell>
          <cell r="AF1076">
            <v>40173</v>
          </cell>
          <cell r="AG1076">
            <v>40173</v>
          </cell>
          <cell r="AH1076">
            <v>40193</v>
          </cell>
          <cell r="AI1076">
            <v>40270</v>
          </cell>
          <cell r="AJ1076">
            <v>40294</v>
          </cell>
          <cell r="AK1076">
            <v>40334</v>
          </cell>
          <cell r="AL1076">
            <v>40409</v>
          </cell>
          <cell r="AM1076">
            <v>40412</v>
          </cell>
          <cell r="AN1076" t="str">
            <v>1/15: drop 120 uts after proplan rollup. CR will not accept upchg for reduced qtys. (orig.early commit)</v>
          </cell>
          <cell r="AO1076" t="str">
            <v>Y</v>
          </cell>
          <cell r="AP1076">
            <v>4100076151</v>
          </cell>
          <cell r="AR1076" t="str">
            <v>000s</v>
          </cell>
          <cell r="AS1076">
            <v>0</v>
          </cell>
          <cell r="AT1076" t="str">
            <v>China</v>
          </cell>
          <cell r="AX1076">
            <v>0</v>
          </cell>
          <cell r="AY1076">
            <v>40189</v>
          </cell>
          <cell r="AZ1076">
            <v>40195</v>
          </cell>
          <cell r="BA1076">
            <v>40300</v>
          </cell>
          <cell r="BB1076">
            <v>40335</v>
          </cell>
          <cell r="BC1076">
            <v>40412</v>
          </cell>
          <cell r="BD1076">
            <v>40412</v>
          </cell>
          <cell r="BE1076">
            <v>40179</v>
          </cell>
          <cell r="BF1076">
            <v>40269</v>
          </cell>
          <cell r="BG1076">
            <v>40330</v>
          </cell>
          <cell r="BH1076">
            <v>40391</v>
          </cell>
          <cell r="BI1076">
            <v>40391</v>
          </cell>
          <cell r="BL1076">
            <v>0</v>
          </cell>
          <cell r="BN1076" t="str">
            <v>DOCKERS</v>
          </cell>
          <cell r="BO1076" t="str">
            <v>Tops</v>
          </cell>
          <cell r="BP1076" t="str">
            <v>Mens</v>
          </cell>
          <cell r="BQ1076" t="str">
            <v>N</v>
          </cell>
          <cell r="BR1076" t="str">
            <v>DM Tops Knits</v>
          </cell>
          <cell r="BS1076" t="str">
            <v>OKAMOTO D</v>
          </cell>
          <cell r="BT1076" t="str">
            <v>C KNITS</v>
          </cell>
          <cell r="BU1076" t="str">
            <v>D5912</v>
          </cell>
          <cell r="BV1076" t="str">
            <v>Seasonal</v>
          </cell>
          <cell r="BW1076" t="str">
            <v>LSA</v>
          </cell>
          <cell r="BY1076" t="str">
            <v>4033440294402704019340173401734017340173</v>
          </cell>
          <cell r="BZ1076" t="str">
            <v>S-20500-0001-3994-40334</v>
          </cell>
          <cell r="CA1076" t="str">
            <v>SFO</v>
          </cell>
          <cell r="CD1076">
            <v>0</v>
          </cell>
          <cell r="CF1076">
            <v>1222</v>
          </cell>
          <cell r="CG1076">
            <v>0</v>
          </cell>
        </row>
        <row r="1077">
          <cell r="A1077">
            <v>1094083</v>
          </cell>
          <cell r="B1077" t="str">
            <v>106</v>
          </cell>
          <cell r="C1077" t="str">
            <v>101</v>
          </cell>
          <cell r="D1077" t="str">
            <v>20500</v>
          </cell>
          <cell r="E1077" t="str">
            <v>20500-0001</v>
          </cell>
          <cell r="F1077" t="str">
            <v>SOLID TIPPED POLO LS</v>
          </cell>
          <cell r="G1077" t="str">
            <v>SOLID - NAVY/COBALT</v>
          </cell>
          <cell r="H1077" t="str">
            <v>PC</v>
          </cell>
          <cell r="J1077" t="str">
            <v>SP-A</v>
          </cell>
          <cell r="K1077" t="str">
            <v>APD</v>
          </cell>
          <cell r="L1077" t="str">
            <v>MY</v>
          </cell>
          <cell r="M1077">
            <v>30</v>
          </cell>
          <cell r="N1077">
            <v>30</v>
          </cell>
          <cell r="O1077">
            <v>0</v>
          </cell>
          <cell r="P1077">
            <v>30</v>
          </cell>
          <cell r="T1077" t="str">
            <v>379M</v>
          </cell>
          <cell r="U1077">
            <v>3994</v>
          </cell>
          <cell r="V1077" t="str">
            <v>HONG KONG</v>
          </cell>
          <cell r="W1077" t="str">
            <v>NAS</v>
          </cell>
          <cell r="X1077" t="str">
            <v>CAMBODIA</v>
          </cell>
          <cell r="Y1077" t="str">
            <v>SUNTEX PTE LTD</v>
          </cell>
          <cell r="Z1077" t="str">
            <v>DFC</v>
          </cell>
          <cell r="AD1077">
            <v>40173</v>
          </cell>
          <cell r="AE1077">
            <v>40173</v>
          </cell>
          <cell r="AF1077">
            <v>40173</v>
          </cell>
          <cell r="AG1077">
            <v>40173</v>
          </cell>
          <cell r="AH1077">
            <v>40193</v>
          </cell>
          <cell r="AI1077">
            <v>40270</v>
          </cell>
          <cell r="AJ1077">
            <v>40294</v>
          </cell>
          <cell r="AK1077">
            <v>40334</v>
          </cell>
          <cell r="AL1077">
            <v>40360</v>
          </cell>
          <cell r="AM1077">
            <v>40363</v>
          </cell>
          <cell r="AN1077" t="str">
            <v>PH; early commit</v>
          </cell>
          <cell r="AO1077" t="str">
            <v>Y</v>
          </cell>
          <cell r="AP1077">
            <v>4509007898</v>
          </cell>
          <cell r="AR1077" t="str">
            <v>000s</v>
          </cell>
          <cell r="AS1077">
            <v>0</v>
          </cell>
          <cell r="AT1077" t="str">
            <v>China</v>
          </cell>
          <cell r="AX1077">
            <v>0</v>
          </cell>
          <cell r="AY1077">
            <v>40189</v>
          </cell>
          <cell r="AZ1077">
            <v>40195</v>
          </cell>
          <cell r="BA1077">
            <v>40300</v>
          </cell>
          <cell r="BB1077">
            <v>40335</v>
          </cell>
          <cell r="BC1077">
            <v>40363</v>
          </cell>
          <cell r="BD1077">
            <v>40363</v>
          </cell>
          <cell r="BE1077">
            <v>40179</v>
          </cell>
          <cell r="BF1077">
            <v>40269</v>
          </cell>
          <cell r="BG1077">
            <v>40330</v>
          </cell>
          <cell r="BH1077">
            <v>40330</v>
          </cell>
          <cell r="BI1077">
            <v>40330</v>
          </cell>
          <cell r="BL1077">
            <v>0</v>
          </cell>
          <cell r="BN1077" t="str">
            <v>DOCKERS</v>
          </cell>
          <cell r="BO1077" t="str">
            <v>Tops</v>
          </cell>
          <cell r="BP1077" t="str">
            <v>Mens</v>
          </cell>
          <cell r="BQ1077" t="str">
            <v>N</v>
          </cell>
          <cell r="BR1077" t="str">
            <v>DM Tops Knits</v>
          </cell>
          <cell r="BS1077" t="str">
            <v>OKAMOTO D</v>
          </cell>
          <cell r="BT1077" t="str">
            <v>C KNITS</v>
          </cell>
          <cell r="BU1077" t="str">
            <v>D5912</v>
          </cell>
          <cell r="BV1077" t="str">
            <v>Seasonal</v>
          </cell>
          <cell r="BW1077" t="str">
            <v>APD</v>
          </cell>
          <cell r="BY1077" t="str">
            <v>4033440294402704019340173401734017340173</v>
          </cell>
          <cell r="BZ1077" t="str">
            <v>S-20500-0001-3994-40334</v>
          </cell>
          <cell r="CA1077" t="str">
            <v>SFO</v>
          </cell>
          <cell r="CD1077">
            <v>0</v>
          </cell>
          <cell r="CF1077">
            <v>1222</v>
          </cell>
          <cell r="CG1077">
            <v>0</v>
          </cell>
        </row>
        <row r="1078">
          <cell r="A1078">
            <v>1094084</v>
          </cell>
          <cell r="B1078" t="str">
            <v>106</v>
          </cell>
          <cell r="C1078" t="str">
            <v>101</v>
          </cell>
          <cell r="D1078" t="str">
            <v>20500</v>
          </cell>
          <cell r="E1078" t="str">
            <v>20500-0001</v>
          </cell>
          <cell r="F1078" t="str">
            <v>SOLID TIPPED POLO LS</v>
          </cell>
          <cell r="G1078" t="str">
            <v>SOLID - NAVY/COBALT</v>
          </cell>
          <cell r="H1078" t="str">
            <v>PC</v>
          </cell>
          <cell r="J1078" t="str">
            <v>SP-A</v>
          </cell>
          <cell r="K1078" t="str">
            <v>LSE</v>
          </cell>
          <cell r="L1078" t="str">
            <v>GB</v>
          </cell>
          <cell r="M1078">
            <v>951</v>
          </cell>
          <cell r="N1078">
            <v>951</v>
          </cell>
          <cell r="O1078">
            <v>0</v>
          </cell>
          <cell r="P1078">
            <v>951</v>
          </cell>
          <cell r="T1078" t="str">
            <v>379M</v>
          </cell>
          <cell r="U1078">
            <v>3994</v>
          </cell>
          <cell r="V1078" t="str">
            <v>HONG KONG</v>
          </cell>
          <cell r="W1078" t="str">
            <v>NAS</v>
          </cell>
          <cell r="X1078" t="str">
            <v>CAMBODIA</v>
          </cell>
          <cell r="Y1078" t="str">
            <v>SUNTEX PTE LTD</v>
          </cell>
          <cell r="Z1078" t="str">
            <v>DFC</v>
          </cell>
          <cell r="AD1078">
            <v>40173</v>
          </cell>
          <cell r="AE1078">
            <v>40173</v>
          </cell>
          <cell r="AF1078">
            <v>40173</v>
          </cell>
          <cell r="AG1078">
            <v>40173</v>
          </cell>
          <cell r="AH1078">
            <v>40193</v>
          </cell>
          <cell r="AI1078">
            <v>40270</v>
          </cell>
          <cell r="AJ1078">
            <v>40294</v>
          </cell>
          <cell r="AK1078">
            <v>40334</v>
          </cell>
          <cell r="AL1078">
            <v>40371</v>
          </cell>
          <cell r="AM1078">
            <v>40374</v>
          </cell>
          <cell r="AN1078" t="str">
            <v>Jan fcst is 951 from orig. 1000 early commit.</v>
          </cell>
          <cell r="AO1078" t="str">
            <v>Y</v>
          </cell>
          <cell r="AP1078">
            <v>501681</v>
          </cell>
          <cell r="AR1078" t="str">
            <v>000s</v>
          </cell>
          <cell r="AS1078">
            <v>0</v>
          </cell>
          <cell r="AT1078" t="str">
            <v>China</v>
          </cell>
          <cell r="AX1078">
            <v>0</v>
          </cell>
          <cell r="AY1078">
            <v>40189</v>
          </cell>
          <cell r="AZ1078">
            <v>40195</v>
          </cell>
          <cell r="BA1078">
            <v>40300</v>
          </cell>
          <cell r="BB1078">
            <v>40335</v>
          </cell>
          <cell r="BC1078">
            <v>40377</v>
          </cell>
          <cell r="BD1078">
            <v>40377</v>
          </cell>
          <cell r="BE1078">
            <v>40179</v>
          </cell>
          <cell r="BF1078">
            <v>40269</v>
          </cell>
          <cell r="BG1078">
            <v>40330</v>
          </cell>
          <cell r="BH1078">
            <v>40360</v>
          </cell>
          <cell r="BI1078">
            <v>40360</v>
          </cell>
          <cell r="BL1078">
            <v>0</v>
          </cell>
          <cell r="BN1078" t="str">
            <v>DOCKERS</v>
          </cell>
          <cell r="BO1078" t="str">
            <v>Tops</v>
          </cell>
          <cell r="BP1078" t="str">
            <v>Mens</v>
          </cell>
          <cell r="BQ1078" t="str">
            <v>N</v>
          </cell>
          <cell r="BR1078" t="str">
            <v>DM Tops Knits</v>
          </cell>
          <cell r="BS1078" t="str">
            <v>OKAMOTO D</v>
          </cell>
          <cell r="BT1078" t="str">
            <v>C KNITS</v>
          </cell>
          <cell r="BU1078" t="str">
            <v>D5912</v>
          </cell>
          <cell r="BV1078" t="str">
            <v>Seasonal</v>
          </cell>
          <cell r="BW1078" t="str">
            <v>LSE</v>
          </cell>
          <cell r="BY1078" t="str">
            <v>4033440294402704019340173401734017340173</v>
          </cell>
          <cell r="BZ1078" t="str">
            <v>S-20500-0001-3994-40334</v>
          </cell>
          <cell r="CA1078" t="str">
            <v>SFO</v>
          </cell>
          <cell r="CD1078">
            <v>0</v>
          </cell>
          <cell r="CF1078">
            <v>1222</v>
          </cell>
          <cell r="CG1078">
            <v>0</v>
          </cell>
        </row>
        <row r="1079">
          <cell r="A1079">
            <v>1094085</v>
          </cell>
          <cell r="B1079" t="str">
            <v>106</v>
          </cell>
          <cell r="C1079" t="str">
            <v>101</v>
          </cell>
          <cell r="D1079" t="str">
            <v>20500</v>
          </cell>
          <cell r="E1079" t="str">
            <v>20500-0001</v>
          </cell>
          <cell r="F1079" t="str">
            <v>SOLID TIPPED POLO LS</v>
          </cell>
          <cell r="G1079" t="str">
            <v>SOLID - NAVY/COBALT</v>
          </cell>
          <cell r="H1079" t="str">
            <v>PC</v>
          </cell>
          <cell r="J1079" t="str">
            <v>SP-A</v>
          </cell>
          <cell r="K1079" t="str">
            <v>LSE</v>
          </cell>
          <cell r="L1079" t="str">
            <v>GB</v>
          </cell>
          <cell r="M1079">
            <v>1061</v>
          </cell>
          <cell r="N1079">
            <v>1061</v>
          </cell>
          <cell r="O1079">
            <v>0</v>
          </cell>
          <cell r="P1079">
            <v>1061</v>
          </cell>
          <cell r="T1079" t="str">
            <v>379M</v>
          </cell>
          <cell r="U1079">
            <v>3994</v>
          </cell>
          <cell r="V1079" t="str">
            <v>HONG KONG</v>
          </cell>
          <cell r="W1079" t="str">
            <v>NAS</v>
          </cell>
          <cell r="X1079" t="str">
            <v>CAMBODIA</v>
          </cell>
          <cell r="Y1079" t="str">
            <v>SUNTEX PTE LTD</v>
          </cell>
          <cell r="Z1079" t="str">
            <v>DFC</v>
          </cell>
          <cell r="AD1079">
            <v>40281</v>
          </cell>
          <cell r="AE1079">
            <v>40281</v>
          </cell>
          <cell r="AF1079">
            <v>40281</v>
          </cell>
          <cell r="AG1079">
            <v>40281</v>
          </cell>
          <cell r="AH1079">
            <v>40284</v>
          </cell>
          <cell r="AI1079">
            <v>40333</v>
          </cell>
          <cell r="AJ1079">
            <v>40354</v>
          </cell>
          <cell r="AK1079">
            <v>40396</v>
          </cell>
          <cell r="AL1079">
            <v>40433</v>
          </cell>
          <cell r="AM1079">
            <v>40436</v>
          </cell>
          <cell r="AN1079" t="str">
            <v>new Apr P-Req.Ilse issued PO per 4/13 email.</v>
          </cell>
          <cell r="AO1079" t="str">
            <v>Y</v>
          </cell>
          <cell r="AP1079">
            <v>510383</v>
          </cell>
          <cell r="AR1079" t="str">
            <v>000s</v>
          </cell>
          <cell r="AS1079">
            <v>0</v>
          </cell>
          <cell r="AT1079" t="str">
            <v>China</v>
          </cell>
          <cell r="AX1079">
            <v>0</v>
          </cell>
          <cell r="AY1079">
            <v>40280</v>
          </cell>
          <cell r="AZ1079">
            <v>40286</v>
          </cell>
          <cell r="BA1079">
            <v>40356</v>
          </cell>
          <cell r="BB1079">
            <v>40398</v>
          </cell>
          <cell r="BC1079">
            <v>40433</v>
          </cell>
          <cell r="BD1079">
            <v>40440</v>
          </cell>
          <cell r="BE1079">
            <v>40269</v>
          </cell>
          <cell r="BF1079">
            <v>40330</v>
          </cell>
          <cell r="BG1079">
            <v>40391</v>
          </cell>
          <cell r="BH1079">
            <v>40422</v>
          </cell>
          <cell r="BI1079">
            <v>40422</v>
          </cell>
          <cell r="BL1079">
            <v>0</v>
          </cell>
          <cell r="BN1079" t="str">
            <v>DOCKERS</v>
          </cell>
          <cell r="BO1079" t="str">
            <v>Tops</v>
          </cell>
          <cell r="BP1079" t="str">
            <v>Mens</v>
          </cell>
          <cell r="BQ1079" t="str">
            <v>N</v>
          </cell>
          <cell r="BR1079" t="str">
            <v>DM Tops Knits</v>
          </cell>
          <cell r="BS1079" t="str">
            <v>OKAMOTO D</v>
          </cell>
          <cell r="BT1079" t="str">
            <v>C KNITS</v>
          </cell>
          <cell r="BU1079" t="str">
            <v>D5912</v>
          </cell>
          <cell r="BV1079" t="str">
            <v>Seasonal</v>
          </cell>
          <cell r="BW1079" t="str">
            <v>LSE</v>
          </cell>
          <cell r="BY1079" t="str">
            <v>4039640354403334028440281402814028140281</v>
          </cell>
          <cell r="BZ1079" t="str">
            <v>S-20500-0001-3994-40396</v>
          </cell>
          <cell r="CA1079" t="str">
            <v>SFO</v>
          </cell>
          <cell r="CD1079">
            <v>0</v>
          </cell>
          <cell r="CF1079">
            <v>1222</v>
          </cell>
          <cell r="CG1079">
            <v>0</v>
          </cell>
        </row>
        <row r="1080">
          <cell r="A1080">
            <v>1094086</v>
          </cell>
          <cell r="B1080" t="str">
            <v>106</v>
          </cell>
          <cell r="C1080" t="str">
            <v>101</v>
          </cell>
          <cell r="D1080" t="str">
            <v>20500</v>
          </cell>
          <cell r="E1080" t="str">
            <v>20500-0001</v>
          </cell>
          <cell r="F1080" t="str">
            <v>SOLID TIPPED POLO LS</v>
          </cell>
          <cell r="G1080" t="str">
            <v>SOLID - NAVY/COBALT</v>
          </cell>
          <cell r="H1080" t="str">
            <v>PC</v>
          </cell>
          <cell r="J1080" t="str">
            <v>SP-A</v>
          </cell>
          <cell r="K1080" t="str">
            <v>LSE</v>
          </cell>
          <cell r="L1080" t="str">
            <v>TR</v>
          </cell>
          <cell r="M1080">
            <v>439</v>
          </cell>
          <cell r="N1080">
            <v>439</v>
          </cell>
          <cell r="O1080">
            <v>0</v>
          </cell>
          <cell r="P1080">
            <v>439</v>
          </cell>
          <cell r="T1080" t="str">
            <v>379M</v>
          </cell>
          <cell r="U1080">
            <v>3994</v>
          </cell>
          <cell r="V1080" t="str">
            <v>HONG KONG</v>
          </cell>
          <cell r="W1080" t="str">
            <v>NAS</v>
          </cell>
          <cell r="X1080" t="str">
            <v>CAMBODIA</v>
          </cell>
          <cell r="Y1080" t="str">
            <v>SUNTEX PTE LTD</v>
          </cell>
          <cell r="Z1080" t="str">
            <v>DFC</v>
          </cell>
          <cell r="AD1080">
            <v>40281</v>
          </cell>
          <cell r="AE1080">
            <v>40281</v>
          </cell>
          <cell r="AF1080">
            <v>40281</v>
          </cell>
          <cell r="AG1080">
            <v>40281</v>
          </cell>
          <cell r="AH1080">
            <v>40284</v>
          </cell>
          <cell r="AI1080">
            <v>40333</v>
          </cell>
          <cell r="AJ1080">
            <v>40354</v>
          </cell>
          <cell r="AK1080">
            <v>40396</v>
          </cell>
          <cell r="AL1080">
            <v>40452</v>
          </cell>
          <cell r="AM1080">
            <v>40455</v>
          </cell>
          <cell r="AN1080" t="str">
            <v>new Apr P-Req.Ilse issued PO per 4/13 email.</v>
          </cell>
          <cell r="AO1080" t="str">
            <v>Y</v>
          </cell>
          <cell r="AP1080">
            <v>510383</v>
          </cell>
          <cell r="AR1080" t="str">
            <v>000s</v>
          </cell>
          <cell r="AS1080">
            <v>0</v>
          </cell>
          <cell r="AT1080" t="str">
            <v>China</v>
          </cell>
          <cell r="AX1080">
            <v>0</v>
          </cell>
          <cell r="AY1080">
            <v>40280</v>
          </cell>
          <cell r="AZ1080">
            <v>40286</v>
          </cell>
          <cell r="BA1080">
            <v>40356</v>
          </cell>
          <cell r="BB1080">
            <v>40398</v>
          </cell>
          <cell r="BC1080">
            <v>40454</v>
          </cell>
          <cell r="BD1080">
            <v>40461</v>
          </cell>
          <cell r="BE1080">
            <v>40269</v>
          </cell>
          <cell r="BF1080">
            <v>40330</v>
          </cell>
          <cell r="BG1080">
            <v>40391</v>
          </cell>
          <cell r="BH1080">
            <v>40422</v>
          </cell>
          <cell r="BI1080">
            <v>40452</v>
          </cell>
          <cell r="BL1080">
            <v>0</v>
          </cell>
          <cell r="BN1080" t="str">
            <v>DOCKERS</v>
          </cell>
          <cell r="BO1080" t="str">
            <v>Tops</v>
          </cell>
          <cell r="BP1080" t="str">
            <v>Mens</v>
          </cell>
          <cell r="BQ1080" t="str">
            <v>N</v>
          </cell>
          <cell r="BR1080" t="str">
            <v>DM Tops Knits</v>
          </cell>
          <cell r="BS1080" t="str">
            <v>OKAMOTO D</v>
          </cell>
          <cell r="BT1080" t="str">
            <v>C KNITS</v>
          </cell>
          <cell r="BU1080" t="str">
            <v>D5912</v>
          </cell>
          <cell r="BV1080" t="str">
            <v>Seasonal</v>
          </cell>
          <cell r="BW1080" t="str">
            <v>LSE</v>
          </cell>
          <cell r="BY1080" t="str">
            <v>4039640354403334028440281402814028140281</v>
          </cell>
          <cell r="BZ1080" t="str">
            <v>S-20500-0001-3994-40396</v>
          </cell>
          <cell r="CA1080" t="str">
            <v>SFO</v>
          </cell>
          <cell r="CD1080">
            <v>0</v>
          </cell>
          <cell r="CF1080">
            <v>1222</v>
          </cell>
          <cell r="CG1080">
            <v>0</v>
          </cell>
        </row>
        <row r="1081">
          <cell r="A1081">
            <v>1094087</v>
          </cell>
          <cell r="B1081" t="str">
            <v>106</v>
          </cell>
          <cell r="C1081" t="str">
            <v>101</v>
          </cell>
          <cell r="D1081" t="str">
            <v>20500</v>
          </cell>
          <cell r="E1081" t="str">
            <v>20500-0002</v>
          </cell>
          <cell r="F1081" t="str">
            <v>SOLID TIPPED POLO LS</v>
          </cell>
          <cell r="G1081" t="str">
            <v>SOLID - CAMBRIDGE RED/FLARE</v>
          </cell>
          <cell r="H1081" t="str">
            <v>PC</v>
          </cell>
          <cell r="J1081" t="str">
            <v>SP-A</v>
          </cell>
          <cell r="K1081" t="str">
            <v>APD</v>
          </cell>
          <cell r="L1081" t="str">
            <v>MY</v>
          </cell>
          <cell r="M1081">
            <v>30</v>
          </cell>
          <cell r="N1081">
            <v>30</v>
          </cell>
          <cell r="O1081">
            <v>0</v>
          </cell>
          <cell r="P1081">
            <v>30</v>
          </cell>
          <cell r="T1081" t="str">
            <v>379M</v>
          </cell>
          <cell r="U1081">
            <v>3994</v>
          </cell>
          <cell r="V1081" t="str">
            <v>HONG KONG</v>
          </cell>
          <cell r="W1081" t="str">
            <v>NAS</v>
          </cell>
          <cell r="X1081" t="str">
            <v>CAMBODIA</v>
          </cell>
          <cell r="Y1081" t="str">
            <v>SUNTEX PTE LTD</v>
          </cell>
          <cell r="Z1081" t="str">
            <v>DFC</v>
          </cell>
          <cell r="AD1081">
            <v>40173</v>
          </cell>
          <cell r="AE1081">
            <v>40173</v>
          </cell>
          <cell r="AF1081">
            <v>40173</v>
          </cell>
          <cell r="AG1081">
            <v>40173</v>
          </cell>
          <cell r="AH1081">
            <v>40193</v>
          </cell>
          <cell r="AI1081">
            <v>40270</v>
          </cell>
          <cell r="AJ1081">
            <v>40294</v>
          </cell>
          <cell r="AK1081">
            <v>40334</v>
          </cell>
          <cell r="AL1081">
            <v>40360</v>
          </cell>
          <cell r="AM1081">
            <v>40363</v>
          </cell>
          <cell r="AN1081" t="str">
            <v>PH</v>
          </cell>
          <cell r="AO1081" t="str">
            <v>Y</v>
          </cell>
          <cell r="AP1081">
            <v>4509007899</v>
          </cell>
          <cell r="AR1081" t="str">
            <v>000s</v>
          </cell>
          <cell r="AS1081">
            <v>0</v>
          </cell>
          <cell r="AT1081" t="str">
            <v>China</v>
          </cell>
          <cell r="AX1081">
            <v>0</v>
          </cell>
          <cell r="AY1081">
            <v>40189</v>
          </cell>
          <cell r="AZ1081">
            <v>40195</v>
          </cell>
          <cell r="BA1081">
            <v>40300</v>
          </cell>
          <cell r="BB1081">
            <v>40335</v>
          </cell>
          <cell r="BC1081">
            <v>40363</v>
          </cell>
          <cell r="BD1081">
            <v>40363</v>
          </cell>
          <cell r="BE1081">
            <v>40179</v>
          </cell>
          <cell r="BF1081">
            <v>40269</v>
          </cell>
          <cell r="BG1081">
            <v>40330</v>
          </cell>
          <cell r="BH1081">
            <v>40330</v>
          </cell>
          <cell r="BI1081">
            <v>40330</v>
          </cell>
          <cell r="BL1081">
            <v>0</v>
          </cell>
          <cell r="BN1081" t="str">
            <v>DOCKERS</v>
          </cell>
          <cell r="BO1081" t="str">
            <v>Tops</v>
          </cell>
          <cell r="BP1081" t="str">
            <v>Mens</v>
          </cell>
          <cell r="BQ1081" t="str">
            <v>N</v>
          </cell>
          <cell r="BR1081" t="str">
            <v>DM Tops Knits</v>
          </cell>
          <cell r="BS1081" t="str">
            <v>OKAMOTO D</v>
          </cell>
          <cell r="BT1081" t="str">
            <v>C KNITS</v>
          </cell>
          <cell r="BU1081" t="str">
            <v>D5913</v>
          </cell>
          <cell r="BV1081" t="str">
            <v>Seasonal</v>
          </cell>
          <cell r="BW1081" t="str">
            <v>APD</v>
          </cell>
          <cell r="BY1081" t="str">
            <v>4033440294402704019340173401734017340173</v>
          </cell>
          <cell r="BZ1081" t="str">
            <v>S-20500-0002-3994-40334</v>
          </cell>
          <cell r="CA1081" t="str">
            <v>SFO</v>
          </cell>
          <cell r="CD1081">
            <v>0</v>
          </cell>
          <cell r="CF1081">
            <v>1222</v>
          </cell>
          <cell r="CG1081">
            <v>0</v>
          </cell>
        </row>
        <row r="1082">
          <cell r="A1082">
            <v>1094088</v>
          </cell>
          <cell r="B1082" t="str">
            <v>106</v>
          </cell>
          <cell r="C1082" t="str">
            <v>101</v>
          </cell>
          <cell r="D1082" t="str">
            <v>20500</v>
          </cell>
          <cell r="E1082" t="str">
            <v>20500-0002</v>
          </cell>
          <cell r="F1082" t="str">
            <v>SOLID TIPPED POLO LS</v>
          </cell>
          <cell r="G1082" t="str">
            <v>SOLID - CAMBRIDGE RED/FLARE</v>
          </cell>
          <cell r="H1082" t="str">
            <v>PC</v>
          </cell>
          <cell r="J1082" t="str">
            <v>SP-A</v>
          </cell>
          <cell r="K1082" t="str">
            <v>LSE</v>
          </cell>
          <cell r="L1082" t="str">
            <v>GB</v>
          </cell>
          <cell r="M1082">
            <v>510</v>
          </cell>
          <cell r="N1082">
            <v>510</v>
          </cell>
          <cell r="O1082">
            <v>0</v>
          </cell>
          <cell r="P1082">
            <v>510</v>
          </cell>
          <cell r="T1082" t="str">
            <v>379M</v>
          </cell>
          <cell r="U1082">
            <v>3994</v>
          </cell>
          <cell r="V1082" t="str">
            <v>HONG KONG</v>
          </cell>
          <cell r="W1082" t="str">
            <v>NAS</v>
          </cell>
          <cell r="X1082" t="str">
            <v>CAMBODIA</v>
          </cell>
          <cell r="Y1082" t="str">
            <v>SUNTEX PTE LTD</v>
          </cell>
          <cell r="Z1082" t="str">
            <v>DFC</v>
          </cell>
          <cell r="AD1082">
            <v>40173</v>
          </cell>
          <cell r="AE1082">
            <v>40173</v>
          </cell>
          <cell r="AF1082">
            <v>40173</v>
          </cell>
          <cell r="AG1082">
            <v>40173</v>
          </cell>
          <cell r="AH1082">
            <v>40193</v>
          </cell>
          <cell r="AI1082">
            <v>40270</v>
          </cell>
          <cell r="AJ1082">
            <v>40294</v>
          </cell>
          <cell r="AK1082">
            <v>40334</v>
          </cell>
          <cell r="AL1082">
            <v>40371</v>
          </cell>
          <cell r="AM1082">
            <v>40374</v>
          </cell>
          <cell r="AN1082" t="str">
            <v>Jan fcst is 510 from orig. 1000 early commit.</v>
          </cell>
          <cell r="AO1082" t="str">
            <v>Y</v>
          </cell>
          <cell r="AP1082">
            <v>501683</v>
          </cell>
          <cell r="AR1082" t="str">
            <v>000s</v>
          </cell>
          <cell r="AS1082">
            <v>0</v>
          </cell>
          <cell r="AT1082" t="str">
            <v>China</v>
          </cell>
          <cell r="AX1082">
            <v>0</v>
          </cell>
          <cell r="AY1082">
            <v>40189</v>
          </cell>
          <cell r="AZ1082">
            <v>40195</v>
          </cell>
          <cell r="BA1082">
            <v>40300</v>
          </cell>
          <cell r="BB1082">
            <v>40335</v>
          </cell>
          <cell r="BC1082">
            <v>40377</v>
          </cell>
          <cell r="BD1082">
            <v>40377</v>
          </cell>
          <cell r="BE1082">
            <v>40179</v>
          </cell>
          <cell r="BF1082">
            <v>40269</v>
          </cell>
          <cell r="BG1082">
            <v>40330</v>
          </cell>
          <cell r="BH1082">
            <v>40360</v>
          </cell>
          <cell r="BI1082">
            <v>40360</v>
          </cell>
          <cell r="BL1082">
            <v>0</v>
          </cell>
          <cell r="BN1082" t="str">
            <v>DOCKERS</v>
          </cell>
          <cell r="BO1082" t="str">
            <v>Tops</v>
          </cell>
          <cell r="BP1082" t="str">
            <v>Mens</v>
          </cell>
          <cell r="BQ1082" t="str">
            <v>N</v>
          </cell>
          <cell r="BR1082" t="str">
            <v>DM Tops Knits</v>
          </cell>
          <cell r="BS1082" t="str">
            <v>OKAMOTO D</v>
          </cell>
          <cell r="BT1082" t="str">
            <v>C KNITS</v>
          </cell>
          <cell r="BU1082" t="str">
            <v>D5913</v>
          </cell>
          <cell r="BV1082" t="str">
            <v>Seasonal</v>
          </cell>
          <cell r="BW1082" t="str">
            <v>LSE</v>
          </cell>
          <cell r="BY1082" t="str">
            <v>4033440294402704019340173401734017340173</v>
          </cell>
          <cell r="BZ1082" t="str">
            <v>S-20500-0002-3994-40334</v>
          </cell>
          <cell r="CA1082" t="str">
            <v>SFO</v>
          </cell>
          <cell r="CD1082">
            <v>0</v>
          </cell>
          <cell r="CF1082">
            <v>1222</v>
          </cell>
          <cell r="CG1082">
            <v>0</v>
          </cell>
        </row>
        <row r="1083">
          <cell r="A1083">
            <v>1094089</v>
          </cell>
          <cell r="B1083" t="str">
            <v>106</v>
          </cell>
          <cell r="C1083" t="str">
            <v>101</v>
          </cell>
          <cell r="D1083" t="str">
            <v>20500</v>
          </cell>
          <cell r="E1083" t="str">
            <v>20500-0002</v>
          </cell>
          <cell r="F1083" t="str">
            <v>SOLID TIPPED POLO LS</v>
          </cell>
          <cell r="G1083" t="str">
            <v>SOLID - CAMBRIDGE RED/FLARE</v>
          </cell>
          <cell r="H1083" t="str">
            <v>PC</v>
          </cell>
          <cell r="J1083" t="str">
            <v>SP-A</v>
          </cell>
          <cell r="K1083" t="str">
            <v>LSE</v>
          </cell>
          <cell r="L1083" t="str">
            <v>GB</v>
          </cell>
          <cell r="M1083">
            <v>990</v>
          </cell>
          <cell r="N1083">
            <v>990</v>
          </cell>
          <cell r="O1083">
            <v>0</v>
          </cell>
          <cell r="P1083">
            <v>990</v>
          </cell>
          <cell r="T1083" t="str">
            <v>379M</v>
          </cell>
          <cell r="U1083">
            <v>3994</v>
          </cell>
          <cell r="V1083" t="str">
            <v>HONG KONG</v>
          </cell>
          <cell r="W1083" t="str">
            <v>NAS</v>
          </cell>
          <cell r="X1083" t="str">
            <v>CAMBODIA</v>
          </cell>
          <cell r="Y1083" t="str">
            <v>SUNTEX PTE LTD</v>
          </cell>
          <cell r="Z1083" t="str">
            <v>DFC</v>
          </cell>
          <cell r="AD1083">
            <v>40281</v>
          </cell>
          <cell r="AE1083">
            <v>40281</v>
          </cell>
          <cell r="AF1083">
            <v>40281</v>
          </cell>
          <cell r="AG1083">
            <v>40281</v>
          </cell>
          <cell r="AH1083">
            <v>40284</v>
          </cell>
          <cell r="AI1083">
            <v>40333</v>
          </cell>
          <cell r="AJ1083">
            <v>40354</v>
          </cell>
          <cell r="AK1083">
            <v>40396</v>
          </cell>
          <cell r="AL1083">
            <v>40433</v>
          </cell>
          <cell r="AM1083">
            <v>40436</v>
          </cell>
          <cell r="AN1083" t="str">
            <v>new Apr P-Req.Ilse issued PO per 4/13 email.</v>
          </cell>
          <cell r="AO1083" t="str">
            <v>y</v>
          </cell>
          <cell r="AP1083">
            <v>510385</v>
          </cell>
          <cell r="AR1083" t="str">
            <v>000s</v>
          </cell>
          <cell r="AS1083">
            <v>0</v>
          </cell>
          <cell r="AT1083" t="str">
            <v>China</v>
          </cell>
          <cell r="AX1083">
            <v>0</v>
          </cell>
          <cell r="AY1083">
            <v>40280</v>
          </cell>
          <cell r="AZ1083">
            <v>40286</v>
          </cell>
          <cell r="BA1083">
            <v>40356</v>
          </cell>
          <cell r="BB1083">
            <v>40398</v>
          </cell>
          <cell r="BC1083">
            <v>40433</v>
          </cell>
          <cell r="BD1083">
            <v>40440</v>
          </cell>
          <cell r="BE1083">
            <v>40269</v>
          </cell>
          <cell r="BF1083">
            <v>40330</v>
          </cell>
          <cell r="BG1083">
            <v>40391</v>
          </cell>
          <cell r="BH1083">
            <v>40422</v>
          </cell>
          <cell r="BI1083">
            <v>40422</v>
          </cell>
          <cell r="BL1083">
            <v>0</v>
          </cell>
          <cell r="BN1083" t="str">
            <v>DOCKERS</v>
          </cell>
          <cell r="BO1083" t="str">
            <v>Tops</v>
          </cell>
          <cell r="BP1083" t="str">
            <v>Mens</v>
          </cell>
          <cell r="BQ1083" t="str">
            <v>N</v>
          </cell>
          <cell r="BR1083" t="str">
            <v>DM Tops Knits</v>
          </cell>
          <cell r="BS1083" t="str">
            <v>OKAMOTO D</v>
          </cell>
          <cell r="BT1083" t="str">
            <v>C KNITS</v>
          </cell>
          <cell r="BU1083" t="str">
            <v>D5913</v>
          </cell>
          <cell r="BV1083" t="str">
            <v>Seasonal</v>
          </cell>
          <cell r="BW1083" t="str">
            <v>LSE</v>
          </cell>
          <cell r="BY1083" t="str">
            <v>4039640354403334028440281402814028140281</v>
          </cell>
          <cell r="BZ1083" t="str">
            <v>S-20500-0002-3994-40396</v>
          </cell>
          <cell r="CA1083" t="str">
            <v>SFO</v>
          </cell>
          <cell r="CD1083">
            <v>0</v>
          </cell>
          <cell r="CF1083">
            <v>1222</v>
          </cell>
          <cell r="CG1083">
            <v>0</v>
          </cell>
        </row>
        <row r="1084">
          <cell r="A1084">
            <v>1094090</v>
          </cell>
          <cell r="B1084" t="str">
            <v>106</v>
          </cell>
          <cell r="C1084" t="str">
            <v>101</v>
          </cell>
          <cell r="D1084" t="str">
            <v>20500</v>
          </cell>
          <cell r="E1084" t="str">
            <v>20500-0002</v>
          </cell>
          <cell r="F1084" t="str">
            <v>SOLID TIPPED POLO LS</v>
          </cell>
          <cell r="G1084" t="str">
            <v>SOLID - CAMBRIDGE RED/FLARE</v>
          </cell>
          <cell r="H1084" t="str">
            <v>PC</v>
          </cell>
          <cell r="J1084" t="str">
            <v>SP-A</v>
          </cell>
          <cell r="K1084" t="str">
            <v>LSE</v>
          </cell>
          <cell r="L1084" t="str">
            <v>TR</v>
          </cell>
          <cell r="M1084">
            <v>510</v>
          </cell>
          <cell r="N1084">
            <v>510</v>
          </cell>
          <cell r="O1084">
            <v>0</v>
          </cell>
          <cell r="P1084">
            <v>510</v>
          </cell>
          <cell r="T1084" t="str">
            <v>379M</v>
          </cell>
          <cell r="U1084">
            <v>3994</v>
          </cell>
          <cell r="V1084" t="str">
            <v>HONG KONG</v>
          </cell>
          <cell r="W1084" t="str">
            <v>NAS</v>
          </cell>
          <cell r="X1084" t="str">
            <v>CAMBODIA</v>
          </cell>
          <cell r="Y1084" t="str">
            <v>SUNTEX PTE LTD</v>
          </cell>
          <cell r="Z1084" t="str">
            <v>DFC</v>
          </cell>
          <cell r="AD1084">
            <v>40281</v>
          </cell>
          <cell r="AE1084">
            <v>40281</v>
          </cell>
          <cell r="AF1084">
            <v>40281</v>
          </cell>
          <cell r="AG1084">
            <v>40281</v>
          </cell>
          <cell r="AH1084">
            <v>40284</v>
          </cell>
          <cell r="AI1084">
            <v>40333</v>
          </cell>
          <cell r="AJ1084">
            <v>40354</v>
          </cell>
          <cell r="AK1084">
            <v>40396</v>
          </cell>
          <cell r="AL1084">
            <v>40452</v>
          </cell>
          <cell r="AM1084">
            <v>40455</v>
          </cell>
          <cell r="AN1084" t="str">
            <v>new Apr P-Req.Ilse issued PO per 4/13 email.</v>
          </cell>
          <cell r="AO1084" t="str">
            <v>y</v>
          </cell>
          <cell r="AP1084">
            <v>510385</v>
          </cell>
          <cell r="AR1084" t="str">
            <v>000s</v>
          </cell>
          <cell r="AS1084">
            <v>0</v>
          </cell>
          <cell r="AT1084" t="str">
            <v>China</v>
          </cell>
          <cell r="AX1084">
            <v>0</v>
          </cell>
          <cell r="AY1084">
            <v>40280</v>
          </cell>
          <cell r="AZ1084">
            <v>40286</v>
          </cell>
          <cell r="BA1084">
            <v>40356</v>
          </cell>
          <cell r="BB1084">
            <v>40398</v>
          </cell>
          <cell r="BC1084">
            <v>40454</v>
          </cell>
          <cell r="BD1084">
            <v>40461</v>
          </cell>
          <cell r="BE1084">
            <v>40269</v>
          </cell>
          <cell r="BF1084">
            <v>40330</v>
          </cell>
          <cell r="BG1084">
            <v>40391</v>
          </cell>
          <cell r="BH1084">
            <v>40422</v>
          </cell>
          <cell r="BI1084">
            <v>40452</v>
          </cell>
          <cell r="BL1084">
            <v>0</v>
          </cell>
          <cell r="BN1084" t="str">
            <v>DOCKERS</v>
          </cell>
          <cell r="BO1084" t="str">
            <v>Tops</v>
          </cell>
          <cell r="BP1084" t="str">
            <v>Mens</v>
          </cell>
          <cell r="BQ1084" t="str">
            <v>N</v>
          </cell>
          <cell r="BR1084" t="str">
            <v>DM Tops Knits</v>
          </cell>
          <cell r="BS1084" t="str">
            <v>OKAMOTO D</v>
          </cell>
          <cell r="BT1084" t="str">
            <v>C KNITS</v>
          </cell>
          <cell r="BU1084" t="str">
            <v>D5913</v>
          </cell>
          <cell r="BV1084" t="str">
            <v>Seasonal</v>
          </cell>
          <cell r="BW1084" t="str">
            <v>LSE</v>
          </cell>
          <cell r="BY1084" t="str">
            <v>4039640354403334028440281402814028140281</v>
          </cell>
          <cell r="BZ1084" t="str">
            <v>S-20500-0002-3994-40396</v>
          </cell>
          <cell r="CA1084" t="str">
            <v>SFO</v>
          </cell>
          <cell r="CD1084">
            <v>0</v>
          </cell>
          <cell r="CF1084">
            <v>1222</v>
          </cell>
          <cell r="CG1084">
            <v>0</v>
          </cell>
        </row>
        <row r="1085">
          <cell r="A1085">
            <v>1094091</v>
          </cell>
          <cell r="B1085" t="str">
            <v>106</v>
          </cell>
          <cell r="C1085" t="str">
            <v>101</v>
          </cell>
          <cell r="D1085" t="str">
            <v>20500</v>
          </cell>
          <cell r="E1085" t="str">
            <v>20500-0003</v>
          </cell>
          <cell r="F1085" t="str">
            <v>SOLID TIPPED POLO LS</v>
          </cell>
          <cell r="G1085" t="str">
            <v>SOLID - SYCAMORE/SALAMANDER</v>
          </cell>
          <cell r="H1085" t="str">
            <v>PC</v>
          </cell>
          <cell r="J1085" t="str">
            <v>SP-A</v>
          </cell>
          <cell r="K1085" t="str">
            <v>LSE</v>
          </cell>
          <cell r="L1085" t="str">
            <v>GB</v>
          </cell>
          <cell r="M1085">
            <v>679</v>
          </cell>
          <cell r="N1085">
            <v>679</v>
          </cell>
          <cell r="O1085">
            <v>0</v>
          </cell>
          <cell r="P1085">
            <v>679</v>
          </cell>
          <cell r="T1085" t="str">
            <v>379M</v>
          </cell>
          <cell r="U1085">
            <v>3994</v>
          </cell>
          <cell r="V1085" t="str">
            <v>HONG KONG</v>
          </cell>
          <cell r="W1085" t="str">
            <v>NAS</v>
          </cell>
          <cell r="X1085" t="str">
            <v>CAMBODIA</v>
          </cell>
          <cell r="Y1085" t="str">
            <v>SUNTEX PTE LTD</v>
          </cell>
          <cell r="Z1085" t="str">
            <v>DFC</v>
          </cell>
          <cell r="AD1085">
            <v>40173</v>
          </cell>
          <cell r="AE1085">
            <v>40173</v>
          </cell>
          <cell r="AF1085">
            <v>40173</v>
          </cell>
          <cell r="AG1085">
            <v>40173</v>
          </cell>
          <cell r="AH1085">
            <v>40193</v>
          </cell>
          <cell r="AI1085">
            <v>40270</v>
          </cell>
          <cell r="AJ1085">
            <v>40294</v>
          </cell>
          <cell r="AK1085">
            <v>40334</v>
          </cell>
          <cell r="AL1085">
            <v>40371</v>
          </cell>
          <cell r="AM1085">
            <v>40374</v>
          </cell>
          <cell r="AN1085" t="str">
            <v>Jan Fcst is 1263 from orig early commit of 1260 uts. Rev to 679 per Ilse.</v>
          </cell>
          <cell r="AO1085" t="str">
            <v>Y</v>
          </cell>
          <cell r="AP1085">
            <v>501684</v>
          </cell>
          <cell r="AR1085" t="str">
            <v>000s</v>
          </cell>
          <cell r="AS1085">
            <v>0</v>
          </cell>
          <cell r="AT1085" t="str">
            <v>China</v>
          </cell>
          <cell r="AX1085">
            <v>0</v>
          </cell>
          <cell r="AY1085">
            <v>40189</v>
          </cell>
          <cell r="AZ1085">
            <v>40195</v>
          </cell>
          <cell r="BA1085">
            <v>40300</v>
          </cell>
          <cell r="BB1085">
            <v>40335</v>
          </cell>
          <cell r="BC1085">
            <v>40377</v>
          </cell>
          <cell r="BD1085">
            <v>40377</v>
          </cell>
          <cell r="BE1085">
            <v>40179</v>
          </cell>
          <cell r="BF1085">
            <v>40269</v>
          </cell>
          <cell r="BG1085">
            <v>40330</v>
          </cell>
          <cell r="BH1085">
            <v>40360</v>
          </cell>
          <cell r="BI1085">
            <v>40360</v>
          </cell>
          <cell r="BL1085">
            <v>0</v>
          </cell>
          <cell r="BN1085" t="str">
            <v>DOCKERS</v>
          </cell>
          <cell r="BO1085" t="str">
            <v>Tops</v>
          </cell>
          <cell r="BP1085" t="str">
            <v>Mens</v>
          </cell>
          <cell r="BQ1085" t="str">
            <v>N</v>
          </cell>
          <cell r="BR1085" t="str">
            <v>DM Tops Knits</v>
          </cell>
          <cell r="BS1085" t="str">
            <v>OKAMOTO D</v>
          </cell>
          <cell r="BT1085" t="str">
            <v>C KNITS</v>
          </cell>
          <cell r="BU1085" t="str">
            <v>D5914</v>
          </cell>
          <cell r="BV1085" t="str">
            <v>Seasonal</v>
          </cell>
          <cell r="BW1085" t="str">
            <v>LSE</v>
          </cell>
          <cell r="BY1085" t="str">
            <v>4033440294402704019340173401734017340173</v>
          </cell>
          <cell r="BZ1085" t="str">
            <v>S-20500-0003-3994-40334</v>
          </cell>
          <cell r="CA1085" t="str">
            <v>SFO</v>
          </cell>
          <cell r="CD1085">
            <v>0</v>
          </cell>
          <cell r="CF1085">
            <v>1222</v>
          </cell>
          <cell r="CG1085">
            <v>0</v>
          </cell>
        </row>
        <row r="1086">
          <cell r="A1086">
            <v>1094092</v>
          </cell>
          <cell r="B1086" t="str">
            <v>106</v>
          </cell>
          <cell r="C1086" t="str">
            <v>101</v>
          </cell>
          <cell r="D1086" t="str">
            <v>20500</v>
          </cell>
          <cell r="E1086" t="str">
            <v>20500-0003</v>
          </cell>
          <cell r="F1086" t="str">
            <v>SOLID TIPPED POLO LS</v>
          </cell>
          <cell r="G1086" t="str">
            <v>SOLID - SYCAMORE/SALAMANDER</v>
          </cell>
          <cell r="H1086" t="str">
            <v>PC</v>
          </cell>
          <cell r="J1086" t="str">
            <v>SP-A</v>
          </cell>
          <cell r="K1086" t="str">
            <v>LACL</v>
          </cell>
          <cell r="L1086" t="str">
            <v>PA</v>
          </cell>
          <cell r="M1086">
            <v>120</v>
          </cell>
          <cell r="N1086">
            <v>120</v>
          </cell>
          <cell r="O1086">
            <v>0</v>
          </cell>
          <cell r="P1086">
            <v>120</v>
          </cell>
          <cell r="T1086" t="str">
            <v>379M</v>
          </cell>
          <cell r="U1086">
            <v>3994</v>
          </cell>
          <cell r="V1086" t="str">
            <v>HONG KONG</v>
          </cell>
          <cell r="W1086" t="str">
            <v>NAS</v>
          </cell>
          <cell r="X1086" t="str">
            <v>CAMBODIA</v>
          </cell>
          <cell r="Y1086" t="str">
            <v>SUNTEX PTE LTD</v>
          </cell>
          <cell r="Z1086" t="str">
            <v>DFC</v>
          </cell>
          <cell r="AD1086">
            <v>40173</v>
          </cell>
          <cell r="AE1086">
            <v>40173</v>
          </cell>
          <cell r="AF1086">
            <v>40173</v>
          </cell>
          <cell r="AG1086">
            <v>40173</v>
          </cell>
          <cell r="AH1086">
            <v>40193</v>
          </cell>
          <cell r="AI1086">
            <v>40270</v>
          </cell>
          <cell r="AJ1086">
            <v>40294</v>
          </cell>
          <cell r="AK1086">
            <v>40334</v>
          </cell>
          <cell r="AL1086">
            <v>40384</v>
          </cell>
          <cell r="AM1086">
            <v>40387</v>
          </cell>
          <cell r="AN1086" t="str">
            <v>early commit</v>
          </cell>
          <cell r="AO1086" t="str">
            <v>Y</v>
          </cell>
          <cell r="AP1086">
            <v>4100076182</v>
          </cell>
          <cell r="AR1086" t="str">
            <v>000s</v>
          </cell>
          <cell r="AS1086">
            <v>0</v>
          </cell>
          <cell r="AT1086" t="str">
            <v>China</v>
          </cell>
          <cell r="AX1086">
            <v>0</v>
          </cell>
          <cell r="AY1086">
            <v>40189</v>
          </cell>
          <cell r="AZ1086">
            <v>40195</v>
          </cell>
          <cell r="BA1086">
            <v>40300</v>
          </cell>
          <cell r="BB1086">
            <v>40335</v>
          </cell>
          <cell r="BC1086">
            <v>40384</v>
          </cell>
          <cell r="BD1086">
            <v>40391</v>
          </cell>
          <cell r="BE1086">
            <v>40179</v>
          </cell>
          <cell r="BF1086">
            <v>40269</v>
          </cell>
          <cell r="BG1086">
            <v>40330</v>
          </cell>
          <cell r="BH1086">
            <v>40360</v>
          </cell>
          <cell r="BI1086">
            <v>40360</v>
          </cell>
          <cell r="BL1086">
            <v>0</v>
          </cell>
          <cell r="BN1086" t="str">
            <v>DOCKERS</v>
          </cell>
          <cell r="BO1086" t="str">
            <v>Tops</v>
          </cell>
          <cell r="BP1086" t="str">
            <v>Mens</v>
          </cell>
          <cell r="BQ1086" t="str">
            <v>N</v>
          </cell>
          <cell r="BR1086" t="str">
            <v>DM Tops Knits</v>
          </cell>
          <cell r="BS1086" t="str">
            <v>OKAMOTO D</v>
          </cell>
          <cell r="BT1086" t="str">
            <v>C KNITS</v>
          </cell>
          <cell r="BU1086" t="str">
            <v>D5914</v>
          </cell>
          <cell r="BV1086" t="str">
            <v>Seasonal</v>
          </cell>
          <cell r="BW1086" t="str">
            <v>LSA</v>
          </cell>
          <cell r="BY1086" t="str">
            <v>4033440294402704019340173401734017340173</v>
          </cell>
          <cell r="BZ1086" t="str">
            <v>S-20500-0003-3994-40334</v>
          </cell>
          <cell r="CA1086" t="str">
            <v>SFO</v>
          </cell>
          <cell r="CD1086">
            <v>0</v>
          </cell>
          <cell r="CF1086">
            <v>1222</v>
          </cell>
          <cell r="CG1086">
            <v>0</v>
          </cell>
        </row>
        <row r="1087">
          <cell r="A1087">
            <v>1094093</v>
          </cell>
          <cell r="B1087" t="str">
            <v>106</v>
          </cell>
          <cell r="C1087" t="str">
            <v>101</v>
          </cell>
          <cell r="D1087" t="str">
            <v>20500</v>
          </cell>
          <cell r="E1087" t="str">
            <v>20500-0003</v>
          </cell>
          <cell r="F1087" t="str">
            <v>SOLID TIPPED POLO LS</v>
          </cell>
          <cell r="G1087" t="str">
            <v>SOLID - SYCAMORE/SALAMANDER</v>
          </cell>
          <cell r="H1087" t="str">
            <v>PC</v>
          </cell>
          <cell r="J1087" t="str">
            <v>SP-A</v>
          </cell>
          <cell r="K1087" t="str">
            <v>APD</v>
          </cell>
          <cell r="L1087" t="str">
            <v>MY</v>
          </cell>
          <cell r="M1087">
            <v>48</v>
          </cell>
          <cell r="N1087">
            <v>48</v>
          </cell>
          <cell r="O1087">
            <v>0</v>
          </cell>
          <cell r="P1087">
            <v>48</v>
          </cell>
          <cell r="T1087" t="str">
            <v>379M</v>
          </cell>
          <cell r="U1087">
            <v>3994</v>
          </cell>
          <cell r="V1087" t="str">
            <v>HONG KONG</v>
          </cell>
          <cell r="W1087" t="str">
            <v>NAS</v>
          </cell>
          <cell r="X1087" t="str">
            <v>CAMBODIA</v>
          </cell>
          <cell r="Y1087" t="str">
            <v>SUNTEX PTE LTD</v>
          </cell>
          <cell r="Z1087" t="str">
            <v>DFC</v>
          </cell>
          <cell r="AD1087">
            <v>40173</v>
          </cell>
          <cell r="AE1087">
            <v>40173</v>
          </cell>
          <cell r="AF1087">
            <v>40173</v>
          </cell>
          <cell r="AG1087">
            <v>40173</v>
          </cell>
          <cell r="AH1087">
            <v>40193</v>
          </cell>
          <cell r="AI1087">
            <v>40270</v>
          </cell>
          <cell r="AJ1087">
            <v>40294</v>
          </cell>
          <cell r="AK1087">
            <v>40334</v>
          </cell>
          <cell r="AL1087">
            <v>40383</v>
          </cell>
          <cell r="AM1087">
            <v>40386</v>
          </cell>
          <cell r="AN1087" t="str">
            <v>PH; new Jan fcst.</v>
          </cell>
          <cell r="AO1087" t="str">
            <v>Y</v>
          </cell>
          <cell r="AP1087">
            <v>4509007998</v>
          </cell>
          <cell r="AR1087" t="str">
            <v>000s</v>
          </cell>
          <cell r="AS1087">
            <v>0</v>
          </cell>
          <cell r="AT1087" t="str">
            <v>China</v>
          </cell>
          <cell r="AX1087">
            <v>0</v>
          </cell>
          <cell r="AY1087">
            <v>40189</v>
          </cell>
          <cell r="AZ1087">
            <v>40195</v>
          </cell>
          <cell r="BA1087">
            <v>40300</v>
          </cell>
          <cell r="BB1087">
            <v>40335</v>
          </cell>
          <cell r="BC1087">
            <v>40384</v>
          </cell>
          <cell r="BD1087">
            <v>40391</v>
          </cell>
          <cell r="BE1087">
            <v>40179</v>
          </cell>
          <cell r="BF1087">
            <v>40269</v>
          </cell>
          <cell r="BG1087">
            <v>40330</v>
          </cell>
          <cell r="BH1087">
            <v>40360</v>
          </cell>
          <cell r="BI1087">
            <v>40360</v>
          </cell>
          <cell r="BL1087">
            <v>0</v>
          </cell>
          <cell r="BN1087" t="str">
            <v>DOCKERS</v>
          </cell>
          <cell r="BO1087" t="str">
            <v>Tops</v>
          </cell>
          <cell r="BP1087" t="str">
            <v>Mens</v>
          </cell>
          <cell r="BQ1087" t="str">
            <v>N</v>
          </cell>
          <cell r="BR1087" t="str">
            <v>DM Tops Knits</v>
          </cell>
          <cell r="BS1087" t="str">
            <v>OKAMOTO D</v>
          </cell>
          <cell r="BT1087" t="str">
            <v>C KNITS</v>
          </cell>
          <cell r="BU1087" t="str">
            <v>D5914</v>
          </cell>
          <cell r="BV1087" t="str">
            <v>Seasonal</v>
          </cell>
          <cell r="BW1087" t="str">
            <v>APD</v>
          </cell>
          <cell r="BY1087" t="str">
            <v>4033440294402704019340173401734017340173</v>
          </cell>
          <cell r="BZ1087" t="str">
            <v>S-20500-0003-3994-40334</v>
          </cell>
          <cell r="CA1087" t="str">
            <v>SFO</v>
          </cell>
          <cell r="CD1087">
            <v>0</v>
          </cell>
          <cell r="CF1087">
            <v>1222</v>
          </cell>
          <cell r="CG1087">
            <v>0</v>
          </cell>
        </row>
        <row r="1088">
          <cell r="A1088">
            <v>1094094</v>
          </cell>
          <cell r="B1088" t="str">
            <v>106</v>
          </cell>
          <cell r="C1088" t="str">
            <v>101</v>
          </cell>
          <cell r="D1088" t="str">
            <v>20370</v>
          </cell>
          <cell r="E1088" t="str">
            <v>20370-0001</v>
          </cell>
          <cell r="F1088" t="str">
            <v>CASUAL JERSEY LS</v>
          </cell>
          <cell r="G1088" t="str">
            <v>ESMARK - SYCAMORE</v>
          </cell>
          <cell r="H1088" t="str">
            <v>PC</v>
          </cell>
          <cell r="J1088" t="str">
            <v>SP-A</v>
          </cell>
          <cell r="K1088" t="str">
            <v>LSUS</v>
          </cell>
          <cell r="L1088">
            <v>2006</v>
          </cell>
          <cell r="M1088">
            <v>551</v>
          </cell>
          <cell r="N1088">
            <v>551</v>
          </cell>
          <cell r="O1088">
            <v>0</v>
          </cell>
          <cell r="P1088">
            <v>551</v>
          </cell>
          <cell r="T1088" t="str">
            <v>256M</v>
          </cell>
          <cell r="U1088">
            <v>3905</v>
          </cell>
          <cell r="V1088" t="str">
            <v>HONG KONG</v>
          </cell>
          <cell r="W1088" t="str">
            <v>NAS</v>
          </cell>
          <cell r="X1088" t="str">
            <v>INDONESIA</v>
          </cell>
          <cell r="Y1088" t="str">
            <v>PT EINS TREND</v>
          </cell>
          <cell r="Z1088" t="str">
            <v>DFC</v>
          </cell>
          <cell r="AD1088">
            <v>40214</v>
          </cell>
          <cell r="AE1088">
            <v>40214</v>
          </cell>
          <cell r="AF1088">
            <v>40214</v>
          </cell>
          <cell r="AG1088">
            <v>40214</v>
          </cell>
          <cell r="AH1088">
            <v>40224</v>
          </cell>
          <cell r="AI1088">
            <v>40296</v>
          </cell>
          <cell r="AJ1088">
            <v>40313</v>
          </cell>
          <cell r="AK1088">
            <v>40352</v>
          </cell>
          <cell r="AL1088">
            <v>40392</v>
          </cell>
          <cell r="AM1088">
            <v>40395</v>
          </cell>
          <cell r="AN1088" t="str">
            <v>1/22: rev ex-fcty &amp; dates per MO. Jennifer OK'd 8/2 on-lot (1/27)</v>
          </cell>
          <cell r="AO1088" t="str">
            <v>Y</v>
          </cell>
          <cell r="AP1088">
            <v>4100080077</v>
          </cell>
          <cell r="AR1088" t="str">
            <v>000s</v>
          </cell>
          <cell r="AS1088">
            <v>0</v>
          </cell>
          <cell r="AT1088" t="str">
            <v>Korea</v>
          </cell>
          <cell r="AX1088">
            <v>0</v>
          </cell>
          <cell r="AY1088">
            <v>40224</v>
          </cell>
          <cell r="AZ1088">
            <v>40230</v>
          </cell>
          <cell r="BA1088">
            <v>40314</v>
          </cell>
          <cell r="BB1088">
            <v>40356</v>
          </cell>
          <cell r="BC1088">
            <v>40398</v>
          </cell>
          <cell r="BD1088">
            <v>40398</v>
          </cell>
          <cell r="BE1088">
            <v>40210</v>
          </cell>
          <cell r="BF1088">
            <v>40299</v>
          </cell>
          <cell r="BG1088">
            <v>40330</v>
          </cell>
          <cell r="BH1088">
            <v>40391</v>
          </cell>
          <cell r="BI1088">
            <v>40391</v>
          </cell>
          <cell r="BL1088">
            <v>0</v>
          </cell>
          <cell r="BN1088" t="str">
            <v>DOCKERS</v>
          </cell>
          <cell r="BO1088" t="str">
            <v>Tops</v>
          </cell>
          <cell r="BP1088" t="str">
            <v>Mens</v>
          </cell>
          <cell r="BQ1088" t="str">
            <v>N</v>
          </cell>
          <cell r="BR1088" t="str">
            <v>DM Tops Knits</v>
          </cell>
          <cell r="BS1088" t="str">
            <v>OKAMOTO D</v>
          </cell>
          <cell r="BT1088" t="str">
            <v>C KNITS</v>
          </cell>
          <cell r="BU1088" t="str">
            <v>C9356</v>
          </cell>
          <cell r="BV1088" t="str">
            <v>Seasonal</v>
          </cell>
          <cell r="BW1088" t="str">
            <v>LSA</v>
          </cell>
          <cell r="BY1088" t="str">
            <v>4035240313402964022440214402144021440214</v>
          </cell>
          <cell r="BZ1088" t="str">
            <v>S-20370-0001-3905-40352</v>
          </cell>
          <cell r="CA1088" t="str">
            <v>SFO</v>
          </cell>
          <cell r="CD1088">
            <v>0</v>
          </cell>
          <cell r="CF1088">
            <v>572</v>
          </cell>
          <cell r="CG1088">
            <v>0</v>
          </cell>
        </row>
        <row r="1089">
          <cell r="A1089">
            <v>1094095</v>
          </cell>
          <cell r="B1089" t="str">
            <v>106</v>
          </cell>
          <cell r="C1089" t="str">
            <v>101</v>
          </cell>
          <cell r="D1089" t="str">
            <v>20370</v>
          </cell>
          <cell r="E1089" t="str">
            <v>20370-0001</v>
          </cell>
          <cell r="F1089" t="str">
            <v>CASUAL JERSEY LS</v>
          </cell>
          <cell r="G1089" t="str">
            <v>ESMARK - SYCAMORE</v>
          </cell>
          <cell r="H1089" t="str">
            <v>PC</v>
          </cell>
          <cell r="J1089" t="str">
            <v>SP-A</v>
          </cell>
          <cell r="K1089" t="str">
            <v>LSM</v>
          </cell>
          <cell r="L1089" t="str">
            <v>MX</v>
          </cell>
          <cell r="M1089">
            <v>1980</v>
          </cell>
          <cell r="N1089">
            <v>1980</v>
          </cell>
          <cell r="O1089">
            <v>0</v>
          </cell>
          <cell r="P1089">
            <v>1980</v>
          </cell>
          <cell r="T1089" t="str">
            <v>256M</v>
          </cell>
          <cell r="U1089">
            <v>3905</v>
          </cell>
          <cell r="V1089" t="str">
            <v>HONG KONG</v>
          </cell>
          <cell r="W1089" t="str">
            <v>NAS</v>
          </cell>
          <cell r="X1089" t="str">
            <v>INDONESIA</v>
          </cell>
          <cell r="Y1089" t="str">
            <v>PT EINS TREND</v>
          </cell>
          <cell r="Z1089" t="str">
            <v>DFC</v>
          </cell>
          <cell r="AD1089">
            <v>40214</v>
          </cell>
          <cell r="AE1089">
            <v>40214</v>
          </cell>
          <cell r="AF1089">
            <v>40214</v>
          </cell>
          <cell r="AG1089">
            <v>40214</v>
          </cell>
          <cell r="AH1089">
            <v>40224</v>
          </cell>
          <cell r="AI1089">
            <v>40296</v>
          </cell>
          <cell r="AJ1089">
            <v>40313</v>
          </cell>
          <cell r="AK1089">
            <v>40352</v>
          </cell>
          <cell r="AL1089">
            <v>40410</v>
          </cell>
          <cell r="AM1089">
            <v>40413</v>
          </cell>
          <cell r="AN1089" t="str">
            <v>1/22: rev ex-fcty &amp; dates per MO. New Jan P</v>
          </cell>
          <cell r="AO1089" t="str">
            <v>Y</v>
          </cell>
          <cell r="AP1089">
            <v>95773</v>
          </cell>
          <cell r="AR1089" t="str">
            <v>000s</v>
          </cell>
          <cell r="AS1089">
            <v>0</v>
          </cell>
          <cell r="AT1089" t="str">
            <v>Korea</v>
          </cell>
          <cell r="AX1089">
            <v>0</v>
          </cell>
          <cell r="AY1089">
            <v>40224</v>
          </cell>
          <cell r="AZ1089">
            <v>40230</v>
          </cell>
          <cell r="BA1089">
            <v>40314</v>
          </cell>
          <cell r="BB1089">
            <v>40356</v>
          </cell>
          <cell r="BC1089">
            <v>40412</v>
          </cell>
          <cell r="BD1089">
            <v>40419</v>
          </cell>
          <cell r="BE1089">
            <v>40210</v>
          </cell>
          <cell r="BF1089">
            <v>40299</v>
          </cell>
          <cell r="BG1089">
            <v>40330</v>
          </cell>
          <cell r="BH1089">
            <v>40391</v>
          </cell>
          <cell r="BI1089">
            <v>40391</v>
          </cell>
          <cell r="BL1089">
            <v>0</v>
          </cell>
          <cell r="BN1089" t="str">
            <v>DOCKERS</v>
          </cell>
          <cell r="BO1089" t="str">
            <v>Tops</v>
          </cell>
          <cell r="BP1089" t="str">
            <v>Mens</v>
          </cell>
          <cell r="BQ1089" t="str">
            <v>N</v>
          </cell>
          <cell r="BR1089" t="str">
            <v>DM Tops Knits</v>
          </cell>
          <cell r="BS1089" t="str">
            <v>OKAMOTO D</v>
          </cell>
          <cell r="BT1089" t="str">
            <v>C KNITS</v>
          </cell>
          <cell r="BU1089" t="str">
            <v>C9356</v>
          </cell>
          <cell r="BV1089" t="str">
            <v>Seasonal</v>
          </cell>
          <cell r="BW1089" t="str">
            <v>LSA</v>
          </cell>
          <cell r="BY1089" t="str">
            <v>4035240313402964022440214402144021440214</v>
          </cell>
          <cell r="BZ1089" t="str">
            <v>S-20370-0001-3905-40352</v>
          </cell>
          <cell r="CA1089" t="str">
            <v>SFO</v>
          </cell>
          <cell r="CB1089">
            <v>1980</v>
          </cell>
          <cell r="CD1089">
            <v>0</v>
          </cell>
          <cell r="CF1089">
            <v>572</v>
          </cell>
          <cell r="CG1089">
            <v>0</v>
          </cell>
        </row>
        <row r="1090">
          <cell r="A1090">
            <v>1094096</v>
          </cell>
          <cell r="B1090" t="str">
            <v>106</v>
          </cell>
          <cell r="C1090" t="str">
            <v>101</v>
          </cell>
          <cell r="D1090" t="str">
            <v>20370</v>
          </cell>
          <cell r="E1090" t="str">
            <v>20370-0015</v>
          </cell>
          <cell r="F1090" t="str">
            <v>CASUAL JERSEY LS</v>
          </cell>
          <cell r="G1090" t="str">
            <v>KINLOCH - BLACK</v>
          </cell>
          <cell r="H1090" t="str">
            <v>PC</v>
          </cell>
          <cell r="J1090" t="str">
            <v>SP-A</v>
          </cell>
          <cell r="K1090" t="str">
            <v>LSM</v>
          </cell>
          <cell r="L1090" t="str">
            <v>MX</v>
          </cell>
          <cell r="M1090">
            <v>2033</v>
          </cell>
          <cell r="N1090">
            <v>2033</v>
          </cell>
          <cell r="O1090">
            <v>0</v>
          </cell>
          <cell r="P1090">
            <v>2033</v>
          </cell>
          <cell r="T1090" t="str">
            <v>256M</v>
          </cell>
          <cell r="U1090">
            <v>3905</v>
          </cell>
          <cell r="V1090" t="str">
            <v>HONG KONG</v>
          </cell>
          <cell r="W1090" t="str">
            <v>NAS</v>
          </cell>
          <cell r="X1090" t="str">
            <v>INDONESIA</v>
          </cell>
          <cell r="Y1090" t="str">
            <v>PT EINS TREND</v>
          </cell>
          <cell r="Z1090" t="str">
            <v>DFC</v>
          </cell>
          <cell r="AD1090">
            <v>40214</v>
          </cell>
          <cell r="AE1090">
            <v>40214</v>
          </cell>
          <cell r="AF1090">
            <v>40214</v>
          </cell>
          <cell r="AG1090">
            <v>40214</v>
          </cell>
          <cell r="AH1090">
            <v>40224</v>
          </cell>
          <cell r="AI1090">
            <v>40296</v>
          </cell>
          <cell r="AJ1090">
            <v>40313</v>
          </cell>
          <cell r="AK1090">
            <v>40352</v>
          </cell>
          <cell r="AL1090">
            <v>40410</v>
          </cell>
          <cell r="AM1090">
            <v>40413</v>
          </cell>
          <cell r="AN1090" t="str">
            <v>1/22 rev ex-fcty per MO. new Jan fcst</v>
          </cell>
          <cell r="AO1090" t="str">
            <v>Y</v>
          </cell>
          <cell r="AP1090">
            <v>95774</v>
          </cell>
          <cell r="AR1090" t="str">
            <v>000s</v>
          </cell>
          <cell r="AS1090">
            <v>0</v>
          </cell>
          <cell r="AT1090" t="str">
            <v>Korea</v>
          </cell>
          <cell r="AX1090">
            <v>0</v>
          </cell>
          <cell r="AY1090">
            <v>40224</v>
          </cell>
          <cell r="AZ1090">
            <v>40230</v>
          </cell>
          <cell r="BA1090">
            <v>40314</v>
          </cell>
          <cell r="BB1090">
            <v>40356</v>
          </cell>
          <cell r="BC1090">
            <v>40412</v>
          </cell>
          <cell r="BD1090">
            <v>40419</v>
          </cell>
          <cell r="BE1090">
            <v>40210</v>
          </cell>
          <cell r="BF1090">
            <v>40299</v>
          </cell>
          <cell r="BG1090">
            <v>40330</v>
          </cell>
          <cell r="BH1090">
            <v>40391</v>
          </cell>
          <cell r="BI1090">
            <v>40391</v>
          </cell>
          <cell r="BL1090">
            <v>0</v>
          </cell>
          <cell r="BN1090" t="str">
            <v>DOCKERS</v>
          </cell>
          <cell r="BO1090" t="str">
            <v>Tops</v>
          </cell>
          <cell r="BP1090" t="str">
            <v>Mens</v>
          </cell>
          <cell r="BQ1090" t="str">
            <v>N</v>
          </cell>
          <cell r="BR1090" t="str">
            <v>DM Tops Knits</v>
          </cell>
          <cell r="BS1090" t="str">
            <v>OKAMOTO D</v>
          </cell>
          <cell r="BT1090" t="str">
            <v>C KNITS</v>
          </cell>
          <cell r="BU1090" t="str">
            <v>C9373</v>
          </cell>
          <cell r="BV1090" t="str">
            <v>Seasonal</v>
          </cell>
          <cell r="BW1090" t="str">
            <v>LSA</v>
          </cell>
          <cell r="BY1090" t="str">
            <v>4035240313402964022440214402144021440214</v>
          </cell>
          <cell r="BZ1090" t="str">
            <v>S-20370-0015-3905-40352</v>
          </cell>
          <cell r="CA1090" t="str">
            <v>SFO</v>
          </cell>
          <cell r="CB1090">
            <v>2033</v>
          </cell>
          <cell r="CD1090">
            <v>0</v>
          </cell>
          <cell r="CF1090">
            <v>572</v>
          </cell>
          <cell r="CG1090">
            <v>0</v>
          </cell>
        </row>
        <row r="1091">
          <cell r="A1091">
            <v>1094097</v>
          </cell>
          <cell r="B1091" t="str">
            <v>106</v>
          </cell>
          <cell r="C1091" t="str">
            <v>101</v>
          </cell>
          <cell r="D1091" t="str">
            <v>20370</v>
          </cell>
          <cell r="E1091" t="str">
            <v>20370-0015</v>
          </cell>
          <cell r="F1091" t="str">
            <v>CASUAL JERSEY LS</v>
          </cell>
          <cell r="G1091" t="str">
            <v>KINLOCH - BLACK</v>
          </cell>
          <cell r="H1091" t="str">
            <v>PC</v>
          </cell>
          <cell r="J1091" t="str">
            <v>SP-A</v>
          </cell>
          <cell r="K1091" t="str">
            <v>LSUS</v>
          </cell>
          <cell r="L1091">
            <v>2006</v>
          </cell>
          <cell r="M1091">
            <v>404</v>
          </cell>
          <cell r="N1091">
            <v>404</v>
          </cell>
          <cell r="O1091">
            <v>0</v>
          </cell>
          <cell r="P1091">
            <v>404</v>
          </cell>
          <cell r="T1091" t="str">
            <v>256M</v>
          </cell>
          <cell r="U1091">
            <v>3905</v>
          </cell>
          <cell r="V1091" t="str">
            <v>HONG KONG</v>
          </cell>
          <cell r="W1091" t="str">
            <v>NAS</v>
          </cell>
          <cell r="X1091" t="str">
            <v>INDONESIA</v>
          </cell>
          <cell r="Y1091" t="str">
            <v>PT EINS TREND</v>
          </cell>
          <cell r="Z1091" t="str">
            <v>DFC</v>
          </cell>
          <cell r="AD1091">
            <v>40214</v>
          </cell>
          <cell r="AE1091">
            <v>40214</v>
          </cell>
          <cell r="AF1091">
            <v>40214</v>
          </cell>
          <cell r="AG1091">
            <v>40214</v>
          </cell>
          <cell r="AH1091">
            <v>40224</v>
          </cell>
          <cell r="AI1091">
            <v>40296</v>
          </cell>
          <cell r="AJ1091">
            <v>40313</v>
          </cell>
          <cell r="AK1091">
            <v>40352</v>
          </cell>
          <cell r="AL1091">
            <v>40392</v>
          </cell>
          <cell r="AM1091">
            <v>40395</v>
          </cell>
          <cell r="AO1091" t="str">
            <v>Y</v>
          </cell>
          <cell r="AP1091">
            <v>4100080078</v>
          </cell>
          <cell r="AR1091" t="str">
            <v>000s</v>
          </cell>
          <cell r="AS1091">
            <v>0</v>
          </cell>
          <cell r="AT1091" t="str">
            <v>Korea</v>
          </cell>
          <cell r="AX1091">
            <v>0</v>
          </cell>
          <cell r="AY1091">
            <v>40224</v>
          </cell>
          <cell r="AZ1091">
            <v>40230</v>
          </cell>
          <cell r="BA1091">
            <v>40314</v>
          </cell>
          <cell r="BB1091">
            <v>40356</v>
          </cell>
          <cell r="BC1091">
            <v>40398</v>
          </cell>
          <cell r="BD1091">
            <v>40398</v>
          </cell>
          <cell r="BE1091">
            <v>40210</v>
          </cell>
          <cell r="BF1091">
            <v>40299</v>
          </cell>
          <cell r="BG1091">
            <v>40330</v>
          </cell>
          <cell r="BH1091">
            <v>40391</v>
          </cell>
          <cell r="BI1091">
            <v>40391</v>
          </cell>
          <cell r="BL1091">
            <v>0</v>
          </cell>
          <cell r="BN1091" t="str">
            <v>DOCKERS</v>
          </cell>
          <cell r="BO1091" t="str">
            <v>Tops</v>
          </cell>
          <cell r="BP1091" t="str">
            <v>Mens</v>
          </cell>
          <cell r="BQ1091" t="str">
            <v>N</v>
          </cell>
          <cell r="BR1091" t="str">
            <v>DM Tops Knits</v>
          </cell>
          <cell r="BS1091" t="str">
            <v>OKAMOTO D</v>
          </cell>
          <cell r="BT1091" t="str">
            <v>C KNITS</v>
          </cell>
          <cell r="BU1091" t="str">
            <v>C9373</v>
          </cell>
          <cell r="BV1091" t="str">
            <v>Seasonal</v>
          </cell>
          <cell r="BW1091" t="str">
            <v>LSA</v>
          </cell>
          <cell r="BY1091" t="str">
            <v>4035240313402964022440214402144021440214</v>
          </cell>
          <cell r="BZ1091" t="str">
            <v>S-20370-0015-3905-40352</v>
          </cell>
          <cell r="CA1091" t="str">
            <v>SFO</v>
          </cell>
          <cell r="CD1091">
            <v>0</v>
          </cell>
          <cell r="CF1091">
            <v>572</v>
          </cell>
          <cell r="CG1091">
            <v>0</v>
          </cell>
        </row>
        <row r="1092">
          <cell r="A1092">
            <v>1094098</v>
          </cell>
          <cell r="B1092" t="str">
            <v>106</v>
          </cell>
          <cell r="C1092" t="str">
            <v>101</v>
          </cell>
          <cell r="D1092" t="str">
            <v>20370</v>
          </cell>
          <cell r="E1092" t="str">
            <v>20370-0016</v>
          </cell>
          <cell r="F1092" t="str">
            <v>CASUAL JERSEY LS</v>
          </cell>
          <cell r="G1092" t="str">
            <v>KINLOCH - SNOW CAP</v>
          </cell>
          <cell r="H1092" t="str">
            <v>PC</v>
          </cell>
          <cell r="J1092" t="str">
            <v>SP-A</v>
          </cell>
          <cell r="K1092" t="str">
            <v>LSM</v>
          </cell>
          <cell r="L1092" t="str">
            <v>MX</v>
          </cell>
          <cell r="M1092">
            <v>1530</v>
          </cell>
          <cell r="N1092">
            <v>1530</v>
          </cell>
          <cell r="O1092">
            <v>0</v>
          </cell>
          <cell r="P1092">
            <v>1530</v>
          </cell>
          <cell r="T1092" t="str">
            <v>256M</v>
          </cell>
          <cell r="U1092">
            <v>3905</v>
          </cell>
          <cell r="V1092" t="str">
            <v>HONG KONG</v>
          </cell>
          <cell r="W1092" t="str">
            <v>NAS</v>
          </cell>
          <cell r="X1092" t="str">
            <v>INDONESIA</v>
          </cell>
          <cell r="Y1092" t="str">
            <v>PT EINS TREND</v>
          </cell>
          <cell r="Z1092" t="str">
            <v>DFC</v>
          </cell>
          <cell r="AD1092">
            <v>40214</v>
          </cell>
          <cell r="AE1092">
            <v>40214</v>
          </cell>
          <cell r="AF1092">
            <v>40214</v>
          </cell>
          <cell r="AG1092">
            <v>40214</v>
          </cell>
          <cell r="AH1092">
            <v>40224</v>
          </cell>
          <cell r="AI1092">
            <v>40296</v>
          </cell>
          <cell r="AJ1092">
            <v>40313</v>
          </cell>
          <cell r="AK1092">
            <v>40352</v>
          </cell>
          <cell r="AL1092">
            <v>40410</v>
          </cell>
          <cell r="AM1092">
            <v>40413</v>
          </cell>
          <cell r="AN1092" t="str">
            <v>1/22: rev ex-fcty per MO. new Jan fcst</v>
          </cell>
          <cell r="AO1092" t="str">
            <v>Y</v>
          </cell>
          <cell r="AP1092">
            <v>95775</v>
          </cell>
          <cell r="AR1092" t="str">
            <v>000s</v>
          </cell>
          <cell r="AS1092">
            <v>0</v>
          </cell>
          <cell r="AT1092" t="str">
            <v>Korea</v>
          </cell>
          <cell r="AX1092">
            <v>0</v>
          </cell>
          <cell r="AY1092">
            <v>40224</v>
          </cell>
          <cell r="AZ1092">
            <v>40230</v>
          </cell>
          <cell r="BA1092">
            <v>40314</v>
          </cell>
          <cell r="BB1092">
            <v>40356</v>
          </cell>
          <cell r="BC1092">
            <v>40412</v>
          </cell>
          <cell r="BD1092">
            <v>40419</v>
          </cell>
          <cell r="BE1092">
            <v>40210</v>
          </cell>
          <cell r="BF1092">
            <v>40299</v>
          </cell>
          <cell r="BG1092">
            <v>40330</v>
          </cell>
          <cell r="BH1092">
            <v>40391</v>
          </cell>
          <cell r="BI1092">
            <v>40391</v>
          </cell>
          <cell r="BL1092">
            <v>0</v>
          </cell>
          <cell r="BN1092" t="str">
            <v>DOCKERS</v>
          </cell>
          <cell r="BO1092" t="str">
            <v>Tops</v>
          </cell>
          <cell r="BP1092" t="str">
            <v>Mens</v>
          </cell>
          <cell r="BQ1092" t="str">
            <v>N</v>
          </cell>
          <cell r="BR1092" t="str">
            <v>DM Tops Knits</v>
          </cell>
          <cell r="BS1092" t="str">
            <v>OKAMOTO D</v>
          </cell>
          <cell r="BT1092" t="str">
            <v>C KNITS</v>
          </cell>
          <cell r="BU1092" t="str">
            <v>C9374</v>
          </cell>
          <cell r="BV1092" t="str">
            <v>Seasonal</v>
          </cell>
          <cell r="BW1092" t="str">
            <v>LSA</v>
          </cell>
          <cell r="BY1092" t="str">
            <v>4035240313402964022440214402144021440214</v>
          </cell>
          <cell r="BZ1092" t="str">
            <v>S-20370-0016-3905-40352</v>
          </cell>
          <cell r="CA1092" t="str">
            <v>SFO</v>
          </cell>
          <cell r="CB1092">
            <v>1530</v>
          </cell>
          <cell r="CD1092">
            <v>0</v>
          </cell>
          <cell r="CF1092">
            <v>572</v>
          </cell>
          <cell r="CG1092">
            <v>0</v>
          </cell>
        </row>
        <row r="1093">
          <cell r="A1093">
            <v>1094099</v>
          </cell>
          <cell r="B1093" t="str">
            <v>106</v>
          </cell>
          <cell r="C1093" t="str">
            <v>101</v>
          </cell>
          <cell r="D1093" t="str">
            <v>20370</v>
          </cell>
          <cell r="E1093" t="str">
            <v>20370-0016</v>
          </cell>
          <cell r="F1093" t="str">
            <v>CASUAL JERSEY LS</v>
          </cell>
          <cell r="G1093" t="str">
            <v>KINLOCH - SNOW CAP</v>
          </cell>
          <cell r="H1093" t="str">
            <v>PC</v>
          </cell>
          <cell r="J1093" t="str">
            <v>SP-A</v>
          </cell>
          <cell r="K1093" t="str">
            <v>LSUS</v>
          </cell>
          <cell r="L1093">
            <v>2006</v>
          </cell>
          <cell r="M1093">
            <v>45</v>
          </cell>
          <cell r="N1093">
            <v>45</v>
          </cell>
          <cell r="O1093">
            <v>0</v>
          </cell>
          <cell r="P1093">
            <v>45</v>
          </cell>
          <cell r="T1093" t="str">
            <v>256M</v>
          </cell>
          <cell r="U1093">
            <v>3905</v>
          </cell>
          <cell r="V1093" t="str">
            <v>HONG KONG</v>
          </cell>
          <cell r="W1093" t="str">
            <v>NAS</v>
          </cell>
          <cell r="X1093" t="str">
            <v>INDONESIA</v>
          </cell>
          <cell r="Y1093" t="str">
            <v>PT EINS TREND</v>
          </cell>
          <cell r="Z1093" t="str">
            <v>DFC</v>
          </cell>
          <cell r="AD1093">
            <v>40214</v>
          </cell>
          <cell r="AE1093">
            <v>40214</v>
          </cell>
          <cell r="AF1093">
            <v>40214</v>
          </cell>
          <cell r="AG1093">
            <v>40214</v>
          </cell>
          <cell r="AH1093">
            <v>40224</v>
          </cell>
          <cell r="AI1093">
            <v>40296</v>
          </cell>
          <cell r="AJ1093">
            <v>40313</v>
          </cell>
          <cell r="AK1093">
            <v>40352</v>
          </cell>
          <cell r="AL1093">
            <v>40392</v>
          </cell>
          <cell r="AM1093">
            <v>40395</v>
          </cell>
          <cell r="AN1093" t="str">
            <v>1/22: rev ex-fcty per MO.</v>
          </cell>
          <cell r="AO1093" t="str">
            <v>Y</v>
          </cell>
          <cell r="AP1093">
            <v>4100080079</v>
          </cell>
          <cell r="AR1093" t="str">
            <v>000s</v>
          </cell>
          <cell r="AS1093">
            <v>0</v>
          </cell>
          <cell r="AT1093" t="str">
            <v>Korea</v>
          </cell>
          <cell r="AX1093">
            <v>0</v>
          </cell>
          <cell r="AY1093">
            <v>40224</v>
          </cell>
          <cell r="AZ1093">
            <v>40230</v>
          </cell>
          <cell r="BA1093">
            <v>40314</v>
          </cell>
          <cell r="BB1093">
            <v>40356</v>
          </cell>
          <cell r="BC1093">
            <v>40398</v>
          </cell>
          <cell r="BD1093">
            <v>40398</v>
          </cell>
          <cell r="BE1093">
            <v>40210</v>
          </cell>
          <cell r="BF1093">
            <v>40299</v>
          </cell>
          <cell r="BG1093">
            <v>40330</v>
          </cell>
          <cell r="BH1093">
            <v>40391</v>
          </cell>
          <cell r="BI1093">
            <v>40391</v>
          </cell>
          <cell r="BL1093">
            <v>0</v>
          </cell>
          <cell r="BN1093" t="str">
            <v>DOCKERS</v>
          </cell>
          <cell r="BO1093" t="str">
            <v>Tops</v>
          </cell>
          <cell r="BP1093" t="str">
            <v>Mens</v>
          </cell>
          <cell r="BQ1093" t="str">
            <v>N</v>
          </cell>
          <cell r="BR1093" t="str">
            <v>DM Tops Knits</v>
          </cell>
          <cell r="BS1093" t="str">
            <v>OKAMOTO D</v>
          </cell>
          <cell r="BT1093" t="str">
            <v>C KNITS</v>
          </cell>
          <cell r="BU1093" t="str">
            <v>C9374</v>
          </cell>
          <cell r="BV1093" t="str">
            <v>Seasonal</v>
          </cell>
          <cell r="BW1093" t="str">
            <v>LSA</v>
          </cell>
          <cell r="BY1093" t="str">
            <v>4035240313402964022440214402144021440214</v>
          </cell>
          <cell r="BZ1093" t="str">
            <v>S-20370-0016-3905-40352</v>
          </cell>
          <cell r="CA1093" t="str">
            <v>SFO</v>
          </cell>
          <cell r="CD1093">
            <v>0</v>
          </cell>
          <cell r="CF1093">
            <v>572</v>
          </cell>
          <cell r="CG1093">
            <v>0</v>
          </cell>
        </row>
        <row r="1094">
          <cell r="A1094">
            <v>1094100</v>
          </cell>
          <cell r="B1094" t="str">
            <v>106</v>
          </cell>
          <cell r="C1094" t="str">
            <v>101</v>
          </cell>
          <cell r="D1094" t="str">
            <v>20350</v>
          </cell>
          <cell r="E1094" t="str">
            <v>20350-0010</v>
          </cell>
          <cell r="F1094" t="str">
            <v>JERSEY POLO HEATHERED SS</v>
          </cell>
          <cell r="G1094" t="str">
            <v>INGLE - CHARCOAL</v>
          </cell>
          <cell r="H1094" t="str">
            <v>PC</v>
          </cell>
          <cell r="J1094" t="str">
            <v>SP-A</v>
          </cell>
          <cell r="K1094" t="str">
            <v>LSM</v>
          </cell>
          <cell r="L1094" t="str">
            <v>MX</v>
          </cell>
          <cell r="M1094">
            <v>1968</v>
          </cell>
          <cell r="N1094">
            <v>1968</v>
          </cell>
          <cell r="O1094">
            <v>0</v>
          </cell>
          <cell r="P1094">
            <v>1968</v>
          </cell>
          <cell r="T1094" t="str">
            <v>256M</v>
          </cell>
          <cell r="U1094">
            <v>3905</v>
          </cell>
          <cell r="V1094" t="str">
            <v>HONG KONG</v>
          </cell>
          <cell r="W1094" t="str">
            <v>NAS</v>
          </cell>
          <cell r="X1094" t="str">
            <v>INDONESIA</v>
          </cell>
          <cell r="Y1094" t="str">
            <v>PT EINS TREND</v>
          </cell>
          <cell r="Z1094" t="str">
            <v>DFC</v>
          </cell>
          <cell r="AD1094">
            <v>40177</v>
          </cell>
          <cell r="AE1094">
            <v>40177</v>
          </cell>
          <cell r="AF1094">
            <v>40177</v>
          </cell>
          <cell r="AG1094">
            <v>40177</v>
          </cell>
          <cell r="AH1094">
            <v>40187</v>
          </cell>
          <cell r="AI1094">
            <v>40247</v>
          </cell>
          <cell r="AJ1094">
            <v>40271</v>
          </cell>
          <cell r="AK1094">
            <v>40303</v>
          </cell>
          <cell r="AL1094">
            <v>40361</v>
          </cell>
          <cell r="AM1094">
            <v>40364</v>
          </cell>
          <cell r="AO1094" t="str">
            <v>Y</v>
          </cell>
          <cell r="AP1094">
            <v>95374</v>
          </cell>
          <cell r="AR1094" t="str">
            <v>000s</v>
          </cell>
          <cell r="AS1094">
            <v>0</v>
          </cell>
          <cell r="AT1094" t="str">
            <v>Korea</v>
          </cell>
          <cell r="AX1094">
            <v>0</v>
          </cell>
          <cell r="AY1094">
            <v>40182</v>
          </cell>
          <cell r="AZ1094">
            <v>40188</v>
          </cell>
          <cell r="BA1094">
            <v>40272</v>
          </cell>
          <cell r="BB1094">
            <v>40307</v>
          </cell>
          <cell r="BC1094">
            <v>40363</v>
          </cell>
          <cell r="BD1094">
            <v>40370</v>
          </cell>
          <cell r="BE1094">
            <v>40179</v>
          </cell>
          <cell r="BF1094">
            <v>40238</v>
          </cell>
          <cell r="BG1094">
            <v>40299</v>
          </cell>
          <cell r="BH1094">
            <v>40330</v>
          </cell>
          <cell r="BI1094">
            <v>40360</v>
          </cell>
          <cell r="BL1094">
            <v>0</v>
          </cell>
          <cell r="BN1094" t="str">
            <v>DOCKERS</v>
          </cell>
          <cell r="BO1094" t="str">
            <v>Tops</v>
          </cell>
          <cell r="BP1094" t="str">
            <v>Mens</v>
          </cell>
          <cell r="BQ1094" t="str">
            <v>N</v>
          </cell>
          <cell r="BR1094" t="str">
            <v>DM Tops Knits</v>
          </cell>
          <cell r="BS1094" t="str">
            <v>OKAMOTO D</v>
          </cell>
          <cell r="BT1094" t="str">
            <v>C KNITS</v>
          </cell>
          <cell r="BU1094" t="str">
            <v>C9446</v>
          </cell>
          <cell r="BV1094" t="str">
            <v>Seasonal</v>
          </cell>
          <cell r="BW1094" t="str">
            <v>LSA</v>
          </cell>
          <cell r="BY1094" t="str">
            <v>4030340271402474018740177401774017740177</v>
          </cell>
          <cell r="BZ1094" t="str">
            <v>S-20350-0010-3905-40303</v>
          </cell>
          <cell r="CA1094" t="str">
            <v>SFO</v>
          </cell>
          <cell r="CB1094">
            <v>1968</v>
          </cell>
          <cell r="CD1094">
            <v>0</v>
          </cell>
          <cell r="CF1094">
            <v>572</v>
          </cell>
          <cell r="CG1094">
            <v>0</v>
          </cell>
        </row>
        <row r="1095">
          <cell r="A1095">
            <v>1094101</v>
          </cell>
          <cell r="B1095" t="str">
            <v>106</v>
          </cell>
          <cell r="C1095" t="str">
            <v>101</v>
          </cell>
          <cell r="D1095" t="str">
            <v>20350</v>
          </cell>
          <cell r="E1095" t="str">
            <v>20350-0010</v>
          </cell>
          <cell r="F1095" t="str">
            <v>JERSEY POLO HEATHERED SS</v>
          </cell>
          <cell r="G1095" t="str">
            <v>INGLE - CHARCOAL</v>
          </cell>
          <cell r="H1095" t="str">
            <v>PC</v>
          </cell>
          <cell r="J1095" t="str">
            <v>SP-A</v>
          </cell>
          <cell r="K1095" t="str">
            <v>APD</v>
          </cell>
          <cell r="L1095" t="str">
            <v>MY</v>
          </cell>
          <cell r="M1095">
            <v>76</v>
          </cell>
          <cell r="N1095">
            <v>76</v>
          </cell>
          <cell r="O1095">
            <v>0</v>
          </cell>
          <cell r="P1095">
            <v>76</v>
          </cell>
          <cell r="T1095" t="str">
            <v>256M</v>
          </cell>
          <cell r="U1095">
            <v>3905</v>
          </cell>
          <cell r="V1095" t="str">
            <v>HONG KONG</v>
          </cell>
          <cell r="W1095" t="str">
            <v>NAS</v>
          </cell>
          <cell r="X1095" t="str">
            <v>INDONESIA</v>
          </cell>
          <cell r="Y1095" t="str">
            <v>PT EINS TREND</v>
          </cell>
          <cell r="Z1095" t="str">
            <v>DFC</v>
          </cell>
          <cell r="AD1095">
            <v>40177</v>
          </cell>
          <cell r="AE1095">
            <v>40177</v>
          </cell>
          <cell r="AF1095">
            <v>40177</v>
          </cell>
          <cell r="AG1095">
            <v>40177</v>
          </cell>
          <cell r="AH1095">
            <v>40187</v>
          </cell>
          <cell r="AI1095">
            <v>40247</v>
          </cell>
          <cell r="AJ1095">
            <v>40271</v>
          </cell>
          <cell r="AK1095">
            <v>40303</v>
          </cell>
          <cell r="AL1095">
            <v>40326</v>
          </cell>
          <cell r="AM1095">
            <v>40329</v>
          </cell>
          <cell r="AN1095" t="str">
            <v>MY PH</v>
          </cell>
          <cell r="AO1095" t="str">
            <v>Y</v>
          </cell>
          <cell r="AP1095" t="str">
            <v>4505015627/4509007894</v>
          </cell>
          <cell r="AR1095" t="str">
            <v>000s</v>
          </cell>
          <cell r="AS1095">
            <v>0</v>
          </cell>
          <cell r="AT1095" t="str">
            <v>Korea</v>
          </cell>
          <cell r="AX1095">
            <v>0</v>
          </cell>
          <cell r="AY1095">
            <v>40182</v>
          </cell>
          <cell r="AZ1095">
            <v>40188</v>
          </cell>
          <cell r="BA1095">
            <v>40272</v>
          </cell>
          <cell r="BB1095">
            <v>40307</v>
          </cell>
          <cell r="BC1095">
            <v>40328</v>
          </cell>
          <cell r="BD1095">
            <v>40335</v>
          </cell>
          <cell r="BE1095">
            <v>40179</v>
          </cell>
          <cell r="BF1095">
            <v>40238</v>
          </cell>
          <cell r="BG1095">
            <v>40299</v>
          </cell>
          <cell r="BH1095">
            <v>40299</v>
          </cell>
          <cell r="BI1095">
            <v>40330</v>
          </cell>
          <cell r="BL1095">
            <v>0</v>
          </cell>
          <cell r="BN1095" t="str">
            <v>DOCKERS</v>
          </cell>
          <cell r="BO1095" t="str">
            <v>Tops</v>
          </cell>
          <cell r="BP1095" t="str">
            <v>Mens</v>
          </cell>
          <cell r="BQ1095" t="str">
            <v>N</v>
          </cell>
          <cell r="BR1095" t="str">
            <v>DM Tops Knits</v>
          </cell>
          <cell r="BS1095" t="str">
            <v>OKAMOTO D</v>
          </cell>
          <cell r="BT1095" t="str">
            <v>C KNITS</v>
          </cell>
          <cell r="BU1095" t="str">
            <v>C9446</v>
          </cell>
          <cell r="BV1095" t="str">
            <v>Seasonal</v>
          </cell>
          <cell r="BW1095" t="str">
            <v>APD</v>
          </cell>
          <cell r="BY1095" t="str">
            <v>4030340271402474018740177401774017740177</v>
          </cell>
          <cell r="BZ1095" t="str">
            <v>S-20350-0010-3905-40303</v>
          </cell>
          <cell r="CA1095" t="str">
            <v>SFO</v>
          </cell>
          <cell r="CD1095">
            <v>0</v>
          </cell>
          <cell r="CF1095">
            <v>572</v>
          </cell>
          <cell r="CG1095">
            <v>0</v>
          </cell>
        </row>
        <row r="1096">
          <cell r="A1096">
            <v>1094102</v>
          </cell>
          <cell r="B1096" t="str">
            <v>106</v>
          </cell>
          <cell r="C1096" t="str">
            <v>101</v>
          </cell>
          <cell r="D1096" t="str">
            <v>20350</v>
          </cell>
          <cell r="E1096" t="str">
            <v>20350-0011</v>
          </cell>
          <cell r="F1096" t="str">
            <v>JERSEY POLO HEATHERED SS</v>
          </cell>
          <cell r="G1096" t="str">
            <v>INGLE - ROCK HEATHER</v>
          </cell>
          <cell r="H1096" t="str">
            <v>PC</v>
          </cell>
          <cell r="J1096" t="str">
            <v>SP-A</v>
          </cell>
          <cell r="K1096" t="str">
            <v>LSM</v>
          </cell>
          <cell r="L1096" t="str">
            <v>MX</v>
          </cell>
          <cell r="M1096">
            <v>2067</v>
          </cell>
          <cell r="N1096">
            <v>2067</v>
          </cell>
          <cell r="O1096">
            <v>0</v>
          </cell>
          <cell r="P1096">
            <v>2067</v>
          </cell>
          <cell r="T1096" t="str">
            <v>256M</v>
          </cell>
          <cell r="U1096">
            <v>3905</v>
          </cell>
          <cell r="V1096" t="str">
            <v>HONG KONG</v>
          </cell>
          <cell r="W1096" t="str">
            <v>NAS</v>
          </cell>
          <cell r="X1096" t="str">
            <v>INDONESIA</v>
          </cell>
          <cell r="Y1096" t="str">
            <v>PT EINS TREND</v>
          </cell>
          <cell r="Z1096" t="str">
            <v>DFC</v>
          </cell>
          <cell r="AD1096">
            <v>40177</v>
          </cell>
          <cell r="AE1096">
            <v>40177</v>
          </cell>
          <cell r="AF1096">
            <v>40177</v>
          </cell>
          <cell r="AG1096">
            <v>40177</v>
          </cell>
          <cell r="AH1096">
            <v>40187</v>
          </cell>
          <cell r="AI1096">
            <v>40247</v>
          </cell>
          <cell r="AJ1096">
            <v>40271</v>
          </cell>
          <cell r="AK1096">
            <v>40303</v>
          </cell>
          <cell r="AL1096">
            <v>40361</v>
          </cell>
          <cell r="AM1096">
            <v>40364</v>
          </cell>
          <cell r="AO1096" t="str">
            <v>Y</v>
          </cell>
          <cell r="AP1096">
            <v>95375</v>
          </cell>
          <cell r="AR1096" t="str">
            <v>000s</v>
          </cell>
          <cell r="AS1096">
            <v>0</v>
          </cell>
          <cell r="AT1096" t="str">
            <v>Korea</v>
          </cell>
          <cell r="AX1096">
            <v>0</v>
          </cell>
          <cell r="AY1096">
            <v>40182</v>
          </cell>
          <cell r="AZ1096">
            <v>40188</v>
          </cell>
          <cell r="BA1096">
            <v>40272</v>
          </cell>
          <cell r="BB1096">
            <v>40307</v>
          </cell>
          <cell r="BC1096">
            <v>40363</v>
          </cell>
          <cell r="BD1096">
            <v>40370</v>
          </cell>
          <cell r="BE1096">
            <v>40179</v>
          </cell>
          <cell r="BF1096">
            <v>40238</v>
          </cell>
          <cell r="BG1096">
            <v>40299</v>
          </cell>
          <cell r="BH1096">
            <v>40330</v>
          </cell>
          <cell r="BI1096">
            <v>40360</v>
          </cell>
          <cell r="BL1096">
            <v>0</v>
          </cell>
          <cell r="BN1096" t="str">
            <v>DOCKERS</v>
          </cell>
          <cell r="BO1096" t="str">
            <v>Tops</v>
          </cell>
          <cell r="BP1096" t="str">
            <v>Mens</v>
          </cell>
          <cell r="BQ1096" t="str">
            <v>N</v>
          </cell>
          <cell r="BR1096" t="str">
            <v>DM Tops Knits</v>
          </cell>
          <cell r="BS1096" t="str">
            <v>OKAMOTO D</v>
          </cell>
          <cell r="BT1096" t="str">
            <v>C KNITS</v>
          </cell>
          <cell r="BU1096" t="str">
            <v>C9448</v>
          </cell>
          <cell r="BV1096" t="str">
            <v>Seasonal</v>
          </cell>
          <cell r="BW1096" t="str">
            <v>LSA</v>
          </cell>
          <cell r="BY1096" t="str">
            <v>4030340271402474018740177401774017740177</v>
          </cell>
          <cell r="BZ1096" t="str">
            <v>S-20350-0011-3905-40303</v>
          </cell>
          <cell r="CA1096" t="str">
            <v>SFO</v>
          </cell>
          <cell r="CB1096">
            <v>2067</v>
          </cell>
          <cell r="CD1096">
            <v>0</v>
          </cell>
          <cell r="CF1096">
            <v>572</v>
          </cell>
          <cell r="CG1096">
            <v>0</v>
          </cell>
        </row>
        <row r="1097">
          <cell r="A1097">
            <v>1094103</v>
          </cell>
          <cell r="B1097" t="str">
            <v>106</v>
          </cell>
          <cell r="C1097" t="str">
            <v>101</v>
          </cell>
          <cell r="D1097" t="str">
            <v>20350</v>
          </cell>
          <cell r="E1097" t="str">
            <v>20350-0012</v>
          </cell>
          <cell r="F1097" t="str">
            <v>JERSEY POLO HEATHERED SS</v>
          </cell>
          <cell r="G1097" t="str">
            <v>MORIN - FLINTROCK</v>
          </cell>
          <cell r="H1097" t="str">
            <v>PC</v>
          </cell>
          <cell r="J1097" t="str">
            <v>SP-A</v>
          </cell>
          <cell r="K1097" t="str">
            <v>APD</v>
          </cell>
          <cell r="L1097" t="str">
            <v>MY</v>
          </cell>
          <cell r="M1097">
            <v>60</v>
          </cell>
          <cell r="N1097">
            <v>60</v>
          </cell>
          <cell r="O1097">
            <v>0</v>
          </cell>
          <cell r="P1097">
            <v>60</v>
          </cell>
          <cell r="T1097" t="str">
            <v>256M</v>
          </cell>
          <cell r="U1097">
            <v>3905</v>
          </cell>
          <cell r="V1097" t="str">
            <v>HONG KONG</v>
          </cell>
          <cell r="W1097" t="str">
            <v>NAS</v>
          </cell>
          <cell r="X1097" t="str">
            <v>INDONESIA</v>
          </cell>
          <cell r="Y1097" t="str">
            <v>PT EINS TREND</v>
          </cell>
          <cell r="Z1097" t="str">
            <v>DFC</v>
          </cell>
          <cell r="AD1097">
            <v>40221</v>
          </cell>
          <cell r="AE1097">
            <v>40221</v>
          </cell>
          <cell r="AF1097">
            <v>40221</v>
          </cell>
          <cell r="AG1097">
            <v>40221</v>
          </cell>
          <cell r="AH1097">
            <v>40231</v>
          </cell>
          <cell r="AI1097">
            <v>40295</v>
          </cell>
          <cell r="AJ1097">
            <v>40309</v>
          </cell>
          <cell r="AK1097">
            <v>40359</v>
          </cell>
          <cell r="AL1097">
            <v>40382</v>
          </cell>
          <cell r="AM1097">
            <v>40385</v>
          </cell>
          <cell r="AN1097" t="str">
            <v>new Feb P-req</v>
          </cell>
          <cell r="AO1097" t="str">
            <v>Y</v>
          </cell>
          <cell r="AP1097">
            <v>4505015902</v>
          </cell>
          <cell r="AR1097" t="str">
            <v>000s</v>
          </cell>
          <cell r="AS1097">
            <v>0</v>
          </cell>
          <cell r="AT1097" t="str">
            <v>Korea</v>
          </cell>
          <cell r="AX1097">
            <v>0</v>
          </cell>
          <cell r="AY1097">
            <v>40231</v>
          </cell>
          <cell r="AZ1097">
            <v>40237</v>
          </cell>
          <cell r="BA1097">
            <v>40314</v>
          </cell>
          <cell r="BB1097">
            <v>40363</v>
          </cell>
          <cell r="BC1097">
            <v>40384</v>
          </cell>
          <cell r="BD1097">
            <v>40391</v>
          </cell>
          <cell r="BE1097">
            <v>40210</v>
          </cell>
          <cell r="BF1097">
            <v>40299</v>
          </cell>
          <cell r="BG1097">
            <v>40330</v>
          </cell>
          <cell r="BH1097">
            <v>40360</v>
          </cell>
          <cell r="BI1097">
            <v>40360</v>
          </cell>
          <cell r="BL1097">
            <v>0</v>
          </cell>
          <cell r="BN1097" t="str">
            <v>DOCKERS</v>
          </cell>
          <cell r="BO1097" t="str">
            <v>Tops</v>
          </cell>
          <cell r="BP1097" t="str">
            <v>Mens</v>
          </cell>
          <cell r="BQ1097" t="str">
            <v>N</v>
          </cell>
          <cell r="BR1097" t="str">
            <v>DM Tops Knits</v>
          </cell>
          <cell r="BS1097" t="str">
            <v>OKAMOTO D</v>
          </cell>
          <cell r="BT1097" t="str">
            <v>C KNITS</v>
          </cell>
          <cell r="BU1097" t="str">
            <v>C9454</v>
          </cell>
          <cell r="BV1097" t="str">
            <v>Seasonal</v>
          </cell>
          <cell r="BW1097" t="str">
            <v>APD</v>
          </cell>
          <cell r="BY1097" t="str">
            <v>4035940309402954023140221402214022140221</v>
          </cell>
          <cell r="BZ1097" t="str">
            <v>S-20350-0012-3905-40359</v>
          </cell>
          <cell r="CA1097" t="str">
            <v>SFO</v>
          </cell>
          <cell r="CD1097">
            <v>0</v>
          </cell>
          <cell r="CF1097">
            <v>572</v>
          </cell>
          <cell r="CG1097">
            <v>0</v>
          </cell>
        </row>
        <row r="1098">
          <cell r="A1098">
            <v>1094104</v>
          </cell>
          <cell r="B1098" t="str">
            <v>106</v>
          </cell>
          <cell r="C1098" t="str">
            <v>101</v>
          </cell>
          <cell r="D1098" t="str">
            <v>20350</v>
          </cell>
          <cell r="E1098" t="str">
            <v>20350-0012</v>
          </cell>
          <cell r="F1098" t="str">
            <v>JERSEY POLO HEATHERED SS</v>
          </cell>
          <cell r="G1098" t="str">
            <v>MORIN - FLINTROCK</v>
          </cell>
          <cell r="H1098" t="str">
            <v>PC</v>
          </cell>
          <cell r="J1098" t="str">
            <v>SP-A</v>
          </cell>
          <cell r="K1098" t="str">
            <v>LSM</v>
          </cell>
          <cell r="L1098" t="str">
            <v>MX</v>
          </cell>
          <cell r="M1098">
            <v>1818</v>
          </cell>
          <cell r="N1098">
            <v>1818</v>
          </cell>
          <cell r="O1098">
            <v>0</v>
          </cell>
          <cell r="P1098">
            <v>1818</v>
          </cell>
          <cell r="T1098" t="str">
            <v>256M</v>
          </cell>
          <cell r="U1098">
            <v>3905</v>
          </cell>
          <cell r="V1098" t="str">
            <v>HONG KONG</v>
          </cell>
          <cell r="W1098" t="str">
            <v>NAS</v>
          </cell>
          <cell r="X1098" t="str">
            <v>INDONESIA</v>
          </cell>
          <cell r="Y1098" t="str">
            <v>PT EINS TREND</v>
          </cell>
          <cell r="Z1098" t="str">
            <v>DFC</v>
          </cell>
          <cell r="AD1098">
            <v>40221</v>
          </cell>
          <cell r="AE1098">
            <v>40221</v>
          </cell>
          <cell r="AF1098">
            <v>40221</v>
          </cell>
          <cell r="AG1098">
            <v>40221</v>
          </cell>
          <cell r="AH1098">
            <v>40231</v>
          </cell>
          <cell r="AI1098">
            <v>40295</v>
          </cell>
          <cell r="AJ1098">
            <v>40309</v>
          </cell>
          <cell r="AK1098">
            <v>40359</v>
          </cell>
          <cell r="AL1098">
            <v>40417</v>
          </cell>
          <cell r="AM1098">
            <v>40420</v>
          </cell>
          <cell r="AN1098" t="str">
            <v>new Feb P-req</v>
          </cell>
          <cell r="AO1098" t="str">
            <v>Y</v>
          </cell>
          <cell r="AP1098">
            <v>95835</v>
          </cell>
          <cell r="AR1098" t="str">
            <v>000s</v>
          </cell>
          <cell r="AS1098">
            <v>0</v>
          </cell>
          <cell r="AT1098" t="str">
            <v>Korea</v>
          </cell>
          <cell r="AX1098">
            <v>0</v>
          </cell>
          <cell r="AY1098">
            <v>40231</v>
          </cell>
          <cell r="AZ1098">
            <v>40237</v>
          </cell>
          <cell r="BA1098">
            <v>40314</v>
          </cell>
          <cell r="BB1098">
            <v>40363</v>
          </cell>
          <cell r="BC1098">
            <v>40419</v>
          </cell>
          <cell r="BD1098">
            <v>40426</v>
          </cell>
          <cell r="BE1098">
            <v>40210</v>
          </cell>
          <cell r="BF1098">
            <v>40299</v>
          </cell>
          <cell r="BG1098">
            <v>40330</v>
          </cell>
          <cell r="BH1098">
            <v>40391</v>
          </cell>
          <cell r="BI1098">
            <v>40422</v>
          </cell>
          <cell r="BL1098">
            <v>0</v>
          </cell>
          <cell r="BN1098" t="str">
            <v>DOCKERS</v>
          </cell>
          <cell r="BO1098" t="str">
            <v>Tops</v>
          </cell>
          <cell r="BP1098" t="str">
            <v>Mens</v>
          </cell>
          <cell r="BQ1098" t="str">
            <v>N</v>
          </cell>
          <cell r="BR1098" t="str">
            <v>DM Tops Knits</v>
          </cell>
          <cell r="BS1098" t="str">
            <v>OKAMOTO D</v>
          </cell>
          <cell r="BT1098" t="str">
            <v>C KNITS</v>
          </cell>
          <cell r="BU1098" t="str">
            <v>C9454</v>
          </cell>
          <cell r="BV1098" t="str">
            <v>Seasonal</v>
          </cell>
          <cell r="BW1098" t="str">
            <v>LSA</v>
          </cell>
          <cell r="BY1098" t="str">
            <v>4035940309402954023140221402214022140221</v>
          </cell>
          <cell r="BZ1098" t="str">
            <v>S-20350-0012-3905-40359</v>
          </cell>
          <cell r="CA1098" t="str">
            <v>SFO</v>
          </cell>
          <cell r="CB1098">
            <v>1818</v>
          </cell>
          <cell r="CD1098">
            <v>0</v>
          </cell>
          <cell r="CF1098">
            <v>572</v>
          </cell>
          <cell r="CG1098">
            <v>0</v>
          </cell>
        </row>
        <row r="1099">
          <cell r="A1099">
            <v>1094105</v>
          </cell>
          <cell r="B1099" t="str">
            <v>106</v>
          </cell>
          <cell r="C1099" t="str">
            <v>101</v>
          </cell>
          <cell r="D1099" t="str">
            <v>20350</v>
          </cell>
          <cell r="E1099" t="str">
            <v>20350-0014</v>
          </cell>
          <cell r="F1099" t="str">
            <v>JERSEY POLO HEATHERED SS</v>
          </cell>
          <cell r="G1099" t="str">
            <v>MORIN - PERON</v>
          </cell>
          <cell r="H1099" t="str">
            <v>PC</v>
          </cell>
          <cell r="J1099" t="str">
            <v>SP-A</v>
          </cell>
          <cell r="K1099" t="str">
            <v>APD</v>
          </cell>
          <cell r="L1099" t="str">
            <v>MY</v>
          </cell>
          <cell r="M1099">
            <v>60</v>
          </cell>
          <cell r="N1099">
            <v>60</v>
          </cell>
          <cell r="O1099">
            <v>0</v>
          </cell>
          <cell r="P1099">
            <v>60</v>
          </cell>
          <cell r="T1099" t="str">
            <v>256M</v>
          </cell>
          <cell r="U1099">
            <v>3905</v>
          </cell>
          <cell r="V1099" t="str">
            <v>HONG KONG</v>
          </cell>
          <cell r="W1099" t="str">
            <v>NAS</v>
          </cell>
          <cell r="X1099" t="str">
            <v>INDONESIA</v>
          </cell>
          <cell r="Y1099" t="str">
            <v>PT EINS TREND</v>
          </cell>
          <cell r="Z1099" t="str">
            <v>DFC</v>
          </cell>
          <cell r="AD1099">
            <v>40221</v>
          </cell>
          <cell r="AE1099">
            <v>40221</v>
          </cell>
          <cell r="AF1099">
            <v>40221</v>
          </cell>
          <cell r="AG1099">
            <v>40221</v>
          </cell>
          <cell r="AH1099">
            <v>40231</v>
          </cell>
          <cell r="AI1099">
            <v>40295</v>
          </cell>
          <cell r="AJ1099">
            <v>40309</v>
          </cell>
          <cell r="AK1099">
            <v>40359</v>
          </cell>
          <cell r="AL1099">
            <v>40382</v>
          </cell>
          <cell r="AM1099">
            <v>40385</v>
          </cell>
          <cell r="AN1099" t="str">
            <v>new Feb P-req</v>
          </cell>
          <cell r="AO1099" t="str">
            <v>Y</v>
          </cell>
          <cell r="AP1099">
            <v>4505015903</v>
          </cell>
          <cell r="AR1099" t="str">
            <v>000s</v>
          </cell>
          <cell r="AS1099">
            <v>0</v>
          </cell>
          <cell r="AT1099" t="str">
            <v>Korea</v>
          </cell>
          <cell r="AX1099">
            <v>0</v>
          </cell>
          <cell r="AY1099">
            <v>40231</v>
          </cell>
          <cell r="AZ1099">
            <v>40237</v>
          </cell>
          <cell r="BA1099">
            <v>40314</v>
          </cell>
          <cell r="BB1099">
            <v>40363</v>
          </cell>
          <cell r="BC1099">
            <v>40384</v>
          </cell>
          <cell r="BD1099">
            <v>40391</v>
          </cell>
          <cell r="BE1099">
            <v>40210</v>
          </cell>
          <cell r="BF1099">
            <v>40299</v>
          </cell>
          <cell r="BG1099">
            <v>40330</v>
          </cell>
          <cell r="BH1099">
            <v>40360</v>
          </cell>
          <cell r="BI1099">
            <v>40360</v>
          </cell>
          <cell r="BL1099">
            <v>0</v>
          </cell>
          <cell r="BN1099" t="str">
            <v>DOCKERS</v>
          </cell>
          <cell r="BO1099" t="str">
            <v>Tops</v>
          </cell>
          <cell r="BP1099" t="str">
            <v>Mens</v>
          </cell>
          <cell r="BQ1099" t="str">
            <v>N</v>
          </cell>
          <cell r="BR1099" t="str">
            <v>DM Tops Knits</v>
          </cell>
          <cell r="BS1099" t="str">
            <v>OKAMOTO D</v>
          </cell>
          <cell r="BT1099" t="str">
            <v>C KNITS</v>
          </cell>
          <cell r="BU1099" t="str">
            <v>C9457</v>
          </cell>
          <cell r="BV1099" t="str">
            <v>Seasonal</v>
          </cell>
          <cell r="BW1099" t="str">
            <v>APD</v>
          </cell>
          <cell r="BY1099" t="str">
            <v>4035940309402954023140221402214022140221</v>
          </cell>
          <cell r="BZ1099" t="str">
            <v>S-20350-0014-3905-40359</v>
          </cell>
          <cell r="CA1099" t="str">
            <v>SFO</v>
          </cell>
          <cell r="CD1099">
            <v>0</v>
          </cell>
          <cell r="CF1099">
            <v>572</v>
          </cell>
          <cell r="CG1099">
            <v>0</v>
          </cell>
        </row>
        <row r="1100">
          <cell r="A1100">
            <v>1094106</v>
          </cell>
          <cell r="B1100" t="str">
            <v>106</v>
          </cell>
          <cell r="C1100" t="str">
            <v>101</v>
          </cell>
          <cell r="D1100" t="str">
            <v>20350</v>
          </cell>
          <cell r="E1100" t="str">
            <v>20350-0014</v>
          </cell>
          <cell r="F1100" t="str">
            <v>JERSEY POLO HEATHERED SS</v>
          </cell>
          <cell r="G1100" t="str">
            <v>MORIN - PERON</v>
          </cell>
          <cell r="H1100" t="str">
            <v>PC</v>
          </cell>
          <cell r="J1100" t="str">
            <v>SP-A</v>
          </cell>
          <cell r="K1100" t="str">
            <v>LSM</v>
          </cell>
          <cell r="L1100" t="str">
            <v>MX</v>
          </cell>
          <cell r="M1100">
            <v>1818</v>
          </cell>
          <cell r="N1100">
            <v>1818</v>
          </cell>
          <cell r="O1100">
            <v>0</v>
          </cell>
          <cell r="P1100">
            <v>1818</v>
          </cell>
          <cell r="T1100" t="str">
            <v>256M</v>
          </cell>
          <cell r="U1100">
            <v>3905</v>
          </cell>
          <cell r="V1100" t="str">
            <v>HONG KONG</v>
          </cell>
          <cell r="W1100" t="str">
            <v>NAS</v>
          </cell>
          <cell r="X1100" t="str">
            <v>INDONESIA</v>
          </cell>
          <cell r="Y1100" t="str">
            <v>PT EINS TREND</v>
          </cell>
          <cell r="Z1100" t="str">
            <v>DFC</v>
          </cell>
          <cell r="AD1100">
            <v>40221</v>
          </cell>
          <cell r="AE1100">
            <v>40221</v>
          </cell>
          <cell r="AF1100">
            <v>40221</v>
          </cell>
          <cell r="AG1100">
            <v>40221</v>
          </cell>
          <cell r="AH1100">
            <v>40231</v>
          </cell>
          <cell r="AI1100">
            <v>40295</v>
          </cell>
          <cell r="AJ1100">
            <v>40309</v>
          </cell>
          <cell r="AK1100">
            <v>40359</v>
          </cell>
          <cell r="AL1100">
            <v>40417</v>
          </cell>
          <cell r="AM1100">
            <v>40420</v>
          </cell>
          <cell r="AN1100" t="str">
            <v>new Feb P-req</v>
          </cell>
          <cell r="AO1100" t="str">
            <v>Y</v>
          </cell>
          <cell r="AP1100">
            <v>95836</v>
          </cell>
          <cell r="AR1100" t="str">
            <v>000s</v>
          </cell>
          <cell r="AS1100">
            <v>0</v>
          </cell>
          <cell r="AT1100" t="str">
            <v>Korea</v>
          </cell>
          <cell r="AX1100">
            <v>0</v>
          </cell>
          <cell r="AY1100">
            <v>40231</v>
          </cell>
          <cell r="AZ1100">
            <v>40237</v>
          </cell>
          <cell r="BA1100">
            <v>40314</v>
          </cell>
          <cell r="BB1100">
            <v>40363</v>
          </cell>
          <cell r="BC1100">
            <v>40419</v>
          </cell>
          <cell r="BD1100">
            <v>40426</v>
          </cell>
          <cell r="BE1100">
            <v>40210</v>
          </cell>
          <cell r="BF1100">
            <v>40299</v>
          </cell>
          <cell r="BG1100">
            <v>40330</v>
          </cell>
          <cell r="BH1100">
            <v>40391</v>
          </cell>
          <cell r="BI1100">
            <v>40422</v>
          </cell>
          <cell r="BL1100">
            <v>0</v>
          </cell>
          <cell r="BN1100" t="str">
            <v>DOCKERS</v>
          </cell>
          <cell r="BO1100" t="str">
            <v>Tops</v>
          </cell>
          <cell r="BP1100" t="str">
            <v>Mens</v>
          </cell>
          <cell r="BQ1100" t="str">
            <v>N</v>
          </cell>
          <cell r="BR1100" t="str">
            <v>DM Tops Knits</v>
          </cell>
          <cell r="BS1100" t="str">
            <v>OKAMOTO D</v>
          </cell>
          <cell r="BT1100" t="str">
            <v>C KNITS</v>
          </cell>
          <cell r="BU1100" t="str">
            <v>C9457</v>
          </cell>
          <cell r="BV1100" t="str">
            <v>Seasonal</v>
          </cell>
          <cell r="BW1100" t="str">
            <v>LSA</v>
          </cell>
          <cell r="BY1100" t="str">
            <v>4035940309402954023140221402214022140221</v>
          </cell>
          <cell r="BZ1100" t="str">
            <v>S-20350-0014-3905-40359</v>
          </cell>
          <cell r="CA1100" t="str">
            <v>SFO</v>
          </cell>
          <cell r="CB1100">
            <v>1818</v>
          </cell>
          <cell r="CD1100">
            <v>0</v>
          </cell>
          <cell r="CF1100">
            <v>572</v>
          </cell>
          <cell r="CG1100">
            <v>0</v>
          </cell>
        </row>
        <row r="1101">
          <cell r="A1101">
            <v>1094107</v>
          </cell>
          <cell r="B1101" t="str">
            <v>106</v>
          </cell>
          <cell r="C1101" t="str">
            <v>101</v>
          </cell>
          <cell r="D1101" t="str">
            <v>20520</v>
          </cell>
          <cell r="E1101" t="str">
            <v>20520-0006</v>
          </cell>
          <cell r="F1101" t="str">
            <v>BD JERSEY PULLOVER SHIRT LS</v>
          </cell>
          <cell r="G1101" t="str">
            <v>BOSKOFF - BLACK</v>
          </cell>
          <cell r="H1101" t="str">
            <v>PC</v>
          </cell>
          <cell r="J1101" t="str">
            <v>SP-A</v>
          </cell>
          <cell r="K1101" t="str">
            <v>APD</v>
          </cell>
          <cell r="L1101" t="str">
            <v>MY</v>
          </cell>
          <cell r="M1101">
            <v>48</v>
          </cell>
          <cell r="N1101">
            <v>48</v>
          </cell>
          <cell r="O1101">
            <v>0</v>
          </cell>
          <cell r="P1101">
            <v>48</v>
          </cell>
          <cell r="T1101" t="str">
            <v>256M</v>
          </cell>
          <cell r="U1101">
            <v>3905</v>
          </cell>
          <cell r="V1101" t="str">
            <v>HONG KONG</v>
          </cell>
          <cell r="W1101" t="str">
            <v>NAS</v>
          </cell>
          <cell r="X1101" t="str">
            <v>INDONESIA</v>
          </cell>
          <cell r="Y1101" t="str">
            <v>PT EINS TREND</v>
          </cell>
          <cell r="Z1101" t="str">
            <v>DFC</v>
          </cell>
          <cell r="AD1101">
            <v>40255</v>
          </cell>
          <cell r="AE1101">
            <v>40255</v>
          </cell>
          <cell r="AF1101">
            <v>40255</v>
          </cell>
          <cell r="AG1101">
            <v>40255</v>
          </cell>
          <cell r="AH1101">
            <v>40265</v>
          </cell>
          <cell r="AI1101">
            <v>40320</v>
          </cell>
          <cell r="AJ1101">
            <v>40337</v>
          </cell>
          <cell r="AK1101">
            <v>40376</v>
          </cell>
          <cell r="AL1101">
            <v>40425</v>
          </cell>
          <cell r="AM1101">
            <v>40428</v>
          </cell>
          <cell r="AN1101" t="str">
            <v>mar P</v>
          </cell>
          <cell r="AO1101" t="str">
            <v>Y</v>
          </cell>
          <cell r="AP1101">
            <v>4505016222</v>
          </cell>
          <cell r="AR1101" t="str">
            <v>000s</v>
          </cell>
          <cell r="AS1101">
            <v>0</v>
          </cell>
          <cell r="AT1101" t="str">
            <v>Korea</v>
          </cell>
          <cell r="AX1101">
            <v>0</v>
          </cell>
          <cell r="AY1101">
            <v>40259</v>
          </cell>
          <cell r="AZ1101">
            <v>40265</v>
          </cell>
          <cell r="BA1101">
            <v>40342</v>
          </cell>
          <cell r="BB1101">
            <v>40377</v>
          </cell>
          <cell r="BC1101">
            <v>40426</v>
          </cell>
          <cell r="BD1101">
            <v>40433</v>
          </cell>
          <cell r="BE1101">
            <v>40238</v>
          </cell>
          <cell r="BF1101">
            <v>40330</v>
          </cell>
          <cell r="BG1101">
            <v>40360</v>
          </cell>
          <cell r="BH1101">
            <v>40422</v>
          </cell>
          <cell r="BI1101">
            <v>40422</v>
          </cell>
          <cell r="BL1101">
            <v>0</v>
          </cell>
          <cell r="BN1101" t="str">
            <v>DOCKERS</v>
          </cell>
          <cell r="BO1101" t="str">
            <v>Tops</v>
          </cell>
          <cell r="BP1101" t="str">
            <v>Mens</v>
          </cell>
          <cell r="BQ1101" t="str">
            <v>N</v>
          </cell>
          <cell r="BR1101" t="str">
            <v>DM Tops Knits</v>
          </cell>
          <cell r="BS1101" t="str">
            <v>OKAMOTO D</v>
          </cell>
          <cell r="BT1101" t="str">
            <v>C KNITS</v>
          </cell>
          <cell r="BU1101" t="str">
            <v>C9204</v>
          </cell>
          <cell r="BV1101" t="str">
            <v>Seasonal</v>
          </cell>
          <cell r="BW1101" t="str">
            <v>APD</v>
          </cell>
          <cell r="BY1101" t="str">
            <v>4037640337403204026540255402554025540255</v>
          </cell>
          <cell r="BZ1101" t="str">
            <v>S-20520-0006-3905-40376</v>
          </cell>
          <cell r="CA1101" t="str">
            <v>SFO</v>
          </cell>
          <cell r="CD1101">
            <v>0</v>
          </cell>
          <cell r="CF1101">
            <v>572</v>
          </cell>
          <cell r="CG1101">
            <v>0</v>
          </cell>
        </row>
        <row r="1102">
          <cell r="A1102">
            <v>1094108</v>
          </cell>
          <cell r="B1102" t="str">
            <v>106</v>
          </cell>
          <cell r="C1102" t="str">
            <v>101</v>
          </cell>
          <cell r="D1102" t="str">
            <v>20520</v>
          </cell>
          <cell r="E1102" t="str">
            <v>20520-0006</v>
          </cell>
          <cell r="F1102" t="str">
            <v>BD JERSEY PULLOVER SHIRT LS</v>
          </cell>
          <cell r="G1102" t="str">
            <v>BOSKOFF - BLACK</v>
          </cell>
          <cell r="H1102" t="str">
            <v>PC</v>
          </cell>
          <cell r="J1102" t="str">
            <v>SP-A</v>
          </cell>
          <cell r="K1102" t="str">
            <v>LSM</v>
          </cell>
          <cell r="L1102" t="str">
            <v>MX</v>
          </cell>
          <cell r="M1102">
            <v>1818</v>
          </cell>
          <cell r="N1102">
            <v>1818</v>
          </cell>
          <cell r="O1102">
            <v>0</v>
          </cell>
          <cell r="P1102">
            <v>1818</v>
          </cell>
          <cell r="T1102" t="str">
            <v>256M</v>
          </cell>
          <cell r="U1102">
            <v>3905</v>
          </cell>
          <cell r="V1102" t="str">
            <v>HONG KONG</v>
          </cell>
          <cell r="W1102" t="str">
            <v>NAS</v>
          </cell>
          <cell r="X1102" t="str">
            <v>INDONESIA</v>
          </cell>
          <cell r="Y1102" t="str">
            <v>PT EINS TREND</v>
          </cell>
          <cell r="Z1102" t="str">
            <v>DFC</v>
          </cell>
          <cell r="AD1102">
            <v>40255</v>
          </cell>
          <cell r="AE1102">
            <v>40255</v>
          </cell>
          <cell r="AF1102">
            <v>40255</v>
          </cell>
          <cell r="AG1102">
            <v>40255</v>
          </cell>
          <cell r="AH1102">
            <v>40265</v>
          </cell>
          <cell r="AI1102">
            <v>40320</v>
          </cell>
          <cell r="AJ1102">
            <v>40337</v>
          </cell>
          <cell r="AK1102">
            <v>40376</v>
          </cell>
          <cell r="AL1102">
            <v>40434</v>
          </cell>
          <cell r="AM1102">
            <v>40437</v>
          </cell>
          <cell r="AN1102" t="str">
            <v>mar P</v>
          </cell>
          <cell r="AO1102" t="str">
            <v>Y</v>
          </cell>
          <cell r="AP1102">
            <v>96090</v>
          </cell>
          <cell r="AR1102" t="str">
            <v>000s</v>
          </cell>
          <cell r="AS1102">
            <v>0</v>
          </cell>
          <cell r="AT1102" t="str">
            <v>Korea</v>
          </cell>
          <cell r="AX1102">
            <v>0</v>
          </cell>
          <cell r="AY1102">
            <v>40259</v>
          </cell>
          <cell r="AZ1102">
            <v>40265</v>
          </cell>
          <cell r="BA1102">
            <v>40342</v>
          </cell>
          <cell r="BB1102">
            <v>40377</v>
          </cell>
          <cell r="BC1102">
            <v>40440</v>
          </cell>
          <cell r="BD1102">
            <v>40440</v>
          </cell>
          <cell r="BE1102">
            <v>40238</v>
          </cell>
          <cell r="BF1102">
            <v>40330</v>
          </cell>
          <cell r="BG1102">
            <v>40360</v>
          </cell>
          <cell r="BH1102">
            <v>40422</v>
          </cell>
          <cell r="BI1102">
            <v>40422</v>
          </cell>
          <cell r="BL1102">
            <v>0</v>
          </cell>
          <cell r="BN1102" t="str">
            <v>DOCKERS</v>
          </cell>
          <cell r="BO1102" t="str">
            <v>Tops</v>
          </cell>
          <cell r="BP1102" t="str">
            <v>Mens</v>
          </cell>
          <cell r="BQ1102" t="str">
            <v>N</v>
          </cell>
          <cell r="BR1102" t="str">
            <v>DM Tops Knits</v>
          </cell>
          <cell r="BS1102" t="str">
            <v>OKAMOTO D</v>
          </cell>
          <cell r="BT1102" t="str">
            <v>C KNITS</v>
          </cell>
          <cell r="BU1102" t="str">
            <v>C9204</v>
          </cell>
          <cell r="BV1102" t="str">
            <v>Seasonal</v>
          </cell>
          <cell r="BW1102" t="str">
            <v>LSA</v>
          </cell>
          <cell r="BY1102" t="str">
            <v>4037640337403204026540255402554025540255</v>
          </cell>
          <cell r="BZ1102" t="str">
            <v>S-20520-0006-3905-40376</v>
          </cell>
          <cell r="CA1102" t="str">
            <v>SFO</v>
          </cell>
          <cell r="CB1102">
            <v>1818</v>
          </cell>
          <cell r="CD1102">
            <v>0</v>
          </cell>
          <cell r="CF1102">
            <v>572</v>
          </cell>
          <cell r="CG1102">
            <v>0</v>
          </cell>
        </row>
        <row r="1103">
          <cell r="A1103">
            <v>1094109</v>
          </cell>
          <cell r="B1103" t="str">
            <v>106</v>
          </cell>
          <cell r="C1103" t="str">
            <v>101</v>
          </cell>
          <cell r="D1103" t="str">
            <v>20520</v>
          </cell>
          <cell r="E1103" t="str">
            <v>20520-0007</v>
          </cell>
          <cell r="F1103" t="str">
            <v>BD JERSEY PULLOVER SHIRT LS</v>
          </cell>
          <cell r="G1103" t="str">
            <v>BOSKOFF - COBALT</v>
          </cell>
          <cell r="H1103" t="str">
            <v>PC</v>
          </cell>
          <cell r="J1103" t="str">
            <v>SP-A</v>
          </cell>
          <cell r="K1103" t="str">
            <v>APD</v>
          </cell>
          <cell r="L1103" t="str">
            <v>MY</v>
          </cell>
          <cell r="M1103">
            <v>154</v>
          </cell>
          <cell r="N1103">
            <v>154</v>
          </cell>
          <cell r="O1103">
            <v>0</v>
          </cell>
          <cell r="P1103">
            <v>154</v>
          </cell>
          <cell r="T1103" t="str">
            <v>256M</v>
          </cell>
          <cell r="U1103">
            <v>3905</v>
          </cell>
          <cell r="V1103" t="str">
            <v>HONG KONG</v>
          </cell>
          <cell r="W1103" t="str">
            <v>NAS</v>
          </cell>
          <cell r="X1103" t="str">
            <v>INDONESIA</v>
          </cell>
          <cell r="Y1103" t="str">
            <v>PT EINS TREND</v>
          </cell>
          <cell r="Z1103" t="str">
            <v>DFC</v>
          </cell>
          <cell r="AD1103">
            <v>40255</v>
          </cell>
          <cell r="AE1103">
            <v>40255</v>
          </cell>
          <cell r="AF1103">
            <v>40255</v>
          </cell>
          <cell r="AG1103">
            <v>40255</v>
          </cell>
          <cell r="AH1103">
            <v>40265</v>
          </cell>
          <cell r="AI1103">
            <v>40320</v>
          </cell>
          <cell r="AJ1103">
            <v>40337</v>
          </cell>
          <cell r="AK1103">
            <v>40376</v>
          </cell>
          <cell r="AL1103">
            <v>40425</v>
          </cell>
          <cell r="AM1103">
            <v>40428</v>
          </cell>
          <cell r="AN1103" t="str">
            <v>mar P</v>
          </cell>
          <cell r="AO1103" t="str">
            <v>Y</v>
          </cell>
          <cell r="AP1103" t="str">
            <v>4505016223/4509008384/4512014225</v>
          </cell>
          <cell r="AR1103" t="str">
            <v>000s</v>
          </cell>
          <cell r="AS1103">
            <v>0</v>
          </cell>
          <cell r="AT1103" t="str">
            <v>Korea</v>
          </cell>
          <cell r="AX1103">
            <v>0</v>
          </cell>
          <cell r="AY1103">
            <v>40259</v>
          </cell>
          <cell r="AZ1103">
            <v>40265</v>
          </cell>
          <cell r="BA1103">
            <v>40342</v>
          </cell>
          <cell r="BB1103">
            <v>40377</v>
          </cell>
          <cell r="BC1103">
            <v>40426</v>
          </cell>
          <cell r="BD1103">
            <v>40433</v>
          </cell>
          <cell r="BE1103">
            <v>40238</v>
          </cell>
          <cell r="BF1103">
            <v>40330</v>
          </cell>
          <cell r="BG1103">
            <v>40360</v>
          </cell>
          <cell r="BH1103">
            <v>40422</v>
          </cell>
          <cell r="BI1103">
            <v>40422</v>
          </cell>
          <cell r="BL1103">
            <v>0</v>
          </cell>
          <cell r="BN1103" t="str">
            <v>DOCKERS</v>
          </cell>
          <cell r="BO1103" t="str">
            <v>Tops</v>
          </cell>
          <cell r="BP1103" t="str">
            <v>Mens</v>
          </cell>
          <cell r="BQ1103" t="str">
            <v>N</v>
          </cell>
          <cell r="BR1103" t="str">
            <v>DM Tops Knits</v>
          </cell>
          <cell r="BS1103" t="str">
            <v>OKAMOTO D</v>
          </cell>
          <cell r="BT1103" t="str">
            <v>C KNITS</v>
          </cell>
          <cell r="BU1103" t="str">
            <v>C9201</v>
          </cell>
          <cell r="BV1103" t="str">
            <v>Seasonal</v>
          </cell>
          <cell r="BW1103" t="str">
            <v>APD</v>
          </cell>
          <cell r="BY1103" t="str">
            <v>4037640337403204026540255402554025540255</v>
          </cell>
          <cell r="BZ1103" t="str">
            <v>S-20520-0007-3905-40376</v>
          </cell>
          <cell r="CA1103" t="str">
            <v>SFO</v>
          </cell>
          <cell r="CD1103">
            <v>0</v>
          </cell>
          <cell r="CF1103">
            <v>572</v>
          </cell>
          <cell r="CG1103">
            <v>0</v>
          </cell>
        </row>
        <row r="1104">
          <cell r="A1104">
            <v>1094110</v>
          </cell>
          <cell r="B1104" t="str">
            <v>106</v>
          </cell>
          <cell r="C1104" t="str">
            <v>101</v>
          </cell>
          <cell r="D1104" t="str">
            <v>20520</v>
          </cell>
          <cell r="E1104" t="str">
            <v>20520-0007</v>
          </cell>
          <cell r="F1104" t="str">
            <v>BD JERSEY PULLOVER SHIRT LS</v>
          </cell>
          <cell r="G1104" t="str">
            <v>BOSKOFF - COBALT</v>
          </cell>
          <cell r="H1104" t="str">
            <v>PC</v>
          </cell>
          <cell r="J1104" t="str">
            <v>SP-A</v>
          </cell>
          <cell r="K1104" t="str">
            <v>LSM</v>
          </cell>
          <cell r="L1104" t="str">
            <v>MX</v>
          </cell>
          <cell r="M1104">
            <v>1821</v>
          </cell>
          <cell r="N1104">
            <v>1821</v>
          </cell>
          <cell r="O1104">
            <v>0</v>
          </cell>
          <cell r="P1104">
            <v>1821</v>
          </cell>
          <cell r="T1104" t="str">
            <v>256M</v>
          </cell>
          <cell r="U1104">
            <v>3905</v>
          </cell>
          <cell r="V1104" t="str">
            <v>HONG KONG</v>
          </cell>
          <cell r="W1104" t="str">
            <v>NAS</v>
          </cell>
          <cell r="X1104" t="str">
            <v>INDONESIA</v>
          </cell>
          <cell r="Y1104" t="str">
            <v>PT EINS TREND</v>
          </cell>
          <cell r="Z1104" t="str">
            <v>DFC</v>
          </cell>
          <cell r="AD1104">
            <v>40255</v>
          </cell>
          <cell r="AE1104">
            <v>40255</v>
          </cell>
          <cell r="AF1104">
            <v>40255</v>
          </cell>
          <cell r="AG1104">
            <v>40255</v>
          </cell>
          <cell r="AH1104">
            <v>40265</v>
          </cell>
          <cell r="AI1104">
            <v>40320</v>
          </cell>
          <cell r="AJ1104">
            <v>40337</v>
          </cell>
          <cell r="AK1104">
            <v>40376</v>
          </cell>
          <cell r="AL1104">
            <v>40434</v>
          </cell>
          <cell r="AM1104">
            <v>40437</v>
          </cell>
          <cell r="AN1104" t="str">
            <v>mar P</v>
          </cell>
          <cell r="AO1104" t="str">
            <v>Y</v>
          </cell>
          <cell r="AP1104">
            <v>96091</v>
          </cell>
          <cell r="AR1104" t="str">
            <v>000s</v>
          </cell>
          <cell r="AS1104">
            <v>0</v>
          </cell>
          <cell r="AT1104" t="str">
            <v>Korea</v>
          </cell>
          <cell r="AX1104">
            <v>0</v>
          </cell>
          <cell r="AY1104">
            <v>40259</v>
          </cell>
          <cell r="AZ1104">
            <v>40265</v>
          </cell>
          <cell r="BA1104">
            <v>40342</v>
          </cell>
          <cell r="BB1104">
            <v>40377</v>
          </cell>
          <cell r="BC1104">
            <v>40440</v>
          </cell>
          <cell r="BD1104">
            <v>40440</v>
          </cell>
          <cell r="BE1104">
            <v>40238</v>
          </cell>
          <cell r="BF1104">
            <v>40330</v>
          </cell>
          <cell r="BG1104">
            <v>40360</v>
          </cell>
          <cell r="BH1104">
            <v>40422</v>
          </cell>
          <cell r="BI1104">
            <v>40422</v>
          </cell>
          <cell r="BL1104">
            <v>0</v>
          </cell>
          <cell r="BN1104" t="str">
            <v>DOCKERS</v>
          </cell>
          <cell r="BO1104" t="str">
            <v>Tops</v>
          </cell>
          <cell r="BP1104" t="str">
            <v>Mens</v>
          </cell>
          <cell r="BQ1104" t="str">
            <v>N</v>
          </cell>
          <cell r="BR1104" t="str">
            <v>DM Tops Knits</v>
          </cell>
          <cell r="BS1104" t="str">
            <v>OKAMOTO D</v>
          </cell>
          <cell r="BT1104" t="str">
            <v>C KNITS</v>
          </cell>
          <cell r="BU1104" t="str">
            <v>C9201</v>
          </cell>
          <cell r="BV1104" t="str">
            <v>Seasonal</v>
          </cell>
          <cell r="BW1104" t="str">
            <v>LSA</v>
          </cell>
          <cell r="BY1104" t="str">
            <v>4037640337403204026540255402554025540255</v>
          </cell>
          <cell r="BZ1104" t="str">
            <v>S-20520-0007-3905-40376</v>
          </cell>
          <cell r="CA1104" t="str">
            <v>SFO</v>
          </cell>
          <cell r="CB1104">
            <v>1821</v>
          </cell>
          <cell r="CD1104">
            <v>0</v>
          </cell>
          <cell r="CF1104">
            <v>572</v>
          </cell>
          <cell r="CG1104">
            <v>0</v>
          </cell>
        </row>
        <row r="1105">
          <cell r="A1105">
            <v>1094111</v>
          </cell>
          <cell r="B1105" t="str">
            <v>106</v>
          </cell>
          <cell r="C1105" t="str">
            <v>101</v>
          </cell>
          <cell r="D1105" t="str">
            <v>20520</v>
          </cell>
          <cell r="E1105" t="str">
            <v>20520-0008</v>
          </cell>
          <cell r="F1105" t="str">
            <v>BD JERSEY PULLOVER SHIRT LS</v>
          </cell>
          <cell r="G1105" t="str">
            <v>BOSKOFF - CAMBRIDGE RED</v>
          </cell>
          <cell r="H1105" t="str">
            <v>PC</v>
          </cell>
          <cell r="J1105" t="str">
            <v>SP-A</v>
          </cell>
          <cell r="K1105" t="str">
            <v>LSM</v>
          </cell>
          <cell r="L1105" t="str">
            <v>MX</v>
          </cell>
          <cell r="M1105">
            <v>1845</v>
          </cell>
          <cell r="N1105">
            <v>1845</v>
          </cell>
          <cell r="O1105">
            <v>0</v>
          </cell>
          <cell r="P1105">
            <v>1845</v>
          </cell>
          <cell r="T1105" t="str">
            <v>256M</v>
          </cell>
          <cell r="U1105">
            <v>3905</v>
          </cell>
          <cell r="V1105" t="str">
            <v>HONG KONG</v>
          </cell>
          <cell r="W1105" t="str">
            <v>NAS</v>
          </cell>
          <cell r="X1105" t="str">
            <v>INDONESIA</v>
          </cell>
          <cell r="Y1105" t="str">
            <v>PT EINS TREND</v>
          </cell>
          <cell r="Z1105" t="str">
            <v>DFC</v>
          </cell>
          <cell r="AD1105">
            <v>40255</v>
          </cell>
          <cell r="AE1105">
            <v>40255</v>
          </cell>
          <cell r="AF1105">
            <v>40255</v>
          </cell>
          <cell r="AG1105">
            <v>40255</v>
          </cell>
          <cell r="AH1105">
            <v>40265</v>
          </cell>
          <cell r="AI1105">
            <v>40320</v>
          </cell>
          <cell r="AJ1105">
            <v>40337</v>
          </cell>
          <cell r="AK1105">
            <v>40376</v>
          </cell>
          <cell r="AL1105">
            <v>40434</v>
          </cell>
          <cell r="AM1105">
            <v>40437</v>
          </cell>
          <cell r="AN1105" t="str">
            <v>Mar P.</v>
          </cell>
          <cell r="AO1105" t="str">
            <v>Y</v>
          </cell>
          <cell r="AP1105">
            <v>96092</v>
          </cell>
          <cell r="AR1105" t="str">
            <v>000s</v>
          </cell>
          <cell r="AS1105">
            <v>0</v>
          </cell>
          <cell r="AT1105" t="str">
            <v>Korea</v>
          </cell>
          <cell r="AX1105">
            <v>0</v>
          </cell>
          <cell r="AY1105">
            <v>40259</v>
          </cell>
          <cell r="AZ1105">
            <v>40265</v>
          </cell>
          <cell r="BA1105">
            <v>40342</v>
          </cell>
          <cell r="BB1105">
            <v>40377</v>
          </cell>
          <cell r="BC1105">
            <v>40440</v>
          </cell>
          <cell r="BD1105">
            <v>40440</v>
          </cell>
          <cell r="BE1105">
            <v>40238</v>
          </cell>
          <cell r="BF1105">
            <v>40330</v>
          </cell>
          <cell r="BG1105">
            <v>40360</v>
          </cell>
          <cell r="BH1105">
            <v>40422</v>
          </cell>
          <cell r="BI1105">
            <v>40422</v>
          </cell>
          <cell r="BL1105">
            <v>0</v>
          </cell>
          <cell r="BN1105" t="str">
            <v>DOCKERS</v>
          </cell>
          <cell r="BO1105" t="str">
            <v>Tops</v>
          </cell>
          <cell r="BP1105" t="str">
            <v>Mens</v>
          </cell>
          <cell r="BQ1105" t="str">
            <v>N</v>
          </cell>
          <cell r="BR1105" t="str">
            <v>DM Tops Knits</v>
          </cell>
          <cell r="BS1105" t="str">
            <v>OKAMOTO D</v>
          </cell>
          <cell r="BT1105" t="str">
            <v>C KNITS</v>
          </cell>
          <cell r="BU1105" t="str">
            <v>C9200</v>
          </cell>
          <cell r="BV1105" t="str">
            <v>Seasonal</v>
          </cell>
          <cell r="BW1105" t="str">
            <v>LSA</v>
          </cell>
          <cell r="BY1105" t="str">
            <v>4037640337403204026540255402554025540255</v>
          </cell>
          <cell r="BZ1105" t="str">
            <v>S-20520-0008-3905-40376</v>
          </cell>
          <cell r="CA1105" t="str">
            <v>SFO</v>
          </cell>
          <cell r="CB1105">
            <v>1845</v>
          </cell>
          <cell r="CD1105">
            <v>0</v>
          </cell>
          <cell r="CF1105">
            <v>572</v>
          </cell>
          <cell r="CG1105">
            <v>0</v>
          </cell>
        </row>
        <row r="1106">
          <cell r="A1106">
            <v>1094112</v>
          </cell>
          <cell r="B1106" t="str">
            <v>106</v>
          </cell>
          <cell r="C1106" t="str">
            <v>101</v>
          </cell>
          <cell r="D1106" t="str">
            <v>20520</v>
          </cell>
          <cell r="E1106" t="str">
            <v>20520-0008</v>
          </cell>
          <cell r="F1106" t="str">
            <v>BD JERSEY PULLOVER SHIRT LS</v>
          </cell>
          <cell r="G1106" t="str">
            <v>BOSKOFF - CAMBRIDGE RED</v>
          </cell>
          <cell r="H1106" t="str">
            <v>PC</v>
          </cell>
          <cell r="J1106" t="str">
            <v>SP-A</v>
          </cell>
          <cell r="K1106" t="str">
            <v>APD</v>
          </cell>
          <cell r="L1106" t="str">
            <v>MY</v>
          </cell>
          <cell r="M1106">
            <v>150</v>
          </cell>
          <cell r="N1106">
            <v>150</v>
          </cell>
          <cell r="O1106">
            <v>0</v>
          </cell>
          <cell r="P1106">
            <v>150</v>
          </cell>
          <cell r="T1106" t="str">
            <v>256M</v>
          </cell>
          <cell r="U1106">
            <v>3905</v>
          </cell>
          <cell r="V1106" t="str">
            <v>HONG KONG</v>
          </cell>
          <cell r="W1106" t="str">
            <v>NAS</v>
          </cell>
          <cell r="X1106" t="str">
            <v>INDONESIA</v>
          </cell>
          <cell r="Y1106" t="str">
            <v>PT EINS TREND</v>
          </cell>
          <cell r="Z1106" t="str">
            <v>DFC</v>
          </cell>
          <cell r="AD1106">
            <v>40255</v>
          </cell>
          <cell r="AE1106">
            <v>40255</v>
          </cell>
          <cell r="AF1106">
            <v>40255</v>
          </cell>
          <cell r="AG1106">
            <v>40255</v>
          </cell>
          <cell r="AH1106">
            <v>40265</v>
          </cell>
          <cell r="AI1106">
            <v>40320</v>
          </cell>
          <cell r="AJ1106">
            <v>40337</v>
          </cell>
          <cell r="AK1106">
            <v>40376</v>
          </cell>
          <cell r="AL1106">
            <v>40425</v>
          </cell>
          <cell r="AM1106">
            <v>40428</v>
          </cell>
          <cell r="AN1106" t="str">
            <v>Mar P.</v>
          </cell>
          <cell r="AO1106" t="str">
            <v>Y</v>
          </cell>
          <cell r="AP1106" t="str">
            <v>4505016224/4509008385/4512014224</v>
          </cell>
          <cell r="AR1106" t="str">
            <v>000s</v>
          </cell>
          <cell r="AS1106">
            <v>0</v>
          </cell>
          <cell r="AT1106" t="str">
            <v>Korea</v>
          </cell>
          <cell r="AX1106">
            <v>0</v>
          </cell>
          <cell r="AY1106">
            <v>40259</v>
          </cell>
          <cell r="AZ1106">
            <v>40265</v>
          </cell>
          <cell r="BA1106">
            <v>40342</v>
          </cell>
          <cell r="BB1106">
            <v>40377</v>
          </cell>
          <cell r="BC1106">
            <v>40426</v>
          </cell>
          <cell r="BD1106">
            <v>40433</v>
          </cell>
          <cell r="BE1106">
            <v>40238</v>
          </cell>
          <cell r="BF1106">
            <v>40330</v>
          </cell>
          <cell r="BG1106">
            <v>40360</v>
          </cell>
          <cell r="BH1106">
            <v>40422</v>
          </cell>
          <cell r="BI1106">
            <v>40422</v>
          </cell>
          <cell r="BL1106">
            <v>0</v>
          </cell>
          <cell r="BN1106" t="str">
            <v>DOCKERS</v>
          </cell>
          <cell r="BO1106" t="str">
            <v>Tops</v>
          </cell>
          <cell r="BP1106" t="str">
            <v>Mens</v>
          </cell>
          <cell r="BQ1106" t="str">
            <v>N</v>
          </cell>
          <cell r="BR1106" t="str">
            <v>DM Tops Knits</v>
          </cell>
          <cell r="BS1106" t="str">
            <v>OKAMOTO D</v>
          </cell>
          <cell r="BT1106" t="str">
            <v>C KNITS</v>
          </cell>
          <cell r="BU1106" t="str">
            <v>C9200</v>
          </cell>
          <cell r="BV1106" t="str">
            <v>Seasonal</v>
          </cell>
          <cell r="BW1106" t="str">
            <v>APD</v>
          </cell>
          <cell r="BY1106" t="str">
            <v>4037640337403204026540255402554025540255</v>
          </cell>
          <cell r="BZ1106" t="str">
            <v>S-20520-0008-3905-40376</v>
          </cell>
          <cell r="CA1106" t="str">
            <v>SFO</v>
          </cell>
          <cell r="CD1106">
            <v>0</v>
          </cell>
          <cell r="CF1106">
            <v>572</v>
          </cell>
          <cell r="CG1106">
            <v>0</v>
          </cell>
        </row>
        <row r="1107">
          <cell r="A1107">
            <v>1094113</v>
          </cell>
          <cell r="B1107" t="str">
            <v>106</v>
          </cell>
          <cell r="C1107" t="str">
            <v>101</v>
          </cell>
          <cell r="D1107" t="str">
            <v>20520</v>
          </cell>
          <cell r="E1107" t="str">
            <v>20520-0015</v>
          </cell>
          <cell r="F1107" t="str">
            <v>BD JERSEY PULLOVER SHIRT LS</v>
          </cell>
          <cell r="G1107" t="str">
            <v>STUDER - BLACK</v>
          </cell>
          <cell r="H1107" t="str">
            <v>PC</v>
          </cell>
          <cell r="J1107" t="str">
            <v>SP-A</v>
          </cell>
          <cell r="K1107" t="str">
            <v>LSM</v>
          </cell>
          <cell r="L1107" t="str">
            <v>MX</v>
          </cell>
          <cell r="M1107">
            <v>2010</v>
          </cell>
          <cell r="N1107">
            <v>2010</v>
          </cell>
          <cell r="O1107">
            <v>0</v>
          </cell>
          <cell r="P1107">
            <v>2010</v>
          </cell>
          <cell r="T1107" t="str">
            <v>256M</v>
          </cell>
          <cell r="U1107">
            <v>3905</v>
          </cell>
          <cell r="V1107" t="str">
            <v>HONG KONG</v>
          </cell>
          <cell r="W1107" t="str">
            <v>NAS</v>
          </cell>
          <cell r="X1107" t="str">
            <v>INDONESIA</v>
          </cell>
          <cell r="Y1107" t="str">
            <v>PT EINS TREND</v>
          </cell>
          <cell r="Z1107" t="str">
            <v>DFC</v>
          </cell>
          <cell r="AD1107">
            <v>40206</v>
          </cell>
          <cell r="AE1107">
            <v>40206</v>
          </cell>
          <cell r="AF1107">
            <v>40206</v>
          </cell>
          <cell r="AG1107">
            <v>40206</v>
          </cell>
          <cell r="AH1107">
            <v>40216</v>
          </cell>
          <cell r="AI1107">
            <v>40298</v>
          </cell>
          <cell r="AJ1107">
            <v>40315</v>
          </cell>
          <cell r="AK1107">
            <v>40353</v>
          </cell>
          <cell r="AL1107">
            <v>40411</v>
          </cell>
          <cell r="AM1107">
            <v>40414</v>
          </cell>
          <cell r="AN1107" t="str">
            <v>1/28: commit per David-OK 6/24 ex fcty. Jan reduced by152 uts from Dec.</v>
          </cell>
          <cell r="AO1107" t="str">
            <v>Y</v>
          </cell>
          <cell r="AP1107">
            <v>95702</v>
          </cell>
          <cell r="AR1107" t="str">
            <v>000s</v>
          </cell>
          <cell r="AS1107">
            <v>0</v>
          </cell>
          <cell r="AT1107" t="str">
            <v>Korea</v>
          </cell>
          <cell r="AX1107">
            <v>0</v>
          </cell>
          <cell r="AY1107">
            <v>40210</v>
          </cell>
          <cell r="AZ1107">
            <v>40216</v>
          </cell>
          <cell r="BA1107">
            <v>40321</v>
          </cell>
          <cell r="BB1107">
            <v>40356</v>
          </cell>
          <cell r="BC1107">
            <v>40412</v>
          </cell>
          <cell r="BD1107">
            <v>40419</v>
          </cell>
          <cell r="BE1107">
            <v>40210</v>
          </cell>
          <cell r="BF1107">
            <v>40299</v>
          </cell>
          <cell r="BG1107">
            <v>40330</v>
          </cell>
          <cell r="BH1107">
            <v>40391</v>
          </cell>
          <cell r="BI1107">
            <v>40391</v>
          </cell>
          <cell r="BL1107">
            <v>0</v>
          </cell>
          <cell r="BN1107" t="str">
            <v>DOCKERS</v>
          </cell>
          <cell r="BO1107" t="str">
            <v>Tops</v>
          </cell>
          <cell r="BP1107" t="str">
            <v>Mens</v>
          </cell>
          <cell r="BQ1107" t="str">
            <v>N</v>
          </cell>
          <cell r="BR1107" t="str">
            <v>DM Tops Knits</v>
          </cell>
          <cell r="BS1107" t="str">
            <v>OKAMOTO D</v>
          </cell>
          <cell r="BT1107" t="str">
            <v>C KNITS</v>
          </cell>
          <cell r="BU1107" t="str">
            <v>C9328</v>
          </cell>
          <cell r="BV1107" t="str">
            <v>Seasonal</v>
          </cell>
          <cell r="BW1107" t="str">
            <v>LSA</v>
          </cell>
          <cell r="BY1107" t="str">
            <v>4035340315402984021640206402064020640206</v>
          </cell>
          <cell r="BZ1107" t="str">
            <v>S-20520-0015-3905-40353</v>
          </cell>
          <cell r="CA1107" t="str">
            <v>SFO</v>
          </cell>
          <cell r="CB1107">
            <v>2010</v>
          </cell>
          <cell r="CD1107">
            <v>0</v>
          </cell>
          <cell r="CF1107">
            <v>572</v>
          </cell>
          <cell r="CG1107">
            <v>0</v>
          </cell>
        </row>
        <row r="1108">
          <cell r="A1108">
            <v>1094114</v>
          </cell>
          <cell r="B1108" t="str">
            <v>106</v>
          </cell>
          <cell r="C1108" t="str">
            <v>101</v>
          </cell>
          <cell r="D1108" t="str">
            <v>20520</v>
          </cell>
          <cell r="E1108" t="str">
            <v>20520-0017</v>
          </cell>
          <cell r="F1108" t="str">
            <v>BD JERSEY PULLOVER SHIRT LS</v>
          </cell>
          <cell r="G1108" t="str">
            <v>STUDER - CAMBRIDGE RED</v>
          </cell>
          <cell r="H1108" t="str">
            <v>PC</v>
          </cell>
          <cell r="J1108" t="str">
            <v>SP-A</v>
          </cell>
          <cell r="K1108" t="str">
            <v>LSM</v>
          </cell>
          <cell r="L1108" t="str">
            <v>MX</v>
          </cell>
          <cell r="M1108">
            <v>2010</v>
          </cell>
          <cell r="N1108">
            <v>2010</v>
          </cell>
          <cell r="O1108">
            <v>0</v>
          </cell>
          <cell r="P1108">
            <v>2010</v>
          </cell>
          <cell r="T1108" t="str">
            <v>256M</v>
          </cell>
          <cell r="U1108">
            <v>3905</v>
          </cell>
          <cell r="V1108" t="str">
            <v>HONG KONG</v>
          </cell>
          <cell r="W1108" t="str">
            <v>NAS</v>
          </cell>
          <cell r="X1108" t="str">
            <v>INDONESIA</v>
          </cell>
          <cell r="Y1108" t="str">
            <v>PT EINS TREND</v>
          </cell>
          <cell r="Z1108" t="str">
            <v>DFC</v>
          </cell>
          <cell r="AD1108">
            <v>40206</v>
          </cell>
          <cell r="AE1108">
            <v>40206</v>
          </cell>
          <cell r="AF1108">
            <v>40206</v>
          </cell>
          <cell r="AG1108">
            <v>40206</v>
          </cell>
          <cell r="AH1108">
            <v>40216</v>
          </cell>
          <cell r="AI1108">
            <v>40298</v>
          </cell>
          <cell r="AJ1108">
            <v>40315</v>
          </cell>
          <cell r="AK1108">
            <v>40353</v>
          </cell>
          <cell r="AL1108">
            <v>40411</v>
          </cell>
          <cell r="AM1108">
            <v>40414</v>
          </cell>
          <cell r="AN1108" t="str">
            <v>1/28: commit per David-OK 6/24 ex fcty. Jan reduced by152 uts from Dec.</v>
          </cell>
          <cell r="AO1108" t="str">
            <v>Y</v>
          </cell>
          <cell r="AP1108">
            <v>95703</v>
          </cell>
          <cell r="AR1108" t="str">
            <v>000s</v>
          </cell>
          <cell r="AS1108">
            <v>0</v>
          </cell>
          <cell r="AT1108" t="str">
            <v>Korea</v>
          </cell>
          <cell r="AX1108">
            <v>0</v>
          </cell>
          <cell r="AY1108">
            <v>40210</v>
          </cell>
          <cell r="AZ1108">
            <v>40216</v>
          </cell>
          <cell r="BA1108">
            <v>40321</v>
          </cell>
          <cell r="BB1108">
            <v>40356</v>
          </cell>
          <cell r="BC1108">
            <v>40412</v>
          </cell>
          <cell r="BD1108">
            <v>40419</v>
          </cell>
          <cell r="BE1108">
            <v>40210</v>
          </cell>
          <cell r="BF1108">
            <v>40299</v>
          </cell>
          <cell r="BG1108">
            <v>40330</v>
          </cell>
          <cell r="BH1108">
            <v>40391</v>
          </cell>
          <cell r="BI1108">
            <v>40391</v>
          </cell>
          <cell r="BL1108">
            <v>0</v>
          </cell>
          <cell r="BN1108" t="str">
            <v>DOCKERS</v>
          </cell>
          <cell r="BO1108" t="str">
            <v>Tops</v>
          </cell>
          <cell r="BP1108" t="str">
            <v>Mens</v>
          </cell>
          <cell r="BQ1108" t="str">
            <v>N</v>
          </cell>
          <cell r="BR1108" t="str">
            <v>DM Tops Knits</v>
          </cell>
          <cell r="BS1108" t="str">
            <v>OKAMOTO D</v>
          </cell>
          <cell r="BT1108" t="str">
            <v>C KNITS</v>
          </cell>
          <cell r="BU1108" t="str">
            <v>C9330</v>
          </cell>
          <cell r="BV1108" t="str">
            <v>Seasonal</v>
          </cell>
          <cell r="BW1108" t="str">
            <v>LSA</v>
          </cell>
          <cell r="BY1108" t="str">
            <v>4035340315402984021640206402064020640206</v>
          </cell>
          <cell r="BZ1108" t="str">
            <v>S-20520-0017-3905-40353</v>
          </cell>
          <cell r="CA1108" t="str">
            <v>SFO</v>
          </cell>
          <cell r="CB1108">
            <v>2010</v>
          </cell>
          <cell r="CD1108">
            <v>0</v>
          </cell>
          <cell r="CF1108">
            <v>572</v>
          </cell>
          <cell r="CG1108">
            <v>0</v>
          </cell>
        </row>
        <row r="1109">
          <cell r="A1109">
            <v>1094115</v>
          </cell>
          <cell r="B1109" t="str">
            <v>106</v>
          </cell>
          <cell r="C1109" t="str">
            <v>101</v>
          </cell>
          <cell r="D1109" t="str">
            <v>20570</v>
          </cell>
          <cell r="E1109" t="str">
            <v>20570-0001</v>
          </cell>
          <cell r="F1109" t="str">
            <v>FLAT BACK RIB KNIT ZIP CARDIGAN</v>
          </cell>
          <cell r="G1109" t="str">
            <v>SOLID - COBALT</v>
          </cell>
          <cell r="H1109" t="str">
            <v>PC</v>
          </cell>
          <cell r="J1109" t="str">
            <v>SP-A</v>
          </cell>
          <cell r="K1109" t="str">
            <v>LSUS</v>
          </cell>
          <cell r="L1109">
            <v>2006</v>
          </cell>
          <cell r="M1109">
            <v>270</v>
          </cell>
          <cell r="N1109">
            <v>270</v>
          </cell>
          <cell r="O1109">
            <v>0</v>
          </cell>
          <cell r="P1109">
            <v>270</v>
          </cell>
          <cell r="T1109" t="str">
            <v>256M</v>
          </cell>
          <cell r="U1109">
            <v>3905</v>
          </cell>
          <cell r="V1109" t="str">
            <v>HONG KONG</v>
          </cell>
          <cell r="W1109" t="str">
            <v>NAS</v>
          </cell>
          <cell r="X1109" t="str">
            <v>INDONESIA</v>
          </cell>
          <cell r="Y1109" t="str">
            <v>PT EINS TREND</v>
          </cell>
          <cell r="Z1109" t="str">
            <v>DFC</v>
          </cell>
          <cell r="AD1109">
            <v>40234</v>
          </cell>
          <cell r="AE1109">
            <v>40234</v>
          </cell>
          <cell r="AF1109">
            <v>40234</v>
          </cell>
          <cell r="AG1109">
            <v>40234</v>
          </cell>
          <cell r="AH1109">
            <v>40244</v>
          </cell>
          <cell r="AI1109">
            <v>40313</v>
          </cell>
          <cell r="AJ1109">
            <v>40330</v>
          </cell>
          <cell r="AK1109">
            <v>40369</v>
          </cell>
          <cell r="AL1109">
            <v>40409</v>
          </cell>
          <cell r="AM1109">
            <v>40412</v>
          </cell>
          <cell r="AN1109" t="str">
            <v>per PAR 2/25</v>
          </cell>
          <cell r="AO1109" t="str">
            <v>Y</v>
          </cell>
          <cell r="AP1109">
            <v>4100081843</v>
          </cell>
          <cell r="AR1109" t="str">
            <v>000s</v>
          </cell>
          <cell r="AS1109">
            <v>0</v>
          </cell>
          <cell r="AT1109" t="str">
            <v>China</v>
          </cell>
          <cell r="AX1109">
            <v>0</v>
          </cell>
          <cell r="AY1109">
            <v>40238</v>
          </cell>
          <cell r="AZ1109">
            <v>40244</v>
          </cell>
          <cell r="BA1109">
            <v>40335</v>
          </cell>
          <cell r="BB1109">
            <v>40370</v>
          </cell>
          <cell r="BC1109">
            <v>40412</v>
          </cell>
          <cell r="BD1109">
            <v>40412</v>
          </cell>
          <cell r="BE1109">
            <v>40238</v>
          </cell>
          <cell r="BF1109">
            <v>40330</v>
          </cell>
          <cell r="BG1109">
            <v>40360</v>
          </cell>
          <cell r="BH1109">
            <v>40391</v>
          </cell>
          <cell r="BI1109">
            <v>40391</v>
          </cell>
          <cell r="BL1109">
            <v>0</v>
          </cell>
          <cell r="BN1109" t="str">
            <v>DOCKERS</v>
          </cell>
          <cell r="BO1109" t="str">
            <v>Tops</v>
          </cell>
          <cell r="BP1109" t="str">
            <v>Mens</v>
          </cell>
          <cell r="BQ1109" t="str">
            <v>N</v>
          </cell>
          <cell r="BR1109" t="str">
            <v>DM Tops Knits</v>
          </cell>
          <cell r="BS1109" t="str">
            <v>OKAMOTO D</v>
          </cell>
          <cell r="BT1109" t="str">
            <v>C KNITS</v>
          </cell>
          <cell r="BU1109" t="str">
            <v>D5904</v>
          </cell>
          <cell r="BV1109" t="str">
            <v>Seasonal</v>
          </cell>
          <cell r="BW1109" t="str">
            <v>LSA</v>
          </cell>
          <cell r="BY1109" t="str">
            <v>4036940330403134024440234402344023440234</v>
          </cell>
          <cell r="BZ1109" t="str">
            <v>S-20570-0001-3905-40369</v>
          </cell>
          <cell r="CA1109" t="str">
            <v>SFO</v>
          </cell>
          <cell r="CD1109">
            <v>0</v>
          </cell>
          <cell r="CF1109">
            <v>572</v>
          </cell>
          <cell r="CG1109">
            <v>0</v>
          </cell>
        </row>
        <row r="1110">
          <cell r="A1110">
            <v>1094116</v>
          </cell>
          <cell r="B1110" t="str">
            <v>106</v>
          </cell>
          <cell r="C1110" t="str">
            <v>101</v>
          </cell>
          <cell r="D1110" t="str">
            <v>20570</v>
          </cell>
          <cell r="E1110" t="str">
            <v>20570-0001</v>
          </cell>
          <cell r="F1110" t="str">
            <v>FLAT BACK RIB KNIT ZIP CARDIGAN</v>
          </cell>
          <cell r="G1110" t="str">
            <v>SOLID - COBALT</v>
          </cell>
          <cell r="H1110" t="str">
            <v>PC</v>
          </cell>
          <cell r="J1110" t="str">
            <v>SP-A</v>
          </cell>
          <cell r="K1110" t="str">
            <v>LACL</v>
          </cell>
          <cell r="L1110" t="str">
            <v>PA</v>
          </cell>
          <cell r="M1110">
            <v>120</v>
          </cell>
          <cell r="N1110">
            <v>120</v>
          </cell>
          <cell r="O1110">
            <v>0</v>
          </cell>
          <cell r="P1110">
            <v>120</v>
          </cell>
          <cell r="T1110" t="str">
            <v>256M</v>
          </cell>
          <cell r="U1110">
            <v>3905</v>
          </cell>
          <cell r="V1110" t="str">
            <v>HONG KONG</v>
          </cell>
          <cell r="W1110" t="str">
            <v>NAS</v>
          </cell>
          <cell r="X1110" t="str">
            <v>INDONESIA</v>
          </cell>
          <cell r="Y1110" t="str">
            <v>PT EINS TREND</v>
          </cell>
          <cell r="Z1110" t="str">
            <v>DFC</v>
          </cell>
          <cell r="AD1110">
            <v>40234</v>
          </cell>
          <cell r="AE1110">
            <v>40234</v>
          </cell>
          <cell r="AF1110">
            <v>40234</v>
          </cell>
          <cell r="AG1110">
            <v>40234</v>
          </cell>
          <cell r="AH1110">
            <v>40244</v>
          </cell>
          <cell r="AI1110">
            <v>40313</v>
          </cell>
          <cell r="AJ1110">
            <v>40330</v>
          </cell>
          <cell r="AK1110">
            <v>40369</v>
          </cell>
          <cell r="AL1110">
            <v>40414</v>
          </cell>
          <cell r="AM1110">
            <v>40417</v>
          </cell>
          <cell r="AN1110" t="str">
            <v>qty confirmed by Monica 2/25</v>
          </cell>
          <cell r="AO1110" t="str">
            <v>Y</v>
          </cell>
          <cell r="AP1110">
            <v>4100082342</v>
          </cell>
          <cell r="AR1110" t="str">
            <v>000s</v>
          </cell>
          <cell r="AS1110">
            <v>0</v>
          </cell>
          <cell r="AT1110" t="str">
            <v>China</v>
          </cell>
          <cell r="AX1110">
            <v>0</v>
          </cell>
          <cell r="AY1110">
            <v>40238</v>
          </cell>
          <cell r="AZ1110">
            <v>40244</v>
          </cell>
          <cell r="BA1110">
            <v>40335</v>
          </cell>
          <cell r="BB1110">
            <v>40370</v>
          </cell>
          <cell r="BC1110">
            <v>40419</v>
          </cell>
          <cell r="BD1110">
            <v>40419</v>
          </cell>
          <cell r="BE1110">
            <v>40238</v>
          </cell>
          <cell r="BF1110">
            <v>40330</v>
          </cell>
          <cell r="BG1110">
            <v>40360</v>
          </cell>
          <cell r="BH1110">
            <v>40391</v>
          </cell>
          <cell r="BI1110">
            <v>40391</v>
          </cell>
          <cell r="BL1110">
            <v>0</v>
          </cell>
          <cell r="BN1110" t="str">
            <v>DOCKERS</v>
          </cell>
          <cell r="BO1110" t="str">
            <v>Tops</v>
          </cell>
          <cell r="BP1110" t="str">
            <v>Mens</v>
          </cell>
          <cell r="BQ1110" t="str">
            <v>N</v>
          </cell>
          <cell r="BR1110" t="str">
            <v>DM Tops Knits</v>
          </cell>
          <cell r="BS1110" t="str">
            <v>OKAMOTO D</v>
          </cell>
          <cell r="BT1110" t="str">
            <v>C KNITS</v>
          </cell>
          <cell r="BU1110" t="str">
            <v>D5904</v>
          </cell>
          <cell r="BV1110" t="str">
            <v>Seasonal</v>
          </cell>
          <cell r="BW1110" t="str">
            <v>LSA</v>
          </cell>
          <cell r="BY1110" t="str">
            <v>4036940330403134024440234402344023440234</v>
          </cell>
          <cell r="BZ1110" t="str">
            <v>S-20570-0001-3905-40369</v>
          </cell>
          <cell r="CA1110" t="str">
            <v>SFO</v>
          </cell>
          <cell r="CD1110">
            <v>0</v>
          </cell>
          <cell r="CF1110">
            <v>572</v>
          </cell>
          <cell r="CG1110">
            <v>0</v>
          </cell>
        </row>
        <row r="1111">
          <cell r="A1111">
            <v>1094117</v>
          </cell>
          <cell r="B1111" t="str">
            <v>106</v>
          </cell>
          <cell r="C1111" t="str">
            <v>101</v>
          </cell>
          <cell r="D1111" t="str">
            <v>20570</v>
          </cell>
          <cell r="E1111" t="str">
            <v>20570-0001</v>
          </cell>
          <cell r="F1111" t="str">
            <v>FLAT BACK RIB KNIT ZIP CARDIGAN</v>
          </cell>
          <cell r="G1111" t="str">
            <v>SOLID - COBALT</v>
          </cell>
          <cell r="H1111" t="str">
            <v>PC</v>
          </cell>
          <cell r="J1111" t="str">
            <v>SP-A</v>
          </cell>
          <cell r="K1111" t="str">
            <v>LACL</v>
          </cell>
          <cell r="L1111" t="str">
            <v>CR</v>
          </cell>
          <cell r="M1111">
            <v>120</v>
          </cell>
          <cell r="N1111">
            <v>120</v>
          </cell>
          <cell r="O1111">
            <v>0</v>
          </cell>
          <cell r="P1111">
            <v>120</v>
          </cell>
          <cell r="T1111" t="str">
            <v>256M</v>
          </cell>
          <cell r="U1111">
            <v>3905</v>
          </cell>
          <cell r="V1111" t="str">
            <v>HONG KONG</v>
          </cell>
          <cell r="W1111" t="str">
            <v>NAS</v>
          </cell>
          <cell r="X1111" t="str">
            <v>INDONESIA</v>
          </cell>
          <cell r="Y1111" t="str">
            <v>PT EINS TREND</v>
          </cell>
          <cell r="Z1111" t="str">
            <v>DFC</v>
          </cell>
          <cell r="AD1111">
            <v>40234</v>
          </cell>
          <cell r="AE1111">
            <v>40234</v>
          </cell>
          <cell r="AF1111">
            <v>40234</v>
          </cell>
          <cell r="AG1111">
            <v>40234</v>
          </cell>
          <cell r="AH1111">
            <v>40244</v>
          </cell>
          <cell r="AI1111">
            <v>40313</v>
          </cell>
          <cell r="AJ1111">
            <v>40330</v>
          </cell>
          <cell r="AK1111">
            <v>40369</v>
          </cell>
          <cell r="AL1111">
            <v>40444</v>
          </cell>
          <cell r="AM1111">
            <v>40447</v>
          </cell>
          <cell r="AN1111" t="str">
            <v>updtd 3/11: Monica down adjust to 120 from 470 uts w/o liability. qty confirmed by Monica 2/25</v>
          </cell>
          <cell r="AO1111" t="str">
            <v>Y</v>
          </cell>
          <cell r="AP1111">
            <v>4100085397</v>
          </cell>
          <cell r="AR1111" t="str">
            <v>000s</v>
          </cell>
          <cell r="AS1111">
            <v>0</v>
          </cell>
          <cell r="AT1111" t="str">
            <v>China</v>
          </cell>
          <cell r="AX1111">
            <v>0</v>
          </cell>
          <cell r="AY1111">
            <v>40238</v>
          </cell>
          <cell r="AZ1111">
            <v>40244</v>
          </cell>
          <cell r="BA1111">
            <v>40335</v>
          </cell>
          <cell r="BB1111">
            <v>40370</v>
          </cell>
          <cell r="BC1111">
            <v>40447</v>
          </cell>
          <cell r="BD1111">
            <v>40447</v>
          </cell>
          <cell r="BE1111">
            <v>40238</v>
          </cell>
          <cell r="BF1111">
            <v>40330</v>
          </cell>
          <cell r="BG1111">
            <v>40360</v>
          </cell>
          <cell r="BH1111">
            <v>40422</v>
          </cell>
          <cell r="BI1111">
            <v>40422</v>
          </cell>
          <cell r="BL1111">
            <v>0</v>
          </cell>
          <cell r="BN1111" t="str">
            <v>DOCKERS</v>
          </cell>
          <cell r="BO1111" t="str">
            <v>Tops</v>
          </cell>
          <cell r="BP1111" t="str">
            <v>Mens</v>
          </cell>
          <cell r="BQ1111" t="str">
            <v>N</v>
          </cell>
          <cell r="BR1111" t="str">
            <v>DM Tops Knits</v>
          </cell>
          <cell r="BS1111" t="str">
            <v>OKAMOTO D</v>
          </cell>
          <cell r="BT1111" t="str">
            <v>C KNITS</v>
          </cell>
          <cell r="BU1111" t="str">
            <v>D5904</v>
          </cell>
          <cell r="BV1111" t="str">
            <v>Seasonal</v>
          </cell>
          <cell r="BW1111" t="str">
            <v>LSA</v>
          </cell>
          <cell r="BY1111" t="str">
            <v>4036940330403134024440234402344023440234</v>
          </cell>
          <cell r="BZ1111" t="str">
            <v>S-20570-0001-3905-40369</v>
          </cell>
          <cell r="CA1111" t="str">
            <v>SFO</v>
          </cell>
          <cell r="CD1111">
            <v>0</v>
          </cell>
          <cell r="CF1111">
            <v>572</v>
          </cell>
          <cell r="CG1111">
            <v>0</v>
          </cell>
        </row>
        <row r="1112">
          <cell r="A1112">
            <v>1094118</v>
          </cell>
          <cell r="B1112" t="str">
            <v>106</v>
          </cell>
          <cell r="C1112" t="str">
            <v>101</v>
          </cell>
          <cell r="D1112" t="str">
            <v>20570</v>
          </cell>
          <cell r="E1112" t="str">
            <v>20570-0001</v>
          </cell>
          <cell r="F1112" t="str">
            <v>FLAT BACK RIB KNIT ZIP CARDIGAN</v>
          </cell>
          <cell r="G1112" t="str">
            <v>SOLID - COBALT</v>
          </cell>
          <cell r="H1112" t="str">
            <v>PC</v>
          </cell>
          <cell r="J1112" t="str">
            <v>SP-A</v>
          </cell>
          <cell r="K1112" t="str">
            <v>LACL</v>
          </cell>
          <cell r="L1112" t="str">
            <v>PE</v>
          </cell>
          <cell r="M1112">
            <v>80</v>
          </cell>
          <cell r="N1112">
            <v>80</v>
          </cell>
          <cell r="O1112">
            <v>0</v>
          </cell>
          <cell r="P1112">
            <v>80</v>
          </cell>
          <cell r="T1112" t="str">
            <v>256M</v>
          </cell>
          <cell r="U1112">
            <v>3905</v>
          </cell>
          <cell r="V1112" t="str">
            <v>HONG KONG</v>
          </cell>
          <cell r="W1112" t="str">
            <v>NAS</v>
          </cell>
          <cell r="X1112" t="str">
            <v>INDONESIA</v>
          </cell>
          <cell r="Y1112" t="str">
            <v>PT EINS TREND</v>
          </cell>
          <cell r="Z1112" t="str">
            <v>DFC</v>
          </cell>
          <cell r="AD1112">
            <v>40234</v>
          </cell>
          <cell r="AE1112">
            <v>40234</v>
          </cell>
          <cell r="AF1112">
            <v>40234</v>
          </cell>
          <cell r="AG1112">
            <v>40234</v>
          </cell>
          <cell r="AH1112">
            <v>40244</v>
          </cell>
          <cell r="AI1112">
            <v>40313</v>
          </cell>
          <cell r="AJ1112">
            <v>40330</v>
          </cell>
          <cell r="AK1112">
            <v>40369</v>
          </cell>
          <cell r="AL1112">
            <v>40429</v>
          </cell>
          <cell r="AM1112">
            <v>40432</v>
          </cell>
          <cell r="AN1112" t="str">
            <v>qty confirmed by Monica 2/25</v>
          </cell>
          <cell r="AO1112" t="str">
            <v>Y</v>
          </cell>
          <cell r="AP1112">
            <v>4100082344</v>
          </cell>
          <cell r="AR1112" t="str">
            <v>000s</v>
          </cell>
          <cell r="AS1112">
            <v>0</v>
          </cell>
          <cell r="AT1112" t="str">
            <v>China</v>
          </cell>
          <cell r="AX1112">
            <v>0</v>
          </cell>
          <cell r="AY1112">
            <v>40238</v>
          </cell>
          <cell r="AZ1112">
            <v>40244</v>
          </cell>
          <cell r="BA1112">
            <v>40335</v>
          </cell>
          <cell r="BB1112">
            <v>40370</v>
          </cell>
          <cell r="BC1112">
            <v>40433</v>
          </cell>
          <cell r="BD1112">
            <v>40433</v>
          </cell>
          <cell r="BE1112">
            <v>40238</v>
          </cell>
          <cell r="BF1112">
            <v>40330</v>
          </cell>
          <cell r="BG1112">
            <v>40360</v>
          </cell>
          <cell r="BH1112">
            <v>40422</v>
          </cell>
          <cell r="BI1112">
            <v>40422</v>
          </cell>
          <cell r="BL1112">
            <v>0</v>
          </cell>
          <cell r="BN1112" t="str">
            <v>DOCKERS</v>
          </cell>
          <cell r="BO1112" t="str">
            <v>Tops</v>
          </cell>
          <cell r="BP1112" t="str">
            <v>Mens</v>
          </cell>
          <cell r="BQ1112" t="str">
            <v>N</v>
          </cell>
          <cell r="BR1112" t="str">
            <v>DM Tops Knits</v>
          </cell>
          <cell r="BS1112" t="str">
            <v>OKAMOTO D</v>
          </cell>
          <cell r="BT1112" t="str">
            <v>C KNITS</v>
          </cell>
          <cell r="BU1112" t="str">
            <v>D5904</v>
          </cell>
          <cell r="BV1112" t="str">
            <v>Seasonal</v>
          </cell>
          <cell r="BW1112" t="str">
            <v>LSA</v>
          </cell>
          <cell r="BY1112" t="str">
            <v>4036940330403134024440234402344023440234</v>
          </cell>
          <cell r="BZ1112" t="str">
            <v>S-20570-0001-3905-40369</v>
          </cell>
          <cell r="CA1112" t="str">
            <v>SFO</v>
          </cell>
          <cell r="CD1112">
            <v>0</v>
          </cell>
          <cell r="CF1112">
            <v>572</v>
          </cell>
          <cell r="CG1112">
            <v>0</v>
          </cell>
        </row>
        <row r="1113">
          <cell r="A1113">
            <v>1094119</v>
          </cell>
          <cell r="B1113" t="str">
            <v>106</v>
          </cell>
          <cell r="C1113" t="str">
            <v>101</v>
          </cell>
          <cell r="D1113" t="str">
            <v>20570</v>
          </cell>
          <cell r="E1113" t="str">
            <v>20570-0001</v>
          </cell>
          <cell r="F1113" t="str">
            <v>FLAT BACK RIB KNIT ZIP CARDIGAN</v>
          </cell>
          <cell r="G1113" t="str">
            <v>SOLID - COBALT</v>
          </cell>
          <cell r="H1113" t="str">
            <v>PC</v>
          </cell>
          <cell r="J1113" t="str">
            <v>SP-A</v>
          </cell>
          <cell r="K1113" t="str">
            <v>LACL</v>
          </cell>
          <cell r="L1113" t="str">
            <v>CL</v>
          </cell>
          <cell r="M1113">
            <v>150</v>
          </cell>
          <cell r="N1113">
            <v>150</v>
          </cell>
          <cell r="O1113">
            <v>0</v>
          </cell>
          <cell r="P1113">
            <v>150</v>
          </cell>
          <cell r="T1113" t="str">
            <v>256M</v>
          </cell>
          <cell r="U1113">
            <v>3905</v>
          </cell>
          <cell r="V1113" t="str">
            <v>HONG KONG</v>
          </cell>
          <cell r="W1113" t="str">
            <v>NAS</v>
          </cell>
          <cell r="X1113" t="str">
            <v>INDONESIA</v>
          </cell>
          <cell r="Y1113" t="str">
            <v>PT EINS TREND</v>
          </cell>
          <cell r="Z1113" t="str">
            <v>DFC</v>
          </cell>
          <cell r="AD1113">
            <v>40234</v>
          </cell>
          <cell r="AE1113">
            <v>40234</v>
          </cell>
          <cell r="AF1113">
            <v>40234</v>
          </cell>
          <cell r="AG1113">
            <v>40234</v>
          </cell>
          <cell r="AH1113">
            <v>40244</v>
          </cell>
          <cell r="AI1113">
            <v>40313</v>
          </cell>
          <cell r="AJ1113">
            <v>40330</v>
          </cell>
          <cell r="AK1113">
            <v>40369</v>
          </cell>
          <cell r="AL1113">
            <v>40431</v>
          </cell>
          <cell r="AM1113">
            <v>40434</v>
          </cell>
          <cell r="AN1113" t="str">
            <v>qty confirmed by Monica 2/25</v>
          </cell>
          <cell r="AO1113" t="str">
            <v>Y</v>
          </cell>
          <cell r="AP1113">
            <v>4100085901</v>
          </cell>
          <cell r="AR1113" t="str">
            <v>000s</v>
          </cell>
          <cell r="AS1113">
            <v>0</v>
          </cell>
          <cell r="AT1113" t="str">
            <v>China</v>
          </cell>
          <cell r="AX1113">
            <v>0</v>
          </cell>
          <cell r="AY1113">
            <v>40238</v>
          </cell>
          <cell r="AZ1113">
            <v>40244</v>
          </cell>
          <cell r="BA1113">
            <v>40335</v>
          </cell>
          <cell r="BB1113">
            <v>40370</v>
          </cell>
          <cell r="BC1113">
            <v>40433</v>
          </cell>
          <cell r="BD1113">
            <v>40440</v>
          </cell>
          <cell r="BE1113">
            <v>40238</v>
          </cell>
          <cell r="BF1113">
            <v>40330</v>
          </cell>
          <cell r="BG1113">
            <v>40360</v>
          </cell>
          <cell r="BH1113">
            <v>40422</v>
          </cell>
          <cell r="BI1113">
            <v>40422</v>
          </cell>
          <cell r="BL1113">
            <v>0</v>
          </cell>
          <cell r="BN1113" t="str">
            <v>DOCKERS</v>
          </cell>
          <cell r="BO1113" t="str">
            <v>Tops</v>
          </cell>
          <cell r="BP1113" t="str">
            <v>Mens</v>
          </cell>
          <cell r="BQ1113" t="str">
            <v>N</v>
          </cell>
          <cell r="BR1113" t="str">
            <v>DM Tops Knits</v>
          </cell>
          <cell r="BS1113" t="str">
            <v>OKAMOTO D</v>
          </cell>
          <cell r="BT1113" t="str">
            <v>C KNITS</v>
          </cell>
          <cell r="BU1113" t="str">
            <v>D5904</v>
          </cell>
          <cell r="BV1113" t="str">
            <v>Seasonal</v>
          </cell>
          <cell r="BW1113" t="str">
            <v>LSA</v>
          </cell>
          <cell r="BY1113" t="str">
            <v>4036940330403134024440234402344023440234</v>
          </cell>
          <cell r="BZ1113" t="str">
            <v>S-20570-0001-3905-40369</v>
          </cell>
          <cell r="CA1113" t="str">
            <v>SFO</v>
          </cell>
          <cell r="CD1113">
            <v>0</v>
          </cell>
          <cell r="CF1113">
            <v>572</v>
          </cell>
          <cell r="CG1113">
            <v>0</v>
          </cell>
        </row>
        <row r="1114">
          <cell r="A1114">
            <v>1094120</v>
          </cell>
          <cell r="B1114" t="str">
            <v>106</v>
          </cell>
          <cell r="C1114" t="str">
            <v>101</v>
          </cell>
          <cell r="D1114" t="str">
            <v>20570</v>
          </cell>
          <cell r="E1114" t="str">
            <v>20570-0001</v>
          </cell>
          <cell r="F1114" t="str">
            <v>FLAT BACK RIB KNIT ZIP CARDIGAN</v>
          </cell>
          <cell r="G1114" t="str">
            <v>SOLID - COBALT</v>
          </cell>
          <cell r="H1114" t="str">
            <v>PC</v>
          </cell>
          <cell r="J1114" t="str">
            <v>SP-A</v>
          </cell>
          <cell r="K1114" t="str">
            <v>LSM</v>
          </cell>
          <cell r="L1114" t="str">
            <v>MX</v>
          </cell>
          <cell r="M1114">
            <v>942</v>
          </cell>
          <cell r="N1114">
            <v>942</v>
          </cell>
          <cell r="O1114">
            <v>0</v>
          </cell>
          <cell r="P1114">
            <v>942</v>
          </cell>
          <cell r="T1114" t="str">
            <v>256M</v>
          </cell>
          <cell r="U1114">
            <v>3905</v>
          </cell>
          <cell r="V1114" t="str">
            <v>HONG KONG</v>
          </cell>
          <cell r="W1114" t="str">
            <v>NAS</v>
          </cell>
          <cell r="X1114" t="str">
            <v>INDONESIA</v>
          </cell>
          <cell r="Y1114" t="str">
            <v>PT EINS TREND</v>
          </cell>
          <cell r="Z1114" t="str">
            <v>DFC</v>
          </cell>
          <cell r="AD1114">
            <v>40234</v>
          </cell>
          <cell r="AE1114">
            <v>40234</v>
          </cell>
          <cell r="AF1114">
            <v>40234</v>
          </cell>
          <cell r="AG1114">
            <v>40234</v>
          </cell>
          <cell r="AH1114">
            <v>40244</v>
          </cell>
          <cell r="AI1114">
            <v>40313</v>
          </cell>
          <cell r="AJ1114">
            <v>40330</v>
          </cell>
          <cell r="AK1114">
            <v>40369</v>
          </cell>
          <cell r="AL1114">
            <v>40427</v>
          </cell>
          <cell r="AM1114">
            <v>40430</v>
          </cell>
          <cell r="AN1114" t="str">
            <v>Feb meets min.</v>
          </cell>
          <cell r="AO1114" t="str">
            <v>Y</v>
          </cell>
          <cell r="AP1114">
            <v>95956</v>
          </cell>
          <cell r="AR1114" t="str">
            <v>000s</v>
          </cell>
          <cell r="AS1114">
            <v>0</v>
          </cell>
          <cell r="AT1114" t="str">
            <v>China</v>
          </cell>
          <cell r="AX1114">
            <v>0</v>
          </cell>
          <cell r="AY1114">
            <v>40238</v>
          </cell>
          <cell r="AZ1114">
            <v>40244</v>
          </cell>
          <cell r="BA1114">
            <v>40335</v>
          </cell>
          <cell r="BB1114">
            <v>40370</v>
          </cell>
          <cell r="BC1114">
            <v>40433</v>
          </cell>
          <cell r="BD1114">
            <v>40433</v>
          </cell>
          <cell r="BE1114">
            <v>40238</v>
          </cell>
          <cell r="BF1114">
            <v>40330</v>
          </cell>
          <cell r="BG1114">
            <v>40360</v>
          </cell>
          <cell r="BH1114">
            <v>40422</v>
          </cell>
          <cell r="BI1114">
            <v>40422</v>
          </cell>
          <cell r="BL1114">
            <v>0</v>
          </cell>
          <cell r="BN1114" t="str">
            <v>DOCKERS</v>
          </cell>
          <cell r="BO1114" t="str">
            <v>Tops</v>
          </cell>
          <cell r="BP1114" t="str">
            <v>Mens</v>
          </cell>
          <cell r="BQ1114" t="str">
            <v>N</v>
          </cell>
          <cell r="BR1114" t="str">
            <v>DM Tops Knits</v>
          </cell>
          <cell r="BS1114" t="str">
            <v>OKAMOTO D</v>
          </cell>
          <cell r="BT1114" t="str">
            <v>C KNITS</v>
          </cell>
          <cell r="BU1114" t="str">
            <v>D5904</v>
          </cell>
          <cell r="BV1114" t="str">
            <v>Seasonal</v>
          </cell>
          <cell r="BW1114" t="str">
            <v>LSA</v>
          </cell>
          <cell r="BY1114" t="str">
            <v>4036940330403134024440234402344023440234</v>
          </cell>
          <cell r="BZ1114" t="str">
            <v>S-20570-0001-3905-40369</v>
          </cell>
          <cell r="CA1114" t="str">
            <v>SFO</v>
          </cell>
          <cell r="CB1114">
            <v>942</v>
          </cell>
          <cell r="CD1114">
            <v>0</v>
          </cell>
          <cell r="CF1114">
            <v>572</v>
          </cell>
          <cell r="CG1114">
            <v>0</v>
          </cell>
        </row>
        <row r="1115">
          <cell r="A1115">
            <v>1094121</v>
          </cell>
          <cell r="B1115" t="str">
            <v>106</v>
          </cell>
          <cell r="C1115" t="str">
            <v>101</v>
          </cell>
          <cell r="D1115" t="str">
            <v>20570</v>
          </cell>
          <cell r="E1115" t="str">
            <v>20570-0004</v>
          </cell>
          <cell r="F1115" t="str">
            <v>FLAT BACK RIB KNIT ZIP CARDIGAN</v>
          </cell>
          <cell r="G1115" t="str">
            <v>SOLID - MED GREY HEATHER</v>
          </cell>
          <cell r="H1115" t="str">
            <v>PC</v>
          </cell>
          <cell r="J1115" t="str">
            <v>SP-A</v>
          </cell>
          <cell r="K1115" t="str">
            <v>LACL</v>
          </cell>
          <cell r="L1115" t="str">
            <v>PA</v>
          </cell>
          <cell r="M1115">
            <v>120</v>
          </cell>
          <cell r="N1115">
            <v>120</v>
          </cell>
          <cell r="O1115">
            <v>0</v>
          </cell>
          <cell r="P1115">
            <v>120</v>
          </cell>
          <cell r="T1115" t="str">
            <v>256M</v>
          </cell>
          <cell r="U1115">
            <v>3905</v>
          </cell>
          <cell r="V1115" t="str">
            <v>HONG KONG</v>
          </cell>
          <cell r="W1115" t="str">
            <v>NAS</v>
          </cell>
          <cell r="X1115" t="str">
            <v>INDONESIA</v>
          </cell>
          <cell r="Y1115" t="str">
            <v>PT EINS TREND</v>
          </cell>
          <cell r="Z1115" t="str">
            <v>DFC</v>
          </cell>
          <cell r="AD1115">
            <v>40234</v>
          </cell>
          <cell r="AE1115">
            <v>40234</v>
          </cell>
          <cell r="AF1115">
            <v>40234</v>
          </cell>
          <cell r="AG1115">
            <v>40234</v>
          </cell>
          <cell r="AH1115">
            <v>40244</v>
          </cell>
          <cell r="AI1115">
            <v>40313</v>
          </cell>
          <cell r="AJ1115">
            <v>40330</v>
          </cell>
          <cell r="AK1115">
            <v>40369</v>
          </cell>
          <cell r="AL1115">
            <v>40414</v>
          </cell>
          <cell r="AM1115">
            <v>40417</v>
          </cell>
          <cell r="AN1115" t="str">
            <v>Feb meets min.</v>
          </cell>
          <cell r="AO1115" t="str">
            <v>Y</v>
          </cell>
          <cell r="AP1115">
            <v>4100082343</v>
          </cell>
          <cell r="AR1115" t="str">
            <v>000s</v>
          </cell>
          <cell r="AS1115">
            <v>0</v>
          </cell>
          <cell r="AT1115" t="str">
            <v>China</v>
          </cell>
          <cell r="AX1115">
            <v>0</v>
          </cell>
          <cell r="AY1115">
            <v>40238</v>
          </cell>
          <cell r="AZ1115">
            <v>40244</v>
          </cell>
          <cell r="BA1115">
            <v>40335</v>
          </cell>
          <cell r="BB1115">
            <v>40370</v>
          </cell>
          <cell r="BC1115">
            <v>40419</v>
          </cell>
          <cell r="BD1115">
            <v>40419</v>
          </cell>
          <cell r="BE1115">
            <v>40238</v>
          </cell>
          <cell r="BF1115">
            <v>40330</v>
          </cell>
          <cell r="BG1115">
            <v>40360</v>
          </cell>
          <cell r="BH1115">
            <v>40391</v>
          </cell>
          <cell r="BI1115">
            <v>40391</v>
          </cell>
          <cell r="BL1115">
            <v>0</v>
          </cell>
          <cell r="BN1115" t="str">
            <v>DOCKERS</v>
          </cell>
          <cell r="BO1115" t="str">
            <v>Tops</v>
          </cell>
          <cell r="BP1115" t="str">
            <v>Mens</v>
          </cell>
          <cell r="BQ1115" t="str">
            <v>N</v>
          </cell>
          <cell r="BR1115" t="str">
            <v>DM Tops Knits</v>
          </cell>
          <cell r="BS1115" t="str">
            <v>OKAMOTO D</v>
          </cell>
          <cell r="BT1115" t="str">
            <v>C KNITS</v>
          </cell>
          <cell r="BU1115" t="str">
            <v>D5908</v>
          </cell>
          <cell r="BV1115" t="str">
            <v>Seasonal</v>
          </cell>
          <cell r="BW1115" t="str">
            <v>LSA</v>
          </cell>
          <cell r="BY1115" t="str">
            <v>4036940330403134024440234402344023440234</v>
          </cell>
          <cell r="BZ1115" t="str">
            <v>S-20570-0004-3905-40369</v>
          </cell>
          <cell r="CA1115" t="str">
            <v>SFO</v>
          </cell>
          <cell r="CD1115">
            <v>0</v>
          </cell>
          <cell r="CF1115">
            <v>572</v>
          </cell>
          <cell r="CG1115">
            <v>0</v>
          </cell>
        </row>
        <row r="1116">
          <cell r="A1116">
            <v>1094122</v>
          </cell>
          <cell r="B1116" t="str">
            <v>106</v>
          </cell>
          <cell r="C1116" t="str">
            <v>101</v>
          </cell>
          <cell r="D1116" t="str">
            <v>20570</v>
          </cell>
          <cell r="E1116" t="str">
            <v>20570-0004</v>
          </cell>
          <cell r="F1116" t="str">
            <v>FLAT BACK RIB KNIT ZIP CARDIGAN</v>
          </cell>
          <cell r="G1116" t="str">
            <v>SOLID - MED GREY HEATHER</v>
          </cell>
          <cell r="H1116" t="str">
            <v>PC</v>
          </cell>
          <cell r="J1116" t="str">
            <v>SP-A</v>
          </cell>
          <cell r="K1116" t="str">
            <v>LACL</v>
          </cell>
          <cell r="L1116" t="str">
            <v>CR</v>
          </cell>
          <cell r="M1116">
            <v>120</v>
          </cell>
          <cell r="N1116">
            <v>120</v>
          </cell>
          <cell r="O1116">
            <v>0</v>
          </cell>
          <cell r="P1116">
            <v>120</v>
          </cell>
          <cell r="T1116" t="str">
            <v>256M</v>
          </cell>
          <cell r="U1116">
            <v>3905</v>
          </cell>
          <cell r="V1116" t="str">
            <v>HONG KONG</v>
          </cell>
          <cell r="W1116" t="str">
            <v>NAS</v>
          </cell>
          <cell r="X1116" t="str">
            <v>INDONESIA</v>
          </cell>
          <cell r="Y1116" t="str">
            <v>PT EINS TREND</v>
          </cell>
          <cell r="Z1116" t="str">
            <v>DFC</v>
          </cell>
          <cell r="AD1116">
            <v>40234</v>
          </cell>
          <cell r="AE1116">
            <v>40234</v>
          </cell>
          <cell r="AF1116">
            <v>40234</v>
          </cell>
          <cell r="AG1116">
            <v>40234</v>
          </cell>
          <cell r="AH1116">
            <v>40244</v>
          </cell>
          <cell r="AI1116">
            <v>40313</v>
          </cell>
          <cell r="AJ1116">
            <v>40330</v>
          </cell>
          <cell r="AK1116">
            <v>40369</v>
          </cell>
          <cell r="AL1116">
            <v>40444</v>
          </cell>
          <cell r="AM1116">
            <v>40447</v>
          </cell>
          <cell r="AN1116" t="str">
            <v>updtd 3/11: Monica down adjust to 120 from 470 uts w/o liability.</v>
          </cell>
          <cell r="AO1116" t="str">
            <v>Y</v>
          </cell>
          <cell r="AP1116">
            <v>4100085398</v>
          </cell>
          <cell r="AR1116" t="str">
            <v>000s</v>
          </cell>
          <cell r="AS1116">
            <v>0</v>
          </cell>
          <cell r="AT1116" t="str">
            <v>China</v>
          </cell>
          <cell r="AX1116">
            <v>0</v>
          </cell>
          <cell r="AY1116">
            <v>40238</v>
          </cell>
          <cell r="AZ1116">
            <v>40244</v>
          </cell>
          <cell r="BA1116">
            <v>40335</v>
          </cell>
          <cell r="BB1116">
            <v>40370</v>
          </cell>
          <cell r="BC1116">
            <v>40447</v>
          </cell>
          <cell r="BD1116">
            <v>40447</v>
          </cell>
          <cell r="BE1116">
            <v>40238</v>
          </cell>
          <cell r="BF1116">
            <v>40330</v>
          </cell>
          <cell r="BG1116">
            <v>40360</v>
          </cell>
          <cell r="BH1116">
            <v>40422</v>
          </cell>
          <cell r="BI1116">
            <v>40422</v>
          </cell>
          <cell r="BL1116">
            <v>0</v>
          </cell>
          <cell r="BN1116" t="str">
            <v>DOCKERS</v>
          </cell>
          <cell r="BO1116" t="str">
            <v>Tops</v>
          </cell>
          <cell r="BP1116" t="str">
            <v>Mens</v>
          </cell>
          <cell r="BQ1116" t="str">
            <v>N</v>
          </cell>
          <cell r="BR1116" t="str">
            <v>DM Tops Knits</v>
          </cell>
          <cell r="BS1116" t="str">
            <v>OKAMOTO D</v>
          </cell>
          <cell r="BT1116" t="str">
            <v>C KNITS</v>
          </cell>
          <cell r="BU1116" t="str">
            <v>D5908</v>
          </cell>
          <cell r="BV1116" t="str">
            <v>Seasonal</v>
          </cell>
          <cell r="BW1116" t="str">
            <v>LSA</v>
          </cell>
          <cell r="BY1116" t="str">
            <v>4036940330403134024440234402344023440234</v>
          </cell>
          <cell r="BZ1116" t="str">
            <v>S-20570-0004-3905-40369</v>
          </cell>
          <cell r="CA1116" t="str">
            <v>SFO</v>
          </cell>
          <cell r="CD1116">
            <v>0</v>
          </cell>
          <cell r="CF1116">
            <v>572</v>
          </cell>
          <cell r="CG1116">
            <v>0</v>
          </cell>
        </row>
        <row r="1117">
          <cell r="A1117">
            <v>1094123</v>
          </cell>
          <cell r="B1117" t="str">
            <v>106</v>
          </cell>
          <cell r="C1117" t="str">
            <v>101</v>
          </cell>
          <cell r="D1117" t="str">
            <v>20570</v>
          </cell>
          <cell r="E1117" t="str">
            <v>20570-0004</v>
          </cell>
          <cell r="F1117" t="str">
            <v>FLAT BACK RIB KNIT ZIP CARDIGAN</v>
          </cell>
          <cell r="G1117" t="str">
            <v>SOLID - MED GREY HEATHER</v>
          </cell>
          <cell r="H1117" t="str">
            <v>PC</v>
          </cell>
          <cell r="J1117" t="str">
            <v>SP-A</v>
          </cell>
          <cell r="K1117" t="str">
            <v>LACL</v>
          </cell>
          <cell r="L1117" t="str">
            <v>PE</v>
          </cell>
          <cell r="M1117">
            <v>80</v>
          </cell>
          <cell r="N1117">
            <v>80</v>
          </cell>
          <cell r="O1117">
            <v>0</v>
          </cell>
          <cell r="P1117">
            <v>80</v>
          </cell>
          <cell r="T1117" t="str">
            <v>256M</v>
          </cell>
          <cell r="U1117">
            <v>3905</v>
          </cell>
          <cell r="V1117" t="str">
            <v>HONG KONG</v>
          </cell>
          <cell r="W1117" t="str">
            <v>NAS</v>
          </cell>
          <cell r="X1117" t="str">
            <v>INDONESIA</v>
          </cell>
          <cell r="Y1117" t="str">
            <v>PT EINS TREND</v>
          </cell>
          <cell r="Z1117" t="str">
            <v>DFC</v>
          </cell>
          <cell r="AD1117">
            <v>40234</v>
          </cell>
          <cell r="AE1117">
            <v>40234</v>
          </cell>
          <cell r="AF1117">
            <v>40234</v>
          </cell>
          <cell r="AG1117">
            <v>40234</v>
          </cell>
          <cell r="AH1117">
            <v>40244</v>
          </cell>
          <cell r="AI1117">
            <v>40313</v>
          </cell>
          <cell r="AJ1117">
            <v>40330</v>
          </cell>
          <cell r="AK1117">
            <v>40369</v>
          </cell>
          <cell r="AL1117">
            <v>40429</v>
          </cell>
          <cell r="AM1117">
            <v>40432</v>
          </cell>
          <cell r="AN1117" t="str">
            <v>Feb meets min.</v>
          </cell>
          <cell r="AO1117" t="str">
            <v>Y</v>
          </cell>
          <cell r="AP1117">
            <v>4100082345</v>
          </cell>
          <cell r="AR1117" t="str">
            <v>000s</v>
          </cell>
          <cell r="AS1117">
            <v>0</v>
          </cell>
          <cell r="AT1117" t="str">
            <v>China</v>
          </cell>
          <cell r="AX1117">
            <v>0</v>
          </cell>
          <cell r="AY1117">
            <v>40238</v>
          </cell>
          <cell r="AZ1117">
            <v>40244</v>
          </cell>
          <cell r="BA1117">
            <v>40335</v>
          </cell>
          <cell r="BB1117">
            <v>40370</v>
          </cell>
          <cell r="BC1117">
            <v>40433</v>
          </cell>
          <cell r="BD1117">
            <v>40433</v>
          </cell>
          <cell r="BE1117">
            <v>40238</v>
          </cell>
          <cell r="BF1117">
            <v>40330</v>
          </cell>
          <cell r="BG1117">
            <v>40360</v>
          </cell>
          <cell r="BH1117">
            <v>40422</v>
          </cell>
          <cell r="BI1117">
            <v>40422</v>
          </cell>
          <cell r="BL1117">
            <v>0</v>
          </cell>
          <cell r="BN1117" t="str">
            <v>DOCKERS</v>
          </cell>
          <cell r="BO1117" t="str">
            <v>Tops</v>
          </cell>
          <cell r="BP1117" t="str">
            <v>Mens</v>
          </cell>
          <cell r="BQ1117" t="str">
            <v>N</v>
          </cell>
          <cell r="BR1117" t="str">
            <v>DM Tops Knits</v>
          </cell>
          <cell r="BS1117" t="str">
            <v>OKAMOTO D</v>
          </cell>
          <cell r="BT1117" t="str">
            <v>C KNITS</v>
          </cell>
          <cell r="BU1117" t="str">
            <v>D5908</v>
          </cell>
          <cell r="BV1117" t="str">
            <v>Seasonal</v>
          </cell>
          <cell r="BW1117" t="str">
            <v>LSA</v>
          </cell>
          <cell r="BY1117" t="str">
            <v>4036940330403134024440234402344023440234</v>
          </cell>
          <cell r="BZ1117" t="str">
            <v>S-20570-0004-3905-40369</v>
          </cell>
          <cell r="CA1117" t="str">
            <v>SFO</v>
          </cell>
          <cell r="CD1117">
            <v>0</v>
          </cell>
          <cell r="CF1117">
            <v>572</v>
          </cell>
          <cell r="CG1117">
            <v>0</v>
          </cell>
        </row>
        <row r="1118">
          <cell r="A1118">
            <v>1094124</v>
          </cell>
          <cell r="B1118" t="str">
            <v>106</v>
          </cell>
          <cell r="C1118" t="str">
            <v>101</v>
          </cell>
          <cell r="D1118" t="str">
            <v>20570</v>
          </cell>
          <cell r="E1118" t="str">
            <v>20570-0004</v>
          </cell>
          <cell r="F1118" t="str">
            <v>FLAT BACK RIB KNIT ZIP CARDIGAN</v>
          </cell>
          <cell r="G1118" t="str">
            <v>SOLID - MED GREY HEATHER</v>
          </cell>
          <cell r="H1118" t="str">
            <v>PC</v>
          </cell>
          <cell r="J1118" t="str">
            <v>SP-A</v>
          </cell>
          <cell r="K1118" t="str">
            <v>LACL</v>
          </cell>
          <cell r="L1118" t="str">
            <v>CL</v>
          </cell>
          <cell r="M1118">
            <v>150</v>
          </cell>
          <cell r="N1118">
            <v>150</v>
          </cell>
          <cell r="O1118">
            <v>0</v>
          </cell>
          <cell r="P1118">
            <v>150</v>
          </cell>
          <cell r="T1118" t="str">
            <v>256M</v>
          </cell>
          <cell r="U1118">
            <v>3905</v>
          </cell>
          <cell r="V1118" t="str">
            <v>HONG KONG</v>
          </cell>
          <cell r="W1118" t="str">
            <v>NAS</v>
          </cell>
          <cell r="X1118" t="str">
            <v>INDONESIA</v>
          </cell>
          <cell r="Y1118" t="str">
            <v>PT EINS TREND</v>
          </cell>
          <cell r="Z1118" t="str">
            <v>DFC</v>
          </cell>
          <cell r="AD1118">
            <v>40234</v>
          </cell>
          <cell r="AE1118">
            <v>40234</v>
          </cell>
          <cell r="AF1118">
            <v>40234</v>
          </cell>
          <cell r="AG1118">
            <v>40234</v>
          </cell>
          <cell r="AH1118">
            <v>40244</v>
          </cell>
          <cell r="AI1118">
            <v>40313</v>
          </cell>
          <cell r="AJ1118">
            <v>40330</v>
          </cell>
          <cell r="AK1118">
            <v>40369</v>
          </cell>
          <cell r="AL1118">
            <v>40431</v>
          </cell>
          <cell r="AM1118">
            <v>40434</v>
          </cell>
          <cell r="AN1118" t="str">
            <v>Feb meets min.</v>
          </cell>
          <cell r="AO1118" t="str">
            <v>Y</v>
          </cell>
          <cell r="AP1118">
            <v>4100085902</v>
          </cell>
          <cell r="AR1118" t="str">
            <v>000s</v>
          </cell>
          <cell r="AS1118">
            <v>0</v>
          </cell>
          <cell r="AT1118" t="str">
            <v>China</v>
          </cell>
          <cell r="AX1118">
            <v>0</v>
          </cell>
          <cell r="AY1118">
            <v>40238</v>
          </cell>
          <cell r="AZ1118">
            <v>40244</v>
          </cell>
          <cell r="BA1118">
            <v>40335</v>
          </cell>
          <cell r="BB1118">
            <v>40370</v>
          </cell>
          <cell r="BC1118">
            <v>40433</v>
          </cell>
          <cell r="BD1118">
            <v>40440</v>
          </cell>
          <cell r="BE1118">
            <v>40238</v>
          </cell>
          <cell r="BF1118">
            <v>40330</v>
          </cell>
          <cell r="BG1118">
            <v>40360</v>
          </cell>
          <cell r="BH1118">
            <v>40422</v>
          </cell>
          <cell r="BI1118">
            <v>40422</v>
          </cell>
          <cell r="BL1118">
            <v>0</v>
          </cell>
          <cell r="BN1118" t="str">
            <v>DOCKERS</v>
          </cell>
          <cell r="BO1118" t="str">
            <v>Tops</v>
          </cell>
          <cell r="BP1118" t="str">
            <v>Mens</v>
          </cell>
          <cell r="BQ1118" t="str">
            <v>N</v>
          </cell>
          <cell r="BR1118" t="str">
            <v>DM Tops Knits</v>
          </cell>
          <cell r="BS1118" t="str">
            <v>OKAMOTO D</v>
          </cell>
          <cell r="BT1118" t="str">
            <v>C KNITS</v>
          </cell>
          <cell r="BU1118" t="str">
            <v>D5908</v>
          </cell>
          <cell r="BV1118" t="str">
            <v>Seasonal</v>
          </cell>
          <cell r="BW1118" t="str">
            <v>LSA</v>
          </cell>
          <cell r="BY1118" t="str">
            <v>4036940330403134024440234402344023440234</v>
          </cell>
          <cell r="BZ1118" t="str">
            <v>S-20570-0004-3905-40369</v>
          </cell>
          <cell r="CA1118" t="str">
            <v>SFO</v>
          </cell>
          <cell r="CD1118">
            <v>0</v>
          </cell>
          <cell r="CF1118">
            <v>572</v>
          </cell>
          <cell r="CG1118">
            <v>0</v>
          </cell>
        </row>
        <row r="1119">
          <cell r="A1119">
            <v>1094125</v>
          </cell>
          <cell r="B1119" t="str">
            <v>106</v>
          </cell>
          <cell r="C1119" t="str">
            <v>101</v>
          </cell>
          <cell r="D1119" t="str">
            <v>20570</v>
          </cell>
          <cell r="E1119" t="str">
            <v>20570-0004</v>
          </cell>
          <cell r="F1119" t="str">
            <v>FLAT BACK RIB KNIT ZIP CARDIGAN</v>
          </cell>
          <cell r="G1119" t="str">
            <v>SOLID - MED GREY HEATHER</v>
          </cell>
          <cell r="H1119" t="str">
            <v>PC</v>
          </cell>
          <cell r="J1119" t="str">
            <v>SP-A</v>
          </cell>
          <cell r="K1119" t="str">
            <v>LSUS</v>
          </cell>
          <cell r="L1119">
            <v>2006</v>
          </cell>
          <cell r="M1119">
            <v>110</v>
          </cell>
          <cell r="N1119">
            <v>110</v>
          </cell>
          <cell r="O1119">
            <v>0</v>
          </cell>
          <cell r="P1119">
            <v>110</v>
          </cell>
          <cell r="T1119" t="str">
            <v>256M</v>
          </cell>
          <cell r="U1119">
            <v>3905</v>
          </cell>
          <cell r="V1119" t="str">
            <v>HONG KONG</v>
          </cell>
          <cell r="W1119" t="str">
            <v>NAS</v>
          </cell>
          <cell r="X1119" t="str">
            <v>INDONESIA</v>
          </cell>
          <cell r="Y1119" t="str">
            <v>PT EINS TREND</v>
          </cell>
          <cell r="Z1119" t="str">
            <v>DFC</v>
          </cell>
          <cell r="AD1119">
            <v>40234</v>
          </cell>
          <cell r="AE1119">
            <v>40234</v>
          </cell>
          <cell r="AF1119">
            <v>40234</v>
          </cell>
          <cell r="AG1119">
            <v>40234</v>
          </cell>
          <cell r="AH1119">
            <v>40244</v>
          </cell>
          <cell r="AI1119">
            <v>40313</v>
          </cell>
          <cell r="AJ1119">
            <v>40330</v>
          </cell>
          <cell r="AK1119">
            <v>40369</v>
          </cell>
          <cell r="AL1119">
            <v>40409</v>
          </cell>
          <cell r="AM1119">
            <v>40412</v>
          </cell>
          <cell r="AN1119" t="str">
            <v>Feb meets min.</v>
          </cell>
          <cell r="AO1119" t="str">
            <v>Y</v>
          </cell>
          <cell r="AP1119">
            <v>4100081844</v>
          </cell>
          <cell r="AR1119" t="str">
            <v>000s</v>
          </cell>
          <cell r="AS1119">
            <v>0</v>
          </cell>
          <cell r="AT1119" t="str">
            <v>China</v>
          </cell>
          <cell r="AX1119">
            <v>0</v>
          </cell>
          <cell r="AY1119">
            <v>40238</v>
          </cell>
          <cell r="AZ1119">
            <v>40244</v>
          </cell>
          <cell r="BA1119">
            <v>40335</v>
          </cell>
          <cell r="BB1119">
            <v>40370</v>
          </cell>
          <cell r="BC1119">
            <v>40412</v>
          </cell>
          <cell r="BD1119">
            <v>40412</v>
          </cell>
          <cell r="BE1119">
            <v>40238</v>
          </cell>
          <cell r="BF1119">
            <v>40330</v>
          </cell>
          <cell r="BG1119">
            <v>40360</v>
          </cell>
          <cell r="BH1119">
            <v>40391</v>
          </cell>
          <cell r="BI1119">
            <v>40391</v>
          </cell>
          <cell r="BL1119">
            <v>0</v>
          </cell>
          <cell r="BN1119" t="str">
            <v>DOCKERS</v>
          </cell>
          <cell r="BO1119" t="str">
            <v>Tops</v>
          </cell>
          <cell r="BP1119" t="str">
            <v>Mens</v>
          </cell>
          <cell r="BQ1119" t="str">
            <v>N</v>
          </cell>
          <cell r="BR1119" t="str">
            <v>DM Tops Knits</v>
          </cell>
          <cell r="BS1119" t="str">
            <v>OKAMOTO D</v>
          </cell>
          <cell r="BT1119" t="str">
            <v>C KNITS</v>
          </cell>
          <cell r="BU1119" t="str">
            <v>D5908</v>
          </cell>
          <cell r="BV1119" t="str">
            <v>Seasonal</v>
          </cell>
          <cell r="BW1119" t="str">
            <v>LSA</v>
          </cell>
          <cell r="BY1119" t="str">
            <v>4036940330403134024440234402344023440234</v>
          </cell>
          <cell r="BZ1119" t="str">
            <v>S-20570-0004-3905-40369</v>
          </cell>
          <cell r="CA1119" t="str">
            <v>SFO</v>
          </cell>
          <cell r="CD1119">
            <v>0</v>
          </cell>
          <cell r="CF1119">
            <v>572</v>
          </cell>
          <cell r="CG1119">
            <v>0</v>
          </cell>
        </row>
        <row r="1120">
          <cell r="A1120">
            <v>1094126</v>
          </cell>
          <cell r="B1120" t="str">
            <v>106</v>
          </cell>
          <cell r="C1120" t="str">
            <v>101</v>
          </cell>
          <cell r="D1120" t="str">
            <v>20570</v>
          </cell>
          <cell r="E1120" t="str">
            <v>20570-0004</v>
          </cell>
          <cell r="F1120" t="str">
            <v>FLAT BACK RIB KNIT ZIP CARDIGAN</v>
          </cell>
          <cell r="G1120" t="str">
            <v>SOLID - MED GREY HEATHER</v>
          </cell>
          <cell r="H1120" t="str">
            <v>PC</v>
          </cell>
          <cell r="J1120" t="str">
            <v>SP-A</v>
          </cell>
          <cell r="K1120" t="str">
            <v>LSM</v>
          </cell>
          <cell r="L1120" t="str">
            <v>MX</v>
          </cell>
          <cell r="M1120">
            <v>942</v>
          </cell>
          <cell r="N1120">
            <v>942</v>
          </cell>
          <cell r="O1120">
            <v>0</v>
          </cell>
          <cell r="P1120">
            <v>942</v>
          </cell>
          <cell r="T1120" t="str">
            <v>256M</v>
          </cell>
          <cell r="U1120">
            <v>3905</v>
          </cell>
          <cell r="V1120" t="str">
            <v>HONG KONG</v>
          </cell>
          <cell r="W1120" t="str">
            <v>NAS</v>
          </cell>
          <cell r="X1120" t="str">
            <v>INDONESIA</v>
          </cell>
          <cell r="Y1120" t="str">
            <v>PT EINS TREND</v>
          </cell>
          <cell r="Z1120" t="str">
            <v>DFC</v>
          </cell>
          <cell r="AD1120">
            <v>40234</v>
          </cell>
          <cell r="AE1120">
            <v>40234</v>
          </cell>
          <cell r="AF1120">
            <v>40234</v>
          </cell>
          <cell r="AG1120">
            <v>40234</v>
          </cell>
          <cell r="AH1120">
            <v>40244</v>
          </cell>
          <cell r="AI1120">
            <v>40313</v>
          </cell>
          <cell r="AJ1120">
            <v>40330</v>
          </cell>
          <cell r="AK1120">
            <v>40369</v>
          </cell>
          <cell r="AL1120">
            <v>40427</v>
          </cell>
          <cell r="AM1120">
            <v>40430</v>
          </cell>
          <cell r="AN1120" t="str">
            <v>Feb meets min.</v>
          </cell>
          <cell r="AO1120" t="str">
            <v>Y</v>
          </cell>
          <cell r="AP1120">
            <v>95957</v>
          </cell>
          <cell r="AR1120" t="str">
            <v>000s</v>
          </cell>
          <cell r="AS1120">
            <v>0</v>
          </cell>
          <cell r="AT1120" t="str">
            <v>China</v>
          </cell>
          <cell r="AX1120">
            <v>0</v>
          </cell>
          <cell r="AY1120">
            <v>40238</v>
          </cell>
          <cell r="AZ1120">
            <v>40244</v>
          </cell>
          <cell r="BA1120">
            <v>40335</v>
          </cell>
          <cell r="BB1120">
            <v>40370</v>
          </cell>
          <cell r="BC1120">
            <v>40433</v>
          </cell>
          <cell r="BD1120">
            <v>40433</v>
          </cell>
          <cell r="BE1120">
            <v>40238</v>
          </cell>
          <cell r="BF1120">
            <v>40330</v>
          </cell>
          <cell r="BG1120">
            <v>40360</v>
          </cell>
          <cell r="BH1120">
            <v>40422</v>
          </cell>
          <cell r="BI1120">
            <v>40422</v>
          </cell>
          <cell r="BL1120">
            <v>0</v>
          </cell>
          <cell r="BN1120" t="str">
            <v>DOCKERS</v>
          </cell>
          <cell r="BO1120" t="str">
            <v>Tops</v>
          </cell>
          <cell r="BP1120" t="str">
            <v>Mens</v>
          </cell>
          <cell r="BQ1120" t="str">
            <v>N</v>
          </cell>
          <cell r="BR1120" t="str">
            <v>DM Tops Knits</v>
          </cell>
          <cell r="BS1120" t="str">
            <v>OKAMOTO D</v>
          </cell>
          <cell r="BT1120" t="str">
            <v>C KNITS</v>
          </cell>
          <cell r="BU1120" t="str">
            <v>D5908</v>
          </cell>
          <cell r="BV1120" t="str">
            <v>Seasonal</v>
          </cell>
          <cell r="BW1120" t="str">
            <v>LSA</v>
          </cell>
          <cell r="BY1120" t="str">
            <v>4036940330403134024440234402344023440234</v>
          </cell>
          <cell r="BZ1120" t="str">
            <v>S-20570-0004-3905-40369</v>
          </cell>
          <cell r="CA1120" t="str">
            <v>SFO</v>
          </cell>
          <cell r="CB1120">
            <v>942</v>
          </cell>
          <cell r="CD1120">
            <v>0</v>
          </cell>
          <cell r="CF1120">
            <v>572</v>
          </cell>
          <cell r="CG1120">
            <v>0</v>
          </cell>
        </row>
        <row r="1121">
          <cell r="A1121">
            <v>1094127</v>
          </cell>
          <cell r="B1121" t="str">
            <v>106</v>
          </cell>
          <cell r="C1121" t="str">
            <v>101</v>
          </cell>
          <cell r="D1121" t="str">
            <v>20380</v>
          </cell>
          <cell r="E1121" t="str">
            <v>20380-0001</v>
          </cell>
          <cell r="F1121" t="str">
            <v>FLAT BACK RIB KNIT 1/4 ZIP PULLOVER</v>
          </cell>
          <cell r="G1121" t="str">
            <v>SOLID - BLACK</v>
          </cell>
          <cell r="H1121" t="str">
            <v>PC</v>
          </cell>
          <cell r="J1121" t="str">
            <v>SP-A</v>
          </cell>
          <cell r="K1121" t="str">
            <v>LSM</v>
          </cell>
          <cell r="L1121" t="str">
            <v>MX</v>
          </cell>
          <cell r="M1121">
            <v>1876</v>
          </cell>
          <cell r="N1121">
            <v>1876</v>
          </cell>
          <cell r="O1121">
            <v>0</v>
          </cell>
          <cell r="P1121">
            <v>1876</v>
          </cell>
          <cell r="T1121" t="str">
            <v>256M</v>
          </cell>
          <cell r="U1121">
            <v>3905</v>
          </cell>
          <cell r="V1121" t="str">
            <v>HONG KONG</v>
          </cell>
          <cell r="W1121" t="str">
            <v>NAS</v>
          </cell>
          <cell r="X1121" t="str">
            <v>INDONESIA</v>
          </cell>
          <cell r="Y1121" t="str">
            <v>PT EINS TREND</v>
          </cell>
          <cell r="Z1121" t="str">
            <v>DFC</v>
          </cell>
          <cell r="AD1121">
            <v>40234</v>
          </cell>
          <cell r="AE1121">
            <v>40234</v>
          </cell>
          <cell r="AF1121">
            <v>40234</v>
          </cell>
          <cell r="AG1121">
            <v>40234</v>
          </cell>
          <cell r="AH1121">
            <v>40244</v>
          </cell>
          <cell r="AI1121">
            <v>40313</v>
          </cell>
          <cell r="AJ1121">
            <v>40330</v>
          </cell>
          <cell r="AK1121">
            <v>40369</v>
          </cell>
          <cell r="AL1121">
            <v>40427</v>
          </cell>
          <cell r="AM1121">
            <v>40430</v>
          </cell>
          <cell r="AN1121" t="str">
            <v>rev Feb P-Req</v>
          </cell>
          <cell r="AO1121" t="str">
            <v>Y</v>
          </cell>
          <cell r="AP1121">
            <v>95955</v>
          </cell>
          <cell r="AR1121" t="str">
            <v>000s</v>
          </cell>
          <cell r="AS1121">
            <v>0</v>
          </cell>
          <cell r="AT1121" t="str">
            <v>China</v>
          </cell>
          <cell r="AX1121">
            <v>0</v>
          </cell>
          <cell r="AY1121">
            <v>40238</v>
          </cell>
          <cell r="AZ1121">
            <v>40244</v>
          </cell>
          <cell r="BA1121">
            <v>40335</v>
          </cell>
          <cell r="BB1121">
            <v>40370</v>
          </cell>
          <cell r="BC1121">
            <v>40433</v>
          </cell>
          <cell r="BD1121">
            <v>40433</v>
          </cell>
          <cell r="BE1121">
            <v>40238</v>
          </cell>
          <cell r="BF1121">
            <v>40330</v>
          </cell>
          <cell r="BG1121">
            <v>40360</v>
          </cell>
          <cell r="BH1121">
            <v>40422</v>
          </cell>
          <cell r="BI1121">
            <v>40422</v>
          </cell>
          <cell r="BL1121">
            <v>0</v>
          </cell>
          <cell r="BN1121" t="str">
            <v>DOCKERS</v>
          </cell>
          <cell r="BO1121" t="str">
            <v>Tops</v>
          </cell>
          <cell r="BP1121" t="str">
            <v>Mens</v>
          </cell>
          <cell r="BQ1121" t="str">
            <v>N</v>
          </cell>
          <cell r="BR1121" t="str">
            <v>DM Tops Knits</v>
          </cell>
          <cell r="BS1121" t="str">
            <v>OKAMOTO D</v>
          </cell>
          <cell r="BT1121" t="str">
            <v>C KNITS</v>
          </cell>
          <cell r="BU1121" t="str">
            <v>D5891</v>
          </cell>
          <cell r="BV1121" t="str">
            <v>Seasonal</v>
          </cell>
          <cell r="BW1121" t="str">
            <v>LSA</v>
          </cell>
          <cell r="BY1121" t="str">
            <v>4036940330403134024440234402344023440234</v>
          </cell>
          <cell r="BZ1121" t="str">
            <v>S-20380-0001-3905-40369</v>
          </cell>
          <cell r="CA1121" t="str">
            <v>SFO</v>
          </cell>
          <cell r="CB1121">
            <v>1876</v>
          </cell>
          <cell r="CD1121">
            <v>0</v>
          </cell>
          <cell r="CF1121">
            <v>572</v>
          </cell>
          <cell r="CG1121">
            <v>0</v>
          </cell>
        </row>
        <row r="1122">
          <cell r="A1122">
            <v>1094128</v>
          </cell>
          <cell r="B1122" t="str">
            <v>106</v>
          </cell>
          <cell r="C1122" t="str">
            <v>101</v>
          </cell>
          <cell r="D1122" t="str">
            <v>20380</v>
          </cell>
          <cell r="E1122" t="str">
            <v>20380-0001</v>
          </cell>
          <cell r="F1122" t="str">
            <v>FLAT BACK RIB KNIT 1/4 ZIP PULLOVER</v>
          </cell>
          <cell r="G1122" t="str">
            <v>SOLID - BLACK</v>
          </cell>
          <cell r="H1122" t="str">
            <v>PC</v>
          </cell>
          <cell r="J1122" t="str">
            <v>SP-A</v>
          </cell>
          <cell r="K1122" t="str">
            <v>LACL</v>
          </cell>
          <cell r="L1122" t="str">
            <v>CR</v>
          </cell>
          <cell r="M1122">
            <v>120</v>
          </cell>
          <cell r="N1122">
            <v>120</v>
          </cell>
          <cell r="O1122">
            <v>0</v>
          </cell>
          <cell r="P1122">
            <v>120</v>
          </cell>
          <cell r="T1122" t="str">
            <v>256M</v>
          </cell>
          <cell r="U1122">
            <v>3905</v>
          </cell>
          <cell r="V1122" t="str">
            <v>HONG KONG</v>
          </cell>
          <cell r="W1122" t="str">
            <v>NAS</v>
          </cell>
          <cell r="X1122" t="str">
            <v>INDONESIA</v>
          </cell>
          <cell r="Y1122" t="str">
            <v>PT EINS TREND</v>
          </cell>
          <cell r="Z1122" t="str">
            <v>DFC</v>
          </cell>
          <cell r="AD1122">
            <v>40234</v>
          </cell>
          <cell r="AE1122">
            <v>40234</v>
          </cell>
          <cell r="AF1122">
            <v>40234</v>
          </cell>
          <cell r="AG1122">
            <v>40234</v>
          </cell>
          <cell r="AH1122">
            <v>40244</v>
          </cell>
          <cell r="AI1122">
            <v>40313</v>
          </cell>
          <cell r="AJ1122">
            <v>40330</v>
          </cell>
          <cell r="AK1122">
            <v>40369</v>
          </cell>
          <cell r="AL1122">
            <v>40444</v>
          </cell>
          <cell r="AM1122">
            <v>40447</v>
          </cell>
          <cell r="AN1122" t="str">
            <v>per 2/25 email from Monica confirmed qtys. 3/9: size bd sent to Sunny. Can't issue PO until credit hold off.</v>
          </cell>
          <cell r="AO1122" t="str">
            <v>Y</v>
          </cell>
          <cell r="AP1122">
            <v>4100086145</v>
          </cell>
          <cell r="AR1122" t="str">
            <v>000s</v>
          </cell>
          <cell r="AS1122">
            <v>0</v>
          </cell>
          <cell r="AT1122" t="str">
            <v>China</v>
          </cell>
          <cell r="AX1122">
            <v>0</v>
          </cell>
          <cell r="AY1122">
            <v>40238</v>
          </cell>
          <cell r="AZ1122">
            <v>40244</v>
          </cell>
          <cell r="BA1122">
            <v>40335</v>
          </cell>
          <cell r="BB1122">
            <v>40370</v>
          </cell>
          <cell r="BC1122">
            <v>40447</v>
          </cell>
          <cell r="BD1122">
            <v>40447</v>
          </cell>
          <cell r="BE1122">
            <v>40238</v>
          </cell>
          <cell r="BF1122">
            <v>40330</v>
          </cell>
          <cell r="BG1122">
            <v>40360</v>
          </cell>
          <cell r="BH1122">
            <v>40422</v>
          </cell>
          <cell r="BI1122">
            <v>40422</v>
          </cell>
          <cell r="BL1122">
            <v>0</v>
          </cell>
          <cell r="BN1122" t="str">
            <v>DOCKERS</v>
          </cell>
          <cell r="BO1122" t="str">
            <v>Tops</v>
          </cell>
          <cell r="BP1122" t="str">
            <v>Mens</v>
          </cell>
          <cell r="BQ1122" t="str">
            <v>N</v>
          </cell>
          <cell r="BR1122" t="str">
            <v>DM Tops Knits</v>
          </cell>
          <cell r="BS1122" t="str">
            <v>OKAMOTO D</v>
          </cell>
          <cell r="BT1122" t="str">
            <v>C KNITS</v>
          </cell>
          <cell r="BU1122" t="str">
            <v>D5891</v>
          </cell>
          <cell r="BV1122" t="str">
            <v>Seasonal</v>
          </cell>
          <cell r="BW1122" t="str">
            <v>LSA</v>
          </cell>
          <cell r="BY1122" t="str">
            <v>4036940330403134024440234402344023440234</v>
          </cell>
          <cell r="BZ1122" t="str">
            <v>S-20380-0001-3905-40369</v>
          </cell>
          <cell r="CA1122" t="str">
            <v>SFO</v>
          </cell>
          <cell r="CD1122">
            <v>0</v>
          </cell>
          <cell r="CF1122">
            <v>572</v>
          </cell>
          <cell r="CG1122">
            <v>0</v>
          </cell>
        </row>
        <row r="1123">
          <cell r="A1123">
            <v>1094129</v>
          </cell>
          <cell r="B1123" t="str">
            <v>106</v>
          </cell>
          <cell r="C1123" t="str">
            <v>101</v>
          </cell>
          <cell r="D1123" t="str">
            <v>20380</v>
          </cell>
          <cell r="E1123" t="str">
            <v>20380-0001</v>
          </cell>
          <cell r="F1123" t="str">
            <v>FLAT BACK RIB KNIT 1/4 ZIP PULLOVER</v>
          </cell>
          <cell r="G1123" t="str">
            <v>SOLID - BLACK</v>
          </cell>
          <cell r="H1123" t="str">
            <v>PC</v>
          </cell>
          <cell r="J1123" t="str">
            <v>SP-A</v>
          </cell>
          <cell r="K1123" t="str">
            <v>LSUS</v>
          </cell>
          <cell r="L1123">
            <v>2006</v>
          </cell>
          <cell r="M1123">
            <v>81</v>
          </cell>
          <cell r="N1123">
            <v>81</v>
          </cell>
          <cell r="O1123">
            <v>0</v>
          </cell>
          <cell r="P1123">
            <v>81</v>
          </cell>
          <cell r="T1123" t="str">
            <v>256M</v>
          </cell>
          <cell r="U1123">
            <v>3905</v>
          </cell>
          <cell r="V1123" t="str">
            <v>HONG KONG</v>
          </cell>
          <cell r="W1123" t="str">
            <v>NAS</v>
          </cell>
          <cell r="X1123" t="str">
            <v>INDONESIA</v>
          </cell>
          <cell r="Y1123" t="str">
            <v>PT EINS TREND</v>
          </cell>
          <cell r="Z1123" t="str">
            <v>DFC</v>
          </cell>
          <cell r="AD1123">
            <v>40234</v>
          </cell>
          <cell r="AE1123">
            <v>40234</v>
          </cell>
          <cell r="AF1123">
            <v>40234</v>
          </cell>
          <cell r="AG1123">
            <v>40234</v>
          </cell>
          <cell r="AH1123">
            <v>40244</v>
          </cell>
          <cell r="AI1123">
            <v>40313</v>
          </cell>
          <cell r="AJ1123">
            <v>40330</v>
          </cell>
          <cell r="AK1123">
            <v>40369</v>
          </cell>
          <cell r="AL1123">
            <v>40409</v>
          </cell>
          <cell r="AM1123">
            <v>40412</v>
          </cell>
          <cell r="AN1123" t="str">
            <v>2/10 sent to Sunny to add for US.</v>
          </cell>
          <cell r="AO1123" t="str">
            <v>Y</v>
          </cell>
          <cell r="AP1123">
            <v>4100081842</v>
          </cell>
          <cell r="AR1123" t="str">
            <v>000s</v>
          </cell>
          <cell r="AS1123">
            <v>0</v>
          </cell>
          <cell r="AT1123" t="str">
            <v>China</v>
          </cell>
          <cell r="AX1123">
            <v>0</v>
          </cell>
          <cell r="AY1123">
            <v>40238</v>
          </cell>
          <cell r="AZ1123">
            <v>40244</v>
          </cell>
          <cell r="BA1123">
            <v>40335</v>
          </cell>
          <cell r="BB1123">
            <v>40370</v>
          </cell>
          <cell r="BC1123">
            <v>40412</v>
          </cell>
          <cell r="BD1123">
            <v>40412</v>
          </cell>
          <cell r="BE1123">
            <v>40238</v>
          </cell>
          <cell r="BF1123">
            <v>40330</v>
          </cell>
          <cell r="BG1123">
            <v>40360</v>
          </cell>
          <cell r="BH1123">
            <v>40391</v>
          </cell>
          <cell r="BI1123">
            <v>40391</v>
          </cell>
          <cell r="BL1123">
            <v>0</v>
          </cell>
          <cell r="BN1123" t="str">
            <v>DOCKERS</v>
          </cell>
          <cell r="BO1123" t="str">
            <v>Tops</v>
          </cell>
          <cell r="BP1123" t="str">
            <v>Mens</v>
          </cell>
          <cell r="BQ1123" t="str">
            <v>N</v>
          </cell>
          <cell r="BR1123" t="str">
            <v>DM Tops Knits</v>
          </cell>
          <cell r="BS1123" t="str">
            <v>OKAMOTO D</v>
          </cell>
          <cell r="BT1123" t="str">
            <v>C KNITS</v>
          </cell>
          <cell r="BU1123" t="str">
            <v>D5891</v>
          </cell>
          <cell r="BV1123" t="str">
            <v>Seasonal</v>
          </cell>
          <cell r="BW1123" t="str">
            <v>LSA</v>
          </cell>
          <cell r="BY1123" t="str">
            <v>4036940330403134024440234402344023440234</v>
          </cell>
          <cell r="BZ1123" t="str">
            <v>S-20380-0001-3905-40369</v>
          </cell>
          <cell r="CA1123" t="str">
            <v>SFO</v>
          </cell>
          <cell r="CD1123">
            <v>0</v>
          </cell>
          <cell r="CF1123">
            <v>572</v>
          </cell>
          <cell r="CG1123">
            <v>0</v>
          </cell>
        </row>
        <row r="1124">
          <cell r="A1124">
            <v>1094130</v>
          </cell>
          <cell r="B1124" t="str">
            <v>106</v>
          </cell>
          <cell r="C1124" t="str">
            <v>101</v>
          </cell>
          <cell r="D1124" t="str">
            <v>20190</v>
          </cell>
          <cell r="E1124" t="str">
            <v>20190-0001</v>
          </cell>
          <cell r="F1124" t="str">
            <v>VINTAGE HEAVY JERSEY TEE SS</v>
          </cell>
          <cell r="G1124" t="str">
            <v>SOLID - SIRO SPICE GRAPHIC</v>
          </cell>
          <cell r="H1124" t="str">
            <v>PC</v>
          </cell>
          <cell r="J1124" t="str">
            <v>SP-A</v>
          </cell>
          <cell r="K1124" t="str">
            <v>LSM</v>
          </cell>
          <cell r="L1124" t="str">
            <v>MX</v>
          </cell>
          <cell r="M1124">
            <v>1664</v>
          </cell>
          <cell r="N1124">
            <v>1664</v>
          </cell>
          <cell r="O1124">
            <v>0</v>
          </cell>
          <cell r="P1124">
            <v>1664</v>
          </cell>
          <cell r="T1124" t="str">
            <v>699M</v>
          </cell>
          <cell r="U1124">
            <v>4392</v>
          </cell>
          <cell r="V1124" t="str">
            <v>INDIA</v>
          </cell>
          <cell r="W1124" t="str">
            <v>SAS</v>
          </cell>
          <cell r="X1124" t="str">
            <v>INDIA</v>
          </cell>
          <cell r="Y1124" t="str">
            <v>INTERNATIONAL CLOTHING CO V</v>
          </cell>
          <cell r="Z1124" t="str">
            <v>DDU</v>
          </cell>
          <cell r="AD1124">
            <v>40150</v>
          </cell>
          <cell r="AE1124">
            <v>40150</v>
          </cell>
          <cell r="AF1124">
            <v>40150</v>
          </cell>
          <cell r="AG1124">
            <v>40150</v>
          </cell>
          <cell r="AH1124">
            <v>40160</v>
          </cell>
          <cell r="AI1124">
            <v>40206</v>
          </cell>
          <cell r="AJ1124">
            <v>40220</v>
          </cell>
          <cell r="AK1124">
            <v>40270</v>
          </cell>
          <cell r="AL1124">
            <v>40331</v>
          </cell>
          <cell r="AM1124">
            <v>40334</v>
          </cell>
          <cell r="AN1124" t="str">
            <v>1/7: MX rev qty from 1784 uts to 1664 uts</v>
          </cell>
          <cell r="AO1124" t="str">
            <v>Y</v>
          </cell>
          <cell r="AP1124">
            <v>95407</v>
          </cell>
          <cell r="AR1124" t="str">
            <v>000s</v>
          </cell>
          <cell r="AS1124">
            <v>0</v>
          </cell>
          <cell r="AT1124" t="str">
            <v>India</v>
          </cell>
          <cell r="AX1124">
            <v>0</v>
          </cell>
          <cell r="AY1124">
            <v>40154</v>
          </cell>
          <cell r="AZ1124">
            <v>40160</v>
          </cell>
          <cell r="BA1124">
            <v>40223</v>
          </cell>
          <cell r="BB1124">
            <v>40272</v>
          </cell>
          <cell r="BC1124">
            <v>40335</v>
          </cell>
          <cell r="BD1124">
            <v>40335</v>
          </cell>
          <cell r="BE1124">
            <v>40148</v>
          </cell>
          <cell r="BF1124">
            <v>40210</v>
          </cell>
          <cell r="BG1124">
            <v>40238</v>
          </cell>
          <cell r="BH1124">
            <v>40330</v>
          </cell>
          <cell r="BI1124">
            <v>40330</v>
          </cell>
          <cell r="BL1124">
            <v>0</v>
          </cell>
          <cell r="BN1124" t="str">
            <v>DOCKERS</v>
          </cell>
          <cell r="BO1124" t="str">
            <v>Tops</v>
          </cell>
          <cell r="BP1124" t="str">
            <v>Mens</v>
          </cell>
          <cell r="BQ1124" t="str">
            <v>N</v>
          </cell>
          <cell r="BR1124" t="str">
            <v>DM Tops Knits</v>
          </cell>
          <cell r="BS1124" t="str">
            <v>OKAMOTO D</v>
          </cell>
          <cell r="BT1124" t="str">
            <v>C KNITS</v>
          </cell>
          <cell r="BU1124" t="str">
            <v>D5884</v>
          </cell>
          <cell r="BV1124" t="str">
            <v>Seasonal</v>
          </cell>
          <cell r="BW1124" t="str">
            <v>LSA</v>
          </cell>
          <cell r="BY1124" t="str">
            <v>4027040220402064016040150401504015040150</v>
          </cell>
          <cell r="BZ1124" t="str">
            <v>S-20190-0001-4392-40270</v>
          </cell>
          <cell r="CA1124" t="str">
            <v>SFO</v>
          </cell>
          <cell r="CB1124">
            <v>1664</v>
          </cell>
          <cell r="CD1124">
            <v>0</v>
          </cell>
          <cell r="CF1124">
            <v>1768</v>
          </cell>
          <cell r="CG1124">
            <v>0</v>
          </cell>
        </row>
        <row r="1125">
          <cell r="A1125">
            <v>1094131</v>
          </cell>
          <cell r="B1125" t="str">
            <v>106</v>
          </cell>
          <cell r="C1125" t="str">
            <v>101</v>
          </cell>
          <cell r="D1125" t="str">
            <v>20190</v>
          </cell>
          <cell r="E1125" t="str">
            <v>20190-0001</v>
          </cell>
          <cell r="F1125" t="str">
            <v>VINTAGE HEAVY JERSEY TEE SS</v>
          </cell>
          <cell r="G1125" t="str">
            <v>SOLID - SIRO SPICE GRAPHIC</v>
          </cell>
          <cell r="H1125" t="str">
            <v>PC</v>
          </cell>
          <cell r="J1125" t="str">
            <v>SP-A</v>
          </cell>
          <cell r="K1125" t="str">
            <v>LACL</v>
          </cell>
          <cell r="L1125" t="str">
            <v>CR</v>
          </cell>
          <cell r="M1125">
            <v>120</v>
          </cell>
          <cell r="N1125">
            <v>120</v>
          </cell>
          <cell r="O1125">
            <v>0</v>
          </cell>
          <cell r="P1125">
            <v>120</v>
          </cell>
          <cell r="T1125" t="str">
            <v>699M</v>
          </cell>
          <cell r="U1125">
            <v>4392</v>
          </cell>
          <cell r="V1125" t="str">
            <v>INDIA</v>
          </cell>
          <cell r="W1125" t="str">
            <v>SAS</v>
          </cell>
          <cell r="X1125" t="str">
            <v>INDIA</v>
          </cell>
          <cell r="Y1125" t="str">
            <v>INTERNATIONAL CLOTHING CO V</v>
          </cell>
          <cell r="Z1125" t="str">
            <v>DDU</v>
          </cell>
          <cell r="AD1125">
            <v>40150</v>
          </cell>
          <cell r="AE1125">
            <v>40150</v>
          </cell>
          <cell r="AF1125">
            <v>40150</v>
          </cell>
          <cell r="AG1125">
            <v>40150</v>
          </cell>
          <cell r="AH1125">
            <v>40160</v>
          </cell>
          <cell r="AI1125">
            <v>40206</v>
          </cell>
          <cell r="AJ1125">
            <v>40220</v>
          </cell>
          <cell r="AK1125">
            <v>40270</v>
          </cell>
          <cell r="AL1125">
            <v>40345</v>
          </cell>
          <cell r="AM1125">
            <v>40348</v>
          </cell>
          <cell r="AN1125" t="str">
            <v>early commit</v>
          </cell>
          <cell r="AO1125" t="str">
            <v>Y</v>
          </cell>
          <cell r="AP1125">
            <v>4100076185</v>
          </cell>
          <cell r="AR1125" t="str">
            <v>000s</v>
          </cell>
          <cell r="AS1125">
            <v>0</v>
          </cell>
          <cell r="AT1125" t="str">
            <v>India</v>
          </cell>
          <cell r="AX1125">
            <v>0</v>
          </cell>
          <cell r="AY1125">
            <v>40154</v>
          </cell>
          <cell r="AZ1125">
            <v>40160</v>
          </cell>
          <cell r="BA1125">
            <v>40223</v>
          </cell>
          <cell r="BB1125">
            <v>40272</v>
          </cell>
          <cell r="BC1125">
            <v>40349</v>
          </cell>
          <cell r="BD1125">
            <v>40349</v>
          </cell>
          <cell r="BE1125">
            <v>40148</v>
          </cell>
          <cell r="BF1125">
            <v>40210</v>
          </cell>
          <cell r="BG1125">
            <v>40238</v>
          </cell>
          <cell r="BH1125">
            <v>40330</v>
          </cell>
          <cell r="BI1125">
            <v>40330</v>
          </cell>
          <cell r="BL1125">
            <v>0</v>
          </cell>
          <cell r="BN1125" t="str">
            <v>DOCKERS</v>
          </cell>
          <cell r="BO1125" t="str">
            <v>Tops</v>
          </cell>
          <cell r="BP1125" t="str">
            <v>Mens</v>
          </cell>
          <cell r="BQ1125" t="str">
            <v>N</v>
          </cell>
          <cell r="BR1125" t="str">
            <v>DM Tops Knits</v>
          </cell>
          <cell r="BS1125" t="str">
            <v>OKAMOTO D</v>
          </cell>
          <cell r="BT1125" t="str">
            <v>C KNITS</v>
          </cell>
          <cell r="BU1125" t="str">
            <v>D5884</v>
          </cell>
          <cell r="BV1125" t="str">
            <v>Seasonal</v>
          </cell>
          <cell r="BW1125" t="str">
            <v>LSA</v>
          </cell>
          <cell r="BY1125" t="str">
            <v>4027040220402064016040150401504015040150</v>
          </cell>
          <cell r="BZ1125" t="str">
            <v>S-20190-0001-4392-40270</v>
          </cell>
          <cell r="CA1125" t="str">
            <v>SFO</v>
          </cell>
          <cell r="CD1125">
            <v>0</v>
          </cell>
          <cell r="CF1125">
            <v>1768</v>
          </cell>
          <cell r="CG1125">
            <v>0</v>
          </cell>
        </row>
        <row r="1126">
          <cell r="A1126">
            <v>1094132</v>
          </cell>
          <cell r="B1126" t="str">
            <v>106</v>
          </cell>
          <cell r="C1126" t="str">
            <v>101</v>
          </cell>
          <cell r="D1126" t="str">
            <v>20190</v>
          </cell>
          <cell r="E1126" t="str">
            <v>20190-0001</v>
          </cell>
          <cell r="F1126" t="str">
            <v>VINTAGE HEAVY JERSEY TEE SS</v>
          </cell>
          <cell r="G1126" t="str">
            <v>SOLID - SIRO SPICE GRAPHIC</v>
          </cell>
          <cell r="H1126" t="str">
            <v>PC</v>
          </cell>
          <cell r="J1126" t="str">
            <v>SP-A</v>
          </cell>
          <cell r="K1126" t="str">
            <v>LACL</v>
          </cell>
          <cell r="L1126" t="str">
            <v>PE</v>
          </cell>
          <cell r="M1126">
            <v>60</v>
          </cell>
          <cell r="N1126">
            <v>60</v>
          </cell>
          <cell r="O1126">
            <v>0</v>
          </cell>
          <cell r="P1126">
            <v>60</v>
          </cell>
          <cell r="T1126" t="str">
            <v>699M</v>
          </cell>
          <cell r="U1126">
            <v>4392</v>
          </cell>
          <cell r="V1126" t="str">
            <v>INDIA</v>
          </cell>
          <cell r="W1126" t="str">
            <v>SAS</v>
          </cell>
          <cell r="X1126" t="str">
            <v>INDIA</v>
          </cell>
          <cell r="Y1126" t="str">
            <v>INTERNATIONAL CLOTHING CO V</v>
          </cell>
          <cell r="Z1126" t="str">
            <v>DDU</v>
          </cell>
          <cell r="AD1126">
            <v>40150</v>
          </cell>
          <cell r="AE1126">
            <v>40150</v>
          </cell>
          <cell r="AF1126">
            <v>40150</v>
          </cell>
          <cell r="AG1126">
            <v>40150</v>
          </cell>
          <cell r="AH1126">
            <v>40160</v>
          </cell>
          <cell r="AI1126">
            <v>40206</v>
          </cell>
          <cell r="AJ1126">
            <v>40220</v>
          </cell>
          <cell r="AK1126">
            <v>40270</v>
          </cell>
          <cell r="AL1126">
            <v>40330</v>
          </cell>
          <cell r="AM1126">
            <v>40333</v>
          </cell>
          <cell r="AN1126" t="str">
            <v>1/6:Add PE to help with yarn liability from MX. 1/20: Sudha confirmed PE qty down to 60 uts (from 120 uts)</v>
          </cell>
          <cell r="AO1126" t="str">
            <v>Y</v>
          </cell>
          <cell r="AP1126">
            <v>4100076186</v>
          </cell>
          <cell r="AR1126" t="str">
            <v>000s</v>
          </cell>
          <cell r="AS1126">
            <v>0</v>
          </cell>
          <cell r="AT1126" t="str">
            <v>India</v>
          </cell>
          <cell r="AX1126">
            <v>0</v>
          </cell>
          <cell r="AY1126">
            <v>40154</v>
          </cell>
          <cell r="AZ1126">
            <v>40160</v>
          </cell>
          <cell r="BA1126">
            <v>40223</v>
          </cell>
          <cell r="BB1126">
            <v>40272</v>
          </cell>
          <cell r="BC1126">
            <v>40335</v>
          </cell>
          <cell r="BD1126">
            <v>40335</v>
          </cell>
          <cell r="BE1126">
            <v>40148</v>
          </cell>
          <cell r="BF1126">
            <v>40210</v>
          </cell>
          <cell r="BG1126">
            <v>40238</v>
          </cell>
          <cell r="BH1126">
            <v>40330</v>
          </cell>
          <cell r="BI1126">
            <v>40330</v>
          </cell>
          <cell r="BL1126">
            <v>0</v>
          </cell>
          <cell r="BN1126" t="str">
            <v>DOCKERS</v>
          </cell>
          <cell r="BO1126" t="str">
            <v>Tops</v>
          </cell>
          <cell r="BP1126" t="str">
            <v>Mens</v>
          </cell>
          <cell r="BQ1126" t="str">
            <v>N</v>
          </cell>
          <cell r="BR1126" t="str">
            <v>DM Tops Knits</v>
          </cell>
          <cell r="BS1126" t="str">
            <v>OKAMOTO D</v>
          </cell>
          <cell r="BT1126" t="str">
            <v>C KNITS</v>
          </cell>
          <cell r="BU1126" t="str">
            <v>D5884</v>
          </cell>
          <cell r="BV1126" t="str">
            <v>Seasonal</v>
          </cell>
          <cell r="BW1126" t="str">
            <v>LSA</v>
          </cell>
          <cell r="BY1126" t="str">
            <v>4027040220402064016040150401504015040150</v>
          </cell>
          <cell r="BZ1126" t="str">
            <v>S-20190-0001-4392-40270</v>
          </cell>
          <cell r="CA1126" t="str">
            <v>SFO</v>
          </cell>
          <cell r="CD1126">
            <v>0</v>
          </cell>
          <cell r="CF1126">
            <v>1768</v>
          </cell>
          <cell r="CG1126">
            <v>0</v>
          </cell>
        </row>
        <row r="1127">
          <cell r="A1127">
            <v>1094133</v>
          </cell>
          <cell r="B1127" t="str">
            <v>106</v>
          </cell>
          <cell r="C1127" t="str">
            <v>101</v>
          </cell>
          <cell r="D1127" t="str">
            <v>20190</v>
          </cell>
          <cell r="E1127" t="str">
            <v>20190-0001</v>
          </cell>
          <cell r="F1127" t="str">
            <v>VINTAGE HEAVY JERSEY TEE SS</v>
          </cell>
          <cell r="G1127" t="str">
            <v>SOLID - SIRO SPICE GRAPHIC</v>
          </cell>
          <cell r="H1127" t="str">
            <v>PC</v>
          </cell>
          <cell r="J1127" t="str">
            <v>SP-A</v>
          </cell>
          <cell r="K1127" t="str">
            <v>LACL</v>
          </cell>
          <cell r="L1127" t="str">
            <v>CL</v>
          </cell>
          <cell r="M1127">
            <v>60</v>
          </cell>
          <cell r="N1127">
            <v>60</v>
          </cell>
          <cell r="O1127">
            <v>0</v>
          </cell>
          <cell r="P1127">
            <v>60</v>
          </cell>
          <cell r="T1127" t="str">
            <v>699M</v>
          </cell>
          <cell r="U1127">
            <v>4392</v>
          </cell>
          <cell r="V1127" t="str">
            <v>INDIA</v>
          </cell>
          <cell r="W1127" t="str">
            <v>SAS</v>
          </cell>
          <cell r="X1127" t="str">
            <v>INDIA</v>
          </cell>
          <cell r="Y1127" t="str">
            <v>INTERNATIONAL CLOTHING CO V</v>
          </cell>
          <cell r="Z1127" t="str">
            <v>DDU</v>
          </cell>
          <cell r="AD1127">
            <v>40150</v>
          </cell>
          <cell r="AE1127">
            <v>40150</v>
          </cell>
          <cell r="AF1127">
            <v>40150</v>
          </cell>
          <cell r="AG1127">
            <v>40150</v>
          </cell>
          <cell r="AH1127">
            <v>40160</v>
          </cell>
          <cell r="AI1127">
            <v>40206</v>
          </cell>
          <cell r="AJ1127">
            <v>40220</v>
          </cell>
          <cell r="AK1127">
            <v>40270</v>
          </cell>
          <cell r="AL1127">
            <v>40340</v>
          </cell>
          <cell r="AM1127">
            <v>40343</v>
          </cell>
          <cell r="AN1127" t="str">
            <v>early commit</v>
          </cell>
          <cell r="AO1127" t="str">
            <v>Y</v>
          </cell>
          <cell r="AP1127">
            <v>4100076166</v>
          </cell>
          <cell r="AR1127" t="str">
            <v>000s</v>
          </cell>
          <cell r="AS1127">
            <v>0</v>
          </cell>
          <cell r="AT1127" t="str">
            <v>India</v>
          </cell>
          <cell r="AX1127">
            <v>0</v>
          </cell>
          <cell r="AY1127">
            <v>40154</v>
          </cell>
          <cell r="AZ1127">
            <v>40160</v>
          </cell>
          <cell r="BA1127">
            <v>40223</v>
          </cell>
          <cell r="BB1127">
            <v>40272</v>
          </cell>
          <cell r="BC1127">
            <v>40342</v>
          </cell>
          <cell r="BD1127">
            <v>40349</v>
          </cell>
          <cell r="BE1127">
            <v>40148</v>
          </cell>
          <cell r="BF1127">
            <v>40210</v>
          </cell>
          <cell r="BG1127">
            <v>40238</v>
          </cell>
          <cell r="BH1127">
            <v>40330</v>
          </cell>
          <cell r="BI1127">
            <v>40330</v>
          </cell>
          <cell r="BL1127">
            <v>0</v>
          </cell>
          <cell r="BN1127" t="str">
            <v>DOCKERS</v>
          </cell>
          <cell r="BO1127" t="str">
            <v>Tops</v>
          </cell>
          <cell r="BP1127" t="str">
            <v>Mens</v>
          </cell>
          <cell r="BQ1127" t="str">
            <v>N</v>
          </cell>
          <cell r="BR1127" t="str">
            <v>DM Tops Knits</v>
          </cell>
          <cell r="BS1127" t="str">
            <v>OKAMOTO D</v>
          </cell>
          <cell r="BT1127" t="str">
            <v>C KNITS</v>
          </cell>
          <cell r="BU1127" t="str">
            <v>D5884</v>
          </cell>
          <cell r="BV1127" t="str">
            <v>Seasonal</v>
          </cell>
          <cell r="BW1127" t="str">
            <v>LSA</v>
          </cell>
          <cell r="BY1127" t="str">
            <v>4027040220402064016040150401504015040150</v>
          </cell>
          <cell r="BZ1127" t="str">
            <v>S-20190-0001-4392-40270</v>
          </cell>
          <cell r="CA1127" t="str">
            <v>SFO</v>
          </cell>
          <cell r="CD1127">
            <v>0</v>
          </cell>
          <cell r="CF1127">
            <v>1768</v>
          </cell>
          <cell r="CG1127">
            <v>0</v>
          </cell>
        </row>
        <row r="1128">
          <cell r="A1128">
            <v>1094134</v>
          </cell>
          <cell r="B1128" t="str">
            <v>106</v>
          </cell>
          <cell r="C1128" t="str">
            <v>101</v>
          </cell>
          <cell r="D1128" t="str">
            <v>20190</v>
          </cell>
          <cell r="E1128" t="str">
            <v>20190-0002</v>
          </cell>
          <cell r="F1128" t="str">
            <v>VINTAGE HEAVY JERSEY TEE SS</v>
          </cell>
          <cell r="G1128" t="str">
            <v>SOLID - SIRO GREY GRAPHIC</v>
          </cell>
          <cell r="H1128" t="str">
            <v>PC</v>
          </cell>
          <cell r="J1128" t="str">
            <v>SP-A</v>
          </cell>
          <cell r="K1128" t="str">
            <v>LACL</v>
          </cell>
          <cell r="L1128" t="str">
            <v>CR</v>
          </cell>
          <cell r="M1128">
            <v>120</v>
          </cell>
          <cell r="N1128">
            <v>120</v>
          </cell>
          <cell r="O1128">
            <v>0</v>
          </cell>
          <cell r="P1128">
            <v>120</v>
          </cell>
          <cell r="T1128" t="str">
            <v>699M</v>
          </cell>
          <cell r="U1128">
            <v>4392</v>
          </cell>
          <cell r="V1128" t="str">
            <v>INDIA</v>
          </cell>
          <cell r="W1128" t="str">
            <v>SAS</v>
          </cell>
          <cell r="X1128" t="str">
            <v>INDIA</v>
          </cell>
          <cell r="Y1128" t="str">
            <v>INTERNATIONAL CLOTHING CO V</v>
          </cell>
          <cell r="Z1128" t="str">
            <v>DDU</v>
          </cell>
          <cell r="AD1128">
            <v>40150</v>
          </cell>
          <cell r="AE1128">
            <v>40150</v>
          </cell>
          <cell r="AF1128">
            <v>40150</v>
          </cell>
          <cell r="AG1128">
            <v>40150</v>
          </cell>
          <cell r="AH1128">
            <v>40160</v>
          </cell>
          <cell r="AI1128">
            <v>40206</v>
          </cell>
          <cell r="AJ1128">
            <v>40220</v>
          </cell>
          <cell r="AK1128">
            <v>40270</v>
          </cell>
          <cell r="AL1128">
            <v>40345</v>
          </cell>
          <cell r="AM1128">
            <v>40348</v>
          </cell>
          <cell r="AN1128" t="str">
            <v>early commit</v>
          </cell>
          <cell r="AO1128" t="str">
            <v>Y</v>
          </cell>
          <cell r="AP1128">
            <v>4100076187</v>
          </cell>
          <cell r="AR1128" t="str">
            <v>000s</v>
          </cell>
          <cell r="AS1128">
            <v>0</v>
          </cell>
          <cell r="AT1128" t="str">
            <v>India</v>
          </cell>
          <cell r="AX1128">
            <v>0</v>
          </cell>
          <cell r="AY1128">
            <v>40154</v>
          </cell>
          <cell r="AZ1128">
            <v>40160</v>
          </cell>
          <cell r="BA1128">
            <v>40223</v>
          </cell>
          <cell r="BB1128">
            <v>40272</v>
          </cell>
          <cell r="BC1128">
            <v>40349</v>
          </cell>
          <cell r="BD1128">
            <v>40349</v>
          </cell>
          <cell r="BE1128">
            <v>40148</v>
          </cell>
          <cell r="BF1128">
            <v>40210</v>
          </cell>
          <cell r="BG1128">
            <v>40238</v>
          </cell>
          <cell r="BH1128">
            <v>40330</v>
          </cell>
          <cell r="BI1128">
            <v>40330</v>
          </cell>
          <cell r="BL1128">
            <v>0</v>
          </cell>
          <cell r="BN1128" t="str">
            <v>DOCKERS</v>
          </cell>
          <cell r="BO1128" t="str">
            <v>Tops</v>
          </cell>
          <cell r="BP1128" t="str">
            <v>Mens</v>
          </cell>
          <cell r="BQ1128" t="str">
            <v>N</v>
          </cell>
          <cell r="BR1128" t="str">
            <v>DM Tops Knits</v>
          </cell>
          <cell r="BS1128" t="str">
            <v>OKAMOTO D</v>
          </cell>
          <cell r="BT1128" t="str">
            <v>C KNITS</v>
          </cell>
          <cell r="BU1128" t="str">
            <v>D5885</v>
          </cell>
          <cell r="BV1128" t="str">
            <v>Seasonal</v>
          </cell>
          <cell r="BW1128" t="str">
            <v>LSA</v>
          </cell>
          <cell r="BY1128" t="str">
            <v>4027040220402064016040150401504015040150</v>
          </cell>
          <cell r="BZ1128" t="str">
            <v>S-20190-0002-4392-40270</v>
          </cell>
          <cell r="CA1128" t="str">
            <v>SFO</v>
          </cell>
          <cell r="CD1128">
            <v>0</v>
          </cell>
          <cell r="CF1128">
            <v>1768</v>
          </cell>
          <cell r="CG1128">
            <v>0</v>
          </cell>
        </row>
        <row r="1129">
          <cell r="A1129">
            <v>1094135</v>
          </cell>
          <cell r="B1129" t="str">
            <v>106</v>
          </cell>
          <cell r="C1129" t="str">
            <v>101</v>
          </cell>
          <cell r="D1129" t="str">
            <v>20190</v>
          </cell>
          <cell r="E1129" t="str">
            <v>20190-0002</v>
          </cell>
          <cell r="F1129" t="str">
            <v>VINTAGE HEAVY JERSEY TEE SS</v>
          </cell>
          <cell r="G1129" t="str">
            <v>SOLID - SIRO GREY GRAPHIC</v>
          </cell>
          <cell r="H1129" t="str">
            <v>PC</v>
          </cell>
          <cell r="J1129" t="str">
            <v>SP-A</v>
          </cell>
          <cell r="K1129" t="str">
            <v>LACL</v>
          </cell>
          <cell r="L1129" t="str">
            <v>PE</v>
          </cell>
          <cell r="M1129">
            <v>60</v>
          </cell>
          <cell r="N1129">
            <v>60</v>
          </cell>
          <cell r="O1129">
            <v>0</v>
          </cell>
          <cell r="P1129">
            <v>60</v>
          </cell>
          <cell r="T1129" t="str">
            <v>699M</v>
          </cell>
          <cell r="U1129">
            <v>4392</v>
          </cell>
          <cell r="V1129" t="str">
            <v>INDIA</v>
          </cell>
          <cell r="W1129" t="str">
            <v>SAS</v>
          </cell>
          <cell r="X1129" t="str">
            <v>INDIA</v>
          </cell>
          <cell r="Y1129" t="str">
            <v>INTERNATIONAL CLOTHING CO V</v>
          </cell>
          <cell r="Z1129" t="str">
            <v>DDU</v>
          </cell>
          <cell r="AD1129">
            <v>40150</v>
          </cell>
          <cell r="AE1129">
            <v>40150</v>
          </cell>
          <cell r="AF1129">
            <v>40150</v>
          </cell>
          <cell r="AG1129">
            <v>40150</v>
          </cell>
          <cell r="AH1129">
            <v>40160</v>
          </cell>
          <cell r="AI1129">
            <v>40206</v>
          </cell>
          <cell r="AJ1129">
            <v>40220</v>
          </cell>
          <cell r="AK1129">
            <v>40270</v>
          </cell>
          <cell r="AL1129">
            <v>40330</v>
          </cell>
          <cell r="AM1129">
            <v>40333</v>
          </cell>
          <cell r="AN1129" t="str">
            <v>1/6:Add PE to help with yarn liability from MX. 1/20: Sudha confirmed PE qty down to 60 uts (from 120 uts)</v>
          </cell>
          <cell r="AO1129" t="str">
            <v>Y</v>
          </cell>
          <cell r="AP1129">
            <v>4100076188</v>
          </cell>
          <cell r="AR1129" t="str">
            <v>000s</v>
          </cell>
          <cell r="AS1129">
            <v>0</v>
          </cell>
          <cell r="AT1129" t="str">
            <v>India</v>
          </cell>
          <cell r="AX1129">
            <v>0</v>
          </cell>
          <cell r="AY1129">
            <v>40154</v>
          </cell>
          <cell r="AZ1129">
            <v>40160</v>
          </cell>
          <cell r="BA1129">
            <v>40223</v>
          </cell>
          <cell r="BB1129">
            <v>40272</v>
          </cell>
          <cell r="BC1129">
            <v>40335</v>
          </cell>
          <cell r="BD1129">
            <v>40335</v>
          </cell>
          <cell r="BE1129">
            <v>40148</v>
          </cell>
          <cell r="BF1129">
            <v>40210</v>
          </cell>
          <cell r="BG1129">
            <v>40238</v>
          </cell>
          <cell r="BH1129">
            <v>40330</v>
          </cell>
          <cell r="BI1129">
            <v>40330</v>
          </cell>
          <cell r="BL1129">
            <v>0</v>
          </cell>
          <cell r="BN1129" t="str">
            <v>DOCKERS</v>
          </cell>
          <cell r="BO1129" t="str">
            <v>Tops</v>
          </cell>
          <cell r="BP1129" t="str">
            <v>Mens</v>
          </cell>
          <cell r="BQ1129" t="str">
            <v>N</v>
          </cell>
          <cell r="BR1129" t="str">
            <v>DM Tops Knits</v>
          </cell>
          <cell r="BS1129" t="str">
            <v>OKAMOTO D</v>
          </cell>
          <cell r="BT1129" t="str">
            <v>C KNITS</v>
          </cell>
          <cell r="BU1129" t="str">
            <v>D5885</v>
          </cell>
          <cell r="BV1129" t="str">
            <v>Seasonal</v>
          </cell>
          <cell r="BW1129" t="str">
            <v>LSA</v>
          </cell>
          <cell r="BY1129" t="str">
            <v>4027040220402064016040150401504015040150</v>
          </cell>
          <cell r="BZ1129" t="str">
            <v>S-20190-0002-4392-40270</v>
          </cell>
          <cell r="CA1129" t="str">
            <v>SFO</v>
          </cell>
          <cell r="CD1129">
            <v>0</v>
          </cell>
          <cell r="CF1129">
            <v>1768</v>
          </cell>
          <cell r="CG1129">
            <v>0</v>
          </cell>
        </row>
        <row r="1130">
          <cell r="A1130">
            <v>1094136</v>
          </cell>
          <cell r="B1130" t="str">
            <v>106</v>
          </cell>
          <cell r="C1130" t="str">
            <v>101</v>
          </cell>
          <cell r="D1130" t="str">
            <v>20190</v>
          </cell>
          <cell r="E1130" t="str">
            <v>20190-0002</v>
          </cell>
          <cell r="F1130" t="str">
            <v>VINTAGE HEAVY JERSEY TEE SS</v>
          </cell>
          <cell r="G1130" t="str">
            <v>SOLID - SIRO GREY GRAPHIC</v>
          </cell>
          <cell r="H1130" t="str">
            <v>PC</v>
          </cell>
          <cell r="J1130" t="str">
            <v>SP-A</v>
          </cell>
          <cell r="K1130" t="str">
            <v>LACL</v>
          </cell>
          <cell r="L1130" t="str">
            <v>CL</v>
          </cell>
          <cell r="M1130">
            <v>60</v>
          </cell>
          <cell r="N1130">
            <v>60</v>
          </cell>
          <cell r="O1130">
            <v>0</v>
          </cell>
          <cell r="P1130">
            <v>60</v>
          </cell>
          <cell r="T1130" t="str">
            <v>699M</v>
          </cell>
          <cell r="U1130">
            <v>4392</v>
          </cell>
          <cell r="V1130" t="str">
            <v>INDIA</v>
          </cell>
          <cell r="W1130" t="str">
            <v>SAS</v>
          </cell>
          <cell r="X1130" t="str">
            <v>INDIA</v>
          </cell>
          <cell r="Y1130" t="str">
            <v>INTERNATIONAL CLOTHING CO V</v>
          </cell>
          <cell r="Z1130" t="str">
            <v>DDU</v>
          </cell>
          <cell r="AD1130">
            <v>40150</v>
          </cell>
          <cell r="AE1130">
            <v>40150</v>
          </cell>
          <cell r="AF1130">
            <v>40150</v>
          </cell>
          <cell r="AG1130">
            <v>40150</v>
          </cell>
          <cell r="AH1130">
            <v>40160</v>
          </cell>
          <cell r="AI1130">
            <v>40206</v>
          </cell>
          <cell r="AJ1130">
            <v>40220</v>
          </cell>
          <cell r="AK1130">
            <v>40270</v>
          </cell>
          <cell r="AL1130">
            <v>40340</v>
          </cell>
          <cell r="AM1130">
            <v>40343</v>
          </cell>
          <cell r="AN1130" t="str">
            <v>early commit</v>
          </cell>
          <cell r="AO1130" t="str">
            <v>Y</v>
          </cell>
          <cell r="AP1130">
            <v>4100076167</v>
          </cell>
          <cell r="AR1130" t="str">
            <v>000s</v>
          </cell>
          <cell r="AS1130">
            <v>0</v>
          </cell>
          <cell r="AT1130" t="str">
            <v>India</v>
          </cell>
          <cell r="AX1130">
            <v>0</v>
          </cell>
          <cell r="AY1130">
            <v>40154</v>
          </cell>
          <cell r="AZ1130">
            <v>40160</v>
          </cell>
          <cell r="BA1130">
            <v>40223</v>
          </cell>
          <cell r="BB1130">
            <v>40272</v>
          </cell>
          <cell r="BC1130">
            <v>40342</v>
          </cell>
          <cell r="BD1130">
            <v>40349</v>
          </cell>
          <cell r="BE1130">
            <v>40148</v>
          </cell>
          <cell r="BF1130">
            <v>40210</v>
          </cell>
          <cell r="BG1130">
            <v>40238</v>
          </cell>
          <cell r="BH1130">
            <v>40330</v>
          </cell>
          <cell r="BI1130">
            <v>40330</v>
          </cell>
          <cell r="BL1130">
            <v>0</v>
          </cell>
          <cell r="BN1130" t="str">
            <v>DOCKERS</v>
          </cell>
          <cell r="BO1130" t="str">
            <v>Tops</v>
          </cell>
          <cell r="BP1130" t="str">
            <v>Mens</v>
          </cell>
          <cell r="BQ1130" t="str">
            <v>N</v>
          </cell>
          <cell r="BR1130" t="str">
            <v>DM Tops Knits</v>
          </cell>
          <cell r="BS1130" t="str">
            <v>OKAMOTO D</v>
          </cell>
          <cell r="BT1130" t="str">
            <v>C KNITS</v>
          </cell>
          <cell r="BU1130" t="str">
            <v>D5885</v>
          </cell>
          <cell r="BV1130" t="str">
            <v>Seasonal</v>
          </cell>
          <cell r="BW1130" t="str">
            <v>LSA</v>
          </cell>
          <cell r="BY1130" t="str">
            <v>4027040220402064016040150401504015040150</v>
          </cell>
          <cell r="BZ1130" t="str">
            <v>S-20190-0002-4392-40270</v>
          </cell>
          <cell r="CA1130" t="str">
            <v>SFO</v>
          </cell>
          <cell r="CD1130">
            <v>0</v>
          </cell>
          <cell r="CF1130">
            <v>1768</v>
          </cell>
          <cell r="CG1130">
            <v>0</v>
          </cell>
        </row>
        <row r="1131">
          <cell r="A1131">
            <v>1094137</v>
          </cell>
          <cell r="B1131" t="str">
            <v>106</v>
          </cell>
          <cell r="C1131" t="str">
            <v>101</v>
          </cell>
          <cell r="D1131" t="str">
            <v>20190</v>
          </cell>
          <cell r="E1131" t="str">
            <v>20190-0002</v>
          </cell>
          <cell r="F1131" t="str">
            <v>VINTAGE HEAVY JERSEY TEE SS</v>
          </cell>
          <cell r="G1131" t="str">
            <v>SOLID - SIRO GREY GRAPHIC</v>
          </cell>
          <cell r="H1131" t="str">
            <v>PC</v>
          </cell>
          <cell r="J1131" t="str">
            <v>SP-A</v>
          </cell>
          <cell r="K1131" t="str">
            <v>LSM</v>
          </cell>
          <cell r="L1131" t="str">
            <v>MX</v>
          </cell>
          <cell r="M1131">
            <v>1664</v>
          </cell>
          <cell r="N1131">
            <v>1664</v>
          </cell>
          <cell r="O1131">
            <v>0</v>
          </cell>
          <cell r="P1131">
            <v>1664</v>
          </cell>
          <cell r="T1131" t="str">
            <v>699M</v>
          </cell>
          <cell r="U1131">
            <v>4392</v>
          </cell>
          <cell r="V1131" t="str">
            <v>INDIA</v>
          </cell>
          <cell r="W1131" t="str">
            <v>SAS</v>
          </cell>
          <cell r="X1131" t="str">
            <v>INDIA</v>
          </cell>
          <cell r="Y1131" t="str">
            <v>INTERNATIONAL CLOTHING CO V</v>
          </cell>
          <cell r="Z1131" t="str">
            <v>DDU</v>
          </cell>
          <cell r="AD1131">
            <v>40150</v>
          </cell>
          <cell r="AE1131">
            <v>40150</v>
          </cell>
          <cell r="AF1131">
            <v>40150</v>
          </cell>
          <cell r="AG1131">
            <v>40150</v>
          </cell>
          <cell r="AH1131">
            <v>40160</v>
          </cell>
          <cell r="AI1131">
            <v>40206</v>
          </cell>
          <cell r="AJ1131">
            <v>40220</v>
          </cell>
          <cell r="AK1131">
            <v>40270</v>
          </cell>
          <cell r="AL1131">
            <v>40331</v>
          </cell>
          <cell r="AM1131">
            <v>40334</v>
          </cell>
          <cell r="AN1131" t="str">
            <v>1/7: MX rev qty from 1784 uts to 1664 uts</v>
          </cell>
          <cell r="AO1131" t="str">
            <v>Y</v>
          </cell>
          <cell r="AP1131">
            <v>95408</v>
          </cell>
          <cell r="AR1131" t="str">
            <v>000s</v>
          </cell>
          <cell r="AS1131">
            <v>0</v>
          </cell>
          <cell r="AT1131" t="str">
            <v>India</v>
          </cell>
          <cell r="AX1131">
            <v>0</v>
          </cell>
          <cell r="AY1131">
            <v>40154</v>
          </cell>
          <cell r="AZ1131">
            <v>40160</v>
          </cell>
          <cell r="BA1131">
            <v>40223</v>
          </cell>
          <cell r="BB1131">
            <v>40272</v>
          </cell>
          <cell r="BC1131">
            <v>40335</v>
          </cell>
          <cell r="BD1131">
            <v>40335</v>
          </cell>
          <cell r="BE1131">
            <v>40148</v>
          </cell>
          <cell r="BF1131">
            <v>40210</v>
          </cell>
          <cell r="BG1131">
            <v>40238</v>
          </cell>
          <cell r="BH1131">
            <v>40330</v>
          </cell>
          <cell r="BI1131">
            <v>40330</v>
          </cell>
          <cell r="BL1131">
            <v>0</v>
          </cell>
          <cell r="BN1131" t="str">
            <v>DOCKERS</v>
          </cell>
          <cell r="BO1131" t="str">
            <v>Tops</v>
          </cell>
          <cell r="BP1131" t="str">
            <v>Mens</v>
          </cell>
          <cell r="BQ1131" t="str">
            <v>N</v>
          </cell>
          <cell r="BR1131" t="str">
            <v>DM Tops Knits</v>
          </cell>
          <cell r="BS1131" t="str">
            <v>OKAMOTO D</v>
          </cell>
          <cell r="BT1131" t="str">
            <v>C KNITS</v>
          </cell>
          <cell r="BU1131" t="str">
            <v>D5885</v>
          </cell>
          <cell r="BV1131" t="str">
            <v>Seasonal</v>
          </cell>
          <cell r="BW1131" t="str">
            <v>LSA</v>
          </cell>
          <cell r="BY1131" t="str">
            <v>4027040220402064016040150401504015040150</v>
          </cell>
          <cell r="BZ1131" t="str">
            <v>S-20190-0002-4392-40270</v>
          </cell>
          <cell r="CA1131" t="str">
            <v>SFO</v>
          </cell>
          <cell r="CB1131">
            <v>1664</v>
          </cell>
          <cell r="CD1131">
            <v>0</v>
          </cell>
          <cell r="CF1131">
            <v>1768</v>
          </cell>
          <cell r="CG1131">
            <v>0</v>
          </cell>
        </row>
        <row r="1132">
          <cell r="A1132">
            <v>1094138</v>
          </cell>
          <cell r="B1132" t="str">
            <v>106</v>
          </cell>
          <cell r="C1132" t="str">
            <v>101</v>
          </cell>
          <cell r="D1132" t="str">
            <v>20190</v>
          </cell>
          <cell r="E1132" t="str">
            <v>20190-0003</v>
          </cell>
          <cell r="F1132" t="str">
            <v>VINTAGE HEAVY JERSEY TEE SS</v>
          </cell>
          <cell r="G1132" t="str">
            <v>SOLID - SIRO SPICE</v>
          </cell>
          <cell r="H1132" t="str">
            <v>PC</v>
          </cell>
          <cell r="J1132" t="str">
            <v>SP-A</v>
          </cell>
          <cell r="K1132" t="str">
            <v>LSUS</v>
          </cell>
          <cell r="L1132">
            <v>2006</v>
          </cell>
          <cell r="M1132">
            <v>1550</v>
          </cell>
          <cell r="N1132">
            <v>1550</v>
          </cell>
          <cell r="O1132">
            <v>0</v>
          </cell>
          <cell r="P1132">
            <v>1550</v>
          </cell>
          <cell r="T1132" t="str">
            <v>699M</v>
          </cell>
          <cell r="U1132">
            <v>4392</v>
          </cell>
          <cell r="V1132" t="str">
            <v>INDIA</v>
          </cell>
          <cell r="W1132" t="str">
            <v>SAS</v>
          </cell>
          <cell r="X1132" t="str">
            <v>INDIA</v>
          </cell>
          <cell r="Y1132" t="str">
            <v>INTERNATIONAL CLOTHING CO V</v>
          </cell>
          <cell r="Z1132" t="str">
            <v>DDU</v>
          </cell>
          <cell r="AD1132">
            <v>40199</v>
          </cell>
          <cell r="AE1132">
            <v>40199</v>
          </cell>
          <cell r="AF1132">
            <v>40199</v>
          </cell>
          <cell r="AG1132">
            <v>40199</v>
          </cell>
          <cell r="AH1132">
            <v>40209</v>
          </cell>
          <cell r="AI1132">
            <v>40255</v>
          </cell>
          <cell r="AJ1132">
            <v>40269</v>
          </cell>
          <cell r="AK1132">
            <v>40319</v>
          </cell>
          <cell r="AL1132">
            <v>40362</v>
          </cell>
          <cell r="AM1132">
            <v>40365</v>
          </cell>
          <cell r="AN1132" t="str">
            <v>3/13: Eddie agreed to take excess to avoid LSE's liability.</v>
          </cell>
          <cell r="AO1132" t="str">
            <v>Y</v>
          </cell>
          <cell r="AP1132">
            <v>4100084081</v>
          </cell>
          <cell r="AR1132" t="str">
            <v>000s</v>
          </cell>
          <cell r="AS1132">
            <v>0</v>
          </cell>
          <cell r="AT1132" t="str">
            <v>India</v>
          </cell>
          <cell r="AX1132">
            <v>0</v>
          </cell>
          <cell r="AY1132">
            <v>40203</v>
          </cell>
          <cell r="AZ1132">
            <v>40209</v>
          </cell>
          <cell r="BA1132">
            <v>40272</v>
          </cell>
          <cell r="BB1132">
            <v>40321</v>
          </cell>
          <cell r="BC1132">
            <v>40363</v>
          </cell>
          <cell r="BD1132">
            <v>40370</v>
          </cell>
          <cell r="BE1132">
            <v>40179</v>
          </cell>
          <cell r="BF1132">
            <v>40238</v>
          </cell>
          <cell r="BG1132">
            <v>40299</v>
          </cell>
          <cell r="BH1132">
            <v>40330</v>
          </cell>
          <cell r="BI1132">
            <v>40360</v>
          </cell>
          <cell r="BL1132">
            <v>0</v>
          </cell>
          <cell r="BN1132" t="str">
            <v>DOCKERS</v>
          </cell>
          <cell r="BO1132" t="str">
            <v>Tops</v>
          </cell>
          <cell r="BP1132" t="str">
            <v>Mens</v>
          </cell>
          <cell r="BQ1132" t="str">
            <v>N</v>
          </cell>
          <cell r="BR1132" t="str">
            <v>DM Tops Knits</v>
          </cell>
          <cell r="BS1132" t="str">
            <v>OKAMOTO D</v>
          </cell>
          <cell r="BT1132" t="str">
            <v>C KNITS</v>
          </cell>
          <cell r="BU1132" t="str">
            <v>D9609</v>
          </cell>
          <cell r="BV1132" t="str">
            <v>Seasonal</v>
          </cell>
          <cell r="BW1132" t="str">
            <v>LSA</v>
          </cell>
          <cell r="BY1132" t="str">
            <v>4031940269402554020940199401994019940199</v>
          </cell>
          <cell r="BZ1132" t="str">
            <v>S-20190-0003-4392-40319</v>
          </cell>
          <cell r="CA1132" t="str">
            <v>SFO</v>
          </cell>
          <cell r="CD1132">
            <v>0</v>
          </cell>
          <cell r="CF1132">
            <v>1768</v>
          </cell>
          <cell r="CG1132">
            <v>0</v>
          </cell>
        </row>
        <row r="1133">
          <cell r="A1133">
            <v>1094139</v>
          </cell>
          <cell r="B1133" t="str">
            <v>106</v>
          </cell>
          <cell r="C1133" t="str">
            <v>101</v>
          </cell>
          <cell r="D1133" t="str">
            <v>20190</v>
          </cell>
          <cell r="E1133" t="str">
            <v>20190-0003</v>
          </cell>
          <cell r="F1133" t="str">
            <v>VINTAGE HEAVY JERSEY TEE SS</v>
          </cell>
          <cell r="G1133" t="str">
            <v>SOLID - SIRO SPICE</v>
          </cell>
          <cell r="H1133" t="str">
            <v>PC</v>
          </cell>
          <cell r="J1133" t="str">
            <v>SP-A</v>
          </cell>
          <cell r="K1133" t="str">
            <v>LACL</v>
          </cell>
          <cell r="L1133" t="str">
            <v>CL</v>
          </cell>
          <cell r="M1133">
            <v>60</v>
          </cell>
          <cell r="N1133">
            <v>60</v>
          </cell>
          <cell r="O1133">
            <v>0</v>
          </cell>
          <cell r="P1133">
            <v>60</v>
          </cell>
          <cell r="T1133" t="str">
            <v>699M</v>
          </cell>
          <cell r="U1133">
            <v>4392</v>
          </cell>
          <cell r="V1133" t="str">
            <v>INDIA</v>
          </cell>
          <cell r="W1133" t="str">
            <v>SAS</v>
          </cell>
          <cell r="X1133" t="str">
            <v>INDIA</v>
          </cell>
          <cell r="Y1133" t="str">
            <v>INTERNATIONAL CLOTHING CO V</v>
          </cell>
          <cell r="Z1133" t="str">
            <v>DDU</v>
          </cell>
          <cell r="AD1133">
            <v>40150</v>
          </cell>
          <cell r="AE1133">
            <v>40150</v>
          </cell>
          <cell r="AF1133">
            <v>40150</v>
          </cell>
          <cell r="AG1133">
            <v>40150</v>
          </cell>
          <cell r="AH1133">
            <v>40160</v>
          </cell>
          <cell r="AI1133">
            <v>40206</v>
          </cell>
          <cell r="AJ1133">
            <v>40220</v>
          </cell>
          <cell r="AK1133">
            <v>40270</v>
          </cell>
          <cell r="AL1133">
            <v>40340</v>
          </cell>
          <cell r="AM1133">
            <v>40343</v>
          </cell>
          <cell r="AN1133" t="str">
            <v>early commit. LACL has 30 cents upchg for lower than minimum</v>
          </cell>
          <cell r="AO1133" t="str">
            <v>Y</v>
          </cell>
          <cell r="AP1133">
            <v>4100076168</v>
          </cell>
          <cell r="AR1133" t="str">
            <v>000s</v>
          </cell>
          <cell r="AS1133">
            <v>0</v>
          </cell>
          <cell r="AT1133" t="str">
            <v>India</v>
          </cell>
          <cell r="AX1133">
            <v>0</v>
          </cell>
          <cell r="AY1133">
            <v>40154</v>
          </cell>
          <cell r="AZ1133">
            <v>40160</v>
          </cell>
          <cell r="BA1133">
            <v>40223</v>
          </cell>
          <cell r="BB1133">
            <v>40272</v>
          </cell>
          <cell r="BC1133">
            <v>40342</v>
          </cell>
          <cell r="BD1133">
            <v>40349</v>
          </cell>
          <cell r="BE1133">
            <v>40148</v>
          </cell>
          <cell r="BF1133">
            <v>40210</v>
          </cell>
          <cell r="BG1133">
            <v>40238</v>
          </cell>
          <cell r="BH1133">
            <v>40330</v>
          </cell>
          <cell r="BI1133">
            <v>40330</v>
          </cell>
          <cell r="BL1133">
            <v>0</v>
          </cell>
          <cell r="BN1133" t="str">
            <v>DOCKERS</v>
          </cell>
          <cell r="BO1133" t="str">
            <v>Tops</v>
          </cell>
          <cell r="BP1133" t="str">
            <v>Mens</v>
          </cell>
          <cell r="BQ1133" t="str">
            <v>N</v>
          </cell>
          <cell r="BR1133" t="str">
            <v>DM Tops Knits</v>
          </cell>
          <cell r="BS1133" t="str">
            <v>OKAMOTO D</v>
          </cell>
          <cell r="BT1133" t="str">
            <v>C KNITS</v>
          </cell>
          <cell r="BU1133" t="str">
            <v>D9609</v>
          </cell>
          <cell r="BV1133" t="str">
            <v>Seasonal</v>
          </cell>
          <cell r="BW1133" t="str">
            <v>LSA</v>
          </cell>
          <cell r="BY1133" t="str">
            <v>4027040220402064016040150401504015040150</v>
          </cell>
          <cell r="BZ1133" t="str">
            <v>S-20190-0003-4392-40270</v>
          </cell>
          <cell r="CA1133" t="str">
            <v>SFO</v>
          </cell>
          <cell r="CD1133">
            <v>0</v>
          </cell>
          <cell r="CF1133">
            <v>1768</v>
          </cell>
          <cell r="CG1133">
            <v>0</v>
          </cell>
        </row>
        <row r="1134">
          <cell r="A1134">
            <v>1094140</v>
          </cell>
          <cell r="B1134" t="str">
            <v>106</v>
          </cell>
          <cell r="C1134" t="str">
            <v>101</v>
          </cell>
          <cell r="D1134" t="str">
            <v>20190</v>
          </cell>
          <cell r="E1134" t="str">
            <v>20190-0003</v>
          </cell>
          <cell r="F1134" t="str">
            <v>VINTAGE HEAVY JERSEY TEE SS</v>
          </cell>
          <cell r="G1134" t="str">
            <v>SOLID - SIRO SPICE</v>
          </cell>
          <cell r="H1134" t="str">
            <v>PC</v>
          </cell>
          <cell r="J1134" t="str">
            <v>SP-A</v>
          </cell>
          <cell r="K1134" t="str">
            <v>LACL</v>
          </cell>
          <cell r="L1134" t="str">
            <v>PE</v>
          </cell>
          <cell r="M1134">
            <v>60</v>
          </cell>
          <cell r="N1134">
            <v>60</v>
          </cell>
          <cell r="O1134">
            <v>0</v>
          </cell>
          <cell r="P1134">
            <v>60</v>
          </cell>
          <cell r="T1134" t="str">
            <v>699M</v>
          </cell>
          <cell r="U1134">
            <v>4392</v>
          </cell>
          <cell r="V1134" t="str">
            <v>INDIA</v>
          </cell>
          <cell r="W1134" t="str">
            <v>SAS</v>
          </cell>
          <cell r="X1134" t="str">
            <v>INDIA</v>
          </cell>
          <cell r="Y1134" t="str">
            <v>INTERNATIONAL CLOTHING CO V</v>
          </cell>
          <cell r="Z1134" t="str">
            <v>DDU</v>
          </cell>
          <cell r="AD1134">
            <v>40150</v>
          </cell>
          <cell r="AE1134">
            <v>40150</v>
          </cell>
          <cell r="AF1134">
            <v>40150</v>
          </cell>
          <cell r="AG1134">
            <v>40150</v>
          </cell>
          <cell r="AH1134">
            <v>40160</v>
          </cell>
          <cell r="AI1134">
            <v>40206</v>
          </cell>
          <cell r="AJ1134">
            <v>40220</v>
          </cell>
          <cell r="AK1134">
            <v>40270</v>
          </cell>
          <cell r="AL1134">
            <v>40330</v>
          </cell>
          <cell r="AM1134">
            <v>40333</v>
          </cell>
          <cell r="AN1134" t="str">
            <v>1/6:Add PE to help with yarn liability from MX.LACL has 30 cents upchg for lower than minimum</v>
          </cell>
          <cell r="AO1134" t="str">
            <v>Y</v>
          </cell>
          <cell r="AP1134">
            <v>4100076189</v>
          </cell>
          <cell r="AR1134" t="str">
            <v>000s</v>
          </cell>
          <cell r="AS1134">
            <v>0</v>
          </cell>
          <cell r="AT1134" t="str">
            <v>India</v>
          </cell>
          <cell r="AX1134">
            <v>0</v>
          </cell>
          <cell r="AY1134">
            <v>40154</v>
          </cell>
          <cell r="AZ1134">
            <v>40160</v>
          </cell>
          <cell r="BA1134">
            <v>40223</v>
          </cell>
          <cell r="BB1134">
            <v>40272</v>
          </cell>
          <cell r="BC1134">
            <v>40335</v>
          </cell>
          <cell r="BD1134">
            <v>40335</v>
          </cell>
          <cell r="BE1134">
            <v>40148</v>
          </cell>
          <cell r="BF1134">
            <v>40210</v>
          </cell>
          <cell r="BG1134">
            <v>40238</v>
          </cell>
          <cell r="BH1134">
            <v>40330</v>
          </cell>
          <cell r="BI1134">
            <v>40330</v>
          </cell>
          <cell r="BL1134">
            <v>0</v>
          </cell>
          <cell r="BN1134" t="str">
            <v>DOCKERS</v>
          </cell>
          <cell r="BO1134" t="str">
            <v>Tops</v>
          </cell>
          <cell r="BP1134" t="str">
            <v>Mens</v>
          </cell>
          <cell r="BQ1134" t="str">
            <v>N</v>
          </cell>
          <cell r="BR1134" t="str">
            <v>DM Tops Knits</v>
          </cell>
          <cell r="BS1134" t="str">
            <v>OKAMOTO D</v>
          </cell>
          <cell r="BT1134" t="str">
            <v>C KNITS</v>
          </cell>
          <cell r="BU1134" t="str">
            <v>D9609</v>
          </cell>
          <cell r="BV1134" t="str">
            <v>Seasonal</v>
          </cell>
          <cell r="BW1134" t="str">
            <v>LSA</v>
          </cell>
          <cell r="BY1134" t="str">
            <v>4027040220402064016040150401504015040150</v>
          </cell>
          <cell r="BZ1134" t="str">
            <v>S-20190-0003-4392-40270</v>
          </cell>
          <cell r="CA1134" t="str">
            <v>SFO</v>
          </cell>
          <cell r="CD1134">
            <v>0</v>
          </cell>
          <cell r="CF1134">
            <v>1768</v>
          </cell>
          <cell r="CG1134">
            <v>0</v>
          </cell>
        </row>
        <row r="1135">
          <cell r="A1135">
            <v>1094141</v>
          </cell>
          <cell r="B1135" t="str">
            <v>106</v>
          </cell>
          <cell r="C1135" t="str">
            <v>101</v>
          </cell>
          <cell r="D1135" t="str">
            <v>20190</v>
          </cell>
          <cell r="E1135" t="str">
            <v>20190-0004</v>
          </cell>
          <cell r="F1135" t="str">
            <v>VINTAGE HEAVY JERSEY TEE SS</v>
          </cell>
          <cell r="G1135" t="str">
            <v>SOLID - SIRO GREY</v>
          </cell>
          <cell r="H1135" t="str">
            <v>PC</v>
          </cell>
          <cell r="J1135" t="str">
            <v>SP-A</v>
          </cell>
          <cell r="K1135" t="str">
            <v>LSUS</v>
          </cell>
          <cell r="L1135">
            <v>2006</v>
          </cell>
          <cell r="M1135">
            <v>2320</v>
          </cell>
          <cell r="N1135">
            <v>2320</v>
          </cell>
          <cell r="O1135">
            <v>0</v>
          </cell>
          <cell r="P1135">
            <v>2320</v>
          </cell>
          <cell r="T1135" t="str">
            <v>699M</v>
          </cell>
          <cell r="U1135">
            <v>4392</v>
          </cell>
          <cell r="V1135" t="str">
            <v>INDIA</v>
          </cell>
          <cell r="W1135" t="str">
            <v>SAS</v>
          </cell>
          <cell r="X1135" t="str">
            <v>INDIA</v>
          </cell>
          <cell r="Y1135" t="str">
            <v>INTERNATIONAL CLOTHING CO V</v>
          </cell>
          <cell r="Z1135" t="str">
            <v>DDU</v>
          </cell>
          <cell r="AD1135">
            <v>40199</v>
          </cell>
          <cell r="AE1135">
            <v>40199</v>
          </cell>
          <cell r="AF1135">
            <v>40199</v>
          </cell>
          <cell r="AG1135">
            <v>40199</v>
          </cell>
          <cell r="AH1135">
            <v>40209</v>
          </cell>
          <cell r="AI1135">
            <v>40255</v>
          </cell>
          <cell r="AJ1135">
            <v>40269</v>
          </cell>
          <cell r="AK1135">
            <v>40319</v>
          </cell>
          <cell r="AL1135">
            <v>40362</v>
          </cell>
          <cell r="AM1135">
            <v>40365</v>
          </cell>
          <cell r="AN1135" t="str">
            <v>3/13: Eddie agreed to take excess to avoid LSE's liability.</v>
          </cell>
          <cell r="AO1135" t="str">
            <v>Y</v>
          </cell>
          <cell r="AP1135">
            <v>4100084082</v>
          </cell>
          <cell r="AR1135" t="str">
            <v>000s</v>
          </cell>
          <cell r="AS1135">
            <v>0</v>
          </cell>
          <cell r="AT1135" t="str">
            <v>India</v>
          </cell>
          <cell r="AX1135">
            <v>0</v>
          </cell>
          <cell r="AY1135">
            <v>40203</v>
          </cell>
          <cell r="AZ1135">
            <v>40209</v>
          </cell>
          <cell r="BA1135">
            <v>40272</v>
          </cell>
          <cell r="BB1135">
            <v>40321</v>
          </cell>
          <cell r="BC1135">
            <v>40363</v>
          </cell>
          <cell r="BD1135">
            <v>40370</v>
          </cell>
          <cell r="BE1135">
            <v>40179</v>
          </cell>
          <cell r="BF1135">
            <v>40238</v>
          </cell>
          <cell r="BG1135">
            <v>40299</v>
          </cell>
          <cell r="BH1135">
            <v>40330</v>
          </cell>
          <cell r="BI1135">
            <v>40360</v>
          </cell>
          <cell r="BL1135">
            <v>0</v>
          </cell>
          <cell r="BN1135" t="str">
            <v>DOCKERS</v>
          </cell>
          <cell r="BO1135" t="str">
            <v>Tops</v>
          </cell>
          <cell r="BP1135" t="str">
            <v>Mens</v>
          </cell>
          <cell r="BQ1135" t="str">
            <v>N</v>
          </cell>
          <cell r="BR1135" t="str">
            <v>DM Tops Knits</v>
          </cell>
          <cell r="BS1135" t="str">
            <v>OKAMOTO D</v>
          </cell>
          <cell r="BT1135" t="str">
            <v>C KNITS</v>
          </cell>
          <cell r="BU1135" t="str">
            <v>D9610</v>
          </cell>
          <cell r="BV1135" t="str">
            <v>Seasonal</v>
          </cell>
          <cell r="BW1135" t="str">
            <v>LSA</v>
          </cell>
          <cell r="BY1135" t="str">
            <v>4031940269402554020940199401994019940199</v>
          </cell>
          <cell r="BZ1135" t="str">
            <v>S-20190-0004-4392-40319</v>
          </cell>
          <cell r="CA1135" t="str">
            <v>SFO</v>
          </cell>
          <cell r="CD1135">
            <v>0</v>
          </cell>
          <cell r="CF1135">
            <v>1768</v>
          </cell>
          <cell r="CG1135">
            <v>0</v>
          </cell>
        </row>
        <row r="1136">
          <cell r="A1136">
            <v>1094142</v>
          </cell>
          <cell r="B1136" t="str">
            <v>111</v>
          </cell>
          <cell r="C1136" t="str">
            <v>101</v>
          </cell>
          <cell r="D1136" t="str">
            <v>42168</v>
          </cell>
          <cell r="E1136" t="str">
            <v>42168-0016</v>
          </cell>
          <cell r="F1136" t="str">
            <v>LS LINEN SHIRT</v>
          </cell>
          <cell r="G1136" t="str">
            <v>MCNEELY - HENNA</v>
          </cell>
          <cell r="H1136" t="str">
            <v>PC</v>
          </cell>
          <cell r="J1136" t="str">
            <v>SP-A</v>
          </cell>
          <cell r="K1136" t="str">
            <v>APD</v>
          </cell>
          <cell r="L1136" t="str">
            <v>MY</v>
          </cell>
          <cell r="M1136">
            <v>101</v>
          </cell>
          <cell r="N1136">
            <v>101</v>
          </cell>
          <cell r="O1136">
            <v>0</v>
          </cell>
          <cell r="P1136">
            <v>101</v>
          </cell>
          <cell r="T1136" t="str">
            <v>360M</v>
          </cell>
          <cell r="U1136">
            <v>3950</v>
          </cell>
          <cell r="V1136" t="str">
            <v>INDIA</v>
          </cell>
          <cell r="W1136" t="str">
            <v>SAS</v>
          </cell>
          <cell r="X1136" t="str">
            <v>INDIA</v>
          </cell>
          <cell r="Y1136" t="str">
            <v>AQUARELLE INDIA PVT LTD</v>
          </cell>
          <cell r="Z1136" t="str">
            <v>DFC</v>
          </cell>
          <cell r="AD1136">
            <v>40171</v>
          </cell>
          <cell r="AE1136">
            <v>40171</v>
          </cell>
          <cell r="AF1136">
            <v>40171</v>
          </cell>
          <cell r="AG1136">
            <v>40171</v>
          </cell>
          <cell r="AH1136">
            <v>40181</v>
          </cell>
          <cell r="AI1136">
            <v>40227</v>
          </cell>
          <cell r="AJ1136">
            <v>40241</v>
          </cell>
          <cell r="AK1136">
            <v>40291</v>
          </cell>
          <cell r="AL1136">
            <v>40312</v>
          </cell>
          <cell r="AM1136">
            <v>40315</v>
          </cell>
          <cell r="AN1136" t="str">
            <v>MY PH; APD reduced by 100 uts for PK rev qty 90 uts(12/15) 1/7: increased to 101 uts from 90 Ok'd by MO.</v>
          </cell>
          <cell r="AO1136" t="str">
            <v>Y</v>
          </cell>
          <cell r="AP1136" t="str">
            <v>4505015628/4509007895</v>
          </cell>
          <cell r="AR1136" t="str">
            <v>000s</v>
          </cell>
          <cell r="AS1136">
            <v>0</v>
          </cell>
          <cell r="AT1136" t="str">
            <v>China</v>
          </cell>
          <cell r="AX1136">
            <v>0</v>
          </cell>
          <cell r="AY1136">
            <v>40175</v>
          </cell>
          <cell r="AZ1136">
            <v>40181</v>
          </cell>
          <cell r="BA1136">
            <v>40244</v>
          </cell>
          <cell r="BB1136">
            <v>40293</v>
          </cell>
          <cell r="BC1136">
            <v>40314</v>
          </cell>
          <cell r="BD1136">
            <v>40321</v>
          </cell>
          <cell r="BE1136">
            <v>40148</v>
          </cell>
          <cell r="BF1136">
            <v>40238</v>
          </cell>
          <cell r="BG1136">
            <v>40269</v>
          </cell>
          <cell r="BH1136">
            <v>40299</v>
          </cell>
          <cell r="BI1136">
            <v>40299</v>
          </cell>
          <cell r="BL1136">
            <v>0</v>
          </cell>
          <cell r="BN1136" t="str">
            <v>DOCKERS</v>
          </cell>
          <cell r="BO1136" t="str">
            <v>Tops</v>
          </cell>
          <cell r="BP1136" t="str">
            <v>Mens</v>
          </cell>
          <cell r="BQ1136" t="str">
            <v>N</v>
          </cell>
          <cell r="BR1136" t="str">
            <v>DM Tops Wovens</v>
          </cell>
          <cell r="BS1136" t="str">
            <v>OKAMOTO D</v>
          </cell>
          <cell r="BT1136" t="str">
            <v>C WOVENS</v>
          </cell>
          <cell r="BU1136" t="str">
            <v>C8533</v>
          </cell>
          <cell r="BV1136" t="str">
            <v>Seasonal</v>
          </cell>
          <cell r="BW1136" t="str">
            <v>APD</v>
          </cell>
          <cell r="BY1136" t="str">
            <v>4029140241402274018140171401714017140171</v>
          </cell>
          <cell r="BZ1136" t="str">
            <v>S-42168-0016-3950-40291</v>
          </cell>
          <cell r="CA1136" t="str">
            <v>SFO</v>
          </cell>
          <cell r="CD1136">
            <v>0</v>
          </cell>
          <cell r="CF1136">
            <v>1051</v>
          </cell>
          <cell r="CG1136">
            <v>0</v>
          </cell>
        </row>
        <row r="1137">
          <cell r="A1137">
            <v>1094143</v>
          </cell>
          <cell r="B1137" t="str">
            <v>106</v>
          </cell>
          <cell r="C1137" t="str">
            <v>101</v>
          </cell>
          <cell r="D1137" t="str">
            <v>42168</v>
          </cell>
          <cell r="E1137" t="str">
            <v>42168-0016</v>
          </cell>
          <cell r="F1137" t="str">
            <v>LS LINEN SHIRT</v>
          </cell>
          <cell r="G1137" t="str">
            <v>MCNEELY - HENNA</v>
          </cell>
          <cell r="H1137" t="str">
            <v>PC</v>
          </cell>
          <cell r="J1137" t="str">
            <v>SP-A</v>
          </cell>
          <cell r="K1137" t="str">
            <v>LSM</v>
          </cell>
          <cell r="L1137" t="str">
            <v>MX</v>
          </cell>
          <cell r="M1137">
            <v>1033</v>
          </cell>
          <cell r="N1137">
            <v>1033</v>
          </cell>
          <cell r="O1137">
            <v>0</v>
          </cell>
          <cell r="P1137">
            <v>1033</v>
          </cell>
          <cell r="T1137" t="str">
            <v>360M</v>
          </cell>
          <cell r="U1137">
            <v>3950</v>
          </cell>
          <cell r="V1137" t="str">
            <v>INDIA</v>
          </cell>
          <cell r="W1137" t="str">
            <v>SAS</v>
          </cell>
          <cell r="X1137" t="str">
            <v>INDIA</v>
          </cell>
          <cell r="Y1137" t="str">
            <v>AQUARELLE INDIA PVT LTD</v>
          </cell>
          <cell r="Z1137" t="str">
            <v>DFC</v>
          </cell>
          <cell r="AD1137">
            <v>40171</v>
          </cell>
          <cell r="AE1137">
            <v>40171</v>
          </cell>
          <cell r="AF1137">
            <v>40171</v>
          </cell>
          <cell r="AG1137">
            <v>40171</v>
          </cell>
          <cell r="AH1137">
            <v>40181</v>
          </cell>
          <cell r="AI1137">
            <v>40227</v>
          </cell>
          <cell r="AJ1137">
            <v>40241</v>
          </cell>
          <cell r="AK1137">
            <v>40291</v>
          </cell>
          <cell r="AL1137">
            <v>40352</v>
          </cell>
          <cell r="AM1137">
            <v>40355</v>
          </cell>
          <cell r="AO1137" t="str">
            <v>Y</v>
          </cell>
          <cell r="AP1137">
            <v>95371</v>
          </cell>
          <cell r="AR1137" t="str">
            <v>000s</v>
          </cell>
          <cell r="AS1137">
            <v>0</v>
          </cell>
          <cell r="AT1137" t="str">
            <v>China</v>
          </cell>
          <cell r="AX1137">
            <v>0</v>
          </cell>
          <cell r="AY1137">
            <v>40175</v>
          </cell>
          <cell r="AZ1137">
            <v>40181</v>
          </cell>
          <cell r="BA1137">
            <v>40244</v>
          </cell>
          <cell r="BB1137">
            <v>40293</v>
          </cell>
          <cell r="BC1137">
            <v>40356</v>
          </cell>
          <cell r="BD1137">
            <v>40356</v>
          </cell>
          <cell r="BE1137">
            <v>40148</v>
          </cell>
          <cell r="BF1137">
            <v>40238</v>
          </cell>
          <cell r="BG1137">
            <v>40269</v>
          </cell>
          <cell r="BH1137">
            <v>40330</v>
          </cell>
          <cell r="BI1137">
            <v>40330</v>
          </cell>
          <cell r="BL1137">
            <v>0</v>
          </cell>
          <cell r="BN1137" t="str">
            <v>DOCKERS</v>
          </cell>
          <cell r="BO1137" t="str">
            <v>Tops</v>
          </cell>
          <cell r="BP1137" t="str">
            <v>Mens</v>
          </cell>
          <cell r="BQ1137" t="str">
            <v>N</v>
          </cell>
          <cell r="BR1137" t="str">
            <v>DM Tops Wovens</v>
          </cell>
          <cell r="BS1137" t="str">
            <v>OKAMOTO D</v>
          </cell>
          <cell r="BT1137" t="str">
            <v>C WOVENS</v>
          </cell>
          <cell r="BU1137" t="str">
            <v>C8533</v>
          </cell>
          <cell r="BV1137" t="str">
            <v>Seasonal</v>
          </cell>
          <cell r="BW1137" t="str">
            <v>LSA</v>
          </cell>
          <cell r="BY1137" t="str">
            <v>4029140241402274018140171401714017140171</v>
          </cell>
          <cell r="BZ1137" t="str">
            <v>S-42168-0016-3950-40291</v>
          </cell>
          <cell r="CA1137" t="str">
            <v>SFO</v>
          </cell>
          <cell r="CB1137">
            <v>1033</v>
          </cell>
          <cell r="CD1137">
            <v>0</v>
          </cell>
          <cell r="CF1137">
            <v>1051</v>
          </cell>
          <cell r="CG1137">
            <v>0</v>
          </cell>
        </row>
        <row r="1138">
          <cell r="A1138">
            <v>1094144</v>
          </cell>
          <cell r="B1138" t="str">
            <v>106</v>
          </cell>
          <cell r="C1138" t="str">
            <v>101</v>
          </cell>
          <cell r="D1138" t="str">
            <v>42168</v>
          </cell>
          <cell r="E1138" t="str">
            <v>42168-0017</v>
          </cell>
          <cell r="F1138" t="str">
            <v>LS LINEN SHIRT</v>
          </cell>
          <cell r="G1138" t="str">
            <v>MCNEELY - COBALT</v>
          </cell>
          <cell r="H1138" t="str">
            <v>PC</v>
          </cell>
          <cell r="J1138" t="str">
            <v>SP-A</v>
          </cell>
          <cell r="K1138" t="str">
            <v>LACL</v>
          </cell>
          <cell r="L1138" t="str">
            <v>CL</v>
          </cell>
          <cell r="M1138">
            <v>200</v>
          </cell>
          <cell r="N1138">
            <v>200</v>
          </cell>
          <cell r="O1138">
            <v>0</v>
          </cell>
          <cell r="P1138">
            <v>200</v>
          </cell>
          <cell r="T1138" t="str">
            <v>360M</v>
          </cell>
          <cell r="U1138">
            <v>3950</v>
          </cell>
          <cell r="V1138" t="str">
            <v>INDIA</v>
          </cell>
          <cell r="W1138" t="str">
            <v>SAS</v>
          </cell>
          <cell r="X1138" t="str">
            <v>INDIA</v>
          </cell>
          <cell r="Y1138" t="str">
            <v>AQUARELLE INDIA PVT LTD</v>
          </cell>
          <cell r="Z1138" t="str">
            <v>DFC</v>
          </cell>
          <cell r="AD1138">
            <v>40171</v>
          </cell>
          <cell r="AE1138">
            <v>40171</v>
          </cell>
          <cell r="AF1138">
            <v>40171</v>
          </cell>
          <cell r="AG1138">
            <v>40171</v>
          </cell>
          <cell r="AH1138">
            <v>40181</v>
          </cell>
          <cell r="AI1138">
            <v>40227</v>
          </cell>
          <cell r="AJ1138">
            <v>40241</v>
          </cell>
          <cell r="AK1138">
            <v>40291</v>
          </cell>
          <cell r="AL1138">
            <v>40361</v>
          </cell>
          <cell r="AM1138">
            <v>40364</v>
          </cell>
          <cell r="AO1138" t="str">
            <v>Y</v>
          </cell>
          <cell r="AP1138">
            <v>4100076172</v>
          </cell>
          <cell r="AR1138" t="str">
            <v>000s</v>
          </cell>
          <cell r="AS1138">
            <v>0</v>
          </cell>
          <cell r="AT1138" t="str">
            <v>China</v>
          </cell>
          <cell r="AX1138">
            <v>0</v>
          </cell>
          <cell r="AY1138">
            <v>40175</v>
          </cell>
          <cell r="AZ1138">
            <v>40181</v>
          </cell>
          <cell r="BA1138">
            <v>40244</v>
          </cell>
          <cell r="BB1138">
            <v>40293</v>
          </cell>
          <cell r="BC1138">
            <v>40363</v>
          </cell>
          <cell r="BD1138">
            <v>40370</v>
          </cell>
          <cell r="BE1138">
            <v>40148</v>
          </cell>
          <cell r="BF1138">
            <v>40238</v>
          </cell>
          <cell r="BG1138">
            <v>40269</v>
          </cell>
          <cell r="BH1138">
            <v>40330</v>
          </cell>
          <cell r="BI1138">
            <v>40360</v>
          </cell>
          <cell r="BL1138">
            <v>0</v>
          </cell>
          <cell r="BN1138" t="str">
            <v>DOCKERS</v>
          </cell>
          <cell r="BO1138" t="str">
            <v>Tops</v>
          </cell>
          <cell r="BP1138" t="str">
            <v>Mens</v>
          </cell>
          <cell r="BQ1138" t="str">
            <v>N</v>
          </cell>
          <cell r="BR1138" t="str">
            <v>DM Tops Wovens</v>
          </cell>
          <cell r="BS1138" t="str">
            <v>OKAMOTO D</v>
          </cell>
          <cell r="BT1138" t="str">
            <v>C WOVENS</v>
          </cell>
          <cell r="BU1138" t="str">
            <v>C8534</v>
          </cell>
          <cell r="BV1138" t="str">
            <v>Seasonal</v>
          </cell>
          <cell r="BW1138" t="str">
            <v>LSA</v>
          </cell>
          <cell r="BY1138" t="str">
            <v>4029140241402274018140171401714017140171</v>
          </cell>
          <cell r="BZ1138" t="str">
            <v>S-42168-0017-3950-40291</v>
          </cell>
          <cell r="CA1138" t="str">
            <v>SFO</v>
          </cell>
          <cell r="CD1138">
            <v>0</v>
          </cell>
          <cell r="CF1138">
            <v>1051</v>
          </cell>
          <cell r="CG1138">
            <v>0</v>
          </cell>
        </row>
        <row r="1139">
          <cell r="A1139">
            <v>1094145</v>
          </cell>
          <cell r="B1139" t="str">
            <v>106</v>
          </cell>
          <cell r="C1139" t="str">
            <v>101</v>
          </cell>
          <cell r="D1139" t="str">
            <v>42168</v>
          </cell>
          <cell r="E1139" t="str">
            <v>42168-0017</v>
          </cell>
          <cell r="F1139" t="str">
            <v>LS LINEN SHIRT</v>
          </cell>
          <cell r="G1139" t="str">
            <v>MCNEELY - COBALT</v>
          </cell>
          <cell r="H1139" t="str">
            <v>PC</v>
          </cell>
          <cell r="J1139" t="str">
            <v>SP-A</v>
          </cell>
          <cell r="K1139" t="str">
            <v>APD</v>
          </cell>
          <cell r="L1139" t="str">
            <v>MY</v>
          </cell>
          <cell r="M1139">
            <v>82</v>
          </cell>
          <cell r="N1139">
            <v>82</v>
          </cell>
          <cell r="O1139">
            <v>0</v>
          </cell>
          <cell r="P1139">
            <v>82</v>
          </cell>
          <cell r="T1139" t="str">
            <v>360M</v>
          </cell>
          <cell r="U1139">
            <v>3950</v>
          </cell>
          <cell r="V1139" t="str">
            <v>INDIA</v>
          </cell>
          <cell r="W1139" t="str">
            <v>SAS</v>
          </cell>
          <cell r="X1139" t="str">
            <v>INDIA</v>
          </cell>
          <cell r="Y1139" t="str">
            <v>AQUARELLE INDIA PVT LTD</v>
          </cell>
          <cell r="Z1139" t="str">
            <v>DFC</v>
          </cell>
          <cell r="AD1139">
            <v>40171</v>
          </cell>
          <cell r="AE1139">
            <v>40171</v>
          </cell>
          <cell r="AF1139">
            <v>40171</v>
          </cell>
          <cell r="AG1139">
            <v>40171</v>
          </cell>
          <cell r="AH1139">
            <v>40181</v>
          </cell>
          <cell r="AI1139">
            <v>40227</v>
          </cell>
          <cell r="AJ1139">
            <v>40241</v>
          </cell>
          <cell r="AK1139">
            <v>40291</v>
          </cell>
          <cell r="AL1139">
            <v>40312</v>
          </cell>
          <cell r="AM1139">
            <v>40315</v>
          </cell>
          <cell r="AN1139" t="str">
            <v>PH SG; reduced from 170 uts to 70 uts to take out PK (12/15). 1/7: increased to 82 uts from 70 Ok'd by MO</v>
          </cell>
          <cell r="AO1139" t="str">
            <v>Y</v>
          </cell>
          <cell r="AP1139" t="str">
            <v>4509007896/4512013530</v>
          </cell>
          <cell r="AR1139" t="str">
            <v>000s</v>
          </cell>
          <cell r="AS1139">
            <v>0</v>
          </cell>
          <cell r="AT1139" t="str">
            <v>China</v>
          </cell>
          <cell r="AX1139">
            <v>0</v>
          </cell>
          <cell r="AY1139">
            <v>40175</v>
          </cell>
          <cell r="AZ1139">
            <v>40181</v>
          </cell>
          <cell r="BA1139">
            <v>40244</v>
          </cell>
          <cell r="BB1139">
            <v>40293</v>
          </cell>
          <cell r="BC1139">
            <v>40314</v>
          </cell>
          <cell r="BD1139">
            <v>40321</v>
          </cell>
          <cell r="BE1139">
            <v>40148</v>
          </cell>
          <cell r="BF1139">
            <v>40238</v>
          </cell>
          <cell r="BG1139">
            <v>40269</v>
          </cell>
          <cell r="BH1139">
            <v>40299</v>
          </cell>
          <cell r="BI1139">
            <v>40299</v>
          </cell>
          <cell r="BL1139">
            <v>0</v>
          </cell>
          <cell r="BN1139" t="str">
            <v>DOCKERS</v>
          </cell>
          <cell r="BO1139" t="str">
            <v>Tops</v>
          </cell>
          <cell r="BP1139" t="str">
            <v>Mens</v>
          </cell>
          <cell r="BQ1139" t="str">
            <v>N</v>
          </cell>
          <cell r="BR1139" t="str">
            <v>DM Tops Wovens</v>
          </cell>
          <cell r="BS1139" t="str">
            <v>OKAMOTO D</v>
          </cell>
          <cell r="BT1139" t="str">
            <v>C WOVENS</v>
          </cell>
          <cell r="BU1139" t="str">
            <v>C8534</v>
          </cell>
          <cell r="BV1139" t="str">
            <v>Seasonal</v>
          </cell>
          <cell r="BW1139" t="str">
            <v>APD</v>
          </cell>
          <cell r="BY1139" t="str">
            <v>4029140241402274018140171401714017140171</v>
          </cell>
          <cell r="BZ1139" t="str">
            <v>S-42168-0017-3950-40291</v>
          </cell>
          <cell r="CA1139" t="str">
            <v>SFO</v>
          </cell>
          <cell r="CD1139">
            <v>0</v>
          </cell>
          <cell r="CF1139">
            <v>1051</v>
          </cell>
          <cell r="CG1139">
            <v>0</v>
          </cell>
        </row>
        <row r="1140">
          <cell r="A1140">
            <v>1094146</v>
          </cell>
          <cell r="B1140" t="str">
            <v>106</v>
          </cell>
          <cell r="C1140" t="str">
            <v>101</v>
          </cell>
          <cell r="D1140" t="str">
            <v>42168</v>
          </cell>
          <cell r="E1140" t="str">
            <v>42168-0017</v>
          </cell>
          <cell r="F1140" t="str">
            <v>LS LINEN SHIRT</v>
          </cell>
          <cell r="G1140" t="str">
            <v>MCNEELY - COBALT</v>
          </cell>
          <cell r="H1140" t="str">
            <v>PC</v>
          </cell>
          <cell r="J1140" t="str">
            <v>SP-A</v>
          </cell>
          <cell r="K1140" t="str">
            <v>LSM</v>
          </cell>
          <cell r="L1140" t="str">
            <v>MX</v>
          </cell>
          <cell r="M1140">
            <v>1132</v>
          </cell>
          <cell r="N1140">
            <v>1132</v>
          </cell>
          <cell r="O1140">
            <v>0</v>
          </cell>
          <cell r="P1140">
            <v>1132</v>
          </cell>
          <cell r="T1140" t="str">
            <v>360M</v>
          </cell>
          <cell r="U1140">
            <v>3950</v>
          </cell>
          <cell r="V1140" t="str">
            <v>INDIA</v>
          </cell>
          <cell r="W1140" t="str">
            <v>SAS</v>
          </cell>
          <cell r="X1140" t="str">
            <v>INDIA</v>
          </cell>
          <cell r="Y1140" t="str">
            <v>AQUARELLE INDIA PVT LTD</v>
          </cell>
          <cell r="Z1140" t="str">
            <v>DFC</v>
          </cell>
          <cell r="AD1140">
            <v>40171</v>
          </cell>
          <cell r="AE1140">
            <v>40171</v>
          </cell>
          <cell r="AF1140">
            <v>40171</v>
          </cell>
          <cell r="AG1140">
            <v>40171</v>
          </cell>
          <cell r="AH1140">
            <v>40181</v>
          </cell>
          <cell r="AI1140">
            <v>40227</v>
          </cell>
          <cell r="AJ1140">
            <v>40241</v>
          </cell>
          <cell r="AK1140">
            <v>40291</v>
          </cell>
          <cell r="AL1140">
            <v>40352</v>
          </cell>
          <cell r="AM1140">
            <v>40355</v>
          </cell>
          <cell r="AO1140" t="str">
            <v>Y</v>
          </cell>
          <cell r="AP1140">
            <v>95372</v>
          </cell>
          <cell r="AR1140" t="str">
            <v>000s</v>
          </cell>
          <cell r="AS1140">
            <v>0</v>
          </cell>
          <cell r="AT1140" t="str">
            <v>China</v>
          </cell>
          <cell r="AX1140">
            <v>0</v>
          </cell>
          <cell r="AY1140">
            <v>40175</v>
          </cell>
          <cell r="AZ1140">
            <v>40181</v>
          </cell>
          <cell r="BA1140">
            <v>40244</v>
          </cell>
          <cell r="BB1140">
            <v>40293</v>
          </cell>
          <cell r="BC1140">
            <v>40356</v>
          </cell>
          <cell r="BD1140">
            <v>40356</v>
          </cell>
          <cell r="BE1140">
            <v>40148</v>
          </cell>
          <cell r="BF1140">
            <v>40238</v>
          </cell>
          <cell r="BG1140">
            <v>40269</v>
          </cell>
          <cell r="BH1140">
            <v>40330</v>
          </cell>
          <cell r="BI1140">
            <v>40330</v>
          </cell>
          <cell r="BL1140">
            <v>0</v>
          </cell>
          <cell r="BN1140" t="str">
            <v>DOCKERS</v>
          </cell>
          <cell r="BO1140" t="str">
            <v>Tops</v>
          </cell>
          <cell r="BP1140" t="str">
            <v>Mens</v>
          </cell>
          <cell r="BQ1140" t="str">
            <v>N</v>
          </cell>
          <cell r="BR1140" t="str">
            <v>DM Tops Wovens</v>
          </cell>
          <cell r="BS1140" t="str">
            <v>OKAMOTO D</v>
          </cell>
          <cell r="BT1140" t="str">
            <v>C WOVENS</v>
          </cell>
          <cell r="BU1140" t="str">
            <v>C8534</v>
          </cell>
          <cell r="BV1140" t="str">
            <v>Seasonal</v>
          </cell>
          <cell r="BW1140" t="str">
            <v>LSA</v>
          </cell>
          <cell r="BY1140" t="str">
            <v>4029140241402274018140171401714017140171</v>
          </cell>
          <cell r="BZ1140" t="str">
            <v>S-42168-0017-3950-40291</v>
          </cell>
          <cell r="CA1140" t="str">
            <v>SFO</v>
          </cell>
          <cell r="CB1140">
            <v>1132</v>
          </cell>
          <cell r="CD1140">
            <v>0</v>
          </cell>
          <cell r="CF1140">
            <v>1051</v>
          </cell>
          <cell r="CG1140">
            <v>0</v>
          </cell>
        </row>
        <row r="1141">
          <cell r="A1141">
            <v>1094147</v>
          </cell>
          <cell r="B1141" t="str">
            <v>106</v>
          </cell>
          <cell r="C1141" t="str">
            <v>101</v>
          </cell>
          <cell r="D1141" t="str">
            <v>42168</v>
          </cell>
          <cell r="E1141" t="str">
            <v>42168-0018</v>
          </cell>
          <cell r="F1141" t="str">
            <v>LS LINEN SHIRT</v>
          </cell>
          <cell r="G1141" t="str">
            <v>MCNEELY - NATURAL</v>
          </cell>
          <cell r="H1141" t="str">
            <v>PC</v>
          </cell>
          <cell r="J1141" t="str">
            <v>SP-A</v>
          </cell>
          <cell r="K1141" t="str">
            <v>APD</v>
          </cell>
          <cell r="L1141" t="str">
            <v>MY</v>
          </cell>
          <cell r="M1141">
            <v>279</v>
          </cell>
          <cell r="N1141">
            <v>279</v>
          </cell>
          <cell r="O1141">
            <v>0</v>
          </cell>
          <cell r="P1141">
            <v>279</v>
          </cell>
          <cell r="T1141" t="str">
            <v>360M</v>
          </cell>
          <cell r="U1141">
            <v>3950</v>
          </cell>
          <cell r="V1141" t="str">
            <v>INDIA</v>
          </cell>
          <cell r="W1141" t="str">
            <v>SAS</v>
          </cell>
          <cell r="X1141" t="str">
            <v>INDIA</v>
          </cell>
          <cell r="Y1141" t="str">
            <v>AQUARELLE INDIA PVT LTD</v>
          </cell>
          <cell r="Z1141" t="str">
            <v>DFC</v>
          </cell>
          <cell r="AD1141">
            <v>40171</v>
          </cell>
          <cell r="AE1141">
            <v>40171</v>
          </cell>
          <cell r="AF1141">
            <v>40171</v>
          </cell>
          <cell r="AG1141">
            <v>40171</v>
          </cell>
          <cell r="AH1141">
            <v>40181</v>
          </cell>
          <cell r="AI1141">
            <v>40227</v>
          </cell>
          <cell r="AJ1141">
            <v>40241</v>
          </cell>
          <cell r="AK1141">
            <v>40291</v>
          </cell>
          <cell r="AL1141">
            <v>40312</v>
          </cell>
          <cell r="AM1141">
            <v>40315</v>
          </cell>
          <cell r="AN1141" t="str">
            <v>MY PH SG TH; reduced from 260 uts to 160 uts to take out PK (12/15). 1/7: increased to 279 uts from 160 uts OK'd by MO</v>
          </cell>
          <cell r="AO1141" t="str">
            <v>Y</v>
          </cell>
          <cell r="AP1141" t="str">
            <v>4505015693/4509007897/4512013531/4512013573</v>
          </cell>
          <cell r="AR1141" t="str">
            <v>000s</v>
          </cell>
          <cell r="AS1141">
            <v>0</v>
          </cell>
          <cell r="AT1141" t="str">
            <v>China</v>
          </cell>
          <cell r="AX1141">
            <v>0</v>
          </cell>
          <cell r="AY1141">
            <v>40175</v>
          </cell>
          <cell r="AZ1141">
            <v>40181</v>
          </cell>
          <cell r="BA1141">
            <v>40244</v>
          </cell>
          <cell r="BB1141">
            <v>40293</v>
          </cell>
          <cell r="BC1141">
            <v>40314</v>
          </cell>
          <cell r="BD1141">
            <v>40321</v>
          </cell>
          <cell r="BE1141">
            <v>40148</v>
          </cell>
          <cell r="BF1141">
            <v>40238</v>
          </cell>
          <cell r="BG1141">
            <v>40269</v>
          </cell>
          <cell r="BH1141">
            <v>40299</v>
          </cell>
          <cell r="BI1141">
            <v>40299</v>
          </cell>
          <cell r="BL1141">
            <v>0</v>
          </cell>
          <cell r="BN1141" t="str">
            <v>DOCKERS</v>
          </cell>
          <cell r="BO1141" t="str">
            <v>Tops</v>
          </cell>
          <cell r="BP1141" t="str">
            <v>Mens</v>
          </cell>
          <cell r="BQ1141" t="str">
            <v>N</v>
          </cell>
          <cell r="BR1141" t="str">
            <v>DM Tops Wovens</v>
          </cell>
          <cell r="BS1141" t="str">
            <v>OKAMOTO D</v>
          </cell>
          <cell r="BT1141" t="str">
            <v>C WOVENS</v>
          </cell>
          <cell r="BU1141" t="str">
            <v>C8536</v>
          </cell>
          <cell r="BV1141" t="str">
            <v>Seasonal</v>
          </cell>
          <cell r="BW1141" t="str">
            <v>APD</v>
          </cell>
          <cell r="BY1141" t="str">
            <v>4029140241402274018140171401714017140171</v>
          </cell>
          <cell r="BZ1141" t="str">
            <v>S-42168-0018-3950-40291</v>
          </cell>
          <cell r="CA1141" t="str">
            <v>SFO</v>
          </cell>
          <cell r="CD1141">
            <v>0</v>
          </cell>
          <cell r="CF1141">
            <v>1051</v>
          </cell>
          <cell r="CG1141">
            <v>0</v>
          </cell>
        </row>
        <row r="1142">
          <cell r="A1142">
            <v>1094148</v>
          </cell>
          <cell r="B1142" t="str">
            <v>106</v>
          </cell>
          <cell r="C1142" t="str">
            <v>101</v>
          </cell>
          <cell r="D1142" t="str">
            <v>42168</v>
          </cell>
          <cell r="E1142" t="str">
            <v>42168-0018</v>
          </cell>
          <cell r="F1142" t="str">
            <v>LS LINEN SHIRT</v>
          </cell>
          <cell r="G1142" t="str">
            <v>MCNEELY - NATURAL</v>
          </cell>
          <cell r="H1142" t="str">
            <v>PC</v>
          </cell>
          <cell r="J1142" t="str">
            <v>SP-A</v>
          </cell>
          <cell r="K1142" t="str">
            <v>LACL</v>
          </cell>
          <cell r="L1142" t="str">
            <v>CL</v>
          </cell>
          <cell r="M1142">
            <v>300</v>
          </cell>
          <cell r="N1142">
            <v>300</v>
          </cell>
          <cell r="O1142">
            <v>0</v>
          </cell>
          <cell r="P1142">
            <v>300</v>
          </cell>
          <cell r="T1142" t="str">
            <v>360M</v>
          </cell>
          <cell r="U1142">
            <v>3950</v>
          </cell>
          <cell r="V1142" t="str">
            <v>INDIA</v>
          </cell>
          <cell r="W1142" t="str">
            <v>SAS</v>
          </cell>
          <cell r="X1142" t="str">
            <v>INDIA</v>
          </cell>
          <cell r="Y1142" t="str">
            <v>AQUARELLE INDIA PVT LTD</v>
          </cell>
          <cell r="Z1142" t="str">
            <v>DFC</v>
          </cell>
          <cell r="AD1142">
            <v>40171</v>
          </cell>
          <cell r="AE1142">
            <v>40171</v>
          </cell>
          <cell r="AF1142">
            <v>40171</v>
          </cell>
          <cell r="AG1142">
            <v>40171</v>
          </cell>
          <cell r="AH1142">
            <v>40181</v>
          </cell>
          <cell r="AI1142">
            <v>40227</v>
          </cell>
          <cell r="AJ1142">
            <v>40241</v>
          </cell>
          <cell r="AK1142">
            <v>40291</v>
          </cell>
          <cell r="AL1142">
            <v>40361</v>
          </cell>
          <cell r="AM1142">
            <v>40364</v>
          </cell>
          <cell r="AO1142" t="str">
            <v>Y</v>
          </cell>
          <cell r="AP1142">
            <v>4100076173</v>
          </cell>
          <cell r="AR1142" t="str">
            <v>000s</v>
          </cell>
          <cell r="AS1142">
            <v>0</v>
          </cell>
          <cell r="AT1142" t="str">
            <v>China</v>
          </cell>
          <cell r="AX1142">
            <v>0</v>
          </cell>
          <cell r="AY1142">
            <v>40175</v>
          </cell>
          <cell r="AZ1142">
            <v>40181</v>
          </cell>
          <cell r="BA1142">
            <v>40244</v>
          </cell>
          <cell r="BB1142">
            <v>40293</v>
          </cell>
          <cell r="BC1142">
            <v>40363</v>
          </cell>
          <cell r="BD1142">
            <v>40370</v>
          </cell>
          <cell r="BE1142">
            <v>40148</v>
          </cell>
          <cell r="BF1142">
            <v>40238</v>
          </cell>
          <cell r="BG1142">
            <v>40269</v>
          </cell>
          <cell r="BH1142">
            <v>40330</v>
          </cell>
          <cell r="BI1142">
            <v>40360</v>
          </cell>
          <cell r="BL1142">
            <v>0</v>
          </cell>
          <cell r="BN1142" t="str">
            <v>DOCKERS</v>
          </cell>
          <cell r="BO1142" t="str">
            <v>Tops</v>
          </cell>
          <cell r="BP1142" t="str">
            <v>Mens</v>
          </cell>
          <cell r="BQ1142" t="str">
            <v>N</v>
          </cell>
          <cell r="BR1142" t="str">
            <v>DM Tops Wovens</v>
          </cell>
          <cell r="BS1142" t="str">
            <v>OKAMOTO D</v>
          </cell>
          <cell r="BT1142" t="str">
            <v>C WOVENS</v>
          </cell>
          <cell r="BU1142" t="str">
            <v>C8536</v>
          </cell>
          <cell r="BV1142" t="str">
            <v>Seasonal</v>
          </cell>
          <cell r="BW1142" t="str">
            <v>LSA</v>
          </cell>
          <cell r="BY1142" t="str">
            <v>4029140241402274018140171401714017140171</v>
          </cell>
          <cell r="BZ1142" t="str">
            <v>S-42168-0018-3950-40291</v>
          </cell>
          <cell r="CA1142" t="str">
            <v>SFO</v>
          </cell>
          <cell r="CD1142">
            <v>0</v>
          </cell>
          <cell r="CF1142">
            <v>1051</v>
          </cell>
          <cell r="CG1142">
            <v>0</v>
          </cell>
        </row>
        <row r="1143">
          <cell r="A1143">
            <v>1094149</v>
          </cell>
          <cell r="B1143" t="str">
            <v>106</v>
          </cell>
          <cell r="C1143" t="str">
            <v>101</v>
          </cell>
          <cell r="D1143" t="str">
            <v>42168</v>
          </cell>
          <cell r="E1143" t="str">
            <v>42168-0018</v>
          </cell>
          <cell r="F1143" t="str">
            <v>LS LINEN SHIRT</v>
          </cell>
          <cell r="G1143" t="str">
            <v>MCNEELY - NATURAL</v>
          </cell>
          <cell r="H1143" t="str">
            <v>PC</v>
          </cell>
          <cell r="J1143" t="str">
            <v>SP-A</v>
          </cell>
          <cell r="K1143" t="str">
            <v>LSM</v>
          </cell>
          <cell r="L1143" t="str">
            <v>MX</v>
          </cell>
          <cell r="M1143">
            <v>1048</v>
          </cell>
          <cell r="N1143">
            <v>1048</v>
          </cell>
          <cell r="O1143">
            <v>0</v>
          </cell>
          <cell r="P1143">
            <v>1048</v>
          </cell>
          <cell r="T1143" t="str">
            <v>360M</v>
          </cell>
          <cell r="U1143">
            <v>3950</v>
          </cell>
          <cell r="V1143" t="str">
            <v>INDIA</v>
          </cell>
          <cell r="W1143" t="str">
            <v>SAS</v>
          </cell>
          <cell r="X1143" t="str">
            <v>INDIA</v>
          </cell>
          <cell r="Y1143" t="str">
            <v>AQUARELLE INDIA PVT LTD</v>
          </cell>
          <cell r="Z1143" t="str">
            <v>DFC</v>
          </cell>
          <cell r="AD1143">
            <v>40171</v>
          </cell>
          <cell r="AE1143">
            <v>40171</v>
          </cell>
          <cell r="AF1143">
            <v>40171</v>
          </cell>
          <cell r="AG1143">
            <v>40171</v>
          </cell>
          <cell r="AH1143">
            <v>40181</v>
          </cell>
          <cell r="AI1143">
            <v>40227</v>
          </cell>
          <cell r="AJ1143">
            <v>40241</v>
          </cell>
          <cell r="AK1143">
            <v>40291</v>
          </cell>
          <cell r="AL1143">
            <v>40352</v>
          </cell>
          <cell r="AM1143">
            <v>40355</v>
          </cell>
          <cell r="AO1143" t="str">
            <v>Y</v>
          </cell>
          <cell r="AP1143">
            <v>95373</v>
          </cell>
          <cell r="AR1143" t="str">
            <v>000s</v>
          </cell>
          <cell r="AS1143">
            <v>0</v>
          </cell>
          <cell r="AT1143" t="str">
            <v>China</v>
          </cell>
          <cell r="AX1143">
            <v>0</v>
          </cell>
          <cell r="AY1143">
            <v>40175</v>
          </cell>
          <cell r="AZ1143">
            <v>40181</v>
          </cell>
          <cell r="BA1143">
            <v>40244</v>
          </cell>
          <cell r="BB1143">
            <v>40293</v>
          </cell>
          <cell r="BC1143">
            <v>40356</v>
          </cell>
          <cell r="BD1143">
            <v>40356</v>
          </cell>
          <cell r="BE1143">
            <v>40148</v>
          </cell>
          <cell r="BF1143">
            <v>40238</v>
          </cell>
          <cell r="BG1143">
            <v>40269</v>
          </cell>
          <cell r="BH1143">
            <v>40330</v>
          </cell>
          <cell r="BI1143">
            <v>40330</v>
          </cell>
          <cell r="BL1143">
            <v>0</v>
          </cell>
          <cell r="BN1143" t="str">
            <v>DOCKERS</v>
          </cell>
          <cell r="BO1143" t="str">
            <v>Tops</v>
          </cell>
          <cell r="BP1143" t="str">
            <v>Mens</v>
          </cell>
          <cell r="BQ1143" t="str">
            <v>N</v>
          </cell>
          <cell r="BR1143" t="str">
            <v>DM Tops Wovens</v>
          </cell>
          <cell r="BS1143" t="str">
            <v>OKAMOTO D</v>
          </cell>
          <cell r="BT1143" t="str">
            <v>C WOVENS</v>
          </cell>
          <cell r="BU1143" t="str">
            <v>C8536</v>
          </cell>
          <cell r="BV1143" t="str">
            <v>Seasonal</v>
          </cell>
          <cell r="BW1143" t="str">
            <v>LSA</v>
          </cell>
          <cell r="BY1143" t="str">
            <v>4029140241402274018140171401714017140171</v>
          </cell>
          <cell r="BZ1143" t="str">
            <v>S-42168-0018-3950-40291</v>
          </cell>
          <cell r="CA1143" t="str">
            <v>SFO</v>
          </cell>
          <cell r="CB1143">
            <v>1048</v>
          </cell>
          <cell r="CD1143">
            <v>0</v>
          </cell>
          <cell r="CF1143">
            <v>1051</v>
          </cell>
          <cell r="CG1143">
            <v>0</v>
          </cell>
        </row>
        <row r="1144">
          <cell r="A1144">
            <v>1094150</v>
          </cell>
          <cell r="B1144" t="str">
            <v>106</v>
          </cell>
          <cell r="C1144" t="str">
            <v>101</v>
          </cell>
          <cell r="D1144" t="str">
            <v>42154</v>
          </cell>
          <cell r="E1144" t="str">
            <v>42154-0017</v>
          </cell>
          <cell r="F1144" t="str">
            <v>SS LINEN SHIRT</v>
          </cell>
          <cell r="G1144" t="str">
            <v>SOLID LINEN - NATURAL</v>
          </cell>
          <cell r="H1144" t="str">
            <v>PC</v>
          </cell>
          <cell r="J1144" t="str">
            <v>SP-A</v>
          </cell>
          <cell r="K1144" t="str">
            <v>LACL</v>
          </cell>
          <cell r="L1144" t="str">
            <v>CL</v>
          </cell>
          <cell r="M1144">
            <v>150</v>
          </cell>
          <cell r="N1144">
            <v>150</v>
          </cell>
          <cell r="O1144">
            <v>0</v>
          </cell>
          <cell r="P1144">
            <v>150</v>
          </cell>
          <cell r="T1144" t="str">
            <v>360M</v>
          </cell>
          <cell r="U1144">
            <v>3950</v>
          </cell>
          <cell r="V1144" t="str">
            <v>INDIA</v>
          </cell>
          <cell r="W1144" t="str">
            <v>SAS</v>
          </cell>
          <cell r="X1144" t="str">
            <v>INDIA</v>
          </cell>
          <cell r="Y1144" t="str">
            <v>AQUARELLE INDIA PVT LTD</v>
          </cell>
          <cell r="Z1144" t="str">
            <v>DFC</v>
          </cell>
          <cell r="AD1144">
            <v>40171</v>
          </cell>
          <cell r="AE1144">
            <v>40171</v>
          </cell>
          <cell r="AF1144">
            <v>40171</v>
          </cell>
          <cell r="AG1144">
            <v>40171</v>
          </cell>
          <cell r="AH1144">
            <v>40181</v>
          </cell>
          <cell r="AI1144">
            <v>40227</v>
          </cell>
          <cell r="AJ1144">
            <v>40241</v>
          </cell>
          <cell r="AK1144">
            <v>40291</v>
          </cell>
          <cell r="AL1144">
            <v>40361</v>
          </cell>
          <cell r="AM1144">
            <v>40364</v>
          </cell>
          <cell r="AO1144" t="str">
            <v>Y</v>
          </cell>
          <cell r="AP1144">
            <v>4100076169</v>
          </cell>
          <cell r="AR1144" t="str">
            <v>000s</v>
          </cell>
          <cell r="AS1144">
            <v>0</v>
          </cell>
          <cell r="AT1144" t="str">
            <v>China</v>
          </cell>
          <cell r="AX1144">
            <v>0</v>
          </cell>
          <cell r="AY1144">
            <v>40175</v>
          </cell>
          <cell r="AZ1144">
            <v>40181</v>
          </cell>
          <cell r="BA1144">
            <v>40244</v>
          </cell>
          <cell r="BB1144">
            <v>40293</v>
          </cell>
          <cell r="BC1144">
            <v>40363</v>
          </cell>
          <cell r="BD1144">
            <v>40370</v>
          </cell>
          <cell r="BE1144">
            <v>40148</v>
          </cell>
          <cell r="BF1144">
            <v>40238</v>
          </cell>
          <cell r="BG1144">
            <v>40269</v>
          </cell>
          <cell r="BH1144">
            <v>40330</v>
          </cell>
          <cell r="BI1144">
            <v>40360</v>
          </cell>
          <cell r="BL1144">
            <v>0</v>
          </cell>
          <cell r="BN1144" t="str">
            <v>DOCKERS</v>
          </cell>
          <cell r="BO1144" t="str">
            <v>Tops</v>
          </cell>
          <cell r="BP1144" t="str">
            <v>Mens</v>
          </cell>
          <cell r="BQ1144" t="str">
            <v>N</v>
          </cell>
          <cell r="BR1144" t="str">
            <v>DM Tops Wovens</v>
          </cell>
          <cell r="BS1144" t="str">
            <v>OKAMOTO D</v>
          </cell>
          <cell r="BT1144" t="str">
            <v>C WOVENS</v>
          </cell>
          <cell r="BU1144" t="str">
            <v>D5724</v>
          </cell>
          <cell r="BV1144" t="str">
            <v>Seasonal</v>
          </cell>
          <cell r="BW1144" t="str">
            <v>LSA</v>
          </cell>
          <cell r="BY1144" t="str">
            <v>4029140241402274018140171401714017140171</v>
          </cell>
          <cell r="BZ1144" t="str">
            <v>S-42154-0017-3950-40291</v>
          </cell>
          <cell r="CA1144" t="str">
            <v>SFO</v>
          </cell>
          <cell r="CD1144">
            <v>0</v>
          </cell>
          <cell r="CF1144">
            <v>1051</v>
          </cell>
          <cell r="CG1144">
            <v>0</v>
          </cell>
        </row>
        <row r="1145">
          <cell r="A1145">
            <v>1094151</v>
          </cell>
          <cell r="B1145" t="str">
            <v>106</v>
          </cell>
          <cell r="C1145" t="str">
            <v>101</v>
          </cell>
          <cell r="D1145" t="str">
            <v>42154</v>
          </cell>
          <cell r="E1145" t="str">
            <v>42154-0017</v>
          </cell>
          <cell r="F1145" t="str">
            <v>SS LINEN SHIRT</v>
          </cell>
          <cell r="G1145" t="str">
            <v>SOLID LINEN - NATURAL</v>
          </cell>
          <cell r="H1145" t="str">
            <v>PC</v>
          </cell>
          <cell r="J1145" t="str">
            <v>SP-A</v>
          </cell>
          <cell r="K1145" t="str">
            <v>LSM</v>
          </cell>
          <cell r="L1145" t="str">
            <v>MX</v>
          </cell>
          <cell r="M1145">
            <v>1356</v>
          </cell>
          <cell r="N1145">
            <v>1356</v>
          </cell>
          <cell r="O1145">
            <v>0</v>
          </cell>
          <cell r="P1145">
            <v>1356</v>
          </cell>
          <cell r="T1145" t="str">
            <v>360M</v>
          </cell>
          <cell r="U1145">
            <v>3950</v>
          </cell>
          <cell r="V1145" t="str">
            <v>INDIA</v>
          </cell>
          <cell r="W1145" t="str">
            <v>SAS</v>
          </cell>
          <cell r="X1145" t="str">
            <v>INDIA</v>
          </cell>
          <cell r="Y1145" t="str">
            <v>AQUARELLE INDIA PVT LTD</v>
          </cell>
          <cell r="Z1145" t="str">
            <v>DFC</v>
          </cell>
          <cell r="AD1145">
            <v>40171</v>
          </cell>
          <cell r="AE1145">
            <v>40171</v>
          </cell>
          <cell r="AF1145">
            <v>40171</v>
          </cell>
          <cell r="AG1145">
            <v>40171</v>
          </cell>
          <cell r="AH1145">
            <v>40181</v>
          </cell>
          <cell r="AI1145">
            <v>40227</v>
          </cell>
          <cell r="AJ1145">
            <v>40241</v>
          </cell>
          <cell r="AK1145">
            <v>40291</v>
          </cell>
          <cell r="AL1145">
            <v>40352</v>
          </cell>
          <cell r="AM1145">
            <v>40355</v>
          </cell>
          <cell r="AO1145" t="str">
            <v>Y</v>
          </cell>
          <cell r="AP1145">
            <v>95368</v>
          </cell>
          <cell r="AR1145" t="str">
            <v>000s</v>
          </cell>
          <cell r="AS1145">
            <v>0</v>
          </cell>
          <cell r="AT1145" t="str">
            <v>China</v>
          </cell>
          <cell r="AX1145">
            <v>0</v>
          </cell>
          <cell r="AY1145">
            <v>40175</v>
          </cell>
          <cell r="AZ1145">
            <v>40181</v>
          </cell>
          <cell r="BA1145">
            <v>40244</v>
          </cell>
          <cell r="BB1145">
            <v>40293</v>
          </cell>
          <cell r="BC1145">
            <v>40356</v>
          </cell>
          <cell r="BD1145">
            <v>40356</v>
          </cell>
          <cell r="BE1145">
            <v>40148</v>
          </cell>
          <cell r="BF1145">
            <v>40238</v>
          </cell>
          <cell r="BG1145">
            <v>40269</v>
          </cell>
          <cell r="BH1145">
            <v>40330</v>
          </cell>
          <cell r="BI1145">
            <v>40330</v>
          </cell>
          <cell r="BL1145">
            <v>0</v>
          </cell>
          <cell r="BN1145" t="str">
            <v>DOCKERS</v>
          </cell>
          <cell r="BO1145" t="str">
            <v>Tops</v>
          </cell>
          <cell r="BP1145" t="str">
            <v>Mens</v>
          </cell>
          <cell r="BQ1145" t="str">
            <v>N</v>
          </cell>
          <cell r="BR1145" t="str">
            <v>DM Tops Wovens</v>
          </cell>
          <cell r="BS1145" t="str">
            <v>OKAMOTO D</v>
          </cell>
          <cell r="BT1145" t="str">
            <v>C WOVENS</v>
          </cell>
          <cell r="BU1145" t="str">
            <v>D5724</v>
          </cell>
          <cell r="BV1145" t="str">
            <v>Seasonal</v>
          </cell>
          <cell r="BW1145" t="str">
            <v>LSA</v>
          </cell>
          <cell r="BY1145" t="str">
            <v>4029140241402274018140171401714017140171</v>
          </cell>
          <cell r="BZ1145" t="str">
            <v>S-42154-0017-3950-40291</v>
          </cell>
          <cell r="CA1145" t="str">
            <v>SFO</v>
          </cell>
          <cell r="CB1145">
            <v>1356</v>
          </cell>
          <cell r="CD1145">
            <v>0</v>
          </cell>
          <cell r="CF1145">
            <v>1051</v>
          </cell>
          <cell r="CG1145">
            <v>0</v>
          </cell>
        </row>
        <row r="1146">
          <cell r="A1146">
            <v>1094152</v>
          </cell>
          <cell r="B1146" t="str">
            <v>106</v>
          </cell>
          <cell r="C1146" t="str">
            <v>101</v>
          </cell>
          <cell r="D1146" t="str">
            <v>42154</v>
          </cell>
          <cell r="E1146" t="str">
            <v>42154-0018</v>
          </cell>
          <cell r="F1146" t="str">
            <v>SS LINEN SHIRT</v>
          </cell>
          <cell r="G1146" t="str">
            <v>SOLID LINEN - COBALT</v>
          </cell>
          <cell r="H1146" t="str">
            <v>PC</v>
          </cell>
          <cell r="J1146" t="str">
            <v>SP-A</v>
          </cell>
          <cell r="K1146" t="str">
            <v>LSM</v>
          </cell>
          <cell r="L1146" t="str">
            <v>MX</v>
          </cell>
          <cell r="M1146">
            <v>931</v>
          </cell>
          <cell r="N1146">
            <v>931</v>
          </cell>
          <cell r="O1146">
            <v>0</v>
          </cell>
          <cell r="P1146">
            <v>931</v>
          </cell>
          <cell r="T1146" t="str">
            <v>360M</v>
          </cell>
          <cell r="U1146">
            <v>3950</v>
          </cell>
          <cell r="V1146" t="str">
            <v>INDIA</v>
          </cell>
          <cell r="W1146" t="str">
            <v>SAS</v>
          </cell>
          <cell r="X1146" t="str">
            <v>INDIA</v>
          </cell>
          <cell r="Y1146" t="str">
            <v>AQUARELLE INDIA PVT LTD</v>
          </cell>
          <cell r="Z1146" t="str">
            <v>DFC</v>
          </cell>
          <cell r="AD1146">
            <v>40171</v>
          </cell>
          <cell r="AE1146">
            <v>40171</v>
          </cell>
          <cell r="AF1146">
            <v>40171</v>
          </cell>
          <cell r="AG1146">
            <v>40171</v>
          </cell>
          <cell r="AH1146">
            <v>40181</v>
          </cell>
          <cell r="AI1146">
            <v>40227</v>
          </cell>
          <cell r="AJ1146">
            <v>40241</v>
          </cell>
          <cell r="AK1146">
            <v>40291</v>
          </cell>
          <cell r="AL1146">
            <v>40352</v>
          </cell>
          <cell r="AM1146">
            <v>40355</v>
          </cell>
          <cell r="AO1146" t="str">
            <v>Y</v>
          </cell>
          <cell r="AP1146">
            <v>95369</v>
          </cell>
          <cell r="AR1146" t="str">
            <v>000s</v>
          </cell>
          <cell r="AS1146">
            <v>0</v>
          </cell>
          <cell r="AT1146" t="str">
            <v>China</v>
          </cell>
          <cell r="AX1146">
            <v>0</v>
          </cell>
          <cell r="AY1146">
            <v>40175</v>
          </cell>
          <cell r="AZ1146">
            <v>40181</v>
          </cell>
          <cell r="BA1146">
            <v>40244</v>
          </cell>
          <cell r="BB1146">
            <v>40293</v>
          </cell>
          <cell r="BC1146">
            <v>40356</v>
          </cell>
          <cell r="BD1146">
            <v>40356</v>
          </cell>
          <cell r="BE1146">
            <v>40148</v>
          </cell>
          <cell r="BF1146">
            <v>40238</v>
          </cell>
          <cell r="BG1146">
            <v>40269</v>
          </cell>
          <cell r="BH1146">
            <v>40330</v>
          </cell>
          <cell r="BI1146">
            <v>40330</v>
          </cell>
          <cell r="BL1146">
            <v>0</v>
          </cell>
          <cell r="BN1146" t="str">
            <v>DOCKERS</v>
          </cell>
          <cell r="BO1146" t="str">
            <v>Tops</v>
          </cell>
          <cell r="BP1146" t="str">
            <v>Mens</v>
          </cell>
          <cell r="BQ1146" t="str">
            <v>N</v>
          </cell>
          <cell r="BR1146" t="str">
            <v>DM Tops Wovens</v>
          </cell>
          <cell r="BS1146" t="str">
            <v>OKAMOTO D</v>
          </cell>
          <cell r="BT1146" t="str">
            <v>C WOVENS</v>
          </cell>
          <cell r="BU1146" t="str">
            <v>D5728</v>
          </cell>
          <cell r="BV1146" t="str">
            <v>Seasonal</v>
          </cell>
          <cell r="BW1146" t="str">
            <v>LSA</v>
          </cell>
          <cell r="BY1146" t="str">
            <v>4029140241402274018140171401714017140171</v>
          </cell>
          <cell r="BZ1146" t="str">
            <v>S-42154-0018-3950-40291</v>
          </cell>
          <cell r="CA1146" t="str">
            <v>SFO</v>
          </cell>
          <cell r="CB1146">
            <v>931</v>
          </cell>
          <cell r="CD1146">
            <v>0</v>
          </cell>
          <cell r="CF1146">
            <v>1051</v>
          </cell>
          <cell r="CG1146">
            <v>0</v>
          </cell>
        </row>
        <row r="1147">
          <cell r="A1147">
            <v>1094153</v>
          </cell>
          <cell r="B1147" t="str">
            <v>106</v>
          </cell>
          <cell r="C1147" t="str">
            <v>101</v>
          </cell>
          <cell r="D1147" t="str">
            <v>42154</v>
          </cell>
          <cell r="E1147" t="str">
            <v>42154-0018</v>
          </cell>
          <cell r="F1147" t="str">
            <v>SS LINEN SHIRT</v>
          </cell>
          <cell r="G1147" t="str">
            <v>SOLID LINEN - COBALT</v>
          </cell>
          <cell r="H1147" t="str">
            <v>PC</v>
          </cell>
          <cell r="J1147" t="str">
            <v>SP-A</v>
          </cell>
          <cell r="K1147" t="str">
            <v>LACL</v>
          </cell>
          <cell r="L1147" t="str">
            <v>CL</v>
          </cell>
          <cell r="M1147">
            <v>150</v>
          </cell>
          <cell r="N1147">
            <v>150</v>
          </cell>
          <cell r="O1147">
            <v>0</v>
          </cell>
          <cell r="P1147">
            <v>150</v>
          </cell>
          <cell r="T1147" t="str">
            <v>360M</v>
          </cell>
          <cell r="U1147">
            <v>3950</v>
          </cell>
          <cell r="V1147" t="str">
            <v>INDIA</v>
          </cell>
          <cell r="W1147" t="str">
            <v>SAS</v>
          </cell>
          <cell r="X1147" t="str">
            <v>INDIA</v>
          </cell>
          <cell r="Y1147" t="str">
            <v>AQUARELLE INDIA PVT LTD</v>
          </cell>
          <cell r="Z1147" t="str">
            <v>DFC</v>
          </cell>
          <cell r="AD1147">
            <v>40171</v>
          </cell>
          <cell r="AE1147">
            <v>40171</v>
          </cell>
          <cell r="AF1147">
            <v>40171</v>
          </cell>
          <cell r="AG1147">
            <v>40171</v>
          </cell>
          <cell r="AH1147">
            <v>40181</v>
          </cell>
          <cell r="AI1147">
            <v>40227</v>
          </cell>
          <cell r="AJ1147">
            <v>40241</v>
          </cell>
          <cell r="AK1147">
            <v>40291</v>
          </cell>
          <cell r="AL1147">
            <v>40361</v>
          </cell>
          <cell r="AM1147">
            <v>40364</v>
          </cell>
          <cell r="AO1147" t="str">
            <v>Y</v>
          </cell>
          <cell r="AP1147">
            <v>4100076170</v>
          </cell>
          <cell r="AR1147" t="str">
            <v>000s</v>
          </cell>
          <cell r="AS1147">
            <v>0</v>
          </cell>
          <cell r="AT1147" t="str">
            <v>China</v>
          </cell>
          <cell r="AX1147">
            <v>0</v>
          </cell>
          <cell r="AY1147">
            <v>40175</v>
          </cell>
          <cell r="AZ1147">
            <v>40181</v>
          </cell>
          <cell r="BA1147">
            <v>40244</v>
          </cell>
          <cell r="BB1147">
            <v>40293</v>
          </cell>
          <cell r="BC1147">
            <v>40363</v>
          </cell>
          <cell r="BD1147">
            <v>40370</v>
          </cell>
          <cell r="BE1147">
            <v>40148</v>
          </cell>
          <cell r="BF1147">
            <v>40238</v>
          </cell>
          <cell r="BG1147">
            <v>40269</v>
          </cell>
          <cell r="BH1147">
            <v>40330</v>
          </cell>
          <cell r="BI1147">
            <v>40360</v>
          </cell>
          <cell r="BL1147">
            <v>0</v>
          </cell>
          <cell r="BN1147" t="str">
            <v>DOCKERS</v>
          </cell>
          <cell r="BO1147" t="str">
            <v>Tops</v>
          </cell>
          <cell r="BP1147" t="str">
            <v>Mens</v>
          </cell>
          <cell r="BQ1147" t="str">
            <v>N</v>
          </cell>
          <cell r="BR1147" t="str">
            <v>DM Tops Wovens</v>
          </cell>
          <cell r="BS1147" t="str">
            <v>OKAMOTO D</v>
          </cell>
          <cell r="BT1147" t="str">
            <v>C WOVENS</v>
          </cell>
          <cell r="BU1147" t="str">
            <v>D5728</v>
          </cell>
          <cell r="BV1147" t="str">
            <v>Seasonal</v>
          </cell>
          <cell r="BW1147" t="str">
            <v>LSA</v>
          </cell>
          <cell r="BY1147" t="str">
            <v>4029140241402274018140171401714017140171</v>
          </cell>
          <cell r="BZ1147" t="str">
            <v>S-42154-0018-3950-40291</v>
          </cell>
          <cell r="CA1147" t="str">
            <v>SFO</v>
          </cell>
          <cell r="CD1147">
            <v>0</v>
          </cell>
          <cell r="CF1147">
            <v>1051</v>
          </cell>
          <cell r="CG1147">
            <v>0</v>
          </cell>
        </row>
        <row r="1148">
          <cell r="A1148">
            <v>1094154</v>
          </cell>
          <cell r="B1148" t="str">
            <v>106</v>
          </cell>
          <cell r="C1148" t="str">
            <v>101</v>
          </cell>
          <cell r="D1148" t="str">
            <v>42154</v>
          </cell>
          <cell r="E1148" t="str">
            <v>42154-0019</v>
          </cell>
          <cell r="F1148" t="str">
            <v>SS LINEN SHIRT</v>
          </cell>
          <cell r="G1148" t="str">
            <v>SOLID LINEN - RIVER</v>
          </cell>
          <cell r="H1148" t="str">
            <v>PC</v>
          </cell>
          <cell r="J1148" t="str">
            <v>SP-A</v>
          </cell>
          <cell r="K1148" t="str">
            <v>LSM</v>
          </cell>
          <cell r="L1148" t="str">
            <v>MX</v>
          </cell>
          <cell r="M1148">
            <v>1414</v>
          </cell>
          <cell r="N1148">
            <v>1414</v>
          </cell>
          <cell r="O1148">
            <v>0</v>
          </cell>
          <cell r="P1148">
            <v>1414</v>
          </cell>
          <cell r="T1148" t="str">
            <v>360M</v>
          </cell>
          <cell r="U1148">
            <v>3950</v>
          </cell>
          <cell r="V1148" t="str">
            <v>INDIA</v>
          </cell>
          <cell r="W1148" t="str">
            <v>SAS</v>
          </cell>
          <cell r="X1148" t="str">
            <v>INDIA</v>
          </cell>
          <cell r="Y1148" t="str">
            <v>AQUARELLE INDIA PVT LTD</v>
          </cell>
          <cell r="Z1148" t="str">
            <v>DFC</v>
          </cell>
          <cell r="AD1148">
            <v>40171</v>
          </cell>
          <cell r="AE1148">
            <v>40171</v>
          </cell>
          <cell r="AF1148">
            <v>40171</v>
          </cell>
          <cell r="AG1148">
            <v>40171</v>
          </cell>
          <cell r="AH1148">
            <v>40181</v>
          </cell>
          <cell r="AI1148">
            <v>40227</v>
          </cell>
          <cell r="AJ1148">
            <v>40241</v>
          </cell>
          <cell r="AK1148">
            <v>40291</v>
          </cell>
          <cell r="AL1148">
            <v>40352</v>
          </cell>
          <cell r="AM1148">
            <v>40355</v>
          </cell>
          <cell r="AO1148" t="str">
            <v>Y</v>
          </cell>
          <cell r="AP1148">
            <v>95370</v>
          </cell>
          <cell r="AR1148" t="str">
            <v>000s</v>
          </cell>
          <cell r="AS1148">
            <v>0</v>
          </cell>
          <cell r="AT1148" t="str">
            <v>China</v>
          </cell>
          <cell r="AX1148">
            <v>0</v>
          </cell>
          <cell r="AY1148">
            <v>40175</v>
          </cell>
          <cell r="AZ1148">
            <v>40181</v>
          </cell>
          <cell r="BA1148">
            <v>40244</v>
          </cell>
          <cell r="BB1148">
            <v>40293</v>
          </cell>
          <cell r="BC1148">
            <v>40356</v>
          </cell>
          <cell r="BD1148">
            <v>40356</v>
          </cell>
          <cell r="BE1148">
            <v>40148</v>
          </cell>
          <cell r="BF1148">
            <v>40238</v>
          </cell>
          <cell r="BG1148">
            <v>40269</v>
          </cell>
          <cell r="BH1148">
            <v>40330</v>
          </cell>
          <cell r="BI1148">
            <v>40330</v>
          </cell>
          <cell r="BL1148">
            <v>0</v>
          </cell>
          <cell r="BN1148" t="str">
            <v>DOCKERS</v>
          </cell>
          <cell r="BO1148" t="str">
            <v>Tops</v>
          </cell>
          <cell r="BP1148" t="str">
            <v>Mens</v>
          </cell>
          <cell r="BQ1148" t="str">
            <v>N</v>
          </cell>
          <cell r="BR1148" t="str">
            <v>DM Tops Wovens</v>
          </cell>
          <cell r="BS1148" t="str">
            <v>OKAMOTO D</v>
          </cell>
          <cell r="BT1148" t="str">
            <v>C WOVENS</v>
          </cell>
          <cell r="BU1148" t="str">
            <v>D5729</v>
          </cell>
          <cell r="BV1148" t="str">
            <v>Seasonal</v>
          </cell>
          <cell r="BW1148" t="str">
            <v>LSA</v>
          </cell>
          <cell r="BY1148" t="str">
            <v>4029140241402274018140171401714017140171</v>
          </cell>
          <cell r="BZ1148" t="str">
            <v>S-42154-0019-3950-40291</v>
          </cell>
          <cell r="CA1148" t="str">
            <v>SFO</v>
          </cell>
          <cell r="CB1148">
            <v>1414</v>
          </cell>
          <cell r="CD1148">
            <v>0</v>
          </cell>
          <cell r="CF1148">
            <v>1051</v>
          </cell>
          <cell r="CG1148">
            <v>0</v>
          </cell>
        </row>
        <row r="1149">
          <cell r="A1149">
            <v>1094155</v>
          </cell>
          <cell r="B1149" t="str">
            <v>106</v>
          </cell>
          <cell r="C1149" t="str">
            <v>101</v>
          </cell>
          <cell r="D1149" t="str">
            <v>42154</v>
          </cell>
          <cell r="E1149" t="str">
            <v>42154-0019</v>
          </cell>
          <cell r="F1149" t="str">
            <v>SS LINEN SHIRT</v>
          </cell>
          <cell r="G1149" t="str">
            <v>SOLID LINEN - RIVER</v>
          </cell>
          <cell r="H1149" t="str">
            <v>PC</v>
          </cell>
          <cell r="J1149" t="str">
            <v>SP-A</v>
          </cell>
          <cell r="K1149" t="str">
            <v>LACL</v>
          </cell>
          <cell r="L1149" t="str">
            <v>CL</v>
          </cell>
          <cell r="M1149">
            <v>150</v>
          </cell>
          <cell r="N1149">
            <v>150</v>
          </cell>
          <cell r="O1149">
            <v>0</v>
          </cell>
          <cell r="P1149">
            <v>150</v>
          </cell>
          <cell r="T1149" t="str">
            <v>360M</v>
          </cell>
          <cell r="U1149">
            <v>3950</v>
          </cell>
          <cell r="V1149" t="str">
            <v>INDIA</v>
          </cell>
          <cell r="W1149" t="str">
            <v>SAS</v>
          </cell>
          <cell r="X1149" t="str">
            <v>INDIA</v>
          </cell>
          <cell r="Y1149" t="str">
            <v>AQUARELLE INDIA PVT LTD</v>
          </cell>
          <cell r="Z1149" t="str">
            <v>DFC</v>
          </cell>
          <cell r="AD1149">
            <v>40171</v>
          </cell>
          <cell r="AE1149">
            <v>40171</v>
          </cell>
          <cell r="AF1149">
            <v>40171</v>
          </cell>
          <cell r="AG1149">
            <v>40171</v>
          </cell>
          <cell r="AH1149">
            <v>40181</v>
          </cell>
          <cell r="AI1149">
            <v>40227</v>
          </cell>
          <cell r="AJ1149">
            <v>40241</v>
          </cell>
          <cell r="AK1149">
            <v>40291</v>
          </cell>
          <cell r="AL1149">
            <v>40361</v>
          </cell>
          <cell r="AM1149">
            <v>40364</v>
          </cell>
          <cell r="AO1149" t="str">
            <v>Y</v>
          </cell>
          <cell r="AP1149">
            <v>4100076171</v>
          </cell>
          <cell r="AR1149" t="str">
            <v>000s</v>
          </cell>
          <cell r="AS1149">
            <v>0</v>
          </cell>
          <cell r="AT1149" t="str">
            <v>China</v>
          </cell>
          <cell r="AX1149">
            <v>0</v>
          </cell>
          <cell r="AY1149">
            <v>40175</v>
          </cell>
          <cell r="AZ1149">
            <v>40181</v>
          </cell>
          <cell r="BA1149">
            <v>40244</v>
          </cell>
          <cell r="BB1149">
            <v>40293</v>
          </cell>
          <cell r="BC1149">
            <v>40363</v>
          </cell>
          <cell r="BD1149">
            <v>40370</v>
          </cell>
          <cell r="BE1149">
            <v>40148</v>
          </cell>
          <cell r="BF1149">
            <v>40238</v>
          </cell>
          <cell r="BG1149">
            <v>40269</v>
          </cell>
          <cell r="BH1149">
            <v>40330</v>
          </cell>
          <cell r="BI1149">
            <v>40360</v>
          </cell>
          <cell r="BL1149">
            <v>0</v>
          </cell>
          <cell r="BN1149" t="str">
            <v>DOCKERS</v>
          </cell>
          <cell r="BO1149" t="str">
            <v>Tops</v>
          </cell>
          <cell r="BP1149" t="str">
            <v>Mens</v>
          </cell>
          <cell r="BQ1149" t="str">
            <v>N</v>
          </cell>
          <cell r="BR1149" t="str">
            <v>DM Tops Wovens</v>
          </cell>
          <cell r="BS1149" t="str">
            <v>OKAMOTO D</v>
          </cell>
          <cell r="BT1149" t="str">
            <v>C WOVENS</v>
          </cell>
          <cell r="BU1149" t="str">
            <v>D5729</v>
          </cell>
          <cell r="BV1149" t="str">
            <v>Seasonal</v>
          </cell>
          <cell r="BW1149" t="str">
            <v>LSA</v>
          </cell>
          <cell r="BY1149" t="str">
            <v>4029140241402274018140171401714017140171</v>
          </cell>
          <cell r="BZ1149" t="str">
            <v>S-42154-0019-3950-40291</v>
          </cell>
          <cell r="CA1149" t="str">
            <v>SFO</v>
          </cell>
          <cell r="CD1149">
            <v>0</v>
          </cell>
          <cell r="CF1149">
            <v>1051</v>
          </cell>
          <cell r="CG1149">
            <v>0</v>
          </cell>
        </row>
        <row r="1150">
          <cell r="A1150">
            <v>1094156</v>
          </cell>
          <cell r="B1150" t="str">
            <v>106</v>
          </cell>
          <cell r="C1150" t="str">
            <v>101</v>
          </cell>
          <cell r="D1150" t="str">
            <v>61660</v>
          </cell>
          <cell r="E1150" t="str">
            <v>61660-0001</v>
          </cell>
          <cell r="F1150" t="str">
            <v>IRON FREE SHIRT LS</v>
          </cell>
          <cell r="G1150" t="str">
            <v>LIONEL - OFFICERS BLUE</v>
          </cell>
          <cell r="H1150" t="str">
            <v>PC</v>
          </cell>
          <cell r="J1150" t="str">
            <v>SP-A</v>
          </cell>
          <cell r="K1150" t="str">
            <v>LSC</v>
          </cell>
          <cell r="L1150" t="str">
            <v>CA</v>
          </cell>
          <cell r="M1150">
            <v>1204</v>
          </cell>
          <cell r="N1150">
            <v>1204</v>
          </cell>
          <cell r="O1150">
            <v>0</v>
          </cell>
          <cell r="P1150">
            <v>1204</v>
          </cell>
          <cell r="T1150" t="str">
            <v>533M</v>
          </cell>
          <cell r="U1150">
            <v>4428</v>
          </cell>
          <cell r="V1150" t="str">
            <v>SHANGHAI</v>
          </cell>
          <cell r="W1150" t="str">
            <v>NAS</v>
          </cell>
          <cell r="X1150" t="str">
            <v>BANGLADESH</v>
          </cell>
          <cell r="Y1150" t="str">
            <v>DRESSMAN GARMENT LTD</v>
          </cell>
          <cell r="Z1150" t="str">
            <v>FOB</v>
          </cell>
          <cell r="AD1150">
            <v>40177</v>
          </cell>
          <cell r="AE1150">
            <v>40177</v>
          </cell>
          <cell r="AF1150">
            <v>40177</v>
          </cell>
          <cell r="AG1150">
            <v>40177</v>
          </cell>
          <cell r="AH1150">
            <v>40187</v>
          </cell>
          <cell r="AI1150">
            <v>40260</v>
          </cell>
          <cell r="AJ1150">
            <v>40274</v>
          </cell>
          <cell r="AK1150">
            <v>40324</v>
          </cell>
          <cell r="AL1150">
            <v>40364</v>
          </cell>
          <cell r="AM1150">
            <v>40367</v>
          </cell>
          <cell r="AO1150" t="str">
            <v>Y</v>
          </cell>
          <cell r="AP1150">
            <v>76726</v>
          </cell>
          <cell r="AR1150" t="str">
            <v>000s</v>
          </cell>
          <cell r="AS1150">
            <v>0</v>
          </cell>
          <cell r="AT1150" t="str">
            <v>China</v>
          </cell>
          <cell r="AX1150">
            <v>0</v>
          </cell>
          <cell r="AY1150">
            <v>40182</v>
          </cell>
          <cell r="AZ1150">
            <v>40188</v>
          </cell>
          <cell r="BA1150">
            <v>40279</v>
          </cell>
          <cell r="BB1150">
            <v>40328</v>
          </cell>
          <cell r="BC1150">
            <v>40370</v>
          </cell>
          <cell r="BD1150">
            <v>40370</v>
          </cell>
          <cell r="BE1150">
            <v>40179</v>
          </cell>
          <cell r="BF1150">
            <v>40269</v>
          </cell>
          <cell r="BG1150">
            <v>40299</v>
          </cell>
          <cell r="BH1150">
            <v>40360</v>
          </cell>
          <cell r="BI1150">
            <v>40360</v>
          </cell>
          <cell r="BL1150">
            <v>0</v>
          </cell>
          <cell r="BN1150" t="str">
            <v>DOCKERS</v>
          </cell>
          <cell r="BO1150" t="str">
            <v>Tops</v>
          </cell>
          <cell r="BP1150" t="str">
            <v>Mens</v>
          </cell>
          <cell r="BQ1150" t="str">
            <v>N</v>
          </cell>
          <cell r="BR1150" t="str">
            <v>DM Tops Wovens</v>
          </cell>
          <cell r="BS1150" t="str">
            <v>OKAMOTO D</v>
          </cell>
          <cell r="BT1150" t="str">
            <v>IronFree</v>
          </cell>
          <cell r="BU1150" t="str">
            <v>C8692</v>
          </cell>
          <cell r="BV1150" t="str">
            <v>Seasonal</v>
          </cell>
          <cell r="BW1150" t="str">
            <v>LSA</v>
          </cell>
          <cell r="BY1150" t="str">
            <v>4032440274402604018740177401774017740177</v>
          </cell>
          <cell r="BZ1150" t="str">
            <v>S-61660-0001-4428-40324</v>
          </cell>
          <cell r="CA1150" t="str">
            <v>SFO</v>
          </cell>
          <cell r="CD1150">
            <v>0</v>
          </cell>
          <cell r="CF1150">
            <v>1667</v>
          </cell>
          <cell r="CG1150">
            <v>0</v>
          </cell>
        </row>
        <row r="1151">
          <cell r="A1151">
            <v>1094157</v>
          </cell>
          <cell r="B1151" t="str">
            <v>106</v>
          </cell>
          <cell r="C1151" t="str">
            <v>101</v>
          </cell>
          <cell r="D1151" t="str">
            <v>61660</v>
          </cell>
          <cell r="E1151" t="str">
            <v>61660-0001</v>
          </cell>
          <cell r="F1151" t="str">
            <v>IRON FREE SHIRT LS</v>
          </cell>
          <cell r="G1151" t="str">
            <v>LIONEL - OFFICERS BLUE</v>
          </cell>
          <cell r="H1151" t="str">
            <v>PC</v>
          </cell>
          <cell r="J1151" t="str">
            <v>SP-A</v>
          </cell>
          <cell r="K1151" t="str">
            <v>LACL</v>
          </cell>
          <cell r="L1151" t="str">
            <v>CR</v>
          </cell>
          <cell r="M1151">
            <v>156</v>
          </cell>
          <cell r="N1151">
            <v>156</v>
          </cell>
          <cell r="O1151">
            <v>0</v>
          </cell>
          <cell r="P1151">
            <v>156</v>
          </cell>
          <cell r="T1151" t="str">
            <v>533M</v>
          </cell>
          <cell r="U1151">
            <v>4428</v>
          </cell>
          <cell r="V1151" t="str">
            <v>SHANGHAI</v>
          </cell>
          <cell r="W1151" t="str">
            <v>NAS</v>
          </cell>
          <cell r="X1151" t="str">
            <v>BANGLADESH</v>
          </cell>
          <cell r="Y1151" t="str">
            <v>DRESSMAN GARMENT LTD</v>
          </cell>
          <cell r="Z1151" t="str">
            <v>FOB</v>
          </cell>
          <cell r="AD1151">
            <v>40177</v>
          </cell>
          <cell r="AE1151">
            <v>40177</v>
          </cell>
          <cell r="AF1151">
            <v>40177</v>
          </cell>
          <cell r="AG1151">
            <v>40177</v>
          </cell>
          <cell r="AH1151">
            <v>40187</v>
          </cell>
          <cell r="AI1151">
            <v>40260</v>
          </cell>
          <cell r="AJ1151">
            <v>40274</v>
          </cell>
          <cell r="AK1151">
            <v>40324</v>
          </cell>
          <cell r="AL1151">
            <v>40399</v>
          </cell>
          <cell r="AM1151">
            <v>40402</v>
          </cell>
          <cell r="AO1151" t="str">
            <v>Y</v>
          </cell>
          <cell r="AP1151">
            <v>4100076234</v>
          </cell>
          <cell r="AR1151" t="str">
            <v>000s</v>
          </cell>
          <cell r="AS1151">
            <v>0</v>
          </cell>
          <cell r="AT1151" t="str">
            <v>China</v>
          </cell>
          <cell r="AX1151">
            <v>0</v>
          </cell>
          <cell r="AY1151">
            <v>40182</v>
          </cell>
          <cell r="AZ1151">
            <v>40188</v>
          </cell>
          <cell r="BA1151">
            <v>40279</v>
          </cell>
          <cell r="BB1151">
            <v>40328</v>
          </cell>
          <cell r="BC1151">
            <v>40405</v>
          </cell>
          <cell r="BD1151">
            <v>40405</v>
          </cell>
          <cell r="BE1151">
            <v>40179</v>
          </cell>
          <cell r="BF1151">
            <v>40269</v>
          </cell>
          <cell r="BG1151">
            <v>40299</v>
          </cell>
          <cell r="BH1151">
            <v>40391</v>
          </cell>
          <cell r="BI1151">
            <v>40391</v>
          </cell>
          <cell r="BL1151">
            <v>0</v>
          </cell>
          <cell r="BN1151" t="str">
            <v>DOCKERS</v>
          </cell>
          <cell r="BO1151" t="str">
            <v>Tops</v>
          </cell>
          <cell r="BP1151" t="str">
            <v>Mens</v>
          </cell>
          <cell r="BQ1151" t="str">
            <v>N</v>
          </cell>
          <cell r="BR1151" t="str">
            <v>DM Tops Wovens</v>
          </cell>
          <cell r="BS1151" t="str">
            <v>OKAMOTO D</v>
          </cell>
          <cell r="BT1151" t="str">
            <v>IronFree</v>
          </cell>
          <cell r="BU1151" t="str">
            <v>C8692</v>
          </cell>
          <cell r="BV1151" t="str">
            <v>Seasonal</v>
          </cell>
          <cell r="BW1151" t="str">
            <v>LSA</v>
          </cell>
          <cell r="BY1151" t="str">
            <v>4032440274402604018740177401774017740177</v>
          </cell>
          <cell r="BZ1151" t="str">
            <v>S-61660-0001-4428-40324</v>
          </cell>
          <cell r="CA1151" t="str">
            <v>SFO</v>
          </cell>
          <cell r="CD1151">
            <v>0</v>
          </cell>
          <cell r="CF1151">
            <v>1667</v>
          </cell>
          <cell r="CG1151">
            <v>0</v>
          </cell>
        </row>
        <row r="1152">
          <cell r="A1152">
            <v>1094158</v>
          </cell>
          <cell r="B1152" t="str">
            <v>106</v>
          </cell>
          <cell r="C1152" t="str">
            <v>101</v>
          </cell>
          <cell r="D1152" t="str">
            <v>61660</v>
          </cell>
          <cell r="E1152" t="str">
            <v>61660-0001</v>
          </cell>
          <cell r="F1152" t="str">
            <v>IRON FREE SHIRT LS</v>
          </cell>
          <cell r="G1152" t="str">
            <v>LIONEL - OFFICERS BLUE</v>
          </cell>
          <cell r="H1152" t="str">
            <v>PC</v>
          </cell>
          <cell r="J1152" t="str">
            <v>SP-A</v>
          </cell>
          <cell r="K1152" t="str">
            <v>APD</v>
          </cell>
          <cell r="L1152" t="str">
            <v>MY</v>
          </cell>
          <cell r="M1152">
            <v>564</v>
          </cell>
          <cell r="N1152">
            <v>564</v>
          </cell>
          <cell r="O1152">
            <v>0</v>
          </cell>
          <cell r="P1152">
            <v>564</v>
          </cell>
          <cell r="T1152" t="str">
            <v>533M</v>
          </cell>
          <cell r="U1152">
            <v>4428</v>
          </cell>
          <cell r="V1152" t="str">
            <v>SHANGHAI</v>
          </cell>
          <cell r="W1152" t="str">
            <v>NAS</v>
          </cell>
          <cell r="X1152" t="str">
            <v>BANGLADESH</v>
          </cell>
          <cell r="Y1152" t="str">
            <v>DRESSMAN GARMENT LTD</v>
          </cell>
          <cell r="Z1152" t="str">
            <v>FOB</v>
          </cell>
          <cell r="AD1152">
            <v>40177</v>
          </cell>
          <cell r="AE1152">
            <v>40177</v>
          </cell>
          <cell r="AF1152">
            <v>40177</v>
          </cell>
          <cell r="AG1152">
            <v>40177</v>
          </cell>
          <cell r="AH1152">
            <v>40187</v>
          </cell>
          <cell r="AI1152">
            <v>40260</v>
          </cell>
          <cell r="AJ1152">
            <v>40274</v>
          </cell>
          <cell r="AK1152">
            <v>40324</v>
          </cell>
          <cell r="AL1152">
            <v>40350</v>
          </cell>
          <cell r="AM1152">
            <v>40353</v>
          </cell>
          <cell r="AN1152" t="str">
            <v>4/14: added 156 uts from PA's cxl. MY PH SG PK</v>
          </cell>
          <cell r="AO1152" t="str">
            <v>Y</v>
          </cell>
          <cell r="AP1152" t="str">
            <v>4505015635/4509007901/4512013554/4514004517</v>
          </cell>
          <cell r="AR1152" t="str">
            <v>000s</v>
          </cell>
          <cell r="AS1152">
            <v>0</v>
          </cell>
          <cell r="AT1152" t="str">
            <v>China</v>
          </cell>
          <cell r="AX1152">
            <v>0</v>
          </cell>
          <cell r="AY1152">
            <v>40182</v>
          </cell>
          <cell r="AZ1152">
            <v>40188</v>
          </cell>
          <cell r="BA1152">
            <v>40279</v>
          </cell>
          <cell r="BB1152">
            <v>40328</v>
          </cell>
          <cell r="BC1152">
            <v>40356</v>
          </cell>
          <cell r="BD1152">
            <v>40356</v>
          </cell>
          <cell r="BE1152">
            <v>40179</v>
          </cell>
          <cell r="BF1152">
            <v>40269</v>
          </cell>
          <cell r="BG1152">
            <v>40299</v>
          </cell>
          <cell r="BH1152">
            <v>40330</v>
          </cell>
          <cell r="BI1152">
            <v>40330</v>
          </cell>
          <cell r="BL1152">
            <v>0</v>
          </cell>
          <cell r="BN1152" t="str">
            <v>DOCKERS</v>
          </cell>
          <cell r="BO1152" t="str">
            <v>Tops</v>
          </cell>
          <cell r="BP1152" t="str">
            <v>Mens</v>
          </cell>
          <cell r="BQ1152" t="str">
            <v>N</v>
          </cell>
          <cell r="BR1152" t="str">
            <v>DM Tops Wovens</v>
          </cell>
          <cell r="BS1152" t="str">
            <v>OKAMOTO D</v>
          </cell>
          <cell r="BT1152" t="str">
            <v>IronFree</v>
          </cell>
          <cell r="BU1152" t="str">
            <v>C8692</v>
          </cell>
          <cell r="BV1152" t="str">
            <v>Seasonal</v>
          </cell>
          <cell r="BW1152" t="str">
            <v>APD</v>
          </cell>
          <cell r="BY1152" t="str">
            <v>4032440274402604018740177401774017740177</v>
          </cell>
          <cell r="BZ1152" t="str">
            <v>S-61660-0001-4428-40324</v>
          </cell>
          <cell r="CA1152" t="str">
            <v>SFO</v>
          </cell>
          <cell r="CD1152">
            <v>0</v>
          </cell>
          <cell r="CF1152">
            <v>1667</v>
          </cell>
          <cell r="CG1152">
            <v>0</v>
          </cell>
        </row>
        <row r="1153">
          <cell r="A1153">
            <v>1094159</v>
          </cell>
          <cell r="B1153" t="str">
            <v>106</v>
          </cell>
          <cell r="C1153" t="str">
            <v>101</v>
          </cell>
          <cell r="D1153" t="str">
            <v>61660</v>
          </cell>
          <cell r="E1153" t="str">
            <v>61660-0002</v>
          </cell>
          <cell r="F1153" t="str">
            <v>IRON FREE SHIRT LS</v>
          </cell>
          <cell r="G1153" t="str">
            <v>LIONEL - CAMBRIDGE RED</v>
          </cell>
          <cell r="H1153" t="str">
            <v>PC</v>
          </cell>
          <cell r="J1153" t="str">
            <v>SP-A</v>
          </cell>
          <cell r="K1153" t="str">
            <v>LSC</v>
          </cell>
          <cell r="L1153" t="str">
            <v>CA</v>
          </cell>
          <cell r="M1153">
            <v>1016</v>
          </cell>
          <cell r="N1153">
            <v>1016</v>
          </cell>
          <cell r="O1153">
            <v>0</v>
          </cell>
          <cell r="P1153">
            <v>1016</v>
          </cell>
          <cell r="T1153" t="str">
            <v>533M</v>
          </cell>
          <cell r="U1153">
            <v>4428</v>
          </cell>
          <cell r="V1153" t="str">
            <v>SHANGHAI</v>
          </cell>
          <cell r="W1153" t="str">
            <v>NAS</v>
          </cell>
          <cell r="X1153" t="str">
            <v>BANGLADESH</v>
          </cell>
          <cell r="Y1153" t="str">
            <v>DRESSMAN GARMENT LTD</v>
          </cell>
          <cell r="Z1153" t="str">
            <v>FOB</v>
          </cell>
          <cell r="AD1153">
            <v>40177</v>
          </cell>
          <cell r="AE1153">
            <v>40177</v>
          </cell>
          <cell r="AF1153">
            <v>40177</v>
          </cell>
          <cell r="AG1153">
            <v>40177</v>
          </cell>
          <cell r="AH1153">
            <v>40187</v>
          </cell>
          <cell r="AI1153">
            <v>40260</v>
          </cell>
          <cell r="AJ1153">
            <v>40274</v>
          </cell>
          <cell r="AK1153">
            <v>40324</v>
          </cell>
          <cell r="AL1153">
            <v>40364</v>
          </cell>
          <cell r="AM1153">
            <v>40367</v>
          </cell>
          <cell r="AO1153" t="str">
            <v>Y</v>
          </cell>
          <cell r="AP1153">
            <v>76725</v>
          </cell>
          <cell r="AR1153" t="str">
            <v>000s</v>
          </cell>
          <cell r="AS1153">
            <v>0</v>
          </cell>
          <cell r="AT1153" t="str">
            <v>China</v>
          </cell>
          <cell r="AX1153">
            <v>0</v>
          </cell>
          <cell r="AY1153">
            <v>40182</v>
          </cell>
          <cell r="AZ1153">
            <v>40188</v>
          </cell>
          <cell r="BA1153">
            <v>40279</v>
          </cell>
          <cell r="BB1153">
            <v>40328</v>
          </cell>
          <cell r="BC1153">
            <v>40370</v>
          </cell>
          <cell r="BD1153">
            <v>40370</v>
          </cell>
          <cell r="BE1153">
            <v>40179</v>
          </cell>
          <cell r="BF1153">
            <v>40269</v>
          </cell>
          <cell r="BG1153">
            <v>40299</v>
          </cell>
          <cell r="BH1153">
            <v>40360</v>
          </cell>
          <cell r="BI1153">
            <v>40360</v>
          </cell>
          <cell r="BL1153">
            <v>0</v>
          </cell>
          <cell r="BN1153" t="str">
            <v>DOCKERS</v>
          </cell>
          <cell r="BO1153" t="str">
            <v>Tops</v>
          </cell>
          <cell r="BP1153" t="str">
            <v>Mens</v>
          </cell>
          <cell r="BQ1153" t="str">
            <v>N</v>
          </cell>
          <cell r="BR1153" t="str">
            <v>DM Tops Wovens</v>
          </cell>
          <cell r="BS1153" t="str">
            <v>OKAMOTO D</v>
          </cell>
          <cell r="BT1153" t="str">
            <v>IronFree</v>
          </cell>
          <cell r="BU1153" t="str">
            <v>C8691</v>
          </cell>
          <cell r="BV1153" t="str">
            <v>Seasonal</v>
          </cell>
          <cell r="BW1153" t="str">
            <v>LSA</v>
          </cell>
          <cell r="BY1153" t="str">
            <v>4032440274402604018740177401774017740177</v>
          </cell>
          <cell r="BZ1153" t="str">
            <v>S-61660-0002-4428-40324</v>
          </cell>
          <cell r="CA1153" t="str">
            <v>SFO</v>
          </cell>
          <cell r="CD1153">
            <v>0</v>
          </cell>
          <cell r="CF1153">
            <v>1667</v>
          </cell>
          <cell r="CG1153">
            <v>0</v>
          </cell>
        </row>
        <row r="1154">
          <cell r="A1154">
            <v>1094160</v>
          </cell>
          <cell r="B1154" t="str">
            <v>106</v>
          </cell>
          <cell r="C1154" t="str">
            <v>101</v>
          </cell>
          <cell r="D1154" t="str">
            <v>61660</v>
          </cell>
          <cell r="E1154" t="str">
            <v>61660-0002</v>
          </cell>
          <cell r="F1154" t="str">
            <v>IRON FREE SHIRT LS</v>
          </cell>
          <cell r="G1154" t="str">
            <v>LIONEL - CAMBRIDGE RED</v>
          </cell>
          <cell r="H1154" t="str">
            <v>PC</v>
          </cell>
          <cell r="J1154" t="str">
            <v>SP-A</v>
          </cell>
          <cell r="K1154" t="str">
            <v>LSUS</v>
          </cell>
          <cell r="L1154">
            <v>2006</v>
          </cell>
          <cell r="M1154">
            <v>56</v>
          </cell>
          <cell r="N1154">
            <v>56</v>
          </cell>
          <cell r="O1154">
            <v>0</v>
          </cell>
          <cell r="P1154">
            <v>56</v>
          </cell>
          <cell r="T1154" t="str">
            <v>533M</v>
          </cell>
          <cell r="U1154">
            <v>4428</v>
          </cell>
          <cell r="V1154" t="str">
            <v>SHANGHAI</v>
          </cell>
          <cell r="W1154" t="str">
            <v>NAS</v>
          </cell>
          <cell r="X1154" t="str">
            <v>BANGLADESH</v>
          </cell>
          <cell r="Y1154" t="str">
            <v>DRESSMAN GARMENT LTD</v>
          </cell>
          <cell r="Z1154" t="str">
            <v>FOB</v>
          </cell>
          <cell r="AD1154">
            <v>40177</v>
          </cell>
          <cell r="AE1154">
            <v>40177</v>
          </cell>
          <cell r="AF1154">
            <v>40177</v>
          </cell>
          <cell r="AG1154">
            <v>40177</v>
          </cell>
          <cell r="AH1154">
            <v>40187</v>
          </cell>
          <cell r="AI1154">
            <v>40260</v>
          </cell>
          <cell r="AJ1154">
            <v>40274</v>
          </cell>
          <cell r="AK1154">
            <v>40324</v>
          </cell>
          <cell r="AL1154">
            <v>40367</v>
          </cell>
          <cell r="AM1154">
            <v>40370</v>
          </cell>
          <cell r="AN1154" t="str">
            <v>4/14: added for US excess due to PA cxl- Ok'd by E.C.</v>
          </cell>
          <cell r="AO1154" t="str">
            <v>Y</v>
          </cell>
          <cell r="AP1154">
            <v>4100088246</v>
          </cell>
          <cell r="AR1154" t="str">
            <v>000s</v>
          </cell>
          <cell r="AS1154">
            <v>0</v>
          </cell>
          <cell r="AT1154" t="str">
            <v>China</v>
          </cell>
          <cell r="AX1154">
            <v>0</v>
          </cell>
          <cell r="AY1154">
            <v>40182</v>
          </cell>
          <cell r="AZ1154">
            <v>40188</v>
          </cell>
          <cell r="BA1154">
            <v>40279</v>
          </cell>
          <cell r="BB1154">
            <v>40328</v>
          </cell>
          <cell r="BC1154">
            <v>40370</v>
          </cell>
          <cell r="BD1154">
            <v>40370</v>
          </cell>
          <cell r="BE1154">
            <v>40179</v>
          </cell>
          <cell r="BF1154">
            <v>40269</v>
          </cell>
          <cell r="BG1154">
            <v>40299</v>
          </cell>
          <cell r="BH1154">
            <v>40360</v>
          </cell>
          <cell r="BI1154">
            <v>40360</v>
          </cell>
          <cell r="BL1154">
            <v>0</v>
          </cell>
          <cell r="BN1154" t="str">
            <v>DOCKERS</v>
          </cell>
          <cell r="BO1154" t="str">
            <v>Tops</v>
          </cell>
          <cell r="BP1154" t="str">
            <v>Mens</v>
          </cell>
          <cell r="BQ1154" t="str">
            <v>N</v>
          </cell>
          <cell r="BR1154" t="str">
            <v>DM Tops Wovens</v>
          </cell>
          <cell r="BS1154" t="str">
            <v>OKAMOTO D</v>
          </cell>
          <cell r="BT1154" t="str">
            <v>IronFree</v>
          </cell>
          <cell r="BU1154" t="str">
            <v>C8691</v>
          </cell>
          <cell r="BV1154" t="str">
            <v>Seasonal</v>
          </cell>
          <cell r="BW1154" t="str">
            <v>LSA</v>
          </cell>
          <cell r="BY1154" t="str">
            <v>4032440274402604018740177401774017740177</v>
          </cell>
          <cell r="BZ1154" t="str">
            <v>S-61660-0002-4428-40324</v>
          </cell>
          <cell r="CA1154" t="str">
            <v>SFO</v>
          </cell>
          <cell r="CD1154">
            <v>0</v>
          </cell>
          <cell r="CF1154">
            <v>1667</v>
          </cell>
          <cell r="CG1154">
            <v>0</v>
          </cell>
        </row>
        <row r="1155">
          <cell r="A1155">
            <v>1094161</v>
          </cell>
          <cell r="B1155" t="str">
            <v>106</v>
          </cell>
          <cell r="C1155" t="str">
            <v>101</v>
          </cell>
          <cell r="D1155" t="str">
            <v>61660</v>
          </cell>
          <cell r="E1155" t="str">
            <v>61660-0002</v>
          </cell>
          <cell r="F1155" t="str">
            <v>IRON FREE SHIRT LS</v>
          </cell>
          <cell r="G1155" t="str">
            <v>LIONEL - CAMBRIDGE RED</v>
          </cell>
          <cell r="H1155" t="str">
            <v>PC</v>
          </cell>
          <cell r="J1155" t="str">
            <v>SP-A</v>
          </cell>
          <cell r="K1155" t="str">
            <v>LACL</v>
          </cell>
          <cell r="L1155" t="str">
            <v>CR</v>
          </cell>
          <cell r="M1155">
            <v>156</v>
          </cell>
          <cell r="N1155">
            <v>156</v>
          </cell>
          <cell r="O1155">
            <v>0</v>
          </cell>
          <cell r="P1155">
            <v>156</v>
          </cell>
          <cell r="T1155" t="str">
            <v>533M</v>
          </cell>
          <cell r="U1155">
            <v>4428</v>
          </cell>
          <cell r="V1155" t="str">
            <v>SHANGHAI</v>
          </cell>
          <cell r="W1155" t="str">
            <v>NAS</v>
          </cell>
          <cell r="X1155" t="str">
            <v>BANGLADESH</v>
          </cell>
          <cell r="Y1155" t="str">
            <v>DRESSMAN GARMENT LTD</v>
          </cell>
          <cell r="Z1155" t="str">
            <v>FOB</v>
          </cell>
          <cell r="AD1155">
            <v>40177</v>
          </cell>
          <cell r="AE1155">
            <v>40177</v>
          </cell>
          <cell r="AF1155">
            <v>40177</v>
          </cell>
          <cell r="AG1155">
            <v>40177</v>
          </cell>
          <cell r="AH1155">
            <v>40187</v>
          </cell>
          <cell r="AI1155">
            <v>40260</v>
          </cell>
          <cell r="AJ1155">
            <v>40274</v>
          </cell>
          <cell r="AK1155">
            <v>40324</v>
          </cell>
          <cell r="AL1155">
            <v>40399</v>
          </cell>
          <cell r="AM1155">
            <v>40402</v>
          </cell>
          <cell r="AO1155" t="str">
            <v>Y</v>
          </cell>
          <cell r="AP1155">
            <v>4100076235</v>
          </cell>
          <cell r="AR1155" t="str">
            <v>000s</v>
          </cell>
          <cell r="AS1155">
            <v>0</v>
          </cell>
          <cell r="AT1155" t="str">
            <v>China</v>
          </cell>
          <cell r="AX1155">
            <v>0</v>
          </cell>
          <cell r="AY1155">
            <v>40182</v>
          </cell>
          <cell r="AZ1155">
            <v>40188</v>
          </cell>
          <cell r="BA1155">
            <v>40279</v>
          </cell>
          <cell r="BB1155">
            <v>40328</v>
          </cell>
          <cell r="BC1155">
            <v>40405</v>
          </cell>
          <cell r="BD1155">
            <v>40405</v>
          </cell>
          <cell r="BE1155">
            <v>40179</v>
          </cell>
          <cell r="BF1155">
            <v>40269</v>
          </cell>
          <cell r="BG1155">
            <v>40299</v>
          </cell>
          <cell r="BH1155">
            <v>40391</v>
          </cell>
          <cell r="BI1155">
            <v>40391</v>
          </cell>
          <cell r="BL1155">
            <v>0</v>
          </cell>
          <cell r="BN1155" t="str">
            <v>DOCKERS</v>
          </cell>
          <cell r="BO1155" t="str">
            <v>Tops</v>
          </cell>
          <cell r="BP1155" t="str">
            <v>Mens</v>
          </cell>
          <cell r="BQ1155" t="str">
            <v>N</v>
          </cell>
          <cell r="BR1155" t="str">
            <v>DM Tops Wovens</v>
          </cell>
          <cell r="BS1155" t="str">
            <v>OKAMOTO D</v>
          </cell>
          <cell r="BT1155" t="str">
            <v>IronFree</v>
          </cell>
          <cell r="BU1155" t="str">
            <v>C8691</v>
          </cell>
          <cell r="BV1155" t="str">
            <v>Seasonal</v>
          </cell>
          <cell r="BW1155" t="str">
            <v>LSA</v>
          </cell>
          <cell r="BY1155" t="str">
            <v>4032440274402604018740177401774017740177</v>
          </cell>
          <cell r="BZ1155" t="str">
            <v>S-61660-0002-4428-40324</v>
          </cell>
          <cell r="CA1155" t="str">
            <v>SFO</v>
          </cell>
          <cell r="CD1155">
            <v>0</v>
          </cell>
          <cell r="CF1155">
            <v>1667</v>
          </cell>
          <cell r="CG1155">
            <v>0</v>
          </cell>
        </row>
        <row r="1156">
          <cell r="A1156">
            <v>1094162</v>
          </cell>
          <cell r="B1156" t="str">
            <v>106</v>
          </cell>
          <cell r="C1156" t="str">
            <v>101</v>
          </cell>
          <cell r="D1156" t="str">
            <v>61660</v>
          </cell>
          <cell r="E1156" t="str">
            <v>61660-0002</v>
          </cell>
          <cell r="F1156" t="str">
            <v>IRON FREE SHIRT LS</v>
          </cell>
          <cell r="G1156" t="str">
            <v>LIONEL - CAMBRIDGE RED</v>
          </cell>
          <cell r="H1156" t="str">
            <v>PC</v>
          </cell>
          <cell r="J1156" t="str">
            <v>SP-A</v>
          </cell>
          <cell r="K1156" t="str">
            <v>APD</v>
          </cell>
          <cell r="L1156" t="str">
            <v>MY</v>
          </cell>
          <cell r="M1156">
            <v>488</v>
          </cell>
          <cell r="N1156">
            <v>488</v>
          </cell>
          <cell r="O1156">
            <v>0</v>
          </cell>
          <cell r="P1156">
            <v>488</v>
          </cell>
          <cell r="T1156" t="str">
            <v>533M</v>
          </cell>
          <cell r="U1156">
            <v>4428</v>
          </cell>
          <cell r="V1156" t="str">
            <v>SHANGHAI</v>
          </cell>
          <cell r="W1156" t="str">
            <v>NAS</v>
          </cell>
          <cell r="X1156" t="str">
            <v>BANGLADESH</v>
          </cell>
          <cell r="Y1156" t="str">
            <v>DRESSMAN GARMENT LTD</v>
          </cell>
          <cell r="Z1156" t="str">
            <v>FOB</v>
          </cell>
          <cell r="AD1156">
            <v>40177</v>
          </cell>
          <cell r="AE1156">
            <v>40177</v>
          </cell>
          <cell r="AF1156">
            <v>40177</v>
          </cell>
          <cell r="AG1156">
            <v>40177</v>
          </cell>
          <cell r="AH1156">
            <v>40187</v>
          </cell>
          <cell r="AI1156">
            <v>40260</v>
          </cell>
          <cell r="AJ1156">
            <v>40274</v>
          </cell>
          <cell r="AK1156">
            <v>40324</v>
          </cell>
          <cell r="AL1156">
            <v>40350</v>
          </cell>
          <cell r="AM1156">
            <v>40353</v>
          </cell>
          <cell r="AN1156" t="str">
            <v>4/14: added 100 uts from PA cxl. MY PH SG PK</v>
          </cell>
          <cell r="AO1156" t="str">
            <v>Y</v>
          </cell>
          <cell r="AP1156" t="str">
            <v>4505015636/4509007902/4512013552/4514004518</v>
          </cell>
          <cell r="AR1156" t="str">
            <v>000s</v>
          </cell>
          <cell r="AS1156">
            <v>0</v>
          </cell>
          <cell r="AT1156" t="str">
            <v>China</v>
          </cell>
          <cell r="AX1156">
            <v>0</v>
          </cell>
          <cell r="AY1156">
            <v>40182</v>
          </cell>
          <cell r="AZ1156">
            <v>40188</v>
          </cell>
          <cell r="BA1156">
            <v>40279</v>
          </cell>
          <cell r="BB1156">
            <v>40328</v>
          </cell>
          <cell r="BC1156">
            <v>40356</v>
          </cell>
          <cell r="BD1156">
            <v>40356</v>
          </cell>
          <cell r="BE1156">
            <v>40179</v>
          </cell>
          <cell r="BF1156">
            <v>40269</v>
          </cell>
          <cell r="BG1156">
            <v>40299</v>
          </cell>
          <cell r="BH1156">
            <v>40330</v>
          </cell>
          <cell r="BI1156">
            <v>40330</v>
          </cell>
          <cell r="BL1156">
            <v>0</v>
          </cell>
          <cell r="BN1156" t="str">
            <v>DOCKERS</v>
          </cell>
          <cell r="BO1156" t="str">
            <v>Tops</v>
          </cell>
          <cell r="BP1156" t="str">
            <v>Mens</v>
          </cell>
          <cell r="BQ1156" t="str">
            <v>N</v>
          </cell>
          <cell r="BR1156" t="str">
            <v>DM Tops Wovens</v>
          </cell>
          <cell r="BS1156" t="str">
            <v>OKAMOTO D</v>
          </cell>
          <cell r="BT1156" t="str">
            <v>IronFree</v>
          </cell>
          <cell r="BU1156" t="str">
            <v>C8691</v>
          </cell>
          <cell r="BV1156" t="str">
            <v>Seasonal</v>
          </cell>
          <cell r="BW1156" t="str">
            <v>APD</v>
          </cell>
          <cell r="BY1156" t="str">
            <v>4032440274402604018740177401774017740177</v>
          </cell>
          <cell r="BZ1156" t="str">
            <v>S-61660-0002-4428-40324</v>
          </cell>
          <cell r="CA1156" t="str">
            <v>SFO</v>
          </cell>
          <cell r="CD1156">
            <v>0</v>
          </cell>
          <cell r="CF1156">
            <v>1667</v>
          </cell>
          <cell r="CG1156">
            <v>0</v>
          </cell>
        </row>
        <row r="1157">
          <cell r="A1157">
            <v>1094163</v>
          </cell>
          <cell r="B1157" t="str">
            <v>106</v>
          </cell>
          <cell r="C1157" t="str">
            <v>101</v>
          </cell>
          <cell r="D1157" t="str">
            <v>61660</v>
          </cell>
          <cell r="E1157" t="str">
            <v>61660-0005</v>
          </cell>
          <cell r="F1157" t="str">
            <v>IRON FREE SHIRT LS</v>
          </cell>
          <cell r="G1157" t="str">
            <v>LIONEL - SKY</v>
          </cell>
          <cell r="H1157" t="str">
            <v>PC</v>
          </cell>
          <cell r="J1157" t="str">
            <v>SP-A</v>
          </cell>
          <cell r="K1157" t="str">
            <v>APD</v>
          </cell>
          <cell r="L1157" t="str">
            <v>MY</v>
          </cell>
          <cell r="M1157">
            <v>140</v>
          </cell>
          <cell r="N1157">
            <v>140</v>
          </cell>
          <cell r="O1157">
            <v>0</v>
          </cell>
          <cell r="P1157">
            <v>140</v>
          </cell>
          <cell r="T1157" t="str">
            <v>533M</v>
          </cell>
          <cell r="U1157">
            <v>4428</v>
          </cell>
          <cell r="V1157" t="str">
            <v>SHANGHAI</v>
          </cell>
          <cell r="W1157" t="str">
            <v>NAS</v>
          </cell>
          <cell r="X1157" t="str">
            <v>BANGLADESH</v>
          </cell>
          <cell r="Y1157" t="str">
            <v>DRESSMAN GARMENT LTD</v>
          </cell>
          <cell r="Z1157" t="str">
            <v>FOB</v>
          </cell>
          <cell r="AD1157">
            <v>40177</v>
          </cell>
          <cell r="AE1157">
            <v>40177</v>
          </cell>
          <cell r="AF1157">
            <v>40177</v>
          </cell>
          <cell r="AG1157">
            <v>40177</v>
          </cell>
          <cell r="AH1157">
            <v>40187</v>
          </cell>
          <cell r="AI1157">
            <v>40260</v>
          </cell>
          <cell r="AJ1157">
            <v>40274</v>
          </cell>
          <cell r="AK1157">
            <v>40324</v>
          </cell>
          <cell r="AL1157">
            <v>40350</v>
          </cell>
          <cell r="AM1157">
            <v>40353</v>
          </cell>
          <cell r="AN1157" t="str">
            <v>SG; 1/5: add with LSC</v>
          </cell>
          <cell r="AO1157" t="str">
            <v>Y</v>
          </cell>
          <cell r="AP1157">
            <v>4512013812</v>
          </cell>
          <cell r="AR1157" t="str">
            <v>000s</v>
          </cell>
          <cell r="AS1157">
            <v>0</v>
          </cell>
          <cell r="AT1157" t="str">
            <v>China</v>
          </cell>
          <cell r="AX1157">
            <v>0</v>
          </cell>
          <cell r="AY1157">
            <v>40182</v>
          </cell>
          <cell r="AZ1157">
            <v>40188</v>
          </cell>
          <cell r="BA1157">
            <v>40279</v>
          </cell>
          <cell r="BB1157">
            <v>40328</v>
          </cell>
          <cell r="BC1157">
            <v>40356</v>
          </cell>
          <cell r="BD1157">
            <v>40356</v>
          </cell>
          <cell r="BE1157">
            <v>40179</v>
          </cell>
          <cell r="BF1157">
            <v>40269</v>
          </cell>
          <cell r="BG1157">
            <v>40299</v>
          </cell>
          <cell r="BH1157">
            <v>40330</v>
          </cell>
          <cell r="BI1157">
            <v>40330</v>
          </cell>
          <cell r="BL1157">
            <v>0</v>
          </cell>
          <cell r="BN1157" t="str">
            <v>DOCKERS</v>
          </cell>
          <cell r="BO1157" t="str">
            <v>Tops</v>
          </cell>
          <cell r="BP1157" t="str">
            <v>Mens</v>
          </cell>
          <cell r="BQ1157" t="str">
            <v>N</v>
          </cell>
          <cell r="BR1157" t="str">
            <v>DM Tops Wovens</v>
          </cell>
          <cell r="BS1157" t="str">
            <v>OKAMOTO D</v>
          </cell>
          <cell r="BT1157" t="str">
            <v>IronFree</v>
          </cell>
          <cell r="BU1157" t="str">
            <v>C8695</v>
          </cell>
          <cell r="BV1157" t="str">
            <v>Seasonal</v>
          </cell>
          <cell r="BW1157" t="str">
            <v>APD</v>
          </cell>
          <cell r="BY1157" t="str">
            <v>4032440274402604018740177401774017740177</v>
          </cell>
          <cell r="BZ1157" t="str">
            <v>S-61660-0005-4428-40324</v>
          </cell>
          <cell r="CA1157" t="str">
            <v>SFO</v>
          </cell>
          <cell r="CD1157">
            <v>0</v>
          </cell>
          <cell r="CF1157">
            <v>1667</v>
          </cell>
          <cell r="CG1157">
            <v>0</v>
          </cell>
        </row>
        <row r="1158">
          <cell r="A1158">
            <v>1094164</v>
          </cell>
          <cell r="B1158" t="str">
            <v>106</v>
          </cell>
          <cell r="C1158" t="str">
            <v>101</v>
          </cell>
          <cell r="D1158" t="str">
            <v>61660</v>
          </cell>
          <cell r="E1158" t="str">
            <v>61660-0005</v>
          </cell>
          <cell r="F1158" t="str">
            <v>IRON FREE SHIRT LS</v>
          </cell>
          <cell r="G1158" t="str">
            <v>LIONEL - SKY</v>
          </cell>
          <cell r="H1158" t="str">
            <v>PC</v>
          </cell>
          <cell r="J1158" t="str">
            <v>SP-A</v>
          </cell>
          <cell r="K1158" t="str">
            <v>LACL</v>
          </cell>
          <cell r="L1158" t="str">
            <v>CR</v>
          </cell>
          <cell r="M1158">
            <v>156</v>
          </cell>
          <cell r="N1158">
            <v>156</v>
          </cell>
          <cell r="O1158">
            <v>0</v>
          </cell>
          <cell r="P1158">
            <v>156</v>
          </cell>
          <cell r="T1158" t="str">
            <v>533M</v>
          </cell>
          <cell r="U1158">
            <v>4428</v>
          </cell>
          <cell r="V1158" t="str">
            <v>SHANGHAI</v>
          </cell>
          <cell r="W1158" t="str">
            <v>NAS</v>
          </cell>
          <cell r="X1158" t="str">
            <v>BANGLADESH</v>
          </cell>
          <cell r="Y1158" t="str">
            <v>DRESSMAN GARMENT LTD</v>
          </cell>
          <cell r="Z1158" t="str">
            <v>FOB</v>
          </cell>
          <cell r="AD1158">
            <v>40177</v>
          </cell>
          <cell r="AE1158">
            <v>40177</v>
          </cell>
          <cell r="AF1158">
            <v>40177</v>
          </cell>
          <cell r="AG1158">
            <v>40177</v>
          </cell>
          <cell r="AH1158">
            <v>40187</v>
          </cell>
          <cell r="AI1158">
            <v>40260</v>
          </cell>
          <cell r="AJ1158">
            <v>40274</v>
          </cell>
          <cell r="AK1158">
            <v>40324</v>
          </cell>
          <cell r="AL1158">
            <v>40399</v>
          </cell>
          <cell r="AM1158">
            <v>40402</v>
          </cell>
          <cell r="AN1158" t="str">
            <v>1/5:add with LSC</v>
          </cell>
          <cell r="AO1158" t="str">
            <v>Y</v>
          </cell>
          <cell r="AP1158">
            <v>4100076721</v>
          </cell>
          <cell r="AR1158" t="str">
            <v>000s</v>
          </cell>
          <cell r="AS1158">
            <v>0</v>
          </cell>
          <cell r="AT1158" t="str">
            <v>China</v>
          </cell>
          <cell r="AX1158">
            <v>0</v>
          </cell>
          <cell r="AY1158">
            <v>40182</v>
          </cell>
          <cell r="AZ1158">
            <v>40188</v>
          </cell>
          <cell r="BA1158">
            <v>40279</v>
          </cell>
          <cell r="BB1158">
            <v>40328</v>
          </cell>
          <cell r="BC1158">
            <v>40405</v>
          </cell>
          <cell r="BD1158">
            <v>40405</v>
          </cell>
          <cell r="BE1158">
            <v>40179</v>
          </cell>
          <cell r="BF1158">
            <v>40269</v>
          </cell>
          <cell r="BG1158">
            <v>40299</v>
          </cell>
          <cell r="BH1158">
            <v>40391</v>
          </cell>
          <cell r="BI1158">
            <v>40391</v>
          </cell>
          <cell r="BL1158">
            <v>0</v>
          </cell>
          <cell r="BN1158" t="str">
            <v>DOCKERS</v>
          </cell>
          <cell r="BO1158" t="str">
            <v>Tops</v>
          </cell>
          <cell r="BP1158" t="str">
            <v>Mens</v>
          </cell>
          <cell r="BQ1158" t="str">
            <v>N</v>
          </cell>
          <cell r="BR1158" t="str">
            <v>DM Tops Wovens</v>
          </cell>
          <cell r="BS1158" t="str">
            <v>OKAMOTO D</v>
          </cell>
          <cell r="BT1158" t="str">
            <v>IronFree</v>
          </cell>
          <cell r="BU1158" t="str">
            <v>C8695</v>
          </cell>
          <cell r="BV1158" t="str">
            <v>Seasonal</v>
          </cell>
          <cell r="BW1158" t="str">
            <v>LSA</v>
          </cell>
          <cell r="BY1158" t="str">
            <v>4032440274402604018740177401774017740177</v>
          </cell>
          <cell r="BZ1158" t="str">
            <v>S-61660-0005-4428-40324</v>
          </cell>
          <cell r="CA1158" t="str">
            <v>SFO</v>
          </cell>
          <cell r="CD1158">
            <v>0</v>
          </cell>
          <cell r="CF1158">
            <v>1667</v>
          </cell>
          <cell r="CG1158">
            <v>0</v>
          </cell>
        </row>
        <row r="1159">
          <cell r="A1159">
            <v>1094165</v>
          </cell>
          <cell r="B1159" t="str">
            <v>106</v>
          </cell>
          <cell r="C1159" t="str">
            <v>101</v>
          </cell>
          <cell r="D1159" t="str">
            <v>61660</v>
          </cell>
          <cell r="E1159" t="str">
            <v>61660-0005</v>
          </cell>
          <cell r="F1159" t="str">
            <v>IRON FREE SHIRT LS</v>
          </cell>
          <cell r="G1159" t="str">
            <v>LIONEL - SKY</v>
          </cell>
          <cell r="H1159" t="str">
            <v>PC</v>
          </cell>
          <cell r="J1159" t="str">
            <v>SP-A</v>
          </cell>
          <cell r="K1159" t="str">
            <v>LSC</v>
          </cell>
          <cell r="L1159" t="str">
            <v>CA</v>
          </cell>
          <cell r="M1159">
            <v>1000</v>
          </cell>
          <cell r="N1159">
            <v>1000</v>
          </cell>
          <cell r="O1159">
            <v>0</v>
          </cell>
          <cell r="P1159">
            <v>1000</v>
          </cell>
          <cell r="T1159" t="str">
            <v>533M</v>
          </cell>
          <cell r="U1159">
            <v>4428</v>
          </cell>
          <cell r="V1159" t="str">
            <v>SHANGHAI</v>
          </cell>
          <cell r="W1159" t="str">
            <v>NAS</v>
          </cell>
          <cell r="X1159" t="str">
            <v>BANGLADESH</v>
          </cell>
          <cell r="Y1159" t="str">
            <v>DRESSMAN GARMENT LTD</v>
          </cell>
          <cell r="Z1159" t="str">
            <v>FOB</v>
          </cell>
          <cell r="AD1159">
            <v>40177</v>
          </cell>
          <cell r="AE1159">
            <v>40177</v>
          </cell>
          <cell r="AF1159">
            <v>40177</v>
          </cell>
          <cell r="AG1159">
            <v>40177</v>
          </cell>
          <cell r="AH1159">
            <v>40187</v>
          </cell>
          <cell r="AI1159">
            <v>40260</v>
          </cell>
          <cell r="AJ1159">
            <v>40274</v>
          </cell>
          <cell r="AK1159">
            <v>40324</v>
          </cell>
          <cell r="AL1159">
            <v>40364</v>
          </cell>
          <cell r="AM1159">
            <v>40367</v>
          </cell>
          <cell r="AN1159" t="str">
            <v>1/4: LSC chg to meet 1.0 min.</v>
          </cell>
          <cell r="AO1159" t="str">
            <v>Y</v>
          </cell>
          <cell r="AP1159">
            <v>76724</v>
          </cell>
          <cell r="AR1159" t="str">
            <v>000s</v>
          </cell>
          <cell r="AS1159">
            <v>0</v>
          </cell>
          <cell r="AT1159" t="str">
            <v>China</v>
          </cell>
          <cell r="AX1159">
            <v>0</v>
          </cell>
          <cell r="AY1159">
            <v>40182</v>
          </cell>
          <cell r="AZ1159">
            <v>40188</v>
          </cell>
          <cell r="BA1159">
            <v>40279</v>
          </cell>
          <cell r="BB1159">
            <v>40328</v>
          </cell>
          <cell r="BC1159">
            <v>40370</v>
          </cell>
          <cell r="BD1159">
            <v>40370</v>
          </cell>
          <cell r="BE1159">
            <v>40179</v>
          </cell>
          <cell r="BF1159">
            <v>40269</v>
          </cell>
          <cell r="BG1159">
            <v>40299</v>
          </cell>
          <cell r="BH1159">
            <v>40360</v>
          </cell>
          <cell r="BI1159">
            <v>40360</v>
          </cell>
          <cell r="BL1159">
            <v>0</v>
          </cell>
          <cell r="BN1159" t="str">
            <v>DOCKERS</v>
          </cell>
          <cell r="BO1159" t="str">
            <v>Tops</v>
          </cell>
          <cell r="BP1159" t="str">
            <v>Mens</v>
          </cell>
          <cell r="BQ1159" t="str">
            <v>N</v>
          </cell>
          <cell r="BR1159" t="str">
            <v>DM Tops Wovens</v>
          </cell>
          <cell r="BS1159" t="str">
            <v>OKAMOTO D</v>
          </cell>
          <cell r="BT1159" t="str">
            <v>IronFree</v>
          </cell>
          <cell r="BU1159" t="str">
            <v>C8695</v>
          </cell>
          <cell r="BV1159" t="str">
            <v>Seasonal</v>
          </cell>
          <cell r="BW1159" t="str">
            <v>LSA</v>
          </cell>
          <cell r="BY1159" t="str">
            <v>4032440274402604018740177401774017740177</v>
          </cell>
          <cell r="BZ1159" t="str">
            <v>S-61660-0005-4428-40324</v>
          </cell>
          <cell r="CA1159" t="str">
            <v>SFO</v>
          </cell>
          <cell r="CD1159">
            <v>0</v>
          </cell>
          <cell r="CF1159">
            <v>1667</v>
          </cell>
          <cell r="CG1159">
            <v>0</v>
          </cell>
        </row>
        <row r="1160">
          <cell r="A1160">
            <v>1094166</v>
          </cell>
          <cell r="B1160" t="str">
            <v>106</v>
          </cell>
          <cell r="C1160" t="str">
            <v>101</v>
          </cell>
          <cell r="D1160" t="str">
            <v>61660</v>
          </cell>
          <cell r="E1160" t="str">
            <v>61660-0006</v>
          </cell>
          <cell r="F1160" t="str">
            <v>IRON FREE SHIRT LS</v>
          </cell>
          <cell r="G1160" t="str">
            <v>TILMAN - OFFICERS BLUE</v>
          </cell>
          <cell r="H1160" t="str">
            <v>PC</v>
          </cell>
          <cell r="J1160" t="str">
            <v>SP-A</v>
          </cell>
          <cell r="K1160" t="str">
            <v>APD</v>
          </cell>
          <cell r="L1160" t="str">
            <v>MY</v>
          </cell>
          <cell r="M1160">
            <v>614</v>
          </cell>
          <cell r="N1160">
            <v>614</v>
          </cell>
          <cell r="O1160">
            <v>0</v>
          </cell>
          <cell r="P1160">
            <v>614</v>
          </cell>
          <cell r="T1160" t="str">
            <v>533M</v>
          </cell>
          <cell r="U1160">
            <v>4428</v>
          </cell>
          <cell r="V1160" t="str">
            <v>SHANGHAI</v>
          </cell>
          <cell r="W1160" t="str">
            <v>NAS</v>
          </cell>
          <cell r="X1160" t="str">
            <v>BANGLADESH</v>
          </cell>
          <cell r="Y1160" t="str">
            <v>DRESSMAN GARMENT LTD</v>
          </cell>
          <cell r="Z1160" t="str">
            <v>FOB</v>
          </cell>
          <cell r="AD1160">
            <v>40177</v>
          </cell>
          <cell r="AE1160">
            <v>40177</v>
          </cell>
          <cell r="AF1160">
            <v>40177</v>
          </cell>
          <cell r="AG1160">
            <v>40177</v>
          </cell>
          <cell r="AH1160">
            <v>40187</v>
          </cell>
          <cell r="AI1160">
            <v>40260</v>
          </cell>
          <cell r="AJ1160">
            <v>40274</v>
          </cell>
          <cell r="AK1160">
            <v>40324</v>
          </cell>
          <cell r="AL1160">
            <v>40350</v>
          </cell>
          <cell r="AM1160">
            <v>40353</v>
          </cell>
          <cell r="AN1160" t="str">
            <v>4/14: added 150 uts from PA cxlled. MY PH SG PK</v>
          </cell>
          <cell r="AO1160" t="str">
            <v>Y</v>
          </cell>
          <cell r="AP1160" t="str">
            <v>4505015792/4509007999/4512013639/4514004569</v>
          </cell>
          <cell r="AR1160" t="str">
            <v>000s</v>
          </cell>
          <cell r="AS1160">
            <v>0</v>
          </cell>
          <cell r="AT1160" t="str">
            <v>China</v>
          </cell>
          <cell r="AX1160">
            <v>0</v>
          </cell>
          <cell r="AY1160">
            <v>40182</v>
          </cell>
          <cell r="AZ1160">
            <v>40188</v>
          </cell>
          <cell r="BA1160">
            <v>40279</v>
          </cell>
          <cell r="BB1160">
            <v>40328</v>
          </cell>
          <cell r="BC1160">
            <v>40356</v>
          </cell>
          <cell r="BD1160">
            <v>40356</v>
          </cell>
          <cell r="BE1160">
            <v>40179</v>
          </cell>
          <cell r="BF1160">
            <v>40269</v>
          </cell>
          <cell r="BG1160">
            <v>40299</v>
          </cell>
          <cell r="BH1160">
            <v>40330</v>
          </cell>
          <cell r="BI1160">
            <v>40330</v>
          </cell>
          <cell r="BL1160">
            <v>0</v>
          </cell>
          <cell r="BN1160" t="str">
            <v>DOCKERS</v>
          </cell>
          <cell r="BO1160" t="str">
            <v>Tops</v>
          </cell>
          <cell r="BP1160" t="str">
            <v>Mens</v>
          </cell>
          <cell r="BQ1160" t="str">
            <v>N</v>
          </cell>
          <cell r="BR1160" t="str">
            <v>DM Tops Wovens</v>
          </cell>
          <cell r="BS1160" t="str">
            <v>OKAMOTO D</v>
          </cell>
          <cell r="BT1160" t="str">
            <v>IronFree</v>
          </cell>
          <cell r="BU1160" t="str">
            <v>C8697</v>
          </cell>
          <cell r="BV1160" t="str">
            <v>Seasonal</v>
          </cell>
          <cell r="BW1160" t="str">
            <v>APD</v>
          </cell>
          <cell r="BY1160" t="str">
            <v>4032440274402604018740177401774017740177</v>
          </cell>
          <cell r="BZ1160" t="str">
            <v>S-61660-0006-4428-40324</v>
          </cell>
          <cell r="CA1160" t="str">
            <v>SFO</v>
          </cell>
          <cell r="CD1160">
            <v>0</v>
          </cell>
          <cell r="CF1160">
            <v>1667</v>
          </cell>
          <cell r="CG1160">
            <v>0</v>
          </cell>
        </row>
        <row r="1161">
          <cell r="A1161">
            <v>1094167</v>
          </cell>
          <cell r="B1161" t="str">
            <v>106</v>
          </cell>
          <cell r="C1161" t="str">
            <v>101</v>
          </cell>
          <cell r="D1161" t="str">
            <v>61660</v>
          </cell>
          <cell r="E1161" t="str">
            <v>61660-0006</v>
          </cell>
          <cell r="F1161" t="str">
            <v>IRON FREE SHIRT LS</v>
          </cell>
          <cell r="G1161" t="str">
            <v>TILMAN - OFFICERS BLUE</v>
          </cell>
          <cell r="H1161" t="str">
            <v>PC</v>
          </cell>
          <cell r="J1161" t="str">
            <v>SP-A</v>
          </cell>
          <cell r="K1161" t="str">
            <v>LSM</v>
          </cell>
          <cell r="L1161" t="str">
            <v>MX</v>
          </cell>
          <cell r="M1161">
            <v>1776</v>
          </cell>
          <cell r="N1161">
            <v>1776</v>
          </cell>
          <cell r="O1161">
            <v>0</v>
          </cell>
          <cell r="P1161">
            <v>1776</v>
          </cell>
          <cell r="T1161" t="str">
            <v>533M</v>
          </cell>
          <cell r="U1161">
            <v>4428</v>
          </cell>
          <cell r="V1161" t="str">
            <v>SHANGHAI</v>
          </cell>
          <cell r="W1161" t="str">
            <v>NAS</v>
          </cell>
          <cell r="X1161" t="str">
            <v>BANGLADESH</v>
          </cell>
          <cell r="Y1161" t="str">
            <v>DRESSMAN GARMENT LTD</v>
          </cell>
          <cell r="Z1161" t="str">
            <v>FOB</v>
          </cell>
          <cell r="AD1161">
            <v>40177</v>
          </cell>
          <cell r="AE1161">
            <v>40177</v>
          </cell>
          <cell r="AF1161">
            <v>40177</v>
          </cell>
          <cell r="AG1161">
            <v>40177</v>
          </cell>
          <cell r="AH1161">
            <v>40187</v>
          </cell>
          <cell r="AI1161">
            <v>40260</v>
          </cell>
          <cell r="AJ1161">
            <v>40274</v>
          </cell>
          <cell r="AK1161">
            <v>40324</v>
          </cell>
          <cell r="AL1161">
            <v>40391</v>
          </cell>
          <cell r="AM1161">
            <v>40394</v>
          </cell>
          <cell r="AO1161" t="str">
            <v>Y</v>
          </cell>
          <cell r="AP1161">
            <v>95473</v>
          </cell>
          <cell r="AR1161" t="str">
            <v>000s</v>
          </cell>
          <cell r="AS1161">
            <v>0</v>
          </cell>
          <cell r="AT1161" t="str">
            <v>China</v>
          </cell>
          <cell r="AX1161">
            <v>0</v>
          </cell>
          <cell r="AY1161">
            <v>40182</v>
          </cell>
          <cell r="AZ1161">
            <v>40188</v>
          </cell>
          <cell r="BA1161">
            <v>40279</v>
          </cell>
          <cell r="BB1161">
            <v>40328</v>
          </cell>
          <cell r="BC1161">
            <v>40391</v>
          </cell>
          <cell r="BD1161">
            <v>40398</v>
          </cell>
          <cell r="BE1161">
            <v>40179</v>
          </cell>
          <cell r="BF1161">
            <v>40269</v>
          </cell>
          <cell r="BG1161">
            <v>40299</v>
          </cell>
          <cell r="BH1161">
            <v>40360</v>
          </cell>
          <cell r="BI1161">
            <v>40391</v>
          </cell>
          <cell r="BL1161">
            <v>0</v>
          </cell>
          <cell r="BN1161" t="str">
            <v>DOCKERS</v>
          </cell>
          <cell r="BO1161" t="str">
            <v>Tops</v>
          </cell>
          <cell r="BP1161" t="str">
            <v>Mens</v>
          </cell>
          <cell r="BQ1161" t="str">
            <v>N</v>
          </cell>
          <cell r="BR1161" t="str">
            <v>DM Tops Wovens</v>
          </cell>
          <cell r="BS1161" t="str">
            <v>OKAMOTO D</v>
          </cell>
          <cell r="BT1161" t="str">
            <v>IronFree</v>
          </cell>
          <cell r="BU1161" t="str">
            <v>C8697</v>
          </cell>
          <cell r="BV1161" t="str">
            <v>Seasonal</v>
          </cell>
          <cell r="BW1161" t="str">
            <v>LSA</v>
          </cell>
          <cell r="BY1161" t="str">
            <v>4032440274402604018740177401774017740177</v>
          </cell>
          <cell r="BZ1161" t="str">
            <v>S-61660-0006-4428-40324</v>
          </cell>
          <cell r="CA1161" t="str">
            <v>SFO</v>
          </cell>
          <cell r="CB1161">
            <v>1776</v>
          </cell>
          <cell r="CD1161">
            <v>0</v>
          </cell>
          <cell r="CF1161">
            <v>1667</v>
          </cell>
          <cell r="CG1161">
            <v>0</v>
          </cell>
        </row>
        <row r="1162">
          <cell r="A1162">
            <v>1094168</v>
          </cell>
          <cell r="B1162" t="str">
            <v>106</v>
          </cell>
          <cell r="C1162" t="str">
            <v>101</v>
          </cell>
          <cell r="D1162" t="str">
            <v>61660</v>
          </cell>
          <cell r="E1162" t="str">
            <v>61660-0006</v>
          </cell>
          <cell r="F1162" t="str">
            <v>IRON FREE SHIRT LS</v>
          </cell>
          <cell r="G1162" t="str">
            <v>TILMAN - OFFICERS BLUE</v>
          </cell>
          <cell r="H1162" t="str">
            <v>PC</v>
          </cell>
          <cell r="J1162" t="str">
            <v>SP-A</v>
          </cell>
          <cell r="K1162" t="str">
            <v>LACL</v>
          </cell>
          <cell r="L1162" t="str">
            <v>CR</v>
          </cell>
          <cell r="M1162">
            <v>156</v>
          </cell>
          <cell r="N1162">
            <v>156</v>
          </cell>
          <cell r="O1162">
            <v>0</v>
          </cell>
          <cell r="P1162">
            <v>156</v>
          </cell>
          <cell r="T1162" t="str">
            <v>533M</v>
          </cell>
          <cell r="U1162">
            <v>4428</v>
          </cell>
          <cell r="V1162" t="str">
            <v>SHANGHAI</v>
          </cell>
          <cell r="W1162" t="str">
            <v>NAS</v>
          </cell>
          <cell r="X1162" t="str">
            <v>BANGLADESH</v>
          </cell>
          <cell r="Y1162" t="str">
            <v>DRESSMAN GARMENT LTD</v>
          </cell>
          <cell r="Z1162" t="str">
            <v>FOB</v>
          </cell>
          <cell r="AD1162">
            <v>40177</v>
          </cell>
          <cell r="AE1162">
            <v>40177</v>
          </cell>
          <cell r="AF1162">
            <v>40177</v>
          </cell>
          <cell r="AG1162">
            <v>40177</v>
          </cell>
          <cell r="AH1162">
            <v>40187</v>
          </cell>
          <cell r="AI1162">
            <v>40260</v>
          </cell>
          <cell r="AJ1162">
            <v>40274</v>
          </cell>
          <cell r="AK1162">
            <v>40324</v>
          </cell>
          <cell r="AL1162">
            <v>40399</v>
          </cell>
          <cell r="AM1162">
            <v>40402</v>
          </cell>
          <cell r="AO1162" t="str">
            <v>Y</v>
          </cell>
          <cell r="AP1162">
            <v>4100077214</v>
          </cell>
          <cell r="AR1162" t="str">
            <v>000s</v>
          </cell>
          <cell r="AS1162">
            <v>0</v>
          </cell>
          <cell r="AT1162" t="str">
            <v>China</v>
          </cell>
          <cell r="AX1162">
            <v>0</v>
          </cell>
          <cell r="AY1162">
            <v>40182</v>
          </cell>
          <cell r="AZ1162">
            <v>40188</v>
          </cell>
          <cell r="BA1162">
            <v>40279</v>
          </cell>
          <cell r="BB1162">
            <v>40328</v>
          </cell>
          <cell r="BC1162">
            <v>40405</v>
          </cell>
          <cell r="BD1162">
            <v>40405</v>
          </cell>
          <cell r="BE1162">
            <v>40179</v>
          </cell>
          <cell r="BF1162">
            <v>40269</v>
          </cell>
          <cell r="BG1162">
            <v>40299</v>
          </cell>
          <cell r="BH1162">
            <v>40391</v>
          </cell>
          <cell r="BI1162">
            <v>40391</v>
          </cell>
          <cell r="BL1162">
            <v>0</v>
          </cell>
          <cell r="BN1162" t="str">
            <v>DOCKERS</v>
          </cell>
          <cell r="BO1162" t="str">
            <v>Tops</v>
          </cell>
          <cell r="BP1162" t="str">
            <v>Mens</v>
          </cell>
          <cell r="BQ1162" t="str">
            <v>N</v>
          </cell>
          <cell r="BR1162" t="str">
            <v>DM Tops Wovens</v>
          </cell>
          <cell r="BS1162" t="str">
            <v>OKAMOTO D</v>
          </cell>
          <cell r="BT1162" t="str">
            <v>IronFree</v>
          </cell>
          <cell r="BU1162" t="str">
            <v>C8697</v>
          </cell>
          <cell r="BV1162" t="str">
            <v>Seasonal</v>
          </cell>
          <cell r="BW1162" t="str">
            <v>LSA</v>
          </cell>
          <cell r="BY1162" t="str">
            <v>4032440274402604018740177401774017740177</v>
          </cell>
          <cell r="BZ1162" t="str">
            <v>S-61660-0006-4428-40324</v>
          </cell>
          <cell r="CA1162" t="str">
            <v>SFO</v>
          </cell>
          <cell r="CD1162">
            <v>0</v>
          </cell>
          <cell r="CF1162">
            <v>1667</v>
          </cell>
          <cell r="CG1162">
            <v>0</v>
          </cell>
        </row>
        <row r="1163">
          <cell r="A1163">
            <v>1094169</v>
          </cell>
          <cell r="B1163" t="str">
            <v>106</v>
          </cell>
          <cell r="C1163" t="str">
            <v>101</v>
          </cell>
          <cell r="D1163" t="str">
            <v>61660</v>
          </cell>
          <cell r="E1163" t="str">
            <v>61660-0006</v>
          </cell>
          <cell r="F1163" t="str">
            <v>IRON FREE SHIRT LS</v>
          </cell>
          <cell r="G1163" t="str">
            <v>TILMAN - OFFICERS BLUE</v>
          </cell>
          <cell r="H1163" t="str">
            <v>PC</v>
          </cell>
          <cell r="J1163" t="str">
            <v>SP-A</v>
          </cell>
          <cell r="K1163" t="str">
            <v>LSUS</v>
          </cell>
          <cell r="L1163">
            <v>2006</v>
          </cell>
          <cell r="M1163">
            <v>474</v>
          </cell>
          <cell r="N1163">
            <v>474</v>
          </cell>
          <cell r="O1163">
            <v>0</v>
          </cell>
          <cell r="P1163">
            <v>474</v>
          </cell>
          <cell r="T1163" t="str">
            <v>533M</v>
          </cell>
          <cell r="U1163">
            <v>4428</v>
          </cell>
          <cell r="V1163" t="str">
            <v>SHANGHAI</v>
          </cell>
          <cell r="W1163" t="str">
            <v>NAS</v>
          </cell>
          <cell r="X1163" t="str">
            <v>BANGLADESH</v>
          </cell>
          <cell r="Y1163" t="str">
            <v>DRESSMAN GARMENT LTD</v>
          </cell>
          <cell r="Z1163" t="str">
            <v>FOB</v>
          </cell>
          <cell r="AD1163">
            <v>40218</v>
          </cell>
          <cell r="AE1163">
            <v>40218</v>
          </cell>
          <cell r="AF1163">
            <v>40218</v>
          </cell>
          <cell r="AG1163">
            <v>40218</v>
          </cell>
          <cell r="AH1163">
            <v>40231</v>
          </cell>
          <cell r="AI1163">
            <v>40316</v>
          </cell>
          <cell r="AJ1163">
            <v>40330</v>
          </cell>
          <cell r="AK1163">
            <v>40380</v>
          </cell>
          <cell r="AL1163">
            <v>40423</v>
          </cell>
          <cell r="AM1163">
            <v>40426</v>
          </cell>
          <cell r="AN1163" t="str">
            <v>4/14: added 210 uts for PA cxl- Ok'd EC. POP + excess to meet min. per merchant</v>
          </cell>
          <cell r="AO1163" t="str">
            <v>Y</v>
          </cell>
          <cell r="AP1163">
            <v>4100081559</v>
          </cell>
          <cell r="AR1163" t="str">
            <v>000s</v>
          </cell>
          <cell r="AS1163">
            <v>0</v>
          </cell>
          <cell r="AT1163" t="str">
            <v>China</v>
          </cell>
          <cell r="AX1163">
            <v>0</v>
          </cell>
          <cell r="AY1163">
            <v>40231</v>
          </cell>
          <cell r="AZ1163">
            <v>40237</v>
          </cell>
          <cell r="BA1163">
            <v>40335</v>
          </cell>
          <cell r="BB1163">
            <v>40384</v>
          </cell>
          <cell r="BC1163">
            <v>40426</v>
          </cell>
          <cell r="BD1163">
            <v>40426</v>
          </cell>
          <cell r="BE1163">
            <v>40210</v>
          </cell>
          <cell r="BF1163">
            <v>40330</v>
          </cell>
          <cell r="BG1163">
            <v>40360</v>
          </cell>
          <cell r="BH1163">
            <v>40422</v>
          </cell>
          <cell r="BI1163">
            <v>40422</v>
          </cell>
          <cell r="BL1163">
            <v>0</v>
          </cell>
          <cell r="BN1163" t="str">
            <v>DOCKERS</v>
          </cell>
          <cell r="BO1163" t="str">
            <v>Tops</v>
          </cell>
          <cell r="BP1163" t="str">
            <v>Mens</v>
          </cell>
          <cell r="BQ1163" t="str">
            <v>N</v>
          </cell>
          <cell r="BR1163" t="str">
            <v>DM Tops Wovens</v>
          </cell>
          <cell r="BS1163" t="str">
            <v>OKAMOTO D</v>
          </cell>
          <cell r="BT1163" t="str">
            <v>IronFree</v>
          </cell>
          <cell r="BU1163" t="str">
            <v>C8697</v>
          </cell>
          <cell r="BV1163" t="str">
            <v>Seasonal</v>
          </cell>
          <cell r="BW1163" t="str">
            <v>LSA</v>
          </cell>
          <cell r="BY1163" t="str">
            <v>4038040330403164023140218402184021840218</v>
          </cell>
          <cell r="BZ1163" t="str">
            <v>S-61660-0006-4428-40380</v>
          </cell>
          <cell r="CA1163" t="str">
            <v>SFO</v>
          </cell>
          <cell r="CD1163">
            <v>0</v>
          </cell>
          <cell r="CF1163">
            <v>1667</v>
          </cell>
          <cell r="CG1163">
            <v>0</v>
          </cell>
        </row>
        <row r="1164">
          <cell r="A1164">
            <v>1094170</v>
          </cell>
          <cell r="B1164" t="str">
            <v>106</v>
          </cell>
          <cell r="C1164" t="str">
            <v>101</v>
          </cell>
          <cell r="D1164" t="str">
            <v>61660</v>
          </cell>
          <cell r="E1164" t="str">
            <v>61660-0006</v>
          </cell>
          <cell r="F1164" t="str">
            <v>IRON FREE SHIRT LS</v>
          </cell>
          <cell r="G1164" t="str">
            <v>TILMAN - OFFICERS BLUE</v>
          </cell>
          <cell r="H1164" t="str">
            <v>PC</v>
          </cell>
          <cell r="J1164" t="str">
            <v>SP-A</v>
          </cell>
          <cell r="K1164" t="str">
            <v>LACL</v>
          </cell>
          <cell r="L1164" t="str">
            <v>CR</v>
          </cell>
          <cell r="M1164">
            <v>156</v>
          </cell>
          <cell r="N1164">
            <v>156</v>
          </cell>
          <cell r="O1164">
            <v>0</v>
          </cell>
          <cell r="P1164">
            <v>156</v>
          </cell>
          <cell r="T1164" t="str">
            <v>533M</v>
          </cell>
          <cell r="U1164">
            <v>4428</v>
          </cell>
          <cell r="V1164" t="str">
            <v>SHANGHAI</v>
          </cell>
          <cell r="W1164" t="str">
            <v>NAS</v>
          </cell>
          <cell r="X1164" t="str">
            <v>BANGLADESH</v>
          </cell>
          <cell r="Y1164" t="str">
            <v>DRESSMAN GARMENT LTD</v>
          </cell>
          <cell r="Z1164" t="str">
            <v>FOB</v>
          </cell>
          <cell r="AD1164">
            <v>40218</v>
          </cell>
          <cell r="AE1164">
            <v>40218</v>
          </cell>
          <cell r="AF1164">
            <v>40218</v>
          </cell>
          <cell r="AG1164">
            <v>40218</v>
          </cell>
          <cell r="AH1164">
            <v>40231</v>
          </cell>
          <cell r="AI1164">
            <v>40316</v>
          </cell>
          <cell r="AJ1164">
            <v>40330</v>
          </cell>
          <cell r="AK1164">
            <v>40380</v>
          </cell>
          <cell r="AL1164">
            <v>40455</v>
          </cell>
          <cell r="AM1164">
            <v>40458</v>
          </cell>
          <cell r="AN1164" t="str">
            <v>Feb P-req</v>
          </cell>
          <cell r="AO1164" t="str">
            <v>Y</v>
          </cell>
          <cell r="AP1164">
            <v>4100077214</v>
          </cell>
          <cell r="AR1164" t="str">
            <v>000s</v>
          </cell>
          <cell r="AS1164">
            <v>0</v>
          </cell>
          <cell r="AT1164" t="str">
            <v>China</v>
          </cell>
          <cell r="AX1164">
            <v>0</v>
          </cell>
          <cell r="AY1164">
            <v>40231</v>
          </cell>
          <cell r="AZ1164">
            <v>40237</v>
          </cell>
          <cell r="BA1164">
            <v>40335</v>
          </cell>
          <cell r="BB1164">
            <v>40384</v>
          </cell>
          <cell r="BC1164">
            <v>40461</v>
          </cell>
          <cell r="BD1164">
            <v>40461</v>
          </cell>
          <cell r="BE1164">
            <v>40210</v>
          </cell>
          <cell r="BF1164">
            <v>40330</v>
          </cell>
          <cell r="BG1164">
            <v>40360</v>
          </cell>
          <cell r="BH1164">
            <v>40452</v>
          </cell>
          <cell r="BI1164">
            <v>40452</v>
          </cell>
          <cell r="BL1164">
            <v>0</v>
          </cell>
          <cell r="BN1164" t="str">
            <v>DOCKERS</v>
          </cell>
          <cell r="BO1164" t="str">
            <v>Tops</v>
          </cell>
          <cell r="BP1164" t="str">
            <v>Mens</v>
          </cell>
          <cell r="BQ1164" t="str">
            <v>N</v>
          </cell>
          <cell r="BR1164" t="str">
            <v>DM Tops Wovens</v>
          </cell>
          <cell r="BS1164" t="str">
            <v>OKAMOTO D</v>
          </cell>
          <cell r="BT1164" t="str">
            <v>IronFree</v>
          </cell>
          <cell r="BU1164" t="str">
            <v>C8697</v>
          </cell>
          <cell r="BV1164" t="str">
            <v>Seasonal</v>
          </cell>
          <cell r="BW1164" t="str">
            <v>LSA</v>
          </cell>
          <cell r="BY1164" t="str">
            <v>4038040330403164023140218402184021840218</v>
          </cell>
          <cell r="BZ1164" t="str">
            <v>S-61660-0006-4428-40380</v>
          </cell>
          <cell r="CA1164" t="str">
            <v>SFO</v>
          </cell>
          <cell r="CD1164">
            <v>0</v>
          </cell>
          <cell r="CF1164">
            <v>1667</v>
          </cell>
          <cell r="CG1164">
            <v>0</v>
          </cell>
        </row>
        <row r="1165">
          <cell r="A1165">
            <v>1094171</v>
          </cell>
          <cell r="B1165" t="str">
            <v>106</v>
          </cell>
          <cell r="C1165" t="str">
            <v>101</v>
          </cell>
          <cell r="D1165" t="str">
            <v>61660</v>
          </cell>
          <cell r="E1165" t="str">
            <v>61660-0006</v>
          </cell>
          <cell r="F1165" t="str">
            <v>IRON FREE SHIRT LS</v>
          </cell>
          <cell r="G1165" t="str">
            <v>TILMAN - OFFICERS BLUE</v>
          </cell>
          <cell r="H1165" t="str">
            <v>PC</v>
          </cell>
          <cell r="J1165" t="str">
            <v>SP-A</v>
          </cell>
          <cell r="K1165" t="str">
            <v>LSE</v>
          </cell>
          <cell r="L1165" t="str">
            <v>TR</v>
          </cell>
          <cell r="M1165">
            <v>900</v>
          </cell>
          <cell r="N1165">
            <v>900</v>
          </cell>
          <cell r="O1165">
            <v>0</v>
          </cell>
          <cell r="P1165">
            <v>900</v>
          </cell>
          <cell r="T1165" t="str">
            <v>533M</v>
          </cell>
          <cell r="U1165">
            <v>4428</v>
          </cell>
          <cell r="V1165" t="str">
            <v>SHANGHAI</v>
          </cell>
          <cell r="W1165" t="str">
            <v>NAS</v>
          </cell>
          <cell r="X1165" t="str">
            <v>BANGLADESH</v>
          </cell>
          <cell r="Y1165" t="str">
            <v>DRESSMAN GARMENT LTD</v>
          </cell>
          <cell r="Z1165" t="str">
            <v>FOB</v>
          </cell>
          <cell r="AD1165">
            <v>40218</v>
          </cell>
          <cell r="AE1165">
            <v>40218</v>
          </cell>
          <cell r="AF1165">
            <v>40218</v>
          </cell>
          <cell r="AG1165">
            <v>40218</v>
          </cell>
          <cell r="AH1165">
            <v>40231</v>
          </cell>
          <cell r="AI1165">
            <v>40316</v>
          </cell>
          <cell r="AJ1165">
            <v>40330</v>
          </cell>
          <cell r="AK1165">
            <v>40380</v>
          </cell>
          <cell r="AL1165">
            <v>40438</v>
          </cell>
          <cell r="AM1165">
            <v>40441</v>
          </cell>
          <cell r="AN1165" t="str">
            <v>Feb P-req</v>
          </cell>
          <cell r="AO1165" t="str">
            <v>Y</v>
          </cell>
          <cell r="AP1165">
            <v>503740</v>
          </cell>
          <cell r="AR1165" t="str">
            <v>000s</v>
          </cell>
          <cell r="AS1165">
            <v>0</v>
          </cell>
          <cell r="AT1165" t="str">
            <v>China</v>
          </cell>
          <cell r="AX1165">
            <v>0</v>
          </cell>
          <cell r="AY1165">
            <v>40231</v>
          </cell>
          <cell r="AZ1165">
            <v>40237</v>
          </cell>
          <cell r="BA1165">
            <v>40335</v>
          </cell>
          <cell r="BB1165">
            <v>40384</v>
          </cell>
          <cell r="BC1165">
            <v>40440</v>
          </cell>
          <cell r="BD1165">
            <v>40447</v>
          </cell>
          <cell r="BE1165">
            <v>40210</v>
          </cell>
          <cell r="BF1165">
            <v>40330</v>
          </cell>
          <cell r="BG1165">
            <v>40360</v>
          </cell>
          <cell r="BH1165">
            <v>40422</v>
          </cell>
          <cell r="BI1165">
            <v>40422</v>
          </cell>
          <cell r="BL1165">
            <v>0</v>
          </cell>
          <cell r="BN1165" t="str">
            <v>DOCKERS</v>
          </cell>
          <cell r="BO1165" t="str">
            <v>Tops</v>
          </cell>
          <cell r="BP1165" t="str">
            <v>Mens</v>
          </cell>
          <cell r="BQ1165" t="str">
            <v>N</v>
          </cell>
          <cell r="BR1165" t="str">
            <v>DM Tops Wovens</v>
          </cell>
          <cell r="BS1165" t="str">
            <v>OKAMOTO D</v>
          </cell>
          <cell r="BT1165" t="str">
            <v>IronFree</v>
          </cell>
          <cell r="BU1165" t="str">
            <v>C8697</v>
          </cell>
          <cell r="BV1165" t="str">
            <v>Seasonal</v>
          </cell>
          <cell r="BW1165" t="str">
            <v>LSE</v>
          </cell>
          <cell r="BY1165" t="str">
            <v>4038040330403164023140218402184021840218</v>
          </cell>
          <cell r="BZ1165" t="str">
            <v>S-61660-0006-4428-40380</v>
          </cell>
          <cell r="CA1165" t="str">
            <v>SFO</v>
          </cell>
          <cell r="CD1165">
            <v>0</v>
          </cell>
          <cell r="CF1165">
            <v>1667</v>
          </cell>
          <cell r="CG1165">
            <v>0</v>
          </cell>
        </row>
        <row r="1166">
          <cell r="A1166">
            <v>1094172</v>
          </cell>
          <cell r="B1166" t="str">
            <v>106</v>
          </cell>
          <cell r="C1166" t="str">
            <v>101</v>
          </cell>
          <cell r="D1166" t="str">
            <v>61660</v>
          </cell>
          <cell r="E1166" t="str">
            <v>61660-0006</v>
          </cell>
          <cell r="F1166" t="str">
            <v>IRON FREE SHIRT LS</v>
          </cell>
          <cell r="G1166" t="str">
            <v>TILMAN - OFFICERS BLUE</v>
          </cell>
          <cell r="H1166" t="str">
            <v>PC</v>
          </cell>
          <cell r="J1166" t="str">
            <v>SP-A</v>
          </cell>
          <cell r="K1166" t="str">
            <v>LSE</v>
          </cell>
          <cell r="L1166" t="str">
            <v>GB</v>
          </cell>
          <cell r="M1166">
            <v>690</v>
          </cell>
          <cell r="N1166">
            <v>690</v>
          </cell>
          <cell r="O1166">
            <v>0</v>
          </cell>
          <cell r="P1166">
            <v>690</v>
          </cell>
          <cell r="T1166" t="str">
            <v>533M</v>
          </cell>
          <cell r="U1166">
            <v>4428</v>
          </cell>
          <cell r="V1166" t="str">
            <v>SHANGHAI</v>
          </cell>
          <cell r="W1166" t="str">
            <v>NAS</v>
          </cell>
          <cell r="X1166" t="str">
            <v>BANGLADESH</v>
          </cell>
          <cell r="Y1166" t="str">
            <v>DRESSMAN GARMENT LTD</v>
          </cell>
          <cell r="Z1166" t="str">
            <v>FOB</v>
          </cell>
          <cell r="AD1166">
            <v>40218</v>
          </cell>
          <cell r="AE1166">
            <v>40218</v>
          </cell>
          <cell r="AF1166">
            <v>40218</v>
          </cell>
          <cell r="AG1166">
            <v>40218</v>
          </cell>
          <cell r="AH1166">
            <v>40310</v>
          </cell>
          <cell r="AI1166">
            <v>40316</v>
          </cell>
          <cell r="AJ1166">
            <v>40330</v>
          </cell>
          <cell r="AK1166">
            <v>40380</v>
          </cell>
          <cell r="AL1166">
            <v>40438</v>
          </cell>
          <cell r="AM1166">
            <v>40441</v>
          </cell>
          <cell r="AN1166" t="str">
            <v>5/12: Ctr had excess- LSE took 690 uts &amp; APD took 220 uts</v>
          </cell>
          <cell r="AO1166" t="str">
            <v>Y</v>
          </cell>
          <cell r="AP1166">
            <v>513732</v>
          </cell>
          <cell r="AR1166" t="str">
            <v>000s</v>
          </cell>
          <cell r="AS1166">
            <v>0</v>
          </cell>
          <cell r="AT1166" t="str">
            <v>China</v>
          </cell>
          <cell r="AX1166">
            <v>0</v>
          </cell>
          <cell r="AY1166">
            <v>40308</v>
          </cell>
          <cell r="AZ1166">
            <v>40314</v>
          </cell>
          <cell r="BA1166">
            <v>40335</v>
          </cell>
          <cell r="BB1166">
            <v>40384</v>
          </cell>
          <cell r="BC1166">
            <v>40440</v>
          </cell>
          <cell r="BD1166">
            <v>40447</v>
          </cell>
          <cell r="BE1166">
            <v>40299</v>
          </cell>
          <cell r="BF1166">
            <v>40330</v>
          </cell>
          <cell r="BG1166">
            <v>40360</v>
          </cell>
          <cell r="BH1166">
            <v>40422</v>
          </cell>
          <cell r="BI1166">
            <v>40422</v>
          </cell>
          <cell r="BL1166">
            <v>0</v>
          </cell>
          <cell r="BN1166" t="str">
            <v>DOCKERS</v>
          </cell>
          <cell r="BO1166" t="str">
            <v>Tops</v>
          </cell>
          <cell r="BP1166" t="str">
            <v>Mens</v>
          </cell>
          <cell r="BQ1166" t="str">
            <v>N</v>
          </cell>
          <cell r="BR1166" t="str">
            <v>DM Tops Wovens</v>
          </cell>
          <cell r="BS1166" t="str">
            <v>OKAMOTO D</v>
          </cell>
          <cell r="BT1166" t="str">
            <v>IronFree</v>
          </cell>
          <cell r="BU1166" t="str">
            <v>C8697</v>
          </cell>
          <cell r="BV1166" t="str">
            <v>Seasonal</v>
          </cell>
          <cell r="BW1166" t="str">
            <v>LSE</v>
          </cell>
          <cell r="BY1166" t="str">
            <v>4038040330403164031040218402184021840218</v>
          </cell>
          <cell r="BZ1166" t="str">
            <v>S-61660-0006-4428-40380</v>
          </cell>
          <cell r="CA1166" t="str">
            <v>SFO</v>
          </cell>
          <cell r="CD1166">
            <v>0</v>
          </cell>
          <cell r="CF1166">
            <v>1667</v>
          </cell>
          <cell r="CG1166">
            <v>0</v>
          </cell>
        </row>
        <row r="1167">
          <cell r="A1167">
            <v>1094173</v>
          </cell>
          <cell r="B1167" t="str">
            <v>106</v>
          </cell>
          <cell r="C1167" t="str">
            <v>101</v>
          </cell>
          <cell r="D1167" t="str">
            <v>61660</v>
          </cell>
          <cell r="E1167" t="str">
            <v>61660-0006</v>
          </cell>
          <cell r="F1167" t="str">
            <v>IRON FREE SHIRT LS</v>
          </cell>
          <cell r="G1167" t="str">
            <v>TILMAN - OFFICERS BLUE</v>
          </cell>
          <cell r="H1167" t="str">
            <v>PC</v>
          </cell>
          <cell r="J1167" t="str">
            <v>SP-A</v>
          </cell>
          <cell r="K1167" t="str">
            <v>APD</v>
          </cell>
          <cell r="L1167" t="str">
            <v>MY</v>
          </cell>
          <cell r="M1167">
            <v>210</v>
          </cell>
          <cell r="N1167">
            <v>210</v>
          </cell>
          <cell r="O1167">
            <v>0</v>
          </cell>
          <cell r="P1167">
            <v>210</v>
          </cell>
          <cell r="T1167" t="str">
            <v>533M</v>
          </cell>
          <cell r="U1167">
            <v>4428</v>
          </cell>
          <cell r="V1167" t="str">
            <v>SHANGHAI</v>
          </cell>
          <cell r="W1167" t="str">
            <v>NAS</v>
          </cell>
          <cell r="X1167" t="str">
            <v>BANGLADESH</v>
          </cell>
          <cell r="Y1167" t="str">
            <v>DRESSMAN GARMENT LTD</v>
          </cell>
          <cell r="Z1167" t="str">
            <v>FOB</v>
          </cell>
          <cell r="AD1167">
            <v>40218</v>
          </cell>
          <cell r="AE1167">
            <v>40218</v>
          </cell>
          <cell r="AF1167">
            <v>40218</v>
          </cell>
          <cell r="AG1167">
            <v>40218</v>
          </cell>
          <cell r="AH1167">
            <v>40310</v>
          </cell>
          <cell r="AI1167">
            <v>40316</v>
          </cell>
          <cell r="AJ1167">
            <v>40330</v>
          </cell>
          <cell r="AK1167">
            <v>40380</v>
          </cell>
          <cell r="AL1167">
            <v>40438</v>
          </cell>
          <cell r="AM1167">
            <v>40441</v>
          </cell>
          <cell r="AN1167" t="str">
            <v>5/12: Ctr had excess- LSE took 690 uts &amp; APD took 220 uts</v>
          </cell>
          <cell r="AO1167" t="str">
            <v>Y</v>
          </cell>
          <cell r="AP1167">
            <v>4505017170</v>
          </cell>
          <cell r="AR1167" t="str">
            <v>000s</v>
          </cell>
          <cell r="AS1167">
            <v>0</v>
          </cell>
          <cell r="AT1167" t="str">
            <v>China</v>
          </cell>
          <cell r="AX1167">
            <v>0</v>
          </cell>
          <cell r="AY1167">
            <v>40308</v>
          </cell>
          <cell r="AZ1167">
            <v>40314</v>
          </cell>
          <cell r="BA1167">
            <v>40335</v>
          </cell>
          <cell r="BB1167">
            <v>40384</v>
          </cell>
          <cell r="BC1167">
            <v>40440</v>
          </cell>
          <cell r="BD1167">
            <v>40447</v>
          </cell>
          <cell r="BE1167">
            <v>40299</v>
          </cell>
          <cell r="BF1167">
            <v>40330</v>
          </cell>
          <cell r="BG1167">
            <v>40360</v>
          </cell>
          <cell r="BH1167">
            <v>40422</v>
          </cell>
          <cell r="BI1167">
            <v>40422</v>
          </cell>
          <cell r="BL1167">
            <v>0</v>
          </cell>
          <cell r="BN1167" t="str">
            <v>DOCKERS</v>
          </cell>
          <cell r="BO1167" t="str">
            <v>Tops</v>
          </cell>
          <cell r="BP1167" t="str">
            <v>Mens</v>
          </cell>
          <cell r="BQ1167" t="str">
            <v>N</v>
          </cell>
          <cell r="BR1167" t="str">
            <v>DM Tops Wovens</v>
          </cell>
          <cell r="BS1167" t="str">
            <v>OKAMOTO D</v>
          </cell>
          <cell r="BT1167" t="str">
            <v>IronFree</v>
          </cell>
          <cell r="BU1167" t="str">
            <v>C8697</v>
          </cell>
          <cell r="BV1167" t="str">
            <v>Seasonal</v>
          </cell>
          <cell r="BW1167" t="str">
            <v>APD</v>
          </cell>
          <cell r="BY1167" t="str">
            <v>4038040330403164031040218402184021840218</v>
          </cell>
          <cell r="BZ1167" t="str">
            <v>S-61660-0006-4428-40380</v>
          </cell>
          <cell r="CA1167" t="str">
            <v>SFO</v>
          </cell>
          <cell r="CD1167">
            <v>0</v>
          </cell>
          <cell r="CF1167">
            <v>1667</v>
          </cell>
          <cell r="CG1167">
            <v>0</v>
          </cell>
        </row>
        <row r="1168">
          <cell r="A1168">
            <v>1094174</v>
          </cell>
          <cell r="B1168" t="str">
            <v>106</v>
          </cell>
          <cell r="C1168" t="str">
            <v>101</v>
          </cell>
          <cell r="D1168" t="str">
            <v>61660</v>
          </cell>
          <cell r="E1168" t="str">
            <v>61660-0007</v>
          </cell>
          <cell r="F1168" t="str">
            <v>IRON FREE SHIRT LS</v>
          </cell>
          <cell r="G1168" t="str">
            <v>TILMAN - CAMBRIDGE RED</v>
          </cell>
          <cell r="H1168" t="str">
            <v>PC</v>
          </cell>
          <cell r="J1168" t="str">
            <v>SP-A</v>
          </cell>
          <cell r="K1168" t="str">
            <v>LACL</v>
          </cell>
          <cell r="L1168" t="str">
            <v>CR</v>
          </cell>
          <cell r="M1168">
            <v>156</v>
          </cell>
          <cell r="N1168">
            <v>156</v>
          </cell>
          <cell r="O1168">
            <v>0</v>
          </cell>
          <cell r="P1168">
            <v>156</v>
          </cell>
          <cell r="T1168" t="str">
            <v>533M</v>
          </cell>
          <cell r="U1168">
            <v>4428</v>
          </cell>
          <cell r="V1168" t="str">
            <v>SHANGHAI</v>
          </cell>
          <cell r="W1168" t="str">
            <v>NAS</v>
          </cell>
          <cell r="X1168" t="str">
            <v>BANGLADESH</v>
          </cell>
          <cell r="Y1168" t="str">
            <v>DRESSMAN GARMENT LTD</v>
          </cell>
          <cell r="Z1168" t="str">
            <v>FOB</v>
          </cell>
          <cell r="AD1168">
            <v>40177</v>
          </cell>
          <cell r="AE1168">
            <v>40177</v>
          </cell>
          <cell r="AF1168">
            <v>40177</v>
          </cell>
          <cell r="AG1168">
            <v>40177</v>
          </cell>
          <cell r="AH1168">
            <v>40187</v>
          </cell>
          <cell r="AI1168">
            <v>40260</v>
          </cell>
          <cell r="AJ1168">
            <v>40274</v>
          </cell>
          <cell r="AK1168">
            <v>40324</v>
          </cell>
          <cell r="AL1168">
            <v>40399</v>
          </cell>
          <cell r="AM1168">
            <v>40402</v>
          </cell>
          <cell r="AO1168" t="str">
            <v>Y</v>
          </cell>
          <cell r="AP1168">
            <v>4100076236</v>
          </cell>
          <cell r="AR1168" t="str">
            <v>000s</v>
          </cell>
          <cell r="AS1168">
            <v>0</v>
          </cell>
          <cell r="AT1168" t="str">
            <v>China</v>
          </cell>
          <cell r="AX1168">
            <v>0</v>
          </cell>
          <cell r="AY1168">
            <v>40182</v>
          </cell>
          <cell r="AZ1168">
            <v>40188</v>
          </cell>
          <cell r="BA1168">
            <v>40279</v>
          </cell>
          <cell r="BB1168">
            <v>40328</v>
          </cell>
          <cell r="BC1168">
            <v>40405</v>
          </cell>
          <cell r="BD1168">
            <v>40405</v>
          </cell>
          <cell r="BE1168">
            <v>40179</v>
          </cell>
          <cell r="BF1168">
            <v>40269</v>
          </cell>
          <cell r="BG1168">
            <v>40299</v>
          </cell>
          <cell r="BH1168">
            <v>40391</v>
          </cell>
          <cell r="BI1168">
            <v>40391</v>
          </cell>
          <cell r="BL1168">
            <v>0</v>
          </cell>
          <cell r="BN1168" t="str">
            <v>DOCKERS</v>
          </cell>
          <cell r="BO1168" t="str">
            <v>Tops</v>
          </cell>
          <cell r="BP1168" t="str">
            <v>Mens</v>
          </cell>
          <cell r="BQ1168" t="str">
            <v>N</v>
          </cell>
          <cell r="BR1168" t="str">
            <v>DM Tops Wovens</v>
          </cell>
          <cell r="BS1168" t="str">
            <v>OKAMOTO D</v>
          </cell>
          <cell r="BT1168" t="str">
            <v>IronFree</v>
          </cell>
          <cell r="BU1168" t="str">
            <v>C8696</v>
          </cell>
          <cell r="BV1168" t="str">
            <v>Seasonal</v>
          </cell>
          <cell r="BW1168" t="str">
            <v>LSA</v>
          </cell>
          <cell r="BY1168" t="str">
            <v>4032440274402604018740177401774017740177</v>
          </cell>
          <cell r="BZ1168" t="str">
            <v>S-61660-0007-4428-40324</v>
          </cell>
          <cell r="CA1168" t="str">
            <v>SFO</v>
          </cell>
          <cell r="CD1168">
            <v>0</v>
          </cell>
          <cell r="CF1168">
            <v>1667</v>
          </cell>
          <cell r="CG1168">
            <v>0</v>
          </cell>
        </row>
        <row r="1169">
          <cell r="A1169">
            <v>1094175</v>
          </cell>
          <cell r="B1169" t="str">
            <v>106</v>
          </cell>
          <cell r="C1169" t="str">
            <v>101</v>
          </cell>
          <cell r="D1169" t="str">
            <v>61660</v>
          </cell>
          <cell r="E1169" t="str">
            <v>61660-0007</v>
          </cell>
          <cell r="F1169" t="str">
            <v>IRON FREE SHIRT LS</v>
          </cell>
          <cell r="G1169" t="str">
            <v>TILMAN - CAMBRIDGE RED</v>
          </cell>
          <cell r="H1169" t="str">
            <v>PC</v>
          </cell>
          <cell r="J1169" t="str">
            <v>SP-A</v>
          </cell>
          <cell r="K1169" t="str">
            <v>LACL</v>
          </cell>
          <cell r="L1169" t="str">
            <v>PE</v>
          </cell>
          <cell r="M1169">
            <v>120</v>
          </cell>
          <cell r="N1169">
            <v>120</v>
          </cell>
          <cell r="O1169">
            <v>0</v>
          </cell>
          <cell r="P1169">
            <v>120</v>
          </cell>
          <cell r="T1169" t="str">
            <v>533M</v>
          </cell>
          <cell r="U1169">
            <v>4428</v>
          </cell>
          <cell r="V1169" t="str">
            <v>SHANGHAI</v>
          </cell>
          <cell r="W1169" t="str">
            <v>NAS</v>
          </cell>
          <cell r="X1169" t="str">
            <v>BANGLADESH</v>
          </cell>
          <cell r="Y1169" t="str">
            <v>DRESSMAN GARMENT LTD</v>
          </cell>
          <cell r="Z1169" t="str">
            <v>FOB</v>
          </cell>
          <cell r="AD1169">
            <v>40177</v>
          </cell>
          <cell r="AE1169">
            <v>40177</v>
          </cell>
          <cell r="AF1169">
            <v>40177</v>
          </cell>
          <cell r="AG1169">
            <v>40177</v>
          </cell>
          <cell r="AH1169">
            <v>40187</v>
          </cell>
          <cell r="AI1169">
            <v>40260</v>
          </cell>
          <cell r="AJ1169">
            <v>40274</v>
          </cell>
          <cell r="AK1169">
            <v>40324</v>
          </cell>
          <cell r="AL1169">
            <v>40374</v>
          </cell>
          <cell r="AM1169">
            <v>40377</v>
          </cell>
          <cell r="AO1169" t="str">
            <v>Y</v>
          </cell>
          <cell r="AP1169">
            <v>4100076237</v>
          </cell>
          <cell r="AR1169" t="str">
            <v>000s</v>
          </cell>
          <cell r="AS1169">
            <v>0</v>
          </cell>
          <cell r="AT1169" t="str">
            <v>China</v>
          </cell>
          <cell r="AX1169">
            <v>0</v>
          </cell>
          <cell r="AY1169">
            <v>40182</v>
          </cell>
          <cell r="AZ1169">
            <v>40188</v>
          </cell>
          <cell r="BA1169">
            <v>40279</v>
          </cell>
          <cell r="BB1169">
            <v>40328</v>
          </cell>
          <cell r="BC1169">
            <v>40377</v>
          </cell>
          <cell r="BD1169">
            <v>40377</v>
          </cell>
          <cell r="BE1169">
            <v>40179</v>
          </cell>
          <cell r="BF1169">
            <v>40269</v>
          </cell>
          <cell r="BG1169">
            <v>40299</v>
          </cell>
          <cell r="BH1169">
            <v>40360</v>
          </cell>
          <cell r="BI1169">
            <v>40360</v>
          </cell>
          <cell r="BL1169">
            <v>0</v>
          </cell>
          <cell r="BN1169" t="str">
            <v>DOCKERS</v>
          </cell>
          <cell r="BO1169" t="str">
            <v>Tops</v>
          </cell>
          <cell r="BP1169" t="str">
            <v>Mens</v>
          </cell>
          <cell r="BQ1169" t="str">
            <v>N</v>
          </cell>
          <cell r="BR1169" t="str">
            <v>DM Tops Wovens</v>
          </cell>
          <cell r="BS1169" t="str">
            <v>OKAMOTO D</v>
          </cell>
          <cell r="BT1169" t="str">
            <v>IronFree</v>
          </cell>
          <cell r="BU1169" t="str">
            <v>C8696</v>
          </cell>
          <cell r="BV1169" t="str">
            <v>Seasonal</v>
          </cell>
          <cell r="BW1169" t="str">
            <v>LSA</v>
          </cell>
          <cell r="BY1169" t="str">
            <v>4032440274402604018740177401774017740177</v>
          </cell>
          <cell r="BZ1169" t="str">
            <v>S-61660-0007-4428-40324</v>
          </cell>
          <cell r="CA1169" t="str">
            <v>SFO</v>
          </cell>
          <cell r="CD1169">
            <v>0</v>
          </cell>
          <cell r="CF1169">
            <v>1667</v>
          </cell>
          <cell r="CG1169">
            <v>0</v>
          </cell>
        </row>
        <row r="1170">
          <cell r="A1170">
            <v>1094176</v>
          </cell>
          <cell r="B1170" t="str">
            <v>106</v>
          </cell>
          <cell r="C1170" t="str">
            <v>101</v>
          </cell>
          <cell r="D1170" t="str">
            <v>61660</v>
          </cell>
          <cell r="E1170" t="str">
            <v>61660-0007</v>
          </cell>
          <cell r="F1170" t="str">
            <v>IRON FREE SHIRT LS</v>
          </cell>
          <cell r="G1170" t="str">
            <v>TILMAN - CAMBRIDGE RED</v>
          </cell>
          <cell r="H1170" t="str">
            <v>PC</v>
          </cell>
          <cell r="J1170" t="str">
            <v>SP-A</v>
          </cell>
          <cell r="K1170" t="str">
            <v>LACL</v>
          </cell>
          <cell r="L1170" t="str">
            <v>CL</v>
          </cell>
          <cell r="M1170">
            <v>120</v>
          </cell>
          <cell r="N1170">
            <v>120</v>
          </cell>
          <cell r="O1170">
            <v>0</v>
          </cell>
          <cell r="P1170">
            <v>120</v>
          </cell>
          <cell r="T1170" t="str">
            <v>533M</v>
          </cell>
          <cell r="U1170">
            <v>4428</v>
          </cell>
          <cell r="V1170" t="str">
            <v>SHANGHAI</v>
          </cell>
          <cell r="W1170" t="str">
            <v>NAS</v>
          </cell>
          <cell r="X1170" t="str">
            <v>BANGLADESH</v>
          </cell>
          <cell r="Y1170" t="str">
            <v>DRESSMAN GARMENT LTD</v>
          </cell>
          <cell r="Z1170" t="str">
            <v>FOB</v>
          </cell>
          <cell r="AD1170">
            <v>40177</v>
          </cell>
          <cell r="AE1170">
            <v>40177</v>
          </cell>
          <cell r="AF1170">
            <v>40177</v>
          </cell>
          <cell r="AG1170">
            <v>40177</v>
          </cell>
          <cell r="AH1170">
            <v>40187</v>
          </cell>
          <cell r="AI1170">
            <v>40260</v>
          </cell>
          <cell r="AJ1170">
            <v>40274</v>
          </cell>
          <cell r="AK1170">
            <v>40324</v>
          </cell>
          <cell r="AL1170">
            <v>40376</v>
          </cell>
          <cell r="AM1170">
            <v>40379</v>
          </cell>
          <cell r="AO1170" t="str">
            <v>Y</v>
          </cell>
          <cell r="AP1170">
            <v>4100076157</v>
          </cell>
          <cell r="AR1170" t="str">
            <v>000s</v>
          </cell>
          <cell r="AS1170">
            <v>0</v>
          </cell>
          <cell r="AT1170" t="str">
            <v>China</v>
          </cell>
          <cell r="AX1170">
            <v>0</v>
          </cell>
          <cell r="AY1170">
            <v>40182</v>
          </cell>
          <cell r="AZ1170">
            <v>40188</v>
          </cell>
          <cell r="BA1170">
            <v>40279</v>
          </cell>
          <cell r="BB1170">
            <v>40328</v>
          </cell>
          <cell r="BC1170">
            <v>40377</v>
          </cell>
          <cell r="BD1170">
            <v>40384</v>
          </cell>
          <cell r="BE1170">
            <v>40179</v>
          </cell>
          <cell r="BF1170">
            <v>40269</v>
          </cell>
          <cell r="BG1170">
            <v>40299</v>
          </cell>
          <cell r="BH1170">
            <v>40360</v>
          </cell>
          <cell r="BI1170">
            <v>40360</v>
          </cell>
          <cell r="BL1170">
            <v>0</v>
          </cell>
          <cell r="BN1170" t="str">
            <v>DOCKERS</v>
          </cell>
          <cell r="BO1170" t="str">
            <v>Tops</v>
          </cell>
          <cell r="BP1170" t="str">
            <v>Mens</v>
          </cell>
          <cell r="BQ1170" t="str">
            <v>N</v>
          </cell>
          <cell r="BR1170" t="str">
            <v>DM Tops Wovens</v>
          </cell>
          <cell r="BS1170" t="str">
            <v>OKAMOTO D</v>
          </cell>
          <cell r="BT1170" t="str">
            <v>IronFree</v>
          </cell>
          <cell r="BU1170" t="str">
            <v>C8696</v>
          </cell>
          <cell r="BV1170" t="str">
            <v>Seasonal</v>
          </cell>
          <cell r="BW1170" t="str">
            <v>LSA</v>
          </cell>
          <cell r="BY1170" t="str">
            <v>4032440274402604018740177401774017740177</v>
          </cell>
          <cell r="BZ1170" t="str">
            <v>S-61660-0007-4428-40324</v>
          </cell>
          <cell r="CA1170" t="str">
            <v>SFO</v>
          </cell>
          <cell r="CD1170">
            <v>0</v>
          </cell>
          <cell r="CF1170">
            <v>1667</v>
          </cell>
          <cell r="CG1170">
            <v>0</v>
          </cell>
        </row>
        <row r="1171">
          <cell r="A1171">
            <v>1094177</v>
          </cell>
          <cell r="B1171" t="str">
            <v>106</v>
          </cell>
          <cell r="C1171" t="str">
            <v>101</v>
          </cell>
          <cell r="D1171" t="str">
            <v>61660</v>
          </cell>
          <cell r="E1171" t="str">
            <v>61660-0007</v>
          </cell>
          <cell r="F1171" t="str">
            <v>IRON FREE SHIRT LS</v>
          </cell>
          <cell r="G1171" t="str">
            <v>TILMAN - CAMBRIDGE RED</v>
          </cell>
          <cell r="H1171" t="str">
            <v>PC</v>
          </cell>
          <cell r="J1171" t="str">
            <v>SP-A</v>
          </cell>
          <cell r="K1171" t="str">
            <v>APD</v>
          </cell>
          <cell r="L1171" t="str">
            <v>MY</v>
          </cell>
          <cell r="M1171">
            <v>564</v>
          </cell>
          <cell r="N1171">
            <v>564</v>
          </cell>
          <cell r="O1171">
            <v>0</v>
          </cell>
          <cell r="P1171">
            <v>564</v>
          </cell>
          <cell r="T1171" t="str">
            <v>533M</v>
          </cell>
          <cell r="U1171">
            <v>4428</v>
          </cell>
          <cell r="V1171" t="str">
            <v>SHANGHAI</v>
          </cell>
          <cell r="W1171" t="str">
            <v>NAS</v>
          </cell>
          <cell r="X1171" t="str">
            <v>BANGLADESH</v>
          </cell>
          <cell r="Y1171" t="str">
            <v>DRESSMAN GARMENT LTD</v>
          </cell>
          <cell r="Z1171" t="str">
            <v>FOB</v>
          </cell>
          <cell r="AD1171">
            <v>40177</v>
          </cell>
          <cell r="AE1171">
            <v>40177</v>
          </cell>
          <cell r="AF1171">
            <v>40177</v>
          </cell>
          <cell r="AG1171">
            <v>40177</v>
          </cell>
          <cell r="AH1171">
            <v>40187</v>
          </cell>
          <cell r="AI1171">
            <v>40260</v>
          </cell>
          <cell r="AJ1171">
            <v>40274</v>
          </cell>
          <cell r="AK1171">
            <v>40324</v>
          </cell>
          <cell r="AL1171">
            <v>40350</v>
          </cell>
          <cell r="AM1171">
            <v>40353</v>
          </cell>
          <cell r="AN1171" t="str">
            <v>4/14: added 100 uts for PA's cxled. MY PH SG PK</v>
          </cell>
          <cell r="AO1171" t="str">
            <v>Y</v>
          </cell>
          <cell r="AP1171" t="str">
            <v>4505015637/4509007903/4512013564/4514004579</v>
          </cell>
          <cell r="AR1171" t="str">
            <v>000s</v>
          </cell>
          <cell r="AS1171">
            <v>0</v>
          </cell>
          <cell r="AT1171" t="str">
            <v>China</v>
          </cell>
          <cell r="AX1171">
            <v>0</v>
          </cell>
          <cell r="AY1171">
            <v>40182</v>
          </cell>
          <cell r="AZ1171">
            <v>40188</v>
          </cell>
          <cell r="BA1171">
            <v>40279</v>
          </cell>
          <cell r="BB1171">
            <v>40328</v>
          </cell>
          <cell r="BC1171">
            <v>40356</v>
          </cell>
          <cell r="BD1171">
            <v>40356</v>
          </cell>
          <cell r="BE1171">
            <v>40179</v>
          </cell>
          <cell r="BF1171">
            <v>40269</v>
          </cell>
          <cell r="BG1171">
            <v>40299</v>
          </cell>
          <cell r="BH1171">
            <v>40330</v>
          </cell>
          <cell r="BI1171">
            <v>40330</v>
          </cell>
          <cell r="BL1171">
            <v>0</v>
          </cell>
          <cell r="BN1171" t="str">
            <v>DOCKERS</v>
          </cell>
          <cell r="BO1171" t="str">
            <v>Tops</v>
          </cell>
          <cell r="BP1171" t="str">
            <v>Mens</v>
          </cell>
          <cell r="BQ1171" t="str">
            <v>N</v>
          </cell>
          <cell r="BR1171" t="str">
            <v>DM Tops Wovens</v>
          </cell>
          <cell r="BS1171" t="str">
            <v>OKAMOTO D</v>
          </cell>
          <cell r="BT1171" t="str">
            <v>IronFree</v>
          </cell>
          <cell r="BU1171" t="str">
            <v>C8696</v>
          </cell>
          <cell r="BV1171" t="str">
            <v>Seasonal</v>
          </cell>
          <cell r="BW1171" t="str">
            <v>APD</v>
          </cell>
          <cell r="BY1171" t="str">
            <v>4032440274402604018740177401774017740177</v>
          </cell>
          <cell r="BZ1171" t="str">
            <v>S-61660-0007-4428-40324</v>
          </cell>
          <cell r="CA1171" t="str">
            <v>SFO</v>
          </cell>
          <cell r="CD1171">
            <v>0</v>
          </cell>
          <cell r="CF1171">
            <v>1667</v>
          </cell>
          <cell r="CG1171">
            <v>0</v>
          </cell>
        </row>
        <row r="1172">
          <cell r="A1172">
            <v>1094178</v>
          </cell>
          <cell r="B1172" t="str">
            <v>106</v>
          </cell>
          <cell r="C1172" t="str">
            <v>101</v>
          </cell>
          <cell r="D1172" t="str">
            <v>61660</v>
          </cell>
          <cell r="E1172" t="str">
            <v>61660-0007</v>
          </cell>
          <cell r="F1172" t="str">
            <v>IRON FREE SHIRT LS</v>
          </cell>
          <cell r="G1172" t="str">
            <v>TILMAN - CAMBRIDGE RED</v>
          </cell>
          <cell r="H1172" t="str">
            <v>PC</v>
          </cell>
          <cell r="J1172" t="str">
            <v>SP-A</v>
          </cell>
          <cell r="K1172" t="str">
            <v>LSUS</v>
          </cell>
          <cell r="L1172">
            <v>2006</v>
          </cell>
          <cell r="M1172">
            <v>80</v>
          </cell>
          <cell r="N1172">
            <v>80</v>
          </cell>
          <cell r="O1172">
            <v>0</v>
          </cell>
          <cell r="P1172">
            <v>80</v>
          </cell>
          <cell r="T1172" t="str">
            <v>533M</v>
          </cell>
          <cell r="U1172">
            <v>4428</v>
          </cell>
          <cell r="V1172" t="str">
            <v>SHANGHAI</v>
          </cell>
          <cell r="W1172" t="str">
            <v>NAS</v>
          </cell>
          <cell r="X1172" t="str">
            <v>BANGLADESH</v>
          </cell>
          <cell r="Y1172" t="str">
            <v>DRESSMAN GARMENT LTD</v>
          </cell>
          <cell r="Z1172" t="str">
            <v>FOB</v>
          </cell>
          <cell r="AD1172">
            <v>40177</v>
          </cell>
          <cell r="AE1172">
            <v>40177</v>
          </cell>
          <cell r="AF1172">
            <v>40177</v>
          </cell>
          <cell r="AG1172">
            <v>40177</v>
          </cell>
          <cell r="AH1172">
            <v>40187</v>
          </cell>
          <cell r="AI1172">
            <v>40260</v>
          </cell>
          <cell r="AJ1172">
            <v>40274</v>
          </cell>
          <cell r="AK1172">
            <v>40324</v>
          </cell>
          <cell r="AL1172">
            <v>40367</v>
          </cell>
          <cell r="AM1172">
            <v>40370</v>
          </cell>
          <cell r="AN1172" t="str">
            <v>4/14: added 80 uts due to PA's cxl- Ok'd by EC.</v>
          </cell>
          <cell r="AO1172" t="str">
            <v>Y</v>
          </cell>
          <cell r="AP1172">
            <v>4100088247</v>
          </cell>
          <cell r="AR1172" t="str">
            <v>000s</v>
          </cell>
          <cell r="AS1172">
            <v>0</v>
          </cell>
          <cell r="AT1172" t="str">
            <v>China</v>
          </cell>
          <cell r="AX1172">
            <v>0</v>
          </cell>
          <cell r="AY1172">
            <v>40182</v>
          </cell>
          <cell r="AZ1172">
            <v>40188</v>
          </cell>
          <cell r="BA1172">
            <v>40279</v>
          </cell>
          <cell r="BB1172">
            <v>40328</v>
          </cell>
          <cell r="BC1172">
            <v>40370</v>
          </cell>
          <cell r="BD1172">
            <v>40370</v>
          </cell>
          <cell r="BE1172">
            <v>40179</v>
          </cell>
          <cell r="BF1172">
            <v>40269</v>
          </cell>
          <cell r="BG1172">
            <v>40299</v>
          </cell>
          <cell r="BH1172">
            <v>40360</v>
          </cell>
          <cell r="BI1172">
            <v>40360</v>
          </cell>
          <cell r="BL1172">
            <v>0</v>
          </cell>
          <cell r="BN1172" t="str">
            <v>DOCKERS</v>
          </cell>
          <cell r="BO1172" t="str">
            <v>Tops</v>
          </cell>
          <cell r="BP1172" t="str">
            <v>Mens</v>
          </cell>
          <cell r="BQ1172" t="str">
            <v>N</v>
          </cell>
          <cell r="BR1172" t="str">
            <v>DM Tops Wovens</v>
          </cell>
          <cell r="BS1172" t="str">
            <v>OKAMOTO D</v>
          </cell>
          <cell r="BT1172" t="str">
            <v>IronFree</v>
          </cell>
          <cell r="BU1172" t="str">
            <v>C8696</v>
          </cell>
          <cell r="BV1172" t="str">
            <v>Seasonal</v>
          </cell>
          <cell r="BW1172" t="str">
            <v>LSA</v>
          </cell>
          <cell r="BY1172" t="str">
            <v>4032440274402604018740177401774017740177</v>
          </cell>
          <cell r="BZ1172" t="str">
            <v>S-61660-0007-4428-40324</v>
          </cell>
          <cell r="CA1172" t="str">
            <v>SFO</v>
          </cell>
          <cell r="CD1172">
            <v>0</v>
          </cell>
          <cell r="CF1172">
            <v>1667</v>
          </cell>
          <cell r="CG1172">
            <v>0</v>
          </cell>
        </row>
        <row r="1173">
          <cell r="A1173">
            <v>1094179</v>
          </cell>
          <cell r="B1173" t="str">
            <v>106</v>
          </cell>
          <cell r="C1173" t="str">
            <v>101</v>
          </cell>
          <cell r="D1173" t="str">
            <v>61660</v>
          </cell>
          <cell r="E1173" t="str">
            <v>61660-0007</v>
          </cell>
          <cell r="F1173" t="str">
            <v>IRON FREE SHIRT LS</v>
          </cell>
          <cell r="G1173" t="str">
            <v>TILMAN - CAMBRIDGE RED</v>
          </cell>
          <cell r="H1173" t="str">
            <v>PC</v>
          </cell>
          <cell r="J1173" t="str">
            <v>SP-A</v>
          </cell>
          <cell r="K1173" t="str">
            <v>LSM</v>
          </cell>
          <cell r="L1173" t="str">
            <v>MX</v>
          </cell>
          <cell r="M1173">
            <v>1679</v>
          </cell>
          <cell r="N1173">
            <v>1679</v>
          </cell>
          <cell r="O1173">
            <v>0</v>
          </cell>
          <cell r="P1173">
            <v>1679</v>
          </cell>
          <cell r="T1173" t="str">
            <v>533M</v>
          </cell>
          <cell r="U1173">
            <v>4428</v>
          </cell>
          <cell r="V1173" t="str">
            <v>SHANGHAI</v>
          </cell>
          <cell r="W1173" t="str">
            <v>NAS</v>
          </cell>
          <cell r="X1173" t="str">
            <v>BANGLADESH</v>
          </cell>
          <cell r="Y1173" t="str">
            <v>DRESSMAN GARMENT LTD</v>
          </cell>
          <cell r="Z1173" t="str">
            <v>FOB</v>
          </cell>
          <cell r="AD1173">
            <v>40177</v>
          </cell>
          <cell r="AE1173">
            <v>40177</v>
          </cell>
          <cell r="AF1173">
            <v>40177</v>
          </cell>
          <cell r="AG1173">
            <v>40177</v>
          </cell>
          <cell r="AH1173">
            <v>40187</v>
          </cell>
          <cell r="AI1173">
            <v>40260</v>
          </cell>
          <cell r="AJ1173">
            <v>40274</v>
          </cell>
          <cell r="AK1173">
            <v>40324</v>
          </cell>
          <cell r="AL1173">
            <v>40391</v>
          </cell>
          <cell r="AM1173">
            <v>40394</v>
          </cell>
          <cell r="AO1173" t="str">
            <v>Y</v>
          </cell>
          <cell r="AP1173">
            <v>95474</v>
          </cell>
          <cell r="AR1173" t="str">
            <v>000s</v>
          </cell>
          <cell r="AS1173">
            <v>0</v>
          </cell>
          <cell r="AT1173" t="str">
            <v>China</v>
          </cell>
          <cell r="AX1173">
            <v>0</v>
          </cell>
          <cell r="AY1173">
            <v>40182</v>
          </cell>
          <cell r="AZ1173">
            <v>40188</v>
          </cell>
          <cell r="BA1173">
            <v>40279</v>
          </cell>
          <cell r="BB1173">
            <v>40328</v>
          </cell>
          <cell r="BC1173">
            <v>40391</v>
          </cell>
          <cell r="BD1173">
            <v>40398</v>
          </cell>
          <cell r="BE1173">
            <v>40179</v>
          </cell>
          <cell r="BF1173">
            <v>40269</v>
          </cell>
          <cell r="BG1173">
            <v>40299</v>
          </cell>
          <cell r="BH1173">
            <v>40360</v>
          </cell>
          <cell r="BI1173">
            <v>40391</v>
          </cell>
          <cell r="BL1173">
            <v>0</v>
          </cell>
          <cell r="BN1173" t="str">
            <v>DOCKERS</v>
          </cell>
          <cell r="BO1173" t="str">
            <v>Tops</v>
          </cell>
          <cell r="BP1173" t="str">
            <v>Mens</v>
          </cell>
          <cell r="BQ1173" t="str">
            <v>N</v>
          </cell>
          <cell r="BR1173" t="str">
            <v>DM Tops Wovens</v>
          </cell>
          <cell r="BS1173" t="str">
            <v>OKAMOTO D</v>
          </cell>
          <cell r="BT1173" t="str">
            <v>IronFree</v>
          </cell>
          <cell r="BU1173" t="str">
            <v>C8696</v>
          </cell>
          <cell r="BV1173" t="str">
            <v>Seasonal</v>
          </cell>
          <cell r="BW1173" t="str">
            <v>LSA</v>
          </cell>
          <cell r="BY1173" t="str">
            <v>4032440274402604018740177401774017740177</v>
          </cell>
          <cell r="BZ1173" t="str">
            <v>S-61660-0007-4428-40324</v>
          </cell>
          <cell r="CA1173" t="str">
            <v>SFO</v>
          </cell>
          <cell r="CB1173">
            <v>1679</v>
          </cell>
          <cell r="CD1173">
            <v>0</v>
          </cell>
          <cell r="CF1173">
            <v>1667</v>
          </cell>
          <cell r="CG1173">
            <v>0</v>
          </cell>
        </row>
        <row r="1174">
          <cell r="A1174">
            <v>1094180</v>
          </cell>
          <cell r="B1174" t="str">
            <v>106</v>
          </cell>
          <cell r="C1174" t="str">
            <v>101</v>
          </cell>
          <cell r="D1174" t="str">
            <v>61660</v>
          </cell>
          <cell r="E1174" t="str">
            <v>61660-0007</v>
          </cell>
          <cell r="F1174" t="str">
            <v>IRON FREE SHIRT LS</v>
          </cell>
          <cell r="G1174" t="str">
            <v>TILMAN - CAMBRIDGE RED</v>
          </cell>
          <cell r="H1174" t="str">
            <v>PC</v>
          </cell>
          <cell r="J1174" t="str">
            <v>SP-A</v>
          </cell>
          <cell r="K1174" t="str">
            <v>LSE</v>
          </cell>
          <cell r="L1174" t="str">
            <v>TR</v>
          </cell>
          <cell r="M1174">
            <v>1500</v>
          </cell>
          <cell r="N1174">
            <v>1500</v>
          </cell>
          <cell r="O1174">
            <v>0</v>
          </cell>
          <cell r="P1174">
            <v>1500</v>
          </cell>
          <cell r="T1174" t="str">
            <v>533M</v>
          </cell>
          <cell r="U1174">
            <v>4428</v>
          </cell>
          <cell r="V1174" t="str">
            <v>SHANGHAI</v>
          </cell>
          <cell r="W1174" t="str">
            <v>NAS</v>
          </cell>
          <cell r="X1174" t="str">
            <v>BANGLADESH</v>
          </cell>
          <cell r="Y1174" t="str">
            <v>DRESSMAN GARMENT LTD</v>
          </cell>
          <cell r="Z1174" t="str">
            <v>FOB</v>
          </cell>
          <cell r="AD1174">
            <v>40266</v>
          </cell>
          <cell r="AE1174">
            <v>40266</v>
          </cell>
          <cell r="AF1174">
            <v>40266</v>
          </cell>
          <cell r="AG1174">
            <v>40266</v>
          </cell>
          <cell r="AH1174">
            <v>40291</v>
          </cell>
          <cell r="AI1174">
            <v>40352</v>
          </cell>
          <cell r="AJ1174">
            <v>40395</v>
          </cell>
          <cell r="AK1174">
            <v>40430</v>
          </cell>
          <cell r="AL1174">
            <v>40488</v>
          </cell>
          <cell r="AM1174">
            <v>40491</v>
          </cell>
          <cell r="AN1174" t="str">
            <v>Add'l per Ilse 3/11 email</v>
          </cell>
          <cell r="AO1174" t="str">
            <v>y</v>
          </cell>
          <cell r="AP1174">
            <v>511254</v>
          </cell>
          <cell r="AR1174" t="str">
            <v>000s</v>
          </cell>
          <cell r="AS1174">
            <v>0</v>
          </cell>
          <cell r="AT1174" t="str">
            <v>China</v>
          </cell>
          <cell r="AX1174">
            <v>0</v>
          </cell>
          <cell r="AY1174">
            <v>40287</v>
          </cell>
          <cell r="AZ1174">
            <v>40293</v>
          </cell>
          <cell r="BA1174">
            <v>40398</v>
          </cell>
          <cell r="BB1174">
            <v>40433</v>
          </cell>
          <cell r="BC1174">
            <v>40489</v>
          </cell>
          <cell r="BD1174">
            <v>40496</v>
          </cell>
          <cell r="BE1174">
            <v>40269</v>
          </cell>
          <cell r="BF1174">
            <v>40391</v>
          </cell>
          <cell r="BG1174">
            <v>40422</v>
          </cell>
          <cell r="BH1174">
            <v>40483</v>
          </cell>
          <cell r="BI1174">
            <v>40483</v>
          </cell>
          <cell r="BL1174">
            <v>0</v>
          </cell>
          <cell r="BN1174" t="str">
            <v>DOCKERS</v>
          </cell>
          <cell r="BO1174" t="str">
            <v>Tops</v>
          </cell>
          <cell r="BP1174" t="str">
            <v>Mens</v>
          </cell>
          <cell r="BQ1174" t="str">
            <v>N</v>
          </cell>
          <cell r="BR1174" t="str">
            <v>DM Tops Wovens</v>
          </cell>
          <cell r="BS1174" t="str">
            <v>OKAMOTO D</v>
          </cell>
          <cell r="BT1174" t="str">
            <v>IronFree</v>
          </cell>
          <cell r="BU1174" t="str">
            <v>C8696</v>
          </cell>
          <cell r="BV1174" t="str">
            <v>Seasonal</v>
          </cell>
          <cell r="BW1174" t="str">
            <v>LSE</v>
          </cell>
          <cell r="BY1174" t="str">
            <v>4043040395403524029140266402664026640266</v>
          </cell>
          <cell r="BZ1174" t="str">
            <v>S-61660-0007-4428-40430</v>
          </cell>
          <cell r="CA1174" t="str">
            <v>SFO</v>
          </cell>
          <cell r="CD1174">
            <v>0</v>
          </cell>
          <cell r="CF1174">
            <v>1667</v>
          </cell>
          <cell r="CG1174">
            <v>0</v>
          </cell>
        </row>
        <row r="1175">
          <cell r="A1175">
            <v>1094181</v>
          </cell>
          <cell r="B1175" t="str">
            <v>106</v>
          </cell>
          <cell r="C1175" t="str">
            <v>101</v>
          </cell>
          <cell r="D1175" t="str">
            <v>61660</v>
          </cell>
          <cell r="E1175" t="str">
            <v>61660-0010</v>
          </cell>
          <cell r="F1175" t="str">
            <v>IRON FREE SHIRT LS</v>
          </cell>
          <cell r="G1175" t="str">
            <v>TILMAN - SKY</v>
          </cell>
          <cell r="H1175" t="str">
            <v>PC</v>
          </cell>
          <cell r="J1175" t="str">
            <v>SP-A</v>
          </cell>
          <cell r="K1175" t="str">
            <v>APD</v>
          </cell>
          <cell r="L1175" t="str">
            <v>MY</v>
          </cell>
          <cell r="M1175">
            <v>614</v>
          </cell>
          <cell r="N1175">
            <v>614</v>
          </cell>
          <cell r="O1175">
            <v>0</v>
          </cell>
          <cell r="P1175">
            <v>614</v>
          </cell>
          <cell r="T1175" t="str">
            <v>533M</v>
          </cell>
          <cell r="U1175">
            <v>4428</v>
          </cell>
          <cell r="V1175" t="str">
            <v>SHANGHAI</v>
          </cell>
          <cell r="W1175" t="str">
            <v>NAS</v>
          </cell>
          <cell r="X1175" t="str">
            <v>BANGLADESH</v>
          </cell>
          <cell r="Y1175" t="str">
            <v>DRESSMAN GARMENT LTD</v>
          </cell>
          <cell r="Z1175" t="str">
            <v>FOB</v>
          </cell>
          <cell r="AD1175">
            <v>40177</v>
          </cell>
          <cell r="AE1175">
            <v>40177</v>
          </cell>
          <cell r="AF1175">
            <v>40177</v>
          </cell>
          <cell r="AG1175">
            <v>40177</v>
          </cell>
          <cell r="AH1175">
            <v>40187</v>
          </cell>
          <cell r="AI1175">
            <v>40260</v>
          </cell>
          <cell r="AJ1175">
            <v>40274</v>
          </cell>
          <cell r="AK1175">
            <v>40324</v>
          </cell>
          <cell r="AL1175">
            <v>40372</v>
          </cell>
          <cell r="AM1175">
            <v>40375</v>
          </cell>
          <cell r="AN1175" t="str">
            <v>MY PH TH SG PK</v>
          </cell>
          <cell r="AO1175" t="str">
            <v>Y</v>
          </cell>
          <cell r="AP1175" t="str">
            <v>4505015638/4509007904/4512013412/4512013553/4514004520</v>
          </cell>
          <cell r="AR1175" t="str">
            <v>000s</v>
          </cell>
          <cell r="AS1175">
            <v>0</v>
          </cell>
          <cell r="AT1175" t="str">
            <v>China</v>
          </cell>
          <cell r="AX1175">
            <v>0</v>
          </cell>
          <cell r="AY1175">
            <v>40182</v>
          </cell>
          <cell r="AZ1175">
            <v>40188</v>
          </cell>
          <cell r="BA1175">
            <v>40279</v>
          </cell>
          <cell r="BB1175">
            <v>40328</v>
          </cell>
          <cell r="BC1175">
            <v>40377</v>
          </cell>
          <cell r="BD1175">
            <v>40377</v>
          </cell>
          <cell r="BE1175">
            <v>40179</v>
          </cell>
          <cell r="BF1175">
            <v>40269</v>
          </cell>
          <cell r="BG1175">
            <v>40299</v>
          </cell>
          <cell r="BH1175">
            <v>40360</v>
          </cell>
          <cell r="BI1175">
            <v>40360</v>
          </cell>
          <cell r="BL1175">
            <v>0</v>
          </cell>
          <cell r="BN1175" t="str">
            <v>DOCKERS</v>
          </cell>
          <cell r="BO1175" t="str">
            <v>Tops</v>
          </cell>
          <cell r="BP1175" t="str">
            <v>Mens</v>
          </cell>
          <cell r="BQ1175" t="str">
            <v>N</v>
          </cell>
          <cell r="BR1175" t="str">
            <v>DM Tops Wovens</v>
          </cell>
          <cell r="BS1175" t="str">
            <v>OKAMOTO D</v>
          </cell>
          <cell r="BT1175" t="str">
            <v>IronFree</v>
          </cell>
          <cell r="BU1175" t="str">
            <v>C8700</v>
          </cell>
          <cell r="BV1175" t="str">
            <v>Seasonal</v>
          </cell>
          <cell r="BW1175" t="str">
            <v>APD</v>
          </cell>
          <cell r="BY1175" t="str">
            <v>4032440274402604018740177401774017740177</v>
          </cell>
          <cell r="BZ1175" t="str">
            <v>S-61660-0010-4428-40324</v>
          </cell>
          <cell r="CA1175" t="str">
            <v>SFO</v>
          </cell>
          <cell r="CD1175">
            <v>0</v>
          </cell>
          <cell r="CF1175">
            <v>1667</v>
          </cell>
          <cell r="CG1175">
            <v>0</v>
          </cell>
        </row>
        <row r="1176">
          <cell r="A1176">
            <v>1094182</v>
          </cell>
          <cell r="B1176" t="str">
            <v>106</v>
          </cell>
          <cell r="C1176" t="str">
            <v>101</v>
          </cell>
          <cell r="D1176" t="str">
            <v>61660</v>
          </cell>
          <cell r="E1176" t="str">
            <v>61660-0010</v>
          </cell>
          <cell r="F1176" t="str">
            <v>IRON FREE SHIRT LS</v>
          </cell>
          <cell r="G1176" t="str">
            <v>TILMAN - SKY</v>
          </cell>
          <cell r="H1176" t="str">
            <v>PC</v>
          </cell>
          <cell r="J1176" t="str">
            <v>SP-A</v>
          </cell>
          <cell r="K1176" t="str">
            <v>LSM</v>
          </cell>
          <cell r="L1176" t="str">
            <v>MX</v>
          </cell>
          <cell r="M1176">
            <v>1683</v>
          </cell>
          <cell r="N1176">
            <v>1683</v>
          </cell>
          <cell r="O1176">
            <v>0</v>
          </cell>
          <cell r="P1176">
            <v>1683</v>
          </cell>
          <cell r="T1176" t="str">
            <v>533M</v>
          </cell>
          <cell r="U1176">
            <v>4428</v>
          </cell>
          <cell r="V1176" t="str">
            <v>SHANGHAI</v>
          </cell>
          <cell r="W1176" t="str">
            <v>NAS</v>
          </cell>
          <cell r="X1176" t="str">
            <v>BANGLADESH</v>
          </cell>
          <cell r="Y1176" t="str">
            <v>DRESSMAN GARMENT LTD</v>
          </cell>
          <cell r="Z1176" t="str">
            <v>FOB</v>
          </cell>
          <cell r="AD1176">
            <v>40177</v>
          </cell>
          <cell r="AE1176">
            <v>40177</v>
          </cell>
          <cell r="AF1176">
            <v>40177</v>
          </cell>
          <cell r="AG1176">
            <v>40177</v>
          </cell>
          <cell r="AH1176">
            <v>40187</v>
          </cell>
          <cell r="AI1176">
            <v>40260</v>
          </cell>
          <cell r="AJ1176">
            <v>40274</v>
          </cell>
          <cell r="AK1176">
            <v>40324</v>
          </cell>
          <cell r="AL1176">
            <v>40391</v>
          </cell>
          <cell r="AM1176">
            <v>40394</v>
          </cell>
          <cell r="AO1176" t="str">
            <v>Y</v>
          </cell>
          <cell r="AP1176">
            <v>95475</v>
          </cell>
          <cell r="AR1176" t="str">
            <v>000s</v>
          </cell>
          <cell r="AS1176">
            <v>0</v>
          </cell>
          <cell r="AT1176" t="str">
            <v>China</v>
          </cell>
          <cell r="AX1176">
            <v>0</v>
          </cell>
          <cell r="AY1176">
            <v>40182</v>
          </cell>
          <cell r="AZ1176">
            <v>40188</v>
          </cell>
          <cell r="BA1176">
            <v>40279</v>
          </cell>
          <cell r="BB1176">
            <v>40328</v>
          </cell>
          <cell r="BC1176">
            <v>40391</v>
          </cell>
          <cell r="BD1176">
            <v>40398</v>
          </cell>
          <cell r="BE1176">
            <v>40179</v>
          </cell>
          <cell r="BF1176">
            <v>40269</v>
          </cell>
          <cell r="BG1176">
            <v>40299</v>
          </cell>
          <cell r="BH1176">
            <v>40360</v>
          </cell>
          <cell r="BI1176">
            <v>40391</v>
          </cell>
          <cell r="BL1176">
            <v>0</v>
          </cell>
          <cell r="BN1176" t="str">
            <v>DOCKERS</v>
          </cell>
          <cell r="BO1176" t="str">
            <v>Tops</v>
          </cell>
          <cell r="BP1176" t="str">
            <v>Mens</v>
          </cell>
          <cell r="BQ1176" t="str">
            <v>N</v>
          </cell>
          <cell r="BR1176" t="str">
            <v>DM Tops Wovens</v>
          </cell>
          <cell r="BS1176" t="str">
            <v>OKAMOTO D</v>
          </cell>
          <cell r="BT1176" t="str">
            <v>IronFree</v>
          </cell>
          <cell r="BU1176" t="str">
            <v>C8700</v>
          </cell>
          <cell r="BV1176" t="str">
            <v>Seasonal</v>
          </cell>
          <cell r="BW1176" t="str">
            <v>LSA</v>
          </cell>
          <cell r="BY1176" t="str">
            <v>4032440274402604018740177401774017740177</v>
          </cell>
          <cell r="BZ1176" t="str">
            <v>S-61660-0010-4428-40324</v>
          </cell>
          <cell r="CA1176" t="str">
            <v>SFO</v>
          </cell>
          <cell r="CB1176">
            <v>1683</v>
          </cell>
          <cell r="CD1176">
            <v>0</v>
          </cell>
          <cell r="CF1176">
            <v>1667</v>
          </cell>
          <cell r="CG1176">
            <v>0</v>
          </cell>
        </row>
        <row r="1177">
          <cell r="A1177">
            <v>1094183</v>
          </cell>
          <cell r="B1177" t="str">
            <v>106</v>
          </cell>
          <cell r="C1177" t="str">
            <v>101</v>
          </cell>
          <cell r="D1177" t="str">
            <v>61660</v>
          </cell>
          <cell r="E1177" t="str">
            <v>61660-0010</v>
          </cell>
          <cell r="F1177" t="str">
            <v>IRON FREE SHIRT LS</v>
          </cell>
          <cell r="G1177" t="str">
            <v>TILMAN - SKY</v>
          </cell>
          <cell r="H1177" t="str">
            <v>PC</v>
          </cell>
          <cell r="J1177" t="str">
            <v>SP-A</v>
          </cell>
          <cell r="K1177" t="str">
            <v>LACL</v>
          </cell>
          <cell r="L1177" t="str">
            <v>CR</v>
          </cell>
          <cell r="M1177">
            <v>156</v>
          </cell>
          <cell r="N1177">
            <v>156</v>
          </cell>
          <cell r="O1177">
            <v>0</v>
          </cell>
          <cell r="P1177">
            <v>156</v>
          </cell>
          <cell r="T1177" t="str">
            <v>533M</v>
          </cell>
          <cell r="U1177">
            <v>4428</v>
          </cell>
          <cell r="V1177" t="str">
            <v>SHANGHAI</v>
          </cell>
          <cell r="W1177" t="str">
            <v>NAS</v>
          </cell>
          <cell r="X1177" t="str">
            <v>BANGLADESH</v>
          </cell>
          <cell r="Y1177" t="str">
            <v>DRESSMAN GARMENT LTD</v>
          </cell>
          <cell r="Z1177" t="str">
            <v>FOB</v>
          </cell>
          <cell r="AD1177">
            <v>40177</v>
          </cell>
          <cell r="AE1177">
            <v>40177</v>
          </cell>
          <cell r="AF1177">
            <v>40177</v>
          </cell>
          <cell r="AG1177">
            <v>40177</v>
          </cell>
          <cell r="AH1177">
            <v>40187</v>
          </cell>
          <cell r="AI1177">
            <v>40260</v>
          </cell>
          <cell r="AJ1177">
            <v>40274</v>
          </cell>
          <cell r="AK1177">
            <v>40324</v>
          </cell>
          <cell r="AL1177">
            <v>40399</v>
          </cell>
          <cell r="AM1177">
            <v>40402</v>
          </cell>
          <cell r="AO1177" t="str">
            <v>Y</v>
          </cell>
          <cell r="AP1177">
            <v>4100076238</v>
          </cell>
          <cell r="AR1177" t="str">
            <v>000s</v>
          </cell>
          <cell r="AS1177">
            <v>0</v>
          </cell>
          <cell r="AT1177" t="str">
            <v>China</v>
          </cell>
          <cell r="AX1177">
            <v>0</v>
          </cell>
          <cell r="AY1177">
            <v>40182</v>
          </cell>
          <cell r="AZ1177">
            <v>40188</v>
          </cell>
          <cell r="BA1177">
            <v>40279</v>
          </cell>
          <cell r="BB1177">
            <v>40328</v>
          </cell>
          <cell r="BC1177">
            <v>40405</v>
          </cell>
          <cell r="BD1177">
            <v>40405</v>
          </cell>
          <cell r="BE1177">
            <v>40179</v>
          </cell>
          <cell r="BF1177">
            <v>40269</v>
          </cell>
          <cell r="BG1177">
            <v>40299</v>
          </cell>
          <cell r="BH1177">
            <v>40391</v>
          </cell>
          <cell r="BI1177">
            <v>40391</v>
          </cell>
          <cell r="BL1177">
            <v>0</v>
          </cell>
          <cell r="BN1177" t="str">
            <v>DOCKERS</v>
          </cell>
          <cell r="BO1177" t="str">
            <v>Tops</v>
          </cell>
          <cell r="BP1177" t="str">
            <v>Mens</v>
          </cell>
          <cell r="BQ1177" t="str">
            <v>N</v>
          </cell>
          <cell r="BR1177" t="str">
            <v>DM Tops Wovens</v>
          </cell>
          <cell r="BS1177" t="str">
            <v>OKAMOTO D</v>
          </cell>
          <cell r="BT1177" t="str">
            <v>IronFree</v>
          </cell>
          <cell r="BU1177" t="str">
            <v>C8700</v>
          </cell>
          <cell r="BV1177" t="str">
            <v>Seasonal</v>
          </cell>
          <cell r="BW1177" t="str">
            <v>LSA</v>
          </cell>
          <cell r="BY1177" t="str">
            <v>4032440274402604018740177401774017740177</v>
          </cell>
          <cell r="BZ1177" t="str">
            <v>S-61660-0010-4428-40324</v>
          </cell>
          <cell r="CA1177" t="str">
            <v>SFO</v>
          </cell>
          <cell r="CD1177">
            <v>0</v>
          </cell>
          <cell r="CF1177">
            <v>1667</v>
          </cell>
          <cell r="CG1177">
            <v>0</v>
          </cell>
        </row>
        <row r="1178">
          <cell r="A1178">
            <v>1094184</v>
          </cell>
          <cell r="B1178" t="str">
            <v>106</v>
          </cell>
          <cell r="C1178" t="str">
            <v>101</v>
          </cell>
          <cell r="D1178" t="str">
            <v>61660</v>
          </cell>
          <cell r="E1178" t="str">
            <v>61660-0010</v>
          </cell>
          <cell r="F1178" t="str">
            <v>IRON FREE SHIRT LS</v>
          </cell>
          <cell r="G1178" t="str">
            <v>TILMAN - SKY</v>
          </cell>
          <cell r="H1178" t="str">
            <v>PC</v>
          </cell>
          <cell r="J1178" t="str">
            <v>SP-A</v>
          </cell>
          <cell r="K1178" t="str">
            <v>LACL</v>
          </cell>
          <cell r="L1178" t="str">
            <v>PE</v>
          </cell>
          <cell r="M1178">
            <v>120</v>
          </cell>
          <cell r="N1178">
            <v>120</v>
          </cell>
          <cell r="O1178">
            <v>0</v>
          </cell>
          <cell r="P1178">
            <v>120</v>
          </cell>
          <cell r="T1178" t="str">
            <v>533M</v>
          </cell>
          <cell r="U1178">
            <v>4428</v>
          </cell>
          <cell r="V1178" t="str">
            <v>SHANGHAI</v>
          </cell>
          <cell r="W1178" t="str">
            <v>NAS</v>
          </cell>
          <cell r="X1178" t="str">
            <v>BANGLADESH</v>
          </cell>
          <cell r="Y1178" t="str">
            <v>DRESSMAN GARMENT LTD</v>
          </cell>
          <cell r="Z1178" t="str">
            <v>FOB</v>
          </cell>
          <cell r="AD1178">
            <v>40177</v>
          </cell>
          <cell r="AE1178">
            <v>40177</v>
          </cell>
          <cell r="AF1178">
            <v>40177</v>
          </cell>
          <cell r="AG1178">
            <v>40177</v>
          </cell>
          <cell r="AH1178">
            <v>40187</v>
          </cell>
          <cell r="AI1178">
            <v>40260</v>
          </cell>
          <cell r="AJ1178">
            <v>40274</v>
          </cell>
          <cell r="AK1178">
            <v>40324</v>
          </cell>
          <cell r="AL1178">
            <v>40374</v>
          </cell>
          <cell r="AM1178">
            <v>40377</v>
          </cell>
          <cell r="AO1178" t="str">
            <v>Y</v>
          </cell>
          <cell r="AP1178">
            <v>4100076239</v>
          </cell>
          <cell r="AR1178" t="str">
            <v>000s</v>
          </cell>
          <cell r="AS1178">
            <v>0</v>
          </cell>
          <cell r="AT1178" t="str">
            <v>China</v>
          </cell>
          <cell r="AX1178">
            <v>0</v>
          </cell>
          <cell r="AY1178">
            <v>40182</v>
          </cell>
          <cell r="AZ1178">
            <v>40188</v>
          </cell>
          <cell r="BA1178">
            <v>40279</v>
          </cell>
          <cell r="BB1178">
            <v>40328</v>
          </cell>
          <cell r="BC1178">
            <v>40377</v>
          </cell>
          <cell r="BD1178">
            <v>40377</v>
          </cell>
          <cell r="BE1178">
            <v>40179</v>
          </cell>
          <cell r="BF1178">
            <v>40269</v>
          </cell>
          <cell r="BG1178">
            <v>40299</v>
          </cell>
          <cell r="BH1178">
            <v>40360</v>
          </cell>
          <cell r="BI1178">
            <v>40360</v>
          </cell>
          <cell r="BL1178">
            <v>0</v>
          </cell>
          <cell r="BN1178" t="str">
            <v>DOCKERS</v>
          </cell>
          <cell r="BO1178" t="str">
            <v>Tops</v>
          </cell>
          <cell r="BP1178" t="str">
            <v>Mens</v>
          </cell>
          <cell r="BQ1178" t="str">
            <v>N</v>
          </cell>
          <cell r="BR1178" t="str">
            <v>DM Tops Wovens</v>
          </cell>
          <cell r="BS1178" t="str">
            <v>OKAMOTO D</v>
          </cell>
          <cell r="BT1178" t="str">
            <v>IronFree</v>
          </cell>
          <cell r="BU1178" t="str">
            <v>C8700</v>
          </cell>
          <cell r="BV1178" t="str">
            <v>Seasonal</v>
          </cell>
          <cell r="BW1178" t="str">
            <v>LSA</v>
          </cell>
          <cell r="BY1178" t="str">
            <v>4032440274402604018740177401774017740177</v>
          </cell>
          <cell r="BZ1178" t="str">
            <v>S-61660-0010-4428-40324</v>
          </cell>
          <cell r="CA1178" t="str">
            <v>SFO</v>
          </cell>
          <cell r="CD1178">
            <v>0</v>
          </cell>
          <cell r="CF1178">
            <v>1667</v>
          </cell>
          <cell r="CG1178">
            <v>0</v>
          </cell>
        </row>
        <row r="1179">
          <cell r="A1179">
            <v>1094185</v>
          </cell>
          <cell r="B1179" t="str">
            <v>106</v>
          </cell>
          <cell r="C1179" t="str">
            <v>101</v>
          </cell>
          <cell r="D1179" t="str">
            <v>61660</v>
          </cell>
          <cell r="E1179" t="str">
            <v>61660-0010</v>
          </cell>
          <cell r="F1179" t="str">
            <v>IRON FREE SHIRT LS</v>
          </cell>
          <cell r="G1179" t="str">
            <v>TILMAN - SKY</v>
          </cell>
          <cell r="H1179" t="str">
            <v>PC</v>
          </cell>
          <cell r="J1179" t="str">
            <v>SP-A</v>
          </cell>
          <cell r="K1179" t="str">
            <v>LACL</v>
          </cell>
          <cell r="L1179" t="str">
            <v>CL</v>
          </cell>
          <cell r="M1179">
            <v>120</v>
          </cell>
          <cell r="N1179">
            <v>120</v>
          </cell>
          <cell r="O1179">
            <v>0</v>
          </cell>
          <cell r="P1179">
            <v>120</v>
          </cell>
          <cell r="T1179" t="str">
            <v>533M</v>
          </cell>
          <cell r="U1179">
            <v>4428</v>
          </cell>
          <cell r="V1179" t="str">
            <v>SHANGHAI</v>
          </cell>
          <cell r="W1179" t="str">
            <v>NAS</v>
          </cell>
          <cell r="X1179" t="str">
            <v>BANGLADESH</v>
          </cell>
          <cell r="Y1179" t="str">
            <v>DRESSMAN GARMENT LTD</v>
          </cell>
          <cell r="Z1179" t="str">
            <v>FOB</v>
          </cell>
          <cell r="AD1179">
            <v>40177</v>
          </cell>
          <cell r="AE1179">
            <v>40177</v>
          </cell>
          <cell r="AF1179">
            <v>40177</v>
          </cell>
          <cell r="AG1179">
            <v>40177</v>
          </cell>
          <cell r="AH1179">
            <v>40187</v>
          </cell>
          <cell r="AI1179">
            <v>40260</v>
          </cell>
          <cell r="AJ1179">
            <v>40274</v>
          </cell>
          <cell r="AK1179">
            <v>40324</v>
          </cell>
          <cell r="AL1179">
            <v>40376</v>
          </cell>
          <cell r="AM1179">
            <v>40379</v>
          </cell>
          <cell r="AO1179" t="str">
            <v>Y</v>
          </cell>
          <cell r="AP1179">
            <v>4100076174</v>
          </cell>
          <cell r="AR1179" t="str">
            <v>000s</v>
          </cell>
          <cell r="AS1179">
            <v>0</v>
          </cell>
          <cell r="AT1179" t="str">
            <v>China</v>
          </cell>
          <cell r="AX1179">
            <v>0</v>
          </cell>
          <cell r="AY1179">
            <v>40182</v>
          </cell>
          <cell r="AZ1179">
            <v>40188</v>
          </cell>
          <cell r="BA1179">
            <v>40279</v>
          </cell>
          <cell r="BB1179">
            <v>40328</v>
          </cell>
          <cell r="BC1179">
            <v>40377</v>
          </cell>
          <cell r="BD1179">
            <v>40384</v>
          </cell>
          <cell r="BE1179">
            <v>40179</v>
          </cell>
          <cell r="BF1179">
            <v>40269</v>
          </cell>
          <cell r="BG1179">
            <v>40299</v>
          </cell>
          <cell r="BH1179">
            <v>40360</v>
          </cell>
          <cell r="BI1179">
            <v>40360</v>
          </cell>
          <cell r="BL1179">
            <v>0</v>
          </cell>
          <cell r="BN1179" t="str">
            <v>DOCKERS</v>
          </cell>
          <cell r="BO1179" t="str">
            <v>Tops</v>
          </cell>
          <cell r="BP1179" t="str">
            <v>Mens</v>
          </cell>
          <cell r="BQ1179" t="str">
            <v>N</v>
          </cell>
          <cell r="BR1179" t="str">
            <v>DM Tops Wovens</v>
          </cell>
          <cell r="BS1179" t="str">
            <v>OKAMOTO D</v>
          </cell>
          <cell r="BT1179" t="str">
            <v>IronFree</v>
          </cell>
          <cell r="BU1179" t="str">
            <v>C8700</v>
          </cell>
          <cell r="BV1179" t="str">
            <v>Seasonal</v>
          </cell>
          <cell r="BW1179" t="str">
            <v>LSA</v>
          </cell>
          <cell r="BY1179" t="str">
            <v>4032440274402604018740177401774017740177</v>
          </cell>
          <cell r="BZ1179" t="str">
            <v>S-61660-0010-4428-40324</v>
          </cell>
          <cell r="CA1179" t="str">
            <v>SFO</v>
          </cell>
          <cell r="CD1179">
            <v>0</v>
          </cell>
          <cell r="CF1179">
            <v>1667</v>
          </cell>
          <cell r="CG1179">
            <v>0</v>
          </cell>
        </row>
        <row r="1180">
          <cell r="A1180">
            <v>1094186</v>
          </cell>
          <cell r="B1180" t="str">
            <v>106</v>
          </cell>
          <cell r="C1180" t="str">
            <v>101</v>
          </cell>
          <cell r="D1180" t="str">
            <v>61660</v>
          </cell>
          <cell r="E1180" t="str">
            <v>61660-0011</v>
          </cell>
          <cell r="F1180" t="str">
            <v>IRON FREE SHIRT LS</v>
          </cell>
          <cell r="G1180" t="str">
            <v>BARBER - OFFICERS BLUE</v>
          </cell>
          <cell r="H1180" t="str">
            <v>PC</v>
          </cell>
          <cell r="J1180" t="str">
            <v>SP-A</v>
          </cell>
          <cell r="K1180" t="str">
            <v>APD</v>
          </cell>
          <cell r="L1180" t="str">
            <v>MY</v>
          </cell>
          <cell r="M1180">
            <v>633</v>
          </cell>
          <cell r="N1180">
            <v>633</v>
          </cell>
          <cell r="O1180">
            <v>0</v>
          </cell>
          <cell r="P1180">
            <v>633</v>
          </cell>
          <cell r="T1180" t="str">
            <v>533M</v>
          </cell>
          <cell r="U1180">
            <v>4428</v>
          </cell>
          <cell r="V1180" t="str">
            <v>SHANGHAI</v>
          </cell>
          <cell r="W1180" t="str">
            <v>NAS</v>
          </cell>
          <cell r="X1180" t="str">
            <v>BANGLADESH</v>
          </cell>
          <cell r="Y1180" t="str">
            <v>DRESSMAN GARMENT LTD</v>
          </cell>
          <cell r="Z1180" t="str">
            <v>FOB</v>
          </cell>
          <cell r="AD1180">
            <v>40218</v>
          </cell>
          <cell r="AE1180">
            <v>40218</v>
          </cell>
          <cell r="AF1180">
            <v>40218</v>
          </cell>
          <cell r="AG1180">
            <v>40218</v>
          </cell>
          <cell r="AH1180">
            <v>40231</v>
          </cell>
          <cell r="AI1180">
            <v>40316</v>
          </cell>
          <cell r="AJ1180">
            <v>40330</v>
          </cell>
          <cell r="AK1180">
            <v>40380</v>
          </cell>
          <cell r="AL1180">
            <v>40428</v>
          </cell>
          <cell r="AM1180">
            <v>40431</v>
          </cell>
          <cell r="AN1180" t="str">
            <v>4/14: add'l 150 uts from PA cxl.MY PH SG PK; Feb P-req</v>
          </cell>
          <cell r="AO1180" t="str">
            <v>Y</v>
          </cell>
          <cell r="AP1180" t="str">
            <v>4505015838/4509008029/4512013811/451400656</v>
          </cell>
          <cell r="AR1180" t="str">
            <v>000s</v>
          </cell>
          <cell r="AS1180">
            <v>0</v>
          </cell>
          <cell r="AT1180" t="str">
            <v>China</v>
          </cell>
          <cell r="AX1180">
            <v>0</v>
          </cell>
          <cell r="AY1180">
            <v>40231</v>
          </cell>
          <cell r="AZ1180">
            <v>40237</v>
          </cell>
          <cell r="BA1180">
            <v>40335</v>
          </cell>
          <cell r="BB1180">
            <v>40384</v>
          </cell>
          <cell r="BC1180">
            <v>40433</v>
          </cell>
          <cell r="BD1180">
            <v>40433</v>
          </cell>
          <cell r="BE1180">
            <v>40210</v>
          </cell>
          <cell r="BF1180">
            <v>40330</v>
          </cell>
          <cell r="BG1180">
            <v>40360</v>
          </cell>
          <cell r="BH1180">
            <v>40422</v>
          </cell>
          <cell r="BI1180">
            <v>40422</v>
          </cell>
          <cell r="BL1180">
            <v>0</v>
          </cell>
          <cell r="BN1180" t="str">
            <v>DOCKERS</v>
          </cell>
          <cell r="BO1180" t="str">
            <v>Tops</v>
          </cell>
          <cell r="BP1180" t="str">
            <v>Mens</v>
          </cell>
          <cell r="BQ1180" t="str">
            <v>N</v>
          </cell>
          <cell r="BR1180" t="str">
            <v>DM Tops Wovens</v>
          </cell>
          <cell r="BS1180" t="str">
            <v>OKAMOTO D</v>
          </cell>
          <cell r="BT1180" t="str">
            <v>IronFree</v>
          </cell>
          <cell r="BU1180" t="str">
            <v>C8623</v>
          </cell>
          <cell r="BV1180" t="str">
            <v>Seasonal</v>
          </cell>
          <cell r="BW1180" t="str">
            <v>APD</v>
          </cell>
          <cell r="BY1180" t="str">
            <v>4038040330403164023140218402184021840218</v>
          </cell>
          <cell r="BZ1180" t="str">
            <v>S-61660-0011-4428-40380</v>
          </cell>
          <cell r="CA1180" t="str">
            <v>SFO</v>
          </cell>
          <cell r="CD1180">
            <v>0</v>
          </cell>
          <cell r="CF1180">
            <v>1667</v>
          </cell>
          <cell r="CG1180">
            <v>0</v>
          </cell>
        </row>
        <row r="1181">
          <cell r="A1181">
            <v>1094187</v>
          </cell>
          <cell r="B1181" t="str">
            <v>106</v>
          </cell>
          <cell r="C1181" t="str">
            <v>101</v>
          </cell>
          <cell r="D1181" t="str">
            <v>61660</v>
          </cell>
          <cell r="E1181" t="str">
            <v>61660-0011</v>
          </cell>
          <cell r="F1181" t="str">
            <v>IRON FREE SHIRT LS</v>
          </cell>
          <cell r="G1181" t="str">
            <v>BARBER - OFFICERS BLUE</v>
          </cell>
          <cell r="H1181" t="str">
            <v>PC</v>
          </cell>
          <cell r="J1181" t="str">
            <v>SP-A</v>
          </cell>
          <cell r="K1181" t="str">
            <v>LACL</v>
          </cell>
          <cell r="L1181" t="str">
            <v>CR</v>
          </cell>
          <cell r="M1181">
            <v>156</v>
          </cell>
          <cell r="N1181">
            <v>156</v>
          </cell>
          <cell r="O1181">
            <v>0</v>
          </cell>
          <cell r="P1181">
            <v>156</v>
          </cell>
          <cell r="T1181" t="str">
            <v>533M</v>
          </cell>
          <cell r="U1181">
            <v>4428</v>
          </cell>
          <cell r="V1181" t="str">
            <v>SHANGHAI</v>
          </cell>
          <cell r="W1181" t="str">
            <v>NAS</v>
          </cell>
          <cell r="X1181" t="str">
            <v>BANGLADESH</v>
          </cell>
          <cell r="Y1181" t="str">
            <v>DRESSMAN GARMENT LTD</v>
          </cell>
          <cell r="Z1181" t="str">
            <v>FOB</v>
          </cell>
          <cell r="AD1181">
            <v>40218</v>
          </cell>
          <cell r="AE1181">
            <v>40218</v>
          </cell>
          <cell r="AF1181">
            <v>40218</v>
          </cell>
          <cell r="AG1181">
            <v>40218</v>
          </cell>
          <cell r="AH1181">
            <v>40231</v>
          </cell>
          <cell r="AI1181">
            <v>40316</v>
          </cell>
          <cell r="AJ1181">
            <v>40330</v>
          </cell>
          <cell r="AK1181">
            <v>40380</v>
          </cell>
          <cell r="AL1181">
            <v>40455</v>
          </cell>
          <cell r="AM1181">
            <v>40458</v>
          </cell>
          <cell r="AN1181" t="str">
            <v>Feb P-req</v>
          </cell>
          <cell r="AO1181" t="str">
            <v>Y</v>
          </cell>
          <cell r="AP1181">
            <v>4100081692</v>
          </cell>
          <cell r="AR1181" t="str">
            <v>000s</v>
          </cell>
          <cell r="AS1181">
            <v>0</v>
          </cell>
          <cell r="AT1181" t="str">
            <v>China</v>
          </cell>
          <cell r="AX1181">
            <v>0</v>
          </cell>
          <cell r="AY1181">
            <v>40231</v>
          </cell>
          <cell r="AZ1181">
            <v>40237</v>
          </cell>
          <cell r="BA1181">
            <v>40335</v>
          </cell>
          <cell r="BB1181">
            <v>40384</v>
          </cell>
          <cell r="BC1181">
            <v>40461</v>
          </cell>
          <cell r="BD1181">
            <v>40461</v>
          </cell>
          <cell r="BE1181">
            <v>40210</v>
          </cell>
          <cell r="BF1181">
            <v>40330</v>
          </cell>
          <cell r="BG1181">
            <v>40360</v>
          </cell>
          <cell r="BH1181">
            <v>40452</v>
          </cell>
          <cell r="BI1181">
            <v>40452</v>
          </cell>
          <cell r="BL1181">
            <v>0</v>
          </cell>
          <cell r="BN1181" t="str">
            <v>DOCKERS</v>
          </cell>
          <cell r="BO1181" t="str">
            <v>Tops</v>
          </cell>
          <cell r="BP1181" t="str">
            <v>Mens</v>
          </cell>
          <cell r="BQ1181" t="str">
            <v>N</v>
          </cell>
          <cell r="BR1181" t="str">
            <v>DM Tops Wovens</v>
          </cell>
          <cell r="BS1181" t="str">
            <v>OKAMOTO D</v>
          </cell>
          <cell r="BT1181" t="str">
            <v>IronFree</v>
          </cell>
          <cell r="BU1181" t="str">
            <v>C8623</v>
          </cell>
          <cell r="BV1181" t="str">
            <v>Seasonal</v>
          </cell>
          <cell r="BW1181" t="str">
            <v>LSA</v>
          </cell>
          <cell r="BY1181" t="str">
            <v>4038040330403164023140218402184021840218</v>
          </cell>
          <cell r="BZ1181" t="str">
            <v>S-61660-0011-4428-40380</v>
          </cell>
          <cell r="CA1181" t="str">
            <v>SFO</v>
          </cell>
          <cell r="CD1181">
            <v>0</v>
          </cell>
          <cell r="CF1181">
            <v>1667</v>
          </cell>
          <cell r="CG1181">
            <v>0</v>
          </cell>
        </row>
        <row r="1182">
          <cell r="A1182">
            <v>1094188</v>
          </cell>
          <cell r="B1182" t="str">
            <v>106</v>
          </cell>
          <cell r="C1182" t="str">
            <v>101</v>
          </cell>
          <cell r="D1182" t="str">
            <v>61660</v>
          </cell>
          <cell r="E1182" t="str">
            <v>61660-0011</v>
          </cell>
          <cell r="F1182" t="str">
            <v>IRON FREE SHIRT LS</v>
          </cell>
          <cell r="G1182" t="str">
            <v>BARBER - OFFICERS BLUE</v>
          </cell>
          <cell r="H1182" t="str">
            <v>PC</v>
          </cell>
          <cell r="J1182" t="str">
            <v>SP-A</v>
          </cell>
          <cell r="K1182" t="str">
            <v>LACL</v>
          </cell>
          <cell r="L1182" t="str">
            <v>PE</v>
          </cell>
          <cell r="M1182">
            <v>120</v>
          </cell>
          <cell r="N1182">
            <v>120</v>
          </cell>
          <cell r="O1182">
            <v>0</v>
          </cell>
          <cell r="P1182">
            <v>120</v>
          </cell>
          <cell r="T1182" t="str">
            <v>533M</v>
          </cell>
          <cell r="U1182">
            <v>4428</v>
          </cell>
          <cell r="V1182" t="str">
            <v>SHANGHAI</v>
          </cell>
          <cell r="W1182" t="str">
            <v>NAS</v>
          </cell>
          <cell r="X1182" t="str">
            <v>BANGLADESH</v>
          </cell>
          <cell r="Y1182" t="str">
            <v>DRESSMAN GARMENT LTD</v>
          </cell>
          <cell r="Z1182" t="str">
            <v>FOB</v>
          </cell>
          <cell r="AD1182">
            <v>40218</v>
          </cell>
          <cell r="AE1182">
            <v>40218</v>
          </cell>
          <cell r="AF1182">
            <v>40218</v>
          </cell>
          <cell r="AG1182">
            <v>40218</v>
          </cell>
          <cell r="AH1182">
            <v>40231</v>
          </cell>
          <cell r="AI1182">
            <v>40316</v>
          </cell>
          <cell r="AJ1182">
            <v>40330</v>
          </cell>
          <cell r="AK1182">
            <v>40380</v>
          </cell>
          <cell r="AL1182">
            <v>40430</v>
          </cell>
          <cell r="AM1182">
            <v>40433</v>
          </cell>
          <cell r="AN1182" t="str">
            <v>Feb P-req</v>
          </cell>
          <cell r="AO1182" t="str">
            <v>Y</v>
          </cell>
          <cell r="AP1182">
            <v>4100082631</v>
          </cell>
          <cell r="AR1182" t="str">
            <v>000s</v>
          </cell>
          <cell r="AS1182">
            <v>0</v>
          </cell>
          <cell r="AT1182" t="str">
            <v>China</v>
          </cell>
          <cell r="AX1182">
            <v>0</v>
          </cell>
          <cell r="AY1182">
            <v>40231</v>
          </cell>
          <cell r="AZ1182">
            <v>40237</v>
          </cell>
          <cell r="BA1182">
            <v>40335</v>
          </cell>
          <cell r="BB1182">
            <v>40384</v>
          </cell>
          <cell r="BC1182">
            <v>40433</v>
          </cell>
          <cell r="BD1182">
            <v>40433</v>
          </cell>
          <cell r="BE1182">
            <v>40210</v>
          </cell>
          <cell r="BF1182">
            <v>40330</v>
          </cell>
          <cell r="BG1182">
            <v>40360</v>
          </cell>
          <cell r="BH1182">
            <v>40422</v>
          </cell>
          <cell r="BI1182">
            <v>40422</v>
          </cell>
          <cell r="BL1182">
            <v>0</v>
          </cell>
          <cell r="BN1182" t="str">
            <v>DOCKERS</v>
          </cell>
          <cell r="BO1182" t="str">
            <v>Tops</v>
          </cell>
          <cell r="BP1182" t="str">
            <v>Mens</v>
          </cell>
          <cell r="BQ1182" t="str">
            <v>N</v>
          </cell>
          <cell r="BR1182" t="str">
            <v>DM Tops Wovens</v>
          </cell>
          <cell r="BS1182" t="str">
            <v>OKAMOTO D</v>
          </cell>
          <cell r="BT1182" t="str">
            <v>IronFree</v>
          </cell>
          <cell r="BU1182" t="str">
            <v>C8623</v>
          </cell>
          <cell r="BV1182" t="str">
            <v>Seasonal</v>
          </cell>
          <cell r="BW1182" t="str">
            <v>LSA</v>
          </cell>
          <cell r="BY1182" t="str">
            <v>4038040330403164023140218402184021840218</v>
          </cell>
          <cell r="BZ1182" t="str">
            <v>S-61660-0011-4428-40380</v>
          </cell>
          <cell r="CA1182" t="str">
            <v>SFO</v>
          </cell>
          <cell r="CD1182">
            <v>0</v>
          </cell>
          <cell r="CF1182">
            <v>1667</v>
          </cell>
          <cell r="CG1182">
            <v>0</v>
          </cell>
        </row>
        <row r="1183">
          <cell r="A1183">
            <v>1094189</v>
          </cell>
          <cell r="B1183" t="str">
            <v>106</v>
          </cell>
          <cell r="C1183" t="str">
            <v>101</v>
          </cell>
          <cell r="D1183" t="str">
            <v>61660</v>
          </cell>
          <cell r="E1183" t="str">
            <v>61660-0011</v>
          </cell>
          <cell r="F1183" t="str">
            <v>IRON FREE SHIRT LS</v>
          </cell>
          <cell r="G1183" t="str">
            <v>BARBER - OFFICERS BLUE</v>
          </cell>
          <cell r="H1183" t="str">
            <v>PC</v>
          </cell>
          <cell r="J1183" t="str">
            <v>SP-A</v>
          </cell>
          <cell r="K1183" t="str">
            <v>LACL</v>
          </cell>
          <cell r="L1183" t="str">
            <v>CL</v>
          </cell>
          <cell r="M1183">
            <v>54</v>
          </cell>
          <cell r="N1183">
            <v>54</v>
          </cell>
          <cell r="O1183">
            <v>0</v>
          </cell>
          <cell r="P1183">
            <v>54</v>
          </cell>
          <cell r="T1183" t="str">
            <v>533M</v>
          </cell>
          <cell r="U1183">
            <v>4428</v>
          </cell>
          <cell r="V1183" t="str">
            <v>SHANGHAI</v>
          </cell>
          <cell r="W1183" t="str">
            <v>NAS</v>
          </cell>
          <cell r="X1183" t="str">
            <v>BANGLADESH</v>
          </cell>
          <cell r="Y1183" t="str">
            <v>DRESSMAN GARMENT LTD</v>
          </cell>
          <cell r="Z1183" t="str">
            <v>FOB</v>
          </cell>
          <cell r="AD1183">
            <v>40218</v>
          </cell>
          <cell r="AE1183">
            <v>40218</v>
          </cell>
          <cell r="AF1183">
            <v>40218</v>
          </cell>
          <cell r="AG1183">
            <v>40218</v>
          </cell>
          <cell r="AH1183">
            <v>40231</v>
          </cell>
          <cell r="AI1183">
            <v>40316</v>
          </cell>
          <cell r="AJ1183">
            <v>40330</v>
          </cell>
          <cell r="AK1183">
            <v>40380</v>
          </cell>
          <cell r="AL1183">
            <v>40432</v>
          </cell>
          <cell r="AM1183">
            <v>40435</v>
          </cell>
          <cell r="AN1183" t="str">
            <v>4/22: Monica took bal after APD took PA cxl</v>
          </cell>
          <cell r="AO1183" t="str">
            <v>Y</v>
          </cell>
          <cell r="AP1183">
            <v>4100078665</v>
          </cell>
          <cell r="AR1183" t="str">
            <v>000s</v>
          </cell>
          <cell r="AS1183">
            <v>0</v>
          </cell>
          <cell r="AT1183" t="str">
            <v>China</v>
          </cell>
          <cell r="AX1183">
            <v>0</v>
          </cell>
          <cell r="AY1183">
            <v>40231</v>
          </cell>
          <cell r="AZ1183">
            <v>40237</v>
          </cell>
          <cell r="BA1183">
            <v>40335</v>
          </cell>
          <cell r="BB1183">
            <v>40384</v>
          </cell>
          <cell r="BC1183">
            <v>40433</v>
          </cell>
          <cell r="BD1183">
            <v>40440</v>
          </cell>
          <cell r="BE1183">
            <v>40210</v>
          </cell>
          <cell r="BF1183">
            <v>40330</v>
          </cell>
          <cell r="BG1183">
            <v>40360</v>
          </cell>
          <cell r="BH1183">
            <v>40422</v>
          </cell>
          <cell r="BI1183">
            <v>40422</v>
          </cell>
          <cell r="BL1183">
            <v>0</v>
          </cell>
          <cell r="BN1183" t="str">
            <v>DOCKERS</v>
          </cell>
          <cell r="BO1183" t="str">
            <v>Tops</v>
          </cell>
          <cell r="BP1183" t="str">
            <v>Mens</v>
          </cell>
          <cell r="BQ1183" t="str">
            <v>N</v>
          </cell>
          <cell r="BR1183" t="str">
            <v>DM Tops Wovens</v>
          </cell>
          <cell r="BS1183" t="str">
            <v>OKAMOTO D</v>
          </cell>
          <cell r="BT1183" t="str">
            <v>IronFree</v>
          </cell>
          <cell r="BU1183" t="str">
            <v>C8623</v>
          </cell>
          <cell r="BV1183" t="str">
            <v>Seasonal</v>
          </cell>
          <cell r="BW1183" t="str">
            <v>LSA</v>
          </cell>
          <cell r="BY1183" t="str">
            <v>4038040330403164023140218402184021840218</v>
          </cell>
          <cell r="BZ1183" t="str">
            <v>S-61660-0011-4428-40380</v>
          </cell>
          <cell r="CA1183" t="str">
            <v>SFO</v>
          </cell>
          <cell r="CD1183">
            <v>0</v>
          </cell>
          <cell r="CF1183">
            <v>1667</v>
          </cell>
          <cell r="CG1183">
            <v>0</v>
          </cell>
        </row>
        <row r="1184">
          <cell r="A1184">
            <v>1094190</v>
          </cell>
          <cell r="B1184" t="str">
            <v>106</v>
          </cell>
          <cell r="C1184" t="str">
            <v>101</v>
          </cell>
          <cell r="D1184" t="str">
            <v>61660</v>
          </cell>
          <cell r="E1184" t="str">
            <v>61660-0011</v>
          </cell>
          <cell r="F1184" t="str">
            <v>IRON FREE SHIRT LS</v>
          </cell>
          <cell r="G1184" t="str">
            <v>BARBER - OFFICERS BLUE</v>
          </cell>
          <cell r="H1184" t="str">
            <v>PC</v>
          </cell>
          <cell r="J1184" t="str">
            <v>SP-A</v>
          </cell>
          <cell r="K1184" t="str">
            <v>LSUS</v>
          </cell>
          <cell r="L1184">
            <v>2006</v>
          </cell>
          <cell r="M1184">
            <v>537</v>
          </cell>
          <cell r="N1184">
            <v>537</v>
          </cell>
          <cell r="O1184">
            <v>0</v>
          </cell>
          <cell r="P1184">
            <v>537</v>
          </cell>
          <cell r="T1184" t="str">
            <v>533M</v>
          </cell>
          <cell r="U1184">
            <v>4428</v>
          </cell>
          <cell r="V1184" t="str">
            <v>SHANGHAI</v>
          </cell>
          <cell r="W1184" t="str">
            <v>NAS</v>
          </cell>
          <cell r="X1184" t="str">
            <v>BANGLADESH</v>
          </cell>
          <cell r="Y1184" t="str">
            <v>DRESSMAN GARMENT LTD</v>
          </cell>
          <cell r="Z1184" t="str">
            <v>FOB</v>
          </cell>
          <cell r="AD1184">
            <v>40218</v>
          </cell>
          <cell r="AE1184">
            <v>40218</v>
          </cell>
          <cell r="AF1184">
            <v>40218</v>
          </cell>
          <cell r="AG1184">
            <v>40218</v>
          </cell>
          <cell r="AH1184">
            <v>40231</v>
          </cell>
          <cell r="AI1184">
            <v>40316</v>
          </cell>
          <cell r="AJ1184">
            <v>40330</v>
          </cell>
          <cell r="AK1184">
            <v>40380</v>
          </cell>
          <cell r="AL1184">
            <v>40423</v>
          </cell>
          <cell r="AM1184">
            <v>40426</v>
          </cell>
          <cell r="AN1184" t="str">
            <v>POP + excess to meet min. per merchant</v>
          </cell>
          <cell r="AO1184" t="str">
            <v>Y</v>
          </cell>
          <cell r="AP1184">
            <v>4100081560</v>
          </cell>
          <cell r="AR1184" t="str">
            <v>000s</v>
          </cell>
          <cell r="AS1184">
            <v>0</v>
          </cell>
          <cell r="AT1184" t="str">
            <v>China</v>
          </cell>
          <cell r="AX1184">
            <v>0</v>
          </cell>
          <cell r="AY1184">
            <v>40231</v>
          </cell>
          <cell r="AZ1184">
            <v>40237</v>
          </cell>
          <cell r="BA1184">
            <v>40335</v>
          </cell>
          <cell r="BB1184">
            <v>40384</v>
          </cell>
          <cell r="BC1184">
            <v>40426</v>
          </cell>
          <cell r="BD1184">
            <v>40426</v>
          </cell>
          <cell r="BE1184">
            <v>40210</v>
          </cell>
          <cell r="BF1184">
            <v>40330</v>
          </cell>
          <cell r="BG1184">
            <v>40360</v>
          </cell>
          <cell r="BH1184">
            <v>40422</v>
          </cell>
          <cell r="BI1184">
            <v>40422</v>
          </cell>
          <cell r="BL1184">
            <v>0</v>
          </cell>
          <cell r="BN1184" t="str">
            <v>DOCKERS</v>
          </cell>
          <cell r="BO1184" t="str">
            <v>Tops</v>
          </cell>
          <cell r="BP1184" t="str">
            <v>Mens</v>
          </cell>
          <cell r="BQ1184" t="str">
            <v>N</v>
          </cell>
          <cell r="BR1184" t="str">
            <v>DM Tops Wovens</v>
          </cell>
          <cell r="BS1184" t="str">
            <v>OKAMOTO D</v>
          </cell>
          <cell r="BT1184" t="str">
            <v>IronFree</v>
          </cell>
          <cell r="BU1184" t="str">
            <v>C8623</v>
          </cell>
          <cell r="BV1184" t="str">
            <v>Seasonal</v>
          </cell>
          <cell r="BW1184" t="str">
            <v>LSA</v>
          </cell>
          <cell r="BY1184" t="str">
            <v>4038040330403164023140218402184021840218</v>
          </cell>
          <cell r="BZ1184" t="str">
            <v>S-61660-0011-4428-40380</v>
          </cell>
          <cell r="CA1184" t="str">
            <v>SFO</v>
          </cell>
          <cell r="CD1184">
            <v>0</v>
          </cell>
          <cell r="CF1184">
            <v>1667</v>
          </cell>
          <cell r="CG1184">
            <v>0</v>
          </cell>
        </row>
        <row r="1185">
          <cell r="A1185">
            <v>1094191</v>
          </cell>
          <cell r="B1185" t="str">
            <v>106</v>
          </cell>
          <cell r="C1185" t="str">
            <v>101</v>
          </cell>
          <cell r="D1185" t="str">
            <v>61660</v>
          </cell>
          <cell r="E1185" t="str">
            <v>61660-0012</v>
          </cell>
          <cell r="F1185" t="str">
            <v>IRON FREE SHIRT LS</v>
          </cell>
          <cell r="G1185" t="str">
            <v>BARBER - CAMBRIDGE RED</v>
          </cell>
          <cell r="H1185" t="str">
            <v>PC</v>
          </cell>
          <cell r="J1185" t="str">
            <v>SP-A</v>
          </cell>
          <cell r="K1185" t="str">
            <v>APD</v>
          </cell>
          <cell r="L1185" t="str">
            <v>MY</v>
          </cell>
          <cell r="M1185">
            <v>408</v>
          </cell>
          <cell r="N1185">
            <v>408</v>
          </cell>
          <cell r="O1185">
            <v>0</v>
          </cell>
          <cell r="P1185">
            <v>408</v>
          </cell>
          <cell r="T1185" t="str">
            <v>533M</v>
          </cell>
          <cell r="U1185">
            <v>4428</v>
          </cell>
          <cell r="V1185" t="str">
            <v>SHANGHAI</v>
          </cell>
          <cell r="W1185" t="str">
            <v>NAS</v>
          </cell>
          <cell r="X1185" t="str">
            <v>BANGLADESH</v>
          </cell>
          <cell r="Y1185" t="str">
            <v>DRESSMAN GARMENT LTD</v>
          </cell>
          <cell r="Z1185" t="str">
            <v>FOB</v>
          </cell>
          <cell r="AD1185">
            <v>40190</v>
          </cell>
          <cell r="AE1185">
            <v>40190</v>
          </cell>
          <cell r="AF1185">
            <v>40190</v>
          </cell>
          <cell r="AG1185">
            <v>40190</v>
          </cell>
          <cell r="AH1185">
            <v>40200</v>
          </cell>
          <cell r="AI1185">
            <v>40274</v>
          </cell>
          <cell r="AJ1185">
            <v>40288</v>
          </cell>
          <cell r="AK1185">
            <v>40338</v>
          </cell>
          <cell r="AL1185">
            <v>40386</v>
          </cell>
          <cell r="AM1185">
            <v>40389</v>
          </cell>
          <cell r="AN1185" t="str">
            <v>MY PH SG PK</v>
          </cell>
          <cell r="AO1185" t="str">
            <v>Y</v>
          </cell>
          <cell r="AP1185" t="str">
            <v>4505015639/4509007905/4512013555/4514004521</v>
          </cell>
          <cell r="AR1185" t="str">
            <v>000s</v>
          </cell>
          <cell r="AS1185">
            <v>0</v>
          </cell>
          <cell r="AT1185" t="str">
            <v>China</v>
          </cell>
          <cell r="AX1185">
            <v>0</v>
          </cell>
          <cell r="AY1185">
            <v>40196</v>
          </cell>
          <cell r="AZ1185">
            <v>40202</v>
          </cell>
          <cell r="BA1185">
            <v>40293</v>
          </cell>
          <cell r="BB1185">
            <v>40342</v>
          </cell>
          <cell r="BC1185">
            <v>40391</v>
          </cell>
          <cell r="BD1185">
            <v>40391</v>
          </cell>
          <cell r="BE1185">
            <v>40179</v>
          </cell>
          <cell r="BF1185">
            <v>40269</v>
          </cell>
          <cell r="BG1185">
            <v>40330</v>
          </cell>
          <cell r="BH1185">
            <v>40360</v>
          </cell>
          <cell r="BI1185">
            <v>40360</v>
          </cell>
          <cell r="BL1185">
            <v>0</v>
          </cell>
          <cell r="BN1185" t="str">
            <v>DOCKERS</v>
          </cell>
          <cell r="BO1185" t="str">
            <v>Tops</v>
          </cell>
          <cell r="BP1185" t="str">
            <v>Mens</v>
          </cell>
          <cell r="BQ1185" t="str">
            <v>N</v>
          </cell>
          <cell r="BR1185" t="str">
            <v>DM Tops Wovens</v>
          </cell>
          <cell r="BS1185" t="str">
            <v>OKAMOTO D</v>
          </cell>
          <cell r="BT1185" t="str">
            <v>IronFree</v>
          </cell>
          <cell r="BU1185" t="str">
            <v>C8625</v>
          </cell>
          <cell r="BV1185" t="str">
            <v>Seasonal</v>
          </cell>
          <cell r="BW1185" t="str">
            <v>APD</v>
          </cell>
          <cell r="BY1185" t="str">
            <v>4033840288402744020040190401904019040190</v>
          </cell>
          <cell r="BZ1185" t="str">
            <v>S-61660-0012-4428-40338</v>
          </cell>
          <cell r="CA1185" t="str">
            <v>SFO</v>
          </cell>
          <cell r="CD1185">
            <v>0</v>
          </cell>
          <cell r="CF1185">
            <v>1667</v>
          </cell>
          <cell r="CG1185">
            <v>0</v>
          </cell>
        </row>
        <row r="1186">
          <cell r="A1186">
            <v>1094192</v>
          </cell>
          <cell r="B1186" t="str">
            <v>106</v>
          </cell>
          <cell r="C1186" t="str">
            <v>101</v>
          </cell>
          <cell r="D1186" t="str">
            <v>61660</v>
          </cell>
          <cell r="E1186" t="str">
            <v>61660-0012</v>
          </cell>
          <cell r="F1186" t="str">
            <v>IRON FREE SHIRT LS</v>
          </cell>
          <cell r="G1186" t="str">
            <v>BARBER - CAMBRIDGE RED</v>
          </cell>
          <cell r="H1186" t="str">
            <v>PC</v>
          </cell>
          <cell r="J1186" t="str">
            <v>SP-A</v>
          </cell>
          <cell r="K1186" t="str">
            <v>LSM</v>
          </cell>
          <cell r="L1186" t="str">
            <v>MX</v>
          </cell>
          <cell r="M1186">
            <v>1800</v>
          </cell>
          <cell r="N1186">
            <v>1800</v>
          </cell>
          <cell r="O1186">
            <v>0</v>
          </cell>
          <cell r="P1186">
            <v>1800</v>
          </cell>
          <cell r="T1186" t="str">
            <v>533M</v>
          </cell>
          <cell r="U1186">
            <v>4428</v>
          </cell>
          <cell r="V1186" t="str">
            <v>SHANGHAI</v>
          </cell>
          <cell r="W1186" t="str">
            <v>NAS</v>
          </cell>
          <cell r="X1186" t="str">
            <v>BANGLADESH</v>
          </cell>
          <cell r="Y1186" t="str">
            <v>DRESSMAN GARMENT LTD</v>
          </cell>
          <cell r="Z1186" t="str">
            <v>FOB</v>
          </cell>
          <cell r="AD1186">
            <v>40190</v>
          </cell>
          <cell r="AE1186">
            <v>40190</v>
          </cell>
          <cell r="AF1186">
            <v>40190</v>
          </cell>
          <cell r="AG1186">
            <v>40190</v>
          </cell>
          <cell r="AH1186">
            <v>40200</v>
          </cell>
          <cell r="AI1186">
            <v>40274</v>
          </cell>
          <cell r="AJ1186">
            <v>40288</v>
          </cell>
          <cell r="AK1186">
            <v>40338</v>
          </cell>
          <cell r="AL1186">
            <v>40405</v>
          </cell>
          <cell r="AM1186">
            <v>40408</v>
          </cell>
          <cell r="AN1186" t="str">
            <v>Reduction in Jan by 483 uts. PO issued 1/8</v>
          </cell>
          <cell r="AO1186" t="str">
            <v>Y</v>
          </cell>
          <cell r="AP1186">
            <v>95476</v>
          </cell>
          <cell r="AR1186" t="str">
            <v>000s</v>
          </cell>
          <cell r="AS1186">
            <v>0</v>
          </cell>
          <cell r="AT1186" t="str">
            <v>China</v>
          </cell>
          <cell r="AX1186">
            <v>0</v>
          </cell>
          <cell r="AY1186">
            <v>40196</v>
          </cell>
          <cell r="AZ1186">
            <v>40202</v>
          </cell>
          <cell r="BA1186">
            <v>40293</v>
          </cell>
          <cell r="BB1186">
            <v>40342</v>
          </cell>
          <cell r="BC1186">
            <v>40405</v>
          </cell>
          <cell r="BD1186">
            <v>40412</v>
          </cell>
          <cell r="BE1186">
            <v>40179</v>
          </cell>
          <cell r="BF1186">
            <v>40269</v>
          </cell>
          <cell r="BG1186">
            <v>40330</v>
          </cell>
          <cell r="BH1186">
            <v>40391</v>
          </cell>
          <cell r="BI1186">
            <v>40391</v>
          </cell>
          <cell r="BL1186">
            <v>0</v>
          </cell>
          <cell r="BN1186" t="str">
            <v>DOCKERS</v>
          </cell>
          <cell r="BO1186" t="str">
            <v>Tops</v>
          </cell>
          <cell r="BP1186" t="str">
            <v>Mens</v>
          </cell>
          <cell r="BQ1186" t="str">
            <v>N</v>
          </cell>
          <cell r="BR1186" t="str">
            <v>DM Tops Wovens</v>
          </cell>
          <cell r="BS1186" t="str">
            <v>OKAMOTO D</v>
          </cell>
          <cell r="BT1186" t="str">
            <v>IronFree</v>
          </cell>
          <cell r="BU1186" t="str">
            <v>C8625</v>
          </cell>
          <cell r="BV1186" t="str">
            <v>Seasonal</v>
          </cell>
          <cell r="BW1186" t="str">
            <v>LSA</v>
          </cell>
          <cell r="BY1186" t="str">
            <v>4033840288402744020040190401904019040190</v>
          </cell>
          <cell r="BZ1186" t="str">
            <v>S-61660-0012-4428-40338</v>
          </cell>
          <cell r="CA1186" t="str">
            <v>SFO</v>
          </cell>
          <cell r="CB1186">
            <v>1800</v>
          </cell>
          <cell r="CD1186">
            <v>0</v>
          </cell>
          <cell r="CF1186">
            <v>1667</v>
          </cell>
          <cell r="CG1186">
            <v>0</v>
          </cell>
        </row>
        <row r="1187">
          <cell r="A1187">
            <v>1094193</v>
          </cell>
          <cell r="B1187" t="str">
            <v>106</v>
          </cell>
          <cell r="C1187" t="str">
            <v>101</v>
          </cell>
          <cell r="D1187" t="str">
            <v>61660</v>
          </cell>
          <cell r="E1187" t="str">
            <v>61660-0012</v>
          </cell>
          <cell r="F1187" t="str">
            <v>IRON FREE SHIRT LS</v>
          </cell>
          <cell r="G1187" t="str">
            <v>BARBER - CAMBRIDGE RED</v>
          </cell>
          <cell r="H1187" t="str">
            <v>PC</v>
          </cell>
          <cell r="J1187" t="str">
            <v>SP-A</v>
          </cell>
          <cell r="K1187" t="str">
            <v>LSM</v>
          </cell>
          <cell r="L1187" t="str">
            <v>MX</v>
          </cell>
          <cell r="M1187">
            <v>895</v>
          </cell>
          <cell r="N1187">
            <v>895</v>
          </cell>
          <cell r="O1187">
            <v>0</v>
          </cell>
          <cell r="P1187">
            <v>895</v>
          </cell>
          <cell r="T1187" t="str">
            <v>533M</v>
          </cell>
          <cell r="U1187">
            <v>4428</v>
          </cell>
          <cell r="V1187" t="str">
            <v>SHANGHAI</v>
          </cell>
          <cell r="W1187" t="str">
            <v>NAS</v>
          </cell>
          <cell r="X1187" t="str">
            <v>BANGLADESH</v>
          </cell>
          <cell r="Y1187" t="str">
            <v>DRESSMAN GARMENT LTD</v>
          </cell>
          <cell r="Z1187" t="str">
            <v>FOB</v>
          </cell>
          <cell r="AD1187">
            <v>40266</v>
          </cell>
          <cell r="AE1187">
            <v>40266</v>
          </cell>
          <cell r="AF1187">
            <v>40266</v>
          </cell>
          <cell r="AG1187">
            <v>40266</v>
          </cell>
          <cell r="AH1187">
            <v>40291</v>
          </cell>
          <cell r="AI1187">
            <v>40352</v>
          </cell>
          <cell r="AJ1187">
            <v>40395</v>
          </cell>
          <cell r="AK1187">
            <v>40430</v>
          </cell>
          <cell r="AL1187">
            <v>40497</v>
          </cell>
          <cell r="AM1187">
            <v>40500</v>
          </cell>
          <cell r="AN1187" t="str">
            <v>new Mar</v>
          </cell>
          <cell r="AO1187" t="str">
            <v>y</v>
          </cell>
          <cell r="AP1187">
            <v>96342</v>
          </cell>
          <cell r="AR1187" t="str">
            <v>000s</v>
          </cell>
          <cell r="AS1187">
            <v>0</v>
          </cell>
          <cell r="AT1187" t="str">
            <v>China</v>
          </cell>
          <cell r="AX1187">
            <v>0</v>
          </cell>
          <cell r="AY1187">
            <v>40287</v>
          </cell>
          <cell r="AZ1187">
            <v>40293</v>
          </cell>
          <cell r="BA1187">
            <v>40398</v>
          </cell>
          <cell r="BB1187">
            <v>40433</v>
          </cell>
          <cell r="BC1187">
            <v>40503</v>
          </cell>
          <cell r="BD1187">
            <v>40503</v>
          </cell>
          <cell r="BE1187">
            <v>40269</v>
          </cell>
          <cell r="BF1187">
            <v>40391</v>
          </cell>
          <cell r="BG1187">
            <v>40422</v>
          </cell>
          <cell r="BH1187">
            <v>40483</v>
          </cell>
          <cell r="BI1187">
            <v>40483</v>
          </cell>
          <cell r="BL1187">
            <v>0</v>
          </cell>
          <cell r="BN1187" t="str">
            <v>DOCKERS</v>
          </cell>
          <cell r="BO1187" t="str">
            <v>Tops</v>
          </cell>
          <cell r="BP1187" t="str">
            <v>Mens</v>
          </cell>
          <cell r="BQ1187" t="str">
            <v>N</v>
          </cell>
          <cell r="BR1187" t="str">
            <v>DM Tops Wovens</v>
          </cell>
          <cell r="BS1187" t="str">
            <v>OKAMOTO D</v>
          </cell>
          <cell r="BT1187" t="str">
            <v>IronFree</v>
          </cell>
          <cell r="BU1187" t="str">
            <v>C8625</v>
          </cell>
          <cell r="BV1187" t="str">
            <v>Seasonal</v>
          </cell>
          <cell r="BW1187" t="str">
            <v>LSA</v>
          </cell>
          <cell r="BY1187" t="str">
            <v>4043040395403524029140266402664026640266</v>
          </cell>
          <cell r="BZ1187" t="str">
            <v>S-61660-0012-4428-40430</v>
          </cell>
          <cell r="CA1187" t="str">
            <v>SFO</v>
          </cell>
          <cell r="CB1187">
            <v>895</v>
          </cell>
          <cell r="CD1187">
            <v>0</v>
          </cell>
          <cell r="CF1187">
            <v>1667</v>
          </cell>
          <cell r="CG1187">
            <v>0</v>
          </cell>
        </row>
        <row r="1188">
          <cell r="A1188">
            <v>1094194</v>
          </cell>
          <cell r="B1188" t="str">
            <v>106</v>
          </cell>
          <cell r="C1188" t="str">
            <v>101</v>
          </cell>
          <cell r="D1188" t="str">
            <v>61660</v>
          </cell>
          <cell r="E1188" t="str">
            <v>61660-0012</v>
          </cell>
          <cell r="F1188" t="str">
            <v>IRON FREE SHIRT LS</v>
          </cell>
          <cell r="G1188" t="str">
            <v>BARBER - CAMBRIDGE RED</v>
          </cell>
          <cell r="H1188" t="str">
            <v>PC</v>
          </cell>
          <cell r="J1188" t="str">
            <v>SP-A</v>
          </cell>
          <cell r="K1188" t="str">
            <v>LSE</v>
          </cell>
          <cell r="L1188" t="str">
            <v>TR</v>
          </cell>
          <cell r="M1188">
            <v>467</v>
          </cell>
          <cell r="N1188">
            <v>467</v>
          </cell>
          <cell r="O1188">
            <v>0</v>
          </cell>
          <cell r="P1188">
            <v>467</v>
          </cell>
          <cell r="T1188" t="str">
            <v>533M</v>
          </cell>
          <cell r="U1188">
            <v>4428</v>
          </cell>
          <cell r="V1188" t="str">
            <v>SHANGHAI</v>
          </cell>
          <cell r="W1188" t="str">
            <v>NAS</v>
          </cell>
          <cell r="X1188" t="str">
            <v>BANGLADESH</v>
          </cell>
          <cell r="Y1188" t="str">
            <v>DRESSMAN GARMENT LTD</v>
          </cell>
          <cell r="Z1188" t="str">
            <v>FOB</v>
          </cell>
          <cell r="AD1188">
            <v>40266</v>
          </cell>
          <cell r="AE1188">
            <v>40266</v>
          </cell>
          <cell r="AF1188">
            <v>40266</v>
          </cell>
          <cell r="AG1188">
            <v>40266</v>
          </cell>
          <cell r="AH1188">
            <v>40291</v>
          </cell>
          <cell r="AI1188">
            <v>40352</v>
          </cell>
          <cell r="AJ1188">
            <v>40395</v>
          </cell>
          <cell r="AK1188">
            <v>40430</v>
          </cell>
          <cell r="AL1188">
            <v>40488</v>
          </cell>
          <cell r="AM1188">
            <v>40491</v>
          </cell>
          <cell r="AN1188" t="str">
            <v>new Mar</v>
          </cell>
          <cell r="AO1188" t="str">
            <v>y</v>
          </cell>
          <cell r="AP1188">
            <v>511255</v>
          </cell>
          <cell r="AR1188" t="str">
            <v>000s</v>
          </cell>
          <cell r="AS1188">
            <v>0</v>
          </cell>
          <cell r="AT1188" t="str">
            <v>China</v>
          </cell>
          <cell r="AX1188">
            <v>0</v>
          </cell>
          <cell r="AY1188">
            <v>40287</v>
          </cell>
          <cell r="AZ1188">
            <v>40293</v>
          </cell>
          <cell r="BA1188">
            <v>40398</v>
          </cell>
          <cell r="BB1188">
            <v>40433</v>
          </cell>
          <cell r="BC1188">
            <v>40489</v>
          </cell>
          <cell r="BD1188">
            <v>40496</v>
          </cell>
          <cell r="BE1188">
            <v>40269</v>
          </cell>
          <cell r="BF1188">
            <v>40391</v>
          </cell>
          <cell r="BG1188">
            <v>40422</v>
          </cell>
          <cell r="BH1188">
            <v>40483</v>
          </cell>
          <cell r="BI1188">
            <v>40483</v>
          </cell>
          <cell r="BL1188">
            <v>0</v>
          </cell>
          <cell r="BN1188" t="str">
            <v>DOCKERS</v>
          </cell>
          <cell r="BO1188" t="str">
            <v>Tops</v>
          </cell>
          <cell r="BP1188" t="str">
            <v>Mens</v>
          </cell>
          <cell r="BQ1188" t="str">
            <v>N</v>
          </cell>
          <cell r="BR1188" t="str">
            <v>DM Tops Wovens</v>
          </cell>
          <cell r="BS1188" t="str">
            <v>OKAMOTO D</v>
          </cell>
          <cell r="BT1188" t="str">
            <v>IronFree</v>
          </cell>
          <cell r="BU1188" t="str">
            <v>C8625</v>
          </cell>
          <cell r="BV1188" t="str">
            <v>Seasonal</v>
          </cell>
          <cell r="BW1188" t="str">
            <v>LSE</v>
          </cell>
          <cell r="BY1188" t="str">
            <v>4043040395403524029140266402664026640266</v>
          </cell>
          <cell r="BZ1188" t="str">
            <v>S-61660-0012-4428-40430</v>
          </cell>
          <cell r="CA1188" t="str">
            <v>SFO</v>
          </cell>
          <cell r="CD1188">
            <v>0</v>
          </cell>
          <cell r="CF1188">
            <v>1667</v>
          </cell>
          <cell r="CG1188">
            <v>0</v>
          </cell>
        </row>
        <row r="1189">
          <cell r="A1189">
            <v>1094195</v>
          </cell>
          <cell r="B1189" t="str">
            <v>106</v>
          </cell>
          <cell r="C1189" t="str">
            <v>101</v>
          </cell>
          <cell r="D1189" t="str">
            <v>61660</v>
          </cell>
          <cell r="E1189" t="str">
            <v>61660-0012</v>
          </cell>
          <cell r="F1189" t="str">
            <v>IRON FREE SHIRT LS</v>
          </cell>
          <cell r="G1189" t="str">
            <v>BARBER - CAMBRIDGE RED</v>
          </cell>
          <cell r="H1189" t="str">
            <v>PC</v>
          </cell>
          <cell r="J1189" t="str">
            <v>SP-A</v>
          </cell>
          <cell r="K1189" t="str">
            <v>APD</v>
          </cell>
          <cell r="L1189" t="str">
            <v>MY</v>
          </cell>
          <cell r="M1189">
            <v>100</v>
          </cell>
          <cell r="N1189">
            <v>100</v>
          </cell>
          <cell r="O1189">
            <v>0</v>
          </cell>
          <cell r="P1189">
            <v>100</v>
          </cell>
          <cell r="T1189" t="str">
            <v>533M</v>
          </cell>
          <cell r="U1189">
            <v>4428</v>
          </cell>
          <cell r="V1189" t="str">
            <v>SHANGHAI</v>
          </cell>
          <cell r="W1189" t="str">
            <v>NAS</v>
          </cell>
          <cell r="X1189" t="str">
            <v>BANGLADESH</v>
          </cell>
          <cell r="Y1189" t="str">
            <v>DRESSMAN GARMENT LTD</v>
          </cell>
          <cell r="Z1189" t="str">
            <v>FOB</v>
          </cell>
          <cell r="AD1189">
            <v>40266</v>
          </cell>
          <cell r="AE1189">
            <v>40266</v>
          </cell>
          <cell r="AF1189">
            <v>40266</v>
          </cell>
          <cell r="AG1189">
            <v>40266</v>
          </cell>
          <cell r="AH1189">
            <v>40291</v>
          </cell>
          <cell r="AI1189">
            <v>40352</v>
          </cell>
          <cell r="AJ1189">
            <v>40395</v>
          </cell>
          <cell r="AK1189">
            <v>40430</v>
          </cell>
          <cell r="AL1189">
            <v>40478</v>
          </cell>
          <cell r="AM1189">
            <v>40481</v>
          </cell>
          <cell r="AN1189" t="str">
            <v>SG PK</v>
          </cell>
          <cell r="AO1189" t="str">
            <v>y</v>
          </cell>
          <cell r="AP1189" t="str">
            <v>4512014269/4514005015</v>
          </cell>
          <cell r="AR1189" t="str">
            <v>000s</v>
          </cell>
          <cell r="AS1189">
            <v>0</v>
          </cell>
          <cell r="AT1189" t="str">
            <v>China</v>
          </cell>
          <cell r="AX1189">
            <v>0</v>
          </cell>
          <cell r="AY1189">
            <v>40287</v>
          </cell>
          <cell r="AZ1189">
            <v>40293</v>
          </cell>
          <cell r="BA1189">
            <v>40398</v>
          </cell>
          <cell r="BB1189">
            <v>40433</v>
          </cell>
          <cell r="BC1189">
            <v>40482</v>
          </cell>
          <cell r="BD1189">
            <v>40482</v>
          </cell>
          <cell r="BE1189">
            <v>40269</v>
          </cell>
          <cell r="BF1189">
            <v>40391</v>
          </cell>
          <cell r="BG1189">
            <v>40422</v>
          </cell>
          <cell r="BH1189">
            <v>40452</v>
          </cell>
          <cell r="BI1189">
            <v>40452</v>
          </cell>
          <cell r="BL1189">
            <v>0</v>
          </cell>
          <cell r="BN1189" t="str">
            <v>DOCKERS</v>
          </cell>
          <cell r="BO1189" t="str">
            <v>Tops</v>
          </cell>
          <cell r="BP1189" t="str">
            <v>Mens</v>
          </cell>
          <cell r="BQ1189" t="str">
            <v>N</v>
          </cell>
          <cell r="BR1189" t="str">
            <v>DM Tops Wovens</v>
          </cell>
          <cell r="BS1189" t="str">
            <v>OKAMOTO D</v>
          </cell>
          <cell r="BT1189" t="str">
            <v>IronFree</v>
          </cell>
          <cell r="BU1189" t="str">
            <v>C8625</v>
          </cell>
          <cell r="BV1189" t="str">
            <v>Seasonal</v>
          </cell>
          <cell r="BW1189" t="str">
            <v>APD</v>
          </cell>
          <cell r="BY1189" t="str">
            <v>4043040395403524029140266402664026640266</v>
          </cell>
          <cell r="BZ1189" t="str">
            <v>S-61660-0012-4428-40430</v>
          </cell>
          <cell r="CA1189" t="str">
            <v>SFO</v>
          </cell>
          <cell r="CD1189">
            <v>0</v>
          </cell>
          <cell r="CF1189">
            <v>1667</v>
          </cell>
          <cell r="CG1189">
            <v>0</v>
          </cell>
        </row>
        <row r="1190">
          <cell r="A1190">
            <v>1094196</v>
          </cell>
          <cell r="B1190" t="str">
            <v>106</v>
          </cell>
          <cell r="C1190" t="str">
            <v>101</v>
          </cell>
          <cell r="D1190" t="str">
            <v>61660</v>
          </cell>
          <cell r="E1190" t="str">
            <v>61660-0014</v>
          </cell>
          <cell r="F1190" t="str">
            <v>IRON FREE SHIRT LS</v>
          </cell>
          <cell r="G1190" t="str">
            <v>BARBER - ROMAN GOLD</v>
          </cell>
          <cell r="H1190" t="str">
            <v>PC</v>
          </cell>
          <cell r="J1190" t="str">
            <v>SP-A</v>
          </cell>
          <cell r="K1190" t="str">
            <v>APD</v>
          </cell>
          <cell r="L1190" t="str">
            <v>MY</v>
          </cell>
          <cell r="M1190">
            <v>424</v>
          </cell>
          <cell r="N1190">
            <v>424</v>
          </cell>
          <cell r="O1190">
            <v>0</v>
          </cell>
          <cell r="P1190">
            <v>424</v>
          </cell>
          <cell r="T1190" t="str">
            <v>533M</v>
          </cell>
          <cell r="U1190">
            <v>4428</v>
          </cell>
          <cell r="V1190" t="str">
            <v>SHANGHAI</v>
          </cell>
          <cell r="W1190" t="str">
            <v>NAS</v>
          </cell>
          <cell r="X1190" t="str">
            <v>BANGLADESH</v>
          </cell>
          <cell r="Y1190" t="str">
            <v>DRESSMAN GARMENT LTD</v>
          </cell>
          <cell r="Z1190" t="str">
            <v>FOB</v>
          </cell>
          <cell r="AD1190">
            <v>40190</v>
          </cell>
          <cell r="AE1190">
            <v>40190</v>
          </cell>
          <cell r="AF1190">
            <v>40190</v>
          </cell>
          <cell r="AG1190">
            <v>40190</v>
          </cell>
          <cell r="AH1190">
            <v>40200</v>
          </cell>
          <cell r="AI1190">
            <v>40274</v>
          </cell>
          <cell r="AJ1190">
            <v>40288</v>
          </cell>
          <cell r="AK1190">
            <v>40338</v>
          </cell>
          <cell r="AL1190">
            <v>40386</v>
          </cell>
          <cell r="AM1190">
            <v>40389</v>
          </cell>
          <cell r="AN1190" t="str">
            <v>4/14: Add'l 204 uts for PA's cxl. MY SG</v>
          </cell>
          <cell r="AO1190" t="str">
            <v>Y</v>
          </cell>
          <cell r="AP1190" t="str">
            <v>4505015640/4512013556</v>
          </cell>
          <cell r="AR1190" t="str">
            <v>000s</v>
          </cell>
          <cell r="AS1190">
            <v>0</v>
          </cell>
          <cell r="AT1190" t="str">
            <v>China</v>
          </cell>
          <cell r="AX1190">
            <v>0</v>
          </cell>
          <cell r="AY1190">
            <v>40196</v>
          </cell>
          <cell r="AZ1190">
            <v>40202</v>
          </cell>
          <cell r="BA1190">
            <v>40293</v>
          </cell>
          <cell r="BB1190">
            <v>40342</v>
          </cell>
          <cell r="BC1190">
            <v>40391</v>
          </cell>
          <cell r="BD1190">
            <v>40391</v>
          </cell>
          <cell r="BE1190">
            <v>40179</v>
          </cell>
          <cell r="BF1190">
            <v>40269</v>
          </cell>
          <cell r="BG1190">
            <v>40330</v>
          </cell>
          <cell r="BH1190">
            <v>40360</v>
          </cell>
          <cell r="BI1190">
            <v>40360</v>
          </cell>
          <cell r="BL1190">
            <v>0</v>
          </cell>
          <cell r="BN1190" t="str">
            <v>DOCKERS</v>
          </cell>
          <cell r="BO1190" t="str">
            <v>Tops</v>
          </cell>
          <cell r="BP1190" t="str">
            <v>Mens</v>
          </cell>
          <cell r="BQ1190" t="str">
            <v>N</v>
          </cell>
          <cell r="BR1190" t="str">
            <v>DM Tops Wovens</v>
          </cell>
          <cell r="BS1190" t="str">
            <v>OKAMOTO D</v>
          </cell>
          <cell r="BT1190" t="str">
            <v>IronFree</v>
          </cell>
          <cell r="BU1190" t="str">
            <v>C8622</v>
          </cell>
          <cell r="BV1190" t="str">
            <v>Seasonal</v>
          </cell>
          <cell r="BW1190" t="str">
            <v>APD</v>
          </cell>
          <cell r="BY1190" t="str">
            <v>4033840288402744020040190401904019040190</v>
          </cell>
          <cell r="BZ1190" t="str">
            <v>S-61660-0014-4428-40338</v>
          </cell>
          <cell r="CA1190" t="str">
            <v>SFO</v>
          </cell>
          <cell r="CD1190">
            <v>0</v>
          </cell>
          <cell r="CF1190">
            <v>1667</v>
          </cell>
          <cell r="CG1190">
            <v>0</v>
          </cell>
        </row>
        <row r="1191">
          <cell r="A1191">
            <v>1094197</v>
          </cell>
          <cell r="B1191" t="str">
            <v>106</v>
          </cell>
          <cell r="C1191" t="str">
            <v>101</v>
          </cell>
          <cell r="D1191" t="str">
            <v>61660</v>
          </cell>
          <cell r="E1191" t="str">
            <v>61660-0014</v>
          </cell>
          <cell r="F1191" t="str">
            <v>IRON FREE SHIRT LS</v>
          </cell>
          <cell r="G1191" t="str">
            <v>BARBER - ROMAN GOLD</v>
          </cell>
          <cell r="H1191" t="str">
            <v>PC</v>
          </cell>
          <cell r="J1191" t="str">
            <v>SP-A</v>
          </cell>
          <cell r="K1191" t="str">
            <v>LACL</v>
          </cell>
          <cell r="L1191" t="str">
            <v>CR</v>
          </cell>
          <cell r="M1191">
            <v>156</v>
          </cell>
          <cell r="N1191">
            <v>156</v>
          </cell>
          <cell r="O1191">
            <v>0</v>
          </cell>
          <cell r="P1191">
            <v>156</v>
          </cell>
          <cell r="T1191" t="str">
            <v>533M</v>
          </cell>
          <cell r="U1191">
            <v>4428</v>
          </cell>
          <cell r="V1191" t="str">
            <v>SHANGHAI</v>
          </cell>
          <cell r="W1191" t="str">
            <v>NAS</v>
          </cell>
          <cell r="X1191" t="str">
            <v>BANGLADESH</v>
          </cell>
          <cell r="Y1191" t="str">
            <v>DRESSMAN GARMENT LTD</v>
          </cell>
          <cell r="Z1191" t="str">
            <v>FOB</v>
          </cell>
          <cell r="AD1191">
            <v>40190</v>
          </cell>
          <cell r="AE1191">
            <v>40190</v>
          </cell>
          <cell r="AF1191">
            <v>40190</v>
          </cell>
          <cell r="AG1191">
            <v>40190</v>
          </cell>
          <cell r="AH1191">
            <v>40200</v>
          </cell>
          <cell r="AI1191">
            <v>40274</v>
          </cell>
          <cell r="AJ1191">
            <v>40288</v>
          </cell>
          <cell r="AK1191">
            <v>40338</v>
          </cell>
          <cell r="AL1191">
            <v>40413</v>
          </cell>
          <cell r="AM1191">
            <v>40416</v>
          </cell>
          <cell r="AO1191" t="str">
            <v>Y</v>
          </cell>
          <cell r="AP1191">
            <v>4100076240</v>
          </cell>
          <cell r="AR1191" t="str">
            <v>000s</v>
          </cell>
          <cell r="AS1191">
            <v>0</v>
          </cell>
          <cell r="AT1191" t="str">
            <v>China</v>
          </cell>
          <cell r="AX1191">
            <v>0</v>
          </cell>
          <cell r="AY1191">
            <v>40196</v>
          </cell>
          <cell r="AZ1191">
            <v>40202</v>
          </cell>
          <cell r="BA1191">
            <v>40293</v>
          </cell>
          <cell r="BB1191">
            <v>40342</v>
          </cell>
          <cell r="BC1191">
            <v>40419</v>
          </cell>
          <cell r="BD1191">
            <v>40419</v>
          </cell>
          <cell r="BE1191">
            <v>40179</v>
          </cell>
          <cell r="BF1191">
            <v>40269</v>
          </cell>
          <cell r="BG1191">
            <v>40330</v>
          </cell>
          <cell r="BH1191">
            <v>40391</v>
          </cell>
          <cell r="BI1191">
            <v>40391</v>
          </cell>
          <cell r="BL1191">
            <v>0</v>
          </cell>
          <cell r="BN1191" t="str">
            <v>DOCKERS</v>
          </cell>
          <cell r="BO1191" t="str">
            <v>Tops</v>
          </cell>
          <cell r="BP1191" t="str">
            <v>Mens</v>
          </cell>
          <cell r="BQ1191" t="str">
            <v>N</v>
          </cell>
          <cell r="BR1191" t="str">
            <v>DM Tops Wovens</v>
          </cell>
          <cell r="BS1191" t="str">
            <v>OKAMOTO D</v>
          </cell>
          <cell r="BT1191" t="str">
            <v>IronFree</v>
          </cell>
          <cell r="BU1191" t="str">
            <v>C8622</v>
          </cell>
          <cell r="BV1191" t="str">
            <v>Seasonal</v>
          </cell>
          <cell r="BW1191" t="str">
            <v>LSA</v>
          </cell>
          <cell r="BY1191" t="str">
            <v>4033840288402744020040190401904019040190</v>
          </cell>
          <cell r="BZ1191" t="str">
            <v>S-61660-0014-4428-40338</v>
          </cell>
          <cell r="CA1191" t="str">
            <v>SFO</v>
          </cell>
          <cell r="CD1191">
            <v>0</v>
          </cell>
          <cell r="CF1191">
            <v>1667</v>
          </cell>
          <cell r="CG1191">
            <v>0</v>
          </cell>
        </row>
        <row r="1192">
          <cell r="A1192">
            <v>1094198</v>
          </cell>
          <cell r="B1192" t="str">
            <v>106</v>
          </cell>
          <cell r="C1192" t="str">
            <v>101</v>
          </cell>
          <cell r="D1192" t="str">
            <v>61660</v>
          </cell>
          <cell r="E1192" t="str">
            <v>61660-0014</v>
          </cell>
          <cell r="F1192" t="str">
            <v>IRON FREE SHIRT LS</v>
          </cell>
          <cell r="G1192" t="str">
            <v>BARBER - ROMAN GOLD</v>
          </cell>
          <cell r="H1192" t="str">
            <v>PC</v>
          </cell>
          <cell r="J1192" t="str">
            <v>SP-A</v>
          </cell>
          <cell r="K1192" t="str">
            <v>LACL</v>
          </cell>
          <cell r="L1192" t="str">
            <v>PE</v>
          </cell>
          <cell r="M1192">
            <v>120</v>
          </cell>
          <cell r="N1192">
            <v>120</v>
          </cell>
          <cell r="O1192">
            <v>0</v>
          </cell>
          <cell r="P1192">
            <v>120</v>
          </cell>
          <cell r="T1192" t="str">
            <v>533M</v>
          </cell>
          <cell r="U1192">
            <v>4428</v>
          </cell>
          <cell r="V1192" t="str">
            <v>SHANGHAI</v>
          </cell>
          <cell r="W1192" t="str">
            <v>NAS</v>
          </cell>
          <cell r="X1192" t="str">
            <v>BANGLADESH</v>
          </cell>
          <cell r="Y1192" t="str">
            <v>DRESSMAN GARMENT LTD</v>
          </cell>
          <cell r="Z1192" t="str">
            <v>FOB</v>
          </cell>
          <cell r="AD1192">
            <v>40190</v>
          </cell>
          <cell r="AE1192">
            <v>40190</v>
          </cell>
          <cell r="AF1192">
            <v>40190</v>
          </cell>
          <cell r="AG1192">
            <v>40190</v>
          </cell>
          <cell r="AH1192">
            <v>40200</v>
          </cell>
          <cell r="AI1192">
            <v>40274</v>
          </cell>
          <cell r="AJ1192">
            <v>40288</v>
          </cell>
          <cell r="AK1192">
            <v>40338</v>
          </cell>
          <cell r="AL1192">
            <v>40388</v>
          </cell>
          <cell r="AM1192">
            <v>40391</v>
          </cell>
          <cell r="AO1192" t="str">
            <v>Y</v>
          </cell>
          <cell r="AP1192">
            <v>4100076241</v>
          </cell>
          <cell r="AR1192" t="str">
            <v>000s</v>
          </cell>
          <cell r="AS1192">
            <v>0</v>
          </cell>
          <cell r="AT1192" t="str">
            <v>China</v>
          </cell>
          <cell r="AX1192">
            <v>0</v>
          </cell>
          <cell r="AY1192">
            <v>40196</v>
          </cell>
          <cell r="AZ1192">
            <v>40202</v>
          </cell>
          <cell r="BA1192">
            <v>40293</v>
          </cell>
          <cell r="BB1192">
            <v>40342</v>
          </cell>
          <cell r="BC1192">
            <v>40391</v>
          </cell>
          <cell r="BD1192">
            <v>40391</v>
          </cell>
          <cell r="BE1192">
            <v>40179</v>
          </cell>
          <cell r="BF1192">
            <v>40269</v>
          </cell>
          <cell r="BG1192">
            <v>40330</v>
          </cell>
          <cell r="BH1192">
            <v>40360</v>
          </cell>
          <cell r="BI1192">
            <v>40360</v>
          </cell>
          <cell r="BL1192">
            <v>0</v>
          </cell>
          <cell r="BN1192" t="str">
            <v>DOCKERS</v>
          </cell>
          <cell r="BO1192" t="str">
            <v>Tops</v>
          </cell>
          <cell r="BP1192" t="str">
            <v>Mens</v>
          </cell>
          <cell r="BQ1192" t="str">
            <v>N</v>
          </cell>
          <cell r="BR1192" t="str">
            <v>DM Tops Wovens</v>
          </cell>
          <cell r="BS1192" t="str">
            <v>OKAMOTO D</v>
          </cell>
          <cell r="BT1192" t="str">
            <v>IronFree</v>
          </cell>
          <cell r="BU1192" t="str">
            <v>C8622</v>
          </cell>
          <cell r="BV1192" t="str">
            <v>Seasonal</v>
          </cell>
          <cell r="BW1192" t="str">
            <v>LSA</v>
          </cell>
          <cell r="BY1192" t="str">
            <v>4033840288402744020040190401904019040190</v>
          </cell>
          <cell r="BZ1192" t="str">
            <v>S-61660-0014-4428-40338</v>
          </cell>
          <cell r="CA1192" t="str">
            <v>SFO</v>
          </cell>
          <cell r="CD1192">
            <v>0</v>
          </cell>
          <cell r="CF1192">
            <v>1667</v>
          </cell>
          <cell r="CG1192">
            <v>0</v>
          </cell>
        </row>
        <row r="1193">
          <cell r="A1193">
            <v>1094199</v>
          </cell>
          <cell r="B1193" t="str">
            <v>106</v>
          </cell>
          <cell r="C1193" t="str">
            <v>101</v>
          </cell>
          <cell r="D1193" t="str">
            <v>61660</v>
          </cell>
          <cell r="E1193" t="str">
            <v>61660-0014</v>
          </cell>
          <cell r="F1193" t="str">
            <v>IRON FREE SHIRT LS</v>
          </cell>
          <cell r="G1193" t="str">
            <v>BARBER - ROMAN GOLD</v>
          </cell>
          <cell r="H1193" t="str">
            <v>PC</v>
          </cell>
          <cell r="J1193" t="str">
            <v>SP-A</v>
          </cell>
          <cell r="K1193" t="str">
            <v>LACL</v>
          </cell>
          <cell r="L1193" t="str">
            <v>CL</v>
          </cell>
          <cell r="M1193">
            <v>120</v>
          </cell>
          <cell r="N1193">
            <v>120</v>
          </cell>
          <cell r="O1193">
            <v>0</v>
          </cell>
          <cell r="P1193">
            <v>120</v>
          </cell>
          <cell r="T1193" t="str">
            <v>533M</v>
          </cell>
          <cell r="U1193">
            <v>4428</v>
          </cell>
          <cell r="V1193" t="str">
            <v>SHANGHAI</v>
          </cell>
          <cell r="W1193" t="str">
            <v>NAS</v>
          </cell>
          <cell r="X1193" t="str">
            <v>BANGLADESH</v>
          </cell>
          <cell r="Y1193" t="str">
            <v>DRESSMAN GARMENT LTD</v>
          </cell>
          <cell r="Z1193" t="str">
            <v>FOB</v>
          </cell>
          <cell r="AD1193">
            <v>40190</v>
          </cell>
          <cell r="AE1193">
            <v>40190</v>
          </cell>
          <cell r="AF1193">
            <v>40190</v>
          </cell>
          <cell r="AG1193">
            <v>40190</v>
          </cell>
          <cell r="AH1193">
            <v>40200</v>
          </cell>
          <cell r="AI1193">
            <v>40274</v>
          </cell>
          <cell r="AJ1193">
            <v>40288</v>
          </cell>
          <cell r="AK1193">
            <v>40338</v>
          </cell>
          <cell r="AL1193">
            <v>40390</v>
          </cell>
          <cell r="AM1193">
            <v>40393</v>
          </cell>
          <cell r="AO1193" t="str">
            <v>Y</v>
          </cell>
          <cell r="AP1193">
            <v>4100076158</v>
          </cell>
          <cell r="AR1193" t="str">
            <v>000s</v>
          </cell>
          <cell r="AS1193">
            <v>0</v>
          </cell>
          <cell r="AT1193" t="str">
            <v>China</v>
          </cell>
          <cell r="AX1193">
            <v>0</v>
          </cell>
          <cell r="AY1193">
            <v>40196</v>
          </cell>
          <cell r="AZ1193">
            <v>40202</v>
          </cell>
          <cell r="BA1193">
            <v>40293</v>
          </cell>
          <cell r="BB1193">
            <v>40342</v>
          </cell>
          <cell r="BC1193">
            <v>40391</v>
          </cell>
          <cell r="BD1193">
            <v>40398</v>
          </cell>
          <cell r="BE1193">
            <v>40179</v>
          </cell>
          <cell r="BF1193">
            <v>40269</v>
          </cell>
          <cell r="BG1193">
            <v>40330</v>
          </cell>
          <cell r="BH1193">
            <v>40360</v>
          </cell>
          <cell r="BI1193">
            <v>40391</v>
          </cell>
          <cell r="BL1193">
            <v>0</v>
          </cell>
          <cell r="BN1193" t="str">
            <v>DOCKERS</v>
          </cell>
          <cell r="BO1193" t="str">
            <v>Tops</v>
          </cell>
          <cell r="BP1193" t="str">
            <v>Mens</v>
          </cell>
          <cell r="BQ1193" t="str">
            <v>N</v>
          </cell>
          <cell r="BR1193" t="str">
            <v>DM Tops Wovens</v>
          </cell>
          <cell r="BS1193" t="str">
            <v>OKAMOTO D</v>
          </cell>
          <cell r="BT1193" t="str">
            <v>IronFree</v>
          </cell>
          <cell r="BU1193" t="str">
            <v>C8622</v>
          </cell>
          <cell r="BV1193" t="str">
            <v>Seasonal</v>
          </cell>
          <cell r="BW1193" t="str">
            <v>LSA</v>
          </cell>
          <cell r="BY1193" t="str">
            <v>4033840288402744020040190401904019040190</v>
          </cell>
          <cell r="BZ1193" t="str">
            <v>S-61660-0014-4428-40338</v>
          </cell>
          <cell r="CA1193" t="str">
            <v>SFO</v>
          </cell>
          <cell r="CD1193">
            <v>0</v>
          </cell>
          <cell r="CF1193">
            <v>1667</v>
          </cell>
          <cell r="CG1193">
            <v>0</v>
          </cell>
        </row>
        <row r="1194">
          <cell r="A1194">
            <v>1094200</v>
          </cell>
          <cell r="B1194" t="str">
            <v>106</v>
          </cell>
          <cell r="C1194" t="str">
            <v>101</v>
          </cell>
          <cell r="D1194" t="str">
            <v>61660</v>
          </cell>
          <cell r="E1194" t="str">
            <v>61660-0014</v>
          </cell>
          <cell r="F1194" t="str">
            <v>IRON FREE SHIRT LS</v>
          </cell>
          <cell r="G1194" t="str">
            <v>BARBER - ROMAN GOLD</v>
          </cell>
          <cell r="H1194" t="str">
            <v>PC</v>
          </cell>
          <cell r="J1194" t="str">
            <v>SP-A</v>
          </cell>
          <cell r="K1194" t="str">
            <v>LSM</v>
          </cell>
          <cell r="L1194" t="str">
            <v>MX</v>
          </cell>
          <cell r="M1194">
            <v>1800</v>
          </cell>
          <cell r="N1194">
            <v>1800</v>
          </cell>
          <cell r="O1194">
            <v>0</v>
          </cell>
          <cell r="P1194">
            <v>1800</v>
          </cell>
          <cell r="T1194" t="str">
            <v>533M</v>
          </cell>
          <cell r="U1194">
            <v>4428</v>
          </cell>
          <cell r="V1194" t="str">
            <v>SHANGHAI</v>
          </cell>
          <cell r="W1194" t="str">
            <v>NAS</v>
          </cell>
          <cell r="X1194" t="str">
            <v>BANGLADESH</v>
          </cell>
          <cell r="Y1194" t="str">
            <v>DRESSMAN GARMENT LTD</v>
          </cell>
          <cell r="Z1194" t="str">
            <v>FOB</v>
          </cell>
          <cell r="AD1194">
            <v>40190</v>
          </cell>
          <cell r="AE1194">
            <v>40190</v>
          </cell>
          <cell r="AF1194">
            <v>40190</v>
          </cell>
          <cell r="AG1194">
            <v>40190</v>
          </cell>
          <cell r="AH1194">
            <v>40200</v>
          </cell>
          <cell r="AI1194">
            <v>40274</v>
          </cell>
          <cell r="AJ1194">
            <v>40288</v>
          </cell>
          <cell r="AK1194">
            <v>40338</v>
          </cell>
          <cell r="AL1194">
            <v>40405</v>
          </cell>
          <cell r="AM1194">
            <v>40408</v>
          </cell>
          <cell r="AN1194" t="str">
            <v>Reduction in Jan by 483 uts. PO issued 1/8</v>
          </cell>
          <cell r="AO1194" t="str">
            <v>Y</v>
          </cell>
          <cell r="AP1194">
            <v>95477</v>
          </cell>
          <cell r="AR1194" t="str">
            <v>000s</v>
          </cell>
          <cell r="AS1194">
            <v>0</v>
          </cell>
          <cell r="AT1194" t="str">
            <v>China</v>
          </cell>
          <cell r="AX1194">
            <v>0</v>
          </cell>
          <cell r="AY1194">
            <v>40196</v>
          </cell>
          <cell r="AZ1194">
            <v>40202</v>
          </cell>
          <cell r="BA1194">
            <v>40293</v>
          </cell>
          <cell r="BB1194">
            <v>40342</v>
          </cell>
          <cell r="BC1194">
            <v>40405</v>
          </cell>
          <cell r="BD1194">
            <v>40412</v>
          </cell>
          <cell r="BE1194">
            <v>40179</v>
          </cell>
          <cell r="BF1194">
            <v>40269</v>
          </cell>
          <cell r="BG1194">
            <v>40330</v>
          </cell>
          <cell r="BH1194">
            <v>40391</v>
          </cell>
          <cell r="BI1194">
            <v>40391</v>
          </cell>
          <cell r="BL1194">
            <v>0</v>
          </cell>
          <cell r="BN1194" t="str">
            <v>DOCKERS</v>
          </cell>
          <cell r="BO1194" t="str">
            <v>Tops</v>
          </cell>
          <cell r="BP1194" t="str">
            <v>Mens</v>
          </cell>
          <cell r="BQ1194" t="str">
            <v>N</v>
          </cell>
          <cell r="BR1194" t="str">
            <v>DM Tops Wovens</v>
          </cell>
          <cell r="BS1194" t="str">
            <v>OKAMOTO D</v>
          </cell>
          <cell r="BT1194" t="str">
            <v>IronFree</v>
          </cell>
          <cell r="BU1194" t="str">
            <v>C8622</v>
          </cell>
          <cell r="BV1194" t="str">
            <v>Seasonal</v>
          </cell>
          <cell r="BW1194" t="str">
            <v>LSA</v>
          </cell>
          <cell r="BY1194" t="str">
            <v>4033840288402744020040190401904019040190</v>
          </cell>
          <cell r="BZ1194" t="str">
            <v>S-61660-0014-4428-40338</v>
          </cell>
          <cell r="CA1194" t="str">
            <v>SFO</v>
          </cell>
          <cell r="CB1194">
            <v>1800</v>
          </cell>
          <cell r="CD1194">
            <v>0</v>
          </cell>
          <cell r="CF1194">
            <v>1667</v>
          </cell>
          <cell r="CG1194">
            <v>0</v>
          </cell>
        </row>
        <row r="1195">
          <cell r="A1195">
            <v>1094201</v>
          </cell>
          <cell r="B1195" t="str">
            <v>106</v>
          </cell>
          <cell r="C1195" t="str">
            <v>101</v>
          </cell>
          <cell r="D1195" t="str">
            <v>61660</v>
          </cell>
          <cell r="E1195" t="str">
            <v>61660-0014</v>
          </cell>
          <cell r="F1195" t="str">
            <v>IRON FREE SHIRT LS</v>
          </cell>
          <cell r="G1195" t="str">
            <v>BARBER - ROMAN GOLD</v>
          </cell>
          <cell r="H1195" t="str">
            <v>PC</v>
          </cell>
          <cell r="J1195" t="str">
            <v>SP-A</v>
          </cell>
          <cell r="K1195" t="str">
            <v>APD</v>
          </cell>
          <cell r="L1195" t="str">
            <v>MY</v>
          </cell>
          <cell r="M1195">
            <v>130</v>
          </cell>
          <cell r="N1195">
            <v>130</v>
          </cell>
          <cell r="O1195">
            <v>0</v>
          </cell>
          <cell r="P1195">
            <v>130</v>
          </cell>
          <cell r="T1195" t="str">
            <v>533M</v>
          </cell>
          <cell r="U1195">
            <v>4428</v>
          </cell>
          <cell r="V1195" t="str">
            <v>SHANGHAI</v>
          </cell>
          <cell r="W1195" t="str">
            <v>NAS</v>
          </cell>
          <cell r="X1195" t="str">
            <v>BANGLADESH</v>
          </cell>
          <cell r="Y1195" t="str">
            <v>DRESSMAN GARMENT LTD</v>
          </cell>
          <cell r="Z1195" t="str">
            <v>FOB</v>
          </cell>
          <cell r="AD1195">
            <v>40266</v>
          </cell>
          <cell r="AE1195">
            <v>40266</v>
          </cell>
          <cell r="AF1195">
            <v>40266</v>
          </cell>
          <cell r="AG1195">
            <v>40266</v>
          </cell>
          <cell r="AH1195">
            <v>40291</v>
          </cell>
          <cell r="AI1195">
            <v>40352</v>
          </cell>
          <cell r="AJ1195">
            <v>40395</v>
          </cell>
          <cell r="AK1195">
            <v>40430</v>
          </cell>
          <cell r="AL1195">
            <v>40478</v>
          </cell>
          <cell r="AM1195">
            <v>40481</v>
          </cell>
          <cell r="AN1195" t="str">
            <v>PK SG</v>
          </cell>
          <cell r="AO1195" t="str">
            <v>Y</v>
          </cell>
          <cell r="AP1195" t="str">
            <v>4514005007/4512014270</v>
          </cell>
          <cell r="AR1195" t="str">
            <v>000s</v>
          </cell>
          <cell r="AS1195">
            <v>0</v>
          </cell>
          <cell r="AT1195" t="str">
            <v>China</v>
          </cell>
          <cell r="AX1195">
            <v>0</v>
          </cell>
          <cell r="AY1195">
            <v>40287</v>
          </cell>
          <cell r="AZ1195">
            <v>40293</v>
          </cell>
          <cell r="BA1195">
            <v>40398</v>
          </cell>
          <cell r="BB1195">
            <v>40433</v>
          </cell>
          <cell r="BC1195">
            <v>40482</v>
          </cell>
          <cell r="BD1195">
            <v>40482</v>
          </cell>
          <cell r="BE1195">
            <v>40269</v>
          </cell>
          <cell r="BF1195">
            <v>40391</v>
          </cell>
          <cell r="BG1195">
            <v>40422</v>
          </cell>
          <cell r="BH1195">
            <v>40452</v>
          </cell>
          <cell r="BI1195">
            <v>40452</v>
          </cell>
          <cell r="BL1195">
            <v>0</v>
          </cell>
          <cell r="BN1195" t="str">
            <v>DOCKERS</v>
          </cell>
          <cell r="BO1195" t="str">
            <v>Tops</v>
          </cell>
          <cell r="BP1195" t="str">
            <v>Mens</v>
          </cell>
          <cell r="BQ1195" t="str">
            <v>N</v>
          </cell>
          <cell r="BR1195" t="str">
            <v>DM Tops Wovens</v>
          </cell>
          <cell r="BS1195" t="str">
            <v>OKAMOTO D</v>
          </cell>
          <cell r="BT1195" t="str">
            <v>IronFree</v>
          </cell>
          <cell r="BU1195" t="str">
            <v>C8622</v>
          </cell>
          <cell r="BV1195" t="str">
            <v>Seasonal</v>
          </cell>
          <cell r="BW1195" t="str">
            <v>APD</v>
          </cell>
          <cell r="BY1195" t="str">
            <v>4043040395403524029140266402664026640266</v>
          </cell>
          <cell r="BZ1195" t="str">
            <v>S-61660-0014-4428-40430</v>
          </cell>
          <cell r="CA1195" t="str">
            <v>SFO</v>
          </cell>
          <cell r="CD1195">
            <v>0</v>
          </cell>
          <cell r="CF1195">
            <v>1667</v>
          </cell>
          <cell r="CG1195">
            <v>0</v>
          </cell>
        </row>
        <row r="1196">
          <cell r="A1196">
            <v>1094202</v>
          </cell>
          <cell r="B1196" t="str">
            <v>106</v>
          </cell>
          <cell r="C1196" t="str">
            <v>101</v>
          </cell>
          <cell r="D1196" t="str">
            <v>61660</v>
          </cell>
          <cell r="E1196" t="str">
            <v>61660-0014</v>
          </cell>
          <cell r="F1196" t="str">
            <v>IRON FREE SHIRT LS</v>
          </cell>
          <cell r="G1196" t="str">
            <v>BARBER - ROMAN GOLD</v>
          </cell>
          <cell r="H1196" t="str">
            <v>PC</v>
          </cell>
          <cell r="J1196" t="str">
            <v>SP-A</v>
          </cell>
          <cell r="K1196" t="str">
            <v>LSE</v>
          </cell>
          <cell r="L1196" t="str">
            <v>TR</v>
          </cell>
          <cell r="M1196">
            <v>511</v>
          </cell>
          <cell r="N1196">
            <v>511</v>
          </cell>
          <cell r="O1196">
            <v>0</v>
          </cell>
          <cell r="P1196">
            <v>511</v>
          </cell>
          <cell r="T1196" t="str">
            <v>533M</v>
          </cell>
          <cell r="U1196">
            <v>4428</v>
          </cell>
          <cell r="V1196" t="str">
            <v>SHANGHAI</v>
          </cell>
          <cell r="W1196" t="str">
            <v>NAS</v>
          </cell>
          <cell r="X1196" t="str">
            <v>BANGLADESH</v>
          </cell>
          <cell r="Y1196" t="str">
            <v>DRESSMAN GARMENT LTD</v>
          </cell>
          <cell r="Z1196" t="str">
            <v>FOB</v>
          </cell>
          <cell r="AD1196">
            <v>40266</v>
          </cell>
          <cell r="AE1196">
            <v>40266</v>
          </cell>
          <cell r="AF1196">
            <v>40266</v>
          </cell>
          <cell r="AG1196">
            <v>40266</v>
          </cell>
          <cell r="AH1196">
            <v>40291</v>
          </cell>
          <cell r="AI1196">
            <v>40352</v>
          </cell>
          <cell r="AJ1196">
            <v>40395</v>
          </cell>
          <cell r="AK1196">
            <v>40430</v>
          </cell>
          <cell r="AL1196">
            <v>40488</v>
          </cell>
          <cell r="AM1196">
            <v>40491</v>
          </cell>
          <cell r="AN1196" t="str">
            <v>new Mar P</v>
          </cell>
          <cell r="AO1196" t="str">
            <v>Y</v>
          </cell>
          <cell r="AP1196">
            <v>511256</v>
          </cell>
          <cell r="AR1196" t="str">
            <v>000s</v>
          </cell>
          <cell r="AS1196">
            <v>0</v>
          </cell>
          <cell r="AT1196" t="str">
            <v>China</v>
          </cell>
          <cell r="AX1196">
            <v>0</v>
          </cell>
          <cell r="AY1196">
            <v>40287</v>
          </cell>
          <cell r="AZ1196">
            <v>40293</v>
          </cell>
          <cell r="BA1196">
            <v>40398</v>
          </cell>
          <cell r="BB1196">
            <v>40433</v>
          </cell>
          <cell r="BC1196">
            <v>40489</v>
          </cell>
          <cell r="BD1196">
            <v>40496</v>
          </cell>
          <cell r="BE1196">
            <v>40269</v>
          </cell>
          <cell r="BF1196">
            <v>40391</v>
          </cell>
          <cell r="BG1196">
            <v>40422</v>
          </cell>
          <cell r="BH1196">
            <v>40483</v>
          </cell>
          <cell r="BI1196">
            <v>40483</v>
          </cell>
          <cell r="BL1196">
            <v>0</v>
          </cell>
          <cell r="BN1196" t="str">
            <v>DOCKERS</v>
          </cell>
          <cell r="BO1196" t="str">
            <v>Tops</v>
          </cell>
          <cell r="BP1196" t="str">
            <v>Mens</v>
          </cell>
          <cell r="BQ1196" t="str">
            <v>N</v>
          </cell>
          <cell r="BR1196" t="str">
            <v>DM Tops Wovens</v>
          </cell>
          <cell r="BS1196" t="str">
            <v>OKAMOTO D</v>
          </cell>
          <cell r="BT1196" t="str">
            <v>IronFree</v>
          </cell>
          <cell r="BU1196" t="str">
            <v>C8622</v>
          </cell>
          <cell r="BV1196" t="str">
            <v>Seasonal</v>
          </cell>
          <cell r="BW1196" t="str">
            <v>LSE</v>
          </cell>
          <cell r="BY1196" t="str">
            <v>4043040395403524029140266402664026640266</v>
          </cell>
          <cell r="BZ1196" t="str">
            <v>S-61660-0014-4428-40430</v>
          </cell>
          <cell r="CA1196" t="str">
            <v>SFO</v>
          </cell>
          <cell r="CD1196">
            <v>0</v>
          </cell>
          <cell r="CF1196">
            <v>1667</v>
          </cell>
          <cell r="CG1196">
            <v>0</v>
          </cell>
        </row>
        <row r="1197">
          <cell r="A1197">
            <v>1094203</v>
          </cell>
          <cell r="B1197" t="str">
            <v>106</v>
          </cell>
          <cell r="C1197" t="str">
            <v>101</v>
          </cell>
          <cell r="D1197" t="str">
            <v>61660</v>
          </cell>
          <cell r="E1197" t="str">
            <v>61660-0014</v>
          </cell>
          <cell r="F1197" t="str">
            <v>IRON FREE SHIRT LS</v>
          </cell>
          <cell r="G1197" t="str">
            <v>BARBER - ROMAN GOLD</v>
          </cell>
          <cell r="H1197" t="str">
            <v>PC</v>
          </cell>
          <cell r="J1197" t="str">
            <v>SP-A</v>
          </cell>
          <cell r="K1197" t="str">
            <v>LSE</v>
          </cell>
          <cell r="L1197" t="str">
            <v>GB</v>
          </cell>
          <cell r="M1197">
            <v>1000</v>
          </cell>
          <cell r="N1197">
            <v>1000</v>
          </cell>
          <cell r="O1197">
            <v>0</v>
          </cell>
          <cell r="P1197">
            <v>1000</v>
          </cell>
          <cell r="T1197" t="str">
            <v>533M</v>
          </cell>
          <cell r="U1197">
            <v>4428</v>
          </cell>
          <cell r="V1197" t="str">
            <v>SHANGHAI</v>
          </cell>
          <cell r="W1197" t="str">
            <v>NAS</v>
          </cell>
          <cell r="X1197" t="str">
            <v>BANGLADESH</v>
          </cell>
          <cell r="Y1197" t="str">
            <v>DRESSMAN GARMENT LTD</v>
          </cell>
          <cell r="Z1197" t="str">
            <v>FOB</v>
          </cell>
          <cell r="AD1197">
            <v>40266</v>
          </cell>
          <cell r="AE1197">
            <v>40266</v>
          </cell>
          <cell r="AF1197">
            <v>40266</v>
          </cell>
          <cell r="AG1197">
            <v>40266</v>
          </cell>
          <cell r="AH1197">
            <v>40291</v>
          </cell>
          <cell r="AI1197">
            <v>40352</v>
          </cell>
          <cell r="AJ1197">
            <v>40395</v>
          </cell>
          <cell r="AK1197">
            <v>40430</v>
          </cell>
          <cell r="AL1197">
            <v>40467</v>
          </cell>
          <cell r="AM1197">
            <v>40470</v>
          </cell>
          <cell r="AN1197" t="str">
            <v>3/31: Add 1.0k per Els &amp; Ann advised DC is GB.</v>
          </cell>
          <cell r="AO1197" t="str">
            <v>Y</v>
          </cell>
          <cell r="AP1197">
            <v>511042</v>
          </cell>
          <cell r="AR1197" t="str">
            <v>000s</v>
          </cell>
          <cell r="AS1197">
            <v>0</v>
          </cell>
          <cell r="AT1197" t="str">
            <v>China</v>
          </cell>
          <cell r="AX1197">
            <v>0</v>
          </cell>
          <cell r="AY1197">
            <v>40287</v>
          </cell>
          <cell r="AZ1197">
            <v>40293</v>
          </cell>
          <cell r="BA1197">
            <v>40398</v>
          </cell>
          <cell r="BB1197">
            <v>40433</v>
          </cell>
          <cell r="BC1197">
            <v>40468</v>
          </cell>
          <cell r="BD1197">
            <v>40475</v>
          </cell>
          <cell r="BE1197">
            <v>40269</v>
          </cell>
          <cell r="BF1197">
            <v>40391</v>
          </cell>
          <cell r="BG1197">
            <v>40422</v>
          </cell>
          <cell r="BH1197">
            <v>40452</v>
          </cell>
          <cell r="BI1197">
            <v>40452</v>
          </cell>
          <cell r="BL1197">
            <v>0</v>
          </cell>
          <cell r="BN1197" t="str">
            <v>DOCKERS</v>
          </cell>
          <cell r="BO1197" t="str">
            <v>Tops</v>
          </cell>
          <cell r="BP1197" t="str">
            <v>Mens</v>
          </cell>
          <cell r="BQ1197" t="str">
            <v>N</v>
          </cell>
          <cell r="BR1197" t="str">
            <v>DM Tops Wovens</v>
          </cell>
          <cell r="BS1197" t="str">
            <v>OKAMOTO D</v>
          </cell>
          <cell r="BT1197" t="str">
            <v>IronFree</v>
          </cell>
          <cell r="BU1197" t="str">
            <v>C8622</v>
          </cell>
          <cell r="BV1197" t="str">
            <v>Seasonal</v>
          </cell>
          <cell r="BW1197" t="str">
            <v>LSE</v>
          </cell>
          <cell r="BY1197" t="str">
            <v>4043040395403524029140266402664026640266</v>
          </cell>
          <cell r="BZ1197" t="str">
            <v>S-61660-0014-4428-40430</v>
          </cell>
          <cell r="CA1197" t="str">
            <v>SFO</v>
          </cell>
          <cell r="CD1197">
            <v>0</v>
          </cell>
          <cell r="CF1197">
            <v>1667</v>
          </cell>
          <cell r="CG1197">
            <v>0</v>
          </cell>
        </row>
        <row r="1198">
          <cell r="A1198">
            <v>1094204</v>
          </cell>
          <cell r="B1198" t="str">
            <v>106</v>
          </cell>
          <cell r="C1198" t="str">
            <v>101</v>
          </cell>
          <cell r="D1198" t="str">
            <v>61660</v>
          </cell>
          <cell r="E1198" t="str">
            <v>61660-0014</v>
          </cell>
          <cell r="F1198" t="str">
            <v>IRON FREE SHIRT LS</v>
          </cell>
          <cell r="G1198" t="str">
            <v>BARBER - ROMAN GOLD</v>
          </cell>
          <cell r="H1198" t="str">
            <v>PC</v>
          </cell>
          <cell r="J1198" t="str">
            <v>SP-A</v>
          </cell>
          <cell r="K1198" t="str">
            <v>LSM</v>
          </cell>
          <cell r="L1198" t="str">
            <v>MX</v>
          </cell>
          <cell r="M1198">
            <v>855</v>
          </cell>
          <cell r="N1198">
            <v>855</v>
          </cell>
          <cell r="O1198">
            <v>0</v>
          </cell>
          <cell r="P1198">
            <v>855</v>
          </cell>
          <cell r="T1198" t="str">
            <v>533M</v>
          </cell>
          <cell r="U1198">
            <v>4428</v>
          </cell>
          <cell r="V1198" t="str">
            <v>SHANGHAI</v>
          </cell>
          <cell r="W1198" t="str">
            <v>NAS</v>
          </cell>
          <cell r="X1198" t="str">
            <v>BANGLADESH</v>
          </cell>
          <cell r="Y1198" t="str">
            <v>DRESSMAN GARMENT LTD</v>
          </cell>
          <cell r="Z1198" t="str">
            <v>FOB</v>
          </cell>
          <cell r="AD1198">
            <v>40266</v>
          </cell>
          <cell r="AE1198">
            <v>40266</v>
          </cell>
          <cell r="AF1198">
            <v>40266</v>
          </cell>
          <cell r="AG1198">
            <v>40266</v>
          </cell>
          <cell r="AH1198">
            <v>40291</v>
          </cell>
          <cell r="AI1198">
            <v>40352</v>
          </cell>
          <cell r="AJ1198">
            <v>40395</v>
          </cell>
          <cell r="AK1198">
            <v>40430</v>
          </cell>
          <cell r="AL1198">
            <v>40497</v>
          </cell>
          <cell r="AM1198">
            <v>40500</v>
          </cell>
          <cell r="AN1198" t="str">
            <v>new Mar P</v>
          </cell>
          <cell r="AO1198" t="str">
            <v>Y</v>
          </cell>
          <cell r="AP1198">
            <v>96343</v>
          </cell>
          <cell r="AR1198" t="str">
            <v>000s</v>
          </cell>
          <cell r="AS1198">
            <v>0</v>
          </cell>
          <cell r="AT1198" t="str">
            <v>China</v>
          </cell>
          <cell r="AX1198">
            <v>0</v>
          </cell>
          <cell r="AY1198">
            <v>40287</v>
          </cell>
          <cell r="AZ1198">
            <v>40293</v>
          </cell>
          <cell r="BA1198">
            <v>40398</v>
          </cell>
          <cell r="BB1198">
            <v>40433</v>
          </cell>
          <cell r="BC1198">
            <v>40503</v>
          </cell>
          <cell r="BD1198">
            <v>40503</v>
          </cell>
          <cell r="BE1198">
            <v>40269</v>
          </cell>
          <cell r="BF1198">
            <v>40391</v>
          </cell>
          <cell r="BG1198">
            <v>40422</v>
          </cell>
          <cell r="BH1198">
            <v>40483</v>
          </cell>
          <cell r="BI1198">
            <v>40483</v>
          </cell>
          <cell r="BL1198">
            <v>0</v>
          </cell>
          <cell r="BN1198" t="str">
            <v>DOCKERS</v>
          </cell>
          <cell r="BO1198" t="str">
            <v>Tops</v>
          </cell>
          <cell r="BP1198" t="str">
            <v>Mens</v>
          </cell>
          <cell r="BQ1198" t="str">
            <v>N</v>
          </cell>
          <cell r="BR1198" t="str">
            <v>DM Tops Wovens</v>
          </cell>
          <cell r="BS1198" t="str">
            <v>OKAMOTO D</v>
          </cell>
          <cell r="BT1198" t="str">
            <v>IronFree</v>
          </cell>
          <cell r="BU1198" t="str">
            <v>C8622</v>
          </cell>
          <cell r="BV1198" t="str">
            <v>Seasonal</v>
          </cell>
          <cell r="BW1198" t="str">
            <v>LSA</v>
          </cell>
          <cell r="BY1198" t="str">
            <v>4043040395403524029140266402664026640266</v>
          </cell>
          <cell r="BZ1198" t="str">
            <v>S-61660-0014-4428-40430</v>
          </cell>
          <cell r="CA1198" t="str">
            <v>SFO</v>
          </cell>
          <cell r="CB1198">
            <v>855</v>
          </cell>
          <cell r="CD1198">
            <v>0</v>
          </cell>
          <cell r="CF1198">
            <v>1667</v>
          </cell>
          <cell r="CG1198">
            <v>0</v>
          </cell>
        </row>
        <row r="1199">
          <cell r="A1199">
            <v>1094205</v>
          </cell>
          <cell r="B1199" t="str">
            <v>106</v>
          </cell>
          <cell r="C1199" t="str">
            <v>101</v>
          </cell>
          <cell r="D1199" t="str">
            <v>61660</v>
          </cell>
          <cell r="E1199" t="str">
            <v>61660-0015</v>
          </cell>
          <cell r="F1199" t="str">
            <v>IRON FREE SHIRT LS</v>
          </cell>
          <cell r="G1199" t="str">
            <v>BARBER - SKY</v>
          </cell>
          <cell r="H1199" t="str">
            <v>PC</v>
          </cell>
          <cell r="J1199" t="str">
            <v>SP-A</v>
          </cell>
          <cell r="K1199" t="str">
            <v>LACL</v>
          </cell>
          <cell r="L1199" t="str">
            <v>CR</v>
          </cell>
          <cell r="M1199">
            <v>156</v>
          </cell>
          <cell r="N1199">
            <v>156</v>
          </cell>
          <cell r="O1199">
            <v>0</v>
          </cell>
          <cell r="P1199">
            <v>156</v>
          </cell>
          <cell r="T1199" t="str">
            <v>533M</v>
          </cell>
          <cell r="U1199">
            <v>4428</v>
          </cell>
          <cell r="V1199" t="str">
            <v>SHANGHAI</v>
          </cell>
          <cell r="W1199" t="str">
            <v>NAS</v>
          </cell>
          <cell r="X1199" t="str">
            <v>BANGLADESH</v>
          </cell>
          <cell r="Y1199" t="str">
            <v>DRESSMAN GARMENT LTD</v>
          </cell>
          <cell r="Z1199" t="str">
            <v>FOB</v>
          </cell>
          <cell r="AD1199">
            <v>40190</v>
          </cell>
          <cell r="AE1199">
            <v>40190</v>
          </cell>
          <cell r="AF1199">
            <v>40190</v>
          </cell>
          <cell r="AG1199">
            <v>40190</v>
          </cell>
          <cell r="AH1199">
            <v>40200</v>
          </cell>
          <cell r="AI1199">
            <v>40274</v>
          </cell>
          <cell r="AJ1199">
            <v>40288</v>
          </cell>
          <cell r="AK1199">
            <v>40338</v>
          </cell>
          <cell r="AL1199">
            <v>40413</v>
          </cell>
          <cell r="AM1199">
            <v>40416</v>
          </cell>
          <cell r="AO1199" t="str">
            <v>Y</v>
          </cell>
          <cell r="AP1199">
            <v>4100076242</v>
          </cell>
          <cell r="AR1199" t="str">
            <v>000s</v>
          </cell>
          <cell r="AS1199">
            <v>0</v>
          </cell>
          <cell r="AT1199" t="str">
            <v>China</v>
          </cell>
          <cell r="AX1199">
            <v>0</v>
          </cell>
          <cell r="AY1199">
            <v>40196</v>
          </cell>
          <cell r="AZ1199">
            <v>40202</v>
          </cell>
          <cell r="BA1199">
            <v>40293</v>
          </cell>
          <cell r="BB1199">
            <v>40342</v>
          </cell>
          <cell r="BC1199">
            <v>40419</v>
          </cell>
          <cell r="BD1199">
            <v>40419</v>
          </cell>
          <cell r="BE1199">
            <v>40179</v>
          </cell>
          <cell r="BF1199">
            <v>40269</v>
          </cell>
          <cell r="BG1199">
            <v>40330</v>
          </cell>
          <cell r="BH1199">
            <v>40391</v>
          </cell>
          <cell r="BI1199">
            <v>40391</v>
          </cell>
          <cell r="BL1199">
            <v>0</v>
          </cell>
          <cell r="BN1199" t="str">
            <v>DOCKERS</v>
          </cell>
          <cell r="BO1199" t="str">
            <v>Tops</v>
          </cell>
          <cell r="BP1199" t="str">
            <v>Mens</v>
          </cell>
          <cell r="BQ1199" t="str">
            <v>N</v>
          </cell>
          <cell r="BR1199" t="str">
            <v>DM Tops Wovens</v>
          </cell>
          <cell r="BS1199" t="str">
            <v>OKAMOTO D</v>
          </cell>
          <cell r="BT1199" t="str">
            <v>IronFree</v>
          </cell>
          <cell r="BU1199" t="str">
            <v>C9322</v>
          </cell>
          <cell r="BV1199" t="str">
            <v>Seasonal</v>
          </cell>
          <cell r="BW1199" t="str">
            <v>LSA</v>
          </cell>
          <cell r="BY1199" t="str">
            <v>4033840288402744020040190401904019040190</v>
          </cell>
          <cell r="BZ1199" t="str">
            <v>S-61660-0015-4428-40338</v>
          </cell>
          <cell r="CA1199" t="str">
            <v>SFO</v>
          </cell>
          <cell r="CD1199">
            <v>0</v>
          </cell>
          <cell r="CF1199">
            <v>1667</v>
          </cell>
          <cell r="CG1199">
            <v>0</v>
          </cell>
        </row>
        <row r="1200">
          <cell r="A1200">
            <v>1094206</v>
          </cell>
          <cell r="B1200" t="str">
            <v>106</v>
          </cell>
          <cell r="C1200" t="str">
            <v>101</v>
          </cell>
          <cell r="D1200" t="str">
            <v>61660</v>
          </cell>
          <cell r="E1200" t="str">
            <v>61660-0015</v>
          </cell>
          <cell r="F1200" t="str">
            <v>IRON FREE SHIRT LS</v>
          </cell>
          <cell r="G1200" t="str">
            <v>BARBER - SKY</v>
          </cell>
          <cell r="H1200" t="str">
            <v>PC</v>
          </cell>
          <cell r="J1200" t="str">
            <v>SP-A</v>
          </cell>
          <cell r="K1200" t="str">
            <v>LACL</v>
          </cell>
          <cell r="L1200" t="str">
            <v>PE</v>
          </cell>
          <cell r="M1200">
            <v>120</v>
          </cell>
          <cell r="N1200">
            <v>120</v>
          </cell>
          <cell r="O1200">
            <v>0</v>
          </cell>
          <cell r="P1200">
            <v>120</v>
          </cell>
          <cell r="T1200" t="str">
            <v>533M</v>
          </cell>
          <cell r="U1200">
            <v>4428</v>
          </cell>
          <cell r="V1200" t="str">
            <v>SHANGHAI</v>
          </cell>
          <cell r="W1200" t="str">
            <v>NAS</v>
          </cell>
          <cell r="X1200" t="str">
            <v>BANGLADESH</v>
          </cell>
          <cell r="Y1200" t="str">
            <v>DRESSMAN GARMENT LTD</v>
          </cell>
          <cell r="Z1200" t="str">
            <v>FOB</v>
          </cell>
          <cell r="AD1200">
            <v>40190</v>
          </cell>
          <cell r="AE1200">
            <v>40190</v>
          </cell>
          <cell r="AF1200">
            <v>40190</v>
          </cell>
          <cell r="AG1200">
            <v>40190</v>
          </cell>
          <cell r="AH1200">
            <v>40200</v>
          </cell>
          <cell r="AI1200">
            <v>40274</v>
          </cell>
          <cell r="AJ1200">
            <v>40288</v>
          </cell>
          <cell r="AK1200">
            <v>40338</v>
          </cell>
          <cell r="AL1200">
            <v>40388</v>
          </cell>
          <cell r="AM1200">
            <v>40391</v>
          </cell>
          <cell r="AO1200" t="str">
            <v>Y</v>
          </cell>
          <cell r="AP1200">
            <v>4100076243</v>
          </cell>
          <cell r="AR1200" t="str">
            <v>000s</v>
          </cell>
          <cell r="AS1200">
            <v>0</v>
          </cell>
          <cell r="AT1200" t="str">
            <v>China</v>
          </cell>
          <cell r="AX1200">
            <v>0</v>
          </cell>
          <cell r="AY1200">
            <v>40196</v>
          </cell>
          <cell r="AZ1200">
            <v>40202</v>
          </cell>
          <cell r="BA1200">
            <v>40293</v>
          </cell>
          <cell r="BB1200">
            <v>40342</v>
          </cell>
          <cell r="BC1200">
            <v>40391</v>
          </cell>
          <cell r="BD1200">
            <v>40391</v>
          </cell>
          <cell r="BE1200">
            <v>40179</v>
          </cell>
          <cell r="BF1200">
            <v>40269</v>
          </cell>
          <cell r="BG1200">
            <v>40330</v>
          </cell>
          <cell r="BH1200">
            <v>40360</v>
          </cell>
          <cell r="BI1200">
            <v>40360</v>
          </cell>
          <cell r="BL1200">
            <v>0</v>
          </cell>
          <cell r="BN1200" t="str">
            <v>DOCKERS</v>
          </cell>
          <cell r="BO1200" t="str">
            <v>Tops</v>
          </cell>
          <cell r="BP1200" t="str">
            <v>Mens</v>
          </cell>
          <cell r="BQ1200" t="str">
            <v>N</v>
          </cell>
          <cell r="BR1200" t="str">
            <v>DM Tops Wovens</v>
          </cell>
          <cell r="BS1200" t="str">
            <v>OKAMOTO D</v>
          </cell>
          <cell r="BT1200" t="str">
            <v>IronFree</v>
          </cell>
          <cell r="BU1200" t="str">
            <v>C9322</v>
          </cell>
          <cell r="BV1200" t="str">
            <v>Seasonal</v>
          </cell>
          <cell r="BW1200" t="str">
            <v>LSA</v>
          </cell>
          <cell r="BY1200" t="str">
            <v>4033840288402744020040190401904019040190</v>
          </cell>
          <cell r="BZ1200" t="str">
            <v>S-61660-0015-4428-40338</v>
          </cell>
          <cell r="CA1200" t="str">
            <v>SFO</v>
          </cell>
          <cell r="CD1200">
            <v>0</v>
          </cell>
          <cell r="CF1200">
            <v>1667</v>
          </cell>
          <cell r="CG1200">
            <v>0</v>
          </cell>
        </row>
        <row r="1201">
          <cell r="A1201">
            <v>1094207</v>
          </cell>
          <cell r="B1201" t="str">
            <v>106</v>
          </cell>
          <cell r="C1201" t="str">
            <v>101</v>
          </cell>
          <cell r="D1201" t="str">
            <v>61660</v>
          </cell>
          <cell r="E1201" t="str">
            <v>61660-0015</v>
          </cell>
          <cell r="F1201" t="str">
            <v>IRON FREE SHIRT LS</v>
          </cell>
          <cell r="G1201" t="str">
            <v>BARBER - SKY</v>
          </cell>
          <cell r="H1201" t="str">
            <v>PC</v>
          </cell>
          <cell r="J1201" t="str">
            <v>SP-A</v>
          </cell>
          <cell r="K1201" t="str">
            <v>LACL</v>
          </cell>
          <cell r="L1201" t="str">
            <v>CL</v>
          </cell>
          <cell r="M1201">
            <v>120</v>
          </cell>
          <cell r="N1201">
            <v>120</v>
          </cell>
          <cell r="O1201">
            <v>0</v>
          </cell>
          <cell r="P1201">
            <v>120</v>
          </cell>
          <cell r="T1201" t="str">
            <v>533M</v>
          </cell>
          <cell r="U1201">
            <v>4428</v>
          </cell>
          <cell r="V1201" t="str">
            <v>SHANGHAI</v>
          </cell>
          <cell r="W1201" t="str">
            <v>NAS</v>
          </cell>
          <cell r="X1201" t="str">
            <v>BANGLADESH</v>
          </cell>
          <cell r="Y1201" t="str">
            <v>DRESSMAN GARMENT LTD</v>
          </cell>
          <cell r="Z1201" t="str">
            <v>FOB</v>
          </cell>
          <cell r="AD1201">
            <v>40190</v>
          </cell>
          <cell r="AE1201">
            <v>40190</v>
          </cell>
          <cell r="AF1201">
            <v>40190</v>
          </cell>
          <cell r="AG1201">
            <v>40190</v>
          </cell>
          <cell r="AH1201">
            <v>40200</v>
          </cell>
          <cell r="AI1201">
            <v>40274</v>
          </cell>
          <cell r="AJ1201">
            <v>40288</v>
          </cell>
          <cell r="AK1201">
            <v>40338</v>
          </cell>
          <cell r="AL1201">
            <v>40390</v>
          </cell>
          <cell r="AM1201">
            <v>40393</v>
          </cell>
          <cell r="AO1201" t="str">
            <v>Y</v>
          </cell>
          <cell r="AP1201">
            <v>4100076159</v>
          </cell>
          <cell r="AR1201" t="str">
            <v>000s</v>
          </cell>
          <cell r="AS1201">
            <v>0</v>
          </cell>
          <cell r="AT1201" t="str">
            <v>China</v>
          </cell>
          <cell r="AX1201">
            <v>0</v>
          </cell>
          <cell r="AY1201">
            <v>40196</v>
          </cell>
          <cell r="AZ1201">
            <v>40202</v>
          </cell>
          <cell r="BA1201">
            <v>40293</v>
          </cell>
          <cell r="BB1201">
            <v>40342</v>
          </cell>
          <cell r="BC1201">
            <v>40391</v>
          </cell>
          <cell r="BD1201">
            <v>40398</v>
          </cell>
          <cell r="BE1201">
            <v>40179</v>
          </cell>
          <cell r="BF1201">
            <v>40269</v>
          </cell>
          <cell r="BG1201">
            <v>40330</v>
          </cell>
          <cell r="BH1201">
            <v>40360</v>
          </cell>
          <cell r="BI1201">
            <v>40391</v>
          </cell>
          <cell r="BL1201">
            <v>0</v>
          </cell>
          <cell r="BN1201" t="str">
            <v>DOCKERS</v>
          </cell>
          <cell r="BO1201" t="str">
            <v>Tops</v>
          </cell>
          <cell r="BP1201" t="str">
            <v>Mens</v>
          </cell>
          <cell r="BQ1201" t="str">
            <v>N</v>
          </cell>
          <cell r="BR1201" t="str">
            <v>DM Tops Wovens</v>
          </cell>
          <cell r="BS1201" t="str">
            <v>OKAMOTO D</v>
          </cell>
          <cell r="BT1201" t="str">
            <v>IronFree</v>
          </cell>
          <cell r="BU1201" t="str">
            <v>C9322</v>
          </cell>
          <cell r="BV1201" t="str">
            <v>Seasonal</v>
          </cell>
          <cell r="BW1201" t="str">
            <v>LSA</v>
          </cell>
          <cell r="BY1201" t="str">
            <v>4033840288402744020040190401904019040190</v>
          </cell>
          <cell r="BZ1201" t="str">
            <v>S-61660-0015-4428-40338</v>
          </cell>
          <cell r="CA1201" t="str">
            <v>SFO</v>
          </cell>
          <cell r="CD1201">
            <v>0</v>
          </cell>
          <cell r="CF1201">
            <v>1667</v>
          </cell>
          <cell r="CG1201">
            <v>0</v>
          </cell>
        </row>
        <row r="1202">
          <cell r="A1202">
            <v>1094208</v>
          </cell>
          <cell r="B1202" t="str">
            <v>106</v>
          </cell>
          <cell r="C1202" t="str">
            <v>101</v>
          </cell>
          <cell r="D1202" t="str">
            <v>61660</v>
          </cell>
          <cell r="E1202" t="str">
            <v>61660-0015</v>
          </cell>
          <cell r="F1202" t="str">
            <v>IRON FREE SHIRT LS</v>
          </cell>
          <cell r="G1202" t="str">
            <v>BARBER - SKY</v>
          </cell>
          <cell r="H1202" t="str">
            <v>PC</v>
          </cell>
          <cell r="J1202" t="str">
            <v>SP-A</v>
          </cell>
          <cell r="K1202" t="str">
            <v>LSM</v>
          </cell>
          <cell r="L1202" t="str">
            <v>MX</v>
          </cell>
          <cell r="M1202">
            <v>1800</v>
          </cell>
          <cell r="N1202">
            <v>1800</v>
          </cell>
          <cell r="O1202">
            <v>0</v>
          </cell>
          <cell r="P1202">
            <v>1800</v>
          </cell>
          <cell r="T1202" t="str">
            <v>533M</v>
          </cell>
          <cell r="U1202">
            <v>4428</v>
          </cell>
          <cell r="V1202" t="str">
            <v>SHANGHAI</v>
          </cell>
          <cell r="W1202" t="str">
            <v>NAS</v>
          </cell>
          <cell r="X1202" t="str">
            <v>BANGLADESH</v>
          </cell>
          <cell r="Y1202" t="str">
            <v>DRESSMAN GARMENT LTD</v>
          </cell>
          <cell r="Z1202" t="str">
            <v>FOB</v>
          </cell>
          <cell r="AD1202">
            <v>40190</v>
          </cell>
          <cell r="AE1202">
            <v>40190</v>
          </cell>
          <cell r="AF1202">
            <v>40190</v>
          </cell>
          <cell r="AG1202">
            <v>40190</v>
          </cell>
          <cell r="AH1202">
            <v>40200</v>
          </cell>
          <cell r="AI1202">
            <v>40274</v>
          </cell>
          <cell r="AJ1202">
            <v>40288</v>
          </cell>
          <cell r="AK1202">
            <v>40338</v>
          </cell>
          <cell r="AL1202">
            <v>40405</v>
          </cell>
          <cell r="AM1202">
            <v>40408</v>
          </cell>
          <cell r="AN1202" t="str">
            <v>Reduction in Jan by 483 uts. PO issued 1/8</v>
          </cell>
          <cell r="AO1202" t="str">
            <v>Y</v>
          </cell>
          <cell r="AP1202">
            <v>95478</v>
          </cell>
          <cell r="AR1202" t="str">
            <v>000s</v>
          </cell>
          <cell r="AS1202">
            <v>0</v>
          </cell>
          <cell r="AT1202" t="str">
            <v>China</v>
          </cell>
          <cell r="AX1202">
            <v>0</v>
          </cell>
          <cell r="AY1202">
            <v>40196</v>
          </cell>
          <cell r="AZ1202">
            <v>40202</v>
          </cell>
          <cell r="BA1202">
            <v>40293</v>
          </cell>
          <cell r="BB1202">
            <v>40342</v>
          </cell>
          <cell r="BC1202">
            <v>40405</v>
          </cell>
          <cell r="BD1202">
            <v>40412</v>
          </cell>
          <cell r="BE1202">
            <v>40179</v>
          </cell>
          <cell r="BF1202">
            <v>40269</v>
          </cell>
          <cell r="BG1202">
            <v>40330</v>
          </cell>
          <cell r="BH1202">
            <v>40391</v>
          </cell>
          <cell r="BI1202">
            <v>40391</v>
          </cell>
          <cell r="BL1202">
            <v>0</v>
          </cell>
          <cell r="BN1202" t="str">
            <v>DOCKERS</v>
          </cell>
          <cell r="BO1202" t="str">
            <v>Tops</v>
          </cell>
          <cell r="BP1202" t="str">
            <v>Mens</v>
          </cell>
          <cell r="BQ1202" t="str">
            <v>N</v>
          </cell>
          <cell r="BR1202" t="str">
            <v>DM Tops Wovens</v>
          </cell>
          <cell r="BS1202" t="str">
            <v>OKAMOTO D</v>
          </cell>
          <cell r="BT1202" t="str">
            <v>IronFree</v>
          </cell>
          <cell r="BU1202" t="str">
            <v>C9322</v>
          </cell>
          <cell r="BV1202" t="str">
            <v>Seasonal</v>
          </cell>
          <cell r="BW1202" t="str">
            <v>LSA</v>
          </cell>
          <cell r="BY1202" t="str">
            <v>4033840288402744020040190401904019040190</v>
          </cell>
          <cell r="BZ1202" t="str">
            <v>S-61660-0015-4428-40338</v>
          </cell>
          <cell r="CA1202" t="str">
            <v>SFO</v>
          </cell>
          <cell r="CB1202">
            <v>1800</v>
          </cell>
          <cell r="CD1202">
            <v>0</v>
          </cell>
          <cell r="CF1202">
            <v>1667</v>
          </cell>
          <cell r="CG1202">
            <v>0</v>
          </cell>
        </row>
        <row r="1203">
          <cell r="A1203">
            <v>1094209</v>
          </cell>
          <cell r="B1203" t="str">
            <v>106</v>
          </cell>
          <cell r="C1203" t="str">
            <v>101</v>
          </cell>
          <cell r="D1203" t="str">
            <v>61660</v>
          </cell>
          <cell r="E1203" t="str">
            <v>61660-0015</v>
          </cell>
          <cell r="F1203" t="str">
            <v>IRON FREE SHIRT LS</v>
          </cell>
          <cell r="G1203" t="str">
            <v>BARBER - SKY</v>
          </cell>
          <cell r="H1203" t="str">
            <v>PC</v>
          </cell>
          <cell r="J1203" t="str">
            <v>SP-A</v>
          </cell>
          <cell r="K1203" t="str">
            <v>APD</v>
          </cell>
          <cell r="L1203" t="str">
            <v>MY</v>
          </cell>
          <cell r="M1203">
            <v>548</v>
          </cell>
          <cell r="N1203">
            <v>548</v>
          </cell>
          <cell r="O1203">
            <v>0</v>
          </cell>
          <cell r="P1203">
            <v>548</v>
          </cell>
          <cell r="T1203" t="str">
            <v>533M</v>
          </cell>
          <cell r="U1203">
            <v>4428</v>
          </cell>
          <cell r="V1203" t="str">
            <v>SHANGHAI</v>
          </cell>
          <cell r="W1203" t="str">
            <v>NAS</v>
          </cell>
          <cell r="X1203" t="str">
            <v>BANGLADESH</v>
          </cell>
          <cell r="Y1203" t="str">
            <v>DRESSMAN GARMENT LTD</v>
          </cell>
          <cell r="Z1203" t="str">
            <v>FOB</v>
          </cell>
          <cell r="AD1203">
            <v>40190</v>
          </cell>
          <cell r="AE1203">
            <v>40190</v>
          </cell>
          <cell r="AF1203">
            <v>40190</v>
          </cell>
          <cell r="AG1203">
            <v>40190</v>
          </cell>
          <cell r="AH1203">
            <v>40200</v>
          </cell>
          <cell r="AI1203">
            <v>40274</v>
          </cell>
          <cell r="AJ1203">
            <v>40288</v>
          </cell>
          <cell r="AK1203">
            <v>40338</v>
          </cell>
          <cell r="AL1203">
            <v>40386</v>
          </cell>
          <cell r="AM1203">
            <v>40389</v>
          </cell>
          <cell r="AN1203" t="str">
            <v>4/14: Add'l 120 uts from PA cxl. MY PH SG PK</v>
          </cell>
          <cell r="AO1203" t="str">
            <v>Y</v>
          </cell>
          <cell r="AP1203" t="str">
            <v>4505015641/4509007906/4512013557/4514004522</v>
          </cell>
          <cell r="AR1203" t="str">
            <v>000s</v>
          </cell>
          <cell r="AS1203">
            <v>0</v>
          </cell>
          <cell r="AT1203" t="str">
            <v>China</v>
          </cell>
          <cell r="AX1203">
            <v>0</v>
          </cell>
          <cell r="AY1203">
            <v>40196</v>
          </cell>
          <cell r="AZ1203">
            <v>40202</v>
          </cell>
          <cell r="BA1203">
            <v>40293</v>
          </cell>
          <cell r="BB1203">
            <v>40342</v>
          </cell>
          <cell r="BC1203">
            <v>40391</v>
          </cell>
          <cell r="BD1203">
            <v>40391</v>
          </cell>
          <cell r="BE1203">
            <v>40179</v>
          </cell>
          <cell r="BF1203">
            <v>40269</v>
          </cell>
          <cell r="BG1203">
            <v>40330</v>
          </cell>
          <cell r="BH1203">
            <v>40360</v>
          </cell>
          <cell r="BI1203">
            <v>40360</v>
          </cell>
          <cell r="BL1203">
            <v>0</v>
          </cell>
          <cell r="BN1203" t="str">
            <v>DOCKERS</v>
          </cell>
          <cell r="BO1203" t="str">
            <v>Tops</v>
          </cell>
          <cell r="BP1203" t="str">
            <v>Mens</v>
          </cell>
          <cell r="BQ1203" t="str">
            <v>N</v>
          </cell>
          <cell r="BR1203" t="str">
            <v>DM Tops Wovens</v>
          </cell>
          <cell r="BS1203" t="str">
            <v>OKAMOTO D</v>
          </cell>
          <cell r="BT1203" t="str">
            <v>IronFree</v>
          </cell>
          <cell r="BU1203" t="str">
            <v>C9322</v>
          </cell>
          <cell r="BV1203" t="str">
            <v>Seasonal</v>
          </cell>
          <cell r="BW1203" t="str">
            <v>APD</v>
          </cell>
          <cell r="BY1203" t="str">
            <v>4033840288402744020040190401904019040190</v>
          </cell>
          <cell r="BZ1203" t="str">
            <v>S-61660-0015-4428-40338</v>
          </cell>
          <cell r="CA1203" t="str">
            <v>SFO</v>
          </cell>
          <cell r="CD1203">
            <v>0</v>
          </cell>
          <cell r="CF1203">
            <v>1667</v>
          </cell>
          <cell r="CG1203">
            <v>0</v>
          </cell>
        </row>
        <row r="1204">
          <cell r="A1204">
            <v>1094210</v>
          </cell>
          <cell r="B1204" t="str">
            <v>106</v>
          </cell>
          <cell r="C1204" t="str">
            <v>101</v>
          </cell>
          <cell r="D1204" t="str">
            <v>61660</v>
          </cell>
          <cell r="E1204" t="str">
            <v>61660-0015</v>
          </cell>
          <cell r="F1204" t="str">
            <v>IRON FREE SHIRT LS</v>
          </cell>
          <cell r="G1204" t="str">
            <v>BARBER - SKY</v>
          </cell>
          <cell r="H1204" t="str">
            <v>PC</v>
          </cell>
          <cell r="J1204" t="str">
            <v>SP-A</v>
          </cell>
          <cell r="K1204" t="str">
            <v>LSUS</v>
          </cell>
          <cell r="L1204">
            <v>2006</v>
          </cell>
          <cell r="M1204">
            <v>84</v>
          </cell>
          <cell r="N1204">
            <v>84</v>
          </cell>
          <cell r="O1204">
            <v>0</v>
          </cell>
          <cell r="P1204">
            <v>84</v>
          </cell>
          <cell r="T1204" t="str">
            <v>533M</v>
          </cell>
          <cell r="U1204">
            <v>4428</v>
          </cell>
          <cell r="V1204" t="str">
            <v>SHANGHAI</v>
          </cell>
          <cell r="W1204" t="str">
            <v>NAS</v>
          </cell>
          <cell r="X1204" t="str">
            <v>BANGLADESH</v>
          </cell>
          <cell r="Y1204" t="str">
            <v>DRESSMAN GARMENT LTD</v>
          </cell>
          <cell r="Z1204" t="str">
            <v>FOB</v>
          </cell>
          <cell r="AD1204">
            <v>40190</v>
          </cell>
          <cell r="AE1204">
            <v>40190</v>
          </cell>
          <cell r="AF1204">
            <v>40190</v>
          </cell>
          <cell r="AG1204">
            <v>40190</v>
          </cell>
          <cell r="AH1204">
            <v>40200</v>
          </cell>
          <cell r="AI1204">
            <v>40274</v>
          </cell>
          <cell r="AJ1204">
            <v>40288</v>
          </cell>
          <cell r="AK1204">
            <v>40338</v>
          </cell>
          <cell r="AL1204">
            <v>40381</v>
          </cell>
          <cell r="AM1204">
            <v>40384</v>
          </cell>
          <cell r="AN1204" t="str">
            <v>4/14: Added to US from PA cxl-OK'd by EC</v>
          </cell>
          <cell r="AO1204" t="str">
            <v>Y</v>
          </cell>
          <cell r="AP1204">
            <v>4100088248</v>
          </cell>
          <cell r="AR1204" t="str">
            <v>000s</v>
          </cell>
          <cell r="AS1204">
            <v>0</v>
          </cell>
          <cell r="AT1204" t="str">
            <v>China</v>
          </cell>
          <cell r="AX1204">
            <v>0</v>
          </cell>
          <cell r="AY1204">
            <v>40196</v>
          </cell>
          <cell r="AZ1204">
            <v>40202</v>
          </cell>
          <cell r="BA1204">
            <v>40293</v>
          </cell>
          <cell r="BB1204">
            <v>40342</v>
          </cell>
          <cell r="BC1204">
            <v>40384</v>
          </cell>
          <cell r="BD1204">
            <v>40384</v>
          </cell>
          <cell r="BE1204">
            <v>40179</v>
          </cell>
          <cell r="BF1204">
            <v>40269</v>
          </cell>
          <cell r="BG1204">
            <v>40330</v>
          </cell>
          <cell r="BH1204">
            <v>40360</v>
          </cell>
          <cell r="BI1204">
            <v>40360</v>
          </cell>
          <cell r="BL1204">
            <v>0</v>
          </cell>
          <cell r="BN1204" t="str">
            <v>DOCKERS</v>
          </cell>
          <cell r="BO1204" t="str">
            <v>Tops</v>
          </cell>
          <cell r="BP1204" t="str">
            <v>Mens</v>
          </cell>
          <cell r="BQ1204" t="str">
            <v>N</v>
          </cell>
          <cell r="BR1204" t="str">
            <v>DM Tops Wovens</v>
          </cell>
          <cell r="BS1204" t="str">
            <v>OKAMOTO D</v>
          </cell>
          <cell r="BT1204" t="str">
            <v>IronFree</v>
          </cell>
          <cell r="BU1204" t="str">
            <v>C9322</v>
          </cell>
          <cell r="BV1204" t="str">
            <v>Seasonal</v>
          </cell>
          <cell r="BW1204" t="str">
            <v>LSA</v>
          </cell>
          <cell r="BY1204" t="str">
            <v>4033840288402744020040190401904019040190</v>
          </cell>
          <cell r="BZ1204" t="str">
            <v>S-61660-0015-4428-40338</v>
          </cell>
          <cell r="CA1204" t="str">
            <v>SFO</v>
          </cell>
          <cell r="CD1204">
            <v>0</v>
          </cell>
          <cell r="CF1204">
            <v>1667</v>
          </cell>
          <cell r="CG1204">
            <v>0</v>
          </cell>
        </row>
        <row r="1205">
          <cell r="A1205">
            <v>1094211</v>
          </cell>
          <cell r="B1205" t="str">
            <v>106</v>
          </cell>
          <cell r="C1205" t="str">
            <v>101</v>
          </cell>
          <cell r="D1205" t="str">
            <v>61660</v>
          </cell>
          <cell r="E1205" t="str">
            <v>61660-0015</v>
          </cell>
          <cell r="F1205" t="str">
            <v>IRON FREE SHIRT LS</v>
          </cell>
          <cell r="G1205" t="str">
            <v>BARBER - SKY</v>
          </cell>
          <cell r="H1205" t="str">
            <v>PC</v>
          </cell>
          <cell r="J1205" t="str">
            <v>SP-A</v>
          </cell>
          <cell r="K1205" t="str">
            <v>APD</v>
          </cell>
          <cell r="L1205" t="str">
            <v>MY</v>
          </cell>
          <cell r="M1205">
            <v>130</v>
          </cell>
          <cell r="N1205">
            <v>130</v>
          </cell>
          <cell r="O1205">
            <v>0</v>
          </cell>
          <cell r="P1205">
            <v>130</v>
          </cell>
          <cell r="T1205" t="str">
            <v>533M</v>
          </cell>
          <cell r="U1205">
            <v>4428</v>
          </cell>
          <cell r="V1205" t="str">
            <v>SHANGHAI</v>
          </cell>
          <cell r="W1205" t="str">
            <v>NAS</v>
          </cell>
          <cell r="X1205" t="str">
            <v>BANGLADESH</v>
          </cell>
          <cell r="Y1205" t="str">
            <v>DRESSMAN GARMENT LTD</v>
          </cell>
          <cell r="Z1205" t="str">
            <v>FOB</v>
          </cell>
          <cell r="AD1205">
            <v>40266</v>
          </cell>
          <cell r="AE1205">
            <v>40266</v>
          </cell>
          <cell r="AF1205">
            <v>40266</v>
          </cell>
          <cell r="AG1205">
            <v>40266</v>
          </cell>
          <cell r="AH1205">
            <v>40291</v>
          </cell>
          <cell r="AI1205">
            <v>40352</v>
          </cell>
          <cell r="AJ1205">
            <v>40395</v>
          </cell>
          <cell r="AK1205">
            <v>40430</v>
          </cell>
          <cell r="AL1205">
            <v>40478</v>
          </cell>
          <cell r="AM1205">
            <v>40481</v>
          </cell>
          <cell r="AN1205" t="str">
            <v>SG PK</v>
          </cell>
          <cell r="AO1205" t="str">
            <v>Y</v>
          </cell>
          <cell r="AP1205" t="str">
            <v>4512014981/4514005430</v>
          </cell>
          <cell r="AR1205" t="str">
            <v>000s</v>
          </cell>
          <cell r="AS1205">
            <v>0</v>
          </cell>
          <cell r="AT1205" t="str">
            <v>China</v>
          </cell>
          <cell r="AX1205">
            <v>0</v>
          </cell>
          <cell r="AY1205">
            <v>40287</v>
          </cell>
          <cell r="AZ1205">
            <v>40293</v>
          </cell>
          <cell r="BA1205">
            <v>40398</v>
          </cell>
          <cell r="BB1205">
            <v>40433</v>
          </cell>
          <cell r="BC1205">
            <v>40482</v>
          </cell>
          <cell r="BD1205">
            <v>40482</v>
          </cell>
          <cell r="BE1205">
            <v>40269</v>
          </cell>
          <cell r="BF1205">
            <v>40391</v>
          </cell>
          <cell r="BG1205">
            <v>40422</v>
          </cell>
          <cell r="BH1205">
            <v>40452</v>
          </cell>
          <cell r="BI1205">
            <v>40452</v>
          </cell>
          <cell r="BL1205">
            <v>0</v>
          </cell>
          <cell r="BN1205" t="str">
            <v>DOCKERS</v>
          </cell>
          <cell r="BO1205" t="str">
            <v>Tops</v>
          </cell>
          <cell r="BP1205" t="str">
            <v>Mens</v>
          </cell>
          <cell r="BQ1205" t="str">
            <v>N</v>
          </cell>
          <cell r="BR1205" t="str">
            <v>DM Tops Wovens</v>
          </cell>
          <cell r="BS1205" t="str">
            <v>OKAMOTO D</v>
          </cell>
          <cell r="BT1205" t="str">
            <v>IronFree</v>
          </cell>
          <cell r="BU1205" t="str">
            <v>C9322</v>
          </cell>
          <cell r="BV1205" t="str">
            <v>Seasonal</v>
          </cell>
          <cell r="BW1205" t="str">
            <v>APD</v>
          </cell>
          <cell r="BY1205" t="str">
            <v>4043040395403524029140266402664026640266</v>
          </cell>
          <cell r="BZ1205" t="str">
            <v>S-61660-0015-4428-40430</v>
          </cell>
          <cell r="CA1205" t="str">
            <v>SFO</v>
          </cell>
          <cell r="CD1205">
            <v>0</v>
          </cell>
          <cell r="CF1205">
            <v>1667</v>
          </cell>
          <cell r="CG1205">
            <v>0</v>
          </cell>
        </row>
        <row r="1206">
          <cell r="A1206">
            <v>1094212</v>
          </cell>
          <cell r="B1206" t="str">
            <v>106</v>
          </cell>
          <cell r="C1206" t="str">
            <v>101</v>
          </cell>
          <cell r="D1206" t="str">
            <v>61660</v>
          </cell>
          <cell r="E1206" t="str">
            <v>61660-0015</v>
          </cell>
          <cell r="F1206" t="str">
            <v>IRON FREE SHIRT LS</v>
          </cell>
          <cell r="G1206" t="str">
            <v>BARBER - SKY</v>
          </cell>
          <cell r="H1206" t="str">
            <v>PC</v>
          </cell>
          <cell r="J1206" t="str">
            <v>SP-A</v>
          </cell>
          <cell r="K1206" t="str">
            <v>LSE</v>
          </cell>
          <cell r="L1206" t="str">
            <v>TR</v>
          </cell>
          <cell r="M1206">
            <v>711</v>
          </cell>
          <cell r="N1206">
            <v>711</v>
          </cell>
          <cell r="O1206">
            <v>0</v>
          </cell>
          <cell r="P1206">
            <v>711</v>
          </cell>
          <cell r="T1206" t="str">
            <v>533M</v>
          </cell>
          <cell r="U1206">
            <v>4428</v>
          </cell>
          <cell r="V1206" t="str">
            <v>SHANGHAI</v>
          </cell>
          <cell r="W1206" t="str">
            <v>NAS</v>
          </cell>
          <cell r="X1206" t="str">
            <v>BANGLADESH</v>
          </cell>
          <cell r="Y1206" t="str">
            <v>DRESSMAN GARMENT LTD</v>
          </cell>
          <cell r="Z1206" t="str">
            <v>FOB</v>
          </cell>
          <cell r="AD1206">
            <v>40266</v>
          </cell>
          <cell r="AE1206">
            <v>40266</v>
          </cell>
          <cell r="AF1206">
            <v>40266</v>
          </cell>
          <cell r="AG1206">
            <v>40266</v>
          </cell>
          <cell r="AH1206">
            <v>40291</v>
          </cell>
          <cell r="AI1206">
            <v>40352</v>
          </cell>
          <cell r="AJ1206">
            <v>40395</v>
          </cell>
          <cell r="AK1206">
            <v>40430</v>
          </cell>
          <cell r="AL1206">
            <v>40488</v>
          </cell>
          <cell r="AM1206">
            <v>40491</v>
          </cell>
          <cell r="AN1206" t="str">
            <v>new Mar P</v>
          </cell>
          <cell r="AO1206" t="str">
            <v>Y</v>
          </cell>
          <cell r="AP1206">
            <v>511257</v>
          </cell>
          <cell r="AR1206" t="str">
            <v>000s</v>
          </cell>
          <cell r="AS1206">
            <v>0</v>
          </cell>
          <cell r="AT1206" t="str">
            <v>China</v>
          </cell>
          <cell r="AX1206">
            <v>0</v>
          </cell>
          <cell r="AY1206">
            <v>40287</v>
          </cell>
          <cell r="AZ1206">
            <v>40293</v>
          </cell>
          <cell r="BA1206">
            <v>40398</v>
          </cell>
          <cell r="BB1206">
            <v>40433</v>
          </cell>
          <cell r="BC1206">
            <v>40489</v>
          </cell>
          <cell r="BD1206">
            <v>40496</v>
          </cell>
          <cell r="BE1206">
            <v>40269</v>
          </cell>
          <cell r="BF1206">
            <v>40391</v>
          </cell>
          <cell r="BG1206">
            <v>40422</v>
          </cell>
          <cell r="BH1206">
            <v>40483</v>
          </cell>
          <cell r="BI1206">
            <v>40483</v>
          </cell>
          <cell r="BL1206">
            <v>0</v>
          </cell>
          <cell r="BN1206" t="str">
            <v>DOCKERS</v>
          </cell>
          <cell r="BO1206" t="str">
            <v>Tops</v>
          </cell>
          <cell r="BP1206" t="str">
            <v>Mens</v>
          </cell>
          <cell r="BQ1206" t="str">
            <v>N</v>
          </cell>
          <cell r="BR1206" t="str">
            <v>DM Tops Wovens</v>
          </cell>
          <cell r="BS1206" t="str">
            <v>OKAMOTO D</v>
          </cell>
          <cell r="BT1206" t="str">
            <v>IronFree</v>
          </cell>
          <cell r="BU1206" t="str">
            <v>C9322</v>
          </cell>
          <cell r="BV1206" t="str">
            <v>Seasonal</v>
          </cell>
          <cell r="BW1206" t="str">
            <v>LSE</v>
          </cell>
          <cell r="BY1206" t="str">
            <v>4043040395403524029140266402664026640266</v>
          </cell>
          <cell r="BZ1206" t="str">
            <v>S-61660-0015-4428-40430</v>
          </cell>
          <cell r="CA1206" t="str">
            <v>SFO</v>
          </cell>
          <cell r="CD1206">
            <v>0</v>
          </cell>
          <cell r="CF1206">
            <v>1667</v>
          </cell>
          <cell r="CG1206">
            <v>0</v>
          </cell>
        </row>
        <row r="1207">
          <cell r="A1207">
            <v>1094213</v>
          </cell>
          <cell r="B1207" t="str">
            <v>106</v>
          </cell>
          <cell r="C1207" t="str">
            <v>101</v>
          </cell>
          <cell r="D1207" t="str">
            <v>61660</v>
          </cell>
          <cell r="E1207" t="str">
            <v>61660-0015</v>
          </cell>
          <cell r="F1207" t="str">
            <v>IRON FREE SHIRT LS</v>
          </cell>
          <cell r="G1207" t="str">
            <v>BARBER - SKY</v>
          </cell>
          <cell r="H1207" t="str">
            <v>PC</v>
          </cell>
          <cell r="J1207" t="str">
            <v>SP-A</v>
          </cell>
          <cell r="K1207" t="str">
            <v>LSE</v>
          </cell>
          <cell r="L1207" t="str">
            <v>GB</v>
          </cell>
          <cell r="M1207">
            <v>1000</v>
          </cell>
          <cell r="N1207">
            <v>1000</v>
          </cell>
          <cell r="O1207">
            <v>0</v>
          </cell>
          <cell r="P1207">
            <v>1000</v>
          </cell>
          <cell r="T1207" t="str">
            <v>533M</v>
          </cell>
          <cell r="U1207">
            <v>4428</v>
          </cell>
          <cell r="V1207" t="str">
            <v>SHANGHAI</v>
          </cell>
          <cell r="W1207" t="str">
            <v>NAS</v>
          </cell>
          <cell r="X1207" t="str">
            <v>BANGLADESH</v>
          </cell>
          <cell r="Y1207" t="str">
            <v>DRESSMAN GARMENT LTD</v>
          </cell>
          <cell r="Z1207" t="str">
            <v>FOB</v>
          </cell>
          <cell r="AD1207">
            <v>40266</v>
          </cell>
          <cell r="AE1207">
            <v>40266</v>
          </cell>
          <cell r="AF1207">
            <v>40266</v>
          </cell>
          <cell r="AG1207">
            <v>40266</v>
          </cell>
          <cell r="AH1207">
            <v>40291</v>
          </cell>
          <cell r="AI1207">
            <v>40352</v>
          </cell>
          <cell r="AJ1207">
            <v>40395</v>
          </cell>
          <cell r="AK1207">
            <v>40430</v>
          </cell>
          <cell r="AL1207">
            <v>40467</v>
          </cell>
          <cell r="AM1207">
            <v>40470</v>
          </cell>
          <cell r="AN1207" t="str">
            <v>3/31: Add 1.0k per Els &amp; Ann advised DC is GB.</v>
          </cell>
          <cell r="AO1207" t="str">
            <v>Y</v>
          </cell>
          <cell r="AP1207">
            <v>511043</v>
          </cell>
          <cell r="AR1207" t="str">
            <v>000s</v>
          </cell>
          <cell r="AS1207">
            <v>0</v>
          </cell>
          <cell r="AT1207" t="str">
            <v>China</v>
          </cell>
          <cell r="AX1207">
            <v>0</v>
          </cell>
          <cell r="AY1207">
            <v>40287</v>
          </cell>
          <cell r="AZ1207">
            <v>40293</v>
          </cell>
          <cell r="BA1207">
            <v>40398</v>
          </cell>
          <cell r="BB1207">
            <v>40433</v>
          </cell>
          <cell r="BC1207">
            <v>40468</v>
          </cell>
          <cell r="BD1207">
            <v>40475</v>
          </cell>
          <cell r="BE1207">
            <v>40269</v>
          </cell>
          <cell r="BF1207">
            <v>40391</v>
          </cell>
          <cell r="BG1207">
            <v>40422</v>
          </cell>
          <cell r="BH1207">
            <v>40452</v>
          </cell>
          <cell r="BI1207">
            <v>40452</v>
          </cell>
          <cell r="BL1207">
            <v>0</v>
          </cell>
          <cell r="BN1207" t="str">
            <v>DOCKERS</v>
          </cell>
          <cell r="BO1207" t="str">
            <v>Tops</v>
          </cell>
          <cell r="BP1207" t="str">
            <v>Mens</v>
          </cell>
          <cell r="BQ1207" t="str">
            <v>N</v>
          </cell>
          <cell r="BR1207" t="str">
            <v>DM Tops Wovens</v>
          </cell>
          <cell r="BS1207" t="str">
            <v>OKAMOTO D</v>
          </cell>
          <cell r="BT1207" t="str">
            <v>IronFree</v>
          </cell>
          <cell r="BU1207" t="str">
            <v>C9322</v>
          </cell>
          <cell r="BV1207" t="str">
            <v>Seasonal</v>
          </cell>
          <cell r="BW1207" t="str">
            <v>LSE</v>
          </cell>
          <cell r="BY1207" t="str">
            <v>4043040395403524029140266402664026640266</v>
          </cell>
          <cell r="BZ1207" t="str">
            <v>S-61660-0015-4428-40430</v>
          </cell>
          <cell r="CA1207" t="str">
            <v>SFO</v>
          </cell>
          <cell r="CD1207">
            <v>0</v>
          </cell>
          <cell r="CF1207">
            <v>1667</v>
          </cell>
          <cell r="CG1207">
            <v>0</v>
          </cell>
        </row>
        <row r="1208">
          <cell r="A1208">
            <v>1094214</v>
          </cell>
          <cell r="B1208" t="str">
            <v>106</v>
          </cell>
          <cell r="C1208" t="str">
            <v>101</v>
          </cell>
          <cell r="D1208" t="str">
            <v>61660</v>
          </cell>
          <cell r="E1208" t="str">
            <v>61660-0015</v>
          </cell>
          <cell r="F1208" t="str">
            <v>IRON FREE SHIRT LS</v>
          </cell>
          <cell r="G1208" t="str">
            <v>BARBER - SKY</v>
          </cell>
          <cell r="H1208" t="str">
            <v>PC</v>
          </cell>
          <cell r="J1208" t="str">
            <v>SP-A</v>
          </cell>
          <cell r="K1208" t="str">
            <v>LSM</v>
          </cell>
          <cell r="L1208" t="str">
            <v>MX</v>
          </cell>
          <cell r="M1208">
            <v>794</v>
          </cell>
          <cell r="N1208">
            <v>794</v>
          </cell>
          <cell r="O1208">
            <v>0</v>
          </cell>
          <cell r="P1208">
            <v>794</v>
          </cell>
          <cell r="T1208" t="str">
            <v>533M</v>
          </cell>
          <cell r="U1208">
            <v>4428</v>
          </cell>
          <cell r="V1208" t="str">
            <v>SHANGHAI</v>
          </cell>
          <cell r="W1208" t="str">
            <v>NAS</v>
          </cell>
          <cell r="X1208" t="str">
            <v>BANGLADESH</v>
          </cell>
          <cell r="Y1208" t="str">
            <v>DRESSMAN GARMENT LTD</v>
          </cell>
          <cell r="Z1208" t="str">
            <v>FOB</v>
          </cell>
          <cell r="AD1208">
            <v>40266</v>
          </cell>
          <cell r="AE1208">
            <v>40266</v>
          </cell>
          <cell r="AF1208">
            <v>40266</v>
          </cell>
          <cell r="AG1208">
            <v>40266</v>
          </cell>
          <cell r="AH1208">
            <v>40291</v>
          </cell>
          <cell r="AI1208">
            <v>40352</v>
          </cell>
          <cell r="AJ1208">
            <v>40395</v>
          </cell>
          <cell r="AK1208">
            <v>40430</v>
          </cell>
          <cell r="AL1208">
            <v>40497</v>
          </cell>
          <cell r="AM1208">
            <v>40500</v>
          </cell>
          <cell r="AN1208" t="str">
            <v>new Mar P</v>
          </cell>
          <cell r="AO1208" t="str">
            <v>Y</v>
          </cell>
          <cell r="AP1208">
            <v>96344</v>
          </cell>
          <cell r="AR1208" t="str">
            <v>000s</v>
          </cell>
          <cell r="AS1208">
            <v>0</v>
          </cell>
          <cell r="AT1208" t="str">
            <v>China</v>
          </cell>
          <cell r="AX1208">
            <v>0</v>
          </cell>
          <cell r="AY1208">
            <v>40287</v>
          </cell>
          <cell r="AZ1208">
            <v>40293</v>
          </cell>
          <cell r="BA1208">
            <v>40398</v>
          </cell>
          <cell r="BB1208">
            <v>40433</v>
          </cell>
          <cell r="BC1208">
            <v>40503</v>
          </cell>
          <cell r="BD1208">
            <v>40503</v>
          </cell>
          <cell r="BE1208">
            <v>40269</v>
          </cell>
          <cell r="BF1208">
            <v>40391</v>
          </cell>
          <cell r="BG1208">
            <v>40422</v>
          </cell>
          <cell r="BH1208">
            <v>40483</v>
          </cell>
          <cell r="BI1208">
            <v>40483</v>
          </cell>
          <cell r="BL1208">
            <v>0</v>
          </cell>
          <cell r="BN1208" t="str">
            <v>DOCKERS</v>
          </cell>
          <cell r="BO1208" t="str">
            <v>Tops</v>
          </cell>
          <cell r="BP1208" t="str">
            <v>Mens</v>
          </cell>
          <cell r="BQ1208" t="str">
            <v>N</v>
          </cell>
          <cell r="BR1208" t="str">
            <v>DM Tops Wovens</v>
          </cell>
          <cell r="BS1208" t="str">
            <v>OKAMOTO D</v>
          </cell>
          <cell r="BT1208" t="str">
            <v>IronFree</v>
          </cell>
          <cell r="BU1208" t="str">
            <v>C9322</v>
          </cell>
          <cell r="BV1208" t="str">
            <v>Seasonal</v>
          </cell>
          <cell r="BW1208" t="str">
            <v>LSA</v>
          </cell>
          <cell r="BY1208" t="str">
            <v>4043040395403524029140266402664026640266</v>
          </cell>
          <cell r="BZ1208" t="str">
            <v>S-61660-0015-4428-40430</v>
          </cell>
          <cell r="CA1208" t="str">
            <v>SFO</v>
          </cell>
          <cell r="CB1208">
            <v>794</v>
          </cell>
          <cell r="CD1208">
            <v>0</v>
          </cell>
          <cell r="CF1208">
            <v>1667</v>
          </cell>
          <cell r="CG1208">
            <v>0</v>
          </cell>
        </row>
        <row r="1209">
          <cell r="A1209">
            <v>1094215</v>
          </cell>
          <cell r="B1209" t="str">
            <v>106</v>
          </cell>
          <cell r="C1209" t="str">
            <v>101</v>
          </cell>
          <cell r="D1209" t="str">
            <v>61660</v>
          </cell>
          <cell r="E1209" t="str">
            <v>61660-0019</v>
          </cell>
          <cell r="F1209" t="str">
            <v>IRON FREE SHIRT LS</v>
          </cell>
          <cell r="G1209" t="str">
            <v>MEL - ROMAN GOLD</v>
          </cell>
          <cell r="H1209" t="str">
            <v>PC</v>
          </cell>
          <cell r="J1209" t="str">
            <v>SP-A</v>
          </cell>
          <cell r="K1209" t="str">
            <v>APD</v>
          </cell>
          <cell r="L1209" t="str">
            <v>MY</v>
          </cell>
          <cell r="M1209">
            <v>758</v>
          </cell>
          <cell r="N1209">
            <v>758</v>
          </cell>
          <cell r="O1209">
            <v>0</v>
          </cell>
          <cell r="P1209">
            <v>758</v>
          </cell>
          <cell r="T1209" t="str">
            <v>533M</v>
          </cell>
          <cell r="U1209">
            <v>4428</v>
          </cell>
          <cell r="V1209" t="str">
            <v>SHANGHAI</v>
          </cell>
          <cell r="W1209" t="str">
            <v>NAS</v>
          </cell>
          <cell r="X1209" t="str">
            <v>BANGLADESH</v>
          </cell>
          <cell r="Y1209" t="str">
            <v>DRESSMAN GARMENT LTD</v>
          </cell>
          <cell r="Z1209" t="str">
            <v>FOB</v>
          </cell>
          <cell r="AD1209">
            <v>40218</v>
          </cell>
          <cell r="AE1209">
            <v>40218</v>
          </cell>
          <cell r="AF1209">
            <v>40218</v>
          </cell>
          <cell r="AG1209">
            <v>40218</v>
          </cell>
          <cell r="AH1209">
            <v>40231</v>
          </cell>
          <cell r="AI1209">
            <v>40316</v>
          </cell>
          <cell r="AJ1209">
            <v>40330</v>
          </cell>
          <cell r="AK1209">
            <v>40380</v>
          </cell>
          <cell r="AL1209">
            <v>40428</v>
          </cell>
          <cell r="AM1209">
            <v>40431</v>
          </cell>
          <cell r="AN1209" t="str">
            <v>MY PH TH SG PK; Feb P-req</v>
          </cell>
          <cell r="AO1209" t="str">
            <v>Y</v>
          </cell>
          <cell r="AP1209" t="str">
            <v>4505016129/4509008333/4512014061/4512014115/4514004914</v>
          </cell>
          <cell r="AR1209" t="str">
            <v>000s</v>
          </cell>
          <cell r="AS1209">
            <v>0</v>
          </cell>
          <cell r="AT1209" t="str">
            <v>China</v>
          </cell>
          <cell r="AX1209">
            <v>0</v>
          </cell>
          <cell r="AY1209">
            <v>40231</v>
          </cell>
          <cell r="AZ1209">
            <v>40237</v>
          </cell>
          <cell r="BA1209">
            <v>40335</v>
          </cell>
          <cell r="BB1209">
            <v>40384</v>
          </cell>
          <cell r="BC1209">
            <v>40433</v>
          </cell>
          <cell r="BD1209">
            <v>40433</v>
          </cell>
          <cell r="BE1209">
            <v>40210</v>
          </cell>
          <cell r="BF1209">
            <v>40330</v>
          </cell>
          <cell r="BG1209">
            <v>40360</v>
          </cell>
          <cell r="BH1209">
            <v>40422</v>
          </cell>
          <cell r="BI1209">
            <v>40422</v>
          </cell>
          <cell r="BL1209">
            <v>0</v>
          </cell>
          <cell r="BN1209" t="str">
            <v>DOCKERS</v>
          </cell>
          <cell r="BO1209" t="str">
            <v>Tops</v>
          </cell>
          <cell r="BP1209" t="str">
            <v>Mens</v>
          </cell>
          <cell r="BQ1209" t="str">
            <v>N</v>
          </cell>
          <cell r="BR1209" t="str">
            <v>DM Tops Wovens</v>
          </cell>
          <cell r="BS1209" t="str">
            <v>OKAMOTO D</v>
          </cell>
          <cell r="BT1209" t="str">
            <v>IronFree</v>
          </cell>
          <cell r="BU1209" t="str">
            <v>C8709</v>
          </cell>
          <cell r="BV1209" t="str">
            <v>Seasonal</v>
          </cell>
          <cell r="BW1209" t="str">
            <v>APD</v>
          </cell>
          <cell r="BY1209" t="str">
            <v>4038040330403164023140218402184021840218</v>
          </cell>
          <cell r="BZ1209" t="str">
            <v>S-61660-0019-4428-40380</v>
          </cell>
          <cell r="CA1209" t="str">
            <v>SFO</v>
          </cell>
          <cell r="CD1209">
            <v>0</v>
          </cell>
          <cell r="CF1209">
            <v>1667</v>
          </cell>
          <cell r="CG1209">
            <v>0</v>
          </cell>
        </row>
        <row r="1210">
          <cell r="A1210">
            <v>1094216</v>
          </cell>
          <cell r="B1210" t="str">
            <v>106</v>
          </cell>
          <cell r="C1210" t="str">
            <v>101</v>
          </cell>
          <cell r="D1210" t="str">
            <v>61660</v>
          </cell>
          <cell r="E1210" t="str">
            <v>61660-0019</v>
          </cell>
          <cell r="F1210" t="str">
            <v>IRON FREE SHIRT LS</v>
          </cell>
          <cell r="G1210" t="str">
            <v>MEL - ROMAN GOLD</v>
          </cell>
          <cell r="H1210" t="str">
            <v>PC</v>
          </cell>
          <cell r="J1210" t="str">
            <v>SP-A</v>
          </cell>
          <cell r="K1210" t="str">
            <v>LACL</v>
          </cell>
          <cell r="L1210" t="str">
            <v>CR</v>
          </cell>
          <cell r="M1210">
            <v>156</v>
          </cell>
          <cell r="N1210">
            <v>156</v>
          </cell>
          <cell r="O1210">
            <v>0</v>
          </cell>
          <cell r="P1210">
            <v>156</v>
          </cell>
          <cell r="T1210" t="str">
            <v>533M</v>
          </cell>
          <cell r="U1210">
            <v>4428</v>
          </cell>
          <cell r="V1210" t="str">
            <v>SHANGHAI</v>
          </cell>
          <cell r="W1210" t="str">
            <v>NAS</v>
          </cell>
          <cell r="X1210" t="str">
            <v>BANGLADESH</v>
          </cell>
          <cell r="Y1210" t="str">
            <v>DRESSMAN GARMENT LTD</v>
          </cell>
          <cell r="Z1210" t="str">
            <v>FOB</v>
          </cell>
          <cell r="AD1210">
            <v>40218</v>
          </cell>
          <cell r="AE1210">
            <v>40218</v>
          </cell>
          <cell r="AF1210">
            <v>40218</v>
          </cell>
          <cell r="AG1210">
            <v>40218</v>
          </cell>
          <cell r="AH1210">
            <v>40231</v>
          </cell>
          <cell r="AI1210">
            <v>40316</v>
          </cell>
          <cell r="AJ1210">
            <v>40330</v>
          </cell>
          <cell r="AK1210">
            <v>40380</v>
          </cell>
          <cell r="AL1210">
            <v>40455</v>
          </cell>
          <cell r="AM1210">
            <v>40458</v>
          </cell>
          <cell r="AN1210" t="str">
            <v>Feb P-req</v>
          </cell>
          <cell r="AO1210" t="str">
            <v>Y</v>
          </cell>
          <cell r="AP1210">
            <v>4100086351</v>
          </cell>
          <cell r="AR1210" t="str">
            <v>000s</v>
          </cell>
          <cell r="AS1210">
            <v>0</v>
          </cell>
          <cell r="AT1210" t="str">
            <v>China</v>
          </cell>
          <cell r="AX1210">
            <v>0</v>
          </cell>
          <cell r="AY1210">
            <v>40231</v>
          </cell>
          <cell r="AZ1210">
            <v>40237</v>
          </cell>
          <cell r="BA1210">
            <v>40335</v>
          </cell>
          <cell r="BB1210">
            <v>40384</v>
          </cell>
          <cell r="BC1210">
            <v>40461</v>
          </cell>
          <cell r="BD1210">
            <v>40461</v>
          </cell>
          <cell r="BE1210">
            <v>40210</v>
          </cell>
          <cell r="BF1210">
            <v>40330</v>
          </cell>
          <cell r="BG1210">
            <v>40360</v>
          </cell>
          <cell r="BH1210">
            <v>40452</v>
          </cell>
          <cell r="BI1210">
            <v>40452</v>
          </cell>
          <cell r="BL1210">
            <v>0</v>
          </cell>
          <cell r="BN1210" t="str">
            <v>DOCKERS</v>
          </cell>
          <cell r="BO1210" t="str">
            <v>Tops</v>
          </cell>
          <cell r="BP1210" t="str">
            <v>Mens</v>
          </cell>
          <cell r="BQ1210" t="str">
            <v>N</v>
          </cell>
          <cell r="BR1210" t="str">
            <v>DM Tops Wovens</v>
          </cell>
          <cell r="BS1210" t="str">
            <v>OKAMOTO D</v>
          </cell>
          <cell r="BT1210" t="str">
            <v>IronFree</v>
          </cell>
          <cell r="BU1210" t="str">
            <v>C8709</v>
          </cell>
          <cell r="BV1210" t="str">
            <v>Seasonal</v>
          </cell>
          <cell r="BW1210" t="str">
            <v>LSA</v>
          </cell>
          <cell r="BY1210" t="str">
            <v>4038040330403164023140218402184021840218</v>
          </cell>
          <cell r="BZ1210" t="str">
            <v>S-61660-0019-4428-40380</v>
          </cell>
          <cell r="CA1210" t="str">
            <v>SFO</v>
          </cell>
          <cell r="CD1210">
            <v>0</v>
          </cell>
          <cell r="CF1210">
            <v>1667</v>
          </cell>
          <cell r="CG1210">
            <v>0</v>
          </cell>
        </row>
        <row r="1211">
          <cell r="A1211">
            <v>1094217</v>
          </cell>
          <cell r="B1211" t="str">
            <v>106</v>
          </cell>
          <cell r="C1211" t="str">
            <v>101</v>
          </cell>
          <cell r="D1211" t="str">
            <v>61660</v>
          </cell>
          <cell r="E1211" t="str">
            <v>61660-0019</v>
          </cell>
          <cell r="F1211" t="str">
            <v>IRON FREE SHIRT LS</v>
          </cell>
          <cell r="G1211" t="str">
            <v>MEL - ROMAN GOLD</v>
          </cell>
          <cell r="H1211" t="str">
            <v>PC</v>
          </cell>
          <cell r="J1211" t="str">
            <v>SP-A</v>
          </cell>
          <cell r="K1211" t="str">
            <v>LSUS</v>
          </cell>
          <cell r="L1211">
            <v>2006</v>
          </cell>
          <cell r="M1211">
            <v>586</v>
          </cell>
          <cell r="N1211">
            <v>586</v>
          </cell>
          <cell r="O1211">
            <v>0</v>
          </cell>
          <cell r="P1211">
            <v>586</v>
          </cell>
          <cell r="T1211" t="str">
            <v>533M</v>
          </cell>
          <cell r="U1211">
            <v>4428</v>
          </cell>
          <cell r="V1211" t="str">
            <v>SHANGHAI</v>
          </cell>
          <cell r="W1211" t="str">
            <v>NAS</v>
          </cell>
          <cell r="X1211" t="str">
            <v>BANGLADESH</v>
          </cell>
          <cell r="Y1211" t="str">
            <v>DRESSMAN GARMENT LTD</v>
          </cell>
          <cell r="Z1211" t="str">
            <v>FOB</v>
          </cell>
          <cell r="AD1211">
            <v>40218</v>
          </cell>
          <cell r="AE1211">
            <v>40218</v>
          </cell>
          <cell r="AF1211">
            <v>40218</v>
          </cell>
          <cell r="AG1211">
            <v>40218</v>
          </cell>
          <cell r="AH1211">
            <v>40231</v>
          </cell>
          <cell r="AI1211">
            <v>40316</v>
          </cell>
          <cell r="AJ1211">
            <v>40330</v>
          </cell>
          <cell r="AK1211">
            <v>40380</v>
          </cell>
          <cell r="AL1211">
            <v>40423</v>
          </cell>
          <cell r="AM1211">
            <v>40426</v>
          </cell>
          <cell r="AN1211" t="str">
            <v>POP + excess to meet min. per merchant</v>
          </cell>
          <cell r="AO1211" t="str">
            <v>Y</v>
          </cell>
          <cell r="AP1211">
            <v>4100081561</v>
          </cell>
          <cell r="AR1211" t="str">
            <v>000s</v>
          </cell>
          <cell r="AS1211">
            <v>0</v>
          </cell>
          <cell r="AT1211" t="str">
            <v>China</v>
          </cell>
          <cell r="AX1211">
            <v>0</v>
          </cell>
          <cell r="AY1211">
            <v>40231</v>
          </cell>
          <cell r="AZ1211">
            <v>40237</v>
          </cell>
          <cell r="BA1211">
            <v>40335</v>
          </cell>
          <cell r="BB1211">
            <v>40384</v>
          </cell>
          <cell r="BC1211">
            <v>40426</v>
          </cell>
          <cell r="BD1211">
            <v>40426</v>
          </cell>
          <cell r="BE1211">
            <v>40210</v>
          </cell>
          <cell r="BF1211">
            <v>40330</v>
          </cell>
          <cell r="BG1211">
            <v>40360</v>
          </cell>
          <cell r="BH1211">
            <v>40422</v>
          </cell>
          <cell r="BI1211">
            <v>40422</v>
          </cell>
          <cell r="BL1211">
            <v>0</v>
          </cell>
          <cell r="BN1211" t="str">
            <v>DOCKERS</v>
          </cell>
          <cell r="BO1211" t="str">
            <v>Tops</v>
          </cell>
          <cell r="BP1211" t="str">
            <v>Mens</v>
          </cell>
          <cell r="BQ1211" t="str">
            <v>N</v>
          </cell>
          <cell r="BR1211" t="str">
            <v>DM Tops Wovens</v>
          </cell>
          <cell r="BS1211" t="str">
            <v>OKAMOTO D</v>
          </cell>
          <cell r="BT1211" t="str">
            <v>IronFree</v>
          </cell>
          <cell r="BU1211" t="str">
            <v>C8709</v>
          </cell>
          <cell r="BV1211" t="str">
            <v>Seasonal</v>
          </cell>
          <cell r="BW1211" t="str">
            <v>LSA</v>
          </cell>
          <cell r="BY1211" t="str">
            <v>4038040330403164023140218402184021840218</v>
          </cell>
          <cell r="BZ1211" t="str">
            <v>S-61660-0019-4428-40380</v>
          </cell>
          <cell r="CA1211" t="str">
            <v>SFO</v>
          </cell>
          <cell r="CD1211">
            <v>0</v>
          </cell>
          <cell r="CF1211">
            <v>1667</v>
          </cell>
          <cell r="CG1211">
            <v>0</v>
          </cell>
        </row>
        <row r="1212">
          <cell r="A1212">
            <v>1094218</v>
          </cell>
          <cell r="B1212" t="str">
            <v>106</v>
          </cell>
          <cell r="C1212" t="str">
            <v>101</v>
          </cell>
          <cell r="D1212" t="str">
            <v>61660</v>
          </cell>
          <cell r="E1212" t="str">
            <v>61660-0021</v>
          </cell>
          <cell r="F1212" t="str">
            <v>IRON FREE SHIRT LS</v>
          </cell>
          <cell r="G1212" t="str">
            <v>CECIL - OFFICERS BLUE</v>
          </cell>
          <cell r="H1212" t="str">
            <v>PC</v>
          </cell>
          <cell r="J1212" t="str">
            <v>SP-A</v>
          </cell>
          <cell r="K1212" t="str">
            <v>APD</v>
          </cell>
          <cell r="L1212" t="str">
            <v>MY</v>
          </cell>
          <cell r="M1212">
            <v>737</v>
          </cell>
          <cell r="N1212">
            <v>737</v>
          </cell>
          <cell r="O1212">
            <v>0</v>
          </cell>
          <cell r="P1212">
            <v>737</v>
          </cell>
          <cell r="T1212" t="str">
            <v>533M</v>
          </cell>
          <cell r="U1212">
            <v>4428</v>
          </cell>
          <cell r="V1212" t="str">
            <v>SHANGHAI</v>
          </cell>
          <cell r="W1212" t="str">
            <v>NAS</v>
          </cell>
          <cell r="X1212" t="str">
            <v>BANGLADESH</v>
          </cell>
          <cell r="Y1212" t="str">
            <v>DRESSMAN GARMENT LTD</v>
          </cell>
          <cell r="Z1212" t="str">
            <v>FOB</v>
          </cell>
          <cell r="AD1212">
            <v>40218</v>
          </cell>
          <cell r="AE1212">
            <v>40218</v>
          </cell>
          <cell r="AF1212">
            <v>40218</v>
          </cell>
          <cell r="AG1212">
            <v>40218</v>
          </cell>
          <cell r="AH1212">
            <v>40231</v>
          </cell>
          <cell r="AI1212">
            <v>40316</v>
          </cell>
          <cell r="AJ1212">
            <v>40330</v>
          </cell>
          <cell r="AK1212">
            <v>40380</v>
          </cell>
          <cell r="AL1212">
            <v>40428</v>
          </cell>
          <cell r="AM1212">
            <v>40431</v>
          </cell>
          <cell r="AN1212" t="str">
            <v>4/14: Add'l 150 uts from PA cxl. MY PH SG PK; Feb P-req</v>
          </cell>
          <cell r="AO1212" t="str">
            <v>Y</v>
          </cell>
          <cell r="AP1212" t="str">
            <v>4505016130/4509008334/4512014116/4514004914</v>
          </cell>
          <cell r="AR1212" t="str">
            <v>000s</v>
          </cell>
          <cell r="AS1212">
            <v>0</v>
          </cell>
          <cell r="AT1212" t="str">
            <v>China</v>
          </cell>
          <cell r="AX1212">
            <v>0</v>
          </cell>
          <cell r="AY1212">
            <v>40231</v>
          </cell>
          <cell r="AZ1212">
            <v>40237</v>
          </cell>
          <cell r="BA1212">
            <v>40335</v>
          </cell>
          <cell r="BB1212">
            <v>40384</v>
          </cell>
          <cell r="BC1212">
            <v>40433</v>
          </cell>
          <cell r="BD1212">
            <v>40433</v>
          </cell>
          <cell r="BE1212">
            <v>40210</v>
          </cell>
          <cell r="BF1212">
            <v>40330</v>
          </cell>
          <cell r="BG1212">
            <v>40360</v>
          </cell>
          <cell r="BH1212">
            <v>40422</v>
          </cell>
          <cell r="BI1212">
            <v>40422</v>
          </cell>
          <cell r="BL1212">
            <v>0</v>
          </cell>
          <cell r="BN1212" t="str">
            <v>DOCKERS</v>
          </cell>
          <cell r="BO1212" t="str">
            <v>Tops</v>
          </cell>
          <cell r="BP1212" t="str">
            <v>Mens</v>
          </cell>
          <cell r="BQ1212" t="str">
            <v>N</v>
          </cell>
          <cell r="BR1212" t="str">
            <v>DM Tops Wovens</v>
          </cell>
          <cell r="BS1212" t="str">
            <v>OKAMOTO D</v>
          </cell>
          <cell r="BT1212" t="str">
            <v>IronFree</v>
          </cell>
          <cell r="BU1212" t="str">
            <v>C8687</v>
          </cell>
          <cell r="BV1212" t="str">
            <v>Seasonal</v>
          </cell>
          <cell r="BW1212" t="str">
            <v>APD</v>
          </cell>
          <cell r="BY1212" t="str">
            <v>4038040330403164023140218402184021840218</v>
          </cell>
          <cell r="BZ1212" t="str">
            <v>S-61660-0021-4428-40380</v>
          </cell>
          <cell r="CA1212" t="str">
            <v>SFO</v>
          </cell>
          <cell r="CD1212">
            <v>0</v>
          </cell>
          <cell r="CF1212">
            <v>1667</v>
          </cell>
          <cell r="CG1212">
            <v>0</v>
          </cell>
        </row>
        <row r="1213">
          <cell r="A1213">
            <v>1094219</v>
          </cell>
          <cell r="B1213" t="str">
            <v>106</v>
          </cell>
          <cell r="C1213" t="str">
            <v>101</v>
          </cell>
          <cell r="D1213" t="str">
            <v>61660</v>
          </cell>
          <cell r="E1213" t="str">
            <v>61660-0021</v>
          </cell>
          <cell r="F1213" t="str">
            <v>IRON FREE SHIRT LS</v>
          </cell>
          <cell r="G1213" t="str">
            <v>CECIL - OFFICERS BLUE</v>
          </cell>
          <cell r="H1213" t="str">
            <v>PC</v>
          </cell>
          <cell r="J1213" t="str">
            <v>SP-A</v>
          </cell>
          <cell r="K1213" t="str">
            <v>LSUS</v>
          </cell>
          <cell r="L1213">
            <v>2006</v>
          </cell>
          <cell r="M1213">
            <v>763</v>
          </cell>
          <cell r="N1213">
            <v>763</v>
          </cell>
          <cell r="O1213">
            <v>0</v>
          </cell>
          <cell r="P1213">
            <v>763</v>
          </cell>
          <cell r="T1213" t="str">
            <v>533M</v>
          </cell>
          <cell r="U1213">
            <v>4428</v>
          </cell>
          <cell r="V1213" t="str">
            <v>SHANGHAI</v>
          </cell>
          <cell r="W1213" t="str">
            <v>NAS</v>
          </cell>
          <cell r="X1213" t="str">
            <v>BANGLADESH</v>
          </cell>
          <cell r="Y1213" t="str">
            <v>DRESSMAN GARMENT LTD</v>
          </cell>
          <cell r="Z1213" t="str">
            <v>FOB</v>
          </cell>
          <cell r="AD1213">
            <v>40218</v>
          </cell>
          <cell r="AE1213">
            <v>40218</v>
          </cell>
          <cell r="AF1213">
            <v>40218</v>
          </cell>
          <cell r="AG1213">
            <v>40218</v>
          </cell>
          <cell r="AH1213">
            <v>40231</v>
          </cell>
          <cell r="AI1213">
            <v>40316</v>
          </cell>
          <cell r="AJ1213">
            <v>40330</v>
          </cell>
          <cell r="AK1213">
            <v>40380</v>
          </cell>
          <cell r="AL1213">
            <v>40423</v>
          </cell>
          <cell r="AM1213">
            <v>40426</v>
          </cell>
          <cell r="AN1213" t="str">
            <v>4/14: add'l 90 uts from PA's cxl.POP + excess to meet min. per merchant</v>
          </cell>
          <cell r="AO1213" t="str">
            <v>Y</v>
          </cell>
          <cell r="AP1213">
            <v>4100081562</v>
          </cell>
          <cell r="AR1213" t="str">
            <v>000s</v>
          </cell>
          <cell r="AS1213">
            <v>0</v>
          </cell>
          <cell r="AT1213" t="str">
            <v>China</v>
          </cell>
          <cell r="AX1213">
            <v>0</v>
          </cell>
          <cell r="AY1213">
            <v>40231</v>
          </cell>
          <cell r="AZ1213">
            <v>40237</v>
          </cell>
          <cell r="BA1213">
            <v>40335</v>
          </cell>
          <cell r="BB1213">
            <v>40384</v>
          </cell>
          <cell r="BC1213">
            <v>40426</v>
          </cell>
          <cell r="BD1213">
            <v>40426</v>
          </cell>
          <cell r="BE1213">
            <v>40210</v>
          </cell>
          <cell r="BF1213">
            <v>40330</v>
          </cell>
          <cell r="BG1213">
            <v>40360</v>
          </cell>
          <cell r="BH1213">
            <v>40422</v>
          </cell>
          <cell r="BI1213">
            <v>40422</v>
          </cell>
          <cell r="BL1213">
            <v>0</v>
          </cell>
          <cell r="BN1213" t="str">
            <v>DOCKERS</v>
          </cell>
          <cell r="BO1213" t="str">
            <v>Tops</v>
          </cell>
          <cell r="BP1213" t="str">
            <v>Mens</v>
          </cell>
          <cell r="BQ1213" t="str">
            <v>N</v>
          </cell>
          <cell r="BR1213" t="str">
            <v>DM Tops Wovens</v>
          </cell>
          <cell r="BS1213" t="str">
            <v>OKAMOTO D</v>
          </cell>
          <cell r="BT1213" t="str">
            <v>IronFree</v>
          </cell>
          <cell r="BU1213" t="str">
            <v>C8687</v>
          </cell>
          <cell r="BV1213" t="str">
            <v>Seasonal</v>
          </cell>
          <cell r="BW1213" t="str">
            <v>LSA</v>
          </cell>
          <cell r="BY1213" t="str">
            <v>4038040330403164023140218402184021840218</v>
          </cell>
          <cell r="BZ1213" t="str">
            <v>S-61660-0021-4428-40380</v>
          </cell>
          <cell r="CA1213" t="str">
            <v>SFO</v>
          </cell>
          <cell r="CD1213">
            <v>0</v>
          </cell>
          <cell r="CF1213">
            <v>1667</v>
          </cell>
          <cell r="CG1213">
            <v>0</v>
          </cell>
        </row>
        <row r="1214">
          <cell r="A1214">
            <v>1094220</v>
          </cell>
          <cell r="B1214" t="str">
            <v>106</v>
          </cell>
          <cell r="C1214" t="str">
            <v>101</v>
          </cell>
          <cell r="D1214" t="str">
            <v>61660</v>
          </cell>
          <cell r="E1214" t="str">
            <v>61660-0022</v>
          </cell>
          <cell r="F1214" t="str">
            <v>IRON FREE SHIRT LS</v>
          </cell>
          <cell r="G1214" t="str">
            <v>CECIL - CAMBRIDGE RED</v>
          </cell>
          <cell r="H1214" t="str">
            <v>PC</v>
          </cell>
          <cell r="J1214" t="str">
            <v>SP-A</v>
          </cell>
          <cell r="K1214" t="str">
            <v>APD</v>
          </cell>
          <cell r="L1214" t="str">
            <v>MY</v>
          </cell>
          <cell r="M1214">
            <v>375</v>
          </cell>
          <cell r="N1214">
            <v>375</v>
          </cell>
          <cell r="O1214">
            <v>0</v>
          </cell>
          <cell r="P1214">
            <v>375</v>
          </cell>
          <cell r="T1214" t="str">
            <v>533M</v>
          </cell>
          <cell r="U1214">
            <v>4428</v>
          </cell>
          <cell r="V1214" t="str">
            <v>SHANGHAI</v>
          </cell>
          <cell r="W1214" t="str">
            <v>NAS</v>
          </cell>
          <cell r="X1214" t="str">
            <v>BANGLADESH</v>
          </cell>
          <cell r="Y1214" t="str">
            <v>DRESSMAN GARMENT LTD</v>
          </cell>
          <cell r="Z1214" t="str">
            <v>FOB</v>
          </cell>
          <cell r="AD1214">
            <v>40190</v>
          </cell>
          <cell r="AE1214">
            <v>40190</v>
          </cell>
          <cell r="AF1214">
            <v>40190</v>
          </cell>
          <cell r="AG1214">
            <v>40190</v>
          </cell>
          <cell r="AH1214">
            <v>40200</v>
          </cell>
          <cell r="AI1214">
            <v>40274</v>
          </cell>
          <cell r="AJ1214">
            <v>40288</v>
          </cell>
          <cell r="AK1214">
            <v>40338</v>
          </cell>
          <cell r="AL1214">
            <v>40386</v>
          </cell>
          <cell r="AM1214">
            <v>40389</v>
          </cell>
          <cell r="AN1214" t="str">
            <v>MY PH PK; new Jan fcst</v>
          </cell>
          <cell r="AO1214" t="str">
            <v>Y</v>
          </cell>
          <cell r="AP1214" t="str">
            <v>4505015876/4509008035/4514004657</v>
          </cell>
          <cell r="AR1214" t="str">
            <v>000s</v>
          </cell>
          <cell r="AS1214">
            <v>0</v>
          </cell>
          <cell r="AT1214" t="str">
            <v>China</v>
          </cell>
          <cell r="AX1214">
            <v>0</v>
          </cell>
          <cell r="AY1214">
            <v>40196</v>
          </cell>
          <cell r="AZ1214">
            <v>40202</v>
          </cell>
          <cell r="BA1214">
            <v>40293</v>
          </cell>
          <cell r="BB1214">
            <v>40342</v>
          </cell>
          <cell r="BC1214">
            <v>40391</v>
          </cell>
          <cell r="BD1214">
            <v>40391</v>
          </cell>
          <cell r="BE1214">
            <v>40179</v>
          </cell>
          <cell r="BF1214">
            <v>40269</v>
          </cell>
          <cell r="BG1214">
            <v>40330</v>
          </cell>
          <cell r="BH1214">
            <v>40360</v>
          </cell>
          <cell r="BI1214">
            <v>40360</v>
          </cell>
          <cell r="BL1214">
            <v>0</v>
          </cell>
          <cell r="BN1214" t="str">
            <v>DOCKERS</v>
          </cell>
          <cell r="BO1214" t="str">
            <v>Tops</v>
          </cell>
          <cell r="BP1214" t="str">
            <v>Mens</v>
          </cell>
          <cell r="BQ1214" t="str">
            <v>N</v>
          </cell>
          <cell r="BR1214" t="str">
            <v>DM Tops Wovens</v>
          </cell>
          <cell r="BS1214" t="str">
            <v>OKAMOTO D</v>
          </cell>
          <cell r="BT1214" t="str">
            <v>IronFree</v>
          </cell>
          <cell r="BU1214" t="str">
            <v>C8686</v>
          </cell>
          <cell r="BV1214" t="str">
            <v>Seasonal</v>
          </cell>
          <cell r="BW1214" t="str">
            <v>APD</v>
          </cell>
          <cell r="BY1214" t="str">
            <v>4033840288402744020040190401904019040190</v>
          </cell>
          <cell r="BZ1214" t="str">
            <v>S-61660-0022-4428-40338</v>
          </cell>
          <cell r="CA1214" t="str">
            <v>SFO</v>
          </cell>
          <cell r="CD1214">
            <v>0</v>
          </cell>
          <cell r="CF1214">
            <v>1667</v>
          </cell>
          <cell r="CG1214">
            <v>0</v>
          </cell>
        </row>
        <row r="1215">
          <cell r="A1215">
            <v>1094221</v>
          </cell>
          <cell r="B1215" t="str">
            <v>106</v>
          </cell>
          <cell r="C1215" t="str">
            <v>101</v>
          </cell>
          <cell r="D1215" t="str">
            <v>61660</v>
          </cell>
          <cell r="E1215" t="str">
            <v>61660-0022</v>
          </cell>
          <cell r="F1215" t="str">
            <v>IRON FREE SHIRT LS</v>
          </cell>
          <cell r="G1215" t="str">
            <v>CECIL - CAMBRIDGE RED</v>
          </cell>
          <cell r="H1215" t="str">
            <v>PC</v>
          </cell>
          <cell r="J1215" t="str">
            <v>SP-A</v>
          </cell>
          <cell r="K1215" t="str">
            <v>LSM</v>
          </cell>
          <cell r="L1215" t="str">
            <v>MX</v>
          </cell>
          <cell r="M1215">
            <v>1956</v>
          </cell>
          <cell r="N1215">
            <v>1956</v>
          </cell>
          <cell r="O1215">
            <v>0</v>
          </cell>
          <cell r="P1215">
            <v>1956</v>
          </cell>
          <cell r="T1215" t="str">
            <v>533M</v>
          </cell>
          <cell r="U1215">
            <v>4428</v>
          </cell>
          <cell r="V1215" t="str">
            <v>SHANGHAI</v>
          </cell>
          <cell r="W1215" t="str">
            <v>NAS</v>
          </cell>
          <cell r="X1215" t="str">
            <v>BANGLADESH</v>
          </cell>
          <cell r="Y1215" t="str">
            <v>DRESSMAN GARMENT LTD</v>
          </cell>
          <cell r="Z1215" t="str">
            <v>FOB</v>
          </cell>
          <cell r="AD1215">
            <v>40190</v>
          </cell>
          <cell r="AE1215">
            <v>40190</v>
          </cell>
          <cell r="AF1215">
            <v>40190</v>
          </cell>
          <cell r="AG1215">
            <v>40190</v>
          </cell>
          <cell r="AH1215">
            <v>40200</v>
          </cell>
          <cell r="AI1215">
            <v>40274</v>
          </cell>
          <cell r="AJ1215">
            <v>40288</v>
          </cell>
          <cell r="AK1215">
            <v>40338</v>
          </cell>
          <cell r="AL1215">
            <v>40405</v>
          </cell>
          <cell r="AM1215">
            <v>40408</v>
          </cell>
          <cell r="AO1215" t="str">
            <v>Y</v>
          </cell>
          <cell r="AP1215">
            <v>95659</v>
          </cell>
          <cell r="AR1215" t="str">
            <v>000s</v>
          </cell>
          <cell r="AS1215">
            <v>0</v>
          </cell>
          <cell r="AT1215" t="str">
            <v>China</v>
          </cell>
          <cell r="AX1215">
            <v>0</v>
          </cell>
          <cell r="AY1215">
            <v>40196</v>
          </cell>
          <cell r="AZ1215">
            <v>40202</v>
          </cell>
          <cell r="BA1215">
            <v>40293</v>
          </cell>
          <cell r="BB1215">
            <v>40342</v>
          </cell>
          <cell r="BC1215">
            <v>40405</v>
          </cell>
          <cell r="BD1215">
            <v>40412</v>
          </cell>
          <cell r="BE1215">
            <v>40179</v>
          </cell>
          <cell r="BF1215">
            <v>40269</v>
          </cell>
          <cell r="BG1215">
            <v>40330</v>
          </cell>
          <cell r="BH1215">
            <v>40391</v>
          </cell>
          <cell r="BI1215">
            <v>40391</v>
          </cell>
          <cell r="BL1215">
            <v>0</v>
          </cell>
          <cell r="BN1215" t="str">
            <v>DOCKERS</v>
          </cell>
          <cell r="BO1215" t="str">
            <v>Tops</v>
          </cell>
          <cell r="BP1215" t="str">
            <v>Mens</v>
          </cell>
          <cell r="BQ1215" t="str">
            <v>N</v>
          </cell>
          <cell r="BR1215" t="str">
            <v>DM Tops Wovens</v>
          </cell>
          <cell r="BS1215" t="str">
            <v>OKAMOTO D</v>
          </cell>
          <cell r="BT1215" t="str">
            <v>IronFree</v>
          </cell>
          <cell r="BU1215" t="str">
            <v>C8686</v>
          </cell>
          <cell r="BV1215" t="str">
            <v>Seasonal</v>
          </cell>
          <cell r="BW1215" t="str">
            <v>LSA</v>
          </cell>
          <cell r="BY1215" t="str">
            <v>4033840288402744020040190401904019040190</v>
          </cell>
          <cell r="BZ1215" t="str">
            <v>S-61660-0022-4428-40338</v>
          </cell>
          <cell r="CA1215" t="str">
            <v>SFO</v>
          </cell>
          <cell r="CB1215">
            <v>1956</v>
          </cell>
          <cell r="CD1215">
            <v>0</v>
          </cell>
          <cell r="CF1215">
            <v>1667</v>
          </cell>
          <cell r="CG1215">
            <v>0</v>
          </cell>
        </row>
        <row r="1216">
          <cell r="A1216">
            <v>1094222</v>
          </cell>
          <cell r="B1216" t="str">
            <v>106</v>
          </cell>
          <cell r="C1216" t="str">
            <v>101</v>
          </cell>
          <cell r="D1216" t="str">
            <v>61660</v>
          </cell>
          <cell r="E1216" t="str">
            <v>61660-0022</v>
          </cell>
          <cell r="F1216" t="str">
            <v>IRON FREE SHIRT LS</v>
          </cell>
          <cell r="G1216" t="str">
            <v>CECIL - CAMBRIDGE RED</v>
          </cell>
          <cell r="H1216" t="str">
            <v>PC</v>
          </cell>
          <cell r="J1216" t="str">
            <v>SP-A</v>
          </cell>
          <cell r="K1216" t="str">
            <v>LSUS</v>
          </cell>
          <cell r="L1216">
            <v>2006</v>
          </cell>
          <cell r="M1216">
            <v>180</v>
          </cell>
          <cell r="N1216">
            <v>180</v>
          </cell>
          <cell r="O1216">
            <v>0</v>
          </cell>
          <cell r="P1216">
            <v>180</v>
          </cell>
          <cell r="T1216" t="str">
            <v>533M</v>
          </cell>
          <cell r="U1216">
            <v>4428</v>
          </cell>
          <cell r="V1216" t="str">
            <v>SHANGHAI</v>
          </cell>
          <cell r="W1216" t="str">
            <v>NAS</v>
          </cell>
          <cell r="X1216" t="str">
            <v>BANGLADESH</v>
          </cell>
          <cell r="Y1216" t="str">
            <v>DRESSMAN GARMENT LTD</v>
          </cell>
          <cell r="Z1216" t="str">
            <v>FOB</v>
          </cell>
          <cell r="AD1216">
            <v>40190</v>
          </cell>
          <cell r="AE1216">
            <v>40190</v>
          </cell>
          <cell r="AF1216">
            <v>40190</v>
          </cell>
          <cell r="AG1216">
            <v>40190</v>
          </cell>
          <cell r="AH1216">
            <v>40200</v>
          </cell>
          <cell r="AI1216">
            <v>40274</v>
          </cell>
          <cell r="AJ1216">
            <v>40288</v>
          </cell>
          <cell r="AK1216">
            <v>40338</v>
          </cell>
          <cell r="AL1216">
            <v>40381</v>
          </cell>
          <cell r="AM1216">
            <v>40384</v>
          </cell>
          <cell r="AN1216" t="str">
            <v>5/6: per Alan rev to 180 from 240 uts. 4/14: US took excess due to PA's cxl-Ok'd by EC</v>
          </cell>
          <cell r="AO1216" t="str">
            <v>Y</v>
          </cell>
          <cell r="AP1216">
            <v>4100088249</v>
          </cell>
          <cell r="AR1216" t="str">
            <v>000s</v>
          </cell>
          <cell r="AS1216">
            <v>0</v>
          </cell>
          <cell r="AT1216" t="str">
            <v>China</v>
          </cell>
          <cell r="AX1216">
            <v>0</v>
          </cell>
          <cell r="AY1216">
            <v>40196</v>
          </cell>
          <cell r="AZ1216">
            <v>40202</v>
          </cell>
          <cell r="BA1216">
            <v>40293</v>
          </cell>
          <cell r="BB1216">
            <v>40342</v>
          </cell>
          <cell r="BC1216">
            <v>40384</v>
          </cell>
          <cell r="BD1216">
            <v>40384</v>
          </cell>
          <cell r="BE1216">
            <v>40179</v>
          </cell>
          <cell r="BF1216">
            <v>40269</v>
          </cell>
          <cell r="BG1216">
            <v>40330</v>
          </cell>
          <cell r="BH1216">
            <v>40360</v>
          </cell>
          <cell r="BI1216">
            <v>40360</v>
          </cell>
          <cell r="BL1216">
            <v>0</v>
          </cell>
          <cell r="BN1216" t="str">
            <v>DOCKERS</v>
          </cell>
          <cell r="BO1216" t="str">
            <v>Tops</v>
          </cell>
          <cell r="BP1216" t="str">
            <v>Mens</v>
          </cell>
          <cell r="BQ1216" t="str">
            <v>N</v>
          </cell>
          <cell r="BR1216" t="str">
            <v>DM Tops Wovens</v>
          </cell>
          <cell r="BS1216" t="str">
            <v>OKAMOTO D</v>
          </cell>
          <cell r="BT1216" t="str">
            <v>IronFree</v>
          </cell>
          <cell r="BU1216" t="str">
            <v>C8686</v>
          </cell>
          <cell r="BV1216" t="str">
            <v>Seasonal</v>
          </cell>
          <cell r="BW1216" t="str">
            <v>LSA</v>
          </cell>
          <cell r="BY1216" t="str">
            <v>4033840288402744020040190401904019040190</v>
          </cell>
          <cell r="BZ1216" t="str">
            <v>S-61660-0022-4428-40338</v>
          </cell>
          <cell r="CA1216" t="str">
            <v>SFO</v>
          </cell>
          <cell r="CD1216">
            <v>0</v>
          </cell>
          <cell r="CF1216">
            <v>1667</v>
          </cell>
          <cell r="CG1216">
            <v>0</v>
          </cell>
        </row>
        <row r="1217">
          <cell r="A1217">
            <v>1094223</v>
          </cell>
          <cell r="B1217" t="str">
            <v>106</v>
          </cell>
          <cell r="C1217" t="str">
            <v>101</v>
          </cell>
          <cell r="D1217" t="str">
            <v>61660</v>
          </cell>
          <cell r="E1217" t="str">
            <v>61660-0022</v>
          </cell>
          <cell r="F1217" t="str">
            <v>IRON FREE SHIRT LS</v>
          </cell>
          <cell r="G1217" t="str">
            <v>CECIL - CAMBRIDGE RED</v>
          </cell>
          <cell r="H1217" t="str">
            <v>PC</v>
          </cell>
          <cell r="J1217" t="str">
            <v>SP-A</v>
          </cell>
          <cell r="K1217" t="str">
            <v>APD</v>
          </cell>
          <cell r="L1217" t="str">
            <v>MY</v>
          </cell>
          <cell r="M1217">
            <v>200</v>
          </cell>
          <cell r="N1217">
            <v>200</v>
          </cell>
          <cell r="O1217">
            <v>0</v>
          </cell>
          <cell r="P1217">
            <v>200</v>
          </cell>
          <cell r="T1217" t="str">
            <v>533M</v>
          </cell>
          <cell r="U1217">
            <v>4428</v>
          </cell>
          <cell r="V1217" t="str">
            <v>SHANGHAI</v>
          </cell>
          <cell r="W1217" t="str">
            <v>NAS</v>
          </cell>
          <cell r="X1217" t="str">
            <v>BANGLADESH</v>
          </cell>
          <cell r="Y1217" t="str">
            <v>DRESSMAN GARMENT LTD</v>
          </cell>
          <cell r="Z1217" t="str">
            <v>FOB</v>
          </cell>
          <cell r="AD1217">
            <v>40266</v>
          </cell>
          <cell r="AE1217">
            <v>40266</v>
          </cell>
          <cell r="AF1217">
            <v>40266</v>
          </cell>
          <cell r="AG1217">
            <v>40266</v>
          </cell>
          <cell r="AH1217">
            <v>40291</v>
          </cell>
          <cell r="AI1217">
            <v>40352</v>
          </cell>
          <cell r="AJ1217">
            <v>40395</v>
          </cell>
          <cell r="AK1217">
            <v>40430</v>
          </cell>
          <cell r="AL1217">
            <v>40478</v>
          </cell>
          <cell r="AM1217">
            <v>40481</v>
          </cell>
          <cell r="AN1217" t="str">
            <v>PK</v>
          </cell>
          <cell r="AO1217" t="str">
            <v>Y</v>
          </cell>
          <cell r="AP1217">
            <v>4514005428</v>
          </cell>
          <cell r="AR1217" t="str">
            <v>000s</v>
          </cell>
          <cell r="AS1217">
            <v>0</v>
          </cell>
          <cell r="AT1217" t="str">
            <v>China</v>
          </cell>
          <cell r="AX1217">
            <v>0</v>
          </cell>
          <cell r="AY1217">
            <v>40287</v>
          </cell>
          <cell r="AZ1217">
            <v>40293</v>
          </cell>
          <cell r="BA1217">
            <v>40398</v>
          </cell>
          <cell r="BB1217">
            <v>40433</v>
          </cell>
          <cell r="BC1217">
            <v>40482</v>
          </cell>
          <cell r="BD1217">
            <v>40482</v>
          </cell>
          <cell r="BE1217">
            <v>40269</v>
          </cell>
          <cell r="BF1217">
            <v>40391</v>
          </cell>
          <cell r="BG1217">
            <v>40422</v>
          </cell>
          <cell r="BH1217">
            <v>40452</v>
          </cell>
          <cell r="BI1217">
            <v>40452</v>
          </cell>
          <cell r="BL1217">
            <v>0</v>
          </cell>
          <cell r="BN1217" t="str">
            <v>DOCKERS</v>
          </cell>
          <cell r="BO1217" t="str">
            <v>Tops</v>
          </cell>
          <cell r="BP1217" t="str">
            <v>Mens</v>
          </cell>
          <cell r="BQ1217" t="str">
            <v>N</v>
          </cell>
          <cell r="BR1217" t="str">
            <v>DM Tops Wovens</v>
          </cell>
          <cell r="BS1217" t="str">
            <v>OKAMOTO D</v>
          </cell>
          <cell r="BT1217" t="str">
            <v>IronFree</v>
          </cell>
          <cell r="BU1217" t="str">
            <v>C8686</v>
          </cell>
          <cell r="BV1217" t="str">
            <v>Seasonal</v>
          </cell>
          <cell r="BW1217" t="str">
            <v>APD</v>
          </cell>
          <cell r="BY1217" t="str">
            <v>4043040395403524029140266402664026640266</v>
          </cell>
          <cell r="BZ1217" t="str">
            <v>S-61660-0022-4428-40430</v>
          </cell>
          <cell r="CA1217" t="str">
            <v>SFO</v>
          </cell>
          <cell r="CD1217">
            <v>0</v>
          </cell>
          <cell r="CF1217">
            <v>1667</v>
          </cell>
          <cell r="CG1217">
            <v>0</v>
          </cell>
        </row>
        <row r="1218">
          <cell r="A1218">
            <v>1094224</v>
          </cell>
          <cell r="B1218" t="str">
            <v>106</v>
          </cell>
          <cell r="C1218" t="str">
            <v>101</v>
          </cell>
          <cell r="D1218" t="str">
            <v>61660</v>
          </cell>
          <cell r="E1218" t="str">
            <v>61660-0022</v>
          </cell>
          <cell r="F1218" t="str">
            <v>IRON FREE SHIRT LS</v>
          </cell>
          <cell r="G1218" t="str">
            <v>CECIL - CAMBRIDGE RED</v>
          </cell>
          <cell r="H1218" t="str">
            <v>PC</v>
          </cell>
          <cell r="J1218" t="str">
            <v>SP-A</v>
          </cell>
          <cell r="K1218" t="str">
            <v>LSE</v>
          </cell>
          <cell r="L1218" t="str">
            <v>TR</v>
          </cell>
          <cell r="M1218">
            <v>627</v>
          </cell>
          <cell r="N1218">
            <v>627</v>
          </cell>
          <cell r="O1218">
            <v>0</v>
          </cell>
          <cell r="P1218">
            <v>627</v>
          </cell>
          <cell r="T1218" t="str">
            <v>533M</v>
          </cell>
          <cell r="U1218">
            <v>4428</v>
          </cell>
          <cell r="V1218" t="str">
            <v>SHANGHAI</v>
          </cell>
          <cell r="W1218" t="str">
            <v>NAS</v>
          </cell>
          <cell r="X1218" t="str">
            <v>BANGLADESH</v>
          </cell>
          <cell r="Y1218" t="str">
            <v>DRESSMAN GARMENT LTD</v>
          </cell>
          <cell r="Z1218" t="str">
            <v>FOB</v>
          </cell>
          <cell r="AD1218">
            <v>40266</v>
          </cell>
          <cell r="AE1218">
            <v>40266</v>
          </cell>
          <cell r="AF1218">
            <v>40266</v>
          </cell>
          <cell r="AG1218">
            <v>40266</v>
          </cell>
          <cell r="AH1218">
            <v>40291</v>
          </cell>
          <cell r="AI1218">
            <v>40352</v>
          </cell>
          <cell r="AJ1218">
            <v>40395</v>
          </cell>
          <cell r="AK1218">
            <v>40430</v>
          </cell>
          <cell r="AL1218">
            <v>40488</v>
          </cell>
          <cell r="AM1218">
            <v>40491</v>
          </cell>
          <cell r="AN1218" t="str">
            <v>new Mar P</v>
          </cell>
          <cell r="AO1218" t="str">
            <v>Y</v>
          </cell>
          <cell r="AP1218">
            <v>511258</v>
          </cell>
          <cell r="AR1218" t="str">
            <v>000s</v>
          </cell>
          <cell r="AS1218">
            <v>0</v>
          </cell>
          <cell r="AT1218" t="str">
            <v>China</v>
          </cell>
          <cell r="AX1218">
            <v>0</v>
          </cell>
          <cell r="AY1218">
            <v>40287</v>
          </cell>
          <cell r="AZ1218">
            <v>40293</v>
          </cell>
          <cell r="BA1218">
            <v>40398</v>
          </cell>
          <cell r="BB1218">
            <v>40433</v>
          </cell>
          <cell r="BC1218">
            <v>40489</v>
          </cell>
          <cell r="BD1218">
            <v>40496</v>
          </cell>
          <cell r="BE1218">
            <v>40269</v>
          </cell>
          <cell r="BF1218">
            <v>40391</v>
          </cell>
          <cell r="BG1218">
            <v>40422</v>
          </cell>
          <cell r="BH1218">
            <v>40483</v>
          </cell>
          <cell r="BI1218">
            <v>40483</v>
          </cell>
          <cell r="BL1218">
            <v>0</v>
          </cell>
          <cell r="BN1218" t="str">
            <v>DOCKERS</v>
          </cell>
          <cell r="BO1218" t="str">
            <v>Tops</v>
          </cell>
          <cell r="BP1218" t="str">
            <v>Mens</v>
          </cell>
          <cell r="BQ1218" t="str">
            <v>N</v>
          </cell>
          <cell r="BR1218" t="str">
            <v>DM Tops Wovens</v>
          </cell>
          <cell r="BS1218" t="str">
            <v>OKAMOTO D</v>
          </cell>
          <cell r="BT1218" t="str">
            <v>IronFree</v>
          </cell>
          <cell r="BU1218" t="str">
            <v>C8686</v>
          </cell>
          <cell r="BV1218" t="str">
            <v>Seasonal</v>
          </cell>
          <cell r="BW1218" t="str">
            <v>LSE</v>
          </cell>
          <cell r="BY1218" t="str">
            <v>4043040395403524029140266402664026640266</v>
          </cell>
          <cell r="BZ1218" t="str">
            <v>S-61660-0022-4428-40430</v>
          </cell>
          <cell r="CA1218" t="str">
            <v>SFO</v>
          </cell>
          <cell r="CD1218">
            <v>0</v>
          </cell>
          <cell r="CF1218">
            <v>1667</v>
          </cell>
          <cell r="CG1218">
            <v>0</v>
          </cell>
        </row>
        <row r="1219">
          <cell r="A1219">
            <v>1094225</v>
          </cell>
          <cell r="B1219" t="str">
            <v>106</v>
          </cell>
          <cell r="C1219" t="str">
            <v>101</v>
          </cell>
          <cell r="D1219" t="str">
            <v>61660</v>
          </cell>
          <cell r="E1219" t="str">
            <v>61660-0022</v>
          </cell>
          <cell r="F1219" t="str">
            <v>IRON FREE SHIRT LS</v>
          </cell>
          <cell r="G1219" t="str">
            <v>CECIL - CAMBRIDGE RED</v>
          </cell>
          <cell r="H1219" t="str">
            <v>PC</v>
          </cell>
          <cell r="J1219" t="str">
            <v>SP-A</v>
          </cell>
          <cell r="K1219" t="str">
            <v>LSM</v>
          </cell>
          <cell r="L1219" t="str">
            <v>MX</v>
          </cell>
          <cell r="M1219">
            <v>464</v>
          </cell>
          <cell r="N1219">
            <v>464</v>
          </cell>
          <cell r="O1219">
            <v>0</v>
          </cell>
          <cell r="P1219">
            <v>464</v>
          </cell>
          <cell r="T1219" t="str">
            <v>533M</v>
          </cell>
          <cell r="U1219">
            <v>4428</v>
          </cell>
          <cell r="V1219" t="str">
            <v>SHANGHAI</v>
          </cell>
          <cell r="W1219" t="str">
            <v>NAS</v>
          </cell>
          <cell r="X1219" t="str">
            <v>BANGLADESH</v>
          </cell>
          <cell r="Y1219" t="str">
            <v>DRESSMAN GARMENT LTD</v>
          </cell>
          <cell r="Z1219" t="str">
            <v>FOB</v>
          </cell>
          <cell r="AD1219">
            <v>40266</v>
          </cell>
          <cell r="AE1219">
            <v>40266</v>
          </cell>
          <cell r="AF1219">
            <v>40266</v>
          </cell>
          <cell r="AG1219">
            <v>40266</v>
          </cell>
          <cell r="AH1219">
            <v>40291</v>
          </cell>
          <cell r="AI1219">
            <v>40352</v>
          </cell>
          <cell r="AJ1219">
            <v>40395</v>
          </cell>
          <cell r="AK1219">
            <v>40430</v>
          </cell>
          <cell r="AL1219">
            <v>40497</v>
          </cell>
          <cell r="AM1219">
            <v>40500</v>
          </cell>
          <cell r="AN1219" t="str">
            <v>new Mar P</v>
          </cell>
          <cell r="AO1219" t="str">
            <v>Y</v>
          </cell>
          <cell r="AP1219">
            <v>96346</v>
          </cell>
          <cell r="AR1219" t="str">
            <v>000s</v>
          </cell>
          <cell r="AS1219">
            <v>0</v>
          </cell>
          <cell r="AT1219" t="str">
            <v>China</v>
          </cell>
          <cell r="AX1219">
            <v>0</v>
          </cell>
          <cell r="AY1219">
            <v>40287</v>
          </cell>
          <cell r="AZ1219">
            <v>40293</v>
          </cell>
          <cell r="BA1219">
            <v>40398</v>
          </cell>
          <cell r="BB1219">
            <v>40433</v>
          </cell>
          <cell r="BC1219">
            <v>40503</v>
          </cell>
          <cell r="BD1219">
            <v>40503</v>
          </cell>
          <cell r="BE1219">
            <v>40269</v>
          </cell>
          <cell r="BF1219">
            <v>40391</v>
          </cell>
          <cell r="BG1219">
            <v>40422</v>
          </cell>
          <cell r="BH1219">
            <v>40483</v>
          </cell>
          <cell r="BI1219">
            <v>40483</v>
          </cell>
          <cell r="BL1219">
            <v>0</v>
          </cell>
          <cell r="BN1219" t="str">
            <v>DOCKERS</v>
          </cell>
          <cell r="BO1219" t="str">
            <v>Tops</v>
          </cell>
          <cell r="BP1219" t="str">
            <v>Mens</v>
          </cell>
          <cell r="BQ1219" t="str">
            <v>N</v>
          </cell>
          <cell r="BR1219" t="str">
            <v>DM Tops Wovens</v>
          </cell>
          <cell r="BS1219" t="str">
            <v>OKAMOTO D</v>
          </cell>
          <cell r="BT1219" t="str">
            <v>IronFree</v>
          </cell>
          <cell r="BU1219" t="str">
            <v>C8686</v>
          </cell>
          <cell r="BV1219" t="str">
            <v>Seasonal</v>
          </cell>
          <cell r="BW1219" t="str">
            <v>LSA</v>
          </cell>
          <cell r="BY1219" t="str">
            <v>4043040395403524029140266402664026640266</v>
          </cell>
          <cell r="BZ1219" t="str">
            <v>S-61660-0022-4428-40430</v>
          </cell>
          <cell r="CA1219" t="str">
            <v>SFO</v>
          </cell>
          <cell r="CB1219">
            <v>464</v>
          </cell>
          <cell r="CD1219">
            <v>0</v>
          </cell>
          <cell r="CF1219">
            <v>1667</v>
          </cell>
          <cell r="CG1219">
            <v>0</v>
          </cell>
        </row>
        <row r="1220">
          <cell r="A1220">
            <v>1094226</v>
          </cell>
          <cell r="B1220" t="str">
            <v>106</v>
          </cell>
          <cell r="C1220" t="str">
            <v>101</v>
          </cell>
          <cell r="D1220" t="str">
            <v>61660</v>
          </cell>
          <cell r="E1220" t="str">
            <v>61660-0024</v>
          </cell>
          <cell r="F1220" t="str">
            <v>IRON FREE SHIRT LS</v>
          </cell>
          <cell r="G1220" t="str">
            <v>CECIL - ROMAN GOLD</v>
          </cell>
          <cell r="H1220" t="str">
            <v>PC</v>
          </cell>
          <cell r="J1220" t="str">
            <v>SP-A</v>
          </cell>
          <cell r="K1220" t="str">
            <v>APD</v>
          </cell>
          <cell r="L1220" t="str">
            <v>MY</v>
          </cell>
          <cell r="M1220">
            <v>726</v>
          </cell>
          <cell r="N1220">
            <v>726</v>
          </cell>
          <cell r="O1220">
            <v>0</v>
          </cell>
          <cell r="P1220">
            <v>726</v>
          </cell>
          <cell r="T1220" t="str">
            <v>533M</v>
          </cell>
          <cell r="U1220">
            <v>4428</v>
          </cell>
          <cell r="V1220" t="str">
            <v>SHANGHAI</v>
          </cell>
          <cell r="W1220" t="str">
            <v>NAS</v>
          </cell>
          <cell r="X1220" t="str">
            <v>BANGLADESH</v>
          </cell>
          <cell r="Y1220" t="str">
            <v>DRESSMAN GARMENT LTD</v>
          </cell>
          <cell r="Z1220" t="str">
            <v>FOB</v>
          </cell>
          <cell r="AD1220">
            <v>40218</v>
          </cell>
          <cell r="AE1220">
            <v>40218</v>
          </cell>
          <cell r="AF1220">
            <v>40218</v>
          </cell>
          <cell r="AG1220">
            <v>40218</v>
          </cell>
          <cell r="AH1220">
            <v>40231</v>
          </cell>
          <cell r="AI1220">
            <v>40316</v>
          </cell>
          <cell r="AJ1220">
            <v>40330</v>
          </cell>
          <cell r="AK1220">
            <v>40380</v>
          </cell>
          <cell r="AL1220">
            <v>40428</v>
          </cell>
          <cell r="AM1220">
            <v>40431</v>
          </cell>
          <cell r="AN1220" t="str">
            <v>4/14: Add'l 100 uts from PA cxl. MY PH SG PK; Feb P-req</v>
          </cell>
          <cell r="AO1220" t="str">
            <v>Y</v>
          </cell>
          <cell r="AP1220" t="str">
            <v>4505016131/4509008335/4512014117/4514004915</v>
          </cell>
          <cell r="AR1220" t="str">
            <v>000s</v>
          </cell>
          <cell r="AS1220">
            <v>0</v>
          </cell>
          <cell r="AT1220" t="str">
            <v>China</v>
          </cell>
          <cell r="AX1220">
            <v>0</v>
          </cell>
          <cell r="AY1220">
            <v>40231</v>
          </cell>
          <cell r="AZ1220">
            <v>40237</v>
          </cell>
          <cell r="BA1220">
            <v>40335</v>
          </cell>
          <cell r="BB1220">
            <v>40384</v>
          </cell>
          <cell r="BC1220">
            <v>40433</v>
          </cell>
          <cell r="BD1220">
            <v>40433</v>
          </cell>
          <cell r="BE1220">
            <v>40210</v>
          </cell>
          <cell r="BF1220">
            <v>40330</v>
          </cell>
          <cell r="BG1220">
            <v>40360</v>
          </cell>
          <cell r="BH1220">
            <v>40422</v>
          </cell>
          <cell r="BI1220">
            <v>40422</v>
          </cell>
          <cell r="BL1220">
            <v>0</v>
          </cell>
          <cell r="BN1220" t="str">
            <v>DOCKERS</v>
          </cell>
          <cell r="BO1220" t="str">
            <v>Tops</v>
          </cell>
          <cell r="BP1220" t="str">
            <v>Mens</v>
          </cell>
          <cell r="BQ1220" t="str">
            <v>N</v>
          </cell>
          <cell r="BR1220" t="str">
            <v>DM Tops Wovens</v>
          </cell>
          <cell r="BS1220" t="str">
            <v>OKAMOTO D</v>
          </cell>
          <cell r="BT1220" t="str">
            <v>IronFree</v>
          </cell>
          <cell r="BU1220" t="str">
            <v>C8689</v>
          </cell>
          <cell r="BV1220" t="str">
            <v>Seasonal</v>
          </cell>
          <cell r="BW1220" t="str">
            <v>APD</v>
          </cell>
          <cell r="BY1220" t="str">
            <v>4038040330403164023140218402184021840218</v>
          </cell>
          <cell r="BZ1220" t="str">
            <v>S-61660-0024-4428-40380</v>
          </cell>
          <cell r="CA1220" t="str">
            <v>SFO</v>
          </cell>
          <cell r="CD1220">
            <v>0</v>
          </cell>
          <cell r="CF1220">
            <v>1667</v>
          </cell>
          <cell r="CG1220">
            <v>0</v>
          </cell>
        </row>
        <row r="1221">
          <cell r="A1221">
            <v>1094227</v>
          </cell>
          <cell r="B1221" t="str">
            <v>106</v>
          </cell>
          <cell r="C1221" t="str">
            <v>101</v>
          </cell>
          <cell r="D1221" t="str">
            <v>61660</v>
          </cell>
          <cell r="E1221" t="str">
            <v>61660-0024</v>
          </cell>
          <cell r="F1221" t="str">
            <v>IRON FREE SHIRT LS</v>
          </cell>
          <cell r="G1221" t="str">
            <v>CECIL - ROMAN GOLD</v>
          </cell>
          <cell r="H1221" t="str">
            <v>PC</v>
          </cell>
          <cell r="J1221" t="str">
            <v>SP-A</v>
          </cell>
          <cell r="K1221" t="str">
            <v>LSUS</v>
          </cell>
          <cell r="L1221">
            <v>2006</v>
          </cell>
          <cell r="M1221">
            <v>774</v>
          </cell>
          <cell r="N1221">
            <v>774</v>
          </cell>
          <cell r="O1221">
            <v>0</v>
          </cell>
          <cell r="P1221">
            <v>774</v>
          </cell>
          <cell r="T1221" t="str">
            <v>533M</v>
          </cell>
          <cell r="U1221">
            <v>4428</v>
          </cell>
          <cell r="V1221" t="str">
            <v>SHANGHAI</v>
          </cell>
          <cell r="W1221" t="str">
            <v>NAS</v>
          </cell>
          <cell r="X1221" t="str">
            <v>BANGLADESH</v>
          </cell>
          <cell r="Y1221" t="str">
            <v>DRESSMAN GARMENT LTD</v>
          </cell>
          <cell r="Z1221" t="str">
            <v>FOB</v>
          </cell>
          <cell r="AD1221">
            <v>40218</v>
          </cell>
          <cell r="AE1221">
            <v>40218</v>
          </cell>
          <cell r="AF1221">
            <v>40218</v>
          </cell>
          <cell r="AG1221">
            <v>40218</v>
          </cell>
          <cell r="AH1221">
            <v>40231</v>
          </cell>
          <cell r="AI1221">
            <v>40316</v>
          </cell>
          <cell r="AJ1221">
            <v>40330</v>
          </cell>
          <cell r="AK1221">
            <v>40380</v>
          </cell>
          <cell r="AL1221">
            <v>40423</v>
          </cell>
          <cell r="AM1221">
            <v>40426</v>
          </cell>
          <cell r="AN1221" t="str">
            <v>4/14: Add'l 140 uts due to PA cxl. POP + excess to meet min. per merchant</v>
          </cell>
          <cell r="AO1221" t="str">
            <v>Y</v>
          </cell>
          <cell r="AP1221">
            <v>4100081563</v>
          </cell>
          <cell r="AR1221" t="str">
            <v>000s</v>
          </cell>
          <cell r="AS1221">
            <v>0</v>
          </cell>
          <cell r="AT1221" t="str">
            <v>China</v>
          </cell>
          <cell r="AX1221">
            <v>0</v>
          </cell>
          <cell r="AY1221">
            <v>40231</v>
          </cell>
          <cell r="AZ1221">
            <v>40237</v>
          </cell>
          <cell r="BA1221">
            <v>40335</v>
          </cell>
          <cell r="BB1221">
            <v>40384</v>
          </cell>
          <cell r="BC1221">
            <v>40426</v>
          </cell>
          <cell r="BD1221">
            <v>40426</v>
          </cell>
          <cell r="BE1221">
            <v>40210</v>
          </cell>
          <cell r="BF1221">
            <v>40330</v>
          </cell>
          <cell r="BG1221">
            <v>40360</v>
          </cell>
          <cell r="BH1221">
            <v>40422</v>
          </cell>
          <cell r="BI1221">
            <v>40422</v>
          </cell>
          <cell r="BL1221">
            <v>0</v>
          </cell>
          <cell r="BN1221" t="str">
            <v>DOCKERS</v>
          </cell>
          <cell r="BO1221" t="str">
            <v>Tops</v>
          </cell>
          <cell r="BP1221" t="str">
            <v>Mens</v>
          </cell>
          <cell r="BQ1221" t="str">
            <v>N</v>
          </cell>
          <cell r="BR1221" t="str">
            <v>DM Tops Wovens</v>
          </cell>
          <cell r="BS1221" t="str">
            <v>OKAMOTO D</v>
          </cell>
          <cell r="BT1221" t="str">
            <v>IronFree</v>
          </cell>
          <cell r="BU1221" t="str">
            <v>C8689</v>
          </cell>
          <cell r="BV1221" t="str">
            <v>Seasonal</v>
          </cell>
          <cell r="BW1221" t="str">
            <v>LSA</v>
          </cell>
          <cell r="BY1221" t="str">
            <v>4038040330403164023140218402184021840218</v>
          </cell>
          <cell r="BZ1221" t="str">
            <v>S-61660-0024-4428-40380</v>
          </cell>
          <cell r="CA1221" t="str">
            <v>SFO</v>
          </cell>
          <cell r="CD1221">
            <v>0</v>
          </cell>
          <cell r="CF1221">
            <v>1667</v>
          </cell>
          <cell r="CG1221">
            <v>0</v>
          </cell>
        </row>
        <row r="1222">
          <cell r="A1222">
            <v>1094228</v>
          </cell>
          <cell r="B1222" t="str">
            <v>106</v>
          </cell>
          <cell r="C1222" t="str">
            <v>101</v>
          </cell>
          <cell r="D1222" t="str">
            <v>61660</v>
          </cell>
          <cell r="E1222" t="str">
            <v>61660-0025</v>
          </cell>
          <cell r="F1222" t="str">
            <v>IRON FREE SHIRT LS</v>
          </cell>
          <cell r="G1222" t="str">
            <v>CECIL - SKY</v>
          </cell>
          <cell r="H1222" t="str">
            <v>PC</v>
          </cell>
          <cell r="J1222" t="str">
            <v>SP-A</v>
          </cell>
          <cell r="K1222" t="str">
            <v>APD</v>
          </cell>
          <cell r="L1222" t="str">
            <v>MY</v>
          </cell>
          <cell r="M1222">
            <v>630</v>
          </cell>
          <cell r="N1222">
            <v>630</v>
          </cell>
          <cell r="O1222">
            <v>0</v>
          </cell>
          <cell r="P1222">
            <v>630</v>
          </cell>
          <cell r="T1222" t="str">
            <v>533M</v>
          </cell>
          <cell r="U1222">
            <v>4428</v>
          </cell>
          <cell r="V1222" t="str">
            <v>SHANGHAI</v>
          </cell>
          <cell r="W1222" t="str">
            <v>NAS</v>
          </cell>
          <cell r="X1222" t="str">
            <v>BANGLADESH</v>
          </cell>
          <cell r="Y1222" t="str">
            <v>DRESSMAN GARMENT LTD</v>
          </cell>
          <cell r="Z1222" t="str">
            <v>FOB</v>
          </cell>
          <cell r="AD1222">
            <v>40190</v>
          </cell>
          <cell r="AE1222">
            <v>40190</v>
          </cell>
          <cell r="AF1222">
            <v>40190</v>
          </cell>
          <cell r="AG1222">
            <v>40190</v>
          </cell>
          <cell r="AH1222">
            <v>40200</v>
          </cell>
          <cell r="AI1222">
            <v>40274</v>
          </cell>
          <cell r="AJ1222">
            <v>40288</v>
          </cell>
          <cell r="AK1222">
            <v>40338</v>
          </cell>
          <cell r="AL1222">
            <v>40386</v>
          </cell>
          <cell r="AM1222">
            <v>40389</v>
          </cell>
          <cell r="AN1222" t="str">
            <v>4/14: Add'l 200 uts from PA cxl. MY PH SG PK; Ok keep 1/12 mC</v>
          </cell>
          <cell r="AO1222" t="str">
            <v>Y</v>
          </cell>
          <cell r="AP1222" t="str">
            <v>4505015642/45090079074512013558/4514004523</v>
          </cell>
          <cell r="AR1222" t="str">
            <v>000s</v>
          </cell>
          <cell r="AS1222">
            <v>0</v>
          </cell>
          <cell r="AT1222" t="str">
            <v>China</v>
          </cell>
          <cell r="AX1222">
            <v>0</v>
          </cell>
          <cell r="AY1222">
            <v>40196</v>
          </cell>
          <cell r="AZ1222">
            <v>40202</v>
          </cell>
          <cell r="BA1222">
            <v>40293</v>
          </cell>
          <cell r="BB1222">
            <v>40342</v>
          </cell>
          <cell r="BC1222">
            <v>40391</v>
          </cell>
          <cell r="BD1222">
            <v>40391</v>
          </cell>
          <cell r="BE1222">
            <v>40179</v>
          </cell>
          <cell r="BF1222">
            <v>40269</v>
          </cell>
          <cell r="BG1222">
            <v>40330</v>
          </cell>
          <cell r="BH1222">
            <v>40360</v>
          </cell>
          <cell r="BI1222">
            <v>40360</v>
          </cell>
          <cell r="BL1222">
            <v>0</v>
          </cell>
          <cell r="BN1222" t="str">
            <v>DOCKERS</v>
          </cell>
          <cell r="BO1222" t="str">
            <v>Tops</v>
          </cell>
          <cell r="BP1222" t="str">
            <v>Mens</v>
          </cell>
          <cell r="BQ1222" t="str">
            <v>N</v>
          </cell>
          <cell r="BR1222" t="str">
            <v>DM Tops Wovens</v>
          </cell>
          <cell r="BS1222" t="str">
            <v>OKAMOTO D</v>
          </cell>
          <cell r="BT1222" t="str">
            <v>IronFree</v>
          </cell>
          <cell r="BU1222" t="str">
            <v>C8690</v>
          </cell>
          <cell r="BV1222" t="str">
            <v>Seasonal</v>
          </cell>
          <cell r="BW1222" t="str">
            <v>APD</v>
          </cell>
          <cell r="BY1222" t="str">
            <v>4033840288402744020040190401904019040190</v>
          </cell>
          <cell r="BZ1222" t="str">
            <v>S-61660-0025-4428-40338</v>
          </cell>
          <cell r="CA1222" t="str">
            <v>SFO</v>
          </cell>
          <cell r="CD1222">
            <v>0</v>
          </cell>
          <cell r="CF1222">
            <v>1667</v>
          </cell>
          <cell r="CG1222">
            <v>0</v>
          </cell>
        </row>
        <row r="1223">
          <cell r="A1223">
            <v>1094229</v>
          </cell>
          <cell r="B1223" t="str">
            <v>106</v>
          </cell>
          <cell r="C1223" t="str">
            <v>101</v>
          </cell>
          <cell r="D1223" t="str">
            <v>61660</v>
          </cell>
          <cell r="E1223" t="str">
            <v>61660-0025</v>
          </cell>
          <cell r="F1223" t="str">
            <v>IRON FREE SHIRT LS</v>
          </cell>
          <cell r="G1223" t="str">
            <v>CECIL - SKY</v>
          </cell>
          <cell r="H1223" t="str">
            <v>PC</v>
          </cell>
          <cell r="J1223" t="str">
            <v>SP-A</v>
          </cell>
          <cell r="K1223" t="str">
            <v>LSM</v>
          </cell>
          <cell r="L1223" t="str">
            <v>MX</v>
          </cell>
          <cell r="M1223">
            <v>1956</v>
          </cell>
          <cell r="N1223">
            <v>1956</v>
          </cell>
          <cell r="O1223">
            <v>0</v>
          </cell>
          <cell r="P1223">
            <v>1956</v>
          </cell>
          <cell r="T1223" t="str">
            <v>533M</v>
          </cell>
          <cell r="U1223">
            <v>4428</v>
          </cell>
          <cell r="V1223" t="str">
            <v>SHANGHAI</v>
          </cell>
          <cell r="W1223" t="str">
            <v>NAS</v>
          </cell>
          <cell r="X1223" t="str">
            <v>BANGLADESH</v>
          </cell>
          <cell r="Y1223" t="str">
            <v>DRESSMAN GARMENT LTD</v>
          </cell>
          <cell r="Z1223" t="str">
            <v>FOB</v>
          </cell>
          <cell r="AD1223">
            <v>40190</v>
          </cell>
          <cell r="AE1223">
            <v>40190</v>
          </cell>
          <cell r="AF1223">
            <v>40190</v>
          </cell>
          <cell r="AG1223">
            <v>40190</v>
          </cell>
          <cell r="AH1223">
            <v>40200</v>
          </cell>
          <cell r="AI1223">
            <v>40274</v>
          </cell>
          <cell r="AJ1223">
            <v>40288</v>
          </cell>
          <cell r="AK1223">
            <v>40338</v>
          </cell>
          <cell r="AL1223">
            <v>40405</v>
          </cell>
          <cell r="AM1223">
            <v>40408</v>
          </cell>
          <cell r="AO1223" t="str">
            <v>Y</v>
          </cell>
          <cell r="AP1223">
            <v>95660</v>
          </cell>
          <cell r="AR1223" t="str">
            <v>000s</v>
          </cell>
          <cell r="AS1223">
            <v>0</v>
          </cell>
          <cell r="AT1223" t="str">
            <v>China</v>
          </cell>
          <cell r="AX1223">
            <v>0</v>
          </cell>
          <cell r="AY1223">
            <v>40196</v>
          </cell>
          <cell r="AZ1223">
            <v>40202</v>
          </cell>
          <cell r="BA1223">
            <v>40293</v>
          </cell>
          <cell r="BB1223">
            <v>40342</v>
          </cell>
          <cell r="BC1223">
            <v>40405</v>
          </cell>
          <cell r="BD1223">
            <v>40412</v>
          </cell>
          <cell r="BE1223">
            <v>40179</v>
          </cell>
          <cell r="BF1223">
            <v>40269</v>
          </cell>
          <cell r="BG1223">
            <v>40330</v>
          </cell>
          <cell r="BH1223">
            <v>40391</v>
          </cell>
          <cell r="BI1223">
            <v>40391</v>
          </cell>
          <cell r="BL1223">
            <v>0</v>
          </cell>
          <cell r="BN1223" t="str">
            <v>DOCKERS</v>
          </cell>
          <cell r="BO1223" t="str">
            <v>Tops</v>
          </cell>
          <cell r="BP1223" t="str">
            <v>Mens</v>
          </cell>
          <cell r="BQ1223" t="str">
            <v>N</v>
          </cell>
          <cell r="BR1223" t="str">
            <v>DM Tops Wovens</v>
          </cell>
          <cell r="BS1223" t="str">
            <v>OKAMOTO D</v>
          </cell>
          <cell r="BT1223" t="str">
            <v>IronFree</v>
          </cell>
          <cell r="BU1223" t="str">
            <v>C8690</v>
          </cell>
          <cell r="BV1223" t="str">
            <v>Seasonal</v>
          </cell>
          <cell r="BW1223" t="str">
            <v>LSA</v>
          </cell>
          <cell r="BY1223" t="str">
            <v>4033840288402744020040190401904019040190</v>
          </cell>
          <cell r="BZ1223" t="str">
            <v>S-61660-0025-4428-40338</v>
          </cell>
          <cell r="CA1223" t="str">
            <v>SFO</v>
          </cell>
          <cell r="CB1223">
            <v>1956</v>
          </cell>
          <cell r="CD1223">
            <v>0</v>
          </cell>
          <cell r="CF1223">
            <v>1667</v>
          </cell>
          <cell r="CG1223">
            <v>0</v>
          </cell>
        </row>
        <row r="1224">
          <cell r="A1224">
            <v>1094230</v>
          </cell>
          <cell r="B1224" t="str">
            <v>106</v>
          </cell>
          <cell r="C1224" t="str">
            <v>101</v>
          </cell>
          <cell r="D1224" t="str">
            <v>61660</v>
          </cell>
          <cell r="E1224" t="str">
            <v>61660-0025</v>
          </cell>
          <cell r="F1224" t="str">
            <v>IRON FREE SHIRT LS</v>
          </cell>
          <cell r="G1224" t="str">
            <v>CECIL - SKY</v>
          </cell>
          <cell r="H1224" t="str">
            <v>PC</v>
          </cell>
          <cell r="J1224" t="str">
            <v>SP-A</v>
          </cell>
          <cell r="K1224" t="str">
            <v>LSUS</v>
          </cell>
          <cell r="L1224">
            <v>2006</v>
          </cell>
          <cell r="M1224">
            <v>40</v>
          </cell>
          <cell r="N1224">
            <v>40</v>
          </cell>
          <cell r="O1224">
            <v>0</v>
          </cell>
          <cell r="P1224">
            <v>40</v>
          </cell>
          <cell r="T1224" t="str">
            <v>533M</v>
          </cell>
          <cell r="U1224">
            <v>4428</v>
          </cell>
          <cell r="V1224" t="str">
            <v>SHANGHAI</v>
          </cell>
          <cell r="W1224" t="str">
            <v>NAS</v>
          </cell>
          <cell r="X1224" t="str">
            <v>BANGLADESH</v>
          </cell>
          <cell r="Y1224" t="str">
            <v>DRESSMAN GARMENT LTD</v>
          </cell>
          <cell r="Z1224" t="str">
            <v>FOB</v>
          </cell>
          <cell r="AD1224">
            <v>40190</v>
          </cell>
          <cell r="AE1224">
            <v>40190</v>
          </cell>
          <cell r="AF1224">
            <v>40190</v>
          </cell>
          <cell r="AG1224">
            <v>40190</v>
          </cell>
          <cell r="AH1224">
            <v>40200</v>
          </cell>
          <cell r="AI1224">
            <v>40274</v>
          </cell>
          <cell r="AJ1224">
            <v>40288</v>
          </cell>
          <cell r="AK1224">
            <v>40338</v>
          </cell>
          <cell r="AL1224">
            <v>40381</v>
          </cell>
          <cell r="AM1224">
            <v>40384</v>
          </cell>
          <cell r="AN1224" t="str">
            <v>4/14: Added due to PA cxl-Ok'd by EC</v>
          </cell>
          <cell r="AO1224" t="str">
            <v>Y</v>
          </cell>
          <cell r="AP1224">
            <v>4100088250</v>
          </cell>
          <cell r="AR1224" t="str">
            <v>000s</v>
          </cell>
          <cell r="AS1224">
            <v>0</v>
          </cell>
          <cell r="AT1224" t="str">
            <v>China</v>
          </cell>
          <cell r="AX1224">
            <v>0</v>
          </cell>
          <cell r="AY1224">
            <v>40196</v>
          </cell>
          <cell r="AZ1224">
            <v>40202</v>
          </cell>
          <cell r="BA1224">
            <v>40293</v>
          </cell>
          <cell r="BB1224">
            <v>40342</v>
          </cell>
          <cell r="BC1224">
            <v>40384</v>
          </cell>
          <cell r="BD1224">
            <v>40384</v>
          </cell>
          <cell r="BE1224">
            <v>40179</v>
          </cell>
          <cell r="BF1224">
            <v>40269</v>
          </cell>
          <cell r="BG1224">
            <v>40330</v>
          </cell>
          <cell r="BH1224">
            <v>40360</v>
          </cell>
          <cell r="BI1224">
            <v>40360</v>
          </cell>
          <cell r="BL1224">
            <v>0</v>
          </cell>
          <cell r="BN1224" t="str">
            <v>DOCKERS</v>
          </cell>
          <cell r="BO1224" t="str">
            <v>Tops</v>
          </cell>
          <cell r="BP1224" t="str">
            <v>Mens</v>
          </cell>
          <cell r="BQ1224" t="str">
            <v>N</v>
          </cell>
          <cell r="BR1224" t="str">
            <v>DM Tops Wovens</v>
          </cell>
          <cell r="BS1224" t="str">
            <v>OKAMOTO D</v>
          </cell>
          <cell r="BT1224" t="str">
            <v>IronFree</v>
          </cell>
          <cell r="BU1224" t="str">
            <v>C8690</v>
          </cell>
          <cell r="BV1224" t="str">
            <v>Seasonal</v>
          </cell>
          <cell r="BW1224" t="str">
            <v>LSA</v>
          </cell>
          <cell r="BY1224" t="str">
            <v>4033840288402744020040190401904019040190</v>
          </cell>
          <cell r="BZ1224" t="str">
            <v>S-61660-0025-4428-40338</v>
          </cell>
          <cell r="CA1224" t="str">
            <v>SFO</v>
          </cell>
          <cell r="CD1224">
            <v>0</v>
          </cell>
          <cell r="CF1224">
            <v>1667</v>
          </cell>
          <cell r="CG1224">
            <v>0</v>
          </cell>
        </row>
        <row r="1225">
          <cell r="A1225">
            <v>1094231</v>
          </cell>
          <cell r="B1225" t="str">
            <v>106</v>
          </cell>
          <cell r="C1225" t="str">
            <v>101</v>
          </cell>
          <cell r="D1225" t="str">
            <v>61660</v>
          </cell>
          <cell r="E1225" t="str">
            <v>61660-0026</v>
          </cell>
          <cell r="F1225" t="str">
            <v>IRON FREE SHIRT LS</v>
          </cell>
          <cell r="G1225" t="str">
            <v>SOLID - GREY DAWN</v>
          </cell>
          <cell r="H1225" t="str">
            <v>PC</v>
          </cell>
          <cell r="J1225" t="str">
            <v>SP-A</v>
          </cell>
          <cell r="K1225" t="str">
            <v>APD</v>
          </cell>
          <cell r="L1225" t="str">
            <v>MY</v>
          </cell>
          <cell r="M1225">
            <v>877</v>
          </cell>
          <cell r="N1225">
            <v>877</v>
          </cell>
          <cell r="O1225">
            <v>0</v>
          </cell>
          <cell r="P1225">
            <v>877</v>
          </cell>
          <cell r="T1225" t="str">
            <v>533M</v>
          </cell>
          <cell r="U1225">
            <v>4428</v>
          </cell>
          <cell r="V1225" t="str">
            <v>SHANGHAI</v>
          </cell>
          <cell r="W1225" t="str">
            <v>NAS</v>
          </cell>
          <cell r="X1225" t="str">
            <v>BANGLADESH</v>
          </cell>
          <cell r="Y1225" t="str">
            <v>DRESSMAN GARMENT LTD</v>
          </cell>
          <cell r="Z1225" t="str">
            <v>FOB</v>
          </cell>
          <cell r="AD1225">
            <v>40218</v>
          </cell>
          <cell r="AE1225">
            <v>40218</v>
          </cell>
          <cell r="AF1225">
            <v>40218</v>
          </cell>
          <cell r="AG1225">
            <v>40218</v>
          </cell>
          <cell r="AH1225">
            <v>40231</v>
          </cell>
          <cell r="AI1225">
            <v>40316</v>
          </cell>
          <cell r="AJ1225">
            <v>40330</v>
          </cell>
          <cell r="AK1225">
            <v>40380</v>
          </cell>
          <cell r="AL1225">
            <v>40428</v>
          </cell>
          <cell r="AM1225">
            <v>40431</v>
          </cell>
          <cell r="AN1225" t="str">
            <v>MY PH TH; Feb P-req</v>
          </cell>
          <cell r="AO1225" t="str">
            <v>Y</v>
          </cell>
          <cell r="AP1225" t="str">
            <v>4505016093/4509008336/4512014062</v>
          </cell>
          <cell r="AR1225" t="str">
            <v>000s</v>
          </cell>
          <cell r="AS1225">
            <v>0</v>
          </cell>
          <cell r="AT1225" t="str">
            <v>China</v>
          </cell>
          <cell r="AX1225">
            <v>0</v>
          </cell>
          <cell r="AY1225">
            <v>40231</v>
          </cell>
          <cell r="AZ1225">
            <v>40237</v>
          </cell>
          <cell r="BA1225">
            <v>40335</v>
          </cell>
          <cell r="BB1225">
            <v>40384</v>
          </cell>
          <cell r="BC1225">
            <v>40433</v>
          </cell>
          <cell r="BD1225">
            <v>40433</v>
          </cell>
          <cell r="BE1225">
            <v>40210</v>
          </cell>
          <cell r="BF1225">
            <v>40330</v>
          </cell>
          <cell r="BG1225">
            <v>40360</v>
          </cell>
          <cell r="BH1225">
            <v>40422</v>
          </cell>
          <cell r="BI1225">
            <v>40422</v>
          </cell>
          <cell r="BL1225">
            <v>0</v>
          </cell>
          <cell r="BN1225" t="str">
            <v>DOCKERS</v>
          </cell>
          <cell r="BO1225" t="str">
            <v>Tops</v>
          </cell>
          <cell r="BP1225" t="str">
            <v>Mens</v>
          </cell>
          <cell r="BQ1225" t="str">
            <v>N</v>
          </cell>
          <cell r="BR1225" t="str">
            <v>DM Tops Wovens</v>
          </cell>
          <cell r="BS1225" t="str">
            <v>OKAMOTO D</v>
          </cell>
          <cell r="BT1225" t="str">
            <v>IronFree</v>
          </cell>
          <cell r="BU1225" t="str">
            <v>D5735</v>
          </cell>
          <cell r="BV1225" t="str">
            <v>Seasonal</v>
          </cell>
          <cell r="BW1225" t="str">
            <v>APD</v>
          </cell>
          <cell r="BY1225" t="str">
            <v>4038040330403164023140218402184021840218</v>
          </cell>
          <cell r="BZ1225" t="str">
            <v>S-61660-0026-4428-40380</v>
          </cell>
          <cell r="CA1225" t="str">
            <v>SFO</v>
          </cell>
          <cell r="CD1225">
            <v>0</v>
          </cell>
          <cell r="CF1225">
            <v>1667</v>
          </cell>
          <cell r="CG1225">
            <v>0</v>
          </cell>
        </row>
        <row r="1226">
          <cell r="A1226">
            <v>1094232</v>
          </cell>
          <cell r="B1226" t="str">
            <v>106</v>
          </cell>
          <cell r="C1226" t="str">
            <v>101</v>
          </cell>
          <cell r="D1226" t="str">
            <v>61660</v>
          </cell>
          <cell r="E1226" t="str">
            <v>61660-0026</v>
          </cell>
          <cell r="F1226" t="str">
            <v>IRON FREE SHIRT LS</v>
          </cell>
          <cell r="G1226" t="str">
            <v>SOLID - GREY DAWN</v>
          </cell>
          <cell r="H1226" t="str">
            <v>PC</v>
          </cell>
          <cell r="J1226" t="str">
            <v>SP-A</v>
          </cell>
          <cell r="K1226" t="str">
            <v>LACL</v>
          </cell>
          <cell r="L1226" t="str">
            <v>CR</v>
          </cell>
          <cell r="M1226">
            <v>156</v>
          </cell>
          <cell r="N1226">
            <v>156</v>
          </cell>
          <cell r="O1226">
            <v>0</v>
          </cell>
          <cell r="P1226">
            <v>156</v>
          </cell>
          <cell r="T1226" t="str">
            <v>533M</v>
          </cell>
          <cell r="U1226">
            <v>4428</v>
          </cell>
          <cell r="V1226" t="str">
            <v>SHANGHAI</v>
          </cell>
          <cell r="W1226" t="str">
            <v>NAS</v>
          </cell>
          <cell r="X1226" t="str">
            <v>BANGLADESH</v>
          </cell>
          <cell r="Y1226" t="str">
            <v>DRESSMAN GARMENT LTD</v>
          </cell>
          <cell r="Z1226" t="str">
            <v>FOB</v>
          </cell>
          <cell r="AD1226">
            <v>40218</v>
          </cell>
          <cell r="AE1226">
            <v>40218</v>
          </cell>
          <cell r="AF1226">
            <v>40218</v>
          </cell>
          <cell r="AG1226">
            <v>40218</v>
          </cell>
          <cell r="AH1226">
            <v>40231</v>
          </cell>
          <cell r="AI1226">
            <v>40316</v>
          </cell>
          <cell r="AJ1226">
            <v>40330</v>
          </cell>
          <cell r="AK1226">
            <v>40380</v>
          </cell>
          <cell r="AL1226">
            <v>40455</v>
          </cell>
          <cell r="AM1226">
            <v>40458</v>
          </cell>
          <cell r="AN1226" t="str">
            <v>Feb P-req</v>
          </cell>
          <cell r="AO1226" t="str">
            <v>Y</v>
          </cell>
          <cell r="AP1226">
            <v>4100086358</v>
          </cell>
          <cell r="AR1226" t="str">
            <v>000s</v>
          </cell>
          <cell r="AS1226">
            <v>0</v>
          </cell>
          <cell r="AT1226" t="str">
            <v>China</v>
          </cell>
          <cell r="AX1226">
            <v>0</v>
          </cell>
          <cell r="AY1226">
            <v>40231</v>
          </cell>
          <cell r="AZ1226">
            <v>40237</v>
          </cell>
          <cell r="BA1226">
            <v>40335</v>
          </cell>
          <cell r="BB1226">
            <v>40384</v>
          </cell>
          <cell r="BC1226">
            <v>40461</v>
          </cell>
          <cell r="BD1226">
            <v>40461</v>
          </cell>
          <cell r="BE1226">
            <v>40210</v>
          </cell>
          <cell r="BF1226">
            <v>40330</v>
          </cell>
          <cell r="BG1226">
            <v>40360</v>
          </cell>
          <cell r="BH1226">
            <v>40452</v>
          </cell>
          <cell r="BI1226">
            <v>40452</v>
          </cell>
          <cell r="BL1226">
            <v>0</v>
          </cell>
          <cell r="BN1226" t="str">
            <v>DOCKERS</v>
          </cell>
          <cell r="BO1226" t="str">
            <v>Tops</v>
          </cell>
          <cell r="BP1226" t="str">
            <v>Mens</v>
          </cell>
          <cell r="BQ1226" t="str">
            <v>N</v>
          </cell>
          <cell r="BR1226" t="str">
            <v>DM Tops Wovens</v>
          </cell>
          <cell r="BS1226" t="str">
            <v>OKAMOTO D</v>
          </cell>
          <cell r="BT1226" t="str">
            <v>IronFree</v>
          </cell>
          <cell r="BU1226" t="str">
            <v>D5735</v>
          </cell>
          <cell r="BV1226" t="str">
            <v>Seasonal</v>
          </cell>
          <cell r="BW1226" t="str">
            <v>LSA</v>
          </cell>
          <cell r="BY1226" t="str">
            <v>4038040330403164023140218402184021840218</v>
          </cell>
          <cell r="BZ1226" t="str">
            <v>S-61660-0026-4428-40380</v>
          </cell>
          <cell r="CA1226" t="str">
            <v>SFO</v>
          </cell>
          <cell r="CD1226">
            <v>0</v>
          </cell>
          <cell r="CF1226">
            <v>1667</v>
          </cell>
          <cell r="CG1226">
            <v>0</v>
          </cell>
        </row>
        <row r="1227">
          <cell r="A1227">
            <v>1094233</v>
          </cell>
          <cell r="B1227" t="str">
            <v>106</v>
          </cell>
          <cell r="C1227" t="str">
            <v>101</v>
          </cell>
          <cell r="D1227" t="str">
            <v>61660</v>
          </cell>
          <cell r="E1227" t="str">
            <v>61660-0026</v>
          </cell>
          <cell r="F1227" t="str">
            <v>IRON FREE SHIRT LS</v>
          </cell>
          <cell r="G1227" t="str">
            <v>SOLID - GREY DAWN</v>
          </cell>
          <cell r="H1227" t="str">
            <v>PC</v>
          </cell>
          <cell r="J1227" t="str">
            <v>SP-A</v>
          </cell>
          <cell r="K1227" t="str">
            <v>LSUS</v>
          </cell>
          <cell r="L1227">
            <v>2006</v>
          </cell>
          <cell r="M1227">
            <v>467</v>
          </cell>
          <cell r="N1227">
            <v>467</v>
          </cell>
          <cell r="O1227">
            <v>0</v>
          </cell>
          <cell r="P1227">
            <v>467</v>
          </cell>
          <cell r="T1227" t="str">
            <v>533M</v>
          </cell>
          <cell r="U1227">
            <v>4428</v>
          </cell>
          <cell r="V1227" t="str">
            <v>SHANGHAI</v>
          </cell>
          <cell r="W1227" t="str">
            <v>NAS</v>
          </cell>
          <cell r="X1227" t="str">
            <v>BANGLADESH</v>
          </cell>
          <cell r="Y1227" t="str">
            <v>DRESSMAN GARMENT LTD</v>
          </cell>
          <cell r="Z1227" t="str">
            <v>FOB</v>
          </cell>
          <cell r="AD1227">
            <v>40218</v>
          </cell>
          <cell r="AE1227">
            <v>40218</v>
          </cell>
          <cell r="AF1227">
            <v>40218</v>
          </cell>
          <cell r="AG1227">
            <v>40218</v>
          </cell>
          <cell r="AH1227">
            <v>40231</v>
          </cell>
          <cell r="AI1227">
            <v>40316</v>
          </cell>
          <cell r="AJ1227">
            <v>40330</v>
          </cell>
          <cell r="AK1227">
            <v>40380</v>
          </cell>
          <cell r="AL1227">
            <v>40423</v>
          </cell>
          <cell r="AM1227">
            <v>40426</v>
          </cell>
          <cell r="AN1227" t="str">
            <v>POP + excess to meet min. per merchant</v>
          </cell>
          <cell r="AO1227" t="str">
            <v>Y</v>
          </cell>
          <cell r="AP1227">
            <v>4100081564</v>
          </cell>
          <cell r="AR1227" t="str">
            <v>000s</v>
          </cell>
          <cell r="AS1227">
            <v>0</v>
          </cell>
          <cell r="AT1227" t="str">
            <v>China</v>
          </cell>
          <cell r="AX1227">
            <v>0</v>
          </cell>
          <cell r="AY1227">
            <v>40231</v>
          </cell>
          <cell r="AZ1227">
            <v>40237</v>
          </cell>
          <cell r="BA1227">
            <v>40335</v>
          </cell>
          <cell r="BB1227">
            <v>40384</v>
          </cell>
          <cell r="BC1227">
            <v>40426</v>
          </cell>
          <cell r="BD1227">
            <v>40426</v>
          </cell>
          <cell r="BE1227">
            <v>40210</v>
          </cell>
          <cell r="BF1227">
            <v>40330</v>
          </cell>
          <cell r="BG1227">
            <v>40360</v>
          </cell>
          <cell r="BH1227">
            <v>40422</v>
          </cell>
          <cell r="BI1227">
            <v>40422</v>
          </cell>
          <cell r="BL1227">
            <v>0</v>
          </cell>
          <cell r="BN1227" t="str">
            <v>DOCKERS</v>
          </cell>
          <cell r="BO1227" t="str">
            <v>Tops</v>
          </cell>
          <cell r="BP1227" t="str">
            <v>Mens</v>
          </cell>
          <cell r="BQ1227" t="str">
            <v>N</v>
          </cell>
          <cell r="BR1227" t="str">
            <v>DM Tops Wovens</v>
          </cell>
          <cell r="BS1227" t="str">
            <v>OKAMOTO D</v>
          </cell>
          <cell r="BT1227" t="str">
            <v>IronFree</v>
          </cell>
          <cell r="BU1227" t="str">
            <v>D5735</v>
          </cell>
          <cell r="BV1227" t="str">
            <v>Seasonal</v>
          </cell>
          <cell r="BW1227" t="str">
            <v>LSA</v>
          </cell>
          <cell r="BY1227" t="str">
            <v>4038040330403164023140218402184021840218</v>
          </cell>
          <cell r="BZ1227" t="str">
            <v>S-61660-0026-4428-40380</v>
          </cell>
          <cell r="CA1227" t="str">
            <v>SFO</v>
          </cell>
          <cell r="CD1227">
            <v>0</v>
          </cell>
          <cell r="CF1227">
            <v>1667</v>
          </cell>
          <cell r="CG1227">
            <v>0</v>
          </cell>
        </row>
        <row r="1228">
          <cell r="A1228">
            <v>1094234</v>
          </cell>
          <cell r="B1228" t="str">
            <v>106</v>
          </cell>
          <cell r="C1228" t="str">
            <v>101</v>
          </cell>
          <cell r="D1228" t="str">
            <v>61660</v>
          </cell>
          <cell r="E1228" t="str">
            <v>61660-0027</v>
          </cell>
          <cell r="F1228" t="str">
            <v>IRON FREE SHIRT LS</v>
          </cell>
          <cell r="G1228" t="str">
            <v>SOLID - FLINTSTONE</v>
          </cell>
          <cell r="H1228" t="str">
            <v>PC</v>
          </cell>
          <cell r="J1228" t="str">
            <v>SP-A</v>
          </cell>
          <cell r="K1228" t="str">
            <v>LSC</v>
          </cell>
          <cell r="L1228" t="str">
            <v>CA</v>
          </cell>
          <cell r="M1228">
            <v>1000</v>
          </cell>
          <cell r="N1228">
            <v>1000</v>
          </cell>
          <cell r="O1228">
            <v>0</v>
          </cell>
          <cell r="P1228">
            <v>1000</v>
          </cell>
          <cell r="T1228" t="str">
            <v>533M</v>
          </cell>
          <cell r="U1228">
            <v>4428</v>
          </cell>
          <cell r="V1228" t="str">
            <v>SHANGHAI</v>
          </cell>
          <cell r="W1228" t="str">
            <v>NAS</v>
          </cell>
          <cell r="X1228" t="str">
            <v>BANGLADESH</v>
          </cell>
          <cell r="Y1228" t="str">
            <v>DRESSMAN GARMENT LTD</v>
          </cell>
          <cell r="Z1228" t="str">
            <v>FOB</v>
          </cell>
          <cell r="AD1228">
            <v>40177</v>
          </cell>
          <cell r="AE1228">
            <v>40177</v>
          </cell>
          <cell r="AF1228">
            <v>40177</v>
          </cell>
          <cell r="AG1228">
            <v>40177</v>
          </cell>
          <cell r="AH1228">
            <v>40187</v>
          </cell>
          <cell r="AI1228">
            <v>40260</v>
          </cell>
          <cell r="AJ1228">
            <v>40274</v>
          </cell>
          <cell r="AK1228">
            <v>40324</v>
          </cell>
          <cell r="AL1228">
            <v>40364</v>
          </cell>
          <cell r="AM1228">
            <v>40367</v>
          </cell>
          <cell r="AN1228" t="str">
            <v>1/4: LSC chg to meet 1.0 min.</v>
          </cell>
          <cell r="AO1228" t="str">
            <v>Y</v>
          </cell>
          <cell r="AP1228">
            <v>76723</v>
          </cell>
          <cell r="AR1228" t="str">
            <v>000s</v>
          </cell>
          <cell r="AS1228">
            <v>0</v>
          </cell>
          <cell r="AT1228" t="str">
            <v>China</v>
          </cell>
          <cell r="AX1228">
            <v>0</v>
          </cell>
          <cell r="AY1228">
            <v>40182</v>
          </cell>
          <cell r="AZ1228">
            <v>40188</v>
          </cell>
          <cell r="BA1228">
            <v>40279</v>
          </cell>
          <cell r="BB1228">
            <v>40328</v>
          </cell>
          <cell r="BC1228">
            <v>40370</v>
          </cell>
          <cell r="BD1228">
            <v>40370</v>
          </cell>
          <cell r="BE1228">
            <v>40179</v>
          </cell>
          <cell r="BF1228">
            <v>40269</v>
          </cell>
          <cell r="BG1228">
            <v>40299</v>
          </cell>
          <cell r="BH1228">
            <v>40360</v>
          </cell>
          <cell r="BI1228">
            <v>40360</v>
          </cell>
          <cell r="BL1228">
            <v>0</v>
          </cell>
          <cell r="BN1228" t="str">
            <v>DOCKERS</v>
          </cell>
          <cell r="BO1228" t="str">
            <v>Tops</v>
          </cell>
          <cell r="BP1228" t="str">
            <v>Mens</v>
          </cell>
          <cell r="BQ1228" t="str">
            <v>N</v>
          </cell>
          <cell r="BR1228" t="str">
            <v>DM Tops Wovens</v>
          </cell>
          <cell r="BS1228" t="str">
            <v>OKAMOTO D</v>
          </cell>
          <cell r="BT1228" t="str">
            <v>IronFree</v>
          </cell>
          <cell r="BU1228" t="str">
            <v>D5736</v>
          </cell>
          <cell r="BV1228" t="str">
            <v>Seasonal</v>
          </cell>
          <cell r="BW1228" t="str">
            <v>LSA</v>
          </cell>
          <cell r="BY1228" t="str">
            <v>4032440274402604018740177401774017740177</v>
          </cell>
          <cell r="BZ1228" t="str">
            <v>S-61660-0027-4428-40324</v>
          </cell>
          <cell r="CA1228" t="str">
            <v>SFO</v>
          </cell>
          <cell r="CD1228">
            <v>0</v>
          </cell>
          <cell r="CF1228">
            <v>1667</v>
          </cell>
          <cell r="CG1228">
            <v>0</v>
          </cell>
        </row>
        <row r="1229">
          <cell r="A1229">
            <v>1094235</v>
          </cell>
          <cell r="B1229" t="str">
            <v>106</v>
          </cell>
          <cell r="C1229" t="str">
            <v>101</v>
          </cell>
          <cell r="D1229" t="str">
            <v>61660</v>
          </cell>
          <cell r="E1229" t="str">
            <v>61660-0027</v>
          </cell>
          <cell r="F1229" t="str">
            <v>IRON FREE SHIRT LS</v>
          </cell>
          <cell r="G1229" t="str">
            <v>SOLID - FLINTSTONE</v>
          </cell>
          <cell r="H1229" t="str">
            <v>PC</v>
          </cell>
          <cell r="J1229" t="str">
            <v>SP-A</v>
          </cell>
          <cell r="K1229" t="str">
            <v>LACL</v>
          </cell>
          <cell r="L1229" t="str">
            <v>CR</v>
          </cell>
          <cell r="M1229">
            <v>156</v>
          </cell>
          <cell r="N1229">
            <v>156</v>
          </cell>
          <cell r="O1229">
            <v>0</v>
          </cell>
          <cell r="P1229">
            <v>156</v>
          </cell>
          <cell r="T1229" t="str">
            <v>533M</v>
          </cell>
          <cell r="U1229">
            <v>4428</v>
          </cell>
          <cell r="V1229" t="str">
            <v>SHANGHAI</v>
          </cell>
          <cell r="W1229" t="str">
            <v>NAS</v>
          </cell>
          <cell r="X1229" t="str">
            <v>BANGLADESH</v>
          </cell>
          <cell r="Y1229" t="str">
            <v>DRESSMAN GARMENT LTD</v>
          </cell>
          <cell r="Z1229" t="str">
            <v>FOB</v>
          </cell>
          <cell r="AD1229">
            <v>40177</v>
          </cell>
          <cell r="AE1229">
            <v>40177</v>
          </cell>
          <cell r="AF1229">
            <v>40177</v>
          </cell>
          <cell r="AG1229">
            <v>40177</v>
          </cell>
          <cell r="AH1229">
            <v>40187</v>
          </cell>
          <cell r="AI1229">
            <v>40260</v>
          </cell>
          <cell r="AJ1229">
            <v>40274</v>
          </cell>
          <cell r="AK1229">
            <v>40324</v>
          </cell>
          <cell r="AL1229">
            <v>40399</v>
          </cell>
          <cell r="AM1229">
            <v>40402</v>
          </cell>
          <cell r="AN1229" t="str">
            <v>1/5: add with LSC</v>
          </cell>
          <cell r="AO1229" t="str">
            <v>Y</v>
          </cell>
          <cell r="AP1229">
            <v>4100076720</v>
          </cell>
          <cell r="AR1229" t="str">
            <v>000s</v>
          </cell>
          <cell r="AS1229">
            <v>0</v>
          </cell>
          <cell r="AT1229" t="str">
            <v>China</v>
          </cell>
          <cell r="AX1229">
            <v>0</v>
          </cell>
          <cell r="AY1229">
            <v>40182</v>
          </cell>
          <cell r="AZ1229">
            <v>40188</v>
          </cell>
          <cell r="BA1229">
            <v>40279</v>
          </cell>
          <cell r="BB1229">
            <v>40328</v>
          </cell>
          <cell r="BC1229">
            <v>40405</v>
          </cell>
          <cell r="BD1229">
            <v>40405</v>
          </cell>
          <cell r="BE1229">
            <v>40179</v>
          </cell>
          <cell r="BF1229">
            <v>40269</v>
          </cell>
          <cell r="BG1229">
            <v>40299</v>
          </cell>
          <cell r="BH1229">
            <v>40391</v>
          </cell>
          <cell r="BI1229">
            <v>40391</v>
          </cell>
          <cell r="BL1229">
            <v>0</v>
          </cell>
          <cell r="BN1229" t="str">
            <v>DOCKERS</v>
          </cell>
          <cell r="BO1229" t="str">
            <v>Tops</v>
          </cell>
          <cell r="BP1229" t="str">
            <v>Mens</v>
          </cell>
          <cell r="BQ1229" t="str">
            <v>N</v>
          </cell>
          <cell r="BR1229" t="str">
            <v>DM Tops Wovens</v>
          </cell>
          <cell r="BS1229" t="str">
            <v>OKAMOTO D</v>
          </cell>
          <cell r="BT1229" t="str">
            <v>IronFree</v>
          </cell>
          <cell r="BU1229" t="str">
            <v>D5736</v>
          </cell>
          <cell r="BV1229" t="str">
            <v>Seasonal</v>
          </cell>
          <cell r="BW1229" t="str">
            <v>LSA</v>
          </cell>
          <cell r="BY1229" t="str">
            <v>4032440274402604018740177401774017740177</v>
          </cell>
          <cell r="BZ1229" t="str">
            <v>S-61660-0027-4428-40324</v>
          </cell>
          <cell r="CA1229" t="str">
            <v>SFO</v>
          </cell>
          <cell r="CD1229">
            <v>0</v>
          </cell>
          <cell r="CF1229">
            <v>1667</v>
          </cell>
          <cell r="CG1229">
            <v>0</v>
          </cell>
        </row>
        <row r="1230">
          <cell r="A1230">
            <v>1094236</v>
          </cell>
          <cell r="B1230" t="str">
            <v>106</v>
          </cell>
          <cell r="C1230" t="str">
            <v>101</v>
          </cell>
          <cell r="D1230" t="str">
            <v>61660</v>
          </cell>
          <cell r="E1230" t="str">
            <v>61660-0029</v>
          </cell>
          <cell r="F1230" t="str">
            <v>IRON FREE SHIRT LS</v>
          </cell>
          <cell r="G1230" t="str">
            <v>SOLID - SKY</v>
          </cell>
          <cell r="H1230" t="str">
            <v>PC</v>
          </cell>
          <cell r="J1230" t="str">
            <v>SP-A</v>
          </cell>
          <cell r="K1230" t="str">
            <v>LACL</v>
          </cell>
          <cell r="L1230" t="str">
            <v>CL</v>
          </cell>
          <cell r="M1230">
            <v>120</v>
          </cell>
          <cell r="N1230">
            <v>120</v>
          </cell>
          <cell r="O1230">
            <v>0</v>
          </cell>
          <cell r="P1230">
            <v>120</v>
          </cell>
          <cell r="T1230" t="str">
            <v>533M</v>
          </cell>
          <cell r="U1230">
            <v>4428</v>
          </cell>
          <cell r="V1230" t="str">
            <v>SHANGHAI</v>
          </cell>
          <cell r="W1230" t="str">
            <v>NAS</v>
          </cell>
          <cell r="X1230" t="str">
            <v>BANGLADESH</v>
          </cell>
          <cell r="Y1230" t="str">
            <v>DRESSMAN GARMENT LTD</v>
          </cell>
          <cell r="Z1230" t="str">
            <v>FOB</v>
          </cell>
          <cell r="AD1230">
            <v>40266</v>
          </cell>
          <cell r="AE1230">
            <v>40266</v>
          </cell>
          <cell r="AF1230">
            <v>40266</v>
          </cell>
          <cell r="AG1230">
            <v>40266</v>
          </cell>
          <cell r="AH1230">
            <v>40291</v>
          </cell>
          <cell r="AI1230">
            <v>40352</v>
          </cell>
          <cell r="AJ1230">
            <v>40395</v>
          </cell>
          <cell r="AK1230">
            <v>40430</v>
          </cell>
          <cell r="AL1230">
            <v>40482</v>
          </cell>
          <cell r="AM1230">
            <v>40485</v>
          </cell>
          <cell r="AN1230" t="str">
            <v>new Mar P</v>
          </cell>
          <cell r="AO1230" t="str">
            <v>Y</v>
          </cell>
          <cell r="AP1230">
            <v>4100088703</v>
          </cell>
          <cell r="AR1230" t="str">
            <v>000s</v>
          </cell>
          <cell r="AS1230">
            <v>0</v>
          </cell>
          <cell r="AT1230" t="str">
            <v>China</v>
          </cell>
          <cell r="AX1230">
            <v>0</v>
          </cell>
          <cell r="AY1230">
            <v>40287</v>
          </cell>
          <cell r="AZ1230">
            <v>40293</v>
          </cell>
          <cell r="BA1230">
            <v>40398</v>
          </cell>
          <cell r="BB1230">
            <v>40433</v>
          </cell>
          <cell r="BC1230">
            <v>40482</v>
          </cell>
          <cell r="BD1230">
            <v>40489</v>
          </cell>
          <cell r="BE1230">
            <v>40269</v>
          </cell>
          <cell r="BF1230">
            <v>40391</v>
          </cell>
          <cell r="BG1230">
            <v>40422</v>
          </cell>
          <cell r="BH1230">
            <v>40452</v>
          </cell>
          <cell r="BI1230">
            <v>40483</v>
          </cell>
          <cell r="BL1230">
            <v>0</v>
          </cell>
          <cell r="BN1230" t="str">
            <v>DOCKERS</v>
          </cell>
          <cell r="BO1230" t="str">
            <v>Tops</v>
          </cell>
          <cell r="BP1230" t="str">
            <v>Mens</v>
          </cell>
          <cell r="BQ1230" t="str">
            <v>N</v>
          </cell>
          <cell r="BR1230" t="str">
            <v>DM Tops Wovens</v>
          </cell>
          <cell r="BS1230" t="str">
            <v>OKAMOTO D</v>
          </cell>
          <cell r="BT1230" t="str">
            <v>IronFree</v>
          </cell>
          <cell r="BU1230" t="str">
            <v>D5738</v>
          </cell>
          <cell r="BV1230" t="str">
            <v>Seasonal</v>
          </cell>
          <cell r="BW1230" t="str">
            <v>LSA</v>
          </cell>
          <cell r="BY1230" t="str">
            <v>4043040395403524029140266402664026640266</v>
          </cell>
          <cell r="BZ1230" t="str">
            <v>S-61660-0029-4428-40430</v>
          </cell>
          <cell r="CA1230" t="str">
            <v>SFO</v>
          </cell>
          <cell r="CD1230">
            <v>0</v>
          </cell>
          <cell r="CF1230">
            <v>1667</v>
          </cell>
          <cell r="CG1230">
            <v>0</v>
          </cell>
        </row>
        <row r="1231">
          <cell r="A1231">
            <v>1094237</v>
          </cell>
          <cell r="B1231" t="str">
            <v>106</v>
          </cell>
          <cell r="C1231" t="str">
            <v>101</v>
          </cell>
          <cell r="D1231" t="str">
            <v>61660</v>
          </cell>
          <cell r="E1231" t="str">
            <v>61660-0029</v>
          </cell>
          <cell r="F1231" t="str">
            <v>IRON FREE SHIRT LS</v>
          </cell>
          <cell r="G1231" t="str">
            <v>SOLID - SKY</v>
          </cell>
          <cell r="H1231" t="str">
            <v>PC</v>
          </cell>
          <cell r="J1231" t="str">
            <v>SP-A</v>
          </cell>
          <cell r="K1231" t="str">
            <v>APD</v>
          </cell>
          <cell r="L1231" t="str">
            <v>MY</v>
          </cell>
          <cell r="M1231">
            <v>450</v>
          </cell>
          <cell r="N1231">
            <v>450</v>
          </cell>
          <cell r="O1231">
            <v>0</v>
          </cell>
          <cell r="P1231">
            <v>450</v>
          </cell>
          <cell r="T1231" t="str">
            <v>533M</v>
          </cell>
          <cell r="U1231">
            <v>4428</v>
          </cell>
          <cell r="V1231" t="str">
            <v>SHANGHAI</v>
          </cell>
          <cell r="W1231" t="str">
            <v>NAS</v>
          </cell>
          <cell r="X1231" t="str">
            <v>BANGLADESH</v>
          </cell>
          <cell r="Y1231" t="str">
            <v>DRESSMAN GARMENT LTD</v>
          </cell>
          <cell r="Z1231" t="str">
            <v>FOB</v>
          </cell>
          <cell r="AD1231">
            <v>40266</v>
          </cell>
          <cell r="AE1231">
            <v>40266</v>
          </cell>
          <cell r="AF1231">
            <v>40266</v>
          </cell>
          <cell r="AG1231">
            <v>40266</v>
          </cell>
          <cell r="AH1231">
            <v>40291</v>
          </cell>
          <cell r="AI1231">
            <v>40352</v>
          </cell>
          <cell r="AJ1231">
            <v>40395</v>
          </cell>
          <cell r="AK1231">
            <v>40430</v>
          </cell>
          <cell r="AL1231">
            <v>40478</v>
          </cell>
          <cell r="AM1231">
            <v>40481</v>
          </cell>
          <cell r="AN1231" t="str">
            <v>MY SG PK</v>
          </cell>
          <cell r="AO1231" t="str">
            <v>Y</v>
          </cell>
          <cell r="AP1231" t="str">
            <v>4505016787/4512014976/4514005439</v>
          </cell>
          <cell r="AR1231" t="str">
            <v>000s</v>
          </cell>
          <cell r="AS1231">
            <v>0</v>
          </cell>
          <cell r="AT1231" t="str">
            <v>China</v>
          </cell>
          <cell r="AX1231">
            <v>0</v>
          </cell>
          <cell r="AY1231">
            <v>40287</v>
          </cell>
          <cell r="AZ1231">
            <v>40293</v>
          </cell>
          <cell r="BA1231">
            <v>40398</v>
          </cell>
          <cell r="BB1231">
            <v>40433</v>
          </cell>
          <cell r="BC1231">
            <v>40482</v>
          </cell>
          <cell r="BD1231">
            <v>40482</v>
          </cell>
          <cell r="BE1231">
            <v>40269</v>
          </cell>
          <cell r="BF1231">
            <v>40391</v>
          </cell>
          <cell r="BG1231">
            <v>40422</v>
          </cell>
          <cell r="BH1231">
            <v>40452</v>
          </cell>
          <cell r="BI1231">
            <v>40452</v>
          </cell>
          <cell r="BL1231">
            <v>0</v>
          </cell>
          <cell r="BN1231" t="str">
            <v>DOCKERS</v>
          </cell>
          <cell r="BO1231" t="str">
            <v>Tops</v>
          </cell>
          <cell r="BP1231" t="str">
            <v>Mens</v>
          </cell>
          <cell r="BQ1231" t="str">
            <v>N</v>
          </cell>
          <cell r="BR1231" t="str">
            <v>DM Tops Wovens</v>
          </cell>
          <cell r="BS1231" t="str">
            <v>OKAMOTO D</v>
          </cell>
          <cell r="BT1231" t="str">
            <v>IronFree</v>
          </cell>
          <cell r="BU1231" t="str">
            <v>D5738</v>
          </cell>
          <cell r="BV1231" t="str">
            <v>Seasonal</v>
          </cell>
          <cell r="BW1231" t="str">
            <v>APD</v>
          </cell>
          <cell r="BY1231" t="str">
            <v>4043040395403524029140266402664026640266</v>
          </cell>
          <cell r="BZ1231" t="str">
            <v>S-61660-0029-4428-40430</v>
          </cell>
          <cell r="CA1231" t="str">
            <v>SFO</v>
          </cell>
          <cell r="CD1231">
            <v>0</v>
          </cell>
          <cell r="CF1231">
            <v>1667</v>
          </cell>
          <cell r="CG1231">
            <v>0</v>
          </cell>
        </row>
        <row r="1232">
          <cell r="A1232">
            <v>1094238</v>
          </cell>
          <cell r="B1232" t="str">
            <v>106</v>
          </cell>
          <cell r="C1232" t="str">
            <v>101</v>
          </cell>
          <cell r="D1232" t="str">
            <v>61660</v>
          </cell>
          <cell r="E1232" t="str">
            <v>61660-0029</v>
          </cell>
          <cell r="F1232" t="str">
            <v>IRON FREE SHIRT LS</v>
          </cell>
          <cell r="G1232" t="str">
            <v>SOLID - SKY</v>
          </cell>
          <cell r="H1232" t="str">
            <v>PC</v>
          </cell>
          <cell r="J1232" t="str">
            <v>SP-A</v>
          </cell>
          <cell r="K1232" t="str">
            <v>LSE</v>
          </cell>
          <cell r="L1232" t="str">
            <v>TR</v>
          </cell>
          <cell r="M1232">
            <v>930</v>
          </cell>
          <cell r="N1232">
            <v>930</v>
          </cell>
          <cell r="O1232">
            <v>0</v>
          </cell>
          <cell r="P1232">
            <v>930</v>
          </cell>
          <cell r="T1232" t="str">
            <v>533M</v>
          </cell>
          <cell r="U1232">
            <v>4428</v>
          </cell>
          <cell r="V1232" t="str">
            <v>SHANGHAI</v>
          </cell>
          <cell r="W1232" t="str">
            <v>NAS</v>
          </cell>
          <cell r="X1232" t="str">
            <v>BANGLADESH</v>
          </cell>
          <cell r="Y1232" t="str">
            <v>DRESSMAN GARMENT LTD</v>
          </cell>
          <cell r="Z1232" t="str">
            <v>FOB</v>
          </cell>
          <cell r="AD1232">
            <v>40266</v>
          </cell>
          <cell r="AE1232">
            <v>40266</v>
          </cell>
          <cell r="AF1232">
            <v>40266</v>
          </cell>
          <cell r="AG1232">
            <v>40266</v>
          </cell>
          <cell r="AH1232">
            <v>40291</v>
          </cell>
          <cell r="AI1232">
            <v>40352</v>
          </cell>
          <cell r="AJ1232">
            <v>40395</v>
          </cell>
          <cell r="AK1232">
            <v>40430</v>
          </cell>
          <cell r="AL1232">
            <v>40488</v>
          </cell>
          <cell r="AM1232">
            <v>40491</v>
          </cell>
          <cell r="AN1232" t="str">
            <v>rev Mar P per email</v>
          </cell>
          <cell r="AO1232" t="str">
            <v>Y</v>
          </cell>
          <cell r="AP1232">
            <v>511259</v>
          </cell>
          <cell r="AR1232" t="str">
            <v>000s</v>
          </cell>
          <cell r="AS1232">
            <v>0</v>
          </cell>
          <cell r="AT1232" t="str">
            <v>China</v>
          </cell>
          <cell r="AX1232">
            <v>0</v>
          </cell>
          <cell r="AY1232">
            <v>40287</v>
          </cell>
          <cell r="AZ1232">
            <v>40293</v>
          </cell>
          <cell r="BA1232">
            <v>40398</v>
          </cell>
          <cell r="BB1232">
            <v>40433</v>
          </cell>
          <cell r="BC1232">
            <v>40489</v>
          </cell>
          <cell r="BD1232">
            <v>40496</v>
          </cell>
          <cell r="BE1232">
            <v>40269</v>
          </cell>
          <cell r="BF1232">
            <v>40391</v>
          </cell>
          <cell r="BG1232">
            <v>40422</v>
          </cell>
          <cell r="BH1232">
            <v>40483</v>
          </cell>
          <cell r="BI1232">
            <v>40483</v>
          </cell>
          <cell r="BL1232">
            <v>0</v>
          </cell>
          <cell r="BN1232" t="str">
            <v>DOCKERS</v>
          </cell>
          <cell r="BO1232" t="str">
            <v>Tops</v>
          </cell>
          <cell r="BP1232" t="str">
            <v>Mens</v>
          </cell>
          <cell r="BQ1232" t="str">
            <v>N</v>
          </cell>
          <cell r="BR1232" t="str">
            <v>DM Tops Wovens</v>
          </cell>
          <cell r="BS1232" t="str">
            <v>OKAMOTO D</v>
          </cell>
          <cell r="BT1232" t="str">
            <v>IronFree</v>
          </cell>
          <cell r="BU1232" t="str">
            <v>D5738</v>
          </cell>
          <cell r="BV1232" t="str">
            <v>Seasonal</v>
          </cell>
          <cell r="BW1232" t="str">
            <v>LSE</v>
          </cell>
          <cell r="BY1232" t="str">
            <v>4043040395403524029140266402664026640266</v>
          </cell>
          <cell r="BZ1232" t="str">
            <v>S-61660-0029-4428-40430</v>
          </cell>
          <cell r="CA1232" t="str">
            <v>SFO</v>
          </cell>
          <cell r="CD1232">
            <v>0</v>
          </cell>
          <cell r="CF1232">
            <v>1667</v>
          </cell>
          <cell r="CG1232">
            <v>0</v>
          </cell>
        </row>
        <row r="1233">
          <cell r="A1233">
            <v>1094239</v>
          </cell>
          <cell r="B1233" t="str">
            <v>106</v>
          </cell>
          <cell r="C1233" t="str">
            <v>101</v>
          </cell>
          <cell r="D1233" t="str">
            <v>61660</v>
          </cell>
          <cell r="E1233" t="str">
            <v>61660-0031</v>
          </cell>
          <cell r="F1233" t="str">
            <v>IRON FREE SHIRT LS</v>
          </cell>
          <cell r="G1233" t="str">
            <v>SOLID - WHITE</v>
          </cell>
          <cell r="H1233" t="str">
            <v>PC</v>
          </cell>
          <cell r="J1233" t="str">
            <v>SP-A</v>
          </cell>
          <cell r="K1233" t="str">
            <v>APD</v>
          </cell>
          <cell r="L1233" t="str">
            <v>MY</v>
          </cell>
          <cell r="M1233">
            <v>800</v>
          </cell>
          <cell r="N1233">
            <v>800</v>
          </cell>
          <cell r="O1233">
            <v>0</v>
          </cell>
          <cell r="P1233">
            <v>800</v>
          </cell>
          <cell r="T1233" t="str">
            <v>533M</v>
          </cell>
          <cell r="U1233">
            <v>4428</v>
          </cell>
          <cell r="V1233" t="str">
            <v>SHANGHAI</v>
          </cell>
          <cell r="W1233" t="str">
            <v>NAS</v>
          </cell>
          <cell r="X1233" t="str">
            <v>BANGLADESH</v>
          </cell>
          <cell r="Y1233" t="str">
            <v>DRESSMAN GARMENT LTD</v>
          </cell>
          <cell r="Z1233" t="str">
            <v>FOB</v>
          </cell>
          <cell r="AD1233">
            <v>40177</v>
          </cell>
          <cell r="AE1233">
            <v>40177</v>
          </cell>
          <cell r="AF1233">
            <v>40177</v>
          </cell>
          <cell r="AG1233">
            <v>40177</v>
          </cell>
          <cell r="AH1233">
            <v>40187</v>
          </cell>
          <cell r="AI1233">
            <v>40260</v>
          </cell>
          <cell r="AJ1233">
            <v>40274</v>
          </cell>
          <cell r="AK1233">
            <v>40324</v>
          </cell>
          <cell r="AL1233">
            <v>40372</v>
          </cell>
          <cell r="AM1233">
            <v>40375</v>
          </cell>
          <cell r="AN1233" t="str">
            <v>MY PH</v>
          </cell>
          <cell r="AO1233" t="str">
            <v>Y</v>
          </cell>
          <cell r="AP1233" t="str">
            <v>4505015643/4509007866</v>
          </cell>
          <cell r="AR1233" t="str">
            <v>000s</v>
          </cell>
          <cell r="AS1233">
            <v>0</v>
          </cell>
          <cell r="AT1233" t="str">
            <v>China</v>
          </cell>
          <cell r="AX1233">
            <v>0</v>
          </cell>
          <cell r="AY1233">
            <v>40182</v>
          </cell>
          <cell r="AZ1233">
            <v>40188</v>
          </cell>
          <cell r="BA1233">
            <v>40279</v>
          </cell>
          <cell r="BB1233">
            <v>40328</v>
          </cell>
          <cell r="BC1233">
            <v>40377</v>
          </cell>
          <cell r="BD1233">
            <v>40377</v>
          </cell>
          <cell r="BE1233">
            <v>40179</v>
          </cell>
          <cell r="BF1233">
            <v>40269</v>
          </cell>
          <cell r="BG1233">
            <v>40299</v>
          </cell>
          <cell r="BH1233">
            <v>40360</v>
          </cell>
          <cell r="BI1233">
            <v>40360</v>
          </cell>
          <cell r="BL1233">
            <v>0</v>
          </cell>
          <cell r="BN1233" t="str">
            <v>DOCKERS</v>
          </cell>
          <cell r="BO1233" t="str">
            <v>Tops</v>
          </cell>
          <cell r="BP1233" t="str">
            <v>Mens</v>
          </cell>
          <cell r="BQ1233" t="str">
            <v>N</v>
          </cell>
          <cell r="BR1233" t="str">
            <v>DM Tops Wovens</v>
          </cell>
          <cell r="BS1233" t="str">
            <v>OKAMOTO D</v>
          </cell>
          <cell r="BT1233" t="str">
            <v>IronFree</v>
          </cell>
          <cell r="BU1233" t="str">
            <v>D9823</v>
          </cell>
          <cell r="BV1233" t="str">
            <v>Seasonal</v>
          </cell>
          <cell r="BW1233" t="str">
            <v>APD</v>
          </cell>
          <cell r="BY1233" t="str">
            <v>4032440274402604018740177401774017740177</v>
          </cell>
          <cell r="BZ1233" t="str">
            <v>S-61660-0031-4428-40324</v>
          </cell>
          <cell r="CA1233" t="str">
            <v>SFO</v>
          </cell>
          <cell r="CD1233">
            <v>0</v>
          </cell>
          <cell r="CF1233">
            <v>1667</v>
          </cell>
          <cell r="CG1233">
            <v>0</v>
          </cell>
        </row>
      </sheetData>
      <sheetData sheetId="3" refreshError="1"/>
      <sheetData sheetId="4" refreshError="1"/>
      <sheetData sheetId="5" refreshError="1"/>
      <sheetData sheetId="6" refreshError="1"/>
      <sheetData sheetId="7">
        <row r="1">
          <cell r="B1" t="str">
            <v>LEVIS</v>
          </cell>
        </row>
      </sheetData>
      <sheetData sheetId="8" refreshError="1"/>
      <sheetData sheetId="9" refreshError="1"/>
      <sheetData sheetId="10" refreshError="1"/>
      <sheetData sheetId="11">
        <row r="3">
          <cell r="A3" t="str">
            <v>BWID</v>
          </cell>
          <cell r="B3" t="str">
            <v>Date</v>
          </cell>
          <cell r="C3" t="str">
            <v>Fiscal Month</v>
          </cell>
          <cell r="D3" t="str">
            <v>Sundays</v>
          </cell>
          <cell r="E3" t="str">
            <v>Mondays</v>
          </cell>
        </row>
        <row r="4">
          <cell r="A4">
            <v>2040</v>
          </cell>
          <cell r="B4">
            <v>38718</v>
          </cell>
          <cell r="C4">
            <v>38732</v>
          </cell>
          <cell r="D4">
            <v>38718</v>
          </cell>
          <cell r="E4">
            <v>38712</v>
          </cell>
        </row>
        <row r="5">
          <cell r="A5">
            <v>2041</v>
          </cell>
          <cell r="B5">
            <v>39278</v>
          </cell>
          <cell r="C5">
            <v>39278</v>
          </cell>
          <cell r="D5">
            <v>39278</v>
          </cell>
          <cell r="E5">
            <v>39272</v>
          </cell>
        </row>
        <row r="6">
          <cell r="A6">
            <v>2042</v>
          </cell>
          <cell r="B6">
            <v>39279</v>
          </cell>
          <cell r="C6">
            <v>39278</v>
          </cell>
          <cell r="D6">
            <v>39285</v>
          </cell>
          <cell r="E6">
            <v>39279</v>
          </cell>
        </row>
        <row r="7">
          <cell r="A7">
            <v>75346</v>
          </cell>
          <cell r="B7">
            <v>39279</v>
          </cell>
          <cell r="C7">
            <v>39278</v>
          </cell>
          <cell r="D7">
            <v>39285</v>
          </cell>
          <cell r="E7">
            <v>39279</v>
          </cell>
        </row>
        <row r="8">
          <cell r="A8">
            <v>165517</v>
          </cell>
          <cell r="B8">
            <v>39280</v>
          </cell>
          <cell r="C8">
            <v>39278</v>
          </cell>
          <cell r="D8">
            <v>39285</v>
          </cell>
          <cell r="E8">
            <v>39279</v>
          </cell>
        </row>
        <row r="9">
          <cell r="A9">
            <v>165518</v>
          </cell>
          <cell r="B9">
            <v>39281</v>
          </cell>
          <cell r="C9">
            <v>39278</v>
          </cell>
          <cell r="D9">
            <v>39285</v>
          </cell>
          <cell r="E9">
            <v>39279</v>
          </cell>
        </row>
        <row r="10">
          <cell r="A10">
            <v>3437</v>
          </cell>
          <cell r="B10">
            <v>39283</v>
          </cell>
          <cell r="C10">
            <v>39278</v>
          </cell>
          <cell r="D10">
            <v>39285</v>
          </cell>
          <cell r="E10">
            <v>39279</v>
          </cell>
        </row>
        <row r="11">
          <cell r="A11">
            <v>2043</v>
          </cell>
          <cell r="B11">
            <v>39287</v>
          </cell>
          <cell r="C11">
            <v>39278</v>
          </cell>
          <cell r="D11">
            <v>39292</v>
          </cell>
          <cell r="E11">
            <v>39286</v>
          </cell>
        </row>
        <row r="12">
          <cell r="A12">
            <v>2044</v>
          </cell>
          <cell r="B12">
            <v>39288</v>
          </cell>
          <cell r="C12">
            <v>39278</v>
          </cell>
          <cell r="D12">
            <v>39292</v>
          </cell>
          <cell r="E12">
            <v>39286</v>
          </cell>
        </row>
        <row r="13">
          <cell r="A13">
            <v>2045</v>
          </cell>
          <cell r="B13">
            <v>39289</v>
          </cell>
          <cell r="C13">
            <v>39278</v>
          </cell>
          <cell r="D13">
            <v>39292</v>
          </cell>
          <cell r="E13">
            <v>39286</v>
          </cell>
        </row>
        <row r="14">
          <cell r="A14">
            <v>2050</v>
          </cell>
          <cell r="B14">
            <v>39290</v>
          </cell>
          <cell r="C14">
            <v>39278</v>
          </cell>
          <cell r="D14">
            <v>39292</v>
          </cell>
          <cell r="E14">
            <v>39286</v>
          </cell>
        </row>
        <row r="15">
          <cell r="A15">
            <v>2051</v>
          </cell>
          <cell r="B15">
            <v>39291</v>
          </cell>
          <cell r="C15">
            <v>39278</v>
          </cell>
          <cell r="D15">
            <v>39292</v>
          </cell>
          <cell r="E15">
            <v>39286</v>
          </cell>
        </row>
        <row r="16">
          <cell r="A16">
            <v>2052</v>
          </cell>
          <cell r="B16">
            <v>39292</v>
          </cell>
          <cell r="C16">
            <v>39278</v>
          </cell>
          <cell r="D16">
            <v>39292</v>
          </cell>
          <cell r="E16">
            <v>39286</v>
          </cell>
        </row>
        <row r="17">
          <cell r="A17">
            <v>2053</v>
          </cell>
          <cell r="B17">
            <v>39293</v>
          </cell>
          <cell r="C17">
            <v>39309</v>
          </cell>
          <cell r="D17">
            <v>39299</v>
          </cell>
          <cell r="E17">
            <v>39293</v>
          </cell>
        </row>
        <row r="18">
          <cell r="A18">
            <v>2054</v>
          </cell>
          <cell r="B18">
            <v>39294</v>
          </cell>
          <cell r="C18">
            <v>39309</v>
          </cell>
          <cell r="D18">
            <v>39299</v>
          </cell>
          <cell r="E18">
            <v>39293</v>
          </cell>
        </row>
        <row r="19">
          <cell r="A19">
            <v>2055</v>
          </cell>
          <cell r="B19">
            <v>39295</v>
          </cell>
          <cell r="C19">
            <v>39309</v>
          </cell>
          <cell r="D19">
            <v>39299</v>
          </cell>
          <cell r="E19">
            <v>39293</v>
          </cell>
        </row>
        <row r="20">
          <cell r="A20">
            <v>2056</v>
          </cell>
          <cell r="B20">
            <v>39296</v>
          </cell>
          <cell r="C20">
            <v>39309</v>
          </cell>
          <cell r="D20">
            <v>39299</v>
          </cell>
          <cell r="E20">
            <v>39293</v>
          </cell>
        </row>
        <row r="21">
          <cell r="A21">
            <v>2057</v>
          </cell>
          <cell r="B21">
            <v>39297</v>
          </cell>
          <cell r="C21">
            <v>39309</v>
          </cell>
          <cell r="D21">
            <v>39299</v>
          </cell>
          <cell r="E21">
            <v>39293</v>
          </cell>
        </row>
        <row r="22">
          <cell r="A22">
            <v>2058</v>
          </cell>
          <cell r="B22">
            <v>39298</v>
          </cell>
          <cell r="C22">
            <v>39309</v>
          </cell>
          <cell r="D22">
            <v>39299</v>
          </cell>
          <cell r="E22">
            <v>39293</v>
          </cell>
        </row>
        <row r="23">
          <cell r="A23">
            <v>2059</v>
          </cell>
          <cell r="B23">
            <v>39299</v>
          </cell>
          <cell r="C23">
            <v>39309</v>
          </cell>
          <cell r="D23">
            <v>39299</v>
          </cell>
          <cell r="E23">
            <v>39293</v>
          </cell>
        </row>
        <row r="24">
          <cell r="A24">
            <v>2060</v>
          </cell>
          <cell r="B24">
            <v>39300</v>
          </cell>
          <cell r="C24">
            <v>39309</v>
          </cell>
          <cell r="D24">
            <v>39306</v>
          </cell>
          <cell r="E24">
            <v>39300</v>
          </cell>
        </row>
        <row r="25">
          <cell r="A25">
            <v>2061</v>
          </cell>
          <cell r="B25">
            <v>39301</v>
          </cell>
          <cell r="C25">
            <v>39309</v>
          </cell>
          <cell r="D25">
            <v>39306</v>
          </cell>
          <cell r="E25">
            <v>39300</v>
          </cell>
        </row>
        <row r="26">
          <cell r="A26">
            <v>2062</v>
          </cell>
          <cell r="B26">
            <v>39302</v>
          </cell>
          <cell r="C26">
            <v>39309</v>
          </cell>
          <cell r="D26">
            <v>39306</v>
          </cell>
          <cell r="E26">
            <v>39300</v>
          </cell>
        </row>
        <row r="27">
          <cell r="A27">
            <v>2063</v>
          </cell>
          <cell r="B27">
            <v>39303</v>
          </cell>
          <cell r="C27">
            <v>39309</v>
          </cell>
          <cell r="D27">
            <v>39306</v>
          </cell>
          <cell r="E27">
            <v>39300</v>
          </cell>
        </row>
        <row r="28">
          <cell r="A28">
            <v>2064</v>
          </cell>
          <cell r="B28">
            <v>39304</v>
          </cell>
          <cell r="C28">
            <v>39309</v>
          </cell>
          <cell r="D28">
            <v>39306</v>
          </cell>
          <cell r="E28">
            <v>39300</v>
          </cell>
        </row>
        <row r="29">
          <cell r="A29">
            <v>2065</v>
          </cell>
          <cell r="B29">
            <v>39305</v>
          </cell>
          <cell r="C29">
            <v>39309</v>
          </cell>
          <cell r="D29">
            <v>39306</v>
          </cell>
          <cell r="E29">
            <v>39300</v>
          </cell>
        </row>
        <row r="30">
          <cell r="A30">
            <v>2066</v>
          </cell>
          <cell r="B30">
            <v>39306</v>
          </cell>
          <cell r="C30">
            <v>39309</v>
          </cell>
          <cell r="D30">
            <v>39306</v>
          </cell>
          <cell r="E30">
            <v>39300</v>
          </cell>
        </row>
        <row r="31">
          <cell r="A31">
            <v>2067</v>
          </cell>
          <cell r="B31">
            <v>39307</v>
          </cell>
          <cell r="C31">
            <v>39309</v>
          </cell>
          <cell r="D31">
            <v>39313</v>
          </cell>
          <cell r="E31">
            <v>39307</v>
          </cell>
        </row>
        <row r="32">
          <cell r="A32">
            <v>2068</v>
          </cell>
          <cell r="B32">
            <v>39308</v>
          </cell>
          <cell r="C32">
            <v>39309</v>
          </cell>
          <cell r="D32">
            <v>39313</v>
          </cell>
          <cell r="E32">
            <v>39307</v>
          </cell>
        </row>
        <row r="33">
          <cell r="A33">
            <v>2069</v>
          </cell>
          <cell r="B33">
            <v>39309</v>
          </cell>
          <cell r="C33">
            <v>39309</v>
          </cell>
          <cell r="D33">
            <v>39313</v>
          </cell>
          <cell r="E33">
            <v>39307</v>
          </cell>
        </row>
        <row r="34">
          <cell r="A34">
            <v>2070</v>
          </cell>
          <cell r="B34">
            <v>39310</v>
          </cell>
          <cell r="C34">
            <v>39309</v>
          </cell>
          <cell r="D34">
            <v>39313</v>
          </cell>
          <cell r="E34">
            <v>39307</v>
          </cell>
        </row>
        <row r="35">
          <cell r="A35">
            <v>2071</v>
          </cell>
          <cell r="B35">
            <v>39311</v>
          </cell>
          <cell r="C35">
            <v>39309</v>
          </cell>
          <cell r="D35">
            <v>39313</v>
          </cell>
          <cell r="E35">
            <v>39307</v>
          </cell>
        </row>
        <row r="36">
          <cell r="A36">
            <v>2072</v>
          </cell>
          <cell r="B36">
            <v>39312</v>
          </cell>
          <cell r="C36">
            <v>39309</v>
          </cell>
          <cell r="D36">
            <v>39313</v>
          </cell>
          <cell r="E36">
            <v>39307</v>
          </cell>
        </row>
        <row r="37">
          <cell r="A37">
            <v>2073</v>
          </cell>
          <cell r="B37">
            <v>39313</v>
          </cell>
          <cell r="C37">
            <v>39309</v>
          </cell>
          <cell r="D37">
            <v>39313</v>
          </cell>
          <cell r="E37">
            <v>39307</v>
          </cell>
        </row>
        <row r="38">
          <cell r="A38">
            <v>2074</v>
          </cell>
          <cell r="B38">
            <v>39314</v>
          </cell>
          <cell r="C38">
            <v>39309</v>
          </cell>
          <cell r="D38">
            <v>39320</v>
          </cell>
          <cell r="E38">
            <v>39314</v>
          </cell>
        </row>
        <row r="39">
          <cell r="A39">
            <v>2075</v>
          </cell>
          <cell r="B39">
            <v>39315</v>
          </cell>
          <cell r="C39">
            <v>39309</v>
          </cell>
          <cell r="D39">
            <v>39320</v>
          </cell>
          <cell r="E39">
            <v>39314</v>
          </cell>
        </row>
        <row r="40">
          <cell r="A40">
            <v>2076</v>
          </cell>
          <cell r="B40">
            <v>39316</v>
          </cell>
          <cell r="C40">
            <v>39309</v>
          </cell>
          <cell r="D40">
            <v>39320</v>
          </cell>
          <cell r="E40">
            <v>39314</v>
          </cell>
        </row>
        <row r="41">
          <cell r="A41">
            <v>2077</v>
          </cell>
          <cell r="B41">
            <v>39317</v>
          </cell>
          <cell r="C41">
            <v>39309</v>
          </cell>
          <cell r="D41">
            <v>39320</v>
          </cell>
          <cell r="E41">
            <v>39314</v>
          </cell>
        </row>
        <row r="42">
          <cell r="A42">
            <v>2078</v>
          </cell>
          <cell r="B42">
            <v>39318</v>
          </cell>
          <cell r="C42">
            <v>39309</v>
          </cell>
          <cell r="D42">
            <v>39320</v>
          </cell>
          <cell r="E42">
            <v>39314</v>
          </cell>
        </row>
        <row r="43">
          <cell r="A43">
            <v>2079</v>
          </cell>
          <cell r="B43">
            <v>39319</v>
          </cell>
          <cell r="C43">
            <v>39309</v>
          </cell>
          <cell r="D43">
            <v>39320</v>
          </cell>
          <cell r="E43">
            <v>39314</v>
          </cell>
        </row>
        <row r="44">
          <cell r="A44">
            <v>2080</v>
          </cell>
          <cell r="B44">
            <v>39320</v>
          </cell>
          <cell r="C44">
            <v>39309</v>
          </cell>
          <cell r="D44">
            <v>39320</v>
          </cell>
          <cell r="E44">
            <v>39314</v>
          </cell>
        </row>
        <row r="45">
          <cell r="A45">
            <v>2081</v>
          </cell>
          <cell r="B45">
            <v>39321</v>
          </cell>
          <cell r="C45">
            <v>39340</v>
          </cell>
          <cell r="D45">
            <v>39327</v>
          </cell>
          <cell r="E45">
            <v>39321</v>
          </cell>
        </row>
        <row r="46">
          <cell r="A46">
            <v>2082</v>
          </cell>
          <cell r="B46">
            <v>39322</v>
          </cell>
          <cell r="C46">
            <v>39340</v>
          </cell>
          <cell r="D46">
            <v>39327</v>
          </cell>
          <cell r="E46">
            <v>39321</v>
          </cell>
        </row>
        <row r="47">
          <cell r="A47">
            <v>2083</v>
          </cell>
          <cell r="B47">
            <v>39323</v>
          </cell>
          <cell r="C47">
            <v>39340</v>
          </cell>
          <cell r="D47">
            <v>39327</v>
          </cell>
          <cell r="E47">
            <v>39321</v>
          </cell>
        </row>
        <row r="48">
          <cell r="A48">
            <v>2084</v>
          </cell>
          <cell r="B48">
            <v>39324</v>
          </cell>
          <cell r="C48">
            <v>39340</v>
          </cell>
          <cell r="D48">
            <v>39327</v>
          </cell>
          <cell r="E48">
            <v>39321</v>
          </cell>
        </row>
        <row r="49">
          <cell r="A49">
            <v>2085</v>
          </cell>
          <cell r="B49">
            <v>39325</v>
          </cell>
          <cell r="C49">
            <v>39340</v>
          </cell>
          <cell r="D49">
            <v>39327</v>
          </cell>
          <cell r="E49">
            <v>39321</v>
          </cell>
        </row>
        <row r="50">
          <cell r="A50">
            <v>2086</v>
          </cell>
          <cell r="B50">
            <v>39326</v>
          </cell>
          <cell r="C50">
            <v>39340</v>
          </cell>
          <cell r="D50">
            <v>39327</v>
          </cell>
          <cell r="E50">
            <v>39321</v>
          </cell>
        </row>
        <row r="51">
          <cell r="A51">
            <v>2087</v>
          </cell>
          <cell r="B51">
            <v>39327</v>
          </cell>
          <cell r="C51">
            <v>39340</v>
          </cell>
          <cell r="D51">
            <v>39327</v>
          </cell>
          <cell r="E51">
            <v>39321</v>
          </cell>
        </row>
        <row r="52">
          <cell r="A52">
            <v>2088</v>
          </cell>
          <cell r="B52">
            <v>39328</v>
          </cell>
          <cell r="C52">
            <v>39340</v>
          </cell>
          <cell r="D52">
            <v>39334</v>
          </cell>
          <cell r="E52">
            <v>39328</v>
          </cell>
        </row>
        <row r="53">
          <cell r="A53">
            <v>2089</v>
          </cell>
          <cell r="B53">
            <v>39329</v>
          </cell>
          <cell r="C53">
            <v>39340</v>
          </cell>
          <cell r="D53">
            <v>39334</v>
          </cell>
          <cell r="E53">
            <v>39328</v>
          </cell>
        </row>
        <row r="54">
          <cell r="A54">
            <v>2090</v>
          </cell>
          <cell r="B54">
            <v>39330</v>
          </cell>
          <cell r="C54">
            <v>39340</v>
          </cell>
          <cell r="D54">
            <v>39334</v>
          </cell>
          <cell r="E54">
            <v>39328</v>
          </cell>
        </row>
        <row r="55">
          <cell r="A55">
            <v>2092</v>
          </cell>
          <cell r="B55">
            <v>39331</v>
          </cell>
          <cell r="C55">
            <v>39340</v>
          </cell>
          <cell r="D55">
            <v>39334</v>
          </cell>
          <cell r="E55">
            <v>39328</v>
          </cell>
        </row>
        <row r="56">
          <cell r="A56">
            <v>2093</v>
          </cell>
          <cell r="B56">
            <v>39332</v>
          </cell>
          <cell r="C56">
            <v>39340</v>
          </cell>
          <cell r="D56">
            <v>39334</v>
          </cell>
          <cell r="E56">
            <v>39328</v>
          </cell>
        </row>
        <row r="57">
          <cell r="A57">
            <v>2094</v>
          </cell>
          <cell r="B57">
            <v>39333</v>
          </cell>
          <cell r="C57">
            <v>39340</v>
          </cell>
          <cell r="D57">
            <v>39334</v>
          </cell>
          <cell r="E57">
            <v>39328</v>
          </cell>
        </row>
        <row r="58">
          <cell r="A58">
            <v>2095</v>
          </cell>
          <cell r="B58">
            <v>39334</v>
          </cell>
          <cell r="C58">
            <v>39340</v>
          </cell>
          <cell r="D58">
            <v>39334</v>
          </cell>
          <cell r="E58">
            <v>39328</v>
          </cell>
        </row>
        <row r="59">
          <cell r="A59">
            <v>2096</v>
          </cell>
          <cell r="B59">
            <v>39335</v>
          </cell>
          <cell r="C59">
            <v>39340</v>
          </cell>
          <cell r="D59">
            <v>39341</v>
          </cell>
          <cell r="E59">
            <v>39335</v>
          </cell>
        </row>
        <row r="60">
          <cell r="A60">
            <v>2097</v>
          </cell>
          <cell r="B60">
            <v>39336</v>
          </cell>
          <cell r="C60">
            <v>39340</v>
          </cell>
          <cell r="D60">
            <v>39341</v>
          </cell>
          <cell r="E60">
            <v>39335</v>
          </cell>
        </row>
        <row r="61">
          <cell r="A61">
            <v>2098</v>
          </cell>
          <cell r="B61">
            <v>39337</v>
          </cell>
          <cell r="C61">
            <v>39340</v>
          </cell>
          <cell r="D61">
            <v>39341</v>
          </cell>
          <cell r="E61">
            <v>39335</v>
          </cell>
        </row>
        <row r="62">
          <cell r="A62">
            <v>2099</v>
          </cell>
          <cell r="B62">
            <v>39338</v>
          </cell>
          <cell r="C62">
            <v>39340</v>
          </cell>
          <cell r="D62">
            <v>39341</v>
          </cell>
          <cell r="E62">
            <v>39335</v>
          </cell>
        </row>
        <row r="63">
          <cell r="A63">
            <v>2100</v>
          </cell>
          <cell r="B63">
            <v>39339</v>
          </cell>
          <cell r="C63">
            <v>39340</v>
          </cell>
          <cell r="D63">
            <v>39341</v>
          </cell>
          <cell r="E63">
            <v>39335</v>
          </cell>
        </row>
        <row r="64">
          <cell r="A64">
            <v>2101</v>
          </cell>
          <cell r="B64">
            <v>39340</v>
          </cell>
          <cell r="C64">
            <v>39340</v>
          </cell>
          <cell r="D64">
            <v>39341</v>
          </cell>
          <cell r="E64">
            <v>39335</v>
          </cell>
        </row>
        <row r="65">
          <cell r="A65">
            <v>2102</v>
          </cell>
          <cell r="B65">
            <v>39341</v>
          </cell>
          <cell r="C65">
            <v>39340</v>
          </cell>
          <cell r="D65">
            <v>39341</v>
          </cell>
          <cell r="E65">
            <v>39335</v>
          </cell>
        </row>
        <row r="66">
          <cell r="A66">
            <v>2103</v>
          </cell>
          <cell r="B66">
            <v>39342</v>
          </cell>
          <cell r="C66">
            <v>39340</v>
          </cell>
          <cell r="D66">
            <v>39348</v>
          </cell>
          <cell r="E66">
            <v>39342</v>
          </cell>
        </row>
        <row r="67">
          <cell r="A67">
            <v>2104</v>
          </cell>
          <cell r="B67">
            <v>39343</v>
          </cell>
          <cell r="C67">
            <v>39340</v>
          </cell>
          <cell r="D67">
            <v>39348</v>
          </cell>
          <cell r="E67">
            <v>39342</v>
          </cell>
        </row>
        <row r="68">
          <cell r="A68">
            <v>2105</v>
          </cell>
          <cell r="B68">
            <v>39344</v>
          </cell>
          <cell r="C68">
            <v>39340</v>
          </cell>
          <cell r="D68">
            <v>39348</v>
          </cell>
          <cell r="E68">
            <v>39342</v>
          </cell>
        </row>
        <row r="69">
          <cell r="A69">
            <v>2106</v>
          </cell>
          <cell r="B69">
            <v>39345</v>
          </cell>
          <cell r="C69">
            <v>39340</v>
          </cell>
          <cell r="D69">
            <v>39348</v>
          </cell>
          <cell r="E69">
            <v>39342</v>
          </cell>
        </row>
        <row r="70">
          <cell r="A70">
            <v>2107</v>
          </cell>
          <cell r="B70">
            <v>39346</v>
          </cell>
          <cell r="C70">
            <v>39340</v>
          </cell>
          <cell r="D70">
            <v>39348</v>
          </cell>
          <cell r="E70">
            <v>39342</v>
          </cell>
        </row>
        <row r="71">
          <cell r="A71">
            <v>2108</v>
          </cell>
          <cell r="B71">
            <v>39347</v>
          </cell>
          <cell r="C71">
            <v>39340</v>
          </cell>
          <cell r="D71">
            <v>39348</v>
          </cell>
          <cell r="E71">
            <v>39342</v>
          </cell>
        </row>
        <row r="72">
          <cell r="A72">
            <v>2109</v>
          </cell>
          <cell r="B72">
            <v>39348</v>
          </cell>
          <cell r="C72">
            <v>39340</v>
          </cell>
          <cell r="D72">
            <v>39348</v>
          </cell>
          <cell r="E72">
            <v>39342</v>
          </cell>
        </row>
        <row r="73">
          <cell r="A73">
            <v>2110</v>
          </cell>
          <cell r="B73">
            <v>39349</v>
          </cell>
          <cell r="C73">
            <v>39340</v>
          </cell>
          <cell r="D73">
            <v>39355</v>
          </cell>
          <cell r="E73">
            <v>39349</v>
          </cell>
        </row>
        <row r="74">
          <cell r="A74">
            <v>2111</v>
          </cell>
          <cell r="B74">
            <v>39350</v>
          </cell>
          <cell r="C74">
            <v>39340</v>
          </cell>
          <cell r="D74">
            <v>39355</v>
          </cell>
          <cell r="E74">
            <v>39349</v>
          </cell>
        </row>
        <row r="75">
          <cell r="A75">
            <v>2112</v>
          </cell>
          <cell r="B75">
            <v>39351</v>
          </cell>
          <cell r="C75">
            <v>39340</v>
          </cell>
          <cell r="D75">
            <v>39355</v>
          </cell>
          <cell r="E75">
            <v>39349</v>
          </cell>
        </row>
        <row r="76">
          <cell r="A76">
            <v>2113</v>
          </cell>
          <cell r="B76">
            <v>39352</v>
          </cell>
          <cell r="C76">
            <v>39340</v>
          </cell>
          <cell r="D76">
            <v>39355</v>
          </cell>
          <cell r="E76">
            <v>39349</v>
          </cell>
        </row>
        <row r="77">
          <cell r="A77">
            <v>2114</v>
          </cell>
          <cell r="B77">
            <v>39353</v>
          </cell>
          <cell r="C77">
            <v>39340</v>
          </cell>
          <cell r="D77">
            <v>39355</v>
          </cell>
          <cell r="E77">
            <v>39349</v>
          </cell>
        </row>
        <row r="78">
          <cell r="A78">
            <v>2115</v>
          </cell>
          <cell r="B78">
            <v>39354</v>
          </cell>
          <cell r="C78">
            <v>39340</v>
          </cell>
          <cell r="D78">
            <v>39355</v>
          </cell>
          <cell r="E78">
            <v>39349</v>
          </cell>
        </row>
        <row r="79">
          <cell r="A79">
            <v>2116</v>
          </cell>
          <cell r="B79">
            <v>39355</v>
          </cell>
          <cell r="C79">
            <v>39340</v>
          </cell>
          <cell r="D79">
            <v>39355</v>
          </cell>
          <cell r="E79">
            <v>39349</v>
          </cell>
        </row>
        <row r="80">
          <cell r="A80">
            <v>2117</v>
          </cell>
          <cell r="B80">
            <v>39356</v>
          </cell>
          <cell r="C80">
            <v>39370</v>
          </cell>
          <cell r="D80">
            <v>39362</v>
          </cell>
          <cell r="E80">
            <v>39356</v>
          </cell>
        </row>
        <row r="81">
          <cell r="A81">
            <v>2118</v>
          </cell>
          <cell r="B81">
            <v>39357</v>
          </cell>
          <cell r="C81">
            <v>39370</v>
          </cell>
          <cell r="D81">
            <v>39362</v>
          </cell>
          <cell r="E81">
            <v>39356</v>
          </cell>
        </row>
        <row r="82">
          <cell r="A82">
            <v>2119</v>
          </cell>
          <cell r="B82">
            <v>39358</v>
          </cell>
          <cell r="C82">
            <v>39370</v>
          </cell>
          <cell r="D82">
            <v>39362</v>
          </cell>
          <cell r="E82">
            <v>39356</v>
          </cell>
        </row>
        <row r="83">
          <cell r="A83">
            <v>2120</v>
          </cell>
          <cell r="B83">
            <v>39359</v>
          </cell>
          <cell r="C83">
            <v>39370</v>
          </cell>
          <cell r="D83">
            <v>39362</v>
          </cell>
          <cell r="E83">
            <v>39356</v>
          </cell>
        </row>
        <row r="84">
          <cell r="A84">
            <v>2121</v>
          </cell>
          <cell r="B84">
            <v>39360</v>
          </cell>
          <cell r="C84">
            <v>39370</v>
          </cell>
          <cell r="D84">
            <v>39362</v>
          </cell>
          <cell r="E84">
            <v>39356</v>
          </cell>
        </row>
        <row r="85">
          <cell r="A85">
            <v>2122</v>
          </cell>
          <cell r="B85">
            <v>39361</v>
          </cell>
          <cell r="C85">
            <v>39370</v>
          </cell>
          <cell r="D85">
            <v>39362</v>
          </cell>
          <cell r="E85">
            <v>39356</v>
          </cell>
        </row>
        <row r="86">
          <cell r="A86">
            <v>2123</v>
          </cell>
          <cell r="B86">
            <v>39362</v>
          </cell>
          <cell r="C86">
            <v>39370</v>
          </cell>
          <cell r="D86">
            <v>39362</v>
          </cell>
          <cell r="E86">
            <v>39356</v>
          </cell>
        </row>
        <row r="87">
          <cell r="A87">
            <v>2124</v>
          </cell>
          <cell r="B87">
            <v>39363</v>
          </cell>
          <cell r="C87">
            <v>39370</v>
          </cell>
          <cell r="D87">
            <v>39369</v>
          </cell>
          <cell r="E87">
            <v>39363</v>
          </cell>
        </row>
        <row r="88">
          <cell r="A88">
            <v>2125</v>
          </cell>
          <cell r="B88">
            <v>39364</v>
          </cell>
          <cell r="C88">
            <v>39370</v>
          </cell>
          <cell r="D88">
            <v>39369</v>
          </cell>
          <cell r="E88">
            <v>39363</v>
          </cell>
        </row>
        <row r="89">
          <cell r="A89">
            <v>2126</v>
          </cell>
          <cell r="B89">
            <v>39365</v>
          </cell>
          <cell r="C89">
            <v>39370</v>
          </cell>
          <cell r="D89">
            <v>39369</v>
          </cell>
          <cell r="E89">
            <v>39363</v>
          </cell>
        </row>
        <row r="90">
          <cell r="A90">
            <v>2127</v>
          </cell>
          <cell r="B90">
            <v>39366</v>
          </cell>
          <cell r="C90">
            <v>39370</v>
          </cell>
          <cell r="D90">
            <v>39369</v>
          </cell>
          <cell r="E90">
            <v>39363</v>
          </cell>
        </row>
        <row r="91">
          <cell r="A91">
            <v>2128</v>
          </cell>
          <cell r="B91">
            <v>39367</v>
          </cell>
          <cell r="C91">
            <v>39370</v>
          </cell>
          <cell r="D91">
            <v>39369</v>
          </cell>
          <cell r="E91">
            <v>39363</v>
          </cell>
        </row>
        <row r="92">
          <cell r="A92">
            <v>2129</v>
          </cell>
          <cell r="B92">
            <v>39368</v>
          </cell>
          <cell r="C92">
            <v>39370</v>
          </cell>
          <cell r="D92">
            <v>39369</v>
          </cell>
          <cell r="E92">
            <v>39363</v>
          </cell>
        </row>
        <row r="93">
          <cell r="A93">
            <v>2130</v>
          </cell>
          <cell r="B93">
            <v>39369</v>
          </cell>
          <cell r="C93">
            <v>39370</v>
          </cell>
          <cell r="D93">
            <v>39369</v>
          </cell>
          <cell r="E93">
            <v>39363</v>
          </cell>
        </row>
        <row r="94">
          <cell r="A94">
            <v>2131</v>
          </cell>
          <cell r="B94">
            <v>39370</v>
          </cell>
          <cell r="C94">
            <v>39370</v>
          </cell>
          <cell r="D94">
            <v>39376</v>
          </cell>
          <cell r="E94">
            <v>39370</v>
          </cell>
        </row>
        <row r="95">
          <cell r="A95">
            <v>2132</v>
          </cell>
          <cell r="B95">
            <v>39371</v>
          </cell>
          <cell r="C95">
            <v>39370</v>
          </cell>
          <cell r="D95">
            <v>39376</v>
          </cell>
          <cell r="E95">
            <v>39370</v>
          </cell>
        </row>
        <row r="96">
          <cell r="A96">
            <v>2133</v>
          </cell>
          <cell r="B96">
            <v>39372</v>
          </cell>
          <cell r="C96">
            <v>39370</v>
          </cell>
          <cell r="D96">
            <v>39376</v>
          </cell>
          <cell r="E96">
            <v>39370</v>
          </cell>
        </row>
        <row r="97">
          <cell r="A97">
            <v>2134</v>
          </cell>
          <cell r="B97">
            <v>39373</v>
          </cell>
          <cell r="C97">
            <v>39370</v>
          </cell>
          <cell r="D97">
            <v>39376</v>
          </cell>
          <cell r="E97">
            <v>39370</v>
          </cell>
        </row>
        <row r="98">
          <cell r="A98">
            <v>2135</v>
          </cell>
          <cell r="B98">
            <v>39374</v>
          </cell>
          <cell r="C98">
            <v>39370</v>
          </cell>
          <cell r="D98">
            <v>39376</v>
          </cell>
          <cell r="E98">
            <v>39370</v>
          </cell>
        </row>
        <row r="99">
          <cell r="A99">
            <v>2136</v>
          </cell>
          <cell r="B99">
            <v>39375</v>
          </cell>
          <cell r="C99">
            <v>39370</v>
          </cell>
          <cell r="D99">
            <v>39376</v>
          </cell>
          <cell r="E99">
            <v>39370</v>
          </cell>
        </row>
        <row r="100">
          <cell r="A100">
            <v>2137</v>
          </cell>
          <cell r="B100">
            <v>39376</v>
          </cell>
          <cell r="C100">
            <v>39370</v>
          </cell>
          <cell r="D100">
            <v>39376</v>
          </cell>
          <cell r="E100">
            <v>39370</v>
          </cell>
        </row>
        <row r="101">
          <cell r="A101">
            <v>2138</v>
          </cell>
          <cell r="B101">
            <v>39377</v>
          </cell>
          <cell r="C101">
            <v>39370</v>
          </cell>
          <cell r="D101">
            <v>39383</v>
          </cell>
          <cell r="E101">
            <v>39377</v>
          </cell>
        </row>
        <row r="102">
          <cell r="A102">
            <v>2139</v>
          </cell>
          <cell r="B102">
            <v>39378</v>
          </cell>
          <cell r="C102">
            <v>39370</v>
          </cell>
          <cell r="D102">
            <v>39383</v>
          </cell>
          <cell r="E102">
            <v>39377</v>
          </cell>
        </row>
        <row r="103">
          <cell r="A103">
            <v>2140</v>
          </cell>
          <cell r="B103">
            <v>39379</v>
          </cell>
          <cell r="C103">
            <v>39370</v>
          </cell>
          <cell r="D103">
            <v>39383</v>
          </cell>
          <cell r="E103">
            <v>39377</v>
          </cell>
        </row>
        <row r="104">
          <cell r="A104">
            <v>2141</v>
          </cell>
          <cell r="B104">
            <v>39380</v>
          </cell>
          <cell r="C104">
            <v>39370</v>
          </cell>
          <cell r="D104">
            <v>39383</v>
          </cell>
          <cell r="E104">
            <v>39377</v>
          </cell>
        </row>
        <row r="105">
          <cell r="A105">
            <v>2142</v>
          </cell>
          <cell r="B105">
            <v>39381</v>
          </cell>
          <cell r="C105">
            <v>39370</v>
          </cell>
          <cell r="D105">
            <v>39383</v>
          </cell>
          <cell r="E105">
            <v>39377</v>
          </cell>
        </row>
        <row r="106">
          <cell r="A106">
            <v>2143</v>
          </cell>
          <cell r="B106">
            <v>39382</v>
          </cell>
          <cell r="C106">
            <v>39370</v>
          </cell>
          <cell r="D106">
            <v>39383</v>
          </cell>
          <cell r="E106">
            <v>39377</v>
          </cell>
        </row>
        <row r="107">
          <cell r="A107">
            <v>2144</v>
          </cell>
          <cell r="B107">
            <v>39383</v>
          </cell>
          <cell r="C107">
            <v>39370</v>
          </cell>
          <cell r="D107">
            <v>39383</v>
          </cell>
          <cell r="E107">
            <v>39377</v>
          </cell>
        </row>
        <row r="108">
          <cell r="A108">
            <v>2145</v>
          </cell>
          <cell r="B108">
            <v>39384</v>
          </cell>
          <cell r="C108">
            <v>39401</v>
          </cell>
          <cell r="D108">
            <v>39390</v>
          </cell>
          <cell r="E108">
            <v>39384</v>
          </cell>
        </row>
        <row r="109">
          <cell r="A109">
            <v>2146</v>
          </cell>
          <cell r="B109">
            <v>39385</v>
          </cell>
          <cell r="C109">
            <v>39401</v>
          </cell>
          <cell r="D109">
            <v>39390</v>
          </cell>
          <cell r="E109">
            <v>39384</v>
          </cell>
        </row>
        <row r="110">
          <cell r="A110">
            <v>2147</v>
          </cell>
          <cell r="B110">
            <v>39386</v>
          </cell>
          <cell r="C110">
            <v>39401</v>
          </cell>
          <cell r="D110">
            <v>39390</v>
          </cell>
          <cell r="E110">
            <v>39384</v>
          </cell>
        </row>
        <row r="111">
          <cell r="A111">
            <v>2148</v>
          </cell>
          <cell r="B111">
            <v>39387</v>
          </cell>
          <cell r="C111">
            <v>39401</v>
          </cell>
          <cell r="D111">
            <v>39390</v>
          </cell>
          <cell r="E111">
            <v>39384</v>
          </cell>
        </row>
        <row r="112">
          <cell r="A112">
            <v>2149</v>
          </cell>
          <cell r="B112">
            <v>39388</v>
          </cell>
          <cell r="C112">
            <v>39401</v>
          </cell>
          <cell r="D112">
            <v>39390</v>
          </cell>
          <cell r="E112">
            <v>39384</v>
          </cell>
        </row>
        <row r="113">
          <cell r="A113">
            <v>2150</v>
          </cell>
          <cell r="B113">
            <v>39389</v>
          </cell>
          <cell r="C113">
            <v>39401</v>
          </cell>
          <cell r="D113">
            <v>39390</v>
          </cell>
          <cell r="E113">
            <v>39384</v>
          </cell>
        </row>
        <row r="114">
          <cell r="A114">
            <v>2151</v>
          </cell>
          <cell r="B114">
            <v>39390</v>
          </cell>
          <cell r="C114">
            <v>39401</v>
          </cell>
          <cell r="D114">
            <v>39390</v>
          </cell>
          <cell r="E114">
            <v>39384</v>
          </cell>
        </row>
        <row r="115">
          <cell r="A115">
            <v>2152</v>
          </cell>
          <cell r="B115">
            <v>39391</v>
          </cell>
          <cell r="C115">
            <v>39401</v>
          </cell>
          <cell r="D115">
            <v>39397</v>
          </cell>
          <cell r="E115">
            <v>39391</v>
          </cell>
        </row>
        <row r="116">
          <cell r="A116">
            <v>2153</v>
          </cell>
          <cell r="B116">
            <v>39392</v>
          </cell>
          <cell r="C116">
            <v>39401</v>
          </cell>
          <cell r="D116">
            <v>39397</v>
          </cell>
          <cell r="E116">
            <v>39391</v>
          </cell>
        </row>
        <row r="117">
          <cell r="A117">
            <v>2154</v>
          </cell>
          <cell r="B117">
            <v>39393</v>
          </cell>
          <cell r="C117">
            <v>39401</v>
          </cell>
          <cell r="D117">
            <v>39397</v>
          </cell>
          <cell r="E117">
            <v>39391</v>
          </cell>
        </row>
        <row r="118">
          <cell r="A118">
            <v>2155</v>
          </cell>
          <cell r="B118">
            <v>39394</v>
          </cell>
          <cell r="C118">
            <v>39401</v>
          </cell>
          <cell r="D118">
            <v>39397</v>
          </cell>
          <cell r="E118">
            <v>39391</v>
          </cell>
        </row>
        <row r="119">
          <cell r="A119">
            <v>2156</v>
          </cell>
          <cell r="B119">
            <v>39395</v>
          </cell>
          <cell r="C119">
            <v>39401</v>
          </cell>
          <cell r="D119">
            <v>39397</v>
          </cell>
          <cell r="E119">
            <v>39391</v>
          </cell>
        </row>
        <row r="120">
          <cell r="A120">
            <v>2157</v>
          </cell>
          <cell r="B120">
            <v>39396</v>
          </cell>
          <cell r="C120">
            <v>39401</v>
          </cell>
          <cell r="D120">
            <v>39397</v>
          </cell>
          <cell r="E120">
            <v>39391</v>
          </cell>
        </row>
        <row r="121">
          <cell r="A121">
            <v>2158</v>
          </cell>
          <cell r="B121">
            <v>39397</v>
          </cell>
          <cell r="C121">
            <v>39401</v>
          </cell>
          <cell r="D121">
            <v>39397</v>
          </cell>
          <cell r="E121">
            <v>39391</v>
          </cell>
        </row>
        <row r="122">
          <cell r="A122">
            <v>2159</v>
          </cell>
          <cell r="B122">
            <v>39398</v>
          </cell>
          <cell r="C122">
            <v>39401</v>
          </cell>
          <cell r="D122">
            <v>39404</v>
          </cell>
          <cell r="E122">
            <v>39398</v>
          </cell>
        </row>
        <row r="123">
          <cell r="A123">
            <v>2160</v>
          </cell>
          <cell r="B123">
            <v>39399</v>
          </cell>
          <cell r="C123">
            <v>39401</v>
          </cell>
          <cell r="D123">
            <v>39404</v>
          </cell>
          <cell r="E123">
            <v>39398</v>
          </cell>
        </row>
        <row r="124">
          <cell r="A124">
            <v>2161</v>
          </cell>
          <cell r="B124">
            <v>39400</v>
          </cell>
          <cell r="C124">
            <v>39401</v>
          </cell>
          <cell r="D124">
            <v>39404</v>
          </cell>
          <cell r="E124">
            <v>39398</v>
          </cell>
        </row>
        <row r="125">
          <cell r="A125">
            <v>2162</v>
          </cell>
          <cell r="B125">
            <v>39401</v>
          </cell>
          <cell r="C125">
            <v>39401</v>
          </cell>
          <cell r="D125">
            <v>39404</v>
          </cell>
          <cell r="E125">
            <v>39398</v>
          </cell>
        </row>
        <row r="126">
          <cell r="A126">
            <v>2163</v>
          </cell>
          <cell r="B126">
            <v>39402</v>
          </cell>
          <cell r="C126">
            <v>39401</v>
          </cell>
          <cell r="D126">
            <v>39404</v>
          </cell>
          <cell r="E126">
            <v>39398</v>
          </cell>
        </row>
        <row r="127">
          <cell r="A127">
            <v>2164</v>
          </cell>
          <cell r="B127">
            <v>39403</v>
          </cell>
          <cell r="C127">
            <v>39401</v>
          </cell>
          <cell r="D127">
            <v>39404</v>
          </cell>
          <cell r="E127">
            <v>39398</v>
          </cell>
        </row>
        <row r="128">
          <cell r="A128">
            <v>2165</v>
          </cell>
          <cell r="B128">
            <v>39404</v>
          </cell>
          <cell r="C128">
            <v>39401</v>
          </cell>
          <cell r="D128">
            <v>39404</v>
          </cell>
          <cell r="E128">
            <v>39398</v>
          </cell>
        </row>
        <row r="129">
          <cell r="A129">
            <v>2166</v>
          </cell>
          <cell r="B129">
            <v>39405</v>
          </cell>
          <cell r="C129">
            <v>39401</v>
          </cell>
          <cell r="D129">
            <v>39411</v>
          </cell>
          <cell r="E129">
            <v>39405</v>
          </cell>
        </row>
        <row r="130">
          <cell r="A130">
            <v>2167</v>
          </cell>
          <cell r="B130">
            <v>39406</v>
          </cell>
          <cell r="C130">
            <v>39401</v>
          </cell>
          <cell r="D130">
            <v>39411</v>
          </cell>
          <cell r="E130">
            <v>39405</v>
          </cell>
        </row>
        <row r="131">
          <cell r="A131">
            <v>2168</v>
          </cell>
          <cell r="B131">
            <v>39407</v>
          </cell>
          <cell r="C131">
            <v>39401</v>
          </cell>
          <cell r="D131">
            <v>39411</v>
          </cell>
          <cell r="E131">
            <v>39405</v>
          </cell>
        </row>
        <row r="132">
          <cell r="A132">
            <v>2169</v>
          </cell>
          <cell r="B132">
            <v>39408</v>
          </cell>
          <cell r="C132">
            <v>39401</v>
          </cell>
          <cell r="D132">
            <v>39411</v>
          </cell>
          <cell r="E132">
            <v>39405</v>
          </cell>
        </row>
        <row r="133">
          <cell r="A133">
            <v>2170</v>
          </cell>
          <cell r="B133">
            <v>39409</v>
          </cell>
          <cell r="C133">
            <v>39401</v>
          </cell>
          <cell r="D133">
            <v>39411</v>
          </cell>
          <cell r="E133">
            <v>39405</v>
          </cell>
        </row>
        <row r="134">
          <cell r="A134">
            <v>2171</v>
          </cell>
          <cell r="B134">
            <v>39410</v>
          </cell>
          <cell r="C134">
            <v>39401</v>
          </cell>
          <cell r="D134">
            <v>39411</v>
          </cell>
          <cell r="E134">
            <v>39405</v>
          </cell>
        </row>
        <row r="135">
          <cell r="A135">
            <v>2172</v>
          </cell>
          <cell r="B135">
            <v>39411</v>
          </cell>
          <cell r="C135">
            <v>39401</v>
          </cell>
          <cell r="D135">
            <v>39411</v>
          </cell>
          <cell r="E135">
            <v>39405</v>
          </cell>
        </row>
        <row r="136">
          <cell r="A136">
            <v>2173</v>
          </cell>
          <cell r="B136">
            <v>39412</v>
          </cell>
          <cell r="C136">
            <v>39431</v>
          </cell>
          <cell r="D136">
            <v>39418</v>
          </cell>
          <cell r="E136">
            <v>39412</v>
          </cell>
        </row>
        <row r="137">
          <cell r="A137">
            <v>2174</v>
          </cell>
          <cell r="B137">
            <v>39413</v>
          </cell>
          <cell r="C137">
            <v>39431</v>
          </cell>
          <cell r="D137">
            <v>39418</v>
          </cell>
          <cell r="E137">
            <v>39412</v>
          </cell>
        </row>
        <row r="138">
          <cell r="A138">
            <v>2175</v>
          </cell>
          <cell r="B138">
            <v>39414</v>
          </cell>
          <cell r="C138">
            <v>39431</v>
          </cell>
          <cell r="D138">
            <v>39418</v>
          </cell>
          <cell r="E138">
            <v>39412</v>
          </cell>
        </row>
        <row r="139">
          <cell r="A139">
            <v>2176</v>
          </cell>
          <cell r="B139">
            <v>39415</v>
          </cell>
          <cell r="C139">
            <v>39431</v>
          </cell>
          <cell r="D139">
            <v>39418</v>
          </cell>
          <cell r="E139">
            <v>39412</v>
          </cell>
        </row>
        <row r="140">
          <cell r="A140">
            <v>2177</v>
          </cell>
          <cell r="B140">
            <v>39416</v>
          </cell>
          <cell r="C140">
            <v>39431</v>
          </cell>
          <cell r="D140">
            <v>39418</v>
          </cell>
          <cell r="E140">
            <v>39412</v>
          </cell>
        </row>
        <row r="141">
          <cell r="A141">
            <v>2178</v>
          </cell>
          <cell r="B141">
            <v>39417</v>
          </cell>
          <cell r="C141">
            <v>39431</v>
          </cell>
          <cell r="D141">
            <v>39418</v>
          </cell>
          <cell r="E141">
            <v>39412</v>
          </cell>
        </row>
        <row r="142">
          <cell r="A142">
            <v>2179</v>
          </cell>
          <cell r="B142">
            <v>39418</v>
          </cell>
          <cell r="C142">
            <v>39431</v>
          </cell>
          <cell r="D142">
            <v>39418</v>
          </cell>
          <cell r="E142">
            <v>39412</v>
          </cell>
        </row>
        <row r="143">
          <cell r="A143">
            <v>2180</v>
          </cell>
          <cell r="B143">
            <v>39419</v>
          </cell>
          <cell r="C143">
            <v>39431</v>
          </cell>
          <cell r="D143">
            <v>39425</v>
          </cell>
          <cell r="E143">
            <v>39419</v>
          </cell>
        </row>
        <row r="144">
          <cell r="A144">
            <v>2181</v>
          </cell>
          <cell r="B144">
            <v>39420</v>
          </cell>
          <cell r="C144">
            <v>39431</v>
          </cell>
          <cell r="D144">
            <v>39425</v>
          </cell>
          <cell r="E144">
            <v>39419</v>
          </cell>
        </row>
        <row r="145">
          <cell r="A145">
            <v>2182</v>
          </cell>
          <cell r="B145">
            <v>39421</v>
          </cell>
          <cell r="C145">
            <v>39431</v>
          </cell>
          <cell r="D145">
            <v>39425</v>
          </cell>
          <cell r="E145">
            <v>39419</v>
          </cell>
        </row>
        <row r="146">
          <cell r="A146">
            <v>2183</v>
          </cell>
          <cell r="B146">
            <v>39422</v>
          </cell>
          <cell r="C146">
            <v>39431</v>
          </cell>
          <cell r="D146">
            <v>39425</v>
          </cell>
          <cell r="E146">
            <v>39419</v>
          </cell>
        </row>
        <row r="147">
          <cell r="A147">
            <v>2184</v>
          </cell>
          <cell r="B147">
            <v>39423</v>
          </cell>
          <cell r="C147">
            <v>39431</v>
          </cell>
          <cell r="D147">
            <v>39425</v>
          </cell>
          <cell r="E147">
            <v>39419</v>
          </cell>
        </row>
        <row r="148">
          <cell r="A148">
            <v>2185</v>
          </cell>
          <cell r="B148">
            <v>39424</v>
          </cell>
          <cell r="C148">
            <v>39431</v>
          </cell>
          <cell r="D148">
            <v>39425</v>
          </cell>
          <cell r="E148">
            <v>39419</v>
          </cell>
        </row>
        <row r="149">
          <cell r="A149">
            <v>2186</v>
          </cell>
          <cell r="B149">
            <v>39425</v>
          </cell>
          <cell r="C149">
            <v>39431</v>
          </cell>
          <cell r="D149">
            <v>39425</v>
          </cell>
          <cell r="E149">
            <v>39419</v>
          </cell>
        </row>
        <row r="150">
          <cell r="A150">
            <v>2187</v>
          </cell>
          <cell r="B150">
            <v>39426</v>
          </cell>
          <cell r="C150">
            <v>39431</v>
          </cell>
          <cell r="D150">
            <v>39432</v>
          </cell>
          <cell r="E150">
            <v>39426</v>
          </cell>
        </row>
        <row r="151">
          <cell r="A151">
            <v>2188</v>
          </cell>
          <cell r="B151">
            <v>39427</v>
          </cell>
          <cell r="C151">
            <v>39431</v>
          </cell>
          <cell r="D151">
            <v>39432</v>
          </cell>
          <cell r="E151">
            <v>39426</v>
          </cell>
        </row>
        <row r="152">
          <cell r="A152">
            <v>2189</v>
          </cell>
          <cell r="B152">
            <v>39428</v>
          </cell>
          <cell r="C152">
            <v>39431</v>
          </cell>
          <cell r="D152">
            <v>39432</v>
          </cell>
          <cell r="E152">
            <v>39426</v>
          </cell>
        </row>
        <row r="153">
          <cell r="A153">
            <v>2190</v>
          </cell>
          <cell r="B153">
            <v>39429</v>
          </cell>
          <cell r="C153">
            <v>39431</v>
          </cell>
          <cell r="D153">
            <v>39432</v>
          </cell>
          <cell r="E153">
            <v>39426</v>
          </cell>
        </row>
        <row r="154">
          <cell r="A154">
            <v>2191</v>
          </cell>
          <cell r="B154">
            <v>39430</v>
          </cell>
          <cell r="C154">
            <v>39431</v>
          </cell>
          <cell r="D154">
            <v>39432</v>
          </cell>
          <cell r="E154">
            <v>39426</v>
          </cell>
        </row>
        <row r="155">
          <cell r="A155">
            <v>2192</v>
          </cell>
          <cell r="B155">
            <v>39431</v>
          </cell>
          <cell r="C155">
            <v>39431</v>
          </cell>
          <cell r="D155">
            <v>39432</v>
          </cell>
          <cell r="E155">
            <v>39426</v>
          </cell>
        </row>
        <row r="156">
          <cell r="A156">
            <v>2193</v>
          </cell>
          <cell r="B156">
            <v>39432</v>
          </cell>
          <cell r="C156">
            <v>39431</v>
          </cell>
          <cell r="D156">
            <v>39432</v>
          </cell>
          <cell r="E156">
            <v>39426</v>
          </cell>
        </row>
        <row r="157">
          <cell r="A157">
            <v>2194</v>
          </cell>
          <cell r="B157">
            <v>39433</v>
          </cell>
          <cell r="C157">
            <v>39431</v>
          </cell>
          <cell r="D157">
            <v>39439</v>
          </cell>
          <cell r="E157">
            <v>39433</v>
          </cell>
        </row>
        <row r="158">
          <cell r="A158">
            <v>2195</v>
          </cell>
          <cell r="B158">
            <v>39434</v>
          </cell>
          <cell r="C158">
            <v>39431</v>
          </cell>
          <cell r="D158">
            <v>39439</v>
          </cell>
          <cell r="E158">
            <v>39433</v>
          </cell>
        </row>
        <row r="159">
          <cell r="A159">
            <v>2196</v>
          </cell>
          <cell r="B159">
            <v>39435</v>
          </cell>
          <cell r="C159">
            <v>39431</v>
          </cell>
          <cell r="D159">
            <v>39439</v>
          </cell>
          <cell r="E159">
            <v>39433</v>
          </cell>
        </row>
        <row r="160">
          <cell r="A160">
            <v>2197</v>
          </cell>
          <cell r="B160">
            <v>39436</v>
          </cell>
          <cell r="C160">
            <v>39431</v>
          </cell>
          <cell r="D160">
            <v>39439</v>
          </cell>
          <cell r="E160">
            <v>39433</v>
          </cell>
        </row>
        <row r="161">
          <cell r="A161">
            <v>2198</v>
          </cell>
          <cell r="B161">
            <v>39437</v>
          </cell>
          <cell r="C161">
            <v>39431</v>
          </cell>
          <cell r="D161">
            <v>39439</v>
          </cell>
          <cell r="E161">
            <v>39433</v>
          </cell>
        </row>
        <row r="162">
          <cell r="A162">
            <v>2199</v>
          </cell>
          <cell r="B162">
            <v>39438</v>
          </cell>
          <cell r="C162">
            <v>39431</v>
          </cell>
          <cell r="D162">
            <v>39439</v>
          </cell>
          <cell r="E162">
            <v>39433</v>
          </cell>
        </row>
        <row r="163">
          <cell r="A163">
            <v>2200</v>
          </cell>
          <cell r="B163">
            <v>39439</v>
          </cell>
          <cell r="C163">
            <v>39431</v>
          </cell>
          <cell r="D163">
            <v>39439</v>
          </cell>
          <cell r="E163">
            <v>39433</v>
          </cell>
        </row>
        <row r="164">
          <cell r="A164">
            <v>2201</v>
          </cell>
          <cell r="B164">
            <v>39440</v>
          </cell>
          <cell r="C164">
            <v>39431</v>
          </cell>
          <cell r="D164">
            <v>39446</v>
          </cell>
          <cell r="E164">
            <v>39440</v>
          </cell>
        </row>
        <row r="165">
          <cell r="A165">
            <v>2202</v>
          </cell>
          <cell r="B165">
            <v>39441</v>
          </cell>
          <cell r="C165">
            <v>39431</v>
          </cell>
          <cell r="D165">
            <v>39446</v>
          </cell>
          <cell r="E165">
            <v>39440</v>
          </cell>
        </row>
        <row r="166">
          <cell r="A166">
            <v>2203</v>
          </cell>
          <cell r="B166">
            <v>39442</v>
          </cell>
          <cell r="C166">
            <v>39431</v>
          </cell>
          <cell r="D166">
            <v>39446</v>
          </cell>
          <cell r="E166">
            <v>39440</v>
          </cell>
        </row>
        <row r="167">
          <cell r="A167">
            <v>2204</v>
          </cell>
          <cell r="B167">
            <v>39443</v>
          </cell>
          <cell r="C167">
            <v>39431</v>
          </cell>
          <cell r="D167">
            <v>39446</v>
          </cell>
          <cell r="E167">
            <v>39440</v>
          </cell>
        </row>
        <row r="168">
          <cell r="A168">
            <v>2205</v>
          </cell>
          <cell r="B168">
            <v>39444</v>
          </cell>
          <cell r="C168">
            <v>39431</v>
          </cell>
          <cell r="D168">
            <v>39446</v>
          </cell>
          <cell r="E168">
            <v>39440</v>
          </cell>
        </row>
        <row r="169">
          <cell r="A169">
            <v>2206</v>
          </cell>
          <cell r="B169">
            <v>39445</v>
          </cell>
          <cell r="C169">
            <v>39431</v>
          </cell>
          <cell r="D169">
            <v>39446</v>
          </cell>
          <cell r="E169">
            <v>39440</v>
          </cell>
        </row>
        <row r="170">
          <cell r="A170">
            <v>2207</v>
          </cell>
          <cell r="B170">
            <v>39446</v>
          </cell>
          <cell r="C170">
            <v>39431</v>
          </cell>
          <cell r="D170">
            <v>39446</v>
          </cell>
          <cell r="E170">
            <v>39440</v>
          </cell>
        </row>
        <row r="171">
          <cell r="A171">
            <v>2208</v>
          </cell>
          <cell r="B171">
            <v>39447</v>
          </cell>
          <cell r="C171">
            <v>39462</v>
          </cell>
          <cell r="D171">
            <v>39453</v>
          </cell>
          <cell r="E171">
            <v>39447</v>
          </cell>
        </row>
        <row r="172">
          <cell r="A172">
            <v>2209</v>
          </cell>
          <cell r="B172">
            <v>39448</v>
          </cell>
          <cell r="C172">
            <v>39462</v>
          </cell>
          <cell r="D172">
            <v>39453</v>
          </cell>
          <cell r="E172">
            <v>39447</v>
          </cell>
        </row>
        <row r="173">
          <cell r="A173">
            <v>2210</v>
          </cell>
          <cell r="B173">
            <v>39449</v>
          </cell>
          <cell r="C173">
            <v>39462</v>
          </cell>
          <cell r="D173">
            <v>39453</v>
          </cell>
          <cell r="E173">
            <v>39447</v>
          </cell>
        </row>
        <row r="174">
          <cell r="A174">
            <v>2211</v>
          </cell>
          <cell r="B174">
            <v>39450</v>
          </cell>
          <cell r="C174">
            <v>39462</v>
          </cell>
          <cell r="D174">
            <v>39453</v>
          </cell>
          <cell r="E174">
            <v>39447</v>
          </cell>
        </row>
        <row r="175">
          <cell r="A175">
            <v>2212</v>
          </cell>
          <cell r="B175">
            <v>39451</v>
          </cell>
          <cell r="C175">
            <v>39462</v>
          </cell>
          <cell r="D175">
            <v>39453</v>
          </cell>
          <cell r="E175">
            <v>39447</v>
          </cell>
        </row>
        <row r="176">
          <cell r="A176">
            <v>2213</v>
          </cell>
          <cell r="B176">
            <v>39452</v>
          </cell>
          <cell r="C176">
            <v>39462</v>
          </cell>
          <cell r="D176">
            <v>39453</v>
          </cell>
          <cell r="E176">
            <v>39447</v>
          </cell>
        </row>
        <row r="177">
          <cell r="A177">
            <v>2214</v>
          </cell>
          <cell r="B177">
            <v>39453</v>
          </cell>
          <cell r="C177">
            <v>39462</v>
          </cell>
          <cell r="D177">
            <v>39453</v>
          </cell>
          <cell r="E177">
            <v>39447</v>
          </cell>
        </row>
        <row r="178">
          <cell r="A178">
            <v>2215</v>
          </cell>
          <cell r="B178">
            <v>39454</v>
          </cell>
          <cell r="C178">
            <v>39462</v>
          </cell>
          <cell r="D178">
            <v>39460</v>
          </cell>
          <cell r="E178">
            <v>39454</v>
          </cell>
        </row>
        <row r="179">
          <cell r="A179">
            <v>2216</v>
          </cell>
          <cell r="B179">
            <v>39455</v>
          </cell>
          <cell r="C179">
            <v>39462</v>
          </cell>
          <cell r="D179">
            <v>39460</v>
          </cell>
          <cell r="E179">
            <v>39454</v>
          </cell>
        </row>
        <row r="180">
          <cell r="A180">
            <v>2217</v>
          </cell>
          <cell r="B180">
            <v>39456</v>
          </cell>
          <cell r="C180">
            <v>39462</v>
          </cell>
          <cell r="D180">
            <v>39460</v>
          </cell>
          <cell r="E180">
            <v>39454</v>
          </cell>
        </row>
        <row r="181">
          <cell r="A181">
            <v>2218</v>
          </cell>
          <cell r="B181">
            <v>39457</v>
          </cell>
          <cell r="C181">
            <v>39462</v>
          </cell>
          <cell r="D181">
            <v>39460</v>
          </cell>
          <cell r="E181">
            <v>39454</v>
          </cell>
        </row>
        <row r="182">
          <cell r="A182">
            <v>2219</v>
          </cell>
          <cell r="B182">
            <v>39458</v>
          </cell>
          <cell r="C182">
            <v>39462</v>
          </cell>
          <cell r="D182">
            <v>39460</v>
          </cell>
          <cell r="E182">
            <v>39454</v>
          </cell>
        </row>
        <row r="183">
          <cell r="A183">
            <v>2220</v>
          </cell>
          <cell r="B183">
            <v>39459</v>
          </cell>
          <cell r="C183">
            <v>39462</v>
          </cell>
          <cell r="D183">
            <v>39460</v>
          </cell>
          <cell r="E183">
            <v>39454</v>
          </cell>
        </row>
        <row r="184">
          <cell r="A184">
            <v>2221</v>
          </cell>
          <cell r="B184">
            <v>39460</v>
          </cell>
          <cell r="C184">
            <v>39462</v>
          </cell>
          <cell r="D184">
            <v>39460</v>
          </cell>
          <cell r="E184">
            <v>39454</v>
          </cell>
        </row>
        <row r="185">
          <cell r="A185">
            <v>2222</v>
          </cell>
          <cell r="B185">
            <v>39461</v>
          </cell>
          <cell r="C185">
            <v>39462</v>
          </cell>
          <cell r="D185">
            <v>39467</v>
          </cell>
          <cell r="E185">
            <v>39461</v>
          </cell>
        </row>
        <row r="186">
          <cell r="A186">
            <v>2223</v>
          </cell>
          <cell r="B186">
            <v>39462</v>
          </cell>
          <cell r="C186">
            <v>39462</v>
          </cell>
          <cell r="D186">
            <v>39467</v>
          </cell>
          <cell r="E186">
            <v>39461</v>
          </cell>
        </row>
        <row r="187">
          <cell r="A187">
            <v>2224</v>
          </cell>
          <cell r="B187">
            <v>39463</v>
          </cell>
          <cell r="C187">
            <v>39462</v>
          </cell>
          <cell r="D187">
            <v>39467</v>
          </cell>
          <cell r="E187">
            <v>39461</v>
          </cell>
        </row>
        <row r="188">
          <cell r="A188">
            <v>2225</v>
          </cell>
          <cell r="B188">
            <v>39464</v>
          </cell>
          <cell r="C188">
            <v>39462</v>
          </cell>
          <cell r="D188">
            <v>39467</v>
          </cell>
          <cell r="E188">
            <v>39461</v>
          </cell>
        </row>
        <row r="189">
          <cell r="A189">
            <v>2226</v>
          </cell>
          <cell r="B189">
            <v>39465</v>
          </cell>
          <cell r="C189">
            <v>39462</v>
          </cell>
          <cell r="D189">
            <v>39467</v>
          </cell>
          <cell r="E189">
            <v>39461</v>
          </cell>
        </row>
        <row r="190">
          <cell r="A190">
            <v>2227</v>
          </cell>
          <cell r="B190">
            <v>39466</v>
          </cell>
          <cell r="C190">
            <v>39462</v>
          </cell>
          <cell r="D190">
            <v>39467</v>
          </cell>
          <cell r="E190">
            <v>39461</v>
          </cell>
        </row>
        <row r="191">
          <cell r="A191">
            <v>2228</v>
          </cell>
          <cell r="B191">
            <v>39467</v>
          </cell>
          <cell r="C191">
            <v>39462</v>
          </cell>
          <cell r="D191">
            <v>39467</v>
          </cell>
          <cell r="E191">
            <v>39461</v>
          </cell>
        </row>
        <row r="192">
          <cell r="A192">
            <v>2229</v>
          </cell>
          <cell r="B192">
            <v>39468</v>
          </cell>
          <cell r="C192">
            <v>39462</v>
          </cell>
          <cell r="D192">
            <v>39474</v>
          </cell>
          <cell r="E192">
            <v>39468</v>
          </cell>
        </row>
        <row r="193">
          <cell r="A193">
            <v>2230</v>
          </cell>
          <cell r="B193">
            <v>39469</v>
          </cell>
          <cell r="C193">
            <v>39462</v>
          </cell>
          <cell r="D193">
            <v>39474</v>
          </cell>
          <cell r="E193">
            <v>39468</v>
          </cell>
        </row>
        <row r="194">
          <cell r="A194">
            <v>2231</v>
          </cell>
          <cell r="B194">
            <v>39470</v>
          </cell>
          <cell r="C194">
            <v>39462</v>
          </cell>
          <cell r="D194">
            <v>39474</v>
          </cell>
          <cell r="E194">
            <v>39468</v>
          </cell>
        </row>
        <row r="195">
          <cell r="A195">
            <v>2232</v>
          </cell>
          <cell r="B195">
            <v>39471</v>
          </cell>
          <cell r="C195">
            <v>39462</v>
          </cell>
          <cell r="D195">
            <v>39474</v>
          </cell>
          <cell r="E195">
            <v>39468</v>
          </cell>
        </row>
        <row r="196">
          <cell r="A196">
            <v>2233</v>
          </cell>
          <cell r="B196">
            <v>39472</v>
          </cell>
          <cell r="C196">
            <v>39462</v>
          </cell>
          <cell r="D196">
            <v>39474</v>
          </cell>
          <cell r="E196">
            <v>39468</v>
          </cell>
        </row>
        <row r="197">
          <cell r="A197">
            <v>2234</v>
          </cell>
          <cell r="B197">
            <v>39473</v>
          </cell>
          <cell r="C197">
            <v>39462</v>
          </cell>
          <cell r="D197">
            <v>39474</v>
          </cell>
          <cell r="E197">
            <v>39468</v>
          </cell>
        </row>
        <row r="198">
          <cell r="A198">
            <v>2235</v>
          </cell>
          <cell r="B198">
            <v>39474</v>
          </cell>
          <cell r="C198">
            <v>39462</v>
          </cell>
          <cell r="D198">
            <v>39474</v>
          </cell>
          <cell r="E198">
            <v>39468</v>
          </cell>
        </row>
        <row r="199">
          <cell r="A199">
            <v>2236</v>
          </cell>
          <cell r="B199">
            <v>39475</v>
          </cell>
          <cell r="C199">
            <v>39493</v>
          </cell>
          <cell r="D199">
            <v>39481</v>
          </cell>
          <cell r="E199">
            <v>39475</v>
          </cell>
        </row>
        <row r="200">
          <cell r="A200">
            <v>2237</v>
          </cell>
          <cell r="B200">
            <v>39476</v>
          </cell>
          <cell r="C200">
            <v>39493</v>
          </cell>
          <cell r="D200">
            <v>39481</v>
          </cell>
          <cell r="E200">
            <v>39475</v>
          </cell>
        </row>
        <row r="201">
          <cell r="A201">
            <v>2238</v>
          </cell>
          <cell r="B201">
            <v>39477</v>
          </cell>
          <cell r="C201">
            <v>39493</v>
          </cell>
          <cell r="D201">
            <v>39481</v>
          </cell>
          <cell r="E201">
            <v>39475</v>
          </cell>
        </row>
        <row r="202">
          <cell r="A202">
            <v>2239</v>
          </cell>
          <cell r="B202">
            <v>39478</v>
          </cell>
          <cell r="C202">
            <v>39493</v>
          </cell>
          <cell r="D202">
            <v>39481</v>
          </cell>
          <cell r="E202">
            <v>39475</v>
          </cell>
        </row>
        <row r="203">
          <cell r="A203">
            <v>2240</v>
          </cell>
          <cell r="B203">
            <v>39479</v>
          </cell>
          <cell r="C203">
            <v>39493</v>
          </cell>
          <cell r="D203">
            <v>39481</v>
          </cell>
          <cell r="E203">
            <v>39475</v>
          </cell>
        </row>
        <row r="204">
          <cell r="A204">
            <v>2241</v>
          </cell>
          <cell r="B204">
            <v>39480</v>
          </cell>
          <cell r="C204">
            <v>39493</v>
          </cell>
          <cell r="D204">
            <v>39481</v>
          </cell>
          <cell r="E204">
            <v>39475</v>
          </cell>
        </row>
        <row r="205">
          <cell r="A205">
            <v>2242</v>
          </cell>
          <cell r="B205">
            <v>39481</v>
          </cell>
          <cell r="C205">
            <v>39493</v>
          </cell>
          <cell r="D205">
            <v>39481</v>
          </cell>
          <cell r="E205">
            <v>39475</v>
          </cell>
        </row>
        <row r="206">
          <cell r="A206">
            <v>2243</v>
          </cell>
          <cell r="B206">
            <v>39482</v>
          </cell>
          <cell r="C206">
            <v>39493</v>
          </cell>
          <cell r="D206">
            <v>39488</v>
          </cell>
          <cell r="E206">
            <v>39482</v>
          </cell>
        </row>
        <row r="207">
          <cell r="A207">
            <v>2244</v>
          </cell>
          <cell r="B207">
            <v>39483</v>
          </cell>
          <cell r="C207">
            <v>39493</v>
          </cell>
          <cell r="D207">
            <v>39488</v>
          </cell>
          <cell r="E207">
            <v>39482</v>
          </cell>
        </row>
        <row r="208">
          <cell r="A208">
            <v>2245</v>
          </cell>
          <cell r="B208">
            <v>39484</v>
          </cell>
          <cell r="C208">
            <v>39493</v>
          </cell>
          <cell r="D208">
            <v>39488</v>
          </cell>
          <cell r="E208">
            <v>39482</v>
          </cell>
        </row>
        <row r="209">
          <cell r="A209">
            <v>2246</v>
          </cell>
          <cell r="B209">
            <v>39485</v>
          </cell>
          <cell r="C209">
            <v>39493</v>
          </cell>
          <cell r="D209">
            <v>39488</v>
          </cell>
          <cell r="E209">
            <v>39482</v>
          </cell>
        </row>
        <row r="210">
          <cell r="A210">
            <v>2247</v>
          </cell>
          <cell r="B210">
            <v>39486</v>
          </cell>
          <cell r="C210">
            <v>39493</v>
          </cell>
          <cell r="D210">
            <v>39488</v>
          </cell>
          <cell r="E210">
            <v>39482</v>
          </cell>
        </row>
        <row r="211">
          <cell r="A211">
            <v>2248</v>
          </cell>
          <cell r="B211">
            <v>39487</v>
          </cell>
          <cell r="C211">
            <v>39493</v>
          </cell>
          <cell r="D211">
            <v>39488</v>
          </cell>
          <cell r="E211">
            <v>39482</v>
          </cell>
        </row>
        <row r="212">
          <cell r="A212">
            <v>2249</v>
          </cell>
          <cell r="B212">
            <v>39488</v>
          </cell>
          <cell r="C212">
            <v>39493</v>
          </cell>
          <cell r="D212">
            <v>39488</v>
          </cell>
          <cell r="E212">
            <v>39482</v>
          </cell>
        </row>
        <row r="213">
          <cell r="A213">
            <v>2250</v>
          </cell>
          <cell r="B213">
            <v>39489</v>
          </cell>
          <cell r="C213">
            <v>39493</v>
          </cell>
          <cell r="D213">
            <v>39495</v>
          </cell>
          <cell r="E213">
            <v>39489</v>
          </cell>
        </row>
        <row r="214">
          <cell r="A214">
            <v>2251</v>
          </cell>
          <cell r="B214">
            <v>39490</v>
          </cell>
          <cell r="C214">
            <v>39493</v>
          </cell>
          <cell r="D214">
            <v>39495</v>
          </cell>
          <cell r="E214">
            <v>39489</v>
          </cell>
        </row>
        <row r="215">
          <cell r="A215">
            <v>2252</v>
          </cell>
          <cell r="B215">
            <v>39491</v>
          </cell>
          <cell r="C215">
            <v>39493</v>
          </cell>
          <cell r="D215">
            <v>39495</v>
          </cell>
          <cell r="E215">
            <v>39489</v>
          </cell>
        </row>
        <row r="216">
          <cell r="A216">
            <v>2253</v>
          </cell>
          <cell r="B216">
            <v>39492</v>
          </cell>
          <cell r="C216">
            <v>39493</v>
          </cell>
          <cell r="D216">
            <v>39495</v>
          </cell>
          <cell r="E216">
            <v>39489</v>
          </cell>
        </row>
        <row r="217">
          <cell r="A217">
            <v>2254</v>
          </cell>
          <cell r="B217">
            <v>39493</v>
          </cell>
          <cell r="C217">
            <v>39493</v>
          </cell>
          <cell r="D217">
            <v>39495</v>
          </cell>
          <cell r="E217">
            <v>39489</v>
          </cell>
        </row>
        <row r="218">
          <cell r="A218">
            <v>2255</v>
          </cell>
          <cell r="B218">
            <v>39494</v>
          </cell>
          <cell r="C218">
            <v>39493</v>
          </cell>
          <cell r="D218">
            <v>39495</v>
          </cell>
          <cell r="E218">
            <v>39489</v>
          </cell>
        </row>
        <row r="219">
          <cell r="A219">
            <v>2256</v>
          </cell>
          <cell r="B219">
            <v>39495</v>
          </cell>
          <cell r="C219">
            <v>39493</v>
          </cell>
          <cell r="D219">
            <v>39495</v>
          </cell>
          <cell r="E219">
            <v>39489</v>
          </cell>
        </row>
        <row r="220">
          <cell r="A220">
            <v>2257</v>
          </cell>
          <cell r="B220">
            <v>39496</v>
          </cell>
          <cell r="C220">
            <v>39493</v>
          </cell>
          <cell r="D220">
            <v>39502</v>
          </cell>
          <cell r="E220">
            <v>39496</v>
          </cell>
        </row>
        <row r="221">
          <cell r="A221">
            <v>2258</v>
          </cell>
          <cell r="B221">
            <v>39497</v>
          </cell>
          <cell r="C221">
            <v>39493</v>
          </cell>
          <cell r="D221">
            <v>39502</v>
          </cell>
          <cell r="E221">
            <v>39496</v>
          </cell>
        </row>
        <row r="222">
          <cell r="A222">
            <v>2259</v>
          </cell>
          <cell r="B222">
            <v>39498</v>
          </cell>
          <cell r="C222">
            <v>39493</v>
          </cell>
          <cell r="D222">
            <v>39502</v>
          </cell>
          <cell r="E222">
            <v>39496</v>
          </cell>
        </row>
        <row r="223">
          <cell r="A223">
            <v>2260</v>
          </cell>
          <cell r="B223">
            <v>39499</v>
          </cell>
          <cell r="C223">
            <v>39493</v>
          </cell>
          <cell r="D223">
            <v>39502</v>
          </cell>
          <cell r="E223">
            <v>39496</v>
          </cell>
        </row>
        <row r="224">
          <cell r="A224">
            <v>2261</v>
          </cell>
          <cell r="B224">
            <v>39500</v>
          </cell>
          <cell r="C224">
            <v>39493</v>
          </cell>
          <cell r="D224">
            <v>39502</v>
          </cell>
          <cell r="E224">
            <v>39496</v>
          </cell>
        </row>
        <row r="225">
          <cell r="A225">
            <v>2262</v>
          </cell>
          <cell r="B225">
            <v>39501</v>
          </cell>
          <cell r="C225">
            <v>39493</v>
          </cell>
          <cell r="D225">
            <v>39502</v>
          </cell>
          <cell r="E225">
            <v>39496</v>
          </cell>
        </row>
        <row r="226">
          <cell r="A226">
            <v>2263</v>
          </cell>
          <cell r="B226">
            <v>39502</v>
          </cell>
          <cell r="C226">
            <v>39493</v>
          </cell>
          <cell r="D226">
            <v>39502</v>
          </cell>
          <cell r="E226">
            <v>39496</v>
          </cell>
        </row>
        <row r="227">
          <cell r="A227">
            <v>2264</v>
          </cell>
          <cell r="B227">
            <v>39503</v>
          </cell>
          <cell r="C227">
            <v>39522</v>
          </cell>
          <cell r="D227">
            <v>39509</v>
          </cell>
          <cell r="E227">
            <v>39503</v>
          </cell>
        </row>
        <row r="228">
          <cell r="A228">
            <v>2265</v>
          </cell>
          <cell r="B228">
            <v>39504</v>
          </cell>
          <cell r="C228">
            <v>39522</v>
          </cell>
          <cell r="D228">
            <v>39509</v>
          </cell>
          <cell r="E228">
            <v>39503</v>
          </cell>
        </row>
        <row r="229">
          <cell r="A229">
            <v>2266</v>
          </cell>
          <cell r="B229">
            <v>39505</v>
          </cell>
          <cell r="C229">
            <v>39522</v>
          </cell>
          <cell r="D229">
            <v>39509</v>
          </cell>
          <cell r="E229">
            <v>39503</v>
          </cell>
        </row>
        <row r="230">
          <cell r="A230">
            <v>2267</v>
          </cell>
          <cell r="B230">
            <v>39506</v>
          </cell>
          <cell r="C230">
            <v>39522</v>
          </cell>
          <cell r="D230">
            <v>39509</v>
          </cell>
          <cell r="E230">
            <v>39503</v>
          </cell>
        </row>
        <row r="231">
          <cell r="A231">
            <v>2268</v>
          </cell>
          <cell r="B231">
            <v>39507</v>
          </cell>
          <cell r="C231">
            <v>39522</v>
          </cell>
          <cell r="D231">
            <v>39509</v>
          </cell>
          <cell r="E231">
            <v>39503</v>
          </cell>
        </row>
        <row r="232">
          <cell r="A232">
            <v>2269</v>
          </cell>
          <cell r="B232">
            <v>39508</v>
          </cell>
          <cell r="C232">
            <v>39522</v>
          </cell>
          <cell r="D232">
            <v>39509</v>
          </cell>
          <cell r="E232">
            <v>39503</v>
          </cell>
        </row>
        <row r="233">
          <cell r="A233">
            <v>2270</v>
          </cell>
          <cell r="B233">
            <v>39509</v>
          </cell>
          <cell r="C233">
            <v>39522</v>
          </cell>
          <cell r="D233">
            <v>39509</v>
          </cell>
          <cell r="E233">
            <v>39503</v>
          </cell>
        </row>
        <row r="234">
          <cell r="A234">
            <v>2271</v>
          </cell>
          <cell r="B234">
            <v>39510</v>
          </cell>
          <cell r="C234">
            <v>39522</v>
          </cell>
          <cell r="D234">
            <v>39516</v>
          </cell>
          <cell r="E234">
            <v>39510</v>
          </cell>
        </row>
        <row r="235">
          <cell r="A235">
            <v>2272</v>
          </cell>
          <cell r="B235">
            <v>39511</v>
          </cell>
          <cell r="C235">
            <v>39522</v>
          </cell>
          <cell r="D235">
            <v>39516</v>
          </cell>
          <cell r="E235">
            <v>39510</v>
          </cell>
        </row>
        <row r="236">
          <cell r="A236">
            <v>2273</v>
          </cell>
          <cell r="B236">
            <v>39512</v>
          </cell>
          <cell r="C236">
            <v>39522</v>
          </cell>
          <cell r="D236">
            <v>39516</v>
          </cell>
          <cell r="E236">
            <v>39510</v>
          </cell>
        </row>
        <row r="237">
          <cell r="A237">
            <v>2274</v>
          </cell>
          <cell r="B237">
            <v>39513</v>
          </cell>
          <cell r="C237">
            <v>39522</v>
          </cell>
          <cell r="D237">
            <v>39516</v>
          </cell>
          <cell r="E237">
            <v>39510</v>
          </cell>
        </row>
        <row r="238">
          <cell r="A238">
            <v>2275</v>
          </cell>
          <cell r="B238">
            <v>39514</v>
          </cell>
          <cell r="C238">
            <v>39522</v>
          </cell>
          <cell r="D238">
            <v>39516</v>
          </cell>
          <cell r="E238">
            <v>39510</v>
          </cell>
        </row>
        <row r="239">
          <cell r="A239">
            <v>2276</v>
          </cell>
          <cell r="B239">
            <v>39515</v>
          </cell>
          <cell r="C239">
            <v>39522</v>
          </cell>
          <cell r="D239">
            <v>39516</v>
          </cell>
          <cell r="E239">
            <v>39510</v>
          </cell>
        </row>
        <row r="240">
          <cell r="A240">
            <v>2277</v>
          </cell>
          <cell r="B240">
            <v>39516</v>
          </cell>
          <cell r="C240">
            <v>39522</v>
          </cell>
          <cell r="D240">
            <v>39516</v>
          </cell>
          <cell r="E240">
            <v>39510</v>
          </cell>
        </row>
        <row r="241">
          <cell r="A241">
            <v>2278</v>
          </cell>
          <cell r="B241">
            <v>39517</v>
          </cell>
          <cell r="C241">
            <v>39522</v>
          </cell>
          <cell r="D241">
            <v>39523</v>
          </cell>
          <cell r="E241">
            <v>39517</v>
          </cell>
        </row>
        <row r="242">
          <cell r="A242">
            <v>2279</v>
          </cell>
          <cell r="B242">
            <v>39518</v>
          </cell>
          <cell r="C242">
            <v>39522</v>
          </cell>
          <cell r="D242">
            <v>39523</v>
          </cell>
          <cell r="E242">
            <v>39517</v>
          </cell>
        </row>
        <row r="243">
          <cell r="A243">
            <v>2280</v>
          </cell>
          <cell r="B243">
            <v>39519</v>
          </cell>
          <cell r="C243">
            <v>39522</v>
          </cell>
          <cell r="D243">
            <v>39523</v>
          </cell>
          <cell r="E243">
            <v>39517</v>
          </cell>
        </row>
        <row r="244">
          <cell r="A244">
            <v>2281</v>
          </cell>
          <cell r="B244">
            <v>39520</v>
          </cell>
          <cell r="C244">
            <v>39522</v>
          </cell>
          <cell r="D244">
            <v>39523</v>
          </cell>
          <cell r="E244">
            <v>39517</v>
          </cell>
        </row>
        <row r="245">
          <cell r="A245">
            <v>2282</v>
          </cell>
          <cell r="B245">
            <v>39521</v>
          </cell>
          <cell r="C245">
            <v>39522</v>
          </cell>
          <cell r="D245">
            <v>39523</v>
          </cell>
          <cell r="E245">
            <v>39517</v>
          </cell>
        </row>
        <row r="246">
          <cell r="A246">
            <v>2283</v>
          </cell>
          <cell r="B246">
            <v>39522</v>
          </cell>
          <cell r="C246">
            <v>39522</v>
          </cell>
          <cell r="D246">
            <v>39523</v>
          </cell>
          <cell r="E246">
            <v>39517</v>
          </cell>
        </row>
        <row r="247">
          <cell r="A247">
            <v>2284</v>
          </cell>
          <cell r="B247">
            <v>39523</v>
          </cell>
          <cell r="C247">
            <v>39522</v>
          </cell>
          <cell r="D247">
            <v>39523</v>
          </cell>
          <cell r="E247">
            <v>39517</v>
          </cell>
        </row>
        <row r="248">
          <cell r="A248">
            <v>2285</v>
          </cell>
          <cell r="B248">
            <v>39524</v>
          </cell>
          <cell r="C248">
            <v>39522</v>
          </cell>
          <cell r="D248">
            <v>39530</v>
          </cell>
          <cell r="E248">
            <v>39524</v>
          </cell>
        </row>
        <row r="249">
          <cell r="A249">
            <v>2286</v>
          </cell>
          <cell r="B249">
            <v>39525</v>
          </cell>
          <cell r="C249">
            <v>39522</v>
          </cell>
          <cell r="D249">
            <v>39530</v>
          </cell>
          <cell r="E249">
            <v>39524</v>
          </cell>
        </row>
        <row r="250">
          <cell r="A250">
            <v>2287</v>
          </cell>
          <cell r="B250">
            <v>39526</v>
          </cell>
          <cell r="C250">
            <v>39522</v>
          </cell>
          <cell r="D250">
            <v>39530</v>
          </cell>
          <cell r="E250">
            <v>39524</v>
          </cell>
        </row>
        <row r="251">
          <cell r="A251">
            <v>2288</v>
          </cell>
          <cell r="B251">
            <v>39527</v>
          </cell>
          <cell r="C251">
            <v>39522</v>
          </cell>
          <cell r="D251">
            <v>39530</v>
          </cell>
          <cell r="E251">
            <v>39524</v>
          </cell>
        </row>
        <row r="252">
          <cell r="A252">
            <v>2289</v>
          </cell>
          <cell r="B252">
            <v>39528</v>
          </cell>
          <cell r="C252">
            <v>39522</v>
          </cell>
          <cell r="D252">
            <v>39530</v>
          </cell>
          <cell r="E252">
            <v>39524</v>
          </cell>
        </row>
        <row r="253">
          <cell r="A253">
            <v>2290</v>
          </cell>
          <cell r="B253">
            <v>39529</v>
          </cell>
          <cell r="C253">
            <v>39522</v>
          </cell>
          <cell r="D253">
            <v>39530</v>
          </cell>
          <cell r="E253">
            <v>39524</v>
          </cell>
        </row>
        <row r="254">
          <cell r="A254">
            <v>2291</v>
          </cell>
          <cell r="B254">
            <v>39530</v>
          </cell>
          <cell r="C254">
            <v>39522</v>
          </cell>
          <cell r="D254">
            <v>39530</v>
          </cell>
          <cell r="E254">
            <v>39524</v>
          </cell>
        </row>
        <row r="255">
          <cell r="A255">
            <v>2292</v>
          </cell>
          <cell r="B255">
            <v>39531</v>
          </cell>
          <cell r="C255">
            <v>39522</v>
          </cell>
          <cell r="D255">
            <v>39537</v>
          </cell>
          <cell r="E255">
            <v>39531</v>
          </cell>
        </row>
        <row r="256">
          <cell r="A256">
            <v>2293</v>
          </cell>
          <cell r="B256">
            <v>39532</v>
          </cell>
          <cell r="C256">
            <v>39522</v>
          </cell>
          <cell r="D256">
            <v>39537</v>
          </cell>
          <cell r="E256">
            <v>39531</v>
          </cell>
        </row>
        <row r="257">
          <cell r="A257">
            <v>2294</v>
          </cell>
          <cell r="B257">
            <v>39533</v>
          </cell>
          <cell r="C257">
            <v>39522</v>
          </cell>
          <cell r="D257">
            <v>39537</v>
          </cell>
          <cell r="E257">
            <v>39531</v>
          </cell>
        </row>
        <row r="258">
          <cell r="A258">
            <v>2295</v>
          </cell>
          <cell r="B258">
            <v>39534</v>
          </cell>
          <cell r="C258">
            <v>39522</v>
          </cell>
          <cell r="D258">
            <v>39537</v>
          </cell>
          <cell r="E258">
            <v>39531</v>
          </cell>
        </row>
        <row r="259">
          <cell r="A259">
            <v>2296</v>
          </cell>
          <cell r="B259">
            <v>39535</v>
          </cell>
          <cell r="C259">
            <v>39522</v>
          </cell>
          <cell r="D259">
            <v>39537</v>
          </cell>
          <cell r="E259">
            <v>39531</v>
          </cell>
        </row>
        <row r="260">
          <cell r="A260">
            <v>2297</v>
          </cell>
          <cell r="B260">
            <v>39536</v>
          </cell>
          <cell r="C260">
            <v>39522</v>
          </cell>
          <cell r="D260">
            <v>39537</v>
          </cell>
          <cell r="E260">
            <v>39531</v>
          </cell>
        </row>
        <row r="261">
          <cell r="A261">
            <v>2298</v>
          </cell>
          <cell r="B261">
            <v>39537</v>
          </cell>
          <cell r="C261">
            <v>39522</v>
          </cell>
          <cell r="D261">
            <v>39537</v>
          </cell>
          <cell r="E261">
            <v>39531</v>
          </cell>
        </row>
        <row r="262">
          <cell r="A262">
            <v>2299</v>
          </cell>
          <cell r="B262">
            <v>39538</v>
          </cell>
          <cell r="C262">
            <v>39553</v>
          </cell>
          <cell r="D262">
            <v>39544</v>
          </cell>
          <cell r="E262">
            <v>39538</v>
          </cell>
        </row>
        <row r="263">
          <cell r="A263">
            <v>2300</v>
          </cell>
          <cell r="B263">
            <v>39539</v>
          </cell>
          <cell r="C263">
            <v>39553</v>
          </cell>
          <cell r="D263">
            <v>39544</v>
          </cell>
          <cell r="E263">
            <v>39538</v>
          </cell>
        </row>
        <row r="264">
          <cell r="A264">
            <v>2301</v>
          </cell>
          <cell r="B264">
            <v>39540</v>
          </cell>
          <cell r="C264">
            <v>39553</v>
          </cell>
          <cell r="D264">
            <v>39544</v>
          </cell>
          <cell r="E264">
            <v>39538</v>
          </cell>
        </row>
        <row r="265">
          <cell r="A265">
            <v>2302</v>
          </cell>
          <cell r="B265">
            <v>39541</v>
          </cell>
          <cell r="C265">
            <v>39553</v>
          </cell>
          <cell r="D265">
            <v>39544</v>
          </cell>
          <cell r="E265">
            <v>39538</v>
          </cell>
        </row>
        <row r="266">
          <cell r="A266">
            <v>2303</v>
          </cell>
          <cell r="B266">
            <v>39542</v>
          </cell>
          <cell r="C266">
            <v>39553</v>
          </cell>
          <cell r="D266">
            <v>39544</v>
          </cell>
          <cell r="E266">
            <v>39538</v>
          </cell>
        </row>
        <row r="267">
          <cell r="A267">
            <v>2304</v>
          </cell>
          <cell r="B267">
            <v>39543</v>
          </cell>
          <cell r="C267">
            <v>39553</v>
          </cell>
          <cell r="D267">
            <v>39544</v>
          </cell>
          <cell r="E267">
            <v>39538</v>
          </cell>
        </row>
        <row r="268">
          <cell r="A268">
            <v>2305</v>
          </cell>
          <cell r="B268">
            <v>39544</v>
          </cell>
          <cell r="C268">
            <v>39553</v>
          </cell>
          <cell r="D268">
            <v>39544</v>
          </cell>
          <cell r="E268">
            <v>39538</v>
          </cell>
        </row>
        <row r="269">
          <cell r="A269">
            <v>2306</v>
          </cell>
          <cell r="B269">
            <v>39545</v>
          </cell>
          <cell r="C269">
            <v>39553</v>
          </cell>
          <cell r="D269">
            <v>39551</v>
          </cell>
          <cell r="E269">
            <v>39545</v>
          </cell>
        </row>
        <row r="270">
          <cell r="A270">
            <v>2307</v>
          </cell>
          <cell r="B270">
            <v>39546</v>
          </cell>
          <cell r="C270">
            <v>39553</v>
          </cell>
          <cell r="D270">
            <v>39551</v>
          </cell>
          <cell r="E270">
            <v>39545</v>
          </cell>
        </row>
        <row r="271">
          <cell r="A271">
            <v>2308</v>
          </cell>
          <cell r="B271">
            <v>39547</v>
          </cell>
          <cell r="C271">
            <v>39553</v>
          </cell>
          <cell r="D271">
            <v>39551</v>
          </cell>
          <cell r="E271">
            <v>39545</v>
          </cell>
        </row>
        <row r="272">
          <cell r="A272">
            <v>2309</v>
          </cell>
          <cell r="B272">
            <v>39548</v>
          </cell>
          <cell r="C272">
            <v>39553</v>
          </cell>
          <cell r="D272">
            <v>39551</v>
          </cell>
          <cell r="E272">
            <v>39545</v>
          </cell>
        </row>
        <row r="273">
          <cell r="A273">
            <v>2310</v>
          </cell>
          <cell r="B273">
            <v>39549</v>
          </cell>
          <cell r="C273">
            <v>39553</v>
          </cell>
          <cell r="D273">
            <v>39551</v>
          </cell>
          <cell r="E273">
            <v>39545</v>
          </cell>
        </row>
        <row r="274">
          <cell r="A274">
            <v>2311</v>
          </cell>
          <cell r="B274">
            <v>39550</v>
          </cell>
          <cell r="C274">
            <v>39553</v>
          </cell>
          <cell r="D274">
            <v>39551</v>
          </cell>
          <cell r="E274">
            <v>39545</v>
          </cell>
        </row>
        <row r="275">
          <cell r="A275">
            <v>2312</v>
          </cell>
          <cell r="B275">
            <v>39551</v>
          </cell>
          <cell r="C275">
            <v>39553</v>
          </cell>
          <cell r="D275">
            <v>39551</v>
          </cell>
          <cell r="E275">
            <v>39545</v>
          </cell>
        </row>
        <row r="276">
          <cell r="A276">
            <v>2313</v>
          </cell>
          <cell r="B276">
            <v>39552</v>
          </cell>
          <cell r="C276">
            <v>39553</v>
          </cell>
          <cell r="D276">
            <v>39558</v>
          </cell>
          <cell r="E276">
            <v>39552</v>
          </cell>
        </row>
        <row r="277">
          <cell r="A277">
            <v>2314</v>
          </cell>
          <cell r="B277">
            <v>39553</v>
          </cell>
          <cell r="C277">
            <v>39553</v>
          </cell>
          <cell r="D277">
            <v>39558</v>
          </cell>
          <cell r="E277">
            <v>39552</v>
          </cell>
        </row>
        <row r="278">
          <cell r="A278">
            <v>2315</v>
          </cell>
          <cell r="B278">
            <v>39554</v>
          </cell>
          <cell r="C278">
            <v>39553</v>
          </cell>
          <cell r="D278">
            <v>39558</v>
          </cell>
          <cell r="E278">
            <v>39552</v>
          </cell>
        </row>
        <row r="279">
          <cell r="A279">
            <v>2316</v>
          </cell>
          <cell r="B279">
            <v>39555</v>
          </cell>
          <cell r="C279">
            <v>39553</v>
          </cell>
          <cell r="D279">
            <v>39558</v>
          </cell>
          <cell r="E279">
            <v>39552</v>
          </cell>
        </row>
        <row r="280">
          <cell r="A280">
            <v>2317</v>
          </cell>
          <cell r="B280">
            <v>39556</v>
          </cell>
          <cell r="C280">
            <v>39553</v>
          </cell>
          <cell r="D280">
            <v>39558</v>
          </cell>
          <cell r="E280">
            <v>39552</v>
          </cell>
        </row>
        <row r="281">
          <cell r="A281">
            <v>2318</v>
          </cell>
          <cell r="B281">
            <v>39557</v>
          </cell>
          <cell r="C281">
            <v>39553</v>
          </cell>
          <cell r="D281">
            <v>39558</v>
          </cell>
          <cell r="E281">
            <v>39552</v>
          </cell>
        </row>
        <row r="282">
          <cell r="A282">
            <v>2319</v>
          </cell>
          <cell r="B282">
            <v>39558</v>
          </cell>
          <cell r="C282">
            <v>39553</v>
          </cell>
          <cell r="D282">
            <v>39558</v>
          </cell>
          <cell r="E282">
            <v>39552</v>
          </cell>
        </row>
        <row r="283">
          <cell r="A283">
            <v>2320</v>
          </cell>
          <cell r="B283">
            <v>39559</v>
          </cell>
          <cell r="C283">
            <v>39553</v>
          </cell>
          <cell r="D283">
            <v>39565</v>
          </cell>
          <cell r="E283">
            <v>39559</v>
          </cell>
        </row>
        <row r="284">
          <cell r="A284">
            <v>2321</v>
          </cell>
          <cell r="B284">
            <v>39560</v>
          </cell>
          <cell r="C284">
            <v>39553</v>
          </cell>
          <cell r="D284">
            <v>39565</v>
          </cell>
          <cell r="E284">
            <v>39559</v>
          </cell>
        </row>
        <row r="285">
          <cell r="A285">
            <v>2322</v>
          </cell>
          <cell r="B285">
            <v>39561</v>
          </cell>
          <cell r="C285">
            <v>39553</v>
          </cell>
          <cell r="D285">
            <v>39565</v>
          </cell>
          <cell r="E285">
            <v>39559</v>
          </cell>
        </row>
        <row r="286">
          <cell r="A286">
            <v>2323</v>
          </cell>
          <cell r="B286">
            <v>39562</v>
          </cell>
          <cell r="C286">
            <v>39553</v>
          </cell>
          <cell r="D286">
            <v>39565</v>
          </cell>
          <cell r="E286">
            <v>39559</v>
          </cell>
        </row>
        <row r="287">
          <cell r="A287">
            <v>2324</v>
          </cell>
          <cell r="B287">
            <v>39563</v>
          </cell>
          <cell r="C287">
            <v>39553</v>
          </cell>
          <cell r="D287">
            <v>39565</v>
          </cell>
          <cell r="E287">
            <v>39559</v>
          </cell>
        </row>
        <row r="288">
          <cell r="A288">
            <v>2325</v>
          </cell>
          <cell r="B288">
            <v>39564</v>
          </cell>
          <cell r="C288">
            <v>39553</v>
          </cell>
          <cell r="D288">
            <v>39565</v>
          </cell>
          <cell r="E288">
            <v>39559</v>
          </cell>
        </row>
        <row r="289">
          <cell r="A289">
            <v>2326</v>
          </cell>
          <cell r="B289">
            <v>39565</v>
          </cell>
          <cell r="C289">
            <v>39553</v>
          </cell>
          <cell r="D289">
            <v>39565</v>
          </cell>
          <cell r="E289">
            <v>39559</v>
          </cell>
        </row>
        <row r="290">
          <cell r="A290">
            <v>2327</v>
          </cell>
          <cell r="B290">
            <v>39566</v>
          </cell>
          <cell r="C290">
            <v>39583</v>
          </cell>
          <cell r="D290">
            <v>39572</v>
          </cell>
          <cell r="E290">
            <v>39566</v>
          </cell>
        </row>
        <row r="291">
          <cell r="A291">
            <v>2328</v>
          </cell>
          <cell r="B291">
            <v>39567</v>
          </cell>
          <cell r="C291">
            <v>39583</v>
          </cell>
          <cell r="D291">
            <v>39572</v>
          </cell>
          <cell r="E291">
            <v>39566</v>
          </cell>
        </row>
        <row r="292">
          <cell r="A292">
            <v>2329</v>
          </cell>
          <cell r="B292">
            <v>39568</v>
          </cell>
          <cell r="C292">
            <v>39583</v>
          </cell>
          <cell r="D292">
            <v>39572</v>
          </cell>
          <cell r="E292">
            <v>39566</v>
          </cell>
        </row>
        <row r="293">
          <cell r="A293">
            <v>2330</v>
          </cell>
          <cell r="B293">
            <v>39569</v>
          </cell>
          <cell r="C293">
            <v>39583</v>
          </cell>
          <cell r="D293">
            <v>39572</v>
          </cell>
          <cell r="E293">
            <v>39566</v>
          </cell>
        </row>
        <row r="294">
          <cell r="A294">
            <v>2331</v>
          </cell>
          <cell r="B294">
            <v>39570</v>
          </cell>
          <cell r="C294">
            <v>39583</v>
          </cell>
          <cell r="D294">
            <v>39572</v>
          </cell>
          <cell r="E294">
            <v>39566</v>
          </cell>
        </row>
        <row r="295">
          <cell r="A295">
            <v>2332</v>
          </cell>
          <cell r="B295">
            <v>39571</v>
          </cell>
          <cell r="C295">
            <v>39583</v>
          </cell>
          <cell r="D295">
            <v>39572</v>
          </cell>
          <cell r="E295">
            <v>39566</v>
          </cell>
        </row>
        <row r="296">
          <cell r="A296">
            <v>2333</v>
          </cell>
          <cell r="B296">
            <v>39572</v>
          </cell>
          <cell r="C296">
            <v>39583</v>
          </cell>
          <cell r="D296">
            <v>39572</v>
          </cell>
          <cell r="E296">
            <v>39566</v>
          </cell>
        </row>
        <row r="297">
          <cell r="A297">
            <v>2334</v>
          </cell>
          <cell r="B297">
            <v>39573</v>
          </cell>
          <cell r="C297">
            <v>39583</v>
          </cell>
          <cell r="D297">
            <v>39579</v>
          </cell>
          <cell r="E297">
            <v>39573</v>
          </cell>
        </row>
        <row r="298">
          <cell r="A298">
            <v>2335</v>
          </cell>
          <cell r="B298">
            <v>39574</v>
          </cell>
          <cell r="C298">
            <v>39583</v>
          </cell>
          <cell r="D298">
            <v>39579</v>
          </cell>
          <cell r="E298">
            <v>39573</v>
          </cell>
        </row>
        <row r="299">
          <cell r="A299">
            <v>2336</v>
          </cell>
          <cell r="B299">
            <v>39575</v>
          </cell>
          <cell r="C299">
            <v>39583</v>
          </cell>
          <cell r="D299">
            <v>39579</v>
          </cell>
          <cell r="E299">
            <v>39573</v>
          </cell>
        </row>
        <row r="300">
          <cell r="A300">
            <v>2337</v>
          </cell>
          <cell r="B300">
            <v>39576</v>
          </cell>
          <cell r="C300">
            <v>39583</v>
          </cell>
          <cell r="D300">
            <v>39579</v>
          </cell>
          <cell r="E300">
            <v>39573</v>
          </cell>
        </row>
        <row r="301">
          <cell r="A301">
            <v>2338</v>
          </cell>
          <cell r="B301">
            <v>39577</v>
          </cell>
          <cell r="C301">
            <v>39583</v>
          </cell>
          <cell r="D301">
            <v>39579</v>
          </cell>
          <cell r="E301">
            <v>39573</v>
          </cell>
        </row>
        <row r="302">
          <cell r="A302">
            <v>2339</v>
          </cell>
          <cell r="B302">
            <v>39578</v>
          </cell>
          <cell r="C302">
            <v>39583</v>
          </cell>
          <cell r="D302">
            <v>39579</v>
          </cell>
          <cell r="E302">
            <v>39573</v>
          </cell>
        </row>
        <row r="303">
          <cell r="A303">
            <v>2340</v>
          </cell>
          <cell r="B303">
            <v>39579</v>
          </cell>
          <cell r="C303">
            <v>39583</v>
          </cell>
          <cell r="D303">
            <v>39579</v>
          </cell>
          <cell r="E303">
            <v>39573</v>
          </cell>
        </row>
        <row r="304">
          <cell r="A304">
            <v>2341</v>
          </cell>
          <cell r="B304">
            <v>39580</v>
          </cell>
          <cell r="C304">
            <v>39583</v>
          </cell>
          <cell r="D304">
            <v>39586</v>
          </cell>
          <cell r="E304">
            <v>39580</v>
          </cell>
        </row>
        <row r="305">
          <cell r="A305">
            <v>2342</v>
          </cell>
          <cell r="B305">
            <v>39581</v>
          </cell>
          <cell r="C305">
            <v>39583</v>
          </cell>
          <cell r="D305">
            <v>39586</v>
          </cell>
          <cell r="E305">
            <v>39580</v>
          </cell>
        </row>
        <row r="306">
          <cell r="A306">
            <v>2343</v>
          </cell>
          <cell r="B306">
            <v>39582</v>
          </cell>
          <cell r="C306">
            <v>39583</v>
          </cell>
          <cell r="D306">
            <v>39586</v>
          </cell>
          <cell r="E306">
            <v>39580</v>
          </cell>
        </row>
        <row r="307">
          <cell r="A307">
            <v>2344</v>
          </cell>
          <cell r="B307">
            <v>39583</v>
          </cell>
          <cell r="C307">
            <v>39583</v>
          </cell>
          <cell r="D307">
            <v>39586</v>
          </cell>
          <cell r="E307">
            <v>39580</v>
          </cell>
        </row>
        <row r="308">
          <cell r="A308">
            <v>2345</v>
          </cell>
          <cell r="B308">
            <v>39584</v>
          </cell>
          <cell r="C308">
            <v>39583</v>
          </cell>
          <cell r="D308">
            <v>39586</v>
          </cell>
          <cell r="E308">
            <v>39580</v>
          </cell>
        </row>
        <row r="309">
          <cell r="A309">
            <v>2346</v>
          </cell>
          <cell r="B309">
            <v>39585</v>
          </cell>
          <cell r="C309">
            <v>39583</v>
          </cell>
          <cell r="D309">
            <v>39586</v>
          </cell>
          <cell r="E309">
            <v>39580</v>
          </cell>
        </row>
        <row r="310">
          <cell r="A310">
            <v>2347</v>
          </cell>
          <cell r="B310">
            <v>39586</v>
          </cell>
          <cell r="C310">
            <v>39583</v>
          </cell>
          <cell r="D310">
            <v>39586</v>
          </cell>
          <cell r="E310">
            <v>39580</v>
          </cell>
        </row>
        <row r="311">
          <cell r="A311">
            <v>2348</v>
          </cell>
          <cell r="B311">
            <v>39587</v>
          </cell>
          <cell r="C311">
            <v>39583</v>
          </cell>
          <cell r="D311">
            <v>39593</v>
          </cell>
          <cell r="E311">
            <v>39587</v>
          </cell>
        </row>
        <row r="312">
          <cell r="A312">
            <v>2349</v>
          </cell>
          <cell r="B312">
            <v>39588</v>
          </cell>
          <cell r="C312">
            <v>39583</v>
          </cell>
          <cell r="D312">
            <v>39593</v>
          </cell>
          <cell r="E312">
            <v>39587</v>
          </cell>
        </row>
        <row r="313">
          <cell r="A313">
            <v>2350</v>
          </cell>
          <cell r="B313">
            <v>39589</v>
          </cell>
          <cell r="C313">
            <v>39583</v>
          </cell>
          <cell r="D313">
            <v>39593</v>
          </cell>
          <cell r="E313">
            <v>39587</v>
          </cell>
        </row>
        <row r="314">
          <cell r="A314">
            <v>2351</v>
          </cell>
          <cell r="B314">
            <v>39590</v>
          </cell>
          <cell r="C314">
            <v>39583</v>
          </cell>
          <cell r="D314">
            <v>39593</v>
          </cell>
          <cell r="E314">
            <v>39587</v>
          </cell>
        </row>
        <row r="315">
          <cell r="A315">
            <v>2352</v>
          </cell>
          <cell r="B315">
            <v>39591</v>
          </cell>
          <cell r="C315">
            <v>39583</v>
          </cell>
          <cell r="D315">
            <v>39593</v>
          </cell>
          <cell r="E315">
            <v>39587</v>
          </cell>
        </row>
        <row r="316">
          <cell r="A316">
            <v>2353</v>
          </cell>
          <cell r="B316">
            <v>39592</v>
          </cell>
          <cell r="C316">
            <v>39583</v>
          </cell>
          <cell r="D316">
            <v>39593</v>
          </cell>
          <cell r="E316">
            <v>39587</v>
          </cell>
        </row>
        <row r="317">
          <cell r="A317">
            <v>2354</v>
          </cell>
          <cell r="B317">
            <v>39593</v>
          </cell>
          <cell r="C317">
            <v>39583</v>
          </cell>
          <cell r="D317">
            <v>39593</v>
          </cell>
          <cell r="E317">
            <v>39587</v>
          </cell>
        </row>
        <row r="318">
          <cell r="A318">
            <v>2355</v>
          </cell>
          <cell r="B318">
            <v>39594</v>
          </cell>
          <cell r="C318">
            <v>39614</v>
          </cell>
          <cell r="D318">
            <v>39600</v>
          </cell>
          <cell r="E318">
            <v>39594</v>
          </cell>
        </row>
        <row r="319">
          <cell r="A319">
            <v>2356</v>
          </cell>
          <cell r="B319">
            <v>39595</v>
          </cell>
          <cell r="C319">
            <v>39614</v>
          </cell>
          <cell r="D319">
            <v>39600</v>
          </cell>
          <cell r="E319">
            <v>39594</v>
          </cell>
        </row>
        <row r="320">
          <cell r="A320">
            <v>2357</v>
          </cell>
          <cell r="B320">
            <v>39596</v>
          </cell>
          <cell r="C320">
            <v>39614</v>
          </cell>
          <cell r="D320">
            <v>39600</v>
          </cell>
          <cell r="E320">
            <v>39594</v>
          </cell>
        </row>
        <row r="321">
          <cell r="A321">
            <v>2358</v>
          </cell>
          <cell r="B321">
            <v>39597</v>
          </cell>
          <cell r="C321">
            <v>39614</v>
          </cell>
          <cell r="D321">
            <v>39600</v>
          </cell>
          <cell r="E321">
            <v>39594</v>
          </cell>
        </row>
        <row r="322">
          <cell r="A322">
            <v>2359</v>
          </cell>
          <cell r="B322">
            <v>39598</v>
          </cell>
          <cell r="C322">
            <v>39614</v>
          </cell>
          <cell r="D322">
            <v>39600</v>
          </cell>
          <cell r="E322">
            <v>39594</v>
          </cell>
        </row>
        <row r="323">
          <cell r="A323">
            <v>2360</v>
          </cell>
          <cell r="B323">
            <v>39599</v>
          </cell>
          <cell r="C323">
            <v>39614</v>
          </cell>
          <cell r="D323">
            <v>39600</v>
          </cell>
          <cell r="E323">
            <v>39594</v>
          </cell>
        </row>
        <row r="324">
          <cell r="A324">
            <v>2361</v>
          </cell>
          <cell r="B324">
            <v>39600</v>
          </cell>
          <cell r="C324">
            <v>39614</v>
          </cell>
          <cell r="D324">
            <v>39600</v>
          </cell>
          <cell r="E324">
            <v>39594</v>
          </cell>
        </row>
        <row r="325">
          <cell r="A325">
            <v>2362</v>
          </cell>
          <cell r="B325">
            <v>39601</v>
          </cell>
          <cell r="C325">
            <v>39614</v>
          </cell>
          <cell r="D325">
            <v>39607</v>
          </cell>
          <cell r="E325">
            <v>39601</v>
          </cell>
        </row>
        <row r="326">
          <cell r="A326">
            <v>2363</v>
          </cell>
          <cell r="B326">
            <v>39602</v>
          </cell>
          <cell r="C326">
            <v>39614</v>
          </cell>
          <cell r="D326">
            <v>39607</v>
          </cell>
          <cell r="E326">
            <v>39601</v>
          </cell>
        </row>
        <row r="327">
          <cell r="A327">
            <v>2364</v>
          </cell>
          <cell r="B327">
            <v>39603</v>
          </cell>
          <cell r="C327">
            <v>39614</v>
          </cell>
          <cell r="D327">
            <v>39607</v>
          </cell>
          <cell r="E327">
            <v>39601</v>
          </cell>
        </row>
        <row r="328">
          <cell r="A328">
            <v>2365</v>
          </cell>
          <cell r="B328">
            <v>39604</v>
          </cell>
          <cell r="C328">
            <v>39614</v>
          </cell>
          <cell r="D328">
            <v>39607</v>
          </cell>
          <cell r="E328">
            <v>39601</v>
          </cell>
        </row>
        <row r="329">
          <cell r="A329">
            <v>2366</v>
          </cell>
          <cell r="B329">
            <v>39605</v>
          </cell>
          <cell r="C329">
            <v>39614</v>
          </cell>
          <cell r="D329">
            <v>39607</v>
          </cell>
          <cell r="E329">
            <v>39601</v>
          </cell>
        </row>
        <row r="330">
          <cell r="A330">
            <v>2367</v>
          </cell>
          <cell r="B330">
            <v>39606</v>
          </cell>
          <cell r="C330">
            <v>39614</v>
          </cell>
          <cell r="D330">
            <v>39607</v>
          </cell>
          <cell r="E330">
            <v>39601</v>
          </cell>
        </row>
        <row r="331">
          <cell r="A331">
            <v>2368</v>
          </cell>
          <cell r="B331">
            <v>39607</v>
          </cell>
          <cell r="C331">
            <v>39614</v>
          </cell>
          <cell r="D331">
            <v>39607</v>
          </cell>
          <cell r="E331">
            <v>39601</v>
          </cell>
        </row>
        <row r="332">
          <cell r="A332">
            <v>2369</v>
          </cell>
          <cell r="B332">
            <v>39608</v>
          </cell>
          <cell r="C332">
            <v>39614</v>
          </cell>
          <cell r="D332">
            <v>39614</v>
          </cell>
          <cell r="E332">
            <v>39608</v>
          </cell>
        </row>
        <row r="333">
          <cell r="A333">
            <v>2370</v>
          </cell>
          <cell r="B333">
            <v>39609</v>
          </cell>
          <cell r="C333">
            <v>39614</v>
          </cell>
          <cell r="D333">
            <v>39614</v>
          </cell>
          <cell r="E333">
            <v>39608</v>
          </cell>
        </row>
        <row r="334">
          <cell r="A334">
            <v>2371</v>
          </cell>
          <cell r="B334">
            <v>39610</v>
          </cell>
          <cell r="C334">
            <v>39614</v>
          </cell>
          <cell r="D334">
            <v>39614</v>
          </cell>
          <cell r="E334">
            <v>39608</v>
          </cell>
        </row>
        <row r="335">
          <cell r="A335">
            <v>2372</v>
          </cell>
          <cell r="B335">
            <v>39611</v>
          </cell>
          <cell r="C335">
            <v>39614</v>
          </cell>
          <cell r="D335">
            <v>39614</v>
          </cell>
          <cell r="E335">
            <v>39608</v>
          </cell>
        </row>
        <row r="336">
          <cell r="A336">
            <v>2373</v>
          </cell>
          <cell r="B336">
            <v>39612</v>
          </cell>
          <cell r="C336">
            <v>39614</v>
          </cell>
          <cell r="D336">
            <v>39614</v>
          </cell>
          <cell r="E336">
            <v>39608</v>
          </cell>
        </row>
        <row r="337">
          <cell r="A337">
            <v>2374</v>
          </cell>
          <cell r="B337">
            <v>39613</v>
          </cell>
          <cell r="C337">
            <v>39614</v>
          </cell>
          <cell r="D337">
            <v>39614</v>
          </cell>
          <cell r="E337">
            <v>39608</v>
          </cell>
        </row>
        <row r="338">
          <cell r="A338">
            <v>2375</v>
          </cell>
          <cell r="B338">
            <v>39614</v>
          </cell>
          <cell r="C338">
            <v>39614</v>
          </cell>
          <cell r="D338">
            <v>39614</v>
          </cell>
          <cell r="E338">
            <v>39608</v>
          </cell>
        </row>
        <row r="339">
          <cell r="A339">
            <v>2376</v>
          </cell>
          <cell r="B339">
            <v>39615</v>
          </cell>
          <cell r="C339">
            <v>39614</v>
          </cell>
          <cell r="D339">
            <v>39621</v>
          </cell>
          <cell r="E339">
            <v>39615</v>
          </cell>
        </row>
        <row r="340">
          <cell r="A340">
            <v>2377</v>
          </cell>
          <cell r="B340">
            <v>39616</v>
          </cell>
          <cell r="C340">
            <v>39614</v>
          </cell>
          <cell r="D340">
            <v>39621</v>
          </cell>
          <cell r="E340">
            <v>39615</v>
          </cell>
        </row>
        <row r="341">
          <cell r="A341">
            <v>2378</v>
          </cell>
          <cell r="B341">
            <v>39617</v>
          </cell>
          <cell r="C341">
            <v>39614</v>
          </cell>
          <cell r="D341">
            <v>39621</v>
          </cell>
          <cell r="E341">
            <v>39615</v>
          </cell>
        </row>
        <row r="342">
          <cell r="A342">
            <v>2379</v>
          </cell>
          <cell r="B342">
            <v>39618</v>
          </cell>
          <cell r="C342">
            <v>39614</v>
          </cell>
          <cell r="D342">
            <v>39621</v>
          </cell>
          <cell r="E342">
            <v>39615</v>
          </cell>
        </row>
        <row r="343">
          <cell r="A343">
            <v>2380</v>
          </cell>
          <cell r="B343">
            <v>39619</v>
          </cell>
          <cell r="C343">
            <v>39614</v>
          </cell>
          <cell r="D343">
            <v>39621</v>
          </cell>
          <cell r="E343">
            <v>39615</v>
          </cell>
        </row>
        <row r="344">
          <cell r="A344">
            <v>2381</v>
          </cell>
          <cell r="B344">
            <v>39620</v>
          </cell>
          <cell r="C344">
            <v>39614</v>
          </cell>
          <cell r="D344">
            <v>39621</v>
          </cell>
          <cell r="E344">
            <v>39615</v>
          </cell>
        </row>
        <row r="345">
          <cell r="A345">
            <v>2382</v>
          </cell>
          <cell r="B345">
            <v>39621</v>
          </cell>
          <cell r="C345">
            <v>39614</v>
          </cell>
          <cell r="D345">
            <v>39621</v>
          </cell>
          <cell r="E345">
            <v>39615</v>
          </cell>
        </row>
        <row r="346">
          <cell r="A346">
            <v>2383</v>
          </cell>
          <cell r="B346">
            <v>39622</v>
          </cell>
          <cell r="C346">
            <v>39614</v>
          </cell>
          <cell r="D346">
            <v>39628</v>
          </cell>
          <cell r="E346">
            <v>39622</v>
          </cell>
        </row>
        <row r="347">
          <cell r="A347">
            <v>2384</v>
          </cell>
          <cell r="B347">
            <v>39623</v>
          </cell>
          <cell r="C347">
            <v>39614</v>
          </cell>
          <cell r="D347">
            <v>39628</v>
          </cell>
          <cell r="E347">
            <v>39622</v>
          </cell>
        </row>
        <row r="348">
          <cell r="A348">
            <v>2385</v>
          </cell>
          <cell r="B348">
            <v>39624</v>
          </cell>
          <cell r="C348">
            <v>39614</v>
          </cell>
          <cell r="D348">
            <v>39628</v>
          </cell>
          <cell r="E348">
            <v>39622</v>
          </cell>
        </row>
        <row r="349">
          <cell r="A349">
            <v>2386</v>
          </cell>
          <cell r="B349">
            <v>39625</v>
          </cell>
          <cell r="C349">
            <v>39614</v>
          </cell>
          <cell r="D349">
            <v>39628</v>
          </cell>
          <cell r="E349">
            <v>39622</v>
          </cell>
        </row>
        <row r="350">
          <cell r="A350">
            <v>2387</v>
          </cell>
          <cell r="B350">
            <v>39626</v>
          </cell>
          <cell r="C350">
            <v>39614</v>
          </cell>
          <cell r="D350">
            <v>39628</v>
          </cell>
          <cell r="E350">
            <v>39622</v>
          </cell>
        </row>
        <row r="351">
          <cell r="A351">
            <v>2388</v>
          </cell>
          <cell r="B351">
            <v>39627</v>
          </cell>
          <cell r="C351">
            <v>39614</v>
          </cell>
          <cell r="D351">
            <v>39628</v>
          </cell>
          <cell r="E351">
            <v>39622</v>
          </cell>
        </row>
        <row r="352">
          <cell r="A352">
            <v>2389</v>
          </cell>
          <cell r="B352">
            <v>39628</v>
          </cell>
          <cell r="C352">
            <v>39614</v>
          </cell>
          <cell r="D352">
            <v>39628</v>
          </cell>
          <cell r="E352">
            <v>39622</v>
          </cell>
        </row>
        <row r="353">
          <cell r="A353">
            <v>2390</v>
          </cell>
          <cell r="B353">
            <v>39629</v>
          </cell>
          <cell r="C353">
            <v>39644</v>
          </cell>
          <cell r="D353">
            <v>39635</v>
          </cell>
          <cell r="E353">
            <v>39629</v>
          </cell>
        </row>
        <row r="354">
          <cell r="A354">
            <v>2391</v>
          </cell>
          <cell r="B354">
            <v>39630</v>
          </cell>
          <cell r="C354">
            <v>39644</v>
          </cell>
          <cell r="D354">
            <v>39635</v>
          </cell>
          <cell r="E354">
            <v>39629</v>
          </cell>
        </row>
        <row r="355">
          <cell r="A355">
            <v>2392</v>
          </cell>
          <cell r="B355">
            <v>39631</v>
          </cell>
          <cell r="C355">
            <v>39644</v>
          </cell>
          <cell r="D355">
            <v>39635</v>
          </cell>
          <cell r="E355">
            <v>39629</v>
          </cell>
        </row>
        <row r="356">
          <cell r="A356">
            <v>2393</v>
          </cell>
          <cell r="B356">
            <v>39632</v>
          </cell>
          <cell r="C356">
            <v>39644</v>
          </cell>
          <cell r="D356">
            <v>39635</v>
          </cell>
          <cell r="E356">
            <v>39629</v>
          </cell>
        </row>
        <row r="357">
          <cell r="A357">
            <v>2394</v>
          </cell>
          <cell r="B357">
            <v>39633</v>
          </cell>
          <cell r="C357">
            <v>39644</v>
          </cell>
          <cell r="D357">
            <v>39635</v>
          </cell>
          <cell r="E357">
            <v>39629</v>
          </cell>
        </row>
        <row r="358">
          <cell r="A358">
            <v>2395</v>
          </cell>
          <cell r="B358">
            <v>39634</v>
          </cell>
          <cell r="C358">
            <v>39644</v>
          </cell>
          <cell r="D358">
            <v>39635</v>
          </cell>
          <cell r="E358">
            <v>39629</v>
          </cell>
        </row>
        <row r="359">
          <cell r="A359">
            <v>2396</v>
          </cell>
          <cell r="B359">
            <v>39635</v>
          </cell>
          <cell r="C359">
            <v>39644</v>
          </cell>
          <cell r="D359">
            <v>39635</v>
          </cell>
          <cell r="E359">
            <v>39629</v>
          </cell>
        </row>
        <row r="360">
          <cell r="A360">
            <v>2397</v>
          </cell>
          <cell r="B360">
            <v>39636</v>
          </cell>
          <cell r="C360">
            <v>39644</v>
          </cell>
          <cell r="D360">
            <v>39642</v>
          </cell>
          <cell r="E360">
            <v>39636</v>
          </cell>
        </row>
        <row r="361">
          <cell r="A361">
            <v>2398</v>
          </cell>
          <cell r="B361">
            <v>39637</v>
          </cell>
          <cell r="C361">
            <v>39644</v>
          </cell>
          <cell r="D361">
            <v>39642</v>
          </cell>
          <cell r="E361">
            <v>39636</v>
          </cell>
        </row>
        <row r="362">
          <cell r="A362">
            <v>2399</v>
          </cell>
          <cell r="B362">
            <v>39638</v>
          </cell>
          <cell r="C362">
            <v>39644</v>
          </cell>
          <cell r="D362">
            <v>39642</v>
          </cell>
          <cell r="E362">
            <v>39636</v>
          </cell>
        </row>
        <row r="363">
          <cell r="A363">
            <v>2400</v>
          </cell>
          <cell r="B363">
            <v>39639</v>
          </cell>
          <cell r="C363">
            <v>39644</v>
          </cell>
          <cell r="D363">
            <v>39642</v>
          </cell>
          <cell r="E363">
            <v>39636</v>
          </cell>
        </row>
        <row r="364">
          <cell r="A364">
            <v>2401</v>
          </cell>
          <cell r="B364">
            <v>39640</v>
          </cell>
          <cell r="C364">
            <v>39644</v>
          </cell>
          <cell r="D364">
            <v>39642</v>
          </cell>
          <cell r="E364">
            <v>39636</v>
          </cell>
        </row>
        <row r="365">
          <cell r="A365">
            <v>2402</v>
          </cell>
          <cell r="B365">
            <v>39641</v>
          </cell>
          <cell r="C365">
            <v>39644</v>
          </cell>
          <cell r="D365">
            <v>39642</v>
          </cell>
          <cell r="E365">
            <v>39636</v>
          </cell>
        </row>
        <row r="366">
          <cell r="A366">
            <v>2403</v>
          </cell>
          <cell r="B366">
            <v>39642</v>
          </cell>
          <cell r="C366">
            <v>39644</v>
          </cell>
          <cell r="D366">
            <v>39642</v>
          </cell>
          <cell r="E366">
            <v>39636</v>
          </cell>
        </row>
        <row r="367">
          <cell r="A367">
            <v>2404</v>
          </cell>
          <cell r="B367">
            <v>39643</v>
          </cell>
          <cell r="C367">
            <v>39644</v>
          </cell>
          <cell r="D367">
            <v>39649</v>
          </cell>
          <cell r="E367">
            <v>39643</v>
          </cell>
        </row>
        <row r="368">
          <cell r="A368">
            <v>2405</v>
          </cell>
          <cell r="B368">
            <v>39644</v>
          </cell>
          <cell r="C368">
            <v>39644</v>
          </cell>
          <cell r="D368">
            <v>39649</v>
          </cell>
          <cell r="E368">
            <v>39643</v>
          </cell>
        </row>
        <row r="369">
          <cell r="A369">
            <v>2406</v>
          </cell>
          <cell r="B369">
            <v>39645</v>
          </cell>
          <cell r="C369">
            <v>39644</v>
          </cell>
          <cell r="D369">
            <v>39649</v>
          </cell>
          <cell r="E369">
            <v>39643</v>
          </cell>
        </row>
        <row r="370">
          <cell r="A370">
            <v>2407</v>
          </cell>
          <cell r="B370">
            <v>39646</v>
          </cell>
          <cell r="C370">
            <v>39644</v>
          </cell>
          <cell r="D370">
            <v>39649</v>
          </cell>
          <cell r="E370">
            <v>39643</v>
          </cell>
        </row>
        <row r="371">
          <cell r="A371">
            <v>2408</v>
          </cell>
          <cell r="B371">
            <v>39647</v>
          </cell>
          <cell r="C371">
            <v>39644</v>
          </cell>
          <cell r="D371">
            <v>39649</v>
          </cell>
          <cell r="E371">
            <v>39643</v>
          </cell>
        </row>
        <row r="372">
          <cell r="A372">
            <v>2409</v>
          </cell>
          <cell r="B372">
            <v>39648</v>
          </cell>
          <cell r="C372">
            <v>39644</v>
          </cell>
          <cell r="D372">
            <v>39649</v>
          </cell>
          <cell r="E372">
            <v>39643</v>
          </cell>
        </row>
        <row r="373">
          <cell r="A373">
            <v>2410</v>
          </cell>
          <cell r="B373">
            <v>39649</v>
          </cell>
          <cell r="C373">
            <v>39644</v>
          </cell>
          <cell r="D373">
            <v>39649</v>
          </cell>
          <cell r="E373">
            <v>39643</v>
          </cell>
        </row>
        <row r="374">
          <cell r="A374">
            <v>2411</v>
          </cell>
          <cell r="B374">
            <v>39650</v>
          </cell>
          <cell r="C374">
            <v>39644</v>
          </cell>
          <cell r="D374">
            <v>39656</v>
          </cell>
          <cell r="E374">
            <v>39650</v>
          </cell>
        </row>
        <row r="375">
          <cell r="A375">
            <v>2412</v>
          </cell>
          <cell r="B375">
            <v>39651</v>
          </cell>
          <cell r="C375">
            <v>39644</v>
          </cell>
          <cell r="D375">
            <v>39656</v>
          </cell>
          <cell r="E375">
            <v>39650</v>
          </cell>
        </row>
        <row r="376">
          <cell r="A376">
            <v>2413</v>
          </cell>
          <cell r="B376">
            <v>39652</v>
          </cell>
          <cell r="C376">
            <v>39644</v>
          </cell>
          <cell r="D376">
            <v>39656</v>
          </cell>
          <cell r="E376">
            <v>39650</v>
          </cell>
        </row>
        <row r="377">
          <cell r="A377">
            <v>2414</v>
          </cell>
          <cell r="B377">
            <v>39653</v>
          </cell>
          <cell r="C377">
            <v>39644</v>
          </cell>
          <cell r="D377">
            <v>39656</v>
          </cell>
          <cell r="E377">
            <v>39650</v>
          </cell>
        </row>
        <row r="378">
          <cell r="A378">
            <v>2415</v>
          </cell>
          <cell r="B378">
            <v>39654</v>
          </cell>
          <cell r="C378">
            <v>39644</v>
          </cell>
          <cell r="D378">
            <v>39656</v>
          </cell>
          <cell r="E378">
            <v>39650</v>
          </cell>
        </row>
        <row r="379">
          <cell r="A379">
            <v>2416</v>
          </cell>
          <cell r="B379">
            <v>39655</v>
          </cell>
          <cell r="C379">
            <v>39644</v>
          </cell>
          <cell r="D379">
            <v>39656</v>
          </cell>
          <cell r="E379">
            <v>39650</v>
          </cell>
        </row>
        <row r="380">
          <cell r="A380">
            <v>2417</v>
          </cell>
          <cell r="B380">
            <v>39656</v>
          </cell>
          <cell r="C380">
            <v>39644</v>
          </cell>
          <cell r="D380">
            <v>39656</v>
          </cell>
          <cell r="E380">
            <v>39650</v>
          </cell>
        </row>
        <row r="381">
          <cell r="A381">
            <v>2418</v>
          </cell>
          <cell r="B381">
            <v>39657</v>
          </cell>
          <cell r="C381">
            <v>39675</v>
          </cell>
          <cell r="D381">
            <v>39663</v>
          </cell>
          <cell r="E381">
            <v>39657</v>
          </cell>
        </row>
        <row r="382">
          <cell r="A382">
            <v>2419</v>
          </cell>
          <cell r="B382">
            <v>39658</v>
          </cell>
          <cell r="C382">
            <v>39675</v>
          </cell>
          <cell r="D382">
            <v>39663</v>
          </cell>
          <cell r="E382">
            <v>39657</v>
          </cell>
        </row>
        <row r="383">
          <cell r="A383">
            <v>2420</v>
          </cell>
          <cell r="B383">
            <v>39659</v>
          </cell>
          <cell r="C383">
            <v>39675</v>
          </cell>
          <cell r="D383">
            <v>39663</v>
          </cell>
          <cell r="E383">
            <v>39657</v>
          </cell>
        </row>
        <row r="384">
          <cell r="A384">
            <v>2421</v>
          </cell>
          <cell r="B384">
            <v>39660</v>
          </cell>
          <cell r="C384">
            <v>39675</v>
          </cell>
          <cell r="D384">
            <v>39663</v>
          </cell>
          <cell r="E384">
            <v>39657</v>
          </cell>
        </row>
        <row r="385">
          <cell r="A385">
            <v>2422</v>
          </cell>
          <cell r="B385">
            <v>39661</v>
          </cell>
          <cell r="C385">
            <v>39675</v>
          </cell>
          <cell r="D385">
            <v>39663</v>
          </cell>
          <cell r="E385">
            <v>39657</v>
          </cell>
        </row>
        <row r="386">
          <cell r="A386">
            <v>2423</v>
          </cell>
          <cell r="B386">
            <v>39662</v>
          </cell>
          <cell r="C386">
            <v>39675</v>
          </cell>
          <cell r="D386">
            <v>39663</v>
          </cell>
          <cell r="E386">
            <v>39657</v>
          </cell>
        </row>
        <row r="387">
          <cell r="A387">
            <v>2424</v>
          </cell>
          <cell r="B387">
            <v>39663</v>
          </cell>
          <cell r="C387">
            <v>39675</v>
          </cell>
          <cell r="D387">
            <v>39663</v>
          </cell>
          <cell r="E387">
            <v>39657</v>
          </cell>
        </row>
        <row r="388">
          <cell r="A388">
            <v>2425</v>
          </cell>
          <cell r="B388">
            <v>39664</v>
          </cell>
          <cell r="C388">
            <v>39675</v>
          </cell>
          <cell r="D388">
            <v>39670</v>
          </cell>
          <cell r="E388">
            <v>39664</v>
          </cell>
        </row>
        <row r="389">
          <cell r="A389">
            <v>2426</v>
          </cell>
          <cell r="B389">
            <v>39665</v>
          </cell>
          <cell r="C389">
            <v>39675</v>
          </cell>
          <cell r="D389">
            <v>39670</v>
          </cell>
          <cell r="E389">
            <v>39664</v>
          </cell>
        </row>
        <row r="390">
          <cell r="A390">
            <v>2427</v>
          </cell>
          <cell r="B390">
            <v>39666</v>
          </cell>
          <cell r="C390">
            <v>39675</v>
          </cell>
          <cell r="D390">
            <v>39670</v>
          </cell>
          <cell r="E390">
            <v>39664</v>
          </cell>
        </row>
        <row r="391">
          <cell r="A391">
            <v>2428</v>
          </cell>
          <cell r="B391">
            <v>39667</v>
          </cell>
          <cell r="C391">
            <v>39675</v>
          </cell>
          <cell r="D391">
            <v>39670</v>
          </cell>
          <cell r="E391">
            <v>39664</v>
          </cell>
        </row>
        <row r="392">
          <cell r="A392">
            <v>2429</v>
          </cell>
          <cell r="B392">
            <v>39668</v>
          </cell>
          <cell r="C392">
            <v>39675</v>
          </cell>
          <cell r="D392">
            <v>39670</v>
          </cell>
          <cell r="E392">
            <v>39664</v>
          </cell>
        </row>
        <row r="393">
          <cell r="A393">
            <v>2430</v>
          </cell>
          <cell r="B393">
            <v>39669</v>
          </cell>
          <cell r="C393">
            <v>39675</v>
          </cell>
          <cell r="D393">
            <v>39670</v>
          </cell>
          <cell r="E393">
            <v>39664</v>
          </cell>
        </row>
        <row r="394">
          <cell r="A394">
            <v>2431</v>
          </cell>
          <cell r="B394">
            <v>39670</v>
          </cell>
          <cell r="C394">
            <v>39675</v>
          </cell>
          <cell r="D394">
            <v>39670</v>
          </cell>
          <cell r="E394">
            <v>39664</v>
          </cell>
        </row>
        <row r="395">
          <cell r="A395">
            <v>2432</v>
          </cell>
          <cell r="B395">
            <v>39671</v>
          </cell>
          <cell r="C395">
            <v>39675</v>
          </cell>
          <cell r="D395">
            <v>39677</v>
          </cell>
          <cell r="E395">
            <v>39671</v>
          </cell>
        </row>
        <row r="396">
          <cell r="A396">
            <v>2433</v>
          </cell>
          <cell r="B396">
            <v>39672</v>
          </cell>
          <cell r="C396">
            <v>39675</v>
          </cell>
          <cell r="D396">
            <v>39677</v>
          </cell>
          <cell r="E396">
            <v>39671</v>
          </cell>
        </row>
        <row r="397">
          <cell r="A397">
            <v>2434</v>
          </cell>
          <cell r="B397">
            <v>39673</v>
          </cell>
          <cell r="C397">
            <v>39675</v>
          </cell>
          <cell r="D397">
            <v>39677</v>
          </cell>
          <cell r="E397">
            <v>39671</v>
          </cell>
        </row>
        <row r="398">
          <cell r="A398">
            <v>2435</v>
          </cell>
          <cell r="B398">
            <v>39674</v>
          </cell>
          <cell r="C398">
            <v>39675</v>
          </cell>
          <cell r="D398">
            <v>39677</v>
          </cell>
          <cell r="E398">
            <v>39671</v>
          </cell>
        </row>
        <row r="399">
          <cell r="A399">
            <v>2436</v>
          </cell>
          <cell r="B399">
            <v>39675</v>
          </cell>
          <cell r="C399">
            <v>39675</v>
          </cell>
          <cell r="D399">
            <v>39677</v>
          </cell>
          <cell r="E399">
            <v>39671</v>
          </cell>
        </row>
        <row r="400">
          <cell r="A400">
            <v>2437</v>
          </cell>
          <cell r="B400">
            <v>39676</v>
          </cell>
          <cell r="C400">
            <v>39675</v>
          </cell>
          <cell r="D400">
            <v>39677</v>
          </cell>
          <cell r="E400">
            <v>39671</v>
          </cell>
        </row>
        <row r="401">
          <cell r="A401">
            <v>2438</v>
          </cell>
          <cell r="B401">
            <v>39677</v>
          </cell>
          <cell r="C401">
            <v>39675</v>
          </cell>
          <cell r="D401">
            <v>39677</v>
          </cell>
          <cell r="E401">
            <v>39671</v>
          </cell>
        </row>
        <row r="402">
          <cell r="A402">
            <v>2439</v>
          </cell>
          <cell r="B402">
            <v>39678</v>
          </cell>
          <cell r="C402">
            <v>39675</v>
          </cell>
          <cell r="D402">
            <v>39684</v>
          </cell>
          <cell r="E402">
            <v>39678</v>
          </cell>
        </row>
        <row r="403">
          <cell r="A403">
            <v>2440</v>
          </cell>
          <cell r="B403">
            <v>39679</v>
          </cell>
          <cell r="C403">
            <v>39675</v>
          </cell>
          <cell r="D403">
            <v>39684</v>
          </cell>
          <cell r="E403">
            <v>39678</v>
          </cell>
        </row>
        <row r="404">
          <cell r="A404">
            <v>2441</v>
          </cell>
          <cell r="B404">
            <v>39680</v>
          </cell>
          <cell r="C404">
            <v>39675</v>
          </cell>
          <cell r="D404">
            <v>39684</v>
          </cell>
          <cell r="E404">
            <v>39678</v>
          </cell>
        </row>
        <row r="405">
          <cell r="A405">
            <v>2442</v>
          </cell>
          <cell r="B405">
            <v>39681</v>
          </cell>
          <cell r="C405">
            <v>39675</v>
          </cell>
          <cell r="D405">
            <v>39684</v>
          </cell>
          <cell r="E405">
            <v>39678</v>
          </cell>
        </row>
        <row r="406">
          <cell r="A406">
            <v>2443</v>
          </cell>
          <cell r="B406">
            <v>39682</v>
          </cell>
          <cell r="C406">
            <v>39675</v>
          </cell>
          <cell r="D406">
            <v>39684</v>
          </cell>
          <cell r="E406">
            <v>39678</v>
          </cell>
        </row>
        <row r="407">
          <cell r="A407">
            <v>2444</v>
          </cell>
          <cell r="B407">
            <v>39683</v>
          </cell>
          <cell r="C407">
            <v>39675</v>
          </cell>
          <cell r="D407">
            <v>39684</v>
          </cell>
          <cell r="E407">
            <v>39678</v>
          </cell>
        </row>
        <row r="408">
          <cell r="A408">
            <v>2445</v>
          </cell>
          <cell r="B408">
            <v>39684</v>
          </cell>
          <cell r="C408">
            <v>39675</v>
          </cell>
          <cell r="D408">
            <v>39684</v>
          </cell>
          <cell r="E408">
            <v>39678</v>
          </cell>
        </row>
        <row r="409">
          <cell r="A409">
            <v>2446</v>
          </cell>
          <cell r="B409">
            <v>39685</v>
          </cell>
          <cell r="C409">
            <v>39706</v>
          </cell>
          <cell r="D409">
            <v>39691</v>
          </cell>
          <cell r="E409">
            <v>39685</v>
          </cell>
        </row>
        <row r="410">
          <cell r="A410">
            <v>2447</v>
          </cell>
          <cell r="B410">
            <v>39686</v>
          </cell>
          <cell r="C410">
            <v>39706</v>
          </cell>
          <cell r="D410">
            <v>39691</v>
          </cell>
          <cell r="E410">
            <v>39685</v>
          </cell>
        </row>
        <row r="411">
          <cell r="A411">
            <v>2448</v>
          </cell>
          <cell r="B411">
            <v>39687</v>
          </cell>
          <cell r="C411">
            <v>39706</v>
          </cell>
          <cell r="D411">
            <v>39691</v>
          </cell>
          <cell r="E411">
            <v>39685</v>
          </cell>
        </row>
        <row r="412">
          <cell r="A412">
            <v>2449</v>
          </cell>
          <cell r="B412">
            <v>39688</v>
          </cell>
          <cell r="C412">
            <v>39706</v>
          </cell>
          <cell r="D412">
            <v>39691</v>
          </cell>
          <cell r="E412">
            <v>39685</v>
          </cell>
        </row>
        <row r="413">
          <cell r="A413">
            <v>2450</v>
          </cell>
          <cell r="B413">
            <v>39689</v>
          </cell>
          <cell r="C413">
            <v>39706</v>
          </cell>
          <cell r="D413">
            <v>39691</v>
          </cell>
          <cell r="E413">
            <v>39685</v>
          </cell>
        </row>
        <row r="414">
          <cell r="A414">
            <v>2451</v>
          </cell>
          <cell r="B414">
            <v>39690</v>
          </cell>
          <cell r="C414">
            <v>39706</v>
          </cell>
          <cell r="D414">
            <v>39691</v>
          </cell>
          <cell r="E414">
            <v>39685</v>
          </cell>
        </row>
        <row r="415">
          <cell r="A415">
            <v>2452</v>
          </cell>
          <cell r="B415">
            <v>39691</v>
          </cell>
          <cell r="C415">
            <v>39706</v>
          </cell>
          <cell r="D415">
            <v>39691</v>
          </cell>
          <cell r="E415">
            <v>39685</v>
          </cell>
        </row>
        <row r="416">
          <cell r="A416">
            <v>2453</v>
          </cell>
          <cell r="B416">
            <v>39692</v>
          </cell>
          <cell r="C416">
            <v>39706</v>
          </cell>
          <cell r="D416">
            <v>39698</v>
          </cell>
          <cell r="E416">
            <v>39692</v>
          </cell>
        </row>
        <row r="417">
          <cell r="A417">
            <v>2454</v>
          </cell>
          <cell r="B417">
            <v>39693</v>
          </cell>
          <cell r="C417">
            <v>39706</v>
          </cell>
          <cell r="D417">
            <v>39698</v>
          </cell>
          <cell r="E417">
            <v>39692</v>
          </cell>
        </row>
        <row r="418">
          <cell r="A418">
            <v>2455</v>
          </cell>
          <cell r="B418">
            <v>39694</v>
          </cell>
          <cell r="C418">
            <v>39706</v>
          </cell>
          <cell r="D418">
            <v>39698</v>
          </cell>
          <cell r="E418">
            <v>39692</v>
          </cell>
        </row>
        <row r="419">
          <cell r="A419">
            <v>2456</v>
          </cell>
          <cell r="B419">
            <v>39695</v>
          </cell>
          <cell r="C419">
            <v>39706</v>
          </cell>
          <cell r="D419">
            <v>39698</v>
          </cell>
          <cell r="E419">
            <v>39692</v>
          </cell>
        </row>
        <row r="420">
          <cell r="A420">
            <v>2457</v>
          </cell>
          <cell r="B420">
            <v>39696</v>
          </cell>
          <cell r="C420">
            <v>39706</v>
          </cell>
          <cell r="D420">
            <v>39698</v>
          </cell>
          <cell r="E420">
            <v>39692</v>
          </cell>
        </row>
        <row r="421">
          <cell r="A421">
            <v>2458</v>
          </cell>
          <cell r="B421">
            <v>39697</v>
          </cell>
          <cell r="C421">
            <v>39706</v>
          </cell>
          <cell r="D421">
            <v>39698</v>
          </cell>
          <cell r="E421">
            <v>39692</v>
          </cell>
        </row>
        <row r="422">
          <cell r="A422">
            <v>2459</v>
          </cell>
          <cell r="B422">
            <v>39698</v>
          </cell>
          <cell r="C422">
            <v>39706</v>
          </cell>
          <cell r="D422">
            <v>39698</v>
          </cell>
          <cell r="E422">
            <v>39692</v>
          </cell>
        </row>
        <row r="423">
          <cell r="A423">
            <v>2460</v>
          </cell>
          <cell r="B423">
            <v>39699</v>
          </cell>
          <cell r="C423">
            <v>39706</v>
          </cell>
          <cell r="D423">
            <v>39705</v>
          </cell>
          <cell r="E423">
            <v>39699</v>
          </cell>
        </row>
        <row r="424">
          <cell r="A424">
            <v>2461</v>
          </cell>
          <cell r="B424">
            <v>39700</v>
          </cell>
          <cell r="C424">
            <v>39706</v>
          </cell>
          <cell r="D424">
            <v>39705</v>
          </cell>
          <cell r="E424">
            <v>39699</v>
          </cell>
        </row>
        <row r="425">
          <cell r="A425">
            <v>2462</v>
          </cell>
          <cell r="B425">
            <v>39701</v>
          </cell>
          <cell r="C425">
            <v>39706</v>
          </cell>
          <cell r="D425">
            <v>39705</v>
          </cell>
          <cell r="E425">
            <v>39699</v>
          </cell>
        </row>
        <row r="426">
          <cell r="A426">
            <v>2463</v>
          </cell>
          <cell r="B426">
            <v>39702</v>
          </cell>
          <cell r="C426">
            <v>39706</v>
          </cell>
          <cell r="D426">
            <v>39705</v>
          </cell>
          <cell r="E426">
            <v>39699</v>
          </cell>
        </row>
        <row r="427">
          <cell r="A427">
            <v>2464</v>
          </cell>
          <cell r="B427">
            <v>39703</v>
          </cell>
          <cell r="C427">
            <v>39706</v>
          </cell>
          <cell r="D427">
            <v>39705</v>
          </cell>
          <cell r="E427">
            <v>39699</v>
          </cell>
        </row>
        <row r="428">
          <cell r="A428">
            <v>2465</v>
          </cell>
          <cell r="B428">
            <v>39704</v>
          </cell>
          <cell r="C428">
            <v>39706</v>
          </cell>
          <cell r="D428">
            <v>39705</v>
          </cell>
          <cell r="E428">
            <v>39699</v>
          </cell>
        </row>
        <row r="429">
          <cell r="A429">
            <v>2466</v>
          </cell>
          <cell r="B429">
            <v>39705</v>
          </cell>
          <cell r="C429">
            <v>39706</v>
          </cell>
          <cell r="D429">
            <v>39705</v>
          </cell>
          <cell r="E429">
            <v>39699</v>
          </cell>
        </row>
        <row r="430">
          <cell r="A430">
            <v>2467</v>
          </cell>
          <cell r="B430">
            <v>39706</v>
          </cell>
          <cell r="C430">
            <v>39706</v>
          </cell>
          <cell r="D430">
            <v>39712</v>
          </cell>
          <cell r="E430">
            <v>39706</v>
          </cell>
        </row>
        <row r="431">
          <cell r="A431">
            <v>2468</v>
          </cell>
          <cell r="B431">
            <v>39707</v>
          </cell>
          <cell r="C431">
            <v>39706</v>
          </cell>
          <cell r="D431">
            <v>39712</v>
          </cell>
          <cell r="E431">
            <v>39706</v>
          </cell>
        </row>
        <row r="432">
          <cell r="A432">
            <v>2469</v>
          </cell>
          <cell r="B432">
            <v>39708</v>
          </cell>
          <cell r="C432">
            <v>39706</v>
          </cell>
          <cell r="D432">
            <v>39712</v>
          </cell>
          <cell r="E432">
            <v>39706</v>
          </cell>
        </row>
        <row r="433">
          <cell r="A433">
            <v>2470</v>
          </cell>
          <cell r="B433">
            <v>39709</v>
          </cell>
          <cell r="C433">
            <v>39706</v>
          </cell>
          <cell r="D433">
            <v>39712</v>
          </cell>
          <cell r="E433">
            <v>39706</v>
          </cell>
        </row>
        <row r="434">
          <cell r="A434">
            <v>2471</v>
          </cell>
          <cell r="B434">
            <v>39710</v>
          </cell>
          <cell r="C434">
            <v>39706</v>
          </cell>
          <cell r="D434">
            <v>39712</v>
          </cell>
          <cell r="E434">
            <v>39706</v>
          </cell>
        </row>
        <row r="435">
          <cell r="A435">
            <v>2472</v>
          </cell>
          <cell r="B435">
            <v>39711</v>
          </cell>
          <cell r="C435">
            <v>39706</v>
          </cell>
          <cell r="D435">
            <v>39712</v>
          </cell>
          <cell r="E435">
            <v>39706</v>
          </cell>
        </row>
        <row r="436">
          <cell r="A436">
            <v>2473</v>
          </cell>
          <cell r="B436">
            <v>39712</v>
          </cell>
          <cell r="C436">
            <v>39706</v>
          </cell>
          <cell r="D436">
            <v>39712</v>
          </cell>
          <cell r="E436">
            <v>39706</v>
          </cell>
        </row>
        <row r="437">
          <cell r="A437">
            <v>2474</v>
          </cell>
          <cell r="B437">
            <v>39713</v>
          </cell>
          <cell r="C437">
            <v>39706</v>
          </cell>
          <cell r="D437">
            <v>39719</v>
          </cell>
          <cell r="E437">
            <v>39713</v>
          </cell>
        </row>
        <row r="438">
          <cell r="A438">
            <v>2475</v>
          </cell>
          <cell r="B438">
            <v>39714</v>
          </cell>
          <cell r="C438">
            <v>39706</v>
          </cell>
          <cell r="D438">
            <v>39719</v>
          </cell>
          <cell r="E438">
            <v>39713</v>
          </cell>
        </row>
        <row r="439">
          <cell r="A439">
            <v>2476</v>
          </cell>
          <cell r="B439">
            <v>39715</v>
          </cell>
          <cell r="C439">
            <v>39706</v>
          </cell>
          <cell r="D439">
            <v>39719</v>
          </cell>
          <cell r="E439">
            <v>39713</v>
          </cell>
        </row>
        <row r="440">
          <cell r="A440">
            <v>2477</v>
          </cell>
          <cell r="B440">
            <v>39716</v>
          </cell>
          <cell r="C440">
            <v>39706</v>
          </cell>
          <cell r="D440">
            <v>39719</v>
          </cell>
          <cell r="E440">
            <v>39713</v>
          </cell>
        </row>
        <row r="441">
          <cell r="A441">
            <v>2478</v>
          </cell>
          <cell r="B441">
            <v>39717</v>
          </cell>
          <cell r="C441">
            <v>39706</v>
          </cell>
          <cell r="D441">
            <v>39719</v>
          </cell>
          <cell r="E441">
            <v>39713</v>
          </cell>
        </row>
        <row r="442">
          <cell r="A442">
            <v>2479</v>
          </cell>
          <cell r="B442">
            <v>39718</v>
          </cell>
          <cell r="C442">
            <v>39706</v>
          </cell>
          <cell r="D442">
            <v>39719</v>
          </cell>
          <cell r="E442">
            <v>39713</v>
          </cell>
        </row>
        <row r="443">
          <cell r="A443">
            <v>2480</v>
          </cell>
          <cell r="B443">
            <v>39719</v>
          </cell>
          <cell r="C443">
            <v>39706</v>
          </cell>
          <cell r="D443">
            <v>39719</v>
          </cell>
          <cell r="E443">
            <v>39713</v>
          </cell>
        </row>
        <row r="444">
          <cell r="A444">
            <v>2481</v>
          </cell>
          <cell r="B444">
            <v>39720</v>
          </cell>
          <cell r="C444">
            <v>39736</v>
          </cell>
          <cell r="D444">
            <v>39726</v>
          </cell>
          <cell r="E444">
            <v>39720</v>
          </cell>
        </row>
        <row r="445">
          <cell r="A445">
            <v>2482</v>
          </cell>
          <cell r="B445">
            <v>39721</v>
          </cell>
          <cell r="C445">
            <v>39736</v>
          </cell>
          <cell r="D445">
            <v>39726</v>
          </cell>
          <cell r="E445">
            <v>39720</v>
          </cell>
        </row>
        <row r="446">
          <cell r="A446">
            <v>2483</v>
          </cell>
          <cell r="B446">
            <v>39722</v>
          </cell>
          <cell r="C446">
            <v>39736</v>
          </cell>
          <cell r="D446">
            <v>39726</v>
          </cell>
          <cell r="E446">
            <v>39720</v>
          </cell>
        </row>
        <row r="447">
          <cell r="A447">
            <v>2484</v>
          </cell>
          <cell r="B447">
            <v>39723</v>
          </cell>
          <cell r="C447">
            <v>39736</v>
          </cell>
          <cell r="D447">
            <v>39726</v>
          </cell>
          <cell r="E447">
            <v>39720</v>
          </cell>
        </row>
        <row r="448">
          <cell r="A448">
            <v>2485</v>
          </cell>
          <cell r="B448">
            <v>39724</v>
          </cell>
          <cell r="C448">
            <v>39736</v>
          </cell>
          <cell r="D448">
            <v>39726</v>
          </cell>
          <cell r="E448">
            <v>39720</v>
          </cell>
        </row>
        <row r="449">
          <cell r="A449">
            <v>2486</v>
          </cell>
          <cell r="B449">
            <v>39725</v>
          </cell>
          <cell r="C449">
            <v>39736</v>
          </cell>
          <cell r="D449">
            <v>39726</v>
          </cell>
          <cell r="E449">
            <v>39720</v>
          </cell>
        </row>
        <row r="450">
          <cell r="A450">
            <v>2487</v>
          </cell>
          <cell r="B450">
            <v>39726</v>
          </cell>
          <cell r="C450">
            <v>39736</v>
          </cell>
          <cell r="D450">
            <v>39726</v>
          </cell>
          <cell r="E450">
            <v>39720</v>
          </cell>
        </row>
        <row r="451">
          <cell r="A451">
            <v>2488</v>
          </cell>
          <cell r="B451">
            <v>39727</v>
          </cell>
          <cell r="C451">
            <v>39736</v>
          </cell>
          <cell r="D451">
            <v>39733</v>
          </cell>
          <cell r="E451">
            <v>39727</v>
          </cell>
        </row>
        <row r="452">
          <cell r="A452">
            <v>2489</v>
          </cell>
          <cell r="B452">
            <v>39728</v>
          </cell>
          <cell r="C452">
            <v>39736</v>
          </cell>
          <cell r="D452">
            <v>39733</v>
          </cell>
          <cell r="E452">
            <v>39727</v>
          </cell>
        </row>
        <row r="453">
          <cell r="A453">
            <v>2490</v>
          </cell>
          <cell r="B453">
            <v>39729</v>
          </cell>
          <cell r="C453">
            <v>39736</v>
          </cell>
          <cell r="D453">
            <v>39733</v>
          </cell>
          <cell r="E453">
            <v>39727</v>
          </cell>
        </row>
        <row r="454">
          <cell r="A454">
            <v>2491</v>
          </cell>
          <cell r="B454">
            <v>39730</v>
          </cell>
          <cell r="C454">
            <v>39736</v>
          </cell>
          <cell r="D454">
            <v>39733</v>
          </cell>
          <cell r="E454">
            <v>39727</v>
          </cell>
        </row>
        <row r="455">
          <cell r="A455">
            <v>2492</v>
          </cell>
          <cell r="B455">
            <v>39731</v>
          </cell>
          <cell r="C455">
            <v>39736</v>
          </cell>
          <cell r="D455">
            <v>39733</v>
          </cell>
          <cell r="E455">
            <v>39727</v>
          </cell>
        </row>
        <row r="456">
          <cell r="A456">
            <v>2493</v>
          </cell>
          <cell r="B456">
            <v>39732</v>
          </cell>
          <cell r="C456">
            <v>39736</v>
          </cell>
          <cell r="D456">
            <v>39733</v>
          </cell>
          <cell r="E456">
            <v>39727</v>
          </cell>
        </row>
        <row r="457">
          <cell r="A457">
            <v>2494</v>
          </cell>
          <cell r="B457">
            <v>39733</v>
          </cell>
          <cell r="C457">
            <v>39736</v>
          </cell>
          <cell r="D457">
            <v>39733</v>
          </cell>
          <cell r="E457">
            <v>39727</v>
          </cell>
        </row>
        <row r="458">
          <cell r="A458">
            <v>2495</v>
          </cell>
          <cell r="B458">
            <v>39734</v>
          </cell>
          <cell r="C458">
            <v>39736</v>
          </cell>
          <cell r="D458">
            <v>39740</v>
          </cell>
          <cell r="E458">
            <v>39734</v>
          </cell>
        </row>
        <row r="459">
          <cell r="A459">
            <v>2496</v>
          </cell>
          <cell r="B459">
            <v>39735</v>
          </cell>
          <cell r="C459">
            <v>39736</v>
          </cell>
          <cell r="D459">
            <v>39740</v>
          </cell>
          <cell r="E459">
            <v>39734</v>
          </cell>
        </row>
        <row r="460">
          <cell r="A460">
            <v>2497</v>
          </cell>
          <cell r="B460">
            <v>39736</v>
          </cell>
          <cell r="C460">
            <v>39736</v>
          </cell>
          <cell r="D460">
            <v>39740</v>
          </cell>
          <cell r="E460">
            <v>39734</v>
          </cell>
        </row>
        <row r="461">
          <cell r="A461">
            <v>2498</v>
          </cell>
          <cell r="B461">
            <v>39737</v>
          </cell>
          <cell r="C461">
            <v>39736</v>
          </cell>
          <cell r="D461">
            <v>39740</v>
          </cell>
          <cell r="E461">
            <v>39734</v>
          </cell>
        </row>
        <row r="462">
          <cell r="A462">
            <v>2499</v>
          </cell>
          <cell r="B462">
            <v>39738</v>
          </cell>
          <cell r="C462">
            <v>39736</v>
          </cell>
          <cell r="D462">
            <v>39740</v>
          </cell>
          <cell r="E462">
            <v>39734</v>
          </cell>
        </row>
        <row r="463">
          <cell r="A463">
            <v>2500</v>
          </cell>
          <cell r="B463">
            <v>39739</v>
          </cell>
          <cell r="C463">
            <v>39736</v>
          </cell>
          <cell r="D463">
            <v>39740</v>
          </cell>
          <cell r="E463">
            <v>39734</v>
          </cell>
        </row>
        <row r="464">
          <cell r="A464">
            <v>2501</v>
          </cell>
          <cell r="B464">
            <v>39740</v>
          </cell>
          <cell r="C464">
            <v>39736</v>
          </cell>
          <cell r="D464">
            <v>39740</v>
          </cell>
          <cell r="E464">
            <v>39734</v>
          </cell>
        </row>
        <row r="465">
          <cell r="A465">
            <v>2502</v>
          </cell>
          <cell r="B465">
            <v>39741</v>
          </cell>
          <cell r="C465">
            <v>39736</v>
          </cell>
          <cell r="D465">
            <v>39747</v>
          </cell>
          <cell r="E465">
            <v>39741</v>
          </cell>
        </row>
        <row r="466">
          <cell r="A466">
            <v>2503</v>
          </cell>
          <cell r="B466">
            <v>39742</v>
          </cell>
          <cell r="C466">
            <v>39736</v>
          </cell>
          <cell r="D466">
            <v>39747</v>
          </cell>
          <cell r="E466">
            <v>39741</v>
          </cell>
        </row>
        <row r="467">
          <cell r="A467">
            <v>2504</v>
          </cell>
          <cell r="B467">
            <v>39743</v>
          </cell>
          <cell r="C467">
            <v>39736</v>
          </cell>
          <cell r="D467">
            <v>39747</v>
          </cell>
          <cell r="E467">
            <v>39741</v>
          </cell>
        </row>
        <row r="468">
          <cell r="A468">
            <v>2505</v>
          </cell>
          <cell r="B468">
            <v>39744</v>
          </cell>
          <cell r="C468">
            <v>39736</v>
          </cell>
          <cell r="D468">
            <v>39747</v>
          </cell>
          <cell r="E468">
            <v>39741</v>
          </cell>
        </row>
        <row r="469">
          <cell r="A469">
            <v>2506</v>
          </cell>
          <cell r="B469">
            <v>39745</v>
          </cell>
          <cell r="C469">
            <v>39736</v>
          </cell>
          <cell r="D469">
            <v>39747</v>
          </cell>
          <cell r="E469">
            <v>39741</v>
          </cell>
        </row>
        <row r="470">
          <cell r="A470">
            <v>2507</v>
          </cell>
          <cell r="B470">
            <v>39746</v>
          </cell>
          <cell r="C470">
            <v>39736</v>
          </cell>
          <cell r="D470">
            <v>39747</v>
          </cell>
          <cell r="E470">
            <v>39741</v>
          </cell>
        </row>
        <row r="471">
          <cell r="A471">
            <v>2508</v>
          </cell>
          <cell r="B471">
            <v>39747</v>
          </cell>
          <cell r="C471">
            <v>39736</v>
          </cell>
          <cell r="D471">
            <v>39747</v>
          </cell>
          <cell r="E471">
            <v>39741</v>
          </cell>
        </row>
        <row r="472">
          <cell r="A472">
            <v>2509</v>
          </cell>
          <cell r="B472">
            <v>39748</v>
          </cell>
          <cell r="C472">
            <v>39767</v>
          </cell>
          <cell r="D472">
            <v>39754</v>
          </cell>
          <cell r="E472">
            <v>39748</v>
          </cell>
        </row>
        <row r="473">
          <cell r="A473">
            <v>2510</v>
          </cell>
          <cell r="B473">
            <v>39749</v>
          </cell>
          <cell r="C473">
            <v>39767</v>
          </cell>
          <cell r="D473">
            <v>39754</v>
          </cell>
          <cell r="E473">
            <v>39748</v>
          </cell>
        </row>
        <row r="474">
          <cell r="A474">
            <v>2511</v>
          </cell>
          <cell r="B474">
            <v>39750</v>
          </cell>
          <cell r="C474">
            <v>39767</v>
          </cell>
          <cell r="D474">
            <v>39754</v>
          </cell>
          <cell r="E474">
            <v>39748</v>
          </cell>
        </row>
        <row r="475">
          <cell r="A475">
            <v>2512</v>
          </cell>
          <cell r="B475">
            <v>39751</v>
          </cell>
          <cell r="C475">
            <v>39767</v>
          </cell>
          <cell r="D475">
            <v>39754</v>
          </cell>
          <cell r="E475">
            <v>39748</v>
          </cell>
        </row>
        <row r="476">
          <cell r="A476">
            <v>2513</v>
          </cell>
          <cell r="B476">
            <v>39752</v>
          </cell>
          <cell r="C476">
            <v>39767</v>
          </cell>
          <cell r="D476">
            <v>39754</v>
          </cell>
          <cell r="E476">
            <v>39748</v>
          </cell>
        </row>
        <row r="477">
          <cell r="A477">
            <v>2514</v>
          </cell>
          <cell r="B477">
            <v>39753</v>
          </cell>
          <cell r="C477">
            <v>39767</v>
          </cell>
          <cell r="D477">
            <v>39754</v>
          </cell>
          <cell r="E477">
            <v>39748</v>
          </cell>
        </row>
        <row r="478">
          <cell r="A478">
            <v>2515</v>
          </cell>
          <cell r="B478">
            <v>39754</v>
          </cell>
          <cell r="C478">
            <v>39767</v>
          </cell>
          <cell r="D478">
            <v>39754</v>
          </cell>
          <cell r="E478">
            <v>39748</v>
          </cell>
        </row>
        <row r="479">
          <cell r="A479">
            <v>2516</v>
          </cell>
          <cell r="B479">
            <v>39755</v>
          </cell>
          <cell r="C479">
            <v>39767</v>
          </cell>
          <cell r="D479">
            <v>39761</v>
          </cell>
          <cell r="E479">
            <v>39755</v>
          </cell>
        </row>
        <row r="480">
          <cell r="A480">
            <v>2517</v>
          </cell>
          <cell r="B480">
            <v>39756</v>
          </cell>
          <cell r="C480">
            <v>39767</v>
          </cell>
          <cell r="D480">
            <v>39761</v>
          </cell>
          <cell r="E480">
            <v>39755</v>
          </cell>
        </row>
        <row r="481">
          <cell r="A481">
            <v>2518</v>
          </cell>
          <cell r="B481">
            <v>39757</v>
          </cell>
          <cell r="C481">
            <v>39767</v>
          </cell>
          <cell r="D481">
            <v>39761</v>
          </cell>
          <cell r="E481">
            <v>39755</v>
          </cell>
        </row>
        <row r="482">
          <cell r="A482">
            <v>2519</v>
          </cell>
          <cell r="B482">
            <v>39758</v>
          </cell>
          <cell r="C482">
            <v>39767</v>
          </cell>
          <cell r="D482">
            <v>39761</v>
          </cell>
          <cell r="E482">
            <v>39755</v>
          </cell>
        </row>
        <row r="483">
          <cell r="A483">
            <v>2520</v>
          </cell>
          <cell r="B483">
            <v>39759</v>
          </cell>
          <cell r="C483">
            <v>39767</v>
          </cell>
          <cell r="D483">
            <v>39761</v>
          </cell>
          <cell r="E483">
            <v>39755</v>
          </cell>
        </row>
        <row r="484">
          <cell r="A484">
            <v>2521</v>
          </cell>
          <cell r="B484">
            <v>39760</v>
          </cell>
          <cell r="C484">
            <v>39767</v>
          </cell>
          <cell r="D484">
            <v>39761</v>
          </cell>
          <cell r="E484">
            <v>39755</v>
          </cell>
        </row>
        <row r="485">
          <cell r="A485">
            <v>2522</v>
          </cell>
          <cell r="B485">
            <v>39761</v>
          </cell>
          <cell r="C485">
            <v>39767</v>
          </cell>
          <cell r="D485">
            <v>39761</v>
          </cell>
          <cell r="E485">
            <v>39755</v>
          </cell>
        </row>
        <row r="486">
          <cell r="A486">
            <v>2523</v>
          </cell>
          <cell r="B486">
            <v>39762</v>
          </cell>
          <cell r="C486">
            <v>39767</v>
          </cell>
          <cell r="D486">
            <v>39768</v>
          </cell>
          <cell r="E486">
            <v>39762</v>
          </cell>
        </row>
        <row r="487">
          <cell r="A487">
            <v>2524</v>
          </cell>
          <cell r="B487">
            <v>39763</v>
          </cell>
          <cell r="C487">
            <v>39767</v>
          </cell>
          <cell r="D487">
            <v>39768</v>
          </cell>
          <cell r="E487">
            <v>39762</v>
          </cell>
        </row>
        <row r="488">
          <cell r="A488">
            <v>2525</v>
          </cell>
          <cell r="B488">
            <v>39764</v>
          </cell>
          <cell r="C488">
            <v>39767</v>
          </cell>
          <cell r="D488">
            <v>39768</v>
          </cell>
          <cell r="E488">
            <v>39762</v>
          </cell>
        </row>
        <row r="489">
          <cell r="A489">
            <v>2526</v>
          </cell>
          <cell r="B489">
            <v>39765</v>
          </cell>
          <cell r="C489">
            <v>39767</v>
          </cell>
          <cell r="D489">
            <v>39768</v>
          </cell>
          <cell r="E489">
            <v>39762</v>
          </cell>
        </row>
        <row r="490">
          <cell r="A490">
            <v>2527</v>
          </cell>
          <cell r="B490">
            <v>39766</v>
          </cell>
          <cell r="C490">
            <v>39767</v>
          </cell>
          <cell r="D490">
            <v>39768</v>
          </cell>
          <cell r="E490">
            <v>39762</v>
          </cell>
        </row>
        <row r="491">
          <cell r="A491">
            <v>2528</v>
          </cell>
          <cell r="B491">
            <v>39767</v>
          </cell>
          <cell r="C491">
            <v>39767</v>
          </cell>
          <cell r="D491">
            <v>39768</v>
          </cell>
          <cell r="E491">
            <v>39762</v>
          </cell>
        </row>
        <row r="492">
          <cell r="A492">
            <v>2529</v>
          </cell>
          <cell r="B492">
            <v>39768</v>
          </cell>
          <cell r="C492">
            <v>39767</v>
          </cell>
          <cell r="D492">
            <v>39768</v>
          </cell>
          <cell r="E492">
            <v>39762</v>
          </cell>
        </row>
        <row r="493">
          <cell r="A493">
            <v>2530</v>
          </cell>
          <cell r="B493">
            <v>39769</v>
          </cell>
          <cell r="C493">
            <v>39767</v>
          </cell>
          <cell r="D493">
            <v>39775</v>
          </cell>
          <cell r="E493">
            <v>39769</v>
          </cell>
        </row>
        <row r="494">
          <cell r="A494">
            <v>2531</v>
          </cell>
          <cell r="B494">
            <v>39770</v>
          </cell>
          <cell r="C494">
            <v>39767</v>
          </cell>
          <cell r="D494">
            <v>39775</v>
          </cell>
          <cell r="E494">
            <v>39769</v>
          </cell>
        </row>
        <row r="495">
          <cell r="A495">
            <v>2532</v>
          </cell>
          <cell r="B495">
            <v>39771</v>
          </cell>
          <cell r="C495">
            <v>39767</v>
          </cell>
          <cell r="D495">
            <v>39775</v>
          </cell>
          <cell r="E495">
            <v>39769</v>
          </cell>
        </row>
        <row r="496">
          <cell r="A496">
            <v>2533</v>
          </cell>
          <cell r="B496">
            <v>39772</v>
          </cell>
          <cell r="C496">
            <v>39767</v>
          </cell>
          <cell r="D496">
            <v>39775</v>
          </cell>
          <cell r="E496">
            <v>39769</v>
          </cell>
        </row>
        <row r="497">
          <cell r="A497">
            <v>2534</v>
          </cell>
          <cell r="B497">
            <v>39773</v>
          </cell>
          <cell r="C497">
            <v>39767</v>
          </cell>
          <cell r="D497">
            <v>39775</v>
          </cell>
          <cell r="E497">
            <v>39769</v>
          </cell>
        </row>
        <row r="498">
          <cell r="A498">
            <v>2535</v>
          </cell>
          <cell r="B498">
            <v>39774</v>
          </cell>
          <cell r="C498">
            <v>39767</v>
          </cell>
          <cell r="D498">
            <v>39775</v>
          </cell>
          <cell r="E498">
            <v>39769</v>
          </cell>
        </row>
        <row r="499">
          <cell r="A499">
            <v>2536</v>
          </cell>
          <cell r="B499">
            <v>39775</v>
          </cell>
          <cell r="C499">
            <v>39767</v>
          </cell>
          <cell r="D499">
            <v>39775</v>
          </cell>
          <cell r="E499">
            <v>39769</v>
          </cell>
        </row>
        <row r="500">
          <cell r="A500">
            <v>2537</v>
          </cell>
          <cell r="B500">
            <v>39776</v>
          </cell>
          <cell r="C500">
            <v>39767</v>
          </cell>
          <cell r="D500">
            <v>39782</v>
          </cell>
          <cell r="E500">
            <v>39776</v>
          </cell>
        </row>
        <row r="501">
          <cell r="A501">
            <v>2538</v>
          </cell>
          <cell r="B501">
            <v>39777</v>
          </cell>
          <cell r="C501">
            <v>39767</v>
          </cell>
          <cell r="D501">
            <v>39782</v>
          </cell>
          <cell r="E501">
            <v>39776</v>
          </cell>
        </row>
        <row r="502">
          <cell r="A502">
            <v>2539</v>
          </cell>
          <cell r="B502">
            <v>39778</v>
          </cell>
          <cell r="C502">
            <v>39767</v>
          </cell>
          <cell r="D502">
            <v>39782</v>
          </cell>
          <cell r="E502">
            <v>39776</v>
          </cell>
        </row>
        <row r="503">
          <cell r="A503">
            <v>2540</v>
          </cell>
          <cell r="B503">
            <v>39779</v>
          </cell>
          <cell r="C503">
            <v>39767</v>
          </cell>
          <cell r="D503">
            <v>39782</v>
          </cell>
          <cell r="E503">
            <v>39776</v>
          </cell>
        </row>
        <row r="504">
          <cell r="A504">
            <v>2541</v>
          </cell>
          <cell r="B504">
            <v>39780</v>
          </cell>
          <cell r="C504">
            <v>39767</v>
          </cell>
          <cell r="D504">
            <v>39782</v>
          </cell>
          <cell r="E504">
            <v>39776</v>
          </cell>
        </row>
        <row r="505">
          <cell r="A505">
            <v>2542</v>
          </cell>
          <cell r="B505">
            <v>39781</v>
          </cell>
          <cell r="C505">
            <v>39767</v>
          </cell>
          <cell r="D505">
            <v>39782</v>
          </cell>
          <cell r="E505">
            <v>39776</v>
          </cell>
        </row>
        <row r="506">
          <cell r="A506">
            <v>2543</v>
          </cell>
          <cell r="B506">
            <v>39782</v>
          </cell>
          <cell r="C506">
            <v>39767</v>
          </cell>
          <cell r="D506">
            <v>39782</v>
          </cell>
          <cell r="E506">
            <v>39776</v>
          </cell>
        </row>
        <row r="507">
          <cell r="A507">
            <v>2544</v>
          </cell>
          <cell r="B507">
            <v>39783</v>
          </cell>
          <cell r="C507">
            <v>39797</v>
          </cell>
          <cell r="D507">
            <v>39789</v>
          </cell>
          <cell r="E507">
            <v>39783</v>
          </cell>
        </row>
        <row r="508">
          <cell r="A508">
            <v>2545</v>
          </cell>
          <cell r="B508">
            <v>39784</v>
          </cell>
          <cell r="C508">
            <v>39797</v>
          </cell>
          <cell r="D508">
            <v>39789</v>
          </cell>
          <cell r="E508">
            <v>39783</v>
          </cell>
        </row>
        <row r="509">
          <cell r="A509">
            <v>2546</v>
          </cell>
          <cell r="B509">
            <v>39785</v>
          </cell>
          <cell r="C509">
            <v>39797</v>
          </cell>
          <cell r="D509">
            <v>39789</v>
          </cell>
          <cell r="E509">
            <v>39783</v>
          </cell>
        </row>
        <row r="510">
          <cell r="A510">
            <v>2547</v>
          </cell>
          <cell r="B510">
            <v>39786</v>
          </cell>
          <cell r="C510">
            <v>39797</v>
          </cell>
          <cell r="D510">
            <v>39789</v>
          </cell>
          <cell r="E510">
            <v>39783</v>
          </cell>
        </row>
        <row r="511">
          <cell r="A511">
            <v>2548</v>
          </cell>
          <cell r="B511">
            <v>39787</v>
          </cell>
          <cell r="C511">
            <v>39797</v>
          </cell>
          <cell r="D511">
            <v>39789</v>
          </cell>
          <cell r="E511">
            <v>39783</v>
          </cell>
        </row>
        <row r="512">
          <cell r="A512">
            <v>2549</v>
          </cell>
          <cell r="B512">
            <v>39788</v>
          </cell>
          <cell r="C512">
            <v>39797</v>
          </cell>
          <cell r="D512">
            <v>39789</v>
          </cell>
          <cell r="E512">
            <v>39783</v>
          </cell>
        </row>
        <row r="513">
          <cell r="A513">
            <v>2550</v>
          </cell>
          <cell r="B513">
            <v>39789</v>
          </cell>
          <cell r="C513">
            <v>39797</v>
          </cell>
          <cell r="D513">
            <v>39789</v>
          </cell>
          <cell r="E513">
            <v>39783</v>
          </cell>
        </row>
        <row r="514">
          <cell r="A514">
            <v>2551</v>
          </cell>
          <cell r="B514">
            <v>39790</v>
          </cell>
          <cell r="C514">
            <v>39797</v>
          </cell>
          <cell r="D514">
            <v>39796</v>
          </cell>
          <cell r="E514">
            <v>39790</v>
          </cell>
        </row>
        <row r="515">
          <cell r="A515">
            <v>2552</v>
          </cell>
          <cell r="B515">
            <v>39791</v>
          </cell>
          <cell r="C515">
            <v>39797</v>
          </cell>
          <cell r="D515">
            <v>39796</v>
          </cell>
          <cell r="E515">
            <v>39790</v>
          </cell>
        </row>
        <row r="516">
          <cell r="A516">
            <v>2553</v>
          </cell>
          <cell r="B516">
            <v>39792</v>
          </cell>
          <cell r="C516">
            <v>39797</v>
          </cell>
          <cell r="D516">
            <v>39796</v>
          </cell>
          <cell r="E516">
            <v>39790</v>
          </cell>
        </row>
        <row r="517">
          <cell r="A517">
            <v>2554</v>
          </cell>
          <cell r="B517">
            <v>39793</v>
          </cell>
          <cell r="C517">
            <v>39797</v>
          </cell>
          <cell r="D517">
            <v>39796</v>
          </cell>
          <cell r="E517">
            <v>39790</v>
          </cell>
        </row>
        <row r="518">
          <cell r="A518">
            <v>2555</v>
          </cell>
          <cell r="B518">
            <v>39794</v>
          </cell>
          <cell r="C518">
            <v>39797</v>
          </cell>
          <cell r="D518">
            <v>39796</v>
          </cell>
          <cell r="E518">
            <v>39790</v>
          </cell>
        </row>
        <row r="519">
          <cell r="A519">
            <v>2556</v>
          </cell>
          <cell r="B519">
            <v>39795</v>
          </cell>
          <cell r="C519">
            <v>39797</v>
          </cell>
          <cell r="D519">
            <v>39796</v>
          </cell>
          <cell r="E519">
            <v>39790</v>
          </cell>
        </row>
        <row r="520">
          <cell r="A520">
            <v>2557</v>
          </cell>
          <cell r="B520">
            <v>39796</v>
          </cell>
          <cell r="C520">
            <v>39797</v>
          </cell>
          <cell r="D520">
            <v>39796</v>
          </cell>
          <cell r="E520">
            <v>39790</v>
          </cell>
        </row>
        <row r="521">
          <cell r="A521">
            <v>2558</v>
          </cell>
          <cell r="B521">
            <v>39797</v>
          </cell>
          <cell r="C521">
            <v>39797</v>
          </cell>
          <cell r="D521">
            <v>39803</v>
          </cell>
          <cell r="E521">
            <v>39797</v>
          </cell>
        </row>
        <row r="522">
          <cell r="A522">
            <v>2559</v>
          </cell>
          <cell r="B522">
            <v>39798</v>
          </cell>
          <cell r="C522">
            <v>39797</v>
          </cell>
          <cell r="D522">
            <v>39803</v>
          </cell>
          <cell r="E522">
            <v>39797</v>
          </cell>
        </row>
        <row r="523">
          <cell r="A523">
            <v>2560</v>
          </cell>
          <cell r="B523">
            <v>39799</v>
          </cell>
          <cell r="C523">
            <v>39797</v>
          </cell>
          <cell r="D523">
            <v>39803</v>
          </cell>
          <cell r="E523">
            <v>39797</v>
          </cell>
        </row>
        <row r="524">
          <cell r="A524">
            <v>2561</v>
          </cell>
          <cell r="B524">
            <v>39800</v>
          </cell>
          <cell r="C524">
            <v>39797</v>
          </cell>
          <cell r="D524">
            <v>39803</v>
          </cell>
          <cell r="E524">
            <v>39797</v>
          </cell>
        </row>
        <row r="525">
          <cell r="A525">
            <v>2562</v>
          </cell>
          <cell r="B525">
            <v>39801</v>
          </cell>
          <cell r="C525">
            <v>39797</v>
          </cell>
          <cell r="D525">
            <v>39803</v>
          </cell>
          <cell r="E525">
            <v>39797</v>
          </cell>
        </row>
        <row r="526">
          <cell r="A526">
            <v>2563</v>
          </cell>
          <cell r="B526">
            <v>39802</v>
          </cell>
          <cell r="C526">
            <v>39797</v>
          </cell>
          <cell r="D526">
            <v>39803</v>
          </cell>
          <cell r="E526">
            <v>39797</v>
          </cell>
        </row>
        <row r="527">
          <cell r="A527">
            <v>2564</v>
          </cell>
          <cell r="B527">
            <v>39803</v>
          </cell>
          <cell r="C527">
            <v>39797</v>
          </cell>
          <cell r="D527">
            <v>39803</v>
          </cell>
          <cell r="E527">
            <v>39797</v>
          </cell>
        </row>
        <row r="528">
          <cell r="A528">
            <v>2565</v>
          </cell>
          <cell r="B528">
            <v>39804</v>
          </cell>
          <cell r="C528">
            <v>39797</v>
          </cell>
          <cell r="D528">
            <v>39810</v>
          </cell>
          <cell r="E528">
            <v>39804</v>
          </cell>
        </row>
        <row r="529">
          <cell r="A529">
            <v>2566</v>
          </cell>
          <cell r="B529">
            <v>39805</v>
          </cell>
          <cell r="C529">
            <v>39797</v>
          </cell>
          <cell r="D529">
            <v>39810</v>
          </cell>
          <cell r="E529">
            <v>39804</v>
          </cell>
        </row>
        <row r="530">
          <cell r="A530">
            <v>2567</v>
          </cell>
          <cell r="B530">
            <v>39806</v>
          </cell>
          <cell r="C530">
            <v>39797</v>
          </cell>
          <cell r="D530">
            <v>39810</v>
          </cell>
          <cell r="E530">
            <v>39804</v>
          </cell>
        </row>
        <row r="531">
          <cell r="A531">
            <v>2568</v>
          </cell>
          <cell r="B531">
            <v>39807</v>
          </cell>
          <cell r="C531">
            <v>39797</v>
          </cell>
          <cell r="D531">
            <v>39810</v>
          </cell>
          <cell r="E531">
            <v>39804</v>
          </cell>
        </row>
        <row r="532">
          <cell r="A532">
            <v>2569</v>
          </cell>
          <cell r="B532">
            <v>39808</v>
          </cell>
          <cell r="C532">
            <v>39797</v>
          </cell>
          <cell r="D532">
            <v>39810</v>
          </cell>
          <cell r="E532">
            <v>39804</v>
          </cell>
        </row>
        <row r="533">
          <cell r="A533">
            <v>2570</v>
          </cell>
          <cell r="B533">
            <v>39809</v>
          </cell>
          <cell r="C533">
            <v>39797</v>
          </cell>
          <cell r="D533">
            <v>39810</v>
          </cell>
          <cell r="E533">
            <v>39804</v>
          </cell>
        </row>
        <row r="534">
          <cell r="A534">
            <v>2571</v>
          </cell>
          <cell r="B534">
            <v>39810</v>
          </cell>
          <cell r="C534">
            <v>39797</v>
          </cell>
          <cell r="D534">
            <v>39810</v>
          </cell>
          <cell r="E534">
            <v>39804</v>
          </cell>
        </row>
        <row r="535">
          <cell r="A535">
            <v>2572</v>
          </cell>
          <cell r="B535">
            <v>39811</v>
          </cell>
          <cell r="C535">
            <v>39797</v>
          </cell>
          <cell r="D535">
            <v>39817</v>
          </cell>
          <cell r="E535">
            <v>39811</v>
          </cell>
        </row>
        <row r="536">
          <cell r="A536">
            <v>2573</v>
          </cell>
          <cell r="B536">
            <v>39812</v>
          </cell>
          <cell r="C536">
            <v>39797</v>
          </cell>
          <cell r="D536">
            <v>39817</v>
          </cell>
          <cell r="E536">
            <v>39811</v>
          </cell>
        </row>
        <row r="537">
          <cell r="A537">
            <v>2574</v>
          </cell>
          <cell r="B537">
            <v>39813</v>
          </cell>
          <cell r="C537">
            <v>39797</v>
          </cell>
          <cell r="D537">
            <v>39817</v>
          </cell>
          <cell r="E537">
            <v>39811</v>
          </cell>
        </row>
        <row r="538">
          <cell r="A538">
            <v>2575</v>
          </cell>
          <cell r="B538">
            <v>39814</v>
          </cell>
          <cell r="C538">
            <v>39797</v>
          </cell>
          <cell r="D538">
            <v>39817</v>
          </cell>
          <cell r="E538">
            <v>39811</v>
          </cell>
        </row>
        <row r="539">
          <cell r="A539">
            <v>2576</v>
          </cell>
          <cell r="B539">
            <v>39815</v>
          </cell>
          <cell r="C539">
            <v>39797</v>
          </cell>
          <cell r="D539">
            <v>39817</v>
          </cell>
          <cell r="E539">
            <v>39811</v>
          </cell>
        </row>
        <row r="540">
          <cell r="A540">
            <v>2577</v>
          </cell>
          <cell r="B540">
            <v>39816</v>
          </cell>
          <cell r="C540">
            <v>39797</v>
          </cell>
          <cell r="D540">
            <v>39817</v>
          </cell>
          <cell r="E540">
            <v>39811</v>
          </cell>
        </row>
        <row r="541">
          <cell r="A541">
            <v>2578</v>
          </cell>
          <cell r="B541">
            <v>39817</v>
          </cell>
          <cell r="C541">
            <v>39797</v>
          </cell>
          <cell r="D541">
            <v>39817</v>
          </cell>
          <cell r="E541">
            <v>39811</v>
          </cell>
        </row>
        <row r="542">
          <cell r="A542">
            <v>2579</v>
          </cell>
          <cell r="B542">
            <v>39818</v>
          </cell>
          <cell r="C542">
            <v>39828</v>
          </cell>
          <cell r="D542">
            <v>39824</v>
          </cell>
          <cell r="E542">
            <v>39818</v>
          </cell>
        </row>
        <row r="543">
          <cell r="A543">
            <v>2580</v>
          </cell>
          <cell r="B543">
            <v>39819</v>
          </cell>
          <cell r="C543">
            <v>39828</v>
          </cell>
          <cell r="D543">
            <v>39824</v>
          </cell>
          <cell r="E543">
            <v>39818</v>
          </cell>
        </row>
        <row r="544">
          <cell r="A544">
            <v>2581</v>
          </cell>
          <cell r="B544">
            <v>39820</v>
          </cell>
          <cell r="C544">
            <v>39828</v>
          </cell>
          <cell r="D544">
            <v>39824</v>
          </cell>
          <cell r="E544">
            <v>39818</v>
          </cell>
        </row>
        <row r="545">
          <cell r="A545">
            <v>2582</v>
          </cell>
          <cell r="B545">
            <v>39821</v>
          </cell>
          <cell r="C545">
            <v>39828</v>
          </cell>
          <cell r="D545">
            <v>39824</v>
          </cell>
          <cell r="E545">
            <v>39818</v>
          </cell>
        </row>
        <row r="546">
          <cell r="A546">
            <v>2583</v>
          </cell>
          <cell r="B546">
            <v>39822</v>
          </cell>
          <cell r="C546">
            <v>39828</v>
          </cell>
          <cell r="D546">
            <v>39824</v>
          </cell>
          <cell r="E546">
            <v>39818</v>
          </cell>
        </row>
        <row r="547">
          <cell r="A547">
            <v>2584</v>
          </cell>
          <cell r="B547">
            <v>39823</v>
          </cell>
          <cell r="C547">
            <v>39828</v>
          </cell>
          <cell r="D547">
            <v>39824</v>
          </cell>
          <cell r="E547">
            <v>39818</v>
          </cell>
        </row>
        <row r="548">
          <cell r="A548">
            <v>2585</v>
          </cell>
          <cell r="B548">
            <v>39824</v>
          </cell>
          <cell r="C548">
            <v>39828</v>
          </cell>
          <cell r="D548">
            <v>39824</v>
          </cell>
          <cell r="E548">
            <v>39818</v>
          </cell>
        </row>
        <row r="549">
          <cell r="A549">
            <v>2586</v>
          </cell>
          <cell r="B549">
            <v>39825</v>
          </cell>
          <cell r="C549">
            <v>39828</v>
          </cell>
          <cell r="D549">
            <v>39831</v>
          </cell>
          <cell r="E549">
            <v>39825</v>
          </cell>
        </row>
        <row r="550">
          <cell r="A550">
            <v>2587</v>
          </cell>
          <cell r="B550">
            <v>39826</v>
          </cell>
          <cell r="C550">
            <v>39828</v>
          </cell>
          <cell r="D550">
            <v>39831</v>
          </cell>
          <cell r="E550">
            <v>39825</v>
          </cell>
        </row>
        <row r="551">
          <cell r="A551">
            <v>2588</v>
          </cell>
          <cell r="B551">
            <v>39827</v>
          </cell>
          <cell r="C551">
            <v>39828</v>
          </cell>
          <cell r="D551">
            <v>39831</v>
          </cell>
          <cell r="E551">
            <v>39825</v>
          </cell>
        </row>
        <row r="552">
          <cell r="A552">
            <v>2589</v>
          </cell>
          <cell r="B552">
            <v>39828</v>
          </cell>
          <cell r="C552">
            <v>39828</v>
          </cell>
          <cell r="D552">
            <v>39831</v>
          </cell>
          <cell r="E552">
            <v>39825</v>
          </cell>
        </row>
        <row r="553">
          <cell r="A553">
            <v>2590</v>
          </cell>
          <cell r="B553">
            <v>39829</v>
          </cell>
          <cell r="C553">
            <v>39828</v>
          </cell>
          <cell r="D553">
            <v>39831</v>
          </cell>
          <cell r="E553">
            <v>39825</v>
          </cell>
        </row>
        <row r="554">
          <cell r="A554">
            <v>2591</v>
          </cell>
          <cell r="B554">
            <v>39830</v>
          </cell>
          <cell r="C554">
            <v>39828</v>
          </cell>
          <cell r="D554">
            <v>39831</v>
          </cell>
          <cell r="E554">
            <v>39825</v>
          </cell>
        </row>
        <row r="555">
          <cell r="A555">
            <v>2592</v>
          </cell>
          <cell r="B555">
            <v>39831</v>
          </cell>
          <cell r="C555">
            <v>39828</v>
          </cell>
          <cell r="D555">
            <v>39831</v>
          </cell>
          <cell r="E555">
            <v>39825</v>
          </cell>
        </row>
        <row r="556">
          <cell r="A556">
            <v>2593</v>
          </cell>
          <cell r="B556">
            <v>39832</v>
          </cell>
          <cell r="C556">
            <v>39828</v>
          </cell>
          <cell r="D556">
            <v>39838</v>
          </cell>
          <cell r="E556">
            <v>39832</v>
          </cell>
        </row>
        <row r="557">
          <cell r="A557">
            <v>2594</v>
          </cell>
          <cell r="B557">
            <v>39833</v>
          </cell>
          <cell r="C557">
            <v>39828</v>
          </cell>
          <cell r="D557">
            <v>39838</v>
          </cell>
          <cell r="E557">
            <v>39832</v>
          </cell>
        </row>
        <row r="558">
          <cell r="A558">
            <v>2595</v>
          </cell>
          <cell r="B558">
            <v>39834</v>
          </cell>
          <cell r="C558">
            <v>39828</v>
          </cell>
          <cell r="D558">
            <v>39838</v>
          </cell>
          <cell r="E558">
            <v>39832</v>
          </cell>
        </row>
        <row r="559">
          <cell r="A559">
            <v>2596</v>
          </cell>
          <cell r="B559">
            <v>39835</v>
          </cell>
          <cell r="C559">
            <v>39828</v>
          </cell>
          <cell r="D559">
            <v>39838</v>
          </cell>
          <cell r="E559">
            <v>39832</v>
          </cell>
        </row>
        <row r="560">
          <cell r="A560">
            <v>2597</v>
          </cell>
          <cell r="B560">
            <v>39836</v>
          </cell>
          <cell r="C560">
            <v>39828</v>
          </cell>
          <cell r="D560">
            <v>39838</v>
          </cell>
          <cell r="E560">
            <v>39832</v>
          </cell>
        </row>
        <row r="561">
          <cell r="A561">
            <v>2598</v>
          </cell>
          <cell r="B561">
            <v>39837</v>
          </cell>
          <cell r="C561">
            <v>39828</v>
          </cell>
          <cell r="D561">
            <v>39838</v>
          </cell>
          <cell r="E561">
            <v>39832</v>
          </cell>
        </row>
        <row r="562">
          <cell r="A562">
            <v>2599</v>
          </cell>
          <cell r="B562">
            <v>39838</v>
          </cell>
          <cell r="C562">
            <v>39828</v>
          </cell>
          <cell r="D562">
            <v>39838</v>
          </cell>
          <cell r="E562">
            <v>39832</v>
          </cell>
        </row>
        <row r="563">
          <cell r="A563">
            <v>2600</v>
          </cell>
          <cell r="B563">
            <v>39839</v>
          </cell>
          <cell r="C563">
            <v>39828</v>
          </cell>
          <cell r="D563">
            <v>39845</v>
          </cell>
          <cell r="E563">
            <v>39839</v>
          </cell>
        </row>
        <row r="564">
          <cell r="A564">
            <v>2601</v>
          </cell>
          <cell r="B564">
            <v>39840</v>
          </cell>
          <cell r="C564">
            <v>39828</v>
          </cell>
          <cell r="D564">
            <v>39845</v>
          </cell>
          <cell r="E564">
            <v>39839</v>
          </cell>
        </row>
        <row r="565">
          <cell r="A565">
            <v>2602</v>
          </cell>
          <cell r="B565">
            <v>39841</v>
          </cell>
          <cell r="C565">
            <v>39828</v>
          </cell>
          <cell r="D565">
            <v>39845</v>
          </cell>
          <cell r="E565">
            <v>39839</v>
          </cell>
        </row>
        <row r="566">
          <cell r="A566">
            <v>2603</v>
          </cell>
          <cell r="B566">
            <v>39842</v>
          </cell>
          <cell r="C566">
            <v>39828</v>
          </cell>
          <cell r="D566">
            <v>39845</v>
          </cell>
          <cell r="E566">
            <v>39839</v>
          </cell>
        </row>
        <row r="567">
          <cell r="A567">
            <v>2604</v>
          </cell>
          <cell r="B567">
            <v>39843</v>
          </cell>
          <cell r="C567">
            <v>39828</v>
          </cell>
          <cell r="D567">
            <v>39845</v>
          </cell>
          <cell r="E567">
            <v>39839</v>
          </cell>
        </row>
        <row r="568">
          <cell r="A568">
            <v>2605</v>
          </cell>
          <cell r="B568">
            <v>39844</v>
          </cell>
          <cell r="C568">
            <v>39828</v>
          </cell>
          <cell r="D568">
            <v>39845</v>
          </cell>
          <cell r="E568">
            <v>39839</v>
          </cell>
        </row>
        <row r="569">
          <cell r="A569">
            <v>2606</v>
          </cell>
          <cell r="B569">
            <v>39845</v>
          </cell>
          <cell r="C569">
            <v>39828</v>
          </cell>
          <cell r="D569">
            <v>39845</v>
          </cell>
          <cell r="E569">
            <v>39839</v>
          </cell>
        </row>
        <row r="570">
          <cell r="A570">
            <v>2607</v>
          </cell>
          <cell r="B570">
            <v>39846</v>
          </cell>
          <cell r="C570">
            <v>39859</v>
          </cell>
          <cell r="D570">
            <v>39852</v>
          </cell>
          <cell r="E570">
            <v>39846</v>
          </cell>
        </row>
        <row r="571">
          <cell r="A571">
            <v>2608</v>
          </cell>
          <cell r="B571">
            <v>39847</v>
          </cell>
          <cell r="C571">
            <v>39859</v>
          </cell>
          <cell r="D571">
            <v>39852</v>
          </cell>
          <cell r="E571">
            <v>39846</v>
          </cell>
        </row>
        <row r="572">
          <cell r="A572">
            <v>2609</v>
          </cell>
          <cell r="B572">
            <v>39848</v>
          </cell>
          <cell r="C572">
            <v>39859</v>
          </cell>
          <cell r="D572">
            <v>39852</v>
          </cell>
          <cell r="E572">
            <v>39846</v>
          </cell>
        </row>
        <row r="573">
          <cell r="A573">
            <v>2610</v>
          </cell>
          <cell r="B573">
            <v>39849</v>
          </cell>
          <cell r="C573">
            <v>39859</v>
          </cell>
          <cell r="D573">
            <v>39852</v>
          </cell>
          <cell r="E573">
            <v>39846</v>
          </cell>
        </row>
        <row r="574">
          <cell r="A574">
            <v>2611</v>
          </cell>
          <cell r="B574">
            <v>39850</v>
          </cell>
          <cell r="C574">
            <v>39859</v>
          </cell>
          <cell r="D574">
            <v>39852</v>
          </cell>
          <cell r="E574">
            <v>39846</v>
          </cell>
        </row>
        <row r="575">
          <cell r="A575">
            <v>2612</v>
          </cell>
          <cell r="B575">
            <v>39851</v>
          </cell>
          <cell r="C575">
            <v>39859</v>
          </cell>
          <cell r="D575">
            <v>39852</v>
          </cell>
          <cell r="E575">
            <v>39846</v>
          </cell>
        </row>
        <row r="576">
          <cell r="A576">
            <v>2613</v>
          </cell>
          <cell r="B576">
            <v>39852</v>
          </cell>
          <cell r="C576">
            <v>39859</v>
          </cell>
          <cell r="D576">
            <v>39852</v>
          </cell>
          <cell r="E576">
            <v>39846</v>
          </cell>
        </row>
        <row r="577">
          <cell r="A577">
            <v>2614</v>
          </cell>
          <cell r="B577">
            <v>39853</v>
          </cell>
          <cell r="C577">
            <v>39859</v>
          </cell>
          <cell r="D577">
            <v>39859</v>
          </cell>
          <cell r="E577">
            <v>39853</v>
          </cell>
        </row>
        <row r="578">
          <cell r="A578">
            <v>2615</v>
          </cell>
          <cell r="B578">
            <v>39854</v>
          </cell>
          <cell r="C578">
            <v>39859</v>
          </cell>
          <cell r="D578">
            <v>39859</v>
          </cell>
          <cell r="E578">
            <v>39853</v>
          </cell>
        </row>
        <row r="579">
          <cell r="A579">
            <v>2616</v>
          </cell>
          <cell r="B579">
            <v>39855</v>
          </cell>
          <cell r="C579">
            <v>39859</v>
          </cell>
          <cell r="D579">
            <v>39859</v>
          </cell>
          <cell r="E579">
            <v>39853</v>
          </cell>
        </row>
        <row r="580">
          <cell r="A580">
            <v>2617</v>
          </cell>
          <cell r="B580">
            <v>39856</v>
          </cell>
          <cell r="C580">
            <v>39859</v>
          </cell>
          <cell r="D580">
            <v>39859</v>
          </cell>
          <cell r="E580">
            <v>39853</v>
          </cell>
        </row>
        <row r="581">
          <cell r="A581">
            <v>2618</v>
          </cell>
          <cell r="B581">
            <v>39857</v>
          </cell>
          <cell r="C581">
            <v>39859</v>
          </cell>
          <cell r="D581">
            <v>39859</v>
          </cell>
          <cell r="E581">
            <v>39853</v>
          </cell>
        </row>
        <row r="582">
          <cell r="A582">
            <v>2619</v>
          </cell>
          <cell r="B582">
            <v>39858</v>
          </cell>
          <cell r="C582">
            <v>39859</v>
          </cell>
          <cell r="D582">
            <v>39859</v>
          </cell>
          <cell r="E582">
            <v>39853</v>
          </cell>
        </row>
        <row r="583">
          <cell r="A583">
            <v>2620</v>
          </cell>
          <cell r="B583">
            <v>39859</v>
          </cell>
          <cell r="C583">
            <v>39859</v>
          </cell>
          <cell r="D583">
            <v>39859</v>
          </cell>
          <cell r="E583">
            <v>39853</v>
          </cell>
        </row>
        <row r="584">
          <cell r="A584">
            <v>2621</v>
          </cell>
          <cell r="B584">
            <v>39860</v>
          </cell>
          <cell r="C584">
            <v>39859</v>
          </cell>
          <cell r="D584">
            <v>39866</v>
          </cell>
          <cell r="E584">
            <v>39860</v>
          </cell>
        </row>
        <row r="585">
          <cell r="A585">
            <v>2622</v>
          </cell>
          <cell r="B585">
            <v>39861</v>
          </cell>
          <cell r="C585">
            <v>39859</v>
          </cell>
          <cell r="D585">
            <v>39866</v>
          </cell>
          <cell r="E585">
            <v>39860</v>
          </cell>
        </row>
        <row r="586">
          <cell r="A586">
            <v>2623</v>
          </cell>
          <cell r="B586">
            <v>39862</v>
          </cell>
          <cell r="C586">
            <v>39859</v>
          </cell>
          <cell r="D586">
            <v>39866</v>
          </cell>
          <cell r="E586">
            <v>39860</v>
          </cell>
        </row>
        <row r="587">
          <cell r="A587">
            <v>2624</v>
          </cell>
          <cell r="B587">
            <v>39863</v>
          </cell>
          <cell r="C587">
            <v>39859</v>
          </cell>
          <cell r="D587">
            <v>39866</v>
          </cell>
          <cell r="E587">
            <v>39860</v>
          </cell>
        </row>
        <row r="588">
          <cell r="A588">
            <v>2625</v>
          </cell>
          <cell r="B588">
            <v>39864</v>
          </cell>
          <cell r="C588">
            <v>39859</v>
          </cell>
          <cell r="D588">
            <v>39866</v>
          </cell>
          <cell r="E588">
            <v>39860</v>
          </cell>
        </row>
        <row r="589">
          <cell r="A589">
            <v>2626</v>
          </cell>
          <cell r="B589">
            <v>39865</v>
          </cell>
          <cell r="C589">
            <v>39859</v>
          </cell>
          <cell r="D589">
            <v>39866</v>
          </cell>
          <cell r="E589">
            <v>39860</v>
          </cell>
        </row>
        <row r="590">
          <cell r="A590">
            <v>2627</v>
          </cell>
          <cell r="B590">
            <v>39866</v>
          </cell>
          <cell r="C590">
            <v>39859</v>
          </cell>
          <cell r="D590">
            <v>39866</v>
          </cell>
          <cell r="E590">
            <v>39860</v>
          </cell>
        </row>
        <row r="591">
          <cell r="A591">
            <v>2628</v>
          </cell>
          <cell r="B591">
            <v>39867</v>
          </cell>
          <cell r="C591">
            <v>39859</v>
          </cell>
          <cell r="D591">
            <v>39873</v>
          </cell>
          <cell r="E591">
            <v>39867</v>
          </cell>
        </row>
        <row r="592">
          <cell r="A592">
            <v>2629</v>
          </cell>
          <cell r="B592">
            <v>39868</v>
          </cell>
          <cell r="C592">
            <v>39859</v>
          </cell>
          <cell r="D592">
            <v>39873</v>
          </cell>
          <cell r="E592">
            <v>39867</v>
          </cell>
        </row>
        <row r="593">
          <cell r="A593">
            <v>2630</v>
          </cell>
          <cell r="B593">
            <v>39869</v>
          </cell>
          <cell r="C593">
            <v>39859</v>
          </cell>
          <cell r="D593">
            <v>39873</v>
          </cell>
          <cell r="E593">
            <v>39867</v>
          </cell>
        </row>
        <row r="594">
          <cell r="A594">
            <v>2631</v>
          </cell>
          <cell r="B594">
            <v>39870</v>
          </cell>
          <cell r="C594">
            <v>39859</v>
          </cell>
          <cell r="D594">
            <v>39873</v>
          </cell>
          <cell r="E594">
            <v>39867</v>
          </cell>
        </row>
        <row r="595">
          <cell r="A595">
            <v>2632</v>
          </cell>
          <cell r="B595">
            <v>39871</v>
          </cell>
          <cell r="C595">
            <v>39859</v>
          </cell>
          <cell r="D595">
            <v>39873</v>
          </cell>
          <cell r="E595">
            <v>39867</v>
          </cell>
        </row>
        <row r="596">
          <cell r="A596">
            <v>2633</v>
          </cell>
          <cell r="B596">
            <v>39872</v>
          </cell>
          <cell r="C596">
            <v>39859</v>
          </cell>
          <cell r="D596">
            <v>39873</v>
          </cell>
          <cell r="E596">
            <v>39867</v>
          </cell>
        </row>
        <row r="597">
          <cell r="A597">
            <v>2634</v>
          </cell>
          <cell r="B597">
            <v>39873</v>
          </cell>
          <cell r="C597">
            <v>39859</v>
          </cell>
          <cell r="D597">
            <v>39873</v>
          </cell>
          <cell r="E597">
            <v>39867</v>
          </cell>
        </row>
        <row r="598">
          <cell r="A598">
            <v>2635</v>
          </cell>
          <cell r="B598">
            <v>39874</v>
          </cell>
          <cell r="C598">
            <v>39887</v>
          </cell>
          <cell r="D598">
            <v>39880</v>
          </cell>
          <cell r="E598">
            <v>39874</v>
          </cell>
        </row>
        <row r="599">
          <cell r="A599">
            <v>2636</v>
          </cell>
          <cell r="B599">
            <v>39875</v>
          </cell>
          <cell r="C599">
            <v>39887</v>
          </cell>
          <cell r="D599">
            <v>39880</v>
          </cell>
          <cell r="E599">
            <v>39874</v>
          </cell>
        </row>
        <row r="600">
          <cell r="A600">
            <v>2637</v>
          </cell>
          <cell r="B600">
            <v>39876</v>
          </cell>
          <cell r="C600">
            <v>39887</v>
          </cell>
          <cell r="D600">
            <v>39880</v>
          </cell>
          <cell r="E600">
            <v>39874</v>
          </cell>
        </row>
        <row r="601">
          <cell r="A601">
            <v>2638</v>
          </cell>
          <cell r="B601">
            <v>39877</v>
          </cell>
          <cell r="C601">
            <v>39887</v>
          </cell>
          <cell r="D601">
            <v>39880</v>
          </cell>
          <cell r="E601">
            <v>39874</v>
          </cell>
        </row>
        <row r="602">
          <cell r="A602">
            <v>2639</v>
          </cell>
          <cell r="B602">
            <v>39878</v>
          </cell>
          <cell r="C602">
            <v>39887</v>
          </cell>
          <cell r="D602">
            <v>39880</v>
          </cell>
          <cell r="E602">
            <v>39874</v>
          </cell>
        </row>
        <row r="603">
          <cell r="A603">
            <v>2640</v>
          </cell>
          <cell r="B603">
            <v>39879</v>
          </cell>
          <cell r="C603">
            <v>39887</v>
          </cell>
          <cell r="D603">
            <v>39880</v>
          </cell>
          <cell r="E603">
            <v>39874</v>
          </cell>
        </row>
        <row r="604">
          <cell r="A604">
            <v>2641</v>
          </cell>
          <cell r="B604">
            <v>39880</v>
          </cell>
          <cell r="C604">
            <v>39887</v>
          </cell>
          <cell r="D604">
            <v>39880</v>
          </cell>
          <cell r="E604">
            <v>39874</v>
          </cell>
        </row>
        <row r="605">
          <cell r="A605">
            <v>2642</v>
          </cell>
          <cell r="B605">
            <v>39881</v>
          </cell>
          <cell r="C605">
            <v>39887</v>
          </cell>
          <cell r="D605">
            <v>39887</v>
          </cell>
          <cell r="E605">
            <v>39881</v>
          </cell>
        </row>
        <row r="606">
          <cell r="A606">
            <v>2643</v>
          </cell>
          <cell r="B606">
            <v>39882</v>
          </cell>
          <cell r="C606">
            <v>39887</v>
          </cell>
          <cell r="D606">
            <v>39887</v>
          </cell>
          <cell r="E606">
            <v>39881</v>
          </cell>
        </row>
        <row r="607">
          <cell r="A607">
            <v>2644</v>
          </cell>
          <cell r="B607">
            <v>39883</v>
          </cell>
          <cell r="C607">
            <v>39887</v>
          </cell>
          <cell r="D607">
            <v>39887</v>
          </cell>
          <cell r="E607">
            <v>39881</v>
          </cell>
        </row>
        <row r="608">
          <cell r="A608">
            <v>2645</v>
          </cell>
          <cell r="B608">
            <v>39884</v>
          </cell>
          <cell r="C608">
            <v>39887</v>
          </cell>
          <cell r="D608">
            <v>39887</v>
          </cell>
          <cell r="E608">
            <v>39881</v>
          </cell>
        </row>
        <row r="609">
          <cell r="A609">
            <v>2646</v>
          </cell>
          <cell r="B609">
            <v>39885</v>
          </cell>
          <cell r="C609">
            <v>39887</v>
          </cell>
          <cell r="D609">
            <v>39887</v>
          </cell>
          <cell r="E609">
            <v>39881</v>
          </cell>
        </row>
        <row r="610">
          <cell r="A610">
            <v>2647</v>
          </cell>
          <cell r="B610">
            <v>39886</v>
          </cell>
          <cell r="C610">
            <v>39887</v>
          </cell>
          <cell r="D610">
            <v>39887</v>
          </cell>
          <cell r="E610">
            <v>39881</v>
          </cell>
        </row>
        <row r="611">
          <cell r="A611">
            <v>2648</v>
          </cell>
          <cell r="B611">
            <v>39887</v>
          </cell>
          <cell r="C611">
            <v>39887</v>
          </cell>
          <cell r="D611">
            <v>39887</v>
          </cell>
          <cell r="E611">
            <v>39881</v>
          </cell>
        </row>
        <row r="612">
          <cell r="A612">
            <v>2649</v>
          </cell>
          <cell r="B612">
            <v>39888</v>
          </cell>
          <cell r="C612">
            <v>39887</v>
          </cell>
          <cell r="D612">
            <v>39894</v>
          </cell>
          <cell r="E612">
            <v>39888</v>
          </cell>
        </row>
        <row r="613">
          <cell r="A613">
            <v>2650</v>
          </cell>
          <cell r="B613">
            <v>39889</v>
          </cell>
          <cell r="C613">
            <v>39887</v>
          </cell>
          <cell r="D613">
            <v>39894</v>
          </cell>
          <cell r="E613">
            <v>39888</v>
          </cell>
        </row>
        <row r="614">
          <cell r="A614">
            <v>2651</v>
          </cell>
          <cell r="B614">
            <v>39890</v>
          </cell>
          <cell r="C614">
            <v>39887</v>
          </cell>
          <cell r="D614">
            <v>39894</v>
          </cell>
          <cell r="E614">
            <v>39888</v>
          </cell>
        </row>
        <row r="615">
          <cell r="A615">
            <v>2652</v>
          </cell>
          <cell r="B615">
            <v>39891</v>
          </cell>
          <cell r="C615">
            <v>39887</v>
          </cell>
          <cell r="D615">
            <v>39894</v>
          </cell>
          <cell r="E615">
            <v>39888</v>
          </cell>
        </row>
        <row r="616">
          <cell r="A616">
            <v>2653</v>
          </cell>
          <cell r="B616">
            <v>39892</v>
          </cell>
          <cell r="C616">
            <v>39887</v>
          </cell>
          <cell r="D616">
            <v>39894</v>
          </cell>
          <cell r="E616">
            <v>39888</v>
          </cell>
        </row>
        <row r="617">
          <cell r="A617">
            <v>2654</v>
          </cell>
          <cell r="B617">
            <v>39893</v>
          </cell>
          <cell r="C617">
            <v>39887</v>
          </cell>
          <cell r="D617">
            <v>39894</v>
          </cell>
          <cell r="E617">
            <v>39888</v>
          </cell>
        </row>
        <row r="618">
          <cell r="A618">
            <v>2655</v>
          </cell>
          <cell r="B618">
            <v>39894</v>
          </cell>
          <cell r="C618">
            <v>39887</v>
          </cell>
          <cell r="D618">
            <v>39894</v>
          </cell>
          <cell r="E618">
            <v>39888</v>
          </cell>
        </row>
        <row r="619">
          <cell r="A619">
            <v>2656</v>
          </cell>
          <cell r="B619">
            <v>39895</v>
          </cell>
          <cell r="C619">
            <v>39887</v>
          </cell>
          <cell r="D619">
            <v>39901</v>
          </cell>
          <cell r="E619">
            <v>39895</v>
          </cell>
        </row>
        <row r="620">
          <cell r="A620">
            <v>2657</v>
          </cell>
          <cell r="B620">
            <v>39896</v>
          </cell>
          <cell r="C620">
            <v>39887</v>
          </cell>
          <cell r="D620">
            <v>39901</v>
          </cell>
          <cell r="E620">
            <v>39895</v>
          </cell>
        </row>
        <row r="621">
          <cell r="A621">
            <v>2658</v>
          </cell>
          <cell r="B621">
            <v>39897</v>
          </cell>
          <cell r="C621">
            <v>39887</v>
          </cell>
          <cell r="D621">
            <v>39901</v>
          </cell>
          <cell r="E621">
            <v>39895</v>
          </cell>
        </row>
        <row r="622">
          <cell r="A622">
            <v>2659</v>
          </cell>
          <cell r="B622">
            <v>39898</v>
          </cell>
          <cell r="C622">
            <v>39887</v>
          </cell>
          <cell r="D622">
            <v>39901</v>
          </cell>
          <cell r="E622">
            <v>39895</v>
          </cell>
        </row>
        <row r="623">
          <cell r="A623">
            <v>2660</v>
          </cell>
          <cell r="B623">
            <v>39899</v>
          </cell>
          <cell r="C623">
            <v>39887</v>
          </cell>
          <cell r="D623">
            <v>39901</v>
          </cell>
          <cell r="E623">
            <v>39895</v>
          </cell>
        </row>
        <row r="624">
          <cell r="A624">
            <v>2661</v>
          </cell>
          <cell r="B624">
            <v>39900</v>
          </cell>
          <cell r="C624">
            <v>39887</v>
          </cell>
          <cell r="D624">
            <v>39901</v>
          </cell>
          <cell r="E624">
            <v>39895</v>
          </cell>
        </row>
        <row r="625">
          <cell r="A625">
            <v>2662</v>
          </cell>
          <cell r="B625">
            <v>39901</v>
          </cell>
          <cell r="C625">
            <v>39887</v>
          </cell>
          <cell r="D625">
            <v>39901</v>
          </cell>
          <cell r="E625">
            <v>39895</v>
          </cell>
        </row>
        <row r="626">
          <cell r="A626">
            <v>2663</v>
          </cell>
          <cell r="B626">
            <v>39902</v>
          </cell>
          <cell r="C626">
            <v>39887</v>
          </cell>
          <cell r="D626">
            <v>39908</v>
          </cell>
          <cell r="E626">
            <v>39902</v>
          </cell>
        </row>
        <row r="627">
          <cell r="A627">
            <v>2664</v>
          </cell>
          <cell r="B627">
            <v>39903</v>
          </cell>
          <cell r="C627">
            <v>39887</v>
          </cell>
          <cell r="D627">
            <v>39908</v>
          </cell>
          <cell r="E627">
            <v>39902</v>
          </cell>
        </row>
        <row r="628">
          <cell r="A628">
            <v>2665</v>
          </cell>
          <cell r="B628">
            <v>39904</v>
          </cell>
          <cell r="C628">
            <v>39887</v>
          </cell>
          <cell r="D628">
            <v>39908</v>
          </cell>
          <cell r="E628">
            <v>39902</v>
          </cell>
        </row>
        <row r="629">
          <cell r="A629">
            <v>2666</v>
          </cell>
          <cell r="B629">
            <v>39905</v>
          </cell>
          <cell r="C629">
            <v>39887</v>
          </cell>
          <cell r="D629">
            <v>39908</v>
          </cell>
          <cell r="E629">
            <v>39902</v>
          </cell>
        </row>
        <row r="630">
          <cell r="A630">
            <v>2667</v>
          </cell>
          <cell r="B630">
            <v>39906</v>
          </cell>
          <cell r="C630">
            <v>39887</v>
          </cell>
          <cell r="D630">
            <v>39908</v>
          </cell>
          <cell r="E630">
            <v>39902</v>
          </cell>
        </row>
        <row r="631">
          <cell r="A631">
            <v>2668</v>
          </cell>
          <cell r="B631">
            <v>39907</v>
          </cell>
          <cell r="C631">
            <v>39887</v>
          </cell>
          <cell r="D631">
            <v>39908</v>
          </cell>
          <cell r="E631">
            <v>39902</v>
          </cell>
        </row>
        <row r="632">
          <cell r="A632">
            <v>2669</v>
          </cell>
          <cell r="B632">
            <v>39908</v>
          </cell>
          <cell r="C632">
            <v>39887</v>
          </cell>
          <cell r="D632">
            <v>39908</v>
          </cell>
          <cell r="E632">
            <v>39902</v>
          </cell>
        </row>
        <row r="633">
          <cell r="A633">
            <v>2670</v>
          </cell>
          <cell r="B633">
            <v>39909</v>
          </cell>
          <cell r="C633">
            <v>39918</v>
          </cell>
          <cell r="D633">
            <v>39915</v>
          </cell>
          <cell r="E633">
            <v>39909</v>
          </cell>
        </row>
        <row r="634">
          <cell r="A634">
            <v>2671</v>
          </cell>
          <cell r="B634">
            <v>39910</v>
          </cell>
          <cell r="C634">
            <v>39918</v>
          </cell>
          <cell r="D634">
            <v>39915</v>
          </cell>
          <cell r="E634">
            <v>39909</v>
          </cell>
        </row>
        <row r="635">
          <cell r="A635">
            <v>2672</v>
          </cell>
          <cell r="B635">
            <v>39911</v>
          </cell>
          <cell r="C635">
            <v>39918</v>
          </cell>
          <cell r="D635">
            <v>39915</v>
          </cell>
          <cell r="E635">
            <v>39909</v>
          </cell>
        </row>
        <row r="636">
          <cell r="A636">
            <v>2673</v>
          </cell>
          <cell r="B636">
            <v>39912</v>
          </cell>
          <cell r="C636">
            <v>39918</v>
          </cell>
          <cell r="D636">
            <v>39915</v>
          </cell>
          <cell r="E636">
            <v>39909</v>
          </cell>
        </row>
        <row r="637">
          <cell r="A637">
            <v>2674</v>
          </cell>
          <cell r="B637">
            <v>39913</v>
          </cell>
          <cell r="C637">
            <v>39918</v>
          </cell>
          <cell r="D637">
            <v>39915</v>
          </cell>
          <cell r="E637">
            <v>39909</v>
          </cell>
        </row>
        <row r="638">
          <cell r="A638">
            <v>2675</v>
          </cell>
          <cell r="B638">
            <v>39914</v>
          </cell>
          <cell r="C638">
            <v>39918</v>
          </cell>
          <cell r="D638">
            <v>39915</v>
          </cell>
          <cell r="E638">
            <v>39909</v>
          </cell>
        </row>
        <row r="639">
          <cell r="A639">
            <v>2676</v>
          </cell>
          <cell r="B639">
            <v>39915</v>
          </cell>
          <cell r="C639">
            <v>39918</v>
          </cell>
          <cell r="D639">
            <v>39915</v>
          </cell>
          <cell r="E639">
            <v>39909</v>
          </cell>
        </row>
        <row r="640">
          <cell r="A640">
            <v>2677</v>
          </cell>
          <cell r="B640">
            <v>39916</v>
          </cell>
          <cell r="C640">
            <v>39918</v>
          </cell>
          <cell r="D640">
            <v>39922</v>
          </cell>
          <cell r="E640">
            <v>39916</v>
          </cell>
        </row>
        <row r="641">
          <cell r="A641">
            <v>2678</v>
          </cell>
          <cell r="B641">
            <v>39917</v>
          </cell>
          <cell r="C641">
            <v>39918</v>
          </cell>
          <cell r="D641">
            <v>39922</v>
          </cell>
          <cell r="E641">
            <v>39916</v>
          </cell>
        </row>
        <row r="642">
          <cell r="A642">
            <v>2679</v>
          </cell>
          <cell r="B642">
            <v>39918</v>
          </cell>
          <cell r="C642">
            <v>39918</v>
          </cell>
          <cell r="D642">
            <v>39922</v>
          </cell>
          <cell r="E642">
            <v>39916</v>
          </cell>
        </row>
        <row r="643">
          <cell r="A643">
            <v>2680</v>
          </cell>
          <cell r="B643">
            <v>39919</v>
          </cell>
          <cell r="C643">
            <v>39918</v>
          </cell>
          <cell r="D643">
            <v>39922</v>
          </cell>
          <cell r="E643">
            <v>39916</v>
          </cell>
        </row>
        <row r="644">
          <cell r="A644">
            <v>2681</v>
          </cell>
          <cell r="B644">
            <v>39920</v>
          </cell>
          <cell r="C644">
            <v>39918</v>
          </cell>
          <cell r="D644">
            <v>39922</v>
          </cell>
          <cell r="E644">
            <v>39916</v>
          </cell>
        </row>
        <row r="645">
          <cell r="A645">
            <v>2682</v>
          </cell>
          <cell r="B645">
            <v>39921</v>
          </cell>
          <cell r="C645">
            <v>39918</v>
          </cell>
          <cell r="D645">
            <v>39922</v>
          </cell>
          <cell r="E645">
            <v>39916</v>
          </cell>
        </row>
        <row r="646">
          <cell r="A646">
            <v>2683</v>
          </cell>
          <cell r="B646">
            <v>39922</v>
          </cell>
          <cell r="C646">
            <v>39918</v>
          </cell>
          <cell r="D646">
            <v>39922</v>
          </cell>
          <cell r="E646">
            <v>39916</v>
          </cell>
        </row>
        <row r="647">
          <cell r="A647">
            <v>2684</v>
          </cell>
          <cell r="B647">
            <v>39923</v>
          </cell>
          <cell r="C647">
            <v>39918</v>
          </cell>
          <cell r="D647">
            <v>39929</v>
          </cell>
          <cell r="E647">
            <v>39923</v>
          </cell>
        </row>
        <row r="648">
          <cell r="A648">
            <v>2685</v>
          </cell>
          <cell r="B648">
            <v>39924</v>
          </cell>
          <cell r="C648">
            <v>39918</v>
          </cell>
          <cell r="D648">
            <v>39929</v>
          </cell>
          <cell r="E648">
            <v>39923</v>
          </cell>
        </row>
        <row r="649">
          <cell r="A649">
            <v>2686</v>
          </cell>
          <cell r="B649">
            <v>39925</v>
          </cell>
          <cell r="C649">
            <v>39918</v>
          </cell>
          <cell r="D649">
            <v>39929</v>
          </cell>
          <cell r="E649">
            <v>39923</v>
          </cell>
        </row>
        <row r="650">
          <cell r="A650">
            <v>2687</v>
          </cell>
          <cell r="B650">
            <v>39926</v>
          </cell>
          <cell r="C650">
            <v>39918</v>
          </cell>
          <cell r="D650">
            <v>39929</v>
          </cell>
          <cell r="E650">
            <v>39923</v>
          </cell>
        </row>
        <row r="651">
          <cell r="A651">
            <v>2688</v>
          </cell>
          <cell r="B651">
            <v>39927</v>
          </cell>
          <cell r="C651">
            <v>39918</v>
          </cell>
          <cell r="D651">
            <v>39929</v>
          </cell>
          <cell r="E651">
            <v>39923</v>
          </cell>
        </row>
        <row r="652">
          <cell r="A652">
            <v>2689</v>
          </cell>
          <cell r="B652">
            <v>39928</v>
          </cell>
          <cell r="C652">
            <v>39918</v>
          </cell>
          <cell r="D652">
            <v>39929</v>
          </cell>
          <cell r="E652">
            <v>39923</v>
          </cell>
        </row>
        <row r="653">
          <cell r="A653">
            <v>2690</v>
          </cell>
          <cell r="B653">
            <v>39929</v>
          </cell>
          <cell r="C653">
            <v>39918</v>
          </cell>
          <cell r="D653">
            <v>39929</v>
          </cell>
          <cell r="E653">
            <v>39923</v>
          </cell>
        </row>
        <row r="654">
          <cell r="A654">
            <v>2691</v>
          </cell>
          <cell r="B654">
            <v>39930</v>
          </cell>
          <cell r="C654">
            <v>39918</v>
          </cell>
          <cell r="D654">
            <v>39936</v>
          </cell>
          <cell r="E654">
            <v>39930</v>
          </cell>
        </row>
        <row r="655">
          <cell r="A655">
            <v>2692</v>
          </cell>
          <cell r="B655">
            <v>39931</v>
          </cell>
          <cell r="C655">
            <v>39918</v>
          </cell>
          <cell r="D655">
            <v>39936</v>
          </cell>
          <cell r="E655">
            <v>39930</v>
          </cell>
        </row>
        <row r="656">
          <cell r="A656">
            <v>2693</v>
          </cell>
          <cell r="B656">
            <v>39932</v>
          </cell>
          <cell r="C656">
            <v>39918</v>
          </cell>
          <cell r="D656">
            <v>39936</v>
          </cell>
          <cell r="E656">
            <v>39930</v>
          </cell>
        </row>
        <row r="657">
          <cell r="A657">
            <v>2694</v>
          </cell>
          <cell r="B657">
            <v>39933</v>
          </cell>
          <cell r="C657">
            <v>39918</v>
          </cell>
          <cell r="D657">
            <v>39936</v>
          </cell>
          <cell r="E657">
            <v>39930</v>
          </cell>
        </row>
        <row r="658">
          <cell r="A658">
            <v>2695</v>
          </cell>
          <cell r="B658">
            <v>39934</v>
          </cell>
          <cell r="C658">
            <v>39918</v>
          </cell>
          <cell r="D658">
            <v>39936</v>
          </cell>
          <cell r="E658">
            <v>39930</v>
          </cell>
        </row>
        <row r="659">
          <cell r="A659">
            <v>2696</v>
          </cell>
          <cell r="B659">
            <v>39935</v>
          </cell>
          <cell r="C659">
            <v>39918</v>
          </cell>
          <cell r="D659">
            <v>39936</v>
          </cell>
          <cell r="E659">
            <v>39930</v>
          </cell>
        </row>
        <row r="660">
          <cell r="A660">
            <v>2697</v>
          </cell>
          <cell r="B660">
            <v>39936</v>
          </cell>
          <cell r="C660">
            <v>39918</v>
          </cell>
          <cell r="D660">
            <v>39936</v>
          </cell>
          <cell r="E660">
            <v>39930</v>
          </cell>
        </row>
        <row r="661">
          <cell r="A661">
            <v>2698</v>
          </cell>
          <cell r="B661">
            <v>39937</v>
          </cell>
          <cell r="C661">
            <v>39948</v>
          </cell>
          <cell r="D661">
            <v>39943</v>
          </cell>
          <cell r="E661">
            <v>39937</v>
          </cell>
        </row>
        <row r="662">
          <cell r="A662">
            <v>2699</v>
          </cell>
          <cell r="B662">
            <v>39938</v>
          </cell>
          <cell r="C662">
            <v>39948</v>
          </cell>
          <cell r="D662">
            <v>39943</v>
          </cell>
          <cell r="E662">
            <v>39937</v>
          </cell>
        </row>
        <row r="663">
          <cell r="A663">
            <v>2700</v>
          </cell>
          <cell r="B663">
            <v>39939</v>
          </cell>
          <cell r="C663">
            <v>39948</v>
          </cell>
          <cell r="D663">
            <v>39943</v>
          </cell>
          <cell r="E663">
            <v>39937</v>
          </cell>
        </row>
        <row r="664">
          <cell r="A664">
            <v>2701</v>
          </cell>
          <cell r="B664">
            <v>39940</v>
          </cell>
          <cell r="C664">
            <v>39948</v>
          </cell>
          <cell r="D664">
            <v>39943</v>
          </cell>
          <cell r="E664">
            <v>39937</v>
          </cell>
        </row>
        <row r="665">
          <cell r="A665">
            <v>2702</v>
          </cell>
          <cell r="B665">
            <v>39941</v>
          </cell>
          <cell r="C665">
            <v>39948</v>
          </cell>
          <cell r="D665">
            <v>39943</v>
          </cell>
          <cell r="E665">
            <v>39937</v>
          </cell>
        </row>
        <row r="666">
          <cell r="A666">
            <v>2703</v>
          </cell>
          <cell r="B666">
            <v>39942</v>
          </cell>
          <cell r="C666">
            <v>39948</v>
          </cell>
          <cell r="D666">
            <v>39943</v>
          </cell>
          <cell r="E666">
            <v>39937</v>
          </cell>
        </row>
        <row r="667">
          <cell r="A667">
            <v>2704</v>
          </cell>
          <cell r="B667">
            <v>39943</v>
          </cell>
          <cell r="C667">
            <v>39948</v>
          </cell>
          <cell r="D667">
            <v>39943</v>
          </cell>
          <cell r="E667">
            <v>39937</v>
          </cell>
        </row>
        <row r="668">
          <cell r="A668">
            <v>2705</v>
          </cell>
          <cell r="B668">
            <v>39944</v>
          </cell>
          <cell r="C668">
            <v>39948</v>
          </cell>
          <cell r="D668">
            <v>39950</v>
          </cell>
          <cell r="E668">
            <v>39944</v>
          </cell>
        </row>
        <row r="669">
          <cell r="A669">
            <v>2706</v>
          </cell>
          <cell r="B669">
            <v>39945</v>
          </cell>
          <cell r="C669">
            <v>39948</v>
          </cell>
          <cell r="D669">
            <v>39950</v>
          </cell>
          <cell r="E669">
            <v>39944</v>
          </cell>
        </row>
        <row r="670">
          <cell r="A670">
            <v>2707</v>
          </cell>
          <cell r="B670">
            <v>39946</v>
          </cell>
          <cell r="C670">
            <v>39948</v>
          </cell>
          <cell r="D670">
            <v>39950</v>
          </cell>
          <cell r="E670">
            <v>39944</v>
          </cell>
        </row>
        <row r="671">
          <cell r="A671">
            <v>2708</v>
          </cell>
          <cell r="B671">
            <v>39947</v>
          </cell>
          <cell r="C671">
            <v>39948</v>
          </cell>
          <cell r="D671">
            <v>39950</v>
          </cell>
          <cell r="E671">
            <v>39944</v>
          </cell>
        </row>
        <row r="672">
          <cell r="A672">
            <v>2709</v>
          </cell>
          <cell r="B672">
            <v>39948</v>
          </cell>
          <cell r="C672">
            <v>39948</v>
          </cell>
          <cell r="D672">
            <v>39950</v>
          </cell>
          <cell r="E672">
            <v>39944</v>
          </cell>
        </row>
        <row r="673">
          <cell r="A673">
            <v>2710</v>
          </cell>
          <cell r="B673">
            <v>39949</v>
          </cell>
          <cell r="C673">
            <v>39948</v>
          </cell>
          <cell r="D673">
            <v>39950</v>
          </cell>
          <cell r="E673">
            <v>39944</v>
          </cell>
        </row>
        <row r="674">
          <cell r="A674">
            <v>2711</v>
          </cell>
          <cell r="B674">
            <v>39950</v>
          </cell>
          <cell r="C674">
            <v>39948</v>
          </cell>
          <cell r="D674">
            <v>39950</v>
          </cell>
          <cell r="E674">
            <v>39944</v>
          </cell>
        </row>
        <row r="675">
          <cell r="A675">
            <v>2712</v>
          </cell>
          <cell r="B675">
            <v>39951</v>
          </cell>
          <cell r="C675">
            <v>39948</v>
          </cell>
          <cell r="D675">
            <v>39957</v>
          </cell>
          <cell r="E675">
            <v>39951</v>
          </cell>
        </row>
        <row r="676">
          <cell r="A676">
            <v>2713</v>
          </cell>
          <cell r="B676">
            <v>39952</v>
          </cell>
          <cell r="C676">
            <v>39948</v>
          </cell>
          <cell r="D676">
            <v>39957</v>
          </cell>
          <cell r="E676">
            <v>39951</v>
          </cell>
        </row>
        <row r="677">
          <cell r="A677">
            <v>2714</v>
          </cell>
          <cell r="B677">
            <v>39953</v>
          </cell>
          <cell r="C677">
            <v>39948</v>
          </cell>
          <cell r="D677">
            <v>39957</v>
          </cell>
          <cell r="E677">
            <v>39951</v>
          </cell>
        </row>
        <row r="678">
          <cell r="A678">
            <v>2715</v>
          </cell>
          <cell r="B678">
            <v>39954</v>
          </cell>
          <cell r="C678">
            <v>39948</v>
          </cell>
          <cell r="D678">
            <v>39957</v>
          </cell>
          <cell r="E678">
            <v>39951</v>
          </cell>
        </row>
        <row r="679">
          <cell r="A679">
            <v>2716</v>
          </cell>
          <cell r="B679">
            <v>39955</v>
          </cell>
          <cell r="C679">
            <v>39948</v>
          </cell>
          <cell r="D679">
            <v>39957</v>
          </cell>
          <cell r="E679">
            <v>39951</v>
          </cell>
        </row>
        <row r="680">
          <cell r="A680">
            <v>2717</v>
          </cell>
          <cell r="B680">
            <v>39956</v>
          </cell>
          <cell r="C680">
            <v>39948</v>
          </cell>
          <cell r="D680">
            <v>39957</v>
          </cell>
          <cell r="E680">
            <v>39951</v>
          </cell>
        </row>
        <row r="681">
          <cell r="A681">
            <v>2718</v>
          </cell>
          <cell r="B681">
            <v>39957</v>
          </cell>
          <cell r="C681">
            <v>39948</v>
          </cell>
          <cell r="D681">
            <v>39957</v>
          </cell>
          <cell r="E681">
            <v>39951</v>
          </cell>
        </row>
        <row r="682">
          <cell r="A682">
            <v>2719</v>
          </cell>
          <cell r="B682">
            <v>39958</v>
          </cell>
          <cell r="C682">
            <v>39948</v>
          </cell>
          <cell r="D682">
            <v>39964</v>
          </cell>
          <cell r="E682">
            <v>39958</v>
          </cell>
        </row>
        <row r="683">
          <cell r="A683">
            <v>2720</v>
          </cell>
          <cell r="B683">
            <v>39959</v>
          </cell>
          <cell r="C683">
            <v>39948</v>
          </cell>
          <cell r="D683">
            <v>39964</v>
          </cell>
          <cell r="E683">
            <v>39958</v>
          </cell>
        </row>
        <row r="684">
          <cell r="A684">
            <v>2721</v>
          </cell>
          <cell r="B684">
            <v>39960</v>
          </cell>
          <cell r="C684">
            <v>39948</v>
          </cell>
          <cell r="D684">
            <v>39964</v>
          </cell>
          <cell r="E684">
            <v>39958</v>
          </cell>
        </row>
        <row r="685">
          <cell r="A685">
            <v>2722</v>
          </cell>
          <cell r="B685">
            <v>39961</v>
          </cell>
          <cell r="C685">
            <v>39948</v>
          </cell>
          <cell r="D685">
            <v>39964</v>
          </cell>
          <cell r="E685">
            <v>39958</v>
          </cell>
        </row>
        <row r="686">
          <cell r="A686">
            <v>2723</v>
          </cell>
          <cell r="B686">
            <v>39962</v>
          </cell>
          <cell r="C686">
            <v>39948</v>
          </cell>
          <cell r="D686">
            <v>39964</v>
          </cell>
          <cell r="E686">
            <v>39958</v>
          </cell>
        </row>
        <row r="687">
          <cell r="A687">
            <v>2724</v>
          </cell>
          <cell r="B687">
            <v>39963</v>
          </cell>
          <cell r="C687">
            <v>39948</v>
          </cell>
          <cell r="D687">
            <v>39964</v>
          </cell>
          <cell r="E687">
            <v>39958</v>
          </cell>
        </row>
        <row r="688">
          <cell r="A688">
            <v>2725</v>
          </cell>
          <cell r="B688">
            <v>39964</v>
          </cell>
          <cell r="C688">
            <v>39948</v>
          </cell>
          <cell r="D688">
            <v>39964</v>
          </cell>
          <cell r="E688">
            <v>39958</v>
          </cell>
        </row>
        <row r="689">
          <cell r="A689">
            <v>2726</v>
          </cell>
          <cell r="B689">
            <v>39965</v>
          </cell>
          <cell r="C689">
            <v>39979</v>
          </cell>
          <cell r="D689">
            <v>39971</v>
          </cell>
          <cell r="E689">
            <v>39965</v>
          </cell>
        </row>
        <row r="690">
          <cell r="A690">
            <v>2727</v>
          </cell>
          <cell r="B690">
            <v>39966</v>
          </cell>
          <cell r="C690">
            <v>39979</v>
          </cell>
          <cell r="D690">
            <v>39971</v>
          </cell>
          <cell r="E690">
            <v>39965</v>
          </cell>
        </row>
        <row r="691">
          <cell r="A691">
            <v>2728</v>
          </cell>
          <cell r="B691">
            <v>39967</v>
          </cell>
          <cell r="C691">
            <v>39979</v>
          </cell>
          <cell r="D691">
            <v>39971</v>
          </cell>
          <cell r="E691">
            <v>39965</v>
          </cell>
        </row>
        <row r="692">
          <cell r="A692">
            <v>2729</v>
          </cell>
          <cell r="B692">
            <v>39968</v>
          </cell>
          <cell r="C692">
            <v>39979</v>
          </cell>
          <cell r="D692">
            <v>39971</v>
          </cell>
          <cell r="E692">
            <v>39965</v>
          </cell>
        </row>
        <row r="693">
          <cell r="A693">
            <v>2730</v>
          </cell>
          <cell r="B693">
            <v>39969</v>
          </cell>
          <cell r="C693">
            <v>39979</v>
          </cell>
          <cell r="D693">
            <v>39971</v>
          </cell>
          <cell r="E693">
            <v>39965</v>
          </cell>
        </row>
        <row r="694">
          <cell r="A694">
            <v>2731</v>
          </cell>
          <cell r="B694">
            <v>39970</v>
          </cell>
          <cell r="C694">
            <v>39979</v>
          </cell>
          <cell r="D694">
            <v>39971</v>
          </cell>
          <cell r="E694">
            <v>39965</v>
          </cell>
        </row>
        <row r="695">
          <cell r="A695">
            <v>2732</v>
          </cell>
          <cell r="B695">
            <v>39971</v>
          </cell>
          <cell r="C695">
            <v>39979</v>
          </cell>
          <cell r="D695">
            <v>39971</v>
          </cell>
          <cell r="E695">
            <v>39965</v>
          </cell>
        </row>
        <row r="696">
          <cell r="A696">
            <v>2733</v>
          </cell>
          <cell r="B696">
            <v>39972</v>
          </cell>
          <cell r="C696">
            <v>39979</v>
          </cell>
          <cell r="D696">
            <v>39978</v>
          </cell>
          <cell r="E696">
            <v>39972</v>
          </cell>
        </row>
        <row r="697">
          <cell r="A697">
            <v>2734</v>
          </cell>
          <cell r="B697">
            <v>39973</v>
          </cell>
          <cell r="C697">
            <v>39979</v>
          </cell>
          <cell r="D697">
            <v>39978</v>
          </cell>
          <cell r="E697">
            <v>39972</v>
          </cell>
        </row>
        <row r="698">
          <cell r="A698">
            <v>2735</v>
          </cell>
          <cell r="B698">
            <v>39974</v>
          </cell>
          <cell r="C698">
            <v>39979</v>
          </cell>
          <cell r="D698">
            <v>39978</v>
          </cell>
          <cell r="E698">
            <v>39972</v>
          </cell>
        </row>
        <row r="699">
          <cell r="A699">
            <v>2736</v>
          </cell>
          <cell r="B699">
            <v>39975</v>
          </cell>
          <cell r="C699">
            <v>39979</v>
          </cell>
          <cell r="D699">
            <v>39978</v>
          </cell>
          <cell r="E699">
            <v>39972</v>
          </cell>
        </row>
        <row r="700">
          <cell r="A700">
            <v>2737</v>
          </cell>
          <cell r="B700">
            <v>39976</v>
          </cell>
          <cell r="C700">
            <v>39979</v>
          </cell>
          <cell r="D700">
            <v>39978</v>
          </cell>
          <cell r="E700">
            <v>39972</v>
          </cell>
        </row>
        <row r="701">
          <cell r="A701">
            <v>2738</v>
          </cell>
          <cell r="B701">
            <v>39977</v>
          </cell>
          <cell r="C701">
            <v>39979</v>
          </cell>
          <cell r="D701">
            <v>39978</v>
          </cell>
          <cell r="E701">
            <v>39972</v>
          </cell>
        </row>
        <row r="702">
          <cell r="A702">
            <v>2739</v>
          </cell>
          <cell r="B702">
            <v>39978</v>
          </cell>
          <cell r="C702">
            <v>39979</v>
          </cell>
          <cell r="D702">
            <v>39978</v>
          </cell>
          <cell r="E702">
            <v>39972</v>
          </cell>
        </row>
        <row r="703">
          <cell r="A703">
            <v>2740</v>
          </cell>
          <cell r="B703">
            <v>39979</v>
          </cell>
          <cell r="C703">
            <v>39979</v>
          </cell>
          <cell r="D703">
            <v>39985</v>
          </cell>
          <cell r="E703">
            <v>39979</v>
          </cell>
        </row>
        <row r="704">
          <cell r="A704">
            <v>2741</v>
          </cell>
          <cell r="B704">
            <v>39980</v>
          </cell>
          <cell r="C704">
            <v>39979</v>
          </cell>
          <cell r="D704">
            <v>39985</v>
          </cell>
          <cell r="E704">
            <v>39979</v>
          </cell>
        </row>
        <row r="705">
          <cell r="A705">
            <v>2742</v>
          </cell>
          <cell r="B705">
            <v>39981</v>
          </cell>
          <cell r="C705">
            <v>39979</v>
          </cell>
          <cell r="D705">
            <v>39985</v>
          </cell>
          <cell r="E705">
            <v>39979</v>
          </cell>
        </row>
        <row r="706">
          <cell r="A706">
            <v>2743</v>
          </cell>
          <cell r="B706">
            <v>39982</v>
          </cell>
          <cell r="C706">
            <v>39979</v>
          </cell>
          <cell r="D706">
            <v>39985</v>
          </cell>
          <cell r="E706">
            <v>39979</v>
          </cell>
        </row>
        <row r="707">
          <cell r="A707">
            <v>2744</v>
          </cell>
          <cell r="B707">
            <v>39983</v>
          </cell>
          <cell r="C707">
            <v>39979</v>
          </cell>
          <cell r="D707">
            <v>39985</v>
          </cell>
          <cell r="E707">
            <v>39979</v>
          </cell>
        </row>
        <row r="708">
          <cell r="A708">
            <v>2745</v>
          </cell>
          <cell r="B708">
            <v>39984</v>
          </cell>
          <cell r="C708">
            <v>39979</v>
          </cell>
          <cell r="D708">
            <v>39985</v>
          </cell>
          <cell r="E708">
            <v>39979</v>
          </cell>
        </row>
        <row r="709">
          <cell r="A709">
            <v>2746</v>
          </cell>
          <cell r="B709">
            <v>39985</v>
          </cell>
          <cell r="C709">
            <v>39979</v>
          </cell>
          <cell r="D709">
            <v>39985</v>
          </cell>
          <cell r="E709">
            <v>39979</v>
          </cell>
        </row>
        <row r="710">
          <cell r="A710">
            <v>2747</v>
          </cell>
          <cell r="B710">
            <v>39986</v>
          </cell>
          <cell r="C710">
            <v>39979</v>
          </cell>
          <cell r="D710">
            <v>39992</v>
          </cell>
          <cell r="E710">
            <v>39986</v>
          </cell>
        </row>
        <row r="711">
          <cell r="A711">
            <v>2748</v>
          </cell>
          <cell r="B711">
            <v>39987</v>
          </cell>
          <cell r="C711">
            <v>39979</v>
          </cell>
          <cell r="D711">
            <v>39992</v>
          </cell>
          <cell r="E711">
            <v>39986</v>
          </cell>
        </row>
        <row r="712">
          <cell r="A712">
            <v>2749</v>
          </cell>
          <cell r="B712">
            <v>39988</v>
          </cell>
          <cell r="C712">
            <v>39979</v>
          </cell>
          <cell r="D712">
            <v>39992</v>
          </cell>
          <cell r="E712">
            <v>39986</v>
          </cell>
        </row>
        <row r="713">
          <cell r="A713">
            <v>2750</v>
          </cell>
          <cell r="B713">
            <v>39989</v>
          </cell>
          <cell r="C713">
            <v>39979</v>
          </cell>
          <cell r="D713">
            <v>39992</v>
          </cell>
          <cell r="E713">
            <v>39986</v>
          </cell>
        </row>
        <row r="714">
          <cell r="A714">
            <v>2751</v>
          </cell>
          <cell r="B714">
            <v>39990</v>
          </cell>
          <cell r="C714">
            <v>39979</v>
          </cell>
          <cell r="D714">
            <v>39992</v>
          </cell>
          <cell r="E714">
            <v>39986</v>
          </cell>
        </row>
        <row r="715">
          <cell r="A715">
            <v>2752</v>
          </cell>
          <cell r="B715">
            <v>39991</v>
          </cell>
          <cell r="C715">
            <v>39979</v>
          </cell>
          <cell r="D715">
            <v>39992</v>
          </cell>
          <cell r="E715">
            <v>39986</v>
          </cell>
        </row>
        <row r="716">
          <cell r="A716">
            <v>2753</v>
          </cell>
          <cell r="B716">
            <v>39992</v>
          </cell>
          <cell r="C716">
            <v>39979</v>
          </cell>
          <cell r="D716">
            <v>39992</v>
          </cell>
          <cell r="E716">
            <v>39986</v>
          </cell>
        </row>
        <row r="717">
          <cell r="A717">
            <v>2754</v>
          </cell>
          <cell r="B717">
            <v>39993</v>
          </cell>
          <cell r="C717">
            <v>39979</v>
          </cell>
          <cell r="D717">
            <v>39999</v>
          </cell>
          <cell r="E717">
            <v>39993</v>
          </cell>
        </row>
        <row r="718">
          <cell r="A718">
            <v>2755</v>
          </cell>
          <cell r="B718">
            <v>39994</v>
          </cell>
          <cell r="C718">
            <v>39979</v>
          </cell>
          <cell r="D718">
            <v>39999</v>
          </cell>
          <cell r="E718">
            <v>39993</v>
          </cell>
        </row>
        <row r="719">
          <cell r="A719">
            <v>2756</v>
          </cell>
          <cell r="B719">
            <v>39995</v>
          </cell>
          <cell r="C719">
            <v>39979</v>
          </cell>
          <cell r="D719">
            <v>39999</v>
          </cell>
          <cell r="E719">
            <v>39993</v>
          </cell>
        </row>
        <row r="720">
          <cell r="A720">
            <v>2757</v>
          </cell>
          <cell r="B720">
            <v>39996</v>
          </cell>
          <cell r="C720">
            <v>39979</v>
          </cell>
          <cell r="D720">
            <v>39999</v>
          </cell>
          <cell r="E720">
            <v>39993</v>
          </cell>
        </row>
        <row r="721">
          <cell r="A721">
            <v>2758</v>
          </cell>
          <cell r="B721">
            <v>39997</v>
          </cell>
          <cell r="C721">
            <v>39979</v>
          </cell>
          <cell r="D721">
            <v>39999</v>
          </cell>
          <cell r="E721">
            <v>39993</v>
          </cell>
        </row>
        <row r="722">
          <cell r="A722">
            <v>2759</v>
          </cell>
          <cell r="B722">
            <v>39998</v>
          </cell>
          <cell r="C722">
            <v>39979</v>
          </cell>
          <cell r="D722">
            <v>39999</v>
          </cell>
          <cell r="E722">
            <v>39993</v>
          </cell>
        </row>
        <row r="723">
          <cell r="A723">
            <v>2760</v>
          </cell>
          <cell r="B723">
            <v>39999</v>
          </cell>
          <cell r="C723">
            <v>39979</v>
          </cell>
          <cell r="D723">
            <v>39999</v>
          </cell>
          <cell r="E723">
            <v>39993</v>
          </cell>
        </row>
        <row r="724">
          <cell r="A724">
            <v>2761</v>
          </cell>
          <cell r="B724">
            <v>40000</v>
          </cell>
          <cell r="C724">
            <v>40009</v>
          </cell>
          <cell r="D724">
            <v>40006</v>
          </cell>
          <cell r="E724">
            <v>40000</v>
          </cell>
        </row>
        <row r="725">
          <cell r="A725">
            <v>2762</v>
          </cell>
          <cell r="B725">
            <v>40001</v>
          </cell>
          <cell r="C725">
            <v>40009</v>
          </cell>
          <cell r="D725">
            <v>40006</v>
          </cell>
          <cell r="E725">
            <v>40000</v>
          </cell>
        </row>
        <row r="726">
          <cell r="A726">
            <v>2763</v>
          </cell>
          <cell r="B726">
            <v>40002</v>
          </cell>
          <cell r="C726">
            <v>40009</v>
          </cell>
          <cell r="D726">
            <v>40006</v>
          </cell>
          <cell r="E726">
            <v>40000</v>
          </cell>
        </row>
        <row r="727">
          <cell r="A727">
            <v>2764</v>
          </cell>
          <cell r="B727">
            <v>40003</v>
          </cell>
          <cell r="C727">
            <v>40009</v>
          </cell>
          <cell r="D727">
            <v>40006</v>
          </cell>
          <cell r="E727">
            <v>40000</v>
          </cell>
        </row>
        <row r="728">
          <cell r="A728">
            <v>2765</v>
          </cell>
          <cell r="B728">
            <v>40004</v>
          </cell>
          <cell r="C728">
            <v>40009</v>
          </cell>
          <cell r="D728">
            <v>40006</v>
          </cell>
          <cell r="E728">
            <v>40000</v>
          </cell>
        </row>
        <row r="729">
          <cell r="A729">
            <v>2766</v>
          </cell>
          <cell r="B729">
            <v>40005</v>
          </cell>
          <cell r="C729">
            <v>40009</v>
          </cell>
          <cell r="D729">
            <v>40006</v>
          </cell>
          <cell r="E729">
            <v>40000</v>
          </cell>
        </row>
        <row r="730">
          <cell r="A730">
            <v>2767</v>
          </cell>
          <cell r="B730">
            <v>40006</v>
          </cell>
          <cell r="C730">
            <v>40009</v>
          </cell>
          <cell r="D730">
            <v>40006</v>
          </cell>
          <cell r="E730">
            <v>40000</v>
          </cell>
        </row>
        <row r="731">
          <cell r="A731">
            <v>2768</v>
          </cell>
          <cell r="B731">
            <v>40007</v>
          </cell>
          <cell r="C731">
            <v>40009</v>
          </cell>
          <cell r="D731">
            <v>40013</v>
          </cell>
          <cell r="E731">
            <v>40007</v>
          </cell>
        </row>
        <row r="732">
          <cell r="A732">
            <v>2769</v>
          </cell>
          <cell r="B732">
            <v>40008</v>
          </cell>
          <cell r="C732">
            <v>40009</v>
          </cell>
          <cell r="D732">
            <v>40013</v>
          </cell>
          <cell r="E732">
            <v>40007</v>
          </cell>
        </row>
        <row r="733">
          <cell r="A733">
            <v>2770</v>
          </cell>
          <cell r="B733">
            <v>40009</v>
          </cell>
          <cell r="C733">
            <v>40009</v>
          </cell>
          <cell r="D733">
            <v>40013</v>
          </cell>
          <cell r="E733">
            <v>40007</v>
          </cell>
        </row>
        <row r="734">
          <cell r="A734">
            <v>2771</v>
          </cell>
          <cell r="B734">
            <v>40010</v>
          </cell>
          <cell r="C734">
            <v>40009</v>
          </cell>
          <cell r="D734">
            <v>40013</v>
          </cell>
          <cell r="E734">
            <v>40007</v>
          </cell>
        </row>
        <row r="735">
          <cell r="A735">
            <v>2772</v>
          </cell>
          <cell r="B735">
            <v>40011</v>
          </cell>
          <cell r="C735">
            <v>40009</v>
          </cell>
          <cell r="D735">
            <v>40013</v>
          </cell>
          <cell r="E735">
            <v>40007</v>
          </cell>
        </row>
        <row r="736">
          <cell r="A736">
            <v>2773</v>
          </cell>
          <cell r="B736">
            <v>40012</v>
          </cell>
          <cell r="C736">
            <v>40009</v>
          </cell>
          <cell r="D736">
            <v>40013</v>
          </cell>
          <cell r="E736">
            <v>40007</v>
          </cell>
        </row>
        <row r="737">
          <cell r="A737">
            <v>2774</v>
          </cell>
          <cell r="B737">
            <v>40013</v>
          </cell>
          <cell r="C737">
            <v>40009</v>
          </cell>
          <cell r="D737">
            <v>40013</v>
          </cell>
          <cell r="E737">
            <v>40007</v>
          </cell>
        </row>
        <row r="738">
          <cell r="A738">
            <v>2775</v>
          </cell>
          <cell r="B738">
            <v>40014</v>
          </cell>
          <cell r="C738">
            <v>40009</v>
          </cell>
          <cell r="D738">
            <v>40020</v>
          </cell>
          <cell r="E738">
            <v>40014</v>
          </cell>
        </row>
        <row r="739">
          <cell r="A739">
            <v>2776</v>
          </cell>
          <cell r="B739">
            <v>40015</v>
          </cell>
          <cell r="C739">
            <v>40009</v>
          </cell>
          <cell r="D739">
            <v>40020</v>
          </cell>
          <cell r="E739">
            <v>40014</v>
          </cell>
        </row>
        <row r="740">
          <cell r="A740">
            <v>2777</v>
          </cell>
          <cell r="B740">
            <v>40016</v>
          </cell>
          <cell r="C740">
            <v>40009</v>
          </cell>
          <cell r="D740">
            <v>40020</v>
          </cell>
          <cell r="E740">
            <v>40014</v>
          </cell>
        </row>
        <row r="741">
          <cell r="A741">
            <v>2778</v>
          </cell>
          <cell r="B741">
            <v>40017</v>
          </cell>
          <cell r="C741">
            <v>40009</v>
          </cell>
          <cell r="D741">
            <v>40020</v>
          </cell>
          <cell r="E741">
            <v>40014</v>
          </cell>
        </row>
        <row r="742">
          <cell r="A742">
            <v>2779</v>
          </cell>
          <cell r="B742">
            <v>40018</v>
          </cell>
          <cell r="C742">
            <v>40009</v>
          </cell>
          <cell r="D742">
            <v>40020</v>
          </cell>
          <cell r="E742">
            <v>40014</v>
          </cell>
        </row>
        <row r="743">
          <cell r="A743">
            <v>2780</v>
          </cell>
          <cell r="B743">
            <v>40019</v>
          </cell>
          <cell r="C743">
            <v>40009</v>
          </cell>
          <cell r="D743">
            <v>40020</v>
          </cell>
          <cell r="E743">
            <v>40014</v>
          </cell>
        </row>
        <row r="744">
          <cell r="A744">
            <v>2781</v>
          </cell>
          <cell r="B744">
            <v>40020</v>
          </cell>
          <cell r="C744">
            <v>40009</v>
          </cell>
          <cell r="D744">
            <v>40020</v>
          </cell>
          <cell r="E744">
            <v>40014</v>
          </cell>
        </row>
        <row r="745">
          <cell r="A745">
            <v>2782</v>
          </cell>
          <cell r="B745">
            <v>40021</v>
          </cell>
          <cell r="C745">
            <v>40009</v>
          </cell>
          <cell r="D745">
            <v>40027</v>
          </cell>
          <cell r="E745">
            <v>40021</v>
          </cell>
        </row>
        <row r="746">
          <cell r="A746">
            <v>2783</v>
          </cell>
          <cell r="B746">
            <v>40022</v>
          </cell>
          <cell r="C746">
            <v>40009</v>
          </cell>
          <cell r="D746">
            <v>40027</v>
          </cell>
          <cell r="E746">
            <v>40021</v>
          </cell>
        </row>
        <row r="747">
          <cell r="A747">
            <v>2784</v>
          </cell>
          <cell r="B747">
            <v>40023</v>
          </cell>
          <cell r="C747">
            <v>40009</v>
          </cell>
          <cell r="D747">
            <v>40027</v>
          </cell>
          <cell r="E747">
            <v>40021</v>
          </cell>
        </row>
        <row r="748">
          <cell r="A748">
            <v>2785</v>
          </cell>
          <cell r="B748">
            <v>40024</v>
          </cell>
          <cell r="C748">
            <v>40009</v>
          </cell>
          <cell r="D748">
            <v>40027</v>
          </cell>
          <cell r="E748">
            <v>40021</v>
          </cell>
        </row>
        <row r="749">
          <cell r="A749">
            <v>2786</v>
          </cell>
          <cell r="B749">
            <v>40025</v>
          </cell>
          <cell r="C749">
            <v>40009</v>
          </cell>
          <cell r="D749">
            <v>40027</v>
          </cell>
          <cell r="E749">
            <v>40021</v>
          </cell>
        </row>
        <row r="750">
          <cell r="A750">
            <v>2787</v>
          </cell>
          <cell r="B750">
            <v>40026</v>
          </cell>
          <cell r="C750">
            <v>40009</v>
          </cell>
          <cell r="D750">
            <v>40027</v>
          </cell>
          <cell r="E750">
            <v>40021</v>
          </cell>
        </row>
        <row r="751">
          <cell r="A751">
            <v>2788</v>
          </cell>
          <cell r="B751">
            <v>40027</v>
          </cell>
          <cell r="C751">
            <v>40009</v>
          </cell>
          <cell r="D751">
            <v>40027</v>
          </cell>
          <cell r="E751">
            <v>40021</v>
          </cell>
        </row>
        <row r="752">
          <cell r="A752">
            <v>2789</v>
          </cell>
          <cell r="B752">
            <v>40028</v>
          </cell>
          <cell r="C752">
            <v>40040</v>
          </cell>
          <cell r="D752">
            <v>40034</v>
          </cell>
          <cell r="E752">
            <v>40028</v>
          </cell>
        </row>
        <row r="753">
          <cell r="A753">
            <v>2790</v>
          </cell>
          <cell r="B753">
            <v>40029</v>
          </cell>
          <cell r="C753">
            <v>40040</v>
          </cell>
          <cell r="D753">
            <v>40034</v>
          </cell>
          <cell r="E753">
            <v>40028</v>
          </cell>
        </row>
        <row r="754">
          <cell r="A754">
            <v>2791</v>
          </cell>
          <cell r="B754">
            <v>40030</v>
          </cell>
          <cell r="C754">
            <v>40040</v>
          </cell>
          <cell r="D754">
            <v>40034</v>
          </cell>
          <cell r="E754">
            <v>40028</v>
          </cell>
        </row>
        <row r="755">
          <cell r="A755">
            <v>2792</v>
          </cell>
          <cell r="B755">
            <v>40031</v>
          </cell>
          <cell r="C755">
            <v>40040</v>
          </cell>
          <cell r="D755">
            <v>40034</v>
          </cell>
          <cell r="E755">
            <v>40028</v>
          </cell>
        </row>
        <row r="756">
          <cell r="A756">
            <v>2793</v>
          </cell>
          <cell r="B756">
            <v>40032</v>
          </cell>
          <cell r="C756">
            <v>40040</v>
          </cell>
          <cell r="D756">
            <v>40034</v>
          </cell>
          <cell r="E756">
            <v>40028</v>
          </cell>
        </row>
        <row r="757">
          <cell r="A757">
            <v>2794</v>
          </cell>
          <cell r="B757">
            <v>40033</v>
          </cell>
          <cell r="C757">
            <v>40040</v>
          </cell>
          <cell r="D757">
            <v>40034</v>
          </cell>
          <cell r="E757">
            <v>40028</v>
          </cell>
        </row>
        <row r="758">
          <cell r="A758">
            <v>2795</v>
          </cell>
          <cell r="B758">
            <v>40034</v>
          </cell>
          <cell r="C758">
            <v>40040</v>
          </cell>
          <cell r="D758">
            <v>40034</v>
          </cell>
          <cell r="E758">
            <v>40028</v>
          </cell>
        </row>
        <row r="759">
          <cell r="A759">
            <v>2796</v>
          </cell>
          <cell r="B759">
            <v>40035</v>
          </cell>
          <cell r="C759">
            <v>40040</v>
          </cell>
          <cell r="D759">
            <v>40041</v>
          </cell>
          <cell r="E759">
            <v>40035</v>
          </cell>
        </row>
        <row r="760">
          <cell r="A760">
            <v>2797</v>
          </cell>
          <cell r="B760">
            <v>40036</v>
          </cell>
          <cell r="C760">
            <v>40040</v>
          </cell>
          <cell r="D760">
            <v>40041</v>
          </cell>
          <cell r="E760">
            <v>40035</v>
          </cell>
        </row>
        <row r="761">
          <cell r="A761">
            <v>2798</v>
          </cell>
          <cell r="B761">
            <v>40037</v>
          </cell>
          <cell r="C761">
            <v>40040</v>
          </cell>
          <cell r="D761">
            <v>40041</v>
          </cell>
          <cell r="E761">
            <v>40035</v>
          </cell>
        </row>
        <row r="762">
          <cell r="A762">
            <v>2799</v>
          </cell>
          <cell r="B762">
            <v>40038</v>
          </cell>
          <cell r="C762">
            <v>40040</v>
          </cell>
          <cell r="D762">
            <v>40041</v>
          </cell>
          <cell r="E762">
            <v>40035</v>
          </cell>
        </row>
        <row r="763">
          <cell r="A763">
            <v>2800</v>
          </cell>
          <cell r="B763">
            <v>40039</v>
          </cell>
          <cell r="C763">
            <v>40040</v>
          </cell>
          <cell r="D763">
            <v>40041</v>
          </cell>
          <cell r="E763">
            <v>40035</v>
          </cell>
        </row>
        <row r="764">
          <cell r="A764">
            <v>2801</v>
          </cell>
          <cell r="B764">
            <v>40040</v>
          </cell>
          <cell r="C764">
            <v>40040</v>
          </cell>
          <cell r="D764">
            <v>40041</v>
          </cell>
          <cell r="E764">
            <v>40035</v>
          </cell>
        </row>
        <row r="765">
          <cell r="A765">
            <v>2802</v>
          </cell>
          <cell r="B765">
            <v>40041</v>
          </cell>
          <cell r="C765">
            <v>40040</v>
          </cell>
          <cell r="D765">
            <v>40041</v>
          </cell>
          <cell r="E765">
            <v>40035</v>
          </cell>
        </row>
        <row r="766">
          <cell r="A766">
            <v>2803</v>
          </cell>
          <cell r="B766">
            <v>40042</v>
          </cell>
          <cell r="C766">
            <v>40040</v>
          </cell>
          <cell r="D766">
            <v>40048</v>
          </cell>
          <cell r="E766">
            <v>40042</v>
          </cell>
        </row>
        <row r="767">
          <cell r="A767">
            <v>2804</v>
          </cell>
          <cell r="B767">
            <v>40043</v>
          </cell>
          <cell r="C767">
            <v>40040</v>
          </cell>
          <cell r="D767">
            <v>40048</v>
          </cell>
          <cell r="E767">
            <v>40042</v>
          </cell>
        </row>
        <row r="768">
          <cell r="A768">
            <v>2805</v>
          </cell>
          <cell r="B768">
            <v>40044</v>
          </cell>
          <cell r="C768">
            <v>40040</v>
          </cell>
          <cell r="D768">
            <v>40048</v>
          </cell>
          <cell r="E768">
            <v>40042</v>
          </cell>
        </row>
        <row r="769">
          <cell r="A769">
            <v>2806</v>
          </cell>
          <cell r="B769">
            <v>40045</v>
          </cell>
          <cell r="C769">
            <v>40040</v>
          </cell>
          <cell r="D769">
            <v>40048</v>
          </cell>
          <cell r="E769">
            <v>40042</v>
          </cell>
        </row>
        <row r="770">
          <cell r="A770">
            <v>2807</v>
          </cell>
          <cell r="B770">
            <v>40046</v>
          </cell>
          <cell r="C770">
            <v>40040</v>
          </cell>
          <cell r="D770">
            <v>40048</v>
          </cell>
          <cell r="E770">
            <v>40042</v>
          </cell>
        </row>
        <row r="771">
          <cell r="A771">
            <v>2808</v>
          </cell>
          <cell r="B771">
            <v>40047</v>
          </cell>
          <cell r="C771">
            <v>40040</v>
          </cell>
          <cell r="D771">
            <v>40048</v>
          </cell>
          <cell r="E771">
            <v>40042</v>
          </cell>
        </row>
        <row r="772">
          <cell r="A772">
            <v>2809</v>
          </cell>
          <cell r="B772">
            <v>40048</v>
          </cell>
          <cell r="C772">
            <v>40040</v>
          </cell>
          <cell r="D772">
            <v>40048</v>
          </cell>
          <cell r="E772">
            <v>40042</v>
          </cell>
        </row>
        <row r="773">
          <cell r="A773">
            <v>2810</v>
          </cell>
          <cell r="B773">
            <v>40049</v>
          </cell>
          <cell r="C773">
            <v>40040</v>
          </cell>
          <cell r="D773">
            <v>40055</v>
          </cell>
          <cell r="E773">
            <v>40049</v>
          </cell>
        </row>
        <row r="774">
          <cell r="A774">
            <v>2811</v>
          </cell>
          <cell r="B774">
            <v>40050</v>
          </cell>
          <cell r="C774">
            <v>40040</v>
          </cell>
          <cell r="D774">
            <v>40055</v>
          </cell>
          <cell r="E774">
            <v>40049</v>
          </cell>
        </row>
        <row r="775">
          <cell r="A775">
            <v>2812</v>
          </cell>
          <cell r="B775">
            <v>40051</v>
          </cell>
          <cell r="C775">
            <v>40040</v>
          </cell>
          <cell r="D775">
            <v>40055</v>
          </cell>
          <cell r="E775">
            <v>40049</v>
          </cell>
        </row>
        <row r="776">
          <cell r="A776">
            <v>2813</v>
          </cell>
          <cell r="B776">
            <v>40052</v>
          </cell>
          <cell r="C776">
            <v>40040</v>
          </cell>
          <cell r="D776">
            <v>40055</v>
          </cell>
          <cell r="E776">
            <v>40049</v>
          </cell>
        </row>
        <row r="777">
          <cell r="A777">
            <v>2814</v>
          </cell>
          <cell r="B777">
            <v>40053</v>
          </cell>
          <cell r="C777">
            <v>40040</v>
          </cell>
          <cell r="D777">
            <v>40055</v>
          </cell>
          <cell r="E777">
            <v>40049</v>
          </cell>
        </row>
        <row r="778">
          <cell r="A778">
            <v>2815</v>
          </cell>
          <cell r="B778">
            <v>40054</v>
          </cell>
          <cell r="C778">
            <v>40040</v>
          </cell>
          <cell r="D778">
            <v>40055</v>
          </cell>
          <cell r="E778">
            <v>40049</v>
          </cell>
        </row>
        <row r="779">
          <cell r="A779">
            <v>2816</v>
          </cell>
          <cell r="B779">
            <v>40055</v>
          </cell>
          <cell r="C779">
            <v>40040</v>
          </cell>
          <cell r="D779">
            <v>40055</v>
          </cell>
          <cell r="E779">
            <v>40049</v>
          </cell>
        </row>
        <row r="780">
          <cell r="A780">
            <v>2817</v>
          </cell>
          <cell r="B780">
            <v>40056</v>
          </cell>
          <cell r="C780">
            <v>40071</v>
          </cell>
          <cell r="D780">
            <v>40062</v>
          </cell>
          <cell r="E780">
            <v>40056</v>
          </cell>
        </row>
        <row r="781">
          <cell r="A781">
            <v>2818</v>
          </cell>
          <cell r="B781">
            <v>40057</v>
          </cell>
          <cell r="C781">
            <v>40071</v>
          </cell>
          <cell r="D781">
            <v>40062</v>
          </cell>
          <cell r="E781">
            <v>40056</v>
          </cell>
        </row>
        <row r="782">
          <cell r="A782">
            <v>2819</v>
          </cell>
          <cell r="B782">
            <v>40058</v>
          </cell>
          <cell r="C782">
            <v>40071</v>
          </cell>
          <cell r="D782">
            <v>40062</v>
          </cell>
          <cell r="E782">
            <v>40056</v>
          </cell>
        </row>
        <row r="783">
          <cell r="A783">
            <v>2820</v>
          </cell>
          <cell r="B783">
            <v>40059</v>
          </cell>
          <cell r="C783">
            <v>40071</v>
          </cell>
          <cell r="D783">
            <v>40062</v>
          </cell>
          <cell r="E783">
            <v>40056</v>
          </cell>
        </row>
        <row r="784">
          <cell r="A784">
            <v>2821</v>
          </cell>
          <cell r="B784">
            <v>40060</v>
          </cell>
          <cell r="C784">
            <v>40071</v>
          </cell>
          <cell r="D784">
            <v>40062</v>
          </cell>
          <cell r="E784">
            <v>40056</v>
          </cell>
        </row>
        <row r="785">
          <cell r="A785">
            <v>2822</v>
          </cell>
          <cell r="B785">
            <v>40061</v>
          </cell>
          <cell r="C785">
            <v>40071</v>
          </cell>
          <cell r="D785">
            <v>40062</v>
          </cell>
          <cell r="E785">
            <v>40056</v>
          </cell>
        </row>
        <row r="786">
          <cell r="A786">
            <v>2823</v>
          </cell>
          <cell r="B786">
            <v>40062</v>
          </cell>
          <cell r="C786">
            <v>40071</v>
          </cell>
          <cell r="D786">
            <v>40062</v>
          </cell>
          <cell r="E786">
            <v>40056</v>
          </cell>
        </row>
        <row r="787">
          <cell r="A787">
            <v>2824</v>
          </cell>
          <cell r="B787">
            <v>40063</v>
          </cell>
          <cell r="C787">
            <v>40071</v>
          </cell>
          <cell r="D787">
            <v>40069</v>
          </cell>
          <cell r="E787">
            <v>40063</v>
          </cell>
        </row>
        <row r="788">
          <cell r="A788">
            <v>2825</v>
          </cell>
          <cell r="B788">
            <v>40064</v>
          </cell>
          <cell r="C788">
            <v>40071</v>
          </cell>
          <cell r="D788">
            <v>40069</v>
          </cell>
          <cell r="E788">
            <v>40063</v>
          </cell>
        </row>
        <row r="789">
          <cell r="A789">
            <v>2826</v>
          </cell>
          <cell r="B789">
            <v>40065</v>
          </cell>
          <cell r="C789">
            <v>40071</v>
          </cell>
          <cell r="D789">
            <v>40069</v>
          </cell>
          <cell r="E789">
            <v>40063</v>
          </cell>
        </row>
        <row r="790">
          <cell r="A790">
            <v>2827</v>
          </cell>
          <cell r="B790">
            <v>40066</v>
          </cell>
          <cell r="C790">
            <v>40071</v>
          </cell>
          <cell r="D790">
            <v>40069</v>
          </cell>
          <cell r="E790">
            <v>40063</v>
          </cell>
        </row>
        <row r="791">
          <cell r="A791">
            <v>2828</v>
          </cell>
          <cell r="B791">
            <v>40067</v>
          </cell>
          <cell r="C791">
            <v>40071</v>
          </cell>
          <cell r="D791">
            <v>40069</v>
          </cell>
          <cell r="E791">
            <v>40063</v>
          </cell>
        </row>
        <row r="792">
          <cell r="A792">
            <v>2829</v>
          </cell>
          <cell r="B792">
            <v>40068</v>
          </cell>
          <cell r="C792">
            <v>40071</v>
          </cell>
          <cell r="D792">
            <v>40069</v>
          </cell>
          <cell r="E792">
            <v>40063</v>
          </cell>
        </row>
        <row r="793">
          <cell r="A793">
            <v>2830</v>
          </cell>
          <cell r="B793">
            <v>40069</v>
          </cell>
          <cell r="C793">
            <v>40071</v>
          </cell>
          <cell r="D793">
            <v>40069</v>
          </cell>
          <cell r="E793">
            <v>40063</v>
          </cell>
        </row>
        <row r="794">
          <cell r="A794">
            <v>2831</v>
          </cell>
          <cell r="B794">
            <v>40070</v>
          </cell>
          <cell r="C794">
            <v>40071</v>
          </cell>
          <cell r="D794">
            <v>40076</v>
          </cell>
          <cell r="E794">
            <v>40070</v>
          </cell>
        </row>
        <row r="795">
          <cell r="A795">
            <v>2832</v>
          </cell>
          <cell r="B795">
            <v>40071</v>
          </cell>
          <cell r="C795">
            <v>40071</v>
          </cell>
          <cell r="D795">
            <v>40076</v>
          </cell>
          <cell r="E795">
            <v>40070</v>
          </cell>
        </row>
        <row r="796">
          <cell r="A796">
            <v>2833</v>
          </cell>
          <cell r="B796">
            <v>40072</v>
          </cell>
          <cell r="C796">
            <v>40071</v>
          </cell>
          <cell r="D796">
            <v>40076</v>
          </cell>
          <cell r="E796">
            <v>40070</v>
          </cell>
        </row>
        <row r="797">
          <cell r="A797">
            <v>2834</v>
          </cell>
          <cell r="B797">
            <v>40073</v>
          </cell>
          <cell r="C797">
            <v>40071</v>
          </cell>
          <cell r="D797">
            <v>40076</v>
          </cell>
          <cell r="E797">
            <v>40070</v>
          </cell>
        </row>
        <row r="798">
          <cell r="A798">
            <v>2835</v>
          </cell>
          <cell r="B798">
            <v>40074</v>
          </cell>
          <cell r="C798">
            <v>40071</v>
          </cell>
          <cell r="D798">
            <v>40076</v>
          </cell>
          <cell r="E798">
            <v>40070</v>
          </cell>
        </row>
        <row r="799">
          <cell r="A799">
            <v>2836</v>
          </cell>
          <cell r="B799">
            <v>40075</v>
          </cell>
          <cell r="C799">
            <v>40071</v>
          </cell>
          <cell r="D799">
            <v>40076</v>
          </cell>
          <cell r="E799">
            <v>40070</v>
          </cell>
        </row>
        <row r="800">
          <cell r="A800">
            <v>2837</v>
          </cell>
          <cell r="B800">
            <v>40076</v>
          </cell>
          <cell r="C800">
            <v>40071</v>
          </cell>
          <cell r="D800">
            <v>40076</v>
          </cell>
          <cell r="E800">
            <v>40070</v>
          </cell>
        </row>
        <row r="801">
          <cell r="A801">
            <v>2838</v>
          </cell>
          <cell r="B801">
            <v>40077</v>
          </cell>
          <cell r="C801">
            <v>40071</v>
          </cell>
          <cell r="D801">
            <v>40083</v>
          </cell>
          <cell r="E801">
            <v>40077</v>
          </cell>
        </row>
        <row r="802">
          <cell r="A802">
            <v>2839</v>
          </cell>
          <cell r="B802">
            <v>40078</v>
          </cell>
          <cell r="C802">
            <v>40071</v>
          </cell>
          <cell r="D802">
            <v>40083</v>
          </cell>
          <cell r="E802">
            <v>40077</v>
          </cell>
        </row>
        <row r="803">
          <cell r="A803">
            <v>2840</v>
          </cell>
          <cell r="B803">
            <v>40079</v>
          </cell>
          <cell r="C803">
            <v>40071</v>
          </cell>
          <cell r="D803">
            <v>40083</v>
          </cell>
          <cell r="E803">
            <v>40077</v>
          </cell>
        </row>
        <row r="804">
          <cell r="A804">
            <v>2841</v>
          </cell>
          <cell r="B804">
            <v>40080</v>
          </cell>
          <cell r="C804">
            <v>40071</v>
          </cell>
          <cell r="D804">
            <v>40083</v>
          </cell>
          <cell r="E804">
            <v>40077</v>
          </cell>
        </row>
        <row r="805">
          <cell r="A805">
            <v>2842</v>
          </cell>
          <cell r="B805">
            <v>40081</v>
          </cell>
          <cell r="C805">
            <v>40071</v>
          </cell>
          <cell r="D805">
            <v>40083</v>
          </cell>
          <cell r="E805">
            <v>40077</v>
          </cell>
        </row>
        <row r="806">
          <cell r="A806">
            <v>2843</v>
          </cell>
          <cell r="B806">
            <v>40082</v>
          </cell>
          <cell r="C806">
            <v>40071</v>
          </cell>
          <cell r="D806">
            <v>40083</v>
          </cell>
          <cell r="E806">
            <v>40077</v>
          </cell>
        </row>
        <row r="807">
          <cell r="A807">
            <v>2844</v>
          </cell>
          <cell r="B807">
            <v>40083</v>
          </cell>
          <cell r="C807">
            <v>40071</v>
          </cell>
          <cell r="D807">
            <v>40083</v>
          </cell>
          <cell r="E807">
            <v>40077</v>
          </cell>
        </row>
        <row r="808">
          <cell r="A808">
            <v>2845</v>
          </cell>
          <cell r="B808">
            <v>40084</v>
          </cell>
          <cell r="C808">
            <v>40071</v>
          </cell>
          <cell r="D808">
            <v>40090</v>
          </cell>
          <cell r="E808">
            <v>40084</v>
          </cell>
        </row>
        <row r="809">
          <cell r="A809">
            <v>2846</v>
          </cell>
          <cell r="B809">
            <v>40085</v>
          </cell>
          <cell r="C809">
            <v>40071</v>
          </cell>
          <cell r="D809">
            <v>40090</v>
          </cell>
          <cell r="E809">
            <v>40084</v>
          </cell>
        </row>
        <row r="810">
          <cell r="A810">
            <v>2847</v>
          </cell>
          <cell r="B810">
            <v>40086</v>
          </cell>
          <cell r="C810">
            <v>40071</v>
          </cell>
          <cell r="D810">
            <v>40090</v>
          </cell>
          <cell r="E810">
            <v>40084</v>
          </cell>
        </row>
        <row r="811">
          <cell r="A811">
            <v>2848</v>
          </cell>
          <cell r="B811">
            <v>40087</v>
          </cell>
          <cell r="C811">
            <v>40071</v>
          </cell>
          <cell r="D811">
            <v>40090</v>
          </cell>
          <cell r="E811">
            <v>40084</v>
          </cell>
        </row>
        <row r="812">
          <cell r="A812">
            <v>2849</v>
          </cell>
          <cell r="B812">
            <v>40088</v>
          </cell>
          <cell r="C812">
            <v>40071</v>
          </cell>
          <cell r="D812">
            <v>40090</v>
          </cell>
          <cell r="E812">
            <v>40084</v>
          </cell>
        </row>
        <row r="813">
          <cell r="A813">
            <v>2850</v>
          </cell>
          <cell r="B813">
            <v>40089</v>
          </cell>
          <cell r="C813">
            <v>40071</v>
          </cell>
          <cell r="D813">
            <v>40090</v>
          </cell>
          <cell r="E813">
            <v>40084</v>
          </cell>
        </row>
        <row r="814">
          <cell r="A814">
            <v>2851</v>
          </cell>
          <cell r="B814">
            <v>40090</v>
          </cell>
          <cell r="C814">
            <v>40071</v>
          </cell>
          <cell r="D814">
            <v>40090</v>
          </cell>
          <cell r="E814">
            <v>40084</v>
          </cell>
        </row>
        <row r="815">
          <cell r="A815">
            <v>2852</v>
          </cell>
          <cell r="B815">
            <v>40091</v>
          </cell>
          <cell r="C815">
            <v>40101</v>
          </cell>
          <cell r="D815">
            <v>40097</v>
          </cell>
          <cell r="E815">
            <v>40091</v>
          </cell>
        </row>
        <row r="816">
          <cell r="A816">
            <v>2853</v>
          </cell>
          <cell r="B816">
            <v>40092</v>
          </cell>
          <cell r="C816">
            <v>40101</v>
          </cell>
          <cell r="D816">
            <v>40097</v>
          </cell>
          <cell r="E816">
            <v>40091</v>
          </cell>
        </row>
        <row r="817">
          <cell r="A817">
            <v>2854</v>
          </cell>
          <cell r="B817">
            <v>40093</v>
          </cell>
          <cell r="C817">
            <v>40101</v>
          </cell>
          <cell r="D817">
            <v>40097</v>
          </cell>
          <cell r="E817">
            <v>40091</v>
          </cell>
        </row>
        <row r="818">
          <cell r="A818">
            <v>2855</v>
          </cell>
          <cell r="B818">
            <v>40094</v>
          </cell>
          <cell r="C818">
            <v>40101</v>
          </cell>
          <cell r="D818">
            <v>40097</v>
          </cell>
          <cell r="E818">
            <v>40091</v>
          </cell>
        </row>
        <row r="819">
          <cell r="A819">
            <v>2856</v>
          </cell>
          <cell r="B819">
            <v>40095</v>
          </cell>
          <cell r="C819">
            <v>40101</v>
          </cell>
          <cell r="D819">
            <v>40097</v>
          </cell>
          <cell r="E819">
            <v>40091</v>
          </cell>
        </row>
        <row r="820">
          <cell r="A820">
            <v>2857</v>
          </cell>
          <cell r="B820">
            <v>40096</v>
          </cell>
          <cell r="C820">
            <v>40101</v>
          </cell>
          <cell r="D820">
            <v>40097</v>
          </cell>
          <cell r="E820">
            <v>40091</v>
          </cell>
        </row>
        <row r="821">
          <cell r="A821">
            <v>2858</v>
          </cell>
          <cell r="B821">
            <v>40097</v>
          </cell>
          <cell r="C821">
            <v>40101</v>
          </cell>
          <cell r="D821">
            <v>40097</v>
          </cell>
          <cell r="E821">
            <v>40091</v>
          </cell>
        </row>
        <row r="822">
          <cell r="A822">
            <v>2859</v>
          </cell>
          <cell r="B822">
            <v>40098</v>
          </cell>
          <cell r="C822">
            <v>40101</v>
          </cell>
          <cell r="D822">
            <v>40104</v>
          </cell>
          <cell r="E822">
            <v>40098</v>
          </cell>
        </row>
        <row r="823">
          <cell r="A823">
            <v>2860</v>
          </cell>
          <cell r="B823">
            <v>40099</v>
          </cell>
          <cell r="C823">
            <v>40101</v>
          </cell>
          <cell r="D823">
            <v>40104</v>
          </cell>
          <cell r="E823">
            <v>40098</v>
          </cell>
        </row>
        <row r="824">
          <cell r="A824">
            <v>2861</v>
          </cell>
          <cell r="B824">
            <v>40100</v>
          </cell>
          <cell r="C824">
            <v>40101</v>
          </cell>
          <cell r="D824">
            <v>40104</v>
          </cell>
          <cell r="E824">
            <v>40098</v>
          </cell>
        </row>
        <row r="825">
          <cell r="A825">
            <v>2862</v>
          </cell>
          <cell r="B825">
            <v>40101</v>
          </cell>
          <cell r="C825">
            <v>40101</v>
          </cell>
          <cell r="D825">
            <v>40104</v>
          </cell>
          <cell r="E825">
            <v>40098</v>
          </cell>
        </row>
        <row r="826">
          <cell r="A826">
            <v>2863</v>
          </cell>
          <cell r="B826">
            <v>40102</v>
          </cell>
          <cell r="C826">
            <v>40101</v>
          </cell>
          <cell r="D826">
            <v>40104</v>
          </cell>
          <cell r="E826">
            <v>40098</v>
          </cell>
        </row>
        <row r="827">
          <cell r="A827">
            <v>2864</v>
          </cell>
          <cell r="B827">
            <v>40103</v>
          </cell>
          <cell r="C827">
            <v>40101</v>
          </cell>
          <cell r="D827">
            <v>40104</v>
          </cell>
          <cell r="E827">
            <v>40098</v>
          </cell>
        </row>
        <row r="828">
          <cell r="A828">
            <v>2865</v>
          </cell>
          <cell r="B828">
            <v>40104</v>
          </cell>
          <cell r="C828">
            <v>40101</v>
          </cell>
          <cell r="D828">
            <v>40104</v>
          </cell>
          <cell r="E828">
            <v>40098</v>
          </cell>
        </row>
        <row r="829">
          <cell r="A829">
            <v>2866</v>
          </cell>
          <cell r="B829">
            <v>40105</v>
          </cell>
          <cell r="C829">
            <v>40101</v>
          </cell>
          <cell r="D829">
            <v>40111</v>
          </cell>
          <cell r="E829">
            <v>40105</v>
          </cell>
        </row>
        <row r="830">
          <cell r="A830">
            <v>2867</v>
          </cell>
          <cell r="B830">
            <v>40106</v>
          </cell>
          <cell r="C830">
            <v>40101</v>
          </cell>
          <cell r="D830">
            <v>40111</v>
          </cell>
          <cell r="E830">
            <v>40105</v>
          </cell>
        </row>
        <row r="831">
          <cell r="A831">
            <v>2868</v>
          </cell>
          <cell r="B831">
            <v>40107</v>
          </cell>
          <cell r="C831">
            <v>40101</v>
          </cell>
          <cell r="D831">
            <v>40111</v>
          </cell>
          <cell r="E831">
            <v>40105</v>
          </cell>
        </row>
        <row r="832">
          <cell r="A832">
            <v>2869</v>
          </cell>
          <cell r="B832">
            <v>40108</v>
          </cell>
          <cell r="C832">
            <v>40101</v>
          </cell>
          <cell r="D832">
            <v>40111</v>
          </cell>
          <cell r="E832">
            <v>40105</v>
          </cell>
        </row>
        <row r="833">
          <cell r="A833">
            <v>2870</v>
          </cell>
          <cell r="B833">
            <v>40109</v>
          </cell>
          <cell r="C833">
            <v>40101</v>
          </cell>
          <cell r="D833">
            <v>40111</v>
          </cell>
          <cell r="E833">
            <v>40105</v>
          </cell>
        </row>
        <row r="834">
          <cell r="A834">
            <v>2871</v>
          </cell>
          <cell r="B834">
            <v>40110</v>
          </cell>
          <cell r="C834">
            <v>40101</v>
          </cell>
          <cell r="D834">
            <v>40111</v>
          </cell>
          <cell r="E834">
            <v>40105</v>
          </cell>
        </row>
        <row r="835">
          <cell r="A835">
            <v>2872</v>
          </cell>
          <cell r="B835">
            <v>40111</v>
          </cell>
          <cell r="C835">
            <v>40101</v>
          </cell>
          <cell r="D835">
            <v>40111</v>
          </cell>
          <cell r="E835">
            <v>40105</v>
          </cell>
        </row>
        <row r="836">
          <cell r="A836">
            <v>2873</v>
          </cell>
          <cell r="B836">
            <v>40112</v>
          </cell>
          <cell r="C836">
            <v>40101</v>
          </cell>
          <cell r="D836">
            <v>40118</v>
          </cell>
          <cell r="E836">
            <v>40112</v>
          </cell>
        </row>
        <row r="837">
          <cell r="A837">
            <v>2874</v>
          </cell>
          <cell r="B837">
            <v>40113</v>
          </cell>
          <cell r="C837">
            <v>40101</v>
          </cell>
          <cell r="D837">
            <v>40118</v>
          </cell>
          <cell r="E837">
            <v>40112</v>
          </cell>
        </row>
        <row r="838">
          <cell r="A838">
            <v>2875</v>
          </cell>
          <cell r="B838">
            <v>40114</v>
          </cell>
          <cell r="C838">
            <v>40101</v>
          </cell>
          <cell r="D838">
            <v>40118</v>
          </cell>
          <cell r="E838">
            <v>40112</v>
          </cell>
        </row>
        <row r="839">
          <cell r="A839">
            <v>2876</v>
          </cell>
          <cell r="B839">
            <v>40115</v>
          </cell>
          <cell r="C839">
            <v>40101</v>
          </cell>
          <cell r="D839">
            <v>40118</v>
          </cell>
          <cell r="E839">
            <v>40112</v>
          </cell>
        </row>
        <row r="840">
          <cell r="A840">
            <v>2877</v>
          </cell>
          <cell r="B840">
            <v>40116</v>
          </cell>
          <cell r="C840">
            <v>40101</v>
          </cell>
          <cell r="D840">
            <v>40118</v>
          </cell>
          <cell r="E840">
            <v>40112</v>
          </cell>
        </row>
        <row r="841">
          <cell r="A841">
            <v>2878</v>
          </cell>
          <cell r="B841">
            <v>40117</v>
          </cell>
          <cell r="C841">
            <v>40101</v>
          </cell>
          <cell r="D841">
            <v>40118</v>
          </cell>
          <cell r="E841">
            <v>40112</v>
          </cell>
        </row>
        <row r="842">
          <cell r="A842">
            <v>2879</v>
          </cell>
          <cell r="B842">
            <v>40118</v>
          </cell>
          <cell r="C842">
            <v>40101</v>
          </cell>
          <cell r="D842">
            <v>40118</v>
          </cell>
          <cell r="E842">
            <v>40112</v>
          </cell>
        </row>
        <row r="843">
          <cell r="A843">
            <v>2880</v>
          </cell>
          <cell r="B843">
            <v>40119</v>
          </cell>
          <cell r="C843">
            <v>40132</v>
          </cell>
          <cell r="D843">
            <v>40125</v>
          </cell>
          <cell r="E843">
            <v>40119</v>
          </cell>
        </row>
        <row r="844">
          <cell r="A844">
            <v>2881</v>
          </cell>
          <cell r="B844">
            <v>40120</v>
          </cell>
          <cell r="C844">
            <v>40132</v>
          </cell>
          <cell r="D844">
            <v>40125</v>
          </cell>
          <cell r="E844">
            <v>40119</v>
          </cell>
        </row>
        <row r="845">
          <cell r="A845">
            <v>2882</v>
          </cell>
          <cell r="B845">
            <v>40121</v>
          </cell>
          <cell r="C845">
            <v>40132</v>
          </cell>
          <cell r="D845">
            <v>40125</v>
          </cell>
          <cell r="E845">
            <v>40119</v>
          </cell>
        </row>
        <row r="846">
          <cell r="A846">
            <v>2883</v>
          </cell>
          <cell r="B846">
            <v>40122</v>
          </cell>
          <cell r="C846">
            <v>40132</v>
          </cell>
          <cell r="D846">
            <v>40125</v>
          </cell>
          <cell r="E846">
            <v>40119</v>
          </cell>
        </row>
        <row r="847">
          <cell r="A847">
            <v>2884</v>
          </cell>
          <cell r="B847">
            <v>40123</v>
          </cell>
          <cell r="C847">
            <v>40132</v>
          </cell>
          <cell r="D847">
            <v>40125</v>
          </cell>
          <cell r="E847">
            <v>40119</v>
          </cell>
        </row>
        <row r="848">
          <cell r="A848">
            <v>2885</v>
          </cell>
          <cell r="B848">
            <v>40124</v>
          </cell>
          <cell r="C848">
            <v>40132</v>
          </cell>
          <cell r="D848">
            <v>40125</v>
          </cell>
          <cell r="E848">
            <v>40119</v>
          </cell>
        </row>
        <row r="849">
          <cell r="A849">
            <v>2886</v>
          </cell>
          <cell r="B849">
            <v>40125</v>
          </cell>
          <cell r="C849">
            <v>40132</v>
          </cell>
          <cell r="D849">
            <v>40125</v>
          </cell>
          <cell r="E849">
            <v>40119</v>
          </cell>
        </row>
        <row r="850">
          <cell r="A850">
            <v>2887</v>
          </cell>
          <cell r="B850">
            <v>40126</v>
          </cell>
          <cell r="C850">
            <v>40132</v>
          </cell>
          <cell r="D850">
            <v>40132</v>
          </cell>
          <cell r="E850">
            <v>40126</v>
          </cell>
        </row>
        <row r="851">
          <cell r="A851">
            <v>2888</v>
          </cell>
          <cell r="B851">
            <v>40127</v>
          </cell>
          <cell r="C851">
            <v>40132</v>
          </cell>
          <cell r="D851">
            <v>40132</v>
          </cell>
          <cell r="E851">
            <v>40126</v>
          </cell>
        </row>
        <row r="852">
          <cell r="A852">
            <v>2889</v>
          </cell>
          <cell r="B852">
            <v>40128</v>
          </cell>
          <cell r="C852">
            <v>40132</v>
          </cell>
          <cell r="D852">
            <v>40132</v>
          </cell>
          <cell r="E852">
            <v>40126</v>
          </cell>
        </row>
        <row r="853">
          <cell r="A853">
            <v>2890</v>
          </cell>
          <cell r="B853">
            <v>40129</v>
          </cell>
          <cell r="C853">
            <v>40132</v>
          </cell>
          <cell r="D853">
            <v>40132</v>
          </cell>
          <cell r="E853">
            <v>40126</v>
          </cell>
        </row>
        <row r="854">
          <cell r="A854">
            <v>2891</v>
          </cell>
          <cell r="B854">
            <v>40130</v>
          </cell>
          <cell r="C854">
            <v>40132</v>
          </cell>
          <cell r="D854">
            <v>40132</v>
          </cell>
          <cell r="E854">
            <v>40126</v>
          </cell>
        </row>
        <row r="855">
          <cell r="A855">
            <v>2892</v>
          </cell>
          <cell r="B855">
            <v>40131</v>
          </cell>
          <cell r="C855">
            <v>40132</v>
          </cell>
          <cell r="D855">
            <v>40132</v>
          </cell>
          <cell r="E855">
            <v>40126</v>
          </cell>
        </row>
        <row r="856">
          <cell r="A856">
            <v>2893</v>
          </cell>
          <cell r="B856">
            <v>40132</v>
          </cell>
          <cell r="C856">
            <v>40132</v>
          </cell>
          <cell r="D856">
            <v>40132</v>
          </cell>
          <cell r="E856">
            <v>40126</v>
          </cell>
        </row>
        <row r="857">
          <cell r="A857">
            <v>2894</v>
          </cell>
          <cell r="B857">
            <v>40133</v>
          </cell>
          <cell r="C857">
            <v>40132</v>
          </cell>
          <cell r="D857">
            <v>40139</v>
          </cell>
          <cell r="E857">
            <v>40133</v>
          </cell>
        </row>
        <row r="858">
          <cell r="A858">
            <v>2895</v>
          </cell>
          <cell r="B858">
            <v>40134</v>
          </cell>
          <cell r="C858">
            <v>40132</v>
          </cell>
          <cell r="D858">
            <v>40139</v>
          </cell>
          <cell r="E858">
            <v>40133</v>
          </cell>
        </row>
        <row r="859">
          <cell r="A859">
            <v>2896</v>
          </cell>
          <cell r="B859">
            <v>40135</v>
          </cell>
          <cell r="C859">
            <v>40132</v>
          </cell>
          <cell r="D859">
            <v>40139</v>
          </cell>
          <cell r="E859">
            <v>40133</v>
          </cell>
        </row>
        <row r="860">
          <cell r="A860">
            <v>2897</v>
          </cell>
          <cell r="B860">
            <v>40136</v>
          </cell>
          <cell r="C860">
            <v>40132</v>
          </cell>
          <cell r="D860">
            <v>40139</v>
          </cell>
          <cell r="E860">
            <v>40133</v>
          </cell>
        </row>
        <row r="861">
          <cell r="A861">
            <v>2898</v>
          </cell>
          <cell r="B861">
            <v>40137</v>
          </cell>
          <cell r="C861">
            <v>40132</v>
          </cell>
          <cell r="D861">
            <v>40139</v>
          </cell>
          <cell r="E861">
            <v>40133</v>
          </cell>
        </row>
        <row r="862">
          <cell r="A862">
            <v>2899</v>
          </cell>
          <cell r="B862">
            <v>40138</v>
          </cell>
          <cell r="C862">
            <v>40132</v>
          </cell>
          <cell r="D862">
            <v>40139</v>
          </cell>
          <cell r="E862">
            <v>40133</v>
          </cell>
        </row>
        <row r="863">
          <cell r="A863">
            <v>2900</v>
          </cell>
          <cell r="B863">
            <v>40139</v>
          </cell>
          <cell r="C863">
            <v>40132</v>
          </cell>
          <cell r="D863">
            <v>40139</v>
          </cell>
          <cell r="E863">
            <v>40133</v>
          </cell>
        </row>
        <row r="864">
          <cell r="A864">
            <v>2901</v>
          </cell>
          <cell r="B864">
            <v>40140</v>
          </cell>
          <cell r="C864">
            <v>40132</v>
          </cell>
          <cell r="D864">
            <v>40146</v>
          </cell>
          <cell r="E864">
            <v>40140</v>
          </cell>
        </row>
        <row r="865">
          <cell r="A865">
            <v>2902</v>
          </cell>
          <cell r="B865">
            <v>40141</v>
          </cell>
          <cell r="C865">
            <v>40132</v>
          </cell>
          <cell r="D865">
            <v>40146</v>
          </cell>
          <cell r="E865">
            <v>40140</v>
          </cell>
        </row>
        <row r="866">
          <cell r="A866">
            <v>2903</v>
          </cell>
          <cell r="B866">
            <v>40142</v>
          </cell>
          <cell r="C866">
            <v>40132</v>
          </cell>
          <cell r="D866">
            <v>40146</v>
          </cell>
          <cell r="E866">
            <v>40140</v>
          </cell>
        </row>
        <row r="867">
          <cell r="A867">
            <v>2904</v>
          </cell>
          <cell r="B867">
            <v>40143</v>
          </cell>
          <cell r="C867">
            <v>40132</v>
          </cell>
          <cell r="D867">
            <v>40146</v>
          </cell>
          <cell r="E867">
            <v>40140</v>
          </cell>
        </row>
        <row r="868">
          <cell r="A868">
            <v>2905</v>
          </cell>
          <cell r="B868">
            <v>40144</v>
          </cell>
          <cell r="C868">
            <v>40132</v>
          </cell>
          <cell r="D868">
            <v>40146</v>
          </cell>
          <cell r="E868">
            <v>40140</v>
          </cell>
        </row>
        <row r="869">
          <cell r="A869">
            <v>2906</v>
          </cell>
          <cell r="B869">
            <v>40145</v>
          </cell>
          <cell r="C869">
            <v>40132</v>
          </cell>
          <cell r="D869">
            <v>40146</v>
          </cell>
          <cell r="E869">
            <v>40140</v>
          </cell>
        </row>
        <row r="870">
          <cell r="A870">
            <v>2907</v>
          </cell>
          <cell r="B870">
            <v>40146</v>
          </cell>
          <cell r="C870">
            <v>40132</v>
          </cell>
          <cell r="D870">
            <v>40146</v>
          </cell>
          <cell r="E870">
            <v>40140</v>
          </cell>
        </row>
        <row r="871">
          <cell r="A871">
            <v>2908</v>
          </cell>
          <cell r="B871">
            <v>40147</v>
          </cell>
          <cell r="C871">
            <v>40162</v>
          </cell>
          <cell r="D871">
            <v>40153</v>
          </cell>
          <cell r="E871">
            <v>40147</v>
          </cell>
        </row>
        <row r="872">
          <cell r="A872">
            <v>2909</v>
          </cell>
          <cell r="B872">
            <v>40148</v>
          </cell>
          <cell r="C872">
            <v>40162</v>
          </cell>
          <cell r="D872">
            <v>40153</v>
          </cell>
          <cell r="E872">
            <v>40147</v>
          </cell>
        </row>
        <row r="873">
          <cell r="A873">
            <v>2910</v>
          </cell>
          <cell r="B873">
            <v>40149</v>
          </cell>
          <cell r="C873">
            <v>40162</v>
          </cell>
          <cell r="D873">
            <v>40153</v>
          </cell>
          <cell r="E873">
            <v>40147</v>
          </cell>
        </row>
        <row r="874">
          <cell r="A874">
            <v>2911</v>
          </cell>
          <cell r="B874">
            <v>40150</v>
          </cell>
          <cell r="C874">
            <v>40162</v>
          </cell>
          <cell r="D874">
            <v>40153</v>
          </cell>
          <cell r="E874">
            <v>40147</v>
          </cell>
        </row>
        <row r="875">
          <cell r="A875">
            <v>2912</v>
          </cell>
          <cell r="B875">
            <v>40151</v>
          </cell>
          <cell r="C875">
            <v>40162</v>
          </cell>
          <cell r="D875">
            <v>40153</v>
          </cell>
          <cell r="E875">
            <v>40147</v>
          </cell>
        </row>
        <row r="876">
          <cell r="A876">
            <v>2913</v>
          </cell>
          <cell r="B876">
            <v>40152</v>
          </cell>
          <cell r="C876">
            <v>40162</v>
          </cell>
          <cell r="D876">
            <v>40153</v>
          </cell>
          <cell r="E876">
            <v>40147</v>
          </cell>
        </row>
        <row r="877">
          <cell r="A877">
            <v>2914</v>
          </cell>
          <cell r="B877">
            <v>40153</v>
          </cell>
          <cell r="C877">
            <v>40162</v>
          </cell>
          <cell r="D877">
            <v>40153</v>
          </cell>
          <cell r="E877">
            <v>40147</v>
          </cell>
        </row>
        <row r="878">
          <cell r="A878">
            <v>2915</v>
          </cell>
          <cell r="B878">
            <v>40154</v>
          </cell>
          <cell r="C878">
            <v>40162</v>
          </cell>
          <cell r="D878">
            <v>40160</v>
          </cell>
          <cell r="E878">
            <v>40154</v>
          </cell>
        </row>
        <row r="879">
          <cell r="A879">
            <v>2916</v>
          </cell>
          <cell r="B879">
            <v>40155</v>
          </cell>
          <cell r="C879">
            <v>40162</v>
          </cell>
          <cell r="D879">
            <v>40160</v>
          </cell>
          <cell r="E879">
            <v>40154</v>
          </cell>
        </row>
        <row r="880">
          <cell r="A880">
            <v>2917</v>
          </cell>
          <cell r="B880">
            <v>40156</v>
          </cell>
          <cell r="C880">
            <v>40162</v>
          </cell>
          <cell r="D880">
            <v>40160</v>
          </cell>
          <cell r="E880">
            <v>40154</v>
          </cell>
        </row>
        <row r="881">
          <cell r="A881">
            <v>2918</v>
          </cell>
          <cell r="B881">
            <v>40157</v>
          </cell>
          <cell r="C881">
            <v>40162</v>
          </cell>
          <cell r="D881">
            <v>40160</v>
          </cell>
          <cell r="E881">
            <v>40154</v>
          </cell>
        </row>
        <row r="882">
          <cell r="A882">
            <v>2919</v>
          </cell>
          <cell r="B882">
            <v>40158</v>
          </cell>
          <cell r="C882">
            <v>40162</v>
          </cell>
          <cell r="D882">
            <v>40160</v>
          </cell>
          <cell r="E882">
            <v>40154</v>
          </cell>
        </row>
        <row r="883">
          <cell r="A883">
            <v>2920</v>
          </cell>
          <cell r="B883">
            <v>40159</v>
          </cell>
          <cell r="C883">
            <v>40162</v>
          </cell>
          <cell r="D883">
            <v>40160</v>
          </cell>
          <cell r="E883">
            <v>40154</v>
          </cell>
        </row>
        <row r="884">
          <cell r="A884">
            <v>2921</v>
          </cell>
          <cell r="B884">
            <v>40160</v>
          </cell>
          <cell r="C884">
            <v>40162</v>
          </cell>
          <cell r="D884">
            <v>40160</v>
          </cell>
          <cell r="E884">
            <v>40154</v>
          </cell>
        </row>
        <row r="885">
          <cell r="A885">
            <v>2922</v>
          </cell>
          <cell r="B885">
            <v>40161</v>
          </cell>
          <cell r="C885">
            <v>40162</v>
          </cell>
          <cell r="D885">
            <v>40167</v>
          </cell>
          <cell r="E885">
            <v>40161</v>
          </cell>
        </row>
        <row r="886">
          <cell r="A886">
            <v>2923</v>
          </cell>
          <cell r="B886">
            <v>40162</v>
          </cell>
          <cell r="C886">
            <v>40162</v>
          </cell>
          <cell r="D886">
            <v>40167</v>
          </cell>
          <cell r="E886">
            <v>40161</v>
          </cell>
        </row>
        <row r="887">
          <cell r="A887">
            <v>2924</v>
          </cell>
          <cell r="B887">
            <v>40163</v>
          </cell>
          <cell r="C887">
            <v>40162</v>
          </cell>
          <cell r="D887">
            <v>40167</v>
          </cell>
          <cell r="E887">
            <v>40161</v>
          </cell>
        </row>
        <row r="888">
          <cell r="A888">
            <v>2925</v>
          </cell>
          <cell r="B888">
            <v>40164</v>
          </cell>
          <cell r="C888">
            <v>40162</v>
          </cell>
          <cell r="D888">
            <v>40167</v>
          </cell>
          <cell r="E888">
            <v>40161</v>
          </cell>
        </row>
        <row r="889">
          <cell r="A889">
            <v>2926</v>
          </cell>
          <cell r="B889">
            <v>40165</v>
          </cell>
          <cell r="C889">
            <v>40162</v>
          </cell>
          <cell r="D889">
            <v>40167</v>
          </cell>
          <cell r="E889">
            <v>40161</v>
          </cell>
        </row>
        <row r="890">
          <cell r="A890">
            <v>2927</v>
          </cell>
          <cell r="B890">
            <v>40166</v>
          </cell>
          <cell r="C890">
            <v>40162</v>
          </cell>
          <cell r="D890">
            <v>40167</v>
          </cell>
          <cell r="E890">
            <v>40161</v>
          </cell>
        </row>
        <row r="891">
          <cell r="A891">
            <v>2928</v>
          </cell>
          <cell r="B891">
            <v>40167</v>
          </cell>
          <cell r="C891">
            <v>40162</v>
          </cell>
          <cell r="D891">
            <v>40167</v>
          </cell>
          <cell r="E891">
            <v>40161</v>
          </cell>
        </row>
        <row r="892">
          <cell r="A892">
            <v>2929</v>
          </cell>
          <cell r="B892">
            <v>40168</v>
          </cell>
          <cell r="C892">
            <v>40162</v>
          </cell>
          <cell r="D892">
            <v>40174</v>
          </cell>
          <cell r="E892">
            <v>40168</v>
          </cell>
        </row>
        <row r="893">
          <cell r="A893">
            <v>2930</v>
          </cell>
          <cell r="B893">
            <v>40169</v>
          </cell>
          <cell r="C893">
            <v>40162</v>
          </cell>
          <cell r="D893">
            <v>40174</v>
          </cell>
          <cell r="E893">
            <v>40168</v>
          </cell>
        </row>
        <row r="894">
          <cell r="A894">
            <v>2931</v>
          </cell>
          <cell r="B894">
            <v>40170</v>
          </cell>
          <cell r="C894">
            <v>40162</v>
          </cell>
          <cell r="D894">
            <v>40174</v>
          </cell>
          <cell r="E894">
            <v>40168</v>
          </cell>
        </row>
        <row r="895">
          <cell r="A895">
            <v>2932</v>
          </cell>
          <cell r="B895">
            <v>40171</v>
          </cell>
          <cell r="C895">
            <v>40162</v>
          </cell>
          <cell r="D895">
            <v>40174</v>
          </cell>
          <cell r="E895">
            <v>40168</v>
          </cell>
        </row>
        <row r="896">
          <cell r="A896">
            <v>2933</v>
          </cell>
          <cell r="B896">
            <v>40172</v>
          </cell>
          <cell r="C896">
            <v>40162</v>
          </cell>
          <cell r="D896">
            <v>40174</v>
          </cell>
          <cell r="E896">
            <v>40168</v>
          </cell>
        </row>
        <row r="897">
          <cell r="A897">
            <v>2934</v>
          </cell>
          <cell r="B897">
            <v>40173</v>
          </cell>
          <cell r="C897">
            <v>40162</v>
          </cell>
          <cell r="D897">
            <v>40174</v>
          </cell>
          <cell r="E897">
            <v>40168</v>
          </cell>
        </row>
        <row r="898">
          <cell r="A898">
            <v>2935</v>
          </cell>
          <cell r="B898">
            <v>40174</v>
          </cell>
          <cell r="C898">
            <v>40162</v>
          </cell>
          <cell r="D898">
            <v>40174</v>
          </cell>
          <cell r="E898">
            <v>40168</v>
          </cell>
        </row>
        <row r="899">
          <cell r="A899">
            <v>2936</v>
          </cell>
          <cell r="B899">
            <v>40175</v>
          </cell>
          <cell r="C899">
            <v>40162</v>
          </cell>
          <cell r="D899">
            <v>40181</v>
          </cell>
          <cell r="E899">
            <v>40175</v>
          </cell>
        </row>
        <row r="900">
          <cell r="A900">
            <v>2937</v>
          </cell>
          <cell r="B900">
            <v>40176</v>
          </cell>
          <cell r="C900">
            <v>40162</v>
          </cell>
          <cell r="D900">
            <v>40181</v>
          </cell>
          <cell r="E900">
            <v>40175</v>
          </cell>
        </row>
        <row r="901">
          <cell r="A901">
            <v>2938</v>
          </cell>
          <cell r="B901">
            <v>40177</v>
          </cell>
          <cell r="C901">
            <v>40162</v>
          </cell>
          <cell r="D901">
            <v>40181</v>
          </cell>
          <cell r="E901">
            <v>40175</v>
          </cell>
        </row>
        <row r="902">
          <cell r="A902">
            <v>2939</v>
          </cell>
          <cell r="B902">
            <v>40178</v>
          </cell>
          <cell r="C902">
            <v>40162</v>
          </cell>
          <cell r="D902">
            <v>40181</v>
          </cell>
          <cell r="E902">
            <v>40175</v>
          </cell>
        </row>
        <row r="903">
          <cell r="A903">
            <v>2940</v>
          </cell>
          <cell r="B903">
            <v>40179</v>
          </cell>
          <cell r="C903">
            <v>40162</v>
          </cell>
          <cell r="D903">
            <v>40181</v>
          </cell>
          <cell r="E903">
            <v>40175</v>
          </cell>
        </row>
        <row r="904">
          <cell r="A904">
            <v>2941</v>
          </cell>
          <cell r="B904">
            <v>40180</v>
          </cell>
          <cell r="C904">
            <v>40162</v>
          </cell>
          <cell r="D904">
            <v>40181</v>
          </cell>
          <cell r="E904">
            <v>40175</v>
          </cell>
        </row>
        <row r="905">
          <cell r="A905">
            <v>2942</v>
          </cell>
          <cell r="B905">
            <v>40181</v>
          </cell>
          <cell r="C905">
            <v>40162</v>
          </cell>
          <cell r="D905">
            <v>40181</v>
          </cell>
          <cell r="E905">
            <v>40175</v>
          </cell>
        </row>
        <row r="906">
          <cell r="A906">
            <v>2943</v>
          </cell>
          <cell r="B906">
            <v>40182</v>
          </cell>
          <cell r="C906">
            <v>40193</v>
          </cell>
          <cell r="D906">
            <v>40188</v>
          </cell>
          <cell r="E906">
            <v>40182</v>
          </cell>
        </row>
        <row r="907">
          <cell r="A907">
            <v>2945</v>
          </cell>
          <cell r="B907">
            <v>40183</v>
          </cell>
          <cell r="C907">
            <v>40193</v>
          </cell>
          <cell r="D907">
            <v>40188</v>
          </cell>
          <cell r="E907">
            <v>40182</v>
          </cell>
        </row>
        <row r="908">
          <cell r="A908">
            <v>2946</v>
          </cell>
          <cell r="B908">
            <v>40184</v>
          </cell>
          <cell r="C908">
            <v>40193</v>
          </cell>
          <cell r="D908">
            <v>40188</v>
          </cell>
          <cell r="E908">
            <v>40182</v>
          </cell>
        </row>
        <row r="909">
          <cell r="A909">
            <v>2947</v>
          </cell>
          <cell r="B909">
            <v>40185</v>
          </cell>
          <cell r="C909">
            <v>40193</v>
          </cell>
          <cell r="D909">
            <v>40188</v>
          </cell>
          <cell r="E909">
            <v>40182</v>
          </cell>
        </row>
        <row r="910">
          <cell r="A910">
            <v>2948</v>
          </cell>
          <cell r="B910">
            <v>40186</v>
          </cell>
          <cell r="C910">
            <v>40193</v>
          </cell>
          <cell r="D910">
            <v>40188</v>
          </cell>
          <cell r="E910">
            <v>40182</v>
          </cell>
        </row>
        <row r="911">
          <cell r="A911">
            <v>2949</v>
          </cell>
          <cell r="B911">
            <v>40187</v>
          </cell>
          <cell r="C911">
            <v>40193</v>
          </cell>
          <cell r="D911">
            <v>40188</v>
          </cell>
          <cell r="E911">
            <v>40182</v>
          </cell>
        </row>
        <row r="912">
          <cell r="A912">
            <v>2950</v>
          </cell>
          <cell r="B912">
            <v>40188</v>
          </cell>
          <cell r="C912">
            <v>40193</v>
          </cell>
          <cell r="D912">
            <v>40188</v>
          </cell>
          <cell r="E912">
            <v>40182</v>
          </cell>
        </row>
        <row r="913">
          <cell r="A913">
            <v>2951</v>
          </cell>
          <cell r="B913">
            <v>40189</v>
          </cell>
          <cell r="C913">
            <v>40193</v>
          </cell>
          <cell r="D913">
            <v>40195</v>
          </cell>
          <cell r="E913">
            <v>40189</v>
          </cell>
        </row>
        <row r="914">
          <cell r="A914">
            <v>2952</v>
          </cell>
          <cell r="B914">
            <v>40190</v>
          </cell>
          <cell r="C914">
            <v>40193</v>
          </cell>
          <cell r="D914">
            <v>40195</v>
          </cell>
          <cell r="E914">
            <v>40189</v>
          </cell>
        </row>
        <row r="915">
          <cell r="A915">
            <v>2953</v>
          </cell>
          <cell r="B915">
            <v>40191</v>
          </cell>
          <cell r="C915">
            <v>40193</v>
          </cell>
          <cell r="D915">
            <v>40195</v>
          </cell>
          <cell r="E915">
            <v>40189</v>
          </cell>
        </row>
        <row r="916">
          <cell r="A916">
            <v>2954</v>
          </cell>
          <cell r="B916">
            <v>40192</v>
          </cell>
          <cell r="C916">
            <v>40193</v>
          </cell>
          <cell r="D916">
            <v>40195</v>
          </cell>
          <cell r="E916">
            <v>40189</v>
          </cell>
        </row>
        <row r="917">
          <cell r="A917">
            <v>2955</v>
          </cell>
          <cell r="B917">
            <v>40193</v>
          </cell>
          <cell r="C917">
            <v>40193</v>
          </cell>
          <cell r="D917">
            <v>40195</v>
          </cell>
          <cell r="E917">
            <v>40189</v>
          </cell>
        </row>
        <row r="918">
          <cell r="A918">
            <v>2958</v>
          </cell>
          <cell r="B918">
            <v>40194</v>
          </cell>
          <cell r="C918">
            <v>40193</v>
          </cell>
          <cell r="D918">
            <v>40195</v>
          </cell>
          <cell r="E918">
            <v>40189</v>
          </cell>
        </row>
        <row r="919">
          <cell r="A919">
            <v>2959</v>
          </cell>
          <cell r="B919">
            <v>40195</v>
          </cell>
          <cell r="C919">
            <v>40193</v>
          </cell>
          <cell r="D919">
            <v>40195</v>
          </cell>
          <cell r="E919">
            <v>40189</v>
          </cell>
        </row>
        <row r="920">
          <cell r="A920">
            <v>2960</v>
          </cell>
          <cell r="B920">
            <v>40196</v>
          </cell>
          <cell r="C920">
            <v>40193</v>
          </cell>
          <cell r="D920">
            <v>40202</v>
          </cell>
          <cell r="E920">
            <v>40196</v>
          </cell>
        </row>
        <row r="921">
          <cell r="A921">
            <v>2961</v>
          </cell>
          <cell r="B921">
            <v>40197</v>
          </cell>
          <cell r="C921">
            <v>40193</v>
          </cell>
          <cell r="D921">
            <v>40202</v>
          </cell>
          <cell r="E921">
            <v>40196</v>
          </cell>
        </row>
        <row r="922">
          <cell r="A922">
            <v>2962</v>
          </cell>
          <cell r="B922">
            <v>40198</v>
          </cell>
          <cell r="C922">
            <v>40193</v>
          </cell>
          <cell r="D922">
            <v>40202</v>
          </cell>
          <cell r="E922">
            <v>40196</v>
          </cell>
        </row>
        <row r="923">
          <cell r="A923">
            <v>2963</v>
          </cell>
          <cell r="B923">
            <v>40199</v>
          </cell>
          <cell r="C923">
            <v>40193</v>
          </cell>
          <cell r="D923">
            <v>40202</v>
          </cell>
          <cell r="E923">
            <v>40196</v>
          </cell>
        </row>
        <row r="924">
          <cell r="A924">
            <v>2964</v>
          </cell>
          <cell r="B924">
            <v>40200</v>
          </cell>
          <cell r="C924">
            <v>40193</v>
          </cell>
          <cell r="D924">
            <v>40202</v>
          </cell>
          <cell r="E924">
            <v>40196</v>
          </cell>
        </row>
        <row r="925">
          <cell r="A925">
            <v>2965</v>
          </cell>
          <cell r="B925">
            <v>40201</v>
          </cell>
          <cell r="C925">
            <v>40193</v>
          </cell>
          <cell r="D925">
            <v>40202</v>
          </cell>
          <cell r="E925">
            <v>40196</v>
          </cell>
        </row>
        <row r="926">
          <cell r="A926">
            <v>2966</v>
          </cell>
          <cell r="B926">
            <v>40202</v>
          </cell>
          <cell r="C926">
            <v>40193</v>
          </cell>
          <cell r="D926">
            <v>40202</v>
          </cell>
          <cell r="E926">
            <v>40196</v>
          </cell>
        </row>
        <row r="927">
          <cell r="A927">
            <v>2967</v>
          </cell>
          <cell r="B927">
            <v>40203</v>
          </cell>
          <cell r="C927">
            <v>40193</v>
          </cell>
          <cell r="D927">
            <v>40209</v>
          </cell>
          <cell r="E927">
            <v>40203</v>
          </cell>
        </row>
        <row r="928">
          <cell r="A928">
            <v>2968</v>
          </cell>
          <cell r="B928">
            <v>40204</v>
          </cell>
          <cell r="C928">
            <v>40193</v>
          </cell>
          <cell r="D928">
            <v>40209</v>
          </cell>
          <cell r="E928">
            <v>40203</v>
          </cell>
        </row>
        <row r="929">
          <cell r="A929">
            <v>2969</v>
          </cell>
          <cell r="B929">
            <v>40205</v>
          </cell>
          <cell r="C929">
            <v>40193</v>
          </cell>
          <cell r="D929">
            <v>40209</v>
          </cell>
          <cell r="E929">
            <v>40203</v>
          </cell>
        </row>
        <row r="930">
          <cell r="A930">
            <v>2970</v>
          </cell>
          <cell r="B930">
            <v>40206</v>
          </cell>
          <cell r="C930">
            <v>40193</v>
          </cell>
          <cell r="D930">
            <v>40209</v>
          </cell>
          <cell r="E930">
            <v>40203</v>
          </cell>
        </row>
        <row r="931">
          <cell r="A931">
            <v>2971</v>
          </cell>
          <cell r="B931">
            <v>40207</v>
          </cell>
          <cell r="C931">
            <v>40193</v>
          </cell>
          <cell r="D931">
            <v>40209</v>
          </cell>
          <cell r="E931">
            <v>40203</v>
          </cell>
        </row>
        <row r="932">
          <cell r="A932">
            <v>2972</v>
          </cell>
          <cell r="B932">
            <v>40208</v>
          </cell>
          <cell r="C932">
            <v>40193</v>
          </cell>
          <cell r="D932">
            <v>40209</v>
          </cell>
          <cell r="E932">
            <v>40203</v>
          </cell>
        </row>
        <row r="933">
          <cell r="A933">
            <v>187512</v>
          </cell>
          <cell r="B933">
            <v>40209</v>
          </cell>
          <cell r="C933">
            <v>40193</v>
          </cell>
          <cell r="D933">
            <v>40209</v>
          </cell>
          <cell r="E933">
            <v>40203</v>
          </cell>
        </row>
        <row r="934">
          <cell r="A934">
            <v>187513</v>
          </cell>
          <cell r="B934">
            <v>40210</v>
          </cell>
          <cell r="C934">
            <v>40224</v>
          </cell>
          <cell r="D934">
            <v>40216</v>
          </cell>
          <cell r="E934">
            <v>40210</v>
          </cell>
        </row>
        <row r="935">
          <cell r="A935">
            <v>187514</v>
          </cell>
          <cell r="B935">
            <v>40211</v>
          </cell>
          <cell r="C935">
            <v>40224</v>
          </cell>
          <cell r="D935">
            <v>40216</v>
          </cell>
          <cell r="E935">
            <v>40210</v>
          </cell>
        </row>
        <row r="936">
          <cell r="A936">
            <v>187515</v>
          </cell>
          <cell r="B936">
            <v>40212</v>
          </cell>
          <cell r="C936">
            <v>40224</v>
          </cell>
          <cell r="D936">
            <v>40216</v>
          </cell>
          <cell r="E936">
            <v>40210</v>
          </cell>
        </row>
        <row r="937">
          <cell r="A937">
            <v>187516</v>
          </cell>
          <cell r="B937">
            <v>40213</v>
          </cell>
          <cell r="C937">
            <v>40224</v>
          </cell>
          <cell r="D937">
            <v>40216</v>
          </cell>
          <cell r="E937">
            <v>40210</v>
          </cell>
        </row>
        <row r="938">
          <cell r="A938">
            <v>187517</v>
          </cell>
          <cell r="B938">
            <v>40214</v>
          </cell>
          <cell r="C938">
            <v>40224</v>
          </cell>
          <cell r="D938">
            <v>40216</v>
          </cell>
          <cell r="E938">
            <v>40210</v>
          </cell>
        </row>
        <row r="939">
          <cell r="A939">
            <v>187518</v>
          </cell>
          <cell r="B939">
            <v>40215</v>
          </cell>
          <cell r="C939">
            <v>40224</v>
          </cell>
          <cell r="D939">
            <v>40216</v>
          </cell>
          <cell r="E939">
            <v>40210</v>
          </cell>
        </row>
        <row r="940">
          <cell r="A940">
            <v>187519</v>
          </cell>
          <cell r="B940">
            <v>40216</v>
          </cell>
          <cell r="C940">
            <v>40224</v>
          </cell>
          <cell r="D940">
            <v>40216</v>
          </cell>
          <cell r="E940">
            <v>40210</v>
          </cell>
        </row>
        <row r="941">
          <cell r="A941">
            <v>187520</v>
          </cell>
          <cell r="B941">
            <v>40217</v>
          </cell>
          <cell r="C941">
            <v>40224</v>
          </cell>
          <cell r="D941">
            <v>40223</v>
          </cell>
          <cell r="E941">
            <v>40217</v>
          </cell>
        </row>
        <row r="942">
          <cell r="A942">
            <v>187521</v>
          </cell>
          <cell r="B942">
            <v>40218</v>
          </cell>
          <cell r="C942">
            <v>40224</v>
          </cell>
          <cell r="D942">
            <v>40223</v>
          </cell>
          <cell r="E942">
            <v>40217</v>
          </cell>
        </row>
        <row r="943">
          <cell r="A943">
            <v>187522</v>
          </cell>
          <cell r="B943">
            <v>40219</v>
          </cell>
          <cell r="C943">
            <v>40224</v>
          </cell>
          <cell r="D943">
            <v>40223</v>
          </cell>
          <cell r="E943">
            <v>40217</v>
          </cell>
        </row>
        <row r="944">
          <cell r="A944">
            <v>187523</v>
          </cell>
          <cell r="B944">
            <v>40220</v>
          </cell>
          <cell r="C944">
            <v>40224</v>
          </cell>
          <cell r="D944">
            <v>40223</v>
          </cell>
          <cell r="E944">
            <v>40217</v>
          </cell>
        </row>
        <row r="945">
          <cell r="A945">
            <v>187524</v>
          </cell>
          <cell r="B945">
            <v>40221</v>
          </cell>
          <cell r="C945">
            <v>40224</v>
          </cell>
          <cell r="D945">
            <v>40223</v>
          </cell>
          <cell r="E945">
            <v>40217</v>
          </cell>
        </row>
        <row r="946">
          <cell r="A946">
            <v>187525</v>
          </cell>
          <cell r="B946">
            <v>40222</v>
          </cell>
          <cell r="C946">
            <v>40224</v>
          </cell>
          <cell r="D946">
            <v>40223</v>
          </cell>
          <cell r="E946">
            <v>40217</v>
          </cell>
        </row>
        <row r="947">
          <cell r="A947">
            <v>187526</v>
          </cell>
          <cell r="B947">
            <v>40223</v>
          </cell>
          <cell r="C947">
            <v>40224</v>
          </cell>
          <cell r="D947">
            <v>40223</v>
          </cell>
          <cell r="E947">
            <v>40217</v>
          </cell>
        </row>
        <row r="948">
          <cell r="A948">
            <v>187527</v>
          </cell>
          <cell r="B948">
            <v>40224</v>
          </cell>
          <cell r="C948">
            <v>40224</v>
          </cell>
          <cell r="D948">
            <v>40230</v>
          </cell>
          <cell r="E948">
            <v>40224</v>
          </cell>
        </row>
        <row r="949">
          <cell r="A949">
            <v>187528</v>
          </cell>
          <cell r="B949">
            <v>40225</v>
          </cell>
          <cell r="C949">
            <v>40224</v>
          </cell>
          <cell r="D949">
            <v>40230</v>
          </cell>
          <cell r="E949">
            <v>40224</v>
          </cell>
        </row>
        <row r="950">
          <cell r="A950">
            <v>187529</v>
          </cell>
          <cell r="B950">
            <v>40226</v>
          </cell>
          <cell r="C950">
            <v>40224</v>
          </cell>
          <cell r="D950">
            <v>40230</v>
          </cell>
          <cell r="E950">
            <v>40224</v>
          </cell>
        </row>
        <row r="951">
          <cell r="A951">
            <v>187530</v>
          </cell>
          <cell r="B951">
            <v>40227</v>
          </cell>
          <cell r="C951">
            <v>40224</v>
          </cell>
          <cell r="D951">
            <v>40230</v>
          </cell>
          <cell r="E951">
            <v>40224</v>
          </cell>
        </row>
        <row r="952">
          <cell r="A952">
            <v>187531</v>
          </cell>
          <cell r="B952">
            <v>40228</v>
          </cell>
          <cell r="C952">
            <v>40224</v>
          </cell>
          <cell r="D952">
            <v>40230</v>
          </cell>
          <cell r="E952">
            <v>40224</v>
          </cell>
        </row>
        <row r="953">
          <cell r="A953">
            <v>187532</v>
          </cell>
          <cell r="B953">
            <v>40229</v>
          </cell>
          <cell r="C953">
            <v>40224</v>
          </cell>
          <cell r="D953">
            <v>40230</v>
          </cell>
          <cell r="E953">
            <v>40224</v>
          </cell>
        </row>
        <row r="954">
          <cell r="A954">
            <v>187533</v>
          </cell>
          <cell r="B954">
            <v>40230</v>
          </cell>
          <cell r="C954">
            <v>40224</v>
          </cell>
          <cell r="D954">
            <v>40230</v>
          </cell>
          <cell r="E954">
            <v>40224</v>
          </cell>
        </row>
        <row r="955">
          <cell r="A955">
            <v>187534</v>
          </cell>
          <cell r="B955">
            <v>40231</v>
          </cell>
          <cell r="C955">
            <v>40224</v>
          </cell>
          <cell r="D955">
            <v>40237</v>
          </cell>
          <cell r="E955">
            <v>40231</v>
          </cell>
        </row>
        <row r="956">
          <cell r="A956">
            <v>187535</v>
          </cell>
          <cell r="B956">
            <v>40232</v>
          </cell>
          <cell r="C956">
            <v>40224</v>
          </cell>
          <cell r="D956">
            <v>40237</v>
          </cell>
          <cell r="E956">
            <v>40231</v>
          </cell>
        </row>
        <row r="957">
          <cell r="A957">
            <v>187536</v>
          </cell>
          <cell r="B957">
            <v>40233</v>
          </cell>
          <cell r="C957">
            <v>40224</v>
          </cell>
          <cell r="D957">
            <v>40237</v>
          </cell>
          <cell r="E957">
            <v>40231</v>
          </cell>
        </row>
        <row r="958">
          <cell r="A958">
            <v>187537</v>
          </cell>
          <cell r="B958">
            <v>40234</v>
          </cell>
          <cell r="C958">
            <v>40224</v>
          </cell>
          <cell r="D958">
            <v>40237</v>
          </cell>
          <cell r="E958">
            <v>40231</v>
          </cell>
        </row>
        <row r="959">
          <cell r="A959">
            <v>187538</v>
          </cell>
          <cell r="B959">
            <v>40235</v>
          </cell>
          <cell r="C959">
            <v>40224</v>
          </cell>
          <cell r="D959">
            <v>40237</v>
          </cell>
          <cell r="E959">
            <v>40231</v>
          </cell>
        </row>
        <row r="960">
          <cell r="A960">
            <v>187539</v>
          </cell>
          <cell r="B960">
            <v>40236</v>
          </cell>
          <cell r="C960">
            <v>40224</v>
          </cell>
          <cell r="D960">
            <v>40237</v>
          </cell>
          <cell r="E960">
            <v>40231</v>
          </cell>
        </row>
        <row r="961">
          <cell r="A961">
            <v>187540</v>
          </cell>
          <cell r="B961">
            <v>40237</v>
          </cell>
          <cell r="C961">
            <v>40224</v>
          </cell>
          <cell r="D961">
            <v>40237</v>
          </cell>
          <cell r="E961">
            <v>40231</v>
          </cell>
        </row>
        <row r="962">
          <cell r="A962">
            <v>187541</v>
          </cell>
          <cell r="B962">
            <v>40238</v>
          </cell>
          <cell r="C962">
            <v>40252</v>
          </cell>
          <cell r="D962">
            <v>40244</v>
          </cell>
          <cell r="E962">
            <v>40238</v>
          </cell>
        </row>
        <row r="963">
          <cell r="A963">
            <v>187542</v>
          </cell>
          <cell r="B963">
            <v>40239</v>
          </cell>
          <cell r="C963">
            <v>40252</v>
          </cell>
          <cell r="D963">
            <v>40244</v>
          </cell>
          <cell r="E963">
            <v>40238</v>
          </cell>
        </row>
        <row r="964">
          <cell r="A964">
            <v>187543</v>
          </cell>
          <cell r="B964">
            <v>40240</v>
          </cell>
          <cell r="C964">
            <v>40252</v>
          </cell>
          <cell r="D964">
            <v>40244</v>
          </cell>
          <cell r="E964">
            <v>40238</v>
          </cell>
        </row>
        <row r="965">
          <cell r="A965">
            <v>187544</v>
          </cell>
          <cell r="B965">
            <v>40241</v>
          </cell>
          <cell r="C965">
            <v>40252</v>
          </cell>
          <cell r="D965">
            <v>40244</v>
          </cell>
          <cell r="E965">
            <v>40238</v>
          </cell>
        </row>
        <row r="966">
          <cell r="A966">
            <v>187545</v>
          </cell>
          <cell r="B966">
            <v>40242</v>
          </cell>
          <cell r="C966">
            <v>40252</v>
          </cell>
          <cell r="D966">
            <v>40244</v>
          </cell>
          <cell r="E966">
            <v>40238</v>
          </cell>
        </row>
        <row r="967">
          <cell r="A967">
            <v>187546</v>
          </cell>
          <cell r="B967">
            <v>40243</v>
          </cell>
          <cell r="C967">
            <v>40252</v>
          </cell>
          <cell r="D967">
            <v>40244</v>
          </cell>
          <cell r="E967">
            <v>40238</v>
          </cell>
        </row>
        <row r="968">
          <cell r="A968">
            <v>187547</v>
          </cell>
          <cell r="B968">
            <v>40244</v>
          </cell>
          <cell r="C968">
            <v>40252</v>
          </cell>
          <cell r="D968">
            <v>40244</v>
          </cell>
          <cell r="E968">
            <v>40238</v>
          </cell>
        </row>
        <row r="969">
          <cell r="A969">
            <v>187548</v>
          </cell>
          <cell r="B969">
            <v>40245</v>
          </cell>
          <cell r="C969">
            <v>40252</v>
          </cell>
          <cell r="D969">
            <v>40251</v>
          </cell>
          <cell r="E969">
            <v>40245</v>
          </cell>
        </row>
        <row r="970">
          <cell r="A970">
            <v>187549</v>
          </cell>
          <cell r="B970">
            <v>40246</v>
          </cell>
          <cell r="C970">
            <v>40252</v>
          </cell>
          <cell r="D970">
            <v>40251</v>
          </cell>
          <cell r="E970">
            <v>40245</v>
          </cell>
        </row>
        <row r="971">
          <cell r="A971">
            <v>187550</v>
          </cell>
          <cell r="B971">
            <v>40247</v>
          </cell>
          <cell r="C971">
            <v>40252</v>
          </cell>
          <cell r="D971">
            <v>40251</v>
          </cell>
          <cell r="E971">
            <v>40245</v>
          </cell>
        </row>
        <row r="972">
          <cell r="A972">
            <v>187551</v>
          </cell>
          <cell r="B972">
            <v>40248</v>
          </cell>
          <cell r="C972">
            <v>40252</v>
          </cell>
          <cell r="D972">
            <v>40251</v>
          </cell>
          <cell r="E972">
            <v>40245</v>
          </cell>
        </row>
        <row r="973">
          <cell r="A973">
            <v>187552</v>
          </cell>
          <cell r="B973">
            <v>40249</v>
          </cell>
          <cell r="C973">
            <v>40252</v>
          </cell>
          <cell r="D973">
            <v>40251</v>
          </cell>
          <cell r="E973">
            <v>40245</v>
          </cell>
        </row>
        <row r="974">
          <cell r="A974">
            <v>187553</v>
          </cell>
          <cell r="B974">
            <v>40250</v>
          </cell>
          <cell r="C974">
            <v>40252</v>
          </cell>
          <cell r="D974">
            <v>40251</v>
          </cell>
          <cell r="E974">
            <v>40245</v>
          </cell>
        </row>
        <row r="975">
          <cell r="A975">
            <v>187554</v>
          </cell>
          <cell r="B975">
            <v>40251</v>
          </cell>
          <cell r="C975">
            <v>40252</v>
          </cell>
          <cell r="D975">
            <v>40251</v>
          </cell>
          <cell r="E975">
            <v>40245</v>
          </cell>
        </row>
        <row r="976">
          <cell r="A976">
            <v>187555</v>
          </cell>
          <cell r="B976">
            <v>40252</v>
          </cell>
          <cell r="C976">
            <v>40252</v>
          </cell>
          <cell r="D976">
            <v>40258</v>
          </cell>
          <cell r="E976">
            <v>40252</v>
          </cell>
        </row>
        <row r="977">
          <cell r="A977">
            <v>187556</v>
          </cell>
          <cell r="B977">
            <v>40253</v>
          </cell>
          <cell r="C977">
            <v>40252</v>
          </cell>
          <cell r="D977">
            <v>40258</v>
          </cell>
          <cell r="E977">
            <v>40252</v>
          </cell>
        </row>
        <row r="978">
          <cell r="A978">
            <v>187557</v>
          </cell>
          <cell r="B978">
            <v>40254</v>
          </cell>
          <cell r="C978">
            <v>40252</v>
          </cell>
          <cell r="D978">
            <v>40258</v>
          </cell>
          <cell r="E978">
            <v>40252</v>
          </cell>
        </row>
        <row r="979">
          <cell r="A979">
            <v>187558</v>
          </cell>
          <cell r="B979">
            <v>40255</v>
          </cell>
          <cell r="C979">
            <v>40252</v>
          </cell>
          <cell r="D979">
            <v>40258</v>
          </cell>
          <cell r="E979">
            <v>40252</v>
          </cell>
        </row>
        <row r="980">
          <cell r="A980">
            <v>187559</v>
          </cell>
          <cell r="B980">
            <v>40256</v>
          </cell>
          <cell r="C980">
            <v>40252</v>
          </cell>
          <cell r="D980">
            <v>40258</v>
          </cell>
          <cell r="E980">
            <v>40252</v>
          </cell>
        </row>
        <row r="981">
          <cell r="A981">
            <v>187560</v>
          </cell>
          <cell r="B981">
            <v>40257</v>
          </cell>
          <cell r="C981">
            <v>40252</v>
          </cell>
          <cell r="D981">
            <v>40258</v>
          </cell>
          <cell r="E981">
            <v>40252</v>
          </cell>
        </row>
        <row r="982">
          <cell r="A982">
            <v>187561</v>
          </cell>
          <cell r="B982">
            <v>40258</v>
          </cell>
          <cell r="C982">
            <v>40252</v>
          </cell>
          <cell r="D982">
            <v>40258</v>
          </cell>
          <cell r="E982">
            <v>40252</v>
          </cell>
        </row>
        <row r="983">
          <cell r="A983">
            <v>187562</v>
          </cell>
          <cell r="B983">
            <v>40259</v>
          </cell>
          <cell r="C983">
            <v>40252</v>
          </cell>
          <cell r="D983">
            <v>40265</v>
          </cell>
          <cell r="E983">
            <v>40259</v>
          </cell>
        </row>
        <row r="984">
          <cell r="A984">
            <v>187563</v>
          </cell>
          <cell r="B984">
            <v>40260</v>
          </cell>
          <cell r="C984">
            <v>40252</v>
          </cell>
          <cell r="D984">
            <v>40265</v>
          </cell>
          <cell r="E984">
            <v>40259</v>
          </cell>
        </row>
        <row r="985">
          <cell r="A985">
            <v>187564</v>
          </cell>
          <cell r="B985">
            <v>40261</v>
          </cell>
          <cell r="C985">
            <v>40252</v>
          </cell>
          <cell r="D985">
            <v>40265</v>
          </cell>
          <cell r="E985">
            <v>40259</v>
          </cell>
        </row>
        <row r="986">
          <cell r="A986">
            <v>187565</v>
          </cell>
          <cell r="B986">
            <v>40262</v>
          </cell>
          <cell r="C986">
            <v>40252</v>
          </cell>
          <cell r="D986">
            <v>40265</v>
          </cell>
          <cell r="E986">
            <v>40259</v>
          </cell>
        </row>
        <row r="987">
          <cell r="A987">
            <v>187566</v>
          </cell>
          <cell r="B987">
            <v>40263</v>
          </cell>
          <cell r="C987">
            <v>40252</v>
          </cell>
          <cell r="D987">
            <v>40265</v>
          </cell>
          <cell r="E987">
            <v>40259</v>
          </cell>
        </row>
        <row r="988">
          <cell r="A988">
            <v>187567</v>
          </cell>
          <cell r="B988">
            <v>40264</v>
          </cell>
          <cell r="C988">
            <v>40252</v>
          </cell>
          <cell r="D988">
            <v>40265</v>
          </cell>
          <cell r="E988">
            <v>40259</v>
          </cell>
        </row>
        <row r="989">
          <cell r="A989">
            <v>187568</v>
          </cell>
          <cell r="B989">
            <v>40265</v>
          </cell>
          <cell r="C989">
            <v>40252</v>
          </cell>
          <cell r="D989">
            <v>40265</v>
          </cell>
          <cell r="E989">
            <v>40259</v>
          </cell>
        </row>
        <row r="990">
          <cell r="A990">
            <v>187569</v>
          </cell>
          <cell r="B990">
            <v>40266</v>
          </cell>
          <cell r="C990">
            <v>40252</v>
          </cell>
          <cell r="D990">
            <v>40272</v>
          </cell>
          <cell r="E990">
            <v>40266</v>
          </cell>
        </row>
        <row r="991">
          <cell r="A991">
            <v>187570</v>
          </cell>
          <cell r="B991">
            <v>40267</v>
          </cell>
          <cell r="C991">
            <v>40252</v>
          </cell>
          <cell r="D991">
            <v>40272</v>
          </cell>
          <cell r="E991">
            <v>40266</v>
          </cell>
        </row>
        <row r="992">
          <cell r="A992">
            <v>187571</v>
          </cell>
          <cell r="B992">
            <v>40268</v>
          </cell>
          <cell r="C992">
            <v>40252</v>
          </cell>
          <cell r="D992">
            <v>40272</v>
          </cell>
          <cell r="E992">
            <v>40266</v>
          </cell>
        </row>
        <row r="993">
          <cell r="A993">
            <v>187572</v>
          </cell>
          <cell r="B993">
            <v>40269</v>
          </cell>
          <cell r="C993">
            <v>40252</v>
          </cell>
          <cell r="D993">
            <v>40272</v>
          </cell>
          <cell r="E993">
            <v>40266</v>
          </cell>
        </row>
        <row r="994">
          <cell r="A994">
            <v>187573</v>
          </cell>
          <cell r="B994">
            <v>40270</v>
          </cell>
          <cell r="C994">
            <v>40252</v>
          </cell>
          <cell r="D994">
            <v>40272</v>
          </cell>
          <cell r="E994">
            <v>40266</v>
          </cell>
        </row>
        <row r="995">
          <cell r="A995">
            <v>187574</v>
          </cell>
          <cell r="B995">
            <v>40271</v>
          </cell>
          <cell r="C995">
            <v>40252</v>
          </cell>
          <cell r="D995">
            <v>40272</v>
          </cell>
          <cell r="E995">
            <v>40266</v>
          </cell>
        </row>
        <row r="996">
          <cell r="A996">
            <v>187575</v>
          </cell>
          <cell r="B996">
            <v>40272</v>
          </cell>
          <cell r="C996">
            <v>40252</v>
          </cell>
          <cell r="D996">
            <v>40272</v>
          </cell>
          <cell r="E996">
            <v>40266</v>
          </cell>
        </row>
        <row r="997">
          <cell r="A997">
            <v>187576</v>
          </cell>
          <cell r="B997">
            <v>40273</v>
          </cell>
          <cell r="C997">
            <v>40283</v>
          </cell>
          <cell r="D997">
            <v>40279</v>
          </cell>
          <cell r="E997">
            <v>40273</v>
          </cell>
        </row>
        <row r="998">
          <cell r="A998">
            <v>187577</v>
          </cell>
          <cell r="B998">
            <v>40274</v>
          </cell>
          <cell r="C998">
            <v>40283</v>
          </cell>
          <cell r="D998">
            <v>40279</v>
          </cell>
          <cell r="E998">
            <v>40273</v>
          </cell>
        </row>
        <row r="999">
          <cell r="A999">
            <v>187578</v>
          </cell>
          <cell r="B999">
            <v>40275</v>
          </cell>
          <cell r="C999">
            <v>40283</v>
          </cell>
          <cell r="D999">
            <v>40279</v>
          </cell>
          <cell r="E999">
            <v>40273</v>
          </cell>
        </row>
        <row r="1000">
          <cell r="A1000">
            <v>187579</v>
          </cell>
          <cell r="B1000">
            <v>40276</v>
          </cell>
          <cell r="C1000">
            <v>40283</v>
          </cell>
          <cell r="D1000">
            <v>40279</v>
          </cell>
          <cell r="E1000">
            <v>40273</v>
          </cell>
        </row>
        <row r="1001">
          <cell r="A1001">
            <v>187580</v>
          </cell>
          <cell r="B1001">
            <v>40277</v>
          </cell>
          <cell r="C1001">
            <v>40283</v>
          </cell>
          <cell r="D1001">
            <v>40279</v>
          </cell>
          <cell r="E1001">
            <v>40273</v>
          </cell>
        </row>
        <row r="1002">
          <cell r="A1002">
            <v>187581</v>
          </cell>
          <cell r="B1002">
            <v>40278</v>
          </cell>
          <cell r="C1002">
            <v>40283</v>
          </cell>
          <cell r="D1002">
            <v>40279</v>
          </cell>
          <cell r="E1002">
            <v>40273</v>
          </cell>
        </row>
        <row r="1003">
          <cell r="A1003">
            <v>187582</v>
          </cell>
          <cell r="B1003">
            <v>40279</v>
          </cell>
          <cell r="C1003">
            <v>40283</v>
          </cell>
          <cell r="D1003">
            <v>40279</v>
          </cell>
          <cell r="E1003">
            <v>40273</v>
          </cell>
        </row>
        <row r="1004">
          <cell r="A1004">
            <v>187583</v>
          </cell>
          <cell r="B1004">
            <v>40280</v>
          </cell>
          <cell r="C1004">
            <v>40283</v>
          </cell>
          <cell r="D1004">
            <v>40286</v>
          </cell>
          <cell r="E1004">
            <v>40280</v>
          </cell>
        </row>
        <row r="1005">
          <cell r="A1005">
            <v>187584</v>
          </cell>
          <cell r="B1005">
            <v>40281</v>
          </cell>
          <cell r="C1005">
            <v>40283</v>
          </cell>
          <cell r="D1005">
            <v>40286</v>
          </cell>
          <cell r="E1005">
            <v>40280</v>
          </cell>
        </row>
        <row r="1006">
          <cell r="A1006">
            <v>187585</v>
          </cell>
          <cell r="B1006">
            <v>40282</v>
          </cell>
          <cell r="C1006">
            <v>40283</v>
          </cell>
          <cell r="D1006">
            <v>40286</v>
          </cell>
          <cell r="E1006">
            <v>40280</v>
          </cell>
        </row>
        <row r="1007">
          <cell r="A1007">
            <v>187586</v>
          </cell>
          <cell r="B1007">
            <v>40283</v>
          </cell>
          <cell r="C1007">
            <v>40283</v>
          </cell>
          <cell r="D1007">
            <v>40286</v>
          </cell>
          <cell r="E1007">
            <v>40280</v>
          </cell>
        </row>
        <row r="1008">
          <cell r="A1008">
            <v>187587</v>
          </cell>
          <cell r="B1008">
            <v>40284</v>
          </cell>
          <cell r="C1008">
            <v>40283</v>
          </cell>
          <cell r="D1008">
            <v>40286</v>
          </cell>
          <cell r="E1008">
            <v>40280</v>
          </cell>
        </row>
        <row r="1009">
          <cell r="A1009">
            <v>187588</v>
          </cell>
          <cell r="B1009">
            <v>40285</v>
          </cell>
          <cell r="C1009">
            <v>40283</v>
          </cell>
          <cell r="D1009">
            <v>40286</v>
          </cell>
          <cell r="E1009">
            <v>40280</v>
          </cell>
        </row>
        <row r="1010">
          <cell r="A1010">
            <v>187589</v>
          </cell>
          <cell r="B1010">
            <v>40286</v>
          </cell>
          <cell r="C1010">
            <v>40283</v>
          </cell>
          <cell r="D1010">
            <v>40286</v>
          </cell>
          <cell r="E1010">
            <v>40280</v>
          </cell>
        </row>
        <row r="1011">
          <cell r="A1011">
            <v>187590</v>
          </cell>
          <cell r="B1011">
            <v>40287</v>
          </cell>
          <cell r="C1011">
            <v>40283</v>
          </cell>
          <cell r="D1011">
            <v>40293</v>
          </cell>
          <cell r="E1011">
            <v>40287</v>
          </cell>
        </row>
        <row r="1012">
          <cell r="A1012">
            <v>187591</v>
          </cell>
          <cell r="B1012">
            <v>40288</v>
          </cell>
          <cell r="C1012">
            <v>40283</v>
          </cell>
          <cell r="D1012">
            <v>40293</v>
          </cell>
          <cell r="E1012">
            <v>40287</v>
          </cell>
        </row>
        <row r="1013">
          <cell r="A1013">
            <v>187592</v>
          </cell>
          <cell r="B1013">
            <v>40289</v>
          </cell>
          <cell r="C1013">
            <v>40283</v>
          </cell>
          <cell r="D1013">
            <v>40293</v>
          </cell>
          <cell r="E1013">
            <v>40287</v>
          </cell>
        </row>
        <row r="1014">
          <cell r="A1014">
            <v>187593</v>
          </cell>
          <cell r="B1014">
            <v>40290</v>
          </cell>
          <cell r="C1014">
            <v>40283</v>
          </cell>
          <cell r="D1014">
            <v>40293</v>
          </cell>
          <cell r="E1014">
            <v>40287</v>
          </cell>
        </row>
        <row r="1015">
          <cell r="A1015">
            <v>187594</v>
          </cell>
          <cell r="B1015">
            <v>40291</v>
          </cell>
          <cell r="C1015">
            <v>40283</v>
          </cell>
          <cell r="D1015">
            <v>40293</v>
          </cell>
          <cell r="E1015">
            <v>40287</v>
          </cell>
        </row>
        <row r="1016">
          <cell r="A1016">
            <v>187595</v>
          </cell>
          <cell r="B1016">
            <v>40292</v>
          </cell>
          <cell r="C1016">
            <v>40283</v>
          </cell>
          <cell r="D1016">
            <v>40293</v>
          </cell>
          <cell r="E1016">
            <v>40287</v>
          </cell>
        </row>
        <row r="1017">
          <cell r="A1017">
            <v>187596</v>
          </cell>
          <cell r="B1017">
            <v>40293</v>
          </cell>
          <cell r="C1017">
            <v>40283</v>
          </cell>
          <cell r="D1017">
            <v>40293</v>
          </cell>
          <cell r="E1017">
            <v>40287</v>
          </cell>
        </row>
        <row r="1018">
          <cell r="A1018">
            <v>187597</v>
          </cell>
          <cell r="B1018">
            <v>40294</v>
          </cell>
          <cell r="C1018">
            <v>40283</v>
          </cell>
          <cell r="D1018">
            <v>40300</v>
          </cell>
          <cell r="E1018">
            <v>40294</v>
          </cell>
        </row>
        <row r="1019">
          <cell r="A1019">
            <v>187598</v>
          </cell>
          <cell r="B1019">
            <v>40295</v>
          </cell>
          <cell r="C1019">
            <v>40283</v>
          </cell>
          <cell r="D1019">
            <v>40300</v>
          </cell>
          <cell r="E1019">
            <v>40294</v>
          </cell>
        </row>
        <row r="1020">
          <cell r="A1020">
            <v>187599</v>
          </cell>
          <cell r="B1020">
            <v>40296</v>
          </cell>
          <cell r="C1020">
            <v>40283</v>
          </cell>
          <cell r="D1020">
            <v>40300</v>
          </cell>
          <cell r="E1020">
            <v>40294</v>
          </cell>
        </row>
        <row r="1021">
          <cell r="A1021">
            <v>187600</v>
          </cell>
          <cell r="B1021">
            <v>40297</v>
          </cell>
          <cell r="C1021">
            <v>40283</v>
          </cell>
          <cell r="D1021">
            <v>40300</v>
          </cell>
          <cell r="E1021">
            <v>40294</v>
          </cell>
        </row>
        <row r="1022">
          <cell r="A1022">
            <v>187601</v>
          </cell>
          <cell r="B1022">
            <v>40298</v>
          </cell>
          <cell r="C1022">
            <v>40283</v>
          </cell>
          <cell r="D1022">
            <v>40300</v>
          </cell>
          <cell r="E1022">
            <v>40294</v>
          </cell>
        </row>
        <row r="1023">
          <cell r="A1023">
            <v>187602</v>
          </cell>
          <cell r="B1023">
            <v>40299</v>
          </cell>
          <cell r="C1023">
            <v>40283</v>
          </cell>
          <cell r="D1023">
            <v>40300</v>
          </cell>
          <cell r="E1023">
            <v>40294</v>
          </cell>
        </row>
        <row r="1024">
          <cell r="A1024">
            <v>187603</v>
          </cell>
          <cell r="B1024">
            <v>40300</v>
          </cell>
          <cell r="C1024">
            <v>40283</v>
          </cell>
          <cell r="D1024">
            <v>40300</v>
          </cell>
          <cell r="E1024">
            <v>40294</v>
          </cell>
        </row>
        <row r="1025">
          <cell r="A1025">
            <v>187604</v>
          </cell>
          <cell r="B1025">
            <v>40301</v>
          </cell>
          <cell r="C1025">
            <v>40313</v>
          </cell>
          <cell r="D1025">
            <v>40307</v>
          </cell>
          <cell r="E1025">
            <v>40301</v>
          </cell>
        </row>
        <row r="1026">
          <cell r="A1026">
            <v>187605</v>
          </cell>
          <cell r="B1026">
            <v>40302</v>
          </cell>
          <cell r="C1026">
            <v>40313</v>
          </cell>
          <cell r="D1026">
            <v>40307</v>
          </cell>
          <cell r="E1026">
            <v>40301</v>
          </cell>
        </row>
        <row r="1027">
          <cell r="A1027">
            <v>187606</v>
          </cell>
          <cell r="B1027">
            <v>40303</v>
          </cell>
          <cell r="C1027">
            <v>40313</v>
          </cell>
          <cell r="D1027">
            <v>40307</v>
          </cell>
          <cell r="E1027">
            <v>40301</v>
          </cell>
        </row>
        <row r="1028">
          <cell r="A1028">
            <v>187607</v>
          </cell>
          <cell r="B1028">
            <v>40304</v>
          </cell>
          <cell r="C1028">
            <v>40313</v>
          </cell>
          <cell r="D1028">
            <v>40307</v>
          </cell>
          <cell r="E1028">
            <v>40301</v>
          </cell>
        </row>
        <row r="1029">
          <cell r="A1029">
            <v>187608</v>
          </cell>
          <cell r="B1029">
            <v>40305</v>
          </cell>
          <cell r="C1029">
            <v>40313</v>
          </cell>
          <cell r="D1029">
            <v>40307</v>
          </cell>
          <cell r="E1029">
            <v>40301</v>
          </cell>
        </row>
        <row r="1030">
          <cell r="A1030">
            <v>187609</v>
          </cell>
          <cell r="B1030">
            <v>40306</v>
          </cell>
          <cell r="C1030">
            <v>40313</v>
          </cell>
          <cell r="D1030">
            <v>40307</v>
          </cell>
          <cell r="E1030">
            <v>40301</v>
          </cell>
        </row>
        <row r="1031">
          <cell r="A1031">
            <v>187610</v>
          </cell>
          <cell r="B1031">
            <v>40307</v>
          </cell>
          <cell r="C1031">
            <v>40313</v>
          </cell>
          <cell r="D1031">
            <v>40307</v>
          </cell>
          <cell r="E1031">
            <v>40301</v>
          </cell>
        </row>
        <row r="1032">
          <cell r="A1032">
            <v>187611</v>
          </cell>
          <cell r="B1032">
            <v>40308</v>
          </cell>
          <cell r="C1032">
            <v>40313</v>
          </cell>
          <cell r="D1032">
            <v>40314</v>
          </cell>
          <cell r="E1032">
            <v>40308</v>
          </cell>
        </row>
        <row r="1033">
          <cell r="A1033">
            <v>187612</v>
          </cell>
          <cell r="B1033">
            <v>40309</v>
          </cell>
          <cell r="C1033">
            <v>40313</v>
          </cell>
          <cell r="D1033">
            <v>40314</v>
          </cell>
          <cell r="E1033">
            <v>40308</v>
          </cell>
        </row>
        <row r="1034">
          <cell r="A1034">
            <v>187613</v>
          </cell>
          <cell r="B1034">
            <v>40310</v>
          </cell>
          <cell r="C1034">
            <v>40313</v>
          </cell>
          <cell r="D1034">
            <v>40314</v>
          </cell>
          <cell r="E1034">
            <v>40308</v>
          </cell>
        </row>
        <row r="1035">
          <cell r="A1035">
            <v>187614</v>
          </cell>
          <cell r="B1035">
            <v>40311</v>
          </cell>
          <cell r="C1035">
            <v>40313</v>
          </cell>
          <cell r="D1035">
            <v>40314</v>
          </cell>
          <cell r="E1035">
            <v>40308</v>
          </cell>
        </row>
        <row r="1036">
          <cell r="A1036">
            <v>187615</v>
          </cell>
          <cell r="B1036">
            <v>40312</v>
          </cell>
          <cell r="C1036">
            <v>40313</v>
          </cell>
          <cell r="D1036">
            <v>40314</v>
          </cell>
          <cell r="E1036">
            <v>40308</v>
          </cell>
        </row>
        <row r="1037">
          <cell r="A1037">
            <v>187616</v>
          </cell>
          <cell r="B1037">
            <v>40313</v>
          </cell>
          <cell r="C1037">
            <v>40313</v>
          </cell>
          <cell r="D1037">
            <v>40314</v>
          </cell>
          <cell r="E1037">
            <v>40308</v>
          </cell>
        </row>
        <row r="1038">
          <cell r="A1038">
            <v>187617</v>
          </cell>
          <cell r="B1038">
            <v>40314</v>
          </cell>
          <cell r="C1038">
            <v>40313</v>
          </cell>
          <cell r="D1038">
            <v>40314</v>
          </cell>
          <cell r="E1038">
            <v>40308</v>
          </cell>
        </row>
        <row r="1039">
          <cell r="A1039">
            <v>187618</v>
          </cell>
          <cell r="B1039">
            <v>40315</v>
          </cell>
          <cell r="C1039">
            <v>40313</v>
          </cell>
          <cell r="D1039">
            <v>40321</v>
          </cell>
          <cell r="E1039">
            <v>40315</v>
          </cell>
        </row>
        <row r="1040">
          <cell r="A1040">
            <v>187619</v>
          </cell>
          <cell r="B1040">
            <v>40316</v>
          </cell>
          <cell r="C1040">
            <v>40313</v>
          </cell>
          <cell r="D1040">
            <v>40321</v>
          </cell>
          <cell r="E1040">
            <v>40315</v>
          </cell>
        </row>
        <row r="1041">
          <cell r="A1041">
            <v>187620</v>
          </cell>
          <cell r="B1041">
            <v>40317</v>
          </cell>
          <cell r="C1041">
            <v>40313</v>
          </cell>
          <cell r="D1041">
            <v>40321</v>
          </cell>
          <cell r="E1041">
            <v>40315</v>
          </cell>
        </row>
        <row r="1042">
          <cell r="A1042">
            <v>187621</v>
          </cell>
          <cell r="B1042">
            <v>40318</v>
          </cell>
          <cell r="C1042">
            <v>40313</v>
          </cell>
          <cell r="D1042">
            <v>40321</v>
          </cell>
          <cell r="E1042">
            <v>40315</v>
          </cell>
        </row>
        <row r="1043">
          <cell r="A1043">
            <v>187622</v>
          </cell>
          <cell r="B1043">
            <v>40319</v>
          </cell>
          <cell r="C1043">
            <v>40313</v>
          </cell>
          <cell r="D1043">
            <v>40321</v>
          </cell>
          <cell r="E1043">
            <v>40315</v>
          </cell>
        </row>
        <row r="1044">
          <cell r="A1044">
            <v>187623</v>
          </cell>
          <cell r="B1044">
            <v>40320</v>
          </cell>
          <cell r="C1044">
            <v>40313</v>
          </cell>
          <cell r="D1044">
            <v>40321</v>
          </cell>
          <cell r="E1044">
            <v>40315</v>
          </cell>
        </row>
        <row r="1045">
          <cell r="A1045">
            <v>187624</v>
          </cell>
          <cell r="B1045">
            <v>40321</v>
          </cell>
          <cell r="C1045">
            <v>40313</v>
          </cell>
          <cell r="D1045">
            <v>40321</v>
          </cell>
          <cell r="E1045">
            <v>40315</v>
          </cell>
        </row>
        <row r="1046">
          <cell r="A1046">
            <v>187625</v>
          </cell>
          <cell r="B1046">
            <v>40322</v>
          </cell>
          <cell r="C1046">
            <v>40313</v>
          </cell>
          <cell r="D1046">
            <v>40328</v>
          </cell>
          <cell r="E1046">
            <v>40322</v>
          </cell>
        </row>
        <row r="1047">
          <cell r="A1047">
            <v>187626</v>
          </cell>
          <cell r="B1047">
            <v>40323</v>
          </cell>
          <cell r="C1047">
            <v>40313</v>
          </cell>
          <cell r="D1047">
            <v>40328</v>
          </cell>
          <cell r="E1047">
            <v>40322</v>
          </cell>
        </row>
        <row r="1048">
          <cell r="A1048">
            <v>187627</v>
          </cell>
          <cell r="B1048">
            <v>40324</v>
          </cell>
          <cell r="C1048">
            <v>40313</v>
          </cell>
          <cell r="D1048">
            <v>40328</v>
          </cell>
          <cell r="E1048">
            <v>40322</v>
          </cell>
        </row>
        <row r="1049">
          <cell r="A1049">
            <v>187628</v>
          </cell>
          <cell r="B1049">
            <v>40325</v>
          </cell>
          <cell r="C1049">
            <v>40313</v>
          </cell>
          <cell r="D1049">
            <v>40328</v>
          </cell>
          <cell r="E1049">
            <v>40322</v>
          </cell>
        </row>
        <row r="1050">
          <cell r="A1050">
            <v>187629</v>
          </cell>
          <cell r="B1050">
            <v>40326</v>
          </cell>
          <cell r="C1050">
            <v>40313</v>
          </cell>
          <cell r="D1050">
            <v>40328</v>
          </cell>
          <cell r="E1050">
            <v>40322</v>
          </cell>
        </row>
        <row r="1051">
          <cell r="A1051">
            <v>187630</v>
          </cell>
          <cell r="B1051">
            <v>40327</v>
          </cell>
          <cell r="C1051">
            <v>40313</v>
          </cell>
          <cell r="D1051">
            <v>40328</v>
          </cell>
          <cell r="E1051">
            <v>40322</v>
          </cell>
        </row>
        <row r="1052">
          <cell r="A1052">
            <v>187631</v>
          </cell>
          <cell r="B1052">
            <v>40328</v>
          </cell>
          <cell r="C1052">
            <v>40313</v>
          </cell>
          <cell r="D1052">
            <v>40328</v>
          </cell>
          <cell r="E1052">
            <v>40322</v>
          </cell>
        </row>
        <row r="1053">
          <cell r="A1053">
            <v>187632</v>
          </cell>
          <cell r="B1053">
            <v>40329</v>
          </cell>
          <cell r="C1053">
            <v>40344</v>
          </cell>
          <cell r="D1053">
            <v>40335</v>
          </cell>
          <cell r="E1053">
            <v>40329</v>
          </cell>
        </row>
        <row r="1054">
          <cell r="A1054">
            <v>187633</v>
          </cell>
          <cell r="B1054">
            <v>40330</v>
          </cell>
          <cell r="C1054">
            <v>40344</v>
          </cell>
          <cell r="D1054">
            <v>40335</v>
          </cell>
          <cell r="E1054">
            <v>40329</v>
          </cell>
        </row>
        <row r="1055">
          <cell r="A1055">
            <v>187634</v>
          </cell>
          <cell r="B1055">
            <v>40331</v>
          </cell>
          <cell r="C1055">
            <v>40344</v>
          </cell>
          <cell r="D1055">
            <v>40335</v>
          </cell>
          <cell r="E1055">
            <v>40329</v>
          </cell>
        </row>
        <row r="1056">
          <cell r="A1056">
            <v>187635</v>
          </cell>
          <cell r="B1056">
            <v>40332</v>
          </cell>
          <cell r="C1056">
            <v>40344</v>
          </cell>
          <cell r="D1056">
            <v>40335</v>
          </cell>
          <cell r="E1056">
            <v>40329</v>
          </cell>
        </row>
        <row r="1057">
          <cell r="A1057">
            <v>187636</v>
          </cell>
          <cell r="B1057">
            <v>40333</v>
          </cell>
          <cell r="C1057">
            <v>40344</v>
          </cell>
          <cell r="D1057">
            <v>40335</v>
          </cell>
          <cell r="E1057">
            <v>40329</v>
          </cell>
        </row>
        <row r="1058">
          <cell r="A1058">
            <v>187637</v>
          </cell>
          <cell r="B1058">
            <v>40334</v>
          </cell>
          <cell r="C1058">
            <v>40344</v>
          </cell>
          <cell r="D1058">
            <v>40335</v>
          </cell>
          <cell r="E1058">
            <v>40329</v>
          </cell>
        </row>
        <row r="1059">
          <cell r="A1059">
            <v>187638</v>
          </cell>
          <cell r="B1059">
            <v>40335</v>
          </cell>
          <cell r="C1059">
            <v>40344</v>
          </cell>
          <cell r="D1059">
            <v>40335</v>
          </cell>
          <cell r="E1059">
            <v>40329</v>
          </cell>
        </row>
        <row r="1060">
          <cell r="A1060">
            <v>187639</v>
          </cell>
          <cell r="B1060">
            <v>40336</v>
          </cell>
          <cell r="C1060">
            <v>40344</v>
          </cell>
          <cell r="D1060">
            <v>40342</v>
          </cell>
          <cell r="E1060">
            <v>40336</v>
          </cell>
        </row>
        <row r="1061">
          <cell r="A1061">
            <v>187640</v>
          </cell>
          <cell r="B1061">
            <v>40337</v>
          </cell>
          <cell r="C1061">
            <v>40344</v>
          </cell>
          <cell r="D1061">
            <v>40342</v>
          </cell>
          <cell r="E1061">
            <v>40336</v>
          </cell>
        </row>
        <row r="1062">
          <cell r="A1062">
            <v>187641</v>
          </cell>
          <cell r="B1062">
            <v>40338</v>
          </cell>
          <cell r="C1062">
            <v>40344</v>
          </cell>
          <cell r="D1062">
            <v>40342</v>
          </cell>
          <cell r="E1062">
            <v>40336</v>
          </cell>
        </row>
        <row r="1063">
          <cell r="A1063">
            <v>187642</v>
          </cell>
          <cell r="B1063">
            <v>40339</v>
          </cell>
          <cell r="C1063">
            <v>40344</v>
          </cell>
          <cell r="D1063">
            <v>40342</v>
          </cell>
          <cell r="E1063">
            <v>40336</v>
          </cell>
        </row>
        <row r="1064">
          <cell r="A1064">
            <v>187643</v>
          </cell>
          <cell r="B1064">
            <v>40340</v>
          </cell>
          <cell r="C1064">
            <v>40344</v>
          </cell>
          <cell r="D1064">
            <v>40342</v>
          </cell>
          <cell r="E1064">
            <v>40336</v>
          </cell>
        </row>
        <row r="1065">
          <cell r="A1065">
            <v>187644</v>
          </cell>
          <cell r="B1065">
            <v>40341</v>
          </cell>
          <cell r="C1065">
            <v>40344</v>
          </cell>
          <cell r="D1065">
            <v>40342</v>
          </cell>
          <cell r="E1065">
            <v>40336</v>
          </cell>
        </row>
        <row r="1066">
          <cell r="A1066">
            <v>187645</v>
          </cell>
          <cell r="B1066">
            <v>40342</v>
          </cell>
          <cell r="C1066">
            <v>40344</v>
          </cell>
          <cell r="D1066">
            <v>40342</v>
          </cell>
          <cell r="E1066">
            <v>40336</v>
          </cell>
        </row>
        <row r="1067">
          <cell r="A1067">
            <v>187646</v>
          </cell>
          <cell r="B1067">
            <v>40343</v>
          </cell>
          <cell r="C1067">
            <v>40344</v>
          </cell>
          <cell r="D1067">
            <v>40349</v>
          </cell>
          <cell r="E1067">
            <v>40343</v>
          </cell>
        </row>
        <row r="1068">
          <cell r="A1068">
            <v>187647</v>
          </cell>
          <cell r="B1068">
            <v>40344</v>
          </cell>
          <cell r="C1068">
            <v>40344</v>
          </cell>
          <cell r="D1068">
            <v>40349</v>
          </cell>
          <cell r="E1068">
            <v>40343</v>
          </cell>
        </row>
        <row r="1069">
          <cell r="A1069">
            <v>187648</v>
          </cell>
          <cell r="B1069">
            <v>40345</v>
          </cell>
          <cell r="C1069">
            <v>40344</v>
          </cell>
          <cell r="D1069">
            <v>40349</v>
          </cell>
          <cell r="E1069">
            <v>40343</v>
          </cell>
        </row>
        <row r="1070">
          <cell r="A1070">
            <v>187649</v>
          </cell>
          <cell r="B1070">
            <v>40346</v>
          </cell>
          <cell r="C1070">
            <v>40344</v>
          </cell>
          <cell r="D1070">
            <v>40349</v>
          </cell>
          <cell r="E1070">
            <v>40343</v>
          </cell>
        </row>
        <row r="1071">
          <cell r="A1071">
            <v>187650</v>
          </cell>
          <cell r="B1071">
            <v>40347</v>
          </cell>
          <cell r="C1071">
            <v>40344</v>
          </cell>
          <cell r="D1071">
            <v>40349</v>
          </cell>
          <cell r="E1071">
            <v>40343</v>
          </cell>
        </row>
        <row r="1072">
          <cell r="A1072">
            <v>187651</v>
          </cell>
          <cell r="B1072">
            <v>40348</v>
          </cell>
          <cell r="C1072">
            <v>40344</v>
          </cell>
          <cell r="D1072">
            <v>40349</v>
          </cell>
          <cell r="E1072">
            <v>40343</v>
          </cell>
        </row>
        <row r="1073">
          <cell r="A1073">
            <v>187652</v>
          </cell>
          <cell r="B1073">
            <v>40349</v>
          </cell>
          <cell r="C1073">
            <v>40344</v>
          </cell>
          <cell r="D1073">
            <v>40349</v>
          </cell>
          <cell r="E1073">
            <v>40343</v>
          </cell>
        </row>
        <row r="1074">
          <cell r="A1074">
            <v>187653</v>
          </cell>
          <cell r="B1074">
            <v>40350</v>
          </cell>
          <cell r="C1074">
            <v>40344</v>
          </cell>
          <cell r="D1074">
            <v>40356</v>
          </cell>
          <cell r="E1074">
            <v>40350</v>
          </cell>
        </row>
        <row r="1075">
          <cell r="A1075">
            <v>187654</v>
          </cell>
          <cell r="B1075">
            <v>40351</v>
          </cell>
          <cell r="C1075">
            <v>40344</v>
          </cell>
          <cell r="D1075">
            <v>40356</v>
          </cell>
          <cell r="E1075">
            <v>40350</v>
          </cell>
        </row>
        <row r="1076">
          <cell r="A1076">
            <v>187655</v>
          </cell>
          <cell r="B1076">
            <v>40352</v>
          </cell>
          <cell r="C1076">
            <v>40344</v>
          </cell>
          <cell r="D1076">
            <v>40356</v>
          </cell>
          <cell r="E1076">
            <v>40350</v>
          </cell>
        </row>
        <row r="1077">
          <cell r="A1077">
            <v>187656</v>
          </cell>
          <cell r="B1077">
            <v>40353</v>
          </cell>
          <cell r="C1077">
            <v>40344</v>
          </cell>
          <cell r="D1077">
            <v>40356</v>
          </cell>
          <cell r="E1077">
            <v>40350</v>
          </cell>
        </row>
        <row r="1078">
          <cell r="A1078">
            <v>187657</v>
          </cell>
          <cell r="B1078">
            <v>40354</v>
          </cell>
          <cell r="C1078">
            <v>40344</v>
          </cell>
          <cell r="D1078">
            <v>40356</v>
          </cell>
          <cell r="E1078">
            <v>40350</v>
          </cell>
        </row>
        <row r="1079">
          <cell r="A1079">
            <v>187658</v>
          </cell>
          <cell r="B1079">
            <v>40355</v>
          </cell>
          <cell r="C1079">
            <v>40344</v>
          </cell>
          <cell r="D1079">
            <v>40356</v>
          </cell>
          <cell r="E1079">
            <v>40350</v>
          </cell>
        </row>
        <row r="1080">
          <cell r="A1080">
            <v>187659</v>
          </cell>
          <cell r="B1080">
            <v>40356</v>
          </cell>
          <cell r="C1080">
            <v>40344</v>
          </cell>
          <cell r="D1080">
            <v>40356</v>
          </cell>
          <cell r="E1080">
            <v>40350</v>
          </cell>
        </row>
        <row r="1081">
          <cell r="A1081">
            <v>187660</v>
          </cell>
          <cell r="B1081">
            <v>40357</v>
          </cell>
          <cell r="C1081">
            <v>40344</v>
          </cell>
          <cell r="D1081">
            <v>40363</v>
          </cell>
          <cell r="E1081">
            <v>40357</v>
          </cell>
        </row>
        <row r="1082">
          <cell r="A1082">
            <v>187661</v>
          </cell>
          <cell r="B1082">
            <v>40358</v>
          </cell>
          <cell r="C1082">
            <v>40344</v>
          </cell>
          <cell r="D1082">
            <v>40363</v>
          </cell>
          <cell r="E1082">
            <v>40357</v>
          </cell>
        </row>
        <row r="1083">
          <cell r="A1083">
            <v>187662</v>
          </cell>
          <cell r="B1083">
            <v>40359</v>
          </cell>
          <cell r="C1083">
            <v>40344</v>
          </cell>
          <cell r="D1083">
            <v>40363</v>
          </cell>
          <cell r="E1083">
            <v>40357</v>
          </cell>
        </row>
        <row r="1084">
          <cell r="A1084">
            <v>187663</v>
          </cell>
          <cell r="B1084">
            <v>40360</v>
          </cell>
          <cell r="C1084">
            <v>40344</v>
          </cell>
          <cell r="D1084">
            <v>40363</v>
          </cell>
          <cell r="E1084">
            <v>40357</v>
          </cell>
        </row>
        <row r="1085">
          <cell r="A1085">
            <v>187664</v>
          </cell>
          <cell r="B1085">
            <v>40361</v>
          </cell>
          <cell r="C1085">
            <v>40344</v>
          </cell>
          <cell r="D1085">
            <v>40363</v>
          </cell>
          <cell r="E1085">
            <v>40357</v>
          </cell>
        </row>
        <row r="1086">
          <cell r="A1086">
            <v>187665</v>
          </cell>
          <cell r="B1086">
            <v>40362</v>
          </cell>
          <cell r="C1086">
            <v>40344</v>
          </cell>
          <cell r="D1086">
            <v>40363</v>
          </cell>
          <cell r="E1086">
            <v>40357</v>
          </cell>
        </row>
        <row r="1087">
          <cell r="A1087">
            <v>187666</v>
          </cell>
          <cell r="B1087">
            <v>40363</v>
          </cell>
          <cell r="C1087">
            <v>40344</v>
          </cell>
          <cell r="D1087">
            <v>40363</v>
          </cell>
          <cell r="E1087">
            <v>40357</v>
          </cell>
        </row>
        <row r="1088">
          <cell r="A1088">
            <v>187667</v>
          </cell>
          <cell r="B1088">
            <v>40364</v>
          </cell>
          <cell r="C1088">
            <v>40374</v>
          </cell>
          <cell r="D1088">
            <v>40370</v>
          </cell>
          <cell r="E1088">
            <v>40364</v>
          </cell>
        </row>
        <row r="1089">
          <cell r="A1089">
            <v>187668</v>
          </cell>
          <cell r="B1089">
            <v>40365</v>
          </cell>
          <cell r="C1089">
            <v>40374</v>
          </cell>
          <cell r="D1089">
            <v>40370</v>
          </cell>
          <cell r="E1089">
            <v>40364</v>
          </cell>
        </row>
        <row r="1090">
          <cell r="A1090">
            <v>187669</v>
          </cell>
          <cell r="B1090">
            <v>40366</v>
          </cell>
          <cell r="C1090">
            <v>40374</v>
          </cell>
          <cell r="D1090">
            <v>40370</v>
          </cell>
          <cell r="E1090">
            <v>40364</v>
          </cell>
        </row>
        <row r="1091">
          <cell r="A1091">
            <v>187670</v>
          </cell>
          <cell r="B1091">
            <v>40367</v>
          </cell>
          <cell r="C1091">
            <v>40374</v>
          </cell>
          <cell r="D1091">
            <v>40370</v>
          </cell>
          <cell r="E1091">
            <v>40364</v>
          </cell>
        </row>
        <row r="1092">
          <cell r="A1092">
            <v>187671</v>
          </cell>
          <cell r="B1092">
            <v>40368</v>
          </cell>
          <cell r="C1092">
            <v>40374</v>
          </cell>
          <cell r="D1092">
            <v>40370</v>
          </cell>
          <cell r="E1092">
            <v>40364</v>
          </cell>
        </row>
        <row r="1093">
          <cell r="A1093">
            <v>187672</v>
          </cell>
          <cell r="B1093">
            <v>40369</v>
          </cell>
          <cell r="C1093">
            <v>40374</v>
          </cell>
          <cell r="D1093">
            <v>40370</v>
          </cell>
          <cell r="E1093">
            <v>40364</v>
          </cell>
        </row>
        <row r="1094">
          <cell r="A1094">
            <v>187673</v>
          </cell>
          <cell r="B1094">
            <v>40370</v>
          </cell>
          <cell r="C1094">
            <v>40374</v>
          </cell>
          <cell r="D1094">
            <v>40370</v>
          </cell>
          <cell r="E1094">
            <v>40364</v>
          </cell>
        </row>
        <row r="1095">
          <cell r="A1095">
            <v>187674</v>
          </cell>
          <cell r="B1095">
            <v>40371</v>
          </cell>
          <cell r="C1095">
            <v>40374</v>
          </cell>
          <cell r="D1095">
            <v>40377</v>
          </cell>
          <cell r="E1095">
            <v>40371</v>
          </cell>
        </row>
        <row r="1096">
          <cell r="A1096">
            <v>187675</v>
          </cell>
          <cell r="B1096">
            <v>40372</v>
          </cell>
          <cell r="C1096">
            <v>40374</v>
          </cell>
          <cell r="D1096">
            <v>40377</v>
          </cell>
          <cell r="E1096">
            <v>40371</v>
          </cell>
        </row>
        <row r="1097">
          <cell r="A1097">
            <v>187676</v>
          </cell>
          <cell r="B1097">
            <v>40373</v>
          </cell>
          <cell r="C1097">
            <v>40374</v>
          </cell>
          <cell r="D1097">
            <v>40377</v>
          </cell>
          <cell r="E1097">
            <v>40371</v>
          </cell>
        </row>
        <row r="1098">
          <cell r="A1098">
            <v>187677</v>
          </cell>
          <cell r="B1098">
            <v>40374</v>
          </cell>
          <cell r="C1098">
            <v>40374</v>
          </cell>
          <cell r="D1098">
            <v>40377</v>
          </cell>
          <cell r="E1098">
            <v>40371</v>
          </cell>
        </row>
        <row r="1099">
          <cell r="A1099">
            <v>187678</v>
          </cell>
          <cell r="B1099">
            <v>40375</v>
          </cell>
          <cell r="C1099">
            <v>40374</v>
          </cell>
          <cell r="D1099">
            <v>40377</v>
          </cell>
          <cell r="E1099">
            <v>40371</v>
          </cell>
        </row>
        <row r="1100">
          <cell r="A1100">
            <v>187679</v>
          </cell>
          <cell r="B1100">
            <v>40376</v>
          </cell>
          <cell r="C1100">
            <v>40374</v>
          </cell>
          <cell r="D1100">
            <v>40377</v>
          </cell>
          <cell r="E1100">
            <v>40371</v>
          </cell>
        </row>
        <row r="1101">
          <cell r="A1101">
            <v>187680</v>
          </cell>
          <cell r="B1101">
            <v>40377</v>
          </cell>
          <cell r="C1101">
            <v>40374</v>
          </cell>
          <cell r="D1101">
            <v>40377</v>
          </cell>
          <cell r="E1101">
            <v>40371</v>
          </cell>
        </row>
        <row r="1102">
          <cell r="A1102">
            <v>187681</v>
          </cell>
          <cell r="B1102">
            <v>40378</v>
          </cell>
          <cell r="C1102">
            <v>40374</v>
          </cell>
          <cell r="D1102">
            <v>40384</v>
          </cell>
          <cell r="E1102">
            <v>40378</v>
          </cell>
        </row>
        <row r="1103">
          <cell r="A1103">
            <v>187682</v>
          </cell>
          <cell r="B1103">
            <v>40379</v>
          </cell>
          <cell r="C1103">
            <v>40374</v>
          </cell>
          <cell r="D1103">
            <v>40384</v>
          </cell>
          <cell r="E1103">
            <v>40378</v>
          </cell>
        </row>
        <row r="1104">
          <cell r="A1104">
            <v>187683</v>
          </cell>
          <cell r="B1104">
            <v>40380</v>
          </cell>
          <cell r="C1104">
            <v>40374</v>
          </cell>
          <cell r="D1104">
            <v>40384</v>
          </cell>
          <cell r="E1104">
            <v>40378</v>
          </cell>
        </row>
        <row r="1105">
          <cell r="A1105">
            <v>187684</v>
          </cell>
          <cell r="B1105">
            <v>40381</v>
          </cell>
          <cell r="C1105">
            <v>40374</v>
          </cell>
          <cell r="D1105">
            <v>40384</v>
          </cell>
          <cell r="E1105">
            <v>40378</v>
          </cell>
        </row>
        <row r="1106">
          <cell r="A1106">
            <v>187685</v>
          </cell>
          <cell r="B1106">
            <v>40382</v>
          </cell>
          <cell r="C1106">
            <v>40374</v>
          </cell>
          <cell r="D1106">
            <v>40384</v>
          </cell>
          <cell r="E1106">
            <v>40378</v>
          </cell>
        </row>
        <row r="1107">
          <cell r="A1107">
            <v>187686</v>
          </cell>
          <cell r="B1107">
            <v>40383</v>
          </cell>
          <cell r="C1107">
            <v>40374</v>
          </cell>
          <cell r="D1107">
            <v>40384</v>
          </cell>
          <cell r="E1107">
            <v>40378</v>
          </cell>
        </row>
        <row r="1108">
          <cell r="A1108">
            <v>187687</v>
          </cell>
          <cell r="B1108">
            <v>40384</v>
          </cell>
          <cell r="C1108">
            <v>40374</v>
          </cell>
          <cell r="D1108">
            <v>40384</v>
          </cell>
          <cell r="E1108">
            <v>40378</v>
          </cell>
        </row>
        <row r="1109">
          <cell r="A1109">
            <v>187688</v>
          </cell>
          <cell r="B1109">
            <v>40385</v>
          </cell>
          <cell r="C1109">
            <v>40374</v>
          </cell>
          <cell r="D1109">
            <v>40391</v>
          </cell>
          <cell r="E1109">
            <v>40385</v>
          </cell>
        </row>
        <row r="1110">
          <cell r="A1110">
            <v>187689</v>
          </cell>
          <cell r="B1110">
            <v>40386</v>
          </cell>
          <cell r="C1110">
            <v>40374</v>
          </cell>
          <cell r="D1110">
            <v>40391</v>
          </cell>
          <cell r="E1110">
            <v>40385</v>
          </cell>
        </row>
        <row r="1111">
          <cell r="A1111">
            <v>187690</v>
          </cell>
          <cell r="B1111">
            <v>40387</v>
          </cell>
          <cell r="C1111">
            <v>40374</v>
          </cell>
          <cell r="D1111">
            <v>40391</v>
          </cell>
          <cell r="E1111">
            <v>40385</v>
          </cell>
        </row>
        <row r="1112">
          <cell r="A1112">
            <v>187691</v>
          </cell>
          <cell r="B1112">
            <v>40388</v>
          </cell>
          <cell r="C1112">
            <v>40374</v>
          </cell>
          <cell r="D1112">
            <v>40391</v>
          </cell>
          <cell r="E1112">
            <v>40385</v>
          </cell>
        </row>
        <row r="1113">
          <cell r="A1113">
            <v>187692</v>
          </cell>
          <cell r="B1113">
            <v>40389</v>
          </cell>
          <cell r="C1113">
            <v>40374</v>
          </cell>
          <cell r="D1113">
            <v>40391</v>
          </cell>
          <cell r="E1113">
            <v>40385</v>
          </cell>
        </row>
        <row r="1114">
          <cell r="A1114">
            <v>187693</v>
          </cell>
          <cell r="B1114">
            <v>40390</v>
          </cell>
          <cell r="C1114">
            <v>40374</v>
          </cell>
          <cell r="D1114">
            <v>40391</v>
          </cell>
          <cell r="E1114">
            <v>40385</v>
          </cell>
        </row>
        <row r="1115">
          <cell r="A1115">
            <v>187694</v>
          </cell>
          <cell r="B1115">
            <v>40391</v>
          </cell>
          <cell r="C1115">
            <v>40374</v>
          </cell>
          <cell r="D1115">
            <v>40391</v>
          </cell>
          <cell r="E1115">
            <v>40385</v>
          </cell>
        </row>
        <row r="1116">
          <cell r="A1116">
            <v>187695</v>
          </cell>
          <cell r="B1116">
            <v>40392</v>
          </cell>
          <cell r="C1116">
            <v>40405</v>
          </cell>
          <cell r="D1116">
            <v>40398</v>
          </cell>
          <cell r="E1116">
            <v>40392</v>
          </cell>
        </row>
        <row r="1117">
          <cell r="A1117">
            <v>187696</v>
          </cell>
          <cell r="B1117">
            <v>40393</v>
          </cell>
          <cell r="C1117">
            <v>40405</v>
          </cell>
          <cell r="D1117">
            <v>40398</v>
          </cell>
          <cell r="E1117">
            <v>40392</v>
          </cell>
        </row>
        <row r="1118">
          <cell r="A1118">
            <v>187697</v>
          </cell>
          <cell r="B1118">
            <v>40394</v>
          </cell>
          <cell r="C1118">
            <v>40405</v>
          </cell>
          <cell r="D1118">
            <v>40398</v>
          </cell>
          <cell r="E1118">
            <v>40392</v>
          </cell>
        </row>
        <row r="1119">
          <cell r="A1119">
            <v>187698</v>
          </cell>
          <cell r="B1119">
            <v>40395</v>
          </cell>
          <cell r="C1119">
            <v>40405</v>
          </cell>
          <cell r="D1119">
            <v>40398</v>
          </cell>
          <cell r="E1119">
            <v>40392</v>
          </cell>
        </row>
        <row r="1120">
          <cell r="A1120">
            <v>187699</v>
          </cell>
          <cell r="B1120">
            <v>40396</v>
          </cell>
          <cell r="C1120">
            <v>40405</v>
          </cell>
          <cell r="D1120">
            <v>40398</v>
          </cell>
          <cell r="E1120">
            <v>40392</v>
          </cell>
        </row>
        <row r="1121">
          <cell r="A1121">
            <v>187700</v>
          </cell>
          <cell r="B1121">
            <v>40397</v>
          </cell>
          <cell r="C1121">
            <v>40405</v>
          </cell>
          <cell r="D1121">
            <v>40398</v>
          </cell>
          <cell r="E1121">
            <v>40392</v>
          </cell>
        </row>
        <row r="1122">
          <cell r="A1122">
            <v>187701</v>
          </cell>
          <cell r="B1122">
            <v>40398</v>
          </cell>
          <cell r="C1122">
            <v>40405</v>
          </cell>
          <cell r="D1122">
            <v>40398</v>
          </cell>
          <cell r="E1122">
            <v>40392</v>
          </cell>
        </row>
        <row r="1123">
          <cell r="A1123">
            <v>187702</v>
          </cell>
          <cell r="B1123">
            <v>40399</v>
          </cell>
          <cell r="C1123">
            <v>40405</v>
          </cell>
          <cell r="D1123">
            <v>40405</v>
          </cell>
          <cell r="E1123">
            <v>40399</v>
          </cell>
        </row>
        <row r="1124">
          <cell r="A1124">
            <v>187703</v>
          </cell>
          <cell r="B1124">
            <v>40400</v>
          </cell>
          <cell r="C1124">
            <v>40405</v>
          </cell>
          <cell r="D1124">
            <v>40405</v>
          </cell>
          <cell r="E1124">
            <v>40399</v>
          </cell>
        </row>
        <row r="1125">
          <cell r="A1125">
            <v>187704</v>
          </cell>
          <cell r="B1125">
            <v>40401</v>
          </cell>
          <cell r="C1125">
            <v>40405</v>
          </cell>
          <cell r="D1125">
            <v>40405</v>
          </cell>
          <cell r="E1125">
            <v>40399</v>
          </cell>
        </row>
        <row r="1126">
          <cell r="A1126">
            <v>187705</v>
          </cell>
          <cell r="B1126">
            <v>40402</v>
          </cell>
          <cell r="C1126">
            <v>40405</v>
          </cell>
          <cell r="D1126">
            <v>40405</v>
          </cell>
          <cell r="E1126">
            <v>40399</v>
          </cell>
        </row>
        <row r="1127">
          <cell r="A1127">
            <v>187706</v>
          </cell>
          <cell r="B1127">
            <v>40403</v>
          </cell>
          <cell r="C1127">
            <v>40405</v>
          </cell>
          <cell r="D1127">
            <v>40405</v>
          </cell>
          <cell r="E1127">
            <v>40399</v>
          </cell>
        </row>
        <row r="1128">
          <cell r="A1128">
            <v>187707</v>
          </cell>
          <cell r="B1128">
            <v>40404</v>
          </cell>
          <cell r="C1128">
            <v>40405</v>
          </cell>
          <cell r="D1128">
            <v>40405</v>
          </cell>
          <cell r="E1128">
            <v>40399</v>
          </cell>
        </row>
        <row r="1129">
          <cell r="A1129">
            <v>187708</v>
          </cell>
          <cell r="B1129">
            <v>40405</v>
          </cell>
          <cell r="C1129">
            <v>40405</v>
          </cell>
          <cell r="D1129">
            <v>40405</v>
          </cell>
          <cell r="E1129">
            <v>40399</v>
          </cell>
        </row>
        <row r="1130">
          <cell r="A1130">
            <v>187709</v>
          </cell>
          <cell r="B1130">
            <v>40406</v>
          </cell>
          <cell r="C1130">
            <v>40405</v>
          </cell>
          <cell r="D1130">
            <v>40412</v>
          </cell>
          <cell r="E1130">
            <v>40406</v>
          </cell>
        </row>
        <row r="1131">
          <cell r="A1131">
            <v>187710</v>
          </cell>
          <cell r="B1131">
            <v>40407</v>
          </cell>
          <cell r="C1131">
            <v>40405</v>
          </cell>
          <cell r="D1131">
            <v>40412</v>
          </cell>
          <cell r="E1131">
            <v>40406</v>
          </cell>
        </row>
        <row r="1132">
          <cell r="A1132">
            <v>187711</v>
          </cell>
          <cell r="B1132">
            <v>40408</v>
          </cell>
          <cell r="C1132">
            <v>40405</v>
          </cell>
          <cell r="D1132">
            <v>40412</v>
          </cell>
          <cell r="E1132">
            <v>40406</v>
          </cell>
        </row>
        <row r="1133">
          <cell r="A1133">
            <v>187712</v>
          </cell>
          <cell r="B1133">
            <v>40409</v>
          </cell>
          <cell r="C1133">
            <v>40405</v>
          </cell>
          <cell r="D1133">
            <v>40412</v>
          </cell>
          <cell r="E1133">
            <v>40406</v>
          </cell>
        </row>
        <row r="1134">
          <cell r="A1134">
            <v>187713</v>
          </cell>
          <cell r="B1134">
            <v>40410</v>
          </cell>
          <cell r="C1134">
            <v>40405</v>
          </cell>
          <cell r="D1134">
            <v>40412</v>
          </cell>
          <cell r="E1134">
            <v>40406</v>
          </cell>
        </row>
        <row r="1135">
          <cell r="A1135">
            <v>187714</v>
          </cell>
          <cell r="B1135">
            <v>40411</v>
          </cell>
          <cell r="C1135">
            <v>40405</v>
          </cell>
          <cell r="D1135">
            <v>40412</v>
          </cell>
          <cell r="E1135">
            <v>40406</v>
          </cell>
        </row>
        <row r="1136">
          <cell r="A1136">
            <v>187715</v>
          </cell>
          <cell r="B1136">
            <v>40412</v>
          </cell>
          <cell r="C1136">
            <v>40405</v>
          </cell>
          <cell r="D1136">
            <v>40412</v>
          </cell>
          <cell r="E1136">
            <v>40406</v>
          </cell>
        </row>
        <row r="1137">
          <cell r="A1137">
            <v>187716</v>
          </cell>
          <cell r="B1137">
            <v>40413</v>
          </cell>
          <cell r="C1137">
            <v>40405</v>
          </cell>
          <cell r="D1137">
            <v>40419</v>
          </cell>
          <cell r="E1137">
            <v>40413</v>
          </cell>
        </row>
        <row r="1138">
          <cell r="A1138">
            <v>187717</v>
          </cell>
          <cell r="B1138">
            <v>40414</v>
          </cell>
          <cell r="C1138">
            <v>40405</v>
          </cell>
          <cell r="D1138">
            <v>40419</v>
          </cell>
          <cell r="E1138">
            <v>40413</v>
          </cell>
        </row>
        <row r="1139">
          <cell r="A1139">
            <v>187718</v>
          </cell>
          <cell r="B1139">
            <v>40415</v>
          </cell>
          <cell r="C1139">
            <v>40405</v>
          </cell>
          <cell r="D1139">
            <v>40419</v>
          </cell>
          <cell r="E1139">
            <v>40413</v>
          </cell>
        </row>
        <row r="1140">
          <cell r="A1140">
            <v>187719</v>
          </cell>
          <cell r="B1140">
            <v>40416</v>
          </cell>
          <cell r="C1140">
            <v>40405</v>
          </cell>
          <cell r="D1140">
            <v>40419</v>
          </cell>
          <cell r="E1140">
            <v>40413</v>
          </cell>
        </row>
        <row r="1141">
          <cell r="A1141">
            <v>187720</v>
          </cell>
          <cell r="B1141">
            <v>40417</v>
          </cell>
          <cell r="C1141">
            <v>40405</v>
          </cell>
          <cell r="D1141">
            <v>40419</v>
          </cell>
          <cell r="E1141">
            <v>40413</v>
          </cell>
        </row>
        <row r="1142">
          <cell r="A1142">
            <v>187721</v>
          </cell>
          <cell r="B1142">
            <v>40418</v>
          </cell>
          <cell r="C1142">
            <v>40405</v>
          </cell>
          <cell r="D1142">
            <v>40419</v>
          </cell>
          <cell r="E1142">
            <v>40413</v>
          </cell>
        </row>
        <row r="1143">
          <cell r="A1143">
            <v>187722</v>
          </cell>
          <cell r="B1143">
            <v>40419</v>
          </cell>
          <cell r="C1143">
            <v>40405</v>
          </cell>
          <cell r="D1143">
            <v>40419</v>
          </cell>
          <cell r="E1143">
            <v>40413</v>
          </cell>
        </row>
        <row r="1144">
          <cell r="A1144">
            <v>187723</v>
          </cell>
          <cell r="B1144">
            <v>40420</v>
          </cell>
          <cell r="C1144">
            <v>40436</v>
          </cell>
          <cell r="D1144">
            <v>40426</v>
          </cell>
          <cell r="E1144">
            <v>40420</v>
          </cell>
        </row>
        <row r="1145">
          <cell r="A1145">
            <v>187724</v>
          </cell>
          <cell r="B1145">
            <v>40421</v>
          </cell>
          <cell r="C1145">
            <v>40436</v>
          </cell>
          <cell r="D1145">
            <v>40426</v>
          </cell>
          <cell r="E1145">
            <v>40420</v>
          </cell>
        </row>
        <row r="1146">
          <cell r="A1146">
            <v>187725</v>
          </cell>
          <cell r="B1146">
            <v>40422</v>
          </cell>
          <cell r="C1146">
            <v>40436</v>
          </cell>
          <cell r="D1146">
            <v>40426</v>
          </cell>
          <cell r="E1146">
            <v>40420</v>
          </cell>
        </row>
        <row r="1147">
          <cell r="A1147">
            <v>187726</v>
          </cell>
          <cell r="B1147">
            <v>40423</v>
          </cell>
          <cell r="C1147">
            <v>40436</v>
          </cell>
          <cell r="D1147">
            <v>40426</v>
          </cell>
          <cell r="E1147">
            <v>40420</v>
          </cell>
        </row>
        <row r="1148">
          <cell r="A1148">
            <v>187727</v>
          </cell>
          <cell r="B1148">
            <v>40424</v>
          </cell>
          <cell r="C1148">
            <v>40436</v>
          </cell>
          <cell r="D1148">
            <v>40426</v>
          </cell>
          <cell r="E1148">
            <v>40420</v>
          </cell>
        </row>
        <row r="1149">
          <cell r="A1149">
            <v>187728</v>
          </cell>
          <cell r="B1149">
            <v>40425</v>
          </cell>
          <cell r="C1149">
            <v>40436</v>
          </cell>
          <cell r="D1149">
            <v>40426</v>
          </cell>
          <cell r="E1149">
            <v>40420</v>
          </cell>
        </row>
        <row r="1150">
          <cell r="A1150">
            <v>187729</v>
          </cell>
          <cell r="B1150">
            <v>40426</v>
          </cell>
          <cell r="C1150">
            <v>40436</v>
          </cell>
          <cell r="D1150">
            <v>40426</v>
          </cell>
          <cell r="E1150">
            <v>40420</v>
          </cell>
        </row>
        <row r="1151">
          <cell r="A1151">
            <v>187730</v>
          </cell>
          <cell r="B1151">
            <v>40427</v>
          </cell>
          <cell r="C1151">
            <v>40436</v>
          </cell>
          <cell r="D1151">
            <v>40433</v>
          </cell>
          <cell r="E1151">
            <v>40427</v>
          </cell>
        </row>
        <row r="1152">
          <cell r="A1152">
            <v>187731</v>
          </cell>
          <cell r="B1152">
            <v>40428</v>
          </cell>
          <cell r="C1152">
            <v>40436</v>
          </cell>
          <cell r="D1152">
            <v>40433</v>
          </cell>
          <cell r="E1152">
            <v>40427</v>
          </cell>
        </row>
        <row r="1153">
          <cell r="A1153">
            <v>187732</v>
          </cell>
          <cell r="B1153">
            <v>40429</v>
          </cell>
          <cell r="C1153">
            <v>40436</v>
          </cell>
          <cell r="D1153">
            <v>40433</v>
          </cell>
          <cell r="E1153">
            <v>40427</v>
          </cell>
        </row>
        <row r="1154">
          <cell r="A1154">
            <v>187733</v>
          </cell>
          <cell r="B1154">
            <v>40430</v>
          </cell>
          <cell r="C1154">
            <v>40436</v>
          </cell>
          <cell r="D1154">
            <v>40433</v>
          </cell>
          <cell r="E1154">
            <v>40427</v>
          </cell>
        </row>
        <row r="1155">
          <cell r="A1155">
            <v>187734</v>
          </cell>
          <cell r="B1155">
            <v>40431</v>
          </cell>
          <cell r="C1155">
            <v>40436</v>
          </cell>
          <cell r="D1155">
            <v>40433</v>
          </cell>
          <cell r="E1155">
            <v>40427</v>
          </cell>
        </row>
        <row r="1156">
          <cell r="A1156">
            <v>187735</v>
          </cell>
          <cell r="B1156">
            <v>40432</v>
          </cell>
          <cell r="C1156">
            <v>40436</v>
          </cell>
          <cell r="D1156">
            <v>40433</v>
          </cell>
          <cell r="E1156">
            <v>40427</v>
          </cell>
        </row>
        <row r="1157">
          <cell r="A1157">
            <v>187736</v>
          </cell>
          <cell r="B1157">
            <v>40433</v>
          </cell>
          <cell r="C1157">
            <v>40436</v>
          </cell>
          <cell r="D1157">
            <v>40433</v>
          </cell>
          <cell r="E1157">
            <v>40427</v>
          </cell>
        </row>
        <row r="1158">
          <cell r="A1158">
            <v>187737</v>
          </cell>
          <cell r="B1158">
            <v>40434</v>
          </cell>
          <cell r="C1158">
            <v>40436</v>
          </cell>
          <cell r="D1158">
            <v>40440</v>
          </cell>
          <cell r="E1158">
            <v>40434</v>
          </cell>
        </row>
        <row r="1159">
          <cell r="A1159">
            <v>187738</v>
          </cell>
          <cell r="B1159">
            <v>40435</v>
          </cell>
          <cell r="C1159">
            <v>40436</v>
          </cell>
          <cell r="D1159">
            <v>40440</v>
          </cell>
          <cell r="E1159">
            <v>40434</v>
          </cell>
        </row>
        <row r="1160">
          <cell r="A1160">
            <v>187739</v>
          </cell>
          <cell r="B1160">
            <v>40436</v>
          </cell>
          <cell r="C1160">
            <v>40436</v>
          </cell>
          <cell r="D1160">
            <v>40440</v>
          </cell>
          <cell r="E1160">
            <v>40434</v>
          </cell>
        </row>
        <row r="1161">
          <cell r="A1161">
            <v>187740</v>
          </cell>
          <cell r="B1161">
            <v>40437</v>
          </cell>
          <cell r="C1161">
            <v>40436</v>
          </cell>
          <cell r="D1161">
            <v>40440</v>
          </cell>
          <cell r="E1161">
            <v>40434</v>
          </cell>
        </row>
        <row r="1162">
          <cell r="A1162">
            <v>187741</v>
          </cell>
          <cell r="B1162">
            <v>40438</v>
          </cell>
          <cell r="C1162">
            <v>40436</v>
          </cell>
          <cell r="D1162">
            <v>40440</v>
          </cell>
          <cell r="E1162">
            <v>40434</v>
          </cell>
        </row>
        <row r="1163">
          <cell r="A1163">
            <v>187742</v>
          </cell>
          <cell r="B1163">
            <v>40439</v>
          </cell>
          <cell r="C1163">
            <v>40436</v>
          </cell>
          <cell r="D1163">
            <v>40440</v>
          </cell>
          <cell r="E1163">
            <v>40434</v>
          </cell>
        </row>
        <row r="1164">
          <cell r="A1164">
            <v>187743</v>
          </cell>
          <cell r="B1164">
            <v>40440</v>
          </cell>
          <cell r="C1164">
            <v>40436</v>
          </cell>
          <cell r="D1164">
            <v>40440</v>
          </cell>
          <cell r="E1164">
            <v>40434</v>
          </cell>
        </row>
        <row r="1165">
          <cell r="A1165">
            <v>187744</v>
          </cell>
          <cell r="B1165">
            <v>40441</v>
          </cell>
          <cell r="C1165">
            <v>40436</v>
          </cell>
          <cell r="D1165">
            <v>40447</v>
          </cell>
          <cell r="E1165">
            <v>40441</v>
          </cell>
        </row>
        <row r="1166">
          <cell r="A1166">
            <v>187745</v>
          </cell>
          <cell r="B1166">
            <v>40442</v>
          </cell>
          <cell r="C1166">
            <v>40436</v>
          </cell>
          <cell r="D1166">
            <v>40447</v>
          </cell>
          <cell r="E1166">
            <v>40441</v>
          </cell>
        </row>
        <row r="1167">
          <cell r="A1167">
            <v>187746</v>
          </cell>
          <cell r="B1167">
            <v>40443</v>
          </cell>
          <cell r="C1167">
            <v>40436</v>
          </cell>
          <cell r="D1167">
            <v>40447</v>
          </cell>
          <cell r="E1167">
            <v>40441</v>
          </cell>
        </row>
        <row r="1168">
          <cell r="A1168">
            <v>187747</v>
          </cell>
          <cell r="B1168">
            <v>40444</v>
          </cell>
          <cell r="C1168">
            <v>40436</v>
          </cell>
          <cell r="D1168">
            <v>40447</v>
          </cell>
          <cell r="E1168">
            <v>40441</v>
          </cell>
        </row>
        <row r="1169">
          <cell r="A1169">
            <v>187748</v>
          </cell>
          <cell r="B1169">
            <v>40445</v>
          </cell>
          <cell r="C1169">
            <v>40436</v>
          </cell>
          <cell r="D1169">
            <v>40447</v>
          </cell>
          <cell r="E1169">
            <v>40441</v>
          </cell>
        </row>
        <row r="1170">
          <cell r="A1170">
            <v>187749</v>
          </cell>
          <cell r="B1170">
            <v>40446</v>
          </cell>
          <cell r="C1170">
            <v>40436</v>
          </cell>
          <cell r="D1170">
            <v>40447</v>
          </cell>
          <cell r="E1170">
            <v>40441</v>
          </cell>
        </row>
        <row r="1171">
          <cell r="A1171">
            <v>187750</v>
          </cell>
          <cell r="B1171">
            <v>40447</v>
          </cell>
          <cell r="C1171">
            <v>40436</v>
          </cell>
          <cell r="D1171">
            <v>40447</v>
          </cell>
          <cell r="E1171">
            <v>40441</v>
          </cell>
        </row>
        <row r="1172">
          <cell r="A1172">
            <v>187751</v>
          </cell>
          <cell r="B1172">
            <v>40448</v>
          </cell>
          <cell r="C1172">
            <v>40436</v>
          </cell>
          <cell r="D1172">
            <v>40454</v>
          </cell>
          <cell r="E1172">
            <v>40448</v>
          </cell>
        </row>
        <row r="1173">
          <cell r="A1173">
            <v>187752</v>
          </cell>
          <cell r="B1173">
            <v>40449</v>
          </cell>
          <cell r="C1173">
            <v>40436</v>
          </cell>
          <cell r="D1173">
            <v>40454</v>
          </cell>
          <cell r="E1173">
            <v>40448</v>
          </cell>
        </row>
        <row r="1174">
          <cell r="A1174">
            <v>187753</v>
          </cell>
          <cell r="B1174">
            <v>40450</v>
          </cell>
          <cell r="C1174">
            <v>40436</v>
          </cell>
          <cell r="D1174">
            <v>40454</v>
          </cell>
          <cell r="E1174">
            <v>40448</v>
          </cell>
        </row>
        <row r="1175">
          <cell r="A1175">
            <v>187754</v>
          </cell>
          <cell r="B1175">
            <v>40451</v>
          </cell>
          <cell r="C1175">
            <v>40436</v>
          </cell>
          <cell r="D1175">
            <v>40454</v>
          </cell>
          <cell r="E1175">
            <v>40448</v>
          </cell>
        </row>
        <row r="1176">
          <cell r="A1176">
            <v>187755</v>
          </cell>
          <cell r="B1176">
            <v>40452</v>
          </cell>
          <cell r="C1176">
            <v>40436</v>
          </cell>
          <cell r="D1176">
            <v>40454</v>
          </cell>
          <cell r="E1176">
            <v>40448</v>
          </cell>
        </row>
        <row r="1177">
          <cell r="A1177">
            <v>187756</v>
          </cell>
          <cell r="B1177">
            <v>40453</v>
          </cell>
          <cell r="C1177">
            <v>40436</v>
          </cell>
          <cell r="D1177">
            <v>40454</v>
          </cell>
          <cell r="E1177">
            <v>40448</v>
          </cell>
        </row>
        <row r="1178">
          <cell r="A1178">
            <v>187757</v>
          </cell>
          <cell r="B1178">
            <v>40454</v>
          </cell>
          <cell r="C1178">
            <v>40436</v>
          </cell>
          <cell r="D1178">
            <v>40454</v>
          </cell>
          <cell r="E1178">
            <v>40448</v>
          </cell>
        </row>
        <row r="1179">
          <cell r="A1179">
            <v>187758</v>
          </cell>
          <cell r="B1179">
            <v>40455</v>
          </cell>
          <cell r="C1179">
            <v>40466</v>
          </cell>
          <cell r="D1179">
            <v>40461</v>
          </cell>
          <cell r="E1179">
            <v>40455</v>
          </cell>
        </row>
        <row r="1180">
          <cell r="A1180">
            <v>187759</v>
          </cell>
          <cell r="B1180">
            <v>40456</v>
          </cell>
          <cell r="C1180">
            <v>40466</v>
          </cell>
          <cell r="D1180">
            <v>40461</v>
          </cell>
          <cell r="E1180">
            <v>40455</v>
          </cell>
        </row>
        <row r="1181">
          <cell r="A1181">
            <v>187760</v>
          </cell>
          <cell r="B1181">
            <v>40457</v>
          </cell>
          <cell r="C1181">
            <v>40466</v>
          </cell>
          <cell r="D1181">
            <v>40461</v>
          </cell>
          <cell r="E1181">
            <v>40455</v>
          </cell>
        </row>
        <row r="1182">
          <cell r="A1182">
            <v>187761</v>
          </cell>
          <cell r="B1182">
            <v>40458</v>
          </cell>
          <cell r="C1182">
            <v>40466</v>
          </cell>
          <cell r="D1182">
            <v>40461</v>
          </cell>
          <cell r="E1182">
            <v>40455</v>
          </cell>
        </row>
        <row r="1183">
          <cell r="A1183">
            <v>187762</v>
          </cell>
          <cell r="B1183">
            <v>40459</v>
          </cell>
          <cell r="C1183">
            <v>40466</v>
          </cell>
          <cell r="D1183">
            <v>40461</v>
          </cell>
          <cell r="E1183">
            <v>40455</v>
          </cell>
        </row>
        <row r="1184">
          <cell r="A1184">
            <v>187763</v>
          </cell>
          <cell r="B1184">
            <v>40460</v>
          </cell>
          <cell r="C1184">
            <v>40466</v>
          </cell>
          <cell r="D1184">
            <v>40461</v>
          </cell>
          <cell r="E1184">
            <v>40455</v>
          </cell>
        </row>
        <row r="1185">
          <cell r="A1185">
            <v>187764</v>
          </cell>
          <cell r="B1185">
            <v>40461</v>
          </cell>
          <cell r="C1185">
            <v>40466</v>
          </cell>
          <cell r="D1185">
            <v>40461</v>
          </cell>
          <cell r="E1185">
            <v>40455</v>
          </cell>
        </row>
        <row r="1186">
          <cell r="A1186">
            <v>187765</v>
          </cell>
          <cell r="B1186">
            <v>40462</v>
          </cell>
          <cell r="C1186">
            <v>40466</v>
          </cell>
          <cell r="D1186">
            <v>40468</v>
          </cell>
          <cell r="E1186">
            <v>40462</v>
          </cell>
        </row>
        <row r="1187">
          <cell r="A1187">
            <v>187766</v>
          </cell>
          <cell r="B1187">
            <v>40463</v>
          </cell>
          <cell r="C1187">
            <v>40466</v>
          </cell>
          <cell r="D1187">
            <v>40468</v>
          </cell>
          <cell r="E1187">
            <v>40462</v>
          </cell>
        </row>
        <row r="1188">
          <cell r="A1188">
            <v>187767</v>
          </cell>
          <cell r="B1188">
            <v>40464</v>
          </cell>
          <cell r="C1188">
            <v>40466</v>
          </cell>
          <cell r="D1188">
            <v>40468</v>
          </cell>
          <cell r="E1188">
            <v>40462</v>
          </cell>
        </row>
        <row r="1189">
          <cell r="A1189">
            <v>187768</v>
          </cell>
          <cell r="B1189">
            <v>40465</v>
          </cell>
          <cell r="C1189">
            <v>40466</v>
          </cell>
          <cell r="D1189">
            <v>40468</v>
          </cell>
          <cell r="E1189">
            <v>40462</v>
          </cell>
        </row>
        <row r="1190">
          <cell r="A1190">
            <v>187769</v>
          </cell>
          <cell r="B1190">
            <v>40466</v>
          </cell>
          <cell r="C1190">
            <v>40466</v>
          </cell>
          <cell r="D1190">
            <v>40468</v>
          </cell>
          <cell r="E1190">
            <v>40462</v>
          </cell>
        </row>
        <row r="1191">
          <cell r="A1191">
            <v>187770</v>
          </cell>
          <cell r="B1191">
            <v>40467</v>
          </cell>
          <cell r="C1191">
            <v>40466</v>
          </cell>
          <cell r="D1191">
            <v>40468</v>
          </cell>
          <cell r="E1191">
            <v>40462</v>
          </cell>
        </row>
        <row r="1192">
          <cell r="A1192">
            <v>187771</v>
          </cell>
          <cell r="B1192">
            <v>40468</v>
          </cell>
          <cell r="C1192">
            <v>40466</v>
          </cell>
          <cell r="D1192">
            <v>40468</v>
          </cell>
          <cell r="E1192">
            <v>40462</v>
          </cell>
        </row>
        <row r="1193">
          <cell r="A1193">
            <v>187772</v>
          </cell>
          <cell r="B1193">
            <v>40469</v>
          </cell>
          <cell r="C1193">
            <v>40466</v>
          </cell>
          <cell r="D1193">
            <v>40475</v>
          </cell>
          <cell r="E1193">
            <v>40469</v>
          </cell>
        </row>
        <row r="1194">
          <cell r="A1194">
            <v>187773</v>
          </cell>
          <cell r="B1194">
            <v>40470</v>
          </cell>
          <cell r="C1194">
            <v>40466</v>
          </cell>
          <cell r="D1194">
            <v>40475</v>
          </cell>
          <cell r="E1194">
            <v>40469</v>
          </cell>
        </row>
        <row r="1195">
          <cell r="A1195">
            <v>187774</v>
          </cell>
          <cell r="B1195">
            <v>40471</v>
          </cell>
          <cell r="C1195">
            <v>40466</v>
          </cell>
          <cell r="D1195">
            <v>40475</v>
          </cell>
          <cell r="E1195">
            <v>40469</v>
          </cell>
        </row>
        <row r="1196">
          <cell r="A1196">
            <v>187775</v>
          </cell>
          <cell r="B1196">
            <v>40472</v>
          </cell>
          <cell r="C1196">
            <v>40466</v>
          </cell>
          <cell r="D1196">
            <v>40475</v>
          </cell>
          <cell r="E1196">
            <v>40469</v>
          </cell>
        </row>
        <row r="1197">
          <cell r="A1197">
            <v>187776</v>
          </cell>
          <cell r="B1197">
            <v>40473</v>
          </cell>
          <cell r="C1197">
            <v>40466</v>
          </cell>
          <cell r="D1197">
            <v>40475</v>
          </cell>
          <cell r="E1197">
            <v>40469</v>
          </cell>
        </row>
        <row r="1198">
          <cell r="A1198">
            <v>187777</v>
          </cell>
          <cell r="B1198">
            <v>40474</v>
          </cell>
          <cell r="C1198">
            <v>40466</v>
          </cell>
          <cell r="D1198">
            <v>40475</v>
          </cell>
          <cell r="E1198">
            <v>40469</v>
          </cell>
        </row>
        <row r="1199">
          <cell r="A1199">
            <v>187778</v>
          </cell>
          <cell r="B1199">
            <v>40475</v>
          </cell>
          <cell r="C1199">
            <v>40466</v>
          </cell>
          <cell r="D1199">
            <v>40475</v>
          </cell>
          <cell r="E1199">
            <v>40469</v>
          </cell>
        </row>
        <row r="1200">
          <cell r="A1200">
            <v>187779</v>
          </cell>
          <cell r="B1200">
            <v>40476</v>
          </cell>
          <cell r="C1200">
            <v>40466</v>
          </cell>
          <cell r="D1200">
            <v>40482</v>
          </cell>
          <cell r="E1200">
            <v>40476</v>
          </cell>
        </row>
        <row r="1201">
          <cell r="A1201">
            <v>187780</v>
          </cell>
          <cell r="B1201">
            <v>40477</v>
          </cell>
          <cell r="C1201">
            <v>40466</v>
          </cell>
          <cell r="D1201">
            <v>40482</v>
          </cell>
          <cell r="E1201">
            <v>40476</v>
          </cell>
        </row>
        <row r="1202">
          <cell r="A1202">
            <v>187781</v>
          </cell>
          <cell r="B1202">
            <v>40478</v>
          </cell>
          <cell r="C1202">
            <v>40466</v>
          </cell>
          <cell r="D1202">
            <v>40482</v>
          </cell>
          <cell r="E1202">
            <v>40476</v>
          </cell>
        </row>
        <row r="1203">
          <cell r="A1203">
            <v>187782</v>
          </cell>
          <cell r="B1203">
            <v>40479</v>
          </cell>
          <cell r="C1203">
            <v>40466</v>
          </cell>
          <cell r="D1203">
            <v>40482</v>
          </cell>
          <cell r="E1203">
            <v>40476</v>
          </cell>
        </row>
        <row r="1204">
          <cell r="A1204">
            <v>187783</v>
          </cell>
          <cell r="B1204">
            <v>40480</v>
          </cell>
          <cell r="C1204">
            <v>40466</v>
          </cell>
          <cell r="D1204">
            <v>40482</v>
          </cell>
          <cell r="E1204">
            <v>40476</v>
          </cell>
        </row>
        <row r="1205">
          <cell r="A1205">
            <v>187784</v>
          </cell>
          <cell r="B1205">
            <v>40481</v>
          </cell>
          <cell r="C1205">
            <v>40466</v>
          </cell>
          <cell r="D1205">
            <v>40482</v>
          </cell>
          <cell r="E1205">
            <v>40476</v>
          </cell>
        </row>
        <row r="1206">
          <cell r="A1206">
            <v>187785</v>
          </cell>
          <cell r="B1206">
            <v>40482</v>
          </cell>
          <cell r="C1206">
            <v>40466</v>
          </cell>
          <cell r="D1206">
            <v>40482</v>
          </cell>
          <cell r="E1206">
            <v>40476</v>
          </cell>
        </row>
        <row r="1207">
          <cell r="A1207">
            <v>187786</v>
          </cell>
          <cell r="B1207">
            <v>40483</v>
          </cell>
          <cell r="C1207">
            <v>40497</v>
          </cell>
          <cell r="D1207">
            <v>40489</v>
          </cell>
          <cell r="E1207">
            <v>40483</v>
          </cell>
        </row>
        <row r="1208">
          <cell r="A1208">
            <v>187787</v>
          </cell>
          <cell r="B1208">
            <v>40484</v>
          </cell>
          <cell r="C1208">
            <v>40497</v>
          </cell>
          <cell r="D1208">
            <v>40489</v>
          </cell>
          <cell r="E1208">
            <v>40483</v>
          </cell>
        </row>
        <row r="1209">
          <cell r="A1209">
            <v>187788</v>
          </cell>
          <cell r="B1209">
            <v>40485</v>
          </cell>
          <cell r="C1209">
            <v>40497</v>
          </cell>
          <cell r="D1209">
            <v>40489</v>
          </cell>
          <cell r="E1209">
            <v>40483</v>
          </cell>
        </row>
        <row r="1210">
          <cell r="A1210">
            <v>187789</v>
          </cell>
          <cell r="B1210">
            <v>40486</v>
          </cell>
          <cell r="C1210">
            <v>40497</v>
          </cell>
          <cell r="D1210">
            <v>40489</v>
          </cell>
          <cell r="E1210">
            <v>40483</v>
          </cell>
        </row>
        <row r="1211">
          <cell r="A1211">
            <v>187790</v>
          </cell>
          <cell r="B1211">
            <v>40487</v>
          </cell>
          <cell r="C1211">
            <v>40497</v>
          </cell>
          <cell r="D1211">
            <v>40489</v>
          </cell>
          <cell r="E1211">
            <v>40483</v>
          </cell>
        </row>
        <row r="1212">
          <cell r="A1212">
            <v>187791</v>
          </cell>
          <cell r="B1212">
            <v>40488</v>
          </cell>
          <cell r="C1212">
            <v>40497</v>
          </cell>
          <cell r="D1212">
            <v>40489</v>
          </cell>
          <cell r="E1212">
            <v>40483</v>
          </cell>
        </row>
        <row r="1213">
          <cell r="A1213">
            <v>187792</v>
          </cell>
          <cell r="B1213">
            <v>40489</v>
          </cell>
          <cell r="C1213">
            <v>40497</v>
          </cell>
          <cell r="D1213">
            <v>40489</v>
          </cell>
          <cell r="E1213">
            <v>40483</v>
          </cell>
        </row>
        <row r="1214">
          <cell r="A1214">
            <v>187793</v>
          </cell>
          <cell r="B1214">
            <v>40490</v>
          </cell>
          <cell r="C1214">
            <v>40497</v>
          </cell>
          <cell r="D1214">
            <v>40496</v>
          </cell>
          <cell r="E1214">
            <v>40490</v>
          </cell>
        </row>
        <row r="1215">
          <cell r="A1215">
            <v>187794</v>
          </cell>
          <cell r="B1215">
            <v>40491</v>
          </cell>
          <cell r="C1215">
            <v>40497</v>
          </cell>
          <cell r="D1215">
            <v>40496</v>
          </cell>
          <cell r="E1215">
            <v>40490</v>
          </cell>
        </row>
        <row r="1216">
          <cell r="A1216">
            <v>187795</v>
          </cell>
          <cell r="B1216">
            <v>40492</v>
          </cell>
          <cell r="C1216">
            <v>40497</v>
          </cell>
          <cell r="D1216">
            <v>40496</v>
          </cell>
          <cell r="E1216">
            <v>40490</v>
          </cell>
        </row>
        <row r="1217">
          <cell r="A1217">
            <v>187796</v>
          </cell>
          <cell r="B1217">
            <v>40493</v>
          </cell>
          <cell r="C1217">
            <v>40497</v>
          </cell>
          <cell r="D1217">
            <v>40496</v>
          </cell>
          <cell r="E1217">
            <v>40490</v>
          </cell>
        </row>
        <row r="1218">
          <cell r="A1218">
            <v>187797</v>
          </cell>
          <cell r="B1218">
            <v>40494</v>
          </cell>
          <cell r="C1218">
            <v>40497</v>
          </cell>
          <cell r="D1218">
            <v>40496</v>
          </cell>
          <cell r="E1218">
            <v>40490</v>
          </cell>
        </row>
        <row r="1219">
          <cell r="A1219">
            <v>187798</v>
          </cell>
          <cell r="B1219">
            <v>40495</v>
          </cell>
          <cell r="C1219">
            <v>40497</v>
          </cell>
          <cell r="D1219">
            <v>40496</v>
          </cell>
          <cell r="E1219">
            <v>40490</v>
          </cell>
        </row>
        <row r="1220">
          <cell r="A1220">
            <v>187799</v>
          </cell>
          <cell r="B1220">
            <v>40496</v>
          </cell>
          <cell r="C1220">
            <v>40497</v>
          </cell>
          <cell r="D1220">
            <v>40496</v>
          </cell>
          <cell r="E1220">
            <v>40490</v>
          </cell>
        </row>
        <row r="1221">
          <cell r="A1221">
            <v>187800</v>
          </cell>
          <cell r="B1221">
            <v>40497</v>
          </cell>
          <cell r="C1221">
            <v>40497</v>
          </cell>
          <cell r="D1221">
            <v>40503</v>
          </cell>
          <cell r="E1221">
            <v>40497</v>
          </cell>
        </row>
        <row r="1222">
          <cell r="A1222">
            <v>187801</v>
          </cell>
          <cell r="B1222">
            <v>40498</v>
          </cell>
          <cell r="C1222">
            <v>40497</v>
          </cell>
          <cell r="D1222">
            <v>40503</v>
          </cell>
          <cell r="E1222">
            <v>40497</v>
          </cell>
        </row>
        <row r="1223">
          <cell r="A1223">
            <v>187802</v>
          </cell>
          <cell r="B1223">
            <v>40499</v>
          </cell>
          <cell r="C1223">
            <v>40497</v>
          </cell>
          <cell r="D1223">
            <v>40503</v>
          </cell>
          <cell r="E1223">
            <v>40497</v>
          </cell>
        </row>
        <row r="1224">
          <cell r="A1224">
            <v>187803</v>
          </cell>
          <cell r="B1224">
            <v>40500</v>
          </cell>
          <cell r="C1224">
            <v>40497</v>
          </cell>
          <cell r="D1224">
            <v>40503</v>
          </cell>
          <cell r="E1224">
            <v>40497</v>
          </cell>
        </row>
        <row r="1225">
          <cell r="A1225">
            <v>187804</v>
          </cell>
          <cell r="B1225">
            <v>40501</v>
          </cell>
          <cell r="C1225">
            <v>40497</v>
          </cell>
          <cell r="D1225">
            <v>40503</v>
          </cell>
          <cell r="E1225">
            <v>40497</v>
          </cell>
        </row>
        <row r="1226">
          <cell r="A1226">
            <v>187805</v>
          </cell>
          <cell r="B1226">
            <v>40502</v>
          </cell>
          <cell r="C1226">
            <v>40497</v>
          </cell>
          <cell r="D1226">
            <v>40503</v>
          </cell>
          <cell r="E1226">
            <v>40497</v>
          </cell>
        </row>
        <row r="1227">
          <cell r="A1227">
            <v>187806</v>
          </cell>
          <cell r="B1227">
            <v>40503</v>
          </cell>
          <cell r="C1227">
            <v>40497</v>
          </cell>
          <cell r="D1227">
            <v>40503</v>
          </cell>
          <cell r="E1227">
            <v>40497</v>
          </cell>
        </row>
        <row r="1228">
          <cell r="A1228">
            <v>187807</v>
          </cell>
          <cell r="B1228">
            <v>40504</v>
          </cell>
          <cell r="C1228">
            <v>40497</v>
          </cell>
          <cell r="D1228">
            <v>40510</v>
          </cell>
          <cell r="E1228">
            <v>40504</v>
          </cell>
        </row>
        <row r="1229">
          <cell r="A1229">
            <v>187808</v>
          </cell>
          <cell r="B1229">
            <v>40505</v>
          </cell>
          <cell r="C1229">
            <v>40497</v>
          </cell>
          <cell r="D1229">
            <v>40510</v>
          </cell>
          <cell r="E1229">
            <v>40504</v>
          </cell>
        </row>
        <row r="1230">
          <cell r="A1230">
            <v>187809</v>
          </cell>
          <cell r="B1230">
            <v>40506</v>
          </cell>
          <cell r="C1230">
            <v>40497</v>
          </cell>
          <cell r="D1230">
            <v>40510</v>
          </cell>
          <cell r="E1230">
            <v>40504</v>
          </cell>
        </row>
        <row r="1231">
          <cell r="A1231">
            <v>187810</v>
          </cell>
          <cell r="B1231">
            <v>40507</v>
          </cell>
          <cell r="C1231">
            <v>40497</v>
          </cell>
          <cell r="D1231">
            <v>40510</v>
          </cell>
          <cell r="E1231">
            <v>40504</v>
          </cell>
        </row>
        <row r="1232">
          <cell r="A1232">
            <v>187811</v>
          </cell>
          <cell r="B1232">
            <v>40508</v>
          </cell>
          <cell r="C1232">
            <v>40497</v>
          </cell>
          <cell r="D1232">
            <v>40510</v>
          </cell>
          <cell r="E1232">
            <v>40504</v>
          </cell>
        </row>
        <row r="1233">
          <cell r="A1233">
            <v>187812</v>
          </cell>
          <cell r="B1233">
            <v>40509</v>
          </cell>
          <cell r="C1233">
            <v>40497</v>
          </cell>
          <cell r="D1233">
            <v>40510</v>
          </cell>
          <cell r="E1233">
            <v>40504</v>
          </cell>
        </row>
        <row r="1234">
          <cell r="A1234">
            <v>187813</v>
          </cell>
          <cell r="B1234">
            <v>40510</v>
          </cell>
          <cell r="C1234">
            <v>40497</v>
          </cell>
          <cell r="D1234">
            <v>40510</v>
          </cell>
          <cell r="E1234">
            <v>40504</v>
          </cell>
        </row>
        <row r="1235">
          <cell r="A1235">
            <v>187814</v>
          </cell>
          <cell r="B1235">
            <v>40511</v>
          </cell>
          <cell r="C1235">
            <v>40527</v>
          </cell>
          <cell r="D1235">
            <v>40517</v>
          </cell>
          <cell r="E1235">
            <v>40511</v>
          </cell>
        </row>
        <row r="1236">
          <cell r="A1236">
            <v>187815</v>
          </cell>
          <cell r="B1236">
            <v>40512</v>
          </cell>
          <cell r="C1236">
            <v>40527</v>
          </cell>
          <cell r="D1236">
            <v>40517</v>
          </cell>
          <cell r="E1236">
            <v>40511</v>
          </cell>
        </row>
        <row r="1237">
          <cell r="A1237">
            <v>187816</v>
          </cell>
          <cell r="B1237">
            <v>40513</v>
          </cell>
          <cell r="C1237">
            <v>40527</v>
          </cell>
          <cell r="D1237">
            <v>40517</v>
          </cell>
          <cell r="E1237">
            <v>40511</v>
          </cell>
        </row>
        <row r="1238">
          <cell r="A1238">
            <v>187817</v>
          </cell>
          <cell r="B1238">
            <v>40514</v>
          </cell>
          <cell r="C1238">
            <v>40527</v>
          </cell>
          <cell r="D1238">
            <v>40517</v>
          </cell>
          <cell r="E1238">
            <v>40511</v>
          </cell>
        </row>
        <row r="1239">
          <cell r="A1239">
            <v>187818</v>
          </cell>
          <cell r="B1239">
            <v>40515</v>
          </cell>
          <cell r="C1239">
            <v>40527</v>
          </cell>
          <cell r="D1239">
            <v>40517</v>
          </cell>
          <cell r="E1239">
            <v>40511</v>
          </cell>
        </row>
        <row r="1240">
          <cell r="A1240">
            <v>187819</v>
          </cell>
          <cell r="B1240">
            <v>40516</v>
          </cell>
          <cell r="C1240">
            <v>40527</v>
          </cell>
          <cell r="D1240">
            <v>40517</v>
          </cell>
          <cell r="E1240">
            <v>40511</v>
          </cell>
        </row>
        <row r="1241">
          <cell r="A1241">
            <v>187820</v>
          </cell>
          <cell r="B1241">
            <v>40517</v>
          </cell>
          <cell r="C1241">
            <v>40527</v>
          </cell>
          <cell r="D1241">
            <v>40517</v>
          </cell>
          <cell r="E1241">
            <v>40511</v>
          </cell>
        </row>
        <row r="1242">
          <cell r="A1242">
            <v>187821</v>
          </cell>
          <cell r="B1242">
            <v>40518</v>
          </cell>
          <cell r="C1242">
            <v>40527</v>
          </cell>
          <cell r="D1242">
            <v>40524</v>
          </cell>
          <cell r="E1242">
            <v>40518</v>
          </cell>
        </row>
        <row r="1243">
          <cell r="A1243">
            <v>187822</v>
          </cell>
          <cell r="B1243">
            <v>40519</v>
          </cell>
          <cell r="C1243">
            <v>40527</v>
          </cell>
          <cell r="D1243">
            <v>40524</v>
          </cell>
          <cell r="E1243">
            <v>40518</v>
          </cell>
        </row>
        <row r="1244">
          <cell r="A1244">
            <v>187823</v>
          </cell>
          <cell r="B1244">
            <v>40520</v>
          </cell>
          <cell r="C1244">
            <v>40527</v>
          </cell>
          <cell r="D1244">
            <v>40524</v>
          </cell>
          <cell r="E1244">
            <v>40518</v>
          </cell>
        </row>
        <row r="1245">
          <cell r="A1245">
            <v>187824</v>
          </cell>
          <cell r="B1245">
            <v>40521</v>
          </cell>
          <cell r="C1245">
            <v>40527</v>
          </cell>
          <cell r="D1245">
            <v>40524</v>
          </cell>
          <cell r="E1245">
            <v>40518</v>
          </cell>
        </row>
        <row r="1246">
          <cell r="A1246">
            <v>187825</v>
          </cell>
          <cell r="B1246">
            <v>40522</v>
          </cell>
          <cell r="C1246">
            <v>40527</v>
          </cell>
          <cell r="D1246">
            <v>40524</v>
          </cell>
          <cell r="E1246">
            <v>40518</v>
          </cell>
        </row>
        <row r="1247">
          <cell r="A1247">
            <v>187826</v>
          </cell>
          <cell r="B1247">
            <v>40523</v>
          </cell>
          <cell r="C1247">
            <v>40527</v>
          </cell>
          <cell r="D1247">
            <v>40524</v>
          </cell>
          <cell r="E1247">
            <v>40518</v>
          </cell>
        </row>
        <row r="1248">
          <cell r="A1248">
            <v>187827</v>
          </cell>
          <cell r="B1248">
            <v>40524</v>
          </cell>
          <cell r="C1248">
            <v>40527</v>
          </cell>
          <cell r="D1248">
            <v>40524</v>
          </cell>
          <cell r="E1248">
            <v>40518</v>
          </cell>
        </row>
        <row r="1249">
          <cell r="A1249">
            <v>187828</v>
          </cell>
          <cell r="B1249">
            <v>40525</v>
          </cell>
          <cell r="C1249">
            <v>40527</v>
          </cell>
          <cell r="D1249">
            <v>40531</v>
          </cell>
          <cell r="E1249">
            <v>40525</v>
          </cell>
        </row>
        <row r="1250">
          <cell r="A1250">
            <v>187829</v>
          </cell>
          <cell r="B1250">
            <v>40526</v>
          </cell>
          <cell r="C1250">
            <v>40527</v>
          </cell>
          <cell r="D1250">
            <v>40531</v>
          </cell>
          <cell r="E1250">
            <v>40525</v>
          </cell>
        </row>
        <row r="1251">
          <cell r="A1251">
            <v>187830</v>
          </cell>
          <cell r="B1251">
            <v>40527</v>
          </cell>
          <cell r="C1251">
            <v>40527</v>
          </cell>
          <cell r="D1251">
            <v>40531</v>
          </cell>
          <cell r="E1251">
            <v>40525</v>
          </cell>
        </row>
        <row r="1252">
          <cell r="A1252">
            <v>187831</v>
          </cell>
          <cell r="B1252">
            <v>40528</v>
          </cell>
          <cell r="C1252">
            <v>40527</v>
          </cell>
          <cell r="D1252">
            <v>40531</v>
          </cell>
          <cell r="E1252">
            <v>40525</v>
          </cell>
        </row>
        <row r="1253">
          <cell r="A1253">
            <v>187832</v>
          </cell>
          <cell r="B1253">
            <v>40529</v>
          </cell>
          <cell r="C1253">
            <v>40527</v>
          </cell>
          <cell r="D1253">
            <v>40531</v>
          </cell>
          <cell r="E1253">
            <v>40525</v>
          </cell>
        </row>
        <row r="1254">
          <cell r="A1254">
            <v>187833</v>
          </cell>
          <cell r="B1254">
            <v>40530</v>
          </cell>
          <cell r="C1254">
            <v>40527</v>
          </cell>
          <cell r="D1254">
            <v>40531</v>
          </cell>
          <cell r="E1254">
            <v>40525</v>
          </cell>
        </row>
        <row r="1255">
          <cell r="A1255">
            <v>187834</v>
          </cell>
          <cell r="B1255">
            <v>40531</v>
          </cell>
          <cell r="C1255">
            <v>40527</v>
          </cell>
          <cell r="D1255">
            <v>40531</v>
          </cell>
          <cell r="E1255">
            <v>40525</v>
          </cell>
        </row>
        <row r="1256">
          <cell r="A1256">
            <v>187835</v>
          </cell>
          <cell r="B1256">
            <v>40532</v>
          </cell>
          <cell r="C1256">
            <v>40527</v>
          </cell>
          <cell r="D1256">
            <v>40538</v>
          </cell>
          <cell r="E1256">
            <v>40532</v>
          </cell>
        </row>
        <row r="1257">
          <cell r="A1257">
            <v>187836</v>
          </cell>
          <cell r="B1257">
            <v>40533</v>
          </cell>
          <cell r="C1257">
            <v>40527</v>
          </cell>
          <cell r="D1257">
            <v>40538</v>
          </cell>
          <cell r="E1257">
            <v>40532</v>
          </cell>
        </row>
        <row r="1258">
          <cell r="A1258">
            <v>187837</v>
          </cell>
          <cell r="B1258">
            <v>40534</v>
          </cell>
          <cell r="C1258">
            <v>40527</v>
          </cell>
          <cell r="D1258">
            <v>40538</v>
          </cell>
          <cell r="E1258">
            <v>40532</v>
          </cell>
        </row>
        <row r="1259">
          <cell r="A1259">
            <v>187838</v>
          </cell>
          <cell r="B1259">
            <v>40535</v>
          </cell>
          <cell r="C1259">
            <v>40527</v>
          </cell>
          <cell r="D1259">
            <v>40538</v>
          </cell>
          <cell r="E1259">
            <v>40532</v>
          </cell>
        </row>
        <row r="1260">
          <cell r="A1260">
            <v>187839</v>
          </cell>
          <cell r="B1260">
            <v>40536</v>
          </cell>
          <cell r="C1260">
            <v>40527</v>
          </cell>
          <cell r="D1260">
            <v>40538</v>
          </cell>
          <cell r="E1260">
            <v>40532</v>
          </cell>
        </row>
        <row r="1261">
          <cell r="A1261">
            <v>187840</v>
          </cell>
          <cell r="B1261">
            <v>40537</v>
          </cell>
          <cell r="C1261">
            <v>40527</v>
          </cell>
          <cell r="D1261">
            <v>40538</v>
          </cell>
          <cell r="E1261">
            <v>40532</v>
          </cell>
        </row>
        <row r="1262">
          <cell r="A1262">
            <v>187841</v>
          </cell>
          <cell r="B1262">
            <v>40538</v>
          </cell>
          <cell r="C1262">
            <v>40527</v>
          </cell>
          <cell r="D1262">
            <v>40538</v>
          </cell>
          <cell r="E1262">
            <v>40532</v>
          </cell>
        </row>
        <row r="1263">
          <cell r="A1263">
            <v>187842</v>
          </cell>
          <cell r="B1263">
            <v>40539</v>
          </cell>
          <cell r="C1263">
            <v>40527</v>
          </cell>
          <cell r="D1263">
            <v>40545</v>
          </cell>
          <cell r="E1263">
            <v>40539</v>
          </cell>
        </row>
        <row r="1264">
          <cell r="A1264">
            <v>187843</v>
          </cell>
          <cell r="B1264">
            <v>40540</v>
          </cell>
          <cell r="C1264">
            <v>40527</v>
          </cell>
          <cell r="D1264">
            <v>40545</v>
          </cell>
          <cell r="E1264">
            <v>40539</v>
          </cell>
        </row>
        <row r="1265">
          <cell r="A1265">
            <v>187844</v>
          </cell>
          <cell r="B1265">
            <v>40541</v>
          </cell>
          <cell r="C1265">
            <v>40527</v>
          </cell>
          <cell r="D1265">
            <v>40545</v>
          </cell>
          <cell r="E1265">
            <v>40539</v>
          </cell>
        </row>
        <row r="1266">
          <cell r="A1266">
            <v>187845</v>
          </cell>
          <cell r="B1266">
            <v>40542</v>
          </cell>
          <cell r="C1266">
            <v>40527</v>
          </cell>
          <cell r="D1266">
            <v>40545</v>
          </cell>
          <cell r="E1266">
            <v>40539</v>
          </cell>
        </row>
        <row r="1267">
          <cell r="A1267">
            <v>187846</v>
          </cell>
          <cell r="B1267">
            <v>40543</v>
          </cell>
          <cell r="C1267">
            <v>40527</v>
          </cell>
          <cell r="D1267">
            <v>40545</v>
          </cell>
          <cell r="E1267">
            <v>40539</v>
          </cell>
        </row>
        <row r="1268">
          <cell r="A1268">
            <v>187847</v>
          </cell>
          <cell r="B1268">
            <v>40544</v>
          </cell>
          <cell r="C1268">
            <v>40527</v>
          </cell>
          <cell r="D1268">
            <v>40545</v>
          </cell>
          <cell r="E1268">
            <v>40539</v>
          </cell>
        </row>
        <row r="1269">
          <cell r="A1269">
            <v>187848</v>
          </cell>
          <cell r="B1269">
            <v>40545</v>
          </cell>
          <cell r="C1269">
            <v>40527</v>
          </cell>
          <cell r="D1269">
            <v>40545</v>
          </cell>
          <cell r="E1269">
            <v>40539</v>
          </cell>
        </row>
        <row r="1270">
          <cell r="A1270">
            <v>187849</v>
          </cell>
          <cell r="B1270">
            <v>40546</v>
          </cell>
          <cell r="C1270">
            <v>40558</v>
          </cell>
          <cell r="D1270">
            <v>40552</v>
          </cell>
          <cell r="E1270">
            <v>40546</v>
          </cell>
        </row>
        <row r="1271">
          <cell r="A1271">
            <v>187850</v>
          </cell>
          <cell r="B1271">
            <v>40547</v>
          </cell>
          <cell r="C1271">
            <v>40558</v>
          </cell>
          <cell r="D1271">
            <v>40552</v>
          </cell>
          <cell r="E1271">
            <v>40546</v>
          </cell>
        </row>
        <row r="1272">
          <cell r="A1272">
            <v>187851</v>
          </cell>
          <cell r="B1272">
            <v>40548</v>
          </cell>
          <cell r="C1272">
            <v>40558</v>
          </cell>
          <cell r="D1272">
            <v>40552</v>
          </cell>
          <cell r="E1272">
            <v>40546</v>
          </cell>
        </row>
        <row r="1273">
          <cell r="A1273">
            <v>187852</v>
          </cell>
          <cell r="B1273">
            <v>40549</v>
          </cell>
          <cell r="C1273">
            <v>40558</v>
          </cell>
          <cell r="D1273">
            <v>40552</v>
          </cell>
          <cell r="E1273">
            <v>40546</v>
          </cell>
        </row>
        <row r="1274">
          <cell r="A1274">
            <v>187853</v>
          </cell>
          <cell r="B1274">
            <v>40550</v>
          </cell>
          <cell r="C1274">
            <v>40558</v>
          </cell>
          <cell r="D1274">
            <v>40552</v>
          </cell>
          <cell r="E1274">
            <v>40546</v>
          </cell>
        </row>
        <row r="1275">
          <cell r="A1275">
            <v>187854</v>
          </cell>
          <cell r="B1275">
            <v>40551</v>
          </cell>
          <cell r="C1275">
            <v>40558</v>
          </cell>
          <cell r="D1275">
            <v>40552</v>
          </cell>
          <cell r="E1275">
            <v>40546</v>
          </cell>
        </row>
        <row r="1276">
          <cell r="A1276">
            <v>187855</v>
          </cell>
          <cell r="B1276">
            <v>40552</v>
          </cell>
          <cell r="C1276">
            <v>40558</v>
          </cell>
          <cell r="D1276">
            <v>40552</v>
          </cell>
          <cell r="E1276">
            <v>40546</v>
          </cell>
        </row>
        <row r="1277">
          <cell r="A1277">
            <v>187856</v>
          </cell>
          <cell r="B1277">
            <v>40553</v>
          </cell>
          <cell r="C1277">
            <v>40558</v>
          </cell>
          <cell r="D1277">
            <v>40559</v>
          </cell>
          <cell r="E1277">
            <v>40553</v>
          </cell>
        </row>
        <row r="1278">
          <cell r="A1278">
            <v>187857</v>
          </cell>
          <cell r="B1278">
            <v>40554</v>
          </cell>
          <cell r="C1278">
            <v>40558</v>
          </cell>
          <cell r="D1278">
            <v>40559</v>
          </cell>
          <cell r="E1278">
            <v>40553</v>
          </cell>
        </row>
        <row r="1279">
          <cell r="A1279">
            <v>187858</v>
          </cell>
          <cell r="B1279">
            <v>40555</v>
          </cell>
          <cell r="C1279">
            <v>40558</v>
          </cell>
          <cell r="D1279">
            <v>40559</v>
          </cell>
          <cell r="E1279">
            <v>40553</v>
          </cell>
        </row>
        <row r="1280">
          <cell r="A1280">
            <v>187859</v>
          </cell>
          <cell r="B1280">
            <v>40556</v>
          </cell>
          <cell r="C1280">
            <v>40558</v>
          </cell>
          <cell r="D1280">
            <v>40559</v>
          </cell>
          <cell r="E1280">
            <v>40553</v>
          </cell>
        </row>
        <row r="1281">
          <cell r="A1281">
            <v>187860</v>
          </cell>
          <cell r="B1281">
            <v>40557</v>
          </cell>
          <cell r="C1281">
            <v>40558</v>
          </cell>
          <cell r="D1281">
            <v>40559</v>
          </cell>
          <cell r="E1281">
            <v>40553</v>
          </cell>
        </row>
        <row r="1282">
          <cell r="A1282">
            <v>187861</v>
          </cell>
          <cell r="B1282">
            <v>40558</v>
          </cell>
          <cell r="C1282">
            <v>40558</v>
          </cell>
          <cell r="D1282">
            <v>40559</v>
          </cell>
          <cell r="E1282">
            <v>40553</v>
          </cell>
        </row>
        <row r="1283">
          <cell r="A1283">
            <v>187862</v>
          </cell>
          <cell r="B1283">
            <v>40559</v>
          </cell>
          <cell r="C1283">
            <v>40558</v>
          </cell>
          <cell r="D1283">
            <v>40559</v>
          </cell>
          <cell r="E1283">
            <v>40553</v>
          </cell>
        </row>
        <row r="1284">
          <cell r="A1284">
            <v>187863</v>
          </cell>
          <cell r="B1284">
            <v>40560</v>
          </cell>
          <cell r="C1284">
            <v>40558</v>
          </cell>
          <cell r="D1284">
            <v>40566</v>
          </cell>
          <cell r="E1284">
            <v>40560</v>
          </cell>
        </row>
        <row r="1285">
          <cell r="A1285">
            <v>187864</v>
          </cell>
          <cell r="B1285">
            <v>40561</v>
          </cell>
          <cell r="C1285">
            <v>40558</v>
          </cell>
          <cell r="D1285">
            <v>40566</v>
          </cell>
          <cell r="E1285">
            <v>40560</v>
          </cell>
        </row>
        <row r="1286">
          <cell r="A1286">
            <v>187865</v>
          </cell>
          <cell r="B1286">
            <v>40562</v>
          </cell>
          <cell r="C1286">
            <v>40558</v>
          </cell>
          <cell r="D1286">
            <v>40566</v>
          </cell>
          <cell r="E1286">
            <v>40560</v>
          </cell>
        </row>
        <row r="1287">
          <cell r="A1287">
            <v>187866</v>
          </cell>
          <cell r="B1287">
            <v>40563</v>
          </cell>
          <cell r="C1287">
            <v>40558</v>
          </cell>
          <cell r="D1287">
            <v>40566</v>
          </cell>
          <cell r="E1287">
            <v>40560</v>
          </cell>
        </row>
        <row r="1288">
          <cell r="A1288">
            <v>187867</v>
          </cell>
          <cell r="B1288">
            <v>40564</v>
          </cell>
          <cell r="C1288">
            <v>40558</v>
          </cell>
          <cell r="D1288">
            <v>40566</v>
          </cell>
          <cell r="E1288">
            <v>40560</v>
          </cell>
        </row>
        <row r="1289">
          <cell r="A1289">
            <v>187868</v>
          </cell>
          <cell r="B1289">
            <v>40565</v>
          </cell>
          <cell r="C1289">
            <v>40558</v>
          </cell>
          <cell r="D1289">
            <v>40566</v>
          </cell>
          <cell r="E1289">
            <v>40560</v>
          </cell>
        </row>
        <row r="1290">
          <cell r="A1290">
            <v>187869</v>
          </cell>
          <cell r="B1290">
            <v>40566</v>
          </cell>
          <cell r="C1290">
            <v>40558</v>
          </cell>
          <cell r="D1290">
            <v>40566</v>
          </cell>
          <cell r="E1290">
            <v>40560</v>
          </cell>
        </row>
        <row r="1291">
          <cell r="A1291">
            <v>187870</v>
          </cell>
          <cell r="B1291">
            <v>40567</v>
          </cell>
          <cell r="C1291">
            <v>40558</v>
          </cell>
          <cell r="D1291">
            <v>40573</v>
          </cell>
          <cell r="E1291">
            <v>40567</v>
          </cell>
        </row>
        <row r="1292">
          <cell r="A1292">
            <v>187871</v>
          </cell>
          <cell r="B1292">
            <v>40568</v>
          </cell>
          <cell r="C1292">
            <v>40558</v>
          </cell>
          <cell r="D1292">
            <v>40573</v>
          </cell>
          <cell r="E1292">
            <v>40567</v>
          </cell>
        </row>
        <row r="1293">
          <cell r="A1293">
            <v>187872</v>
          </cell>
          <cell r="B1293">
            <v>40569</v>
          </cell>
          <cell r="C1293">
            <v>40558</v>
          </cell>
          <cell r="D1293">
            <v>40573</v>
          </cell>
          <cell r="E1293">
            <v>40567</v>
          </cell>
        </row>
        <row r="1294">
          <cell r="A1294">
            <v>187873</v>
          </cell>
          <cell r="B1294">
            <v>40570</v>
          </cell>
          <cell r="C1294">
            <v>40558</v>
          </cell>
          <cell r="D1294">
            <v>40573</v>
          </cell>
          <cell r="E1294">
            <v>40567</v>
          </cell>
        </row>
        <row r="1295">
          <cell r="A1295">
            <v>187874</v>
          </cell>
          <cell r="B1295">
            <v>40571</v>
          </cell>
          <cell r="C1295">
            <v>40558</v>
          </cell>
          <cell r="D1295">
            <v>40573</v>
          </cell>
          <cell r="E1295">
            <v>40567</v>
          </cell>
        </row>
        <row r="1296">
          <cell r="A1296">
            <v>187875</v>
          </cell>
          <cell r="B1296">
            <v>40572</v>
          </cell>
          <cell r="C1296">
            <v>40558</v>
          </cell>
          <cell r="D1296">
            <v>40573</v>
          </cell>
          <cell r="E1296">
            <v>40567</v>
          </cell>
        </row>
        <row r="1297">
          <cell r="A1297">
            <v>187876</v>
          </cell>
          <cell r="B1297">
            <v>40573</v>
          </cell>
          <cell r="C1297">
            <v>40558</v>
          </cell>
          <cell r="D1297">
            <v>40573</v>
          </cell>
          <cell r="E1297">
            <v>40567</v>
          </cell>
        </row>
        <row r="1298">
          <cell r="A1298">
            <v>187877</v>
          </cell>
          <cell r="B1298">
            <v>40574</v>
          </cell>
          <cell r="C1298">
            <v>40589</v>
          </cell>
          <cell r="D1298">
            <v>40580</v>
          </cell>
          <cell r="E1298">
            <v>40574</v>
          </cell>
        </row>
        <row r="1299">
          <cell r="A1299">
            <v>187878</v>
          </cell>
          <cell r="B1299">
            <v>40575</v>
          </cell>
          <cell r="C1299">
            <v>40589</v>
          </cell>
          <cell r="D1299">
            <v>40580</v>
          </cell>
          <cell r="E1299">
            <v>40574</v>
          </cell>
        </row>
        <row r="1300">
          <cell r="A1300">
            <v>187879</v>
          </cell>
          <cell r="B1300">
            <v>40576</v>
          </cell>
          <cell r="C1300">
            <v>40589</v>
          </cell>
          <cell r="D1300">
            <v>40580</v>
          </cell>
          <cell r="E1300">
            <v>40574</v>
          </cell>
        </row>
        <row r="1301">
          <cell r="A1301">
            <v>187880</v>
          </cell>
          <cell r="B1301">
            <v>40577</v>
          </cell>
          <cell r="C1301">
            <v>40589</v>
          </cell>
          <cell r="D1301">
            <v>40580</v>
          </cell>
          <cell r="E1301">
            <v>40574</v>
          </cell>
        </row>
        <row r="1302">
          <cell r="A1302">
            <v>187881</v>
          </cell>
          <cell r="B1302">
            <v>40578</v>
          </cell>
          <cell r="C1302">
            <v>40589</v>
          </cell>
          <cell r="D1302">
            <v>40580</v>
          </cell>
          <cell r="E1302">
            <v>40574</v>
          </cell>
        </row>
        <row r="1303">
          <cell r="A1303">
            <v>187882</v>
          </cell>
          <cell r="B1303">
            <v>40579</v>
          </cell>
          <cell r="C1303">
            <v>40589</v>
          </cell>
          <cell r="D1303">
            <v>40580</v>
          </cell>
          <cell r="E1303">
            <v>40574</v>
          </cell>
        </row>
        <row r="1304">
          <cell r="A1304">
            <v>187883</v>
          </cell>
          <cell r="B1304">
            <v>40580</v>
          </cell>
          <cell r="C1304">
            <v>40589</v>
          </cell>
          <cell r="D1304">
            <v>40580</v>
          </cell>
          <cell r="E1304">
            <v>40574</v>
          </cell>
        </row>
        <row r="1305">
          <cell r="A1305">
            <v>187884</v>
          </cell>
          <cell r="B1305">
            <v>40581</v>
          </cell>
          <cell r="C1305">
            <v>40589</v>
          </cell>
          <cell r="D1305">
            <v>40587</v>
          </cell>
          <cell r="E1305">
            <v>40581</v>
          </cell>
        </row>
        <row r="1306">
          <cell r="A1306">
            <v>187885</v>
          </cell>
          <cell r="B1306">
            <v>40582</v>
          </cell>
          <cell r="C1306">
            <v>40589</v>
          </cell>
          <cell r="D1306">
            <v>40587</v>
          </cell>
          <cell r="E1306">
            <v>40581</v>
          </cell>
        </row>
        <row r="1307">
          <cell r="A1307">
            <v>187886</v>
          </cell>
          <cell r="B1307">
            <v>40583</v>
          </cell>
          <cell r="C1307">
            <v>40589</v>
          </cell>
          <cell r="D1307">
            <v>40587</v>
          </cell>
          <cell r="E1307">
            <v>40581</v>
          </cell>
        </row>
        <row r="1308">
          <cell r="A1308">
            <v>187887</v>
          </cell>
          <cell r="B1308">
            <v>40584</v>
          </cell>
          <cell r="C1308">
            <v>40589</v>
          </cell>
          <cell r="D1308">
            <v>40587</v>
          </cell>
          <cell r="E1308">
            <v>40581</v>
          </cell>
        </row>
        <row r="1309">
          <cell r="A1309">
            <v>187888</v>
          </cell>
          <cell r="B1309">
            <v>40585</v>
          </cell>
          <cell r="C1309">
            <v>40589</v>
          </cell>
          <cell r="D1309">
            <v>40587</v>
          </cell>
          <cell r="E1309">
            <v>40581</v>
          </cell>
        </row>
        <row r="1310">
          <cell r="A1310">
            <v>187889</v>
          </cell>
          <cell r="B1310">
            <v>40586</v>
          </cell>
          <cell r="C1310">
            <v>40589</v>
          </cell>
          <cell r="D1310">
            <v>40587</v>
          </cell>
          <cell r="E1310">
            <v>40581</v>
          </cell>
        </row>
        <row r="1311">
          <cell r="A1311">
            <v>187890</v>
          </cell>
          <cell r="B1311">
            <v>40587</v>
          </cell>
          <cell r="C1311">
            <v>40589</v>
          </cell>
          <cell r="D1311">
            <v>40587</v>
          </cell>
          <cell r="E1311">
            <v>40581</v>
          </cell>
        </row>
        <row r="1312">
          <cell r="A1312">
            <v>187891</v>
          </cell>
          <cell r="B1312">
            <v>40588</v>
          </cell>
          <cell r="C1312">
            <v>40589</v>
          </cell>
          <cell r="D1312">
            <v>40594</v>
          </cell>
          <cell r="E1312">
            <v>40588</v>
          </cell>
        </row>
        <row r="1313">
          <cell r="A1313">
            <v>187892</v>
          </cell>
          <cell r="B1313">
            <v>40589</v>
          </cell>
          <cell r="C1313">
            <v>40589</v>
          </cell>
          <cell r="D1313">
            <v>40594</v>
          </cell>
          <cell r="E1313">
            <v>40588</v>
          </cell>
        </row>
        <row r="1314">
          <cell r="A1314">
            <v>187893</v>
          </cell>
          <cell r="B1314">
            <v>40590</v>
          </cell>
          <cell r="C1314">
            <v>40589</v>
          </cell>
          <cell r="D1314">
            <v>40594</v>
          </cell>
          <cell r="E1314">
            <v>40588</v>
          </cell>
        </row>
        <row r="1315">
          <cell r="A1315">
            <v>187894</v>
          </cell>
          <cell r="B1315">
            <v>40591</v>
          </cell>
          <cell r="C1315">
            <v>40589</v>
          </cell>
          <cell r="D1315">
            <v>40594</v>
          </cell>
          <cell r="E1315">
            <v>40588</v>
          </cell>
        </row>
        <row r="1316">
          <cell r="A1316">
            <v>187895</v>
          </cell>
          <cell r="B1316">
            <v>40592</v>
          </cell>
          <cell r="C1316">
            <v>40589</v>
          </cell>
          <cell r="D1316">
            <v>40594</v>
          </cell>
          <cell r="E1316">
            <v>40588</v>
          </cell>
        </row>
        <row r="1317">
          <cell r="A1317">
            <v>187896</v>
          </cell>
          <cell r="B1317">
            <v>40593</v>
          </cell>
          <cell r="C1317">
            <v>40589</v>
          </cell>
          <cell r="D1317">
            <v>40594</v>
          </cell>
          <cell r="E1317">
            <v>40588</v>
          </cell>
        </row>
        <row r="1318">
          <cell r="A1318">
            <v>187897</v>
          </cell>
          <cell r="B1318">
            <v>40594</v>
          </cell>
          <cell r="C1318">
            <v>40589</v>
          </cell>
          <cell r="D1318">
            <v>40594</v>
          </cell>
          <cell r="E1318">
            <v>40588</v>
          </cell>
        </row>
        <row r="1319">
          <cell r="A1319">
            <v>187898</v>
          </cell>
          <cell r="B1319">
            <v>40595</v>
          </cell>
          <cell r="C1319">
            <v>40589</v>
          </cell>
          <cell r="D1319">
            <v>40601</v>
          </cell>
          <cell r="E1319">
            <v>40595</v>
          </cell>
        </row>
        <row r="1320">
          <cell r="A1320">
            <v>187899</v>
          </cell>
          <cell r="B1320">
            <v>40596</v>
          </cell>
          <cell r="C1320">
            <v>40589</v>
          </cell>
          <cell r="D1320">
            <v>40601</v>
          </cell>
          <cell r="E1320">
            <v>40595</v>
          </cell>
        </row>
        <row r="1321">
          <cell r="A1321">
            <v>187900</v>
          </cell>
          <cell r="B1321">
            <v>40597</v>
          </cell>
          <cell r="C1321">
            <v>40589</v>
          </cell>
          <cell r="D1321">
            <v>40601</v>
          </cell>
          <cell r="E1321">
            <v>40595</v>
          </cell>
        </row>
        <row r="1322">
          <cell r="A1322">
            <v>187901</v>
          </cell>
          <cell r="B1322">
            <v>40598</v>
          </cell>
          <cell r="C1322">
            <v>40589</v>
          </cell>
          <cell r="D1322">
            <v>40601</v>
          </cell>
          <cell r="E1322">
            <v>40595</v>
          </cell>
        </row>
        <row r="1323">
          <cell r="A1323">
            <v>187902</v>
          </cell>
          <cell r="B1323">
            <v>40599</v>
          </cell>
          <cell r="C1323">
            <v>40589</v>
          </cell>
          <cell r="D1323">
            <v>40601</v>
          </cell>
          <cell r="E1323">
            <v>40595</v>
          </cell>
        </row>
        <row r="1324">
          <cell r="A1324">
            <v>187903</v>
          </cell>
          <cell r="B1324">
            <v>40600</v>
          </cell>
          <cell r="C1324">
            <v>40589</v>
          </cell>
          <cell r="D1324">
            <v>40601</v>
          </cell>
          <cell r="E1324">
            <v>40595</v>
          </cell>
        </row>
        <row r="1325">
          <cell r="A1325">
            <v>187904</v>
          </cell>
          <cell r="B1325">
            <v>40601</v>
          </cell>
          <cell r="C1325">
            <v>40589</v>
          </cell>
          <cell r="D1325">
            <v>40601</v>
          </cell>
          <cell r="E1325">
            <v>40595</v>
          </cell>
        </row>
        <row r="1326">
          <cell r="A1326">
            <v>187905</v>
          </cell>
          <cell r="B1326">
            <v>40602</v>
          </cell>
          <cell r="C1326">
            <v>40617</v>
          </cell>
          <cell r="D1326">
            <v>40608</v>
          </cell>
          <cell r="E1326">
            <v>40602</v>
          </cell>
        </row>
        <row r="1327">
          <cell r="A1327">
            <v>187906</v>
          </cell>
          <cell r="B1327">
            <v>40603</v>
          </cell>
          <cell r="C1327">
            <v>40617</v>
          </cell>
          <cell r="D1327">
            <v>40608</v>
          </cell>
          <cell r="E1327">
            <v>40602</v>
          </cell>
        </row>
        <row r="1328">
          <cell r="A1328">
            <v>187907</v>
          </cell>
          <cell r="B1328">
            <v>40604</v>
          </cell>
          <cell r="C1328">
            <v>40617</v>
          </cell>
          <cell r="D1328">
            <v>40608</v>
          </cell>
          <cell r="E1328">
            <v>40602</v>
          </cell>
        </row>
        <row r="1329">
          <cell r="A1329">
            <v>187908</v>
          </cell>
          <cell r="B1329">
            <v>40605</v>
          </cell>
          <cell r="C1329">
            <v>40617</v>
          </cell>
          <cell r="D1329">
            <v>40608</v>
          </cell>
          <cell r="E1329">
            <v>40602</v>
          </cell>
        </row>
        <row r="1330">
          <cell r="A1330">
            <v>187909</v>
          </cell>
          <cell r="B1330">
            <v>40606</v>
          </cell>
          <cell r="C1330">
            <v>40617</v>
          </cell>
          <cell r="D1330">
            <v>40608</v>
          </cell>
          <cell r="E1330">
            <v>40602</v>
          </cell>
        </row>
        <row r="1331">
          <cell r="A1331">
            <v>187910</v>
          </cell>
          <cell r="B1331">
            <v>40607</v>
          </cell>
          <cell r="C1331">
            <v>40617</v>
          </cell>
          <cell r="D1331">
            <v>40608</v>
          </cell>
          <cell r="E1331">
            <v>40602</v>
          </cell>
        </row>
        <row r="1332">
          <cell r="A1332">
            <v>187911</v>
          </cell>
          <cell r="B1332">
            <v>40608</v>
          </cell>
          <cell r="C1332">
            <v>40617</v>
          </cell>
          <cell r="D1332">
            <v>40608</v>
          </cell>
          <cell r="E1332">
            <v>40602</v>
          </cell>
        </row>
        <row r="1333">
          <cell r="A1333">
            <v>187912</v>
          </cell>
          <cell r="B1333">
            <v>40609</v>
          </cell>
          <cell r="C1333">
            <v>40617</v>
          </cell>
          <cell r="D1333">
            <v>40615</v>
          </cell>
          <cell r="E1333">
            <v>40609</v>
          </cell>
        </row>
        <row r="1334">
          <cell r="A1334">
            <v>187913</v>
          </cell>
          <cell r="B1334">
            <v>40610</v>
          </cell>
          <cell r="C1334">
            <v>40617</v>
          </cell>
          <cell r="D1334">
            <v>40615</v>
          </cell>
          <cell r="E1334">
            <v>40609</v>
          </cell>
        </row>
        <row r="1335">
          <cell r="A1335">
            <v>187914</v>
          </cell>
          <cell r="B1335">
            <v>40611</v>
          </cell>
          <cell r="C1335">
            <v>40617</v>
          </cell>
          <cell r="D1335">
            <v>40615</v>
          </cell>
          <cell r="E1335">
            <v>40609</v>
          </cell>
        </row>
        <row r="1336">
          <cell r="A1336">
            <v>187915</v>
          </cell>
          <cell r="B1336">
            <v>40612</v>
          </cell>
          <cell r="C1336">
            <v>40617</v>
          </cell>
          <cell r="D1336">
            <v>40615</v>
          </cell>
          <cell r="E1336">
            <v>40609</v>
          </cell>
        </row>
        <row r="1337">
          <cell r="A1337">
            <v>187916</v>
          </cell>
          <cell r="B1337">
            <v>40613</v>
          </cell>
          <cell r="C1337">
            <v>40617</v>
          </cell>
          <cell r="D1337">
            <v>40615</v>
          </cell>
          <cell r="E1337">
            <v>40609</v>
          </cell>
        </row>
        <row r="1338">
          <cell r="A1338">
            <v>187917</v>
          </cell>
          <cell r="B1338">
            <v>40614</v>
          </cell>
          <cell r="C1338">
            <v>40617</v>
          </cell>
          <cell r="D1338">
            <v>40615</v>
          </cell>
          <cell r="E1338">
            <v>40609</v>
          </cell>
        </row>
        <row r="1339">
          <cell r="A1339">
            <v>187918</v>
          </cell>
          <cell r="B1339">
            <v>40615</v>
          </cell>
          <cell r="C1339">
            <v>40617</v>
          </cell>
          <cell r="D1339">
            <v>40615</v>
          </cell>
          <cell r="E1339">
            <v>40609</v>
          </cell>
        </row>
        <row r="1340">
          <cell r="A1340">
            <v>187919</v>
          </cell>
          <cell r="B1340">
            <v>40616</v>
          </cell>
          <cell r="C1340">
            <v>40617</v>
          </cell>
          <cell r="D1340">
            <v>40622</v>
          </cell>
          <cell r="E1340">
            <v>40616</v>
          </cell>
        </row>
        <row r="1341">
          <cell r="A1341">
            <v>187920</v>
          </cell>
          <cell r="B1341">
            <v>40617</v>
          </cell>
          <cell r="C1341">
            <v>40617</v>
          </cell>
          <cell r="D1341">
            <v>40622</v>
          </cell>
          <cell r="E1341">
            <v>40616</v>
          </cell>
        </row>
        <row r="1342">
          <cell r="A1342">
            <v>187921</v>
          </cell>
          <cell r="B1342">
            <v>40618</v>
          </cell>
          <cell r="C1342">
            <v>40617</v>
          </cell>
          <cell r="D1342">
            <v>40622</v>
          </cell>
          <cell r="E1342">
            <v>40616</v>
          </cell>
        </row>
        <row r="1343">
          <cell r="A1343">
            <v>187922</v>
          </cell>
          <cell r="B1343">
            <v>40619</v>
          </cell>
          <cell r="C1343">
            <v>40617</v>
          </cell>
          <cell r="D1343">
            <v>40622</v>
          </cell>
          <cell r="E1343">
            <v>40616</v>
          </cell>
        </row>
        <row r="1344">
          <cell r="A1344">
            <v>187923</v>
          </cell>
          <cell r="B1344">
            <v>40620</v>
          </cell>
          <cell r="C1344">
            <v>40617</v>
          </cell>
          <cell r="D1344">
            <v>40622</v>
          </cell>
          <cell r="E1344">
            <v>40616</v>
          </cell>
        </row>
        <row r="1345">
          <cell r="A1345">
            <v>187924</v>
          </cell>
          <cell r="B1345">
            <v>40621</v>
          </cell>
          <cell r="C1345">
            <v>40617</v>
          </cell>
          <cell r="D1345">
            <v>40622</v>
          </cell>
          <cell r="E1345">
            <v>40616</v>
          </cell>
        </row>
        <row r="1346">
          <cell r="A1346">
            <v>187925</v>
          </cell>
          <cell r="B1346">
            <v>40622</v>
          </cell>
          <cell r="C1346">
            <v>40617</v>
          </cell>
          <cell r="D1346">
            <v>40622</v>
          </cell>
          <cell r="E1346">
            <v>40616</v>
          </cell>
        </row>
        <row r="1347">
          <cell r="A1347">
            <v>187926</v>
          </cell>
          <cell r="B1347">
            <v>40623</v>
          </cell>
          <cell r="C1347">
            <v>40617</v>
          </cell>
          <cell r="D1347">
            <v>40629</v>
          </cell>
          <cell r="E1347">
            <v>40623</v>
          </cell>
        </row>
        <row r="1348">
          <cell r="A1348">
            <v>187927</v>
          </cell>
          <cell r="B1348">
            <v>40624</v>
          </cell>
          <cell r="C1348">
            <v>40617</v>
          </cell>
          <cell r="D1348">
            <v>40629</v>
          </cell>
          <cell r="E1348">
            <v>40623</v>
          </cell>
        </row>
        <row r="1349">
          <cell r="A1349">
            <v>187928</v>
          </cell>
          <cell r="B1349">
            <v>40625</v>
          </cell>
          <cell r="C1349">
            <v>40617</v>
          </cell>
          <cell r="D1349">
            <v>40629</v>
          </cell>
          <cell r="E1349">
            <v>40623</v>
          </cell>
        </row>
        <row r="1350">
          <cell r="A1350">
            <v>187929</v>
          </cell>
          <cell r="B1350">
            <v>40626</v>
          </cell>
          <cell r="C1350">
            <v>40617</v>
          </cell>
          <cell r="D1350">
            <v>40629</v>
          </cell>
          <cell r="E1350">
            <v>40623</v>
          </cell>
        </row>
        <row r="1351">
          <cell r="A1351">
            <v>187930</v>
          </cell>
          <cell r="B1351">
            <v>40627</v>
          </cell>
          <cell r="C1351">
            <v>40617</v>
          </cell>
          <cell r="D1351">
            <v>40629</v>
          </cell>
          <cell r="E1351">
            <v>40623</v>
          </cell>
        </row>
        <row r="1352">
          <cell r="A1352">
            <v>187931</v>
          </cell>
          <cell r="B1352">
            <v>40628</v>
          </cell>
          <cell r="C1352">
            <v>40617</v>
          </cell>
          <cell r="D1352">
            <v>40629</v>
          </cell>
          <cell r="E1352">
            <v>40623</v>
          </cell>
        </row>
        <row r="1353">
          <cell r="A1353">
            <v>187932</v>
          </cell>
          <cell r="B1353">
            <v>40629</v>
          </cell>
          <cell r="C1353">
            <v>40617</v>
          </cell>
          <cell r="D1353">
            <v>40629</v>
          </cell>
          <cell r="E1353">
            <v>40623</v>
          </cell>
        </row>
        <row r="1354">
          <cell r="A1354">
            <v>187933</v>
          </cell>
          <cell r="B1354">
            <v>40630</v>
          </cell>
          <cell r="C1354">
            <v>40617</v>
          </cell>
          <cell r="D1354">
            <v>40636</v>
          </cell>
          <cell r="E1354">
            <v>40630</v>
          </cell>
        </row>
        <row r="1355">
          <cell r="A1355">
            <v>187934</v>
          </cell>
          <cell r="B1355">
            <v>40631</v>
          </cell>
          <cell r="C1355">
            <v>40617</v>
          </cell>
          <cell r="D1355">
            <v>40636</v>
          </cell>
          <cell r="E1355">
            <v>40630</v>
          </cell>
        </row>
        <row r="1356">
          <cell r="A1356">
            <v>187935</v>
          </cell>
          <cell r="B1356">
            <v>40632</v>
          </cell>
          <cell r="C1356">
            <v>40617</v>
          </cell>
          <cell r="D1356">
            <v>40636</v>
          </cell>
          <cell r="E1356">
            <v>40630</v>
          </cell>
        </row>
        <row r="1357">
          <cell r="A1357">
            <v>187936</v>
          </cell>
          <cell r="B1357">
            <v>40633</v>
          </cell>
          <cell r="C1357">
            <v>40617</v>
          </cell>
          <cell r="D1357">
            <v>40636</v>
          </cell>
          <cell r="E1357">
            <v>40630</v>
          </cell>
        </row>
        <row r="1358">
          <cell r="A1358">
            <v>187937</v>
          </cell>
          <cell r="B1358">
            <v>40634</v>
          </cell>
          <cell r="C1358">
            <v>40617</v>
          </cell>
          <cell r="D1358">
            <v>40636</v>
          </cell>
          <cell r="E1358">
            <v>40630</v>
          </cell>
        </row>
        <row r="1359">
          <cell r="A1359">
            <v>187938</v>
          </cell>
          <cell r="B1359">
            <v>40635</v>
          </cell>
          <cell r="C1359">
            <v>40617</v>
          </cell>
          <cell r="D1359">
            <v>40636</v>
          </cell>
          <cell r="E1359">
            <v>40630</v>
          </cell>
        </row>
        <row r="1360">
          <cell r="A1360">
            <v>187939</v>
          </cell>
          <cell r="B1360">
            <v>40636</v>
          </cell>
          <cell r="C1360">
            <v>40617</v>
          </cell>
          <cell r="D1360">
            <v>40636</v>
          </cell>
          <cell r="E1360">
            <v>40630</v>
          </cell>
        </row>
        <row r="1361">
          <cell r="A1361">
            <v>187940</v>
          </cell>
          <cell r="B1361">
            <v>40637</v>
          </cell>
          <cell r="C1361">
            <v>40648</v>
          </cell>
          <cell r="D1361">
            <v>40643</v>
          </cell>
          <cell r="E1361">
            <v>40637</v>
          </cell>
        </row>
        <row r="1362">
          <cell r="A1362">
            <v>187941</v>
          </cell>
          <cell r="B1362">
            <v>40638</v>
          </cell>
          <cell r="C1362">
            <v>40648</v>
          </cell>
          <cell r="D1362">
            <v>40643</v>
          </cell>
          <cell r="E1362">
            <v>40637</v>
          </cell>
        </row>
        <row r="1363">
          <cell r="A1363">
            <v>187942</v>
          </cell>
          <cell r="B1363">
            <v>40639</v>
          </cell>
          <cell r="C1363">
            <v>40648</v>
          </cell>
          <cell r="D1363">
            <v>40643</v>
          </cell>
          <cell r="E1363">
            <v>40637</v>
          </cell>
        </row>
        <row r="1364">
          <cell r="A1364">
            <v>187943</v>
          </cell>
          <cell r="B1364">
            <v>40640</v>
          </cell>
          <cell r="C1364">
            <v>40648</v>
          </cell>
          <cell r="D1364">
            <v>40643</v>
          </cell>
          <cell r="E1364">
            <v>40637</v>
          </cell>
        </row>
        <row r="1365">
          <cell r="A1365">
            <v>187944</v>
          </cell>
          <cell r="B1365">
            <v>40641</v>
          </cell>
          <cell r="C1365">
            <v>40648</v>
          </cell>
          <cell r="D1365">
            <v>40643</v>
          </cell>
          <cell r="E1365">
            <v>40637</v>
          </cell>
        </row>
        <row r="1366">
          <cell r="A1366">
            <v>187945</v>
          </cell>
          <cell r="B1366">
            <v>40642</v>
          </cell>
          <cell r="C1366">
            <v>40648</v>
          </cell>
          <cell r="D1366">
            <v>40643</v>
          </cell>
          <cell r="E1366">
            <v>40637</v>
          </cell>
        </row>
        <row r="1367">
          <cell r="A1367">
            <v>187946</v>
          </cell>
          <cell r="B1367">
            <v>40643</v>
          </cell>
          <cell r="C1367">
            <v>40648</v>
          </cell>
          <cell r="D1367">
            <v>40643</v>
          </cell>
          <cell r="E1367">
            <v>40637</v>
          </cell>
        </row>
        <row r="1368">
          <cell r="A1368">
            <v>187947</v>
          </cell>
          <cell r="B1368">
            <v>40644</v>
          </cell>
          <cell r="C1368">
            <v>40648</v>
          </cell>
          <cell r="D1368">
            <v>40650</v>
          </cell>
          <cell r="E1368">
            <v>40644</v>
          </cell>
        </row>
        <row r="1369">
          <cell r="A1369">
            <v>187948</v>
          </cell>
          <cell r="B1369">
            <v>40645</v>
          </cell>
          <cell r="C1369">
            <v>40648</v>
          </cell>
          <cell r="D1369">
            <v>40650</v>
          </cell>
          <cell r="E1369">
            <v>40644</v>
          </cell>
        </row>
        <row r="1370">
          <cell r="A1370">
            <v>187949</v>
          </cell>
          <cell r="B1370">
            <v>40646</v>
          </cell>
          <cell r="C1370">
            <v>40648</v>
          </cell>
          <cell r="D1370">
            <v>40650</v>
          </cell>
          <cell r="E1370">
            <v>40644</v>
          </cell>
        </row>
        <row r="1371">
          <cell r="A1371">
            <v>187950</v>
          </cell>
          <cell r="B1371">
            <v>40647</v>
          </cell>
          <cell r="C1371">
            <v>40648</v>
          </cell>
          <cell r="D1371">
            <v>40650</v>
          </cell>
          <cell r="E1371">
            <v>40644</v>
          </cell>
        </row>
        <row r="1372">
          <cell r="A1372">
            <v>187951</v>
          </cell>
          <cell r="B1372">
            <v>40648</v>
          </cell>
          <cell r="C1372">
            <v>40648</v>
          </cell>
          <cell r="D1372">
            <v>40650</v>
          </cell>
          <cell r="E1372">
            <v>40644</v>
          </cell>
        </row>
        <row r="1373">
          <cell r="A1373">
            <v>187952</v>
          </cell>
          <cell r="B1373">
            <v>40649</v>
          </cell>
          <cell r="C1373">
            <v>40648</v>
          </cell>
          <cell r="D1373">
            <v>40650</v>
          </cell>
          <cell r="E1373">
            <v>40644</v>
          </cell>
        </row>
        <row r="1374">
          <cell r="A1374">
            <v>187953</v>
          </cell>
          <cell r="B1374">
            <v>40650</v>
          </cell>
          <cell r="C1374">
            <v>40648</v>
          </cell>
          <cell r="D1374">
            <v>40650</v>
          </cell>
          <cell r="E1374">
            <v>40644</v>
          </cell>
        </row>
        <row r="1375">
          <cell r="A1375">
            <v>187954</v>
          </cell>
          <cell r="B1375">
            <v>40651</v>
          </cell>
          <cell r="C1375">
            <v>40648</v>
          </cell>
          <cell r="D1375">
            <v>40657</v>
          </cell>
          <cell r="E1375">
            <v>40651</v>
          </cell>
        </row>
        <row r="1376">
          <cell r="A1376">
            <v>187955</v>
          </cell>
          <cell r="B1376">
            <v>40652</v>
          </cell>
          <cell r="C1376">
            <v>40648</v>
          </cell>
          <cell r="D1376">
            <v>40657</v>
          </cell>
          <cell r="E1376">
            <v>40651</v>
          </cell>
        </row>
        <row r="1377">
          <cell r="A1377">
            <v>187956</v>
          </cell>
          <cell r="B1377">
            <v>40653</v>
          </cell>
          <cell r="C1377">
            <v>40648</v>
          </cell>
          <cell r="D1377">
            <v>40657</v>
          </cell>
          <cell r="E1377">
            <v>40651</v>
          </cell>
        </row>
        <row r="1378">
          <cell r="A1378">
            <v>187957</v>
          </cell>
          <cell r="B1378">
            <v>40654</v>
          </cell>
          <cell r="C1378">
            <v>40648</v>
          </cell>
          <cell r="D1378">
            <v>40657</v>
          </cell>
          <cell r="E1378">
            <v>40651</v>
          </cell>
        </row>
        <row r="1379">
          <cell r="A1379">
            <v>187958</v>
          </cell>
          <cell r="B1379">
            <v>40655</v>
          </cell>
          <cell r="C1379">
            <v>40648</v>
          </cell>
          <cell r="D1379">
            <v>40657</v>
          </cell>
          <cell r="E1379">
            <v>40651</v>
          </cell>
        </row>
        <row r="1380">
          <cell r="A1380">
            <v>187959</v>
          </cell>
          <cell r="B1380">
            <v>40656</v>
          </cell>
          <cell r="C1380">
            <v>40648</v>
          </cell>
          <cell r="D1380">
            <v>40657</v>
          </cell>
          <cell r="E1380">
            <v>40651</v>
          </cell>
        </row>
        <row r="1381">
          <cell r="A1381">
            <v>187960</v>
          </cell>
          <cell r="B1381">
            <v>40657</v>
          </cell>
          <cell r="C1381">
            <v>40648</v>
          </cell>
          <cell r="D1381">
            <v>40657</v>
          </cell>
          <cell r="E1381">
            <v>40651</v>
          </cell>
        </row>
        <row r="1382">
          <cell r="A1382">
            <v>187961</v>
          </cell>
          <cell r="B1382">
            <v>40658</v>
          </cell>
          <cell r="C1382">
            <v>40648</v>
          </cell>
          <cell r="D1382">
            <v>40664</v>
          </cell>
          <cell r="E1382">
            <v>40658</v>
          </cell>
        </row>
        <row r="1383">
          <cell r="A1383">
            <v>187962</v>
          </cell>
          <cell r="B1383">
            <v>40659</v>
          </cell>
          <cell r="C1383">
            <v>40648</v>
          </cell>
          <cell r="D1383">
            <v>40664</v>
          </cell>
          <cell r="E1383">
            <v>40658</v>
          </cell>
        </row>
        <row r="1384">
          <cell r="A1384">
            <v>187963</v>
          </cell>
          <cell r="B1384">
            <v>40660</v>
          </cell>
          <cell r="C1384">
            <v>40648</v>
          </cell>
          <cell r="D1384">
            <v>40664</v>
          </cell>
          <cell r="E1384">
            <v>40658</v>
          </cell>
        </row>
        <row r="1385">
          <cell r="A1385">
            <v>187964</v>
          </cell>
          <cell r="B1385">
            <v>40661</v>
          </cell>
          <cell r="C1385">
            <v>40648</v>
          </cell>
          <cell r="D1385">
            <v>40664</v>
          </cell>
          <cell r="E1385">
            <v>40658</v>
          </cell>
        </row>
        <row r="1386">
          <cell r="A1386">
            <v>187965</v>
          </cell>
          <cell r="B1386">
            <v>40662</v>
          </cell>
          <cell r="C1386">
            <v>40648</v>
          </cell>
          <cell r="D1386">
            <v>40664</v>
          </cell>
          <cell r="E1386">
            <v>40658</v>
          </cell>
        </row>
        <row r="1387">
          <cell r="A1387">
            <v>187966</v>
          </cell>
          <cell r="B1387">
            <v>40663</v>
          </cell>
          <cell r="C1387">
            <v>40648</v>
          </cell>
          <cell r="D1387">
            <v>40664</v>
          </cell>
          <cell r="E1387">
            <v>40658</v>
          </cell>
        </row>
        <row r="1388">
          <cell r="A1388">
            <v>187967</v>
          </cell>
          <cell r="B1388">
            <v>40664</v>
          </cell>
          <cell r="C1388">
            <v>40648</v>
          </cell>
          <cell r="D1388">
            <v>40664</v>
          </cell>
          <cell r="E1388">
            <v>40658</v>
          </cell>
        </row>
        <row r="1389">
          <cell r="A1389">
            <v>187968</v>
          </cell>
          <cell r="B1389">
            <v>40665</v>
          </cell>
          <cell r="C1389">
            <v>40678</v>
          </cell>
          <cell r="D1389">
            <v>40671</v>
          </cell>
          <cell r="E1389">
            <v>40665</v>
          </cell>
        </row>
        <row r="1390">
          <cell r="A1390">
            <v>187969</v>
          </cell>
          <cell r="B1390">
            <v>40666</v>
          </cell>
          <cell r="C1390">
            <v>40678</v>
          </cell>
          <cell r="D1390">
            <v>40671</v>
          </cell>
          <cell r="E1390">
            <v>40665</v>
          </cell>
        </row>
        <row r="1391">
          <cell r="A1391">
            <v>187970</v>
          </cell>
          <cell r="B1391">
            <v>40667</v>
          </cell>
          <cell r="C1391">
            <v>40678</v>
          </cell>
          <cell r="D1391">
            <v>40671</v>
          </cell>
          <cell r="E1391">
            <v>40665</v>
          </cell>
        </row>
        <row r="1392">
          <cell r="A1392">
            <v>187971</v>
          </cell>
          <cell r="B1392">
            <v>40668</v>
          </cell>
          <cell r="C1392">
            <v>40678</v>
          </cell>
          <cell r="D1392">
            <v>40671</v>
          </cell>
          <cell r="E1392">
            <v>40665</v>
          </cell>
        </row>
        <row r="1393">
          <cell r="A1393">
            <v>187972</v>
          </cell>
          <cell r="B1393">
            <v>40669</v>
          </cell>
          <cell r="C1393">
            <v>40678</v>
          </cell>
          <cell r="D1393">
            <v>40671</v>
          </cell>
          <cell r="E1393">
            <v>40665</v>
          </cell>
        </row>
        <row r="1394">
          <cell r="A1394">
            <v>187973</v>
          </cell>
          <cell r="B1394">
            <v>40670</v>
          </cell>
          <cell r="C1394">
            <v>40678</v>
          </cell>
          <cell r="D1394">
            <v>40671</v>
          </cell>
          <cell r="E1394">
            <v>40665</v>
          </cell>
        </row>
        <row r="1395">
          <cell r="A1395">
            <v>187974</v>
          </cell>
          <cell r="B1395">
            <v>40671</v>
          </cell>
          <cell r="C1395">
            <v>40678</v>
          </cell>
          <cell r="D1395">
            <v>40671</v>
          </cell>
          <cell r="E1395">
            <v>40665</v>
          </cell>
        </row>
        <row r="1396">
          <cell r="A1396">
            <v>187975</v>
          </cell>
          <cell r="B1396">
            <v>40672</v>
          </cell>
          <cell r="C1396">
            <v>40678</v>
          </cell>
          <cell r="D1396">
            <v>40678</v>
          </cell>
          <cell r="E1396">
            <v>40672</v>
          </cell>
        </row>
        <row r="1397">
          <cell r="A1397">
            <v>187976</v>
          </cell>
          <cell r="B1397">
            <v>40673</v>
          </cell>
          <cell r="C1397">
            <v>40678</v>
          </cell>
          <cell r="D1397">
            <v>40678</v>
          </cell>
          <cell r="E1397">
            <v>40672</v>
          </cell>
        </row>
        <row r="1398">
          <cell r="A1398">
            <v>187977</v>
          </cell>
          <cell r="B1398">
            <v>40674</v>
          </cell>
          <cell r="C1398">
            <v>40678</v>
          </cell>
          <cell r="D1398">
            <v>40678</v>
          </cell>
          <cell r="E1398">
            <v>40672</v>
          </cell>
        </row>
        <row r="1399">
          <cell r="A1399">
            <v>187978</v>
          </cell>
          <cell r="B1399">
            <v>40675</v>
          </cell>
          <cell r="C1399">
            <v>40678</v>
          </cell>
          <cell r="D1399">
            <v>40678</v>
          </cell>
          <cell r="E1399">
            <v>40672</v>
          </cell>
        </row>
        <row r="1400">
          <cell r="A1400">
            <v>187979</v>
          </cell>
          <cell r="B1400">
            <v>40676</v>
          </cell>
          <cell r="C1400">
            <v>40678</v>
          </cell>
          <cell r="D1400">
            <v>40678</v>
          </cell>
          <cell r="E1400">
            <v>40672</v>
          </cell>
        </row>
        <row r="1401">
          <cell r="A1401">
            <v>187980</v>
          </cell>
          <cell r="B1401">
            <v>40677</v>
          </cell>
          <cell r="C1401">
            <v>40678</v>
          </cell>
          <cell r="D1401">
            <v>40678</v>
          </cell>
          <cell r="E1401">
            <v>40672</v>
          </cell>
        </row>
        <row r="1402">
          <cell r="A1402">
            <v>187981</v>
          </cell>
          <cell r="B1402">
            <v>40678</v>
          </cell>
          <cell r="C1402">
            <v>40678</v>
          </cell>
          <cell r="D1402">
            <v>40678</v>
          </cell>
          <cell r="E1402">
            <v>40672</v>
          </cell>
        </row>
        <row r="1403">
          <cell r="A1403">
            <v>187982</v>
          </cell>
          <cell r="B1403">
            <v>40679</v>
          </cell>
          <cell r="C1403">
            <v>40678</v>
          </cell>
          <cell r="D1403">
            <v>40685</v>
          </cell>
          <cell r="E1403">
            <v>40679</v>
          </cell>
        </row>
        <row r="1404">
          <cell r="A1404">
            <v>187983</v>
          </cell>
          <cell r="B1404">
            <v>40680</v>
          </cell>
          <cell r="C1404">
            <v>40678</v>
          </cell>
          <cell r="D1404">
            <v>40685</v>
          </cell>
          <cell r="E1404">
            <v>40679</v>
          </cell>
        </row>
        <row r="1405">
          <cell r="A1405">
            <v>187984</v>
          </cell>
          <cell r="B1405">
            <v>40681</v>
          </cell>
          <cell r="C1405">
            <v>40678</v>
          </cell>
          <cell r="D1405">
            <v>40685</v>
          </cell>
          <cell r="E1405">
            <v>40679</v>
          </cell>
        </row>
        <row r="1406">
          <cell r="A1406">
            <v>187985</v>
          </cell>
          <cell r="B1406">
            <v>40682</v>
          </cell>
          <cell r="C1406">
            <v>40678</v>
          </cell>
          <cell r="D1406">
            <v>40685</v>
          </cell>
          <cell r="E1406">
            <v>40679</v>
          </cell>
        </row>
        <row r="1407">
          <cell r="A1407">
            <v>187986</v>
          </cell>
          <cell r="B1407">
            <v>40683</v>
          </cell>
          <cell r="C1407">
            <v>40678</v>
          </cell>
          <cell r="D1407">
            <v>40685</v>
          </cell>
          <cell r="E1407">
            <v>40679</v>
          </cell>
        </row>
        <row r="1408">
          <cell r="A1408">
            <v>187987</v>
          </cell>
          <cell r="B1408">
            <v>40684</v>
          </cell>
          <cell r="C1408">
            <v>40678</v>
          </cell>
          <cell r="D1408">
            <v>40685</v>
          </cell>
          <cell r="E1408">
            <v>40679</v>
          </cell>
        </row>
        <row r="1409">
          <cell r="A1409">
            <v>187988</v>
          </cell>
          <cell r="B1409">
            <v>40685</v>
          </cell>
          <cell r="C1409">
            <v>40678</v>
          </cell>
          <cell r="D1409">
            <v>40685</v>
          </cell>
          <cell r="E1409">
            <v>40679</v>
          </cell>
        </row>
        <row r="1410">
          <cell r="A1410">
            <v>187989</v>
          </cell>
          <cell r="B1410">
            <v>40686</v>
          </cell>
          <cell r="C1410">
            <v>40678</v>
          </cell>
          <cell r="D1410">
            <v>40692</v>
          </cell>
          <cell r="E1410">
            <v>40686</v>
          </cell>
        </row>
        <row r="1411">
          <cell r="A1411">
            <v>187990</v>
          </cell>
          <cell r="B1411">
            <v>40687</v>
          </cell>
          <cell r="C1411">
            <v>40678</v>
          </cell>
          <cell r="D1411">
            <v>40692</v>
          </cell>
          <cell r="E1411">
            <v>40686</v>
          </cell>
        </row>
        <row r="1412">
          <cell r="A1412">
            <v>187991</v>
          </cell>
          <cell r="B1412">
            <v>40688</v>
          </cell>
          <cell r="C1412">
            <v>40678</v>
          </cell>
          <cell r="D1412">
            <v>40692</v>
          </cell>
          <cell r="E1412">
            <v>40686</v>
          </cell>
        </row>
        <row r="1413">
          <cell r="A1413">
            <v>187992</v>
          </cell>
          <cell r="B1413">
            <v>40689</v>
          </cell>
          <cell r="C1413">
            <v>40678</v>
          </cell>
          <cell r="D1413">
            <v>40692</v>
          </cell>
          <cell r="E1413">
            <v>40686</v>
          </cell>
        </row>
        <row r="1414">
          <cell r="A1414">
            <v>187993</v>
          </cell>
          <cell r="B1414">
            <v>40690</v>
          </cell>
          <cell r="C1414">
            <v>40678</v>
          </cell>
          <cell r="D1414">
            <v>40692</v>
          </cell>
          <cell r="E1414">
            <v>40686</v>
          </cell>
        </row>
        <row r="1415">
          <cell r="A1415">
            <v>187994</v>
          </cell>
          <cell r="B1415">
            <v>40691</v>
          </cell>
          <cell r="C1415">
            <v>40678</v>
          </cell>
          <cell r="D1415">
            <v>40692</v>
          </cell>
          <cell r="E1415">
            <v>40686</v>
          </cell>
        </row>
        <row r="1416">
          <cell r="A1416">
            <v>187995</v>
          </cell>
          <cell r="B1416">
            <v>40692</v>
          </cell>
          <cell r="C1416">
            <v>40678</v>
          </cell>
          <cell r="D1416">
            <v>40692</v>
          </cell>
          <cell r="E1416">
            <v>40686</v>
          </cell>
        </row>
        <row r="1417">
          <cell r="A1417">
            <v>187996</v>
          </cell>
          <cell r="B1417">
            <v>40693</v>
          </cell>
          <cell r="C1417">
            <v>40709</v>
          </cell>
          <cell r="D1417">
            <v>40699</v>
          </cell>
          <cell r="E1417">
            <v>40693</v>
          </cell>
        </row>
        <row r="1418">
          <cell r="A1418">
            <v>187997</v>
          </cell>
          <cell r="B1418">
            <v>40694</v>
          </cell>
          <cell r="C1418">
            <v>40709</v>
          </cell>
          <cell r="D1418">
            <v>40699</v>
          </cell>
          <cell r="E1418">
            <v>40693</v>
          </cell>
        </row>
        <row r="1419">
          <cell r="A1419">
            <v>187998</v>
          </cell>
          <cell r="B1419">
            <v>40695</v>
          </cell>
          <cell r="C1419">
            <v>40709</v>
          </cell>
          <cell r="D1419">
            <v>40699</v>
          </cell>
          <cell r="E1419">
            <v>40693</v>
          </cell>
        </row>
        <row r="1420">
          <cell r="A1420">
            <v>187999</v>
          </cell>
          <cell r="B1420">
            <v>40696</v>
          </cell>
          <cell r="C1420">
            <v>40709</v>
          </cell>
          <cell r="D1420">
            <v>40699</v>
          </cell>
          <cell r="E1420">
            <v>40693</v>
          </cell>
        </row>
        <row r="1421">
          <cell r="A1421">
            <v>188000</v>
          </cell>
          <cell r="B1421">
            <v>40697</v>
          </cell>
          <cell r="C1421">
            <v>40709</v>
          </cell>
          <cell r="D1421">
            <v>40699</v>
          </cell>
          <cell r="E1421">
            <v>40693</v>
          </cell>
        </row>
        <row r="1422">
          <cell r="A1422">
            <v>188001</v>
          </cell>
          <cell r="B1422">
            <v>40698</v>
          </cell>
          <cell r="C1422">
            <v>40709</v>
          </cell>
          <cell r="D1422">
            <v>40699</v>
          </cell>
          <cell r="E1422">
            <v>40693</v>
          </cell>
        </row>
        <row r="1423">
          <cell r="A1423">
            <v>188002</v>
          </cell>
          <cell r="B1423">
            <v>40699</v>
          </cell>
          <cell r="C1423">
            <v>40709</v>
          </cell>
          <cell r="D1423">
            <v>40699</v>
          </cell>
          <cell r="E1423">
            <v>40693</v>
          </cell>
        </row>
        <row r="1424">
          <cell r="A1424">
            <v>188003</v>
          </cell>
          <cell r="B1424">
            <v>40700</v>
          </cell>
          <cell r="C1424">
            <v>40709</v>
          </cell>
          <cell r="D1424">
            <v>40706</v>
          </cell>
          <cell r="E1424">
            <v>40700</v>
          </cell>
        </row>
        <row r="1425">
          <cell r="A1425">
            <v>188004</v>
          </cell>
          <cell r="B1425">
            <v>40701</v>
          </cell>
          <cell r="C1425">
            <v>40709</v>
          </cell>
          <cell r="D1425">
            <v>40706</v>
          </cell>
          <cell r="E1425">
            <v>40700</v>
          </cell>
        </row>
        <row r="1426">
          <cell r="A1426">
            <v>188005</v>
          </cell>
          <cell r="B1426">
            <v>40702</v>
          </cell>
          <cell r="C1426">
            <v>40709</v>
          </cell>
          <cell r="D1426">
            <v>40706</v>
          </cell>
          <cell r="E1426">
            <v>40700</v>
          </cell>
        </row>
        <row r="1427">
          <cell r="A1427">
            <v>188006</v>
          </cell>
          <cell r="B1427">
            <v>40703</v>
          </cell>
          <cell r="C1427">
            <v>40709</v>
          </cell>
          <cell r="D1427">
            <v>40706</v>
          </cell>
          <cell r="E1427">
            <v>40700</v>
          </cell>
        </row>
        <row r="1428">
          <cell r="A1428">
            <v>188007</v>
          </cell>
          <cell r="B1428">
            <v>40704</v>
          </cell>
          <cell r="C1428">
            <v>40709</v>
          </cell>
          <cell r="D1428">
            <v>40706</v>
          </cell>
          <cell r="E1428">
            <v>40700</v>
          </cell>
        </row>
        <row r="1429">
          <cell r="A1429">
            <v>188008</v>
          </cell>
          <cell r="B1429">
            <v>40705</v>
          </cell>
          <cell r="C1429">
            <v>40709</v>
          </cell>
          <cell r="D1429">
            <v>40706</v>
          </cell>
          <cell r="E1429">
            <v>40700</v>
          </cell>
        </row>
        <row r="1430">
          <cell r="A1430">
            <v>188009</v>
          </cell>
          <cell r="B1430">
            <v>40706</v>
          </cell>
          <cell r="C1430">
            <v>40709</v>
          </cell>
          <cell r="D1430">
            <v>40706</v>
          </cell>
          <cell r="E1430">
            <v>40700</v>
          </cell>
        </row>
        <row r="1431">
          <cell r="A1431">
            <v>188010</v>
          </cell>
          <cell r="B1431">
            <v>40707</v>
          </cell>
          <cell r="C1431">
            <v>40709</v>
          </cell>
          <cell r="D1431">
            <v>40713</v>
          </cell>
          <cell r="E1431">
            <v>40707</v>
          </cell>
        </row>
        <row r="1432">
          <cell r="A1432">
            <v>188011</v>
          </cell>
          <cell r="B1432">
            <v>40708</v>
          </cell>
          <cell r="C1432">
            <v>40709</v>
          </cell>
          <cell r="D1432">
            <v>40713</v>
          </cell>
          <cell r="E1432">
            <v>40707</v>
          </cell>
        </row>
        <row r="1433">
          <cell r="A1433">
            <v>188012</v>
          </cell>
          <cell r="B1433">
            <v>40709</v>
          </cell>
          <cell r="C1433">
            <v>40709</v>
          </cell>
          <cell r="D1433">
            <v>40713</v>
          </cell>
          <cell r="E1433">
            <v>40707</v>
          </cell>
        </row>
        <row r="1434">
          <cell r="A1434">
            <v>188013</v>
          </cell>
          <cell r="B1434">
            <v>40710</v>
          </cell>
          <cell r="C1434">
            <v>40709</v>
          </cell>
          <cell r="D1434">
            <v>40713</v>
          </cell>
          <cell r="E1434">
            <v>40707</v>
          </cell>
        </row>
        <row r="1435">
          <cell r="A1435">
            <v>188014</v>
          </cell>
          <cell r="B1435">
            <v>40711</v>
          </cell>
          <cell r="C1435">
            <v>40709</v>
          </cell>
          <cell r="D1435">
            <v>40713</v>
          </cell>
          <cell r="E1435">
            <v>40707</v>
          </cell>
        </row>
        <row r="1436">
          <cell r="A1436">
            <v>188015</v>
          </cell>
          <cell r="B1436">
            <v>40712</v>
          </cell>
          <cell r="C1436">
            <v>40709</v>
          </cell>
          <cell r="D1436">
            <v>40713</v>
          </cell>
          <cell r="E1436">
            <v>40707</v>
          </cell>
        </row>
        <row r="1437">
          <cell r="A1437">
            <v>188016</v>
          </cell>
          <cell r="B1437">
            <v>40713</v>
          </cell>
          <cell r="C1437">
            <v>40709</v>
          </cell>
          <cell r="D1437">
            <v>40713</v>
          </cell>
          <cell r="E1437">
            <v>40707</v>
          </cell>
        </row>
        <row r="1438">
          <cell r="A1438">
            <v>188017</v>
          </cell>
          <cell r="B1438">
            <v>40714</v>
          </cell>
          <cell r="C1438">
            <v>40709</v>
          </cell>
          <cell r="D1438">
            <v>40720</v>
          </cell>
          <cell r="E1438">
            <v>40714</v>
          </cell>
        </row>
        <row r="1439">
          <cell r="A1439">
            <v>188018</v>
          </cell>
          <cell r="B1439">
            <v>40715</v>
          </cell>
          <cell r="C1439">
            <v>40709</v>
          </cell>
          <cell r="D1439">
            <v>40720</v>
          </cell>
          <cell r="E1439">
            <v>40714</v>
          </cell>
        </row>
        <row r="1440">
          <cell r="A1440">
            <v>188019</v>
          </cell>
          <cell r="B1440">
            <v>40716</v>
          </cell>
          <cell r="C1440">
            <v>40709</v>
          </cell>
          <cell r="D1440">
            <v>40720</v>
          </cell>
          <cell r="E1440">
            <v>40714</v>
          </cell>
        </row>
        <row r="1441">
          <cell r="A1441">
            <v>188020</v>
          </cell>
          <cell r="B1441">
            <v>40717</v>
          </cell>
          <cell r="C1441">
            <v>40709</v>
          </cell>
          <cell r="D1441">
            <v>40720</v>
          </cell>
          <cell r="E1441">
            <v>40714</v>
          </cell>
        </row>
        <row r="1442">
          <cell r="A1442">
            <v>188021</v>
          </cell>
          <cell r="B1442">
            <v>40718</v>
          </cell>
          <cell r="C1442">
            <v>40709</v>
          </cell>
          <cell r="D1442">
            <v>40720</v>
          </cell>
          <cell r="E1442">
            <v>40714</v>
          </cell>
        </row>
        <row r="1443">
          <cell r="A1443">
            <v>188022</v>
          </cell>
          <cell r="B1443">
            <v>40719</v>
          </cell>
          <cell r="C1443">
            <v>40709</v>
          </cell>
          <cell r="D1443">
            <v>40720</v>
          </cell>
          <cell r="E1443">
            <v>40714</v>
          </cell>
        </row>
        <row r="1444">
          <cell r="A1444">
            <v>188023</v>
          </cell>
          <cell r="B1444">
            <v>40720</v>
          </cell>
          <cell r="C1444">
            <v>40709</v>
          </cell>
          <cell r="D1444">
            <v>40720</v>
          </cell>
          <cell r="E1444">
            <v>40714</v>
          </cell>
        </row>
        <row r="1445">
          <cell r="A1445">
            <v>188024</v>
          </cell>
          <cell r="B1445">
            <v>40721</v>
          </cell>
          <cell r="C1445">
            <v>40709</v>
          </cell>
          <cell r="D1445">
            <v>40727</v>
          </cell>
          <cell r="E1445">
            <v>40721</v>
          </cell>
        </row>
        <row r="1446">
          <cell r="A1446">
            <v>188025</v>
          </cell>
          <cell r="B1446">
            <v>40722</v>
          </cell>
          <cell r="C1446">
            <v>40709</v>
          </cell>
          <cell r="D1446">
            <v>40727</v>
          </cell>
          <cell r="E1446">
            <v>40721</v>
          </cell>
        </row>
        <row r="1447">
          <cell r="A1447">
            <v>188026</v>
          </cell>
          <cell r="B1447">
            <v>40723</v>
          </cell>
          <cell r="C1447">
            <v>40709</v>
          </cell>
          <cell r="D1447">
            <v>40727</v>
          </cell>
          <cell r="E1447">
            <v>40721</v>
          </cell>
        </row>
        <row r="1448">
          <cell r="A1448">
            <v>188027</v>
          </cell>
          <cell r="B1448">
            <v>40724</v>
          </cell>
          <cell r="C1448">
            <v>40709</v>
          </cell>
          <cell r="D1448">
            <v>40727</v>
          </cell>
          <cell r="E1448">
            <v>40721</v>
          </cell>
        </row>
        <row r="1449">
          <cell r="A1449">
            <v>188028</v>
          </cell>
          <cell r="B1449">
            <v>40725</v>
          </cell>
          <cell r="C1449">
            <v>40709</v>
          </cell>
          <cell r="D1449">
            <v>40727</v>
          </cell>
          <cell r="E1449">
            <v>40721</v>
          </cell>
        </row>
        <row r="1450">
          <cell r="A1450">
            <v>188029</v>
          </cell>
          <cell r="B1450">
            <v>40726</v>
          </cell>
          <cell r="C1450">
            <v>40709</v>
          </cell>
          <cell r="D1450">
            <v>40727</v>
          </cell>
          <cell r="E1450">
            <v>40721</v>
          </cell>
        </row>
        <row r="1451">
          <cell r="A1451">
            <v>188030</v>
          </cell>
          <cell r="B1451">
            <v>40727</v>
          </cell>
          <cell r="C1451">
            <v>40709</v>
          </cell>
          <cell r="D1451">
            <v>40727</v>
          </cell>
          <cell r="E1451">
            <v>40721</v>
          </cell>
        </row>
        <row r="1452">
          <cell r="A1452">
            <v>188031</v>
          </cell>
          <cell r="B1452">
            <v>40728</v>
          </cell>
          <cell r="C1452">
            <v>40739</v>
          </cell>
          <cell r="D1452">
            <v>40734</v>
          </cell>
          <cell r="E1452">
            <v>40728</v>
          </cell>
        </row>
        <row r="1453">
          <cell r="A1453">
            <v>188032</v>
          </cell>
          <cell r="B1453">
            <v>40729</v>
          </cell>
          <cell r="C1453">
            <v>40739</v>
          </cell>
          <cell r="D1453">
            <v>40734</v>
          </cell>
          <cell r="E1453">
            <v>40728</v>
          </cell>
        </row>
        <row r="1454">
          <cell r="A1454">
            <v>188033</v>
          </cell>
          <cell r="B1454">
            <v>40730</v>
          </cell>
          <cell r="C1454">
            <v>40739</v>
          </cell>
          <cell r="D1454">
            <v>40734</v>
          </cell>
          <cell r="E1454">
            <v>40728</v>
          </cell>
        </row>
        <row r="1455">
          <cell r="A1455">
            <v>188034</v>
          </cell>
          <cell r="B1455">
            <v>40731</v>
          </cell>
          <cell r="C1455">
            <v>40739</v>
          </cell>
          <cell r="D1455">
            <v>40734</v>
          </cell>
          <cell r="E1455">
            <v>40728</v>
          </cell>
        </row>
        <row r="1456">
          <cell r="A1456">
            <v>188035</v>
          </cell>
          <cell r="B1456">
            <v>40732</v>
          </cell>
          <cell r="C1456">
            <v>40739</v>
          </cell>
          <cell r="D1456">
            <v>40734</v>
          </cell>
          <cell r="E1456">
            <v>40728</v>
          </cell>
        </row>
        <row r="1457">
          <cell r="A1457">
            <v>188036</v>
          </cell>
          <cell r="B1457">
            <v>40733</v>
          </cell>
          <cell r="C1457">
            <v>40739</v>
          </cell>
          <cell r="D1457">
            <v>40734</v>
          </cell>
          <cell r="E1457">
            <v>40728</v>
          </cell>
        </row>
        <row r="1458">
          <cell r="A1458">
            <v>188037</v>
          </cell>
          <cell r="B1458">
            <v>40734</v>
          </cell>
          <cell r="C1458">
            <v>40739</v>
          </cell>
          <cell r="D1458">
            <v>40734</v>
          </cell>
          <cell r="E1458">
            <v>40728</v>
          </cell>
        </row>
        <row r="1459">
          <cell r="A1459">
            <v>188038</v>
          </cell>
          <cell r="B1459">
            <v>40735</v>
          </cell>
          <cell r="C1459">
            <v>40739</v>
          </cell>
          <cell r="D1459">
            <v>40741</v>
          </cell>
          <cell r="E1459">
            <v>40735</v>
          </cell>
        </row>
        <row r="1460">
          <cell r="A1460">
            <v>188039</v>
          </cell>
          <cell r="B1460">
            <v>40736</v>
          </cell>
          <cell r="C1460">
            <v>40739</v>
          </cell>
          <cell r="D1460">
            <v>40741</v>
          </cell>
          <cell r="E1460">
            <v>40735</v>
          </cell>
        </row>
        <row r="1461">
          <cell r="A1461">
            <v>188040</v>
          </cell>
          <cell r="B1461">
            <v>40737</v>
          </cell>
          <cell r="C1461">
            <v>40739</v>
          </cell>
          <cell r="D1461">
            <v>40741</v>
          </cell>
          <cell r="E1461">
            <v>40735</v>
          </cell>
        </row>
        <row r="1462">
          <cell r="A1462">
            <v>188041</v>
          </cell>
          <cell r="B1462">
            <v>40738</v>
          </cell>
          <cell r="C1462">
            <v>40739</v>
          </cell>
          <cell r="D1462">
            <v>40741</v>
          </cell>
          <cell r="E1462">
            <v>40735</v>
          </cell>
        </row>
        <row r="1463">
          <cell r="A1463">
            <v>188042</v>
          </cell>
          <cell r="B1463">
            <v>40739</v>
          </cell>
          <cell r="C1463">
            <v>40739</v>
          </cell>
          <cell r="D1463">
            <v>40741</v>
          </cell>
          <cell r="E1463">
            <v>40735</v>
          </cell>
        </row>
        <row r="1464">
          <cell r="A1464">
            <v>188043</v>
          </cell>
          <cell r="B1464">
            <v>40740</v>
          </cell>
          <cell r="C1464">
            <v>40739</v>
          </cell>
          <cell r="D1464">
            <v>40741</v>
          </cell>
          <cell r="E1464">
            <v>40735</v>
          </cell>
        </row>
        <row r="1465">
          <cell r="A1465">
            <v>188044</v>
          </cell>
          <cell r="B1465">
            <v>40741</v>
          </cell>
          <cell r="C1465">
            <v>40739</v>
          </cell>
          <cell r="D1465">
            <v>40741</v>
          </cell>
          <cell r="E1465">
            <v>40735</v>
          </cell>
        </row>
        <row r="1466">
          <cell r="A1466">
            <v>188045</v>
          </cell>
          <cell r="B1466">
            <v>40742</v>
          </cell>
          <cell r="C1466">
            <v>40739</v>
          </cell>
          <cell r="D1466">
            <v>40748</v>
          </cell>
          <cell r="E1466">
            <v>40742</v>
          </cell>
        </row>
        <row r="1467">
          <cell r="A1467">
            <v>188046</v>
          </cell>
          <cell r="B1467">
            <v>40743</v>
          </cell>
          <cell r="C1467">
            <v>40739</v>
          </cell>
          <cell r="D1467">
            <v>40748</v>
          </cell>
          <cell r="E1467">
            <v>40742</v>
          </cell>
        </row>
        <row r="1468">
          <cell r="A1468">
            <v>188047</v>
          </cell>
          <cell r="B1468">
            <v>40744</v>
          </cell>
          <cell r="C1468">
            <v>40739</v>
          </cell>
          <cell r="D1468">
            <v>40748</v>
          </cell>
          <cell r="E1468">
            <v>40742</v>
          </cell>
        </row>
        <row r="1469">
          <cell r="A1469">
            <v>188048</v>
          </cell>
          <cell r="B1469">
            <v>40745</v>
          </cell>
          <cell r="C1469">
            <v>40739</v>
          </cell>
          <cell r="D1469">
            <v>40748</v>
          </cell>
          <cell r="E1469">
            <v>40742</v>
          </cell>
        </row>
        <row r="1470">
          <cell r="A1470">
            <v>188049</v>
          </cell>
          <cell r="B1470">
            <v>40746</v>
          </cell>
          <cell r="C1470">
            <v>40739</v>
          </cell>
          <cell r="D1470">
            <v>40748</v>
          </cell>
          <cell r="E1470">
            <v>40742</v>
          </cell>
        </row>
        <row r="1471">
          <cell r="A1471">
            <v>188050</v>
          </cell>
          <cell r="B1471">
            <v>40747</v>
          </cell>
          <cell r="C1471">
            <v>40739</v>
          </cell>
          <cell r="D1471">
            <v>40748</v>
          </cell>
          <cell r="E1471">
            <v>40742</v>
          </cell>
        </row>
        <row r="1472">
          <cell r="A1472">
            <v>188051</v>
          </cell>
          <cell r="B1472">
            <v>40748</v>
          </cell>
          <cell r="C1472">
            <v>40739</v>
          </cell>
          <cell r="D1472">
            <v>40748</v>
          </cell>
          <cell r="E1472">
            <v>40742</v>
          </cell>
        </row>
        <row r="1473">
          <cell r="A1473">
            <v>188052</v>
          </cell>
          <cell r="B1473">
            <v>40749</v>
          </cell>
          <cell r="C1473">
            <v>40739</v>
          </cell>
          <cell r="D1473">
            <v>40755</v>
          </cell>
          <cell r="E1473">
            <v>40749</v>
          </cell>
        </row>
        <row r="1474">
          <cell r="A1474">
            <v>188053</v>
          </cell>
          <cell r="B1474">
            <v>40750</v>
          </cell>
          <cell r="C1474">
            <v>40739</v>
          </cell>
          <cell r="D1474">
            <v>40755</v>
          </cell>
          <cell r="E1474">
            <v>40749</v>
          </cell>
        </row>
        <row r="1475">
          <cell r="A1475">
            <v>188054</v>
          </cell>
          <cell r="B1475">
            <v>40751</v>
          </cell>
          <cell r="C1475">
            <v>40739</v>
          </cell>
          <cell r="D1475">
            <v>40755</v>
          </cell>
          <cell r="E1475">
            <v>40749</v>
          </cell>
        </row>
        <row r="1476">
          <cell r="A1476">
            <v>188055</v>
          </cell>
          <cell r="B1476">
            <v>40752</v>
          </cell>
          <cell r="C1476">
            <v>40739</v>
          </cell>
          <cell r="D1476">
            <v>40755</v>
          </cell>
          <cell r="E1476">
            <v>40749</v>
          </cell>
        </row>
        <row r="1477">
          <cell r="A1477">
            <v>188056</v>
          </cell>
          <cell r="B1477">
            <v>40753</v>
          </cell>
          <cell r="C1477">
            <v>40739</v>
          </cell>
          <cell r="D1477">
            <v>40755</v>
          </cell>
          <cell r="E1477">
            <v>40749</v>
          </cell>
        </row>
        <row r="1478">
          <cell r="A1478">
            <v>188057</v>
          </cell>
          <cell r="B1478">
            <v>40754</v>
          </cell>
          <cell r="C1478">
            <v>40739</v>
          </cell>
          <cell r="D1478">
            <v>40755</v>
          </cell>
          <cell r="E1478">
            <v>40749</v>
          </cell>
        </row>
        <row r="1479">
          <cell r="A1479">
            <v>188058</v>
          </cell>
          <cell r="B1479">
            <v>40755</v>
          </cell>
          <cell r="C1479">
            <v>40739</v>
          </cell>
          <cell r="D1479">
            <v>40755</v>
          </cell>
          <cell r="E1479">
            <v>40749</v>
          </cell>
        </row>
        <row r="1480">
          <cell r="A1480">
            <v>188059</v>
          </cell>
          <cell r="B1480">
            <v>40756</v>
          </cell>
          <cell r="C1480">
            <v>40770</v>
          </cell>
          <cell r="D1480">
            <v>40762</v>
          </cell>
          <cell r="E1480">
            <v>40756</v>
          </cell>
        </row>
        <row r="1481">
          <cell r="A1481">
            <v>188060</v>
          </cell>
          <cell r="B1481">
            <v>40757</v>
          </cell>
          <cell r="C1481">
            <v>40770</v>
          </cell>
          <cell r="D1481">
            <v>40762</v>
          </cell>
          <cell r="E1481">
            <v>40756</v>
          </cell>
        </row>
        <row r="1482">
          <cell r="A1482">
            <v>188061</v>
          </cell>
          <cell r="B1482">
            <v>40758</v>
          </cell>
          <cell r="C1482">
            <v>40770</v>
          </cell>
          <cell r="D1482">
            <v>40762</v>
          </cell>
          <cell r="E1482">
            <v>40756</v>
          </cell>
        </row>
        <row r="1483">
          <cell r="A1483">
            <v>188062</v>
          </cell>
          <cell r="B1483">
            <v>40759</v>
          </cell>
          <cell r="C1483">
            <v>40770</v>
          </cell>
          <cell r="D1483">
            <v>40762</v>
          </cell>
          <cell r="E1483">
            <v>40756</v>
          </cell>
        </row>
        <row r="1484">
          <cell r="A1484">
            <v>188063</v>
          </cell>
          <cell r="B1484">
            <v>40760</v>
          </cell>
          <cell r="C1484">
            <v>40770</v>
          </cell>
          <cell r="D1484">
            <v>40762</v>
          </cell>
          <cell r="E1484">
            <v>40756</v>
          </cell>
        </row>
        <row r="1485">
          <cell r="A1485">
            <v>188064</v>
          </cell>
          <cell r="B1485">
            <v>40761</v>
          </cell>
          <cell r="C1485">
            <v>40770</v>
          </cell>
          <cell r="D1485">
            <v>40762</v>
          </cell>
          <cell r="E1485">
            <v>40756</v>
          </cell>
        </row>
        <row r="1486">
          <cell r="A1486">
            <v>188065</v>
          </cell>
          <cell r="B1486">
            <v>40762</v>
          </cell>
          <cell r="C1486">
            <v>40770</v>
          </cell>
          <cell r="D1486">
            <v>40762</v>
          </cell>
          <cell r="E1486">
            <v>40756</v>
          </cell>
        </row>
        <row r="1487">
          <cell r="A1487">
            <v>188066</v>
          </cell>
          <cell r="B1487">
            <v>40763</v>
          </cell>
          <cell r="C1487">
            <v>40770</v>
          </cell>
          <cell r="D1487">
            <v>40769</v>
          </cell>
          <cell r="E1487">
            <v>40763</v>
          </cell>
        </row>
        <row r="1488">
          <cell r="A1488">
            <v>188067</v>
          </cell>
          <cell r="B1488">
            <v>40764</v>
          </cell>
          <cell r="C1488">
            <v>40770</v>
          </cell>
          <cell r="D1488">
            <v>40769</v>
          </cell>
          <cell r="E1488">
            <v>40763</v>
          </cell>
        </row>
        <row r="1489">
          <cell r="A1489">
            <v>188068</v>
          </cell>
          <cell r="B1489">
            <v>40765</v>
          </cell>
          <cell r="C1489">
            <v>40770</v>
          </cell>
          <cell r="D1489">
            <v>40769</v>
          </cell>
          <cell r="E1489">
            <v>40763</v>
          </cell>
        </row>
        <row r="1490">
          <cell r="A1490">
            <v>188069</v>
          </cell>
          <cell r="B1490">
            <v>40766</v>
          </cell>
          <cell r="C1490">
            <v>40770</v>
          </cell>
          <cell r="D1490">
            <v>40769</v>
          </cell>
          <cell r="E1490">
            <v>40763</v>
          </cell>
        </row>
        <row r="1491">
          <cell r="A1491">
            <v>188070</v>
          </cell>
          <cell r="B1491">
            <v>40767</v>
          </cell>
          <cell r="C1491">
            <v>40770</v>
          </cell>
          <cell r="D1491">
            <v>40769</v>
          </cell>
          <cell r="E1491">
            <v>40763</v>
          </cell>
        </row>
        <row r="1492">
          <cell r="A1492">
            <v>188071</v>
          </cell>
          <cell r="B1492">
            <v>40768</v>
          </cell>
          <cell r="C1492">
            <v>40770</v>
          </cell>
          <cell r="D1492">
            <v>40769</v>
          </cell>
          <cell r="E1492">
            <v>40763</v>
          </cell>
        </row>
        <row r="1493">
          <cell r="A1493">
            <v>188072</v>
          </cell>
          <cell r="B1493">
            <v>40769</v>
          </cell>
          <cell r="C1493">
            <v>40770</v>
          </cell>
          <cell r="D1493">
            <v>40769</v>
          </cell>
          <cell r="E1493">
            <v>40763</v>
          </cell>
        </row>
        <row r="1494">
          <cell r="A1494">
            <v>188073</v>
          </cell>
          <cell r="B1494">
            <v>40770</v>
          </cell>
          <cell r="C1494">
            <v>40770</v>
          </cell>
          <cell r="D1494">
            <v>40776</v>
          </cell>
          <cell r="E1494">
            <v>40770</v>
          </cell>
        </row>
        <row r="1495">
          <cell r="A1495">
            <v>188074</v>
          </cell>
          <cell r="B1495">
            <v>40771</v>
          </cell>
          <cell r="C1495">
            <v>40770</v>
          </cell>
          <cell r="D1495">
            <v>40776</v>
          </cell>
          <cell r="E1495">
            <v>40770</v>
          </cell>
        </row>
        <row r="1496">
          <cell r="A1496">
            <v>188075</v>
          </cell>
          <cell r="B1496">
            <v>40772</v>
          </cell>
          <cell r="C1496">
            <v>40770</v>
          </cell>
          <cell r="D1496">
            <v>40776</v>
          </cell>
          <cell r="E1496">
            <v>40770</v>
          </cell>
        </row>
        <row r="1497">
          <cell r="A1497">
            <v>188076</v>
          </cell>
          <cell r="B1497">
            <v>40773</v>
          </cell>
          <cell r="C1497">
            <v>40770</v>
          </cell>
          <cell r="D1497">
            <v>40776</v>
          </cell>
          <cell r="E1497">
            <v>40770</v>
          </cell>
        </row>
        <row r="1498">
          <cell r="A1498">
            <v>188077</v>
          </cell>
          <cell r="B1498">
            <v>40774</v>
          </cell>
          <cell r="C1498">
            <v>40770</v>
          </cell>
          <cell r="D1498">
            <v>40776</v>
          </cell>
          <cell r="E1498">
            <v>40770</v>
          </cell>
        </row>
        <row r="1499">
          <cell r="A1499">
            <v>188078</v>
          </cell>
          <cell r="B1499">
            <v>40775</v>
          </cell>
          <cell r="C1499">
            <v>40770</v>
          </cell>
          <cell r="D1499">
            <v>40776</v>
          </cell>
          <cell r="E1499">
            <v>40770</v>
          </cell>
        </row>
        <row r="1500">
          <cell r="A1500">
            <v>188079</v>
          </cell>
          <cell r="B1500">
            <v>40776</v>
          </cell>
          <cell r="C1500">
            <v>40770</v>
          </cell>
          <cell r="D1500">
            <v>40776</v>
          </cell>
          <cell r="E1500">
            <v>40770</v>
          </cell>
        </row>
        <row r="1501">
          <cell r="A1501">
            <v>188080</v>
          </cell>
          <cell r="B1501">
            <v>40777</v>
          </cell>
          <cell r="C1501">
            <v>40770</v>
          </cell>
          <cell r="D1501">
            <v>40783</v>
          </cell>
          <cell r="E1501">
            <v>40777</v>
          </cell>
        </row>
        <row r="1502">
          <cell r="A1502">
            <v>188081</v>
          </cell>
          <cell r="B1502">
            <v>40778</v>
          </cell>
          <cell r="C1502">
            <v>40770</v>
          </cell>
          <cell r="D1502">
            <v>40783</v>
          </cell>
          <cell r="E1502">
            <v>40777</v>
          </cell>
        </row>
        <row r="1503">
          <cell r="A1503">
            <v>188082</v>
          </cell>
          <cell r="B1503">
            <v>40779</v>
          </cell>
          <cell r="C1503">
            <v>40770</v>
          </cell>
          <cell r="D1503">
            <v>40783</v>
          </cell>
          <cell r="E1503">
            <v>40777</v>
          </cell>
        </row>
        <row r="1504">
          <cell r="A1504">
            <v>188083</v>
          </cell>
          <cell r="B1504">
            <v>40780</v>
          </cell>
          <cell r="C1504">
            <v>40770</v>
          </cell>
          <cell r="D1504">
            <v>40783</v>
          </cell>
          <cell r="E1504">
            <v>40777</v>
          </cell>
        </row>
        <row r="1505">
          <cell r="A1505">
            <v>188084</v>
          </cell>
          <cell r="B1505">
            <v>40781</v>
          </cell>
          <cell r="C1505">
            <v>40770</v>
          </cell>
          <cell r="D1505">
            <v>40783</v>
          </cell>
          <cell r="E1505">
            <v>40777</v>
          </cell>
        </row>
        <row r="1506">
          <cell r="A1506">
            <v>188085</v>
          </cell>
          <cell r="B1506">
            <v>40782</v>
          </cell>
          <cell r="C1506">
            <v>40770</v>
          </cell>
          <cell r="D1506">
            <v>40783</v>
          </cell>
          <cell r="E1506">
            <v>40777</v>
          </cell>
        </row>
        <row r="1507">
          <cell r="A1507">
            <v>188086</v>
          </cell>
          <cell r="B1507">
            <v>40783</v>
          </cell>
          <cell r="C1507">
            <v>40770</v>
          </cell>
          <cell r="D1507">
            <v>40783</v>
          </cell>
          <cell r="E1507">
            <v>40777</v>
          </cell>
        </row>
        <row r="1508">
          <cell r="A1508">
            <v>188087</v>
          </cell>
          <cell r="B1508">
            <v>40784</v>
          </cell>
          <cell r="C1508">
            <v>40801</v>
          </cell>
          <cell r="D1508">
            <v>40790</v>
          </cell>
          <cell r="E1508">
            <v>40784</v>
          </cell>
        </row>
        <row r="1509">
          <cell r="A1509">
            <v>188088</v>
          </cell>
          <cell r="B1509">
            <v>40785</v>
          </cell>
          <cell r="C1509">
            <v>40801</v>
          </cell>
          <cell r="D1509">
            <v>40790</v>
          </cell>
          <cell r="E1509">
            <v>40784</v>
          </cell>
        </row>
        <row r="1510">
          <cell r="A1510">
            <v>188089</v>
          </cell>
          <cell r="B1510">
            <v>40786</v>
          </cell>
          <cell r="C1510">
            <v>40801</v>
          </cell>
          <cell r="D1510">
            <v>40790</v>
          </cell>
          <cell r="E1510">
            <v>40784</v>
          </cell>
        </row>
        <row r="1511">
          <cell r="A1511">
            <v>188090</v>
          </cell>
          <cell r="B1511">
            <v>40787</v>
          </cell>
          <cell r="C1511">
            <v>40801</v>
          </cell>
          <cell r="D1511">
            <v>40790</v>
          </cell>
          <cell r="E1511">
            <v>40784</v>
          </cell>
        </row>
        <row r="1512">
          <cell r="A1512">
            <v>188091</v>
          </cell>
          <cell r="B1512">
            <v>40788</v>
          </cell>
          <cell r="C1512">
            <v>40801</v>
          </cell>
          <cell r="D1512">
            <v>40790</v>
          </cell>
          <cell r="E1512">
            <v>40784</v>
          </cell>
        </row>
        <row r="1513">
          <cell r="A1513">
            <v>188092</v>
          </cell>
          <cell r="B1513">
            <v>40789</v>
          </cell>
          <cell r="C1513">
            <v>40801</v>
          </cell>
          <cell r="D1513">
            <v>40790</v>
          </cell>
          <cell r="E1513">
            <v>40784</v>
          </cell>
        </row>
        <row r="1514">
          <cell r="A1514">
            <v>188093</v>
          </cell>
          <cell r="B1514">
            <v>40790</v>
          </cell>
          <cell r="C1514">
            <v>40801</v>
          </cell>
          <cell r="D1514">
            <v>40790</v>
          </cell>
          <cell r="E1514">
            <v>40784</v>
          </cell>
        </row>
        <row r="1515">
          <cell r="A1515">
            <v>188094</v>
          </cell>
          <cell r="B1515">
            <v>40791</v>
          </cell>
          <cell r="C1515">
            <v>40801</v>
          </cell>
          <cell r="D1515">
            <v>40797</v>
          </cell>
          <cell r="E1515">
            <v>40791</v>
          </cell>
        </row>
        <row r="1516">
          <cell r="A1516">
            <v>188095</v>
          </cell>
          <cell r="B1516">
            <v>40792</v>
          </cell>
          <cell r="C1516">
            <v>40801</v>
          </cell>
          <cell r="D1516">
            <v>40797</v>
          </cell>
          <cell r="E1516">
            <v>40791</v>
          </cell>
        </row>
        <row r="1517">
          <cell r="A1517">
            <v>188096</v>
          </cell>
          <cell r="B1517">
            <v>40793</v>
          </cell>
          <cell r="C1517">
            <v>40801</v>
          </cell>
          <cell r="D1517">
            <v>40797</v>
          </cell>
          <cell r="E1517">
            <v>40791</v>
          </cell>
        </row>
        <row r="1518">
          <cell r="A1518">
            <v>188097</v>
          </cell>
          <cell r="B1518">
            <v>40794</v>
          </cell>
          <cell r="C1518">
            <v>40801</v>
          </cell>
          <cell r="D1518">
            <v>40797</v>
          </cell>
          <cell r="E1518">
            <v>40791</v>
          </cell>
        </row>
        <row r="1519">
          <cell r="A1519">
            <v>188098</v>
          </cell>
          <cell r="B1519">
            <v>40795</v>
          </cell>
          <cell r="C1519">
            <v>40801</v>
          </cell>
          <cell r="D1519">
            <v>40797</v>
          </cell>
          <cell r="E1519">
            <v>40791</v>
          </cell>
        </row>
        <row r="1520">
          <cell r="A1520">
            <v>188099</v>
          </cell>
          <cell r="B1520">
            <v>40796</v>
          </cell>
          <cell r="C1520">
            <v>40801</v>
          </cell>
          <cell r="D1520">
            <v>40797</v>
          </cell>
          <cell r="E1520">
            <v>40791</v>
          </cell>
        </row>
        <row r="1521">
          <cell r="A1521">
            <v>188100</v>
          </cell>
          <cell r="B1521">
            <v>40797</v>
          </cell>
          <cell r="C1521">
            <v>40801</v>
          </cell>
          <cell r="D1521">
            <v>40797</v>
          </cell>
          <cell r="E1521">
            <v>40791</v>
          </cell>
        </row>
        <row r="1522">
          <cell r="A1522">
            <v>188101</v>
          </cell>
          <cell r="B1522">
            <v>40798</v>
          </cell>
          <cell r="C1522">
            <v>40801</v>
          </cell>
          <cell r="D1522">
            <v>40804</v>
          </cell>
          <cell r="E1522">
            <v>40798</v>
          </cell>
        </row>
        <row r="1523">
          <cell r="A1523">
            <v>188102</v>
          </cell>
          <cell r="B1523">
            <v>40799</v>
          </cell>
          <cell r="C1523">
            <v>40801</v>
          </cell>
          <cell r="D1523">
            <v>40804</v>
          </cell>
          <cell r="E1523">
            <v>40798</v>
          </cell>
        </row>
        <row r="1524">
          <cell r="A1524">
            <v>188103</v>
          </cell>
          <cell r="B1524">
            <v>40800</v>
          </cell>
          <cell r="C1524">
            <v>40801</v>
          </cell>
          <cell r="D1524">
            <v>40804</v>
          </cell>
          <cell r="E1524">
            <v>40798</v>
          </cell>
        </row>
        <row r="1525">
          <cell r="A1525">
            <v>188104</v>
          </cell>
          <cell r="B1525">
            <v>40801</v>
          </cell>
          <cell r="C1525">
            <v>40801</v>
          </cell>
          <cell r="D1525">
            <v>40804</v>
          </cell>
          <cell r="E1525">
            <v>40798</v>
          </cell>
        </row>
        <row r="1526">
          <cell r="A1526">
            <v>188105</v>
          </cell>
          <cell r="B1526">
            <v>40802</v>
          </cell>
          <cell r="C1526">
            <v>40801</v>
          </cell>
          <cell r="D1526">
            <v>40804</v>
          </cell>
          <cell r="E1526">
            <v>40798</v>
          </cell>
        </row>
        <row r="1527">
          <cell r="A1527">
            <v>188106</v>
          </cell>
          <cell r="B1527">
            <v>40803</v>
          </cell>
          <cell r="C1527">
            <v>40801</v>
          </cell>
          <cell r="D1527">
            <v>40804</v>
          </cell>
          <cell r="E1527">
            <v>40798</v>
          </cell>
        </row>
        <row r="1528">
          <cell r="A1528">
            <v>188107</v>
          </cell>
          <cell r="B1528">
            <v>40804</v>
          </cell>
          <cell r="C1528">
            <v>40801</v>
          </cell>
          <cell r="D1528">
            <v>40804</v>
          </cell>
          <cell r="E1528">
            <v>40798</v>
          </cell>
        </row>
        <row r="1529">
          <cell r="A1529">
            <v>188108</v>
          </cell>
          <cell r="B1529">
            <v>40805</v>
          </cell>
          <cell r="C1529">
            <v>40801</v>
          </cell>
          <cell r="D1529">
            <v>40811</v>
          </cell>
          <cell r="E1529">
            <v>40805</v>
          </cell>
        </row>
        <row r="1530">
          <cell r="A1530">
            <v>188109</v>
          </cell>
          <cell r="B1530">
            <v>40806</v>
          </cell>
          <cell r="C1530">
            <v>40801</v>
          </cell>
          <cell r="D1530">
            <v>40811</v>
          </cell>
          <cell r="E1530">
            <v>40805</v>
          </cell>
        </row>
        <row r="1531">
          <cell r="A1531">
            <v>188110</v>
          </cell>
          <cell r="B1531">
            <v>40807</v>
          </cell>
          <cell r="C1531">
            <v>40801</v>
          </cell>
          <cell r="D1531">
            <v>40811</v>
          </cell>
          <cell r="E1531">
            <v>40805</v>
          </cell>
        </row>
        <row r="1532">
          <cell r="A1532">
            <v>188111</v>
          </cell>
          <cell r="B1532">
            <v>40808</v>
          </cell>
          <cell r="C1532">
            <v>40801</v>
          </cell>
          <cell r="D1532">
            <v>40811</v>
          </cell>
          <cell r="E1532">
            <v>40805</v>
          </cell>
        </row>
        <row r="1533">
          <cell r="A1533">
            <v>188112</v>
          </cell>
          <cell r="B1533">
            <v>40809</v>
          </cell>
          <cell r="C1533">
            <v>40801</v>
          </cell>
          <cell r="D1533">
            <v>40811</v>
          </cell>
          <cell r="E1533">
            <v>40805</v>
          </cell>
        </row>
        <row r="1534">
          <cell r="A1534">
            <v>188113</v>
          </cell>
          <cell r="B1534">
            <v>40810</v>
          </cell>
          <cell r="C1534">
            <v>40801</v>
          </cell>
          <cell r="D1534">
            <v>40811</v>
          </cell>
          <cell r="E1534">
            <v>40805</v>
          </cell>
        </row>
        <row r="1535">
          <cell r="A1535">
            <v>188114</v>
          </cell>
          <cell r="B1535">
            <v>40811</v>
          </cell>
          <cell r="C1535">
            <v>40801</v>
          </cell>
          <cell r="D1535">
            <v>40811</v>
          </cell>
          <cell r="E1535">
            <v>40805</v>
          </cell>
        </row>
        <row r="1536">
          <cell r="A1536">
            <v>188115</v>
          </cell>
          <cell r="B1536">
            <v>40812</v>
          </cell>
          <cell r="C1536">
            <v>40801</v>
          </cell>
          <cell r="D1536">
            <v>40818</v>
          </cell>
          <cell r="E1536">
            <v>40812</v>
          </cell>
        </row>
        <row r="1537">
          <cell r="A1537">
            <v>188116</v>
          </cell>
          <cell r="B1537">
            <v>40813</v>
          </cell>
          <cell r="C1537">
            <v>40801</v>
          </cell>
          <cell r="D1537">
            <v>40818</v>
          </cell>
          <cell r="E1537">
            <v>40812</v>
          </cell>
        </row>
        <row r="1538">
          <cell r="A1538">
            <v>188117</v>
          </cell>
          <cell r="B1538">
            <v>40814</v>
          </cell>
          <cell r="C1538">
            <v>40801</v>
          </cell>
          <cell r="D1538">
            <v>40818</v>
          </cell>
          <cell r="E1538">
            <v>40812</v>
          </cell>
        </row>
        <row r="1539">
          <cell r="A1539">
            <v>188118</v>
          </cell>
          <cell r="B1539">
            <v>40815</v>
          </cell>
          <cell r="C1539">
            <v>40801</v>
          </cell>
          <cell r="D1539">
            <v>40818</v>
          </cell>
          <cell r="E1539">
            <v>40812</v>
          </cell>
        </row>
        <row r="1540">
          <cell r="A1540">
            <v>188119</v>
          </cell>
          <cell r="B1540">
            <v>40816</v>
          </cell>
          <cell r="C1540">
            <v>40801</v>
          </cell>
          <cell r="D1540">
            <v>40818</v>
          </cell>
          <cell r="E1540">
            <v>40812</v>
          </cell>
        </row>
        <row r="1541">
          <cell r="A1541">
            <v>188120</v>
          </cell>
          <cell r="B1541">
            <v>40817</v>
          </cell>
          <cell r="C1541">
            <v>40801</v>
          </cell>
          <cell r="D1541">
            <v>40818</v>
          </cell>
          <cell r="E1541">
            <v>40812</v>
          </cell>
        </row>
        <row r="1542">
          <cell r="A1542">
            <v>188121</v>
          </cell>
          <cell r="B1542">
            <v>40818</v>
          </cell>
          <cell r="C1542">
            <v>40801</v>
          </cell>
          <cell r="D1542">
            <v>40818</v>
          </cell>
          <cell r="E1542">
            <v>40812</v>
          </cell>
        </row>
        <row r="1543">
          <cell r="A1543">
            <v>188122</v>
          </cell>
          <cell r="B1543">
            <v>40819</v>
          </cell>
          <cell r="C1543">
            <v>40831</v>
          </cell>
          <cell r="D1543">
            <v>40825</v>
          </cell>
          <cell r="E1543">
            <v>40819</v>
          </cell>
        </row>
        <row r="1544">
          <cell r="A1544">
            <v>188123</v>
          </cell>
          <cell r="B1544">
            <v>40820</v>
          </cell>
          <cell r="C1544">
            <v>40831</v>
          </cell>
          <cell r="D1544">
            <v>40825</v>
          </cell>
          <cell r="E1544">
            <v>40819</v>
          </cell>
        </row>
        <row r="1545">
          <cell r="A1545">
            <v>188124</v>
          </cell>
          <cell r="B1545">
            <v>40821</v>
          </cell>
          <cell r="C1545">
            <v>40831</v>
          </cell>
          <cell r="D1545">
            <v>40825</v>
          </cell>
          <cell r="E1545">
            <v>40819</v>
          </cell>
        </row>
        <row r="1546">
          <cell r="A1546">
            <v>188125</v>
          </cell>
          <cell r="B1546">
            <v>40822</v>
          </cell>
          <cell r="C1546">
            <v>40831</v>
          </cell>
          <cell r="D1546">
            <v>40825</v>
          </cell>
          <cell r="E1546">
            <v>40819</v>
          </cell>
        </row>
        <row r="1547">
          <cell r="A1547">
            <v>188126</v>
          </cell>
          <cell r="B1547">
            <v>40823</v>
          </cell>
          <cell r="C1547">
            <v>40831</v>
          </cell>
          <cell r="D1547">
            <v>40825</v>
          </cell>
          <cell r="E1547">
            <v>40819</v>
          </cell>
        </row>
        <row r="1548">
          <cell r="A1548">
            <v>188127</v>
          </cell>
          <cell r="B1548">
            <v>40824</v>
          </cell>
          <cell r="C1548">
            <v>40831</v>
          </cell>
          <cell r="D1548">
            <v>40825</v>
          </cell>
          <cell r="E1548">
            <v>40819</v>
          </cell>
        </row>
        <row r="1549">
          <cell r="A1549">
            <v>188128</v>
          </cell>
          <cell r="B1549">
            <v>40825</v>
          </cell>
          <cell r="C1549">
            <v>40831</v>
          </cell>
          <cell r="D1549">
            <v>40825</v>
          </cell>
          <cell r="E1549">
            <v>40819</v>
          </cell>
        </row>
        <row r="1550">
          <cell r="A1550">
            <v>188129</v>
          </cell>
          <cell r="B1550">
            <v>40826</v>
          </cell>
          <cell r="C1550">
            <v>40831</v>
          </cell>
          <cell r="D1550">
            <v>40832</v>
          </cell>
          <cell r="E1550">
            <v>40826</v>
          </cell>
        </row>
        <row r="1551">
          <cell r="A1551">
            <v>188130</v>
          </cell>
          <cell r="B1551">
            <v>40827</v>
          </cell>
          <cell r="C1551">
            <v>40831</v>
          </cell>
          <cell r="D1551">
            <v>40832</v>
          </cell>
          <cell r="E1551">
            <v>40826</v>
          </cell>
        </row>
        <row r="1552">
          <cell r="A1552">
            <v>188131</v>
          </cell>
          <cell r="B1552">
            <v>40828</v>
          </cell>
          <cell r="C1552">
            <v>40831</v>
          </cell>
          <cell r="D1552">
            <v>40832</v>
          </cell>
          <cell r="E1552">
            <v>40826</v>
          </cell>
        </row>
        <row r="1553">
          <cell r="A1553">
            <v>188132</v>
          </cell>
          <cell r="B1553">
            <v>40829</v>
          </cell>
          <cell r="C1553">
            <v>40831</v>
          </cell>
          <cell r="D1553">
            <v>40832</v>
          </cell>
          <cell r="E1553">
            <v>40826</v>
          </cell>
        </row>
        <row r="1554">
          <cell r="A1554">
            <v>188133</v>
          </cell>
          <cell r="B1554">
            <v>40830</v>
          </cell>
          <cell r="C1554">
            <v>40831</v>
          </cell>
          <cell r="D1554">
            <v>40832</v>
          </cell>
          <cell r="E1554">
            <v>40826</v>
          </cell>
        </row>
        <row r="1555">
          <cell r="A1555">
            <v>188134</v>
          </cell>
          <cell r="B1555">
            <v>40831</v>
          </cell>
          <cell r="C1555">
            <v>40831</v>
          </cell>
          <cell r="D1555">
            <v>40832</v>
          </cell>
          <cell r="E1555">
            <v>40826</v>
          </cell>
        </row>
        <row r="1556">
          <cell r="A1556">
            <v>188135</v>
          </cell>
          <cell r="B1556">
            <v>40832</v>
          </cell>
          <cell r="C1556">
            <v>40831</v>
          </cell>
          <cell r="D1556">
            <v>40832</v>
          </cell>
          <cell r="E1556">
            <v>40826</v>
          </cell>
        </row>
        <row r="1557">
          <cell r="A1557">
            <v>188136</v>
          </cell>
          <cell r="B1557">
            <v>40833</v>
          </cell>
          <cell r="C1557">
            <v>40831</v>
          </cell>
          <cell r="D1557">
            <v>40839</v>
          </cell>
          <cell r="E1557">
            <v>40833</v>
          </cell>
        </row>
        <row r="1558">
          <cell r="A1558">
            <v>188137</v>
          </cell>
          <cell r="B1558">
            <v>40834</v>
          </cell>
          <cell r="C1558">
            <v>40831</v>
          </cell>
          <cell r="D1558">
            <v>40839</v>
          </cell>
          <cell r="E1558">
            <v>40833</v>
          </cell>
        </row>
        <row r="1559">
          <cell r="A1559">
            <v>188138</v>
          </cell>
          <cell r="B1559">
            <v>40835</v>
          </cell>
          <cell r="C1559">
            <v>40831</v>
          </cell>
          <cell r="D1559">
            <v>40839</v>
          </cell>
          <cell r="E1559">
            <v>40833</v>
          </cell>
        </row>
        <row r="1560">
          <cell r="A1560">
            <v>188139</v>
          </cell>
          <cell r="B1560">
            <v>40836</v>
          </cell>
          <cell r="C1560">
            <v>40831</v>
          </cell>
          <cell r="D1560">
            <v>40839</v>
          </cell>
          <cell r="E1560">
            <v>40833</v>
          </cell>
        </row>
        <row r="1561">
          <cell r="A1561">
            <v>188140</v>
          </cell>
          <cell r="B1561">
            <v>40837</v>
          </cell>
          <cell r="C1561">
            <v>40831</v>
          </cell>
          <cell r="D1561">
            <v>40839</v>
          </cell>
          <cell r="E1561">
            <v>40833</v>
          </cell>
        </row>
        <row r="1562">
          <cell r="A1562">
            <v>188141</v>
          </cell>
          <cell r="B1562">
            <v>40838</v>
          </cell>
          <cell r="C1562">
            <v>40831</v>
          </cell>
          <cell r="D1562">
            <v>40839</v>
          </cell>
          <cell r="E1562">
            <v>40833</v>
          </cell>
        </row>
        <row r="1563">
          <cell r="A1563">
            <v>188142</v>
          </cell>
          <cell r="B1563">
            <v>40839</v>
          </cell>
          <cell r="C1563">
            <v>40831</v>
          </cell>
          <cell r="D1563">
            <v>40839</v>
          </cell>
          <cell r="E1563">
            <v>40833</v>
          </cell>
        </row>
        <row r="1564">
          <cell r="A1564">
            <v>188143</v>
          </cell>
          <cell r="B1564">
            <v>40840</v>
          </cell>
          <cell r="C1564">
            <v>40831</v>
          </cell>
          <cell r="D1564">
            <v>40846</v>
          </cell>
          <cell r="E1564">
            <v>40840</v>
          </cell>
        </row>
        <row r="1565">
          <cell r="A1565">
            <v>188144</v>
          </cell>
          <cell r="B1565">
            <v>40841</v>
          </cell>
          <cell r="C1565">
            <v>40831</v>
          </cell>
          <cell r="D1565">
            <v>40846</v>
          </cell>
          <cell r="E1565">
            <v>40840</v>
          </cell>
        </row>
        <row r="1566">
          <cell r="A1566">
            <v>188145</v>
          </cell>
          <cell r="B1566">
            <v>40842</v>
          </cell>
          <cell r="C1566">
            <v>40831</v>
          </cell>
          <cell r="D1566">
            <v>40846</v>
          </cell>
          <cell r="E1566">
            <v>40840</v>
          </cell>
        </row>
        <row r="1567">
          <cell r="A1567">
            <v>188146</v>
          </cell>
          <cell r="B1567">
            <v>40843</v>
          </cell>
          <cell r="C1567">
            <v>40831</v>
          </cell>
          <cell r="D1567">
            <v>40846</v>
          </cell>
          <cell r="E1567">
            <v>40840</v>
          </cell>
        </row>
        <row r="1568">
          <cell r="A1568">
            <v>188147</v>
          </cell>
          <cell r="B1568">
            <v>40844</v>
          </cell>
          <cell r="C1568">
            <v>40831</v>
          </cell>
          <cell r="D1568">
            <v>40846</v>
          </cell>
          <cell r="E1568">
            <v>40840</v>
          </cell>
        </row>
        <row r="1569">
          <cell r="A1569">
            <v>188148</v>
          </cell>
          <cell r="B1569">
            <v>40845</v>
          </cell>
          <cell r="C1569">
            <v>40831</v>
          </cell>
          <cell r="D1569">
            <v>40846</v>
          </cell>
          <cell r="E1569">
            <v>40840</v>
          </cell>
        </row>
        <row r="1570">
          <cell r="A1570">
            <v>188149</v>
          </cell>
          <cell r="B1570">
            <v>40846</v>
          </cell>
          <cell r="C1570">
            <v>40831</v>
          </cell>
          <cell r="D1570">
            <v>40846</v>
          </cell>
          <cell r="E1570">
            <v>40840</v>
          </cell>
        </row>
        <row r="1571">
          <cell r="A1571">
            <v>188150</v>
          </cell>
          <cell r="B1571">
            <v>40847</v>
          </cell>
          <cell r="C1571">
            <v>40862</v>
          </cell>
          <cell r="D1571">
            <v>40853</v>
          </cell>
          <cell r="E1571">
            <v>40847</v>
          </cell>
        </row>
        <row r="1572">
          <cell r="A1572">
            <v>188151</v>
          </cell>
          <cell r="B1572">
            <v>40848</v>
          </cell>
          <cell r="C1572">
            <v>40862</v>
          </cell>
          <cell r="D1572">
            <v>40853</v>
          </cell>
          <cell r="E1572">
            <v>40847</v>
          </cell>
        </row>
        <row r="1573">
          <cell r="A1573">
            <v>188152</v>
          </cell>
          <cell r="B1573">
            <v>40849</v>
          </cell>
          <cell r="C1573">
            <v>40862</v>
          </cell>
          <cell r="D1573">
            <v>40853</v>
          </cell>
          <cell r="E1573">
            <v>40847</v>
          </cell>
        </row>
        <row r="1574">
          <cell r="A1574">
            <v>188153</v>
          </cell>
          <cell r="B1574">
            <v>40850</v>
          </cell>
          <cell r="C1574">
            <v>40862</v>
          </cell>
          <cell r="D1574">
            <v>40853</v>
          </cell>
          <cell r="E1574">
            <v>40847</v>
          </cell>
        </row>
        <row r="1575">
          <cell r="A1575">
            <v>188154</v>
          </cell>
          <cell r="B1575">
            <v>40851</v>
          </cell>
          <cell r="C1575">
            <v>40862</v>
          </cell>
          <cell r="D1575">
            <v>40853</v>
          </cell>
          <cell r="E1575">
            <v>40847</v>
          </cell>
        </row>
        <row r="1576">
          <cell r="A1576">
            <v>188155</v>
          </cell>
          <cell r="B1576">
            <v>40852</v>
          </cell>
          <cell r="C1576">
            <v>40862</v>
          </cell>
          <cell r="D1576">
            <v>40853</v>
          </cell>
          <cell r="E1576">
            <v>40847</v>
          </cell>
        </row>
        <row r="1577">
          <cell r="A1577">
            <v>188156</v>
          </cell>
          <cell r="B1577">
            <v>40853</v>
          </cell>
          <cell r="C1577">
            <v>40862</v>
          </cell>
          <cell r="D1577">
            <v>40853</v>
          </cell>
          <cell r="E1577">
            <v>40847</v>
          </cell>
        </row>
        <row r="1578">
          <cell r="A1578">
            <v>188157</v>
          </cell>
          <cell r="B1578">
            <v>40854</v>
          </cell>
          <cell r="C1578">
            <v>40862</v>
          </cell>
          <cell r="D1578">
            <v>40860</v>
          </cell>
          <cell r="E1578">
            <v>40854</v>
          </cell>
        </row>
        <row r="1579">
          <cell r="A1579">
            <v>188158</v>
          </cell>
          <cell r="B1579">
            <v>40855</v>
          </cell>
          <cell r="C1579">
            <v>40862</v>
          </cell>
          <cell r="D1579">
            <v>40860</v>
          </cell>
          <cell r="E1579">
            <v>40854</v>
          </cell>
        </row>
        <row r="1580">
          <cell r="A1580">
            <v>188159</v>
          </cell>
          <cell r="B1580">
            <v>40856</v>
          </cell>
          <cell r="C1580">
            <v>40862</v>
          </cell>
          <cell r="D1580">
            <v>40860</v>
          </cell>
          <cell r="E1580">
            <v>40854</v>
          </cell>
        </row>
        <row r="1581">
          <cell r="A1581">
            <v>188160</v>
          </cell>
          <cell r="B1581">
            <v>40857</v>
          </cell>
          <cell r="C1581">
            <v>40862</v>
          </cell>
          <cell r="D1581">
            <v>40860</v>
          </cell>
          <cell r="E1581">
            <v>40854</v>
          </cell>
        </row>
        <row r="1582">
          <cell r="A1582">
            <v>188161</v>
          </cell>
          <cell r="B1582">
            <v>40858</v>
          </cell>
          <cell r="C1582">
            <v>40862</v>
          </cell>
          <cell r="D1582">
            <v>40860</v>
          </cell>
          <cell r="E1582">
            <v>40854</v>
          </cell>
        </row>
        <row r="1583">
          <cell r="A1583">
            <v>188162</v>
          </cell>
          <cell r="B1583">
            <v>40859</v>
          </cell>
          <cell r="C1583">
            <v>40862</v>
          </cell>
          <cell r="D1583">
            <v>40860</v>
          </cell>
          <cell r="E1583">
            <v>40854</v>
          </cell>
        </row>
        <row r="1584">
          <cell r="A1584">
            <v>188163</v>
          </cell>
          <cell r="B1584">
            <v>40860</v>
          </cell>
          <cell r="C1584">
            <v>40862</v>
          </cell>
          <cell r="D1584">
            <v>40860</v>
          </cell>
          <cell r="E1584">
            <v>40854</v>
          </cell>
        </row>
        <row r="1585">
          <cell r="A1585">
            <v>188164</v>
          </cell>
          <cell r="B1585">
            <v>40861</v>
          </cell>
          <cell r="C1585">
            <v>40862</v>
          </cell>
          <cell r="D1585">
            <v>40867</v>
          </cell>
          <cell r="E1585">
            <v>40861</v>
          </cell>
        </row>
        <row r="1586">
          <cell r="A1586">
            <v>188165</v>
          </cell>
          <cell r="B1586">
            <v>40862</v>
          </cell>
          <cell r="C1586">
            <v>40862</v>
          </cell>
          <cell r="D1586">
            <v>40867</v>
          </cell>
          <cell r="E1586">
            <v>40861</v>
          </cell>
        </row>
        <row r="1587">
          <cell r="A1587">
            <v>188166</v>
          </cell>
          <cell r="B1587">
            <v>40863</v>
          </cell>
          <cell r="C1587">
            <v>40862</v>
          </cell>
          <cell r="D1587">
            <v>40867</v>
          </cell>
          <cell r="E1587">
            <v>40861</v>
          </cell>
        </row>
        <row r="1588">
          <cell r="A1588">
            <v>188167</v>
          </cell>
          <cell r="B1588">
            <v>40864</v>
          </cell>
          <cell r="C1588">
            <v>40862</v>
          </cell>
          <cell r="D1588">
            <v>40867</v>
          </cell>
          <cell r="E1588">
            <v>40861</v>
          </cell>
        </row>
        <row r="1589">
          <cell r="A1589">
            <v>188168</v>
          </cell>
          <cell r="B1589">
            <v>40865</v>
          </cell>
          <cell r="C1589">
            <v>40862</v>
          </cell>
          <cell r="D1589">
            <v>40867</v>
          </cell>
          <cell r="E1589">
            <v>40861</v>
          </cell>
        </row>
        <row r="1590">
          <cell r="A1590">
            <v>188169</v>
          </cell>
          <cell r="B1590">
            <v>40866</v>
          </cell>
          <cell r="C1590">
            <v>40862</v>
          </cell>
          <cell r="D1590">
            <v>40867</v>
          </cell>
          <cell r="E1590">
            <v>40861</v>
          </cell>
        </row>
        <row r="1591">
          <cell r="A1591">
            <v>188170</v>
          </cell>
          <cell r="B1591">
            <v>40867</v>
          </cell>
          <cell r="C1591">
            <v>40862</v>
          </cell>
          <cell r="D1591">
            <v>40867</v>
          </cell>
          <cell r="E1591">
            <v>40861</v>
          </cell>
        </row>
        <row r="1592">
          <cell r="A1592">
            <v>188171</v>
          </cell>
          <cell r="B1592">
            <v>40868</v>
          </cell>
          <cell r="C1592">
            <v>40862</v>
          </cell>
          <cell r="D1592">
            <v>40874</v>
          </cell>
          <cell r="E1592">
            <v>40868</v>
          </cell>
        </row>
        <row r="1593">
          <cell r="A1593">
            <v>188172</v>
          </cell>
          <cell r="B1593">
            <v>40869</v>
          </cell>
          <cell r="C1593">
            <v>40862</v>
          </cell>
          <cell r="D1593">
            <v>40874</v>
          </cell>
          <cell r="E1593">
            <v>40868</v>
          </cell>
        </row>
        <row r="1594">
          <cell r="A1594">
            <v>188173</v>
          </cell>
          <cell r="B1594">
            <v>40870</v>
          </cell>
          <cell r="C1594">
            <v>40862</v>
          </cell>
          <cell r="D1594">
            <v>40874</v>
          </cell>
          <cell r="E1594">
            <v>40868</v>
          </cell>
        </row>
        <row r="1595">
          <cell r="A1595">
            <v>188174</v>
          </cell>
          <cell r="B1595">
            <v>40871</v>
          </cell>
          <cell r="C1595">
            <v>40862</v>
          </cell>
          <cell r="D1595">
            <v>40874</v>
          </cell>
          <cell r="E1595">
            <v>40868</v>
          </cell>
        </row>
        <row r="1596">
          <cell r="A1596">
            <v>188175</v>
          </cell>
          <cell r="B1596">
            <v>40872</v>
          </cell>
          <cell r="C1596">
            <v>40862</v>
          </cell>
          <cell r="D1596">
            <v>40874</v>
          </cell>
          <cell r="E1596">
            <v>40868</v>
          </cell>
        </row>
        <row r="1597">
          <cell r="A1597">
            <v>188176</v>
          </cell>
          <cell r="B1597">
            <v>40873</v>
          </cell>
          <cell r="C1597">
            <v>40862</v>
          </cell>
          <cell r="D1597">
            <v>40874</v>
          </cell>
          <cell r="E1597">
            <v>40868</v>
          </cell>
        </row>
        <row r="1598">
          <cell r="A1598">
            <v>188177</v>
          </cell>
          <cell r="B1598">
            <v>40874</v>
          </cell>
          <cell r="C1598">
            <v>40862</v>
          </cell>
          <cell r="D1598">
            <v>40874</v>
          </cell>
          <cell r="E1598">
            <v>40868</v>
          </cell>
        </row>
        <row r="1599">
          <cell r="A1599">
            <v>188178</v>
          </cell>
          <cell r="B1599">
            <v>40875</v>
          </cell>
          <cell r="C1599">
            <v>40892</v>
          </cell>
          <cell r="D1599">
            <v>40881</v>
          </cell>
          <cell r="E1599">
            <v>40875</v>
          </cell>
        </row>
        <row r="1600">
          <cell r="A1600">
            <v>188179</v>
          </cell>
          <cell r="B1600">
            <v>40876</v>
          </cell>
          <cell r="C1600">
            <v>40892</v>
          </cell>
          <cell r="D1600">
            <v>40881</v>
          </cell>
          <cell r="E1600">
            <v>40875</v>
          </cell>
        </row>
        <row r="1601">
          <cell r="A1601">
            <v>188180</v>
          </cell>
          <cell r="B1601">
            <v>40877</v>
          </cell>
          <cell r="C1601">
            <v>40892</v>
          </cell>
          <cell r="D1601">
            <v>40881</v>
          </cell>
          <cell r="E1601">
            <v>40875</v>
          </cell>
        </row>
        <row r="1602">
          <cell r="A1602">
            <v>188181</v>
          </cell>
          <cell r="B1602">
            <v>40878</v>
          </cell>
          <cell r="C1602">
            <v>40892</v>
          </cell>
          <cell r="D1602">
            <v>40881</v>
          </cell>
          <cell r="E1602">
            <v>40875</v>
          </cell>
        </row>
        <row r="1603">
          <cell r="A1603">
            <v>188182</v>
          </cell>
          <cell r="B1603">
            <v>40879</v>
          </cell>
          <cell r="C1603">
            <v>40892</v>
          </cell>
          <cell r="D1603">
            <v>40881</v>
          </cell>
          <cell r="E1603">
            <v>40875</v>
          </cell>
        </row>
        <row r="1604">
          <cell r="A1604">
            <v>188183</v>
          </cell>
          <cell r="B1604">
            <v>40880</v>
          </cell>
          <cell r="C1604">
            <v>40892</v>
          </cell>
          <cell r="D1604">
            <v>40881</v>
          </cell>
          <cell r="E1604">
            <v>40875</v>
          </cell>
        </row>
        <row r="1605">
          <cell r="A1605">
            <v>188184</v>
          </cell>
          <cell r="B1605">
            <v>40881</v>
          </cell>
          <cell r="C1605">
            <v>40892</v>
          </cell>
          <cell r="D1605">
            <v>40881</v>
          </cell>
          <cell r="E1605">
            <v>40875</v>
          </cell>
        </row>
        <row r="1606">
          <cell r="A1606">
            <v>188185</v>
          </cell>
          <cell r="B1606">
            <v>40882</v>
          </cell>
          <cell r="C1606">
            <v>40892</v>
          </cell>
          <cell r="D1606">
            <v>40888</v>
          </cell>
          <cell r="E1606">
            <v>40882</v>
          </cell>
        </row>
        <row r="1607">
          <cell r="A1607">
            <v>188186</v>
          </cell>
          <cell r="B1607">
            <v>40883</v>
          </cell>
          <cell r="C1607">
            <v>40892</v>
          </cell>
          <cell r="D1607">
            <v>40888</v>
          </cell>
          <cell r="E1607">
            <v>40882</v>
          </cell>
        </row>
        <row r="1608">
          <cell r="A1608">
            <v>188187</v>
          </cell>
          <cell r="B1608">
            <v>40884</v>
          </cell>
          <cell r="C1608">
            <v>40892</v>
          </cell>
          <cell r="D1608">
            <v>40888</v>
          </cell>
          <cell r="E1608">
            <v>40882</v>
          </cell>
        </row>
        <row r="1609">
          <cell r="A1609">
            <v>188188</v>
          </cell>
          <cell r="B1609">
            <v>40885</v>
          </cell>
          <cell r="C1609">
            <v>40892</v>
          </cell>
          <cell r="D1609">
            <v>40888</v>
          </cell>
          <cell r="E1609">
            <v>40882</v>
          </cell>
        </row>
        <row r="1610">
          <cell r="A1610">
            <v>188189</v>
          </cell>
          <cell r="B1610">
            <v>40886</v>
          </cell>
          <cell r="C1610">
            <v>40892</v>
          </cell>
          <cell r="D1610">
            <v>40888</v>
          </cell>
          <cell r="E1610">
            <v>40882</v>
          </cell>
        </row>
        <row r="1611">
          <cell r="A1611">
            <v>188190</v>
          </cell>
          <cell r="B1611">
            <v>40887</v>
          </cell>
          <cell r="C1611">
            <v>40892</v>
          </cell>
          <cell r="D1611">
            <v>40888</v>
          </cell>
          <cell r="E1611">
            <v>40882</v>
          </cell>
        </row>
        <row r="1612">
          <cell r="A1612">
            <v>188191</v>
          </cell>
          <cell r="B1612">
            <v>40888</v>
          </cell>
          <cell r="C1612">
            <v>40892</v>
          </cell>
          <cell r="D1612">
            <v>40888</v>
          </cell>
          <cell r="E1612">
            <v>40882</v>
          </cell>
        </row>
        <row r="1613">
          <cell r="A1613">
            <v>188192</v>
          </cell>
          <cell r="B1613">
            <v>40889</v>
          </cell>
          <cell r="C1613">
            <v>40892</v>
          </cell>
          <cell r="D1613">
            <v>40895</v>
          </cell>
          <cell r="E1613">
            <v>40889</v>
          </cell>
        </row>
        <row r="1614">
          <cell r="A1614">
            <v>188193</v>
          </cell>
          <cell r="B1614">
            <v>40890</v>
          </cell>
          <cell r="C1614">
            <v>40892</v>
          </cell>
          <cell r="D1614">
            <v>40895</v>
          </cell>
          <cell r="E1614">
            <v>40889</v>
          </cell>
        </row>
        <row r="1615">
          <cell r="A1615">
            <v>188194</v>
          </cell>
          <cell r="B1615">
            <v>40891</v>
          </cell>
          <cell r="C1615">
            <v>40892</v>
          </cell>
          <cell r="D1615">
            <v>40895</v>
          </cell>
          <cell r="E1615">
            <v>40889</v>
          </cell>
        </row>
        <row r="1616">
          <cell r="A1616">
            <v>188195</v>
          </cell>
          <cell r="B1616">
            <v>40892</v>
          </cell>
          <cell r="C1616">
            <v>40892</v>
          </cell>
          <cell r="D1616">
            <v>40895</v>
          </cell>
          <cell r="E1616">
            <v>40889</v>
          </cell>
        </row>
        <row r="1617">
          <cell r="A1617">
            <v>188196</v>
          </cell>
          <cell r="B1617">
            <v>40893</v>
          </cell>
          <cell r="C1617">
            <v>40892</v>
          </cell>
          <cell r="D1617">
            <v>40895</v>
          </cell>
          <cell r="E1617">
            <v>40889</v>
          </cell>
        </row>
        <row r="1618">
          <cell r="A1618">
            <v>188197</v>
          </cell>
          <cell r="B1618">
            <v>40894</v>
          </cell>
          <cell r="C1618">
            <v>40892</v>
          </cell>
          <cell r="D1618">
            <v>40895</v>
          </cell>
          <cell r="E1618">
            <v>40889</v>
          </cell>
        </row>
        <row r="1619">
          <cell r="A1619">
            <v>188198</v>
          </cell>
          <cell r="B1619">
            <v>40895</v>
          </cell>
          <cell r="C1619">
            <v>40892</v>
          </cell>
          <cell r="D1619">
            <v>40895</v>
          </cell>
          <cell r="E1619">
            <v>40889</v>
          </cell>
        </row>
        <row r="1620">
          <cell r="A1620">
            <v>188199</v>
          </cell>
          <cell r="B1620">
            <v>40896</v>
          </cell>
          <cell r="C1620">
            <v>40892</v>
          </cell>
          <cell r="D1620">
            <v>40902</v>
          </cell>
          <cell r="E1620">
            <v>40896</v>
          </cell>
        </row>
        <row r="1621">
          <cell r="A1621">
            <v>188200</v>
          </cell>
          <cell r="B1621">
            <v>40897</v>
          </cell>
          <cell r="C1621">
            <v>40892</v>
          </cell>
          <cell r="D1621">
            <v>40902</v>
          </cell>
          <cell r="E1621">
            <v>40896</v>
          </cell>
        </row>
        <row r="1622">
          <cell r="A1622">
            <v>188201</v>
          </cell>
          <cell r="B1622">
            <v>40898</v>
          </cell>
          <cell r="C1622">
            <v>40892</v>
          </cell>
          <cell r="D1622">
            <v>40902</v>
          </cell>
          <cell r="E1622">
            <v>40896</v>
          </cell>
        </row>
        <row r="1623">
          <cell r="A1623">
            <v>188202</v>
          </cell>
          <cell r="B1623">
            <v>40899</v>
          </cell>
          <cell r="C1623">
            <v>40892</v>
          </cell>
          <cell r="D1623">
            <v>40902</v>
          </cell>
          <cell r="E1623">
            <v>40896</v>
          </cell>
        </row>
        <row r="1624">
          <cell r="A1624">
            <v>188203</v>
          </cell>
          <cell r="B1624">
            <v>40900</v>
          </cell>
          <cell r="C1624">
            <v>40892</v>
          </cell>
          <cell r="D1624">
            <v>40902</v>
          </cell>
          <cell r="E1624">
            <v>40896</v>
          </cell>
        </row>
        <row r="1625">
          <cell r="A1625">
            <v>188204</v>
          </cell>
          <cell r="B1625">
            <v>40901</v>
          </cell>
          <cell r="C1625">
            <v>40892</v>
          </cell>
          <cell r="D1625">
            <v>40902</v>
          </cell>
          <cell r="E1625">
            <v>40896</v>
          </cell>
        </row>
        <row r="1626">
          <cell r="A1626">
            <v>188205</v>
          </cell>
          <cell r="B1626">
            <v>40902</v>
          </cell>
          <cell r="C1626">
            <v>40892</v>
          </cell>
          <cell r="D1626">
            <v>40902</v>
          </cell>
          <cell r="E1626">
            <v>40896</v>
          </cell>
        </row>
        <row r="1627">
          <cell r="A1627">
            <v>188206</v>
          </cell>
          <cell r="B1627">
            <v>40903</v>
          </cell>
          <cell r="C1627">
            <v>40892</v>
          </cell>
          <cell r="D1627">
            <v>40909</v>
          </cell>
          <cell r="E1627">
            <v>40903</v>
          </cell>
        </row>
        <row r="1628">
          <cell r="A1628">
            <v>188207</v>
          </cell>
          <cell r="B1628">
            <v>40904</v>
          </cell>
          <cell r="C1628">
            <v>40892</v>
          </cell>
          <cell r="D1628">
            <v>40909</v>
          </cell>
          <cell r="E1628">
            <v>40903</v>
          </cell>
        </row>
        <row r="1629">
          <cell r="A1629">
            <v>188208</v>
          </cell>
          <cell r="B1629">
            <v>40905</v>
          </cell>
          <cell r="C1629">
            <v>40892</v>
          </cell>
          <cell r="D1629">
            <v>40909</v>
          </cell>
          <cell r="E1629">
            <v>40903</v>
          </cell>
        </row>
        <row r="1630">
          <cell r="A1630">
            <v>188209</v>
          </cell>
          <cell r="B1630">
            <v>40906</v>
          </cell>
          <cell r="C1630">
            <v>40892</v>
          </cell>
          <cell r="D1630">
            <v>40909</v>
          </cell>
          <cell r="E1630">
            <v>40903</v>
          </cell>
        </row>
        <row r="1631">
          <cell r="A1631">
            <v>188210</v>
          </cell>
          <cell r="B1631">
            <v>40907</v>
          </cell>
          <cell r="C1631">
            <v>40892</v>
          </cell>
          <cell r="D1631">
            <v>40909</v>
          </cell>
          <cell r="E1631">
            <v>40903</v>
          </cell>
        </row>
        <row r="1632">
          <cell r="A1632">
            <v>188211</v>
          </cell>
          <cell r="B1632">
            <v>40908</v>
          </cell>
          <cell r="C1632">
            <v>40892</v>
          </cell>
          <cell r="D1632">
            <v>40909</v>
          </cell>
          <cell r="E1632">
            <v>40903</v>
          </cell>
        </row>
        <row r="1633">
          <cell r="A1633">
            <v>188212</v>
          </cell>
          <cell r="B1633">
            <v>40909</v>
          </cell>
          <cell r="C1633">
            <v>40892</v>
          </cell>
          <cell r="D1633">
            <v>40909</v>
          </cell>
          <cell r="E1633">
            <v>40903</v>
          </cell>
        </row>
        <row r="1634">
          <cell r="A1634">
            <v>188213</v>
          </cell>
          <cell r="B1634">
            <v>40910</v>
          </cell>
          <cell r="C1634">
            <v>40923</v>
          </cell>
          <cell r="D1634">
            <v>40916</v>
          </cell>
          <cell r="E1634">
            <v>40910</v>
          </cell>
        </row>
        <row r="1635">
          <cell r="A1635">
            <v>188214</v>
          </cell>
          <cell r="B1635">
            <v>40911</v>
          </cell>
          <cell r="C1635">
            <v>40923</v>
          </cell>
          <cell r="D1635">
            <v>40916</v>
          </cell>
          <cell r="E1635">
            <v>40910</v>
          </cell>
        </row>
        <row r="1636">
          <cell r="A1636">
            <v>188215</v>
          </cell>
          <cell r="B1636">
            <v>40912</v>
          </cell>
          <cell r="C1636">
            <v>40923</v>
          </cell>
          <cell r="D1636">
            <v>40916</v>
          </cell>
          <cell r="E1636">
            <v>40910</v>
          </cell>
        </row>
        <row r="1637">
          <cell r="A1637">
            <v>188216</v>
          </cell>
          <cell r="B1637">
            <v>40913</v>
          </cell>
          <cell r="C1637">
            <v>40923</v>
          </cell>
          <cell r="D1637">
            <v>40916</v>
          </cell>
          <cell r="E1637">
            <v>40910</v>
          </cell>
        </row>
        <row r="1638">
          <cell r="A1638">
            <v>188217</v>
          </cell>
          <cell r="B1638">
            <v>40914</v>
          </cell>
          <cell r="C1638">
            <v>40923</v>
          </cell>
          <cell r="D1638">
            <v>40916</v>
          </cell>
          <cell r="E1638">
            <v>40910</v>
          </cell>
        </row>
        <row r="1639">
          <cell r="A1639">
            <v>188218</v>
          </cell>
          <cell r="B1639">
            <v>40915</v>
          </cell>
          <cell r="C1639">
            <v>40923</v>
          </cell>
          <cell r="D1639">
            <v>40916</v>
          </cell>
          <cell r="E1639">
            <v>40910</v>
          </cell>
        </row>
        <row r="1640">
          <cell r="A1640">
            <v>188219</v>
          </cell>
          <cell r="B1640">
            <v>40916</v>
          </cell>
          <cell r="C1640">
            <v>40923</v>
          </cell>
          <cell r="D1640">
            <v>40916</v>
          </cell>
          <cell r="E1640">
            <v>40910</v>
          </cell>
        </row>
        <row r="1641">
          <cell r="A1641">
            <v>188220</v>
          </cell>
          <cell r="B1641">
            <v>40917</v>
          </cell>
          <cell r="C1641">
            <v>40923</v>
          </cell>
          <cell r="D1641">
            <v>40923</v>
          </cell>
          <cell r="E1641">
            <v>40917</v>
          </cell>
        </row>
        <row r="1642">
          <cell r="A1642">
            <v>188221</v>
          </cell>
          <cell r="B1642">
            <v>40918</v>
          </cell>
          <cell r="C1642">
            <v>40923</v>
          </cell>
          <cell r="D1642">
            <v>40923</v>
          </cell>
          <cell r="E1642">
            <v>40917</v>
          </cell>
        </row>
        <row r="1643">
          <cell r="A1643">
            <v>188222</v>
          </cell>
          <cell r="B1643">
            <v>40919</v>
          </cell>
          <cell r="C1643">
            <v>40923</v>
          </cell>
          <cell r="D1643">
            <v>40923</v>
          </cell>
          <cell r="E1643">
            <v>40917</v>
          </cell>
        </row>
        <row r="1644">
          <cell r="A1644">
            <v>188223</v>
          </cell>
          <cell r="B1644">
            <v>40920</v>
          </cell>
          <cell r="C1644">
            <v>40923</v>
          </cell>
          <cell r="D1644">
            <v>40923</v>
          </cell>
          <cell r="E1644">
            <v>40917</v>
          </cell>
        </row>
        <row r="1645">
          <cell r="A1645">
            <v>188224</v>
          </cell>
          <cell r="B1645">
            <v>40921</v>
          </cell>
          <cell r="C1645">
            <v>40923</v>
          </cell>
          <cell r="D1645">
            <v>40923</v>
          </cell>
          <cell r="E1645">
            <v>40917</v>
          </cell>
        </row>
        <row r="1646">
          <cell r="A1646">
            <v>188225</v>
          </cell>
          <cell r="B1646">
            <v>40922</v>
          </cell>
          <cell r="C1646">
            <v>40923</v>
          </cell>
          <cell r="D1646">
            <v>40923</v>
          </cell>
          <cell r="E1646">
            <v>40917</v>
          </cell>
        </row>
        <row r="1647">
          <cell r="A1647">
            <v>188226</v>
          </cell>
          <cell r="B1647">
            <v>40923</v>
          </cell>
          <cell r="C1647">
            <v>40923</v>
          </cell>
          <cell r="D1647">
            <v>40923</v>
          </cell>
          <cell r="E1647">
            <v>40917</v>
          </cell>
        </row>
        <row r="1648">
          <cell r="A1648">
            <v>188227</v>
          </cell>
          <cell r="B1648">
            <v>40924</v>
          </cell>
          <cell r="C1648">
            <v>40923</v>
          </cell>
          <cell r="D1648">
            <v>40930</v>
          </cell>
          <cell r="E1648">
            <v>40924</v>
          </cell>
        </row>
        <row r="1649">
          <cell r="A1649">
            <v>188228</v>
          </cell>
          <cell r="B1649">
            <v>40925</v>
          </cell>
          <cell r="C1649">
            <v>40923</v>
          </cell>
          <cell r="D1649">
            <v>40930</v>
          </cell>
          <cell r="E1649">
            <v>40924</v>
          </cell>
        </row>
        <row r="1650">
          <cell r="A1650">
            <v>188229</v>
          </cell>
          <cell r="B1650">
            <v>40926</v>
          </cell>
          <cell r="C1650">
            <v>40923</v>
          </cell>
          <cell r="D1650">
            <v>40930</v>
          </cell>
          <cell r="E1650">
            <v>40924</v>
          </cell>
        </row>
        <row r="1651">
          <cell r="A1651">
            <v>188230</v>
          </cell>
          <cell r="B1651">
            <v>40927</v>
          </cell>
          <cell r="C1651">
            <v>40923</v>
          </cell>
          <cell r="D1651">
            <v>40930</v>
          </cell>
          <cell r="E1651">
            <v>40924</v>
          </cell>
        </row>
        <row r="1652">
          <cell r="A1652">
            <v>188231</v>
          </cell>
          <cell r="B1652">
            <v>40928</v>
          </cell>
          <cell r="C1652">
            <v>40923</v>
          </cell>
          <cell r="D1652">
            <v>40930</v>
          </cell>
          <cell r="E1652">
            <v>40924</v>
          </cell>
        </row>
        <row r="1653">
          <cell r="A1653">
            <v>188232</v>
          </cell>
          <cell r="B1653">
            <v>40929</v>
          </cell>
          <cell r="C1653">
            <v>40923</v>
          </cell>
          <cell r="D1653">
            <v>40930</v>
          </cell>
          <cell r="E1653">
            <v>40924</v>
          </cell>
        </row>
        <row r="1654">
          <cell r="A1654">
            <v>188233</v>
          </cell>
          <cell r="B1654">
            <v>40930</v>
          </cell>
          <cell r="C1654">
            <v>40923</v>
          </cell>
          <cell r="D1654">
            <v>40930</v>
          </cell>
          <cell r="E1654">
            <v>40924</v>
          </cell>
        </row>
        <row r="1655">
          <cell r="A1655">
            <v>188234</v>
          </cell>
          <cell r="B1655">
            <v>40931</v>
          </cell>
          <cell r="C1655">
            <v>40923</v>
          </cell>
          <cell r="D1655">
            <v>40937</v>
          </cell>
          <cell r="E1655">
            <v>40931</v>
          </cell>
        </row>
        <row r="1656">
          <cell r="A1656">
            <v>188235</v>
          </cell>
          <cell r="B1656">
            <v>40932</v>
          </cell>
          <cell r="C1656">
            <v>40923</v>
          </cell>
          <cell r="D1656">
            <v>40937</v>
          </cell>
          <cell r="E1656">
            <v>40931</v>
          </cell>
        </row>
        <row r="1657">
          <cell r="A1657">
            <v>188236</v>
          </cell>
          <cell r="B1657">
            <v>40933</v>
          </cell>
          <cell r="C1657">
            <v>40923</v>
          </cell>
          <cell r="D1657">
            <v>40937</v>
          </cell>
          <cell r="E1657">
            <v>40931</v>
          </cell>
        </row>
        <row r="1658">
          <cell r="A1658">
            <v>188237</v>
          </cell>
          <cell r="B1658">
            <v>40934</v>
          </cell>
          <cell r="C1658">
            <v>40923</v>
          </cell>
          <cell r="D1658">
            <v>40937</v>
          </cell>
          <cell r="E1658">
            <v>40931</v>
          </cell>
        </row>
        <row r="1659">
          <cell r="A1659">
            <v>188238</v>
          </cell>
          <cell r="B1659">
            <v>40935</v>
          </cell>
          <cell r="C1659">
            <v>40923</v>
          </cell>
          <cell r="D1659">
            <v>40937</v>
          </cell>
          <cell r="E1659">
            <v>40931</v>
          </cell>
        </row>
        <row r="1660">
          <cell r="A1660">
            <v>188239</v>
          </cell>
          <cell r="B1660">
            <v>40936</v>
          </cell>
          <cell r="C1660">
            <v>40923</v>
          </cell>
          <cell r="D1660">
            <v>40937</v>
          </cell>
          <cell r="E1660">
            <v>40931</v>
          </cell>
        </row>
        <row r="1661">
          <cell r="A1661">
            <v>188240</v>
          </cell>
          <cell r="B1661">
            <v>40937</v>
          </cell>
          <cell r="C1661">
            <v>40923</v>
          </cell>
          <cell r="D1661">
            <v>40937</v>
          </cell>
          <cell r="E1661">
            <v>40931</v>
          </cell>
        </row>
        <row r="1662">
          <cell r="A1662">
            <v>188241</v>
          </cell>
          <cell r="B1662">
            <v>40938</v>
          </cell>
          <cell r="C1662">
            <v>40954</v>
          </cell>
          <cell r="D1662">
            <v>40944</v>
          </cell>
          <cell r="E1662">
            <v>40938</v>
          </cell>
        </row>
        <row r="1663">
          <cell r="A1663">
            <v>188242</v>
          </cell>
          <cell r="B1663">
            <v>40939</v>
          </cell>
          <cell r="C1663">
            <v>40954</v>
          </cell>
          <cell r="D1663">
            <v>40944</v>
          </cell>
          <cell r="E1663">
            <v>40938</v>
          </cell>
        </row>
        <row r="1664">
          <cell r="A1664">
            <v>188243</v>
          </cell>
          <cell r="B1664">
            <v>40940</v>
          </cell>
          <cell r="C1664">
            <v>40954</v>
          </cell>
          <cell r="D1664">
            <v>40944</v>
          </cell>
          <cell r="E1664">
            <v>40938</v>
          </cell>
        </row>
        <row r="1665">
          <cell r="A1665">
            <v>188244</v>
          </cell>
          <cell r="B1665">
            <v>40941</v>
          </cell>
          <cell r="C1665">
            <v>40954</v>
          </cell>
          <cell r="D1665">
            <v>40944</v>
          </cell>
          <cell r="E1665">
            <v>40938</v>
          </cell>
        </row>
        <row r="1666">
          <cell r="A1666">
            <v>188245</v>
          </cell>
          <cell r="B1666">
            <v>40942</v>
          </cell>
          <cell r="C1666">
            <v>40954</v>
          </cell>
          <cell r="D1666">
            <v>40944</v>
          </cell>
          <cell r="E1666">
            <v>40938</v>
          </cell>
        </row>
        <row r="1667">
          <cell r="A1667">
            <v>188246</v>
          </cell>
          <cell r="B1667">
            <v>40943</v>
          </cell>
          <cell r="C1667">
            <v>40954</v>
          </cell>
          <cell r="D1667">
            <v>40944</v>
          </cell>
          <cell r="E1667">
            <v>40938</v>
          </cell>
        </row>
        <row r="1668">
          <cell r="A1668">
            <v>188247</v>
          </cell>
          <cell r="B1668">
            <v>40944</v>
          </cell>
          <cell r="C1668">
            <v>40954</v>
          </cell>
          <cell r="D1668">
            <v>40944</v>
          </cell>
          <cell r="E1668">
            <v>40938</v>
          </cell>
        </row>
        <row r="1669">
          <cell r="A1669">
            <v>188248</v>
          </cell>
          <cell r="B1669">
            <v>40945</v>
          </cell>
          <cell r="C1669">
            <v>40954</v>
          </cell>
          <cell r="D1669">
            <v>40951</v>
          </cell>
          <cell r="E1669">
            <v>40945</v>
          </cell>
        </row>
        <row r="1670">
          <cell r="A1670">
            <v>188249</v>
          </cell>
          <cell r="B1670">
            <v>40946</v>
          </cell>
          <cell r="C1670">
            <v>40954</v>
          </cell>
          <cell r="D1670">
            <v>40951</v>
          </cell>
          <cell r="E1670">
            <v>40945</v>
          </cell>
        </row>
        <row r="1671">
          <cell r="A1671">
            <v>188250</v>
          </cell>
          <cell r="B1671">
            <v>40947</v>
          </cell>
          <cell r="C1671">
            <v>40954</v>
          </cell>
          <cell r="D1671">
            <v>40951</v>
          </cell>
          <cell r="E1671">
            <v>40945</v>
          </cell>
        </row>
        <row r="1672">
          <cell r="A1672">
            <v>188251</v>
          </cell>
          <cell r="B1672">
            <v>40948</v>
          </cell>
          <cell r="C1672">
            <v>40954</v>
          </cell>
          <cell r="D1672">
            <v>40951</v>
          </cell>
          <cell r="E1672">
            <v>40945</v>
          </cell>
        </row>
        <row r="1673">
          <cell r="A1673">
            <v>188252</v>
          </cell>
          <cell r="B1673">
            <v>40949</v>
          </cell>
          <cell r="C1673">
            <v>40954</v>
          </cell>
          <cell r="D1673">
            <v>40951</v>
          </cell>
          <cell r="E1673">
            <v>40945</v>
          </cell>
        </row>
        <row r="1674">
          <cell r="A1674">
            <v>188253</v>
          </cell>
          <cell r="B1674">
            <v>40950</v>
          </cell>
          <cell r="C1674">
            <v>40954</v>
          </cell>
          <cell r="D1674">
            <v>40951</v>
          </cell>
          <cell r="E1674">
            <v>40945</v>
          </cell>
        </row>
        <row r="1675">
          <cell r="A1675">
            <v>188254</v>
          </cell>
          <cell r="B1675">
            <v>40951</v>
          </cell>
          <cell r="C1675">
            <v>40954</v>
          </cell>
          <cell r="D1675">
            <v>40951</v>
          </cell>
          <cell r="E1675">
            <v>40945</v>
          </cell>
        </row>
        <row r="1676">
          <cell r="A1676">
            <v>188255</v>
          </cell>
          <cell r="B1676">
            <v>40952</v>
          </cell>
          <cell r="C1676">
            <v>40954</v>
          </cell>
          <cell r="D1676">
            <v>40958</v>
          </cell>
          <cell r="E1676">
            <v>40952</v>
          </cell>
        </row>
        <row r="1677">
          <cell r="A1677">
            <v>188256</v>
          </cell>
          <cell r="B1677">
            <v>40953</v>
          </cell>
          <cell r="C1677">
            <v>40954</v>
          </cell>
          <cell r="D1677">
            <v>40958</v>
          </cell>
          <cell r="E1677">
            <v>40952</v>
          </cell>
        </row>
        <row r="1678">
          <cell r="A1678">
            <v>188257</v>
          </cell>
          <cell r="B1678">
            <v>40954</v>
          </cell>
          <cell r="C1678">
            <v>40954</v>
          </cell>
          <cell r="D1678">
            <v>40958</v>
          </cell>
          <cell r="E1678">
            <v>40952</v>
          </cell>
        </row>
        <row r="1679">
          <cell r="A1679">
            <v>188258</v>
          </cell>
          <cell r="B1679">
            <v>40955</v>
          </cell>
          <cell r="C1679">
            <v>40954</v>
          </cell>
          <cell r="D1679">
            <v>40958</v>
          </cell>
          <cell r="E1679">
            <v>40952</v>
          </cell>
        </row>
        <row r="1680">
          <cell r="A1680">
            <v>188259</v>
          </cell>
          <cell r="B1680">
            <v>40956</v>
          </cell>
          <cell r="C1680">
            <v>40954</v>
          </cell>
          <cell r="D1680">
            <v>40958</v>
          </cell>
          <cell r="E1680">
            <v>40952</v>
          </cell>
        </row>
        <row r="1681">
          <cell r="A1681">
            <v>188260</v>
          </cell>
          <cell r="B1681">
            <v>40957</v>
          </cell>
          <cell r="C1681">
            <v>40954</v>
          </cell>
          <cell r="D1681">
            <v>40958</v>
          </cell>
          <cell r="E1681">
            <v>40952</v>
          </cell>
        </row>
        <row r="1682">
          <cell r="A1682">
            <v>188261</v>
          </cell>
          <cell r="B1682">
            <v>40958</v>
          </cell>
          <cell r="C1682">
            <v>40954</v>
          </cell>
          <cell r="D1682">
            <v>40958</v>
          </cell>
          <cell r="E1682">
            <v>40952</v>
          </cell>
        </row>
        <row r="1683">
          <cell r="A1683">
            <v>188262</v>
          </cell>
          <cell r="B1683">
            <v>40959</v>
          </cell>
          <cell r="C1683">
            <v>40954</v>
          </cell>
          <cell r="D1683">
            <v>40965</v>
          </cell>
          <cell r="E1683">
            <v>40959</v>
          </cell>
        </row>
        <row r="1684">
          <cell r="A1684">
            <v>188263</v>
          </cell>
          <cell r="B1684">
            <v>40960</v>
          </cell>
          <cell r="C1684">
            <v>40954</v>
          </cell>
          <cell r="D1684">
            <v>40965</v>
          </cell>
          <cell r="E1684">
            <v>40959</v>
          </cell>
        </row>
        <row r="1685">
          <cell r="A1685">
            <v>188264</v>
          </cell>
          <cell r="B1685">
            <v>40961</v>
          </cell>
          <cell r="C1685">
            <v>40954</v>
          </cell>
          <cell r="D1685">
            <v>40965</v>
          </cell>
          <cell r="E1685">
            <v>40959</v>
          </cell>
        </row>
        <row r="1686">
          <cell r="A1686">
            <v>188265</v>
          </cell>
          <cell r="B1686">
            <v>40962</v>
          </cell>
          <cell r="C1686">
            <v>40954</v>
          </cell>
          <cell r="D1686">
            <v>40965</v>
          </cell>
          <cell r="E1686">
            <v>40959</v>
          </cell>
        </row>
        <row r="1687">
          <cell r="A1687">
            <v>188266</v>
          </cell>
          <cell r="B1687">
            <v>40963</v>
          </cell>
          <cell r="C1687">
            <v>40954</v>
          </cell>
          <cell r="D1687">
            <v>40965</v>
          </cell>
          <cell r="E1687">
            <v>40959</v>
          </cell>
        </row>
        <row r="1688">
          <cell r="A1688">
            <v>188267</v>
          </cell>
          <cell r="B1688">
            <v>40964</v>
          </cell>
          <cell r="C1688">
            <v>40954</v>
          </cell>
          <cell r="D1688">
            <v>40965</v>
          </cell>
          <cell r="E1688">
            <v>40959</v>
          </cell>
        </row>
        <row r="1689">
          <cell r="A1689">
            <v>188268</v>
          </cell>
          <cell r="B1689">
            <v>40965</v>
          </cell>
          <cell r="C1689">
            <v>40954</v>
          </cell>
          <cell r="D1689">
            <v>40965</v>
          </cell>
          <cell r="E1689">
            <v>40959</v>
          </cell>
        </row>
        <row r="1690">
          <cell r="A1690">
            <v>188269</v>
          </cell>
          <cell r="B1690">
            <v>40966</v>
          </cell>
          <cell r="C1690">
            <v>40983</v>
          </cell>
          <cell r="D1690">
            <v>40972</v>
          </cell>
          <cell r="E1690">
            <v>40966</v>
          </cell>
        </row>
        <row r="1691">
          <cell r="A1691">
            <v>188270</v>
          </cell>
          <cell r="B1691">
            <v>40967</v>
          </cell>
          <cell r="C1691">
            <v>40983</v>
          </cell>
          <cell r="D1691">
            <v>40972</v>
          </cell>
          <cell r="E1691">
            <v>40966</v>
          </cell>
        </row>
        <row r="1692">
          <cell r="A1692">
            <v>188271</v>
          </cell>
          <cell r="B1692">
            <v>40968</v>
          </cell>
          <cell r="C1692">
            <v>40983</v>
          </cell>
          <cell r="D1692">
            <v>40972</v>
          </cell>
          <cell r="E1692">
            <v>40966</v>
          </cell>
        </row>
        <row r="1693">
          <cell r="A1693">
            <v>188272</v>
          </cell>
          <cell r="B1693">
            <v>40969</v>
          </cell>
          <cell r="C1693">
            <v>40983</v>
          </cell>
          <cell r="D1693">
            <v>40972</v>
          </cell>
          <cell r="E1693">
            <v>40966</v>
          </cell>
        </row>
        <row r="1694">
          <cell r="A1694">
            <v>188273</v>
          </cell>
          <cell r="B1694">
            <v>40970</v>
          </cell>
          <cell r="C1694">
            <v>40983</v>
          </cell>
          <cell r="D1694">
            <v>40972</v>
          </cell>
          <cell r="E1694">
            <v>40966</v>
          </cell>
        </row>
        <row r="1695">
          <cell r="A1695">
            <v>188274</v>
          </cell>
          <cell r="B1695">
            <v>40971</v>
          </cell>
          <cell r="C1695">
            <v>40983</v>
          </cell>
          <cell r="D1695">
            <v>40972</v>
          </cell>
          <cell r="E1695">
            <v>40966</v>
          </cell>
        </row>
        <row r="1696">
          <cell r="A1696">
            <v>188275</v>
          </cell>
          <cell r="B1696">
            <v>40972</v>
          </cell>
          <cell r="C1696">
            <v>40983</v>
          </cell>
          <cell r="D1696">
            <v>40972</v>
          </cell>
          <cell r="E1696">
            <v>40966</v>
          </cell>
        </row>
        <row r="1697">
          <cell r="A1697">
            <v>188276</v>
          </cell>
          <cell r="B1697">
            <v>40973</v>
          </cell>
          <cell r="C1697">
            <v>40983</v>
          </cell>
          <cell r="D1697">
            <v>40979</v>
          </cell>
          <cell r="E1697">
            <v>40973</v>
          </cell>
        </row>
        <row r="1698">
          <cell r="A1698">
            <v>188277</v>
          </cell>
          <cell r="B1698">
            <v>40974</v>
          </cell>
          <cell r="C1698">
            <v>40983</v>
          </cell>
          <cell r="D1698">
            <v>40979</v>
          </cell>
          <cell r="E1698">
            <v>40973</v>
          </cell>
        </row>
        <row r="1699">
          <cell r="A1699">
            <v>188278</v>
          </cell>
          <cell r="B1699">
            <v>40975</v>
          </cell>
          <cell r="C1699">
            <v>40983</v>
          </cell>
          <cell r="D1699">
            <v>40979</v>
          </cell>
          <cell r="E1699">
            <v>40973</v>
          </cell>
        </row>
        <row r="1700">
          <cell r="A1700">
            <v>188279</v>
          </cell>
          <cell r="B1700">
            <v>40976</v>
          </cell>
          <cell r="C1700">
            <v>40983</v>
          </cell>
          <cell r="D1700">
            <v>40979</v>
          </cell>
          <cell r="E1700">
            <v>40973</v>
          </cell>
        </row>
        <row r="1701">
          <cell r="A1701">
            <v>188280</v>
          </cell>
          <cell r="B1701">
            <v>40977</v>
          </cell>
          <cell r="C1701">
            <v>40983</v>
          </cell>
          <cell r="D1701">
            <v>40979</v>
          </cell>
          <cell r="E1701">
            <v>40973</v>
          </cell>
        </row>
        <row r="1702">
          <cell r="A1702">
            <v>188281</v>
          </cell>
          <cell r="B1702">
            <v>40978</v>
          </cell>
          <cell r="C1702">
            <v>40983</v>
          </cell>
          <cell r="D1702">
            <v>40979</v>
          </cell>
          <cell r="E1702">
            <v>40973</v>
          </cell>
        </row>
        <row r="1703">
          <cell r="A1703">
            <v>188282</v>
          </cell>
          <cell r="B1703">
            <v>40979</v>
          </cell>
          <cell r="C1703">
            <v>40983</v>
          </cell>
          <cell r="D1703">
            <v>40979</v>
          </cell>
          <cell r="E1703">
            <v>40973</v>
          </cell>
        </row>
        <row r="1704">
          <cell r="A1704">
            <v>188283</v>
          </cell>
          <cell r="B1704">
            <v>40980</v>
          </cell>
          <cell r="C1704">
            <v>40983</v>
          </cell>
          <cell r="D1704">
            <v>40986</v>
          </cell>
          <cell r="E1704">
            <v>40980</v>
          </cell>
        </row>
        <row r="1705">
          <cell r="A1705">
            <v>188284</v>
          </cell>
          <cell r="B1705">
            <v>40981</v>
          </cell>
          <cell r="C1705">
            <v>40983</v>
          </cell>
          <cell r="D1705">
            <v>40986</v>
          </cell>
          <cell r="E1705">
            <v>40980</v>
          </cell>
        </row>
        <row r="1706">
          <cell r="A1706">
            <v>188285</v>
          </cell>
          <cell r="B1706">
            <v>40982</v>
          </cell>
          <cell r="C1706">
            <v>40983</v>
          </cell>
          <cell r="D1706">
            <v>40986</v>
          </cell>
          <cell r="E1706">
            <v>40980</v>
          </cell>
        </row>
        <row r="1707">
          <cell r="A1707">
            <v>188286</v>
          </cell>
          <cell r="B1707">
            <v>40983</v>
          </cell>
          <cell r="C1707">
            <v>40983</v>
          </cell>
          <cell r="D1707">
            <v>40986</v>
          </cell>
          <cell r="E1707">
            <v>40980</v>
          </cell>
        </row>
        <row r="1708">
          <cell r="A1708">
            <v>188287</v>
          </cell>
          <cell r="B1708">
            <v>40984</v>
          </cell>
          <cell r="C1708">
            <v>40983</v>
          </cell>
          <cell r="D1708">
            <v>40986</v>
          </cell>
          <cell r="E1708">
            <v>40980</v>
          </cell>
        </row>
        <row r="1709">
          <cell r="A1709">
            <v>188288</v>
          </cell>
          <cell r="B1709">
            <v>40985</v>
          </cell>
          <cell r="C1709">
            <v>40983</v>
          </cell>
          <cell r="D1709">
            <v>40986</v>
          </cell>
          <cell r="E1709">
            <v>40980</v>
          </cell>
        </row>
        <row r="1710">
          <cell r="A1710">
            <v>188289</v>
          </cell>
          <cell r="B1710">
            <v>40986</v>
          </cell>
          <cell r="C1710">
            <v>40983</v>
          </cell>
          <cell r="D1710">
            <v>40986</v>
          </cell>
          <cell r="E1710">
            <v>40980</v>
          </cell>
        </row>
        <row r="1711">
          <cell r="A1711">
            <v>188290</v>
          </cell>
          <cell r="B1711">
            <v>40987</v>
          </cell>
          <cell r="C1711">
            <v>40983</v>
          </cell>
          <cell r="D1711">
            <v>40993</v>
          </cell>
          <cell r="E1711">
            <v>40987</v>
          </cell>
        </row>
        <row r="1712">
          <cell r="A1712">
            <v>188291</v>
          </cell>
          <cell r="B1712">
            <v>40988</v>
          </cell>
          <cell r="C1712">
            <v>40983</v>
          </cell>
          <cell r="D1712">
            <v>40993</v>
          </cell>
          <cell r="E1712">
            <v>40987</v>
          </cell>
        </row>
        <row r="1713">
          <cell r="A1713">
            <v>188292</v>
          </cell>
          <cell r="B1713">
            <v>40989</v>
          </cell>
          <cell r="C1713">
            <v>40983</v>
          </cell>
          <cell r="D1713">
            <v>40993</v>
          </cell>
          <cell r="E1713">
            <v>40987</v>
          </cell>
        </row>
        <row r="1714">
          <cell r="A1714">
            <v>188293</v>
          </cell>
          <cell r="B1714">
            <v>40990</v>
          </cell>
          <cell r="C1714">
            <v>40983</v>
          </cell>
          <cell r="D1714">
            <v>40993</v>
          </cell>
          <cell r="E1714">
            <v>40987</v>
          </cell>
        </row>
        <row r="1715">
          <cell r="A1715">
            <v>188294</v>
          </cell>
          <cell r="B1715">
            <v>40991</v>
          </cell>
          <cell r="C1715">
            <v>40983</v>
          </cell>
          <cell r="D1715">
            <v>40993</v>
          </cell>
          <cell r="E1715">
            <v>40987</v>
          </cell>
        </row>
        <row r="1716">
          <cell r="A1716">
            <v>188295</v>
          </cell>
          <cell r="B1716">
            <v>40992</v>
          </cell>
          <cell r="C1716">
            <v>40983</v>
          </cell>
          <cell r="D1716">
            <v>40993</v>
          </cell>
          <cell r="E1716">
            <v>40987</v>
          </cell>
        </row>
        <row r="1717">
          <cell r="A1717">
            <v>188296</v>
          </cell>
          <cell r="B1717">
            <v>40993</v>
          </cell>
          <cell r="C1717">
            <v>40983</v>
          </cell>
          <cell r="D1717">
            <v>40993</v>
          </cell>
          <cell r="E1717">
            <v>40987</v>
          </cell>
        </row>
        <row r="1718">
          <cell r="A1718">
            <v>188297</v>
          </cell>
          <cell r="B1718">
            <v>40994</v>
          </cell>
          <cell r="C1718">
            <v>40983</v>
          </cell>
          <cell r="D1718">
            <v>41000</v>
          </cell>
          <cell r="E1718">
            <v>40994</v>
          </cell>
        </row>
        <row r="1719">
          <cell r="A1719">
            <v>188298</v>
          </cell>
          <cell r="B1719">
            <v>40995</v>
          </cell>
          <cell r="C1719">
            <v>40983</v>
          </cell>
          <cell r="D1719">
            <v>41000</v>
          </cell>
          <cell r="E1719">
            <v>40994</v>
          </cell>
        </row>
        <row r="1720">
          <cell r="A1720">
            <v>188299</v>
          </cell>
          <cell r="B1720">
            <v>40996</v>
          </cell>
          <cell r="C1720">
            <v>40983</v>
          </cell>
          <cell r="D1720">
            <v>41000</v>
          </cell>
          <cell r="E1720">
            <v>40994</v>
          </cell>
        </row>
        <row r="1721">
          <cell r="A1721">
            <v>188300</v>
          </cell>
          <cell r="B1721">
            <v>40997</v>
          </cell>
          <cell r="C1721">
            <v>40983</v>
          </cell>
          <cell r="D1721">
            <v>41000</v>
          </cell>
          <cell r="E1721">
            <v>40994</v>
          </cell>
        </row>
        <row r="1722">
          <cell r="A1722">
            <v>188301</v>
          </cell>
          <cell r="B1722">
            <v>40998</v>
          </cell>
          <cell r="C1722">
            <v>40983</v>
          </cell>
          <cell r="D1722">
            <v>41000</v>
          </cell>
          <cell r="E1722">
            <v>40994</v>
          </cell>
        </row>
        <row r="1723">
          <cell r="A1723">
            <v>188302</v>
          </cell>
          <cell r="B1723">
            <v>40999</v>
          </cell>
          <cell r="C1723">
            <v>40983</v>
          </cell>
          <cell r="D1723">
            <v>41000</v>
          </cell>
          <cell r="E1723">
            <v>40994</v>
          </cell>
        </row>
        <row r="1724">
          <cell r="A1724">
            <v>188303</v>
          </cell>
          <cell r="B1724">
            <v>41000</v>
          </cell>
          <cell r="C1724">
            <v>40983</v>
          </cell>
          <cell r="D1724">
            <v>41000</v>
          </cell>
          <cell r="E1724">
            <v>40994</v>
          </cell>
        </row>
        <row r="1725">
          <cell r="A1725">
            <v>188304</v>
          </cell>
          <cell r="B1725">
            <v>41001</v>
          </cell>
          <cell r="C1725">
            <v>41014</v>
          </cell>
          <cell r="D1725">
            <v>41007</v>
          </cell>
          <cell r="E1725">
            <v>41001</v>
          </cell>
        </row>
        <row r="1726">
          <cell r="A1726">
            <v>188305</v>
          </cell>
          <cell r="B1726">
            <v>41002</v>
          </cell>
          <cell r="C1726">
            <v>41014</v>
          </cell>
          <cell r="D1726">
            <v>41007</v>
          </cell>
          <cell r="E1726">
            <v>41001</v>
          </cell>
        </row>
        <row r="1727">
          <cell r="A1727">
            <v>188306</v>
          </cell>
          <cell r="B1727">
            <v>41003</v>
          </cell>
          <cell r="C1727">
            <v>41014</v>
          </cell>
          <cell r="D1727">
            <v>41007</v>
          </cell>
          <cell r="E1727">
            <v>41001</v>
          </cell>
        </row>
        <row r="1728">
          <cell r="A1728">
            <v>188307</v>
          </cell>
          <cell r="B1728">
            <v>41004</v>
          </cell>
          <cell r="C1728">
            <v>41014</v>
          </cell>
          <cell r="D1728">
            <v>41007</v>
          </cell>
          <cell r="E1728">
            <v>41001</v>
          </cell>
        </row>
        <row r="1729">
          <cell r="A1729">
            <v>188308</v>
          </cell>
          <cell r="B1729">
            <v>41005</v>
          </cell>
          <cell r="C1729">
            <v>41014</v>
          </cell>
          <cell r="D1729">
            <v>41007</v>
          </cell>
          <cell r="E1729">
            <v>41001</v>
          </cell>
        </row>
        <row r="1730">
          <cell r="A1730">
            <v>188309</v>
          </cell>
          <cell r="B1730">
            <v>41006</v>
          </cell>
          <cell r="C1730">
            <v>41014</v>
          </cell>
          <cell r="D1730">
            <v>41007</v>
          </cell>
          <cell r="E1730">
            <v>41001</v>
          </cell>
        </row>
        <row r="1731">
          <cell r="A1731">
            <v>188310</v>
          </cell>
          <cell r="B1731">
            <v>41007</v>
          </cell>
          <cell r="C1731">
            <v>41014</v>
          </cell>
          <cell r="D1731">
            <v>41007</v>
          </cell>
          <cell r="E1731">
            <v>41001</v>
          </cell>
        </row>
        <row r="1732">
          <cell r="A1732">
            <v>188311</v>
          </cell>
          <cell r="B1732">
            <v>41008</v>
          </cell>
          <cell r="C1732">
            <v>41014</v>
          </cell>
          <cell r="D1732">
            <v>41014</v>
          </cell>
          <cell r="E1732">
            <v>41008</v>
          </cell>
        </row>
        <row r="1733">
          <cell r="A1733">
            <v>188312</v>
          </cell>
          <cell r="B1733">
            <v>41009</v>
          </cell>
          <cell r="C1733">
            <v>41014</v>
          </cell>
          <cell r="D1733">
            <v>41014</v>
          </cell>
          <cell r="E1733">
            <v>41008</v>
          </cell>
        </row>
        <row r="1734">
          <cell r="A1734">
            <v>188313</v>
          </cell>
          <cell r="B1734">
            <v>41010</v>
          </cell>
          <cell r="C1734">
            <v>41014</v>
          </cell>
          <cell r="D1734">
            <v>41014</v>
          </cell>
          <cell r="E1734">
            <v>41008</v>
          </cell>
        </row>
        <row r="1735">
          <cell r="A1735">
            <v>188314</v>
          </cell>
          <cell r="B1735">
            <v>41011</v>
          </cell>
          <cell r="C1735">
            <v>41014</v>
          </cell>
          <cell r="D1735">
            <v>41014</v>
          </cell>
          <cell r="E1735">
            <v>41008</v>
          </cell>
        </row>
        <row r="1736">
          <cell r="A1736">
            <v>188315</v>
          </cell>
          <cell r="B1736">
            <v>41012</v>
          </cell>
          <cell r="C1736">
            <v>41014</v>
          </cell>
          <cell r="D1736">
            <v>41014</v>
          </cell>
          <cell r="E1736">
            <v>41008</v>
          </cell>
        </row>
        <row r="1737">
          <cell r="A1737">
            <v>188316</v>
          </cell>
          <cell r="B1737">
            <v>41013</v>
          </cell>
          <cell r="C1737">
            <v>41014</v>
          </cell>
          <cell r="D1737">
            <v>41014</v>
          </cell>
          <cell r="E1737">
            <v>41008</v>
          </cell>
        </row>
        <row r="1738">
          <cell r="A1738">
            <v>188317</v>
          </cell>
          <cell r="B1738">
            <v>41014</v>
          </cell>
          <cell r="C1738">
            <v>41014</v>
          </cell>
          <cell r="D1738">
            <v>41014</v>
          </cell>
          <cell r="E1738">
            <v>41008</v>
          </cell>
        </row>
        <row r="1739">
          <cell r="A1739">
            <v>188318</v>
          </cell>
          <cell r="B1739">
            <v>41015</v>
          </cell>
          <cell r="C1739">
            <v>41014</v>
          </cell>
          <cell r="D1739">
            <v>41021</v>
          </cell>
          <cell r="E1739">
            <v>41015</v>
          </cell>
        </row>
        <row r="1740">
          <cell r="A1740">
            <v>188319</v>
          </cell>
          <cell r="B1740">
            <v>41016</v>
          </cell>
          <cell r="C1740">
            <v>41014</v>
          </cell>
          <cell r="D1740">
            <v>41021</v>
          </cell>
          <cell r="E1740">
            <v>41015</v>
          </cell>
        </row>
        <row r="1741">
          <cell r="A1741">
            <v>188320</v>
          </cell>
          <cell r="B1741">
            <v>41017</v>
          </cell>
          <cell r="C1741">
            <v>41014</v>
          </cell>
          <cell r="D1741">
            <v>41021</v>
          </cell>
          <cell r="E1741">
            <v>41015</v>
          </cell>
        </row>
        <row r="1742">
          <cell r="A1742">
            <v>188321</v>
          </cell>
          <cell r="B1742">
            <v>41018</v>
          </cell>
          <cell r="C1742">
            <v>41014</v>
          </cell>
          <cell r="D1742">
            <v>41021</v>
          </cell>
          <cell r="E1742">
            <v>41015</v>
          </cell>
        </row>
        <row r="1743">
          <cell r="A1743">
            <v>188322</v>
          </cell>
          <cell r="B1743">
            <v>41019</v>
          </cell>
          <cell r="C1743">
            <v>41014</v>
          </cell>
          <cell r="D1743">
            <v>41021</v>
          </cell>
          <cell r="E1743">
            <v>41015</v>
          </cell>
        </row>
        <row r="1744">
          <cell r="A1744">
            <v>188323</v>
          </cell>
          <cell r="B1744">
            <v>41020</v>
          </cell>
          <cell r="C1744">
            <v>41014</v>
          </cell>
          <cell r="D1744">
            <v>41021</v>
          </cell>
          <cell r="E1744">
            <v>41015</v>
          </cell>
        </row>
        <row r="1745">
          <cell r="A1745">
            <v>188324</v>
          </cell>
          <cell r="B1745">
            <v>41021</v>
          </cell>
          <cell r="C1745">
            <v>41014</v>
          </cell>
          <cell r="D1745">
            <v>41021</v>
          </cell>
          <cell r="E1745">
            <v>41015</v>
          </cell>
        </row>
        <row r="1746">
          <cell r="A1746">
            <v>188325</v>
          </cell>
          <cell r="B1746">
            <v>41022</v>
          </cell>
          <cell r="C1746">
            <v>41014</v>
          </cell>
          <cell r="D1746">
            <v>41028</v>
          </cell>
          <cell r="E1746">
            <v>41022</v>
          </cell>
        </row>
        <row r="1747">
          <cell r="A1747">
            <v>188326</v>
          </cell>
          <cell r="B1747">
            <v>41023</v>
          </cell>
          <cell r="C1747">
            <v>41014</v>
          </cell>
          <cell r="D1747">
            <v>41028</v>
          </cell>
          <cell r="E1747">
            <v>41022</v>
          </cell>
        </row>
        <row r="1748">
          <cell r="A1748">
            <v>188327</v>
          </cell>
          <cell r="B1748">
            <v>41024</v>
          </cell>
          <cell r="C1748">
            <v>41014</v>
          </cell>
          <cell r="D1748">
            <v>41028</v>
          </cell>
          <cell r="E1748">
            <v>41022</v>
          </cell>
        </row>
        <row r="1749">
          <cell r="A1749">
            <v>188328</v>
          </cell>
          <cell r="B1749">
            <v>41025</v>
          </cell>
          <cell r="C1749">
            <v>41014</v>
          </cell>
          <cell r="D1749">
            <v>41028</v>
          </cell>
          <cell r="E1749">
            <v>41022</v>
          </cell>
        </row>
        <row r="1750">
          <cell r="A1750">
            <v>188329</v>
          </cell>
          <cell r="B1750">
            <v>41026</v>
          </cell>
          <cell r="C1750">
            <v>41014</v>
          </cell>
          <cell r="D1750">
            <v>41028</v>
          </cell>
          <cell r="E1750">
            <v>41022</v>
          </cell>
        </row>
        <row r="1751">
          <cell r="A1751">
            <v>188330</v>
          </cell>
          <cell r="B1751">
            <v>41027</v>
          </cell>
          <cell r="C1751">
            <v>41014</v>
          </cell>
          <cell r="D1751">
            <v>41028</v>
          </cell>
          <cell r="E1751">
            <v>41022</v>
          </cell>
        </row>
        <row r="1752">
          <cell r="A1752">
            <v>188331</v>
          </cell>
          <cell r="B1752">
            <v>41028</v>
          </cell>
          <cell r="C1752">
            <v>41014</v>
          </cell>
          <cell r="D1752">
            <v>41028</v>
          </cell>
          <cell r="E1752">
            <v>41022</v>
          </cell>
        </row>
        <row r="1753">
          <cell r="A1753">
            <v>188332</v>
          </cell>
          <cell r="B1753">
            <v>41029</v>
          </cell>
          <cell r="C1753">
            <v>41044</v>
          </cell>
          <cell r="D1753">
            <v>41035</v>
          </cell>
          <cell r="E1753">
            <v>41029</v>
          </cell>
        </row>
        <row r="1754">
          <cell r="A1754">
            <v>188333</v>
          </cell>
          <cell r="B1754">
            <v>41030</v>
          </cell>
          <cell r="C1754">
            <v>41044</v>
          </cell>
          <cell r="D1754">
            <v>41035</v>
          </cell>
          <cell r="E1754">
            <v>41029</v>
          </cell>
        </row>
        <row r="1755">
          <cell r="A1755">
            <v>188334</v>
          </cell>
          <cell r="B1755">
            <v>41031</v>
          </cell>
          <cell r="C1755">
            <v>41044</v>
          </cell>
          <cell r="D1755">
            <v>41035</v>
          </cell>
          <cell r="E1755">
            <v>41029</v>
          </cell>
        </row>
        <row r="1756">
          <cell r="A1756">
            <v>188335</v>
          </cell>
          <cell r="B1756">
            <v>41032</v>
          </cell>
          <cell r="C1756">
            <v>41044</v>
          </cell>
          <cell r="D1756">
            <v>41035</v>
          </cell>
          <cell r="E1756">
            <v>41029</v>
          </cell>
        </row>
        <row r="1757">
          <cell r="A1757">
            <v>188336</v>
          </cell>
          <cell r="B1757">
            <v>41033</v>
          </cell>
          <cell r="C1757">
            <v>41044</v>
          </cell>
          <cell r="D1757">
            <v>41035</v>
          </cell>
          <cell r="E1757">
            <v>41029</v>
          </cell>
        </row>
        <row r="1758">
          <cell r="A1758">
            <v>188337</v>
          </cell>
          <cell r="B1758">
            <v>41034</v>
          </cell>
          <cell r="C1758">
            <v>41044</v>
          </cell>
          <cell r="D1758">
            <v>41035</v>
          </cell>
          <cell r="E1758">
            <v>41029</v>
          </cell>
        </row>
        <row r="1759">
          <cell r="A1759">
            <v>188338</v>
          </cell>
          <cell r="B1759">
            <v>41035</v>
          </cell>
          <cell r="C1759">
            <v>41044</v>
          </cell>
          <cell r="D1759">
            <v>41035</v>
          </cell>
          <cell r="E1759">
            <v>41029</v>
          </cell>
        </row>
        <row r="1760">
          <cell r="A1760">
            <v>188339</v>
          </cell>
          <cell r="B1760">
            <v>41036</v>
          </cell>
          <cell r="C1760">
            <v>41044</v>
          </cell>
          <cell r="D1760">
            <v>41042</v>
          </cell>
          <cell r="E1760">
            <v>41036</v>
          </cell>
        </row>
        <row r="1761">
          <cell r="A1761">
            <v>188340</v>
          </cell>
          <cell r="B1761">
            <v>41037</v>
          </cell>
          <cell r="C1761">
            <v>41044</v>
          </cell>
          <cell r="D1761">
            <v>41042</v>
          </cell>
          <cell r="E1761">
            <v>41036</v>
          </cell>
        </row>
        <row r="1762">
          <cell r="A1762">
            <v>188341</v>
          </cell>
          <cell r="B1762">
            <v>41038</v>
          </cell>
          <cell r="C1762">
            <v>41044</v>
          </cell>
          <cell r="D1762">
            <v>41042</v>
          </cell>
          <cell r="E1762">
            <v>41036</v>
          </cell>
        </row>
        <row r="1763">
          <cell r="A1763">
            <v>188342</v>
          </cell>
          <cell r="B1763">
            <v>41039</v>
          </cell>
          <cell r="C1763">
            <v>41044</v>
          </cell>
          <cell r="D1763">
            <v>41042</v>
          </cell>
          <cell r="E1763">
            <v>41036</v>
          </cell>
        </row>
        <row r="1764">
          <cell r="A1764">
            <v>188343</v>
          </cell>
          <cell r="B1764">
            <v>41040</v>
          </cell>
          <cell r="C1764">
            <v>41044</v>
          </cell>
          <cell r="D1764">
            <v>41042</v>
          </cell>
          <cell r="E1764">
            <v>41036</v>
          </cell>
        </row>
        <row r="1765">
          <cell r="A1765">
            <v>188344</v>
          </cell>
          <cell r="B1765">
            <v>41041</v>
          </cell>
          <cell r="C1765">
            <v>41044</v>
          </cell>
          <cell r="D1765">
            <v>41042</v>
          </cell>
          <cell r="E1765">
            <v>41036</v>
          </cell>
        </row>
        <row r="1766">
          <cell r="A1766">
            <v>188345</v>
          </cell>
          <cell r="B1766">
            <v>41042</v>
          </cell>
          <cell r="C1766">
            <v>41044</v>
          </cell>
          <cell r="D1766">
            <v>41042</v>
          </cell>
          <cell r="E1766">
            <v>41036</v>
          </cell>
        </row>
        <row r="1767">
          <cell r="A1767">
            <v>188346</v>
          </cell>
          <cell r="B1767">
            <v>41043</v>
          </cell>
          <cell r="C1767">
            <v>41044</v>
          </cell>
          <cell r="D1767">
            <v>41049</v>
          </cell>
          <cell r="E1767">
            <v>41043</v>
          </cell>
        </row>
        <row r="1768">
          <cell r="A1768">
            <v>188347</v>
          </cell>
          <cell r="B1768">
            <v>41044</v>
          </cell>
          <cell r="C1768">
            <v>41044</v>
          </cell>
          <cell r="D1768">
            <v>41049</v>
          </cell>
          <cell r="E1768">
            <v>41043</v>
          </cell>
        </row>
        <row r="1769">
          <cell r="A1769">
            <v>188348</v>
          </cell>
          <cell r="B1769">
            <v>41045</v>
          </cell>
          <cell r="C1769">
            <v>41044</v>
          </cell>
          <cell r="D1769">
            <v>41049</v>
          </cell>
          <cell r="E1769">
            <v>41043</v>
          </cell>
        </row>
        <row r="1770">
          <cell r="A1770">
            <v>188349</v>
          </cell>
          <cell r="B1770">
            <v>41046</v>
          </cell>
          <cell r="C1770">
            <v>41044</v>
          </cell>
          <cell r="D1770">
            <v>41049</v>
          </cell>
          <cell r="E1770">
            <v>41043</v>
          </cell>
        </row>
        <row r="1771">
          <cell r="A1771">
            <v>188350</v>
          </cell>
          <cell r="B1771">
            <v>41047</v>
          </cell>
          <cell r="C1771">
            <v>41044</v>
          </cell>
          <cell r="D1771">
            <v>41049</v>
          </cell>
          <cell r="E1771">
            <v>41043</v>
          </cell>
        </row>
        <row r="1772">
          <cell r="A1772">
            <v>188351</v>
          </cell>
          <cell r="B1772">
            <v>41048</v>
          </cell>
          <cell r="C1772">
            <v>41044</v>
          </cell>
          <cell r="D1772">
            <v>41049</v>
          </cell>
          <cell r="E1772">
            <v>41043</v>
          </cell>
        </row>
        <row r="1773">
          <cell r="A1773">
            <v>188352</v>
          </cell>
          <cell r="B1773">
            <v>41049</v>
          </cell>
          <cell r="C1773">
            <v>41044</v>
          </cell>
          <cell r="D1773">
            <v>41049</v>
          </cell>
          <cell r="E1773">
            <v>41043</v>
          </cell>
        </row>
        <row r="1774">
          <cell r="A1774">
            <v>188353</v>
          </cell>
          <cell r="B1774">
            <v>41050</v>
          </cell>
          <cell r="C1774">
            <v>41044</v>
          </cell>
          <cell r="D1774">
            <v>41056</v>
          </cell>
          <cell r="E1774">
            <v>41050</v>
          </cell>
        </row>
        <row r="1775">
          <cell r="A1775">
            <v>188354</v>
          </cell>
          <cell r="B1775">
            <v>41051</v>
          </cell>
          <cell r="C1775">
            <v>41044</v>
          </cell>
          <cell r="D1775">
            <v>41056</v>
          </cell>
          <cell r="E1775">
            <v>41050</v>
          </cell>
        </row>
        <row r="1776">
          <cell r="A1776">
            <v>188355</v>
          </cell>
          <cell r="B1776">
            <v>41052</v>
          </cell>
          <cell r="C1776">
            <v>41044</v>
          </cell>
          <cell r="D1776">
            <v>41056</v>
          </cell>
          <cell r="E1776">
            <v>41050</v>
          </cell>
        </row>
        <row r="1777">
          <cell r="A1777">
            <v>188356</v>
          </cell>
          <cell r="B1777">
            <v>41053</v>
          </cell>
          <cell r="C1777">
            <v>41044</v>
          </cell>
          <cell r="D1777">
            <v>41056</v>
          </cell>
          <cell r="E1777">
            <v>41050</v>
          </cell>
        </row>
        <row r="1778">
          <cell r="A1778">
            <v>188357</v>
          </cell>
          <cell r="B1778">
            <v>41054</v>
          </cell>
          <cell r="C1778">
            <v>41044</v>
          </cell>
          <cell r="D1778">
            <v>41056</v>
          </cell>
          <cell r="E1778">
            <v>41050</v>
          </cell>
        </row>
        <row r="1779">
          <cell r="A1779">
            <v>188358</v>
          </cell>
          <cell r="B1779">
            <v>41055</v>
          </cell>
          <cell r="C1779">
            <v>41044</v>
          </cell>
          <cell r="D1779">
            <v>41056</v>
          </cell>
          <cell r="E1779">
            <v>41050</v>
          </cell>
        </row>
        <row r="1780">
          <cell r="A1780">
            <v>188359</v>
          </cell>
          <cell r="B1780">
            <v>41056</v>
          </cell>
          <cell r="C1780">
            <v>41044</v>
          </cell>
          <cell r="D1780">
            <v>41056</v>
          </cell>
          <cell r="E1780">
            <v>41050</v>
          </cell>
        </row>
        <row r="1781">
          <cell r="A1781">
            <v>188360</v>
          </cell>
          <cell r="B1781">
            <v>41057</v>
          </cell>
          <cell r="C1781">
            <v>41075</v>
          </cell>
          <cell r="D1781">
            <v>41063</v>
          </cell>
          <cell r="E1781">
            <v>41057</v>
          </cell>
        </row>
        <row r="1782">
          <cell r="A1782">
            <v>188361</v>
          </cell>
          <cell r="B1782">
            <v>41058</v>
          </cell>
          <cell r="C1782">
            <v>41075</v>
          </cell>
          <cell r="D1782">
            <v>41063</v>
          </cell>
          <cell r="E1782">
            <v>41057</v>
          </cell>
        </row>
        <row r="1783">
          <cell r="A1783">
            <v>188362</v>
          </cell>
          <cell r="B1783">
            <v>41059</v>
          </cell>
          <cell r="C1783">
            <v>41075</v>
          </cell>
          <cell r="D1783">
            <v>41063</v>
          </cell>
          <cell r="E1783">
            <v>41057</v>
          </cell>
        </row>
        <row r="1784">
          <cell r="A1784">
            <v>188363</v>
          </cell>
          <cell r="B1784">
            <v>41060</v>
          </cell>
          <cell r="C1784">
            <v>41075</v>
          </cell>
          <cell r="D1784">
            <v>41063</v>
          </cell>
          <cell r="E1784">
            <v>41057</v>
          </cell>
        </row>
        <row r="1785">
          <cell r="A1785">
            <v>188364</v>
          </cell>
          <cell r="B1785">
            <v>41061</v>
          </cell>
          <cell r="C1785">
            <v>41075</v>
          </cell>
          <cell r="D1785">
            <v>41063</v>
          </cell>
          <cell r="E1785">
            <v>41057</v>
          </cell>
        </row>
        <row r="1786">
          <cell r="A1786">
            <v>188365</v>
          </cell>
          <cell r="B1786">
            <v>41062</v>
          </cell>
          <cell r="C1786">
            <v>41075</v>
          </cell>
          <cell r="D1786">
            <v>41063</v>
          </cell>
          <cell r="E1786">
            <v>41057</v>
          </cell>
        </row>
        <row r="1787">
          <cell r="A1787">
            <v>188366</v>
          </cell>
          <cell r="B1787">
            <v>41063</v>
          </cell>
          <cell r="C1787">
            <v>41075</v>
          </cell>
          <cell r="D1787">
            <v>41063</v>
          </cell>
          <cell r="E1787">
            <v>41057</v>
          </cell>
        </row>
        <row r="1788">
          <cell r="A1788">
            <v>188367</v>
          </cell>
          <cell r="B1788">
            <v>41064</v>
          </cell>
          <cell r="C1788">
            <v>41075</v>
          </cell>
          <cell r="D1788">
            <v>41070</v>
          </cell>
          <cell r="E1788">
            <v>41064</v>
          </cell>
        </row>
        <row r="1789">
          <cell r="A1789">
            <v>188368</v>
          </cell>
          <cell r="B1789">
            <v>41065</v>
          </cell>
          <cell r="C1789">
            <v>41075</v>
          </cell>
          <cell r="D1789">
            <v>41070</v>
          </cell>
          <cell r="E1789">
            <v>41064</v>
          </cell>
        </row>
        <row r="1790">
          <cell r="A1790">
            <v>188369</v>
          </cell>
          <cell r="B1790">
            <v>41066</v>
          </cell>
          <cell r="C1790">
            <v>41075</v>
          </cell>
          <cell r="D1790">
            <v>41070</v>
          </cell>
          <cell r="E1790">
            <v>41064</v>
          </cell>
        </row>
        <row r="1791">
          <cell r="A1791">
            <v>188370</v>
          </cell>
          <cell r="B1791">
            <v>41067</v>
          </cell>
          <cell r="C1791">
            <v>41075</v>
          </cell>
          <cell r="D1791">
            <v>41070</v>
          </cell>
          <cell r="E1791">
            <v>41064</v>
          </cell>
        </row>
        <row r="1792">
          <cell r="A1792">
            <v>188371</v>
          </cell>
          <cell r="B1792">
            <v>41068</v>
          </cell>
          <cell r="C1792">
            <v>41075</v>
          </cell>
          <cell r="D1792">
            <v>41070</v>
          </cell>
          <cell r="E1792">
            <v>41064</v>
          </cell>
        </row>
        <row r="1793">
          <cell r="A1793">
            <v>188372</v>
          </cell>
          <cell r="B1793">
            <v>41069</v>
          </cell>
          <cell r="C1793">
            <v>41075</v>
          </cell>
          <cell r="D1793">
            <v>41070</v>
          </cell>
          <cell r="E1793">
            <v>41064</v>
          </cell>
        </row>
        <row r="1794">
          <cell r="A1794">
            <v>188373</v>
          </cell>
          <cell r="B1794">
            <v>41070</v>
          </cell>
          <cell r="C1794">
            <v>41075</v>
          </cell>
          <cell r="D1794">
            <v>41070</v>
          </cell>
          <cell r="E1794">
            <v>41064</v>
          </cell>
        </row>
        <row r="1795">
          <cell r="A1795">
            <v>188374</v>
          </cell>
          <cell r="B1795">
            <v>41071</v>
          </cell>
          <cell r="C1795">
            <v>41075</v>
          </cell>
          <cell r="D1795">
            <v>41077</v>
          </cell>
          <cell r="E1795">
            <v>41071</v>
          </cell>
        </row>
        <row r="1796">
          <cell r="A1796">
            <v>188375</v>
          </cell>
          <cell r="B1796">
            <v>41072</v>
          </cell>
          <cell r="C1796">
            <v>41075</v>
          </cell>
          <cell r="D1796">
            <v>41077</v>
          </cell>
          <cell r="E1796">
            <v>41071</v>
          </cell>
        </row>
        <row r="1797">
          <cell r="A1797">
            <v>188376</v>
          </cell>
          <cell r="B1797">
            <v>41073</v>
          </cell>
          <cell r="C1797">
            <v>41075</v>
          </cell>
          <cell r="D1797">
            <v>41077</v>
          </cell>
          <cell r="E1797">
            <v>41071</v>
          </cell>
        </row>
        <row r="1798">
          <cell r="A1798">
            <v>188377</v>
          </cell>
          <cell r="B1798">
            <v>41074</v>
          </cell>
          <cell r="C1798">
            <v>41075</v>
          </cell>
          <cell r="D1798">
            <v>41077</v>
          </cell>
          <cell r="E1798">
            <v>41071</v>
          </cell>
        </row>
        <row r="1799">
          <cell r="A1799">
            <v>188378</v>
          </cell>
          <cell r="B1799">
            <v>41075</v>
          </cell>
          <cell r="C1799">
            <v>41075</v>
          </cell>
          <cell r="D1799">
            <v>41077</v>
          </cell>
          <cell r="E1799">
            <v>41071</v>
          </cell>
        </row>
        <row r="1800">
          <cell r="A1800">
            <v>188379</v>
          </cell>
          <cell r="B1800">
            <v>41076</v>
          </cell>
          <cell r="C1800">
            <v>41075</v>
          </cell>
          <cell r="D1800">
            <v>41077</v>
          </cell>
          <cell r="E1800">
            <v>41071</v>
          </cell>
        </row>
        <row r="1801">
          <cell r="A1801">
            <v>188380</v>
          </cell>
          <cell r="B1801">
            <v>41077</v>
          </cell>
          <cell r="C1801">
            <v>41075</v>
          </cell>
          <cell r="D1801">
            <v>41077</v>
          </cell>
          <cell r="E1801">
            <v>41071</v>
          </cell>
        </row>
        <row r="1802">
          <cell r="A1802">
            <v>188381</v>
          </cell>
          <cell r="B1802">
            <v>41078</v>
          </cell>
          <cell r="C1802">
            <v>41075</v>
          </cell>
          <cell r="D1802">
            <v>41084</v>
          </cell>
          <cell r="E1802">
            <v>41078</v>
          </cell>
        </row>
        <row r="1803">
          <cell r="A1803">
            <v>188382</v>
          </cell>
          <cell r="B1803">
            <v>41079</v>
          </cell>
          <cell r="C1803">
            <v>41075</v>
          </cell>
          <cell r="D1803">
            <v>41084</v>
          </cell>
          <cell r="E1803">
            <v>41078</v>
          </cell>
        </row>
        <row r="1804">
          <cell r="A1804">
            <v>188383</v>
          </cell>
          <cell r="B1804">
            <v>41080</v>
          </cell>
          <cell r="C1804">
            <v>41075</v>
          </cell>
          <cell r="D1804">
            <v>41084</v>
          </cell>
          <cell r="E1804">
            <v>41078</v>
          </cell>
        </row>
        <row r="1805">
          <cell r="A1805">
            <v>188384</v>
          </cell>
          <cell r="B1805">
            <v>41081</v>
          </cell>
          <cell r="C1805">
            <v>41075</v>
          </cell>
          <cell r="D1805">
            <v>41084</v>
          </cell>
          <cell r="E1805">
            <v>41078</v>
          </cell>
        </row>
        <row r="1806">
          <cell r="A1806">
            <v>188385</v>
          </cell>
          <cell r="B1806">
            <v>41082</v>
          </cell>
          <cell r="C1806">
            <v>41075</v>
          </cell>
          <cell r="D1806">
            <v>41084</v>
          </cell>
          <cell r="E1806">
            <v>41078</v>
          </cell>
        </row>
        <row r="1807">
          <cell r="A1807">
            <v>188386</v>
          </cell>
          <cell r="B1807">
            <v>41083</v>
          </cell>
          <cell r="C1807">
            <v>41075</v>
          </cell>
          <cell r="D1807">
            <v>41084</v>
          </cell>
          <cell r="E1807">
            <v>41078</v>
          </cell>
        </row>
        <row r="1808">
          <cell r="A1808">
            <v>188387</v>
          </cell>
          <cell r="B1808">
            <v>41084</v>
          </cell>
          <cell r="C1808">
            <v>41075</v>
          </cell>
          <cell r="D1808">
            <v>41084</v>
          </cell>
          <cell r="E1808">
            <v>41078</v>
          </cell>
        </row>
        <row r="1809">
          <cell r="A1809">
            <v>188388</v>
          </cell>
          <cell r="B1809">
            <v>41085</v>
          </cell>
          <cell r="C1809">
            <v>41075</v>
          </cell>
          <cell r="D1809">
            <v>41091</v>
          </cell>
          <cell r="E1809">
            <v>41085</v>
          </cell>
        </row>
        <row r="1810">
          <cell r="A1810">
            <v>188389</v>
          </cell>
          <cell r="B1810">
            <v>41086</v>
          </cell>
          <cell r="C1810">
            <v>41075</v>
          </cell>
          <cell r="D1810">
            <v>41091</v>
          </cell>
          <cell r="E1810">
            <v>41085</v>
          </cell>
        </row>
        <row r="1811">
          <cell r="A1811">
            <v>188390</v>
          </cell>
          <cell r="B1811">
            <v>41087</v>
          </cell>
          <cell r="C1811">
            <v>41075</v>
          </cell>
          <cell r="D1811">
            <v>41091</v>
          </cell>
          <cell r="E1811">
            <v>41085</v>
          </cell>
        </row>
        <row r="1812">
          <cell r="A1812">
            <v>188391</v>
          </cell>
          <cell r="B1812">
            <v>41088</v>
          </cell>
          <cell r="C1812">
            <v>41075</v>
          </cell>
          <cell r="D1812">
            <v>41091</v>
          </cell>
          <cell r="E1812">
            <v>41085</v>
          </cell>
        </row>
        <row r="1813">
          <cell r="A1813">
            <v>188392</v>
          </cell>
          <cell r="B1813">
            <v>41089</v>
          </cell>
          <cell r="C1813">
            <v>41075</v>
          </cell>
          <cell r="D1813">
            <v>41091</v>
          </cell>
          <cell r="E1813">
            <v>41085</v>
          </cell>
        </row>
        <row r="1814">
          <cell r="A1814">
            <v>188393</v>
          </cell>
          <cell r="B1814">
            <v>41090</v>
          </cell>
          <cell r="C1814">
            <v>41075</v>
          </cell>
          <cell r="D1814">
            <v>41091</v>
          </cell>
          <cell r="E1814">
            <v>41085</v>
          </cell>
        </row>
        <row r="1815">
          <cell r="A1815">
            <v>188394</v>
          </cell>
          <cell r="B1815">
            <v>41091</v>
          </cell>
          <cell r="C1815">
            <v>41075</v>
          </cell>
          <cell r="D1815">
            <v>41091</v>
          </cell>
          <cell r="E1815">
            <v>41085</v>
          </cell>
        </row>
        <row r="1816">
          <cell r="A1816">
            <v>188395</v>
          </cell>
          <cell r="B1816">
            <v>41092</v>
          </cell>
          <cell r="C1816">
            <v>41105</v>
          </cell>
          <cell r="D1816">
            <v>41098</v>
          </cell>
          <cell r="E1816">
            <v>41092</v>
          </cell>
        </row>
        <row r="1817">
          <cell r="A1817">
            <v>188396</v>
          </cell>
          <cell r="B1817">
            <v>41093</v>
          </cell>
          <cell r="C1817">
            <v>41105</v>
          </cell>
          <cell r="D1817">
            <v>41098</v>
          </cell>
          <cell r="E1817">
            <v>41092</v>
          </cell>
        </row>
        <row r="1818">
          <cell r="A1818">
            <v>188397</v>
          </cell>
          <cell r="B1818">
            <v>41094</v>
          </cell>
          <cell r="C1818">
            <v>41105</v>
          </cell>
          <cell r="D1818">
            <v>41098</v>
          </cell>
          <cell r="E1818">
            <v>41092</v>
          </cell>
        </row>
        <row r="1819">
          <cell r="A1819">
            <v>188398</v>
          </cell>
          <cell r="B1819">
            <v>41095</v>
          </cell>
          <cell r="C1819">
            <v>41105</v>
          </cell>
          <cell r="D1819">
            <v>41098</v>
          </cell>
          <cell r="E1819">
            <v>41092</v>
          </cell>
        </row>
        <row r="1820">
          <cell r="A1820">
            <v>188399</v>
          </cell>
          <cell r="B1820">
            <v>41096</v>
          </cell>
          <cell r="C1820">
            <v>41105</v>
          </cell>
          <cell r="D1820">
            <v>41098</v>
          </cell>
          <cell r="E1820">
            <v>41092</v>
          </cell>
        </row>
        <row r="1821">
          <cell r="A1821">
            <v>188400</v>
          </cell>
          <cell r="B1821">
            <v>41097</v>
          </cell>
          <cell r="C1821">
            <v>41105</v>
          </cell>
          <cell r="D1821">
            <v>41098</v>
          </cell>
          <cell r="E1821">
            <v>41092</v>
          </cell>
        </row>
        <row r="1822">
          <cell r="A1822">
            <v>188401</v>
          </cell>
          <cell r="B1822">
            <v>41098</v>
          </cell>
          <cell r="C1822">
            <v>41105</v>
          </cell>
          <cell r="D1822">
            <v>41098</v>
          </cell>
          <cell r="E1822">
            <v>41092</v>
          </cell>
        </row>
        <row r="1823">
          <cell r="A1823">
            <v>188402</v>
          </cell>
          <cell r="B1823">
            <v>41099</v>
          </cell>
          <cell r="C1823">
            <v>41105</v>
          </cell>
          <cell r="D1823">
            <v>41105</v>
          </cell>
          <cell r="E1823">
            <v>41099</v>
          </cell>
        </row>
        <row r="1824">
          <cell r="A1824">
            <v>188403</v>
          </cell>
          <cell r="B1824">
            <v>41100</v>
          </cell>
          <cell r="C1824">
            <v>41105</v>
          </cell>
          <cell r="D1824">
            <v>41105</v>
          </cell>
          <cell r="E1824">
            <v>41099</v>
          </cell>
        </row>
        <row r="1825">
          <cell r="A1825">
            <v>188404</v>
          </cell>
          <cell r="B1825">
            <v>41101</v>
          </cell>
          <cell r="C1825">
            <v>41105</v>
          </cell>
          <cell r="D1825">
            <v>41105</v>
          </cell>
          <cell r="E1825">
            <v>41099</v>
          </cell>
        </row>
        <row r="1826">
          <cell r="A1826">
            <v>188405</v>
          </cell>
          <cell r="B1826">
            <v>41102</v>
          </cell>
          <cell r="C1826">
            <v>41105</v>
          </cell>
          <cell r="D1826">
            <v>41105</v>
          </cell>
          <cell r="E1826">
            <v>41099</v>
          </cell>
        </row>
        <row r="1827">
          <cell r="A1827">
            <v>188406</v>
          </cell>
          <cell r="B1827">
            <v>41103</v>
          </cell>
          <cell r="C1827">
            <v>41105</v>
          </cell>
          <cell r="D1827">
            <v>41105</v>
          </cell>
          <cell r="E1827">
            <v>41099</v>
          </cell>
        </row>
        <row r="1828">
          <cell r="A1828">
            <v>188407</v>
          </cell>
          <cell r="B1828">
            <v>41104</v>
          </cell>
          <cell r="C1828">
            <v>41105</v>
          </cell>
          <cell r="D1828">
            <v>41105</v>
          </cell>
          <cell r="E1828">
            <v>41099</v>
          </cell>
        </row>
        <row r="1829">
          <cell r="A1829">
            <v>188408</v>
          </cell>
          <cell r="B1829">
            <v>41105</v>
          </cell>
          <cell r="C1829">
            <v>41105</v>
          </cell>
          <cell r="D1829">
            <v>41105</v>
          </cell>
          <cell r="E1829">
            <v>41099</v>
          </cell>
        </row>
        <row r="1830">
          <cell r="A1830">
            <v>188409</v>
          </cell>
          <cell r="B1830">
            <v>41106</v>
          </cell>
          <cell r="C1830">
            <v>41105</v>
          </cell>
          <cell r="D1830">
            <v>41112</v>
          </cell>
          <cell r="E1830">
            <v>41106</v>
          </cell>
        </row>
        <row r="1831">
          <cell r="A1831">
            <v>188410</v>
          </cell>
          <cell r="B1831">
            <v>41107</v>
          </cell>
          <cell r="C1831">
            <v>41105</v>
          </cell>
          <cell r="D1831">
            <v>41112</v>
          </cell>
          <cell r="E1831">
            <v>41106</v>
          </cell>
        </row>
        <row r="1832">
          <cell r="A1832">
            <v>188411</v>
          </cell>
          <cell r="B1832">
            <v>41108</v>
          </cell>
          <cell r="C1832">
            <v>41105</v>
          </cell>
          <cell r="D1832">
            <v>41112</v>
          </cell>
          <cell r="E1832">
            <v>41106</v>
          </cell>
        </row>
        <row r="1833">
          <cell r="A1833">
            <v>188412</v>
          </cell>
          <cell r="B1833">
            <v>41109</v>
          </cell>
          <cell r="C1833">
            <v>41105</v>
          </cell>
          <cell r="D1833">
            <v>41112</v>
          </cell>
          <cell r="E1833">
            <v>41106</v>
          </cell>
        </row>
        <row r="1834">
          <cell r="A1834">
            <v>188413</v>
          </cell>
          <cell r="B1834">
            <v>41110</v>
          </cell>
          <cell r="C1834">
            <v>41105</v>
          </cell>
          <cell r="D1834">
            <v>41112</v>
          </cell>
          <cell r="E1834">
            <v>41106</v>
          </cell>
        </row>
        <row r="1835">
          <cell r="A1835">
            <v>188414</v>
          </cell>
          <cell r="B1835">
            <v>41111</v>
          </cell>
          <cell r="C1835">
            <v>41105</v>
          </cell>
          <cell r="D1835">
            <v>41112</v>
          </cell>
          <cell r="E1835">
            <v>41106</v>
          </cell>
        </row>
        <row r="1836">
          <cell r="A1836">
            <v>188415</v>
          </cell>
          <cell r="B1836">
            <v>41112</v>
          </cell>
          <cell r="C1836">
            <v>41105</v>
          </cell>
          <cell r="D1836">
            <v>41112</v>
          </cell>
          <cell r="E1836">
            <v>41106</v>
          </cell>
        </row>
        <row r="1837">
          <cell r="A1837">
            <v>188416</v>
          </cell>
          <cell r="B1837">
            <v>41113</v>
          </cell>
          <cell r="C1837">
            <v>41105</v>
          </cell>
          <cell r="D1837">
            <v>41119</v>
          </cell>
          <cell r="E1837">
            <v>41113</v>
          </cell>
        </row>
        <row r="1838">
          <cell r="A1838">
            <v>188417</v>
          </cell>
          <cell r="B1838">
            <v>41114</v>
          </cell>
          <cell r="C1838">
            <v>41105</v>
          </cell>
          <cell r="D1838">
            <v>41119</v>
          </cell>
          <cell r="E1838">
            <v>41113</v>
          </cell>
        </row>
        <row r="1839">
          <cell r="A1839">
            <v>188418</v>
          </cell>
          <cell r="B1839">
            <v>41115</v>
          </cell>
          <cell r="C1839">
            <v>41105</v>
          </cell>
          <cell r="D1839">
            <v>41119</v>
          </cell>
          <cell r="E1839">
            <v>41113</v>
          </cell>
        </row>
        <row r="1840">
          <cell r="A1840">
            <v>188419</v>
          </cell>
          <cell r="B1840">
            <v>41116</v>
          </cell>
          <cell r="C1840">
            <v>41105</v>
          </cell>
          <cell r="D1840">
            <v>41119</v>
          </cell>
          <cell r="E1840">
            <v>41113</v>
          </cell>
        </row>
        <row r="1841">
          <cell r="A1841">
            <v>188420</v>
          </cell>
          <cell r="B1841">
            <v>41117</v>
          </cell>
          <cell r="C1841">
            <v>41105</v>
          </cell>
          <cell r="D1841">
            <v>41119</v>
          </cell>
          <cell r="E1841">
            <v>41113</v>
          </cell>
        </row>
        <row r="1842">
          <cell r="A1842">
            <v>188421</v>
          </cell>
          <cell r="B1842">
            <v>41118</v>
          </cell>
          <cell r="C1842">
            <v>41105</v>
          </cell>
          <cell r="D1842">
            <v>41119</v>
          </cell>
          <cell r="E1842">
            <v>41113</v>
          </cell>
        </row>
        <row r="1843">
          <cell r="A1843">
            <v>188422</v>
          </cell>
          <cell r="B1843">
            <v>41119</v>
          </cell>
          <cell r="C1843">
            <v>41105</v>
          </cell>
          <cell r="D1843">
            <v>41119</v>
          </cell>
          <cell r="E1843">
            <v>41113</v>
          </cell>
        </row>
        <row r="1844">
          <cell r="A1844">
            <v>188423</v>
          </cell>
          <cell r="B1844">
            <v>41120</v>
          </cell>
          <cell r="C1844">
            <v>41136</v>
          </cell>
          <cell r="D1844">
            <v>41126</v>
          </cell>
          <cell r="E1844">
            <v>41120</v>
          </cell>
        </row>
        <row r="1845">
          <cell r="A1845">
            <v>188424</v>
          </cell>
          <cell r="B1845">
            <v>41121</v>
          </cell>
          <cell r="C1845">
            <v>41136</v>
          </cell>
          <cell r="D1845">
            <v>41126</v>
          </cell>
          <cell r="E1845">
            <v>41120</v>
          </cell>
        </row>
        <row r="1846">
          <cell r="A1846">
            <v>188425</v>
          </cell>
          <cell r="B1846">
            <v>41122</v>
          </cell>
          <cell r="C1846">
            <v>41136</v>
          </cell>
          <cell r="D1846">
            <v>41126</v>
          </cell>
          <cell r="E1846">
            <v>41120</v>
          </cell>
        </row>
        <row r="1847">
          <cell r="A1847">
            <v>188426</v>
          </cell>
          <cell r="B1847">
            <v>41123</v>
          </cell>
          <cell r="C1847">
            <v>41136</v>
          </cell>
          <cell r="D1847">
            <v>41126</v>
          </cell>
          <cell r="E1847">
            <v>41120</v>
          </cell>
        </row>
        <row r="1848">
          <cell r="A1848">
            <v>188427</v>
          </cell>
          <cell r="B1848">
            <v>41124</v>
          </cell>
          <cell r="C1848">
            <v>41136</v>
          </cell>
          <cell r="D1848">
            <v>41126</v>
          </cell>
          <cell r="E1848">
            <v>41120</v>
          </cell>
        </row>
        <row r="1849">
          <cell r="A1849">
            <v>188428</v>
          </cell>
          <cell r="B1849">
            <v>41125</v>
          </cell>
          <cell r="C1849">
            <v>41136</v>
          </cell>
          <cell r="D1849">
            <v>41126</v>
          </cell>
          <cell r="E1849">
            <v>41120</v>
          </cell>
        </row>
        <row r="1850">
          <cell r="A1850">
            <v>188429</v>
          </cell>
          <cell r="B1850">
            <v>41126</v>
          </cell>
          <cell r="C1850">
            <v>41136</v>
          </cell>
          <cell r="D1850">
            <v>41126</v>
          </cell>
          <cell r="E1850">
            <v>41120</v>
          </cell>
        </row>
        <row r="1851">
          <cell r="A1851">
            <v>188430</v>
          </cell>
          <cell r="B1851">
            <v>41127</v>
          </cell>
          <cell r="C1851">
            <v>41136</v>
          </cell>
          <cell r="D1851">
            <v>41133</v>
          </cell>
          <cell r="E1851">
            <v>41127</v>
          </cell>
        </row>
        <row r="1852">
          <cell r="A1852">
            <v>188431</v>
          </cell>
          <cell r="B1852">
            <v>41128</v>
          </cell>
          <cell r="C1852">
            <v>41136</v>
          </cell>
          <cell r="D1852">
            <v>41133</v>
          </cell>
          <cell r="E1852">
            <v>41127</v>
          </cell>
        </row>
        <row r="1853">
          <cell r="A1853">
            <v>188432</v>
          </cell>
          <cell r="B1853">
            <v>41129</v>
          </cell>
          <cell r="C1853">
            <v>41136</v>
          </cell>
          <cell r="D1853">
            <v>41133</v>
          </cell>
          <cell r="E1853">
            <v>41127</v>
          </cell>
        </row>
        <row r="1854">
          <cell r="A1854">
            <v>188433</v>
          </cell>
          <cell r="B1854">
            <v>41130</v>
          </cell>
          <cell r="C1854">
            <v>41136</v>
          </cell>
          <cell r="D1854">
            <v>41133</v>
          </cell>
          <cell r="E1854">
            <v>41127</v>
          </cell>
        </row>
        <row r="1855">
          <cell r="A1855">
            <v>188434</v>
          </cell>
          <cell r="B1855">
            <v>41131</v>
          </cell>
          <cell r="C1855">
            <v>41136</v>
          </cell>
          <cell r="D1855">
            <v>41133</v>
          </cell>
          <cell r="E1855">
            <v>41127</v>
          </cell>
        </row>
        <row r="1856">
          <cell r="A1856">
            <v>188435</v>
          </cell>
          <cell r="B1856">
            <v>41132</v>
          </cell>
          <cell r="C1856">
            <v>41136</v>
          </cell>
          <cell r="D1856">
            <v>41133</v>
          </cell>
          <cell r="E1856">
            <v>41127</v>
          </cell>
        </row>
        <row r="1857">
          <cell r="A1857">
            <v>188436</v>
          </cell>
          <cell r="B1857">
            <v>41133</v>
          </cell>
          <cell r="C1857">
            <v>41136</v>
          </cell>
          <cell r="D1857">
            <v>41133</v>
          </cell>
          <cell r="E1857">
            <v>41127</v>
          </cell>
        </row>
        <row r="1858">
          <cell r="A1858">
            <v>188437</v>
          </cell>
          <cell r="B1858">
            <v>41134</v>
          </cell>
          <cell r="C1858">
            <v>41136</v>
          </cell>
          <cell r="D1858">
            <v>41140</v>
          </cell>
          <cell r="E1858">
            <v>41134</v>
          </cell>
        </row>
        <row r="1859">
          <cell r="A1859">
            <v>188438</v>
          </cell>
          <cell r="B1859">
            <v>41135</v>
          </cell>
          <cell r="C1859">
            <v>41136</v>
          </cell>
          <cell r="D1859">
            <v>41140</v>
          </cell>
          <cell r="E1859">
            <v>41134</v>
          </cell>
        </row>
        <row r="1860">
          <cell r="A1860">
            <v>188439</v>
          </cell>
          <cell r="B1860">
            <v>41136</v>
          </cell>
          <cell r="C1860">
            <v>41136</v>
          </cell>
          <cell r="D1860">
            <v>41140</v>
          </cell>
          <cell r="E1860">
            <v>41134</v>
          </cell>
        </row>
        <row r="1861">
          <cell r="A1861">
            <v>188440</v>
          </cell>
          <cell r="B1861">
            <v>41137</v>
          </cell>
          <cell r="C1861">
            <v>41136</v>
          </cell>
          <cell r="D1861">
            <v>41140</v>
          </cell>
          <cell r="E1861">
            <v>41134</v>
          </cell>
        </row>
        <row r="1862">
          <cell r="A1862">
            <v>188441</v>
          </cell>
          <cell r="B1862">
            <v>41138</v>
          </cell>
          <cell r="C1862">
            <v>41136</v>
          </cell>
          <cell r="D1862">
            <v>41140</v>
          </cell>
          <cell r="E1862">
            <v>41134</v>
          </cell>
        </row>
        <row r="1863">
          <cell r="A1863">
            <v>188442</v>
          </cell>
          <cell r="B1863">
            <v>41139</v>
          </cell>
          <cell r="C1863">
            <v>41136</v>
          </cell>
          <cell r="D1863">
            <v>41140</v>
          </cell>
          <cell r="E1863">
            <v>41134</v>
          </cell>
        </row>
        <row r="1864">
          <cell r="A1864">
            <v>188443</v>
          </cell>
          <cell r="B1864">
            <v>41140</v>
          </cell>
          <cell r="C1864">
            <v>41136</v>
          </cell>
          <cell r="D1864">
            <v>41140</v>
          </cell>
          <cell r="E1864">
            <v>41134</v>
          </cell>
        </row>
        <row r="1865">
          <cell r="A1865">
            <v>188444</v>
          </cell>
          <cell r="B1865">
            <v>41141</v>
          </cell>
          <cell r="C1865">
            <v>41136</v>
          </cell>
          <cell r="D1865">
            <v>41147</v>
          </cell>
          <cell r="E1865">
            <v>41141</v>
          </cell>
        </row>
        <row r="1866">
          <cell r="A1866">
            <v>188445</v>
          </cell>
          <cell r="B1866">
            <v>41142</v>
          </cell>
          <cell r="C1866">
            <v>41136</v>
          </cell>
          <cell r="D1866">
            <v>41147</v>
          </cell>
          <cell r="E1866">
            <v>41141</v>
          </cell>
        </row>
        <row r="1867">
          <cell r="A1867">
            <v>188446</v>
          </cell>
          <cell r="B1867">
            <v>41143</v>
          </cell>
          <cell r="C1867">
            <v>41136</v>
          </cell>
          <cell r="D1867">
            <v>41147</v>
          </cell>
          <cell r="E1867">
            <v>41141</v>
          </cell>
        </row>
        <row r="1868">
          <cell r="A1868">
            <v>188447</v>
          </cell>
          <cell r="B1868">
            <v>41144</v>
          </cell>
          <cell r="C1868">
            <v>41136</v>
          </cell>
          <cell r="D1868">
            <v>41147</v>
          </cell>
          <cell r="E1868">
            <v>41141</v>
          </cell>
        </row>
        <row r="1869">
          <cell r="A1869">
            <v>188448</v>
          </cell>
          <cell r="B1869">
            <v>41145</v>
          </cell>
          <cell r="C1869">
            <v>41136</v>
          </cell>
          <cell r="D1869">
            <v>41147</v>
          </cell>
          <cell r="E1869">
            <v>41141</v>
          </cell>
        </row>
        <row r="1870">
          <cell r="A1870">
            <v>188449</v>
          </cell>
          <cell r="B1870">
            <v>41146</v>
          </cell>
          <cell r="C1870">
            <v>41136</v>
          </cell>
          <cell r="D1870">
            <v>41147</v>
          </cell>
          <cell r="E1870">
            <v>41141</v>
          </cell>
        </row>
        <row r="1871">
          <cell r="A1871">
            <v>188450</v>
          </cell>
          <cell r="B1871">
            <v>41147</v>
          </cell>
          <cell r="C1871">
            <v>41136</v>
          </cell>
          <cell r="D1871">
            <v>41147</v>
          </cell>
          <cell r="E1871">
            <v>41141</v>
          </cell>
        </row>
        <row r="1872">
          <cell r="A1872">
            <v>188451</v>
          </cell>
          <cell r="B1872">
            <v>41148</v>
          </cell>
          <cell r="C1872">
            <v>41167</v>
          </cell>
          <cell r="D1872">
            <v>41154</v>
          </cell>
          <cell r="E1872">
            <v>41148</v>
          </cell>
        </row>
        <row r="1873">
          <cell r="A1873">
            <v>188452</v>
          </cell>
          <cell r="B1873">
            <v>41149</v>
          </cell>
          <cell r="C1873">
            <v>41167</v>
          </cell>
          <cell r="D1873">
            <v>41154</v>
          </cell>
          <cell r="E1873">
            <v>41148</v>
          </cell>
        </row>
        <row r="1874">
          <cell r="A1874">
            <v>188453</v>
          </cell>
          <cell r="B1874">
            <v>41150</v>
          </cell>
          <cell r="C1874">
            <v>41167</v>
          </cell>
          <cell r="D1874">
            <v>41154</v>
          </cell>
          <cell r="E1874">
            <v>41148</v>
          </cell>
        </row>
        <row r="1875">
          <cell r="A1875">
            <v>188454</v>
          </cell>
          <cell r="B1875">
            <v>41151</v>
          </cell>
          <cell r="C1875">
            <v>41167</v>
          </cell>
          <cell r="D1875">
            <v>41154</v>
          </cell>
          <cell r="E1875">
            <v>41148</v>
          </cell>
        </row>
        <row r="1876">
          <cell r="A1876">
            <v>188455</v>
          </cell>
          <cell r="B1876">
            <v>41152</v>
          </cell>
          <cell r="C1876">
            <v>41167</v>
          </cell>
          <cell r="D1876">
            <v>41154</v>
          </cell>
          <cell r="E1876">
            <v>41148</v>
          </cell>
        </row>
        <row r="1877">
          <cell r="A1877">
            <v>188456</v>
          </cell>
          <cell r="B1877">
            <v>41153</v>
          </cell>
          <cell r="C1877">
            <v>41167</v>
          </cell>
          <cell r="D1877">
            <v>41154</v>
          </cell>
          <cell r="E1877">
            <v>41148</v>
          </cell>
        </row>
        <row r="1878">
          <cell r="A1878">
            <v>188457</v>
          </cell>
          <cell r="B1878">
            <v>41154</v>
          </cell>
          <cell r="C1878">
            <v>41167</v>
          </cell>
          <cell r="D1878">
            <v>41154</v>
          </cell>
          <cell r="E1878">
            <v>41148</v>
          </cell>
        </row>
        <row r="1879">
          <cell r="A1879">
            <v>188458</v>
          </cell>
          <cell r="B1879">
            <v>41155</v>
          </cell>
          <cell r="C1879">
            <v>41167</v>
          </cell>
          <cell r="D1879">
            <v>41161</v>
          </cell>
          <cell r="E1879">
            <v>41155</v>
          </cell>
        </row>
        <row r="1880">
          <cell r="A1880">
            <v>188459</v>
          </cell>
          <cell r="B1880">
            <v>41156</v>
          </cell>
          <cell r="C1880">
            <v>41167</v>
          </cell>
          <cell r="D1880">
            <v>41161</v>
          </cell>
          <cell r="E1880">
            <v>41155</v>
          </cell>
        </row>
        <row r="1881">
          <cell r="A1881">
            <v>188460</v>
          </cell>
          <cell r="B1881">
            <v>41157</v>
          </cell>
          <cell r="C1881">
            <v>41167</v>
          </cell>
          <cell r="D1881">
            <v>41161</v>
          </cell>
          <cell r="E1881">
            <v>41155</v>
          </cell>
        </row>
        <row r="1882">
          <cell r="A1882">
            <v>188461</v>
          </cell>
          <cell r="B1882">
            <v>41158</v>
          </cell>
          <cell r="C1882">
            <v>41167</v>
          </cell>
          <cell r="D1882">
            <v>41161</v>
          </cell>
          <cell r="E1882">
            <v>41155</v>
          </cell>
        </row>
        <row r="1883">
          <cell r="A1883">
            <v>188462</v>
          </cell>
          <cell r="B1883">
            <v>41159</v>
          </cell>
          <cell r="C1883">
            <v>41167</v>
          </cell>
          <cell r="D1883">
            <v>41161</v>
          </cell>
          <cell r="E1883">
            <v>41155</v>
          </cell>
        </row>
        <row r="1884">
          <cell r="A1884">
            <v>188463</v>
          </cell>
          <cell r="B1884">
            <v>41160</v>
          </cell>
          <cell r="C1884">
            <v>41167</v>
          </cell>
          <cell r="D1884">
            <v>41161</v>
          </cell>
          <cell r="E1884">
            <v>41155</v>
          </cell>
        </row>
        <row r="1885">
          <cell r="A1885">
            <v>188464</v>
          </cell>
          <cell r="B1885">
            <v>41161</v>
          </cell>
          <cell r="C1885">
            <v>41167</v>
          </cell>
          <cell r="D1885">
            <v>41161</v>
          </cell>
          <cell r="E1885">
            <v>41155</v>
          </cell>
        </row>
        <row r="1886">
          <cell r="A1886">
            <v>188465</v>
          </cell>
          <cell r="B1886">
            <v>41162</v>
          </cell>
          <cell r="C1886">
            <v>41167</v>
          </cell>
          <cell r="D1886">
            <v>41168</v>
          </cell>
          <cell r="E1886">
            <v>41162</v>
          </cell>
        </row>
        <row r="1887">
          <cell r="A1887">
            <v>188466</v>
          </cell>
          <cell r="B1887">
            <v>41163</v>
          </cell>
          <cell r="C1887">
            <v>41167</v>
          </cell>
          <cell r="D1887">
            <v>41168</v>
          </cell>
          <cell r="E1887">
            <v>41162</v>
          </cell>
        </row>
        <row r="1888">
          <cell r="A1888">
            <v>188467</v>
          </cell>
          <cell r="B1888">
            <v>41164</v>
          </cell>
          <cell r="C1888">
            <v>41167</v>
          </cell>
          <cell r="D1888">
            <v>41168</v>
          </cell>
          <cell r="E1888">
            <v>41162</v>
          </cell>
        </row>
        <row r="1889">
          <cell r="A1889">
            <v>188468</v>
          </cell>
          <cell r="B1889">
            <v>41165</v>
          </cell>
          <cell r="C1889">
            <v>41167</v>
          </cell>
          <cell r="D1889">
            <v>41168</v>
          </cell>
          <cell r="E1889">
            <v>41162</v>
          </cell>
        </row>
        <row r="1890">
          <cell r="A1890">
            <v>188469</v>
          </cell>
          <cell r="B1890">
            <v>41166</v>
          </cell>
          <cell r="C1890">
            <v>41167</v>
          </cell>
          <cell r="D1890">
            <v>41168</v>
          </cell>
          <cell r="E1890">
            <v>41162</v>
          </cell>
        </row>
        <row r="1891">
          <cell r="A1891">
            <v>188470</v>
          </cell>
          <cell r="B1891">
            <v>41167</v>
          </cell>
          <cell r="C1891">
            <v>41167</v>
          </cell>
          <cell r="D1891">
            <v>41168</v>
          </cell>
          <cell r="E1891">
            <v>41162</v>
          </cell>
        </row>
        <row r="1892">
          <cell r="A1892">
            <v>188471</v>
          </cell>
          <cell r="B1892">
            <v>41168</v>
          </cell>
          <cell r="C1892">
            <v>41167</v>
          </cell>
          <cell r="D1892">
            <v>41168</v>
          </cell>
          <cell r="E1892">
            <v>41162</v>
          </cell>
        </row>
        <row r="1893">
          <cell r="A1893">
            <v>188472</v>
          </cell>
          <cell r="B1893">
            <v>41169</v>
          </cell>
          <cell r="C1893">
            <v>41167</v>
          </cell>
          <cell r="D1893">
            <v>41175</v>
          </cell>
          <cell r="E1893">
            <v>41169</v>
          </cell>
        </row>
        <row r="1894">
          <cell r="A1894">
            <v>188473</v>
          </cell>
          <cell r="B1894">
            <v>41170</v>
          </cell>
          <cell r="C1894">
            <v>41167</v>
          </cell>
          <cell r="D1894">
            <v>41175</v>
          </cell>
          <cell r="E1894">
            <v>41169</v>
          </cell>
        </row>
        <row r="1895">
          <cell r="A1895">
            <v>188474</v>
          </cell>
          <cell r="B1895">
            <v>41171</v>
          </cell>
          <cell r="C1895">
            <v>41167</v>
          </cell>
          <cell r="D1895">
            <v>41175</v>
          </cell>
          <cell r="E1895">
            <v>41169</v>
          </cell>
        </row>
        <row r="1896">
          <cell r="A1896">
            <v>188475</v>
          </cell>
          <cell r="B1896">
            <v>41172</v>
          </cell>
          <cell r="C1896">
            <v>41167</v>
          </cell>
          <cell r="D1896">
            <v>41175</v>
          </cell>
          <cell r="E1896">
            <v>41169</v>
          </cell>
        </row>
        <row r="1897">
          <cell r="A1897">
            <v>188476</v>
          </cell>
          <cell r="B1897">
            <v>41173</v>
          </cell>
          <cell r="C1897">
            <v>41167</v>
          </cell>
          <cell r="D1897">
            <v>41175</v>
          </cell>
          <cell r="E1897">
            <v>41169</v>
          </cell>
        </row>
        <row r="1898">
          <cell r="A1898">
            <v>188477</v>
          </cell>
          <cell r="B1898">
            <v>41174</v>
          </cell>
          <cell r="C1898">
            <v>41167</v>
          </cell>
          <cell r="D1898">
            <v>41175</v>
          </cell>
          <cell r="E1898">
            <v>41169</v>
          </cell>
        </row>
        <row r="1899">
          <cell r="A1899">
            <v>188478</v>
          </cell>
          <cell r="B1899">
            <v>41175</v>
          </cell>
          <cell r="C1899">
            <v>41167</v>
          </cell>
          <cell r="D1899">
            <v>41175</v>
          </cell>
          <cell r="E1899">
            <v>41169</v>
          </cell>
        </row>
        <row r="1900">
          <cell r="A1900">
            <v>188479</v>
          </cell>
          <cell r="B1900">
            <v>41176</v>
          </cell>
          <cell r="C1900">
            <v>41167</v>
          </cell>
          <cell r="D1900">
            <v>41182</v>
          </cell>
          <cell r="E1900">
            <v>41176</v>
          </cell>
        </row>
        <row r="1901">
          <cell r="A1901">
            <v>188480</v>
          </cell>
          <cell r="B1901">
            <v>41177</v>
          </cell>
          <cell r="C1901">
            <v>41167</v>
          </cell>
          <cell r="D1901">
            <v>41182</v>
          </cell>
          <cell r="E1901">
            <v>41176</v>
          </cell>
        </row>
        <row r="1902">
          <cell r="A1902">
            <v>188481</v>
          </cell>
          <cell r="B1902">
            <v>41178</v>
          </cell>
          <cell r="C1902">
            <v>41167</v>
          </cell>
          <cell r="D1902">
            <v>41182</v>
          </cell>
          <cell r="E1902">
            <v>41176</v>
          </cell>
        </row>
        <row r="1903">
          <cell r="A1903">
            <v>188482</v>
          </cell>
          <cell r="B1903">
            <v>41179</v>
          </cell>
          <cell r="C1903">
            <v>41167</v>
          </cell>
          <cell r="D1903">
            <v>41182</v>
          </cell>
          <cell r="E1903">
            <v>41176</v>
          </cell>
        </row>
        <row r="1904">
          <cell r="A1904">
            <v>188483</v>
          </cell>
          <cell r="B1904">
            <v>41180</v>
          </cell>
          <cell r="C1904">
            <v>41167</v>
          </cell>
          <cell r="D1904">
            <v>41182</v>
          </cell>
          <cell r="E1904">
            <v>41176</v>
          </cell>
        </row>
        <row r="1905">
          <cell r="A1905">
            <v>188484</v>
          </cell>
          <cell r="B1905">
            <v>41181</v>
          </cell>
          <cell r="C1905">
            <v>41167</v>
          </cell>
          <cell r="D1905">
            <v>41182</v>
          </cell>
          <cell r="E1905">
            <v>41176</v>
          </cell>
        </row>
        <row r="1906">
          <cell r="A1906">
            <v>188485</v>
          </cell>
          <cell r="B1906">
            <v>41182</v>
          </cell>
          <cell r="C1906">
            <v>41167</v>
          </cell>
          <cell r="D1906">
            <v>41182</v>
          </cell>
          <cell r="E1906">
            <v>41176</v>
          </cell>
        </row>
        <row r="1907">
          <cell r="A1907">
            <v>188486</v>
          </cell>
          <cell r="B1907">
            <v>41183</v>
          </cell>
          <cell r="C1907">
            <v>41197</v>
          </cell>
          <cell r="D1907">
            <v>41189</v>
          </cell>
          <cell r="E1907">
            <v>41183</v>
          </cell>
        </row>
        <row r="1908">
          <cell r="A1908">
            <v>188487</v>
          </cell>
          <cell r="B1908">
            <v>41184</v>
          </cell>
          <cell r="C1908">
            <v>41197</v>
          </cell>
          <cell r="D1908">
            <v>41189</v>
          </cell>
          <cell r="E1908">
            <v>41183</v>
          </cell>
        </row>
        <row r="1909">
          <cell r="A1909">
            <v>188488</v>
          </cell>
          <cell r="B1909">
            <v>41185</v>
          </cell>
          <cell r="C1909">
            <v>41197</v>
          </cell>
          <cell r="D1909">
            <v>41189</v>
          </cell>
          <cell r="E1909">
            <v>41183</v>
          </cell>
        </row>
        <row r="1910">
          <cell r="A1910">
            <v>188489</v>
          </cell>
          <cell r="B1910">
            <v>41186</v>
          </cell>
          <cell r="C1910">
            <v>41197</v>
          </cell>
          <cell r="D1910">
            <v>41189</v>
          </cell>
          <cell r="E1910">
            <v>41183</v>
          </cell>
        </row>
        <row r="1911">
          <cell r="A1911">
            <v>188490</v>
          </cell>
          <cell r="B1911">
            <v>41187</v>
          </cell>
          <cell r="C1911">
            <v>41197</v>
          </cell>
          <cell r="D1911">
            <v>41189</v>
          </cell>
          <cell r="E1911">
            <v>41183</v>
          </cell>
        </row>
        <row r="1912">
          <cell r="A1912">
            <v>188491</v>
          </cell>
          <cell r="B1912">
            <v>41188</v>
          </cell>
          <cell r="C1912">
            <v>41197</v>
          </cell>
          <cell r="D1912">
            <v>41189</v>
          </cell>
          <cell r="E1912">
            <v>41183</v>
          </cell>
        </row>
        <row r="1913">
          <cell r="A1913">
            <v>188492</v>
          </cell>
          <cell r="B1913">
            <v>41189</v>
          </cell>
          <cell r="C1913">
            <v>41197</v>
          </cell>
          <cell r="D1913">
            <v>41189</v>
          </cell>
          <cell r="E1913">
            <v>41183</v>
          </cell>
        </row>
        <row r="1914">
          <cell r="A1914">
            <v>188493</v>
          </cell>
          <cell r="B1914">
            <v>41190</v>
          </cell>
          <cell r="C1914">
            <v>41197</v>
          </cell>
          <cell r="D1914">
            <v>41196</v>
          </cell>
          <cell r="E1914">
            <v>41190</v>
          </cell>
        </row>
        <row r="1915">
          <cell r="A1915">
            <v>188494</v>
          </cell>
          <cell r="B1915">
            <v>41191</v>
          </cell>
          <cell r="C1915">
            <v>41197</v>
          </cell>
          <cell r="D1915">
            <v>41196</v>
          </cell>
          <cell r="E1915">
            <v>41190</v>
          </cell>
        </row>
        <row r="1916">
          <cell r="A1916">
            <v>188495</v>
          </cell>
          <cell r="B1916">
            <v>41192</v>
          </cell>
          <cell r="C1916">
            <v>41197</v>
          </cell>
          <cell r="D1916">
            <v>41196</v>
          </cell>
          <cell r="E1916">
            <v>41190</v>
          </cell>
        </row>
        <row r="1917">
          <cell r="A1917">
            <v>188496</v>
          </cell>
          <cell r="B1917">
            <v>41193</v>
          </cell>
          <cell r="C1917">
            <v>41197</v>
          </cell>
          <cell r="D1917">
            <v>41196</v>
          </cell>
          <cell r="E1917">
            <v>41190</v>
          </cell>
        </row>
        <row r="1918">
          <cell r="A1918">
            <v>188497</v>
          </cell>
          <cell r="B1918">
            <v>41194</v>
          </cell>
          <cell r="C1918">
            <v>41197</v>
          </cell>
          <cell r="D1918">
            <v>41196</v>
          </cell>
          <cell r="E1918">
            <v>41190</v>
          </cell>
        </row>
        <row r="1919">
          <cell r="A1919">
            <v>188498</v>
          </cell>
          <cell r="B1919">
            <v>41195</v>
          </cell>
          <cell r="C1919">
            <v>41197</v>
          </cell>
          <cell r="D1919">
            <v>41196</v>
          </cell>
          <cell r="E1919">
            <v>41190</v>
          </cell>
        </row>
        <row r="1920">
          <cell r="A1920">
            <v>188499</v>
          </cell>
          <cell r="B1920">
            <v>41196</v>
          </cell>
          <cell r="C1920">
            <v>41197</v>
          </cell>
          <cell r="D1920">
            <v>41196</v>
          </cell>
          <cell r="E1920">
            <v>41190</v>
          </cell>
        </row>
        <row r="1921">
          <cell r="A1921">
            <v>188500</v>
          </cell>
          <cell r="B1921">
            <v>41197</v>
          </cell>
          <cell r="C1921">
            <v>41197</v>
          </cell>
          <cell r="D1921">
            <v>41203</v>
          </cell>
          <cell r="E1921">
            <v>41197</v>
          </cell>
        </row>
        <row r="1922">
          <cell r="A1922">
            <v>188501</v>
          </cell>
          <cell r="B1922">
            <v>41198</v>
          </cell>
          <cell r="C1922">
            <v>41197</v>
          </cell>
          <cell r="D1922">
            <v>41203</v>
          </cell>
          <cell r="E1922">
            <v>41197</v>
          </cell>
        </row>
        <row r="1923">
          <cell r="A1923">
            <v>188502</v>
          </cell>
          <cell r="B1923">
            <v>41199</v>
          </cell>
          <cell r="C1923">
            <v>41197</v>
          </cell>
          <cell r="D1923">
            <v>41203</v>
          </cell>
          <cell r="E1923">
            <v>41197</v>
          </cell>
        </row>
        <row r="1924">
          <cell r="A1924">
            <v>188503</v>
          </cell>
          <cell r="B1924">
            <v>41200</v>
          </cell>
          <cell r="C1924">
            <v>41197</v>
          </cell>
          <cell r="D1924">
            <v>41203</v>
          </cell>
          <cell r="E1924">
            <v>41197</v>
          </cell>
        </row>
        <row r="1925">
          <cell r="A1925">
            <v>188504</v>
          </cell>
          <cell r="B1925">
            <v>41201</v>
          </cell>
          <cell r="C1925">
            <v>41197</v>
          </cell>
          <cell r="D1925">
            <v>41203</v>
          </cell>
          <cell r="E1925">
            <v>41197</v>
          </cell>
        </row>
        <row r="1926">
          <cell r="A1926">
            <v>188505</v>
          </cell>
          <cell r="B1926">
            <v>41202</v>
          </cell>
          <cell r="C1926">
            <v>41197</v>
          </cell>
          <cell r="D1926">
            <v>41203</v>
          </cell>
          <cell r="E1926">
            <v>41197</v>
          </cell>
        </row>
        <row r="1927">
          <cell r="A1927">
            <v>188506</v>
          </cell>
          <cell r="B1927">
            <v>41203</v>
          </cell>
          <cell r="C1927">
            <v>41197</v>
          </cell>
          <cell r="D1927">
            <v>41203</v>
          </cell>
          <cell r="E1927">
            <v>41197</v>
          </cell>
        </row>
        <row r="1928">
          <cell r="A1928">
            <v>188507</v>
          </cell>
          <cell r="B1928">
            <v>41204</v>
          </cell>
          <cell r="C1928">
            <v>41197</v>
          </cell>
          <cell r="D1928">
            <v>41210</v>
          </cell>
          <cell r="E1928">
            <v>41204</v>
          </cell>
        </row>
        <row r="1929">
          <cell r="A1929">
            <v>188508</v>
          </cell>
          <cell r="B1929">
            <v>41205</v>
          </cell>
          <cell r="C1929">
            <v>41197</v>
          </cell>
          <cell r="D1929">
            <v>41210</v>
          </cell>
          <cell r="E1929">
            <v>41204</v>
          </cell>
        </row>
        <row r="1930">
          <cell r="A1930">
            <v>188509</v>
          </cell>
          <cell r="B1930">
            <v>41206</v>
          </cell>
          <cell r="C1930">
            <v>41197</v>
          </cell>
          <cell r="D1930">
            <v>41210</v>
          </cell>
          <cell r="E1930">
            <v>41204</v>
          </cell>
        </row>
        <row r="1931">
          <cell r="A1931">
            <v>188510</v>
          </cell>
          <cell r="B1931">
            <v>41207</v>
          </cell>
          <cell r="C1931">
            <v>41197</v>
          </cell>
          <cell r="D1931">
            <v>41210</v>
          </cell>
          <cell r="E1931">
            <v>41204</v>
          </cell>
        </row>
        <row r="1932">
          <cell r="A1932">
            <v>188511</v>
          </cell>
          <cell r="B1932">
            <v>41208</v>
          </cell>
          <cell r="C1932">
            <v>41197</v>
          </cell>
          <cell r="D1932">
            <v>41210</v>
          </cell>
          <cell r="E1932">
            <v>41204</v>
          </cell>
        </row>
        <row r="1933">
          <cell r="A1933">
            <v>188512</v>
          </cell>
          <cell r="B1933">
            <v>41209</v>
          </cell>
          <cell r="C1933">
            <v>41197</v>
          </cell>
          <cell r="D1933">
            <v>41210</v>
          </cell>
          <cell r="E1933">
            <v>41204</v>
          </cell>
        </row>
        <row r="1934">
          <cell r="A1934">
            <v>188513</v>
          </cell>
          <cell r="B1934">
            <v>41210</v>
          </cell>
          <cell r="C1934">
            <v>41197</v>
          </cell>
          <cell r="D1934">
            <v>41210</v>
          </cell>
          <cell r="E1934">
            <v>41204</v>
          </cell>
        </row>
        <row r="1935">
          <cell r="A1935">
            <v>188514</v>
          </cell>
          <cell r="B1935">
            <v>41211</v>
          </cell>
          <cell r="C1935">
            <v>41228</v>
          </cell>
          <cell r="D1935">
            <v>41217</v>
          </cell>
          <cell r="E1935">
            <v>41211</v>
          </cell>
        </row>
        <row r="1936">
          <cell r="A1936">
            <v>188515</v>
          </cell>
          <cell r="B1936">
            <v>41212</v>
          </cell>
          <cell r="C1936">
            <v>41228</v>
          </cell>
          <cell r="D1936">
            <v>41217</v>
          </cell>
          <cell r="E1936">
            <v>41211</v>
          </cell>
        </row>
        <row r="1937">
          <cell r="A1937">
            <v>188516</v>
          </cell>
          <cell r="B1937">
            <v>41213</v>
          </cell>
          <cell r="C1937">
            <v>41228</v>
          </cell>
          <cell r="D1937">
            <v>41217</v>
          </cell>
          <cell r="E1937">
            <v>41211</v>
          </cell>
        </row>
        <row r="1938">
          <cell r="A1938">
            <v>188517</v>
          </cell>
          <cell r="B1938">
            <v>41214</v>
          </cell>
          <cell r="C1938">
            <v>41228</v>
          </cell>
          <cell r="D1938">
            <v>41217</v>
          </cell>
          <cell r="E1938">
            <v>41211</v>
          </cell>
        </row>
        <row r="1939">
          <cell r="A1939">
            <v>188518</v>
          </cell>
          <cell r="B1939">
            <v>41215</v>
          </cell>
          <cell r="C1939">
            <v>41228</v>
          </cell>
          <cell r="D1939">
            <v>41217</v>
          </cell>
          <cell r="E1939">
            <v>41211</v>
          </cell>
        </row>
        <row r="1940">
          <cell r="A1940">
            <v>188519</v>
          </cell>
          <cell r="B1940">
            <v>41216</v>
          </cell>
          <cell r="C1940">
            <v>41228</v>
          </cell>
          <cell r="D1940">
            <v>41217</v>
          </cell>
          <cell r="E1940">
            <v>41211</v>
          </cell>
        </row>
        <row r="1941">
          <cell r="A1941">
            <v>188520</v>
          </cell>
          <cell r="B1941">
            <v>41217</v>
          </cell>
          <cell r="C1941">
            <v>41228</v>
          </cell>
          <cell r="D1941">
            <v>41217</v>
          </cell>
          <cell r="E1941">
            <v>41211</v>
          </cell>
        </row>
        <row r="1942">
          <cell r="A1942">
            <v>188521</v>
          </cell>
          <cell r="B1942">
            <v>41218</v>
          </cell>
          <cell r="C1942">
            <v>41228</v>
          </cell>
          <cell r="D1942">
            <v>41224</v>
          </cell>
          <cell r="E1942">
            <v>41218</v>
          </cell>
        </row>
        <row r="1943">
          <cell r="A1943">
            <v>188522</v>
          </cell>
          <cell r="B1943">
            <v>41219</v>
          </cell>
          <cell r="C1943">
            <v>41228</v>
          </cell>
          <cell r="D1943">
            <v>41224</v>
          </cell>
          <cell r="E1943">
            <v>41218</v>
          </cell>
        </row>
        <row r="1944">
          <cell r="A1944">
            <v>188523</v>
          </cell>
          <cell r="B1944">
            <v>41220</v>
          </cell>
          <cell r="C1944">
            <v>41228</v>
          </cell>
          <cell r="D1944">
            <v>41224</v>
          </cell>
          <cell r="E1944">
            <v>41218</v>
          </cell>
        </row>
        <row r="1945">
          <cell r="A1945">
            <v>188524</v>
          </cell>
          <cell r="B1945">
            <v>41221</v>
          </cell>
          <cell r="C1945">
            <v>41228</v>
          </cell>
          <cell r="D1945">
            <v>41224</v>
          </cell>
          <cell r="E1945">
            <v>41218</v>
          </cell>
        </row>
        <row r="1946">
          <cell r="A1946">
            <v>188525</v>
          </cell>
          <cell r="B1946">
            <v>41222</v>
          </cell>
          <cell r="C1946">
            <v>41228</v>
          </cell>
          <cell r="D1946">
            <v>41224</v>
          </cell>
          <cell r="E1946">
            <v>41218</v>
          </cell>
        </row>
        <row r="1947">
          <cell r="A1947">
            <v>188526</v>
          </cell>
          <cell r="B1947">
            <v>41223</v>
          </cell>
          <cell r="C1947">
            <v>41228</v>
          </cell>
          <cell r="D1947">
            <v>41224</v>
          </cell>
          <cell r="E1947">
            <v>41218</v>
          </cell>
        </row>
        <row r="1948">
          <cell r="A1948">
            <v>188527</v>
          </cell>
          <cell r="B1948">
            <v>41224</v>
          </cell>
          <cell r="C1948">
            <v>41228</v>
          </cell>
          <cell r="D1948">
            <v>41224</v>
          </cell>
          <cell r="E1948">
            <v>41218</v>
          </cell>
        </row>
        <row r="1949">
          <cell r="A1949">
            <v>188528</v>
          </cell>
          <cell r="B1949">
            <v>41225</v>
          </cell>
          <cell r="C1949">
            <v>41228</v>
          </cell>
          <cell r="D1949">
            <v>41231</v>
          </cell>
          <cell r="E1949">
            <v>41225</v>
          </cell>
        </row>
        <row r="1950">
          <cell r="A1950">
            <v>188529</v>
          </cell>
          <cell r="B1950">
            <v>41226</v>
          </cell>
          <cell r="C1950">
            <v>41228</v>
          </cell>
          <cell r="D1950">
            <v>41231</v>
          </cell>
          <cell r="E1950">
            <v>41225</v>
          </cell>
        </row>
        <row r="1951">
          <cell r="A1951">
            <v>188530</v>
          </cell>
          <cell r="B1951">
            <v>41227</v>
          </cell>
          <cell r="C1951">
            <v>41228</v>
          </cell>
          <cell r="D1951">
            <v>41231</v>
          </cell>
          <cell r="E1951">
            <v>41225</v>
          </cell>
        </row>
        <row r="1952">
          <cell r="A1952">
            <v>188531</v>
          </cell>
          <cell r="B1952">
            <v>41228</v>
          </cell>
          <cell r="C1952">
            <v>41228</v>
          </cell>
          <cell r="D1952">
            <v>41231</v>
          </cell>
          <cell r="E1952">
            <v>41225</v>
          </cell>
        </row>
        <row r="1953">
          <cell r="A1953">
            <v>188532</v>
          </cell>
          <cell r="B1953">
            <v>41229</v>
          </cell>
          <cell r="C1953">
            <v>41228</v>
          </cell>
          <cell r="D1953">
            <v>41231</v>
          </cell>
          <cell r="E1953">
            <v>41225</v>
          </cell>
        </row>
        <row r="1954">
          <cell r="A1954">
            <v>188533</v>
          </cell>
          <cell r="B1954">
            <v>41230</v>
          </cell>
          <cell r="C1954">
            <v>41228</v>
          </cell>
          <cell r="D1954">
            <v>41231</v>
          </cell>
          <cell r="E1954">
            <v>41225</v>
          </cell>
        </row>
        <row r="1955">
          <cell r="A1955">
            <v>188534</v>
          </cell>
          <cell r="B1955">
            <v>41231</v>
          </cell>
          <cell r="C1955">
            <v>41228</v>
          </cell>
          <cell r="D1955">
            <v>41231</v>
          </cell>
          <cell r="E1955">
            <v>41225</v>
          </cell>
        </row>
        <row r="1956">
          <cell r="A1956">
            <v>188535</v>
          </cell>
          <cell r="B1956">
            <v>41232</v>
          </cell>
          <cell r="C1956">
            <v>41228</v>
          </cell>
          <cell r="D1956">
            <v>41238</v>
          </cell>
          <cell r="E1956">
            <v>41232</v>
          </cell>
        </row>
        <row r="1957">
          <cell r="A1957">
            <v>188536</v>
          </cell>
          <cell r="B1957">
            <v>41233</v>
          </cell>
          <cell r="C1957">
            <v>41228</v>
          </cell>
          <cell r="D1957">
            <v>41238</v>
          </cell>
          <cell r="E1957">
            <v>41232</v>
          </cell>
        </row>
        <row r="1958">
          <cell r="A1958">
            <v>188537</v>
          </cell>
          <cell r="B1958">
            <v>41234</v>
          </cell>
          <cell r="C1958">
            <v>41228</v>
          </cell>
          <cell r="D1958">
            <v>41238</v>
          </cell>
          <cell r="E1958">
            <v>41232</v>
          </cell>
        </row>
        <row r="1959">
          <cell r="A1959">
            <v>188538</v>
          </cell>
          <cell r="B1959">
            <v>41235</v>
          </cell>
          <cell r="C1959">
            <v>41228</v>
          </cell>
          <cell r="D1959">
            <v>41238</v>
          </cell>
          <cell r="E1959">
            <v>41232</v>
          </cell>
        </row>
        <row r="1960">
          <cell r="A1960">
            <v>188539</v>
          </cell>
          <cell r="B1960">
            <v>41236</v>
          </cell>
          <cell r="C1960">
            <v>41228</v>
          </cell>
          <cell r="D1960">
            <v>41238</v>
          </cell>
          <cell r="E1960">
            <v>41232</v>
          </cell>
        </row>
        <row r="1961">
          <cell r="A1961">
            <v>188540</v>
          </cell>
          <cell r="B1961">
            <v>41237</v>
          </cell>
          <cell r="C1961">
            <v>41228</v>
          </cell>
          <cell r="D1961">
            <v>41238</v>
          </cell>
          <cell r="E1961">
            <v>41232</v>
          </cell>
        </row>
        <row r="1962">
          <cell r="A1962">
            <v>188541</v>
          </cell>
          <cell r="B1962">
            <v>41238</v>
          </cell>
          <cell r="C1962">
            <v>41228</v>
          </cell>
          <cell r="D1962">
            <v>41238</v>
          </cell>
          <cell r="E1962">
            <v>41232</v>
          </cell>
        </row>
        <row r="1963">
          <cell r="A1963">
            <v>188542</v>
          </cell>
          <cell r="B1963">
            <v>41239</v>
          </cell>
          <cell r="C1963">
            <v>41258</v>
          </cell>
          <cell r="D1963">
            <v>41245</v>
          </cell>
          <cell r="E1963">
            <v>41239</v>
          </cell>
        </row>
        <row r="1964">
          <cell r="A1964">
            <v>188543</v>
          </cell>
          <cell r="B1964">
            <v>41240</v>
          </cell>
          <cell r="C1964">
            <v>41258</v>
          </cell>
          <cell r="D1964">
            <v>41245</v>
          </cell>
          <cell r="E1964">
            <v>41239</v>
          </cell>
        </row>
        <row r="1965">
          <cell r="A1965">
            <v>188544</v>
          </cell>
          <cell r="B1965">
            <v>41241</v>
          </cell>
          <cell r="C1965">
            <v>41258</v>
          </cell>
          <cell r="D1965">
            <v>41245</v>
          </cell>
          <cell r="E1965">
            <v>41239</v>
          </cell>
        </row>
        <row r="1966">
          <cell r="A1966">
            <v>188545</v>
          </cell>
          <cell r="B1966">
            <v>41242</v>
          </cell>
          <cell r="C1966">
            <v>41258</v>
          </cell>
          <cell r="D1966">
            <v>41245</v>
          </cell>
          <cell r="E1966">
            <v>41239</v>
          </cell>
        </row>
        <row r="1967">
          <cell r="A1967">
            <v>188546</v>
          </cell>
          <cell r="B1967">
            <v>41243</v>
          </cell>
          <cell r="C1967">
            <v>41258</v>
          </cell>
          <cell r="D1967">
            <v>41245</v>
          </cell>
          <cell r="E1967">
            <v>41239</v>
          </cell>
        </row>
        <row r="1968">
          <cell r="A1968">
            <v>188547</v>
          </cell>
          <cell r="B1968">
            <v>41244</v>
          </cell>
          <cell r="C1968">
            <v>41258</v>
          </cell>
          <cell r="D1968">
            <v>41245</v>
          </cell>
          <cell r="E1968">
            <v>41239</v>
          </cell>
        </row>
        <row r="1969">
          <cell r="A1969">
            <v>188548</v>
          </cell>
          <cell r="B1969">
            <v>41245</v>
          </cell>
          <cell r="C1969">
            <v>41258</v>
          </cell>
          <cell r="D1969">
            <v>41245</v>
          </cell>
          <cell r="E1969">
            <v>41239</v>
          </cell>
        </row>
        <row r="1970">
          <cell r="A1970">
            <v>188549</v>
          </cell>
          <cell r="B1970">
            <v>41246</v>
          </cell>
          <cell r="C1970">
            <v>41258</v>
          </cell>
          <cell r="D1970">
            <v>41252</v>
          </cell>
          <cell r="E1970">
            <v>41246</v>
          </cell>
        </row>
        <row r="1971">
          <cell r="A1971">
            <v>188550</v>
          </cell>
          <cell r="B1971">
            <v>41247</v>
          </cell>
          <cell r="C1971">
            <v>41258</v>
          </cell>
          <cell r="D1971">
            <v>41252</v>
          </cell>
          <cell r="E1971">
            <v>41246</v>
          </cell>
        </row>
        <row r="1972">
          <cell r="A1972">
            <v>188551</v>
          </cell>
          <cell r="B1972">
            <v>41248</v>
          </cell>
          <cell r="C1972">
            <v>41258</v>
          </cell>
          <cell r="D1972">
            <v>41252</v>
          </cell>
          <cell r="E1972">
            <v>41246</v>
          </cell>
        </row>
        <row r="1973">
          <cell r="A1973">
            <v>188552</v>
          </cell>
          <cell r="B1973">
            <v>41249</v>
          </cell>
          <cell r="C1973">
            <v>41258</v>
          </cell>
          <cell r="D1973">
            <v>41252</v>
          </cell>
          <cell r="E1973">
            <v>41246</v>
          </cell>
        </row>
        <row r="1974">
          <cell r="A1974">
            <v>188553</v>
          </cell>
          <cell r="B1974">
            <v>41250</v>
          </cell>
          <cell r="C1974">
            <v>41258</v>
          </cell>
          <cell r="D1974">
            <v>41252</v>
          </cell>
          <cell r="E1974">
            <v>41246</v>
          </cell>
        </row>
        <row r="1975">
          <cell r="A1975">
            <v>188554</v>
          </cell>
          <cell r="B1975">
            <v>41251</v>
          </cell>
          <cell r="C1975">
            <v>41258</v>
          </cell>
          <cell r="D1975">
            <v>41252</v>
          </cell>
          <cell r="E1975">
            <v>41246</v>
          </cell>
        </row>
        <row r="1976">
          <cell r="A1976">
            <v>188555</v>
          </cell>
          <cell r="B1976">
            <v>41252</v>
          </cell>
          <cell r="C1976">
            <v>41258</v>
          </cell>
          <cell r="D1976">
            <v>41252</v>
          </cell>
          <cell r="E1976">
            <v>41246</v>
          </cell>
        </row>
        <row r="1977">
          <cell r="A1977">
            <v>188556</v>
          </cell>
          <cell r="B1977">
            <v>41253</v>
          </cell>
          <cell r="C1977">
            <v>41258</v>
          </cell>
          <cell r="D1977">
            <v>41259</v>
          </cell>
          <cell r="E1977">
            <v>41253</v>
          </cell>
        </row>
        <row r="1978">
          <cell r="A1978">
            <v>188557</v>
          </cell>
          <cell r="B1978">
            <v>41254</v>
          </cell>
          <cell r="C1978">
            <v>41258</v>
          </cell>
          <cell r="D1978">
            <v>41259</v>
          </cell>
          <cell r="E1978">
            <v>41253</v>
          </cell>
        </row>
        <row r="1979">
          <cell r="A1979">
            <v>188558</v>
          </cell>
          <cell r="B1979">
            <v>41255</v>
          </cell>
          <cell r="C1979">
            <v>41258</v>
          </cell>
          <cell r="D1979">
            <v>41259</v>
          </cell>
          <cell r="E1979">
            <v>41253</v>
          </cell>
        </row>
        <row r="1980">
          <cell r="A1980">
            <v>188559</v>
          </cell>
          <cell r="B1980">
            <v>41256</v>
          </cell>
          <cell r="C1980">
            <v>41258</v>
          </cell>
          <cell r="D1980">
            <v>41259</v>
          </cell>
          <cell r="E1980">
            <v>41253</v>
          </cell>
        </row>
        <row r="1981">
          <cell r="A1981">
            <v>188560</v>
          </cell>
          <cell r="B1981">
            <v>41257</v>
          </cell>
          <cell r="C1981">
            <v>41258</v>
          </cell>
          <cell r="D1981">
            <v>41259</v>
          </cell>
          <cell r="E1981">
            <v>41253</v>
          </cell>
        </row>
        <row r="1982">
          <cell r="A1982">
            <v>188561</v>
          </cell>
          <cell r="B1982">
            <v>41258</v>
          </cell>
          <cell r="C1982">
            <v>41258</v>
          </cell>
          <cell r="D1982">
            <v>41259</v>
          </cell>
          <cell r="E1982">
            <v>41253</v>
          </cell>
        </row>
        <row r="1983">
          <cell r="A1983">
            <v>188562</v>
          </cell>
          <cell r="B1983">
            <v>41259</v>
          </cell>
          <cell r="C1983">
            <v>41258</v>
          </cell>
          <cell r="D1983">
            <v>41259</v>
          </cell>
          <cell r="E1983">
            <v>41253</v>
          </cell>
        </row>
        <row r="1984">
          <cell r="A1984">
            <v>188563</v>
          </cell>
          <cell r="B1984">
            <v>41260</v>
          </cell>
          <cell r="C1984">
            <v>41258</v>
          </cell>
          <cell r="D1984">
            <v>41266</v>
          </cell>
          <cell r="E1984">
            <v>41260</v>
          </cell>
        </row>
        <row r="1985">
          <cell r="A1985">
            <v>188564</v>
          </cell>
          <cell r="B1985">
            <v>41261</v>
          </cell>
          <cell r="C1985">
            <v>41258</v>
          </cell>
          <cell r="D1985">
            <v>41266</v>
          </cell>
          <cell r="E1985">
            <v>41260</v>
          </cell>
        </row>
        <row r="1986">
          <cell r="A1986">
            <v>188565</v>
          </cell>
          <cell r="B1986">
            <v>41262</v>
          </cell>
          <cell r="C1986">
            <v>41258</v>
          </cell>
          <cell r="D1986">
            <v>41266</v>
          </cell>
          <cell r="E1986">
            <v>41260</v>
          </cell>
        </row>
        <row r="1987">
          <cell r="A1987">
            <v>188566</v>
          </cell>
          <cell r="B1987">
            <v>41263</v>
          </cell>
          <cell r="C1987">
            <v>41258</v>
          </cell>
          <cell r="D1987">
            <v>41266</v>
          </cell>
          <cell r="E1987">
            <v>41260</v>
          </cell>
        </row>
        <row r="1988">
          <cell r="A1988">
            <v>188567</v>
          </cell>
          <cell r="B1988">
            <v>41264</v>
          </cell>
          <cell r="C1988">
            <v>41258</v>
          </cell>
          <cell r="D1988">
            <v>41266</v>
          </cell>
          <cell r="E1988">
            <v>41260</v>
          </cell>
        </row>
        <row r="1989">
          <cell r="A1989">
            <v>188568</v>
          </cell>
          <cell r="B1989">
            <v>41265</v>
          </cell>
          <cell r="C1989">
            <v>41258</v>
          </cell>
          <cell r="D1989">
            <v>41266</v>
          </cell>
          <cell r="E1989">
            <v>41260</v>
          </cell>
        </row>
        <row r="1990">
          <cell r="A1990">
            <v>188569</v>
          </cell>
          <cell r="B1990">
            <v>41266</v>
          </cell>
          <cell r="C1990">
            <v>41258</v>
          </cell>
          <cell r="D1990">
            <v>41266</v>
          </cell>
          <cell r="E1990">
            <v>41260</v>
          </cell>
        </row>
        <row r="1991">
          <cell r="A1991">
            <v>188570</v>
          </cell>
          <cell r="B1991">
            <v>41267</v>
          </cell>
          <cell r="C1991">
            <v>41258</v>
          </cell>
          <cell r="D1991">
            <v>41273</v>
          </cell>
          <cell r="E1991">
            <v>41267</v>
          </cell>
        </row>
        <row r="1992">
          <cell r="A1992">
            <v>188571</v>
          </cell>
          <cell r="B1992">
            <v>41268</v>
          </cell>
          <cell r="C1992">
            <v>41258</v>
          </cell>
          <cell r="D1992">
            <v>41273</v>
          </cell>
          <cell r="E1992">
            <v>41267</v>
          </cell>
        </row>
        <row r="1993">
          <cell r="A1993">
            <v>188572</v>
          </cell>
          <cell r="B1993">
            <v>41269</v>
          </cell>
          <cell r="C1993">
            <v>41258</v>
          </cell>
          <cell r="D1993">
            <v>41273</v>
          </cell>
          <cell r="E1993">
            <v>41267</v>
          </cell>
        </row>
        <row r="1994">
          <cell r="A1994">
            <v>188573</v>
          </cell>
          <cell r="B1994">
            <v>41270</v>
          </cell>
          <cell r="C1994">
            <v>41258</v>
          </cell>
          <cell r="D1994">
            <v>41273</v>
          </cell>
          <cell r="E1994">
            <v>41267</v>
          </cell>
        </row>
        <row r="1995">
          <cell r="A1995">
            <v>188574</v>
          </cell>
          <cell r="B1995">
            <v>41271</v>
          </cell>
          <cell r="C1995">
            <v>41258</v>
          </cell>
          <cell r="D1995">
            <v>41273</v>
          </cell>
          <cell r="E1995">
            <v>41267</v>
          </cell>
        </row>
        <row r="1996">
          <cell r="A1996">
            <v>188575</v>
          </cell>
          <cell r="B1996">
            <v>41272</v>
          </cell>
          <cell r="C1996">
            <v>41258</v>
          </cell>
          <cell r="D1996">
            <v>41273</v>
          </cell>
          <cell r="E1996">
            <v>41267</v>
          </cell>
        </row>
        <row r="1997">
          <cell r="A1997">
            <v>188576</v>
          </cell>
          <cell r="B1997">
            <v>41273</v>
          </cell>
          <cell r="C1997">
            <v>41258</v>
          </cell>
          <cell r="D1997">
            <v>41273</v>
          </cell>
          <cell r="E1997">
            <v>41267</v>
          </cell>
        </row>
        <row r="1998">
          <cell r="A1998">
            <v>188577</v>
          </cell>
          <cell r="B1998">
            <v>41274</v>
          </cell>
          <cell r="C1998">
            <v>41289</v>
          </cell>
          <cell r="D1998">
            <v>41280</v>
          </cell>
          <cell r="E1998">
            <v>41274</v>
          </cell>
        </row>
        <row r="1999">
          <cell r="A1999">
            <v>188578</v>
          </cell>
          <cell r="B1999">
            <v>41275</v>
          </cell>
          <cell r="C1999">
            <v>41289</v>
          </cell>
          <cell r="D1999">
            <v>41280</v>
          </cell>
          <cell r="E1999">
            <v>41274</v>
          </cell>
        </row>
        <row r="2000">
          <cell r="A2000">
            <v>188579</v>
          </cell>
          <cell r="B2000">
            <v>41276</v>
          </cell>
          <cell r="C2000">
            <v>41289</v>
          </cell>
          <cell r="D2000">
            <v>41280</v>
          </cell>
          <cell r="E2000">
            <v>41274</v>
          </cell>
        </row>
        <row r="2001">
          <cell r="A2001">
            <v>188580</v>
          </cell>
          <cell r="B2001">
            <v>41277</v>
          </cell>
          <cell r="C2001">
            <v>41289</v>
          </cell>
          <cell r="D2001">
            <v>41280</v>
          </cell>
          <cell r="E2001">
            <v>41274</v>
          </cell>
        </row>
        <row r="2002">
          <cell r="A2002">
            <v>188581</v>
          </cell>
          <cell r="B2002">
            <v>41278</v>
          </cell>
          <cell r="C2002">
            <v>41289</v>
          </cell>
          <cell r="D2002">
            <v>41280</v>
          </cell>
          <cell r="E2002">
            <v>41274</v>
          </cell>
        </row>
        <row r="2003">
          <cell r="A2003">
            <v>188582</v>
          </cell>
          <cell r="B2003">
            <v>41279</v>
          </cell>
          <cell r="C2003">
            <v>41289</v>
          </cell>
          <cell r="D2003">
            <v>41280</v>
          </cell>
          <cell r="E2003">
            <v>41274</v>
          </cell>
        </row>
        <row r="2004">
          <cell r="A2004">
            <v>188583</v>
          </cell>
          <cell r="B2004">
            <v>41280</v>
          </cell>
          <cell r="C2004">
            <v>41289</v>
          </cell>
          <cell r="D2004">
            <v>41280</v>
          </cell>
          <cell r="E2004">
            <v>41274</v>
          </cell>
        </row>
        <row r="2005">
          <cell r="A2005">
            <v>188584</v>
          </cell>
          <cell r="B2005">
            <v>41281</v>
          </cell>
          <cell r="C2005">
            <v>41289</v>
          </cell>
          <cell r="D2005">
            <v>41287</v>
          </cell>
          <cell r="E2005">
            <v>41281</v>
          </cell>
        </row>
        <row r="2006">
          <cell r="A2006">
            <v>188585</v>
          </cell>
          <cell r="B2006">
            <v>41282</v>
          </cell>
          <cell r="C2006">
            <v>41289</v>
          </cell>
          <cell r="D2006">
            <v>41287</v>
          </cell>
          <cell r="E2006">
            <v>41281</v>
          </cell>
        </row>
        <row r="2007">
          <cell r="A2007">
            <v>188586</v>
          </cell>
          <cell r="B2007">
            <v>41283</v>
          </cell>
          <cell r="C2007">
            <v>41289</v>
          </cell>
          <cell r="D2007">
            <v>41287</v>
          </cell>
          <cell r="E2007">
            <v>41281</v>
          </cell>
        </row>
        <row r="2008">
          <cell r="A2008">
            <v>188587</v>
          </cell>
          <cell r="B2008">
            <v>41284</v>
          </cell>
          <cell r="C2008">
            <v>41289</v>
          </cell>
          <cell r="D2008">
            <v>41287</v>
          </cell>
          <cell r="E2008">
            <v>41281</v>
          </cell>
        </row>
        <row r="2009">
          <cell r="A2009">
            <v>188588</v>
          </cell>
          <cell r="B2009">
            <v>41285</v>
          </cell>
          <cell r="C2009">
            <v>41289</v>
          </cell>
          <cell r="D2009">
            <v>41287</v>
          </cell>
          <cell r="E2009">
            <v>41281</v>
          </cell>
        </row>
        <row r="2010">
          <cell r="A2010">
            <v>188589</v>
          </cell>
          <cell r="B2010">
            <v>41286</v>
          </cell>
          <cell r="C2010">
            <v>41289</v>
          </cell>
          <cell r="D2010">
            <v>41287</v>
          </cell>
          <cell r="E2010">
            <v>41281</v>
          </cell>
        </row>
        <row r="2011">
          <cell r="A2011">
            <v>188590</v>
          </cell>
          <cell r="B2011">
            <v>41287</v>
          </cell>
          <cell r="C2011">
            <v>41289</v>
          </cell>
          <cell r="D2011">
            <v>41287</v>
          </cell>
          <cell r="E2011">
            <v>41281</v>
          </cell>
        </row>
        <row r="2012">
          <cell r="A2012">
            <v>188591</v>
          </cell>
          <cell r="B2012">
            <v>41288</v>
          </cell>
          <cell r="C2012">
            <v>41289</v>
          </cell>
          <cell r="D2012">
            <v>41294</v>
          </cell>
          <cell r="E2012">
            <v>41288</v>
          </cell>
        </row>
        <row r="2013">
          <cell r="A2013">
            <v>188592</v>
          </cell>
          <cell r="B2013">
            <v>41289</v>
          </cell>
          <cell r="C2013">
            <v>41289</v>
          </cell>
          <cell r="D2013">
            <v>41294</v>
          </cell>
          <cell r="E2013">
            <v>41288</v>
          </cell>
        </row>
        <row r="2014">
          <cell r="A2014">
            <v>188593</v>
          </cell>
          <cell r="B2014">
            <v>41290</v>
          </cell>
          <cell r="C2014">
            <v>41289</v>
          </cell>
          <cell r="D2014">
            <v>41294</v>
          </cell>
          <cell r="E2014">
            <v>41288</v>
          </cell>
        </row>
        <row r="2015">
          <cell r="A2015">
            <v>188594</v>
          </cell>
          <cell r="B2015">
            <v>41291</v>
          </cell>
          <cell r="C2015">
            <v>41289</v>
          </cell>
          <cell r="D2015">
            <v>41294</v>
          </cell>
          <cell r="E2015">
            <v>41288</v>
          </cell>
        </row>
        <row r="2016">
          <cell r="A2016">
            <v>188595</v>
          </cell>
          <cell r="B2016">
            <v>41292</v>
          </cell>
          <cell r="C2016">
            <v>41289</v>
          </cell>
          <cell r="D2016">
            <v>41294</v>
          </cell>
          <cell r="E2016">
            <v>41288</v>
          </cell>
        </row>
        <row r="2017">
          <cell r="A2017">
            <v>188596</v>
          </cell>
          <cell r="B2017">
            <v>41293</v>
          </cell>
          <cell r="C2017">
            <v>41289</v>
          </cell>
          <cell r="D2017">
            <v>41294</v>
          </cell>
          <cell r="E2017">
            <v>41288</v>
          </cell>
        </row>
        <row r="2018">
          <cell r="A2018">
            <v>188597</v>
          </cell>
          <cell r="B2018">
            <v>41294</v>
          </cell>
          <cell r="C2018">
            <v>41289</v>
          </cell>
          <cell r="D2018">
            <v>41294</v>
          </cell>
          <cell r="E2018">
            <v>41288</v>
          </cell>
        </row>
        <row r="2019">
          <cell r="A2019">
            <v>188598</v>
          </cell>
          <cell r="B2019">
            <v>41295</v>
          </cell>
          <cell r="C2019">
            <v>41289</v>
          </cell>
          <cell r="D2019">
            <v>41301</v>
          </cell>
          <cell r="E2019">
            <v>41295</v>
          </cell>
        </row>
        <row r="2020">
          <cell r="A2020">
            <v>188599</v>
          </cell>
          <cell r="B2020">
            <v>41296</v>
          </cell>
          <cell r="C2020">
            <v>41289</v>
          </cell>
          <cell r="D2020">
            <v>41301</v>
          </cell>
          <cell r="E2020">
            <v>41295</v>
          </cell>
        </row>
        <row r="2021">
          <cell r="A2021">
            <v>188600</v>
          </cell>
          <cell r="B2021">
            <v>41297</v>
          </cell>
          <cell r="C2021">
            <v>41289</v>
          </cell>
          <cell r="D2021">
            <v>41301</v>
          </cell>
          <cell r="E2021">
            <v>41295</v>
          </cell>
        </row>
        <row r="2022">
          <cell r="A2022">
            <v>188601</v>
          </cell>
          <cell r="B2022">
            <v>41298</v>
          </cell>
          <cell r="C2022">
            <v>41289</v>
          </cell>
          <cell r="D2022">
            <v>41301</v>
          </cell>
          <cell r="E2022">
            <v>41295</v>
          </cell>
        </row>
        <row r="2023">
          <cell r="A2023">
            <v>188602</v>
          </cell>
          <cell r="B2023">
            <v>41299</v>
          </cell>
          <cell r="C2023">
            <v>41289</v>
          </cell>
          <cell r="D2023">
            <v>41301</v>
          </cell>
          <cell r="E2023">
            <v>41295</v>
          </cell>
        </row>
        <row r="2024">
          <cell r="A2024">
            <v>188603</v>
          </cell>
          <cell r="B2024">
            <v>41300</v>
          </cell>
          <cell r="C2024">
            <v>41289</v>
          </cell>
          <cell r="D2024">
            <v>41301</v>
          </cell>
          <cell r="E2024">
            <v>41295</v>
          </cell>
        </row>
        <row r="2025">
          <cell r="A2025">
            <v>188604</v>
          </cell>
          <cell r="B2025">
            <v>41301</v>
          </cell>
          <cell r="C2025">
            <v>41289</v>
          </cell>
          <cell r="D2025">
            <v>41301</v>
          </cell>
          <cell r="E2025">
            <v>41295</v>
          </cell>
        </row>
        <row r="2026">
          <cell r="A2026">
            <v>188605</v>
          </cell>
          <cell r="B2026">
            <v>41302</v>
          </cell>
          <cell r="C2026">
            <v>41320</v>
          </cell>
          <cell r="D2026">
            <v>41308</v>
          </cell>
          <cell r="E2026">
            <v>41302</v>
          </cell>
        </row>
        <row r="2027">
          <cell r="A2027">
            <v>188606</v>
          </cell>
          <cell r="B2027">
            <v>41303</v>
          </cell>
          <cell r="C2027">
            <v>41320</v>
          </cell>
          <cell r="D2027">
            <v>41308</v>
          </cell>
          <cell r="E2027">
            <v>41302</v>
          </cell>
        </row>
        <row r="2028">
          <cell r="A2028">
            <v>188607</v>
          </cell>
          <cell r="B2028">
            <v>41304</v>
          </cell>
          <cell r="C2028">
            <v>41320</v>
          </cell>
          <cell r="D2028">
            <v>41308</v>
          </cell>
          <cell r="E2028">
            <v>41302</v>
          </cell>
        </row>
        <row r="2029">
          <cell r="A2029">
            <v>188608</v>
          </cell>
          <cell r="B2029">
            <v>41305</v>
          </cell>
          <cell r="C2029">
            <v>41320</v>
          </cell>
          <cell r="D2029">
            <v>41308</v>
          </cell>
          <cell r="E2029">
            <v>41302</v>
          </cell>
        </row>
        <row r="2030">
          <cell r="A2030">
            <v>188609</v>
          </cell>
          <cell r="B2030">
            <v>41306</v>
          </cell>
          <cell r="C2030">
            <v>41320</v>
          </cell>
          <cell r="D2030">
            <v>41308</v>
          </cell>
          <cell r="E2030">
            <v>41302</v>
          </cell>
        </row>
        <row r="2031">
          <cell r="A2031">
            <v>188610</v>
          </cell>
          <cell r="B2031">
            <v>41307</v>
          </cell>
          <cell r="C2031">
            <v>41320</v>
          </cell>
          <cell r="D2031">
            <v>41308</v>
          </cell>
          <cell r="E2031">
            <v>41302</v>
          </cell>
        </row>
        <row r="2032">
          <cell r="A2032">
            <v>188611</v>
          </cell>
          <cell r="B2032">
            <v>41308</v>
          </cell>
          <cell r="C2032">
            <v>41320</v>
          </cell>
          <cell r="D2032">
            <v>41308</v>
          </cell>
          <cell r="E2032">
            <v>41302</v>
          </cell>
        </row>
        <row r="2033">
          <cell r="A2033">
            <v>188612</v>
          </cell>
          <cell r="B2033">
            <v>41309</v>
          </cell>
          <cell r="C2033">
            <v>41320</v>
          </cell>
          <cell r="D2033">
            <v>41315</v>
          </cell>
          <cell r="E2033">
            <v>41309</v>
          </cell>
        </row>
        <row r="2034">
          <cell r="A2034">
            <v>188613</v>
          </cell>
          <cell r="B2034">
            <v>41310</v>
          </cell>
          <cell r="C2034">
            <v>41320</v>
          </cell>
          <cell r="D2034">
            <v>41315</v>
          </cell>
          <cell r="E2034">
            <v>41309</v>
          </cell>
        </row>
        <row r="2035">
          <cell r="A2035">
            <v>188614</v>
          </cell>
          <cell r="B2035">
            <v>41311</v>
          </cell>
          <cell r="C2035">
            <v>41320</v>
          </cell>
          <cell r="D2035">
            <v>41315</v>
          </cell>
          <cell r="E2035">
            <v>41309</v>
          </cell>
        </row>
        <row r="2036">
          <cell r="A2036">
            <v>188615</v>
          </cell>
          <cell r="B2036">
            <v>41312</v>
          </cell>
          <cell r="C2036">
            <v>41320</v>
          </cell>
          <cell r="D2036">
            <v>41315</v>
          </cell>
          <cell r="E2036">
            <v>41309</v>
          </cell>
        </row>
        <row r="2037">
          <cell r="A2037">
            <v>188616</v>
          </cell>
          <cell r="B2037">
            <v>41313</v>
          </cell>
          <cell r="C2037">
            <v>41320</v>
          </cell>
          <cell r="D2037">
            <v>41315</v>
          </cell>
          <cell r="E2037">
            <v>41309</v>
          </cell>
        </row>
        <row r="2038">
          <cell r="A2038">
            <v>188617</v>
          </cell>
          <cell r="B2038">
            <v>41314</v>
          </cell>
          <cell r="C2038">
            <v>41320</v>
          </cell>
          <cell r="D2038">
            <v>41315</v>
          </cell>
          <cell r="E2038">
            <v>41309</v>
          </cell>
        </row>
        <row r="2039">
          <cell r="A2039">
            <v>188618</v>
          </cell>
          <cell r="B2039">
            <v>41315</v>
          </cell>
          <cell r="C2039">
            <v>41320</v>
          </cell>
          <cell r="D2039">
            <v>41315</v>
          </cell>
          <cell r="E2039">
            <v>41309</v>
          </cell>
        </row>
        <row r="2040">
          <cell r="A2040">
            <v>188619</v>
          </cell>
          <cell r="B2040">
            <v>41316</v>
          </cell>
          <cell r="C2040">
            <v>41320</v>
          </cell>
          <cell r="D2040">
            <v>41322</v>
          </cell>
          <cell r="E2040">
            <v>41316</v>
          </cell>
        </row>
        <row r="2041">
          <cell r="A2041">
            <v>188620</v>
          </cell>
          <cell r="B2041">
            <v>41317</v>
          </cell>
          <cell r="C2041">
            <v>41320</v>
          </cell>
          <cell r="D2041">
            <v>41322</v>
          </cell>
          <cell r="E2041">
            <v>41316</v>
          </cell>
        </row>
        <row r="2042">
          <cell r="A2042">
            <v>188621</v>
          </cell>
          <cell r="B2042">
            <v>41318</v>
          </cell>
          <cell r="C2042">
            <v>41320</v>
          </cell>
          <cell r="D2042">
            <v>41322</v>
          </cell>
          <cell r="E2042">
            <v>41316</v>
          </cell>
        </row>
        <row r="2043">
          <cell r="A2043">
            <v>188622</v>
          </cell>
          <cell r="B2043">
            <v>41319</v>
          </cell>
          <cell r="C2043">
            <v>41320</v>
          </cell>
          <cell r="D2043">
            <v>41322</v>
          </cell>
          <cell r="E2043">
            <v>41316</v>
          </cell>
        </row>
        <row r="2044">
          <cell r="A2044">
            <v>188623</v>
          </cell>
          <cell r="B2044">
            <v>41320</v>
          </cell>
          <cell r="C2044">
            <v>41320</v>
          </cell>
          <cell r="D2044">
            <v>41322</v>
          </cell>
          <cell r="E2044">
            <v>41316</v>
          </cell>
        </row>
        <row r="2045">
          <cell r="A2045">
            <v>188624</v>
          </cell>
          <cell r="B2045">
            <v>41321</v>
          </cell>
          <cell r="C2045">
            <v>41320</v>
          </cell>
          <cell r="D2045">
            <v>41322</v>
          </cell>
          <cell r="E2045">
            <v>41316</v>
          </cell>
        </row>
        <row r="2046">
          <cell r="A2046">
            <v>188625</v>
          </cell>
          <cell r="B2046">
            <v>41322</v>
          </cell>
          <cell r="C2046">
            <v>41320</v>
          </cell>
          <cell r="D2046">
            <v>41322</v>
          </cell>
          <cell r="E2046">
            <v>41316</v>
          </cell>
        </row>
        <row r="2047">
          <cell r="A2047">
            <v>188626</v>
          </cell>
          <cell r="B2047">
            <v>41323</v>
          </cell>
          <cell r="C2047">
            <v>41320</v>
          </cell>
          <cell r="D2047">
            <v>41329</v>
          </cell>
          <cell r="E2047">
            <v>41323</v>
          </cell>
        </row>
        <row r="2048">
          <cell r="A2048">
            <v>188627</v>
          </cell>
          <cell r="B2048">
            <v>41324</v>
          </cell>
          <cell r="C2048">
            <v>41320</v>
          </cell>
          <cell r="D2048">
            <v>41329</v>
          </cell>
          <cell r="E2048">
            <v>41323</v>
          </cell>
        </row>
        <row r="2049">
          <cell r="A2049">
            <v>188628</v>
          </cell>
          <cell r="B2049">
            <v>41325</v>
          </cell>
          <cell r="C2049">
            <v>41320</v>
          </cell>
          <cell r="D2049">
            <v>41329</v>
          </cell>
          <cell r="E2049">
            <v>41323</v>
          </cell>
        </row>
        <row r="2050">
          <cell r="A2050">
            <v>188629</v>
          </cell>
          <cell r="B2050">
            <v>41326</v>
          </cell>
          <cell r="C2050">
            <v>41320</v>
          </cell>
          <cell r="D2050">
            <v>41329</v>
          </cell>
          <cell r="E2050">
            <v>41323</v>
          </cell>
        </row>
        <row r="2051">
          <cell r="A2051">
            <v>188630</v>
          </cell>
          <cell r="B2051">
            <v>41327</v>
          </cell>
          <cell r="C2051">
            <v>41320</v>
          </cell>
          <cell r="D2051">
            <v>41329</v>
          </cell>
          <cell r="E2051">
            <v>41323</v>
          </cell>
        </row>
        <row r="2052">
          <cell r="A2052">
            <v>188631</v>
          </cell>
          <cell r="B2052">
            <v>41328</v>
          </cell>
          <cell r="C2052">
            <v>41320</v>
          </cell>
          <cell r="D2052">
            <v>41329</v>
          </cell>
          <cell r="E2052">
            <v>41323</v>
          </cell>
        </row>
        <row r="2053">
          <cell r="A2053">
            <v>188632</v>
          </cell>
          <cell r="B2053">
            <v>41329</v>
          </cell>
          <cell r="C2053">
            <v>41320</v>
          </cell>
          <cell r="D2053">
            <v>41329</v>
          </cell>
          <cell r="E2053">
            <v>41323</v>
          </cell>
        </row>
        <row r="2054">
          <cell r="A2054">
            <v>188633</v>
          </cell>
          <cell r="B2054">
            <v>41330</v>
          </cell>
          <cell r="C2054">
            <v>41358</v>
          </cell>
          <cell r="D2054">
            <v>41336</v>
          </cell>
          <cell r="E2054">
            <v>41330</v>
          </cell>
        </row>
        <row r="2055">
          <cell r="A2055">
            <v>188634</v>
          </cell>
          <cell r="B2055">
            <v>41331</v>
          </cell>
          <cell r="C2055">
            <v>41358</v>
          </cell>
          <cell r="D2055">
            <v>41336</v>
          </cell>
          <cell r="E2055">
            <v>41330</v>
          </cell>
        </row>
        <row r="2056">
          <cell r="A2056">
            <v>188635</v>
          </cell>
          <cell r="B2056">
            <v>41332</v>
          </cell>
          <cell r="C2056">
            <v>41358</v>
          </cell>
          <cell r="D2056">
            <v>41336</v>
          </cell>
          <cell r="E2056">
            <v>41330</v>
          </cell>
        </row>
        <row r="2057">
          <cell r="A2057">
            <v>188636</v>
          </cell>
          <cell r="B2057">
            <v>41333</v>
          </cell>
          <cell r="C2057">
            <v>41358</v>
          </cell>
          <cell r="D2057">
            <v>41336</v>
          </cell>
          <cell r="E2057">
            <v>41330</v>
          </cell>
        </row>
        <row r="2058">
          <cell r="A2058">
            <v>188637</v>
          </cell>
          <cell r="B2058">
            <v>41334</v>
          </cell>
          <cell r="C2058">
            <v>41358</v>
          </cell>
          <cell r="D2058">
            <v>41336</v>
          </cell>
          <cell r="E2058">
            <v>41330</v>
          </cell>
        </row>
        <row r="2059">
          <cell r="A2059">
            <v>188638</v>
          </cell>
          <cell r="B2059">
            <v>41335</v>
          </cell>
          <cell r="C2059">
            <v>41358</v>
          </cell>
          <cell r="D2059">
            <v>41336</v>
          </cell>
          <cell r="E2059">
            <v>41330</v>
          </cell>
        </row>
        <row r="2060">
          <cell r="A2060">
            <v>188639</v>
          </cell>
          <cell r="B2060">
            <v>41336</v>
          </cell>
          <cell r="C2060">
            <v>41358</v>
          </cell>
          <cell r="D2060">
            <v>41336</v>
          </cell>
          <cell r="E2060">
            <v>41330</v>
          </cell>
        </row>
        <row r="2061">
          <cell r="A2061">
            <v>188640</v>
          </cell>
          <cell r="B2061">
            <v>41337</v>
          </cell>
          <cell r="C2061">
            <v>41358</v>
          </cell>
          <cell r="D2061">
            <v>41343</v>
          </cell>
          <cell r="E2061">
            <v>41337</v>
          </cell>
        </row>
        <row r="2062">
          <cell r="A2062">
            <v>188641</v>
          </cell>
          <cell r="B2062">
            <v>41338</v>
          </cell>
          <cell r="C2062">
            <v>41358</v>
          </cell>
          <cell r="D2062">
            <v>41343</v>
          </cell>
          <cell r="E2062">
            <v>41337</v>
          </cell>
        </row>
        <row r="2063">
          <cell r="A2063">
            <v>188642</v>
          </cell>
          <cell r="B2063">
            <v>41339</v>
          </cell>
          <cell r="C2063">
            <v>41358</v>
          </cell>
          <cell r="D2063">
            <v>41343</v>
          </cell>
          <cell r="E2063">
            <v>41337</v>
          </cell>
        </row>
        <row r="2064">
          <cell r="A2064">
            <v>188643</v>
          </cell>
          <cell r="B2064">
            <v>41340</v>
          </cell>
          <cell r="C2064">
            <v>41358</v>
          </cell>
          <cell r="D2064">
            <v>41343</v>
          </cell>
          <cell r="E2064">
            <v>41337</v>
          </cell>
        </row>
        <row r="2065">
          <cell r="A2065">
            <v>188644</v>
          </cell>
          <cell r="B2065">
            <v>41341</v>
          </cell>
          <cell r="C2065">
            <v>41358</v>
          </cell>
          <cell r="D2065">
            <v>41343</v>
          </cell>
          <cell r="E2065">
            <v>41337</v>
          </cell>
        </row>
        <row r="2066">
          <cell r="A2066">
            <v>188645</v>
          </cell>
          <cell r="B2066">
            <v>41342</v>
          </cell>
          <cell r="C2066">
            <v>41358</v>
          </cell>
          <cell r="D2066">
            <v>41343</v>
          </cell>
          <cell r="E2066">
            <v>41337</v>
          </cell>
        </row>
        <row r="2067">
          <cell r="A2067">
            <v>188646</v>
          </cell>
          <cell r="B2067">
            <v>41343</v>
          </cell>
          <cell r="C2067">
            <v>41358</v>
          </cell>
          <cell r="D2067">
            <v>41343</v>
          </cell>
          <cell r="E2067">
            <v>41337</v>
          </cell>
        </row>
        <row r="2068">
          <cell r="A2068">
            <v>188647</v>
          </cell>
          <cell r="B2068">
            <v>41344</v>
          </cell>
          <cell r="C2068">
            <v>41358</v>
          </cell>
          <cell r="D2068">
            <v>41350</v>
          </cell>
          <cell r="E2068">
            <v>41344</v>
          </cell>
        </row>
        <row r="2069">
          <cell r="A2069">
            <v>188648</v>
          </cell>
          <cell r="B2069">
            <v>41345</v>
          </cell>
          <cell r="C2069">
            <v>41358</v>
          </cell>
          <cell r="D2069">
            <v>41350</v>
          </cell>
          <cell r="E2069">
            <v>41344</v>
          </cell>
        </row>
        <row r="2070">
          <cell r="A2070">
            <v>188649</v>
          </cell>
          <cell r="B2070">
            <v>41346</v>
          </cell>
          <cell r="C2070">
            <v>41358</v>
          </cell>
          <cell r="D2070">
            <v>41350</v>
          </cell>
          <cell r="E2070">
            <v>41344</v>
          </cell>
        </row>
        <row r="2071">
          <cell r="A2071">
            <v>188650</v>
          </cell>
          <cell r="B2071">
            <v>41347</v>
          </cell>
          <cell r="C2071">
            <v>41358</v>
          </cell>
          <cell r="D2071">
            <v>41350</v>
          </cell>
          <cell r="E2071">
            <v>41344</v>
          </cell>
        </row>
        <row r="2072">
          <cell r="A2072">
            <v>188651</v>
          </cell>
          <cell r="B2072">
            <v>41348</v>
          </cell>
          <cell r="C2072">
            <v>41358</v>
          </cell>
          <cell r="D2072">
            <v>41350</v>
          </cell>
          <cell r="E2072">
            <v>41344</v>
          </cell>
        </row>
        <row r="2073">
          <cell r="A2073">
            <v>188652</v>
          </cell>
          <cell r="B2073">
            <v>41349</v>
          </cell>
          <cell r="C2073">
            <v>41358</v>
          </cell>
          <cell r="D2073">
            <v>41350</v>
          </cell>
          <cell r="E2073">
            <v>41344</v>
          </cell>
        </row>
        <row r="2074">
          <cell r="A2074">
            <v>188653</v>
          </cell>
          <cell r="B2074">
            <v>41350</v>
          </cell>
          <cell r="C2074">
            <v>41358</v>
          </cell>
          <cell r="D2074">
            <v>41350</v>
          </cell>
          <cell r="E2074">
            <v>41344</v>
          </cell>
        </row>
        <row r="2075">
          <cell r="A2075">
            <v>188654</v>
          </cell>
          <cell r="B2075">
            <v>41351</v>
          </cell>
          <cell r="C2075">
            <v>41358</v>
          </cell>
          <cell r="D2075">
            <v>41357</v>
          </cell>
          <cell r="E2075">
            <v>41351</v>
          </cell>
        </row>
        <row r="2076">
          <cell r="A2076">
            <v>188655</v>
          </cell>
          <cell r="B2076">
            <v>41352</v>
          </cell>
          <cell r="C2076">
            <v>41358</v>
          </cell>
          <cell r="D2076">
            <v>41357</v>
          </cell>
          <cell r="E2076">
            <v>41351</v>
          </cell>
        </row>
        <row r="2077">
          <cell r="A2077">
            <v>188656</v>
          </cell>
          <cell r="B2077">
            <v>41353</v>
          </cell>
          <cell r="C2077">
            <v>41358</v>
          </cell>
          <cell r="D2077">
            <v>41357</v>
          </cell>
          <cell r="E2077">
            <v>41351</v>
          </cell>
        </row>
        <row r="2078">
          <cell r="A2078">
            <v>188657</v>
          </cell>
          <cell r="B2078">
            <v>41354</v>
          </cell>
          <cell r="C2078">
            <v>41358</v>
          </cell>
          <cell r="D2078">
            <v>41357</v>
          </cell>
          <cell r="E2078">
            <v>41351</v>
          </cell>
        </row>
        <row r="2079">
          <cell r="A2079">
            <v>188658</v>
          </cell>
          <cell r="B2079">
            <v>41355</v>
          </cell>
          <cell r="C2079">
            <v>41358</v>
          </cell>
          <cell r="D2079">
            <v>41357</v>
          </cell>
          <cell r="E2079">
            <v>41351</v>
          </cell>
        </row>
        <row r="2080">
          <cell r="A2080">
            <v>188659</v>
          </cell>
          <cell r="B2080">
            <v>41356</v>
          </cell>
          <cell r="C2080">
            <v>41358</v>
          </cell>
          <cell r="D2080">
            <v>41357</v>
          </cell>
          <cell r="E2080">
            <v>41351</v>
          </cell>
        </row>
        <row r="2081">
          <cell r="A2081">
            <v>188660</v>
          </cell>
          <cell r="B2081">
            <v>41357</v>
          </cell>
          <cell r="C2081">
            <v>41358</v>
          </cell>
          <cell r="D2081">
            <v>41357</v>
          </cell>
          <cell r="E2081">
            <v>41351</v>
          </cell>
        </row>
        <row r="2082">
          <cell r="A2082">
            <v>188661</v>
          </cell>
          <cell r="B2082">
            <v>41358</v>
          </cell>
          <cell r="C2082">
            <v>41358</v>
          </cell>
          <cell r="D2082">
            <v>41364</v>
          </cell>
          <cell r="E2082">
            <v>41358</v>
          </cell>
        </row>
        <row r="2083">
          <cell r="A2083">
            <v>188662</v>
          </cell>
          <cell r="B2083">
            <v>41359</v>
          </cell>
          <cell r="C2083">
            <v>41358</v>
          </cell>
          <cell r="D2083">
            <v>41364</v>
          </cell>
          <cell r="E2083">
            <v>41358</v>
          </cell>
        </row>
        <row r="2084">
          <cell r="A2084">
            <v>188663</v>
          </cell>
          <cell r="B2084">
            <v>41360</v>
          </cell>
          <cell r="C2084">
            <v>41358</v>
          </cell>
          <cell r="D2084">
            <v>41364</v>
          </cell>
          <cell r="E2084">
            <v>41358</v>
          </cell>
        </row>
        <row r="2085">
          <cell r="A2085">
            <v>188664</v>
          </cell>
          <cell r="B2085">
            <v>41361</v>
          </cell>
          <cell r="C2085">
            <v>41358</v>
          </cell>
          <cell r="D2085">
            <v>41364</v>
          </cell>
          <cell r="E2085">
            <v>41358</v>
          </cell>
        </row>
        <row r="2086">
          <cell r="A2086">
            <v>188665</v>
          </cell>
          <cell r="B2086">
            <v>41362</v>
          </cell>
          <cell r="C2086">
            <v>41358</v>
          </cell>
          <cell r="D2086">
            <v>41364</v>
          </cell>
          <cell r="E2086">
            <v>41358</v>
          </cell>
        </row>
        <row r="2087">
          <cell r="A2087">
            <v>188666</v>
          </cell>
          <cell r="B2087">
            <v>41363</v>
          </cell>
          <cell r="C2087">
            <v>41358</v>
          </cell>
          <cell r="D2087">
            <v>41364</v>
          </cell>
          <cell r="E2087">
            <v>41358</v>
          </cell>
        </row>
        <row r="2088">
          <cell r="A2088">
            <v>188667</v>
          </cell>
          <cell r="B2088">
            <v>41364</v>
          </cell>
          <cell r="C2088">
            <v>41358</v>
          </cell>
          <cell r="D2088">
            <v>41364</v>
          </cell>
          <cell r="E2088">
            <v>41358</v>
          </cell>
        </row>
        <row r="2089">
          <cell r="A2089">
            <v>188668</v>
          </cell>
          <cell r="B2089">
            <v>41365</v>
          </cell>
          <cell r="C2089">
            <v>41379</v>
          </cell>
          <cell r="D2089">
            <v>41371</v>
          </cell>
          <cell r="E2089">
            <v>41365</v>
          </cell>
        </row>
        <row r="2090">
          <cell r="A2090">
            <v>188669</v>
          </cell>
          <cell r="B2090">
            <v>41366</v>
          </cell>
          <cell r="C2090">
            <v>41379</v>
          </cell>
          <cell r="D2090">
            <v>41371</v>
          </cell>
          <cell r="E2090">
            <v>41365</v>
          </cell>
        </row>
        <row r="2091">
          <cell r="A2091">
            <v>188670</v>
          </cell>
          <cell r="B2091">
            <v>41367</v>
          </cell>
          <cell r="C2091">
            <v>41379</v>
          </cell>
          <cell r="D2091">
            <v>41371</v>
          </cell>
          <cell r="E2091">
            <v>41365</v>
          </cell>
        </row>
        <row r="2092">
          <cell r="A2092">
            <v>188671</v>
          </cell>
          <cell r="B2092">
            <v>41368</v>
          </cell>
          <cell r="C2092">
            <v>41379</v>
          </cell>
          <cell r="D2092">
            <v>41371</v>
          </cell>
          <cell r="E2092">
            <v>41365</v>
          </cell>
        </row>
        <row r="2093">
          <cell r="A2093">
            <v>188672</v>
          </cell>
          <cell r="B2093">
            <v>41369</v>
          </cell>
          <cell r="C2093">
            <v>41379</v>
          </cell>
          <cell r="D2093">
            <v>41371</v>
          </cell>
          <cell r="E2093">
            <v>41365</v>
          </cell>
        </row>
        <row r="2094">
          <cell r="A2094">
            <v>188673</v>
          </cell>
          <cell r="B2094">
            <v>41370</v>
          </cell>
          <cell r="C2094">
            <v>41379</v>
          </cell>
          <cell r="D2094">
            <v>41371</v>
          </cell>
          <cell r="E2094">
            <v>41365</v>
          </cell>
        </row>
        <row r="2095">
          <cell r="A2095">
            <v>188674</v>
          </cell>
          <cell r="B2095">
            <v>41371</v>
          </cell>
          <cell r="C2095">
            <v>41379</v>
          </cell>
          <cell r="D2095">
            <v>41371</v>
          </cell>
          <cell r="E2095">
            <v>41365</v>
          </cell>
        </row>
        <row r="2096">
          <cell r="A2096">
            <v>188675</v>
          </cell>
          <cell r="B2096">
            <v>41372</v>
          </cell>
          <cell r="C2096">
            <v>41379</v>
          </cell>
          <cell r="D2096">
            <v>41378</v>
          </cell>
          <cell r="E2096">
            <v>41372</v>
          </cell>
        </row>
        <row r="2097">
          <cell r="A2097">
            <v>188676</v>
          </cell>
          <cell r="B2097">
            <v>41373</v>
          </cell>
          <cell r="C2097">
            <v>41379</v>
          </cell>
          <cell r="D2097">
            <v>41378</v>
          </cell>
          <cell r="E2097">
            <v>41372</v>
          </cell>
        </row>
        <row r="2098">
          <cell r="A2098">
            <v>188677</v>
          </cell>
          <cell r="B2098">
            <v>41374</v>
          </cell>
          <cell r="C2098">
            <v>41379</v>
          </cell>
          <cell r="D2098">
            <v>41378</v>
          </cell>
          <cell r="E2098">
            <v>41372</v>
          </cell>
        </row>
        <row r="2099">
          <cell r="A2099">
            <v>188678</v>
          </cell>
          <cell r="B2099">
            <v>41375</v>
          </cell>
          <cell r="C2099">
            <v>41379</v>
          </cell>
          <cell r="D2099">
            <v>41378</v>
          </cell>
          <cell r="E2099">
            <v>41372</v>
          </cell>
        </row>
        <row r="2100">
          <cell r="A2100">
            <v>188679</v>
          </cell>
          <cell r="B2100">
            <v>41376</v>
          </cell>
          <cell r="C2100">
            <v>41379</v>
          </cell>
          <cell r="D2100">
            <v>41378</v>
          </cell>
          <cell r="E2100">
            <v>41372</v>
          </cell>
        </row>
        <row r="2101">
          <cell r="A2101">
            <v>188680</v>
          </cell>
          <cell r="B2101">
            <v>41377</v>
          </cell>
          <cell r="C2101">
            <v>41379</v>
          </cell>
          <cell r="D2101">
            <v>41378</v>
          </cell>
          <cell r="E2101">
            <v>41372</v>
          </cell>
        </row>
        <row r="2102">
          <cell r="A2102">
            <v>188681</v>
          </cell>
          <cell r="B2102">
            <v>41378</v>
          </cell>
          <cell r="C2102">
            <v>41379</v>
          </cell>
          <cell r="D2102">
            <v>41378</v>
          </cell>
          <cell r="E2102">
            <v>41372</v>
          </cell>
        </row>
        <row r="2103">
          <cell r="A2103">
            <v>188682</v>
          </cell>
          <cell r="B2103">
            <v>41379</v>
          </cell>
          <cell r="C2103">
            <v>41379</v>
          </cell>
          <cell r="D2103">
            <v>41385</v>
          </cell>
          <cell r="E2103">
            <v>41379</v>
          </cell>
        </row>
        <row r="2104">
          <cell r="A2104">
            <v>188683</v>
          </cell>
          <cell r="B2104">
            <v>41380</v>
          </cell>
          <cell r="C2104">
            <v>41379</v>
          </cell>
          <cell r="D2104">
            <v>41385</v>
          </cell>
          <cell r="E2104">
            <v>41379</v>
          </cell>
        </row>
        <row r="2105">
          <cell r="A2105">
            <v>188684</v>
          </cell>
          <cell r="B2105">
            <v>41381</v>
          </cell>
          <cell r="C2105">
            <v>41379</v>
          </cell>
          <cell r="D2105">
            <v>41385</v>
          </cell>
          <cell r="E2105">
            <v>41379</v>
          </cell>
        </row>
        <row r="2106">
          <cell r="A2106">
            <v>188685</v>
          </cell>
          <cell r="B2106">
            <v>41382</v>
          </cell>
          <cell r="C2106">
            <v>41379</v>
          </cell>
          <cell r="D2106">
            <v>41385</v>
          </cell>
          <cell r="E2106">
            <v>41379</v>
          </cell>
        </row>
        <row r="2107">
          <cell r="A2107">
            <v>188686</v>
          </cell>
          <cell r="B2107">
            <v>41383</v>
          </cell>
          <cell r="C2107">
            <v>41379</v>
          </cell>
          <cell r="D2107">
            <v>41385</v>
          </cell>
          <cell r="E2107">
            <v>41379</v>
          </cell>
        </row>
        <row r="2108">
          <cell r="A2108">
            <v>188687</v>
          </cell>
          <cell r="B2108">
            <v>41384</v>
          </cell>
          <cell r="C2108">
            <v>41379</v>
          </cell>
          <cell r="D2108">
            <v>41385</v>
          </cell>
          <cell r="E2108">
            <v>41379</v>
          </cell>
        </row>
        <row r="2109">
          <cell r="A2109">
            <v>188688</v>
          </cell>
          <cell r="B2109">
            <v>41385</v>
          </cell>
          <cell r="C2109">
            <v>41379</v>
          </cell>
          <cell r="D2109">
            <v>41385</v>
          </cell>
          <cell r="E2109">
            <v>41379</v>
          </cell>
        </row>
        <row r="2110">
          <cell r="A2110">
            <v>188689</v>
          </cell>
          <cell r="B2110">
            <v>41386</v>
          </cell>
          <cell r="C2110">
            <v>41379</v>
          </cell>
          <cell r="D2110">
            <v>41392</v>
          </cell>
          <cell r="E2110">
            <v>41386</v>
          </cell>
        </row>
        <row r="2111">
          <cell r="A2111">
            <v>188690</v>
          </cell>
          <cell r="B2111">
            <v>41387</v>
          </cell>
          <cell r="C2111">
            <v>41379</v>
          </cell>
          <cell r="D2111">
            <v>41392</v>
          </cell>
          <cell r="E2111">
            <v>41386</v>
          </cell>
        </row>
        <row r="2112">
          <cell r="A2112">
            <v>188691</v>
          </cell>
          <cell r="B2112">
            <v>41388</v>
          </cell>
          <cell r="C2112">
            <v>41379</v>
          </cell>
          <cell r="D2112">
            <v>41392</v>
          </cell>
          <cell r="E2112">
            <v>41386</v>
          </cell>
        </row>
        <row r="2113">
          <cell r="A2113">
            <v>188692</v>
          </cell>
          <cell r="B2113">
            <v>41389</v>
          </cell>
          <cell r="C2113">
            <v>41379</v>
          </cell>
          <cell r="D2113">
            <v>41392</v>
          </cell>
          <cell r="E2113">
            <v>41386</v>
          </cell>
        </row>
        <row r="2114">
          <cell r="A2114">
            <v>188693</v>
          </cell>
          <cell r="B2114">
            <v>41390</v>
          </cell>
          <cell r="C2114">
            <v>41379</v>
          </cell>
          <cell r="D2114">
            <v>41392</v>
          </cell>
          <cell r="E2114">
            <v>41386</v>
          </cell>
        </row>
        <row r="2115">
          <cell r="A2115">
            <v>188694</v>
          </cell>
          <cell r="B2115">
            <v>41391</v>
          </cell>
          <cell r="C2115">
            <v>41379</v>
          </cell>
          <cell r="D2115">
            <v>41392</v>
          </cell>
          <cell r="E2115">
            <v>41386</v>
          </cell>
        </row>
        <row r="2116">
          <cell r="A2116">
            <v>188695</v>
          </cell>
          <cell r="B2116">
            <v>41392</v>
          </cell>
          <cell r="C2116">
            <v>41379</v>
          </cell>
          <cell r="D2116">
            <v>41392</v>
          </cell>
          <cell r="E2116">
            <v>41386</v>
          </cell>
        </row>
        <row r="2117">
          <cell r="A2117">
            <v>188696</v>
          </cell>
          <cell r="B2117">
            <v>41393</v>
          </cell>
          <cell r="C2117">
            <v>41409</v>
          </cell>
          <cell r="D2117">
            <v>41399</v>
          </cell>
          <cell r="E2117">
            <v>41393</v>
          </cell>
        </row>
        <row r="2118">
          <cell r="A2118">
            <v>188697</v>
          </cell>
          <cell r="B2118">
            <v>41394</v>
          </cell>
          <cell r="C2118">
            <v>41409</v>
          </cell>
          <cell r="D2118">
            <v>41399</v>
          </cell>
          <cell r="E2118">
            <v>41393</v>
          </cell>
        </row>
        <row r="2119">
          <cell r="A2119">
            <v>188698</v>
          </cell>
          <cell r="B2119">
            <v>41395</v>
          </cell>
          <cell r="C2119">
            <v>41409</v>
          </cell>
          <cell r="D2119">
            <v>41399</v>
          </cell>
          <cell r="E2119">
            <v>41393</v>
          </cell>
        </row>
        <row r="2120">
          <cell r="A2120">
            <v>188699</v>
          </cell>
          <cell r="B2120">
            <v>41396</v>
          </cell>
          <cell r="C2120">
            <v>41409</v>
          </cell>
          <cell r="D2120">
            <v>41399</v>
          </cell>
          <cell r="E2120">
            <v>41393</v>
          </cell>
        </row>
        <row r="2121">
          <cell r="A2121">
            <v>188700</v>
          </cell>
          <cell r="B2121">
            <v>41397</v>
          </cell>
          <cell r="C2121">
            <v>41409</v>
          </cell>
          <cell r="D2121">
            <v>41399</v>
          </cell>
          <cell r="E2121">
            <v>41393</v>
          </cell>
        </row>
        <row r="2122">
          <cell r="A2122">
            <v>188701</v>
          </cell>
          <cell r="B2122">
            <v>41398</v>
          </cell>
          <cell r="C2122">
            <v>41409</v>
          </cell>
          <cell r="D2122">
            <v>41399</v>
          </cell>
          <cell r="E2122">
            <v>41393</v>
          </cell>
        </row>
        <row r="2123">
          <cell r="A2123">
            <v>188702</v>
          </cell>
          <cell r="B2123">
            <v>41399</v>
          </cell>
          <cell r="C2123">
            <v>41409</v>
          </cell>
          <cell r="D2123">
            <v>41399</v>
          </cell>
          <cell r="E2123">
            <v>41393</v>
          </cell>
        </row>
        <row r="2124">
          <cell r="A2124">
            <v>188703</v>
          </cell>
          <cell r="B2124">
            <v>41400</v>
          </cell>
          <cell r="C2124">
            <v>41409</v>
          </cell>
          <cell r="D2124">
            <v>41406</v>
          </cell>
          <cell r="E2124">
            <v>41400</v>
          </cell>
        </row>
        <row r="2125">
          <cell r="A2125">
            <v>188704</v>
          </cell>
          <cell r="B2125">
            <v>41401</v>
          </cell>
          <cell r="C2125">
            <v>41409</v>
          </cell>
          <cell r="D2125">
            <v>41406</v>
          </cell>
          <cell r="E2125">
            <v>41400</v>
          </cell>
        </row>
        <row r="2126">
          <cell r="A2126">
            <v>188705</v>
          </cell>
          <cell r="B2126">
            <v>41402</v>
          </cell>
          <cell r="C2126">
            <v>41409</v>
          </cell>
          <cell r="D2126">
            <v>41406</v>
          </cell>
          <cell r="E2126">
            <v>41400</v>
          </cell>
        </row>
        <row r="2127">
          <cell r="A2127">
            <v>188706</v>
          </cell>
          <cell r="B2127">
            <v>41403</v>
          </cell>
          <cell r="C2127">
            <v>41409</v>
          </cell>
          <cell r="D2127">
            <v>41406</v>
          </cell>
          <cell r="E2127">
            <v>41400</v>
          </cell>
        </row>
        <row r="2128">
          <cell r="A2128">
            <v>188707</v>
          </cell>
          <cell r="B2128">
            <v>41404</v>
          </cell>
          <cell r="C2128">
            <v>41409</v>
          </cell>
          <cell r="D2128">
            <v>41406</v>
          </cell>
          <cell r="E2128">
            <v>41400</v>
          </cell>
        </row>
        <row r="2129">
          <cell r="A2129">
            <v>188708</v>
          </cell>
          <cell r="B2129">
            <v>41405</v>
          </cell>
          <cell r="C2129">
            <v>41409</v>
          </cell>
          <cell r="D2129">
            <v>41406</v>
          </cell>
          <cell r="E2129">
            <v>41400</v>
          </cell>
        </row>
        <row r="2130">
          <cell r="A2130">
            <v>188709</v>
          </cell>
          <cell r="B2130">
            <v>41406</v>
          </cell>
          <cell r="C2130">
            <v>41409</v>
          </cell>
          <cell r="D2130">
            <v>41406</v>
          </cell>
          <cell r="E2130">
            <v>41400</v>
          </cell>
        </row>
        <row r="2131">
          <cell r="A2131">
            <v>188710</v>
          </cell>
          <cell r="B2131">
            <v>41407</v>
          </cell>
          <cell r="C2131">
            <v>41409</v>
          </cell>
          <cell r="D2131">
            <v>41413</v>
          </cell>
          <cell r="E2131">
            <v>41407</v>
          </cell>
        </row>
        <row r="2132">
          <cell r="A2132">
            <v>188711</v>
          </cell>
          <cell r="B2132">
            <v>41408</v>
          </cell>
          <cell r="C2132">
            <v>41409</v>
          </cell>
          <cell r="D2132">
            <v>41413</v>
          </cell>
          <cell r="E2132">
            <v>41407</v>
          </cell>
        </row>
        <row r="2133">
          <cell r="A2133">
            <v>188712</v>
          </cell>
          <cell r="B2133">
            <v>41409</v>
          </cell>
          <cell r="C2133">
            <v>41409</v>
          </cell>
          <cell r="D2133">
            <v>41413</v>
          </cell>
          <cell r="E2133">
            <v>41407</v>
          </cell>
        </row>
        <row r="2134">
          <cell r="A2134">
            <v>188713</v>
          </cell>
          <cell r="B2134">
            <v>41410</v>
          </cell>
          <cell r="C2134">
            <v>41409</v>
          </cell>
          <cell r="D2134">
            <v>41413</v>
          </cell>
          <cell r="E2134">
            <v>41407</v>
          </cell>
        </row>
        <row r="2135">
          <cell r="A2135">
            <v>188714</v>
          </cell>
          <cell r="B2135">
            <v>41411</v>
          </cell>
          <cell r="C2135">
            <v>41409</v>
          </cell>
          <cell r="D2135">
            <v>41413</v>
          </cell>
          <cell r="E2135">
            <v>41407</v>
          </cell>
        </row>
        <row r="2136">
          <cell r="A2136">
            <v>188715</v>
          </cell>
          <cell r="B2136">
            <v>41412</v>
          </cell>
          <cell r="C2136">
            <v>41409</v>
          </cell>
          <cell r="D2136">
            <v>41413</v>
          </cell>
          <cell r="E2136">
            <v>41407</v>
          </cell>
        </row>
        <row r="2137">
          <cell r="A2137">
            <v>188716</v>
          </cell>
          <cell r="B2137">
            <v>41413</v>
          </cell>
          <cell r="C2137">
            <v>41409</v>
          </cell>
          <cell r="D2137">
            <v>41413</v>
          </cell>
          <cell r="E2137">
            <v>41407</v>
          </cell>
        </row>
        <row r="2138">
          <cell r="A2138">
            <v>188717</v>
          </cell>
          <cell r="B2138">
            <v>41414</v>
          </cell>
          <cell r="C2138">
            <v>41409</v>
          </cell>
          <cell r="D2138">
            <v>41420</v>
          </cell>
          <cell r="E2138">
            <v>41414</v>
          </cell>
        </row>
        <row r="2139">
          <cell r="A2139">
            <v>188718</v>
          </cell>
          <cell r="B2139">
            <v>41415</v>
          </cell>
          <cell r="C2139">
            <v>41409</v>
          </cell>
          <cell r="D2139">
            <v>41420</v>
          </cell>
          <cell r="E2139">
            <v>41414</v>
          </cell>
        </row>
        <row r="2140">
          <cell r="A2140">
            <v>188719</v>
          </cell>
          <cell r="B2140">
            <v>41416</v>
          </cell>
          <cell r="C2140">
            <v>41409</v>
          </cell>
          <cell r="D2140">
            <v>41420</v>
          </cell>
          <cell r="E2140">
            <v>41414</v>
          </cell>
        </row>
        <row r="2141">
          <cell r="A2141">
            <v>188720</v>
          </cell>
          <cell r="B2141">
            <v>41417</v>
          </cell>
          <cell r="C2141">
            <v>41409</v>
          </cell>
          <cell r="D2141">
            <v>41420</v>
          </cell>
          <cell r="E2141">
            <v>41414</v>
          </cell>
        </row>
        <row r="2142">
          <cell r="A2142">
            <v>188721</v>
          </cell>
          <cell r="B2142">
            <v>41418</v>
          </cell>
          <cell r="C2142">
            <v>41409</v>
          </cell>
          <cell r="D2142">
            <v>41420</v>
          </cell>
          <cell r="E2142">
            <v>41414</v>
          </cell>
        </row>
        <row r="2143">
          <cell r="A2143">
            <v>188722</v>
          </cell>
          <cell r="B2143">
            <v>41419</v>
          </cell>
          <cell r="C2143">
            <v>41409</v>
          </cell>
          <cell r="D2143">
            <v>41420</v>
          </cell>
          <cell r="E2143">
            <v>41414</v>
          </cell>
        </row>
        <row r="2144">
          <cell r="A2144">
            <v>188723</v>
          </cell>
          <cell r="B2144">
            <v>41420</v>
          </cell>
          <cell r="C2144">
            <v>41409</v>
          </cell>
          <cell r="D2144">
            <v>41420</v>
          </cell>
          <cell r="E2144">
            <v>41414</v>
          </cell>
        </row>
        <row r="2145">
          <cell r="A2145">
            <v>188724</v>
          </cell>
          <cell r="B2145">
            <v>41421</v>
          </cell>
          <cell r="C2145">
            <v>41440</v>
          </cell>
          <cell r="D2145">
            <v>41427</v>
          </cell>
          <cell r="E2145">
            <v>41421</v>
          </cell>
        </row>
        <row r="2146">
          <cell r="A2146">
            <v>188725</v>
          </cell>
          <cell r="B2146">
            <v>41422</v>
          </cell>
          <cell r="C2146">
            <v>41440</v>
          </cell>
          <cell r="D2146">
            <v>41427</v>
          </cell>
          <cell r="E2146">
            <v>41421</v>
          </cell>
        </row>
        <row r="2147">
          <cell r="A2147">
            <v>188726</v>
          </cell>
          <cell r="B2147">
            <v>41423</v>
          </cell>
          <cell r="C2147">
            <v>41440</v>
          </cell>
          <cell r="D2147">
            <v>41427</v>
          </cell>
          <cell r="E2147">
            <v>41421</v>
          </cell>
        </row>
        <row r="2148">
          <cell r="A2148">
            <v>188727</v>
          </cell>
          <cell r="B2148">
            <v>41424</v>
          </cell>
          <cell r="C2148">
            <v>41440</v>
          </cell>
          <cell r="D2148">
            <v>41427</v>
          </cell>
          <cell r="E2148">
            <v>41421</v>
          </cell>
        </row>
        <row r="2149">
          <cell r="A2149">
            <v>188728</v>
          </cell>
          <cell r="B2149">
            <v>41425</v>
          </cell>
          <cell r="C2149">
            <v>41440</v>
          </cell>
          <cell r="D2149">
            <v>41427</v>
          </cell>
          <cell r="E2149">
            <v>41421</v>
          </cell>
        </row>
        <row r="2150">
          <cell r="A2150">
            <v>188729</v>
          </cell>
          <cell r="B2150">
            <v>41426</v>
          </cell>
          <cell r="C2150">
            <v>41440</v>
          </cell>
          <cell r="D2150">
            <v>41427</v>
          </cell>
          <cell r="E2150">
            <v>41421</v>
          </cell>
        </row>
        <row r="2151">
          <cell r="A2151">
            <v>188730</v>
          </cell>
          <cell r="B2151">
            <v>41427</v>
          </cell>
          <cell r="C2151">
            <v>41440</v>
          </cell>
          <cell r="D2151">
            <v>41427</v>
          </cell>
          <cell r="E2151">
            <v>41421</v>
          </cell>
        </row>
        <row r="2152">
          <cell r="A2152">
            <v>188731</v>
          </cell>
          <cell r="B2152">
            <v>41428</v>
          </cell>
          <cell r="C2152">
            <v>41440</v>
          </cell>
          <cell r="D2152">
            <v>41434</v>
          </cell>
          <cell r="E2152">
            <v>41428</v>
          </cell>
        </row>
        <row r="2153">
          <cell r="A2153">
            <v>188732</v>
          </cell>
          <cell r="B2153">
            <v>41429</v>
          </cell>
          <cell r="C2153">
            <v>41440</v>
          </cell>
          <cell r="D2153">
            <v>41434</v>
          </cell>
          <cell r="E2153">
            <v>41428</v>
          </cell>
        </row>
        <row r="2154">
          <cell r="A2154">
            <v>188733</v>
          </cell>
          <cell r="B2154">
            <v>41430</v>
          </cell>
          <cell r="C2154">
            <v>41440</v>
          </cell>
          <cell r="D2154">
            <v>41434</v>
          </cell>
          <cell r="E2154">
            <v>41428</v>
          </cell>
        </row>
        <row r="2155">
          <cell r="A2155">
            <v>188734</v>
          </cell>
          <cell r="B2155">
            <v>41431</v>
          </cell>
          <cell r="C2155">
            <v>41440</v>
          </cell>
          <cell r="D2155">
            <v>41434</v>
          </cell>
          <cell r="E2155">
            <v>41428</v>
          </cell>
        </row>
        <row r="2156">
          <cell r="A2156">
            <v>188735</v>
          </cell>
          <cell r="B2156">
            <v>41432</v>
          </cell>
          <cell r="C2156">
            <v>41440</v>
          </cell>
          <cell r="D2156">
            <v>41434</v>
          </cell>
          <cell r="E2156">
            <v>41428</v>
          </cell>
        </row>
        <row r="2157">
          <cell r="A2157">
            <v>188736</v>
          </cell>
          <cell r="B2157">
            <v>41433</v>
          </cell>
          <cell r="C2157">
            <v>41440</v>
          </cell>
          <cell r="D2157">
            <v>41434</v>
          </cell>
          <cell r="E2157">
            <v>41428</v>
          </cell>
        </row>
        <row r="2158">
          <cell r="A2158">
            <v>188737</v>
          </cell>
          <cell r="B2158">
            <v>41434</v>
          </cell>
          <cell r="C2158">
            <v>41440</v>
          </cell>
          <cell r="D2158">
            <v>41434</v>
          </cell>
          <cell r="E2158">
            <v>41428</v>
          </cell>
        </row>
        <row r="2159">
          <cell r="A2159">
            <v>188738</v>
          </cell>
          <cell r="B2159">
            <v>41435</v>
          </cell>
          <cell r="C2159">
            <v>41440</v>
          </cell>
          <cell r="D2159">
            <v>41441</v>
          </cell>
          <cell r="E2159">
            <v>41435</v>
          </cell>
        </row>
        <row r="2160">
          <cell r="A2160">
            <v>188739</v>
          </cell>
          <cell r="B2160">
            <v>41436</v>
          </cell>
          <cell r="C2160">
            <v>41440</v>
          </cell>
          <cell r="D2160">
            <v>41441</v>
          </cell>
          <cell r="E2160">
            <v>41435</v>
          </cell>
        </row>
        <row r="2161">
          <cell r="A2161">
            <v>188740</v>
          </cell>
          <cell r="B2161">
            <v>41437</v>
          </cell>
          <cell r="C2161">
            <v>41440</v>
          </cell>
          <cell r="D2161">
            <v>41441</v>
          </cell>
          <cell r="E2161">
            <v>41435</v>
          </cell>
        </row>
        <row r="2162">
          <cell r="A2162">
            <v>188741</v>
          </cell>
          <cell r="B2162">
            <v>41438</v>
          </cell>
          <cell r="C2162">
            <v>41440</v>
          </cell>
          <cell r="D2162">
            <v>41441</v>
          </cell>
          <cell r="E2162">
            <v>41435</v>
          </cell>
        </row>
        <row r="2163">
          <cell r="A2163">
            <v>188742</v>
          </cell>
          <cell r="B2163">
            <v>41439</v>
          </cell>
          <cell r="C2163">
            <v>41440</v>
          </cell>
          <cell r="D2163">
            <v>41441</v>
          </cell>
          <cell r="E2163">
            <v>41435</v>
          </cell>
        </row>
        <row r="2164">
          <cell r="A2164">
            <v>188743</v>
          </cell>
          <cell r="B2164">
            <v>41440</v>
          </cell>
          <cell r="C2164">
            <v>41440</v>
          </cell>
          <cell r="D2164">
            <v>41441</v>
          </cell>
          <cell r="E2164">
            <v>41435</v>
          </cell>
        </row>
        <row r="2165">
          <cell r="A2165">
            <v>188744</v>
          </cell>
          <cell r="B2165">
            <v>41441</v>
          </cell>
          <cell r="C2165">
            <v>41440</v>
          </cell>
          <cell r="D2165">
            <v>41441</v>
          </cell>
          <cell r="E2165">
            <v>41435</v>
          </cell>
        </row>
        <row r="2166">
          <cell r="A2166">
            <v>188745</v>
          </cell>
          <cell r="B2166">
            <v>41442</v>
          </cell>
          <cell r="C2166">
            <v>41440</v>
          </cell>
          <cell r="D2166">
            <v>41448</v>
          </cell>
          <cell r="E2166">
            <v>41442</v>
          </cell>
        </row>
        <row r="2167">
          <cell r="A2167">
            <v>188746</v>
          </cell>
          <cell r="B2167">
            <v>41443</v>
          </cell>
          <cell r="C2167">
            <v>41440</v>
          </cell>
          <cell r="D2167">
            <v>41448</v>
          </cell>
          <cell r="E2167">
            <v>41442</v>
          </cell>
        </row>
        <row r="2168">
          <cell r="A2168">
            <v>188747</v>
          </cell>
          <cell r="B2168">
            <v>41444</v>
          </cell>
          <cell r="C2168">
            <v>41440</v>
          </cell>
          <cell r="D2168">
            <v>41448</v>
          </cell>
          <cell r="E2168">
            <v>41442</v>
          </cell>
        </row>
        <row r="2169">
          <cell r="A2169">
            <v>188748</v>
          </cell>
          <cell r="B2169">
            <v>41445</v>
          </cell>
          <cell r="C2169">
            <v>41440</v>
          </cell>
          <cell r="D2169">
            <v>41448</v>
          </cell>
          <cell r="E2169">
            <v>41442</v>
          </cell>
        </row>
        <row r="2170">
          <cell r="A2170">
            <v>188749</v>
          </cell>
          <cell r="B2170">
            <v>41446</v>
          </cell>
          <cell r="C2170">
            <v>41440</v>
          </cell>
          <cell r="D2170">
            <v>41448</v>
          </cell>
          <cell r="E2170">
            <v>41442</v>
          </cell>
        </row>
        <row r="2171">
          <cell r="A2171">
            <v>188750</v>
          </cell>
          <cell r="B2171">
            <v>41447</v>
          </cell>
          <cell r="C2171">
            <v>41440</v>
          </cell>
          <cell r="D2171">
            <v>41448</v>
          </cell>
          <cell r="E2171">
            <v>41442</v>
          </cell>
        </row>
        <row r="2172">
          <cell r="A2172">
            <v>188751</v>
          </cell>
          <cell r="B2172">
            <v>41448</v>
          </cell>
          <cell r="C2172">
            <v>41440</v>
          </cell>
          <cell r="D2172">
            <v>41448</v>
          </cell>
          <cell r="E2172">
            <v>41442</v>
          </cell>
        </row>
        <row r="2173">
          <cell r="A2173">
            <v>188752</v>
          </cell>
          <cell r="B2173">
            <v>41449</v>
          </cell>
          <cell r="C2173">
            <v>41440</v>
          </cell>
          <cell r="D2173">
            <v>41455</v>
          </cell>
          <cell r="E2173">
            <v>41449</v>
          </cell>
        </row>
        <row r="2174">
          <cell r="A2174">
            <v>188753</v>
          </cell>
          <cell r="B2174">
            <v>41450</v>
          </cell>
          <cell r="C2174">
            <v>41440</v>
          </cell>
          <cell r="D2174">
            <v>41455</v>
          </cell>
          <cell r="E2174">
            <v>41449</v>
          </cell>
        </row>
        <row r="2175">
          <cell r="A2175">
            <v>188754</v>
          </cell>
          <cell r="B2175">
            <v>41451</v>
          </cell>
          <cell r="C2175">
            <v>41440</v>
          </cell>
          <cell r="D2175">
            <v>41455</v>
          </cell>
          <cell r="E2175">
            <v>41449</v>
          </cell>
        </row>
        <row r="2176">
          <cell r="A2176">
            <v>188755</v>
          </cell>
          <cell r="B2176">
            <v>41452</v>
          </cell>
          <cell r="C2176">
            <v>41440</v>
          </cell>
          <cell r="D2176">
            <v>41455</v>
          </cell>
          <cell r="E2176">
            <v>41449</v>
          </cell>
        </row>
        <row r="2177">
          <cell r="A2177">
            <v>188756</v>
          </cell>
          <cell r="B2177">
            <v>41453</v>
          </cell>
          <cell r="C2177">
            <v>41440</v>
          </cell>
          <cell r="D2177">
            <v>41455</v>
          </cell>
          <cell r="E2177">
            <v>41449</v>
          </cell>
        </row>
        <row r="2178">
          <cell r="A2178">
            <v>188757</v>
          </cell>
          <cell r="B2178">
            <v>41454</v>
          </cell>
          <cell r="C2178">
            <v>41440</v>
          </cell>
          <cell r="D2178">
            <v>41455</v>
          </cell>
          <cell r="E2178">
            <v>41449</v>
          </cell>
        </row>
        <row r="2179">
          <cell r="A2179">
            <v>188758</v>
          </cell>
          <cell r="B2179">
            <v>41455</v>
          </cell>
          <cell r="C2179">
            <v>41440</v>
          </cell>
          <cell r="D2179">
            <v>41455</v>
          </cell>
          <cell r="E2179">
            <v>41449</v>
          </cell>
        </row>
        <row r="2180">
          <cell r="A2180">
            <v>188759</v>
          </cell>
          <cell r="B2180">
            <v>41456</v>
          </cell>
          <cell r="C2180">
            <v>41470</v>
          </cell>
          <cell r="D2180">
            <v>41462</v>
          </cell>
          <cell r="E2180">
            <v>41456</v>
          </cell>
        </row>
        <row r="2181">
          <cell r="A2181">
            <v>188760</v>
          </cell>
          <cell r="B2181">
            <v>41457</v>
          </cell>
          <cell r="C2181">
            <v>41470</v>
          </cell>
          <cell r="D2181">
            <v>41462</v>
          </cell>
          <cell r="E2181">
            <v>41456</v>
          </cell>
        </row>
        <row r="2182">
          <cell r="A2182">
            <v>188761</v>
          </cell>
          <cell r="B2182">
            <v>41458</v>
          </cell>
          <cell r="C2182">
            <v>41470</v>
          </cell>
          <cell r="D2182">
            <v>41462</v>
          </cell>
          <cell r="E2182">
            <v>41456</v>
          </cell>
        </row>
        <row r="2183">
          <cell r="A2183">
            <v>188762</v>
          </cell>
          <cell r="B2183">
            <v>41459</v>
          </cell>
          <cell r="C2183">
            <v>41470</v>
          </cell>
          <cell r="D2183">
            <v>41462</v>
          </cell>
          <cell r="E2183">
            <v>41456</v>
          </cell>
        </row>
        <row r="2184">
          <cell r="A2184">
            <v>188763</v>
          </cell>
          <cell r="B2184">
            <v>41460</v>
          </cell>
          <cell r="C2184">
            <v>41470</v>
          </cell>
          <cell r="D2184">
            <v>41462</v>
          </cell>
          <cell r="E2184">
            <v>41456</v>
          </cell>
        </row>
        <row r="2185">
          <cell r="A2185">
            <v>188764</v>
          </cell>
          <cell r="B2185">
            <v>41461</v>
          </cell>
          <cell r="C2185">
            <v>41470</v>
          </cell>
          <cell r="D2185">
            <v>41462</v>
          </cell>
          <cell r="E2185">
            <v>41456</v>
          </cell>
        </row>
        <row r="2186">
          <cell r="A2186">
            <v>188765</v>
          </cell>
          <cell r="B2186">
            <v>41462</v>
          </cell>
          <cell r="C2186">
            <v>41470</v>
          </cell>
          <cell r="D2186">
            <v>41462</v>
          </cell>
          <cell r="E2186">
            <v>41456</v>
          </cell>
        </row>
        <row r="2187">
          <cell r="A2187">
            <v>188766</v>
          </cell>
          <cell r="B2187">
            <v>41463</v>
          </cell>
          <cell r="C2187">
            <v>41470</v>
          </cell>
          <cell r="D2187">
            <v>41469</v>
          </cell>
          <cell r="E2187">
            <v>41463</v>
          </cell>
        </row>
        <row r="2188">
          <cell r="A2188">
            <v>188767</v>
          </cell>
          <cell r="B2188">
            <v>41464</v>
          </cell>
          <cell r="C2188">
            <v>41470</v>
          </cell>
          <cell r="D2188">
            <v>41469</v>
          </cell>
          <cell r="E2188">
            <v>41463</v>
          </cell>
        </row>
        <row r="2189">
          <cell r="A2189">
            <v>188768</v>
          </cell>
          <cell r="B2189">
            <v>41465</v>
          </cell>
          <cell r="C2189">
            <v>41470</v>
          </cell>
          <cell r="D2189">
            <v>41469</v>
          </cell>
          <cell r="E2189">
            <v>41463</v>
          </cell>
        </row>
        <row r="2190">
          <cell r="A2190">
            <v>188769</v>
          </cell>
          <cell r="B2190">
            <v>41466</v>
          </cell>
          <cell r="C2190">
            <v>41470</v>
          </cell>
          <cell r="D2190">
            <v>41469</v>
          </cell>
          <cell r="E2190">
            <v>41463</v>
          </cell>
        </row>
        <row r="2191">
          <cell r="A2191">
            <v>188770</v>
          </cell>
          <cell r="B2191">
            <v>41467</v>
          </cell>
          <cell r="C2191">
            <v>41470</v>
          </cell>
          <cell r="D2191">
            <v>41469</v>
          </cell>
          <cell r="E2191">
            <v>41463</v>
          </cell>
        </row>
        <row r="2192">
          <cell r="A2192">
            <v>188771</v>
          </cell>
          <cell r="B2192">
            <v>41468</v>
          </cell>
          <cell r="C2192">
            <v>41470</v>
          </cell>
          <cell r="D2192">
            <v>41469</v>
          </cell>
          <cell r="E2192">
            <v>41463</v>
          </cell>
        </row>
        <row r="2193">
          <cell r="A2193">
            <v>188772</v>
          </cell>
          <cell r="B2193">
            <v>41469</v>
          </cell>
          <cell r="C2193">
            <v>41470</v>
          </cell>
          <cell r="D2193">
            <v>41469</v>
          </cell>
          <cell r="E2193">
            <v>41463</v>
          </cell>
        </row>
        <row r="2194">
          <cell r="A2194">
            <v>188773</v>
          </cell>
          <cell r="B2194">
            <v>41470</v>
          </cell>
          <cell r="C2194">
            <v>41470</v>
          </cell>
          <cell r="D2194">
            <v>41476</v>
          </cell>
          <cell r="E2194">
            <v>41470</v>
          </cell>
        </row>
        <row r="2195">
          <cell r="A2195">
            <v>188774</v>
          </cell>
          <cell r="B2195">
            <v>41471</v>
          </cell>
          <cell r="C2195">
            <v>41470</v>
          </cell>
          <cell r="D2195">
            <v>41476</v>
          </cell>
          <cell r="E2195">
            <v>41470</v>
          </cell>
        </row>
        <row r="2196">
          <cell r="A2196">
            <v>188775</v>
          </cell>
          <cell r="B2196">
            <v>41472</v>
          </cell>
          <cell r="C2196">
            <v>41470</v>
          </cell>
          <cell r="D2196">
            <v>41476</v>
          </cell>
          <cell r="E2196">
            <v>41470</v>
          </cell>
        </row>
        <row r="2197">
          <cell r="A2197">
            <v>188776</v>
          </cell>
          <cell r="B2197">
            <v>41473</v>
          </cell>
          <cell r="C2197">
            <v>41470</v>
          </cell>
          <cell r="D2197">
            <v>41476</v>
          </cell>
          <cell r="E2197">
            <v>41470</v>
          </cell>
        </row>
        <row r="2198">
          <cell r="A2198">
            <v>188777</v>
          </cell>
          <cell r="B2198">
            <v>41474</v>
          </cell>
          <cell r="C2198">
            <v>41470</v>
          </cell>
          <cell r="D2198">
            <v>41476</v>
          </cell>
          <cell r="E2198">
            <v>41470</v>
          </cell>
        </row>
        <row r="2199">
          <cell r="A2199">
            <v>188778</v>
          </cell>
          <cell r="B2199">
            <v>41475</v>
          </cell>
          <cell r="C2199">
            <v>41470</v>
          </cell>
          <cell r="D2199">
            <v>41476</v>
          </cell>
          <cell r="E2199">
            <v>41470</v>
          </cell>
        </row>
        <row r="2200">
          <cell r="A2200">
            <v>188779</v>
          </cell>
          <cell r="B2200">
            <v>41476</v>
          </cell>
          <cell r="C2200">
            <v>41470</v>
          </cell>
          <cell r="D2200">
            <v>41476</v>
          </cell>
          <cell r="E2200">
            <v>41470</v>
          </cell>
        </row>
        <row r="2201">
          <cell r="A2201">
            <v>188780</v>
          </cell>
          <cell r="B2201">
            <v>41477</v>
          </cell>
          <cell r="C2201">
            <v>41470</v>
          </cell>
          <cell r="D2201">
            <v>41483</v>
          </cell>
          <cell r="E2201">
            <v>41477</v>
          </cell>
        </row>
        <row r="2202">
          <cell r="A2202">
            <v>188781</v>
          </cell>
          <cell r="B2202">
            <v>41478</v>
          </cell>
          <cell r="C2202">
            <v>41470</v>
          </cell>
          <cell r="D2202">
            <v>41483</v>
          </cell>
          <cell r="E2202">
            <v>41477</v>
          </cell>
        </row>
        <row r="2203">
          <cell r="A2203">
            <v>188782</v>
          </cell>
          <cell r="B2203">
            <v>41479</v>
          </cell>
          <cell r="C2203">
            <v>41470</v>
          </cell>
          <cell r="D2203">
            <v>41483</v>
          </cell>
          <cell r="E2203">
            <v>41477</v>
          </cell>
        </row>
        <row r="2204">
          <cell r="A2204">
            <v>188783</v>
          </cell>
          <cell r="B2204">
            <v>41480</v>
          </cell>
          <cell r="C2204">
            <v>41470</v>
          </cell>
          <cell r="D2204">
            <v>41483</v>
          </cell>
          <cell r="E2204">
            <v>41477</v>
          </cell>
        </row>
        <row r="2205">
          <cell r="A2205">
            <v>188784</v>
          </cell>
          <cell r="B2205">
            <v>41481</v>
          </cell>
          <cell r="C2205">
            <v>41470</v>
          </cell>
          <cell r="D2205">
            <v>41483</v>
          </cell>
          <cell r="E2205">
            <v>41477</v>
          </cell>
        </row>
        <row r="2206">
          <cell r="A2206">
            <v>188785</v>
          </cell>
          <cell r="B2206">
            <v>41482</v>
          </cell>
          <cell r="C2206">
            <v>41470</v>
          </cell>
          <cell r="D2206">
            <v>41483</v>
          </cell>
          <cell r="E2206">
            <v>41477</v>
          </cell>
        </row>
        <row r="2207">
          <cell r="A2207">
            <v>188786</v>
          </cell>
          <cell r="B2207">
            <v>41483</v>
          </cell>
          <cell r="C2207">
            <v>41470</v>
          </cell>
          <cell r="D2207">
            <v>41483</v>
          </cell>
          <cell r="E2207">
            <v>41477</v>
          </cell>
        </row>
        <row r="2208">
          <cell r="A2208">
            <v>188787</v>
          </cell>
          <cell r="B2208">
            <v>41484</v>
          </cell>
          <cell r="C2208">
            <v>41501</v>
          </cell>
          <cell r="D2208">
            <v>41490</v>
          </cell>
          <cell r="E2208">
            <v>41484</v>
          </cell>
        </row>
        <row r="2209">
          <cell r="A2209">
            <v>188788</v>
          </cell>
          <cell r="B2209">
            <v>41485</v>
          </cell>
          <cell r="C2209">
            <v>41501</v>
          </cell>
          <cell r="D2209">
            <v>41490</v>
          </cell>
          <cell r="E2209">
            <v>41484</v>
          </cell>
        </row>
        <row r="2210">
          <cell r="A2210">
            <v>188789</v>
          </cell>
          <cell r="B2210">
            <v>41486</v>
          </cell>
          <cell r="C2210">
            <v>41501</v>
          </cell>
          <cell r="D2210">
            <v>41490</v>
          </cell>
          <cell r="E2210">
            <v>41484</v>
          </cell>
        </row>
        <row r="2211">
          <cell r="A2211">
            <v>188790</v>
          </cell>
          <cell r="B2211">
            <v>41487</v>
          </cell>
          <cell r="C2211">
            <v>41501</v>
          </cell>
          <cell r="D2211">
            <v>41490</v>
          </cell>
          <cell r="E2211">
            <v>41484</v>
          </cell>
        </row>
        <row r="2212">
          <cell r="A2212">
            <v>188791</v>
          </cell>
          <cell r="B2212">
            <v>41488</v>
          </cell>
          <cell r="C2212">
            <v>41501</v>
          </cell>
          <cell r="D2212">
            <v>41490</v>
          </cell>
          <cell r="E2212">
            <v>41484</v>
          </cell>
        </row>
        <row r="2213">
          <cell r="A2213">
            <v>188792</v>
          </cell>
          <cell r="B2213">
            <v>41489</v>
          </cell>
          <cell r="C2213">
            <v>41501</v>
          </cell>
          <cell r="D2213">
            <v>41490</v>
          </cell>
          <cell r="E2213">
            <v>41484</v>
          </cell>
        </row>
        <row r="2214">
          <cell r="A2214">
            <v>188793</v>
          </cell>
          <cell r="B2214">
            <v>41490</v>
          </cell>
          <cell r="C2214">
            <v>41501</v>
          </cell>
          <cell r="D2214">
            <v>41490</v>
          </cell>
          <cell r="E2214">
            <v>41484</v>
          </cell>
        </row>
        <row r="2215">
          <cell r="A2215">
            <v>188794</v>
          </cell>
          <cell r="B2215">
            <v>41491</v>
          </cell>
          <cell r="C2215">
            <v>41501</v>
          </cell>
          <cell r="D2215">
            <v>41497</v>
          </cell>
          <cell r="E2215">
            <v>41491</v>
          </cell>
        </row>
        <row r="2216">
          <cell r="A2216">
            <v>188795</v>
          </cell>
          <cell r="B2216">
            <v>41492</v>
          </cell>
          <cell r="C2216">
            <v>41501</v>
          </cell>
          <cell r="D2216">
            <v>41497</v>
          </cell>
          <cell r="E2216">
            <v>41491</v>
          </cell>
        </row>
        <row r="2217">
          <cell r="A2217">
            <v>188796</v>
          </cell>
          <cell r="B2217">
            <v>41493</v>
          </cell>
          <cell r="C2217">
            <v>41501</v>
          </cell>
          <cell r="D2217">
            <v>41497</v>
          </cell>
          <cell r="E2217">
            <v>41491</v>
          </cell>
        </row>
        <row r="2218">
          <cell r="A2218">
            <v>188797</v>
          </cell>
          <cell r="B2218">
            <v>41494</v>
          </cell>
          <cell r="C2218">
            <v>41501</v>
          </cell>
          <cell r="D2218">
            <v>41497</v>
          </cell>
          <cell r="E2218">
            <v>41491</v>
          </cell>
        </row>
        <row r="2219">
          <cell r="A2219">
            <v>188798</v>
          </cell>
          <cell r="B2219">
            <v>41495</v>
          </cell>
          <cell r="C2219">
            <v>41501</v>
          </cell>
          <cell r="D2219">
            <v>41497</v>
          </cell>
          <cell r="E2219">
            <v>41491</v>
          </cell>
        </row>
        <row r="2220">
          <cell r="A2220">
            <v>188799</v>
          </cell>
          <cell r="B2220">
            <v>41496</v>
          </cell>
          <cell r="C2220">
            <v>41501</v>
          </cell>
          <cell r="D2220">
            <v>41497</v>
          </cell>
          <cell r="E2220">
            <v>41491</v>
          </cell>
        </row>
        <row r="2221">
          <cell r="A2221">
            <v>188800</v>
          </cell>
          <cell r="B2221">
            <v>41497</v>
          </cell>
          <cell r="C2221">
            <v>41501</v>
          </cell>
          <cell r="D2221">
            <v>41497</v>
          </cell>
          <cell r="E2221">
            <v>41491</v>
          </cell>
        </row>
        <row r="2222">
          <cell r="A2222">
            <v>188801</v>
          </cell>
          <cell r="B2222">
            <v>41498</v>
          </cell>
          <cell r="C2222">
            <v>41501</v>
          </cell>
          <cell r="D2222">
            <v>41504</v>
          </cell>
          <cell r="E2222">
            <v>41498</v>
          </cell>
        </row>
        <row r="2223">
          <cell r="A2223">
            <v>188802</v>
          </cell>
          <cell r="B2223">
            <v>41499</v>
          </cell>
          <cell r="C2223">
            <v>41501</v>
          </cell>
          <cell r="D2223">
            <v>41504</v>
          </cell>
          <cell r="E2223">
            <v>41498</v>
          </cell>
        </row>
        <row r="2224">
          <cell r="A2224">
            <v>188803</v>
          </cell>
          <cell r="B2224">
            <v>41500</v>
          </cell>
          <cell r="C2224">
            <v>41501</v>
          </cell>
          <cell r="D2224">
            <v>41504</v>
          </cell>
          <cell r="E2224">
            <v>41498</v>
          </cell>
        </row>
        <row r="2225">
          <cell r="A2225">
            <v>188804</v>
          </cell>
          <cell r="B2225">
            <v>41501</v>
          </cell>
          <cell r="C2225">
            <v>41501</v>
          </cell>
          <cell r="D2225">
            <v>41504</v>
          </cell>
          <cell r="E2225">
            <v>41498</v>
          </cell>
        </row>
        <row r="2226">
          <cell r="A2226">
            <v>188805</v>
          </cell>
          <cell r="B2226">
            <v>41502</v>
          </cell>
          <cell r="C2226">
            <v>41501</v>
          </cell>
          <cell r="D2226">
            <v>41504</v>
          </cell>
          <cell r="E2226">
            <v>41498</v>
          </cell>
        </row>
        <row r="2227">
          <cell r="A2227">
            <v>188806</v>
          </cell>
          <cell r="B2227">
            <v>41503</v>
          </cell>
          <cell r="C2227">
            <v>41501</v>
          </cell>
          <cell r="D2227">
            <v>41504</v>
          </cell>
          <cell r="E2227">
            <v>41498</v>
          </cell>
        </row>
        <row r="2228">
          <cell r="A2228">
            <v>188807</v>
          </cell>
          <cell r="B2228">
            <v>41504</v>
          </cell>
          <cell r="C2228">
            <v>41501</v>
          </cell>
          <cell r="D2228">
            <v>41504</v>
          </cell>
          <cell r="E2228">
            <v>41498</v>
          </cell>
        </row>
        <row r="2229">
          <cell r="A2229">
            <v>188808</v>
          </cell>
          <cell r="B2229">
            <v>41505</v>
          </cell>
          <cell r="C2229">
            <v>41501</v>
          </cell>
          <cell r="D2229">
            <v>41511</v>
          </cell>
          <cell r="E2229">
            <v>41505</v>
          </cell>
        </row>
        <row r="2230">
          <cell r="A2230">
            <v>188809</v>
          </cell>
          <cell r="B2230">
            <v>41506</v>
          </cell>
          <cell r="C2230">
            <v>41501</v>
          </cell>
          <cell r="D2230">
            <v>41511</v>
          </cell>
          <cell r="E2230">
            <v>41505</v>
          </cell>
        </row>
        <row r="2231">
          <cell r="A2231">
            <v>188810</v>
          </cell>
          <cell r="B2231">
            <v>41507</v>
          </cell>
          <cell r="C2231">
            <v>41501</v>
          </cell>
          <cell r="D2231">
            <v>41511</v>
          </cell>
          <cell r="E2231">
            <v>41505</v>
          </cell>
        </row>
        <row r="2232">
          <cell r="A2232">
            <v>188811</v>
          </cell>
          <cell r="B2232">
            <v>41508</v>
          </cell>
          <cell r="C2232">
            <v>41501</v>
          </cell>
          <cell r="D2232">
            <v>41511</v>
          </cell>
          <cell r="E2232">
            <v>41505</v>
          </cell>
        </row>
        <row r="2233">
          <cell r="A2233">
            <v>188812</v>
          </cell>
          <cell r="B2233">
            <v>41509</v>
          </cell>
          <cell r="C2233">
            <v>41501</v>
          </cell>
          <cell r="D2233">
            <v>41511</v>
          </cell>
          <cell r="E2233">
            <v>41505</v>
          </cell>
        </row>
        <row r="2234">
          <cell r="A2234">
            <v>188813</v>
          </cell>
          <cell r="B2234">
            <v>41510</v>
          </cell>
          <cell r="C2234">
            <v>41501</v>
          </cell>
          <cell r="D2234">
            <v>41511</v>
          </cell>
          <cell r="E2234">
            <v>41505</v>
          </cell>
        </row>
        <row r="2235">
          <cell r="A2235">
            <v>188814</v>
          </cell>
          <cell r="B2235">
            <v>41511</v>
          </cell>
          <cell r="C2235">
            <v>41501</v>
          </cell>
          <cell r="D2235">
            <v>41511</v>
          </cell>
          <cell r="E2235">
            <v>41505</v>
          </cell>
        </row>
        <row r="2236">
          <cell r="A2236">
            <v>188815</v>
          </cell>
          <cell r="B2236">
            <v>41512</v>
          </cell>
          <cell r="C2236">
            <v>41532</v>
          </cell>
          <cell r="D2236">
            <v>41518</v>
          </cell>
          <cell r="E2236">
            <v>41512</v>
          </cell>
        </row>
        <row r="2237">
          <cell r="A2237">
            <v>188816</v>
          </cell>
          <cell r="B2237">
            <v>41513</v>
          </cell>
          <cell r="C2237">
            <v>41532</v>
          </cell>
          <cell r="D2237">
            <v>41518</v>
          </cell>
          <cell r="E2237">
            <v>41512</v>
          </cell>
        </row>
        <row r="2238">
          <cell r="A2238">
            <v>188817</v>
          </cell>
          <cell r="B2238">
            <v>41514</v>
          </cell>
          <cell r="C2238">
            <v>41532</v>
          </cell>
          <cell r="D2238">
            <v>41518</v>
          </cell>
          <cell r="E2238">
            <v>41512</v>
          </cell>
        </row>
        <row r="2239">
          <cell r="A2239">
            <v>188818</v>
          </cell>
          <cell r="B2239">
            <v>41515</v>
          </cell>
          <cell r="C2239">
            <v>41532</v>
          </cell>
          <cell r="D2239">
            <v>41518</v>
          </cell>
          <cell r="E2239">
            <v>41512</v>
          </cell>
        </row>
        <row r="2240">
          <cell r="A2240">
            <v>188819</v>
          </cell>
          <cell r="B2240">
            <v>41516</v>
          </cell>
          <cell r="C2240">
            <v>41532</v>
          </cell>
          <cell r="D2240">
            <v>41518</v>
          </cell>
          <cell r="E2240">
            <v>41512</v>
          </cell>
        </row>
        <row r="2241">
          <cell r="A2241">
            <v>188820</v>
          </cell>
          <cell r="B2241">
            <v>41517</v>
          </cell>
          <cell r="C2241">
            <v>41532</v>
          </cell>
          <cell r="D2241">
            <v>41518</v>
          </cell>
          <cell r="E2241">
            <v>41512</v>
          </cell>
        </row>
        <row r="2242">
          <cell r="A2242">
            <v>188821</v>
          </cell>
          <cell r="B2242">
            <v>41518</v>
          </cell>
          <cell r="C2242">
            <v>41532</v>
          </cell>
          <cell r="D2242">
            <v>41518</v>
          </cell>
          <cell r="E2242">
            <v>41512</v>
          </cell>
        </row>
        <row r="2243">
          <cell r="A2243">
            <v>188822</v>
          </cell>
          <cell r="B2243">
            <v>41519</v>
          </cell>
          <cell r="C2243">
            <v>41532</v>
          </cell>
          <cell r="D2243">
            <v>41525</v>
          </cell>
          <cell r="E2243">
            <v>41519</v>
          </cell>
        </row>
        <row r="2244">
          <cell r="A2244">
            <v>188823</v>
          </cell>
          <cell r="B2244">
            <v>41520</v>
          </cell>
          <cell r="C2244">
            <v>41532</v>
          </cell>
          <cell r="D2244">
            <v>41525</v>
          </cell>
          <cell r="E2244">
            <v>41519</v>
          </cell>
        </row>
        <row r="2245">
          <cell r="A2245">
            <v>188824</v>
          </cell>
          <cell r="B2245">
            <v>41521</v>
          </cell>
          <cell r="C2245">
            <v>41532</v>
          </cell>
          <cell r="D2245">
            <v>41525</v>
          </cell>
          <cell r="E2245">
            <v>41519</v>
          </cell>
        </row>
        <row r="2246">
          <cell r="A2246">
            <v>188825</v>
          </cell>
          <cell r="B2246">
            <v>41522</v>
          </cell>
          <cell r="C2246">
            <v>41532</v>
          </cell>
          <cell r="D2246">
            <v>41525</v>
          </cell>
          <cell r="E2246">
            <v>41519</v>
          </cell>
        </row>
        <row r="2247">
          <cell r="A2247">
            <v>188826</v>
          </cell>
          <cell r="B2247">
            <v>41523</v>
          </cell>
          <cell r="C2247">
            <v>41532</v>
          </cell>
          <cell r="D2247">
            <v>41525</v>
          </cell>
          <cell r="E2247">
            <v>41519</v>
          </cell>
        </row>
        <row r="2248">
          <cell r="A2248">
            <v>188827</v>
          </cell>
          <cell r="B2248">
            <v>41524</v>
          </cell>
          <cell r="C2248">
            <v>41532</v>
          </cell>
          <cell r="D2248">
            <v>41525</v>
          </cell>
          <cell r="E2248">
            <v>41519</v>
          </cell>
        </row>
        <row r="2249">
          <cell r="A2249">
            <v>188828</v>
          </cell>
          <cell r="B2249">
            <v>41525</v>
          </cell>
          <cell r="C2249">
            <v>41532</v>
          </cell>
          <cell r="D2249">
            <v>41525</v>
          </cell>
          <cell r="E2249">
            <v>41519</v>
          </cell>
        </row>
        <row r="2250">
          <cell r="A2250">
            <v>188829</v>
          </cell>
          <cell r="B2250">
            <v>41526</v>
          </cell>
          <cell r="C2250">
            <v>41532</v>
          </cell>
          <cell r="D2250">
            <v>41532</v>
          </cell>
          <cell r="E2250">
            <v>41526</v>
          </cell>
        </row>
        <row r="2251">
          <cell r="A2251">
            <v>188830</v>
          </cell>
          <cell r="B2251">
            <v>41527</v>
          </cell>
          <cell r="C2251">
            <v>41532</v>
          </cell>
          <cell r="D2251">
            <v>41532</v>
          </cell>
          <cell r="E2251">
            <v>41526</v>
          </cell>
        </row>
        <row r="2252">
          <cell r="A2252">
            <v>188831</v>
          </cell>
          <cell r="B2252">
            <v>41528</v>
          </cell>
          <cell r="C2252">
            <v>41532</v>
          </cell>
          <cell r="D2252">
            <v>41532</v>
          </cell>
          <cell r="E2252">
            <v>41526</v>
          </cell>
        </row>
        <row r="2253">
          <cell r="A2253">
            <v>188832</v>
          </cell>
          <cell r="B2253">
            <v>41529</v>
          </cell>
          <cell r="C2253">
            <v>41532</v>
          </cell>
          <cell r="D2253">
            <v>41532</v>
          </cell>
          <cell r="E2253">
            <v>41526</v>
          </cell>
        </row>
        <row r="2254">
          <cell r="A2254">
            <v>188833</v>
          </cell>
          <cell r="B2254">
            <v>41530</v>
          </cell>
          <cell r="C2254">
            <v>41532</v>
          </cell>
          <cell r="D2254">
            <v>41532</v>
          </cell>
          <cell r="E2254">
            <v>41526</v>
          </cell>
        </row>
        <row r="2255">
          <cell r="A2255">
            <v>188834</v>
          </cell>
          <cell r="B2255">
            <v>41531</v>
          </cell>
          <cell r="C2255">
            <v>41532</v>
          </cell>
          <cell r="D2255">
            <v>41532</v>
          </cell>
          <cell r="E2255">
            <v>41526</v>
          </cell>
        </row>
        <row r="2256">
          <cell r="A2256">
            <v>188835</v>
          </cell>
          <cell r="B2256">
            <v>41532</v>
          </cell>
          <cell r="C2256">
            <v>41532</v>
          </cell>
          <cell r="D2256">
            <v>41532</v>
          </cell>
          <cell r="E2256">
            <v>41526</v>
          </cell>
        </row>
        <row r="2257">
          <cell r="A2257">
            <v>188836</v>
          </cell>
          <cell r="B2257">
            <v>41533</v>
          </cell>
          <cell r="C2257">
            <v>41532</v>
          </cell>
          <cell r="D2257">
            <v>41539</v>
          </cell>
          <cell r="E2257">
            <v>41533</v>
          </cell>
        </row>
        <row r="2258">
          <cell r="A2258">
            <v>188837</v>
          </cell>
          <cell r="B2258">
            <v>41534</v>
          </cell>
          <cell r="C2258">
            <v>41532</v>
          </cell>
          <cell r="D2258">
            <v>41539</v>
          </cell>
          <cell r="E2258">
            <v>41533</v>
          </cell>
        </row>
        <row r="2259">
          <cell r="A2259">
            <v>188838</v>
          </cell>
          <cell r="B2259">
            <v>41535</v>
          </cell>
          <cell r="C2259">
            <v>41532</v>
          </cell>
          <cell r="D2259">
            <v>41539</v>
          </cell>
          <cell r="E2259">
            <v>41533</v>
          </cell>
        </row>
        <row r="2260">
          <cell r="A2260">
            <v>188839</v>
          </cell>
          <cell r="B2260">
            <v>41536</v>
          </cell>
          <cell r="C2260">
            <v>41532</v>
          </cell>
          <cell r="D2260">
            <v>41539</v>
          </cell>
          <cell r="E2260">
            <v>41533</v>
          </cell>
        </row>
        <row r="2261">
          <cell r="A2261">
            <v>188840</v>
          </cell>
          <cell r="B2261">
            <v>41537</v>
          </cell>
          <cell r="C2261">
            <v>41532</v>
          </cell>
          <cell r="D2261">
            <v>41539</v>
          </cell>
          <cell r="E2261">
            <v>41533</v>
          </cell>
        </row>
        <row r="2262">
          <cell r="A2262">
            <v>188841</v>
          </cell>
          <cell r="B2262">
            <v>41538</v>
          </cell>
          <cell r="C2262">
            <v>41532</v>
          </cell>
          <cell r="D2262">
            <v>41539</v>
          </cell>
          <cell r="E2262">
            <v>41533</v>
          </cell>
        </row>
        <row r="2263">
          <cell r="A2263">
            <v>188842</v>
          </cell>
          <cell r="B2263">
            <v>41539</v>
          </cell>
          <cell r="C2263">
            <v>41532</v>
          </cell>
          <cell r="D2263">
            <v>41539</v>
          </cell>
          <cell r="E2263">
            <v>41533</v>
          </cell>
        </row>
        <row r="2264">
          <cell r="A2264">
            <v>188843</v>
          </cell>
          <cell r="B2264">
            <v>41540</v>
          </cell>
          <cell r="C2264">
            <v>41532</v>
          </cell>
          <cell r="D2264">
            <v>41546</v>
          </cell>
          <cell r="E2264">
            <v>41540</v>
          </cell>
        </row>
        <row r="2265">
          <cell r="A2265">
            <v>188844</v>
          </cell>
          <cell r="B2265">
            <v>41541</v>
          </cell>
          <cell r="C2265">
            <v>41532</v>
          </cell>
          <cell r="D2265">
            <v>41546</v>
          </cell>
          <cell r="E2265">
            <v>41540</v>
          </cell>
        </row>
        <row r="2266">
          <cell r="A2266">
            <v>188845</v>
          </cell>
          <cell r="B2266">
            <v>41542</v>
          </cell>
          <cell r="C2266">
            <v>41532</v>
          </cell>
          <cell r="D2266">
            <v>41546</v>
          </cell>
          <cell r="E2266">
            <v>41540</v>
          </cell>
        </row>
        <row r="2267">
          <cell r="A2267">
            <v>188846</v>
          </cell>
          <cell r="B2267">
            <v>41543</v>
          </cell>
          <cell r="C2267">
            <v>41532</v>
          </cell>
          <cell r="D2267">
            <v>41546</v>
          </cell>
          <cell r="E2267">
            <v>41540</v>
          </cell>
        </row>
        <row r="2268">
          <cell r="A2268">
            <v>188847</v>
          </cell>
          <cell r="B2268">
            <v>41544</v>
          </cell>
          <cell r="C2268">
            <v>41532</v>
          </cell>
          <cell r="D2268">
            <v>41546</v>
          </cell>
          <cell r="E2268">
            <v>41540</v>
          </cell>
        </row>
        <row r="2269">
          <cell r="A2269">
            <v>188848</v>
          </cell>
          <cell r="B2269">
            <v>41545</v>
          </cell>
          <cell r="C2269">
            <v>41532</v>
          </cell>
          <cell r="D2269">
            <v>41546</v>
          </cell>
          <cell r="E2269">
            <v>41540</v>
          </cell>
        </row>
        <row r="2270">
          <cell r="A2270">
            <v>188849</v>
          </cell>
          <cell r="B2270">
            <v>41546</v>
          </cell>
          <cell r="C2270">
            <v>41532</v>
          </cell>
          <cell r="D2270">
            <v>41546</v>
          </cell>
          <cell r="E2270">
            <v>41540</v>
          </cell>
        </row>
        <row r="2271">
          <cell r="A2271">
            <v>188850</v>
          </cell>
          <cell r="B2271">
            <v>41547</v>
          </cell>
          <cell r="C2271">
            <v>41562</v>
          </cell>
          <cell r="D2271">
            <v>41553</v>
          </cell>
          <cell r="E2271">
            <v>41547</v>
          </cell>
        </row>
        <row r="2272">
          <cell r="A2272">
            <v>188851</v>
          </cell>
          <cell r="B2272">
            <v>41548</v>
          </cell>
          <cell r="C2272">
            <v>41562</v>
          </cell>
          <cell r="D2272">
            <v>41553</v>
          </cell>
          <cell r="E2272">
            <v>41547</v>
          </cell>
        </row>
        <row r="2273">
          <cell r="A2273">
            <v>188852</v>
          </cell>
          <cell r="B2273">
            <v>41549</v>
          </cell>
          <cell r="C2273">
            <v>41562</v>
          </cell>
          <cell r="D2273">
            <v>41553</v>
          </cell>
          <cell r="E2273">
            <v>41547</v>
          </cell>
        </row>
        <row r="2274">
          <cell r="A2274">
            <v>188853</v>
          </cell>
          <cell r="B2274">
            <v>41550</v>
          </cell>
          <cell r="C2274">
            <v>41562</v>
          </cell>
          <cell r="D2274">
            <v>41553</v>
          </cell>
          <cell r="E2274">
            <v>41547</v>
          </cell>
        </row>
        <row r="2275">
          <cell r="A2275">
            <v>188854</v>
          </cell>
          <cell r="B2275">
            <v>41551</v>
          </cell>
          <cell r="C2275">
            <v>41562</v>
          </cell>
          <cell r="D2275">
            <v>41553</v>
          </cell>
          <cell r="E2275">
            <v>41547</v>
          </cell>
        </row>
        <row r="2276">
          <cell r="A2276">
            <v>188855</v>
          </cell>
          <cell r="B2276">
            <v>41552</v>
          </cell>
          <cell r="C2276">
            <v>41562</v>
          </cell>
          <cell r="D2276">
            <v>41553</v>
          </cell>
          <cell r="E2276">
            <v>41547</v>
          </cell>
        </row>
        <row r="2277">
          <cell r="A2277">
            <v>188856</v>
          </cell>
          <cell r="B2277">
            <v>41553</v>
          </cell>
          <cell r="C2277">
            <v>41562</v>
          </cell>
          <cell r="D2277">
            <v>41553</v>
          </cell>
          <cell r="E2277">
            <v>41547</v>
          </cell>
        </row>
        <row r="2278">
          <cell r="A2278">
            <v>188857</v>
          </cell>
          <cell r="B2278">
            <v>41554</v>
          </cell>
          <cell r="C2278">
            <v>41562</v>
          </cell>
          <cell r="D2278">
            <v>41560</v>
          </cell>
          <cell r="E2278">
            <v>41554</v>
          </cell>
        </row>
        <row r="2279">
          <cell r="A2279">
            <v>188858</v>
          </cell>
          <cell r="B2279">
            <v>41555</v>
          </cell>
          <cell r="C2279">
            <v>41562</v>
          </cell>
          <cell r="D2279">
            <v>41560</v>
          </cell>
          <cell r="E2279">
            <v>41554</v>
          </cell>
        </row>
        <row r="2280">
          <cell r="A2280">
            <v>188859</v>
          </cell>
          <cell r="B2280">
            <v>41556</v>
          </cell>
          <cell r="C2280">
            <v>41562</v>
          </cell>
          <cell r="D2280">
            <v>41560</v>
          </cell>
          <cell r="E2280">
            <v>41554</v>
          </cell>
        </row>
        <row r="2281">
          <cell r="A2281">
            <v>188860</v>
          </cell>
          <cell r="B2281">
            <v>41557</v>
          </cell>
          <cell r="C2281">
            <v>41562</v>
          </cell>
          <cell r="D2281">
            <v>41560</v>
          </cell>
          <cell r="E2281">
            <v>41554</v>
          </cell>
        </row>
        <row r="2282">
          <cell r="A2282">
            <v>188861</v>
          </cell>
          <cell r="B2282">
            <v>41558</v>
          </cell>
          <cell r="C2282">
            <v>41562</v>
          </cell>
          <cell r="D2282">
            <v>41560</v>
          </cell>
          <cell r="E2282">
            <v>41554</v>
          </cell>
        </row>
        <row r="2283">
          <cell r="A2283">
            <v>188862</v>
          </cell>
          <cell r="B2283">
            <v>41559</v>
          </cell>
          <cell r="C2283">
            <v>41562</v>
          </cell>
          <cell r="D2283">
            <v>41560</v>
          </cell>
          <cell r="E2283">
            <v>41554</v>
          </cell>
        </row>
        <row r="2284">
          <cell r="A2284">
            <v>188863</v>
          </cell>
          <cell r="B2284">
            <v>41560</v>
          </cell>
          <cell r="C2284">
            <v>41562</v>
          </cell>
          <cell r="D2284">
            <v>41560</v>
          </cell>
          <cell r="E2284">
            <v>41554</v>
          </cell>
        </row>
        <row r="2285">
          <cell r="A2285">
            <v>188864</v>
          </cell>
          <cell r="B2285">
            <v>41561</v>
          </cell>
          <cell r="C2285">
            <v>41562</v>
          </cell>
          <cell r="D2285">
            <v>41567</v>
          </cell>
          <cell r="E2285">
            <v>41561</v>
          </cell>
        </row>
        <row r="2286">
          <cell r="A2286">
            <v>188865</v>
          </cell>
          <cell r="B2286">
            <v>41562</v>
          </cell>
          <cell r="C2286">
            <v>41562</v>
          </cell>
          <cell r="D2286">
            <v>41567</v>
          </cell>
          <cell r="E2286">
            <v>41561</v>
          </cell>
        </row>
        <row r="2287">
          <cell r="A2287">
            <v>188866</v>
          </cell>
          <cell r="B2287">
            <v>41563</v>
          </cell>
          <cell r="C2287">
            <v>41562</v>
          </cell>
          <cell r="D2287">
            <v>41567</v>
          </cell>
          <cell r="E2287">
            <v>41561</v>
          </cell>
        </row>
        <row r="2288">
          <cell r="A2288">
            <v>188867</v>
          </cell>
          <cell r="B2288">
            <v>41564</v>
          </cell>
          <cell r="C2288">
            <v>41562</v>
          </cell>
          <cell r="D2288">
            <v>41567</v>
          </cell>
          <cell r="E2288">
            <v>41561</v>
          </cell>
        </row>
        <row r="2289">
          <cell r="A2289">
            <v>188868</v>
          </cell>
          <cell r="B2289">
            <v>41565</v>
          </cell>
          <cell r="C2289">
            <v>41562</v>
          </cell>
          <cell r="D2289">
            <v>41567</v>
          </cell>
          <cell r="E2289">
            <v>41561</v>
          </cell>
        </row>
        <row r="2290">
          <cell r="A2290">
            <v>188869</v>
          </cell>
          <cell r="B2290">
            <v>41566</v>
          </cell>
          <cell r="C2290">
            <v>41562</v>
          </cell>
          <cell r="D2290">
            <v>41567</v>
          </cell>
          <cell r="E2290">
            <v>41561</v>
          </cell>
        </row>
        <row r="2291">
          <cell r="A2291">
            <v>188870</v>
          </cell>
          <cell r="B2291">
            <v>41567</v>
          </cell>
          <cell r="C2291">
            <v>41562</v>
          </cell>
          <cell r="D2291">
            <v>41567</v>
          </cell>
          <cell r="E2291">
            <v>41561</v>
          </cell>
        </row>
        <row r="2292">
          <cell r="A2292">
            <v>188871</v>
          </cell>
          <cell r="B2292">
            <v>41568</v>
          </cell>
          <cell r="C2292">
            <v>41562</v>
          </cell>
          <cell r="D2292">
            <v>41574</v>
          </cell>
          <cell r="E2292">
            <v>41568</v>
          </cell>
        </row>
        <row r="2293">
          <cell r="A2293">
            <v>188872</v>
          </cell>
          <cell r="B2293">
            <v>41569</v>
          </cell>
          <cell r="C2293">
            <v>41562</v>
          </cell>
          <cell r="D2293">
            <v>41574</v>
          </cell>
          <cell r="E2293">
            <v>41568</v>
          </cell>
        </row>
        <row r="2294">
          <cell r="A2294">
            <v>188873</v>
          </cell>
          <cell r="B2294">
            <v>41570</v>
          </cell>
          <cell r="C2294">
            <v>41562</v>
          </cell>
          <cell r="D2294">
            <v>41574</v>
          </cell>
          <cell r="E2294">
            <v>41568</v>
          </cell>
        </row>
        <row r="2295">
          <cell r="A2295">
            <v>188874</v>
          </cell>
          <cell r="B2295">
            <v>41571</v>
          </cell>
          <cell r="C2295">
            <v>41562</v>
          </cell>
          <cell r="D2295">
            <v>41574</v>
          </cell>
          <cell r="E2295">
            <v>41568</v>
          </cell>
        </row>
        <row r="2296">
          <cell r="A2296">
            <v>188875</v>
          </cell>
          <cell r="B2296">
            <v>41572</v>
          </cell>
          <cell r="C2296">
            <v>41562</v>
          </cell>
          <cell r="D2296">
            <v>41574</v>
          </cell>
          <cell r="E2296">
            <v>41568</v>
          </cell>
        </row>
        <row r="2297">
          <cell r="A2297">
            <v>188876</v>
          </cell>
          <cell r="B2297">
            <v>41573</v>
          </cell>
          <cell r="C2297">
            <v>41562</v>
          </cell>
          <cell r="D2297">
            <v>41574</v>
          </cell>
          <cell r="E2297">
            <v>41568</v>
          </cell>
        </row>
        <row r="2298">
          <cell r="A2298">
            <v>188877</v>
          </cell>
          <cell r="B2298">
            <v>41574</v>
          </cell>
          <cell r="C2298">
            <v>41562</v>
          </cell>
          <cell r="D2298">
            <v>41574</v>
          </cell>
          <cell r="E2298">
            <v>41568</v>
          </cell>
        </row>
        <row r="2299">
          <cell r="A2299">
            <v>188878</v>
          </cell>
          <cell r="B2299">
            <v>41575</v>
          </cell>
          <cell r="C2299">
            <v>41593</v>
          </cell>
          <cell r="D2299">
            <v>41581</v>
          </cell>
          <cell r="E2299">
            <v>41575</v>
          </cell>
        </row>
        <row r="2300">
          <cell r="A2300">
            <v>188879</v>
          </cell>
          <cell r="B2300">
            <v>41576</v>
          </cell>
          <cell r="C2300">
            <v>41593</v>
          </cell>
          <cell r="D2300">
            <v>41581</v>
          </cell>
          <cell r="E2300">
            <v>41575</v>
          </cell>
        </row>
        <row r="2301">
          <cell r="A2301">
            <v>188880</v>
          </cell>
          <cell r="B2301">
            <v>41577</v>
          </cell>
          <cell r="C2301">
            <v>41593</v>
          </cell>
          <cell r="D2301">
            <v>41581</v>
          </cell>
          <cell r="E2301">
            <v>41575</v>
          </cell>
        </row>
        <row r="2302">
          <cell r="A2302">
            <v>188881</v>
          </cell>
          <cell r="B2302">
            <v>41578</v>
          </cell>
          <cell r="C2302">
            <v>41593</v>
          </cell>
          <cell r="D2302">
            <v>41581</v>
          </cell>
          <cell r="E2302">
            <v>41575</v>
          </cell>
        </row>
        <row r="2303">
          <cell r="A2303">
            <v>188882</v>
          </cell>
          <cell r="B2303">
            <v>41579</v>
          </cell>
          <cell r="C2303">
            <v>41593</v>
          </cell>
          <cell r="D2303">
            <v>41581</v>
          </cell>
          <cell r="E2303">
            <v>41575</v>
          </cell>
        </row>
        <row r="2304">
          <cell r="A2304">
            <v>188883</v>
          </cell>
          <cell r="B2304">
            <v>41580</v>
          </cell>
          <cell r="C2304">
            <v>41593</v>
          </cell>
          <cell r="D2304">
            <v>41581</v>
          </cell>
          <cell r="E2304">
            <v>41575</v>
          </cell>
        </row>
        <row r="2305">
          <cell r="A2305">
            <v>188884</v>
          </cell>
          <cell r="B2305">
            <v>41581</v>
          </cell>
          <cell r="C2305">
            <v>41593</v>
          </cell>
          <cell r="D2305">
            <v>41581</v>
          </cell>
          <cell r="E2305">
            <v>41575</v>
          </cell>
        </row>
        <row r="2306">
          <cell r="A2306">
            <v>188885</v>
          </cell>
          <cell r="B2306">
            <v>41582</v>
          </cell>
          <cell r="C2306">
            <v>41593</v>
          </cell>
          <cell r="D2306">
            <v>41588</v>
          </cell>
          <cell r="E2306">
            <v>41582</v>
          </cell>
        </row>
        <row r="2307">
          <cell r="A2307">
            <v>188886</v>
          </cell>
          <cell r="B2307">
            <v>41583</v>
          </cell>
          <cell r="C2307">
            <v>41593</v>
          </cell>
          <cell r="D2307">
            <v>41588</v>
          </cell>
          <cell r="E2307">
            <v>41582</v>
          </cell>
        </row>
        <row r="2308">
          <cell r="A2308">
            <v>188887</v>
          </cell>
          <cell r="B2308">
            <v>41584</v>
          </cell>
          <cell r="C2308">
            <v>41593</v>
          </cell>
          <cell r="D2308">
            <v>41588</v>
          </cell>
          <cell r="E2308">
            <v>41582</v>
          </cell>
        </row>
        <row r="2309">
          <cell r="A2309">
            <v>188888</v>
          </cell>
          <cell r="B2309">
            <v>41585</v>
          </cell>
          <cell r="C2309">
            <v>41593</v>
          </cell>
          <cell r="D2309">
            <v>41588</v>
          </cell>
          <cell r="E2309">
            <v>41582</v>
          </cell>
        </row>
        <row r="2310">
          <cell r="A2310">
            <v>188889</v>
          </cell>
          <cell r="B2310">
            <v>41586</v>
          </cell>
          <cell r="C2310">
            <v>41593</v>
          </cell>
          <cell r="D2310">
            <v>41588</v>
          </cell>
          <cell r="E2310">
            <v>41582</v>
          </cell>
        </row>
        <row r="2311">
          <cell r="A2311">
            <v>188890</v>
          </cell>
          <cell r="B2311">
            <v>41587</v>
          </cell>
          <cell r="C2311">
            <v>41593</v>
          </cell>
          <cell r="D2311">
            <v>41588</v>
          </cell>
          <cell r="E2311">
            <v>41582</v>
          </cell>
        </row>
        <row r="2312">
          <cell r="A2312">
            <v>188891</v>
          </cell>
          <cell r="B2312">
            <v>41588</v>
          </cell>
          <cell r="C2312">
            <v>41593</v>
          </cell>
          <cell r="D2312">
            <v>41588</v>
          </cell>
          <cell r="E2312">
            <v>41582</v>
          </cell>
        </row>
        <row r="2313">
          <cell r="A2313">
            <v>188892</v>
          </cell>
          <cell r="B2313">
            <v>41589</v>
          </cell>
          <cell r="C2313">
            <v>41593</v>
          </cell>
          <cell r="D2313">
            <v>41595</v>
          </cell>
          <cell r="E2313">
            <v>41589</v>
          </cell>
        </row>
        <row r="2314">
          <cell r="A2314">
            <v>188893</v>
          </cell>
          <cell r="B2314">
            <v>41590</v>
          </cell>
          <cell r="C2314">
            <v>41593</v>
          </cell>
          <cell r="D2314">
            <v>41595</v>
          </cell>
          <cell r="E2314">
            <v>41589</v>
          </cell>
        </row>
        <row r="2315">
          <cell r="A2315">
            <v>188894</v>
          </cell>
          <cell r="B2315">
            <v>41591</v>
          </cell>
          <cell r="C2315">
            <v>41593</v>
          </cell>
          <cell r="D2315">
            <v>41595</v>
          </cell>
          <cell r="E2315">
            <v>41589</v>
          </cell>
        </row>
        <row r="2316">
          <cell r="A2316">
            <v>188895</v>
          </cell>
          <cell r="B2316">
            <v>41592</v>
          </cell>
          <cell r="C2316">
            <v>41593</v>
          </cell>
          <cell r="D2316">
            <v>41595</v>
          </cell>
          <cell r="E2316">
            <v>41589</v>
          </cell>
        </row>
        <row r="2317">
          <cell r="A2317">
            <v>188896</v>
          </cell>
          <cell r="B2317">
            <v>41593</v>
          </cell>
          <cell r="C2317">
            <v>41593</v>
          </cell>
          <cell r="D2317">
            <v>41595</v>
          </cell>
          <cell r="E2317">
            <v>41589</v>
          </cell>
        </row>
        <row r="2318">
          <cell r="A2318">
            <v>188897</v>
          </cell>
          <cell r="B2318">
            <v>41594</v>
          </cell>
          <cell r="C2318">
            <v>41593</v>
          </cell>
          <cell r="D2318">
            <v>41595</v>
          </cell>
          <cell r="E2318">
            <v>41589</v>
          </cell>
        </row>
        <row r="2319">
          <cell r="A2319">
            <v>188898</v>
          </cell>
          <cell r="B2319">
            <v>41595</v>
          </cell>
          <cell r="C2319">
            <v>41593</v>
          </cell>
          <cell r="D2319">
            <v>41595</v>
          </cell>
          <cell r="E2319">
            <v>41589</v>
          </cell>
        </row>
        <row r="2320">
          <cell r="A2320">
            <v>188899</v>
          </cell>
          <cell r="B2320">
            <v>41596</v>
          </cell>
          <cell r="C2320">
            <v>41593</v>
          </cell>
          <cell r="D2320">
            <v>41602</v>
          </cell>
          <cell r="E2320">
            <v>41596</v>
          </cell>
        </row>
        <row r="2321">
          <cell r="A2321">
            <v>188900</v>
          </cell>
          <cell r="B2321">
            <v>41597</v>
          </cell>
          <cell r="C2321">
            <v>41593</v>
          </cell>
          <cell r="D2321">
            <v>41602</v>
          </cell>
          <cell r="E2321">
            <v>41596</v>
          </cell>
        </row>
        <row r="2322">
          <cell r="A2322">
            <v>188901</v>
          </cell>
          <cell r="B2322">
            <v>41598</v>
          </cell>
          <cell r="C2322">
            <v>41593</v>
          </cell>
          <cell r="D2322">
            <v>41602</v>
          </cell>
          <cell r="E2322">
            <v>41596</v>
          </cell>
        </row>
        <row r="2323">
          <cell r="A2323">
            <v>188902</v>
          </cell>
          <cell r="B2323">
            <v>41599</v>
          </cell>
          <cell r="C2323">
            <v>41593</v>
          </cell>
          <cell r="D2323">
            <v>41602</v>
          </cell>
          <cell r="E2323">
            <v>41596</v>
          </cell>
        </row>
        <row r="2324">
          <cell r="A2324">
            <v>188903</v>
          </cell>
          <cell r="B2324">
            <v>41600</v>
          </cell>
          <cell r="C2324">
            <v>41593</v>
          </cell>
          <cell r="D2324">
            <v>41602</v>
          </cell>
          <cell r="E2324">
            <v>41596</v>
          </cell>
        </row>
        <row r="2325">
          <cell r="A2325">
            <v>188904</v>
          </cell>
          <cell r="B2325">
            <v>41601</v>
          </cell>
          <cell r="C2325">
            <v>41593</v>
          </cell>
          <cell r="D2325">
            <v>41602</v>
          </cell>
          <cell r="E2325">
            <v>41596</v>
          </cell>
        </row>
        <row r="2326">
          <cell r="A2326">
            <v>188905</v>
          </cell>
          <cell r="B2326">
            <v>41602</v>
          </cell>
          <cell r="C2326">
            <v>41593</v>
          </cell>
          <cell r="D2326">
            <v>41602</v>
          </cell>
          <cell r="E2326">
            <v>41596</v>
          </cell>
        </row>
        <row r="2327">
          <cell r="A2327">
            <v>188906</v>
          </cell>
          <cell r="B2327">
            <v>41603</v>
          </cell>
          <cell r="C2327">
            <v>41623</v>
          </cell>
          <cell r="D2327">
            <v>41609</v>
          </cell>
          <cell r="E2327">
            <v>41603</v>
          </cell>
        </row>
        <row r="2328">
          <cell r="A2328">
            <v>188907</v>
          </cell>
          <cell r="B2328">
            <v>41604</v>
          </cell>
          <cell r="C2328">
            <v>41623</v>
          </cell>
          <cell r="D2328">
            <v>41609</v>
          </cell>
          <cell r="E2328">
            <v>41603</v>
          </cell>
        </row>
        <row r="2329">
          <cell r="A2329">
            <v>188908</v>
          </cell>
          <cell r="B2329">
            <v>41605</v>
          </cell>
          <cell r="C2329">
            <v>41623</v>
          </cell>
          <cell r="D2329">
            <v>41609</v>
          </cell>
          <cell r="E2329">
            <v>41603</v>
          </cell>
        </row>
        <row r="2330">
          <cell r="A2330">
            <v>188909</v>
          </cell>
          <cell r="B2330">
            <v>41606</v>
          </cell>
          <cell r="C2330">
            <v>41623</v>
          </cell>
          <cell r="D2330">
            <v>41609</v>
          </cell>
          <cell r="E2330">
            <v>41603</v>
          </cell>
        </row>
        <row r="2331">
          <cell r="A2331">
            <v>188910</v>
          </cell>
          <cell r="B2331">
            <v>41607</v>
          </cell>
          <cell r="C2331">
            <v>41623</v>
          </cell>
          <cell r="D2331">
            <v>41609</v>
          </cell>
          <cell r="E2331">
            <v>41603</v>
          </cell>
        </row>
        <row r="2332">
          <cell r="A2332">
            <v>188911</v>
          </cell>
          <cell r="B2332">
            <v>41608</v>
          </cell>
          <cell r="C2332">
            <v>41623</v>
          </cell>
          <cell r="D2332">
            <v>41609</v>
          </cell>
          <cell r="E2332">
            <v>41603</v>
          </cell>
        </row>
        <row r="2333">
          <cell r="A2333">
            <v>188912</v>
          </cell>
          <cell r="B2333">
            <v>41609</v>
          </cell>
          <cell r="C2333">
            <v>41623</v>
          </cell>
          <cell r="D2333">
            <v>41609</v>
          </cell>
          <cell r="E2333">
            <v>41603</v>
          </cell>
        </row>
        <row r="2334">
          <cell r="A2334">
            <v>188913</v>
          </cell>
          <cell r="B2334">
            <v>41610</v>
          </cell>
          <cell r="C2334">
            <v>41623</v>
          </cell>
          <cell r="D2334">
            <v>41616</v>
          </cell>
          <cell r="E2334">
            <v>41610</v>
          </cell>
        </row>
        <row r="2335">
          <cell r="A2335">
            <v>188914</v>
          </cell>
          <cell r="B2335">
            <v>41611</v>
          </cell>
          <cell r="C2335">
            <v>41623</v>
          </cell>
          <cell r="D2335">
            <v>41616</v>
          </cell>
          <cell r="E2335">
            <v>41610</v>
          </cell>
        </row>
        <row r="2336">
          <cell r="A2336">
            <v>188915</v>
          </cell>
          <cell r="B2336">
            <v>41612</v>
          </cell>
          <cell r="C2336">
            <v>41623</v>
          </cell>
          <cell r="D2336">
            <v>41616</v>
          </cell>
          <cell r="E2336">
            <v>41610</v>
          </cell>
        </row>
        <row r="2337">
          <cell r="A2337">
            <v>188916</v>
          </cell>
          <cell r="B2337">
            <v>41613</v>
          </cell>
          <cell r="C2337">
            <v>41623</v>
          </cell>
          <cell r="D2337">
            <v>41616</v>
          </cell>
          <cell r="E2337">
            <v>41610</v>
          </cell>
        </row>
        <row r="2338">
          <cell r="A2338">
            <v>188917</v>
          </cell>
          <cell r="B2338">
            <v>41614</v>
          </cell>
          <cell r="C2338">
            <v>41623</v>
          </cell>
          <cell r="D2338">
            <v>41616</v>
          </cell>
          <cell r="E2338">
            <v>41610</v>
          </cell>
        </row>
        <row r="2339">
          <cell r="A2339">
            <v>188918</v>
          </cell>
          <cell r="B2339">
            <v>41615</v>
          </cell>
          <cell r="C2339">
            <v>41623</v>
          </cell>
          <cell r="D2339">
            <v>41616</v>
          </cell>
          <cell r="E2339">
            <v>41610</v>
          </cell>
        </row>
        <row r="2340">
          <cell r="A2340">
            <v>188919</v>
          </cell>
          <cell r="B2340">
            <v>41616</v>
          </cell>
          <cell r="C2340">
            <v>41623</v>
          </cell>
          <cell r="D2340">
            <v>41616</v>
          </cell>
          <cell r="E2340">
            <v>41610</v>
          </cell>
        </row>
        <row r="2341">
          <cell r="A2341">
            <v>188920</v>
          </cell>
          <cell r="B2341">
            <v>41617</v>
          </cell>
          <cell r="C2341">
            <v>41623</v>
          </cell>
          <cell r="D2341">
            <v>41623</v>
          </cell>
          <cell r="E2341">
            <v>41617</v>
          </cell>
        </row>
        <row r="2342">
          <cell r="A2342">
            <v>188921</v>
          </cell>
          <cell r="B2342">
            <v>41618</v>
          </cell>
          <cell r="C2342">
            <v>41623</v>
          </cell>
          <cell r="D2342">
            <v>41623</v>
          </cell>
          <cell r="E2342">
            <v>41617</v>
          </cell>
        </row>
        <row r="2343">
          <cell r="A2343">
            <v>188922</v>
          </cell>
          <cell r="B2343">
            <v>41619</v>
          </cell>
          <cell r="C2343">
            <v>41623</v>
          </cell>
          <cell r="D2343">
            <v>41623</v>
          </cell>
          <cell r="E2343">
            <v>41617</v>
          </cell>
        </row>
        <row r="2344">
          <cell r="A2344">
            <v>188923</v>
          </cell>
          <cell r="B2344">
            <v>41620</v>
          </cell>
          <cell r="C2344">
            <v>41623</v>
          </cell>
          <cell r="D2344">
            <v>41623</v>
          </cell>
          <cell r="E2344">
            <v>41617</v>
          </cell>
        </row>
        <row r="2345">
          <cell r="A2345">
            <v>188924</v>
          </cell>
          <cell r="B2345">
            <v>41621</v>
          </cell>
          <cell r="C2345">
            <v>41623</v>
          </cell>
          <cell r="D2345">
            <v>41623</v>
          </cell>
          <cell r="E2345">
            <v>41617</v>
          </cell>
        </row>
        <row r="2346">
          <cell r="A2346">
            <v>188925</v>
          </cell>
          <cell r="B2346">
            <v>41622</v>
          </cell>
          <cell r="C2346">
            <v>41623</v>
          </cell>
          <cell r="D2346">
            <v>41623</v>
          </cell>
          <cell r="E2346">
            <v>41617</v>
          </cell>
        </row>
        <row r="2347">
          <cell r="A2347">
            <v>188926</v>
          </cell>
          <cell r="B2347">
            <v>41623</v>
          </cell>
          <cell r="C2347">
            <v>41623</v>
          </cell>
          <cell r="D2347">
            <v>41623</v>
          </cell>
          <cell r="E2347">
            <v>41617</v>
          </cell>
        </row>
        <row r="2348">
          <cell r="A2348">
            <v>188927</v>
          </cell>
          <cell r="B2348">
            <v>41624</v>
          </cell>
          <cell r="C2348">
            <v>41623</v>
          </cell>
          <cell r="D2348">
            <v>41630</v>
          </cell>
          <cell r="E2348">
            <v>41624</v>
          </cell>
        </row>
        <row r="2349">
          <cell r="A2349">
            <v>188928</v>
          </cell>
          <cell r="B2349">
            <v>41625</v>
          </cell>
          <cell r="C2349">
            <v>41623</v>
          </cell>
          <cell r="D2349">
            <v>41630</v>
          </cell>
          <cell r="E2349">
            <v>41624</v>
          </cell>
        </row>
        <row r="2350">
          <cell r="A2350">
            <v>188929</v>
          </cell>
          <cell r="B2350">
            <v>41626</v>
          </cell>
          <cell r="C2350">
            <v>41623</v>
          </cell>
          <cell r="D2350">
            <v>41630</v>
          </cell>
          <cell r="E2350">
            <v>41624</v>
          </cell>
        </row>
        <row r="2351">
          <cell r="A2351">
            <v>188930</v>
          </cell>
          <cell r="B2351">
            <v>41627</v>
          </cell>
          <cell r="C2351">
            <v>41623</v>
          </cell>
          <cell r="D2351">
            <v>41630</v>
          </cell>
          <cell r="E2351">
            <v>41624</v>
          </cell>
        </row>
        <row r="2352">
          <cell r="A2352">
            <v>188931</v>
          </cell>
          <cell r="B2352">
            <v>41628</v>
          </cell>
          <cell r="C2352">
            <v>41623</v>
          </cell>
          <cell r="D2352">
            <v>41630</v>
          </cell>
          <cell r="E2352">
            <v>41624</v>
          </cell>
        </row>
        <row r="2353">
          <cell r="A2353">
            <v>188932</v>
          </cell>
          <cell r="B2353">
            <v>41629</v>
          </cell>
          <cell r="C2353">
            <v>41623</v>
          </cell>
          <cell r="D2353">
            <v>41630</v>
          </cell>
          <cell r="E2353">
            <v>41624</v>
          </cell>
        </row>
        <row r="2354">
          <cell r="A2354">
            <v>188933</v>
          </cell>
          <cell r="B2354">
            <v>41630</v>
          </cell>
          <cell r="C2354">
            <v>41623</v>
          </cell>
          <cell r="D2354">
            <v>41630</v>
          </cell>
          <cell r="E2354">
            <v>41624</v>
          </cell>
        </row>
        <row r="2355">
          <cell r="A2355">
            <v>188934</v>
          </cell>
          <cell r="B2355">
            <v>41631</v>
          </cell>
          <cell r="C2355">
            <v>41623</v>
          </cell>
          <cell r="D2355">
            <v>41637</v>
          </cell>
          <cell r="E2355">
            <v>41631</v>
          </cell>
        </row>
        <row r="2356">
          <cell r="A2356">
            <v>188935</v>
          </cell>
          <cell r="B2356">
            <v>41632</v>
          </cell>
          <cell r="C2356">
            <v>41623</v>
          </cell>
          <cell r="D2356">
            <v>41637</v>
          </cell>
          <cell r="E2356">
            <v>41631</v>
          </cell>
        </row>
        <row r="2357">
          <cell r="A2357">
            <v>188936</v>
          </cell>
          <cell r="B2357">
            <v>41633</v>
          </cell>
          <cell r="C2357">
            <v>41623</v>
          </cell>
          <cell r="D2357">
            <v>41637</v>
          </cell>
          <cell r="E2357">
            <v>41631</v>
          </cell>
        </row>
        <row r="2358">
          <cell r="A2358">
            <v>188937</v>
          </cell>
          <cell r="B2358">
            <v>41634</v>
          </cell>
          <cell r="C2358">
            <v>41623</v>
          </cell>
          <cell r="D2358">
            <v>41637</v>
          </cell>
          <cell r="E2358">
            <v>41631</v>
          </cell>
        </row>
        <row r="2359">
          <cell r="A2359">
            <v>188938</v>
          </cell>
          <cell r="B2359">
            <v>41635</v>
          </cell>
          <cell r="C2359">
            <v>41623</v>
          </cell>
          <cell r="D2359">
            <v>41637</v>
          </cell>
          <cell r="E2359">
            <v>41631</v>
          </cell>
        </row>
        <row r="2360">
          <cell r="A2360">
            <v>188939</v>
          </cell>
          <cell r="B2360">
            <v>41636</v>
          </cell>
          <cell r="C2360">
            <v>41623</v>
          </cell>
          <cell r="D2360">
            <v>41637</v>
          </cell>
          <cell r="E2360">
            <v>41631</v>
          </cell>
        </row>
        <row r="2361">
          <cell r="A2361">
            <v>188940</v>
          </cell>
          <cell r="B2361">
            <v>41637</v>
          </cell>
          <cell r="C2361">
            <v>41623</v>
          </cell>
          <cell r="D2361">
            <v>41637</v>
          </cell>
          <cell r="E2361">
            <v>41631</v>
          </cell>
        </row>
        <row r="2362">
          <cell r="A2362">
            <v>188941</v>
          </cell>
          <cell r="B2362">
            <v>41638</v>
          </cell>
          <cell r="C2362">
            <v>41654</v>
          </cell>
          <cell r="D2362">
            <v>41644</v>
          </cell>
          <cell r="E2362">
            <v>41638</v>
          </cell>
        </row>
        <row r="2363">
          <cell r="A2363">
            <v>188942</v>
          </cell>
          <cell r="B2363">
            <v>41639</v>
          </cell>
          <cell r="C2363">
            <v>41654</v>
          </cell>
          <cell r="D2363">
            <v>41644</v>
          </cell>
          <cell r="E2363">
            <v>41638</v>
          </cell>
        </row>
        <row r="2364">
          <cell r="A2364">
            <v>188943</v>
          </cell>
          <cell r="B2364">
            <v>41640</v>
          </cell>
          <cell r="C2364">
            <v>41654</v>
          </cell>
          <cell r="D2364">
            <v>41644</v>
          </cell>
          <cell r="E2364">
            <v>41638</v>
          </cell>
        </row>
        <row r="2365">
          <cell r="A2365">
            <v>188944</v>
          </cell>
          <cell r="B2365">
            <v>41641</v>
          </cell>
          <cell r="C2365">
            <v>41654</v>
          </cell>
          <cell r="D2365">
            <v>41644</v>
          </cell>
          <cell r="E2365">
            <v>41638</v>
          </cell>
        </row>
        <row r="2366">
          <cell r="A2366">
            <v>188945</v>
          </cell>
          <cell r="B2366">
            <v>41642</v>
          </cell>
          <cell r="C2366">
            <v>41654</v>
          </cell>
          <cell r="D2366">
            <v>41644</v>
          </cell>
          <cell r="E2366">
            <v>41638</v>
          </cell>
        </row>
        <row r="2367">
          <cell r="A2367">
            <v>188946</v>
          </cell>
          <cell r="B2367">
            <v>41643</v>
          </cell>
          <cell r="C2367">
            <v>41654</v>
          </cell>
          <cell r="D2367">
            <v>41644</v>
          </cell>
          <cell r="E2367">
            <v>41638</v>
          </cell>
        </row>
        <row r="2368">
          <cell r="A2368">
            <v>188947</v>
          </cell>
          <cell r="B2368">
            <v>41644</v>
          </cell>
          <cell r="C2368">
            <v>41654</v>
          </cell>
          <cell r="D2368">
            <v>41644</v>
          </cell>
          <cell r="E2368">
            <v>41638</v>
          </cell>
        </row>
        <row r="2369">
          <cell r="A2369">
            <v>188948</v>
          </cell>
          <cell r="B2369">
            <v>41645</v>
          </cell>
          <cell r="C2369">
            <v>41654</v>
          </cell>
          <cell r="D2369">
            <v>41651</v>
          </cell>
          <cell r="E2369">
            <v>41645</v>
          </cell>
        </row>
        <row r="2370">
          <cell r="A2370">
            <v>188949</v>
          </cell>
          <cell r="B2370">
            <v>41646</v>
          </cell>
          <cell r="C2370">
            <v>41654</v>
          </cell>
          <cell r="D2370">
            <v>41651</v>
          </cell>
          <cell r="E2370">
            <v>41645</v>
          </cell>
        </row>
        <row r="2371">
          <cell r="A2371">
            <v>188950</v>
          </cell>
          <cell r="B2371">
            <v>41647</v>
          </cell>
          <cell r="C2371">
            <v>41654</v>
          </cell>
          <cell r="D2371">
            <v>41651</v>
          </cell>
          <cell r="E2371">
            <v>41645</v>
          </cell>
        </row>
        <row r="2372">
          <cell r="A2372">
            <v>188951</v>
          </cell>
          <cell r="B2372">
            <v>41648</v>
          </cell>
          <cell r="C2372">
            <v>41654</v>
          </cell>
          <cell r="D2372">
            <v>41651</v>
          </cell>
          <cell r="E2372">
            <v>41645</v>
          </cell>
        </row>
        <row r="2373">
          <cell r="A2373">
            <v>188952</v>
          </cell>
          <cell r="B2373">
            <v>41649</v>
          </cell>
          <cell r="C2373">
            <v>41654</v>
          </cell>
          <cell r="D2373">
            <v>41651</v>
          </cell>
          <cell r="E2373">
            <v>41645</v>
          </cell>
        </row>
        <row r="2374">
          <cell r="A2374">
            <v>188953</v>
          </cell>
          <cell r="B2374">
            <v>41650</v>
          </cell>
          <cell r="C2374">
            <v>41654</v>
          </cell>
          <cell r="D2374">
            <v>41651</v>
          </cell>
          <cell r="E2374">
            <v>41645</v>
          </cell>
        </row>
        <row r="2375">
          <cell r="A2375">
            <v>188954</v>
          </cell>
          <cell r="B2375">
            <v>41651</v>
          </cell>
          <cell r="C2375">
            <v>41654</v>
          </cell>
          <cell r="D2375">
            <v>41651</v>
          </cell>
          <cell r="E2375">
            <v>41645</v>
          </cell>
        </row>
        <row r="2376">
          <cell r="A2376">
            <v>188955</v>
          </cell>
          <cell r="B2376">
            <v>41652</v>
          </cell>
          <cell r="C2376">
            <v>41654</v>
          </cell>
          <cell r="D2376">
            <v>41658</v>
          </cell>
          <cell r="E2376">
            <v>41652</v>
          </cell>
        </row>
        <row r="2377">
          <cell r="A2377">
            <v>188956</v>
          </cell>
          <cell r="B2377">
            <v>41653</v>
          </cell>
          <cell r="C2377">
            <v>41654</v>
          </cell>
          <cell r="D2377">
            <v>41658</v>
          </cell>
          <cell r="E2377">
            <v>41652</v>
          </cell>
        </row>
        <row r="2378">
          <cell r="A2378">
            <v>188957</v>
          </cell>
          <cell r="B2378">
            <v>41654</v>
          </cell>
          <cell r="C2378">
            <v>41654</v>
          </cell>
          <cell r="D2378">
            <v>41658</v>
          </cell>
          <cell r="E2378">
            <v>41652</v>
          </cell>
        </row>
        <row r="2379">
          <cell r="A2379">
            <v>188958</v>
          </cell>
          <cell r="B2379">
            <v>41655</v>
          </cell>
          <cell r="C2379">
            <v>41654</v>
          </cell>
          <cell r="D2379">
            <v>41658</v>
          </cell>
          <cell r="E2379">
            <v>41652</v>
          </cell>
        </row>
        <row r="2380">
          <cell r="A2380">
            <v>188959</v>
          </cell>
          <cell r="B2380">
            <v>41656</v>
          </cell>
          <cell r="C2380">
            <v>41654</v>
          </cell>
          <cell r="D2380">
            <v>41658</v>
          </cell>
          <cell r="E2380">
            <v>41652</v>
          </cell>
        </row>
        <row r="2381">
          <cell r="A2381">
            <v>188960</v>
          </cell>
          <cell r="B2381">
            <v>41657</v>
          </cell>
          <cell r="C2381">
            <v>41654</v>
          </cell>
          <cell r="D2381">
            <v>41658</v>
          </cell>
          <cell r="E2381">
            <v>41652</v>
          </cell>
        </row>
        <row r="2382">
          <cell r="A2382">
            <v>188961</v>
          </cell>
          <cell r="B2382">
            <v>41658</v>
          </cell>
          <cell r="C2382">
            <v>41654</v>
          </cell>
          <cell r="D2382">
            <v>41658</v>
          </cell>
          <cell r="E2382">
            <v>41652</v>
          </cell>
        </row>
        <row r="2383">
          <cell r="A2383">
            <v>188962</v>
          </cell>
          <cell r="B2383">
            <v>41659</v>
          </cell>
          <cell r="C2383">
            <v>41654</v>
          </cell>
          <cell r="D2383">
            <v>41665</v>
          </cell>
          <cell r="E2383">
            <v>41659</v>
          </cell>
        </row>
        <row r="2384">
          <cell r="A2384">
            <v>188963</v>
          </cell>
          <cell r="B2384">
            <v>41660</v>
          </cell>
          <cell r="C2384">
            <v>41654</v>
          </cell>
          <cell r="D2384">
            <v>41665</v>
          </cell>
          <cell r="E2384">
            <v>41659</v>
          </cell>
        </row>
        <row r="2385">
          <cell r="A2385">
            <v>188964</v>
          </cell>
          <cell r="B2385">
            <v>41661</v>
          </cell>
          <cell r="C2385">
            <v>41654</v>
          </cell>
          <cell r="D2385">
            <v>41665</v>
          </cell>
          <cell r="E2385">
            <v>41659</v>
          </cell>
        </row>
        <row r="2386">
          <cell r="A2386">
            <v>188965</v>
          </cell>
          <cell r="B2386">
            <v>41662</v>
          </cell>
          <cell r="C2386">
            <v>41654</v>
          </cell>
          <cell r="D2386">
            <v>41665</v>
          </cell>
          <cell r="E2386">
            <v>41659</v>
          </cell>
        </row>
        <row r="2387">
          <cell r="A2387">
            <v>188966</v>
          </cell>
          <cell r="B2387">
            <v>41663</v>
          </cell>
          <cell r="C2387">
            <v>41654</v>
          </cell>
          <cell r="D2387">
            <v>41665</v>
          </cell>
          <cell r="E2387">
            <v>41659</v>
          </cell>
        </row>
        <row r="2388">
          <cell r="A2388">
            <v>188967</v>
          </cell>
          <cell r="B2388">
            <v>41664</v>
          </cell>
          <cell r="C2388">
            <v>41654</v>
          </cell>
          <cell r="D2388">
            <v>41665</v>
          </cell>
          <cell r="E2388">
            <v>41659</v>
          </cell>
        </row>
        <row r="2389">
          <cell r="A2389">
            <v>188968</v>
          </cell>
          <cell r="B2389">
            <v>41665</v>
          </cell>
          <cell r="C2389">
            <v>41654</v>
          </cell>
          <cell r="D2389">
            <v>41665</v>
          </cell>
          <cell r="E2389">
            <v>41659</v>
          </cell>
        </row>
        <row r="2390">
          <cell r="A2390">
            <v>188969</v>
          </cell>
          <cell r="B2390">
            <v>41666</v>
          </cell>
          <cell r="C2390">
            <v>41685</v>
          </cell>
          <cell r="D2390">
            <v>41672</v>
          </cell>
          <cell r="E2390">
            <v>41666</v>
          </cell>
        </row>
        <row r="2391">
          <cell r="A2391">
            <v>188970</v>
          </cell>
          <cell r="B2391">
            <v>41667</v>
          </cell>
          <cell r="C2391">
            <v>41685</v>
          </cell>
          <cell r="D2391">
            <v>41672</v>
          </cell>
          <cell r="E2391">
            <v>41666</v>
          </cell>
        </row>
        <row r="2392">
          <cell r="A2392">
            <v>188971</v>
          </cell>
          <cell r="B2392">
            <v>41668</v>
          </cell>
          <cell r="C2392">
            <v>41685</v>
          </cell>
          <cell r="D2392">
            <v>41672</v>
          </cell>
          <cell r="E2392">
            <v>41666</v>
          </cell>
        </row>
        <row r="2393">
          <cell r="A2393">
            <v>188972</v>
          </cell>
          <cell r="B2393">
            <v>41669</v>
          </cell>
          <cell r="C2393">
            <v>41685</v>
          </cell>
          <cell r="D2393">
            <v>41672</v>
          </cell>
          <cell r="E2393">
            <v>41666</v>
          </cell>
        </row>
        <row r="2394">
          <cell r="A2394">
            <v>188973</v>
          </cell>
          <cell r="B2394">
            <v>41670</v>
          </cell>
          <cell r="C2394">
            <v>41685</v>
          </cell>
          <cell r="D2394">
            <v>41672</v>
          </cell>
          <cell r="E2394">
            <v>41666</v>
          </cell>
        </row>
        <row r="2395">
          <cell r="A2395">
            <v>188974</v>
          </cell>
          <cell r="B2395">
            <v>41671</v>
          </cell>
          <cell r="C2395">
            <v>41685</v>
          </cell>
          <cell r="D2395">
            <v>41672</v>
          </cell>
          <cell r="E2395">
            <v>41666</v>
          </cell>
        </row>
        <row r="2396">
          <cell r="A2396">
            <v>188975</v>
          </cell>
          <cell r="B2396">
            <v>41672</v>
          </cell>
          <cell r="C2396">
            <v>41685</v>
          </cell>
          <cell r="D2396">
            <v>41672</v>
          </cell>
          <cell r="E2396">
            <v>41666</v>
          </cell>
        </row>
        <row r="2397">
          <cell r="A2397">
            <v>188976</v>
          </cell>
          <cell r="B2397">
            <v>41673</v>
          </cell>
          <cell r="C2397">
            <v>41685</v>
          </cell>
          <cell r="D2397">
            <v>41679</v>
          </cell>
          <cell r="E2397">
            <v>41673</v>
          </cell>
        </row>
        <row r="2398">
          <cell r="A2398">
            <v>188977</v>
          </cell>
          <cell r="B2398">
            <v>41674</v>
          </cell>
          <cell r="C2398">
            <v>41685</v>
          </cell>
          <cell r="D2398">
            <v>41679</v>
          </cell>
          <cell r="E2398">
            <v>41673</v>
          </cell>
        </row>
        <row r="2399">
          <cell r="A2399">
            <v>188978</v>
          </cell>
          <cell r="B2399">
            <v>41675</v>
          </cell>
          <cell r="C2399">
            <v>41685</v>
          </cell>
          <cell r="D2399">
            <v>41679</v>
          </cell>
          <cell r="E2399">
            <v>41673</v>
          </cell>
        </row>
        <row r="2400">
          <cell r="A2400">
            <v>188979</v>
          </cell>
          <cell r="B2400">
            <v>41676</v>
          </cell>
          <cell r="C2400">
            <v>41685</v>
          </cell>
          <cell r="D2400">
            <v>41679</v>
          </cell>
          <cell r="E2400">
            <v>41673</v>
          </cell>
        </row>
        <row r="2401">
          <cell r="A2401">
            <v>188980</v>
          </cell>
          <cell r="B2401">
            <v>41677</v>
          </cell>
          <cell r="C2401">
            <v>41685</v>
          </cell>
          <cell r="D2401">
            <v>41679</v>
          </cell>
          <cell r="E2401">
            <v>41673</v>
          </cell>
        </row>
        <row r="2402">
          <cell r="A2402">
            <v>188981</v>
          </cell>
          <cell r="B2402">
            <v>41678</v>
          </cell>
          <cell r="C2402">
            <v>41685</v>
          </cell>
          <cell r="D2402">
            <v>41679</v>
          </cell>
          <cell r="E2402">
            <v>41673</v>
          </cell>
        </row>
        <row r="2403">
          <cell r="A2403">
            <v>188982</v>
          </cell>
          <cell r="B2403">
            <v>41679</v>
          </cell>
          <cell r="C2403">
            <v>41685</v>
          </cell>
          <cell r="D2403">
            <v>41679</v>
          </cell>
          <cell r="E2403">
            <v>41673</v>
          </cell>
        </row>
        <row r="2404">
          <cell r="A2404">
            <v>188983</v>
          </cell>
          <cell r="B2404">
            <v>41680</v>
          </cell>
          <cell r="C2404">
            <v>41685</v>
          </cell>
          <cell r="D2404">
            <v>41686</v>
          </cell>
          <cell r="E2404">
            <v>41680</v>
          </cell>
        </row>
        <row r="2405">
          <cell r="A2405">
            <v>188984</v>
          </cell>
          <cell r="B2405">
            <v>41681</v>
          </cell>
          <cell r="C2405">
            <v>41685</v>
          </cell>
          <cell r="D2405">
            <v>41686</v>
          </cell>
          <cell r="E2405">
            <v>41680</v>
          </cell>
        </row>
        <row r="2406">
          <cell r="A2406">
            <v>188985</v>
          </cell>
          <cell r="B2406">
            <v>41682</v>
          </cell>
          <cell r="C2406">
            <v>41685</v>
          </cell>
          <cell r="D2406">
            <v>41686</v>
          </cell>
          <cell r="E2406">
            <v>41680</v>
          </cell>
        </row>
        <row r="2407">
          <cell r="A2407">
            <v>188986</v>
          </cell>
          <cell r="B2407">
            <v>41683</v>
          </cell>
          <cell r="C2407">
            <v>41685</v>
          </cell>
          <cell r="D2407">
            <v>41686</v>
          </cell>
          <cell r="E2407">
            <v>41680</v>
          </cell>
        </row>
        <row r="2408">
          <cell r="A2408">
            <v>188987</v>
          </cell>
          <cell r="B2408">
            <v>41684</v>
          </cell>
          <cell r="C2408">
            <v>41685</v>
          </cell>
          <cell r="D2408">
            <v>41686</v>
          </cell>
          <cell r="E2408">
            <v>41680</v>
          </cell>
        </row>
        <row r="2409">
          <cell r="A2409">
            <v>188988</v>
          </cell>
          <cell r="B2409">
            <v>41685</v>
          </cell>
          <cell r="C2409">
            <v>41685</v>
          </cell>
          <cell r="D2409">
            <v>41686</v>
          </cell>
          <cell r="E2409">
            <v>41680</v>
          </cell>
        </row>
        <row r="2410">
          <cell r="A2410">
            <v>188989</v>
          </cell>
          <cell r="B2410">
            <v>41686</v>
          </cell>
          <cell r="C2410">
            <v>41685</v>
          </cell>
          <cell r="D2410">
            <v>41686</v>
          </cell>
          <cell r="E2410">
            <v>41680</v>
          </cell>
        </row>
        <row r="2411">
          <cell r="A2411">
            <v>188990</v>
          </cell>
          <cell r="B2411">
            <v>41687</v>
          </cell>
          <cell r="C2411">
            <v>41685</v>
          </cell>
          <cell r="D2411">
            <v>41693</v>
          </cell>
          <cell r="E2411">
            <v>41687</v>
          </cell>
        </row>
        <row r="2412">
          <cell r="A2412">
            <v>188991</v>
          </cell>
          <cell r="B2412">
            <v>41688</v>
          </cell>
          <cell r="C2412">
            <v>41685</v>
          </cell>
          <cell r="D2412">
            <v>41693</v>
          </cell>
          <cell r="E2412">
            <v>41687</v>
          </cell>
        </row>
        <row r="2413">
          <cell r="A2413">
            <v>188992</v>
          </cell>
          <cell r="B2413">
            <v>41689</v>
          </cell>
          <cell r="C2413">
            <v>41685</v>
          </cell>
          <cell r="D2413">
            <v>41693</v>
          </cell>
          <cell r="E2413">
            <v>41687</v>
          </cell>
        </row>
        <row r="2414">
          <cell r="A2414">
            <v>188993</v>
          </cell>
          <cell r="B2414">
            <v>41690</v>
          </cell>
          <cell r="C2414">
            <v>41685</v>
          </cell>
          <cell r="D2414">
            <v>41693</v>
          </cell>
          <cell r="E2414">
            <v>41687</v>
          </cell>
        </row>
        <row r="2415">
          <cell r="A2415">
            <v>188994</v>
          </cell>
          <cell r="B2415">
            <v>41691</v>
          </cell>
          <cell r="C2415">
            <v>41685</v>
          </cell>
          <cell r="D2415">
            <v>41693</v>
          </cell>
          <cell r="E2415">
            <v>41687</v>
          </cell>
        </row>
        <row r="2416">
          <cell r="A2416">
            <v>188995</v>
          </cell>
          <cell r="B2416">
            <v>41692</v>
          </cell>
          <cell r="C2416">
            <v>41685</v>
          </cell>
          <cell r="D2416">
            <v>41693</v>
          </cell>
          <cell r="E2416">
            <v>41687</v>
          </cell>
        </row>
        <row r="2417">
          <cell r="A2417">
            <v>188996</v>
          </cell>
          <cell r="B2417">
            <v>41693</v>
          </cell>
          <cell r="C2417">
            <v>41685</v>
          </cell>
          <cell r="D2417">
            <v>41693</v>
          </cell>
          <cell r="E2417">
            <v>41687</v>
          </cell>
        </row>
        <row r="2418">
          <cell r="A2418">
            <v>188997</v>
          </cell>
          <cell r="B2418">
            <v>41694</v>
          </cell>
          <cell r="C2418">
            <v>41723</v>
          </cell>
          <cell r="D2418">
            <v>41700</v>
          </cell>
          <cell r="E2418">
            <v>41694</v>
          </cell>
        </row>
        <row r="2419">
          <cell r="A2419">
            <v>188998</v>
          </cell>
          <cell r="B2419">
            <v>41695</v>
          </cell>
          <cell r="C2419">
            <v>41723</v>
          </cell>
          <cell r="D2419">
            <v>41700</v>
          </cell>
          <cell r="E2419">
            <v>41694</v>
          </cell>
        </row>
        <row r="2420">
          <cell r="A2420">
            <v>188999</v>
          </cell>
          <cell r="B2420">
            <v>41696</v>
          </cell>
          <cell r="C2420">
            <v>41723</v>
          </cell>
          <cell r="D2420">
            <v>41700</v>
          </cell>
          <cell r="E2420">
            <v>41694</v>
          </cell>
        </row>
        <row r="2421">
          <cell r="A2421">
            <v>189000</v>
          </cell>
          <cell r="B2421">
            <v>41697</v>
          </cell>
          <cell r="C2421">
            <v>41723</v>
          </cell>
          <cell r="D2421">
            <v>41700</v>
          </cell>
          <cell r="E2421">
            <v>41694</v>
          </cell>
        </row>
        <row r="2422">
          <cell r="A2422">
            <v>189001</v>
          </cell>
          <cell r="B2422">
            <v>41698</v>
          </cell>
          <cell r="C2422">
            <v>41723</v>
          </cell>
          <cell r="D2422">
            <v>41700</v>
          </cell>
          <cell r="E2422">
            <v>41694</v>
          </cell>
        </row>
        <row r="2423">
          <cell r="A2423">
            <v>189002</v>
          </cell>
          <cell r="B2423">
            <v>41699</v>
          </cell>
          <cell r="C2423">
            <v>41723</v>
          </cell>
          <cell r="D2423">
            <v>41700</v>
          </cell>
          <cell r="E2423">
            <v>41694</v>
          </cell>
        </row>
        <row r="2424">
          <cell r="A2424">
            <v>189003</v>
          </cell>
          <cell r="B2424">
            <v>41700</v>
          </cell>
          <cell r="C2424">
            <v>41723</v>
          </cell>
          <cell r="D2424">
            <v>41700</v>
          </cell>
          <cell r="E2424">
            <v>41694</v>
          </cell>
        </row>
        <row r="2425">
          <cell r="A2425">
            <v>189004</v>
          </cell>
          <cell r="B2425">
            <v>41701</v>
          </cell>
          <cell r="C2425">
            <v>41723</v>
          </cell>
          <cell r="D2425">
            <v>41707</v>
          </cell>
          <cell r="E2425">
            <v>41701</v>
          </cell>
        </row>
        <row r="2426">
          <cell r="A2426">
            <v>189005</v>
          </cell>
          <cell r="B2426">
            <v>41702</v>
          </cell>
          <cell r="C2426">
            <v>41723</v>
          </cell>
          <cell r="D2426">
            <v>41707</v>
          </cell>
          <cell r="E2426">
            <v>41701</v>
          </cell>
        </row>
        <row r="2427">
          <cell r="A2427">
            <v>189006</v>
          </cell>
          <cell r="B2427">
            <v>41703</v>
          </cell>
          <cell r="C2427">
            <v>41723</v>
          </cell>
          <cell r="D2427">
            <v>41707</v>
          </cell>
          <cell r="E2427">
            <v>41701</v>
          </cell>
        </row>
        <row r="2428">
          <cell r="A2428">
            <v>189007</v>
          </cell>
          <cell r="B2428">
            <v>41704</v>
          </cell>
          <cell r="C2428">
            <v>41723</v>
          </cell>
          <cell r="D2428">
            <v>41707</v>
          </cell>
          <cell r="E2428">
            <v>41701</v>
          </cell>
        </row>
        <row r="2429">
          <cell r="A2429">
            <v>189008</v>
          </cell>
          <cell r="B2429">
            <v>41705</v>
          </cell>
          <cell r="C2429">
            <v>41723</v>
          </cell>
          <cell r="D2429">
            <v>41707</v>
          </cell>
          <cell r="E2429">
            <v>41701</v>
          </cell>
        </row>
        <row r="2430">
          <cell r="A2430">
            <v>189009</v>
          </cell>
          <cell r="B2430">
            <v>41706</v>
          </cell>
          <cell r="C2430">
            <v>41723</v>
          </cell>
          <cell r="D2430">
            <v>41707</v>
          </cell>
          <cell r="E2430">
            <v>41701</v>
          </cell>
        </row>
        <row r="2431">
          <cell r="A2431">
            <v>189010</v>
          </cell>
          <cell r="B2431">
            <v>41707</v>
          </cell>
          <cell r="C2431">
            <v>41723</v>
          </cell>
          <cell r="D2431">
            <v>41707</v>
          </cell>
          <cell r="E2431">
            <v>41701</v>
          </cell>
        </row>
        <row r="2432">
          <cell r="A2432">
            <v>189011</v>
          </cell>
          <cell r="B2432">
            <v>41708</v>
          </cell>
          <cell r="C2432">
            <v>41723</v>
          </cell>
          <cell r="D2432">
            <v>41714</v>
          </cell>
          <cell r="E2432">
            <v>41708</v>
          </cell>
        </row>
        <row r="2433">
          <cell r="A2433">
            <v>189012</v>
          </cell>
          <cell r="B2433">
            <v>41709</v>
          </cell>
          <cell r="C2433">
            <v>41723</v>
          </cell>
          <cell r="D2433">
            <v>41714</v>
          </cell>
          <cell r="E2433">
            <v>41708</v>
          </cell>
        </row>
        <row r="2434">
          <cell r="A2434">
            <v>189013</v>
          </cell>
          <cell r="B2434">
            <v>41710</v>
          </cell>
          <cell r="C2434">
            <v>41723</v>
          </cell>
          <cell r="D2434">
            <v>41714</v>
          </cell>
          <cell r="E2434">
            <v>41708</v>
          </cell>
        </row>
        <row r="2435">
          <cell r="A2435">
            <v>189014</v>
          </cell>
          <cell r="B2435">
            <v>41711</v>
          </cell>
          <cell r="C2435">
            <v>41723</v>
          </cell>
          <cell r="D2435">
            <v>41714</v>
          </cell>
          <cell r="E2435">
            <v>41708</v>
          </cell>
        </row>
        <row r="2436">
          <cell r="A2436">
            <v>189015</v>
          </cell>
          <cell r="B2436">
            <v>41712</v>
          </cell>
          <cell r="C2436">
            <v>41723</v>
          </cell>
          <cell r="D2436">
            <v>41714</v>
          </cell>
          <cell r="E2436">
            <v>41708</v>
          </cell>
        </row>
        <row r="2437">
          <cell r="A2437">
            <v>189016</v>
          </cell>
          <cell r="B2437">
            <v>41713</v>
          </cell>
          <cell r="C2437">
            <v>41723</v>
          </cell>
          <cell r="D2437">
            <v>41714</v>
          </cell>
          <cell r="E2437">
            <v>41708</v>
          </cell>
        </row>
        <row r="2438">
          <cell r="A2438">
            <v>189017</v>
          </cell>
          <cell r="B2438">
            <v>41714</v>
          </cell>
          <cell r="C2438">
            <v>41723</v>
          </cell>
          <cell r="D2438">
            <v>41714</v>
          </cell>
          <cell r="E2438">
            <v>41708</v>
          </cell>
        </row>
        <row r="2439">
          <cell r="A2439">
            <v>189018</v>
          </cell>
          <cell r="B2439">
            <v>41715</v>
          </cell>
          <cell r="C2439">
            <v>41723</v>
          </cell>
          <cell r="D2439">
            <v>41721</v>
          </cell>
          <cell r="E2439">
            <v>41715</v>
          </cell>
        </row>
        <row r="2440">
          <cell r="A2440">
            <v>189019</v>
          </cell>
          <cell r="B2440">
            <v>41716</v>
          </cell>
          <cell r="C2440">
            <v>41723</v>
          </cell>
          <cell r="D2440">
            <v>41721</v>
          </cell>
          <cell r="E2440">
            <v>41715</v>
          </cell>
        </row>
        <row r="2441">
          <cell r="A2441">
            <v>189020</v>
          </cell>
          <cell r="B2441">
            <v>41717</v>
          </cell>
          <cell r="C2441">
            <v>41723</v>
          </cell>
          <cell r="D2441">
            <v>41721</v>
          </cell>
          <cell r="E2441">
            <v>41715</v>
          </cell>
        </row>
        <row r="2442">
          <cell r="A2442">
            <v>189021</v>
          </cell>
          <cell r="B2442">
            <v>41718</v>
          </cell>
          <cell r="C2442">
            <v>41723</v>
          </cell>
          <cell r="D2442">
            <v>41721</v>
          </cell>
          <cell r="E2442">
            <v>41715</v>
          </cell>
        </row>
        <row r="2443">
          <cell r="A2443">
            <v>189022</v>
          </cell>
          <cell r="B2443">
            <v>41719</v>
          </cell>
          <cell r="C2443">
            <v>41723</v>
          </cell>
          <cell r="D2443">
            <v>41721</v>
          </cell>
          <cell r="E2443">
            <v>41715</v>
          </cell>
        </row>
        <row r="2444">
          <cell r="A2444">
            <v>189023</v>
          </cell>
          <cell r="B2444">
            <v>41720</v>
          </cell>
          <cell r="C2444">
            <v>41723</v>
          </cell>
          <cell r="D2444">
            <v>41721</v>
          </cell>
          <cell r="E2444">
            <v>41715</v>
          </cell>
        </row>
        <row r="2445">
          <cell r="A2445">
            <v>189024</v>
          </cell>
          <cell r="B2445">
            <v>41721</v>
          </cell>
          <cell r="C2445">
            <v>41723</v>
          </cell>
          <cell r="D2445">
            <v>41721</v>
          </cell>
          <cell r="E2445">
            <v>41715</v>
          </cell>
        </row>
        <row r="2446">
          <cell r="A2446">
            <v>189025</v>
          </cell>
          <cell r="B2446">
            <v>41722</v>
          </cell>
          <cell r="C2446">
            <v>41723</v>
          </cell>
          <cell r="D2446">
            <v>41728</v>
          </cell>
          <cell r="E2446">
            <v>41722</v>
          </cell>
        </row>
        <row r="2447">
          <cell r="A2447">
            <v>189026</v>
          </cell>
          <cell r="B2447">
            <v>41723</v>
          </cell>
          <cell r="C2447">
            <v>41723</v>
          </cell>
          <cell r="D2447">
            <v>41728</v>
          </cell>
          <cell r="E2447">
            <v>41722</v>
          </cell>
        </row>
        <row r="2448">
          <cell r="A2448">
            <v>189027</v>
          </cell>
          <cell r="B2448">
            <v>41724</v>
          </cell>
          <cell r="C2448">
            <v>41723</v>
          </cell>
          <cell r="D2448">
            <v>41728</v>
          </cell>
          <cell r="E2448">
            <v>41722</v>
          </cell>
        </row>
        <row r="2449">
          <cell r="A2449">
            <v>189028</v>
          </cell>
          <cell r="B2449">
            <v>41725</v>
          </cell>
          <cell r="C2449">
            <v>41723</v>
          </cell>
          <cell r="D2449">
            <v>41728</v>
          </cell>
          <cell r="E2449">
            <v>41722</v>
          </cell>
        </row>
        <row r="2450">
          <cell r="A2450">
            <v>189029</v>
          </cell>
          <cell r="B2450">
            <v>41726</v>
          </cell>
          <cell r="C2450">
            <v>41723</v>
          </cell>
          <cell r="D2450">
            <v>41728</v>
          </cell>
          <cell r="E2450">
            <v>41722</v>
          </cell>
        </row>
        <row r="2451">
          <cell r="A2451">
            <v>189030</v>
          </cell>
          <cell r="B2451">
            <v>41727</v>
          </cell>
          <cell r="C2451">
            <v>41723</v>
          </cell>
          <cell r="D2451">
            <v>41728</v>
          </cell>
          <cell r="E2451">
            <v>41722</v>
          </cell>
        </row>
        <row r="2452">
          <cell r="A2452">
            <v>189031</v>
          </cell>
          <cell r="B2452">
            <v>41728</v>
          </cell>
          <cell r="C2452">
            <v>41723</v>
          </cell>
          <cell r="D2452">
            <v>41728</v>
          </cell>
          <cell r="E2452">
            <v>41722</v>
          </cell>
        </row>
        <row r="2453">
          <cell r="A2453">
            <v>189032</v>
          </cell>
          <cell r="B2453">
            <v>41729</v>
          </cell>
          <cell r="C2453">
            <v>41744</v>
          </cell>
          <cell r="D2453">
            <v>41735</v>
          </cell>
          <cell r="E2453">
            <v>41729</v>
          </cell>
        </row>
        <row r="2454">
          <cell r="A2454">
            <v>189033</v>
          </cell>
          <cell r="B2454">
            <v>41730</v>
          </cell>
          <cell r="C2454">
            <v>41744</v>
          </cell>
          <cell r="D2454">
            <v>41735</v>
          </cell>
          <cell r="E2454">
            <v>41729</v>
          </cell>
        </row>
        <row r="2455">
          <cell r="A2455">
            <v>189034</v>
          </cell>
          <cell r="B2455">
            <v>41731</v>
          </cell>
          <cell r="C2455">
            <v>41744</v>
          </cell>
          <cell r="D2455">
            <v>41735</v>
          </cell>
          <cell r="E2455">
            <v>41729</v>
          </cell>
        </row>
        <row r="2456">
          <cell r="A2456">
            <v>189035</v>
          </cell>
          <cell r="B2456">
            <v>41732</v>
          </cell>
          <cell r="C2456">
            <v>41744</v>
          </cell>
          <cell r="D2456">
            <v>41735</v>
          </cell>
          <cell r="E2456">
            <v>41729</v>
          </cell>
        </row>
        <row r="2457">
          <cell r="A2457">
            <v>189036</v>
          </cell>
          <cell r="B2457">
            <v>41733</v>
          </cell>
          <cell r="C2457">
            <v>41744</v>
          </cell>
          <cell r="D2457">
            <v>41735</v>
          </cell>
          <cell r="E2457">
            <v>41729</v>
          </cell>
        </row>
        <row r="2458">
          <cell r="A2458">
            <v>189037</v>
          </cell>
          <cell r="B2458">
            <v>41734</v>
          </cell>
          <cell r="C2458">
            <v>41744</v>
          </cell>
          <cell r="D2458">
            <v>41735</v>
          </cell>
          <cell r="E2458">
            <v>41729</v>
          </cell>
        </row>
        <row r="2459">
          <cell r="A2459">
            <v>189038</v>
          </cell>
          <cell r="B2459">
            <v>41735</v>
          </cell>
          <cell r="C2459">
            <v>41744</v>
          </cell>
          <cell r="D2459">
            <v>41735</v>
          </cell>
          <cell r="E2459">
            <v>41729</v>
          </cell>
        </row>
        <row r="2460">
          <cell r="A2460">
            <v>189039</v>
          </cell>
          <cell r="B2460">
            <v>41736</v>
          </cell>
          <cell r="C2460">
            <v>41744</v>
          </cell>
          <cell r="D2460">
            <v>41742</v>
          </cell>
          <cell r="E2460">
            <v>41736</v>
          </cell>
        </row>
        <row r="2461">
          <cell r="A2461">
            <v>189040</v>
          </cell>
          <cell r="B2461">
            <v>41737</v>
          </cell>
          <cell r="C2461">
            <v>41744</v>
          </cell>
          <cell r="D2461">
            <v>41742</v>
          </cell>
          <cell r="E2461">
            <v>41736</v>
          </cell>
        </row>
        <row r="2462">
          <cell r="A2462">
            <v>189041</v>
          </cell>
          <cell r="B2462">
            <v>41738</v>
          </cell>
          <cell r="C2462">
            <v>41744</v>
          </cell>
          <cell r="D2462">
            <v>41742</v>
          </cell>
          <cell r="E2462">
            <v>41736</v>
          </cell>
        </row>
        <row r="2463">
          <cell r="A2463">
            <v>189042</v>
          </cell>
          <cell r="B2463">
            <v>41739</v>
          </cell>
          <cell r="C2463">
            <v>41744</v>
          </cell>
          <cell r="D2463">
            <v>41742</v>
          </cell>
          <cell r="E2463">
            <v>41736</v>
          </cell>
        </row>
        <row r="2464">
          <cell r="A2464">
            <v>189043</v>
          </cell>
          <cell r="B2464">
            <v>41740</v>
          </cell>
          <cell r="C2464">
            <v>41744</v>
          </cell>
          <cell r="D2464">
            <v>41742</v>
          </cell>
          <cell r="E2464">
            <v>41736</v>
          </cell>
        </row>
        <row r="2465">
          <cell r="A2465">
            <v>189044</v>
          </cell>
          <cell r="B2465">
            <v>41741</v>
          </cell>
          <cell r="C2465">
            <v>41744</v>
          </cell>
          <cell r="D2465">
            <v>41742</v>
          </cell>
          <cell r="E2465">
            <v>41736</v>
          </cell>
        </row>
        <row r="2466">
          <cell r="A2466">
            <v>189045</v>
          </cell>
          <cell r="B2466">
            <v>41742</v>
          </cell>
          <cell r="C2466">
            <v>41744</v>
          </cell>
          <cell r="D2466">
            <v>41742</v>
          </cell>
          <cell r="E2466">
            <v>41736</v>
          </cell>
        </row>
        <row r="2467">
          <cell r="A2467">
            <v>189046</v>
          </cell>
          <cell r="B2467">
            <v>41743</v>
          </cell>
          <cell r="C2467">
            <v>41744</v>
          </cell>
          <cell r="D2467">
            <v>41749</v>
          </cell>
          <cell r="E2467">
            <v>41743</v>
          </cell>
        </row>
        <row r="2468">
          <cell r="A2468">
            <v>189047</v>
          </cell>
          <cell r="B2468">
            <v>41744</v>
          </cell>
          <cell r="C2468">
            <v>41744</v>
          </cell>
          <cell r="D2468">
            <v>41749</v>
          </cell>
          <cell r="E2468">
            <v>41743</v>
          </cell>
        </row>
        <row r="2469">
          <cell r="A2469">
            <v>189048</v>
          </cell>
          <cell r="B2469">
            <v>41745</v>
          </cell>
          <cell r="C2469">
            <v>41744</v>
          </cell>
          <cell r="D2469">
            <v>41749</v>
          </cell>
          <cell r="E2469">
            <v>41743</v>
          </cell>
        </row>
        <row r="2470">
          <cell r="A2470">
            <v>189049</v>
          </cell>
          <cell r="B2470">
            <v>41746</v>
          </cell>
          <cell r="C2470">
            <v>41744</v>
          </cell>
          <cell r="D2470">
            <v>41749</v>
          </cell>
          <cell r="E2470">
            <v>41743</v>
          </cell>
        </row>
        <row r="2471">
          <cell r="A2471">
            <v>189050</v>
          </cell>
          <cell r="B2471">
            <v>41747</v>
          </cell>
          <cell r="C2471">
            <v>41744</v>
          </cell>
          <cell r="D2471">
            <v>41749</v>
          </cell>
          <cell r="E2471">
            <v>41743</v>
          </cell>
        </row>
        <row r="2472">
          <cell r="A2472">
            <v>189051</v>
          </cell>
          <cell r="B2472">
            <v>41748</v>
          </cell>
          <cell r="C2472">
            <v>41744</v>
          </cell>
          <cell r="D2472">
            <v>41749</v>
          </cell>
          <cell r="E2472">
            <v>41743</v>
          </cell>
        </row>
        <row r="2473">
          <cell r="A2473">
            <v>189052</v>
          </cell>
          <cell r="B2473">
            <v>41749</v>
          </cell>
          <cell r="C2473">
            <v>41744</v>
          </cell>
          <cell r="D2473">
            <v>41749</v>
          </cell>
          <cell r="E2473">
            <v>41743</v>
          </cell>
        </row>
        <row r="2474">
          <cell r="A2474">
            <v>189053</v>
          </cell>
          <cell r="B2474">
            <v>41750</v>
          </cell>
          <cell r="C2474">
            <v>41744</v>
          </cell>
          <cell r="D2474">
            <v>41756</v>
          </cell>
          <cell r="E2474">
            <v>41750</v>
          </cell>
        </row>
        <row r="2475">
          <cell r="A2475">
            <v>189054</v>
          </cell>
          <cell r="B2475">
            <v>41751</v>
          </cell>
          <cell r="C2475">
            <v>41744</v>
          </cell>
          <cell r="D2475">
            <v>41756</v>
          </cell>
          <cell r="E2475">
            <v>41750</v>
          </cell>
        </row>
        <row r="2476">
          <cell r="A2476">
            <v>189055</v>
          </cell>
          <cell r="B2476">
            <v>41752</v>
          </cell>
          <cell r="C2476">
            <v>41744</v>
          </cell>
          <cell r="D2476">
            <v>41756</v>
          </cell>
          <cell r="E2476">
            <v>41750</v>
          </cell>
        </row>
        <row r="2477">
          <cell r="A2477">
            <v>189056</v>
          </cell>
          <cell r="B2477">
            <v>41753</v>
          </cell>
          <cell r="C2477">
            <v>41744</v>
          </cell>
          <cell r="D2477">
            <v>41756</v>
          </cell>
          <cell r="E2477">
            <v>41750</v>
          </cell>
        </row>
        <row r="2478">
          <cell r="A2478">
            <v>189057</v>
          </cell>
          <cell r="B2478">
            <v>41754</v>
          </cell>
          <cell r="C2478">
            <v>41744</v>
          </cell>
          <cell r="D2478">
            <v>41756</v>
          </cell>
          <cell r="E2478">
            <v>41750</v>
          </cell>
        </row>
        <row r="2479">
          <cell r="A2479">
            <v>189058</v>
          </cell>
          <cell r="B2479">
            <v>41755</v>
          </cell>
          <cell r="C2479">
            <v>41744</v>
          </cell>
          <cell r="D2479">
            <v>41756</v>
          </cell>
          <cell r="E2479">
            <v>41750</v>
          </cell>
        </row>
        <row r="2480">
          <cell r="A2480">
            <v>189059</v>
          </cell>
          <cell r="B2480">
            <v>41756</v>
          </cell>
          <cell r="C2480">
            <v>41744</v>
          </cell>
          <cell r="D2480">
            <v>41756</v>
          </cell>
          <cell r="E2480">
            <v>41750</v>
          </cell>
        </row>
        <row r="2481">
          <cell r="A2481">
            <v>189060</v>
          </cell>
          <cell r="B2481">
            <v>41757</v>
          </cell>
          <cell r="C2481">
            <v>41774</v>
          </cell>
          <cell r="D2481">
            <v>41763</v>
          </cell>
          <cell r="E2481">
            <v>41757</v>
          </cell>
        </row>
        <row r="2482">
          <cell r="A2482">
            <v>189061</v>
          </cell>
          <cell r="B2482">
            <v>41758</v>
          </cell>
          <cell r="C2482">
            <v>41774</v>
          </cell>
          <cell r="D2482">
            <v>41763</v>
          </cell>
          <cell r="E2482">
            <v>41757</v>
          </cell>
        </row>
        <row r="2483">
          <cell r="A2483">
            <v>189062</v>
          </cell>
          <cell r="B2483">
            <v>41759</v>
          </cell>
          <cell r="C2483">
            <v>41774</v>
          </cell>
          <cell r="D2483">
            <v>41763</v>
          </cell>
          <cell r="E2483">
            <v>41757</v>
          </cell>
        </row>
        <row r="2484">
          <cell r="A2484">
            <v>189063</v>
          </cell>
          <cell r="B2484">
            <v>41760</v>
          </cell>
          <cell r="C2484">
            <v>41774</v>
          </cell>
          <cell r="D2484">
            <v>41763</v>
          </cell>
          <cell r="E2484">
            <v>41757</v>
          </cell>
        </row>
        <row r="2485">
          <cell r="A2485">
            <v>189064</v>
          </cell>
          <cell r="B2485">
            <v>41761</v>
          </cell>
          <cell r="C2485">
            <v>41774</v>
          </cell>
          <cell r="D2485">
            <v>41763</v>
          </cell>
          <cell r="E2485">
            <v>41757</v>
          </cell>
        </row>
        <row r="2486">
          <cell r="A2486">
            <v>189065</v>
          </cell>
          <cell r="B2486">
            <v>41762</v>
          </cell>
          <cell r="C2486">
            <v>41774</v>
          </cell>
          <cell r="D2486">
            <v>41763</v>
          </cell>
          <cell r="E2486">
            <v>41757</v>
          </cell>
        </row>
        <row r="2487">
          <cell r="A2487">
            <v>189066</v>
          </cell>
          <cell r="B2487">
            <v>41763</v>
          </cell>
          <cell r="C2487">
            <v>41774</v>
          </cell>
          <cell r="D2487">
            <v>41763</v>
          </cell>
          <cell r="E2487">
            <v>41757</v>
          </cell>
        </row>
        <row r="2488">
          <cell r="A2488">
            <v>189067</v>
          </cell>
          <cell r="B2488">
            <v>41764</v>
          </cell>
          <cell r="C2488">
            <v>41774</v>
          </cell>
          <cell r="D2488">
            <v>41770</v>
          </cell>
          <cell r="E2488">
            <v>41764</v>
          </cell>
        </row>
        <row r="2489">
          <cell r="A2489">
            <v>189068</v>
          </cell>
          <cell r="B2489">
            <v>41765</v>
          </cell>
          <cell r="C2489">
            <v>41774</v>
          </cell>
          <cell r="D2489">
            <v>41770</v>
          </cell>
          <cell r="E2489">
            <v>41764</v>
          </cell>
        </row>
        <row r="2490">
          <cell r="A2490">
            <v>189069</v>
          </cell>
          <cell r="B2490">
            <v>41766</v>
          </cell>
          <cell r="C2490">
            <v>41774</v>
          </cell>
          <cell r="D2490">
            <v>41770</v>
          </cell>
          <cell r="E2490">
            <v>41764</v>
          </cell>
        </row>
        <row r="2491">
          <cell r="A2491">
            <v>189070</v>
          </cell>
          <cell r="B2491">
            <v>41767</v>
          </cell>
          <cell r="C2491">
            <v>41774</v>
          </cell>
          <cell r="D2491">
            <v>41770</v>
          </cell>
          <cell r="E2491">
            <v>41764</v>
          </cell>
        </row>
        <row r="2492">
          <cell r="A2492">
            <v>189071</v>
          </cell>
          <cell r="B2492">
            <v>41768</v>
          </cell>
          <cell r="C2492">
            <v>41774</v>
          </cell>
          <cell r="D2492">
            <v>41770</v>
          </cell>
          <cell r="E2492">
            <v>41764</v>
          </cell>
        </row>
        <row r="2493">
          <cell r="A2493">
            <v>189072</v>
          </cell>
          <cell r="B2493">
            <v>41769</v>
          </cell>
          <cell r="C2493">
            <v>41774</v>
          </cell>
          <cell r="D2493">
            <v>41770</v>
          </cell>
          <cell r="E2493">
            <v>41764</v>
          </cell>
        </row>
        <row r="2494">
          <cell r="A2494">
            <v>189073</v>
          </cell>
          <cell r="B2494">
            <v>41770</v>
          </cell>
          <cell r="C2494">
            <v>41774</v>
          </cell>
          <cell r="D2494">
            <v>41770</v>
          </cell>
          <cell r="E2494">
            <v>41764</v>
          </cell>
        </row>
        <row r="2495">
          <cell r="A2495">
            <v>189074</v>
          </cell>
          <cell r="B2495">
            <v>41771</v>
          </cell>
          <cell r="C2495">
            <v>41774</v>
          </cell>
          <cell r="D2495">
            <v>41777</v>
          </cell>
          <cell r="E2495">
            <v>41771</v>
          </cell>
        </row>
        <row r="2496">
          <cell r="A2496">
            <v>189075</v>
          </cell>
          <cell r="B2496">
            <v>41772</v>
          </cell>
          <cell r="C2496">
            <v>41774</v>
          </cell>
          <cell r="D2496">
            <v>41777</v>
          </cell>
          <cell r="E2496">
            <v>41771</v>
          </cell>
        </row>
        <row r="2497">
          <cell r="A2497">
            <v>189076</v>
          </cell>
          <cell r="B2497">
            <v>41773</v>
          </cell>
          <cell r="C2497">
            <v>41774</v>
          </cell>
          <cell r="D2497">
            <v>41777</v>
          </cell>
          <cell r="E2497">
            <v>41771</v>
          </cell>
        </row>
        <row r="2498">
          <cell r="A2498">
            <v>189077</v>
          </cell>
          <cell r="B2498">
            <v>41774</v>
          </cell>
          <cell r="C2498">
            <v>41774</v>
          </cell>
          <cell r="D2498">
            <v>41777</v>
          </cell>
          <cell r="E2498">
            <v>41771</v>
          </cell>
        </row>
        <row r="2499">
          <cell r="A2499">
            <v>189078</v>
          </cell>
          <cell r="B2499">
            <v>41775</v>
          </cell>
          <cell r="C2499">
            <v>41774</v>
          </cell>
          <cell r="D2499">
            <v>41777</v>
          </cell>
          <cell r="E2499">
            <v>41771</v>
          </cell>
        </row>
        <row r="2500">
          <cell r="A2500">
            <v>189079</v>
          </cell>
          <cell r="B2500">
            <v>41776</v>
          </cell>
          <cell r="C2500">
            <v>41774</v>
          </cell>
          <cell r="D2500">
            <v>41777</v>
          </cell>
          <cell r="E2500">
            <v>41771</v>
          </cell>
        </row>
        <row r="2501">
          <cell r="A2501">
            <v>189080</v>
          </cell>
          <cell r="B2501">
            <v>41777</v>
          </cell>
          <cell r="C2501">
            <v>41774</v>
          </cell>
          <cell r="D2501">
            <v>41777</v>
          </cell>
          <cell r="E2501">
            <v>41771</v>
          </cell>
        </row>
        <row r="2502">
          <cell r="A2502">
            <v>189081</v>
          </cell>
          <cell r="B2502">
            <v>41778</v>
          </cell>
          <cell r="C2502">
            <v>41774</v>
          </cell>
          <cell r="D2502">
            <v>41784</v>
          </cell>
          <cell r="E2502">
            <v>41778</v>
          </cell>
        </row>
        <row r="2503">
          <cell r="A2503">
            <v>189082</v>
          </cell>
          <cell r="B2503">
            <v>41779</v>
          </cell>
          <cell r="C2503">
            <v>41774</v>
          </cell>
          <cell r="D2503">
            <v>41784</v>
          </cell>
          <cell r="E2503">
            <v>41778</v>
          </cell>
        </row>
        <row r="2504">
          <cell r="A2504">
            <v>189083</v>
          </cell>
          <cell r="B2504">
            <v>41780</v>
          </cell>
          <cell r="C2504">
            <v>41774</v>
          </cell>
          <cell r="D2504">
            <v>41784</v>
          </cell>
          <cell r="E2504">
            <v>41778</v>
          </cell>
        </row>
        <row r="2505">
          <cell r="A2505">
            <v>189084</v>
          </cell>
          <cell r="B2505">
            <v>41781</v>
          </cell>
          <cell r="C2505">
            <v>41774</v>
          </cell>
          <cell r="D2505">
            <v>41784</v>
          </cell>
          <cell r="E2505">
            <v>41778</v>
          </cell>
        </row>
        <row r="2506">
          <cell r="A2506">
            <v>189085</v>
          </cell>
          <cell r="B2506">
            <v>41782</v>
          </cell>
          <cell r="C2506">
            <v>41774</v>
          </cell>
          <cell r="D2506">
            <v>41784</v>
          </cell>
          <cell r="E2506">
            <v>41778</v>
          </cell>
        </row>
        <row r="2507">
          <cell r="A2507">
            <v>189086</v>
          </cell>
          <cell r="B2507">
            <v>41783</v>
          </cell>
          <cell r="C2507">
            <v>41774</v>
          </cell>
          <cell r="D2507">
            <v>41784</v>
          </cell>
          <cell r="E2507">
            <v>41778</v>
          </cell>
        </row>
        <row r="2508">
          <cell r="A2508">
            <v>189087</v>
          </cell>
          <cell r="B2508">
            <v>41784</v>
          </cell>
          <cell r="C2508">
            <v>41774</v>
          </cell>
          <cell r="D2508">
            <v>41784</v>
          </cell>
          <cell r="E2508">
            <v>41778</v>
          </cell>
        </row>
        <row r="2509">
          <cell r="A2509">
            <v>189088</v>
          </cell>
          <cell r="B2509">
            <v>41785</v>
          </cell>
          <cell r="C2509">
            <v>41805</v>
          </cell>
          <cell r="D2509">
            <v>41791</v>
          </cell>
          <cell r="E2509">
            <v>41785</v>
          </cell>
        </row>
        <row r="2510">
          <cell r="A2510">
            <v>189089</v>
          </cell>
          <cell r="B2510">
            <v>41786</v>
          </cell>
          <cell r="C2510">
            <v>41805</v>
          </cell>
          <cell r="D2510">
            <v>41791</v>
          </cell>
          <cell r="E2510">
            <v>41785</v>
          </cell>
        </row>
        <row r="2511">
          <cell r="A2511">
            <v>189090</v>
          </cell>
          <cell r="B2511">
            <v>41787</v>
          </cell>
          <cell r="C2511">
            <v>41805</v>
          </cell>
          <cell r="D2511">
            <v>41791</v>
          </cell>
          <cell r="E2511">
            <v>41785</v>
          </cell>
        </row>
        <row r="2512">
          <cell r="A2512">
            <v>189091</v>
          </cell>
          <cell r="B2512">
            <v>41788</v>
          </cell>
          <cell r="C2512">
            <v>41805</v>
          </cell>
          <cell r="D2512">
            <v>41791</v>
          </cell>
          <cell r="E2512">
            <v>41785</v>
          </cell>
        </row>
        <row r="2513">
          <cell r="A2513">
            <v>189092</v>
          </cell>
          <cell r="B2513">
            <v>41789</v>
          </cell>
          <cell r="C2513">
            <v>41805</v>
          </cell>
          <cell r="D2513">
            <v>41791</v>
          </cell>
          <cell r="E2513">
            <v>41785</v>
          </cell>
        </row>
        <row r="2514">
          <cell r="A2514">
            <v>189093</v>
          </cell>
          <cell r="B2514">
            <v>41790</v>
          </cell>
          <cell r="C2514">
            <v>41805</v>
          </cell>
          <cell r="D2514">
            <v>41791</v>
          </cell>
          <cell r="E2514">
            <v>41785</v>
          </cell>
        </row>
        <row r="2515">
          <cell r="A2515">
            <v>189094</v>
          </cell>
          <cell r="B2515">
            <v>41791</v>
          </cell>
          <cell r="C2515">
            <v>41805</v>
          </cell>
          <cell r="D2515">
            <v>41791</v>
          </cell>
          <cell r="E2515">
            <v>41785</v>
          </cell>
        </row>
        <row r="2516">
          <cell r="A2516">
            <v>189095</v>
          </cell>
          <cell r="B2516">
            <v>41792</v>
          </cell>
          <cell r="C2516">
            <v>41805</v>
          </cell>
          <cell r="D2516">
            <v>41798</v>
          </cell>
          <cell r="E2516">
            <v>41792</v>
          </cell>
        </row>
        <row r="2517">
          <cell r="A2517">
            <v>189096</v>
          </cell>
          <cell r="B2517">
            <v>41793</v>
          </cell>
          <cell r="C2517">
            <v>41805</v>
          </cell>
          <cell r="D2517">
            <v>41798</v>
          </cell>
          <cell r="E2517">
            <v>41792</v>
          </cell>
        </row>
        <row r="2518">
          <cell r="A2518">
            <v>189097</v>
          </cell>
          <cell r="B2518">
            <v>41794</v>
          </cell>
          <cell r="C2518">
            <v>41805</v>
          </cell>
          <cell r="D2518">
            <v>41798</v>
          </cell>
          <cell r="E2518">
            <v>41792</v>
          </cell>
        </row>
        <row r="2519">
          <cell r="A2519">
            <v>189098</v>
          </cell>
          <cell r="B2519">
            <v>41795</v>
          </cell>
          <cell r="C2519">
            <v>41805</v>
          </cell>
          <cell r="D2519">
            <v>41798</v>
          </cell>
          <cell r="E2519">
            <v>41792</v>
          </cell>
        </row>
        <row r="2520">
          <cell r="A2520">
            <v>189099</v>
          </cell>
          <cell r="B2520">
            <v>41796</v>
          </cell>
          <cell r="C2520">
            <v>41805</v>
          </cell>
          <cell r="D2520">
            <v>41798</v>
          </cell>
          <cell r="E2520">
            <v>41792</v>
          </cell>
        </row>
        <row r="2521">
          <cell r="A2521">
            <v>189100</v>
          </cell>
          <cell r="B2521">
            <v>41797</v>
          </cell>
          <cell r="C2521">
            <v>41805</v>
          </cell>
          <cell r="D2521">
            <v>41798</v>
          </cell>
          <cell r="E2521">
            <v>41792</v>
          </cell>
        </row>
        <row r="2522">
          <cell r="A2522">
            <v>189101</v>
          </cell>
          <cell r="B2522">
            <v>41798</v>
          </cell>
          <cell r="C2522">
            <v>41805</v>
          </cell>
          <cell r="D2522">
            <v>41798</v>
          </cell>
          <cell r="E2522">
            <v>41792</v>
          </cell>
        </row>
        <row r="2523">
          <cell r="A2523">
            <v>189102</v>
          </cell>
          <cell r="B2523">
            <v>41799</v>
          </cell>
          <cell r="C2523">
            <v>41805</v>
          </cell>
          <cell r="D2523">
            <v>41805</v>
          </cell>
          <cell r="E2523">
            <v>41799</v>
          </cell>
        </row>
        <row r="2524">
          <cell r="A2524">
            <v>189103</v>
          </cell>
          <cell r="B2524">
            <v>41800</v>
          </cell>
          <cell r="C2524">
            <v>41805</v>
          </cell>
          <cell r="D2524">
            <v>41805</v>
          </cell>
          <cell r="E2524">
            <v>41799</v>
          </cell>
        </row>
        <row r="2525">
          <cell r="A2525">
            <v>189104</v>
          </cell>
          <cell r="B2525">
            <v>41801</v>
          </cell>
          <cell r="C2525">
            <v>41805</v>
          </cell>
          <cell r="D2525">
            <v>41805</v>
          </cell>
          <cell r="E2525">
            <v>41799</v>
          </cell>
        </row>
        <row r="2526">
          <cell r="A2526">
            <v>189105</v>
          </cell>
          <cell r="B2526">
            <v>41802</v>
          </cell>
          <cell r="C2526">
            <v>41805</v>
          </cell>
          <cell r="D2526">
            <v>41805</v>
          </cell>
          <cell r="E2526">
            <v>41799</v>
          </cell>
        </row>
        <row r="2527">
          <cell r="A2527">
            <v>189106</v>
          </cell>
          <cell r="B2527">
            <v>41803</v>
          </cell>
          <cell r="C2527">
            <v>41805</v>
          </cell>
          <cell r="D2527">
            <v>41805</v>
          </cell>
          <cell r="E2527">
            <v>41799</v>
          </cell>
        </row>
        <row r="2528">
          <cell r="A2528">
            <v>189107</v>
          </cell>
          <cell r="B2528">
            <v>41804</v>
          </cell>
          <cell r="C2528">
            <v>41805</v>
          </cell>
          <cell r="D2528">
            <v>41805</v>
          </cell>
          <cell r="E2528">
            <v>41799</v>
          </cell>
        </row>
        <row r="2529">
          <cell r="A2529">
            <v>189108</v>
          </cell>
          <cell r="B2529">
            <v>41805</v>
          </cell>
          <cell r="C2529">
            <v>41805</v>
          </cell>
          <cell r="D2529">
            <v>41805</v>
          </cell>
          <cell r="E2529">
            <v>41799</v>
          </cell>
        </row>
        <row r="2530">
          <cell r="A2530">
            <v>189109</v>
          </cell>
          <cell r="B2530">
            <v>41806</v>
          </cell>
          <cell r="C2530">
            <v>41805</v>
          </cell>
          <cell r="D2530">
            <v>41812</v>
          </cell>
          <cell r="E2530">
            <v>41806</v>
          </cell>
        </row>
        <row r="2531">
          <cell r="A2531">
            <v>189110</v>
          </cell>
          <cell r="B2531">
            <v>41807</v>
          </cell>
          <cell r="C2531">
            <v>41805</v>
          </cell>
          <cell r="D2531">
            <v>41812</v>
          </cell>
          <cell r="E2531">
            <v>41806</v>
          </cell>
        </row>
        <row r="2532">
          <cell r="A2532">
            <v>189111</v>
          </cell>
          <cell r="B2532">
            <v>41808</v>
          </cell>
          <cell r="C2532">
            <v>41805</v>
          </cell>
          <cell r="D2532">
            <v>41812</v>
          </cell>
          <cell r="E2532">
            <v>41806</v>
          </cell>
        </row>
        <row r="2533">
          <cell r="A2533">
            <v>189112</v>
          </cell>
          <cell r="B2533">
            <v>41809</v>
          </cell>
          <cell r="C2533">
            <v>41805</v>
          </cell>
          <cell r="D2533">
            <v>41812</v>
          </cell>
          <cell r="E2533">
            <v>41806</v>
          </cell>
        </row>
        <row r="2534">
          <cell r="A2534">
            <v>189113</v>
          </cell>
          <cell r="B2534">
            <v>41810</v>
          </cell>
          <cell r="C2534">
            <v>41805</v>
          </cell>
          <cell r="D2534">
            <v>41812</v>
          </cell>
          <cell r="E2534">
            <v>41806</v>
          </cell>
        </row>
        <row r="2535">
          <cell r="A2535">
            <v>189114</v>
          </cell>
          <cell r="B2535">
            <v>41811</v>
          </cell>
          <cell r="C2535">
            <v>41805</v>
          </cell>
          <cell r="D2535">
            <v>41812</v>
          </cell>
          <cell r="E2535">
            <v>41806</v>
          </cell>
        </row>
        <row r="2536">
          <cell r="A2536">
            <v>189115</v>
          </cell>
          <cell r="B2536">
            <v>41812</v>
          </cell>
          <cell r="C2536">
            <v>41805</v>
          </cell>
          <cell r="D2536">
            <v>41812</v>
          </cell>
          <cell r="E2536">
            <v>41806</v>
          </cell>
        </row>
        <row r="2537">
          <cell r="A2537">
            <v>189116</v>
          </cell>
          <cell r="B2537">
            <v>41813</v>
          </cell>
          <cell r="C2537">
            <v>41805</v>
          </cell>
          <cell r="D2537">
            <v>41819</v>
          </cell>
          <cell r="E2537">
            <v>41813</v>
          </cell>
        </row>
        <row r="2538">
          <cell r="A2538">
            <v>189117</v>
          </cell>
          <cell r="B2538">
            <v>41814</v>
          </cell>
          <cell r="C2538">
            <v>41805</v>
          </cell>
          <cell r="D2538">
            <v>41819</v>
          </cell>
          <cell r="E2538">
            <v>41813</v>
          </cell>
        </row>
        <row r="2539">
          <cell r="A2539">
            <v>189118</v>
          </cell>
          <cell r="B2539">
            <v>41815</v>
          </cell>
          <cell r="C2539">
            <v>41805</v>
          </cell>
          <cell r="D2539">
            <v>41819</v>
          </cell>
          <cell r="E2539">
            <v>41813</v>
          </cell>
        </row>
        <row r="2540">
          <cell r="A2540">
            <v>189119</v>
          </cell>
          <cell r="B2540">
            <v>41816</v>
          </cell>
          <cell r="C2540">
            <v>41805</v>
          </cell>
          <cell r="D2540">
            <v>41819</v>
          </cell>
          <cell r="E2540">
            <v>41813</v>
          </cell>
        </row>
        <row r="2541">
          <cell r="A2541">
            <v>189120</v>
          </cell>
          <cell r="B2541">
            <v>41817</v>
          </cell>
          <cell r="C2541">
            <v>41805</v>
          </cell>
          <cell r="D2541">
            <v>41819</v>
          </cell>
          <cell r="E2541">
            <v>41813</v>
          </cell>
        </row>
        <row r="2542">
          <cell r="A2542">
            <v>189121</v>
          </cell>
          <cell r="B2542">
            <v>41818</v>
          </cell>
          <cell r="C2542">
            <v>41805</v>
          </cell>
          <cell r="D2542">
            <v>41819</v>
          </cell>
          <cell r="E2542">
            <v>41813</v>
          </cell>
        </row>
        <row r="2543">
          <cell r="A2543">
            <v>189122</v>
          </cell>
          <cell r="B2543">
            <v>41819</v>
          </cell>
          <cell r="C2543">
            <v>41805</v>
          </cell>
          <cell r="D2543">
            <v>41819</v>
          </cell>
          <cell r="E2543">
            <v>41813</v>
          </cell>
        </row>
        <row r="2544">
          <cell r="A2544">
            <v>189123</v>
          </cell>
          <cell r="B2544">
            <v>41820</v>
          </cell>
          <cell r="C2544">
            <v>41835</v>
          </cell>
          <cell r="D2544">
            <v>41826</v>
          </cell>
          <cell r="E2544">
            <v>41820</v>
          </cell>
        </row>
        <row r="2545">
          <cell r="A2545">
            <v>189124</v>
          </cell>
          <cell r="B2545">
            <v>41821</v>
          </cell>
          <cell r="C2545">
            <v>41835</v>
          </cell>
          <cell r="D2545">
            <v>41826</v>
          </cell>
          <cell r="E2545">
            <v>41820</v>
          </cell>
        </row>
        <row r="2546">
          <cell r="A2546">
            <v>189125</v>
          </cell>
          <cell r="B2546">
            <v>41822</v>
          </cell>
          <cell r="C2546">
            <v>41835</v>
          </cell>
          <cell r="D2546">
            <v>41826</v>
          </cell>
          <cell r="E2546">
            <v>41820</v>
          </cell>
        </row>
        <row r="2547">
          <cell r="A2547">
            <v>189126</v>
          </cell>
          <cell r="B2547">
            <v>41823</v>
          </cell>
          <cell r="C2547">
            <v>41835</v>
          </cell>
          <cell r="D2547">
            <v>41826</v>
          </cell>
          <cell r="E2547">
            <v>41820</v>
          </cell>
        </row>
        <row r="2548">
          <cell r="A2548">
            <v>189127</v>
          </cell>
          <cell r="B2548">
            <v>41824</v>
          </cell>
          <cell r="C2548">
            <v>41835</v>
          </cell>
          <cell r="D2548">
            <v>41826</v>
          </cell>
          <cell r="E2548">
            <v>41820</v>
          </cell>
        </row>
        <row r="2549">
          <cell r="A2549">
            <v>189128</v>
          </cell>
          <cell r="B2549">
            <v>41825</v>
          </cell>
          <cell r="C2549">
            <v>41835</v>
          </cell>
          <cell r="D2549">
            <v>41826</v>
          </cell>
          <cell r="E2549">
            <v>41820</v>
          </cell>
        </row>
        <row r="2550">
          <cell r="A2550">
            <v>189129</v>
          </cell>
          <cell r="B2550">
            <v>41826</v>
          </cell>
          <cell r="C2550">
            <v>41835</v>
          </cell>
          <cell r="D2550">
            <v>41826</v>
          </cell>
          <cell r="E2550">
            <v>41820</v>
          </cell>
        </row>
        <row r="2551">
          <cell r="A2551">
            <v>189130</v>
          </cell>
          <cell r="B2551">
            <v>41827</v>
          </cell>
          <cell r="C2551">
            <v>41835</v>
          </cell>
          <cell r="D2551">
            <v>41833</v>
          </cell>
          <cell r="E2551">
            <v>41827</v>
          </cell>
        </row>
        <row r="2552">
          <cell r="A2552">
            <v>189131</v>
          </cell>
          <cell r="B2552">
            <v>41828</v>
          </cell>
          <cell r="C2552">
            <v>41835</v>
          </cell>
          <cell r="D2552">
            <v>41833</v>
          </cell>
          <cell r="E2552">
            <v>41827</v>
          </cell>
        </row>
        <row r="2553">
          <cell r="A2553">
            <v>189132</v>
          </cell>
          <cell r="B2553">
            <v>41829</v>
          </cell>
          <cell r="C2553">
            <v>41835</v>
          </cell>
          <cell r="D2553">
            <v>41833</v>
          </cell>
          <cell r="E2553">
            <v>41827</v>
          </cell>
        </row>
        <row r="2554">
          <cell r="A2554">
            <v>189133</v>
          </cell>
          <cell r="B2554">
            <v>41830</v>
          </cell>
          <cell r="C2554">
            <v>41835</v>
          </cell>
          <cell r="D2554">
            <v>41833</v>
          </cell>
          <cell r="E2554">
            <v>41827</v>
          </cell>
        </row>
        <row r="2555">
          <cell r="A2555">
            <v>189134</v>
          </cell>
          <cell r="B2555">
            <v>41831</v>
          </cell>
          <cell r="C2555">
            <v>41835</v>
          </cell>
          <cell r="D2555">
            <v>41833</v>
          </cell>
          <cell r="E2555">
            <v>41827</v>
          </cell>
        </row>
        <row r="2556">
          <cell r="A2556">
            <v>189135</v>
          </cell>
          <cell r="B2556">
            <v>41832</v>
          </cell>
          <cell r="C2556">
            <v>41835</v>
          </cell>
          <cell r="D2556">
            <v>41833</v>
          </cell>
          <cell r="E2556">
            <v>41827</v>
          </cell>
        </row>
        <row r="2557">
          <cell r="A2557">
            <v>189136</v>
          </cell>
          <cell r="B2557">
            <v>41833</v>
          </cell>
          <cell r="C2557">
            <v>41835</v>
          </cell>
          <cell r="D2557">
            <v>41833</v>
          </cell>
          <cell r="E2557">
            <v>41827</v>
          </cell>
        </row>
        <row r="2558">
          <cell r="A2558">
            <v>189137</v>
          </cell>
          <cell r="B2558">
            <v>41834</v>
          </cell>
          <cell r="C2558">
            <v>41835</v>
          </cell>
          <cell r="D2558">
            <v>41840</v>
          </cell>
          <cell r="E2558">
            <v>41834</v>
          </cell>
        </row>
        <row r="2559">
          <cell r="A2559">
            <v>189138</v>
          </cell>
          <cell r="B2559">
            <v>41835</v>
          </cell>
          <cell r="C2559">
            <v>41835</v>
          </cell>
          <cell r="D2559">
            <v>41840</v>
          </cell>
          <cell r="E2559">
            <v>41834</v>
          </cell>
        </row>
        <row r="2560">
          <cell r="A2560">
            <v>189139</v>
          </cell>
          <cell r="B2560">
            <v>41836</v>
          </cell>
          <cell r="C2560">
            <v>41835</v>
          </cell>
          <cell r="D2560">
            <v>41840</v>
          </cell>
          <cell r="E2560">
            <v>41834</v>
          </cell>
        </row>
        <row r="2561">
          <cell r="A2561">
            <v>189140</v>
          </cell>
          <cell r="B2561">
            <v>41837</v>
          </cell>
          <cell r="C2561">
            <v>41835</v>
          </cell>
          <cell r="D2561">
            <v>41840</v>
          </cell>
          <cell r="E2561">
            <v>41834</v>
          </cell>
        </row>
        <row r="2562">
          <cell r="A2562">
            <v>189141</v>
          </cell>
          <cell r="B2562">
            <v>41838</v>
          </cell>
          <cell r="C2562">
            <v>41835</v>
          </cell>
          <cell r="D2562">
            <v>41840</v>
          </cell>
          <cell r="E2562">
            <v>41834</v>
          </cell>
        </row>
        <row r="2563">
          <cell r="A2563">
            <v>189142</v>
          </cell>
          <cell r="B2563">
            <v>41839</v>
          </cell>
          <cell r="C2563">
            <v>41835</v>
          </cell>
          <cell r="D2563">
            <v>41840</v>
          </cell>
          <cell r="E2563">
            <v>41834</v>
          </cell>
        </row>
        <row r="2564">
          <cell r="A2564">
            <v>189143</v>
          </cell>
          <cell r="B2564">
            <v>41840</v>
          </cell>
          <cell r="C2564">
            <v>41835</v>
          </cell>
          <cell r="D2564">
            <v>41840</v>
          </cell>
          <cell r="E2564">
            <v>41834</v>
          </cell>
        </row>
        <row r="2565">
          <cell r="A2565">
            <v>189144</v>
          </cell>
          <cell r="B2565">
            <v>41841</v>
          </cell>
          <cell r="C2565">
            <v>41835</v>
          </cell>
          <cell r="D2565">
            <v>41847</v>
          </cell>
          <cell r="E2565">
            <v>41841</v>
          </cell>
        </row>
        <row r="2566">
          <cell r="A2566">
            <v>189145</v>
          </cell>
          <cell r="B2566">
            <v>41842</v>
          </cell>
          <cell r="C2566">
            <v>41835</v>
          </cell>
          <cell r="D2566">
            <v>41847</v>
          </cell>
          <cell r="E2566">
            <v>41841</v>
          </cell>
        </row>
        <row r="2567">
          <cell r="A2567">
            <v>189146</v>
          </cell>
          <cell r="B2567">
            <v>41843</v>
          </cell>
          <cell r="C2567">
            <v>41835</v>
          </cell>
          <cell r="D2567">
            <v>41847</v>
          </cell>
          <cell r="E2567">
            <v>41841</v>
          </cell>
        </row>
        <row r="2568">
          <cell r="A2568">
            <v>189147</v>
          </cell>
          <cell r="B2568">
            <v>41844</v>
          </cell>
          <cell r="C2568">
            <v>41835</v>
          </cell>
          <cell r="D2568">
            <v>41847</v>
          </cell>
          <cell r="E2568">
            <v>41841</v>
          </cell>
        </row>
        <row r="2569">
          <cell r="A2569">
            <v>189148</v>
          </cell>
          <cell r="B2569">
            <v>41845</v>
          </cell>
          <cell r="C2569">
            <v>41835</v>
          </cell>
          <cell r="D2569">
            <v>41847</v>
          </cell>
          <cell r="E2569">
            <v>41841</v>
          </cell>
        </row>
        <row r="2570">
          <cell r="A2570">
            <v>189149</v>
          </cell>
          <cell r="B2570">
            <v>41846</v>
          </cell>
          <cell r="C2570">
            <v>41835</v>
          </cell>
          <cell r="D2570">
            <v>41847</v>
          </cell>
          <cell r="E2570">
            <v>41841</v>
          </cell>
        </row>
        <row r="2571">
          <cell r="A2571">
            <v>189150</v>
          </cell>
          <cell r="B2571">
            <v>41847</v>
          </cell>
          <cell r="C2571">
            <v>41835</v>
          </cell>
          <cell r="D2571">
            <v>41847</v>
          </cell>
          <cell r="E2571">
            <v>41841</v>
          </cell>
        </row>
        <row r="2572">
          <cell r="A2572">
            <v>189151</v>
          </cell>
          <cell r="B2572">
            <v>41848</v>
          </cell>
          <cell r="C2572">
            <v>41866</v>
          </cell>
          <cell r="D2572">
            <v>41854</v>
          </cell>
          <cell r="E2572">
            <v>41848</v>
          </cell>
        </row>
        <row r="2573">
          <cell r="A2573">
            <v>189152</v>
          </cell>
          <cell r="B2573">
            <v>41849</v>
          </cell>
          <cell r="C2573">
            <v>41866</v>
          </cell>
          <cell r="D2573">
            <v>41854</v>
          </cell>
          <cell r="E2573">
            <v>41848</v>
          </cell>
        </row>
        <row r="2574">
          <cell r="A2574">
            <v>189153</v>
          </cell>
          <cell r="B2574">
            <v>41850</v>
          </cell>
          <cell r="C2574">
            <v>41866</v>
          </cell>
          <cell r="D2574">
            <v>41854</v>
          </cell>
          <cell r="E2574">
            <v>41848</v>
          </cell>
        </row>
        <row r="2575">
          <cell r="A2575">
            <v>189154</v>
          </cell>
          <cell r="B2575">
            <v>41851</v>
          </cell>
          <cell r="C2575">
            <v>41866</v>
          </cell>
          <cell r="D2575">
            <v>41854</v>
          </cell>
          <cell r="E2575">
            <v>41848</v>
          </cell>
        </row>
        <row r="2576">
          <cell r="A2576">
            <v>189155</v>
          </cell>
          <cell r="B2576">
            <v>41852</v>
          </cell>
          <cell r="C2576">
            <v>41866</v>
          </cell>
          <cell r="D2576">
            <v>41854</v>
          </cell>
          <cell r="E2576">
            <v>41848</v>
          </cell>
        </row>
        <row r="2577">
          <cell r="A2577">
            <v>189156</v>
          </cell>
          <cell r="B2577">
            <v>41853</v>
          </cell>
          <cell r="C2577">
            <v>41866</v>
          </cell>
          <cell r="D2577">
            <v>41854</v>
          </cell>
          <cell r="E2577">
            <v>41848</v>
          </cell>
        </row>
        <row r="2578">
          <cell r="A2578">
            <v>189157</v>
          </cell>
          <cell r="B2578">
            <v>41854</v>
          </cell>
          <cell r="C2578">
            <v>41866</v>
          </cell>
          <cell r="D2578">
            <v>41854</v>
          </cell>
          <cell r="E2578">
            <v>41848</v>
          </cell>
        </row>
        <row r="2579">
          <cell r="A2579">
            <v>189158</v>
          </cell>
          <cell r="B2579">
            <v>41855</v>
          </cell>
          <cell r="C2579">
            <v>41866</v>
          </cell>
          <cell r="D2579">
            <v>41861</v>
          </cell>
          <cell r="E2579">
            <v>41855</v>
          </cell>
        </row>
        <row r="2580">
          <cell r="A2580">
            <v>189159</v>
          </cell>
          <cell r="B2580">
            <v>41856</v>
          </cell>
          <cell r="C2580">
            <v>41866</v>
          </cell>
          <cell r="D2580">
            <v>41861</v>
          </cell>
          <cell r="E2580">
            <v>41855</v>
          </cell>
        </row>
        <row r="2581">
          <cell r="A2581">
            <v>189160</v>
          </cell>
          <cell r="B2581">
            <v>41857</v>
          </cell>
          <cell r="C2581">
            <v>41866</v>
          </cell>
          <cell r="D2581">
            <v>41861</v>
          </cell>
          <cell r="E2581">
            <v>41855</v>
          </cell>
        </row>
        <row r="2582">
          <cell r="A2582">
            <v>189161</v>
          </cell>
          <cell r="B2582">
            <v>41858</v>
          </cell>
          <cell r="C2582">
            <v>41866</v>
          </cell>
          <cell r="D2582">
            <v>41861</v>
          </cell>
          <cell r="E2582">
            <v>41855</v>
          </cell>
        </row>
        <row r="2583">
          <cell r="A2583">
            <v>189162</v>
          </cell>
          <cell r="B2583">
            <v>41859</v>
          </cell>
          <cell r="C2583">
            <v>41866</v>
          </cell>
          <cell r="D2583">
            <v>41861</v>
          </cell>
          <cell r="E2583">
            <v>41855</v>
          </cell>
        </row>
        <row r="2584">
          <cell r="A2584">
            <v>189163</v>
          </cell>
          <cell r="B2584">
            <v>41860</v>
          </cell>
          <cell r="C2584">
            <v>41866</v>
          </cell>
          <cell r="D2584">
            <v>41861</v>
          </cell>
          <cell r="E2584">
            <v>41855</v>
          </cell>
        </row>
        <row r="2585">
          <cell r="A2585">
            <v>189164</v>
          </cell>
          <cell r="B2585">
            <v>41861</v>
          </cell>
          <cell r="C2585">
            <v>41866</v>
          </cell>
          <cell r="D2585">
            <v>41861</v>
          </cell>
          <cell r="E2585">
            <v>41855</v>
          </cell>
        </row>
        <row r="2586">
          <cell r="A2586">
            <v>189165</v>
          </cell>
          <cell r="B2586">
            <v>41862</v>
          </cell>
          <cell r="C2586">
            <v>41866</v>
          </cell>
          <cell r="D2586">
            <v>41868</v>
          </cell>
          <cell r="E2586">
            <v>41862</v>
          </cell>
        </row>
        <row r="2587">
          <cell r="A2587">
            <v>189166</v>
          </cell>
          <cell r="B2587">
            <v>41863</v>
          </cell>
          <cell r="C2587">
            <v>41866</v>
          </cell>
          <cell r="D2587">
            <v>41868</v>
          </cell>
          <cell r="E2587">
            <v>41862</v>
          </cell>
        </row>
        <row r="2588">
          <cell r="A2588">
            <v>189167</v>
          </cell>
          <cell r="B2588">
            <v>41864</v>
          </cell>
          <cell r="C2588">
            <v>41866</v>
          </cell>
          <cell r="D2588">
            <v>41868</v>
          </cell>
          <cell r="E2588">
            <v>41862</v>
          </cell>
        </row>
        <row r="2589">
          <cell r="A2589">
            <v>189168</v>
          </cell>
          <cell r="B2589">
            <v>41865</v>
          </cell>
          <cell r="C2589">
            <v>41866</v>
          </cell>
          <cell r="D2589">
            <v>41868</v>
          </cell>
          <cell r="E2589">
            <v>41862</v>
          </cell>
        </row>
        <row r="2590">
          <cell r="A2590">
            <v>189169</v>
          </cell>
          <cell r="B2590">
            <v>41866</v>
          </cell>
          <cell r="C2590">
            <v>41866</v>
          </cell>
          <cell r="D2590">
            <v>41868</v>
          </cell>
          <cell r="E2590">
            <v>41862</v>
          </cell>
        </row>
        <row r="2591">
          <cell r="A2591">
            <v>189170</v>
          </cell>
          <cell r="B2591">
            <v>41867</v>
          </cell>
          <cell r="C2591">
            <v>41866</v>
          </cell>
          <cell r="D2591">
            <v>41868</v>
          </cell>
          <cell r="E2591">
            <v>41862</v>
          </cell>
        </row>
        <row r="2592">
          <cell r="A2592">
            <v>189171</v>
          </cell>
          <cell r="B2592">
            <v>41868</v>
          </cell>
          <cell r="C2592">
            <v>41866</v>
          </cell>
          <cell r="D2592">
            <v>41868</v>
          </cell>
          <cell r="E2592">
            <v>41862</v>
          </cell>
        </row>
        <row r="2593">
          <cell r="A2593">
            <v>189172</v>
          </cell>
          <cell r="B2593">
            <v>41869</v>
          </cell>
          <cell r="C2593">
            <v>41866</v>
          </cell>
          <cell r="D2593">
            <v>41875</v>
          </cell>
          <cell r="E2593">
            <v>41869</v>
          </cell>
        </row>
        <row r="2594">
          <cell r="A2594">
            <v>189173</v>
          </cell>
          <cell r="B2594">
            <v>41870</v>
          </cell>
          <cell r="C2594">
            <v>41866</v>
          </cell>
          <cell r="D2594">
            <v>41875</v>
          </cell>
          <cell r="E2594">
            <v>41869</v>
          </cell>
        </row>
        <row r="2595">
          <cell r="A2595">
            <v>189174</v>
          </cell>
          <cell r="B2595">
            <v>41871</v>
          </cell>
          <cell r="C2595">
            <v>41866</v>
          </cell>
          <cell r="D2595">
            <v>41875</v>
          </cell>
          <cell r="E2595">
            <v>41869</v>
          </cell>
        </row>
        <row r="2596">
          <cell r="A2596">
            <v>189175</v>
          </cell>
          <cell r="B2596">
            <v>41872</v>
          </cell>
          <cell r="C2596">
            <v>41866</v>
          </cell>
          <cell r="D2596">
            <v>41875</v>
          </cell>
          <cell r="E2596">
            <v>41869</v>
          </cell>
        </row>
        <row r="2597">
          <cell r="A2597">
            <v>189176</v>
          </cell>
          <cell r="B2597">
            <v>41873</v>
          </cell>
          <cell r="C2597">
            <v>41866</v>
          </cell>
          <cell r="D2597">
            <v>41875</v>
          </cell>
          <cell r="E2597">
            <v>41869</v>
          </cell>
        </row>
        <row r="2598">
          <cell r="A2598">
            <v>189177</v>
          </cell>
          <cell r="B2598">
            <v>41874</v>
          </cell>
          <cell r="C2598">
            <v>41866</v>
          </cell>
          <cell r="D2598">
            <v>41875</v>
          </cell>
          <cell r="E2598">
            <v>41869</v>
          </cell>
        </row>
        <row r="2599">
          <cell r="A2599">
            <v>189178</v>
          </cell>
          <cell r="B2599">
            <v>41875</v>
          </cell>
          <cell r="C2599">
            <v>41866</v>
          </cell>
          <cell r="D2599">
            <v>41875</v>
          </cell>
          <cell r="E2599">
            <v>41869</v>
          </cell>
        </row>
        <row r="2600">
          <cell r="A2600">
            <v>189179</v>
          </cell>
          <cell r="B2600">
            <v>41876</v>
          </cell>
          <cell r="C2600">
            <v>41897</v>
          </cell>
          <cell r="D2600">
            <v>41882</v>
          </cell>
          <cell r="E2600">
            <v>41876</v>
          </cell>
        </row>
        <row r="2601">
          <cell r="A2601">
            <v>189180</v>
          </cell>
          <cell r="B2601">
            <v>41877</v>
          </cell>
          <cell r="C2601">
            <v>41897</v>
          </cell>
          <cell r="D2601">
            <v>41882</v>
          </cell>
          <cell r="E2601">
            <v>41876</v>
          </cell>
        </row>
        <row r="2602">
          <cell r="A2602">
            <v>189181</v>
          </cell>
          <cell r="B2602">
            <v>41878</v>
          </cell>
          <cell r="C2602">
            <v>41897</v>
          </cell>
          <cell r="D2602">
            <v>41882</v>
          </cell>
          <cell r="E2602">
            <v>41876</v>
          </cell>
        </row>
        <row r="2603">
          <cell r="A2603">
            <v>189182</v>
          </cell>
          <cell r="B2603">
            <v>41879</v>
          </cell>
          <cell r="C2603">
            <v>41897</v>
          </cell>
          <cell r="D2603">
            <v>41882</v>
          </cell>
          <cell r="E2603">
            <v>41876</v>
          </cell>
        </row>
        <row r="2604">
          <cell r="A2604">
            <v>189183</v>
          </cell>
          <cell r="B2604">
            <v>41880</v>
          </cell>
          <cell r="C2604">
            <v>41897</v>
          </cell>
          <cell r="D2604">
            <v>41882</v>
          </cell>
          <cell r="E2604">
            <v>41876</v>
          </cell>
        </row>
        <row r="2605">
          <cell r="A2605">
            <v>189184</v>
          </cell>
          <cell r="B2605">
            <v>41881</v>
          </cell>
          <cell r="C2605">
            <v>41897</v>
          </cell>
          <cell r="D2605">
            <v>41882</v>
          </cell>
          <cell r="E2605">
            <v>41876</v>
          </cell>
        </row>
        <row r="2606">
          <cell r="A2606">
            <v>189185</v>
          </cell>
          <cell r="B2606">
            <v>41882</v>
          </cell>
          <cell r="C2606">
            <v>41897</v>
          </cell>
          <cell r="D2606">
            <v>41882</v>
          </cell>
          <cell r="E2606">
            <v>41876</v>
          </cell>
        </row>
        <row r="2607">
          <cell r="A2607">
            <v>189186</v>
          </cell>
          <cell r="B2607">
            <v>41883</v>
          </cell>
          <cell r="C2607">
            <v>41897</v>
          </cell>
          <cell r="D2607">
            <v>41889</v>
          </cell>
          <cell r="E2607">
            <v>41883</v>
          </cell>
        </row>
        <row r="2608">
          <cell r="A2608">
            <v>189187</v>
          </cell>
          <cell r="B2608">
            <v>41884</v>
          </cell>
          <cell r="C2608">
            <v>41897</v>
          </cell>
          <cell r="D2608">
            <v>41889</v>
          </cell>
          <cell r="E2608">
            <v>41883</v>
          </cell>
        </row>
        <row r="2609">
          <cell r="A2609">
            <v>189188</v>
          </cell>
          <cell r="B2609">
            <v>41885</v>
          </cell>
          <cell r="C2609">
            <v>41897</v>
          </cell>
          <cell r="D2609">
            <v>41889</v>
          </cell>
          <cell r="E2609">
            <v>41883</v>
          </cell>
        </row>
        <row r="2610">
          <cell r="A2610">
            <v>189189</v>
          </cell>
          <cell r="B2610">
            <v>41886</v>
          </cell>
          <cell r="C2610">
            <v>41897</v>
          </cell>
          <cell r="D2610">
            <v>41889</v>
          </cell>
          <cell r="E2610">
            <v>41883</v>
          </cell>
        </row>
        <row r="2611">
          <cell r="A2611">
            <v>189190</v>
          </cell>
          <cell r="B2611">
            <v>41887</v>
          </cell>
          <cell r="C2611">
            <v>41897</v>
          </cell>
          <cell r="D2611">
            <v>41889</v>
          </cell>
          <cell r="E2611">
            <v>41883</v>
          </cell>
        </row>
        <row r="2612">
          <cell r="A2612">
            <v>189191</v>
          </cell>
          <cell r="B2612">
            <v>41888</v>
          </cell>
          <cell r="C2612">
            <v>41897</v>
          </cell>
          <cell r="D2612">
            <v>41889</v>
          </cell>
          <cell r="E2612">
            <v>41883</v>
          </cell>
        </row>
        <row r="2613">
          <cell r="A2613">
            <v>189192</v>
          </cell>
          <cell r="B2613">
            <v>41889</v>
          </cell>
          <cell r="C2613">
            <v>41897</v>
          </cell>
          <cell r="D2613">
            <v>41889</v>
          </cell>
          <cell r="E2613">
            <v>41883</v>
          </cell>
        </row>
        <row r="2614">
          <cell r="A2614">
            <v>189193</v>
          </cell>
          <cell r="B2614">
            <v>41890</v>
          </cell>
          <cell r="C2614">
            <v>41897</v>
          </cell>
          <cell r="D2614">
            <v>41896</v>
          </cell>
          <cell r="E2614">
            <v>41890</v>
          </cell>
        </row>
        <row r="2615">
          <cell r="A2615">
            <v>189194</v>
          </cell>
          <cell r="B2615">
            <v>41891</v>
          </cell>
          <cell r="C2615">
            <v>41897</v>
          </cell>
          <cell r="D2615">
            <v>41896</v>
          </cell>
          <cell r="E2615">
            <v>41890</v>
          </cell>
        </row>
        <row r="2616">
          <cell r="A2616">
            <v>189195</v>
          </cell>
          <cell r="B2616">
            <v>41892</v>
          </cell>
          <cell r="C2616">
            <v>41897</v>
          </cell>
          <cell r="D2616">
            <v>41896</v>
          </cell>
          <cell r="E2616">
            <v>41890</v>
          </cell>
        </row>
        <row r="2617">
          <cell r="A2617">
            <v>189196</v>
          </cell>
          <cell r="B2617">
            <v>41893</v>
          </cell>
          <cell r="C2617">
            <v>41897</v>
          </cell>
          <cell r="D2617">
            <v>41896</v>
          </cell>
          <cell r="E2617">
            <v>41890</v>
          </cell>
        </row>
        <row r="2618">
          <cell r="A2618">
            <v>189197</v>
          </cell>
          <cell r="B2618">
            <v>41894</v>
          </cell>
          <cell r="C2618">
            <v>41897</v>
          </cell>
          <cell r="D2618">
            <v>41896</v>
          </cell>
          <cell r="E2618">
            <v>41890</v>
          </cell>
        </row>
        <row r="2619">
          <cell r="A2619">
            <v>189198</v>
          </cell>
          <cell r="B2619">
            <v>41895</v>
          </cell>
          <cell r="C2619">
            <v>41897</v>
          </cell>
          <cell r="D2619">
            <v>41896</v>
          </cell>
          <cell r="E2619">
            <v>41890</v>
          </cell>
        </row>
        <row r="2620">
          <cell r="A2620">
            <v>189199</v>
          </cell>
          <cell r="B2620">
            <v>41896</v>
          </cell>
          <cell r="C2620">
            <v>41897</v>
          </cell>
          <cell r="D2620">
            <v>41896</v>
          </cell>
          <cell r="E2620">
            <v>41890</v>
          </cell>
        </row>
        <row r="2621">
          <cell r="A2621">
            <v>189200</v>
          </cell>
          <cell r="B2621">
            <v>41897</v>
          </cell>
          <cell r="C2621">
            <v>41897</v>
          </cell>
          <cell r="D2621">
            <v>41903</v>
          </cell>
          <cell r="E2621">
            <v>41897</v>
          </cell>
        </row>
        <row r="2622">
          <cell r="A2622">
            <v>189201</v>
          </cell>
          <cell r="B2622">
            <v>41898</v>
          </cell>
          <cell r="C2622">
            <v>41897</v>
          </cell>
          <cell r="D2622">
            <v>41903</v>
          </cell>
          <cell r="E2622">
            <v>41897</v>
          </cell>
        </row>
        <row r="2623">
          <cell r="A2623">
            <v>189202</v>
          </cell>
          <cell r="B2623">
            <v>41899</v>
          </cell>
          <cell r="C2623">
            <v>41897</v>
          </cell>
          <cell r="D2623">
            <v>41903</v>
          </cell>
          <cell r="E2623">
            <v>41897</v>
          </cell>
        </row>
        <row r="2624">
          <cell r="A2624">
            <v>189203</v>
          </cell>
          <cell r="B2624">
            <v>41900</v>
          </cell>
          <cell r="C2624">
            <v>41897</v>
          </cell>
          <cell r="D2624">
            <v>41903</v>
          </cell>
          <cell r="E2624">
            <v>41897</v>
          </cell>
        </row>
        <row r="2625">
          <cell r="A2625">
            <v>189204</v>
          </cell>
          <cell r="B2625">
            <v>41901</v>
          </cell>
          <cell r="C2625">
            <v>41897</v>
          </cell>
          <cell r="D2625">
            <v>41903</v>
          </cell>
          <cell r="E2625">
            <v>41897</v>
          </cell>
        </row>
        <row r="2626">
          <cell r="A2626">
            <v>189205</v>
          </cell>
          <cell r="B2626">
            <v>41902</v>
          </cell>
          <cell r="C2626">
            <v>41897</v>
          </cell>
          <cell r="D2626">
            <v>41903</v>
          </cell>
          <cell r="E2626">
            <v>41897</v>
          </cell>
        </row>
        <row r="2627">
          <cell r="A2627">
            <v>189206</v>
          </cell>
          <cell r="B2627">
            <v>41903</v>
          </cell>
          <cell r="C2627">
            <v>41897</v>
          </cell>
          <cell r="D2627">
            <v>41903</v>
          </cell>
          <cell r="E2627">
            <v>41897</v>
          </cell>
        </row>
        <row r="2628">
          <cell r="A2628">
            <v>189207</v>
          </cell>
          <cell r="B2628">
            <v>41904</v>
          </cell>
          <cell r="C2628">
            <v>41897</v>
          </cell>
          <cell r="D2628">
            <v>41910</v>
          </cell>
          <cell r="E2628">
            <v>41904</v>
          </cell>
        </row>
        <row r="2629">
          <cell r="A2629">
            <v>189208</v>
          </cell>
          <cell r="B2629">
            <v>41905</v>
          </cell>
          <cell r="C2629">
            <v>41897</v>
          </cell>
          <cell r="D2629">
            <v>41910</v>
          </cell>
          <cell r="E2629">
            <v>41904</v>
          </cell>
        </row>
        <row r="2630">
          <cell r="A2630">
            <v>189209</v>
          </cell>
          <cell r="B2630">
            <v>41906</v>
          </cell>
          <cell r="C2630">
            <v>41897</v>
          </cell>
          <cell r="D2630">
            <v>41910</v>
          </cell>
          <cell r="E2630">
            <v>41904</v>
          </cell>
        </row>
        <row r="2631">
          <cell r="A2631">
            <v>189210</v>
          </cell>
          <cell r="B2631">
            <v>41907</v>
          </cell>
          <cell r="C2631">
            <v>41897</v>
          </cell>
          <cell r="D2631">
            <v>41910</v>
          </cell>
          <cell r="E2631">
            <v>41904</v>
          </cell>
        </row>
        <row r="2632">
          <cell r="A2632">
            <v>189211</v>
          </cell>
          <cell r="B2632">
            <v>41908</v>
          </cell>
          <cell r="C2632">
            <v>41897</v>
          </cell>
          <cell r="D2632">
            <v>41910</v>
          </cell>
          <cell r="E2632">
            <v>41904</v>
          </cell>
        </row>
        <row r="2633">
          <cell r="A2633">
            <v>189212</v>
          </cell>
          <cell r="B2633">
            <v>41909</v>
          </cell>
          <cell r="C2633">
            <v>41897</v>
          </cell>
          <cell r="D2633">
            <v>41910</v>
          </cell>
          <cell r="E2633">
            <v>41904</v>
          </cell>
        </row>
        <row r="2634">
          <cell r="A2634">
            <v>189213</v>
          </cell>
          <cell r="B2634">
            <v>41910</v>
          </cell>
          <cell r="C2634">
            <v>41897</v>
          </cell>
          <cell r="D2634">
            <v>41910</v>
          </cell>
          <cell r="E2634">
            <v>41904</v>
          </cell>
        </row>
        <row r="2635">
          <cell r="A2635">
            <v>189214</v>
          </cell>
          <cell r="B2635">
            <v>41911</v>
          </cell>
          <cell r="C2635">
            <v>41927</v>
          </cell>
          <cell r="D2635">
            <v>41917</v>
          </cell>
          <cell r="E2635">
            <v>41911</v>
          </cell>
        </row>
        <row r="2636">
          <cell r="A2636">
            <v>189215</v>
          </cell>
          <cell r="B2636">
            <v>41912</v>
          </cell>
          <cell r="C2636">
            <v>41927</v>
          </cell>
          <cell r="D2636">
            <v>41917</v>
          </cell>
          <cell r="E2636">
            <v>41911</v>
          </cell>
        </row>
        <row r="2637">
          <cell r="A2637">
            <v>189216</v>
          </cell>
          <cell r="B2637">
            <v>41913</v>
          </cell>
          <cell r="C2637">
            <v>41927</v>
          </cell>
          <cell r="D2637">
            <v>41917</v>
          </cell>
          <cell r="E2637">
            <v>41911</v>
          </cell>
        </row>
        <row r="2638">
          <cell r="A2638">
            <v>189217</v>
          </cell>
          <cell r="B2638">
            <v>41914</v>
          </cell>
          <cell r="C2638">
            <v>41927</v>
          </cell>
          <cell r="D2638">
            <v>41917</v>
          </cell>
          <cell r="E2638">
            <v>41911</v>
          </cell>
        </row>
        <row r="2639">
          <cell r="A2639">
            <v>189218</v>
          </cell>
          <cell r="B2639">
            <v>41915</v>
          </cell>
          <cell r="C2639">
            <v>41927</v>
          </cell>
          <cell r="D2639">
            <v>41917</v>
          </cell>
          <cell r="E2639">
            <v>41911</v>
          </cell>
        </row>
        <row r="2640">
          <cell r="A2640">
            <v>189219</v>
          </cell>
          <cell r="B2640">
            <v>41916</v>
          </cell>
          <cell r="C2640">
            <v>41927</v>
          </cell>
          <cell r="D2640">
            <v>41917</v>
          </cell>
          <cell r="E2640">
            <v>41911</v>
          </cell>
        </row>
        <row r="2641">
          <cell r="A2641">
            <v>189220</v>
          </cell>
          <cell r="B2641">
            <v>41917</v>
          </cell>
          <cell r="C2641">
            <v>41927</v>
          </cell>
          <cell r="D2641">
            <v>41917</v>
          </cell>
          <cell r="E2641">
            <v>41911</v>
          </cell>
        </row>
        <row r="2642">
          <cell r="A2642">
            <v>189221</v>
          </cell>
          <cell r="B2642">
            <v>41918</v>
          </cell>
          <cell r="C2642">
            <v>41927</v>
          </cell>
          <cell r="D2642">
            <v>41924</v>
          </cell>
          <cell r="E2642">
            <v>41918</v>
          </cell>
        </row>
        <row r="2643">
          <cell r="A2643">
            <v>189222</v>
          </cell>
          <cell r="B2643">
            <v>41919</v>
          </cell>
          <cell r="C2643">
            <v>41927</v>
          </cell>
          <cell r="D2643">
            <v>41924</v>
          </cell>
          <cell r="E2643">
            <v>41918</v>
          </cell>
        </row>
        <row r="2644">
          <cell r="A2644">
            <v>189223</v>
          </cell>
          <cell r="B2644">
            <v>41920</v>
          </cell>
          <cell r="C2644">
            <v>41927</v>
          </cell>
          <cell r="D2644">
            <v>41924</v>
          </cell>
          <cell r="E2644">
            <v>41918</v>
          </cell>
        </row>
        <row r="2645">
          <cell r="A2645">
            <v>189224</v>
          </cell>
          <cell r="B2645">
            <v>41921</v>
          </cell>
          <cell r="C2645">
            <v>41927</v>
          </cell>
          <cell r="D2645">
            <v>41924</v>
          </cell>
          <cell r="E2645">
            <v>41918</v>
          </cell>
        </row>
        <row r="2646">
          <cell r="A2646">
            <v>189225</v>
          </cell>
          <cell r="B2646">
            <v>41922</v>
          </cell>
          <cell r="C2646">
            <v>41927</v>
          </cell>
          <cell r="D2646">
            <v>41924</v>
          </cell>
          <cell r="E2646">
            <v>41918</v>
          </cell>
        </row>
        <row r="2647">
          <cell r="A2647">
            <v>189226</v>
          </cell>
          <cell r="B2647">
            <v>41923</v>
          </cell>
          <cell r="C2647">
            <v>41927</v>
          </cell>
          <cell r="D2647">
            <v>41924</v>
          </cell>
          <cell r="E2647">
            <v>41918</v>
          </cell>
        </row>
        <row r="2648">
          <cell r="A2648">
            <v>189227</v>
          </cell>
          <cell r="B2648">
            <v>41924</v>
          </cell>
          <cell r="C2648">
            <v>41927</v>
          </cell>
          <cell r="D2648">
            <v>41924</v>
          </cell>
          <cell r="E2648">
            <v>41918</v>
          </cell>
        </row>
        <row r="2649">
          <cell r="A2649">
            <v>189228</v>
          </cell>
          <cell r="B2649">
            <v>41925</v>
          </cell>
          <cell r="C2649">
            <v>41927</v>
          </cell>
          <cell r="D2649">
            <v>41931</v>
          </cell>
          <cell r="E2649">
            <v>41925</v>
          </cell>
        </row>
        <row r="2650">
          <cell r="A2650">
            <v>189229</v>
          </cell>
          <cell r="B2650">
            <v>41926</v>
          </cell>
          <cell r="C2650">
            <v>41927</v>
          </cell>
          <cell r="D2650">
            <v>41931</v>
          </cell>
          <cell r="E2650">
            <v>41925</v>
          </cell>
        </row>
        <row r="2651">
          <cell r="A2651">
            <v>189230</v>
          </cell>
          <cell r="B2651">
            <v>41927</v>
          </cell>
          <cell r="C2651">
            <v>41927</v>
          </cell>
          <cell r="D2651">
            <v>41931</v>
          </cell>
          <cell r="E2651">
            <v>41925</v>
          </cell>
        </row>
        <row r="2652">
          <cell r="A2652">
            <v>189231</v>
          </cell>
          <cell r="B2652">
            <v>41928</v>
          </cell>
          <cell r="C2652">
            <v>41927</v>
          </cell>
          <cell r="D2652">
            <v>41931</v>
          </cell>
          <cell r="E2652">
            <v>41925</v>
          </cell>
        </row>
        <row r="2653">
          <cell r="A2653">
            <v>189232</v>
          </cell>
          <cell r="B2653">
            <v>41929</v>
          </cell>
          <cell r="C2653">
            <v>41927</v>
          </cell>
          <cell r="D2653">
            <v>41931</v>
          </cell>
          <cell r="E2653">
            <v>41925</v>
          </cell>
        </row>
        <row r="2654">
          <cell r="A2654">
            <v>189233</v>
          </cell>
          <cell r="B2654">
            <v>41930</v>
          </cell>
          <cell r="C2654">
            <v>41927</v>
          </cell>
          <cell r="D2654">
            <v>41931</v>
          </cell>
          <cell r="E2654">
            <v>41925</v>
          </cell>
        </row>
        <row r="2655">
          <cell r="A2655">
            <v>189234</v>
          </cell>
          <cell r="B2655">
            <v>41931</v>
          </cell>
          <cell r="C2655">
            <v>41927</v>
          </cell>
          <cell r="D2655">
            <v>41931</v>
          </cell>
          <cell r="E2655">
            <v>41925</v>
          </cell>
        </row>
        <row r="2656">
          <cell r="A2656">
            <v>189235</v>
          </cell>
          <cell r="B2656">
            <v>41932</v>
          </cell>
          <cell r="C2656">
            <v>41927</v>
          </cell>
          <cell r="D2656">
            <v>41938</v>
          </cell>
          <cell r="E2656">
            <v>41932</v>
          </cell>
        </row>
        <row r="2657">
          <cell r="A2657">
            <v>189236</v>
          </cell>
          <cell r="B2657">
            <v>41933</v>
          </cell>
          <cell r="C2657">
            <v>41927</v>
          </cell>
          <cell r="D2657">
            <v>41938</v>
          </cell>
          <cell r="E2657">
            <v>41932</v>
          </cell>
        </row>
        <row r="2658">
          <cell r="A2658">
            <v>189237</v>
          </cell>
          <cell r="B2658">
            <v>41934</v>
          </cell>
          <cell r="C2658">
            <v>41927</v>
          </cell>
          <cell r="D2658">
            <v>41938</v>
          </cell>
          <cell r="E2658">
            <v>41932</v>
          </cell>
        </row>
        <row r="2659">
          <cell r="A2659">
            <v>189238</v>
          </cell>
          <cell r="B2659">
            <v>41935</v>
          </cell>
          <cell r="C2659">
            <v>41927</v>
          </cell>
          <cell r="D2659">
            <v>41938</v>
          </cell>
          <cell r="E2659">
            <v>41932</v>
          </cell>
        </row>
        <row r="2660">
          <cell r="A2660">
            <v>189239</v>
          </cell>
          <cell r="B2660">
            <v>41936</v>
          </cell>
          <cell r="C2660">
            <v>41927</v>
          </cell>
          <cell r="D2660">
            <v>41938</v>
          </cell>
          <cell r="E2660">
            <v>41932</v>
          </cell>
        </row>
        <row r="2661">
          <cell r="A2661">
            <v>189240</v>
          </cell>
          <cell r="B2661">
            <v>41937</v>
          </cell>
          <cell r="C2661">
            <v>41927</v>
          </cell>
          <cell r="D2661">
            <v>41938</v>
          </cell>
          <cell r="E2661">
            <v>41932</v>
          </cell>
        </row>
        <row r="2662">
          <cell r="A2662">
            <v>189241</v>
          </cell>
          <cell r="B2662">
            <v>41938</v>
          </cell>
          <cell r="C2662">
            <v>41927</v>
          </cell>
          <cell r="D2662">
            <v>41938</v>
          </cell>
          <cell r="E2662">
            <v>41932</v>
          </cell>
        </row>
        <row r="2663">
          <cell r="A2663">
            <v>189242</v>
          </cell>
          <cell r="B2663">
            <v>41939</v>
          </cell>
          <cell r="C2663">
            <v>41958</v>
          </cell>
          <cell r="D2663">
            <v>41945</v>
          </cell>
          <cell r="E2663">
            <v>41939</v>
          </cell>
        </row>
        <row r="2664">
          <cell r="A2664">
            <v>189243</v>
          </cell>
          <cell r="B2664">
            <v>41940</v>
          </cell>
          <cell r="C2664">
            <v>41958</v>
          </cell>
          <cell r="D2664">
            <v>41945</v>
          </cell>
          <cell r="E2664">
            <v>41939</v>
          </cell>
        </row>
        <row r="2665">
          <cell r="A2665">
            <v>189244</v>
          </cell>
          <cell r="B2665">
            <v>41941</v>
          </cell>
          <cell r="C2665">
            <v>41958</v>
          </cell>
          <cell r="D2665">
            <v>41945</v>
          </cell>
          <cell r="E2665">
            <v>41939</v>
          </cell>
        </row>
        <row r="2666">
          <cell r="A2666">
            <v>189245</v>
          </cell>
          <cell r="B2666">
            <v>41942</v>
          </cell>
          <cell r="C2666">
            <v>41958</v>
          </cell>
          <cell r="D2666">
            <v>41945</v>
          </cell>
          <cell r="E2666">
            <v>41939</v>
          </cell>
        </row>
        <row r="2667">
          <cell r="A2667">
            <v>189246</v>
          </cell>
          <cell r="B2667">
            <v>41943</v>
          </cell>
          <cell r="C2667">
            <v>41958</v>
          </cell>
          <cell r="D2667">
            <v>41945</v>
          </cell>
          <cell r="E2667">
            <v>41939</v>
          </cell>
        </row>
        <row r="2668">
          <cell r="A2668">
            <v>189247</v>
          </cell>
          <cell r="B2668">
            <v>41944</v>
          </cell>
          <cell r="C2668">
            <v>41958</v>
          </cell>
          <cell r="D2668">
            <v>41945</v>
          </cell>
          <cell r="E2668">
            <v>41939</v>
          </cell>
        </row>
        <row r="2669">
          <cell r="A2669">
            <v>189248</v>
          </cell>
          <cell r="B2669">
            <v>41945</v>
          </cell>
          <cell r="C2669">
            <v>41958</v>
          </cell>
          <cell r="D2669">
            <v>41945</v>
          </cell>
          <cell r="E2669">
            <v>41939</v>
          </cell>
        </row>
        <row r="2670">
          <cell r="A2670">
            <v>189249</v>
          </cell>
          <cell r="B2670">
            <v>41946</v>
          </cell>
          <cell r="C2670">
            <v>41958</v>
          </cell>
          <cell r="D2670">
            <v>41952</v>
          </cell>
          <cell r="E2670">
            <v>41946</v>
          </cell>
        </row>
        <row r="2671">
          <cell r="A2671">
            <v>189250</v>
          </cell>
          <cell r="B2671">
            <v>41947</v>
          </cell>
          <cell r="C2671">
            <v>41958</v>
          </cell>
          <cell r="D2671">
            <v>41952</v>
          </cell>
          <cell r="E2671">
            <v>41946</v>
          </cell>
        </row>
        <row r="2672">
          <cell r="A2672">
            <v>189251</v>
          </cell>
          <cell r="B2672">
            <v>41948</v>
          </cell>
          <cell r="C2672">
            <v>41958</v>
          </cell>
          <cell r="D2672">
            <v>41952</v>
          </cell>
          <cell r="E2672">
            <v>41946</v>
          </cell>
        </row>
        <row r="2673">
          <cell r="A2673">
            <v>189252</v>
          </cell>
          <cell r="B2673">
            <v>41949</v>
          </cell>
          <cell r="C2673">
            <v>41958</v>
          </cell>
          <cell r="D2673">
            <v>41952</v>
          </cell>
          <cell r="E2673">
            <v>41946</v>
          </cell>
        </row>
        <row r="2674">
          <cell r="A2674">
            <v>189253</v>
          </cell>
          <cell r="B2674">
            <v>41950</v>
          </cell>
          <cell r="C2674">
            <v>41958</v>
          </cell>
          <cell r="D2674">
            <v>41952</v>
          </cell>
          <cell r="E2674">
            <v>41946</v>
          </cell>
        </row>
        <row r="2675">
          <cell r="A2675">
            <v>189254</v>
          </cell>
          <cell r="B2675">
            <v>41951</v>
          </cell>
          <cell r="C2675">
            <v>41958</v>
          </cell>
          <cell r="D2675">
            <v>41952</v>
          </cell>
          <cell r="E2675">
            <v>41946</v>
          </cell>
        </row>
        <row r="2676">
          <cell r="A2676">
            <v>189255</v>
          </cell>
          <cell r="B2676">
            <v>41952</v>
          </cell>
          <cell r="C2676">
            <v>41958</v>
          </cell>
          <cell r="D2676">
            <v>41952</v>
          </cell>
          <cell r="E2676">
            <v>41946</v>
          </cell>
        </row>
        <row r="2677">
          <cell r="A2677">
            <v>189256</v>
          </cell>
          <cell r="B2677">
            <v>41953</v>
          </cell>
          <cell r="C2677">
            <v>41958</v>
          </cell>
          <cell r="D2677">
            <v>41959</v>
          </cell>
          <cell r="E2677">
            <v>41953</v>
          </cell>
        </row>
        <row r="2678">
          <cell r="A2678">
            <v>189257</v>
          </cell>
          <cell r="B2678">
            <v>41954</v>
          </cell>
          <cell r="C2678">
            <v>41958</v>
          </cell>
          <cell r="D2678">
            <v>41959</v>
          </cell>
          <cell r="E2678">
            <v>41953</v>
          </cell>
        </row>
        <row r="2679">
          <cell r="A2679">
            <v>189258</v>
          </cell>
          <cell r="B2679">
            <v>41955</v>
          </cell>
          <cell r="C2679">
            <v>41958</v>
          </cell>
          <cell r="D2679">
            <v>41959</v>
          </cell>
          <cell r="E2679">
            <v>41953</v>
          </cell>
        </row>
        <row r="2680">
          <cell r="A2680">
            <v>189259</v>
          </cell>
          <cell r="B2680">
            <v>41956</v>
          </cell>
          <cell r="C2680">
            <v>41958</v>
          </cell>
          <cell r="D2680">
            <v>41959</v>
          </cell>
          <cell r="E2680">
            <v>41953</v>
          </cell>
        </row>
        <row r="2681">
          <cell r="A2681">
            <v>189260</v>
          </cell>
          <cell r="B2681">
            <v>41957</v>
          </cell>
          <cell r="C2681">
            <v>41958</v>
          </cell>
          <cell r="D2681">
            <v>41959</v>
          </cell>
          <cell r="E2681">
            <v>41953</v>
          </cell>
        </row>
        <row r="2682">
          <cell r="A2682">
            <v>189261</v>
          </cell>
          <cell r="B2682">
            <v>41958</v>
          </cell>
          <cell r="C2682">
            <v>41958</v>
          </cell>
          <cell r="D2682">
            <v>41959</v>
          </cell>
          <cell r="E2682">
            <v>41953</v>
          </cell>
        </row>
        <row r="2683">
          <cell r="A2683">
            <v>189262</v>
          </cell>
          <cell r="B2683">
            <v>41959</v>
          </cell>
          <cell r="C2683">
            <v>41958</v>
          </cell>
          <cell r="D2683">
            <v>41959</v>
          </cell>
          <cell r="E2683">
            <v>41953</v>
          </cell>
        </row>
        <row r="2684">
          <cell r="A2684">
            <v>189263</v>
          </cell>
          <cell r="B2684">
            <v>41960</v>
          </cell>
          <cell r="C2684">
            <v>41958</v>
          </cell>
          <cell r="D2684">
            <v>41966</v>
          </cell>
          <cell r="E2684">
            <v>41960</v>
          </cell>
        </row>
        <row r="2685">
          <cell r="A2685">
            <v>189264</v>
          </cell>
          <cell r="B2685">
            <v>41961</v>
          </cell>
          <cell r="C2685">
            <v>41958</v>
          </cell>
          <cell r="D2685">
            <v>41966</v>
          </cell>
          <cell r="E2685">
            <v>41960</v>
          </cell>
        </row>
        <row r="2686">
          <cell r="A2686">
            <v>189265</v>
          </cell>
          <cell r="B2686">
            <v>41962</v>
          </cell>
          <cell r="C2686">
            <v>41958</v>
          </cell>
          <cell r="D2686">
            <v>41966</v>
          </cell>
          <cell r="E2686">
            <v>41960</v>
          </cell>
        </row>
        <row r="2687">
          <cell r="A2687">
            <v>189266</v>
          </cell>
          <cell r="B2687">
            <v>41963</v>
          </cell>
          <cell r="C2687">
            <v>41958</v>
          </cell>
          <cell r="D2687">
            <v>41966</v>
          </cell>
          <cell r="E2687">
            <v>41960</v>
          </cell>
        </row>
        <row r="2688">
          <cell r="A2688">
            <v>189267</v>
          </cell>
          <cell r="B2688">
            <v>41964</v>
          </cell>
          <cell r="C2688">
            <v>41958</v>
          </cell>
          <cell r="D2688">
            <v>41966</v>
          </cell>
          <cell r="E2688">
            <v>41960</v>
          </cell>
        </row>
        <row r="2689">
          <cell r="A2689">
            <v>189268</v>
          </cell>
          <cell r="B2689">
            <v>41965</v>
          </cell>
          <cell r="C2689">
            <v>41958</v>
          </cell>
          <cell r="D2689">
            <v>41966</v>
          </cell>
          <cell r="E2689">
            <v>41960</v>
          </cell>
        </row>
        <row r="2690">
          <cell r="A2690">
            <v>189269</v>
          </cell>
          <cell r="B2690">
            <v>41966</v>
          </cell>
          <cell r="C2690">
            <v>41958</v>
          </cell>
          <cell r="D2690">
            <v>41966</v>
          </cell>
          <cell r="E2690">
            <v>41960</v>
          </cell>
        </row>
        <row r="2691">
          <cell r="A2691">
            <v>189270</v>
          </cell>
          <cell r="B2691">
            <v>41967</v>
          </cell>
          <cell r="C2691">
            <v>41988</v>
          </cell>
          <cell r="D2691">
            <v>41973</v>
          </cell>
          <cell r="E2691">
            <v>41967</v>
          </cell>
        </row>
        <row r="2692">
          <cell r="A2692">
            <v>189271</v>
          </cell>
          <cell r="B2692">
            <v>41968</v>
          </cell>
          <cell r="C2692">
            <v>41988</v>
          </cell>
          <cell r="D2692">
            <v>41973</v>
          </cell>
          <cell r="E2692">
            <v>41967</v>
          </cell>
        </row>
        <row r="2693">
          <cell r="A2693">
            <v>189272</v>
          </cell>
          <cell r="B2693">
            <v>41969</v>
          </cell>
          <cell r="C2693">
            <v>41988</v>
          </cell>
          <cell r="D2693">
            <v>41973</v>
          </cell>
          <cell r="E2693">
            <v>41967</v>
          </cell>
        </row>
        <row r="2694">
          <cell r="A2694">
            <v>189273</v>
          </cell>
          <cell r="B2694">
            <v>41970</v>
          </cell>
          <cell r="C2694">
            <v>41988</v>
          </cell>
          <cell r="D2694">
            <v>41973</v>
          </cell>
          <cell r="E2694">
            <v>41967</v>
          </cell>
        </row>
        <row r="2695">
          <cell r="A2695">
            <v>189274</v>
          </cell>
          <cell r="B2695">
            <v>41971</v>
          </cell>
          <cell r="C2695">
            <v>41988</v>
          </cell>
          <cell r="D2695">
            <v>41973</v>
          </cell>
          <cell r="E2695">
            <v>41967</v>
          </cell>
        </row>
        <row r="2696">
          <cell r="A2696">
            <v>189275</v>
          </cell>
          <cell r="B2696">
            <v>41972</v>
          </cell>
          <cell r="C2696">
            <v>41988</v>
          </cell>
          <cell r="D2696">
            <v>41973</v>
          </cell>
          <cell r="E2696">
            <v>41967</v>
          </cell>
        </row>
        <row r="2697">
          <cell r="A2697">
            <v>189276</v>
          </cell>
          <cell r="B2697">
            <v>41973</v>
          </cell>
          <cell r="C2697">
            <v>41988</v>
          </cell>
          <cell r="D2697">
            <v>41973</v>
          </cell>
          <cell r="E2697">
            <v>41967</v>
          </cell>
        </row>
        <row r="2698">
          <cell r="A2698">
            <v>189277</v>
          </cell>
          <cell r="B2698">
            <v>41974</v>
          </cell>
          <cell r="C2698">
            <v>41988</v>
          </cell>
          <cell r="D2698">
            <v>41980</v>
          </cell>
          <cell r="E2698">
            <v>41974</v>
          </cell>
        </row>
        <row r="2699">
          <cell r="A2699">
            <v>189278</v>
          </cell>
          <cell r="B2699">
            <v>41975</v>
          </cell>
          <cell r="C2699">
            <v>41988</v>
          </cell>
          <cell r="D2699">
            <v>41980</v>
          </cell>
          <cell r="E2699">
            <v>41974</v>
          </cell>
        </row>
        <row r="2700">
          <cell r="A2700">
            <v>189279</v>
          </cell>
          <cell r="B2700">
            <v>41976</v>
          </cell>
          <cell r="C2700">
            <v>41988</v>
          </cell>
          <cell r="D2700">
            <v>41980</v>
          </cell>
          <cell r="E2700">
            <v>41974</v>
          </cell>
        </row>
        <row r="2701">
          <cell r="A2701">
            <v>189280</v>
          </cell>
          <cell r="B2701">
            <v>41977</v>
          </cell>
          <cell r="C2701">
            <v>41988</v>
          </cell>
          <cell r="D2701">
            <v>41980</v>
          </cell>
          <cell r="E2701">
            <v>41974</v>
          </cell>
        </row>
        <row r="2702">
          <cell r="A2702">
            <v>189281</v>
          </cell>
          <cell r="B2702">
            <v>41978</v>
          </cell>
          <cell r="C2702">
            <v>41988</v>
          </cell>
          <cell r="D2702">
            <v>41980</v>
          </cell>
          <cell r="E2702">
            <v>41974</v>
          </cell>
        </row>
        <row r="2703">
          <cell r="A2703">
            <v>189282</v>
          </cell>
          <cell r="B2703">
            <v>41979</v>
          </cell>
          <cell r="C2703">
            <v>41988</v>
          </cell>
          <cell r="D2703">
            <v>41980</v>
          </cell>
          <cell r="E2703">
            <v>41974</v>
          </cell>
        </row>
        <row r="2704">
          <cell r="A2704">
            <v>189297</v>
          </cell>
          <cell r="B2704">
            <v>41980</v>
          </cell>
          <cell r="C2704">
            <v>41988</v>
          </cell>
          <cell r="D2704">
            <v>41980</v>
          </cell>
          <cell r="E2704">
            <v>41974</v>
          </cell>
        </row>
        <row r="2705">
          <cell r="A2705">
            <v>189283</v>
          </cell>
          <cell r="B2705">
            <v>41981</v>
          </cell>
          <cell r="C2705">
            <v>41988</v>
          </cell>
          <cell r="D2705">
            <v>41980</v>
          </cell>
          <cell r="E2705">
            <v>41974</v>
          </cell>
        </row>
      </sheetData>
      <sheetData sheetId="12" refreshError="1"/>
      <sheetData sheetId="13">
        <row r="6">
          <cell r="A6" t="str">
            <v>BWID</v>
          </cell>
        </row>
      </sheetData>
      <sheetData sheetId="14">
        <row r="3">
          <cell r="A3" t="str">
            <v>BWID</v>
          </cell>
          <cell r="B3" t="str">
            <v>Country Name||DC||Vendor||Mode</v>
          </cell>
          <cell r="C3" t="str">
            <v>Country Name</v>
          </cell>
          <cell r="D3" t="str">
            <v>DC</v>
          </cell>
          <cell r="E3" t="str">
            <v>Legacy Vendor Code</v>
          </cell>
          <cell r="F3" t="str">
            <v>Transport Mode</v>
          </cell>
          <cell r="G3" t="str">
            <v>Transit Lead-Time</v>
          </cell>
          <cell r="H3" t="str">
            <v>Country Code</v>
          </cell>
        </row>
        <row r="4">
          <cell r="A4">
            <v>1372936</v>
          </cell>
          <cell r="B4" t="str">
            <v>EL SALVADORES</v>
          </cell>
          <cell r="C4" t="str">
            <v>EL SALVADOR</v>
          </cell>
          <cell r="D4" t="str">
            <v>ES</v>
          </cell>
          <cell r="G4">
            <v>30</v>
          </cell>
        </row>
        <row r="5">
          <cell r="A5">
            <v>1372937</v>
          </cell>
          <cell r="B5" t="str">
            <v>MALAYSIAMX</v>
          </cell>
          <cell r="C5" t="str">
            <v>MALAYSIA</v>
          </cell>
          <cell r="D5" t="str">
            <v>MX</v>
          </cell>
          <cell r="G5">
            <v>61</v>
          </cell>
        </row>
        <row r="6">
          <cell r="A6">
            <v>892978</v>
          </cell>
          <cell r="B6" t="str">
            <v>BRAZILBR</v>
          </cell>
          <cell r="C6" t="str">
            <v>BRAZIL</v>
          </cell>
          <cell r="D6" t="str">
            <v>BR</v>
          </cell>
          <cell r="G6">
            <v>1</v>
          </cell>
        </row>
        <row r="7">
          <cell r="A7">
            <v>919734</v>
          </cell>
          <cell r="B7" t="str">
            <v>BULGARIABR</v>
          </cell>
          <cell r="C7" t="str">
            <v>BULGARIA</v>
          </cell>
          <cell r="D7" t="str">
            <v>BR</v>
          </cell>
          <cell r="G7">
            <v>63</v>
          </cell>
        </row>
        <row r="8">
          <cell r="A8">
            <v>743472</v>
          </cell>
          <cell r="B8" t="str">
            <v>CHINA2006141M</v>
          </cell>
          <cell r="C8" t="str">
            <v>CHINA</v>
          </cell>
          <cell r="D8">
            <v>2006</v>
          </cell>
          <cell r="E8" t="str">
            <v>141M</v>
          </cell>
          <cell r="G8">
            <v>30</v>
          </cell>
        </row>
        <row r="9">
          <cell r="A9">
            <v>743473</v>
          </cell>
          <cell r="B9" t="str">
            <v>CHINA2006154M</v>
          </cell>
          <cell r="C9" t="str">
            <v>CHINA</v>
          </cell>
          <cell r="D9">
            <v>2006</v>
          </cell>
          <cell r="E9" t="str">
            <v>154M</v>
          </cell>
          <cell r="G9">
            <v>29</v>
          </cell>
        </row>
        <row r="10">
          <cell r="A10">
            <v>1080980</v>
          </cell>
          <cell r="B10" t="str">
            <v>DOM REPUBLICUY</v>
          </cell>
          <cell r="C10" t="str">
            <v>DOM REPUBLIC</v>
          </cell>
          <cell r="D10" t="str">
            <v>UY</v>
          </cell>
          <cell r="G10">
            <v>67</v>
          </cell>
        </row>
        <row r="11">
          <cell r="A11">
            <v>1229929</v>
          </cell>
          <cell r="B11" t="str">
            <v>COLOMBIAUY</v>
          </cell>
          <cell r="C11" t="str">
            <v>COLOMBIA</v>
          </cell>
          <cell r="D11" t="str">
            <v>UY</v>
          </cell>
          <cell r="G11">
            <v>30</v>
          </cell>
        </row>
        <row r="12">
          <cell r="A12">
            <v>1229930</v>
          </cell>
          <cell r="B12" t="str">
            <v>USACO</v>
          </cell>
          <cell r="C12" t="str">
            <v>USA</v>
          </cell>
          <cell r="D12" t="str">
            <v>CO</v>
          </cell>
          <cell r="G12">
            <v>25</v>
          </cell>
        </row>
        <row r="13">
          <cell r="A13">
            <v>1229931</v>
          </cell>
          <cell r="B13" t="str">
            <v>BRAZILCO</v>
          </cell>
          <cell r="C13" t="str">
            <v>BRAZIL</v>
          </cell>
          <cell r="D13" t="str">
            <v>CO</v>
          </cell>
          <cell r="G13">
            <v>40</v>
          </cell>
        </row>
        <row r="14">
          <cell r="A14">
            <v>1229932</v>
          </cell>
          <cell r="B14" t="str">
            <v>MEXICOCO</v>
          </cell>
          <cell r="C14" t="str">
            <v>MEXICO</v>
          </cell>
          <cell r="D14" t="str">
            <v>CO</v>
          </cell>
          <cell r="G14">
            <v>30</v>
          </cell>
        </row>
        <row r="15">
          <cell r="A15">
            <v>1229933</v>
          </cell>
          <cell r="B15" t="str">
            <v>EL SALVADORCO</v>
          </cell>
          <cell r="C15" t="str">
            <v>EL SALVADOR</v>
          </cell>
          <cell r="D15" t="str">
            <v>CO</v>
          </cell>
          <cell r="G15">
            <v>30</v>
          </cell>
        </row>
        <row r="16">
          <cell r="A16">
            <v>1229934</v>
          </cell>
          <cell r="B16" t="str">
            <v>GUATEMALACO</v>
          </cell>
          <cell r="C16" t="str">
            <v>GUATEMALA</v>
          </cell>
          <cell r="D16" t="str">
            <v>CO</v>
          </cell>
          <cell r="G16">
            <v>30</v>
          </cell>
        </row>
        <row r="17">
          <cell r="A17">
            <v>1229935</v>
          </cell>
          <cell r="B17" t="str">
            <v>NICARAGUACO</v>
          </cell>
          <cell r="C17" t="str">
            <v>NICARAGUA</v>
          </cell>
          <cell r="D17" t="str">
            <v>CO</v>
          </cell>
          <cell r="G17">
            <v>30</v>
          </cell>
        </row>
        <row r="18">
          <cell r="A18">
            <v>1229936</v>
          </cell>
          <cell r="B18" t="str">
            <v>PERUCO</v>
          </cell>
          <cell r="C18" t="str">
            <v>PERU</v>
          </cell>
          <cell r="D18" t="str">
            <v>CO</v>
          </cell>
          <cell r="G18">
            <v>25</v>
          </cell>
        </row>
        <row r="19">
          <cell r="A19">
            <v>1229937</v>
          </cell>
          <cell r="B19" t="str">
            <v>BULGARIACO</v>
          </cell>
          <cell r="C19" t="str">
            <v>BULGARIA</v>
          </cell>
          <cell r="D19" t="str">
            <v>CO</v>
          </cell>
          <cell r="G19">
            <v>60</v>
          </cell>
        </row>
        <row r="20">
          <cell r="A20">
            <v>1229938</v>
          </cell>
          <cell r="B20" t="str">
            <v>EGYPTCO</v>
          </cell>
          <cell r="C20" t="str">
            <v>EGYPT</v>
          </cell>
          <cell r="D20" t="str">
            <v>CO</v>
          </cell>
          <cell r="G20">
            <v>70</v>
          </cell>
        </row>
        <row r="21">
          <cell r="A21">
            <v>1390099</v>
          </cell>
          <cell r="B21" t="str">
            <v>MAURITIUS2006</v>
          </cell>
          <cell r="C21" t="str">
            <v>MAURITIUS</v>
          </cell>
          <cell r="D21">
            <v>2006</v>
          </cell>
          <cell r="G21">
            <v>50</v>
          </cell>
        </row>
        <row r="22">
          <cell r="A22">
            <v>1229939</v>
          </cell>
          <cell r="B22" t="str">
            <v>MAURITIUSCO</v>
          </cell>
          <cell r="C22" t="str">
            <v>MAURITIUS</v>
          </cell>
          <cell r="D22" t="str">
            <v>CO</v>
          </cell>
          <cell r="G22">
            <v>60</v>
          </cell>
        </row>
        <row r="23">
          <cell r="A23">
            <v>1229940</v>
          </cell>
          <cell r="B23" t="str">
            <v>MOROCCOCO</v>
          </cell>
          <cell r="C23" t="str">
            <v>MOROCCO</v>
          </cell>
          <cell r="D23" t="str">
            <v>CO</v>
          </cell>
          <cell r="G23">
            <v>60</v>
          </cell>
        </row>
        <row r="24">
          <cell r="A24">
            <v>1229941</v>
          </cell>
          <cell r="B24" t="str">
            <v>HONG KONGCO</v>
          </cell>
          <cell r="C24" t="str">
            <v>HONG KONG</v>
          </cell>
          <cell r="D24" t="str">
            <v>CO</v>
          </cell>
          <cell r="G24">
            <v>45</v>
          </cell>
        </row>
        <row r="25">
          <cell r="A25">
            <v>1229942</v>
          </cell>
          <cell r="B25" t="str">
            <v>INDONESIACO</v>
          </cell>
          <cell r="C25" t="str">
            <v>INDONESIA</v>
          </cell>
          <cell r="D25" t="str">
            <v>CO</v>
          </cell>
          <cell r="G25">
            <v>60</v>
          </cell>
        </row>
        <row r="26">
          <cell r="A26">
            <v>1229943</v>
          </cell>
          <cell r="B26" t="str">
            <v>MACAUCO</v>
          </cell>
          <cell r="C26" t="str">
            <v>MACAU</v>
          </cell>
          <cell r="D26" t="str">
            <v>CO</v>
          </cell>
          <cell r="G26">
            <v>60</v>
          </cell>
        </row>
        <row r="27">
          <cell r="A27">
            <v>1229944</v>
          </cell>
          <cell r="B27" t="str">
            <v>TAIWANCO</v>
          </cell>
          <cell r="C27" t="str">
            <v>TAIWAN</v>
          </cell>
          <cell r="D27" t="str">
            <v>CO</v>
          </cell>
          <cell r="G27">
            <v>50</v>
          </cell>
        </row>
        <row r="28">
          <cell r="A28">
            <v>1229945</v>
          </cell>
          <cell r="B28" t="str">
            <v>PHILIPPINESCO</v>
          </cell>
          <cell r="C28" t="str">
            <v>PHILIPPINES</v>
          </cell>
          <cell r="D28" t="str">
            <v>CO</v>
          </cell>
          <cell r="G28">
            <v>65</v>
          </cell>
        </row>
        <row r="29">
          <cell r="A29">
            <v>1229946</v>
          </cell>
          <cell r="B29" t="str">
            <v>THAILANDCO</v>
          </cell>
          <cell r="C29" t="str">
            <v>THAILAND</v>
          </cell>
          <cell r="D29" t="str">
            <v>CO</v>
          </cell>
          <cell r="G29">
            <v>60</v>
          </cell>
        </row>
        <row r="30">
          <cell r="A30">
            <v>1229947</v>
          </cell>
          <cell r="B30" t="str">
            <v>VIETNAMCO</v>
          </cell>
          <cell r="C30" t="str">
            <v>VIETNAM</v>
          </cell>
          <cell r="D30" t="str">
            <v>CO</v>
          </cell>
          <cell r="G30">
            <v>70</v>
          </cell>
        </row>
        <row r="31">
          <cell r="A31">
            <v>1229948</v>
          </cell>
          <cell r="B31" t="str">
            <v>BANGLADESHCO</v>
          </cell>
          <cell r="C31" t="str">
            <v>BANGLADESH</v>
          </cell>
          <cell r="D31" t="str">
            <v>CO</v>
          </cell>
          <cell r="G31">
            <v>70</v>
          </cell>
        </row>
        <row r="32">
          <cell r="A32">
            <v>1229949</v>
          </cell>
          <cell r="B32" t="str">
            <v>INDIACO</v>
          </cell>
          <cell r="C32" t="str">
            <v>INDIA</v>
          </cell>
          <cell r="D32" t="str">
            <v>CO</v>
          </cell>
          <cell r="G32">
            <v>70</v>
          </cell>
        </row>
        <row r="33">
          <cell r="A33">
            <v>1229950</v>
          </cell>
          <cell r="B33" t="str">
            <v>PAKISTANCO</v>
          </cell>
          <cell r="C33" t="str">
            <v>PAKISTAN</v>
          </cell>
          <cell r="D33" t="str">
            <v>CO</v>
          </cell>
          <cell r="G33">
            <v>70</v>
          </cell>
        </row>
        <row r="34">
          <cell r="A34">
            <v>1229951</v>
          </cell>
          <cell r="B34" t="str">
            <v>KOREACO</v>
          </cell>
          <cell r="C34" t="str">
            <v>KOREA</v>
          </cell>
          <cell r="D34" t="str">
            <v>CO</v>
          </cell>
          <cell r="G34">
            <v>40</v>
          </cell>
        </row>
        <row r="35">
          <cell r="A35">
            <v>1229952</v>
          </cell>
          <cell r="B35" t="str">
            <v>EL SALVADORCA</v>
          </cell>
          <cell r="C35" t="str">
            <v>EL SALVADOR</v>
          </cell>
          <cell r="D35" t="str">
            <v>CA</v>
          </cell>
          <cell r="G35">
            <v>17</v>
          </cell>
        </row>
        <row r="36">
          <cell r="A36">
            <v>1229953</v>
          </cell>
          <cell r="B36" t="str">
            <v>EL SALVADORPE</v>
          </cell>
          <cell r="C36" t="str">
            <v>EL SALVADOR</v>
          </cell>
          <cell r="D36" t="str">
            <v>PE</v>
          </cell>
          <cell r="G36">
            <v>35</v>
          </cell>
        </row>
        <row r="37">
          <cell r="A37">
            <v>1229954</v>
          </cell>
          <cell r="B37" t="str">
            <v>TAIWANCA</v>
          </cell>
          <cell r="C37" t="str">
            <v>TAIWAN</v>
          </cell>
          <cell r="D37" t="str">
            <v>CA</v>
          </cell>
          <cell r="G37">
            <v>37</v>
          </cell>
        </row>
        <row r="38">
          <cell r="A38">
            <v>1229955</v>
          </cell>
          <cell r="B38" t="str">
            <v>TAIWANAR</v>
          </cell>
          <cell r="C38" t="str">
            <v>TAIWAN</v>
          </cell>
          <cell r="D38" t="str">
            <v>AR</v>
          </cell>
          <cell r="G38">
            <v>80</v>
          </cell>
        </row>
        <row r="39">
          <cell r="A39">
            <v>1229956</v>
          </cell>
          <cell r="B39" t="str">
            <v>TAIWANPE</v>
          </cell>
          <cell r="C39" t="str">
            <v>TAIWAN</v>
          </cell>
          <cell r="D39" t="str">
            <v>PE</v>
          </cell>
          <cell r="G39">
            <v>50</v>
          </cell>
        </row>
        <row r="40">
          <cell r="A40">
            <v>1080981</v>
          </cell>
          <cell r="B40" t="str">
            <v>USAUY</v>
          </cell>
          <cell r="C40" t="str">
            <v>USA</v>
          </cell>
          <cell r="D40" t="str">
            <v>UY</v>
          </cell>
          <cell r="G40">
            <v>67</v>
          </cell>
        </row>
        <row r="41">
          <cell r="A41">
            <v>1080982</v>
          </cell>
          <cell r="B41" t="str">
            <v>BRAZILUY</v>
          </cell>
          <cell r="C41" t="str">
            <v>BRAZIL</v>
          </cell>
          <cell r="D41" t="str">
            <v>UY</v>
          </cell>
          <cell r="G41">
            <v>15</v>
          </cell>
        </row>
        <row r="42">
          <cell r="A42">
            <v>1080983</v>
          </cell>
          <cell r="B42" t="str">
            <v>MEXICOUY</v>
          </cell>
          <cell r="C42" t="str">
            <v>MEXICO</v>
          </cell>
          <cell r="D42" t="str">
            <v>UY</v>
          </cell>
          <cell r="G42">
            <v>67</v>
          </cell>
        </row>
        <row r="43">
          <cell r="A43">
            <v>1080984</v>
          </cell>
          <cell r="B43" t="str">
            <v>COLOMBIAUY</v>
          </cell>
          <cell r="C43" t="str">
            <v>COLOMBIA</v>
          </cell>
          <cell r="D43" t="str">
            <v>UY</v>
          </cell>
          <cell r="G43">
            <v>67</v>
          </cell>
        </row>
        <row r="44">
          <cell r="A44">
            <v>1080985</v>
          </cell>
          <cell r="B44" t="str">
            <v>EL SALVADORUY</v>
          </cell>
          <cell r="C44" t="str">
            <v>EL SALVADOR</v>
          </cell>
          <cell r="D44" t="str">
            <v>UY</v>
          </cell>
          <cell r="G44">
            <v>67</v>
          </cell>
        </row>
        <row r="45">
          <cell r="A45">
            <v>1080986</v>
          </cell>
          <cell r="B45" t="str">
            <v>GUATEMALAUY</v>
          </cell>
          <cell r="C45" t="str">
            <v>GUATEMALA</v>
          </cell>
          <cell r="D45" t="str">
            <v>UY</v>
          </cell>
          <cell r="G45">
            <v>67</v>
          </cell>
        </row>
        <row r="46">
          <cell r="A46">
            <v>1080987</v>
          </cell>
          <cell r="B46" t="str">
            <v>NICARAGUAUY</v>
          </cell>
          <cell r="C46" t="str">
            <v>NICARAGUA</v>
          </cell>
          <cell r="D46" t="str">
            <v>UY</v>
          </cell>
          <cell r="G46">
            <v>67</v>
          </cell>
        </row>
        <row r="47">
          <cell r="A47">
            <v>1080988</v>
          </cell>
          <cell r="B47" t="str">
            <v>PERUUY</v>
          </cell>
          <cell r="C47" t="str">
            <v>PERU</v>
          </cell>
          <cell r="D47" t="str">
            <v>UY</v>
          </cell>
          <cell r="G47">
            <v>67</v>
          </cell>
        </row>
        <row r="48">
          <cell r="A48">
            <v>1080989</v>
          </cell>
          <cell r="B48" t="str">
            <v>BULGARIAUY</v>
          </cell>
          <cell r="C48" t="str">
            <v>BULGARIA</v>
          </cell>
          <cell r="D48" t="str">
            <v>UY</v>
          </cell>
          <cell r="G48">
            <v>67</v>
          </cell>
        </row>
        <row r="49">
          <cell r="A49">
            <v>1080990</v>
          </cell>
          <cell r="B49" t="str">
            <v>EGYPTUY</v>
          </cell>
          <cell r="C49" t="str">
            <v>EGYPT</v>
          </cell>
          <cell r="D49" t="str">
            <v>UY</v>
          </cell>
          <cell r="G49">
            <v>85</v>
          </cell>
        </row>
        <row r="50">
          <cell r="A50">
            <v>1080991</v>
          </cell>
          <cell r="B50" t="str">
            <v>MAURITIUSUY</v>
          </cell>
          <cell r="C50" t="str">
            <v>MAURITIUS</v>
          </cell>
          <cell r="D50" t="str">
            <v>UY</v>
          </cell>
          <cell r="G50">
            <v>85</v>
          </cell>
        </row>
        <row r="51">
          <cell r="A51">
            <v>1080992</v>
          </cell>
          <cell r="B51" t="str">
            <v>MOROCCOUY</v>
          </cell>
          <cell r="C51" t="str">
            <v>MOROCCO</v>
          </cell>
          <cell r="D51" t="str">
            <v>UY</v>
          </cell>
          <cell r="G51">
            <v>85</v>
          </cell>
        </row>
        <row r="52">
          <cell r="A52">
            <v>1080993</v>
          </cell>
          <cell r="B52" t="str">
            <v>TURKEYUY</v>
          </cell>
          <cell r="C52" t="str">
            <v>TURKEY</v>
          </cell>
          <cell r="D52" t="str">
            <v>UY</v>
          </cell>
          <cell r="G52">
            <v>85</v>
          </cell>
        </row>
        <row r="53">
          <cell r="A53">
            <v>1080994</v>
          </cell>
          <cell r="B53" t="str">
            <v>CHINAUY</v>
          </cell>
          <cell r="C53" t="str">
            <v>CHINA</v>
          </cell>
          <cell r="D53" t="str">
            <v>UY</v>
          </cell>
          <cell r="G53">
            <v>67</v>
          </cell>
        </row>
        <row r="54">
          <cell r="A54">
            <v>1080995</v>
          </cell>
          <cell r="B54" t="str">
            <v>HONG KONGUY</v>
          </cell>
          <cell r="C54" t="str">
            <v>HONG KONG</v>
          </cell>
          <cell r="D54" t="str">
            <v>UY</v>
          </cell>
          <cell r="G54">
            <v>67</v>
          </cell>
        </row>
        <row r="55">
          <cell r="A55">
            <v>1080996</v>
          </cell>
          <cell r="B55" t="str">
            <v>INDONESIAUY</v>
          </cell>
          <cell r="C55" t="str">
            <v>INDONESIA</v>
          </cell>
          <cell r="D55" t="str">
            <v>UY</v>
          </cell>
          <cell r="G55">
            <v>85</v>
          </cell>
        </row>
        <row r="56">
          <cell r="A56">
            <v>1080997</v>
          </cell>
          <cell r="B56" t="str">
            <v>MACAUUY</v>
          </cell>
          <cell r="C56" t="str">
            <v>MACAU</v>
          </cell>
          <cell r="D56" t="str">
            <v>UY</v>
          </cell>
          <cell r="G56">
            <v>85</v>
          </cell>
        </row>
        <row r="57">
          <cell r="A57">
            <v>1080998</v>
          </cell>
          <cell r="B57" t="str">
            <v>TAIWANUY</v>
          </cell>
          <cell r="C57" t="str">
            <v>TAIWAN</v>
          </cell>
          <cell r="D57" t="str">
            <v>UY</v>
          </cell>
          <cell r="G57">
            <v>67</v>
          </cell>
        </row>
        <row r="58">
          <cell r="A58">
            <v>1080999</v>
          </cell>
          <cell r="B58" t="str">
            <v>PHILIPPINESUY</v>
          </cell>
          <cell r="C58" t="str">
            <v>PHILIPPINES</v>
          </cell>
          <cell r="D58" t="str">
            <v>UY</v>
          </cell>
          <cell r="G58">
            <v>85</v>
          </cell>
        </row>
        <row r="59">
          <cell r="A59">
            <v>1081000</v>
          </cell>
          <cell r="B59" t="str">
            <v>KOREAUY</v>
          </cell>
          <cell r="C59" t="str">
            <v>KOREA</v>
          </cell>
          <cell r="D59" t="str">
            <v>UY</v>
          </cell>
          <cell r="G59">
            <v>85</v>
          </cell>
        </row>
        <row r="60">
          <cell r="A60">
            <v>1081001</v>
          </cell>
          <cell r="B60" t="str">
            <v>THAILANDUY</v>
          </cell>
          <cell r="C60" t="str">
            <v>THAILAND</v>
          </cell>
          <cell r="D60" t="str">
            <v>UY</v>
          </cell>
          <cell r="G60">
            <v>85</v>
          </cell>
        </row>
        <row r="61">
          <cell r="A61">
            <v>1081002</v>
          </cell>
          <cell r="B61" t="str">
            <v>VIETNAMUY</v>
          </cell>
          <cell r="C61" t="str">
            <v>VIETNAM</v>
          </cell>
          <cell r="D61" t="str">
            <v>UY</v>
          </cell>
          <cell r="G61">
            <v>85</v>
          </cell>
        </row>
        <row r="62">
          <cell r="A62">
            <v>1081003</v>
          </cell>
          <cell r="B62" t="str">
            <v>BANGLADESHUY</v>
          </cell>
          <cell r="C62" t="str">
            <v>BANGLADESH</v>
          </cell>
          <cell r="D62" t="str">
            <v>UY</v>
          </cell>
          <cell r="G62">
            <v>85</v>
          </cell>
        </row>
        <row r="63">
          <cell r="A63">
            <v>1081004</v>
          </cell>
          <cell r="B63" t="str">
            <v>CAMBODIAUY</v>
          </cell>
          <cell r="C63" t="str">
            <v>CAMBODIA</v>
          </cell>
          <cell r="D63" t="str">
            <v>UY</v>
          </cell>
          <cell r="G63">
            <v>85</v>
          </cell>
        </row>
        <row r="64">
          <cell r="A64">
            <v>1081005</v>
          </cell>
          <cell r="B64" t="str">
            <v>INDIAUY</v>
          </cell>
          <cell r="C64" t="str">
            <v>INDIA</v>
          </cell>
          <cell r="D64" t="str">
            <v>UY</v>
          </cell>
          <cell r="G64">
            <v>85</v>
          </cell>
        </row>
        <row r="65">
          <cell r="A65">
            <v>1081006</v>
          </cell>
          <cell r="B65" t="str">
            <v>PAKISTANUY</v>
          </cell>
          <cell r="C65" t="str">
            <v>PAKISTAN</v>
          </cell>
          <cell r="D65" t="str">
            <v>UY</v>
          </cell>
          <cell r="G65">
            <v>85</v>
          </cell>
        </row>
        <row r="66">
          <cell r="A66">
            <v>1081007</v>
          </cell>
          <cell r="B66" t="str">
            <v>SRI LANKAUY</v>
          </cell>
          <cell r="C66" t="str">
            <v>SRI LANKA</v>
          </cell>
          <cell r="D66" t="str">
            <v>UY</v>
          </cell>
          <cell r="G66">
            <v>85</v>
          </cell>
        </row>
        <row r="67">
          <cell r="A67">
            <v>1081008</v>
          </cell>
          <cell r="B67" t="str">
            <v>MALAYSIAUY</v>
          </cell>
          <cell r="C67" t="str">
            <v>MALAYSIA</v>
          </cell>
          <cell r="D67" t="str">
            <v>UY</v>
          </cell>
          <cell r="G67">
            <v>85</v>
          </cell>
        </row>
        <row r="68">
          <cell r="A68">
            <v>1262074</v>
          </cell>
          <cell r="B68" t="str">
            <v>CHINA2006373M</v>
          </cell>
          <cell r="C68" t="str">
            <v>CHINA</v>
          </cell>
          <cell r="D68">
            <v>2006</v>
          </cell>
          <cell r="E68" t="str">
            <v>373M</v>
          </cell>
          <cell r="G68">
            <v>29</v>
          </cell>
        </row>
        <row r="69">
          <cell r="A69">
            <v>1262075</v>
          </cell>
          <cell r="B69" t="str">
            <v>CHINA2007373M</v>
          </cell>
          <cell r="C69" t="str">
            <v>CHINA</v>
          </cell>
          <cell r="D69">
            <v>2007</v>
          </cell>
          <cell r="E69" t="str">
            <v>373M</v>
          </cell>
          <cell r="G69">
            <v>33</v>
          </cell>
        </row>
        <row r="70">
          <cell r="A70">
            <v>1262076</v>
          </cell>
          <cell r="B70" t="str">
            <v>CHINA2008373M</v>
          </cell>
          <cell r="C70" t="str">
            <v>CHINA</v>
          </cell>
          <cell r="D70">
            <v>2008</v>
          </cell>
          <cell r="E70" t="str">
            <v>373M</v>
          </cell>
          <cell r="G70">
            <v>34</v>
          </cell>
        </row>
        <row r="71">
          <cell r="A71">
            <v>743474</v>
          </cell>
          <cell r="B71" t="str">
            <v>CHINA2006176M</v>
          </cell>
          <cell r="C71" t="str">
            <v>CHINA</v>
          </cell>
          <cell r="D71">
            <v>2006</v>
          </cell>
          <cell r="E71" t="str">
            <v>176M</v>
          </cell>
          <cell r="G71">
            <v>30</v>
          </cell>
        </row>
        <row r="72">
          <cell r="A72">
            <v>895368</v>
          </cell>
          <cell r="B72" t="str">
            <v>CHINA2006238M</v>
          </cell>
          <cell r="C72" t="str">
            <v>CHINA</v>
          </cell>
          <cell r="D72">
            <v>2006</v>
          </cell>
          <cell r="E72" t="str">
            <v>238M</v>
          </cell>
          <cell r="G72">
            <v>29</v>
          </cell>
        </row>
        <row r="73">
          <cell r="A73">
            <v>895369</v>
          </cell>
          <cell r="B73" t="str">
            <v>CHINA2007238M</v>
          </cell>
          <cell r="C73" t="str">
            <v>CHINA</v>
          </cell>
          <cell r="D73">
            <v>2007</v>
          </cell>
          <cell r="E73" t="str">
            <v>238M</v>
          </cell>
          <cell r="G73">
            <v>33</v>
          </cell>
        </row>
        <row r="74">
          <cell r="A74">
            <v>895370</v>
          </cell>
          <cell r="B74" t="str">
            <v>CHINA2008238M</v>
          </cell>
          <cell r="C74" t="str">
            <v>CHINA</v>
          </cell>
          <cell r="D74">
            <v>2008</v>
          </cell>
          <cell r="E74" t="str">
            <v>238M</v>
          </cell>
          <cell r="G74">
            <v>33</v>
          </cell>
        </row>
        <row r="75">
          <cell r="A75">
            <v>895371</v>
          </cell>
          <cell r="B75" t="str">
            <v>CHINA2004238M</v>
          </cell>
          <cell r="C75" t="str">
            <v>CHINA</v>
          </cell>
          <cell r="D75">
            <v>2004</v>
          </cell>
          <cell r="E75" t="str">
            <v>238M</v>
          </cell>
          <cell r="G75">
            <v>33</v>
          </cell>
        </row>
        <row r="76">
          <cell r="A76">
            <v>743475</v>
          </cell>
          <cell r="B76" t="str">
            <v>CHINA2006201M</v>
          </cell>
          <cell r="C76" t="str">
            <v>CHINA</v>
          </cell>
          <cell r="D76">
            <v>2006</v>
          </cell>
          <cell r="E76" t="str">
            <v>201M</v>
          </cell>
          <cell r="G76">
            <v>30</v>
          </cell>
        </row>
        <row r="77">
          <cell r="A77">
            <v>743476</v>
          </cell>
          <cell r="B77" t="str">
            <v>CHINA2006202M</v>
          </cell>
          <cell r="C77" t="str">
            <v>CHINA</v>
          </cell>
          <cell r="D77">
            <v>2006</v>
          </cell>
          <cell r="E77" t="str">
            <v>202M</v>
          </cell>
          <cell r="G77">
            <v>30</v>
          </cell>
        </row>
        <row r="78">
          <cell r="A78">
            <v>743477</v>
          </cell>
          <cell r="B78" t="str">
            <v>CHINA2006203M</v>
          </cell>
          <cell r="C78" t="str">
            <v>CHINA</v>
          </cell>
          <cell r="D78">
            <v>2006</v>
          </cell>
          <cell r="E78" t="str">
            <v>203M</v>
          </cell>
          <cell r="G78">
            <v>30</v>
          </cell>
        </row>
        <row r="79">
          <cell r="A79">
            <v>743478</v>
          </cell>
          <cell r="B79" t="str">
            <v>CHINA2006209M</v>
          </cell>
          <cell r="C79" t="str">
            <v>CHINA</v>
          </cell>
          <cell r="D79">
            <v>2006</v>
          </cell>
          <cell r="E79" t="str">
            <v>209M</v>
          </cell>
          <cell r="G79">
            <v>30</v>
          </cell>
        </row>
        <row r="80">
          <cell r="A80">
            <v>743479</v>
          </cell>
          <cell r="B80" t="str">
            <v>CHINA2006216M</v>
          </cell>
          <cell r="C80" t="str">
            <v>CHINA</v>
          </cell>
          <cell r="D80">
            <v>2006</v>
          </cell>
          <cell r="E80" t="str">
            <v>216M</v>
          </cell>
          <cell r="G80">
            <v>30</v>
          </cell>
        </row>
        <row r="81">
          <cell r="A81">
            <v>743480</v>
          </cell>
          <cell r="B81" t="str">
            <v>CHINA2006217M</v>
          </cell>
          <cell r="C81" t="str">
            <v>CHINA</v>
          </cell>
          <cell r="D81">
            <v>2006</v>
          </cell>
          <cell r="E81" t="str">
            <v>217M</v>
          </cell>
          <cell r="G81">
            <v>30</v>
          </cell>
        </row>
        <row r="82">
          <cell r="A82">
            <v>1227882</v>
          </cell>
          <cell r="B82" t="str">
            <v>CHINA2006261M</v>
          </cell>
          <cell r="C82" t="str">
            <v>CHINA</v>
          </cell>
          <cell r="D82">
            <v>2006</v>
          </cell>
          <cell r="E82" t="str">
            <v>261M</v>
          </cell>
          <cell r="G82">
            <v>29</v>
          </cell>
        </row>
        <row r="83">
          <cell r="A83">
            <v>1227883</v>
          </cell>
          <cell r="B83" t="str">
            <v>CHINA2007261M</v>
          </cell>
          <cell r="C83" t="str">
            <v>CHINA</v>
          </cell>
          <cell r="D83">
            <v>2007</v>
          </cell>
          <cell r="E83" t="str">
            <v>261M</v>
          </cell>
          <cell r="G83">
            <v>33</v>
          </cell>
        </row>
        <row r="84">
          <cell r="A84">
            <v>1227884</v>
          </cell>
          <cell r="B84" t="str">
            <v>CHINA2008261M</v>
          </cell>
          <cell r="C84" t="str">
            <v>CHINA</v>
          </cell>
          <cell r="D84">
            <v>2008</v>
          </cell>
          <cell r="E84" t="str">
            <v>261M</v>
          </cell>
          <cell r="G84">
            <v>34</v>
          </cell>
        </row>
        <row r="85">
          <cell r="A85">
            <v>743481</v>
          </cell>
          <cell r="B85" t="str">
            <v>CHINA2006220M</v>
          </cell>
          <cell r="C85" t="str">
            <v>CHINA</v>
          </cell>
          <cell r="D85">
            <v>2006</v>
          </cell>
          <cell r="E85" t="str">
            <v>220M</v>
          </cell>
          <cell r="G85">
            <v>30</v>
          </cell>
        </row>
        <row r="86">
          <cell r="A86">
            <v>743482</v>
          </cell>
          <cell r="B86" t="str">
            <v>CHINA2006223M</v>
          </cell>
          <cell r="C86" t="str">
            <v>CHINA</v>
          </cell>
          <cell r="D86">
            <v>2006</v>
          </cell>
          <cell r="E86" t="str">
            <v>223M</v>
          </cell>
          <cell r="G86">
            <v>30</v>
          </cell>
        </row>
        <row r="87">
          <cell r="A87">
            <v>743483</v>
          </cell>
          <cell r="B87" t="str">
            <v>CHINA2006232M</v>
          </cell>
          <cell r="C87" t="str">
            <v>CHINA</v>
          </cell>
          <cell r="D87">
            <v>2006</v>
          </cell>
          <cell r="E87" t="str">
            <v>232M</v>
          </cell>
          <cell r="G87">
            <v>30</v>
          </cell>
        </row>
        <row r="88">
          <cell r="A88">
            <v>743484</v>
          </cell>
          <cell r="B88" t="str">
            <v>CHINA2006269M</v>
          </cell>
          <cell r="C88" t="str">
            <v>CHINA</v>
          </cell>
          <cell r="D88">
            <v>2006</v>
          </cell>
          <cell r="E88" t="str">
            <v>269M</v>
          </cell>
          <cell r="G88">
            <v>30</v>
          </cell>
        </row>
        <row r="89">
          <cell r="A89">
            <v>743485</v>
          </cell>
          <cell r="B89" t="str">
            <v>CHINA2006286M</v>
          </cell>
          <cell r="C89" t="str">
            <v>CHINA</v>
          </cell>
          <cell r="D89">
            <v>2006</v>
          </cell>
          <cell r="E89" t="str">
            <v>286M</v>
          </cell>
          <cell r="G89">
            <v>30</v>
          </cell>
        </row>
        <row r="90">
          <cell r="A90">
            <v>743486</v>
          </cell>
          <cell r="B90" t="str">
            <v>CHINA2006375M</v>
          </cell>
          <cell r="C90" t="str">
            <v>CHINA</v>
          </cell>
          <cell r="D90">
            <v>2006</v>
          </cell>
          <cell r="E90" t="str">
            <v>375M</v>
          </cell>
          <cell r="G90">
            <v>30</v>
          </cell>
        </row>
        <row r="91">
          <cell r="A91">
            <v>743487</v>
          </cell>
          <cell r="B91" t="str">
            <v>CHINA2006394M</v>
          </cell>
          <cell r="C91" t="str">
            <v>CHINA</v>
          </cell>
          <cell r="D91">
            <v>2006</v>
          </cell>
          <cell r="E91" t="str">
            <v>394M</v>
          </cell>
          <cell r="G91">
            <v>30</v>
          </cell>
        </row>
        <row r="92">
          <cell r="A92">
            <v>743488</v>
          </cell>
          <cell r="B92" t="str">
            <v>CHINA2006415M</v>
          </cell>
          <cell r="C92" t="str">
            <v>CHINA</v>
          </cell>
          <cell r="D92">
            <v>2006</v>
          </cell>
          <cell r="E92" t="str">
            <v>415M</v>
          </cell>
          <cell r="G92">
            <v>30</v>
          </cell>
        </row>
        <row r="93">
          <cell r="A93">
            <v>743489</v>
          </cell>
          <cell r="B93" t="str">
            <v>CHINA2006492M</v>
          </cell>
          <cell r="C93" t="str">
            <v>CHINA</v>
          </cell>
          <cell r="D93">
            <v>2006</v>
          </cell>
          <cell r="E93" t="str">
            <v>492M</v>
          </cell>
          <cell r="G93">
            <v>30</v>
          </cell>
        </row>
        <row r="94">
          <cell r="A94">
            <v>743490</v>
          </cell>
          <cell r="B94" t="str">
            <v>CHINA2007141M</v>
          </cell>
          <cell r="C94" t="str">
            <v>CHINA</v>
          </cell>
          <cell r="D94">
            <v>2007</v>
          </cell>
          <cell r="E94" t="str">
            <v>141M</v>
          </cell>
          <cell r="G94">
            <v>34</v>
          </cell>
        </row>
        <row r="95">
          <cell r="A95">
            <v>743491</v>
          </cell>
          <cell r="B95" t="str">
            <v>CHINA2007154M</v>
          </cell>
          <cell r="C95" t="str">
            <v>CHINA</v>
          </cell>
          <cell r="D95">
            <v>2007</v>
          </cell>
          <cell r="E95" t="str">
            <v>154M</v>
          </cell>
          <cell r="G95">
            <v>34</v>
          </cell>
        </row>
        <row r="96">
          <cell r="A96">
            <v>743492</v>
          </cell>
          <cell r="B96" t="str">
            <v>CHINA2007176M</v>
          </cell>
          <cell r="C96" t="str">
            <v>CHINA</v>
          </cell>
          <cell r="D96">
            <v>2007</v>
          </cell>
          <cell r="E96" t="str">
            <v>176M</v>
          </cell>
          <cell r="G96">
            <v>34</v>
          </cell>
        </row>
        <row r="97">
          <cell r="A97">
            <v>743493</v>
          </cell>
          <cell r="B97" t="str">
            <v>CHINA2007201M</v>
          </cell>
          <cell r="C97" t="str">
            <v>CHINA</v>
          </cell>
          <cell r="D97">
            <v>2007</v>
          </cell>
          <cell r="E97" t="str">
            <v>201M</v>
          </cell>
          <cell r="G97">
            <v>34</v>
          </cell>
        </row>
        <row r="98">
          <cell r="A98">
            <v>743494</v>
          </cell>
          <cell r="B98" t="str">
            <v>CHINA2007202M</v>
          </cell>
          <cell r="C98" t="str">
            <v>CHINA</v>
          </cell>
          <cell r="D98">
            <v>2007</v>
          </cell>
          <cell r="E98" t="str">
            <v>202M</v>
          </cell>
          <cell r="G98">
            <v>34</v>
          </cell>
        </row>
        <row r="99">
          <cell r="A99">
            <v>743495</v>
          </cell>
          <cell r="B99" t="str">
            <v>CHINA2007203M</v>
          </cell>
          <cell r="C99" t="str">
            <v>CHINA</v>
          </cell>
          <cell r="D99">
            <v>2007</v>
          </cell>
          <cell r="E99" t="str">
            <v>203M</v>
          </cell>
          <cell r="G99">
            <v>34</v>
          </cell>
        </row>
        <row r="100">
          <cell r="A100">
            <v>743496</v>
          </cell>
          <cell r="B100" t="str">
            <v>CHINA2007209M</v>
          </cell>
          <cell r="C100" t="str">
            <v>CHINA</v>
          </cell>
          <cell r="D100">
            <v>2007</v>
          </cell>
          <cell r="E100" t="str">
            <v>209M</v>
          </cell>
          <cell r="G100">
            <v>34</v>
          </cell>
        </row>
        <row r="101">
          <cell r="A101">
            <v>743497</v>
          </cell>
          <cell r="B101" t="str">
            <v>CHINA2007216M</v>
          </cell>
          <cell r="C101" t="str">
            <v>CHINA</v>
          </cell>
          <cell r="D101">
            <v>2007</v>
          </cell>
          <cell r="E101" t="str">
            <v>216M</v>
          </cell>
          <cell r="G101">
            <v>34</v>
          </cell>
        </row>
        <row r="102">
          <cell r="A102">
            <v>743498</v>
          </cell>
          <cell r="B102" t="str">
            <v>CHINA2007217M</v>
          </cell>
          <cell r="C102" t="str">
            <v>CHINA</v>
          </cell>
          <cell r="D102">
            <v>2007</v>
          </cell>
          <cell r="E102" t="str">
            <v>217M</v>
          </cell>
          <cell r="G102">
            <v>34</v>
          </cell>
        </row>
        <row r="103">
          <cell r="A103">
            <v>743499</v>
          </cell>
          <cell r="B103" t="str">
            <v>CHINA2007220M</v>
          </cell>
          <cell r="C103" t="str">
            <v>CHINA</v>
          </cell>
          <cell r="D103">
            <v>2007</v>
          </cell>
          <cell r="E103" t="str">
            <v>220M</v>
          </cell>
          <cell r="G103">
            <v>34</v>
          </cell>
        </row>
        <row r="104">
          <cell r="A104">
            <v>743500</v>
          </cell>
          <cell r="B104" t="str">
            <v>CHINA2007223M</v>
          </cell>
          <cell r="C104" t="str">
            <v>CHINA</v>
          </cell>
          <cell r="D104">
            <v>2007</v>
          </cell>
          <cell r="E104" t="str">
            <v>223M</v>
          </cell>
          <cell r="G104">
            <v>34</v>
          </cell>
        </row>
        <row r="105">
          <cell r="A105">
            <v>743501</v>
          </cell>
          <cell r="B105" t="str">
            <v>CHINA2007232M</v>
          </cell>
          <cell r="C105" t="str">
            <v>CHINA</v>
          </cell>
          <cell r="D105">
            <v>2007</v>
          </cell>
          <cell r="E105" t="str">
            <v>232M</v>
          </cell>
          <cell r="G105">
            <v>34</v>
          </cell>
        </row>
        <row r="106">
          <cell r="A106">
            <v>743502</v>
          </cell>
          <cell r="B106" t="str">
            <v>CHINA2007269M</v>
          </cell>
          <cell r="C106" t="str">
            <v>CHINA</v>
          </cell>
          <cell r="D106">
            <v>2007</v>
          </cell>
          <cell r="E106" t="str">
            <v>269M</v>
          </cell>
          <cell r="G106">
            <v>34</v>
          </cell>
        </row>
        <row r="107">
          <cell r="A107">
            <v>743503</v>
          </cell>
          <cell r="B107" t="str">
            <v>CHINA2007286M</v>
          </cell>
          <cell r="C107" t="str">
            <v>CHINA</v>
          </cell>
          <cell r="D107">
            <v>2007</v>
          </cell>
          <cell r="E107" t="str">
            <v>286M</v>
          </cell>
          <cell r="G107">
            <v>34</v>
          </cell>
        </row>
        <row r="108">
          <cell r="A108">
            <v>743504</v>
          </cell>
          <cell r="B108" t="str">
            <v>CHINA2007375M</v>
          </cell>
          <cell r="C108" t="str">
            <v>CHINA</v>
          </cell>
          <cell r="D108">
            <v>2007</v>
          </cell>
          <cell r="E108" t="str">
            <v>375M</v>
          </cell>
          <cell r="G108">
            <v>34</v>
          </cell>
        </row>
        <row r="109">
          <cell r="A109">
            <v>743505</v>
          </cell>
          <cell r="B109" t="str">
            <v>CHINA2007394M</v>
          </cell>
          <cell r="C109" t="str">
            <v>CHINA</v>
          </cell>
          <cell r="D109">
            <v>2007</v>
          </cell>
          <cell r="E109" t="str">
            <v>394M</v>
          </cell>
          <cell r="G109">
            <v>34</v>
          </cell>
        </row>
        <row r="110">
          <cell r="A110">
            <v>743506</v>
          </cell>
          <cell r="B110" t="str">
            <v>CHINA2007415M</v>
          </cell>
          <cell r="C110" t="str">
            <v>CHINA</v>
          </cell>
          <cell r="D110">
            <v>2007</v>
          </cell>
          <cell r="E110" t="str">
            <v>415M</v>
          </cell>
          <cell r="G110">
            <v>34</v>
          </cell>
        </row>
        <row r="111">
          <cell r="A111">
            <v>743507</v>
          </cell>
          <cell r="B111" t="str">
            <v>CHINA2007492M</v>
          </cell>
          <cell r="C111" t="str">
            <v>CHINA</v>
          </cell>
          <cell r="D111">
            <v>2007</v>
          </cell>
          <cell r="E111" t="str">
            <v>492M</v>
          </cell>
          <cell r="G111">
            <v>34</v>
          </cell>
        </row>
        <row r="112">
          <cell r="A112">
            <v>743508</v>
          </cell>
          <cell r="B112" t="str">
            <v>CHINA2008141M</v>
          </cell>
          <cell r="C112" t="str">
            <v>CHINA</v>
          </cell>
          <cell r="D112">
            <v>2008</v>
          </cell>
          <cell r="E112" t="str">
            <v>141M</v>
          </cell>
          <cell r="G112">
            <v>34</v>
          </cell>
        </row>
        <row r="113">
          <cell r="A113">
            <v>743509</v>
          </cell>
          <cell r="B113" t="str">
            <v>CHINA2008154M</v>
          </cell>
          <cell r="C113" t="str">
            <v>CHINA</v>
          </cell>
          <cell r="D113">
            <v>2008</v>
          </cell>
          <cell r="E113" t="str">
            <v>154M</v>
          </cell>
          <cell r="G113">
            <v>34</v>
          </cell>
        </row>
        <row r="114">
          <cell r="A114">
            <v>743510</v>
          </cell>
          <cell r="B114" t="str">
            <v>CHINA2008176M</v>
          </cell>
          <cell r="C114" t="str">
            <v>CHINA</v>
          </cell>
          <cell r="D114">
            <v>2008</v>
          </cell>
          <cell r="E114" t="str">
            <v>176M</v>
          </cell>
          <cell r="G114">
            <v>34</v>
          </cell>
        </row>
        <row r="115">
          <cell r="A115">
            <v>743511</v>
          </cell>
          <cell r="B115" t="str">
            <v>CHINA2008201M</v>
          </cell>
          <cell r="C115" t="str">
            <v>CHINA</v>
          </cell>
          <cell r="D115">
            <v>2008</v>
          </cell>
          <cell r="E115" t="str">
            <v>201M</v>
          </cell>
          <cell r="G115">
            <v>34</v>
          </cell>
        </row>
        <row r="116">
          <cell r="A116">
            <v>743512</v>
          </cell>
          <cell r="B116" t="str">
            <v>CHINA2008202M</v>
          </cell>
          <cell r="C116" t="str">
            <v>CHINA</v>
          </cell>
          <cell r="D116">
            <v>2008</v>
          </cell>
          <cell r="E116" t="str">
            <v>202M</v>
          </cell>
          <cell r="G116">
            <v>34</v>
          </cell>
        </row>
        <row r="117">
          <cell r="A117">
            <v>743513</v>
          </cell>
          <cell r="B117" t="str">
            <v>CHINA2008203M</v>
          </cell>
          <cell r="C117" t="str">
            <v>CHINA</v>
          </cell>
          <cell r="D117">
            <v>2008</v>
          </cell>
          <cell r="E117" t="str">
            <v>203M</v>
          </cell>
          <cell r="G117">
            <v>34</v>
          </cell>
        </row>
        <row r="118">
          <cell r="A118">
            <v>743514</v>
          </cell>
          <cell r="B118" t="str">
            <v>CHINA2008209M</v>
          </cell>
          <cell r="C118" t="str">
            <v>CHINA</v>
          </cell>
          <cell r="D118">
            <v>2008</v>
          </cell>
          <cell r="E118" t="str">
            <v>209M</v>
          </cell>
          <cell r="G118">
            <v>34</v>
          </cell>
        </row>
        <row r="119">
          <cell r="A119">
            <v>743515</v>
          </cell>
          <cell r="B119" t="str">
            <v>CHINA2008216M</v>
          </cell>
          <cell r="C119" t="str">
            <v>CHINA</v>
          </cell>
          <cell r="D119">
            <v>2008</v>
          </cell>
          <cell r="E119" t="str">
            <v>216M</v>
          </cell>
          <cell r="G119">
            <v>34</v>
          </cell>
        </row>
        <row r="120">
          <cell r="A120">
            <v>743516</v>
          </cell>
          <cell r="B120" t="str">
            <v>CHINA2008217M</v>
          </cell>
          <cell r="C120" t="str">
            <v>CHINA</v>
          </cell>
          <cell r="D120">
            <v>2008</v>
          </cell>
          <cell r="E120" t="str">
            <v>217M</v>
          </cell>
          <cell r="G120">
            <v>34</v>
          </cell>
        </row>
        <row r="121">
          <cell r="A121">
            <v>743517</v>
          </cell>
          <cell r="B121" t="str">
            <v>CHINA2008220M</v>
          </cell>
          <cell r="C121" t="str">
            <v>CHINA</v>
          </cell>
          <cell r="D121">
            <v>2008</v>
          </cell>
          <cell r="E121" t="str">
            <v>220M</v>
          </cell>
          <cell r="G121">
            <v>34</v>
          </cell>
        </row>
        <row r="122">
          <cell r="A122">
            <v>743518</v>
          </cell>
          <cell r="B122" t="str">
            <v>CHINA2008223M</v>
          </cell>
          <cell r="C122" t="str">
            <v>CHINA</v>
          </cell>
          <cell r="D122">
            <v>2008</v>
          </cell>
          <cell r="E122" t="str">
            <v>223M</v>
          </cell>
          <cell r="G122">
            <v>34</v>
          </cell>
        </row>
        <row r="123">
          <cell r="A123">
            <v>743519</v>
          </cell>
          <cell r="B123" t="str">
            <v>CHINA2008232M</v>
          </cell>
          <cell r="C123" t="str">
            <v>CHINA</v>
          </cell>
          <cell r="D123">
            <v>2008</v>
          </cell>
          <cell r="E123" t="str">
            <v>232M</v>
          </cell>
          <cell r="G123">
            <v>34</v>
          </cell>
        </row>
        <row r="124">
          <cell r="A124">
            <v>743520</v>
          </cell>
          <cell r="B124" t="str">
            <v>CHINA2008269M</v>
          </cell>
          <cell r="C124" t="str">
            <v>CHINA</v>
          </cell>
          <cell r="D124">
            <v>2008</v>
          </cell>
          <cell r="E124" t="str">
            <v>269M</v>
          </cell>
          <cell r="G124">
            <v>34</v>
          </cell>
        </row>
        <row r="125">
          <cell r="A125">
            <v>743521</v>
          </cell>
          <cell r="B125" t="str">
            <v>CHINA2008286M</v>
          </cell>
          <cell r="C125" t="str">
            <v>CHINA</v>
          </cell>
          <cell r="D125">
            <v>2008</v>
          </cell>
          <cell r="E125" t="str">
            <v>286M</v>
          </cell>
          <cell r="G125">
            <v>34</v>
          </cell>
        </row>
        <row r="126">
          <cell r="A126">
            <v>743522</v>
          </cell>
          <cell r="B126" t="str">
            <v>CHINA2008375M</v>
          </cell>
          <cell r="C126" t="str">
            <v>CHINA</v>
          </cell>
          <cell r="D126">
            <v>2008</v>
          </cell>
          <cell r="E126" t="str">
            <v>375M</v>
          </cell>
          <cell r="G126">
            <v>34</v>
          </cell>
        </row>
        <row r="127">
          <cell r="A127">
            <v>743523</v>
          </cell>
          <cell r="B127" t="str">
            <v>CHINA2008394M</v>
          </cell>
          <cell r="C127" t="str">
            <v>CHINA</v>
          </cell>
          <cell r="D127">
            <v>2008</v>
          </cell>
          <cell r="E127" t="str">
            <v>394M</v>
          </cell>
          <cell r="G127">
            <v>34</v>
          </cell>
        </row>
        <row r="128">
          <cell r="A128">
            <v>743524</v>
          </cell>
          <cell r="B128" t="str">
            <v>CHINA2008415M</v>
          </cell>
          <cell r="C128" t="str">
            <v>CHINA</v>
          </cell>
          <cell r="D128">
            <v>2008</v>
          </cell>
          <cell r="E128" t="str">
            <v>415M</v>
          </cell>
          <cell r="G128">
            <v>34</v>
          </cell>
        </row>
        <row r="129">
          <cell r="A129">
            <v>743525</v>
          </cell>
          <cell r="B129" t="str">
            <v>CHINA2008492M</v>
          </cell>
          <cell r="C129" t="str">
            <v>CHINA</v>
          </cell>
          <cell r="D129">
            <v>2008</v>
          </cell>
          <cell r="E129" t="str">
            <v>492M</v>
          </cell>
          <cell r="G129">
            <v>34</v>
          </cell>
        </row>
        <row r="130">
          <cell r="A130">
            <v>743526</v>
          </cell>
          <cell r="B130" t="str">
            <v>CHINA2006105M</v>
          </cell>
          <cell r="C130" t="str">
            <v>CHINA</v>
          </cell>
          <cell r="D130">
            <v>2006</v>
          </cell>
          <cell r="E130" t="str">
            <v>105M</v>
          </cell>
          <cell r="G130">
            <v>29</v>
          </cell>
        </row>
        <row r="131">
          <cell r="A131">
            <v>743527</v>
          </cell>
          <cell r="B131" t="str">
            <v>CHINA2006146M</v>
          </cell>
          <cell r="C131" t="str">
            <v>CHINA</v>
          </cell>
          <cell r="D131">
            <v>2006</v>
          </cell>
          <cell r="E131" t="str">
            <v>146M</v>
          </cell>
          <cell r="G131">
            <v>29</v>
          </cell>
        </row>
        <row r="132">
          <cell r="A132">
            <v>743528</v>
          </cell>
          <cell r="B132" t="str">
            <v>CHINA2006164M</v>
          </cell>
          <cell r="C132" t="str">
            <v>CHINA</v>
          </cell>
          <cell r="D132">
            <v>2006</v>
          </cell>
          <cell r="E132" t="str">
            <v>164M</v>
          </cell>
          <cell r="G132">
            <v>29</v>
          </cell>
        </row>
        <row r="133">
          <cell r="A133">
            <v>803065</v>
          </cell>
          <cell r="B133" t="str">
            <v>CHINA2006348M</v>
          </cell>
          <cell r="C133" t="str">
            <v>CHINA</v>
          </cell>
          <cell r="D133">
            <v>2006</v>
          </cell>
          <cell r="E133" t="str">
            <v>348M</v>
          </cell>
          <cell r="G133">
            <v>29</v>
          </cell>
        </row>
        <row r="134">
          <cell r="A134">
            <v>803066</v>
          </cell>
          <cell r="B134" t="str">
            <v>CHINA2007348M</v>
          </cell>
          <cell r="C134" t="str">
            <v>CHINA</v>
          </cell>
          <cell r="D134">
            <v>2007</v>
          </cell>
          <cell r="E134" t="str">
            <v>348M</v>
          </cell>
          <cell r="G134">
            <v>33</v>
          </cell>
        </row>
        <row r="135">
          <cell r="A135">
            <v>803067</v>
          </cell>
          <cell r="B135" t="str">
            <v>CHINA2008348M</v>
          </cell>
          <cell r="C135" t="str">
            <v>CHINA</v>
          </cell>
          <cell r="D135">
            <v>2008</v>
          </cell>
          <cell r="E135" t="str">
            <v>348M</v>
          </cell>
          <cell r="G135">
            <v>33</v>
          </cell>
        </row>
        <row r="136">
          <cell r="A136">
            <v>743529</v>
          </cell>
          <cell r="B136" t="str">
            <v>CHINA2006182M</v>
          </cell>
          <cell r="C136" t="str">
            <v>CHINA</v>
          </cell>
          <cell r="D136">
            <v>2006</v>
          </cell>
          <cell r="E136" t="str">
            <v>182M</v>
          </cell>
          <cell r="G136">
            <v>29</v>
          </cell>
        </row>
        <row r="137">
          <cell r="A137">
            <v>743530</v>
          </cell>
          <cell r="B137" t="str">
            <v>CHINA2006183M</v>
          </cell>
          <cell r="C137" t="str">
            <v>CHINA</v>
          </cell>
          <cell r="D137">
            <v>2006</v>
          </cell>
          <cell r="E137" t="str">
            <v>183M</v>
          </cell>
          <cell r="G137">
            <v>29</v>
          </cell>
        </row>
        <row r="138">
          <cell r="A138">
            <v>743531</v>
          </cell>
          <cell r="B138" t="str">
            <v>CHINA2006186M</v>
          </cell>
          <cell r="C138" t="str">
            <v>CHINA</v>
          </cell>
          <cell r="D138">
            <v>2006</v>
          </cell>
          <cell r="E138" t="str">
            <v>186M</v>
          </cell>
          <cell r="G138">
            <v>29</v>
          </cell>
        </row>
        <row r="139">
          <cell r="A139">
            <v>743532</v>
          </cell>
          <cell r="B139" t="str">
            <v>CHINA2006197M</v>
          </cell>
          <cell r="C139" t="str">
            <v>CHINA</v>
          </cell>
          <cell r="D139">
            <v>2006</v>
          </cell>
          <cell r="E139" t="str">
            <v>197M</v>
          </cell>
          <cell r="G139">
            <v>29</v>
          </cell>
        </row>
        <row r="140">
          <cell r="A140">
            <v>743533</v>
          </cell>
          <cell r="B140" t="str">
            <v>CHINA2006438M</v>
          </cell>
          <cell r="C140" t="str">
            <v>CHINA</v>
          </cell>
          <cell r="D140">
            <v>2006</v>
          </cell>
          <cell r="E140" t="str">
            <v>438M</v>
          </cell>
          <cell r="G140">
            <v>29</v>
          </cell>
        </row>
        <row r="141">
          <cell r="A141">
            <v>743534</v>
          </cell>
          <cell r="B141" t="str">
            <v>CHINA2006439M</v>
          </cell>
          <cell r="C141" t="str">
            <v>CHINA</v>
          </cell>
          <cell r="D141">
            <v>2006</v>
          </cell>
          <cell r="E141" t="str">
            <v>439M</v>
          </cell>
          <cell r="G141">
            <v>29</v>
          </cell>
        </row>
        <row r="142">
          <cell r="A142">
            <v>743535</v>
          </cell>
          <cell r="B142" t="str">
            <v>CHINA2006440M</v>
          </cell>
          <cell r="C142" t="str">
            <v>CHINA</v>
          </cell>
          <cell r="D142">
            <v>2006</v>
          </cell>
          <cell r="E142" t="str">
            <v>440M</v>
          </cell>
          <cell r="G142">
            <v>29</v>
          </cell>
        </row>
        <row r="143">
          <cell r="A143">
            <v>743536</v>
          </cell>
          <cell r="B143" t="str">
            <v>CHINA2006457M</v>
          </cell>
          <cell r="C143" t="str">
            <v>CHINA</v>
          </cell>
          <cell r="D143">
            <v>2006</v>
          </cell>
          <cell r="E143" t="str">
            <v>457M</v>
          </cell>
          <cell r="G143">
            <v>29</v>
          </cell>
        </row>
        <row r="144">
          <cell r="A144">
            <v>743537</v>
          </cell>
          <cell r="B144" t="str">
            <v>CHINA2006469M</v>
          </cell>
          <cell r="C144" t="str">
            <v>CHINA</v>
          </cell>
          <cell r="D144">
            <v>2006</v>
          </cell>
          <cell r="E144" t="str">
            <v>469M</v>
          </cell>
          <cell r="G144">
            <v>29</v>
          </cell>
        </row>
        <row r="145">
          <cell r="A145">
            <v>743538</v>
          </cell>
          <cell r="B145" t="str">
            <v>CHINA2006479M</v>
          </cell>
          <cell r="C145" t="str">
            <v>CHINA</v>
          </cell>
          <cell r="D145">
            <v>2006</v>
          </cell>
          <cell r="E145" t="str">
            <v>479M</v>
          </cell>
          <cell r="G145">
            <v>29</v>
          </cell>
        </row>
        <row r="146">
          <cell r="A146">
            <v>743539</v>
          </cell>
          <cell r="B146" t="str">
            <v>CHINA2006480M</v>
          </cell>
          <cell r="C146" t="str">
            <v>CHINA</v>
          </cell>
          <cell r="D146">
            <v>2006</v>
          </cell>
          <cell r="E146" t="str">
            <v>480M</v>
          </cell>
          <cell r="G146">
            <v>29</v>
          </cell>
        </row>
        <row r="147">
          <cell r="A147">
            <v>743540</v>
          </cell>
          <cell r="B147" t="str">
            <v>CHINA2006489M</v>
          </cell>
          <cell r="C147" t="str">
            <v>CHINA</v>
          </cell>
          <cell r="D147">
            <v>2006</v>
          </cell>
          <cell r="E147" t="str">
            <v>489M</v>
          </cell>
          <cell r="G147">
            <v>29</v>
          </cell>
        </row>
        <row r="148">
          <cell r="A148">
            <v>743541</v>
          </cell>
          <cell r="B148" t="str">
            <v>CHINA2006629M</v>
          </cell>
          <cell r="C148" t="str">
            <v>CHINA</v>
          </cell>
          <cell r="D148">
            <v>2006</v>
          </cell>
          <cell r="E148" t="str">
            <v>629M</v>
          </cell>
          <cell r="G148">
            <v>29</v>
          </cell>
        </row>
        <row r="149">
          <cell r="A149">
            <v>743542</v>
          </cell>
          <cell r="B149" t="str">
            <v>CHINA2006639M</v>
          </cell>
          <cell r="C149" t="str">
            <v>CHINA</v>
          </cell>
          <cell r="D149">
            <v>2006</v>
          </cell>
          <cell r="E149" t="str">
            <v>639M</v>
          </cell>
          <cell r="G149">
            <v>29</v>
          </cell>
        </row>
        <row r="150">
          <cell r="A150">
            <v>743543</v>
          </cell>
          <cell r="B150" t="str">
            <v>CHINA2006640M</v>
          </cell>
          <cell r="C150" t="str">
            <v>CHINA</v>
          </cell>
          <cell r="D150">
            <v>2006</v>
          </cell>
          <cell r="E150" t="str">
            <v>640M</v>
          </cell>
          <cell r="G150">
            <v>29</v>
          </cell>
        </row>
        <row r="151">
          <cell r="A151">
            <v>743544</v>
          </cell>
          <cell r="B151" t="str">
            <v>CHINA2006723M</v>
          </cell>
          <cell r="C151" t="str">
            <v>CHINA</v>
          </cell>
          <cell r="D151">
            <v>2006</v>
          </cell>
          <cell r="E151" t="str">
            <v>723M</v>
          </cell>
          <cell r="G151">
            <v>29</v>
          </cell>
        </row>
        <row r="152">
          <cell r="A152">
            <v>743545</v>
          </cell>
          <cell r="B152" t="str">
            <v>CHINA2006936M</v>
          </cell>
          <cell r="C152" t="str">
            <v>CHINA</v>
          </cell>
          <cell r="D152">
            <v>2006</v>
          </cell>
          <cell r="E152" t="str">
            <v>936M</v>
          </cell>
          <cell r="G152">
            <v>29</v>
          </cell>
        </row>
        <row r="153">
          <cell r="A153">
            <v>743546</v>
          </cell>
          <cell r="B153" t="str">
            <v>CHINA2007105M</v>
          </cell>
          <cell r="C153" t="str">
            <v>CHINA</v>
          </cell>
          <cell r="D153">
            <v>2007</v>
          </cell>
          <cell r="E153" t="str">
            <v>105M</v>
          </cell>
          <cell r="G153">
            <v>33</v>
          </cell>
        </row>
        <row r="154">
          <cell r="A154">
            <v>743547</v>
          </cell>
          <cell r="B154" t="str">
            <v>CHINA2007146M</v>
          </cell>
          <cell r="C154" t="str">
            <v>CHINA</v>
          </cell>
          <cell r="D154">
            <v>2007</v>
          </cell>
          <cell r="E154" t="str">
            <v>146M</v>
          </cell>
          <cell r="G154">
            <v>33</v>
          </cell>
        </row>
        <row r="155">
          <cell r="A155">
            <v>743548</v>
          </cell>
          <cell r="B155" t="str">
            <v>CHINA2007164M</v>
          </cell>
          <cell r="C155" t="str">
            <v>CHINA</v>
          </cell>
          <cell r="D155">
            <v>2007</v>
          </cell>
          <cell r="E155" t="str">
            <v>164M</v>
          </cell>
          <cell r="G155">
            <v>33</v>
          </cell>
        </row>
        <row r="156">
          <cell r="A156">
            <v>743549</v>
          </cell>
          <cell r="B156" t="str">
            <v>CHINA2007182M</v>
          </cell>
          <cell r="C156" t="str">
            <v>CHINA</v>
          </cell>
          <cell r="D156">
            <v>2007</v>
          </cell>
          <cell r="E156" t="str">
            <v>182M</v>
          </cell>
          <cell r="G156">
            <v>33</v>
          </cell>
        </row>
        <row r="157">
          <cell r="A157">
            <v>743550</v>
          </cell>
          <cell r="B157" t="str">
            <v>CHINA2007183M</v>
          </cell>
          <cell r="C157" t="str">
            <v>CHINA</v>
          </cell>
          <cell r="D157">
            <v>2007</v>
          </cell>
          <cell r="E157" t="str">
            <v>183M</v>
          </cell>
          <cell r="G157">
            <v>33</v>
          </cell>
        </row>
        <row r="158">
          <cell r="A158">
            <v>743551</v>
          </cell>
          <cell r="B158" t="str">
            <v>CHINA2007186M</v>
          </cell>
          <cell r="C158" t="str">
            <v>CHINA</v>
          </cell>
          <cell r="D158">
            <v>2007</v>
          </cell>
          <cell r="E158" t="str">
            <v>186M</v>
          </cell>
          <cell r="G158">
            <v>33</v>
          </cell>
        </row>
        <row r="159">
          <cell r="A159">
            <v>743552</v>
          </cell>
          <cell r="B159" t="str">
            <v>CHINA2007197M</v>
          </cell>
          <cell r="C159" t="str">
            <v>CHINA</v>
          </cell>
          <cell r="D159">
            <v>2007</v>
          </cell>
          <cell r="E159" t="str">
            <v>197M</v>
          </cell>
          <cell r="G159">
            <v>33</v>
          </cell>
        </row>
        <row r="160">
          <cell r="A160">
            <v>743553</v>
          </cell>
          <cell r="B160" t="str">
            <v>MEXICO2009989M</v>
          </cell>
          <cell r="C160" t="str">
            <v>MEXICO</v>
          </cell>
          <cell r="D160">
            <v>2009</v>
          </cell>
          <cell r="E160" t="str">
            <v>989M</v>
          </cell>
          <cell r="G160">
            <v>10</v>
          </cell>
        </row>
        <row r="161">
          <cell r="A161">
            <v>743554</v>
          </cell>
          <cell r="B161" t="str">
            <v>CHINA2007438M</v>
          </cell>
          <cell r="C161" t="str">
            <v>CHINA</v>
          </cell>
          <cell r="D161">
            <v>2007</v>
          </cell>
          <cell r="E161" t="str">
            <v>438M</v>
          </cell>
          <cell r="G161">
            <v>33</v>
          </cell>
        </row>
        <row r="162">
          <cell r="A162">
            <v>743555</v>
          </cell>
          <cell r="B162" t="str">
            <v>CHINA2007439M</v>
          </cell>
          <cell r="C162" t="str">
            <v>CHINA</v>
          </cell>
          <cell r="D162">
            <v>2007</v>
          </cell>
          <cell r="E162" t="str">
            <v>439M</v>
          </cell>
          <cell r="G162">
            <v>33</v>
          </cell>
        </row>
        <row r="163">
          <cell r="A163">
            <v>743556</v>
          </cell>
          <cell r="B163" t="str">
            <v>CHINA2007440M</v>
          </cell>
          <cell r="C163" t="str">
            <v>CHINA</v>
          </cell>
          <cell r="D163">
            <v>2007</v>
          </cell>
          <cell r="E163" t="str">
            <v>440M</v>
          </cell>
          <cell r="G163">
            <v>33</v>
          </cell>
        </row>
        <row r="164">
          <cell r="A164">
            <v>743557</v>
          </cell>
          <cell r="B164" t="str">
            <v>CHINA2007457M</v>
          </cell>
          <cell r="C164" t="str">
            <v>CHINA</v>
          </cell>
          <cell r="D164">
            <v>2007</v>
          </cell>
          <cell r="E164" t="str">
            <v>457M</v>
          </cell>
          <cell r="G164">
            <v>33</v>
          </cell>
        </row>
        <row r="165">
          <cell r="A165">
            <v>743558</v>
          </cell>
          <cell r="B165" t="str">
            <v>CHINA2007469M</v>
          </cell>
          <cell r="C165" t="str">
            <v>CHINA</v>
          </cell>
          <cell r="D165">
            <v>2007</v>
          </cell>
          <cell r="E165" t="str">
            <v>469M</v>
          </cell>
          <cell r="G165">
            <v>33</v>
          </cell>
        </row>
        <row r="166">
          <cell r="A166">
            <v>743559</v>
          </cell>
          <cell r="B166" t="str">
            <v>CHINA2007479M</v>
          </cell>
          <cell r="C166" t="str">
            <v>CHINA</v>
          </cell>
          <cell r="D166">
            <v>2007</v>
          </cell>
          <cell r="E166" t="str">
            <v>479M</v>
          </cell>
          <cell r="G166">
            <v>33</v>
          </cell>
        </row>
        <row r="167">
          <cell r="A167">
            <v>743560</v>
          </cell>
          <cell r="B167" t="str">
            <v>CHINA2007480M</v>
          </cell>
          <cell r="C167" t="str">
            <v>CHINA</v>
          </cell>
          <cell r="D167">
            <v>2007</v>
          </cell>
          <cell r="E167" t="str">
            <v>480M</v>
          </cell>
          <cell r="G167">
            <v>33</v>
          </cell>
        </row>
        <row r="168">
          <cell r="A168">
            <v>743561</v>
          </cell>
          <cell r="B168" t="str">
            <v>CHINA2007489M</v>
          </cell>
          <cell r="C168" t="str">
            <v>CHINA</v>
          </cell>
          <cell r="D168">
            <v>2007</v>
          </cell>
          <cell r="E168" t="str">
            <v>489M</v>
          </cell>
          <cell r="G168">
            <v>33</v>
          </cell>
        </row>
        <row r="169">
          <cell r="A169">
            <v>743562</v>
          </cell>
          <cell r="B169" t="str">
            <v>CHINA2007629M</v>
          </cell>
          <cell r="C169" t="str">
            <v>CHINA</v>
          </cell>
          <cell r="D169">
            <v>2007</v>
          </cell>
          <cell r="E169" t="str">
            <v>629M</v>
          </cell>
          <cell r="G169">
            <v>33</v>
          </cell>
        </row>
        <row r="170">
          <cell r="A170">
            <v>743563</v>
          </cell>
          <cell r="B170" t="str">
            <v>CHINA2007639M</v>
          </cell>
          <cell r="C170" t="str">
            <v>CHINA</v>
          </cell>
          <cell r="D170">
            <v>2007</v>
          </cell>
          <cell r="E170" t="str">
            <v>639M</v>
          </cell>
          <cell r="G170">
            <v>33</v>
          </cell>
        </row>
        <row r="171">
          <cell r="A171">
            <v>743564</v>
          </cell>
          <cell r="B171" t="str">
            <v>CHINA2007640M</v>
          </cell>
          <cell r="C171" t="str">
            <v>CHINA</v>
          </cell>
          <cell r="D171">
            <v>2007</v>
          </cell>
          <cell r="E171" t="str">
            <v>640M</v>
          </cell>
          <cell r="G171">
            <v>33</v>
          </cell>
        </row>
        <row r="172">
          <cell r="A172">
            <v>743565</v>
          </cell>
          <cell r="B172" t="str">
            <v>CHINA2007723M</v>
          </cell>
          <cell r="C172" t="str">
            <v>CHINA</v>
          </cell>
          <cell r="D172">
            <v>2007</v>
          </cell>
          <cell r="E172" t="str">
            <v>723M</v>
          </cell>
          <cell r="G172">
            <v>33</v>
          </cell>
        </row>
        <row r="173">
          <cell r="A173">
            <v>743566</v>
          </cell>
          <cell r="B173" t="str">
            <v>CHINA2007936M</v>
          </cell>
          <cell r="C173" t="str">
            <v>CHINA</v>
          </cell>
          <cell r="D173">
            <v>2007</v>
          </cell>
          <cell r="E173" t="str">
            <v>936M</v>
          </cell>
          <cell r="G173">
            <v>33</v>
          </cell>
        </row>
        <row r="174">
          <cell r="A174">
            <v>743567</v>
          </cell>
          <cell r="B174" t="str">
            <v>CHINA2008105M</v>
          </cell>
          <cell r="C174" t="str">
            <v>CHINA</v>
          </cell>
          <cell r="D174">
            <v>2008</v>
          </cell>
          <cell r="E174" t="str">
            <v>105M</v>
          </cell>
          <cell r="G174">
            <v>33</v>
          </cell>
        </row>
        <row r="175">
          <cell r="A175">
            <v>743568</v>
          </cell>
          <cell r="B175" t="str">
            <v>CHINA2008146M</v>
          </cell>
          <cell r="C175" t="str">
            <v>CHINA</v>
          </cell>
          <cell r="D175">
            <v>2008</v>
          </cell>
          <cell r="E175" t="str">
            <v>146M</v>
          </cell>
          <cell r="G175">
            <v>33</v>
          </cell>
        </row>
        <row r="176">
          <cell r="A176">
            <v>743569</v>
          </cell>
          <cell r="B176" t="str">
            <v>CHINA2008164M</v>
          </cell>
          <cell r="C176" t="str">
            <v>CHINA</v>
          </cell>
          <cell r="D176">
            <v>2008</v>
          </cell>
          <cell r="E176" t="str">
            <v>164M</v>
          </cell>
          <cell r="G176">
            <v>33</v>
          </cell>
        </row>
        <row r="177">
          <cell r="A177">
            <v>743570</v>
          </cell>
          <cell r="B177" t="str">
            <v>CHINA2008182M</v>
          </cell>
          <cell r="C177" t="str">
            <v>CHINA</v>
          </cell>
          <cell r="D177">
            <v>2008</v>
          </cell>
          <cell r="E177" t="str">
            <v>182M</v>
          </cell>
          <cell r="G177">
            <v>33</v>
          </cell>
        </row>
        <row r="178">
          <cell r="A178">
            <v>743571</v>
          </cell>
          <cell r="B178" t="str">
            <v>CHINA2008183M</v>
          </cell>
          <cell r="C178" t="str">
            <v>CHINA</v>
          </cell>
          <cell r="D178">
            <v>2008</v>
          </cell>
          <cell r="E178" t="str">
            <v>183M</v>
          </cell>
          <cell r="G178">
            <v>33</v>
          </cell>
        </row>
        <row r="179">
          <cell r="A179">
            <v>743572</v>
          </cell>
          <cell r="B179" t="str">
            <v>CHINA2008186M</v>
          </cell>
          <cell r="C179" t="str">
            <v>CHINA</v>
          </cell>
          <cell r="D179">
            <v>2008</v>
          </cell>
          <cell r="E179" t="str">
            <v>186M</v>
          </cell>
          <cell r="G179">
            <v>33</v>
          </cell>
        </row>
        <row r="180">
          <cell r="A180">
            <v>743573</v>
          </cell>
          <cell r="B180" t="str">
            <v>CHINA2008197M</v>
          </cell>
          <cell r="C180" t="str">
            <v>CHINA</v>
          </cell>
          <cell r="D180">
            <v>2008</v>
          </cell>
          <cell r="E180" t="str">
            <v>197M</v>
          </cell>
          <cell r="G180">
            <v>33</v>
          </cell>
        </row>
        <row r="181">
          <cell r="A181">
            <v>743574</v>
          </cell>
          <cell r="B181" t="str">
            <v>CHINA2008438M</v>
          </cell>
          <cell r="C181" t="str">
            <v>CHINA</v>
          </cell>
          <cell r="D181">
            <v>2008</v>
          </cell>
          <cell r="E181" t="str">
            <v>438M</v>
          </cell>
          <cell r="G181">
            <v>33</v>
          </cell>
        </row>
        <row r="182">
          <cell r="A182">
            <v>743575</v>
          </cell>
          <cell r="B182" t="str">
            <v>CHINA2008439M</v>
          </cell>
          <cell r="C182" t="str">
            <v>CHINA</v>
          </cell>
          <cell r="D182">
            <v>2008</v>
          </cell>
          <cell r="E182" t="str">
            <v>439M</v>
          </cell>
          <cell r="G182">
            <v>33</v>
          </cell>
        </row>
        <row r="183">
          <cell r="A183">
            <v>743576</v>
          </cell>
          <cell r="B183" t="str">
            <v>CHINA2008440M</v>
          </cell>
          <cell r="C183" t="str">
            <v>CHINA</v>
          </cell>
          <cell r="D183">
            <v>2008</v>
          </cell>
          <cell r="E183" t="str">
            <v>440M</v>
          </cell>
          <cell r="G183">
            <v>33</v>
          </cell>
        </row>
        <row r="184">
          <cell r="A184">
            <v>743577</v>
          </cell>
          <cell r="B184" t="str">
            <v>CHINA2008457M</v>
          </cell>
          <cell r="C184" t="str">
            <v>CHINA</v>
          </cell>
          <cell r="D184">
            <v>2008</v>
          </cell>
          <cell r="E184" t="str">
            <v>457M</v>
          </cell>
          <cell r="G184">
            <v>33</v>
          </cell>
        </row>
        <row r="185">
          <cell r="A185">
            <v>743578</v>
          </cell>
          <cell r="B185" t="str">
            <v>CHINA2008469M</v>
          </cell>
          <cell r="C185" t="str">
            <v>CHINA</v>
          </cell>
          <cell r="D185">
            <v>2008</v>
          </cell>
          <cell r="E185" t="str">
            <v>469M</v>
          </cell>
          <cell r="G185">
            <v>33</v>
          </cell>
        </row>
        <row r="186">
          <cell r="A186">
            <v>743579</v>
          </cell>
          <cell r="B186" t="str">
            <v>CHINA2008479M</v>
          </cell>
          <cell r="C186" t="str">
            <v>CHINA</v>
          </cell>
          <cell r="D186">
            <v>2008</v>
          </cell>
          <cell r="E186" t="str">
            <v>479M</v>
          </cell>
          <cell r="G186">
            <v>33</v>
          </cell>
        </row>
        <row r="187">
          <cell r="A187">
            <v>743580</v>
          </cell>
          <cell r="B187" t="str">
            <v>CHINA2008480M</v>
          </cell>
          <cell r="C187" t="str">
            <v>CHINA</v>
          </cell>
          <cell r="D187">
            <v>2008</v>
          </cell>
          <cell r="E187" t="str">
            <v>480M</v>
          </cell>
          <cell r="G187">
            <v>33</v>
          </cell>
        </row>
        <row r="188">
          <cell r="A188">
            <v>743581</v>
          </cell>
          <cell r="B188" t="str">
            <v>CHINA2008489M</v>
          </cell>
          <cell r="C188" t="str">
            <v>CHINA</v>
          </cell>
          <cell r="D188">
            <v>2008</v>
          </cell>
          <cell r="E188" t="str">
            <v>489M</v>
          </cell>
          <cell r="G188">
            <v>33</v>
          </cell>
        </row>
        <row r="189">
          <cell r="A189">
            <v>743582</v>
          </cell>
          <cell r="B189" t="str">
            <v>CHINA2008629M</v>
          </cell>
          <cell r="C189" t="str">
            <v>CHINA</v>
          </cell>
          <cell r="D189">
            <v>2008</v>
          </cell>
          <cell r="E189" t="str">
            <v>629M</v>
          </cell>
          <cell r="G189">
            <v>33</v>
          </cell>
        </row>
        <row r="190">
          <cell r="A190">
            <v>743583</v>
          </cell>
          <cell r="B190" t="str">
            <v>CHINA2008639M</v>
          </cell>
          <cell r="C190" t="str">
            <v>CHINA</v>
          </cell>
          <cell r="D190">
            <v>2008</v>
          </cell>
          <cell r="E190" t="str">
            <v>639M</v>
          </cell>
          <cell r="G190">
            <v>33</v>
          </cell>
        </row>
        <row r="191">
          <cell r="A191">
            <v>743584</v>
          </cell>
          <cell r="B191" t="str">
            <v>CHINA2008640M</v>
          </cell>
          <cell r="C191" t="str">
            <v>CHINA</v>
          </cell>
          <cell r="D191">
            <v>2008</v>
          </cell>
          <cell r="E191" t="str">
            <v>640M</v>
          </cell>
          <cell r="G191">
            <v>33</v>
          </cell>
        </row>
        <row r="192">
          <cell r="A192">
            <v>743585</v>
          </cell>
          <cell r="B192" t="str">
            <v>CHINA2008723M</v>
          </cell>
          <cell r="C192" t="str">
            <v>CHINA</v>
          </cell>
          <cell r="D192">
            <v>2008</v>
          </cell>
          <cell r="E192" t="str">
            <v>723M</v>
          </cell>
          <cell r="G192">
            <v>33</v>
          </cell>
        </row>
        <row r="193">
          <cell r="A193">
            <v>743586</v>
          </cell>
          <cell r="B193" t="str">
            <v>CHINA2008936M</v>
          </cell>
          <cell r="C193" t="str">
            <v>CHINA</v>
          </cell>
          <cell r="D193">
            <v>2008</v>
          </cell>
          <cell r="E193" t="str">
            <v>936M</v>
          </cell>
          <cell r="G193">
            <v>33</v>
          </cell>
        </row>
        <row r="194">
          <cell r="A194">
            <v>743587</v>
          </cell>
          <cell r="B194" t="str">
            <v>China2006106M</v>
          </cell>
          <cell r="C194" t="str">
            <v>China</v>
          </cell>
          <cell r="D194">
            <v>2006</v>
          </cell>
          <cell r="E194" t="str">
            <v>106M</v>
          </cell>
          <cell r="G194">
            <v>29</v>
          </cell>
        </row>
        <row r="195">
          <cell r="A195">
            <v>743588</v>
          </cell>
          <cell r="B195" t="str">
            <v>China2006130M</v>
          </cell>
          <cell r="C195" t="str">
            <v>China</v>
          </cell>
          <cell r="D195">
            <v>2006</v>
          </cell>
          <cell r="E195" t="str">
            <v>130M</v>
          </cell>
          <cell r="G195">
            <v>29</v>
          </cell>
        </row>
        <row r="196">
          <cell r="A196">
            <v>743589</v>
          </cell>
          <cell r="B196" t="str">
            <v>China2006155M</v>
          </cell>
          <cell r="C196" t="str">
            <v>China</v>
          </cell>
          <cell r="D196">
            <v>2006</v>
          </cell>
          <cell r="E196" t="str">
            <v>155M</v>
          </cell>
          <cell r="G196">
            <v>29</v>
          </cell>
        </row>
        <row r="197">
          <cell r="A197">
            <v>743590</v>
          </cell>
          <cell r="B197" t="str">
            <v>China2006156M</v>
          </cell>
          <cell r="C197" t="str">
            <v>China</v>
          </cell>
          <cell r="D197">
            <v>2006</v>
          </cell>
          <cell r="E197" t="str">
            <v>156M</v>
          </cell>
          <cell r="G197">
            <v>29</v>
          </cell>
        </row>
        <row r="198">
          <cell r="A198">
            <v>743591</v>
          </cell>
          <cell r="B198" t="str">
            <v>China2006195M</v>
          </cell>
          <cell r="C198" t="str">
            <v>China</v>
          </cell>
          <cell r="D198">
            <v>2006</v>
          </cell>
          <cell r="E198" t="str">
            <v>195M</v>
          </cell>
          <cell r="G198">
            <v>29</v>
          </cell>
        </row>
        <row r="199">
          <cell r="A199">
            <v>743592</v>
          </cell>
          <cell r="B199" t="str">
            <v>China2006226M</v>
          </cell>
          <cell r="C199" t="str">
            <v>China</v>
          </cell>
          <cell r="D199">
            <v>2006</v>
          </cell>
          <cell r="E199" t="str">
            <v>226M</v>
          </cell>
          <cell r="G199">
            <v>29</v>
          </cell>
        </row>
        <row r="200">
          <cell r="A200">
            <v>743593</v>
          </cell>
          <cell r="B200" t="str">
            <v>China2006377M</v>
          </cell>
          <cell r="C200" t="str">
            <v>China</v>
          </cell>
          <cell r="D200">
            <v>2006</v>
          </cell>
          <cell r="E200" t="str">
            <v>377M</v>
          </cell>
          <cell r="G200">
            <v>29</v>
          </cell>
        </row>
        <row r="201">
          <cell r="A201">
            <v>743594</v>
          </cell>
          <cell r="B201" t="str">
            <v>China2006398M</v>
          </cell>
          <cell r="C201" t="str">
            <v>China</v>
          </cell>
          <cell r="D201">
            <v>2006</v>
          </cell>
          <cell r="E201" t="str">
            <v>398M</v>
          </cell>
          <cell r="G201">
            <v>29</v>
          </cell>
        </row>
        <row r="202">
          <cell r="A202">
            <v>743595</v>
          </cell>
          <cell r="B202" t="str">
            <v>China2006441M</v>
          </cell>
          <cell r="C202" t="str">
            <v>China</v>
          </cell>
          <cell r="D202">
            <v>2006</v>
          </cell>
          <cell r="E202" t="str">
            <v>441M</v>
          </cell>
          <cell r="G202">
            <v>29</v>
          </cell>
        </row>
        <row r="203">
          <cell r="A203">
            <v>743596</v>
          </cell>
          <cell r="B203" t="str">
            <v>China2006452M</v>
          </cell>
          <cell r="C203" t="str">
            <v>China</v>
          </cell>
          <cell r="D203">
            <v>2006</v>
          </cell>
          <cell r="E203" t="str">
            <v>452M</v>
          </cell>
          <cell r="G203">
            <v>29</v>
          </cell>
        </row>
        <row r="204">
          <cell r="A204">
            <v>743597</v>
          </cell>
          <cell r="B204" t="str">
            <v>China2006453M</v>
          </cell>
          <cell r="C204" t="str">
            <v>China</v>
          </cell>
          <cell r="D204">
            <v>2006</v>
          </cell>
          <cell r="E204" t="str">
            <v>453M</v>
          </cell>
          <cell r="G204">
            <v>29</v>
          </cell>
        </row>
        <row r="205">
          <cell r="A205">
            <v>743598</v>
          </cell>
          <cell r="B205" t="str">
            <v>China2006467M</v>
          </cell>
          <cell r="C205" t="str">
            <v>China</v>
          </cell>
          <cell r="D205">
            <v>2006</v>
          </cell>
          <cell r="E205" t="str">
            <v>467M</v>
          </cell>
          <cell r="G205">
            <v>29</v>
          </cell>
        </row>
        <row r="206">
          <cell r="A206">
            <v>743599</v>
          </cell>
          <cell r="B206" t="str">
            <v>China2006468M</v>
          </cell>
          <cell r="C206" t="str">
            <v>China</v>
          </cell>
          <cell r="D206">
            <v>2006</v>
          </cell>
          <cell r="E206" t="str">
            <v>468M</v>
          </cell>
          <cell r="G206">
            <v>29</v>
          </cell>
        </row>
        <row r="207">
          <cell r="A207">
            <v>743600</v>
          </cell>
          <cell r="B207" t="str">
            <v>China2006485M</v>
          </cell>
          <cell r="C207" t="str">
            <v>China</v>
          </cell>
          <cell r="D207">
            <v>2006</v>
          </cell>
          <cell r="E207" t="str">
            <v>485M</v>
          </cell>
          <cell r="G207">
            <v>29</v>
          </cell>
        </row>
        <row r="208">
          <cell r="A208">
            <v>786198</v>
          </cell>
          <cell r="B208" t="str">
            <v>China2008250M</v>
          </cell>
          <cell r="C208" t="str">
            <v>China</v>
          </cell>
          <cell r="D208">
            <v>2008</v>
          </cell>
          <cell r="E208" t="str">
            <v>250M</v>
          </cell>
          <cell r="G208">
            <v>33</v>
          </cell>
        </row>
        <row r="209">
          <cell r="A209">
            <v>786199</v>
          </cell>
          <cell r="B209" t="str">
            <v>China2007250M</v>
          </cell>
          <cell r="C209" t="str">
            <v>China</v>
          </cell>
          <cell r="D209">
            <v>2007</v>
          </cell>
          <cell r="E209" t="str">
            <v>250M</v>
          </cell>
          <cell r="G209">
            <v>32</v>
          </cell>
        </row>
        <row r="210">
          <cell r="A210">
            <v>786200</v>
          </cell>
          <cell r="B210" t="str">
            <v>China2006250M</v>
          </cell>
          <cell r="C210" t="str">
            <v>China</v>
          </cell>
          <cell r="D210">
            <v>2006</v>
          </cell>
          <cell r="E210" t="str">
            <v>250M</v>
          </cell>
          <cell r="G210">
            <v>28</v>
          </cell>
        </row>
        <row r="211">
          <cell r="A211">
            <v>820705</v>
          </cell>
          <cell r="B211" t="str">
            <v>China2006272M</v>
          </cell>
          <cell r="C211" t="str">
            <v>China</v>
          </cell>
          <cell r="D211">
            <v>2006</v>
          </cell>
          <cell r="E211" t="str">
            <v>272M</v>
          </cell>
          <cell r="G211">
            <v>28</v>
          </cell>
        </row>
        <row r="212">
          <cell r="A212">
            <v>743601</v>
          </cell>
          <cell r="B212" t="str">
            <v>China2006486M</v>
          </cell>
          <cell r="C212" t="str">
            <v>China</v>
          </cell>
          <cell r="D212">
            <v>2006</v>
          </cell>
          <cell r="E212" t="str">
            <v>486M</v>
          </cell>
          <cell r="G212">
            <v>29</v>
          </cell>
        </row>
        <row r="213">
          <cell r="A213">
            <v>743602</v>
          </cell>
          <cell r="B213" t="str">
            <v>China2006491M</v>
          </cell>
          <cell r="C213" t="str">
            <v>China</v>
          </cell>
          <cell r="D213">
            <v>2006</v>
          </cell>
          <cell r="E213" t="str">
            <v>491M</v>
          </cell>
          <cell r="G213">
            <v>29</v>
          </cell>
        </row>
        <row r="214">
          <cell r="A214">
            <v>743603</v>
          </cell>
          <cell r="B214" t="str">
            <v>China2006618M</v>
          </cell>
          <cell r="C214" t="str">
            <v>China</v>
          </cell>
          <cell r="D214">
            <v>2006</v>
          </cell>
          <cell r="E214" t="str">
            <v>618M</v>
          </cell>
          <cell r="G214">
            <v>29</v>
          </cell>
        </row>
        <row r="215">
          <cell r="A215">
            <v>743604</v>
          </cell>
          <cell r="B215" t="str">
            <v>China2006626M</v>
          </cell>
          <cell r="C215" t="str">
            <v>China</v>
          </cell>
          <cell r="D215">
            <v>2006</v>
          </cell>
          <cell r="E215" t="str">
            <v>626M</v>
          </cell>
          <cell r="G215">
            <v>29</v>
          </cell>
        </row>
        <row r="216">
          <cell r="A216">
            <v>743605</v>
          </cell>
          <cell r="B216" t="str">
            <v>China2006631M</v>
          </cell>
          <cell r="C216" t="str">
            <v>China</v>
          </cell>
          <cell r="D216">
            <v>2006</v>
          </cell>
          <cell r="E216" t="str">
            <v>631M</v>
          </cell>
          <cell r="G216">
            <v>29</v>
          </cell>
        </row>
        <row r="217">
          <cell r="A217">
            <v>743606</v>
          </cell>
          <cell r="B217" t="str">
            <v>China2006633M</v>
          </cell>
          <cell r="C217" t="str">
            <v>China</v>
          </cell>
          <cell r="D217">
            <v>2006</v>
          </cell>
          <cell r="E217" t="str">
            <v>633M</v>
          </cell>
          <cell r="G217">
            <v>29</v>
          </cell>
        </row>
        <row r="218">
          <cell r="A218">
            <v>743607</v>
          </cell>
          <cell r="B218" t="str">
            <v>China2006668M</v>
          </cell>
          <cell r="C218" t="str">
            <v>China</v>
          </cell>
          <cell r="D218">
            <v>2006</v>
          </cell>
          <cell r="E218" t="str">
            <v>668M</v>
          </cell>
          <cell r="G218">
            <v>29</v>
          </cell>
        </row>
        <row r="219">
          <cell r="A219">
            <v>743608</v>
          </cell>
          <cell r="B219" t="str">
            <v>China2006717M</v>
          </cell>
          <cell r="C219" t="str">
            <v>China</v>
          </cell>
          <cell r="D219">
            <v>2006</v>
          </cell>
          <cell r="E219" t="str">
            <v>717M</v>
          </cell>
          <cell r="G219">
            <v>29</v>
          </cell>
        </row>
        <row r="220">
          <cell r="A220">
            <v>743609</v>
          </cell>
          <cell r="B220" t="str">
            <v>China2006949M</v>
          </cell>
          <cell r="C220" t="str">
            <v>China</v>
          </cell>
          <cell r="D220">
            <v>2006</v>
          </cell>
          <cell r="E220" t="str">
            <v>949M</v>
          </cell>
          <cell r="G220">
            <v>29</v>
          </cell>
        </row>
        <row r="221">
          <cell r="A221">
            <v>743610</v>
          </cell>
          <cell r="B221" t="str">
            <v>China2006958M</v>
          </cell>
          <cell r="C221" t="str">
            <v>China</v>
          </cell>
          <cell r="D221">
            <v>2006</v>
          </cell>
          <cell r="E221" t="str">
            <v>958M</v>
          </cell>
          <cell r="G221">
            <v>29</v>
          </cell>
        </row>
        <row r="222">
          <cell r="A222">
            <v>743611</v>
          </cell>
          <cell r="B222" t="str">
            <v>China2007106M</v>
          </cell>
          <cell r="C222" t="str">
            <v>China</v>
          </cell>
          <cell r="D222">
            <v>2007</v>
          </cell>
          <cell r="E222" t="str">
            <v>106M</v>
          </cell>
          <cell r="G222">
            <v>33</v>
          </cell>
        </row>
        <row r="223">
          <cell r="A223">
            <v>743612</v>
          </cell>
          <cell r="B223" t="str">
            <v>China2007130M</v>
          </cell>
          <cell r="C223" t="str">
            <v>China</v>
          </cell>
          <cell r="D223">
            <v>2007</v>
          </cell>
          <cell r="E223" t="str">
            <v>130M</v>
          </cell>
          <cell r="G223">
            <v>33</v>
          </cell>
        </row>
        <row r="224">
          <cell r="A224">
            <v>743613</v>
          </cell>
          <cell r="B224" t="str">
            <v>China2007155M</v>
          </cell>
          <cell r="C224" t="str">
            <v>China</v>
          </cell>
          <cell r="D224">
            <v>2007</v>
          </cell>
          <cell r="E224" t="str">
            <v>155M</v>
          </cell>
          <cell r="G224">
            <v>33</v>
          </cell>
        </row>
        <row r="225">
          <cell r="A225">
            <v>743614</v>
          </cell>
          <cell r="B225" t="str">
            <v>China2007156M</v>
          </cell>
          <cell r="C225" t="str">
            <v>China</v>
          </cell>
          <cell r="D225">
            <v>2007</v>
          </cell>
          <cell r="E225" t="str">
            <v>156M</v>
          </cell>
          <cell r="G225">
            <v>33</v>
          </cell>
        </row>
        <row r="226">
          <cell r="A226">
            <v>743615</v>
          </cell>
          <cell r="B226" t="str">
            <v>China2007195M</v>
          </cell>
          <cell r="C226" t="str">
            <v>China</v>
          </cell>
          <cell r="D226">
            <v>2007</v>
          </cell>
          <cell r="E226" t="str">
            <v>195M</v>
          </cell>
          <cell r="G226">
            <v>33</v>
          </cell>
        </row>
        <row r="227">
          <cell r="A227">
            <v>1220422</v>
          </cell>
          <cell r="B227" t="str">
            <v>China2007805M</v>
          </cell>
          <cell r="C227" t="str">
            <v>China</v>
          </cell>
          <cell r="D227">
            <v>2007</v>
          </cell>
          <cell r="E227" t="str">
            <v>805M</v>
          </cell>
          <cell r="G227">
            <v>32</v>
          </cell>
        </row>
        <row r="228">
          <cell r="A228">
            <v>1220423</v>
          </cell>
          <cell r="B228" t="str">
            <v>China2006805M</v>
          </cell>
          <cell r="C228" t="str">
            <v>China</v>
          </cell>
          <cell r="D228">
            <v>2006</v>
          </cell>
          <cell r="E228" t="str">
            <v>805M</v>
          </cell>
          <cell r="G228">
            <v>28</v>
          </cell>
        </row>
        <row r="229">
          <cell r="A229">
            <v>1220424</v>
          </cell>
          <cell r="B229" t="str">
            <v>China2008805M</v>
          </cell>
          <cell r="C229" t="str">
            <v>China</v>
          </cell>
          <cell r="D229">
            <v>2008</v>
          </cell>
          <cell r="E229" t="str">
            <v>805M</v>
          </cell>
          <cell r="G229">
            <v>33</v>
          </cell>
        </row>
        <row r="230">
          <cell r="A230">
            <v>743616</v>
          </cell>
          <cell r="B230" t="str">
            <v>China2007226M</v>
          </cell>
          <cell r="C230" t="str">
            <v>China</v>
          </cell>
          <cell r="D230">
            <v>2007</v>
          </cell>
          <cell r="E230" t="str">
            <v>226M</v>
          </cell>
          <cell r="G230">
            <v>33</v>
          </cell>
        </row>
        <row r="231">
          <cell r="A231">
            <v>743617</v>
          </cell>
          <cell r="B231" t="str">
            <v>China2007377M</v>
          </cell>
          <cell r="C231" t="str">
            <v>China</v>
          </cell>
          <cell r="D231">
            <v>2007</v>
          </cell>
          <cell r="E231" t="str">
            <v>377M</v>
          </cell>
          <cell r="G231">
            <v>33</v>
          </cell>
        </row>
        <row r="232">
          <cell r="A232">
            <v>743618</v>
          </cell>
          <cell r="B232" t="str">
            <v>China2007398M</v>
          </cell>
          <cell r="C232" t="str">
            <v>China</v>
          </cell>
          <cell r="D232">
            <v>2007</v>
          </cell>
          <cell r="E232" t="str">
            <v>398M</v>
          </cell>
          <cell r="G232">
            <v>33</v>
          </cell>
        </row>
        <row r="233">
          <cell r="A233">
            <v>743619</v>
          </cell>
          <cell r="B233" t="str">
            <v>China2007441M</v>
          </cell>
          <cell r="C233" t="str">
            <v>China</v>
          </cell>
          <cell r="D233">
            <v>2007</v>
          </cell>
          <cell r="E233" t="str">
            <v>441M</v>
          </cell>
          <cell r="G233">
            <v>33</v>
          </cell>
        </row>
        <row r="234">
          <cell r="A234">
            <v>743620</v>
          </cell>
          <cell r="B234" t="str">
            <v>China2007452M</v>
          </cell>
          <cell r="C234" t="str">
            <v>China</v>
          </cell>
          <cell r="D234">
            <v>2007</v>
          </cell>
          <cell r="E234" t="str">
            <v>452M</v>
          </cell>
          <cell r="G234">
            <v>33</v>
          </cell>
        </row>
        <row r="235">
          <cell r="A235">
            <v>743621</v>
          </cell>
          <cell r="B235" t="str">
            <v>China2007453M</v>
          </cell>
          <cell r="C235" t="str">
            <v>China</v>
          </cell>
          <cell r="D235">
            <v>2007</v>
          </cell>
          <cell r="E235" t="str">
            <v>453M</v>
          </cell>
          <cell r="G235">
            <v>33</v>
          </cell>
        </row>
        <row r="236">
          <cell r="A236">
            <v>743622</v>
          </cell>
          <cell r="B236" t="str">
            <v>China2007467M</v>
          </cell>
          <cell r="C236" t="str">
            <v>China</v>
          </cell>
          <cell r="D236">
            <v>2007</v>
          </cell>
          <cell r="E236" t="str">
            <v>467M</v>
          </cell>
          <cell r="G236">
            <v>33</v>
          </cell>
        </row>
        <row r="237">
          <cell r="A237">
            <v>743623</v>
          </cell>
          <cell r="B237" t="str">
            <v>China2007468M</v>
          </cell>
          <cell r="C237" t="str">
            <v>China</v>
          </cell>
          <cell r="D237">
            <v>2007</v>
          </cell>
          <cell r="E237" t="str">
            <v>468M</v>
          </cell>
          <cell r="G237">
            <v>33</v>
          </cell>
        </row>
        <row r="238">
          <cell r="A238">
            <v>820706</v>
          </cell>
          <cell r="B238" t="str">
            <v>China2007272M</v>
          </cell>
          <cell r="C238" t="str">
            <v>China</v>
          </cell>
          <cell r="D238">
            <v>2007</v>
          </cell>
          <cell r="E238" t="str">
            <v>272M</v>
          </cell>
          <cell r="G238">
            <v>32</v>
          </cell>
        </row>
        <row r="239">
          <cell r="A239">
            <v>743624</v>
          </cell>
          <cell r="B239" t="str">
            <v>China2007485M</v>
          </cell>
          <cell r="C239" t="str">
            <v>China</v>
          </cell>
          <cell r="D239">
            <v>2007</v>
          </cell>
          <cell r="E239" t="str">
            <v>485M</v>
          </cell>
          <cell r="G239">
            <v>33</v>
          </cell>
        </row>
        <row r="240">
          <cell r="A240">
            <v>743625</v>
          </cell>
          <cell r="B240" t="str">
            <v>China2007486M</v>
          </cell>
          <cell r="C240" t="str">
            <v>China</v>
          </cell>
          <cell r="D240">
            <v>2007</v>
          </cell>
          <cell r="E240" t="str">
            <v>486M</v>
          </cell>
          <cell r="G240">
            <v>33</v>
          </cell>
        </row>
        <row r="241">
          <cell r="A241">
            <v>743626</v>
          </cell>
          <cell r="B241" t="str">
            <v>China2007491M</v>
          </cell>
          <cell r="C241" t="str">
            <v>China</v>
          </cell>
          <cell r="D241">
            <v>2007</v>
          </cell>
          <cell r="E241" t="str">
            <v>491M</v>
          </cell>
          <cell r="G241">
            <v>33</v>
          </cell>
        </row>
        <row r="242">
          <cell r="A242">
            <v>743627</v>
          </cell>
          <cell r="B242" t="str">
            <v>China2007618M</v>
          </cell>
          <cell r="C242" t="str">
            <v>China</v>
          </cell>
          <cell r="D242">
            <v>2007</v>
          </cell>
          <cell r="E242" t="str">
            <v>618M</v>
          </cell>
          <cell r="G242">
            <v>33</v>
          </cell>
        </row>
        <row r="243">
          <cell r="A243">
            <v>743628</v>
          </cell>
          <cell r="B243" t="str">
            <v>China2007626M</v>
          </cell>
          <cell r="C243" t="str">
            <v>China</v>
          </cell>
          <cell r="D243">
            <v>2007</v>
          </cell>
          <cell r="E243" t="str">
            <v>626M</v>
          </cell>
          <cell r="G243">
            <v>33</v>
          </cell>
        </row>
        <row r="244">
          <cell r="A244">
            <v>743629</v>
          </cell>
          <cell r="B244" t="str">
            <v>China2007631M</v>
          </cell>
          <cell r="C244" t="str">
            <v>China</v>
          </cell>
          <cell r="D244">
            <v>2007</v>
          </cell>
          <cell r="E244" t="str">
            <v>631M</v>
          </cell>
          <cell r="G244">
            <v>33</v>
          </cell>
        </row>
        <row r="245">
          <cell r="A245">
            <v>743630</v>
          </cell>
          <cell r="B245" t="str">
            <v>China2007633M</v>
          </cell>
          <cell r="C245" t="str">
            <v>China</v>
          </cell>
          <cell r="D245">
            <v>2007</v>
          </cell>
          <cell r="E245" t="str">
            <v>633M</v>
          </cell>
          <cell r="G245">
            <v>33</v>
          </cell>
        </row>
        <row r="246">
          <cell r="A246">
            <v>743631</v>
          </cell>
          <cell r="B246" t="str">
            <v>China2007668M</v>
          </cell>
          <cell r="C246" t="str">
            <v>China</v>
          </cell>
          <cell r="D246">
            <v>2007</v>
          </cell>
          <cell r="E246" t="str">
            <v>668M</v>
          </cell>
          <cell r="G246">
            <v>33</v>
          </cell>
        </row>
        <row r="247">
          <cell r="A247">
            <v>743632</v>
          </cell>
          <cell r="B247" t="str">
            <v>China2007717M</v>
          </cell>
          <cell r="C247" t="str">
            <v>China</v>
          </cell>
          <cell r="D247">
            <v>2007</v>
          </cell>
          <cell r="E247" t="str">
            <v>717M</v>
          </cell>
          <cell r="G247">
            <v>33</v>
          </cell>
        </row>
        <row r="248">
          <cell r="A248">
            <v>743633</v>
          </cell>
          <cell r="B248" t="str">
            <v>China2007949M</v>
          </cell>
          <cell r="C248" t="str">
            <v>China</v>
          </cell>
          <cell r="D248">
            <v>2007</v>
          </cell>
          <cell r="E248" t="str">
            <v>949M</v>
          </cell>
          <cell r="G248">
            <v>33</v>
          </cell>
        </row>
        <row r="249">
          <cell r="A249">
            <v>743634</v>
          </cell>
          <cell r="B249" t="str">
            <v>China2007958M</v>
          </cell>
          <cell r="C249" t="str">
            <v>China</v>
          </cell>
          <cell r="D249">
            <v>2007</v>
          </cell>
          <cell r="E249" t="str">
            <v>958M</v>
          </cell>
          <cell r="G249">
            <v>33</v>
          </cell>
        </row>
        <row r="250">
          <cell r="A250">
            <v>743635</v>
          </cell>
          <cell r="B250" t="str">
            <v>China2008106M</v>
          </cell>
          <cell r="C250" t="str">
            <v>China</v>
          </cell>
          <cell r="D250">
            <v>2008</v>
          </cell>
          <cell r="E250" t="str">
            <v>106M</v>
          </cell>
          <cell r="G250">
            <v>33</v>
          </cell>
        </row>
        <row r="251">
          <cell r="A251">
            <v>743636</v>
          </cell>
          <cell r="B251" t="str">
            <v>China2008130M</v>
          </cell>
          <cell r="C251" t="str">
            <v>China</v>
          </cell>
          <cell r="D251">
            <v>2008</v>
          </cell>
          <cell r="E251" t="str">
            <v>130M</v>
          </cell>
          <cell r="G251">
            <v>33</v>
          </cell>
        </row>
        <row r="252">
          <cell r="A252">
            <v>743637</v>
          </cell>
          <cell r="B252" t="str">
            <v>China2008155M</v>
          </cell>
          <cell r="C252" t="str">
            <v>China</v>
          </cell>
          <cell r="D252">
            <v>2008</v>
          </cell>
          <cell r="E252" t="str">
            <v>155M</v>
          </cell>
          <cell r="G252">
            <v>33</v>
          </cell>
        </row>
        <row r="253">
          <cell r="A253">
            <v>743638</v>
          </cell>
          <cell r="B253" t="str">
            <v>China2008156M</v>
          </cell>
          <cell r="C253" t="str">
            <v>China</v>
          </cell>
          <cell r="D253">
            <v>2008</v>
          </cell>
          <cell r="E253" t="str">
            <v>156M</v>
          </cell>
          <cell r="G253">
            <v>33</v>
          </cell>
        </row>
        <row r="254">
          <cell r="A254">
            <v>743639</v>
          </cell>
          <cell r="B254" t="str">
            <v>China2008195M</v>
          </cell>
          <cell r="C254" t="str">
            <v>China</v>
          </cell>
          <cell r="D254">
            <v>2008</v>
          </cell>
          <cell r="E254" t="str">
            <v>195M</v>
          </cell>
          <cell r="G254">
            <v>33</v>
          </cell>
        </row>
        <row r="255">
          <cell r="A255">
            <v>743640</v>
          </cell>
          <cell r="B255" t="str">
            <v>China2008226M</v>
          </cell>
          <cell r="C255" t="str">
            <v>China</v>
          </cell>
          <cell r="D255">
            <v>2008</v>
          </cell>
          <cell r="E255" t="str">
            <v>226M</v>
          </cell>
          <cell r="G255">
            <v>33</v>
          </cell>
        </row>
        <row r="256">
          <cell r="A256">
            <v>743641</v>
          </cell>
          <cell r="B256" t="str">
            <v>China2008377M</v>
          </cell>
          <cell r="C256" t="str">
            <v>China</v>
          </cell>
          <cell r="D256">
            <v>2008</v>
          </cell>
          <cell r="E256" t="str">
            <v>377M</v>
          </cell>
          <cell r="G256">
            <v>33</v>
          </cell>
        </row>
        <row r="257">
          <cell r="A257">
            <v>743642</v>
          </cell>
          <cell r="B257" t="str">
            <v>China2008398M</v>
          </cell>
          <cell r="C257" t="str">
            <v>China</v>
          </cell>
          <cell r="D257">
            <v>2008</v>
          </cell>
          <cell r="E257" t="str">
            <v>398M</v>
          </cell>
          <cell r="G257">
            <v>33</v>
          </cell>
        </row>
        <row r="258">
          <cell r="A258">
            <v>743643</v>
          </cell>
          <cell r="B258" t="str">
            <v>China2008441M</v>
          </cell>
          <cell r="C258" t="str">
            <v>China</v>
          </cell>
          <cell r="D258">
            <v>2008</v>
          </cell>
          <cell r="E258" t="str">
            <v>441M</v>
          </cell>
          <cell r="G258">
            <v>33</v>
          </cell>
        </row>
        <row r="259">
          <cell r="A259">
            <v>743644</v>
          </cell>
          <cell r="B259" t="str">
            <v>China2008452M</v>
          </cell>
          <cell r="C259" t="str">
            <v>China</v>
          </cell>
          <cell r="D259">
            <v>2008</v>
          </cell>
          <cell r="E259" t="str">
            <v>452M</v>
          </cell>
          <cell r="G259">
            <v>33</v>
          </cell>
        </row>
        <row r="260">
          <cell r="A260">
            <v>743645</v>
          </cell>
          <cell r="B260" t="str">
            <v>China2008453M</v>
          </cell>
          <cell r="C260" t="str">
            <v>China</v>
          </cell>
          <cell r="D260">
            <v>2008</v>
          </cell>
          <cell r="E260" t="str">
            <v>453M</v>
          </cell>
          <cell r="G260">
            <v>33</v>
          </cell>
        </row>
        <row r="261">
          <cell r="A261">
            <v>743646</v>
          </cell>
          <cell r="B261" t="str">
            <v>China2008467M</v>
          </cell>
          <cell r="C261" t="str">
            <v>China</v>
          </cell>
          <cell r="D261">
            <v>2008</v>
          </cell>
          <cell r="E261" t="str">
            <v>467M</v>
          </cell>
          <cell r="G261">
            <v>33</v>
          </cell>
        </row>
        <row r="262">
          <cell r="A262">
            <v>820707</v>
          </cell>
          <cell r="B262" t="str">
            <v>China2008272M</v>
          </cell>
          <cell r="C262" t="str">
            <v>China</v>
          </cell>
          <cell r="D262">
            <v>2008</v>
          </cell>
          <cell r="E262" t="str">
            <v>272M</v>
          </cell>
          <cell r="G262">
            <v>33</v>
          </cell>
        </row>
        <row r="263">
          <cell r="A263">
            <v>743647</v>
          </cell>
          <cell r="B263" t="str">
            <v>China2008468M</v>
          </cell>
          <cell r="C263" t="str">
            <v>China</v>
          </cell>
          <cell r="D263">
            <v>2008</v>
          </cell>
          <cell r="E263" t="str">
            <v>468M</v>
          </cell>
          <cell r="G263">
            <v>33</v>
          </cell>
        </row>
        <row r="264">
          <cell r="A264">
            <v>743648</v>
          </cell>
          <cell r="B264" t="str">
            <v>China2008485M</v>
          </cell>
          <cell r="C264" t="str">
            <v>China</v>
          </cell>
          <cell r="D264">
            <v>2008</v>
          </cell>
          <cell r="E264" t="str">
            <v>485M</v>
          </cell>
          <cell r="G264">
            <v>33</v>
          </cell>
        </row>
        <row r="265">
          <cell r="A265">
            <v>743649</v>
          </cell>
          <cell r="B265" t="str">
            <v>China2008486M</v>
          </cell>
          <cell r="C265" t="str">
            <v>China</v>
          </cell>
          <cell r="D265">
            <v>2008</v>
          </cell>
          <cell r="E265" t="str">
            <v>486M</v>
          </cell>
          <cell r="G265">
            <v>33</v>
          </cell>
        </row>
        <row r="266">
          <cell r="A266">
            <v>743650</v>
          </cell>
          <cell r="B266" t="str">
            <v>China2008491M</v>
          </cell>
          <cell r="C266" t="str">
            <v>China</v>
          </cell>
          <cell r="D266">
            <v>2008</v>
          </cell>
          <cell r="E266" t="str">
            <v>491M</v>
          </cell>
          <cell r="G266">
            <v>33</v>
          </cell>
        </row>
        <row r="267">
          <cell r="A267">
            <v>743651</v>
          </cell>
          <cell r="B267" t="str">
            <v>China2008618M</v>
          </cell>
          <cell r="C267" t="str">
            <v>China</v>
          </cell>
          <cell r="D267">
            <v>2008</v>
          </cell>
          <cell r="E267" t="str">
            <v>618M</v>
          </cell>
          <cell r="G267">
            <v>33</v>
          </cell>
        </row>
        <row r="268">
          <cell r="A268">
            <v>743652</v>
          </cell>
          <cell r="B268" t="str">
            <v>China2008626M</v>
          </cell>
          <cell r="C268" t="str">
            <v>China</v>
          </cell>
          <cell r="D268">
            <v>2008</v>
          </cell>
          <cell r="E268" t="str">
            <v>626M</v>
          </cell>
          <cell r="G268">
            <v>33</v>
          </cell>
        </row>
        <row r="269">
          <cell r="A269">
            <v>743653</v>
          </cell>
          <cell r="B269" t="str">
            <v>China2008631M</v>
          </cell>
          <cell r="C269" t="str">
            <v>China</v>
          </cell>
          <cell r="D269">
            <v>2008</v>
          </cell>
          <cell r="E269" t="str">
            <v>631M</v>
          </cell>
          <cell r="G269">
            <v>33</v>
          </cell>
        </row>
        <row r="270">
          <cell r="A270">
            <v>743654</v>
          </cell>
          <cell r="B270" t="str">
            <v>China2008633M</v>
          </cell>
          <cell r="C270" t="str">
            <v>China</v>
          </cell>
          <cell r="D270">
            <v>2008</v>
          </cell>
          <cell r="E270" t="str">
            <v>633M</v>
          </cell>
          <cell r="G270">
            <v>33</v>
          </cell>
        </row>
        <row r="271">
          <cell r="A271">
            <v>743655</v>
          </cell>
          <cell r="B271" t="str">
            <v>China2008668M</v>
          </cell>
          <cell r="C271" t="str">
            <v>China</v>
          </cell>
          <cell r="D271">
            <v>2008</v>
          </cell>
          <cell r="E271" t="str">
            <v>668M</v>
          </cell>
          <cell r="G271">
            <v>33</v>
          </cell>
        </row>
        <row r="272">
          <cell r="A272">
            <v>743656</v>
          </cell>
          <cell r="B272" t="str">
            <v>China2008717M</v>
          </cell>
          <cell r="C272" t="str">
            <v>China</v>
          </cell>
          <cell r="D272">
            <v>2008</v>
          </cell>
          <cell r="E272" t="str">
            <v>717M</v>
          </cell>
          <cell r="G272">
            <v>33</v>
          </cell>
        </row>
        <row r="273">
          <cell r="A273">
            <v>743657</v>
          </cell>
          <cell r="B273" t="str">
            <v>China2008949M</v>
          </cell>
          <cell r="C273" t="str">
            <v>China</v>
          </cell>
          <cell r="D273">
            <v>2008</v>
          </cell>
          <cell r="E273" t="str">
            <v>949M</v>
          </cell>
          <cell r="G273">
            <v>33</v>
          </cell>
        </row>
        <row r="274">
          <cell r="A274">
            <v>743658</v>
          </cell>
          <cell r="B274" t="str">
            <v>China2008958M</v>
          </cell>
          <cell r="C274" t="str">
            <v>China</v>
          </cell>
          <cell r="D274">
            <v>2008</v>
          </cell>
          <cell r="E274" t="str">
            <v>958M</v>
          </cell>
          <cell r="G274">
            <v>33</v>
          </cell>
        </row>
        <row r="275">
          <cell r="A275">
            <v>743659</v>
          </cell>
          <cell r="B275" t="str">
            <v>BAHRAIN2006</v>
          </cell>
          <cell r="C275" t="str">
            <v>BAHRAIN</v>
          </cell>
          <cell r="D275">
            <v>2006</v>
          </cell>
          <cell r="G275">
            <v>50</v>
          </cell>
        </row>
        <row r="276">
          <cell r="A276">
            <v>743660</v>
          </cell>
          <cell r="B276" t="str">
            <v>BAHRAIN2007</v>
          </cell>
          <cell r="C276" t="str">
            <v>BAHRAIN</v>
          </cell>
          <cell r="D276">
            <v>2007</v>
          </cell>
          <cell r="G276">
            <v>54</v>
          </cell>
        </row>
        <row r="277">
          <cell r="A277">
            <v>743661</v>
          </cell>
          <cell r="B277" t="str">
            <v>BAHRAIN2008</v>
          </cell>
          <cell r="C277" t="str">
            <v>BAHRAIN</v>
          </cell>
          <cell r="D277">
            <v>2008</v>
          </cell>
          <cell r="G277">
            <v>54</v>
          </cell>
        </row>
        <row r="278">
          <cell r="A278">
            <v>1173797</v>
          </cell>
          <cell r="B278" t="str">
            <v>BANGLADESHMX</v>
          </cell>
          <cell r="C278" t="str">
            <v>BANGLADESH</v>
          </cell>
          <cell r="D278" t="str">
            <v>MX</v>
          </cell>
          <cell r="G278">
            <v>67</v>
          </cell>
        </row>
        <row r="279">
          <cell r="A279">
            <v>1173798</v>
          </cell>
          <cell r="B279" t="str">
            <v>BANGLADESHCA</v>
          </cell>
          <cell r="C279" t="str">
            <v>BANGLADESH</v>
          </cell>
          <cell r="D279" t="str">
            <v>CA</v>
          </cell>
          <cell r="G279">
            <v>44</v>
          </cell>
        </row>
        <row r="280">
          <cell r="A280">
            <v>743662</v>
          </cell>
          <cell r="B280" t="str">
            <v>BANGLADESH2006</v>
          </cell>
          <cell r="C280" t="str">
            <v>BANGLADESH</v>
          </cell>
          <cell r="D280">
            <v>2006</v>
          </cell>
          <cell r="G280">
            <v>42</v>
          </cell>
        </row>
        <row r="281">
          <cell r="A281">
            <v>743663</v>
          </cell>
          <cell r="B281" t="str">
            <v>BANGLADESH2007</v>
          </cell>
          <cell r="C281" t="str">
            <v>BANGLADESH</v>
          </cell>
          <cell r="D281">
            <v>2007</v>
          </cell>
          <cell r="G281">
            <v>46</v>
          </cell>
        </row>
        <row r="282">
          <cell r="A282">
            <v>743664</v>
          </cell>
          <cell r="B282" t="str">
            <v>BANGLADESH2008</v>
          </cell>
          <cell r="C282" t="str">
            <v>BANGLADESH</v>
          </cell>
          <cell r="D282">
            <v>2008</v>
          </cell>
          <cell r="G282">
            <v>46</v>
          </cell>
        </row>
        <row r="283">
          <cell r="A283">
            <v>941563</v>
          </cell>
          <cell r="B283" t="str">
            <v>BRAZILAR</v>
          </cell>
          <cell r="C283" t="str">
            <v>BRAZIL</v>
          </cell>
          <cell r="D283" t="str">
            <v>AR</v>
          </cell>
          <cell r="G283">
            <v>50</v>
          </cell>
        </row>
        <row r="284">
          <cell r="A284">
            <v>941564</v>
          </cell>
          <cell r="B284" t="str">
            <v>BULGARIAAR</v>
          </cell>
          <cell r="C284" t="str">
            <v>BULGARIA</v>
          </cell>
          <cell r="D284" t="str">
            <v>AR</v>
          </cell>
          <cell r="G284">
            <v>48</v>
          </cell>
        </row>
        <row r="285">
          <cell r="A285">
            <v>941565</v>
          </cell>
          <cell r="B285" t="str">
            <v>EGYPTAR</v>
          </cell>
          <cell r="C285" t="str">
            <v>EGYPT</v>
          </cell>
          <cell r="D285" t="str">
            <v>AR</v>
          </cell>
          <cell r="G285">
            <v>63</v>
          </cell>
        </row>
        <row r="286">
          <cell r="A286">
            <v>941566</v>
          </cell>
          <cell r="B286" t="str">
            <v>EL SALVADORAR</v>
          </cell>
          <cell r="C286" t="str">
            <v>EL SALVADOR</v>
          </cell>
          <cell r="D286" t="str">
            <v>AR</v>
          </cell>
          <cell r="G286">
            <v>55</v>
          </cell>
        </row>
        <row r="287">
          <cell r="A287">
            <v>941567</v>
          </cell>
          <cell r="B287" t="str">
            <v>GUATEMALAAR</v>
          </cell>
          <cell r="C287" t="str">
            <v>GUATEMALA</v>
          </cell>
          <cell r="D287" t="str">
            <v>AR</v>
          </cell>
          <cell r="G287">
            <v>61</v>
          </cell>
        </row>
        <row r="288">
          <cell r="A288">
            <v>941568</v>
          </cell>
          <cell r="B288" t="str">
            <v>MALAYSIAAR</v>
          </cell>
          <cell r="C288" t="str">
            <v>MALAYSIA</v>
          </cell>
          <cell r="D288" t="str">
            <v>AR</v>
          </cell>
          <cell r="G288">
            <v>70</v>
          </cell>
        </row>
        <row r="289">
          <cell r="A289">
            <v>941569</v>
          </cell>
          <cell r="B289" t="str">
            <v>MAURITIUSAR</v>
          </cell>
          <cell r="C289" t="str">
            <v>MAURITIUS</v>
          </cell>
          <cell r="D289" t="str">
            <v>AR</v>
          </cell>
          <cell r="G289">
            <v>55</v>
          </cell>
        </row>
        <row r="290">
          <cell r="A290">
            <v>941570</v>
          </cell>
          <cell r="B290" t="str">
            <v>MOROCCOAR</v>
          </cell>
          <cell r="C290" t="str">
            <v>MOROCCO</v>
          </cell>
          <cell r="D290" t="str">
            <v>AR</v>
          </cell>
          <cell r="G290">
            <v>65</v>
          </cell>
        </row>
        <row r="291">
          <cell r="A291">
            <v>941571</v>
          </cell>
          <cell r="B291" t="str">
            <v>NICARAGUAAR</v>
          </cell>
          <cell r="C291" t="str">
            <v>NICARAGUA</v>
          </cell>
          <cell r="D291" t="str">
            <v>AR</v>
          </cell>
          <cell r="G291">
            <v>61</v>
          </cell>
        </row>
        <row r="292">
          <cell r="A292">
            <v>941572</v>
          </cell>
          <cell r="B292" t="str">
            <v>PERUAR</v>
          </cell>
          <cell r="C292" t="str">
            <v>PERU</v>
          </cell>
          <cell r="D292" t="str">
            <v>AR</v>
          </cell>
          <cell r="G292">
            <v>61</v>
          </cell>
        </row>
        <row r="293">
          <cell r="A293">
            <v>743665</v>
          </cell>
          <cell r="B293" t="str">
            <v>BELGIUM2006</v>
          </cell>
          <cell r="C293" t="str">
            <v>BELGIUM</v>
          </cell>
          <cell r="D293">
            <v>2006</v>
          </cell>
          <cell r="G293">
            <v>30</v>
          </cell>
        </row>
        <row r="294">
          <cell r="A294">
            <v>743666</v>
          </cell>
          <cell r="B294" t="str">
            <v>BELGIUM2007</v>
          </cell>
          <cell r="C294" t="str">
            <v>BELGIUM</v>
          </cell>
          <cell r="D294">
            <v>2007</v>
          </cell>
          <cell r="G294">
            <v>29</v>
          </cell>
        </row>
        <row r="295">
          <cell r="A295">
            <v>743667</v>
          </cell>
          <cell r="B295" t="str">
            <v>BELGIUM2008</v>
          </cell>
          <cell r="C295" t="str">
            <v>BELGIUM</v>
          </cell>
          <cell r="D295">
            <v>2008</v>
          </cell>
          <cell r="G295">
            <v>27</v>
          </cell>
        </row>
        <row r="296">
          <cell r="A296">
            <v>743668</v>
          </cell>
          <cell r="B296" t="str">
            <v>CAMBODIA2006</v>
          </cell>
          <cell r="C296" t="str">
            <v>CAMBODIA</v>
          </cell>
          <cell r="D296">
            <v>2006</v>
          </cell>
          <cell r="G296">
            <v>36</v>
          </cell>
        </row>
        <row r="297">
          <cell r="A297">
            <v>743669</v>
          </cell>
          <cell r="B297" t="str">
            <v>CAMBODIA2007</v>
          </cell>
          <cell r="C297" t="str">
            <v>CAMBODIA</v>
          </cell>
          <cell r="D297">
            <v>2007</v>
          </cell>
          <cell r="G297">
            <v>40</v>
          </cell>
        </row>
        <row r="298">
          <cell r="A298">
            <v>743670</v>
          </cell>
          <cell r="B298" t="str">
            <v>CAMBODIA2008</v>
          </cell>
          <cell r="C298" t="str">
            <v>CAMBODIA</v>
          </cell>
          <cell r="D298">
            <v>2008</v>
          </cell>
          <cell r="G298">
            <v>40</v>
          </cell>
        </row>
        <row r="299">
          <cell r="A299">
            <v>743671</v>
          </cell>
          <cell r="B299" t="str">
            <v>EGYPT2006</v>
          </cell>
          <cell r="C299" t="str">
            <v>EGYPT</v>
          </cell>
          <cell r="D299">
            <v>2006</v>
          </cell>
          <cell r="G299">
            <v>30</v>
          </cell>
        </row>
        <row r="300">
          <cell r="A300">
            <v>743672</v>
          </cell>
          <cell r="B300" t="str">
            <v>EGYPT2007</v>
          </cell>
          <cell r="C300" t="str">
            <v>EGYPT</v>
          </cell>
          <cell r="D300">
            <v>2007</v>
          </cell>
          <cell r="G300">
            <v>29</v>
          </cell>
        </row>
        <row r="301">
          <cell r="A301">
            <v>743673</v>
          </cell>
          <cell r="B301" t="str">
            <v>EGYPT2008</v>
          </cell>
          <cell r="C301" t="str">
            <v>EGYPT</v>
          </cell>
          <cell r="D301">
            <v>2008</v>
          </cell>
          <cell r="G301">
            <v>27</v>
          </cell>
        </row>
        <row r="302">
          <cell r="A302">
            <v>743674</v>
          </cell>
          <cell r="B302" t="str">
            <v>HONG KONG2006</v>
          </cell>
          <cell r="C302" t="str">
            <v>HONG KONG</v>
          </cell>
          <cell r="D302">
            <v>2006</v>
          </cell>
          <cell r="G302">
            <v>29</v>
          </cell>
        </row>
        <row r="303">
          <cell r="A303">
            <v>743675</v>
          </cell>
          <cell r="B303" t="str">
            <v>HONG KONG2007</v>
          </cell>
          <cell r="C303" t="str">
            <v>HONG KONG</v>
          </cell>
          <cell r="D303">
            <v>2007</v>
          </cell>
          <cell r="G303">
            <v>33</v>
          </cell>
        </row>
        <row r="304">
          <cell r="A304">
            <v>743676</v>
          </cell>
          <cell r="B304" t="str">
            <v>HONG KONG2008</v>
          </cell>
          <cell r="C304" t="str">
            <v>HONG KONG</v>
          </cell>
          <cell r="D304">
            <v>2008</v>
          </cell>
          <cell r="G304">
            <v>33</v>
          </cell>
        </row>
        <row r="305">
          <cell r="A305">
            <v>743677</v>
          </cell>
          <cell r="B305" t="str">
            <v>INDIA2006</v>
          </cell>
          <cell r="C305" t="str">
            <v>INDIA</v>
          </cell>
          <cell r="D305">
            <v>2006</v>
          </cell>
          <cell r="G305">
            <v>41</v>
          </cell>
        </row>
        <row r="306">
          <cell r="A306">
            <v>743678</v>
          </cell>
          <cell r="B306" t="str">
            <v>INDIA2007</v>
          </cell>
          <cell r="C306" t="str">
            <v>INDIA</v>
          </cell>
          <cell r="D306">
            <v>2007</v>
          </cell>
          <cell r="G306">
            <v>45</v>
          </cell>
        </row>
        <row r="307">
          <cell r="A307">
            <v>743679</v>
          </cell>
          <cell r="B307" t="str">
            <v>INDIA2008</v>
          </cell>
          <cell r="C307" t="str">
            <v>INDIA</v>
          </cell>
          <cell r="D307">
            <v>2008</v>
          </cell>
          <cell r="G307">
            <v>45</v>
          </cell>
        </row>
        <row r="308">
          <cell r="A308">
            <v>743680</v>
          </cell>
          <cell r="B308" t="str">
            <v>INDONESIA2006</v>
          </cell>
          <cell r="C308" t="str">
            <v>INDONESIA</v>
          </cell>
          <cell r="D308">
            <v>2006</v>
          </cell>
          <cell r="G308">
            <v>40</v>
          </cell>
        </row>
        <row r="309">
          <cell r="A309">
            <v>743681</v>
          </cell>
          <cell r="B309" t="str">
            <v>INDONESIA2007</v>
          </cell>
          <cell r="C309" t="str">
            <v>INDONESIA</v>
          </cell>
          <cell r="D309">
            <v>2007</v>
          </cell>
          <cell r="G309">
            <v>44</v>
          </cell>
        </row>
        <row r="310">
          <cell r="A310">
            <v>743682</v>
          </cell>
          <cell r="B310" t="str">
            <v>INDONESIA2008</v>
          </cell>
          <cell r="C310" t="str">
            <v>INDONESIA</v>
          </cell>
          <cell r="D310">
            <v>2008</v>
          </cell>
          <cell r="G310">
            <v>44</v>
          </cell>
        </row>
        <row r="311">
          <cell r="A311">
            <v>743683</v>
          </cell>
          <cell r="B311" t="str">
            <v>JORDAN2006</v>
          </cell>
          <cell r="C311" t="str">
            <v>JORDAN</v>
          </cell>
          <cell r="D311">
            <v>2006</v>
          </cell>
          <cell r="G311">
            <v>37</v>
          </cell>
        </row>
        <row r="312">
          <cell r="A312">
            <v>743684</v>
          </cell>
          <cell r="B312" t="str">
            <v>JORDAN2007</v>
          </cell>
          <cell r="C312" t="str">
            <v>JORDAN</v>
          </cell>
          <cell r="D312">
            <v>2007</v>
          </cell>
          <cell r="G312">
            <v>34</v>
          </cell>
        </row>
        <row r="313">
          <cell r="A313">
            <v>743685</v>
          </cell>
          <cell r="B313" t="str">
            <v>JORDAN2008</v>
          </cell>
          <cell r="C313" t="str">
            <v>JORDAN</v>
          </cell>
          <cell r="D313">
            <v>2008</v>
          </cell>
          <cell r="G313">
            <v>34</v>
          </cell>
        </row>
        <row r="314">
          <cell r="A314">
            <v>743686</v>
          </cell>
          <cell r="B314" t="str">
            <v>KENYA2006</v>
          </cell>
          <cell r="C314" t="str">
            <v>KENYA</v>
          </cell>
          <cell r="D314">
            <v>2006</v>
          </cell>
          <cell r="G314">
            <v>45</v>
          </cell>
        </row>
        <row r="315">
          <cell r="A315">
            <v>743687</v>
          </cell>
          <cell r="B315" t="str">
            <v>KENYA2007</v>
          </cell>
          <cell r="C315" t="str">
            <v>KENYA</v>
          </cell>
          <cell r="D315">
            <v>2007</v>
          </cell>
          <cell r="G315">
            <v>44</v>
          </cell>
        </row>
        <row r="316">
          <cell r="A316">
            <v>743688</v>
          </cell>
          <cell r="B316" t="str">
            <v>KENYA2008</v>
          </cell>
          <cell r="C316" t="str">
            <v>KENYA</v>
          </cell>
          <cell r="D316">
            <v>2008</v>
          </cell>
          <cell r="G316">
            <v>42</v>
          </cell>
        </row>
        <row r="317">
          <cell r="A317">
            <v>743689</v>
          </cell>
          <cell r="B317" t="str">
            <v>LESOTHO2006</v>
          </cell>
          <cell r="C317" t="str">
            <v>LESOTHO</v>
          </cell>
          <cell r="D317">
            <v>2006</v>
          </cell>
          <cell r="G317">
            <v>41</v>
          </cell>
        </row>
        <row r="318">
          <cell r="A318">
            <v>743690</v>
          </cell>
          <cell r="B318" t="str">
            <v>LESOTHO2007</v>
          </cell>
          <cell r="C318" t="str">
            <v>LESOTHO</v>
          </cell>
          <cell r="D318">
            <v>2007</v>
          </cell>
          <cell r="G318">
            <v>40</v>
          </cell>
        </row>
        <row r="319">
          <cell r="A319">
            <v>743691</v>
          </cell>
          <cell r="B319" t="str">
            <v>LESOTHO2008</v>
          </cell>
          <cell r="C319" t="str">
            <v>LESOTHO</v>
          </cell>
          <cell r="D319">
            <v>2008</v>
          </cell>
          <cell r="G319">
            <v>38</v>
          </cell>
        </row>
        <row r="320">
          <cell r="A320">
            <v>743692</v>
          </cell>
          <cell r="B320" t="str">
            <v>MACAU2006</v>
          </cell>
          <cell r="C320" t="str">
            <v>MACAU</v>
          </cell>
          <cell r="D320">
            <v>2006</v>
          </cell>
          <cell r="G320">
            <v>27</v>
          </cell>
        </row>
        <row r="321">
          <cell r="A321">
            <v>743693</v>
          </cell>
          <cell r="B321" t="str">
            <v>MACAU2007</v>
          </cell>
          <cell r="C321" t="str">
            <v>MACAU</v>
          </cell>
          <cell r="D321">
            <v>2007</v>
          </cell>
          <cell r="G321">
            <v>31</v>
          </cell>
        </row>
        <row r="322">
          <cell r="A322">
            <v>743694</v>
          </cell>
          <cell r="B322" t="str">
            <v>MACAU2008</v>
          </cell>
          <cell r="C322" t="str">
            <v>MACAU</v>
          </cell>
          <cell r="D322">
            <v>2008</v>
          </cell>
          <cell r="G322">
            <v>31</v>
          </cell>
        </row>
        <row r="323">
          <cell r="A323">
            <v>743695</v>
          </cell>
          <cell r="B323" t="str">
            <v>MADAGASCAR2006</v>
          </cell>
          <cell r="C323" t="str">
            <v>MADAGASCAR</v>
          </cell>
          <cell r="D323">
            <v>2006</v>
          </cell>
          <cell r="G323">
            <v>44</v>
          </cell>
        </row>
        <row r="324">
          <cell r="A324">
            <v>743696</v>
          </cell>
          <cell r="B324" t="str">
            <v>MADAGASCAR2007</v>
          </cell>
          <cell r="C324" t="str">
            <v>MADAGASCAR</v>
          </cell>
          <cell r="D324">
            <v>2007</v>
          </cell>
          <cell r="G324">
            <v>43</v>
          </cell>
        </row>
        <row r="325">
          <cell r="A325">
            <v>743697</v>
          </cell>
          <cell r="B325" t="str">
            <v>MADAGASCAR2008</v>
          </cell>
          <cell r="C325" t="str">
            <v>MADAGASCAR</v>
          </cell>
          <cell r="D325">
            <v>2008</v>
          </cell>
          <cell r="G325">
            <v>41</v>
          </cell>
        </row>
        <row r="326">
          <cell r="A326">
            <v>743698</v>
          </cell>
          <cell r="B326" t="str">
            <v>MALAYSIA2006</v>
          </cell>
          <cell r="C326" t="str">
            <v>MALAYSIA</v>
          </cell>
          <cell r="D326">
            <v>2006</v>
          </cell>
          <cell r="G326">
            <v>35</v>
          </cell>
        </row>
        <row r="327">
          <cell r="A327">
            <v>743699</v>
          </cell>
          <cell r="B327" t="str">
            <v>MALAYSIA2007</v>
          </cell>
          <cell r="C327" t="str">
            <v>MALAYSIA</v>
          </cell>
          <cell r="D327">
            <v>2007</v>
          </cell>
          <cell r="G327">
            <v>39</v>
          </cell>
        </row>
        <row r="328">
          <cell r="A328">
            <v>743700</v>
          </cell>
          <cell r="B328" t="str">
            <v>MALAYSIA2008</v>
          </cell>
          <cell r="C328" t="str">
            <v>MALAYSIA</v>
          </cell>
          <cell r="D328">
            <v>2008</v>
          </cell>
          <cell r="G328">
            <v>39</v>
          </cell>
        </row>
        <row r="329">
          <cell r="A329">
            <v>743701</v>
          </cell>
          <cell r="B329" t="str">
            <v>PHILIPPINES2006</v>
          </cell>
          <cell r="C329" t="str">
            <v>PHILIPPINES</v>
          </cell>
          <cell r="D329">
            <v>2006</v>
          </cell>
          <cell r="G329">
            <v>37</v>
          </cell>
        </row>
        <row r="330">
          <cell r="A330">
            <v>743702</v>
          </cell>
          <cell r="B330" t="str">
            <v>PHILIPPINES2007</v>
          </cell>
          <cell r="C330" t="str">
            <v>PHILIPPINES</v>
          </cell>
          <cell r="D330">
            <v>2007</v>
          </cell>
          <cell r="G330">
            <v>41</v>
          </cell>
        </row>
        <row r="331">
          <cell r="A331">
            <v>743703</v>
          </cell>
          <cell r="B331" t="str">
            <v>PHILIPPINES2008</v>
          </cell>
          <cell r="C331" t="str">
            <v>PHILIPPINES</v>
          </cell>
          <cell r="D331">
            <v>2008</v>
          </cell>
          <cell r="G331">
            <v>41</v>
          </cell>
        </row>
        <row r="332">
          <cell r="A332">
            <v>743704</v>
          </cell>
          <cell r="B332" t="str">
            <v>SINGAPORE2006</v>
          </cell>
          <cell r="C332" t="str">
            <v>SINGAPORE</v>
          </cell>
          <cell r="D332">
            <v>2006</v>
          </cell>
          <cell r="G332">
            <v>30</v>
          </cell>
        </row>
        <row r="333">
          <cell r="A333">
            <v>743705</v>
          </cell>
          <cell r="B333" t="str">
            <v>SINGAPORE2007</v>
          </cell>
          <cell r="C333" t="str">
            <v>SINGAPORE</v>
          </cell>
          <cell r="D333">
            <v>2007</v>
          </cell>
          <cell r="G333">
            <v>34</v>
          </cell>
        </row>
        <row r="334">
          <cell r="A334">
            <v>743706</v>
          </cell>
          <cell r="B334" t="str">
            <v>SINGAPORE2008</v>
          </cell>
          <cell r="C334" t="str">
            <v>SINGAPORE</v>
          </cell>
          <cell r="D334">
            <v>2008</v>
          </cell>
          <cell r="G334">
            <v>34</v>
          </cell>
        </row>
        <row r="335">
          <cell r="A335">
            <v>743707</v>
          </cell>
          <cell r="B335" t="str">
            <v>SRI LANKA2006</v>
          </cell>
          <cell r="C335" t="str">
            <v>SRI LANKA</v>
          </cell>
          <cell r="D335">
            <v>2006</v>
          </cell>
          <cell r="G335">
            <v>39</v>
          </cell>
        </row>
        <row r="336">
          <cell r="A336">
            <v>743708</v>
          </cell>
          <cell r="B336" t="str">
            <v>SRI LANKA2007</v>
          </cell>
          <cell r="C336" t="str">
            <v>SRI LANKA</v>
          </cell>
          <cell r="D336">
            <v>2007</v>
          </cell>
          <cell r="G336">
            <v>38</v>
          </cell>
        </row>
        <row r="337">
          <cell r="A337">
            <v>743709</v>
          </cell>
          <cell r="B337" t="str">
            <v>SRI LANKA2008</v>
          </cell>
          <cell r="C337" t="str">
            <v>SRI LANKA</v>
          </cell>
          <cell r="D337">
            <v>2008</v>
          </cell>
          <cell r="G337">
            <v>36</v>
          </cell>
        </row>
        <row r="338">
          <cell r="A338">
            <v>743710</v>
          </cell>
          <cell r="B338" t="str">
            <v>TAIWAN2006</v>
          </cell>
          <cell r="C338" t="str">
            <v>TAIWAN</v>
          </cell>
          <cell r="D338">
            <v>2006</v>
          </cell>
          <cell r="G338">
            <v>27</v>
          </cell>
        </row>
        <row r="339">
          <cell r="A339">
            <v>743711</v>
          </cell>
          <cell r="B339" t="str">
            <v>TAIWAN2007</v>
          </cell>
          <cell r="C339" t="str">
            <v>TAIWAN</v>
          </cell>
          <cell r="D339">
            <v>2007</v>
          </cell>
          <cell r="G339">
            <v>31</v>
          </cell>
        </row>
        <row r="340">
          <cell r="A340">
            <v>743712</v>
          </cell>
          <cell r="B340" t="str">
            <v>TAIWAN2008</v>
          </cell>
          <cell r="C340" t="str">
            <v>TAIWAN</v>
          </cell>
          <cell r="D340">
            <v>2008</v>
          </cell>
          <cell r="G340">
            <v>31</v>
          </cell>
        </row>
        <row r="341">
          <cell r="A341">
            <v>743713</v>
          </cell>
          <cell r="B341" t="str">
            <v>THAILAND2006</v>
          </cell>
          <cell r="C341" t="str">
            <v>THAILAND</v>
          </cell>
          <cell r="D341">
            <v>2006</v>
          </cell>
          <cell r="G341">
            <v>37</v>
          </cell>
        </row>
        <row r="342">
          <cell r="A342">
            <v>743714</v>
          </cell>
          <cell r="B342" t="str">
            <v>THAILAND2007</v>
          </cell>
          <cell r="C342" t="str">
            <v>THAILAND</v>
          </cell>
          <cell r="D342">
            <v>2007</v>
          </cell>
          <cell r="G342">
            <v>41</v>
          </cell>
        </row>
        <row r="343">
          <cell r="A343">
            <v>743715</v>
          </cell>
          <cell r="B343" t="str">
            <v>THAILAND2008</v>
          </cell>
          <cell r="C343" t="str">
            <v>THAILAND</v>
          </cell>
          <cell r="D343">
            <v>2008</v>
          </cell>
          <cell r="G343">
            <v>41</v>
          </cell>
        </row>
        <row r="344">
          <cell r="A344">
            <v>743716</v>
          </cell>
          <cell r="B344" t="str">
            <v>TURMENISTAN2006</v>
          </cell>
          <cell r="C344" t="str">
            <v>TURMENISTAN</v>
          </cell>
          <cell r="D344">
            <v>2006</v>
          </cell>
          <cell r="G344">
            <v>37</v>
          </cell>
        </row>
        <row r="345">
          <cell r="A345">
            <v>743717</v>
          </cell>
          <cell r="B345" t="str">
            <v>TURMENISTAN2007</v>
          </cell>
          <cell r="C345" t="str">
            <v>TURMENISTAN</v>
          </cell>
          <cell r="D345">
            <v>2007</v>
          </cell>
          <cell r="G345">
            <v>36</v>
          </cell>
        </row>
        <row r="346">
          <cell r="A346">
            <v>743718</v>
          </cell>
          <cell r="B346" t="str">
            <v>TURMENISTAN2008</v>
          </cell>
          <cell r="C346" t="str">
            <v>TURMENISTAN</v>
          </cell>
          <cell r="D346">
            <v>2008</v>
          </cell>
          <cell r="G346">
            <v>34</v>
          </cell>
        </row>
        <row r="347">
          <cell r="A347">
            <v>743719</v>
          </cell>
          <cell r="B347" t="str">
            <v>TURKEY2006</v>
          </cell>
          <cell r="C347" t="str">
            <v>TURKEY</v>
          </cell>
          <cell r="D347">
            <v>2006</v>
          </cell>
          <cell r="G347">
            <v>40</v>
          </cell>
        </row>
        <row r="348">
          <cell r="A348">
            <v>743720</v>
          </cell>
          <cell r="B348" t="str">
            <v>TURKEY2007</v>
          </cell>
          <cell r="C348" t="str">
            <v>TURKEY</v>
          </cell>
          <cell r="D348">
            <v>2007</v>
          </cell>
          <cell r="G348">
            <v>39</v>
          </cell>
        </row>
        <row r="349">
          <cell r="A349">
            <v>743721</v>
          </cell>
          <cell r="B349" t="str">
            <v>TURKEY2008</v>
          </cell>
          <cell r="C349" t="str">
            <v>TURKEY</v>
          </cell>
          <cell r="D349">
            <v>2008</v>
          </cell>
          <cell r="G349">
            <v>37</v>
          </cell>
        </row>
        <row r="350">
          <cell r="A350">
            <v>743722</v>
          </cell>
          <cell r="B350" t="str">
            <v>VIETNAM2006</v>
          </cell>
          <cell r="C350" t="str">
            <v>VIETNAM</v>
          </cell>
          <cell r="D350">
            <v>2006</v>
          </cell>
          <cell r="G350">
            <v>33</v>
          </cell>
        </row>
        <row r="351">
          <cell r="A351">
            <v>743723</v>
          </cell>
          <cell r="B351" t="str">
            <v>VIETNAM2007</v>
          </cell>
          <cell r="C351" t="str">
            <v>VIETNAM</v>
          </cell>
          <cell r="D351">
            <v>2007</v>
          </cell>
          <cell r="G351">
            <v>37</v>
          </cell>
        </row>
        <row r="352">
          <cell r="A352">
            <v>743724</v>
          </cell>
          <cell r="B352" t="str">
            <v>VIETNAM2008</v>
          </cell>
          <cell r="C352" t="str">
            <v>VIETNAM</v>
          </cell>
          <cell r="D352">
            <v>2008</v>
          </cell>
          <cell r="G352">
            <v>37</v>
          </cell>
        </row>
        <row r="353">
          <cell r="A353">
            <v>743725</v>
          </cell>
          <cell r="B353" t="str">
            <v>BRAZIL2006</v>
          </cell>
          <cell r="C353" t="str">
            <v>BRAZIL</v>
          </cell>
          <cell r="D353">
            <v>2006</v>
          </cell>
          <cell r="G353">
            <v>42</v>
          </cell>
        </row>
        <row r="354">
          <cell r="A354">
            <v>743726</v>
          </cell>
          <cell r="B354" t="str">
            <v>BRAZIL2007</v>
          </cell>
          <cell r="C354" t="str">
            <v>BRAZIL</v>
          </cell>
          <cell r="D354">
            <v>2007</v>
          </cell>
          <cell r="G354">
            <v>40</v>
          </cell>
        </row>
        <row r="355">
          <cell r="A355">
            <v>743727</v>
          </cell>
          <cell r="B355" t="str">
            <v>BRAZIL2008</v>
          </cell>
          <cell r="C355" t="str">
            <v>BRAZIL</v>
          </cell>
          <cell r="D355">
            <v>2008</v>
          </cell>
          <cell r="G355">
            <v>40</v>
          </cell>
        </row>
        <row r="356">
          <cell r="A356">
            <v>743728</v>
          </cell>
          <cell r="B356" t="str">
            <v>COLOMBIA2006</v>
          </cell>
          <cell r="C356" t="str">
            <v>COLOMBIA</v>
          </cell>
          <cell r="D356">
            <v>2006</v>
          </cell>
          <cell r="G356">
            <v>20</v>
          </cell>
        </row>
        <row r="357">
          <cell r="A357">
            <v>743729</v>
          </cell>
          <cell r="B357" t="str">
            <v>COLOMBIA2007</v>
          </cell>
          <cell r="C357" t="str">
            <v>COLOMBIA</v>
          </cell>
          <cell r="D357">
            <v>2007</v>
          </cell>
          <cell r="G357">
            <v>18</v>
          </cell>
        </row>
        <row r="358">
          <cell r="A358">
            <v>743730</v>
          </cell>
          <cell r="B358" t="str">
            <v>COLOMBIA2008</v>
          </cell>
          <cell r="C358" t="str">
            <v>COLOMBIA</v>
          </cell>
          <cell r="D358">
            <v>2008</v>
          </cell>
          <cell r="G358">
            <v>18</v>
          </cell>
        </row>
        <row r="359">
          <cell r="A359">
            <v>820702</v>
          </cell>
          <cell r="B359" t="str">
            <v>HAITI2006</v>
          </cell>
          <cell r="C359" t="str">
            <v>HAITI</v>
          </cell>
          <cell r="D359">
            <v>2006</v>
          </cell>
          <cell r="G359">
            <v>19</v>
          </cell>
        </row>
        <row r="360">
          <cell r="A360">
            <v>743731</v>
          </cell>
          <cell r="B360" t="str">
            <v>DOM REPUBLIC2006</v>
          </cell>
          <cell r="C360" t="str">
            <v>DOM REPUBLIC</v>
          </cell>
          <cell r="D360">
            <v>2006</v>
          </cell>
          <cell r="G360">
            <v>17</v>
          </cell>
        </row>
        <row r="361">
          <cell r="A361">
            <v>820703</v>
          </cell>
          <cell r="B361" t="str">
            <v>HAITI2007</v>
          </cell>
          <cell r="C361" t="str">
            <v>HAITI</v>
          </cell>
          <cell r="D361">
            <v>2007</v>
          </cell>
          <cell r="G361">
            <v>15</v>
          </cell>
        </row>
        <row r="362">
          <cell r="A362">
            <v>743732</v>
          </cell>
          <cell r="B362" t="str">
            <v>DOM REPUBLIC2007</v>
          </cell>
          <cell r="C362" t="str">
            <v>DOM REPUBLIC</v>
          </cell>
          <cell r="D362">
            <v>2007</v>
          </cell>
          <cell r="G362">
            <v>15</v>
          </cell>
        </row>
        <row r="363">
          <cell r="A363">
            <v>820704</v>
          </cell>
          <cell r="B363" t="str">
            <v>HAITI2008</v>
          </cell>
          <cell r="C363" t="str">
            <v>HAITI</v>
          </cell>
          <cell r="D363">
            <v>2008</v>
          </cell>
          <cell r="G363">
            <v>15</v>
          </cell>
        </row>
        <row r="364">
          <cell r="A364">
            <v>743733</v>
          </cell>
          <cell r="B364" t="str">
            <v>DOM REPUBLIC2008</v>
          </cell>
          <cell r="C364" t="str">
            <v>DOM REPUBLIC</v>
          </cell>
          <cell r="D364">
            <v>2008</v>
          </cell>
          <cell r="G364">
            <v>15</v>
          </cell>
        </row>
        <row r="365">
          <cell r="A365">
            <v>743734</v>
          </cell>
          <cell r="B365" t="str">
            <v>EL SALVADOR2006</v>
          </cell>
          <cell r="C365" t="str">
            <v>EL SALVADOR</v>
          </cell>
          <cell r="D365">
            <v>2006</v>
          </cell>
          <cell r="G365">
            <v>18</v>
          </cell>
        </row>
        <row r="366">
          <cell r="A366">
            <v>743735</v>
          </cell>
          <cell r="B366" t="str">
            <v>EL SALVADOR2007</v>
          </cell>
          <cell r="C366" t="str">
            <v>EL SALVADOR</v>
          </cell>
          <cell r="D366">
            <v>2007</v>
          </cell>
          <cell r="G366">
            <v>16</v>
          </cell>
        </row>
        <row r="367">
          <cell r="A367">
            <v>743736</v>
          </cell>
          <cell r="B367" t="str">
            <v>EL SALVADOR2008</v>
          </cell>
          <cell r="C367" t="str">
            <v>EL SALVADOR</v>
          </cell>
          <cell r="D367">
            <v>2008</v>
          </cell>
          <cell r="G367">
            <v>16</v>
          </cell>
        </row>
        <row r="368">
          <cell r="A368">
            <v>743737</v>
          </cell>
          <cell r="B368" t="str">
            <v>MEXICO2006104M</v>
          </cell>
          <cell r="C368" t="str">
            <v>MEXICO</v>
          </cell>
          <cell r="D368">
            <v>2006</v>
          </cell>
          <cell r="E368" t="str">
            <v>104M</v>
          </cell>
          <cell r="G368">
            <v>7</v>
          </cell>
        </row>
        <row r="369">
          <cell r="A369">
            <v>743738</v>
          </cell>
          <cell r="B369" t="str">
            <v>MEXICO2006178M</v>
          </cell>
          <cell r="C369" t="str">
            <v>MEXICO</v>
          </cell>
          <cell r="D369">
            <v>2006</v>
          </cell>
          <cell r="E369" t="str">
            <v>178M</v>
          </cell>
          <cell r="G369">
            <v>7</v>
          </cell>
        </row>
        <row r="370">
          <cell r="A370">
            <v>803057</v>
          </cell>
          <cell r="B370" t="str">
            <v>MEXICO2006786M</v>
          </cell>
          <cell r="C370" t="str">
            <v>MEXICO</v>
          </cell>
          <cell r="D370">
            <v>2006</v>
          </cell>
          <cell r="E370" t="str">
            <v>786M</v>
          </cell>
          <cell r="G370">
            <v>8</v>
          </cell>
        </row>
        <row r="371">
          <cell r="A371">
            <v>803058</v>
          </cell>
          <cell r="B371" t="str">
            <v>MEXICO2007786M</v>
          </cell>
          <cell r="C371" t="str">
            <v>MEXICO</v>
          </cell>
          <cell r="D371">
            <v>2007</v>
          </cell>
          <cell r="E371" t="str">
            <v>786M</v>
          </cell>
          <cell r="G371">
            <v>8</v>
          </cell>
        </row>
        <row r="372">
          <cell r="A372">
            <v>743739</v>
          </cell>
          <cell r="B372" t="str">
            <v>MEXICO2006273M</v>
          </cell>
          <cell r="C372" t="str">
            <v>MEXICO</v>
          </cell>
          <cell r="D372">
            <v>2006</v>
          </cell>
          <cell r="E372" t="str">
            <v>273M</v>
          </cell>
          <cell r="G372">
            <v>7</v>
          </cell>
        </row>
        <row r="373">
          <cell r="A373">
            <v>743740</v>
          </cell>
          <cell r="B373" t="str">
            <v>MEXICO2006321M</v>
          </cell>
          <cell r="C373" t="str">
            <v>MEXICO</v>
          </cell>
          <cell r="D373">
            <v>2006</v>
          </cell>
          <cell r="E373" t="str">
            <v>321M</v>
          </cell>
          <cell r="G373">
            <v>7</v>
          </cell>
        </row>
        <row r="374">
          <cell r="A374">
            <v>743741</v>
          </cell>
          <cell r="B374" t="str">
            <v>MEXICO2007104M</v>
          </cell>
          <cell r="C374" t="str">
            <v>MEXICO</v>
          </cell>
          <cell r="D374">
            <v>2007</v>
          </cell>
          <cell r="E374" t="str">
            <v>104M</v>
          </cell>
          <cell r="G374">
            <v>6</v>
          </cell>
        </row>
        <row r="375">
          <cell r="A375">
            <v>743742</v>
          </cell>
          <cell r="B375" t="str">
            <v>MEXICO2007178M</v>
          </cell>
          <cell r="C375" t="str">
            <v>MEXICO</v>
          </cell>
          <cell r="D375">
            <v>2007</v>
          </cell>
          <cell r="E375" t="str">
            <v>178M</v>
          </cell>
          <cell r="G375">
            <v>6</v>
          </cell>
        </row>
        <row r="376">
          <cell r="A376">
            <v>743743</v>
          </cell>
          <cell r="B376" t="str">
            <v>MEXICO2007273M</v>
          </cell>
          <cell r="C376" t="str">
            <v>MEXICO</v>
          </cell>
          <cell r="D376">
            <v>2007</v>
          </cell>
          <cell r="E376" t="str">
            <v>273M</v>
          </cell>
          <cell r="G376">
            <v>6</v>
          </cell>
        </row>
        <row r="377">
          <cell r="A377">
            <v>743744</v>
          </cell>
          <cell r="B377" t="str">
            <v>MEXICO2007321M</v>
          </cell>
          <cell r="C377" t="str">
            <v>MEXICO</v>
          </cell>
          <cell r="D377">
            <v>2007</v>
          </cell>
          <cell r="E377" t="str">
            <v>321M</v>
          </cell>
          <cell r="G377">
            <v>6</v>
          </cell>
        </row>
        <row r="378">
          <cell r="A378">
            <v>743745</v>
          </cell>
          <cell r="B378" t="str">
            <v>MEXICO2008104M</v>
          </cell>
          <cell r="C378" t="str">
            <v>MEXICO</v>
          </cell>
          <cell r="D378">
            <v>2008</v>
          </cell>
          <cell r="E378" t="str">
            <v>104M</v>
          </cell>
          <cell r="G378">
            <v>7</v>
          </cell>
        </row>
        <row r="379">
          <cell r="A379">
            <v>743746</v>
          </cell>
          <cell r="B379" t="str">
            <v>MEXICO2008178M</v>
          </cell>
          <cell r="C379" t="str">
            <v>MEXICO</v>
          </cell>
          <cell r="D379">
            <v>2008</v>
          </cell>
          <cell r="E379" t="str">
            <v>178M</v>
          </cell>
          <cell r="G379">
            <v>7</v>
          </cell>
        </row>
        <row r="380">
          <cell r="A380">
            <v>977598</v>
          </cell>
          <cell r="B380" t="str">
            <v>EGYPT2004</v>
          </cell>
          <cell r="C380" t="str">
            <v>EGYPT</v>
          </cell>
          <cell r="D380">
            <v>2004</v>
          </cell>
          <cell r="G380">
            <v>27</v>
          </cell>
        </row>
        <row r="381">
          <cell r="A381">
            <v>977599</v>
          </cell>
          <cell r="B381" t="str">
            <v>PAKISTAN2004</v>
          </cell>
          <cell r="C381" t="str">
            <v>PAKISTAN</v>
          </cell>
          <cell r="D381">
            <v>2004</v>
          </cell>
          <cell r="G381">
            <v>38</v>
          </cell>
        </row>
        <row r="382">
          <cell r="A382">
            <v>977600</v>
          </cell>
          <cell r="B382" t="str">
            <v>SRI LANKA2004</v>
          </cell>
          <cell r="C382" t="str">
            <v>SRI LANKA</v>
          </cell>
          <cell r="D382">
            <v>2004</v>
          </cell>
          <cell r="G382">
            <v>36</v>
          </cell>
        </row>
        <row r="383">
          <cell r="A383">
            <v>977601</v>
          </cell>
          <cell r="B383" t="str">
            <v>MEXICO2004104M</v>
          </cell>
          <cell r="C383" t="str">
            <v>MEXICO</v>
          </cell>
          <cell r="D383">
            <v>2004</v>
          </cell>
          <cell r="E383" t="str">
            <v>104M</v>
          </cell>
          <cell r="G383">
            <v>8</v>
          </cell>
        </row>
        <row r="384">
          <cell r="A384">
            <v>918492</v>
          </cell>
          <cell r="B384" t="str">
            <v>MEXICO2004104M</v>
          </cell>
          <cell r="C384" t="str">
            <v>MEXICO</v>
          </cell>
          <cell r="D384">
            <v>2004</v>
          </cell>
          <cell r="E384" t="str">
            <v>104M</v>
          </cell>
          <cell r="G384">
            <v>8</v>
          </cell>
        </row>
        <row r="385">
          <cell r="A385">
            <v>918493</v>
          </cell>
          <cell r="B385" t="str">
            <v>MEXICO2004273M</v>
          </cell>
          <cell r="C385" t="str">
            <v>MEXICO</v>
          </cell>
          <cell r="D385">
            <v>2004</v>
          </cell>
          <cell r="E385" t="str">
            <v>273M</v>
          </cell>
          <cell r="G385">
            <v>8</v>
          </cell>
        </row>
        <row r="386">
          <cell r="A386">
            <v>918494</v>
          </cell>
          <cell r="B386" t="str">
            <v>COLOMBIA2004</v>
          </cell>
          <cell r="C386" t="str">
            <v>COLOMBIA</v>
          </cell>
          <cell r="D386">
            <v>2004</v>
          </cell>
          <cell r="G386">
            <v>17</v>
          </cell>
        </row>
        <row r="387">
          <cell r="A387">
            <v>918495</v>
          </cell>
          <cell r="B387" t="str">
            <v>MEXICO2004989M</v>
          </cell>
          <cell r="C387" t="str">
            <v>MEXICO</v>
          </cell>
          <cell r="D387">
            <v>2004</v>
          </cell>
          <cell r="E387" t="str">
            <v>989M</v>
          </cell>
          <cell r="G387">
            <v>9</v>
          </cell>
        </row>
        <row r="388">
          <cell r="A388">
            <v>803059</v>
          </cell>
          <cell r="B388" t="str">
            <v>MEXICO2008786M</v>
          </cell>
          <cell r="C388" t="str">
            <v>MEXICO</v>
          </cell>
          <cell r="D388">
            <v>2008</v>
          </cell>
          <cell r="E388" t="str">
            <v>786M</v>
          </cell>
          <cell r="G388">
            <v>8</v>
          </cell>
        </row>
        <row r="389">
          <cell r="A389">
            <v>743747</v>
          </cell>
          <cell r="B389" t="str">
            <v>MEXICO2008273M</v>
          </cell>
          <cell r="C389" t="str">
            <v>MEXICO</v>
          </cell>
          <cell r="D389">
            <v>2008</v>
          </cell>
          <cell r="E389" t="str">
            <v>273M</v>
          </cell>
          <cell r="G389">
            <v>7</v>
          </cell>
        </row>
        <row r="390">
          <cell r="A390">
            <v>743748</v>
          </cell>
          <cell r="B390" t="str">
            <v>MEXICO2008321M</v>
          </cell>
          <cell r="C390" t="str">
            <v>MEXICO</v>
          </cell>
          <cell r="D390">
            <v>2008</v>
          </cell>
          <cell r="E390" t="str">
            <v>321M</v>
          </cell>
          <cell r="G390">
            <v>7</v>
          </cell>
        </row>
        <row r="391">
          <cell r="A391">
            <v>743749</v>
          </cell>
          <cell r="B391" t="str">
            <v>MEXICO2006322M</v>
          </cell>
          <cell r="C391" t="str">
            <v>MEXICO</v>
          </cell>
          <cell r="D391">
            <v>2006</v>
          </cell>
          <cell r="E391" t="str">
            <v>322M</v>
          </cell>
          <cell r="G391">
            <v>8</v>
          </cell>
        </row>
        <row r="392">
          <cell r="A392">
            <v>743750</v>
          </cell>
          <cell r="B392" t="str">
            <v>MEXICO2006989M</v>
          </cell>
          <cell r="C392" t="str">
            <v>MEXICO</v>
          </cell>
          <cell r="D392">
            <v>2006</v>
          </cell>
          <cell r="E392" t="str">
            <v>989M</v>
          </cell>
          <cell r="G392">
            <v>8</v>
          </cell>
        </row>
        <row r="393">
          <cell r="A393">
            <v>743751</v>
          </cell>
          <cell r="B393" t="str">
            <v>MEXICO2007322M</v>
          </cell>
          <cell r="C393" t="str">
            <v>MEXICO</v>
          </cell>
          <cell r="D393">
            <v>2007</v>
          </cell>
          <cell r="E393" t="str">
            <v>322M</v>
          </cell>
          <cell r="G393">
            <v>8</v>
          </cell>
        </row>
        <row r="394">
          <cell r="A394">
            <v>743752</v>
          </cell>
          <cell r="B394" t="str">
            <v>MEXICO2007989M</v>
          </cell>
          <cell r="C394" t="str">
            <v>MEXICO</v>
          </cell>
          <cell r="D394">
            <v>2007</v>
          </cell>
          <cell r="E394" t="str">
            <v>989M</v>
          </cell>
          <cell r="G394">
            <v>8</v>
          </cell>
        </row>
        <row r="395">
          <cell r="A395">
            <v>743753</v>
          </cell>
          <cell r="B395" t="str">
            <v>MEXICO2008322M</v>
          </cell>
          <cell r="C395" t="str">
            <v>MEXICO</v>
          </cell>
          <cell r="D395">
            <v>2008</v>
          </cell>
          <cell r="E395" t="str">
            <v>322M</v>
          </cell>
          <cell r="G395">
            <v>8</v>
          </cell>
        </row>
        <row r="396">
          <cell r="A396">
            <v>743754</v>
          </cell>
          <cell r="B396" t="str">
            <v>MEXICO2008989M</v>
          </cell>
          <cell r="C396" t="str">
            <v>MEXICO</v>
          </cell>
          <cell r="D396">
            <v>2008</v>
          </cell>
          <cell r="E396" t="str">
            <v>989M</v>
          </cell>
          <cell r="G396">
            <v>8</v>
          </cell>
        </row>
        <row r="397">
          <cell r="A397">
            <v>743755</v>
          </cell>
          <cell r="B397" t="str">
            <v>NICARAGUA2006</v>
          </cell>
          <cell r="C397" t="str">
            <v>NICARAGUA</v>
          </cell>
          <cell r="D397">
            <v>2006</v>
          </cell>
          <cell r="G397">
            <v>18</v>
          </cell>
        </row>
        <row r="398">
          <cell r="A398">
            <v>743756</v>
          </cell>
          <cell r="B398" t="str">
            <v>NICARAGUA2007</v>
          </cell>
          <cell r="C398" t="str">
            <v>NICARAGUA</v>
          </cell>
          <cell r="D398">
            <v>2007</v>
          </cell>
          <cell r="G398">
            <v>16</v>
          </cell>
        </row>
        <row r="399">
          <cell r="A399">
            <v>743757</v>
          </cell>
          <cell r="B399" t="str">
            <v>NICARAGUA2008</v>
          </cell>
          <cell r="C399" t="str">
            <v>NICARAGUA</v>
          </cell>
          <cell r="D399">
            <v>2008</v>
          </cell>
          <cell r="G399">
            <v>16</v>
          </cell>
        </row>
        <row r="400">
          <cell r="A400">
            <v>743758</v>
          </cell>
          <cell r="B400" t="str">
            <v>PERU2006</v>
          </cell>
          <cell r="C400" t="str">
            <v>PERU</v>
          </cell>
          <cell r="D400">
            <v>2006</v>
          </cell>
          <cell r="G400">
            <v>23</v>
          </cell>
        </row>
        <row r="401">
          <cell r="A401">
            <v>743759</v>
          </cell>
          <cell r="B401" t="str">
            <v>PERU2007</v>
          </cell>
          <cell r="C401" t="str">
            <v>PERU</v>
          </cell>
          <cell r="D401">
            <v>2007</v>
          </cell>
          <cell r="G401">
            <v>21</v>
          </cell>
        </row>
        <row r="402">
          <cell r="A402">
            <v>743760</v>
          </cell>
          <cell r="B402" t="str">
            <v>DOM REPUBLICBR</v>
          </cell>
          <cell r="C402" t="str">
            <v>DOM REPUBLIC</v>
          </cell>
          <cell r="D402" t="str">
            <v>BR</v>
          </cell>
          <cell r="G402">
            <v>66</v>
          </cell>
        </row>
        <row r="403">
          <cell r="A403">
            <v>919736</v>
          </cell>
          <cell r="B403" t="str">
            <v>EL SALVADORBR</v>
          </cell>
          <cell r="C403" t="str">
            <v>EL SALVADOR</v>
          </cell>
          <cell r="D403" t="str">
            <v>BR</v>
          </cell>
          <cell r="G403">
            <v>53</v>
          </cell>
        </row>
        <row r="404">
          <cell r="A404">
            <v>919737</v>
          </cell>
          <cell r="B404" t="str">
            <v>EGYPTBR</v>
          </cell>
          <cell r="C404" t="str">
            <v>EGYPT</v>
          </cell>
          <cell r="D404" t="str">
            <v>BR</v>
          </cell>
          <cell r="G404">
            <v>63</v>
          </cell>
        </row>
        <row r="405">
          <cell r="A405">
            <v>743761</v>
          </cell>
          <cell r="B405" t="str">
            <v>DOM REPUBLICCA</v>
          </cell>
          <cell r="C405" t="str">
            <v>DOM REPUBLIC</v>
          </cell>
          <cell r="D405" t="str">
            <v>CA</v>
          </cell>
          <cell r="G405">
            <v>23</v>
          </cell>
        </row>
        <row r="406">
          <cell r="A406">
            <v>743762</v>
          </cell>
          <cell r="B406" t="str">
            <v>DOM REPUBLICCL</v>
          </cell>
          <cell r="C406" t="str">
            <v>DOM REPUBLIC</v>
          </cell>
          <cell r="D406" t="str">
            <v>CL</v>
          </cell>
          <cell r="G406">
            <v>37</v>
          </cell>
        </row>
        <row r="407">
          <cell r="A407">
            <v>743763</v>
          </cell>
          <cell r="B407" t="str">
            <v>DOM REPUBLICCR</v>
          </cell>
          <cell r="C407" t="str">
            <v>DOM REPUBLIC</v>
          </cell>
          <cell r="D407" t="str">
            <v>CR</v>
          </cell>
          <cell r="G407">
            <v>35</v>
          </cell>
        </row>
        <row r="408">
          <cell r="A408">
            <v>743764</v>
          </cell>
          <cell r="B408" t="str">
            <v>DOM REPUBLICMX</v>
          </cell>
          <cell r="C408" t="str">
            <v>DOM REPUBLIC</v>
          </cell>
          <cell r="D408" t="str">
            <v>MX</v>
          </cell>
          <cell r="G408">
            <v>35</v>
          </cell>
        </row>
        <row r="409">
          <cell r="A409">
            <v>743765</v>
          </cell>
          <cell r="B409" t="str">
            <v>DOM REPUBLICPA</v>
          </cell>
          <cell r="C409" t="str">
            <v>DOM REPUBLIC</v>
          </cell>
          <cell r="D409" t="str">
            <v>PA</v>
          </cell>
          <cell r="G409">
            <v>20</v>
          </cell>
        </row>
        <row r="410">
          <cell r="A410">
            <v>802860</v>
          </cell>
          <cell r="B410" t="str">
            <v>DOM REPUBLICAR</v>
          </cell>
          <cell r="C410" t="str">
            <v>DOM REPUBLIC</v>
          </cell>
          <cell r="D410" t="str">
            <v>AR</v>
          </cell>
          <cell r="G410">
            <v>61</v>
          </cell>
        </row>
        <row r="411">
          <cell r="A411">
            <v>802861</v>
          </cell>
          <cell r="B411" t="str">
            <v>USAAR</v>
          </cell>
          <cell r="C411" t="str">
            <v>USA</v>
          </cell>
          <cell r="D411" t="str">
            <v>AR</v>
          </cell>
          <cell r="G411">
            <v>61</v>
          </cell>
        </row>
        <row r="412">
          <cell r="A412">
            <v>802862</v>
          </cell>
          <cell r="B412" t="str">
            <v>CHINAAR</v>
          </cell>
          <cell r="C412" t="str">
            <v>CHINA</v>
          </cell>
          <cell r="D412" t="str">
            <v>AR</v>
          </cell>
          <cell r="G412">
            <v>63</v>
          </cell>
        </row>
        <row r="413">
          <cell r="A413">
            <v>802863</v>
          </cell>
          <cell r="B413" t="str">
            <v>INDONESIAAR</v>
          </cell>
          <cell r="C413" t="str">
            <v>INDONESIA</v>
          </cell>
          <cell r="D413" t="str">
            <v>AR</v>
          </cell>
          <cell r="G413">
            <v>60</v>
          </cell>
        </row>
        <row r="414">
          <cell r="A414">
            <v>802864</v>
          </cell>
          <cell r="B414" t="str">
            <v>MACAUAR</v>
          </cell>
          <cell r="C414" t="str">
            <v>MACAU</v>
          </cell>
          <cell r="D414" t="str">
            <v>AR</v>
          </cell>
          <cell r="G414">
            <v>72</v>
          </cell>
        </row>
        <row r="415">
          <cell r="A415">
            <v>802865</v>
          </cell>
          <cell r="B415" t="str">
            <v>HONG KONGAR</v>
          </cell>
          <cell r="C415" t="str">
            <v>HONG KONG</v>
          </cell>
          <cell r="D415" t="str">
            <v>AR</v>
          </cell>
          <cell r="G415">
            <v>60</v>
          </cell>
        </row>
        <row r="416">
          <cell r="A416">
            <v>802866</v>
          </cell>
          <cell r="B416" t="str">
            <v>PHILIPPINESAR</v>
          </cell>
          <cell r="C416" t="str">
            <v>PHILIPPINES</v>
          </cell>
          <cell r="D416" t="str">
            <v>AR</v>
          </cell>
          <cell r="G416">
            <v>68</v>
          </cell>
        </row>
        <row r="417">
          <cell r="A417">
            <v>802867</v>
          </cell>
          <cell r="B417" t="str">
            <v>SOUTH KOREAAR</v>
          </cell>
          <cell r="C417" t="str">
            <v>SOUTH KOREA</v>
          </cell>
          <cell r="D417" t="str">
            <v>AR</v>
          </cell>
          <cell r="G417">
            <v>68</v>
          </cell>
        </row>
        <row r="418">
          <cell r="A418">
            <v>802868</v>
          </cell>
          <cell r="B418" t="str">
            <v>THAILANDAR</v>
          </cell>
          <cell r="C418" t="str">
            <v>THAILAND</v>
          </cell>
          <cell r="D418" t="str">
            <v>AR</v>
          </cell>
          <cell r="G418">
            <v>68</v>
          </cell>
        </row>
        <row r="419">
          <cell r="A419">
            <v>802869</v>
          </cell>
          <cell r="B419" t="str">
            <v>VIETNAMAR</v>
          </cell>
          <cell r="C419" t="str">
            <v>VIETNAM</v>
          </cell>
          <cell r="D419" t="str">
            <v>AR</v>
          </cell>
          <cell r="G419">
            <v>68</v>
          </cell>
        </row>
        <row r="420">
          <cell r="A420">
            <v>802870</v>
          </cell>
          <cell r="B420" t="str">
            <v>INDIAAR</v>
          </cell>
          <cell r="C420" t="str">
            <v>INDIA</v>
          </cell>
          <cell r="D420" t="str">
            <v>AR</v>
          </cell>
          <cell r="G420">
            <v>72</v>
          </cell>
        </row>
        <row r="421">
          <cell r="A421">
            <v>802871</v>
          </cell>
          <cell r="B421" t="str">
            <v>BANGLADESHAR</v>
          </cell>
          <cell r="C421" t="str">
            <v>BANGLADESH</v>
          </cell>
          <cell r="D421" t="str">
            <v>AR</v>
          </cell>
          <cell r="G421">
            <v>78</v>
          </cell>
        </row>
        <row r="422">
          <cell r="A422">
            <v>802872</v>
          </cell>
          <cell r="B422" t="str">
            <v>PAKISTANAR</v>
          </cell>
          <cell r="C422" t="str">
            <v>PAKISTAN</v>
          </cell>
          <cell r="D422" t="str">
            <v>AR</v>
          </cell>
          <cell r="G422">
            <v>77</v>
          </cell>
        </row>
        <row r="423">
          <cell r="A423">
            <v>802873</v>
          </cell>
          <cell r="B423" t="str">
            <v>SRI LANKAAR</v>
          </cell>
          <cell r="C423" t="str">
            <v>SRI LANKA</v>
          </cell>
          <cell r="D423" t="str">
            <v>AR</v>
          </cell>
          <cell r="G423">
            <v>72</v>
          </cell>
        </row>
        <row r="424">
          <cell r="A424">
            <v>802874</v>
          </cell>
          <cell r="B424" t="str">
            <v>CAMBODIAAR</v>
          </cell>
          <cell r="C424" t="str">
            <v>CAMBODIA</v>
          </cell>
          <cell r="D424" t="str">
            <v>AR</v>
          </cell>
          <cell r="G424">
            <v>72</v>
          </cell>
        </row>
        <row r="425">
          <cell r="A425">
            <v>743766</v>
          </cell>
          <cell r="B425" t="str">
            <v>DOM REPUBLICPE</v>
          </cell>
          <cell r="C425" t="str">
            <v>DOM REPUBLIC</v>
          </cell>
          <cell r="D425" t="str">
            <v>PE</v>
          </cell>
          <cell r="G425">
            <v>35</v>
          </cell>
        </row>
        <row r="426">
          <cell r="A426">
            <v>743767</v>
          </cell>
          <cell r="B426" t="str">
            <v>DOM REPUBLICUS</v>
          </cell>
          <cell r="C426" t="str">
            <v>DOM REPUBLIC</v>
          </cell>
          <cell r="D426" t="str">
            <v>US</v>
          </cell>
          <cell r="G426">
            <v>15</v>
          </cell>
        </row>
        <row r="427">
          <cell r="A427">
            <v>743768</v>
          </cell>
          <cell r="B427" t="str">
            <v>DOM REPUBLICRL</v>
          </cell>
          <cell r="C427" t="str">
            <v>DOM REPUBLIC</v>
          </cell>
          <cell r="D427" t="str">
            <v>RL</v>
          </cell>
          <cell r="G427">
            <v>15</v>
          </cell>
        </row>
        <row r="428">
          <cell r="A428">
            <v>743769</v>
          </cell>
          <cell r="B428" t="str">
            <v>DOM REPUBLICAPD</v>
          </cell>
          <cell r="C428" t="str">
            <v>DOM REPUBLIC</v>
          </cell>
          <cell r="D428" t="str">
            <v>APD</v>
          </cell>
          <cell r="G428">
            <v>0</v>
          </cell>
        </row>
        <row r="429">
          <cell r="A429">
            <v>743770</v>
          </cell>
          <cell r="B429" t="str">
            <v>DOM REPUBLICCN</v>
          </cell>
          <cell r="C429" t="str">
            <v>DOM REPUBLIC</v>
          </cell>
          <cell r="D429" t="str">
            <v>CN</v>
          </cell>
          <cell r="G429">
            <v>0</v>
          </cell>
        </row>
        <row r="430">
          <cell r="A430">
            <v>743771</v>
          </cell>
          <cell r="B430" t="str">
            <v>DOM REPUBLICTR</v>
          </cell>
          <cell r="C430" t="str">
            <v>DOM REPUBLIC</v>
          </cell>
          <cell r="D430" t="str">
            <v>TR</v>
          </cell>
          <cell r="G430">
            <v>53</v>
          </cell>
        </row>
        <row r="431">
          <cell r="A431">
            <v>743772</v>
          </cell>
          <cell r="B431" t="str">
            <v>DOM REPUBLICGB</v>
          </cell>
          <cell r="C431" t="str">
            <v>DOM REPUBLIC</v>
          </cell>
          <cell r="D431" t="str">
            <v>GB</v>
          </cell>
          <cell r="G431">
            <v>36</v>
          </cell>
        </row>
        <row r="432">
          <cell r="A432">
            <v>743773</v>
          </cell>
          <cell r="B432" t="str">
            <v>USABR</v>
          </cell>
          <cell r="C432" t="str">
            <v>USA</v>
          </cell>
          <cell r="D432" t="str">
            <v>BR</v>
          </cell>
          <cell r="G432">
            <v>56</v>
          </cell>
        </row>
        <row r="433">
          <cell r="A433">
            <v>743774</v>
          </cell>
          <cell r="B433" t="str">
            <v>USACA</v>
          </cell>
          <cell r="C433" t="str">
            <v>USA</v>
          </cell>
          <cell r="D433" t="str">
            <v>CA</v>
          </cell>
          <cell r="G433">
            <v>9</v>
          </cell>
        </row>
        <row r="434">
          <cell r="A434">
            <v>743775</v>
          </cell>
          <cell r="B434" t="str">
            <v>USACL</v>
          </cell>
          <cell r="C434" t="str">
            <v>USA</v>
          </cell>
          <cell r="D434" t="str">
            <v>CL</v>
          </cell>
          <cell r="G434">
            <v>36</v>
          </cell>
        </row>
        <row r="435">
          <cell r="A435">
            <v>743776</v>
          </cell>
          <cell r="B435" t="str">
            <v>USACR</v>
          </cell>
          <cell r="C435" t="str">
            <v>USA</v>
          </cell>
          <cell r="D435" t="str">
            <v>CR</v>
          </cell>
          <cell r="G435">
            <v>30</v>
          </cell>
        </row>
        <row r="436">
          <cell r="A436">
            <v>743777</v>
          </cell>
          <cell r="B436" t="str">
            <v>USAMX</v>
          </cell>
          <cell r="C436" t="str">
            <v>USA</v>
          </cell>
          <cell r="D436" t="str">
            <v>MX</v>
          </cell>
          <cell r="G436">
            <v>11</v>
          </cell>
        </row>
        <row r="437">
          <cell r="A437">
            <v>743778</v>
          </cell>
          <cell r="B437" t="str">
            <v>USAPA</v>
          </cell>
          <cell r="C437" t="str">
            <v>USA</v>
          </cell>
          <cell r="D437" t="str">
            <v>PA</v>
          </cell>
          <cell r="G437">
            <v>27</v>
          </cell>
        </row>
        <row r="438">
          <cell r="A438">
            <v>743779</v>
          </cell>
          <cell r="B438" t="str">
            <v>USAPE</v>
          </cell>
          <cell r="C438" t="str">
            <v>USA</v>
          </cell>
          <cell r="D438" t="str">
            <v>PE</v>
          </cell>
          <cell r="G438">
            <v>40</v>
          </cell>
        </row>
        <row r="439">
          <cell r="A439">
            <v>1173723</v>
          </cell>
          <cell r="B439" t="str">
            <v>USA2006</v>
          </cell>
          <cell r="C439" t="str">
            <v>USA</v>
          </cell>
          <cell r="D439">
            <v>2006</v>
          </cell>
          <cell r="G439">
            <v>7</v>
          </cell>
        </row>
        <row r="440">
          <cell r="A440">
            <v>1173724</v>
          </cell>
          <cell r="B440" t="str">
            <v>USA2007</v>
          </cell>
          <cell r="C440" t="str">
            <v>USA</v>
          </cell>
          <cell r="D440">
            <v>2007</v>
          </cell>
          <cell r="G440">
            <v>7</v>
          </cell>
        </row>
        <row r="441">
          <cell r="A441">
            <v>1173725</v>
          </cell>
          <cell r="B441" t="str">
            <v>USA2008</v>
          </cell>
          <cell r="C441" t="str">
            <v>USA</v>
          </cell>
          <cell r="D441">
            <v>2008</v>
          </cell>
          <cell r="G441">
            <v>7</v>
          </cell>
        </row>
        <row r="442">
          <cell r="A442">
            <v>1173726</v>
          </cell>
          <cell r="B442" t="str">
            <v>USA2004</v>
          </cell>
          <cell r="C442" t="str">
            <v>USA</v>
          </cell>
          <cell r="D442">
            <v>2004</v>
          </cell>
          <cell r="G442">
            <v>7</v>
          </cell>
        </row>
        <row r="443">
          <cell r="A443">
            <v>743780</v>
          </cell>
          <cell r="B443" t="str">
            <v>USA2009</v>
          </cell>
          <cell r="C443" t="str">
            <v>USA</v>
          </cell>
          <cell r="D443">
            <v>2009</v>
          </cell>
          <cell r="G443">
            <v>7</v>
          </cell>
        </row>
        <row r="444">
          <cell r="A444">
            <v>743781</v>
          </cell>
          <cell r="B444" t="str">
            <v>USARL</v>
          </cell>
          <cell r="C444" t="str">
            <v>USA</v>
          </cell>
          <cell r="D444" t="str">
            <v>RL</v>
          </cell>
          <cell r="G444">
            <v>7</v>
          </cell>
        </row>
        <row r="445">
          <cell r="A445">
            <v>743782</v>
          </cell>
          <cell r="B445" t="str">
            <v>USAAPD</v>
          </cell>
          <cell r="C445" t="str">
            <v>USA</v>
          </cell>
          <cell r="D445" t="str">
            <v>APD</v>
          </cell>
          <cell r="G445">
            <v>60</v>
          </cell>
        </row>
        <row r="446">
          <cell r="A446">
            <v>743783</v>
          </cell>
          <cell r="B446" t="str">
            <v>USACN</v>
          </cell>
          <cell r="C446" t="str">
            <v>USA</v>
          </cell>
          <cell r="D446" t="str">
            <v>CN</v>
          </cell>
          <cell r="G446">
            <v>29</v>
          </cell>
        </row>
        <row r="447">
          <cell r="A447">
            <v>743784</v>
          </cell>
          <cell r="B447" t="str">
            <v>USAPK</v>
          </cell>
          <cell r="C447" t="str">
            <v>USA</v>
          </cell>
          <cell r="D447" t="str">
            <v>PK</v>
          </cell>
          <cell r="G447">
            <v>60</v>
          </cell>
        </row>
        <row r="448">
          <cell r="A448">
            <v>743785</v>
          </cell>
          <cell r="B448" t="str">
            <v>USAIN</v>
          </cell>
          <cell r="C448" t="str">
            <v>USA</v>
          </cell>
          <cell r="D448" t="str">
            <v>IN</v>
          </cell>
          <cell r="G448">
            <v>50</v>
          </cell>
        </row>
        <row r="449">
          <cell r="A449">
            <v>743786</v>
          </cell>
          <cell r="B449" t="str">
            <v>USASG</v>
          </cell>
          <cell r="C449" t="str">
            <v>USA</v>
          </cell>
          <cell r="D449" t="str">
            <v>SG</v>
          </cell>
          <cell r="G449">
            <v>42</v>
          </cell>
        </row>
        <row r="450">
          <cell r="A450">
            <v>743787</v>
          </cell>
          <cell r="B450" t="str">
            <v>USAMY</v>
          </cell>
          <cell r="C450" t="str">
            <v>USA</v>
          </cell>
          <cell r="D450" t="str">
            <v>MY</v>
          </cell>
          <cell r="G450">
            <v>49</v>
          </cell>
        </row>
        <row r="451">
          <cell r="A451">
            <v>743788</v>
          </cell>
          <cell r="B451" t="str">
            <v>USAPH</v>
          </cell>
          <cell r="C451" t="str">
            <v>USA</v>
          </cell>
          <cell r="D451" t="str">
            <v>PH</v>
          </cell>
          <cell r="G451">
            <v>39</v>
          </cell>
        </row>
        <row r="452">
          <cell r="A452">
            <v>743789</v>
          </cell>
          <cell r="B452" t="str">
            <v>USATH</v>
          </cell>
          <cell r="C452" t="str">
            <v>USA</v>
          </cell>
          <cell r="D452" t="str">
            <v>TH</v>
          </cell>
          <cell r="G452">
            <v>39</v>
          </cell>
        </row>
        <row r="453">
          <cell r="A453">
            <v>743790</v>
          </cell>
          <cell r="B453" t="str">
            <v>USAZA</v>
          </cell>
          <cell r="C453" t="str">
            <v>USA</v>
          </cell>
          <cell r="D453" t="str">
            <v>ZA</v>
          </cell>
          <cell r="G453">
            <v>40</v>
          </cell>
        </row>
        <row r="454">
          <cell r="A454">
            <v>743791</v>
          </cell>
          <cell r="B454" t="str">
            <v>USATR</v>
          </cell>
          <cell r="C454" t="str">
            <v>USA</v>
          </cell>
          <cell r="D454" t="str">
            <v>TR</v>
          </cell>
          <cell r="G454">
            <v>56</v>
          </cell>
        </row>
        <row r="455">
          <cell r="A455">
            <v>743792</v>
          </cell>
          <cell r="B455" t="str">
            <v>USAGB</v>
          </cell>
          <cell r="C455" t="str">
            <v>USA</v>
          </cell>
          <cell r="D455" t="str">
            <v>GB</v>
          </cell>
          <cell r="G455">
            <v>35</v>
          </cell>
        </row>
        <row r="456">
          <cell r="A456">
            <v>803215</v>
          </cell>
          <cell r="B456" t="str">
            <v>MEXICOCR</v>
          </cell>
          <cell r="C456" t="str">
            <v>MEXICO</v>
          </cell>
          <cell r="D456" t="str">
            <v>CR</v>
          </cell>
          <cell r="G456">
            <v>25</v>
          </cell>
        </row>
        <row r="457">
          <cell r="A457">
            <v>803216</v>
          </cell>
          <cell r="B457" t="str">
            <v>MEXICOAR</v>
          </cell>
          <cell r="C457" t="str">
            <v>MEXICO</v>
          </cell>
          <cell r="D457" t="str">
            <v>AR</v>
          </cell>
          <cell r="G457">
            <v>35</v>
          </cell>
        </row>
        <row r="458">
          <cell r="A458">
            <v>803217</v>
          </cell>
          <cell r="B458" t="str">
            <v>MEXICOPA</v>
          </cell>
          <cell r="C458" t="str">
            <v>MEXICO</v>
          </cell>
          <cell r="D458" t="str">
            <v>PA</v>
          </cell>
          <cell r="G458">
            <v>19</v>
          </cell>
        </row>
        <row r="459">
          <cell r="A459">
            <v>743793</v>
          </cell>
          <cell r="B459" t="str">
            <v>MEXICOBR</v>
          </cell>
          <cell r="C459" t="str">
            <v>MEXICO</v>
          </cell>
          <cell r="D459" t="str">
            <v>BR</v>
          </cell>
          <cell r="G459">
            <v>63</v>
          </cell>
        </row>
        <row r="460">
          <cell r="A460">
            <v>919740</v>
          </cell>
          <cell r="B460" t="str">
            <v>NICARAGUABR</v>
          </cell>
          <cell r="C460" t="str">
            <v>NICARAGUA</v>
          </cell>
          <cell r="D460" t="str">
            <v>BR</v>
          </cell>
          <cell r="G460">
            <v>62</v>
          </cell>
        </row>
        <row r="461">
          <cell r="A461">
            <v>803218</v>
          </cell>
          <cell r="B461" t="str">
            <v>MEXICOPE</v>
          </cell>
          <cell r="C461" t="str">
            <v>MEXICO</v>
          </cell>
          <cell r="D461" t="str">
            <v>PE</v>
          </cell>
          <cell r="G461">
            <v>22</v>
          </cell>
        </row>
        <row r="462">
          <cell r="A462">
            <v>803219</v>
          </cell>
          <cell r="B462" t="str">
            <v>MEXICOCL</v>
          </cell>
          <cell r="C462" t="str">
            <v>MEXICO</v>
          </cell>
          <cell r="D462" t="str">
            <v>CL</v>
          </cell>
          <cell r="G462">
            <v>23</v>
          </cell>
        </row>
        <row r="463">
          <cell r="A463">
            <v>803220</v>
          </cell>
          <cell r="B463" t="str">
            <v>MEXICOCO</v>
          </cell>
          <cell r="C463" t="str">
            <v>MEXICO</v>
          </cell>
          <cell r="D463" t="str">
            <v>CO</v>
          </cell>
          <cell r="G463">
            <v>23</v>
          </cell>
        </row>
        <row r="464">
          <cell r="A464">
            <v>743794</v>
          </cell>
          <cell r="B464" t="str">
            <v>MEXICOCA</v>
          </cell>
          <cell r="C464" t="str">
            <v>MEXICO</v>
          </cell>
          <cell r="D464" t="str">
            <v>CA</v>
          </cell>
          <cell r="G464">
            <v>12</v>
          </cell>
        </row>
        <row r="465">
          <cell r="A465">
            <v>743795</v>
          </cell>
          <cell r="B465" t="str">
            <v>MEXICOMX</v>
          </cell>
          <cell r="C465" t="str">
            <v>MEXICO</v>
          </cell>
          <cell r="D465" t="str">
            <v>MX</v>
          </cell>
          <cell r="G465">
            <v>3</v>
          </cell>
        </row>
        <row r="466">
          <cell r="A466">
            <v>986513</v>
          </cell>
          <cell r="B466" t="str">
            <v>MEXICOVE</v>
          </cell>
          <cell r="C466" t="str">
            <v>MEXICO</v>
          </cell>
          <cell r="D466" t="str">
            <v>VE</v>
          </cell>
          <cell r="G466">
            <v>30</v>
          </cell>
        </row>
        <row r="467">
          <cell r="A467">
            <v>1229957</v>
          </cell>
          <cell r="B467" t="str">
            <v>COLOMBIAAR</v>
          </cell>
          <cell r="C467" t="str">
            <v>COLOMBIA</v>
          </cell>
          <cell r="D467" t="str">
            <v>AR</v>
          </cell>
          <cell r="G467">
            <v>55</v>
          </cell>
        </row>
        <row r="468">
          <cell r="A468">
            <v>743796</v>
          </cell>
          <cell r="B468" t="str">
            <v>COLOMBIACA</v>
          </cell>
          <cell r="C468" t="str">
            <v>COLOMBIA</v>
          </cell>
          <cell r="D468" t="str">
            <v>CA</v>
          </cell>
          <cell r="G468">
            <v>30</v>
          </cell>
        </row>
        <row r="469">
          <cell r="A469">
            <v>743797</v>
          </cell>
          <cell r="B469" t="str">
            <v>COLOMBIAMX</v>
          </cell>
          <cell r="C469" t="str">
            <v>COLOMBIA</v>
          </cell>
          <cell r="D469" t="str">
            <v>MX</v>
          </cell>
          <cell r="G469">
            <v>30</v>
          </cell>
        </row>
        <row r="470">
          <cell r="A470">
            <v>743798</v>
          </cell>
          <cell r="B470" t="str">
            <v>GUATAMALACA</v>
          </cell>
          <cell r="C470" t="str">
            <v>GUATAMALA</v>
          </cell>
          <cell r="D470" t="str">
            <v>CA</v>
          </cell>
          <cell r="G470">
            <v>17</v>
          </cell>
        </row>
        <row r="471">
          <cell r="A471">
            <v>941557</v>
          </cell>
          <cell r="B471" t="str">
            <v>GUATEMALABR</v>
          </cell>
          <cell r="C471" t="str">
            <v>GUATEMALA</v>
          </cell>
          <cell r="D471" t="str">
            <v>BR</v>
          </cell>
          <cell r="G471">
            <v>53</v>
          </cell>
        </row>
        <row r="472">
          <cell r="A472">
            <v>743799</v>
          </cell>
          <cell r="B472" t="str">
            <v>NICARAGUACA</v>
          </cell>
          <cell r="C472" t="str">
            <v>NICARAGUA</v>
          </cell>
          <cell r="D472" t="str">
            <v>CA</v>
          </cell>
          <cell r="G472">
            <v>17</v>
          </cell>
        </row>
        <row r="473">
          <cell r="A473">
            <v>919800</v>
          </cell>
          <cell r="B473" t="str">
            <v>MAURITIUSMX</v>
          </cell>
          <cell r="C473" t="str">
            <v>MAURITIUS</v>
          </cell>
          <cell r="D473" t="str">
            <v>MX</v>
          </cell>
          <cell r="G473">
            <v>69</v>
          </cell>
        </row>
        <row r="474">
          <cell r="A474">
            <v>941558</v>
          </cell>
          <cell r="B474" t="str">
            <v>MALAYSIACA</v>
          </cell>
          <cell r="C474" t="str">
            <v>MALAYSIA</v>
          </cell>
          <cell r="D474" t="str">
            <v>CA</v>
          </cell>
          <cell r="G474">
            <v>46</v>
          </cell>
        </row>
        <row r="475">
          <cell r="A475">
            <v>743800</v>
          </cell>
          <cell r="B475" t="str">
            <v>NICARAGUAMX</v>
          </cell>
          <cell r="C475" t="str">
            <v>NICARAGUA</v>
          </cell>
          <cell r="D475" t="str">
            <v>MX</v>
          </cell>
          <cell r="G475">
            <v>31</v>
          </cell>
        </row>
        <row r="476">
          <cell r="A476">
            <v>743801</v>
          </cell>
          <cell r="B476" t="str">
            <v>BULGARIACA</v>
          </cell>
          <cell r="C476" t="str">
            <v>BULGARIA</v>
          </cell>
          <cell r="D476" t="str">
            <v>CA</v>
          </cell>
          <cell r="G476">
            <v>27</v>
          </cell>
        </row>
        <row r="477">
          <cell r="A477">
            <v>743802</v>
          </cell>
          <cell r="B477" t="str">
            <v>BULGARIAMX</v>
          </cell>
          <cell r="C477" t="str">
            <v>BULGARIA</v>
          </cell>
          <cell r="D477" t="str">
            <v>MX</v>
          </cell>
          <cell r="G477">
            <v>49</v>
          </cell>
        </row>
        <row r="478">
          <cell r="A478">
            <v>743803</v>
          </cell>
          <cell r="B478" t="str">
            <v>BULGARIAAPD</v>
          </cell>
          <cell r="C478" t="str">
            <v>BULGARIA</v>
          </cell>
          <cell r="D478" t="str">
            <v>APD</v>
          </cell>
          <cell r="G478">
            <v>53</v>
          </cell>
        </row>
        <row r="479">
          <cell r="A479">
            <v>743804</v>
          </cell>
          <cell r="B479" t="str">
            <v>BULGARIACN</v>
          </cell>
          <cell r="C479" t="str">
            <v>BULGARIA</v>
          </cell>
          <cell r="D479" t="str">
            <v>CN</v>
          </cell>
          <cell r="G479">
            <v>45</v>
          </cell>
        </row>
        <row r="480">
          <cell r="A480">
            <v>743805</v>
          </cell>
          <cell r="B480" t="str">
            <v>BULGARIAPK</v>
          </cell>
          <cell r="C480" t="str">
            <v>BULGARIA</v>
          </cell>
          <cell r="D480" t="str">
            <v>PK</v>
          </cell>
          <cell r="G480">
            <v>51</v>
          </cell>
        </row>
        <row r="481">
          <cell r="A481">
            <v>743806</v>
          </cell>
          <cell r="B481" t="str">
            <v>BULGARIAIN</v>
          </cell>
          <cell r="C481" t="str">
            <v>BULGARIA</v>
          </cell>
          <cell r="D481" t="str">
            <v>IN</v>
          </cell>
          <cell r="G481">
            <v>51</v>
          </cell>
        </row>
        <row r="482">
          <cell r="A482">
            <v>743807</v>
          </cell>
          <cell r="B482" t="str">
            <v>BULGARIASG</v>
          </cell>
          <cell r="C482" t="str">
            <v>BULGARIA</v>
          </cell>
          <cell r="D482" t="str">
            <v>SG</v>
          </cell>
          <cell r="G482">
            <v>37</v>
          </cell>
        </row>
        <row r="483">
          <cell r="A483">
            <v>743808</v>
          </cell>
          <cell r="B483" t="str">
            <v>BULGARIAMY</v>
          </cell>
          <cell r="C483" t="str">
            <v>BULGARIA</v>
          </cell>
          <cell r="D483" t="str">
            <v>MY</v>
          </cell>
          <cell r="G483">
            <v>37</v>
          </cell>
        </row>
        <row r="484">
          <cell r="A484">
            <v>743809</v>
          </cell>
          <cell r="B484" t="str">
            <v>BULGARIAPH</v>
          </cell>
          <cell r="C484" t="str">
            <v>BULGARIA</v>
          </cell>
          <cell r="D484" t="str">
            <v>PH</v>
          </cell>
          <cell r="G484">
            <v>53</v>
          </cell>
        </row>
        <row r="485">
          <cell r="A485">
            <v>743810</v>
          </cell>
          <cell r="B485" t="str">
            <v>BULGARIATH</v>
          </cell>
          <cell r="C485" t="str">
            <v>BULGARIA</v>
          </cell>
          <cell r="D485" t="str">
            <v>TH</v>
          </cell>
          <cell r="G485">
            <v>44</v>
          </cell>
        </row>
        <row r="486">
          <cell r="A486">
            <v>743811</v>
          </cell>
          <cell r="B486" t="str">
            <v>BULGARIAZA</v>
          </cell>
          <cell r="C486" t="str">
            <v>BULGARIA</v>
          </cell>
          <cell r="D486" t="str">
            <v>ZA</v>
          </cell>
          <cell r="G486">
            <v>32</v>
          </cell>
        </row>
        <row r="487">
          <cell r="A487">
            <v>743812</v>
          </cell>
          <cell r="B487" t="str">
            <v>BULGARIATR</v>
          </cell>
          <cell r="C487" t="str">
            <v>BULGARIA</v>
          </cell>
          <cell r="D487" t="str">
            <v>TR</v>
          </cell>
          <cell r="G487">
            <v>25</v>
          </cell>
        </row>
        <row r="488">
          <cell r="A488">
            <v>743813</v>
          </cell>
          <cell r="B488" t="str">
            <v>BULGARIAGB</v>
          </cell>
          <cell r="C488" t="str">
            <v>BULGARIA</v>
          </cell>
          <cell r="D488" t="str">
            <v>GB</v>
          </cell>
          <cell r="G488">
            <v>13</v>
          </cell>
        </row>
        <row r="489">
          <cell r="A489">
            <v>743814</v>
          </cell>
          <cell r="B489" t="str">
            <v>EGYPTCA</v>
          </cell>
          <cell r="C489" t="str">
            <v>EGYPT</v>
          </cell>
          <cell r="D489" t="str">
            <v>CA</v>
          </cell>
          <cell r="G489">
            <v>70</v>
          </cell>
        </row>
        <row r="490">
          <cell r="A490">
            <v>743815</v>
          </cell>
          <cell r="B490" t="str">
            <v>EGYPTMX</v>
          </cell>
          <cell r="C490" t="str">
            <v>EGYPT</v>
          </cell>
          <cell r="D490" t="str">
            <v>MX</v>
          </cell>
          <cell r="G490">
            <v>53</v>
          </cell>
        </row>
        <row r="491">
          <cell r="A491">
            <v>743816</v>
          </cell>
          <cell r="B491" t="str">
            <v>EGYPTAPD</v>
          </cell>
          <cell r="C491" t="str">
            <v>EGYPT</v>
          </cell>
          <cell r="D491" t="str">
            <v>APD</v>
          </cell>
          <cell r="G491">
            <v>14</v>
          </cell>
        </row>
        <row r="492">
          <cell r="A492">
            <v>743817</v>
          </cell>
          <cell r="B492" t="str">
            <v>EGYPTMY</v>
          </cell>
          <cell r="C492" t="str">
            <v>EGYPT</v>
          </cell>
          <cell r="D492" t="str">
            <v>MY</v>
          </cell>
          <cell r="G492">
            <v>14</v>
          </cell>
        </row>
        <row r="493">
          <cell r="A493">
            <v>743818</v>
          </cell>
          <cell r="B493" t="str">
            <v>EGYPTTR</v>
          </cell>
          <cell r="C493" t="str">
            <v>EGYPT</v>
          </cell>
          <cell r="D493" t="str">
            <v>TR</v>
          </cell>
          <cell r="G493">
            <v>40</v>
          </cell>
        </row>
        <row r="494">
          <cell r="A494">
            <v>743819</v>
          </cell>
          <cell r="B494" t="str">
            <v>EGYPTGB</v>
          </cell>
          <cell r="C494" t="str">
            <v>EGYPT</v>
          </cell>
          <cell r="D494" t="str">
            <v>GB</v>
          </cell>
          <cell r="G494">
            <v>21</v>
          </cell>
        </row>
        <row r="495">
          <cell r="A495">
            <v>743820</v>
          </cell>
          <cell r="B495" t="str">
            <v>MAURITIUSCA</v>
          </cell>
          <cell r="C495" t="str">
            <v>MAURITIUS</v>
          </cell>
          <cell r="D495" t="str">
            <v>CA</v>
          </cell>
          <cell r="G495">
            <v>60</v>
          </cell>
        </row>
        <row r="496">
          <cell r="A496">
            <v>743821</v>
          </cell>
          <cell r="B496" t="str">
            <v>MAURITIUSAPD</v>
          </cell>
          <cell r="C496" t="str">
            <v>MAURITIUS</v>
          </cell>
          <cell r="D496" t="str">
            <v>APD</v>
          </cell>
          <cell r="G496">
            <v>49</v>
          </cell>
        </row>
        <row r="497">
          <cell r="A497">
            <v>743822</v>
          </cell>
          <cell r="B497" t="str">
            <v>MAURITIUSPK</v>
          </cell>
          <cell r="C497" t="str">
            <v>MAURITIUS</v>
          </cell>
          <cell r="D497" t="str">
            <v>PK</v>
          </cell>
          <cell r="G497">
            <v>27</v>
          </cell>
        </row>
        <row r="498">
          <cell r="A498">
            <v>743823</v>
          </cell>
          <cell r="B498" t="str">
            <v>MAURITIUSIN</v>
          </cell>
          <cell r="C498" t="str">
            <v>MAURITIUS</v>
          </cell>
          <cell r="D498" t="str">
            <v>IN</v>
          </cell>
          <cell r="G498">
            <v>49</v>
          </cell>
        </row>
        <row r="499">
          <cell r="A499">
            <v>743824</v>
          </cell>
          <cell r="B499" t="str">
            <v>MAURITIUSSG</v>
          </cell>
          <cell r="C499" t="str">
            <v>MAURITIUS</v>
          </cell>
          <cell r="D499" t="str">
            <v>SG</v>
          </cell>
          <cell r="G499">
            <v>37</v>
          </cell>
        </row>
        <row r="500">
          <cell r="A500">
            <v>743825</v>
          </cell>
          <cell r="B500" t="str">
            <v>MAURITIUSMY</v>
          </cell>
          <cell r="C500" t="str">
            <v>MAURITIUS</v>
          </cell>
          <cell r="D500" t="str">
            <v>MY</v>
          </cell>
          <cell r="G500">
            <v>37</v>
          </cell>
        </row>
        <row r="501">
          <cell r="A501">
            <v>743826</v>
          </cell>
          <cell r="B501" t="str">
            <v>MAURITIUSPH</v>
          </cell>
          <cell r="C501" t="str">
            <v>MAURITIUS</v>
          </cell>
          <cell r="D501" t="str">
            <v>PH</v>
          </cell>
          <cell r="G501">
            <v>27</v>
          </cell>
        </row>
        <row r="502">
          <cell r="A502">
            <v>743827</v>
          </cell>
          <cell r="B502" t="str">
            <v>MAURITIUSTH</v>
          </cell>
          <cell r="C502" t="str">
            <v>MAURITIUS</v>
          </cell>
          <cell r="D502" t="str">
            <v>TH</v>
          </cell>
          <cell r="G502">
            <v>30</v>
          </cell>
        </row>
        <row r="503">
          <cell r="A503">
            <v>743828</v>
          </cell>
          <cell r="B503" t="str">
            <v>MAURITIUSZA</v>
          </cell>
          <cell r="C503" t="str">
            <v>MAURITIUS</v>
          </cell>
          <cell r="D503" t="str">
            <v>ZA</v>
          </cell>
          <cell r="G503">
            <v>43</v>
          </cell>
        </row>
        <row r="504">
          <cell r="A504">
            <v>743829</v>
          </cell>
          <cell r="B504" t="str">
            <v>MAURITIUSTR</v>
          </cell>
          <cell r="C504" t="str">
            <v>MAURITIUS</v>
          </cell>
          <cell r="D504" t="str">
            <v>TR</v>
          </cell>
          <cell r="G504">
            <v>64</v>
          </cell>
        </row>
        <row r="505">
          <cell r="A505">
            <v>743830</v>
          </cell>
          <cell r="B505" t="str">
            <v>MAURITIUSGB</v>
          </cell>
          <cell r="C505" t="str">
            <v>MAURITIUS</v>
          </cell>
          <cell r="D505" t="str">
            <v>GB</v>
          </cell>
          <cell r="G505">
            <v>42</v>
          </cell>
        </row>
        <row r="506">
          <cell r="A506">
            <v>743831</v>
          </cell>
          <cell r="B506" t="str">
            <v>MOROCCOCA</v>
          </cell>
          <cell r="C506" t="str">
            <v>MOROCCO</v>
          </cell>
          <cell r="D506" t="str">
            <v>CA</v>
          </cell>
          <cell r="G506">
            <v>47</v>
          </cell>
        </row>
        <row r="507">
          <cell r="A507">
            <v>743832</v>
          </cell>
          <cell r="B507" t="str">
            <v>MOROCCOMX</v>
          </cell>
          <cell r="C507" t="str">
            <v>MOROCCO</v>
          </cell>
          <cell r="D507" t="str">
            <v>MX</v>
          </cell>
          <cell r="G507">
            <v>61</v>
          </cell>
        </row>
        <row r="508">
          <cell r="A508">
            <v>743833</v>
          </cell>
          <cell r="B508" t="str">
            <v>MOROCCOAPD</v>
          </cell>
          <cell r="C508" t="str">
            <v>MOROCCO</v>
          </cell>
          <cell r="D508" t="str">
            <v>APD</v>
          </cell>
          <cell r="G508">
            <v>62</v>
          </cell>
        </row>
        <row r="509">
          <cell r="A509">
            <v>743834</v>
          </cell>
          <cell r="B509" t="str">
            <v>MOROCCOCN</v>
          </cell>
          <cell r="C509" t="str">
            <v>MOROCCO</v>
          </cell>
          <cell r="D509" t="str">
            <v>CN</v>
          </cell>
          <cell r="G509">
            <v>56</v>
          </cell>
        </row>
        <row r="510">
          <cell r="A510">
            <v>743835</v>
          </cell>
          <cell r="B510" t="str">
            <v>MOROCCOPK</v>
          </cell>
          <cell r="C510" t="str">
            <v>MOROCCO</v>
          </cell>
          <cell r="D510" t="str">
            <v>PK</v>
          </cell>
          <cell r="G510">
            <v>57</v>
          </cell>
        </row>
        <row r="511">
          <cell r="A511">
            <v>743836</v>
          </cell>
          <cell r="B511" t="str">
            <v>MOROCCOIN</v>
          </cell>
          <cell r="C511" t="str">
            <v>MOROCCO</v>
          </cell>
          <cell r="D511" t="str">
            <v>IN</v>
          </cell>
          <cell r="G511">
            <v>62</v>
          </cell>
        </row>
        <row r="512">
          <cell r="A512">
            <v>743837</v>
          </cell>
          <cell r="B512" t="str">
            <v>MOROCCOSG</v>
          </cell>
          <cell r="C512" t="str">
            <v>MOROCCO</v>
          </cell>
          <cell r="D512" t="str">
            <v>SG</v>
          </cell>
          <cell r="G512">
            <v>49</v>
          </cell>
        </row>
        <row r="513">
          <cell r="A513">
            <v>743838</v>
          </cell>
          <cell r="B513" t="str">
            <v>MOROCCOMY</v>
          </cell>
          <cell r="C513" t="str">
            <v>MOROCCO</v>
          </cell>
          <cell r="D513" t="str">
            <v>MY</v>
          </cell>
          <cell r="G513">
            <v>57</v>
          </cell>
        </row>
        <row r="514">
          <cell r="A514">
            <v>743839</v>
          </cell>
          <cell r="B514" t="str">
            <v>MOROCCOPH</v>
          </cell>
          <cell r="C514" t="str">
            <v>MOROCCO</v>
          </cell>
          <cell r="D514" t="str">
            <v>PH</v>
          </cell>
          <cell r="G514">
            <v>59</v>
          </cell>
        </row>
        <row r="515">
          <cell r="A515">
            <v>743840</v>
          </cell>
          <cell r="B515" t="str">
            <v>MOROCCOTH</v>
          </cell>
          <cell r="C515" t="str">
            <v>MOROCCO</v>
          </cell>
          <cell r="D515" t="str">
            <v>TH</v>
          </cell>
          <cell r="G515">
            <v>48</v>
          </cell>
        </row>
        <row r="516">
          <cell r="A516">
            <v>743841</v>
          </cell>
          <cell r="B516" t="str">
            <v>MOROCCOZA</v>
          </cell>
          <cell r="C516" t="str">
            <v>MOROCCO</v>
          </cell>
          <cell r="D516" t="str">
            <v>ZA</v>
          </cell>
          <cell r="G516">
            <v>47</v>
          </cell>
        </row>
        <row r="517">
          <cell r="A517">
            <v>743842</v>
          </cell>
          <cell r="B517" t="str">
            <v>MOROCCOTR</v>
          </cell>
          <cell r="C517" t="str">
            <v>MOROCCO</v>
          </cell>
          <cell r="D517" t="str">
            <v>TR</v>
          </cell>
          <cell r="G517">
            <v>25</v>
          </cell>
        </row>
        <row r="518">
          <cell r="A518">
            <v>743843</v>
          </cell>
          <cell r="B518" t="str">
            <v>MOROCCOGB</v>
          </cell>
          <cell r="C518" t="str">
            <v>MOROCCO</v>
          </cell>
          <cell r="D518" t="str">
            <v>GB</v>
          </cell>
          <cell r="G518">
            <v>6</v>
          </cell>
        </row>
        <row r="519">
          <cell r="A519">
            <v>743844</v>
          </cell>
          <cell r="B519" t="str">
            <v>TURKEYCA</v>
          </cell>
          <cell r="C519" t="str">
            <v>TURKEY</v>
          </cell>
          <cell r="D519" t="str">
            <v>CA</v>
          </cell>
          <cell r="G519">
            <v>34</v>
          </cell>
        </row>
        <row r="520">
          <cell r="A520">
            <v>743845</v>
          </cell>
          <cell r="B520" t="str">
            <v>TURKEYMX</v>
          </cell>
          <cell r="C520" t="str">
            <v>TURKEY</v>
          </cell>
          <cell r="D520" t="str">
            <v>MX</v>
          </cell>
          <cell r="G520">
            <v>56</v>
          </cell>
        </row>
        <row r="521">
          <cell r="A521">
            <v>743846</v>
          </cell>
          <cell r="B521" t="str">
            <v>TURKEYAPD</v>
          </cell>
          <cell r="C521" t="str">
            <v>TURKEY</v>
          </cell>
          <cell r="D521" t="str">
            <v>APD</v>
          </cell>
          <cell r="G521">
            <v>56</v>
          </cell>
        </row>
        <row r="522">
          <cell r="A522">
            <v>743847</v>
          </cell>
          <cell r="B522" t="str">
            <v>TURKEYCN</v>
          </cell>
          <cell r="C522" t="str">
            <v>TURKEY</v>
          </cell>
          <cell r="D522" t="str">
            <v>CN</v>
          </cell>
          <cell r="G522">
            <v>43</v>
          </cell>
        </row>
        <row r="523">
          <cell r="A523">
            <v>978246</v>
          </cell>
          <cell r="B523" t="str">
            <v>TURKEYCL</v>
          </cell>
          <cell r="C523" t="str">
            <v>TURKEY</v>
          </cell>
          <cell r="D523" t="str">
            <v>CL</v>
          </cell>
          <cell r="G523">
            <v>45</v>
          </cell>
        </row>
        <row r="524">
          <cell r="A524">
            <v>978247</v>
          </cell>
          <cell r="B524" t="str">
            <v>TURKEYCR</v>
          </cell>
          <cell r="C524" t="str">
            <v>TURKEY</v>
          </cell>
          <cell r="D524" t="str">
            <v>CR</v>
          </cell>
          <cell r="G524">
            <v>30</v>
          </cell>
        </row>
        <row r="525">
          <cell r="A525">
            <v>978248</v>
          </cell>
          <cell r="B525" t="str">
            <v>SRI LANKACO</v>
          </cell>
          <cell r="C525" t="str">
            <v>SRI LANKA</v>
          </cell>
          <cell r="D525" t="str">
            <v>CO</v>
          </cell>
          <cell r="G525">
            <v>54</v>
          </cell>
        </row>
        <row r="526">
          <cell r="A526">
            <v>986514</v>
          </cell>
          <cell r="B526" t="str">
            <v>SRI LANKAVE</v>
          </cell>
          <cell r="C526" t="str">
            <v>SRI LANKA</v>
          </cell>
          <cell r="D526" t="str">
            <v>VE</v>
          </cell>
          <cell r="G526">
            <v>50</v>
          </cell>
        </row>
        <row r="527">
          <cell r="A527">
            <v>978249</v>
          </cell>
          <cell r="B527" t="str">
            <v>CHINACO</v>
          </cell>
          <cell r="C527" t="str">
            <v>CHINA</v>
          </cell>
          <cell r="D527" t="str">
            <v>CO</v>
          </cell>
          <cell r="G527">
            <v>42</v>
          </cell>
        </row>
        <row r="528">
          <cell r="A528">
            <v>978250</v>
          </cell>
          <cell r="B528" t="str">
            <v>CAMBODIACO</v>
          </cell>
          <cell r="C528" t="str">
            <v>CAMBODIA</v>
          </cell>
          <cell r="D528" t="str">
            <v>CO</v>
          </cell>
          <cell r="G528">
            <v>47</v>
          </cell>
        </row>
        <row r="529">
          <cell r="A529">
            <v>978251</v>
          </cell>
          <cell r="B529" t="str">
            <v>TURKEYCO</v>
          </cell>
          <cell r="C529" t="str">
            <v>TURKEY</v>
          </cell>
          <cell r="D529" t="str">
            <v>CO</v>
          </cell>
          <cell r="G529">
            <v>44</v>
          </cell>
        </row>
        <row r="530">
          <cell r="A530">
            <v>743848</v>
          </cell>
          <cell r="B530" t="str">
            <v>TURKEYPK</v>
          </cell>
          <cell r="C530" t="str">
            <v>TURKEY</v>
          </cell>
          <cell r="D530" t="str">
            <v>PK</v>
          </cell>
          <cell r="G530">
            <v>56</v>
          </cell>
        </row>
        <row r="531">
          <cell r="A531">
            <v>743849</v>
          </cell>
          <cell r="B531" t="str">
            <v>TURKEYIN</v>
          </cell>
          <cell r="C531" t="str">
            <v>TURKEY</v>
          </cell>
          <cell r="D531" t="str">
            <v>IN</v>
          </cell>
          <cell r="G531">
            <v>54</v>
          </cell>
        </row>
        <row r="532">
          <cell r="A532">
            <v>743850</v>
          </cell>
          <cell r="B532" t="str">
            <v>TURKEYSG</v>
          </cell>
          <cell r="C532" t="str">
            <v>TURKEY</v>
          </cell>
          <cell r="D532" t="str">
            <v>SG</v>
          </cell>
          <cell r="G532">
            <v>32</v>
          </cell>
        </row>
        <row r="533">
          <cell r="A533">
            <v>743851</v>
          </cell>
          <cell r="B533" t="str">
            <v>TURKEYMY</v>
          </cell>
          <cell r="C533" t="str">
            <v>TURKEY</v>
          </cell>
          <cell r="D533" t="str">
            <v>MY</v>
          </cell>
          <cell r="G533">
            <v>44</v>
          </cell>
        </row>
        <row r="534">
          <cell r="A534">
            <v>743852</v>
          </cell>
          <cell r="B534" t="str">
            <v>TURKEYPH</v>
          </cell>
          <cell r="C534" t="str">
            <v>TURKEY</v>
          </cell>
          <cell r="D534" t="str">
            <v>PH</v>
          </cell>
          <cell r="G534">
            <v>43</v>
          </cell>
        </row>
        <row r="535">
          <cell r="A535">
            <v>743853</v>
          </cell>
          <cell r="B535" t="str">
            <v>TURKEYTH</v>
          </cell>
          <cell r="C535" t="str">
            <v>TURKEY</v>
          </cell>
          <cell r="D535" t="str">
            <v>TH</v>
          </cell>
          <cell r="G535">
            <v>47</v>
          </cell>
        </row>
        <row r="536">
          <cell r="A536">
            <v>743854</v>
          </cell>
          <cell r="B536" t="str">
            <v>TURKEYZA</v>
          </cell>
          <cell r="C536" t="str">
            <v>TURKEY</v>
          </cell>
          <cell r="D536" t="str">
            <v>ZA</v>
          </cell>
          <cell r="G536">
            <v>40</v>
          </cell>
        </row>
        <row r="537">
          <cell r="A537">
            <v>743855</v>
          </cell>
          <cell r="B537" t="str">
            <v>TURKEYTR</v>
          </cell>
          <cell r="C537" t="str">
            <v>TURKEY</v>
          </cell>
          <cell r="D537" t="str">
            <v>TR</v>
          </cell>
          <cell r="G537">
            <v>3</v>
          </cell>
        </row>
        <row r="538">
          <cell r="A538">
            <v>743856</v>
          </cell>
          <cell r="B538" t="str">
            <v>TURKEYGB</v>
          </cell>
          <cell r="C538" t="str">
            <v>TURKEY</v>
          </cell>
          <cell r="D538" t="str">
            <v>GB</v>
          </cell>
          <cell r="G538">
            <v>9</v>
          </cell>
        </row>
        <row r="539">
          <cell r="A539">
            <v>986515</v>
          </cell>
          <cell r="B539" t="str">
            <v>TURKEYCL</v>
          </cell>
          <cell r="C539" t="str">
            <v>TURKEY</v>
          </cell>
          <cell r="D539" t="str">
            <v>CL</v>
          </cell>
          <cell r="G539">
            <v>45</v>
          </cell>
        </row>
        <row r="540">
          <cell r="A540">
            <v>986516</v>
          </cell>
          <cell r="B540" t="str">
            <v>TURKEYCO</v>
          </cell>
          <cell r="C540" t="str">
            <v>TURKEY</v>
          </cell>
          <cell r="D540" t="str">
            <v>CO</v>
          </cell>
          <cell r="G540">
            <v>44</v>
          </cell>
        </row>
        <row r="541">
          <cell r="A541">
            <v>986517</v>
          </cell>
          <cell r="B541" t="str">
            <v>TURKEYCR</v>
          </cell>
          <cell r="C541" t="str">
            <v>TURKEY</v>
          </cell>
          <cell r="D541" t="str">
            <v>CR</v>
          </cell>
          <cell r="G541">
            <v>30</v>
          </cell>
        </row>
        <row r="542">
          <cell r="A542">
            <v>986518</v>
          </cell>
          <cell r="B542" t="str">
            <v>TURKEYAR</v>
          </cell>
          <cell r="C542" t="str">
            <v>TURKEY</v>
          </cell>
          <cell r="D542" t="str">
            <v>AR</v>
          </cell>
          <cell r="G542">
            <v>57</v>
          </cell>
        </row>
        <row r="543">
          <cell r="A543">
            <v>986519</v>
          </cell>
          <cell r="B543" t="str">
            <v>TURKEYVE</v>
          </cell>
          <cell r="C543" t="str">
            <v>TURKEY</v>
          </cell>
          <cell r="D543" t="str">
            <v>VE</v>
          </cell>
          <cell r="G543">
            <v>37</v>
          </cell>
        </row>
        <row r="544">
          <cell r="A544">
            <v>986520</v>
          </cell>
          <cell r="B544" t="str">
            <v>TURKEYPE</v>
          </cell>
          <cell r="C544" t="str">
            <v>TURKEY</v>
          </cell>
          <cell r="D544" t="str">
            <v>PE</v>
          </cell>
          <cell r="G544">
            <v>40</v>
          </cell>
        </row>
        <row r="545">
          <cell r="A545">
            <v>743857</v>
          </cell>
          <cell r="B545" t="str">
            <v>CHINABR</v>
          </cell>
          <cell r="C545" t="str">
            <v>CHINA</v>
          </cell>
          <cell r="D545" t="str">
            <v>BR</v>
          </cell>
          <cell r="G545">
            <v>71</v>
          </cell>
        </row>
        <row r="546">
          <cell r="A546">
            <v>919735</v>
          </cell>
          <cell r="B546" t="str">
            <v>COLOMBIABR</v>
          </cell>
          <cell r="C546" t="str">
            <v>COLOMBIA</v>
          </cell>
          <cell r="D546" t="str">
            <v>BR</v>
          </cell>
          <cell r="G546">
            <v>50</v>
          </cell>
        </row>
        <row r="547">
          <cell r="A547">
            <v>743858</v>
          </cell>
          <cell r="B547" t="str">
            <v>CHINACA</v>
          </cell>
          <cell r="C547" t="str">
            <v>CHINA</v>
          </cell>
          <cell r="D547" t="str">
            <v>CA</v>
          </cell>
          <cell r="G547">
            <v>41</v>
          </cell>
        </row>
        <row r="548">
          <cell r="A548">
            <v>743859</v>
          </cell>
          <cell r="B548" t="str">
            <v>CHINACL</v>
          </cell>
          <cell r="C548" t="str">
            <v>CHINA</v>
          </cell>
          <cell r="D548" t="str">
            <v>CL</v>
          </cell>
          <cell r="G548">
            <v>42</v>
          </cell>
        </row>
        <row r="549">
          <cell r="A549">
            <v>743860</v>
          </cell>
          <cell r="B549" t="str">
            <v>CHINACR</v>
          </cell>
          <cell r="C549" t="str">
            <v>CHINA</v>
          </cell>
          <cell r="D549" t="str">
            <v>CR</v>
          </cell>
          <cell r="G549">
            <v>42</v>
          </cell>
        </row>
        <row r="550">
          <cell r="A550">
            <v>743861</v>
          </cell>
          <cell r="B550" t="str">
            <v>CHINAMX</v>
          </cell>
          <cell r="C550" t="str">
            <v>CHINA</v>
          </cell>
          <cell r="D550" t="str">
            <v>MX</v>
          </cell>
          <cell r="G550">
            <v>46</v>
          </cell>
        </row>
        <row r="551">
          <cell r="A551">
            <v>743862</v>
          </cell>
          <cell r="B551" t="str">
            <v>CHINAPA</v>
          </cell>
          <cell r="C551" t="str">
            <v>CHINA</v>
          </cell>
          <cell r="D551" t="str">
            <v>PA</v>
          </cell>
          <cell r="G551">
            <v>37</v>
          </cell>
        </row>
        <row r="552">
          <cell r="A552">
            <v>743863</v>
          </cell>
          <cell r="B552" t="str">
            <v>CHINAPE</v>
          </cell>
          <cell r="C552" t="str">
            <v>CHINA</v>
          </cell>
          <cell r="D552" t="str">
            <v>PE</v>
          </cell>
          <cell r="G552">
            <v>50</v>
          </cell>
        </row>
        <row r="553">
          <cell r="A553">
            <v>743864</v>
          </cell>
          <cell r="B553" t="str">
            <v>CHINAAPD</v>
          </cell>
          <cell r="C553" t="str">
            <v>CHINA</v>
          </cell>
          <cell r="D553" t="str">
            <v>APD</v>
          </cell>
          <cell r="G553">
            <v>53</v>
          </cell>
        </row>
        <row r="554">
          <cell r="A554">
            <v>743865</v>
          </cell>
          <cell r="B554" t="str">
            <v>CHINACN</v>
          </cell>
          <cell r="C554" t="str">
            <v>CHINA</v>
          </cell>
          <cell r="D554" t="str">
            <v>CN</v>
          </cell>
          <cell r="G554">
            <v>17</v>
          </cell>
        </row>
        <row r="555">
          <cell r="A555">
            <v>743866</v>
          </cell>
          <cell r="B555" t="str">
            <v>CHINAPK</v>
          </cell>
          <cell r="C555" t="str">
            <v>CHINA</v>
          </cell>
          <cell r="D555" t="str">
            <v>PK</v>
          </cell>
          <cell r="G555">
            <v>53</v>
          </cell>
        </row>
        <row r="556">
          <cell r="A556">
            <v>743867</v>
          </cell>
          <cell r="B556" t="str">
            <v>CHINAIN</v>
          </cell>
          <cell r="C556" t="str">
            <v>CHINA</v>
          </cell>
          <cell r="D556" t="str">
            <v>IN</v>
          </cell>
          <cell r="G556">
            <v>38</v>
          </cell>
        </row>
        <row r="557">
          <cell r="A557">
            <v>743868</v>
          </cell>
          <cell r="B557" t="str">
            <v>CHINASG</v>
          </cell>
          <cell r="C557" t="str">
            <v>CHINA</v>
          </cell>
          <cell r="D557" t="str">
            <v>SG</v>
          </cell>
          <cell r="G557">
            <v>21</v>
          </cell>
        </row>
        <row r="558">
          <cell r="A558">
            <v>743869</v>
          </cell>
          <cell r="B558" t="str">
            <v>CHINAMY</v>
          </cell>
          <cell r="C558" t="str">
            <v>CHINA</v>
          </cell>
          <cell r="D558" t="str">
            <v>MY</v>
          </cell>
          <cell r="G558">
            <v>27</v>
          </cell>
        </row>
        <row r="559">
          <cell r="A559">
            <v>743870</v>
          </cell>
          <cell r="B559" t="str">
            <v>CHINAPH</v>
          </cell>
          <cell r="C559" t="str">
            <v>CHINA</v>
          </cell>
          <cell r="D559" t="str">
            <v>PH</v>
          </cell>
          <cell r="G559">
            <v>20</v>
          </cell>
        </row>
        <row r="560">
          <cell r="A560">
            <v>743871</v>
          </cell>
          <cell r="B560" t="str">
            <v>CHINATH</v>
          </cell>
          <cell r="C560" t="str">
            <v>CHINA</v>
          </cell>
          <cell r="D560" t="str">
            <v>TH</v>
          </cell>
          <cell r="G560">
            <v>24</v>
          </cell>
        </row>
        <row r="561">
          <cell r="A561">
            <v>743872</v>
          </cell>
          <cell r="B561" t="str">
            <v>CHINAZA</v>
          </cell>
          <cell r="C561" t="str">
            <v>CHINA</v>
          </cell>
          <cell r="D561" t="str">
            <v>ZA</v>
          </cell>
          <cell r="G561">
            <v>35</v>
          </cell>
        </row>
        <row r="562">
          <cell r="A562">
            <v>743873</v>
          </cell>
          <cell r="B562" t="str">
            <v>CHINATR</v>
          </cell>
          <cell r="C562" t="str">
            <v>CHINA</v>
          </cell>
          <cell r="D562" t="str">
            <v>TR</v>
          </cell>
          <cell r="G562">
            <v>62</v>
          </cell>
        </row>
        <row r="563">
          <cell r="A563">
            <v>743874</v>
          </cell>
          <cell r="B563" t="str">
            <v>CHINAGB</v>
          </cell>
          <cell r="C563" t="str">
            <v>CHINA</v>
          </cell>
          <cell r="D563" t="str">
            <v>GB</v>
          </cell>
          <cell r="G563">
            <v>41</v>
          </cell>
        </row>
        <row r="564">
          <cell r="A564">
            <v>743875</v>
          </cell>
          <cell r="B564" t="str">
            <v>HONG KONGBR</v>
          </cell>
          <cell r="C564" t="str">
            <v>HONG KONG</v>
          </cell>
          <cell r="D564" t="str">
            <v>BR</v>
          </cell>
          <cell r="G564">
            <v>70</v>
          </cell>
        </row>
        <row r="565">
          <cell r="A565">
            <v>743876</v>
          </cell>
          <cell r="B565" t="str">
            <v>HONG KONGCA</v>
          </cell>
          <cell r="C565" t="str">
            <v>HONG KONG</v>
          </cell>
          <cell r="D565" t="str">
            <v>CA</v>
          </cell>
          <cell r="G565">
            <v>37</v>
          </cell>
        </row>
        <row r="566">
          <cell r="A566">
            <v>743877</v>
          </cell>
          <cell r="B566" t="str">
            <v>HONG KONGCL</v>
          </cell>
          <cell r="C566" t="str">
            <v>HONG KONG</v>
          </cell>
          <cell r="D566" t="str">
            <v>CL</v>
          </cell>
          <cell r="G566">
            <v>42</v>
          </cell>
        </row>
        <row r="567">
          <cell r="A567">
            <v>743878</v>
          </cell>
          <cell r="B567" t="str">
            <v>HONG KONGCR</v>
          </cell>
          <cell r="C567" t="str">
            <v>HONG KONG</v>
          </cell>
          <cell r="D567" t="str">
            <v>CR</v>
          </cell>
          <cell r="G567">
            <v>42</v>
          </cell>
        </row>
        <row r="568">
          <cell r="A568">
            <v>743879</v>
          </cell>
          <cell r="B568" t="str">
            <v>HONG KONGMX</v>
          </cell>
          <cell r="C568" t="str">
            <v>HONG KONG</v>
          </cell>
          <cell r="D568" t="str">
            <v>MX</v>
          </cell>
          <cell r="G568">
            <v>46</v>
          </cell>
        </row>
        <row r="569">
          <cell r="A569">
            <v>743880</v>
          </cell>
          <cell r="B569" t="str">
            <v>HONG KONGPA</v>
          </cell>
          <cell r="C569" t="str">
            <v>HONG KONG</v>
          </cell>
          <cell r="D569" t="str">
            <v>PA</v>
          </cell>
          <cell r="G569">
            <v>34</v>
          </cell>
        </row>
        <row r="570">
          <cell r="A570">
            <v>743881</v>
          </cell>
          <cell r="B570" t="str">
            <v>HONG KONGPE</v>
          </cell>
          <cell r="C570" t="str">
            <v>HONG KONG</v>
          </cell>
          <cell r="D570" t="str">
            <v>PE</v>
          </cell>
          <cell r="G570">
            <v>50</v>
          </cell>
        </row>
        <row r="571">
          <cell r="A571">
            <v>743882</v>
          </cell>
          <cell r="B571" t="str">
            <v>HONG KONGAPD</v>
          </cell>
          <cell r="C571" t="str">
            <v>HONG KONG</v>
          </cell>
          <cell r="D571" t="str">
            <v>APD</v>
          </cell>
          <cell r="G571">
            <v>49</v>
          </cell>
        </row>
        <row r="572">
          <cell r="A572">
            <v>743883</v>
          </cell>
          <cell r="B572" t="str">
            <v>HONG KONGCN</v>
          </cell>
          <cell r="C572" t="str">
            <v>HONG KONG</v>
          </cell>
          <cell r="D572" t="str">
            <v>CN</v>
          </cell>
          <cell r="G572">
            <v>17</v>
          </cell>
        </row>
        <row r="573">
          <cell r="A573">
            <v>743884</v>
          </cell>
          <cell r="B573" t="str">
            <v>HONG KONGPK</v>
          </cell>
          <cell r="C573" t="str">
            <v>HONG KONG</v>
          </cell>
          <cell r="D573" t="str">
            <v>PK</v>
          </cell>
          <cell r="G573">
            <v>49</v>
          </cell>
        </row>
        <row r="574">
          <cell r="A574">
            <v>743885</v>
          </cell>
          <cell r="B574" t="str">
            <v>HONG KONGIN</v>
          </cell>
          <cell r="C574" t="str">
            <v>HONG KONG</v>
          </cell>
          <cell r="D574" t="str">
            <v>IN</v>
          </cell>
          <cell r="G574">
            <v>30</v>
          </cell>
        </row>
        <row r="575">
          <cell r="A575">
            <v>743886</v>
          </cell>
          <cell r="B575" t="str">
            <v>HONG KONGSG</v>
          </cell>
          <cell r="C575" t="str">
            <v>HONG KONG</v>
          </cell>
          <cell r="D575" t="str">
            <v>SG</v>
          </cell>
          <cell r="G575">
            <v>17</v>
          </cell>
        </row>
        <row r="576">
          <cell r="A576">
            <v>743887</v>
          </cell>
          <cell r="B576" t="str">
            <v>HONG KONGMY</v>
          </cell>
          <cell r="C576" t="str">
            <v>HONG KONG</v>
          </cell>
          <cell r="D576" t="str">
            <v>MY</v>
          </cell>
          <cell r="G576">
            <v>19</v>
          </cell>
        </row>
        <row r="577">
          <cell r="A577">
            <v>743888</v>
          </cell>
          <cell r="B577" t="str">
            <v>HONG KONGPH</v>
          </cell>
          <cell r="C577" t="str">
            <v>HONG KONG</v>
          </cell>
          <cell r="D577" t="str">
            <v>PH</v>
          </cell>
          <cell r="G577">
            <v>16</v>
          </cell>
        </row>
        <row r="578">
          <cell r="A578">
            <v>743889</v>
          </cell>
          <cell r="B578" t="str">
            <v>HONG KONGTH</v>
          </cell>
          <cell r="C578" t="str">
            <v>HONG KONG</v>
          </cell>
          <cell r="D578" t="str">
            <v>TH</v>
          </cell>
          <cell r="G578">
            <v>18</v>
          </cell>
        </row>
        <row r="579">
          <cell r="A579">
            <v>743890</v>
          </cell>
          <cell r="B579" t="str">
            <v>HONG KONGZA</v>
          </cell>
          <cell r="C579" t="str">
            <v>HONG KONG</v>
          </cell>
          <cell r="D579" t="str">
            <v>ZA</v>
          </cell>
          <cell r="G579">
            <v>32</v>
          </cell>
        </row>
        <row r="580">
          <cell r="A580">
            <v>743891</v>
          </cell>
          <cell r="B580" t="str">
            <v>HONG KONGTR</v>
          </cell>
          <cell r="C580" t="str">
            <v>HONG KONG</v>
          </cell>
          <cell r="D580" t="str">
            <v>TR</v>
          </cell>
          <cell r="G580">
            <v>55</v>
          </cell>
        </row>
        <row r="581">
          <cell r="A581">
            <v>743892</v>
          </cell>
          <cell r="B581" t="str">
            <v>HONG KONGGB</v>
          </cell>
          <cell r="C581" t="str">
            <v>HONG KONG</v>
          </cell>
          <cell r="D581" t="str">
            <v>GB</v>
          </cell>
          <cell r="G581">
            <v>35</v>
          </cell>
        </row>
        <row r="582">
          <cell r="A582">
            <v>743893</v>
          </cell>
          <cell r="B582" t="str">
            <v>INDONESIABR</v>
          </cell>
          <cell r="C582" t="str">
            <v>INDONESIA</v>
          </cell>
          <cell r="D582" t="str">
            <v>BR</v>
          </cell>
          <cell r="G582">
            <v>59</v>
          </cell>
        </row>
        <row r="583">
          <cell r="A583">
            <v>743894</v>
          </cell>
          <cell r="B583" t="str">
            <v>INDONESIACA</v>
          </cell>
          <cell r="C583" t="str">
            <v>INDONESIA</v>
          </cell>
          <cell r="D583" t="str">
            <v>CA</v>
          </cell>
          <cell r="G583">
            <v>49</v>
          </cell>
        </row>
        <row r="584">
          <cell r="A584">
            <v>822981</v>
          </cell>
          <cell r="B584" t="str">
            <v>INDONESIACO</v>
          </cell>
          <cell r="C584" t="str">
            <v>INDONESIA</v>
          </cell>
          <cell r="D584" t="str">
            <v>CO</v>
          </cell>
          <cell r="G584">
            <v>62</v>
          </cell>
        </row>
        <row r="585">
          <cell r="A585">
            <v>743895</v>
          </cell>
          <cell r="B585" t="str">
            <v>INDONESIACL</v>
          </cell>
          <cell r="C585" t="str">
            <v>INDONESIA</v>
          </cell>
          <cell r="D585" t="str">
            <v>CL</v>
          </cell>
          <cell r="G585">
            <v>62</v>
          </cell>
        </row>
        <row r="586">
          <cell r="A586">
            <v>743896</v>
          </cell>
          <cell r="B586" t="str">
            <v>INDONESIACR</v>
          </cell>
          <cell r="C586" t="str">
            <v>INDONESIA</v>
          </cell>
          <cell r="D586" t="str">
            <v>CR</v>
          </cell>
          <cell r="G586">
            <v>85</v>
          </cell>
        </row>
        <row r="587">
          <cell r="A587">
            <v>743897</v>
          </cell>
          <cell r="B587" t="str">
            <v>INDONESIAMX</v>
          </cell>
          <cell r="C587" t="str">
            <v>INDONESIA</v>
          </cell>
          <cell r="D587" t="str">
            <v>MX</v>
          </cell>
          <cell r="G587">
            <v>61</v>
          </cell>
        </row>
        <row r="588">
          <cell r="A588">
            <v>743898</v>
          </cell>
          <cell r="B588" t="str">
            <v>INDONESIAPA</v>
          </cell>
          <cell r="C588" t="str">
            <v>INDONESIA</v>
          </cell>
          <cell r="D588" t="str">
            <v>PA</v>
          </cell>
          <cell r="G588">
            <v>52</v>
          </cell>
        </row>
        <row r="589">
          <cell r="A589">
            <v>743899</v>
          </cell>
          <cell r="B589" t="str">
            <v>INDONESIAPE</v>
          </cell>
          <cell r="C589" t="str">
            <v>INDONESIA</v>
          </cell>
          <cell r="D589" t="str">
            <v>PE</v>
          </cell>
          <cell r="G589">
            <v>70</v>
          </cell>
        </row>
        <row r="590">
          <cell r="A590">
            <v>743900</v>
          </cell>
          <cell r="B590" t="str">
            <v>INDONESIAAPD</v>
          </cell>
          <cell r="C590" t="str">
            <v>INDONESIA</v>
          </cell>
          <cell r="D590" t="str">
            <v>APD</v>
          </cell>
          <cell r="G590">
            <v>49</v>
          </cell>
        </row>
        <row r="591">
          <cell r="A591">
            <v>743901</v>
          </cell>
          <cell r="B591" t="str">
            <v>INDONESIACN</v>
          </cell>
          <cell r="C591" t="str">
            <v>INDONESIA</v>
          </cell>
          <cell r="D591" t="str">
            <v>CN</v>
          </cell>
          <cell r="G591">
            <v>28</v>
          </cell>
        </row>
        <row r="592">
          <cell r="A592">
            <v>743902</v>
          </cell>
          <cell r="B592" t="str">
            <v>INDONESIAPK</v>
          </cell>
          <cell r="C592" t="str">
            <v>INDONESIA</v>
          </cell>
          <cell r="D592" t="str">
            <v>PK</v>
          </cell>
          <cell r="G592">
            <v>49</v>
          </cell>
        </row>
        <row r="593">
          <cell r="A593">
            <v>743903</v>
          </cell>
          <cell r="B593" t="str">
            <v>INDONESIASG</v>
          </cell>
          <cell r="C593" t="str">
            <v>INDONESIA</v>
          </cell>
          <cell r="D593" t="str">
            <v>SG</v>
          </cell>
          <cell r="G593">
            <v>15</v>
          </cell>
        </row>
        <row r="594">
          <cell r="A594">
            <v>743904</v>
          </cell>
          <cell r="B594" t="str">
            <v>INDONESIAMY</v>
          </cell>
          <cell r="C594" t="str">
            <v>INDONESIA</v>
          </cell>
          <cell r="D594" t="str">
            <v>MY</v>
          </cell>
          <cell r="G594">
            <v>23</v>
          </cell>
        </row>
        <row r="595">
          <cell r="A595">
            <v>743905</v>
          </cell>
          <cell r="B595" t="str">
            <v>INDONESIAPH</v>
          </cell>
          <cell r="C595" t="str">
            <v>INDONESIA</v>
          </cell>
          <cell r="D595" t="str">
            <v>PH</v>
          </cell>
          <cell r="G595">
            <v>25</v>
          </cell>
        </row>
        <row r="596">
          <cell r="A596">
            <v>743906</v>
          </cell>
          <cell r="B596" t="str">
            <v>INDONESIATH</v>
          </cell>
          <cell r="C596" t="str">
            <v>INDONESIA</v>
          </cell>
          <cell r="D596" t="str">
            <v>TH</v>
          </cell>
          <cell r="G596">
            <v>15</v>
          </cell>
        </row>
        <row r="597">
          <cell r="A597">
            <v>743907</v>
          </cell>
          <cell r="B597" t="str">
            <v>INDONESIATR</v>
          </cell>
          <cell r="C597" t="str">
            <v>INDONESIA</v>
          </cell>
          <cell r="D597" t="str">
            <v>TR</v>
          </cell>
          <cell r="G597">
            <v>61</v>
          </cell>
        </row>
        <row r="598">
          <cell r="A598">
            <v>743908</v>
          </cell>
          <cell r="B598" t="str">
            <v>INDONESIAGB</v>
          </cell>
          <cell r="C598" t="str">
            <v>INDONESIA</v>
          </cell>
          <cell r="D598" t="str">
            <v>GB</v>
          </cell>
          <cell r="G598">
            <v>44</v>
          </cell>
        </row>
        <row r="599">
          <cell r="A599">
            <v>743909</v>
          </cell>
          <cell r="B599" t="str">
            <v>MACAUBR</v>
          </cell>
          <cell r="C599" t="str">
            <v>MACAU</v>
          </cell>
          <cell r="D599" t="str">
            <v>BR</v>
          </cell>
          <cell r="G599">
            <v>62</v>
          </cell>
        </row>
        <row r="600">
          <cell r="A600">
            <v>919738</v>
          </cell>
          <cell r="B600" t="str">
            <v>MAURITIUSBR</v>
          </cell>
          <cell r="C600" t="str">
            <v>MAURITIUS</v>
          </cell>
          <cell r="D600" t="str">
            <v>BR</v>
          </cell>
          <cell r="G600">
            <v>88</v>
          </cell>
        </row>
        <row r="601">
          <cell r="A601">
            <v>919739</v>
          </cell>
          <cell r="B601" t="str">
            <v>MOROCCOBR</v>
          </cell>
          <cell r="C601" t="str">
            <v>MOROCCO</v>
          </cell>
          <cell r="D601" t="str">
            <v>BR</v>
          </cell>
          <cell r="G601">
            <v>67</v>
          </cell>
        </row>
        <row r="602">
          <cell r="A602">
            <v>743910</v>
          </cell>
          <cell r="B602" t="str">
            <v>MACAUCA</v>
          </cell>
          <cell r="C602" t="str">
            <v>MACAU</v>
          </cell>
          <cell r="D602" t="str">
            <v>CA</v>
          </cell>
          <cell r="G602">
            <v>37</v>
          </cell>
        </row>
        <row r="603">
          <cell r="A603">
            <v>743911</v>
          </cell>
          <cell r="B603" t="str">
            <v>MACAUCL</v>
          </cell>
          <cell r="C603" t="str">
            <v>MACAU</v>
          </cell>
          <cell r="D603" t="str">
            <v>CL</v>
          </cell>
          <cell r="G603">
            <v>42</v>
          </cell>
        </row>
        <row r="604">
          <cell r="A604">
            <v>743912</v>
          </cell>
          <cell r="B604" t="str">
            <v>MACAUCR</v>
          </cell>
          <cell r="C604" t="str">
            <v>MACAU</v>
          </cell>
          <cell r="D604" t="str">
            <v>CR</v>
          </cell>
          <cell r="G604">
            <v>70</v>
          </cell>
        </row>
        <row r="605">
          <cell r="A605">
            <v>743913</v>
          </cell>
          <cell r="B605" t="str">
            <v>MACAUMX</v>
          </cell>
          <cell r="C605" t="str">
            <v>MACAU</v>
          </cell>
          <cell r="D605" t="str">
            <v>MX</v>
          </cell>
          <cell r="G605">
            <v>46</v>
          </cell>
        </row>
        <row r="606">
          <cell r="A606">
            <v>743914</v>
          </cell>
          <cell r="B606" t="str">
            <v>MACAUPA</v>
          </cell>
          <cell r="C606" t="str">
            <v>MACAU</v>
          </cell>
          <cell r="D606" t="str">
            <v>PA</v>
          </cell>
          <cell r="G606">
            <v>33</v>
          </cell>
        </row>
        <row r="607">
          <cell r="A607">
            <v>743915</v>
          </cell>
          <cell r="B607" t="str">
            <v>MACAUPE</v>
          </cell>
          <cell r="C607" t="str">
            <v>MACAU</v>
          </cell>
          <cell r="D607" t="str">
            <v>PE</v>
          </cell>
          <cell r="G607">
            <v>50</v>
          </cell>
        </row>
        <row r="608">
          <cell r="A608">
            <v>743916</v>
          </cell>
          <cell r="B608" t="str">
            <v>MACAUAPD</v>
          </cell>
          <cell r="C608" t="str">
            <v>MACAU</v>
          </cell>
          <cell r="D608" t="str">
            <v>APD</v>
          </cell>
          <cell r="G608">
            <v>49</v>
          </cell>
        </row>
        <row r="609">
          <cell r="A609">
            <v>743917</v>
          </cell>
          <cell r="B609" t="str">
            <v>MACAUCN</v>
          </cell>
          <cell r="C609" t="str">
            <v>MACAU</v>
          </cell>
          <cell r="D609" t="str">
            <v>CN</v>
          </cell>
          <cell r="G609">
            <v>17</v>
          </cell>
        </row>
        <row r="610">
          <cell r="A610">
            <v>743918</v>
          </cell>
          <cell r="B610" t="str">
            <v>MACAUPK</v>
          </cell>
          <cell r="C610" t="str">
            <v>MACAU</v>
          </cell>
          <cell r="D610" t="str">
            <v>PK</v>
          </cell>
          <cell r="G610">
            <v>49</v>
          </cell>
        </row>
        <row r="611">
          <cell r="A611">
            <v>743919</v>
          </cell>
          <cell r="B611" t="str">
            <v>MACAUIN</v>
          </cell>
          <cell r="C611" t="str">
            <v>MACAU</v>
          </cell>
          <cell r="D611" t="str">
            <v>IN</v>
          </cell>
          <cell r="G611">
            <v>30</v>
          </cell>
        </row>
        <row r="612">
          <cell r="A612">
            <v>743920</v>
          </cell>
          <cell r="B612" t="str">
            <v>MACAUSG</v>
          </cell>
          <cell r="C612" t="str">
            <v>MACAU</v>
          </cell>
          <cell r="D612" t="str">
            <v>SG</v>
          </cell>
          <cell r="G612">
            <v>17</v>
          </cell>
        </row>
        <row r="613">
          <cell r="A613">
            <v>743921</v>
          </cell>
          <cell r="B613" t="str">
            <v>MACAUMY</v>
          </cell>
          <cell r="C613" t="str">
            <v>MACAU</v>
          </cell>
          <cell r="D613" t="str">
            <v>MY</v>
          </cell>
          <cell r="G613">
            <v>19</v>
          </cell>
        </row>
        <row r="614">
          <cell r="A614">
            <v>743922</v>
          </cell>
          <cell r="B614" t="str">
            <v>MACAUPH</v>
          </cell>
          <cell r="C614" t="str">
            <v>MACAU</v>
          </cell>
          <cell r="D614" t="str">
            <v>PH</v>
          </cell>
          <cell r="G614">
            <v>16</v>
          </cell>
        </row>
        <row r="615">
          <cell r="A615">
            <v>743923</v>
          </cell>
          <cell r="B615" t="str">
            <v>MACAUTH</v>
          </cell>
          <cell r="C615" t="str">
            <v>MACAU</v>
          </cell>
          <cell r="D615" t="str">
            <v>TH</v>
          </cell>
          <cell r="G615">
            <v>18</v>
          </cell>
        </row>
        <row r="616">
          <cell r="A616">
            <v>743924</v>
          </cell>
          <cell r="B616" t="str">
            <v>MACAUZA</v>
          </cell>
          <cell r="C616" t="str">
            <v>MACAU</v>
          </cell>
          <cell r="D616" t="str">
            <v>ZA</v>
          </cell>
          <cell r="G616">
            <v>32</v>
          </cell>
        </row>
        <row r="617">
          <cell r="A617">
            <v>743925</v>
          </cell>
          <cell r="B617" t="str">
            <v>MACAUTR</v>
          </cell>
          <cell r="C617" t="str">
            <v>MACAU</v>
          </cell>
          <cell r="D617" t="str">
            <v>TR</v>
          </cell>
          <cell r="G617">
            <v>57</v>
          </cell>
        </row>
        <row r="618">
          <cell r="A618">
            <v>743926</v>
          </cell>
          <cell r="B618" t="str">
            <v>MACAUGB</v>
          </cell>
          <cell r="C618" t="str">
            <v>MACAU</v>
          </cell>
          <cell r="D618" t="str">
            <v>GB</v>
          </cell>
          <cell r="G618">
            <v>37</v>
          </cell>
        </row>
        <row r="619">
          <cell r="A619">
            <v>743927</v>
          </cell>
          <cell r="B619" t="str">
            <v>TAIWANMX</v>
          </cell>
          <cell r="C619" t="str">
            <v>TAIWAN</v>
          </cell>
          <cell r="D619" t="str">
            <v>MX</v>
          </cell>
          <cell r="G619">
            <v>45</v>
          </cell>
        </row>
        <row r="620">
          <cell r="A620">
            <v>743928</v>
          </cell>
          <cell r="B620" t="str">
            <v>PHILIPPINESBR</v>
          </cell>
          <cell r="C620" t="str">
            <v>PHILIPPINES</v>
          </cell>
          <cell r="D620" t="str">
            <v>BR</v>
          </cell>
          <cell r="G620">
            <v>65</v>
          </cell>
        </row>
        <row r="621">
          <cell r="A621">
            <v>743929</v>
          </cell>
          <cell r="B621" t="str">
            <v>PHILIPPINESCA</v>
          </cell>
          <cell r="C621" t="str">
            <v>PHILIPPINES</v>
          </cell>
          <cell r="D621" t="str">
            <v>CA</v>
          </cell>
          <cell r="G621">
            <v>44</v>
          </cell>
        </row>
        <row r="622">
          <cell r="A622">
            <v>743930</v>
          </cell>
          <cell r="B622" t="str">
            <v>PHILIPPINESCL</v>
          </cell>
          <cell r="C622" t="str">
            <v>PHILIPPINES</v>
          </cell>
          <cell r="D622" t="str">
            <v>CL</v>
          </cell>
          <cell r="G622">
            <v>60</v>
          </cell>
        </row>
        <row r="623">
          <cell r="A623">
            <v>743931</v>
          </cell>
          <cell r="B623" t="str">
            <v>PHILIPPINESCR</v>
          </cell>
          <cell r="C623" t="str">
            <v>PHILIPPINES</v>
          </cell>
          <cell r="D623" t="str">
            <v>CR</v>
          </cell>
          <cell r="G623">
            <v>85</v>
          </cell>
        </row>
        <row r="624">
          <cell r="A624">
            <v>743932</v>
          </cell>
          <cell r="B624" t="str">
            <v>PHILIPPINESMX</v>
          </cell>
          <cell r="C624" t="str">
            <v>PHILIPPINES</v>
          </cell>
          <cell r="D624" t="str">
            <v>MX</v>
          </cell>
          <cell r="G624">
            <v>58</v>
          </cell>
        </row>
        <row r="625">
          <cell r="A625">
            <v>743933</v>
          </cell>
          <cell r="B625" t="str">
            <v>PHILIPPINESPA</v>
          </cell>
          <cell r="C625" t="str">
            <v>PHILIPPINES</v>
          </cell>
          <cell r="D625" t="str">
            <v>PA</v>
          </cell>
          <cell r="G625">
            <v>45</v>
          </cell>
        </row>
        <row r="626">
          <cell r="A626">
            <v>743934</v>
          </cell>
          <cell r="B626" t="str">
            <v>PHILIPPINESPE</v>
          </cell>
          <cell r="C626" t="str">
            <v>PHILIPPINES</v>
          </cell>
          <cell r="D626" t="str">
            <v>PE</v>
          </cell>
          <cell r="G626">
            <v>70</v>
          </cell>
        </row>
        <row r="627">
          <cell r="A627">
            <v>743935</v>
          </cell>
          <cell r="B627" t="str">
            <v>PHILIPPINESAPD</v>
          </cell>
          <cell r="C627" t="str">
            <v>PHILIPPINES</v>
          </cell>
          <cell r="D627" t="str">
            <v>APD</v>
          </cell>
          <cell r="G627">
            <v>50</v>
          </cell>
        </row>
        <row r="628">
          <cell r="A628">
            <v>743936</v>
          </cell>
          <cell r="B628" t="str">
            <v>PHILIPPINESPK</v>
          </cell>
          <cell r="C628" t="str">
            <v>PHILIPPINES</v>
          </cell>
          <cell r="D628" t="str">
            <v>PK</v>
          </cell>
          <cell r="G628">
            <v>50</v>
          </cell>
        </row>
        <row r="629">
          <cell r="A629">
            <v>743937</v>
          </cell>
          <cell r="B629" t="str">
            <v>PHILIPPINESIN</v>
          </cell>
          <cell r="C629" t="str">
            <v>PHILIPPINES</v>
          </cell>
          <cell r="D629" t="str">
            <v>IN</v>
          </cell>
          <cell r="G629">
            <v>35</v>
          </cell>
        </row>
        <row r="630">
          <cell r="A630">
            <v>743938</v>
          </cell>
          <cell r="B630" t="str">
            <v>PHILIPPINESSG</v>
          </cell>
          <cell r="C630" t="str">
            <v>PHILIPPINES</v>
          </cell>
          <cell r="D630" t="str">
            <v>SG</v>
          </cell>
          <cell r="G630">
            <v>15</v>
          </cell>
        </row>
        <row r="631">
          <cell r="A631">
            <v>743939</v>
          </cell>
          <cell r="B631" t="str">
            <v>PHILIPPINESMY</v>
          </cell>
          <cell r="C631" t="str">
            <v>PHILIPPINES</v>
          </cell>
          <cell r="D631" t="str">
            <v>MY</v>
          </cell>
          <cell r="G631">
            <v>22</v>
          </cell>
        </row>
        <row r="632">
          <cell r="A632">
            <v>743940</v>
          </cell>
          <cell r="B632" t="str">
            <v>PHILIPPINESPH</v>
          </cell>
          <cell r="C632" t="str">
            <v>PHILIPPINES</v>
          </cell>
          <cell r="D632" t="str">
            <v>PH</v>
          </cell>
          <cell r="G632">
            <v>2</v>
          </cell>
        </row>
        <row r="633">
          <cell r="A633">
            <v>743941</v>
          </cell>
          <cell r="B633" t="str">
            <v>PHILIPPINESTH</v>
          </cell>
          <cell r="C633" t="str">
            <v>PHILIPPINES</v>
          </cell>
          <cell r="D633" t="str">
            <v>TH</v>
          </cell>
          <cell r="G633">
            <v>20</v>
          </cell>
        </row>
        <row r="634">
          <cell r="A634">
            <v>743942</v>
          </cell>
          <cell r="B634" t="str">
            <v>PHILIPPINESZA</v>
          </cell>
          <cell r="C634" t="str">
            <v>PHILIPPINES</v>
          </cell>
          <cell r="D634" t="str">
            <v>ZA</v>
          </cell>
          <cell r="G634">
            <v>41</v>
          </cell>
        </row>
        <row r="635">
          <cell r="A635">
            <v>743943</v>
          </cell>
          <cell r="B635" t="str">
            <v>PHILIPPINESTR</v>
          </cell>
          <cell r="C635" t="str">
            <v>PHILIPPINES</v>
          </cell>
          <cell r="D635" t="str">
            <v>TR</v>
          </cell>
          <cell r="G635">
            <v>64</v>
          </cell>
        </row>
        <row r="636">
          <cell r="A636">
            <v>743944</v>
          </cell>
          <cell r="B636" t="str">
            <v>PHILIPPINESGB</v>
          </cell>
          <cell r="C636" t="str">
            <v>PHILIPPINES</v>
          </cell>
          <cell r="D636" t="str">
            <v>GB</v>
          </cell>
          <cell r="G636">
            <v>45</v>
          </cell>
        </row>
        <row r="637">
          <cell r="A637">
            <v>743945</v>
          </cell>
          <cell r="B637" t="str">
            <v>SOUTH KOREABR</v>
          </cell>
          <cell r="C637" t="str">
            <v>SOUTH KOREA</v>
          </cell>
          <cell r="D637" t="str">
            <v>BR</v>
          </cell>
          <cell r="G637">
            <v>68</v>
          </cell>
        </row>
        <row r="638">
          <cell r="A638">
            <v>743946</v>
          </cell>
          <cell r="B638" t="str">
            <v>SOUTH KOREACA</v>
          </cell>
          <cell r="C638" t="str">
            <v>SOUTH KOREA</v>
          </cell>
          <cell r="D638" t="str">
            <v>CA</v>
          </cell>
          <cell r="G638">
            <v>37</v>
          </cell>
        </row>
        <row r="639">
          <cell r="A639">
            <v>743947</v>
          </cell>
          <cell r="B639" t="str">
            <v>SOUTH KOREACL</v>
          </cell>
          <cell r="C639" t="str">
            <v>SOUTH KOREA</v>
          </cell>
          <cell r="D639" t="str">
            <v>CL</v>
          </cell>
          <cell r="G639">
            <v>84</v>
          </cell>
        </row>
        <row r="640">
          <cell r="A640">
            <v>743948</v>
          </cell>
          <cell r="B640" t="str">
            <v>SOUTH KOREACR</v>
          </cell>
          <cell r="C640" t="str">
            <v>SOUTH KOREA</v>
          </cell>
          <cell r="D640" t="str">
            <v>CR</v>
          </cell>
          <cell r="G640">
            <v>85</v>
          </cell>
        </row>
        <row r="641">
          <cell r="A641">
            <v>743949</v>
          </cell>
          <cell r="B641" t="str">
            <v>SOUTH KOREAMX</v>
          </cell>
          <cell r="C641" t="str">
            <v>SOUTH KOREA</v>
          </cell>
          <cell r="D641" t="str">
            <v>MX</v>
          </cell>
          <cell r="G641">
            <v>47</v>
          </cell>
        </row>
        <row r="642">
          <cell r="A642">
            <v>743950</v>
          </cell>
          <cell r="B642" t="str">
            <v>SOUTH KOREAPA</v>
          </cell>
          <cell r="C642" t="str">
            <v>SOUTH KOREA</v>
          </cell>
          <cell r="D642" t="str">
            <v>PA</v>
          </cell>
          <cell r="G642">
            <v>40</v>
          </cell>
        </row>
        <row r="643">
          <cell r="A643">
            <v>743951</v>
          </cell>
          <cell r="B643" t="str">
            <v>SOUTH KOREAPE</v>
          </cell>
          <cell r="C643" t="str">
            <v>SOUTH KOREA</v>
          </cell>
          <cell r="D643" t="str">
            <v>PE</v>
          </cell>
          <cell r="G643">
            <v>70</v>
          </cell>
        </row>
        <row r="644">
          <cell r="A644">
            <v>743952</v>
          </cell>
          <cell r="B644" t="str">
            <v>SOUTH KOREAAPD</v>
          </cell>
          <cell r="C644" t="str">
            <v>SOUTH KOREA</v>
          </cell>
          <cell r="D644" t="str">
            <v>APD</v>
          </cell>
          <cell r="G644">
            <v>47</v>
          </cell>
        </row>
        <row r="645">
          <cell r="A645">
            <v>743953</v>
          </cell>
          <cell r="B645" t="str">
            <v>SOUTH KOREAPK</v>
          </cell>
          <cell r="C645" t="str">
            <v>SOUTH KOREA</v>
          </cell>
          <cell r="D645" t="str">
            <v>PK</v>
          </cell>
          <cell r="G645">
            <v>47</v>
          </cell>
        </row>
        <row r="646">
          <cell r="A646">
            <v>743954</v>
          </cell>
          <cell r="B646" t="str">
            <v>SOUTH KOREASG</v>
          </cell>
          <cell r="C646" t="str">
            <v>SOUTH KOREA</v>
          </cell>
          <cell r="D646" t="str">
            <v>SG</v>
          </cell>
          <cell r="G646">
            <v>18</v>
          </cell>
        </row>
        <row r="647">
          <cell r="A647">
            <v>743955</v>
          </cell>
          <cell r="B647" t="str">
            <v>SOUTH KOREAMY</v>
          </cell>
          <cell r="C647" t="str">
            <v>SOUTH KOREA</v>
          </cell>
          <cell r="D647" t="str">
            <v>MY</v>
          </cell>
          <cell r="G647">
            <v>23</v>
          </cell>
        </row>
        <row r="648">
          <cell r="A648">
            <v>743956</v>
          </cell>
          <cell r="B648" t="str">
            <v>SOUTH KOREAPH</v>
          </cell>
          <cell r="C648" t="str">
            <v>SOUTH KOREA</v>
          </cell>
          <cell r="D648" t="str">
            <v>PH</v>
          </cell>
          <cell r="G648">
            <v>17</v>
          </cell>
        </row>
        <row r="649">
          <cell r="A649">
            <v>743957</v>
          </cell>
          <cell r="B649" t="str">
            <v>SOUTH KOREATH</v>
          </cell>
          <cell r="C649" t="str">
            <v>SOUTH KOREA</v>
          </cell>
          <cell r="D649" t="str">
            <v>TH</v>
          </cell>
          <cell r="G649">
            <v>18</v>
          </cell>
        </row>
        <row r="650">
          <cell r="A650">
            <v>743958</v>
          </cell>
          <cell r="B650" t="str">
            <v>SOUTH KOREATR</v>
          </cell>
          <cell r="C650" t="str">
            <v>SOUTH KOREA</v>
          </cell>
          <cell r="D650" t="str">
            <v>TR</v>
          </cell>
          <cell r="G650">
            <v>62</v>
          </cell>
        </row>
        <row r="651">
          <cell r="A651">
            <v>743959</v>
          </cell>
          <cell r="B651" t="str">
            <v>SOUTH KOREAGB</v>
          </cell>
          <cell r="C651" t="str">
            <v>SOUTH KOREA</v>
          </cell>
          <cell r="D651" t="str">
            <v>GB</v>
          </cell>
          <cell r="G651">
            <v>43</v>
          </cell>
        </row>
        <row r="652">
          <cell r="A652">
            <v>743960</v>
          </cell>
          <cell r="B652" t="str">
            <v>THAILANDBR</v>
          </cell>
          <cell r="C652" t="str">
            <v>THAILAND</v>
          </cell>
          <cell r="D652" t="str">
            <v>BR</v>
          </cell>
          <cell r="G652">
            <v>64</v>
          </cell>
        </row>
        <row r="653">
          <cell r="A653">
            <v>919742</v>
          </cell>
          <cell r="B653" t="str">
            <v>TAIWANBR</v>
          </cell>
          <cell r="C653" t="str">
            <v>TAIWAN</v>
          </cell>
          <cell r="D653" t="str">
            <v>BR</v>
          </cell>
          <cell r="G653">
            <v>56</v>
          </cell>
        </row>
        <row r="654">
          <cell r="A654">
            <v>919743</v>
          </cell>
          <cell r="B654" t="str">
            <v>TURKEYBR</v>
          </cell>
          <cell r="C654" t="str">
            <v>TURKEY</v>
          </cell>
          <cell r="D654" t="str">
            <v>BR</v>
          </cell>
          <cell r="G654">
            <v>62</v>
          </cell>
        </row>
        <row r="655">
          <cell r="A655">
            <v>743961</v>
          </cell>
          <cell r="B655" t="str">
            <v>THAILANDCA</v>
          </cell>
          <cell r="C655" t="str">
            <v>THAILAND</v>
          </cell>
          <cell r="D655" t="str">
            <v>CA</v>
          </cell>
          <cell r="G655">
            <v>51</v>
          </cell>
        </row>
        <row r="656">
          <cell r="A656">
            <v>743962</v>
          </cell>
          <cell r="B656" t="str">
            <v>THAILANDCL</v>
          </cell>
          <cell r="C656" t="str">
            <v>THAILAND</v>
          </cell>
          <cell r="D656" t="str">
            <v>CL</v>
          </cell>
          <cell r="G656">
            <v>60</v>
          </cell>
        </row>
        <row r="657">
          <cell r="A657">
            <v>743963</v>
          </cell>
          <cell r="B657" t="str">
            <v>THAILANDCR</v>
          </cell>
          <cell r="C657" t="str">
            <v>THAILAND</v>
          </cell>
          <cell r="D657" t="str">
            <v>CR</v>
          </cell>
          <cell r="G657">
            <v>85</v>
          </cell>
        </row>
        <row r="658">
          <cell r="A658">
            <v>743964</v>
          </cell>
          <cell r="B658" t="str">
            <v>THAILANDMX</v>
          </cell>
          <cell r="C658" t="str">
            <v>THAILAND</v>
          </cell>
          <cell r="D658" t="str">
            <v>MX</v>
          </cell>
          <cell r="G658">
            <v>58</v>
          </cell>
        </row>
        <row r="659">
          <cell r="A659">
            <v>743965</v>
          </cell>
          <cell r="B659" t="str">
            <v>THAILANDPA</v>
          </cell>
          <cell r="C659" t="str">
            <v>THAILAND</v>
          </cell>
          <cell r="D659" t="str">
            <v>PA</v>
          </cell>
          <cell r="G659">
            <v>45</v>
          </cell>
        </row>
        <row r="660">
          <cell r="A660">
            <v>743966</v>
          </cell>
          <cell r="B660" t="str">
            <v>THAILANDPE</v>
          </cell>
          <cell r="C660" t="str">
            <v>THAILAND</v>
          </cell>
          <cell r="D660" t="str">
            <v>PE</v>
          </cell>
          <cell r="G660">
            <v>70</v>
          </cell>
        </row>
        <row r="661">
          <cell r="A661">
            <v>743967</v>
          </cell>
          <cell r="B661" t="str">
            <v>THAILANDAPD</v>
          </cell>
          <cell r="C661" t="str">
            <v>THAILAND</v>
          </cell>
          <cell r="D661" t="str">
            <v>APD</v>
          </cell>
          <cell r="G661">
            <v>0</v>
          </cell>
        </row>
        <row r="662">
          <cell r="A662">
            <v>743968</v>
          </cell>
          <cell r="B662" t="str">
            <v>THAILANDTR</v>
          </cell>
          <cell r="C662" t="str">
            <v>THAILAND</v>
          </cell>
          <cell r="D662" t="str">
            <v>TR</v>
          </cell>
          <cell r="G662">
            <v>54</v>
          </cell>
        </row>
        <row r="663">
          <cell r="A663">
            <v>743969</v>
          </cell>
          <cell r="B663" t="str">
            <v>THAILANDGB</v>
          </cell>
          <cell r="C663" t="str">
            <v>THAILAND</v>
          </cell>
          <cell r="D663" t="str">
            <v>GB</v>
          </cell>
          <cell r="G663">
            <v>35</v>
          </cell>
        </row>
        <row r="664">
          <cell r="A664">
            <v>743970</v>
          </cell>
          <cell r="B664" t="str">
            <v>VIETNAMBR</v>
          </cell>
          <cell r="C664" t="str">
            <v>VIETNAM</v>
          </cell>
          <cell r="D664" t="str">
            <v>BR</v>
          </cell>
          <cell r="G664">
            <v>65</v>
          </cell>
        </row>
        <row r="665">
          <cell r="A665">
            <v>743971</v>
          </cell>
          <cell r="B665" t="str">
            <v>VIETNAMCA</v>
          </cell>
          <cell r="C665" t="str">
            <v>VIETNAM</v>
          </cell>
          <cell r="D665" t="str">
            <v>CA</v>
          </cell>
          <cell r="G665">
            <v>45</v>
          </cell>
        </row>
        <row r="666">
          <cell r="A666">
            <v>743972</v>
          </cell>
          <cell r="B666" t="str">
            <v>VIETNAMCL</v>
          </cell>
          <cell r="C666" t="str">
            <v>VIETNAM</v>
          </cell>
          <cell r="D666" t="str">
            <v>CL</v>
          </cell>
          <cell r="G666">
            <v>62</v>
          </cell>
        </row>
        <row r="667">
          <cell r="A667">
            <v>743973</v>
          </cell>
          <cell r="B667" t="str">
            <v>VIETNAMCR</v>
          </cell>
          <cell r="C667" t="str">
            <v>VIETNAM</v>
          </cell>
          <cell r="D667" t="str">
            <v>CR</v>
          </cell>
          <cell r="G667">
            <v>80</v>
          </cell>
        </row>
        <row r="668">
          <cell r="A668">
            <v>743974</v>
          </cell>
          <cell r="B668" t="str">
            <v>VIETNAMMX</v>
          </cell>
          <cell r="C668" t="str">
            <v>VIETNAM</v>
          </cell>
          <cell r="D668" t="str">
            <v>MX</v>
          </cell>
          <cell r="G668">
            <v>55</v>
          </cell>
        </row>
        <row r="669">
          <cell r="A669">
            <v>743975</v>
          </cell>
          <cell r="B669" t="str">
            <v>VIETNAMPA</v>
          </cell>
          <cell r="C669" t="str">
            <v>VIETNAM</v>
          </cell>
          <cell r="D669" t="str">
            <v>PA</v>
          </cell>
          <cell r="G669">
            <v>50</v>
          </cell>
        </row>
        <row r="670">
          <cell r="A670">
            <v>743976</v>
          </cell>
          <cell r="B670" t="str">
            <v>VIETNAMPE</v>
          </cell>
          <cell r="C670" t="str">
            <v>VIETNAM</v>
          </cell>
          <cell r="D670" t="str">
            <v>PE</v>
          </cell>
          <cell r="G670">
            <v>70</v>
          </cell>
        </row>
        <row r="671">
          <cell r="A671">
            <v>743977</v>
          </cell>
          <cell r="B671" t="str">
            <v>VIETNAMAPD</v>
          </cell>
          <cell r="C671" t="str">
            <v>VIETNAM</v>
          </cell>
          <cell r="D671" t="str">
            <v>APD</v>
          </cell>
          <cell r="G671">
            <v>42</v>
          </cell>
        </row>
        <row r="672">
          <cell r="A672">
            <v>743978</v>
          </cell>
          <cell r="B672" t="str">
            <v>VIETNAMCN</v>
          </cell>
          <cell r="C672" t="str">
            <v>VIETNAM</v>
          </cell>
          <cell r="D672" t="str">
            <v>CN</v>
          </cell>
          <cell r="G672">
            <v>19</v>
          </cell>
        </row>
        <row r="673">
          <cell r="A673">
            <v>743979</v>
          </cell>
          <cell r="B673" t="str">
            <v>VIETNAMPK</v>
          </cell>
          <cell r="C673" t="str">
            <v>VIETNAM</v>
          </cell>
          <cell r="D673" t="str">
            <v>PK</v>
          </cell>
          <cell r="G673">
            <v>42</v>
          </cell>
        </row>
        <row r="674">
          <cell r="A674">
            <v>743980</v>
          </cell>
          <cell r="B674" t="str">
            <v>VIETNAMIN</v>
          </cell>
          <cell r="C674" t="str">
            <v>VIETNAM</v>
          </cell>
          <cell r="D674" t="str">
            <v>IN</v>
          </cell>
          <cell r="G674">
            <v>34</v>
          </cell>
        </row>
        <row r="675">
          <cell r="A675">
            <v>743981</v>
          </cell>
          <cell r="B675" t="str">
            <v>VIETNAMSG</v>
          </cell>
          <cell r="C675" t="str">
            <v>VIETNAM</v>
          </cell>
          <cell r="D675" t="str">
            <v>SG</v>
          </cell>
          <cell r="G675">
            <v>14</v>
          </cell>
        </row>
        <row r="676">
          <cell r="A676">
            <v>743982</v>
          </cell>
          <cell r="B676" t="str">
            <v>VIETNAMMY</v>
          </cell>
          <cell r="C676" t="str">
            <v>VIETNAM</v>
          </cell>
          <cell r="D676" t="str">
            <v>MY</v>
          </cell>
          <cell r="G676">
            <v>16</v>
          </cell>
        </row>
        <row r="677">
          <cell r="A677">
            <v>743983</v>
          </cell>
          <cell r="B677" t="str">
            <v>VIETNAMPH</v>
          </cell>
          <cell r="C677" t="str">
            <v>VIETNAM</v>
          </cell>
          <cell r="D677" t="str">
            <v>PH</v>
          </cell>
          <cell r="G677">
            <v>22</v>
          </cell>
        </row>
        <row r="678">
          <cell r="A678">
            <v>743984</v>
          </cell>
          <cell r="B678" t="str">
            <v>VIETNAMTH</v>
          </cell>
          <cell r="C678" t="str">
            <v>VIETNAM</v>
          </cell>
          <cell r="D678" t="str">
            <v>TH</v>
          </cell>
          <cell r="G678">
            <v>14</v>
          </cell>
        </row>
        <row r="679">
          <cell r="A679">
            <v>743985</v>
          </cell>
          <cell r="B679" t="str">
            <v>VIETNAMTR</v>
          </cell>
          <cell r="C679" t="str">
            <v>VIETNAM</v>
          </cell>
          <cell r="D679" t="str">
            <v>TR</v>
          </cell>
          <cell r="G679">
            <v>55</v>
          </cell>
        </row>
        <row r="680">
          <cell r="A680">
            <v>743986</v>
          </cell>
          <cell r="B680" t="str">
            <v>VIETNAMGB</v>
          </cell>
          <cell r="C680" t="str">
            <v>VIETNAM</v>
          </cell>
          <cell r="D680" t="str">
            <v>GB</v>
          </cell>
          <cell r="G680">
            <v>35</v>
          </cell>
        </row>
        <row r="681">
          <cell r="A681">
            <v>743987</v>
          </cell>
          <cell r="B681" t="str">
            <v>BANGLADESHBR</v>
          </cell>
          <cell r="C681" t="str">
            <v>BANGLADESH</v>
          </cell>
          <cell r="D681" t="str">
            <v>BR</v>
          </cell>
          <cell r="G681">
            <v>61</v>
          </cell>
        </row>
        <row r="682">
          <cell r="A682">
            <v>743988</v>
          </cell>
          <cell r="B682" t="str">
            <v>BANGLADESHCAAIR</v>
          </cell>
          <cell r="C682" t="str">
            <v>BANGLADESH</v>
          </cell>
          <cell r="D682" t="str">
            <v>CA</v>
          </cell>
          <cell r="F682" t="str">
            <v>AIR</v>
          </cell>
          <cell r="G682">
            <v>9</v>
          </cell>
        </row>
        <row r="683">
          <cell r="A683">
            <v>743989</v>
          </cell>
          <cell r="B683" t="str">
            <v>BANGLADESHCL</v>
          </cell>
          <cell r="C683" t="str">
            <v>BANGLADESH</v>
          </cell>
          <cell r="D683" t="str">
            <v>CL</v>
          </cell>
          <cell r="G683">
            <v>52</v>
          </cell>
        </row>
        <row r="684">
          <cell r="A684">
            <v>743990</v>
          </cell>
          <cell r="B684" t="str">
            <v>BANGLADESHCR</v>
          </cell>
          <cell r="C684" t="str">
            <v>BANGLADESH</v>
          </cell>
          <cell r="D684" t="str">
            <v>CR</v>
          </cell>
          <cell r="G684">
            <v>85</v>
          </cell>
        </row>
        <row r="685">
          <cell r="A685">
            <v>743991</v>
          </cell>
          <cell r="B685" t="str">
            <v>BANGLADESHMXAIR</v>
          </cell>
          <cell r="C685" t="str">
            <v>BANGLADESH</v>
          </cell>
          <cell r="D685" t="str">
            <v>MX</v>
          </cell>
          <cell r="F685" t="str">
            <v>AIR</v>
          </cell>
          <cell r="G685">
            <v>21</v>
          </cell>
        </row>
        <row r="686">
          <cell r="A686">
            <v>941577</v>
          </cell>
          <cell r="B686" t="str">
            <v>BRAZILPA</v>
          </cell>
          <cell r="C686" t="str">
            <v>BRAZIL</v>
          </cell>
          <cell r="D686" t="str">
            <v>PA</v>
          </cell>
          <cell r="G686">
            <v>24</v>
          </cell>
        </row>
        <row r="687">
          <cell r="A687">
            <v>986521</v>
          </cell>
          <cell r="B687" t="str">
            <v>BRAZILMX</v>
          </cell>
          <cell r="C687" t="str">
            <v>BRAZIL</v>
          </cell>
          <cell r="D687" t="str">
            <v>MX</v>
          </cell>
          <cell r="G687">
            <v>38</v>
          </cell>
        </row>
        <row r="688">
          <cell r="A688">
            <v>986522</v>
          </cell>
          <cell r="B688" t="str">
            <v>BRAZILVE</v>
          </cell>
          <cell r="C688" t="str">
            <v>BRAZIL</v>
          </cell>
          <cell r="D688" t="str">
            <v>VE</v>
          </cell>
          <cell r="G688">
            <v>75</v>
          </cell>
        </row>
        <row r="689">
          <cell r="A689">
            <v>941578</v>
          </cell>
          <cell r="B689" t="str">
            <v>BULGARIAPA</v>
          </cell>
          <cell r="C689" t="str">
            <v>BULGARIA</v>
          </cell>
          <cell r="D689" t="str">
            <v>PA</v>
          </cell>
          <cell r="G689">
            <v>41</v>
          </cell>
        </row>
        <row r="690">
          <cell r="A690">
            <v>941579</v>
          </cell>
          <cell r="B690" t="str">
            <v>EGYPTPA</v>
          </cell>
          <cell r="C690" t="str">
            <v>EGYPT</v>
          </cell>
          <cell r="D690" t="str">
            <v>PA</v>
          </cell>
          <cell r="G690">
            <v>38</v>
          </cell>
        </row>
        <row r="691">
          <cell r="A691">
            <v>941580</v>
          </cell>
          <cell r="B691" t="str">
            <v>EL SALVADORPA</v>
          </cell>
          <cell r="C691" t="str">
            <v>EL SALVADOR</v>
          </cell>
          <cell r="D691" t="str">
            <v>PA</v>
          </cell>
          <cell r="G691">
            <v>11</v>
          </cell>
        </row>
        <row r="692">
          <cell r="A692">
            <v>941581</v>
          </cell>
          <cell r="B692" t="str">
            <v>GUATEMALAPA</v>
          </cell>
          <cell r="C692" t="str">
            <v>GUATEMALA</v>
          </cell>
          <cell r="D692" t="str">
            <v>PA</v>
          </cell>
          <cell r="G692">
            <v>12</v>
          </cell>
        </row>
        <row r="693">
          <cell r="A693">
            <v>941582</v>
          </cell>
          <cell r="B693" t="str">
            <v>MAURITIUSPA</v>
          </cell>
          <cell r="C693" t="str">
            <v>MAURITIUS</v>
          </cell>
          <cell r="D693" t="str">
            <v>PA</v>
          </cell>
          <cell r="G693">
            <v>54</v>
          </cell>
        </row>
        <row r="694">
          <cell r="A694">
            <v>941583</v>
          </cell>
          <cell r="B694" t="str">
            <v>MOROCCOPA</v>
          </cell>
          <cell r="C694" t="str">
            <v>MOROCCO</v>
          </cell>
          <cell r="D694" t="str">
            <v>PA</v>
          </cell>
          <cell r="G694">
            <v>59</v>
          </cell>
        </row>
        <row r="695">
          <cell r="A695">
            <v>941584</v>
          </cell>
          <cell r="B695" t="str">
            <v>NICARAGUAPA</v>
          </cell>
          <cell r="C695" t="str">
            <v>NICARAGUA</v>
          </cell>
          <cell r="D695" t="str">
            <v>PA</v>
          </cell>
          <cell r="G695">
            <v>10</v>
          </cell>
        </row>
        <row r="696">
          <cell r="A696">
            <v>941585</v>
          </cell>
          <cell r="B696" t="str">
            <v>PERUPA</v>
          </cell>
          <cell r="C696" t="str">
            <v>PERU</v>
          </cell>
          <cell r="D696" t="str">
            <v>PA</v>
          </cell>
          <cell r="G696">
            <v>16</v>
          </cell>
        </row>
        <row r="697">
          <cell r="A697">
            <v>941586</v>
          </cell>
          <cell r="B697" t="str">
            <v>TAIWANPA</v>
          </cell>
          <cell r="C697" t="str">
            <v>TAIWAN</v>
          </cell>
          <cell r="D697" t="str">
            <v>PA</v>
          </cell>
          <cell r="G697">
            <v>37</v>
          </cell>
        </row>
        <row r="698">
          <cell r="A698">
            <v>941587</v>
          </cell>
          <cell r="B698" t="str">
            <v>TURKEYPA</v>
          </cell>
          <cell r="C698" t="str">
            <v>TURKEY</v>
          </cell>
          <cell r="D698" t="str">
            <v>PA</v>
          </cell>
          <cell r="G698">
            <v>49</v>
          </cell>
        </row>
        <row r="699">
          <cell r="A699">
            <v>743992</v>
          </cell>
          <cell r="B699" t="str">
            <v>BANGLADESHPA</v>
          </cell>
          <cell r="C699" t="str">
            <v>BANGLADESH</v>
          </cell>
          <cell r="D699" t="str">
            <v>PA</v>
          </cell>
          <cell r="G699">
            <v>50</v>
          </cell>
        </row>
        <row r="700">
          <cell r="A700">
            <v>941588</v>
          </cell>
          <cell r="B700" t="str">
            <v>BRAZILPE</v>
          </cell>
          <cell r="C700" t="str">
            <v>BRAZIL</v>
          </cell>
          <cell r="D700" t="str">
            <v>PE</v>
          </cell>
          <cell r="G700">
            <v>27</v>
          </cell>
        </row>
        <row r="701">
          <cell r="A701">
            <v>941589</v>
          </cell>
          <cell r="B701" t="str">
            <v>COLOMBIAPE</v>
          </cell>
          <cell r="C701" t="str">
            <v>COLOMBIA</v>
          </cell>
          <cell r="D701" t="str">
            <v>PE</v>
          </cell>
          <cell r="G701">
            <v>14</v>
          </cell>
        </row>
        <row r="702">
          <cell r="A702">
            <v>978252</v>
          </cell>
          <cell r="B702" t="str">
            <v>TURKEYPE</v>
          </cell>
          <cell r="C702" t="str">
            <v>TURKEY</v>
          </cell>
          <cell r="D702" t="str">
            <v>PE</v>
          </cell>
          <cell r="G702">
            <v>40</v>
          </cell>
        </row>
        <row r="703">
          <cell r="A703">
            <v>743993</v>
          </cell>
          <cell r="B703" t="str">
            <v>BANGLADESHPE</v>
          </cell>
          <cell r="C703" t="str">
            <v>BANGLADESH</v>
          </cell>
          <cell r="D703" t="str">
            <v>PE</v>
          </cell>
          <cell r="G703">
            <v>60</v>
          </cell>
        </row>
        <row r="704">
          <cell r="A704">
            <v>743994</v>
          </cell>
          <cell r="B704" t="str">
            <v>BANGLADESHAPD</v>
          </cell>
          <cell r="C704" t="str">
            <v>BANGLADESH</v>
          </cell>
          <cell r="D704" t="str">
            <v>APD</v>
          </cell>
          <cell r="G704">
            <v>48</v>
          </cell>
        </row>
        <row r="705">
          <cell r="A705">
            <v>743995</v>
          </cell>
          <cell r="B705" t="str">
            <v>BANGLADESHCN</v>
          </cell>
          <cell r="C705" t="str">
            <v>BANGLADESH</v>
          </cell>
          <cell r="D705" t="str">
            <v>CN</v>
          </cell>
          <cell r="G705">
            <v>30</v>
          </cell>
        </row>
        <row r="706">
          <cell r="A706">
            <v>743996</v>
          </cell>
          <cell r="B706" t="str">
            <v>BANGLADESHPK</v>
          </cell>
          <cell r="C706" t="str">
            <v>BANGLADESH</v>
          </cell>
          <cell r="D706" t="str">
            <v>PK</v>
          </cell>
          <cell r="G706">
            <v>48</v>
          </cell>
        </row>
        <row r="707">
          <cell r="A707">
            <v>743997</v>
          </cell>
          <cell r="B707" t="str">
            <v>BANGLADESHIN</v>
          </cell>
          <cell r="C707" t="str">
            <v>BANGLADESH</v>
          </cell>
          <cell r="D707" t="str">
            <v>IN</v>
          </cell>
          <cell r="G707">
            <v>38</v>
          </cell>
        </row>
        <row r="708">
          <cell r="A708">
            <v>743998</v>
          </cell>
          <cell r="B708" t="str">
            <v>BANGLADESHSG</v>
          </cell>
          <cell r="C708" t="str">
            <v>BANGLADESH</v>
          </cell>
          <cell r="D708" t="str">
            <v>SG</v>
          </cell>
          <cell r="G708">
            <v>22</v>
          </cell>
        </row>
        <row r="709">
          <cell r="A709">
            <v>743999</v>
          </cell>
          <cell r="B709" t="str">
            <v>BANGLADESHMY</v>
          </cell>
          <cell r="C709" t="str">
            <v>BANGLADESH</v>
          </cell>
          <cell r="D709" t="str">
            <v>MY</v>
          </cell>
          <cell r="G709">
            <v>26</v>
          </cell>
        </row>
        <row r="710">
          <cell r="A710">
            <v>744000</v>
          </cell>
          <cell r="B710" t="str">
            <v>BANGLADESHPH</v>
          </cell>
          <cell r="C710" t="str">
            <v>BANGLADESH</v>
          </cell>
          <cell r="D710" t="str">
            <v>PH</v>
          </cell>
          <cell r="G710">
            <v>30</v>
          </cell>
        </row>
        <row r="711">
          <cell r="A711">
            <v>744001</v>
          </cell>
          <cell r="B711" t="str">
            <v>BANGLADESHTH</v>
          </cell>
          <cell r="C711" t="str">
            <v>BANGLADESH</v>
          </cell>
          <cell r="D711" t="str">
            <v>TH</v>
          </cell>
          <cell r="G711">
            <v>24</v>
          </cell>
        </row>
        <row r="712">
          <cell r="A712">
            <v>744002</v>
          </cell>
          <cell r="B712" t="str">
            <v>BANGLADESHZA</v>
          </cell>
          <cell r="C712" t="str">
            <v>BANGLADESH</v>
          </cell>
          <cell r="D712" t="str">
            <v>ZA</v>
          </cell>
          <cell r="G712">
            <v>40</v>
          </cell>
        </row>
        <row r="713">
          <cell r="A713">
            <v>744003</v>
          </cell>
          <cell r="B713" t="str">
            <v>BANGLADESHTR</v>
          </cell>
          <cell r="C713" t="str">
            <v>BANGLADESH</v>
          </cell>
          <cell r="D713" t="str">
            <v>TR</v>
          </cell>
          <cell r="G713">
            <v>54</v>
          </cell>
        </row>
        <row r="714">
          <cell r="A714">
            <v>744004</v>
          </cell>
          <cell r="B714" t="str">
            <v>BANGLADESHGB</v>
          </cell>
          <cell r="C714" t="str">
            <v>BANGLADESH</v>
          </cell>
          <cell r="D714" t="str">
            <v>GB</v>
          </cell>
          <cell r="G714">
            <v>36</v>
          </cell>
        </row>
        <row r="715">
          <cell r="A715">
            <v>744005</v>
          </cell>
          <cell r="B715" t="str">
            <v>CAMBODIABR</v>
          </cell>
          <cell r="C715" t="str">
            <v>CAMBODIA</v>
          </cell>
          <cell r="D715" t="str">
            <v>BR</v>
          </cell>
          <cell r="G715">
            <v>65</v>
          </cell>
        </row>
        <row r="716">
          <cell r="A716">
            <v>744006</v>
          </cell>
          <cell r="B716" t="str">
            <v>CAMBODIACA</v>
          </cell>
          <cell r="C716" t="str">
            <v>CAMBODIA</v>
          </cell>
          <cell r="D716" t="str">
            <v>CA</v>
          </cell>
          <cell r="G716">
            <v>51</v>
          </cell>
        </row>
        <row r="717">
          <cell r="A717">
            <v>744007</v>
          </cell>
          <cell r="B717" t="str">
            <v>CAMBODIACL</v>
          </cell>
          <cell r="C717" t="str">
            <v>CAMBODIA</v>
          </cell>
          <cell r="D717" t="str">
            <v>CL</v>
          </cell>
          <cell r="G717">
            <v>52</v>
          </cell>
        </row>
        <row r="718">
          <cell r="A718">
            <v>941573</v>
          </cell>
          <cell r="B718" t="str">
            <v>COLOMBIACR</v>
          </cell>
          <cell r="C718" t="str">
            <v>COLOMBIA</v>
          </cell>
          <cell r="D718" t="str">
            <v>CR</v>
          </cell>
          <cell r="G718">
            <v>15</v>
          </cell>
        </row>
        <row r="719">
          <cell r="A719">
            <v>941574</v>
          </cell>
          <cell r="B719" t="str">
            <v>GUATEMALACR</v>
          </cell>
          <cell r="C719" t="str">
            <v>GUATEMALA</v>
          </cell>
          <cell r="D719" t="str">
            <v>CR</v>
          </cell>
          <cell r="G719">
            <v>14</v>
          </cell>
        </row>
        <row r="720">
          <cell r="A720">
            <v>941575</v>
          </cell>
          <cell r="B720" t="str">
            <v>EL SALVADORCR</v>
          </cell>
          <cell r="C720" t="str">
            <v>EL SALVADOR</v>
          </cell>
          <cell r="D720" t="str">
            <v>CR</v>
          </cell>
          <cell r="G720">
            <v>14</v>
          </cell>
        </row>
        <row r="721">
          <cell r="A721">
            <v>941576</v>
          </cell>
          <cell r="B721" t="str">
            <v>BRAZILCR</v>
          </cell>
          <cell r="C721" t="str">
            <v>BRAZIL</v>
          </cell>
          <cell r="D721" t="str">
            <v>CR</v>
          </cell>
          <cell r="G721">
            <v>40</v>
          </cell>
        </row>
        <row r="722">
          <cell r="A722">
            <v>744008</v>
          </cell>
          <cell r="B722" t="str">
            <v>CAMBODIACR</v>
          </cell>
          <cell r="C722" t="str">
            <v>CAMBODIA</v>
          </cell>
          <cell r="D722" t="str">
            <v>CR</v>
          </cell>
          <cell r="G722">
            <v>85</v>
          </cell>
        </row>
        <row r="723">
          <cell r="A723">
            <v>744009</v>
          </cell>
          <cell r="B723" t="str">
            <v>CAMBODIAMX</v>
          </cell>
          <cell r="C723" t="str">
            <v>CAMBODIA</v>
          </cell>
          <cell r="D723" t="str">
            <v>MX</v>
          </cell>
          <cell r="G723">
            <v>67</v>
          </cell>
        </row>
        <row r="724">
          <cell r="A724">
            <v>744010</v>
          </cell>
          <cell r="B724" t="str">
            <v>CAMBODIAPA</v>
          </cell>
          <cell r="C724" t="str">
            <v>CAMBODIA</v>
          </cell>
          <cell r="D724" t="str">
            <v>PA</v>
          </cell>
          <cell r="G724">
            <v>50</v>
          </cell>
        </row>
        <row r="725">
          <cell r="A725">
            <v>744011</v>
          </cell>
          <cell r="B725" t="str">
            <v>CAMBODIAPE</v>
          </cell>
          <cell r="C725" t="str">
            <v>CAMBODIA</v>
          </cell>
          <cell r="D725" t="str">
            <v>PE</v>
          </cell>
          <cell r="G725">
            <v>60</v>
          </cell>
        </row>
        <row r="726">
          <cell r="A726">
            <v>744012</v>
          </cell>
          <cell r="B726" t="str">
            <v>CAMBODIAAPD</v>
          </cell>
          <cell r="C726" t="str">
            <v>CAMBODIA</v>
          </cell>
          <cell r="D726" t="str">
            <v>APD</v>
          </cell>
          <cell r="G726">
            <v>49</v>
          </cell>
        </row>
        <row r="727">
          <cell r="A727">
            <v>744013</v>
          </cell>
          <cell r="B727" t="str">
            <v>CAMBODIACN</v>
          </cell>
          <cell r="C727" t="str">
            <v>CAMBODIA</v>
          </cell>
          <cell r="D727" t="str">
            <v>CN</v>
          </cell>
          <cell r="G727">
            <v>28</v>
          </cell>
        </row>
        <row r="728">
          <cell r="A728">
            <v>744014</v>
          </cell>
          <cell r="B728" t="str">
            <v>CAMBODIAIN</v>
          </cell>
          <cell r="C728" t="str">
            <v>CAMBODIA</v>
          </cell>
          <cell r="D728" t="str">
            <v>IN</v>
          </cell>
          <cell r="G728">
            <v>36</v>
          </cell>
        </row>
        <row r="729">
          <cell r="A729">
            <v>744015</v>
          </cell>
          <cell r="B729" t="str">
            <v>CAMBODIASG</v>
          </cell>
          <cell r="C729" t="str">
            <v>CAMBODIA</v>
          </cell>
          <cell r="D729" t="str">
            <v>SG</v>
          </cell>
          <cell r="G729">
            <v>14</v>
          </cell>
        </row>
        <row r="730">
          <cell r="A730">
            <v>744016</v>
          </cell>
          <cell r="B730" t="str">
            <v>CAMBODIAMY</v>
          </cell>
          <cell r="C730" t="str">
            <v>CAMBODIA</v>
          </cell>
          <cell r="D730" t="str">
            <v>MY</v>
          </cell>
          <cell r="G730">
            <v>26</v>
          </cell>
        </row>
        <row r="731">
          <cell r="A731">
            <v>744017</v>
          </cell>
          <cell r="B731" t="str">
            <v>CAMBODIAPH</v>
          </cell>
          <cell r="C731" t="str">
            <v>CAMBODIA</v>
          </cell>
          <cell r="D731" t="str">
            <v>PH</v>
          </cell>
          <cell r="G731">
            <v>28</v>
          </cell>
        </row>
        <row r="732">
          <cell r="A732">
            <v>744018</v>
          </cell>
          <cell r="B732" t="str">
            <v>CAMBODIATH</v>
          </cell>
          <cell r="C732" t="str">
            <v>CAMBODIA</v>
          </cell>
          <cell r="D732" t="str">
            <v>TH</v>
          </cell>
          <cell r="G732">
            <v>22</v>
          </cell>
        </row>
        <row r="733">
          <cell r="A733">
            <v>744019</v>
          </cell>
          <cell r="B733" t="str">
            <v>CAMBODIAZA</v>
          </cell>
          <cell r="C733" t="str">
            <v>CAMBODIA</v>
          </cell>
          <cell r="D733" t="str">
            <v>ZA</v>
          </cell>
          <cell r="G733">
            <v>49</v>
          </cell>
        </row>
        <row r="734">
          <cell r="A734">
            <v>744020</v>
          </cell>
          <cell r="B734" t="str">
            <v>CAMBODIATR</v>
          </cell>
          <cell r="C734" t="str">
            <v>CAMBODIA</v>
          </cell>
          <cell r="D734" t="str">
            <v>TR</v>
          </cell>
          <cell r="G734">
            <v>63</v>
          </cell>
        </row>
        <row r="735">
          <cell r="A735">
            <v>744021</v>
          </cell>
          <cell r="B735" t="str">
            <v>CAMBODIAGB</v>
          </cell>
          <cell r="C735" t="str">
            <v>CAMBODIA</v>
          </cell>
          <cell r="D735" t="str">
            <v>GB</v>
          </cell>
          <cell r="G735">
            <v>40</v>
          </cell>
        </row>
        <row r="736">
          <cell r="A736">
            <v>744022</v>
          </cell>
          <cell r="B736" t="str">
            <v>INDIABR</v>
          </cell>
          <cell r="C736" t="str">
            <v>INDIA</v>
          </cell>
          <cell r="D736" t="str">
            <v>BR</v>
          </cell>
          <cell r="G736">
            <v>68</v>
          </cell>
        </row>
        <row r="737">
          <cell r="A737">
            <v>744023</v>
          </cell>
          <cell r="B737" t="str">
            <v>INDIACA</v>
          </cell>
          <cell r="C737" t="str">
            <v>INDIA</v>
          </cell>
          <cell r="D737" t="str">
            <v>CA</v>
          </cell>
          <cell r="G737">
            <v>44</v>
          </cell>
        </row>
        <row r="738">
          <cell r="A738">
            <v>744024</v>
          </cell>
          <cell r="B738" t="str">
            <v>INDIACL</v>
          </cell>
          <cell r="C738" t="str">
            <v>INDIA</v>
          </cell>
          <cell r="D738" t="str">
            <v>CL</v>
          </cell>
          <cell r="G738">
            <v>70</v>
          </cell>
        </row>
        <row r="739">
          <cell r="A739">
            <v>744025</v>
          </cell>
          <cell r="B739" t="str">
            <v>INDIACR</v>
          </cell>
          <cell r="C739" t="str">
            <v>INDIA</v>
          </cell>
          <cell r="D739" t="str">
            <v>CR</v>
          </cell>
          <cell r="G739">
            <v>85</v>
          </cell>
        </row>
        <row r="740">
          <cell r="A740">
            <v>744026</v>
          </cell>
          <cell r="B740" t="str">
            <v>INDIAMX</v>
          </cell>
          <cell r="C740" t="str">
            <v>INDIA</v>
          </cell>
          <cell r="D740" t="str">
            <v>MX</v>
          </cell>
          <cell r="G740">
            <v>61</v>
          </cell>
        </row>
        <row r="741">
          <cell r="A741">
            <v>744027</v>
          </cell>
          <cell r="B741" t="str">
            <v>INDIAPA</v>
          </cell>
          <cell r="C741" t="str">
            <v>INDIA</v>
          </cell>
          <cell r="D741" t="str">
            <v>PA</v>
          </cell>
          <cell r="G741">
            <v>50</v>
          </cell>
        </row>
        <row r="742">
          <cell r="A742">
            <v>744028</v>
          </cell>
          <cell r="B742" t="str">
            <v>INDIAPE</v>
          </cell>
          <cell r="C742" t="str">
            <v>INDIA</v>
          </cell>
          <cell r="D742" t="str">
            <v>PE</v>
          </cell>
          <cell r="G742">
            <v>70</v>
          </cell>
        </row>
        <row r="743">
          <cell r="A743">
            <v>744029</v>
          </cell>
          <cell r="B743" t="str">
            <v>INDIAAPD</v>
          </cell>
          <cell r="C743" t="str">
            <v>INDIA</v>
          </cell>
          <cell r="D743" t="str">
            <v>APD</v>
          </cell>
          <cell r="G743">
            <v>41</v>
          </cell>
        </row>
        <row r="744">
          <cell r="A744">
            <v>744030</v>
          </cell>
          <cell r="B744" t="str">
            <v>INDIACN</v>
          </cell>
          <cell r="C744" t="str">
            <v>INDIA</v>
          </cell>
          <cell r="D744" t="str">
            <v>CN</v>
          </cell>
          <cell r="G744">
            <v>35</v>
          </cell>
        </row>
        <row r="745">
          <cell r="A745">
            <v>744031</v>
          </cell>
          <cell r="B745" t="str">
            <v>INDIAPK</v>
          </cell>
          <cell r="C745" t="str">
            <v>INDIA</v>
          </cell>
          <cell r="D745" t="str">
            <v>PK</v>
          </cell>
          <cell r="G745">
            <v>41</v>
          </cell>
        </row>
        <row r="746">
          <cell r="A746">
            <v>744032</v>
          </cell>
          <cell r="B746" t="str">
            <v>INDIAIN</v>
          </cell>
          <cell r="C746" t="str">
            <v>INDIA</v>
          </cell>
          <cell r="D746" t="str">
            <v>IN</v>
          </cell>
          <cell r="G746">
            <v>7</v>
          </cell>
        </row>
        <row r="747">
          <cell r="A747">
            <v>744033</v>
          </cell>
          <cell r="B747" t="str">
            <v>INDIASG</v>
          </cell>
          <cell r="C747" t="str">
            <v>INDIA</v>
          </cell>
          <cell r="D747" t="str">
            <v>SG</v>
          </cell>
          <cell r="G747">
            <v>20</v>
          </cell>
        </row>
        <row r="748">
          <cell r="A748">
            <v>744034</v>
          </cell>
          <cell r="B748" t="str">
            <v>INDIAMY</v>
          </cell>
          <cell r="C748" t="str">
            <v>INDIA</v>
          </cell>
          <cell r="D748" t="str">
            <v>MY</v>
          </cell>
          <cell r="G748">
            <v>21</v>
          </cell>
        </row>
        <row r="749">
          <cell r="A749">
            <v>744035</v>
          </cell>
          <cell r="B749" t="str">
            <v>INDIAPH</v>
          </cell>
          <cell r="C749" t="str">
            <v>INDIA</v>
          </cell>
          <cell r="D749" t="str">
            <v>PH</v>
          </cell>
          <cell r="G749">
            <v>29</v>
          </cell>
        </row>
        <row r="750">
          <cell r="A750">
            <v>744036</v>
          </cell>
          <cell r="B750" t="str">
            <v>INDIATH</v>
          </cell>
          <cell r="C750" t="str">
            <v>INDIA</v>
          </cell>
          <cell r="D750" t="str">
            <v>TH</v>
          </cell>
          <cell r="G750">
            <v>20</v>
          </cell>
        </row>
        <row r="751">
          <cell r="A751">
            <v>744037</v>
          </cell>
          <cell r="B751" t="str">
            <v>INDIAZA</v>
          </cell>
          <cell r="C751" t="str">
            <v>INDIA</v>
          </cell>
          <cell r="D751" t="str">
            <v>ZA</v>
          </cell>
          <cell r="G751">
            <v>37</v>
          </cell>
        </row>
        <row r="752">
          <cell r="A752">
            <v>744038</v>
          </cell>
          <cell r="B752" t="str">
            <v>INDIATR</v>
          </cell>
          <cell r="C752" t="str">
            <v>INDIA</v>
          </cell>
          <cell r="D752" t="str">
            <v>TR</v>
          </cell>
          <cell r="G752">
            <v>52</v>
          </cell>
        </row>
        <row r="753">
          <cell r="A753">
            <v>744039</v>
          </cell>
          <cell r="B753" t="str">
            <v>INDIAGB</v>
          </cell>
          <cell r="C753" t="str">
            <v>INDIA</v>
          </cell>
          <cell r="D753" t="str">
            <v>GB</v>
          </cell>
          <cell r="G753">
            <v>33</v>
          </cell>
        </row>
        <row r="754">
          <cell r="A754">
            <v>803060</v>
          </cell>
          <cell r="B754" t="str">
            <v>PAKISTAN2006</v>
          </cell>
          <cell r="C754" t="str">
            <v>PAKISTAN</v>
          </cell>
          <cell r="D754">
            <v>2006</v>
          </cell>
          <cell r="G754">
            <v>41</v>
          </cell>
        </row>
        <row r="755">
          <cell r="A755">
            <v>803061</v>
          </cell>
          <cell r="B755" t="str">
            <v>PAKISTAN2007</v>
          </cell>
          <cell r="C755" t="str">
            <v>PAKISTAN</v>
          </cell>
          <cell r="D755">
            <v>2007</v>
          </cell>
          <cell r="G755">
            <v>40</v>
          </cell>
        </row>
        <row r="756">
          <cell r="A756">
            <v>803062</v>
          </cell>
          <cell r="B756" t="str">
            <v>PAKISTAN2008</v>
          </cell>
          <cell r="C756" t="str">
            <v>PAKISTAN</v>
          </cell>
          <cell r="D756">
            <v>2008</v>
          </cell>
          <cell r="G756">
            <v>38</v>
          </cell>
        </row>
        <row r="757">
          <cell r="A757">
            <v>744040</v>
          </cell>
          <cell r="B757" t="str">
            <v>PAKISTANBR</v>
          </cell>
          <cell r="C757" t="str">
            <v>PAKISTAN</v>
          </cell>
          <cell r="D757" t="str">
            <v>BR</v>
          </cell>
          <cell r="G757">
            <v>65</v>
          </cell>
        </row>
        <row r="758">
          <cell r="A758">
            <v>919741</v>
          </cell>
          <cell r="B758" t="str">
            <v>PERUBR</v>
          </cell>
          <cell r="C758" t="str">
            <v>PERU</v>
          </cell>
          <cell r="D758" t="str">
            <v>BR</v>
          </cell>
          <cell r="G758">
            <v>59</v>
          </cell>
        </row>
        <row r="759">
          <cell r="A759">
            <v>744041</v>
          </cell>
          <cell r="B759" t="str">
            <v>PAKISTANCA</v>
          </cell>
          <cell r="C759" t="str">
            <v>PAKISTAN</v>
          </cell>
          <cell r="D759" t="str">
            <v>CA</v>
          </cell>
          <cell r="G759">
            <v>44</v>
          </cell>
        </row>
        <row r="760">
          <cell r="A760">
            <v>744042</v>
          </cell>
          <cell r="B760" t="str">
            <v>PAKISTANCL</v>
          </cell>
          <cell r="C760" t="str">
            <v>PAKISTAN</v>
          </cell>
          <cell r="D760" t="str">
            <v>CL</v>
          </cell>
          <cell r="G760">
            <v>70</v>
          </cell>
        </row>
        <row r="761">
          <cell r="A761">
            <v>744043</v>
          </cell>
          <cell r="B761" t="str">
            <v>PAKISTANCR</v>
          </cell>
          <cell r="C761" t="str">
            <v>PAKISTAN</v>
          </cell>
          <cell r="D761" t="str">
            <v>CR</v>
          </cell>
          <cell r="G761">
            <v>85</v>
          </cell>
        </row>
        <row r="762">
          <cell r="A762">
            <v>744044</v>
          </cell>
          <cell r="B762" t="str">
            <v>PAKISTANMX</v>
          </cell>
          <cell r="C762" t="str">
            <v>PAKISTAN</v>
          </cell>
          <cell r="D762" t="str">
            <v>MX</v>
          </cell>
          <cell r="G762">
            <v>70</v>
          </cell>
        </row>
        <row r="763">
          <cell r="A763">
            <v>744045</v>
          </cell>
          <cell r="B763" t="str">
            <v>PAKISTANPA</v>
          </cell>
          <cell r="C763" t="str">
            <v>PAKISTAN</v>
          </cell>
          <cell r="D763" t="str">
            <v>PA</v>
          </cell>
          <cell r="G763">
            <v>50</v>
          </cell>
        </row>
        <row r="764">
          <cell r="A764">
            <v>744046</v>
          </cell>
          <cell r="B764" t="str">
            <v>PAKISTANPE</v>
          </cell>
          <cell r="C764" t="str">
            <v>PAKISTAN</v>
          </cell>
          <cell r="D764" t="str">
            <v>PE</v>
          </cell>
          <cell r="G764">
            <v>70</v>
          </cell>
        </row>
        <row r="765">
          <cell r="A765">
            <v>744047</v>
          </cell>
          <cell r="B765" t="str">
            <v>PAKISTANAPD</v>
          </cell>
          <cell r="C765" t="str">
            <v>PAKISTAN</v>
          </cell>
          <cell r="D765" t="str">
            <v>APD</v>
          </cell>
          <cell r="G765">
            <v>41</v>
          </cell>
        </row>
        <row r="766">
          <cell r="A766">
            <v>744048</v>
          </cell>
          <cell r="B766" t="str">
            <v>PAKISTANCN</v>
          </cell>
          <cell r="C766" t="str">
            <v>PAKISTAN</v>
          </cell>
          <cell r="D766" t="str">
            <v>CN</v>
          </cell>
          <cell r="G766">
            <v>38</v>
          </cell>
        </row>
        <row r="767">
          <cell r="A767">
            <v>744049</v>
          </cell>
          <cell r="B767" t="str">
            <v>PAKISTANPK</v>
          </cell>
          <cell r="C767" t="str">
            <v>PAKISTAN</v>
          </cell>
          <cell r="D767" t="str">
            <v>PK</v>
          </cell>
          <cell r="G767">
            <v>7</v>
          </cell>
        </row>
        <row r="768">
          <cell r="A768">
            <v>744050</v>
          </cell>
          <cell r="B768" t="str">
            <v>PAKISTANIN</v>
          </cell>
          <cell r="C768" t="str">
            <v>PAKISTAN</v>
          </cell>
          <cell r="D768" t="str">
            <v>IN</v>
          </cell>
          <cell r="G768">
            <v>41</v>
          </cell>
        </row>
        <row r="769">
          <cell r="A769">
            <v>744051</v>
          </cell>
          <cell r="B769" t="str">
            <v>PAKISTANSG</v>
          </cell>
          <cell r="C769" t="str">
            <v>PAKISTAN</v>
          </cell>
          <cell r="D769" t="str">
            <v>SG</v>
          </cell>
          <cell r="G769">
            <v>27</v>
          </cell>
        </row>
        <row r="770">
          <cell r="A770">
            <v>744052</v>
          </cell>
          <cell r="B770" t="str">
            <v>PAKISTANMY</v>
          </cell>
          <cell r="C770" t="str">
            <v>PAKISTAN</v>
          </cell>
          <cell r="D770" t="str">
            <v>MY</v>
          </cell>
          <cell r="G770">
            <v>27</v>
          </cell>
        </row>
        <row r="771">
          <cell r="A771">
            <v>744053</v>
          </cell>
          <cell r="B771" t="str">
            <v>PAKISTANPH</v>
          </cell>
          <cell r="C771" t="str">
            <v>PAKISTAN</v>
          </cell>
          <cell r="D771" t="str">
            <v>PH</v>
          </cell>
          <cell r="G771">
            <v>32</v>
          </cell>
        </row>
        <row r="772">
          <cell r="A772">
            <v>744054</v>
          </cell>
          <cell r="B772" t="str">
            <v>PAKISTANZA</v>
          </cell>
          <cell r="C772" t="str">
            <v>PAKISTAN</v>
          </cell>
          <cell r="D772" t="str">
            <v>ZA</v>
          </cell>
          <cell r="G772">
            <v>40</v>
          </cell>
        </row>
        <row r="773">
          <cell r="A773">
            <v>744055</v>
          </cell>
          <cell r="B773" t="str">
            <v>PAKISTANTR</v>
          </cell>
          <cell r="C773" t="str">
            <v>PAKISTAN</v>
          </cell>
          <cell r="D773" t="str">
            <v>TR</v>
          </cell>
          <cell r="G773">
            <v>54</v>
          </cell>
        </row>
        <row r="774">
          <cell r="A774">
            <v>744056</v>
          </cell>
          <cell r="B774" t="str">
            <v>PAKISTANGB</v>
          </cell>
          <cell r="C774" t="str">
            <v>PAKISTAN</v>
          </cell>
          <cell r="D774" t="str">
            <v>GB</v>
          </cell>
          <cell r="G774">
            <v>35</v>
          </cell>
        </row>
        <row r="775">
          <cell r="A775">
            <v>744057</v>
          </cell>
          <cell r="B775" t="str">
            <v>SRI LANKABR</v>
          </cell>
          <cell r="C775" t="str">
            <v>SRI LANKA</v>
          </cell>
          <cell r="D775" t="str">
            <v>BR</v>
          </cell>
          <cell r="G775">
            <v>75</v>
          </cell>
        </row>
        <row r="776">
          <cell r="A776">
            <v>744058</v>
          </cell>
          <cell r="B776" t="str">
            <v>SRI LANKACA</v>
          </cell>
          <cell r="C776" t="str">
            <v>SRI LANKA</v>
          </cell>
          <cell r="D776" t="str">
            <v>CA</v>
          </cell>
          <cell r="G776">
            <v>44</v>
          </cell>
        </row>
        <row r="777">
          <cell r="A777">
            <v>744059</v>
          </cell>
          <cell r="B777" t="str">
            <v>SRI LANKACL</v>
          </cell>
          <cell r="C777" t="str">
            <v>SRI LANKA</v>
          </cell>
          <cell r="D777" t="str">
            <v>CL</v>
          </cell>
          <cell r="G777">
            <v>68</v>
          </cell>
        </row>
        <row r="778">
          <cell r="A778">
            <v>744060</v>
          </cell>
          <cell r="B778" t="str">
            <v>SRI LANKACR</v>
          </cell>
          <cell r="C778" t="str">
            <v>SRI LANKA</v>
          </cell>
          <cell r="D778" t="str">
            <v>CR</v>
          </cell>
          <cell r="G778">
            <v>83</v>
          </cell>
        </row>
        <row r="779">
          <cell r="A779">
            <v>744061</v>
          </cell>
          <cell r="B779" t="str">
            <v>SRI LANKAMX</v>
          </cell>
          <cell r="C779" t="str">
            <v>SRI LANKA</v>
          </cell>
          <cell r="D779" t="str">
            <v>MX</v>
          </cell>
          <cell r="G779">
            <v>72</v>
          </cell>
        </row>
        <row r="780">
          <cell r="A780">
            <v>744062</v>
          </cell>
          <cell r="B780" t="str">
            <v>SRI LANKAPA</v>
          </cell>
          <cell r="C780" t="str">
            <v>SRI LANKA</v>
          </cell>
          <cell r="D780" t="str">
            <v>PA</v>
          </cell>
          <cell r="G780">
            <v>48</v>
          </cell>
        </row>
        <row r="781">
          <cell r="A781">
            <v>744063</v>
          </cell>
          <cell r="B781" t="str">
            <v>SRI LANKAPE</v>
          </cell>
          <cell r="C781" t="str">
            <v>SRI LANKA</v>
          </cell>
          <cell r="D781" t="str">
            <v>PE</v>
          </cell>
          <cell r="G781">
            <v>68</v>
          </cell>
        </row>
        <row r="782">
          <cell r="A782">
            <v>744064</v>
          </cell>
          <cell r="B782" t="str">
            <v>SRI LANKAAPD</v>
          </cell>
          <cell r="C782" t="str">
            <v>SRI LANKA</v>
          </cell>
          <cell r="D782" t="str">
            <v>APD</v>
          </cell>
          <cell r="G782">
            <v>34</v>
          </cell>
        </row>
        <row r="783">
          <cell r="A783">
            <v>744065</v>
          </cell>
          <cell r="B783" t="str">
            <v>SRI LANKACN</v>
          </cell>
          <cell r="C783" t="str">
            <v>SRI LANKA</v>
          </cell>
          <cell r="D783" t="str">
            <v>CN</v>
          </cell>
          <cell r="G783">
            <v>34</v>
          </cell>
        </row>
        <row r="784">
          <cell r="A784">
            <v>744066</v>
          </cell>
          <cell r="B784" t="str">
            <v>SRI LANKAPK</v>
          </cell>
          <cell r="C784" t="str">
            <v>SRI LANKA</v>
          </cell>
          <cell r="D784" t="str">
            <v>PK</v>
          </cell>
          <cell r="G784">
            <v>10</v>
          </cell>
        </row>
        <row r="785">
          <cell r="A785">
            <v>744067</v>
          </cell>
          <cell r="B785" t="str">
            <v>SRI LANKAIN</v>
          </cell>
          <cell r="C785" t="str">
            <v>SRI LANKA</v>
          </cell>
          <cell r="D785" t="str">
            <v>IN</v>
          </cell>
          <cell r="G785">
            <v>14</v>
          </cell>
        </row>
        <row r="786">
          <cell r="A786">
            <v>744068</v>
          </cell>
          <cell r="B786" t="str">
            <v>SRI LANKASG</v>
          </cell>
          <cell r="C786" t="str">
            <v>SRI LANKA</v>
          </cell>
          <cell r="D786" t="str">
            <v>SG</v>
          </cell>
          <cell r="G786">
            <v>14</v>
          </cell>
        </row>
        <row r="787">
          <cell r="A787">
            <v>744069</v>
          </cell>
          <cell r="B787" t="str">
            <v>SRI LANKAMY</v>
          </cell>
          <cell r="C787" t="str">
            <v>SRI LANKA</v>
          </cell>
          <cell r="D787" t="str">
            <v>MY</v>
          </cell>
          <cell r="G787">
            <v>25</v>
          </cell>
        </row>
        <row r="788">
          <cell r="A788">
            <v>744070</v>
          </cell>
          <cell r="B788" t="str">
            <v>SRI LANKAPH</v>
          </cell>
          <cell r="C788" t="str">
            <v>SRI LANKA</v>
          </cell>
          <cell r="D788" t="str">
            <v>PH</v>
          </cell>
          <cell r="G788">
            <v>30</v>
          </cell>
        </row>
        <row r="789">
          <cell r="A789">
            <v>744071</v>
          </cell>
          <cell r="B789" t="str">
            <v>SRI LANKATH</v>
          </cell>
          <cell r="C789" t="str">
            <v>SRI LANKA</v>
          </cell>
          <cell r="D789" t="str">
            <v>TH</v>
          </cell>
          <cell r="G789">
            <v>14</v>
          </cell>
        </row>
        <row r="790">
          <cell r="A790">
            <v>744072</v>
          </cell>
          <cell r="B790" t="str">
            <v>SRI LANKAZA</v>
          </cell>
          <cell r="C790" t="str">
            <v>SRI LANKA</v>
          </cell>
          <cell r="D790" t="str">
            <v>ZA</v>
          </cell>
          <cell r="G790">
            <v>25</v>
          </cell>
        </row>
        <row r="791">
          <cell r="A791">
            <v>744073</v>
          </cell>
          <cell r="B791" t="str">
            <v>SRI LANKATR</v>
          </cell>
          <cell r="C791" t="str">
            <v>SRI LANKA</v>
          </cell>
          <cell r="D791" t="str">
            <v>TR</v>
          </cell>
          <cell r="G791">
            <v>39</v>
          </cell>
        </row>
        <row r="792">
          <cell r="A792">
            <v>744074</v>
          </cell>
          <cell r="B792" t="str">
            <v>SRI LANKAGB</v>
          </cell>
          <cell r="C792" t="str">
            <v>SRI LANKA</v>
          </cell>
          <cell r="D792" t="str">
            <v>GB</v>
          </cell>
          <cell r="G792">
            <v>20</v>
          </cell>
        </row>
        <row r="793">
          <cell r="A793">
            <v>744075</v>
          </cell>
          <cell r="B793" t="str">
            <v>PERU2008</v>
          </cell>
          <cell r="C793" t="str">
            <v>PERU</v>
          </cell>
          <cell r="D793">
            <v>2008</v>
          </cell>
          <cell r="G793">
            <v>21</v>
          </cell>
        </row>
        <row r="794">
          <cell r="A794">
            <v>986969</v>
          </cell>
          <cell r="B794" t="str">
            <v>DOM REPUBLICTR</v>
          </cell>
          <cell r="C794" t="str">
            <v>DOM REPUBLIC</v>
          </cell>
          <cell r="D794" t="str">
            <v>TR</v>
          </cell>
          <cell r="F794" t="str">
            <v>AIR</v>
          </cell>
          <cell r="G794">
            <v>29</v>
          </cell>
        </row>
        <row r="795">
          <cell r="A795">
            <v>986970</v>
          </cell>
          <cell r="B795" t="str">
            <v>DOM REPUBLICGB</v>
          </cell>
          <cell r="C795" t="str">
            <v>DOM REPUBLIC</v>
          </cell>
          <cell r="D795" t="str">
            <v>GB</v>
          </cell>
          <cell r="F795" t="str">
            <v>AIR</v>
          </cell>
          <cell r="G795">
            <v>10</v>
          </cell>
        </row>
        <row r="796">
          <cell r="A796">
            <v>986971</v>
          </cell>
          <cell r="B796" t="str">
            <v>USATR</v>
          </cell>
          <cell r="C796" t="str">
            <v>USA</v>
          </cell>
          <cell r="D796" t="str">
            <v>TR</v>
          </cell>
          <cell r="F796" t="str">
            <v>AIR</v>
          </cell>
          <cell r="G796">
            <v>29</v>
          </cell>
        </row>
        <row r="797">
          <cell r="A797">
            <v>986972</v>
          </cell>
          <cell r="B797" t="str">
            <v>USAGB</v>
          </cell>
          <cell r="C797" t="str">
            <v>USA</v>
          </cell>
          <cell r="D797" t="str">
            <v>GB</v>
          </cell>
          <cell r="F797" t="str">
            <v>AIR</v>
          </cell>
          <cell r="G797">
            <v>10</v>
          </cell>
        </row>
        <row r="798">
          <cell r="A798">
            <v>986973</v>
          </cell>
          <cell r="B798" t="str">
            <v>EGYPTTR</v>
          </cell>
          <cell r="C798" t="str">
            <v>EGYPT</v>
          </cell>
          <cell r="D798" t="str">
            <v>TR</v>
          </cell>
          <cell r="F798" t="str">
            <v>AIR</v>
          </cell>
          <cell r="G798">
            <v>29</v>
          </cell>
        </row>
        <row r="799">
          <cell r="A799">
            <v>986974</v>
          </cell>
          <cell r="B799" t="str">
            <v>EGYPTGB</v>
          </cell>
          <cell r="C799" t="str">
            <v>EGYPT</v>
          </cell>
          <cell r="D799" t="str">
            <v>GB</v>
          </cell>
          <cell r="F799" t="str">
            <v>AIR</v>
          </cell>
          <cell r="G799">
            <v>10</v>
          </cell>
        </row>
        <row r="800">
          <cell r="A800">
            <v>986975</v>
          </cell>
          <cell r="B800" t="str">
            <v>MAURITIUSTR</v>
          </cell>
          <cell r="C800" t="str">
            <v>MAURITIUS</v>
          </cell>
          <cell r="D800" t="str">
            <v>TR</v>
          </cell>
          <cell r="F800" t="str">
            <v>AIR</v>
          </cell>
          <cell r="G800">
            <v>29</v>
          </cell>
        </row>
        <row r="801">
          <cell r="A801">
            <v>986976</v>
          </cell>
          <cell r="B801" t="str">
            <v>MAURITIUSGB</v>
          </cell>
          <cell r="C801" t="str">
            <v>MAURITIUS</v>
          </cell>
          <cell r="D801" t="str">
            <v>GB</v>
          </cell>
          <cell r="F801" t="str">
            <v>AIR</v>
          </cell>
          <cell r="G801">
            <v>10</v>
          </cell>
        </row>
        <row r="802">
          <cell r="A802">
            <v>986978</v>
          </cell>
          <cell r="B802" t="str">
            <v>CHINATR</v>
          </cell>
          <cell r="C802" t="str">
            <v>CHINA</v>
          </cell>
          <cell r="D802" t="str">
            <v>TR</v>
          </cell>
          <cell r="F802" t="str">
            <v>AIR</v>
          </cell>
          <cell r="G802">
            <v>29</v>
          </cell>
        </row>
        <row r="803">
          <cell r="A803">
            <v>986979</v>
          </cell>
          <cell r="B803" t="str">
            <v>CHINAGB</v>
          </cell>
          <cell r="C803" t="str">
            <v>CHINA</v>
          </cell>
          <cell r="D803" t="str">
            <v>GB</v>
          </cell>
          <cell r="F803" t="str">
            <v>AIR</v>
          </cell>
          <cell r="G803">
            <v>10</v>
          </cell>
        </row>
        <row r="804">
          <cell r="A804">
            <v>986980</v>
          </cell>
          <cell r="B804" t="str">
            <v>HONG KONGTR</v>
          </cell>
          <cell r="C804" t="str">
            <v>HONG KONG</v>
          </cell>
          <cell r="D804" t="str">
            <v>TR</v>
          </cell>
          <cell r="F804" t="str">
            <v>AIR</v>
          </cell>
          <cell r="G804">
            <v>29</v>
          </cell>
        </row>
        <row r="805">
          <cell r="A805">
            <v>986981</v>
          </cell>
          <cell r="B805" t="str">
            <v>HONG KONGGB</v>
          </cell>
          <cell r="C805" t="str">
            <v>HONG KONG</v>
          </cell>
          <cell r="D805" t="str">
            <v>GB</v>
          </cell>
          <cell r="F805" t="str">
            <v>AIR</v>
          </cell>
          <cell r="G805">
            <v>10</v>
          </cell>
        </row>
        <row r="806">
          <cell r="A806">
            <v>986982</v>
          </cell>
          <cell r="B806" t="str">
            <v>INDONESIATR</v>
          </cell>
          <cell r="C806" t="str">
            <v>INDONESIA</v>
          </cell>
          <cell r="D806" t="str">
            <v>TR</v>
          </cell>
          <cell r="F806" t="str">
            <v>AIR</v>
          </cell>
          <cell r="G806">
            <v>29</v>
          </cell>
        </row>
        <row r="807">
          <cell r="A807">
            <v>986983</v>
          </cell>
          <cell r="B807" t="str">
            <v>INDONESIAGB</v>
          </cell>
          <cell r="C807" t="str">
            <v>INDONESIA</v>
          </cell>
          <cell r="D807" t="str">
            <v>GB</v>
          </cell>
          <cell r="F807" t="str">
            <v>AIR</v>
          </cell>
          <cell r="G807">
            <v>10</v>
          </cell>
        </row>
        <row r="808">
          <cell r="A808">
            <v>986984</v>
          </cell>
          <cell r="B808" t="str">
            <v>MACAUTR</v>
          </cell>
          <cell r="C808" t="str">
            <v>MACAU</v>
          </cell>
          <cell r="D808" t="str">
            <v>TR</v>
          </cell>
          <cell r="F808" t="str">
            <v>AIR</v>
          </cell>
          <cell r="G808">
            <v>29</v>
          </cell>
        </row>
        <row r="809">
          <cell r="A809">
            <v>986985</v>
          </cell>
          <cell r="B809" t="str">
            <v>MACAUGB</v>
          </cell>
          <cell r="C809" t="str">
            <v>MACAU</v>
          </cell>
          <cell r="D809" t="str">
            <v>GB</v>
          </cell>
          <cell r="F809" t="str">
            <v>AIR</v>
          </cell>
          <cell r="G809">
            <v>10</v>
          </cell>
        </row>
        <row r="810">
          <cell r="A810">
            <v>986986</v>
          </cell>
          <cell r="B810" t="str">
            <v>PHILIPPINESTR</v>
          </cell>
          <cell r="C810" t="str">
            <v>PHILIPPINES</v>
          </cell>
          <cell r="D810" t="str">
            <v>TR</v>
          </cell>
          <cell r="F810" t="str">
            <v>AIR</v>
          </cell>
          <cell r="G810">
            <v>29</v>
          </cell>
        </row>
        <row r="811">
          <cell r="A811">
            <v>986987</v>
          </cell>
          <cell r="B811" t="str">
            <v>PHILIPPINESGB</v>
          </cell>
          <cell r="C811" t="str">
            <v>PHILIPPINES</v>
          </cell>
          <cell r="D811" t="str">
            <v>GB</v>
          </cell>
          <cell r="F811" t="str">
            <v>AIR</v>
          </cell>
          <cell r="G811">
            <v>10</v>
          </cell>
        </row>
        <row r="812">
          <cell r="A812">
            <v>986988</v>
          </cell>
          <cell r="B812" t="str">
            <v>SOUTH KOREATR</v>
          </cell>
          <cell r="C812" t="str">
            <v>SOUTH KOREA</v>
          </cell>
          <cell r="D812" t="str">
            <v>TR</v>
          </cell>
          <cell r="F812" t="str">
            <v>AIR</v>
          </cell>
          <cell r="G812">
            <v>29</v>
          </cell>
        </row>
        <row r="813">
          <cell r="A813">
            <v>986989</v>
          </cell>
          <cell r="B813" t="str">
            <v>SOUTH KOREAGB</v>
          </cell>
          <cell r="C813" t="str">
            <v>SOUTH KOREA</v>
          </cell>
          <cell r="D813" t="str">
            <v>GB</v>
          </cell>
          <cell r="F813" t="str">
            <v>AIR</v>
          </cell>
          <cell r="G813">
            <v>10</v>
          </cell>
        </row>
        <row r="814">
          <cell r="A814">
            <v>986990</v>
          </cell>
          <cell r="B814" t="str">
            <v>THAILANDTR</v>
          </cell>
          <cell r="C814" t="str">
            <v>THAILAND</v>
          </cell>
          <cell r="D814" t="str">
            <v>TR</v>
          </cell>
          <cell r="F814" t="str">
            <v>AIR</v>
          </cell>
          <cell r="G814">
            <v>29</v>
          </cell>
        </row>
        <row r="815">
          <cell r="A815">
            <v>986991</v>
          </cell>
          <cell r="B815" t="str">
            <v>THAILANDGB</v>
          </cell>
          <cell r="C815" t="str">
            <v>THAILAND</v>
          </cell>
          <cell r="D815" t="str">
            <v>GB</v>
          </cell>
          <cell r="F815" t="str">
            <v>AIR</v>
          </cell>
          <cell r="G815">
            <v>10</v>
          </cell>
        </row>
        <row r="816">
          <cell r="A816">
            <v>986992</v>
          </cell>
          <cell r="B816" t="str">
            <v>VIETNAMTR</v>
          </cell>
          <cell r="C816" t="str">
            <v>VIETNAM</v>
          </cell>
          <cell r="D816" t="str">
            <v>TR</v>
          </cell>
          <cell r="F816" t="str">
            <v>AIR</v>
          </cell>
          <cell r="G816">
            <v>29</v>
          </cell>
        </row>
        <row r="817">
          <cell r="A817">
            <v>986993</v>
          </cell>
          <cell r="B817" t="str">
            <v>VIETNAMGB</v>
          </cell>
          <cell r="C817" t="str">
            <v>VIETNAM</v>
          </cell>
          <cell r="D817" t="str">
            <v>GB</v>
          </cell>
          <cell r="F817" t="str">
            <v>AIR</v>
          </cell>
          <cell r="G817">
            <v>10</v>
          </cell>
        </row>
        <row r="818">
          <cell r="A818">
            <v>986994</v>
          </cell>
          <cell r="B818" t="str">
            <v>BANGLADESHTR</v>
          </cell>
          <cell r="C818" t="str">
            <v>BANGLADESH</v>
          </cell>
          <cell r="D818" t="str">
            <v>TR</v>
          </cell>
          <cell r="F818" t="str">
            <v>AIR</v>
          </cell>
          <cell r="G818">
            <v>29</v>
          </cell>
        </row>
        <row r="819">
          <cell r="A819">
            <v>986995</v>
          </cell>
          <cell r="B819" t="str">
            <v>BANGLADESHGB</v>
          </cell>
          <cell r="C819" t="str">
            <v>BANGLADESH</v>
          </cell>
          <cell r="D819" t="str">
            <v>GB</v>
          </cell>
          <cell r="F819" t="str">
            <v>AIR</v>
          </cell>
          <cell r="G819">
            <v>10</v>
          </cell>
        </row>
        <row r="820">
          <cell r="A820">
            <v>986996</v>
          </cell>
          <cell r="B820" t="str">
            <v>CAMBODIATR</v>
          </cell>
          <cell r="C820" t="str">
            <v>CAMBODIA</v>
          </cell>
          <cell r="D820" t="str">
            <v>TR</v>
          </cell>
          <cell r="F820" t="str">
            <v>AIR</v>
          </cell>
          <cell r="G820">
            <v>29</v>
          </cell>
        </row>
        <row r="821">
          <cell r="A821">
            <v>986997</v>
          </cell>
          <cell r="B821" t="str">
            <v>CAMBODIAGB</v>
          </cell>
          <cell r="C821" t="str">
            <v>CAMBODIA</v>
          </cell>
          <cell r="D821" t="str">
            <v>GB</v>
          </cell>
          <cell r="F821" t="str">
            <v>AIR</v>
          </cell>
          <cell r="G821">
            <v>10</v>
          </cell>
        </row>
      </sheetData>
      <sheetData sheetId="15">
        <row r="3">
          <cell r="A3" t="str">
            <v>BWID</v>
          </cell>
          <cell r="B3" t="str">
            <v>Lookup Type</v>
          </cell>
          <cell r="C3" t="str">
            <v>Code</v>
          </cell>
          <cell r="D3" t="str">
            <v>Name</v>
          </cell>
        </row>
        <row r="4">
          <cell r="A4">
            <v>3208</v>
          </cell>
          <cell r="B4" t="str">
            <v>Season Code</v>
          </cell>
          <cell r="C4" t="str">
            <v>101</v>
          </cell>
          <cell r="D4" t="str">
            <v>Spring 2010</v>
          </cell>
        </row>
        <row r="5">
          <cell r="A5">
            <v>1449031</v>
          </cell>
          <cell r="B5" t="str">
            <v>Breakthrough</v>
          </cell>
          <cell r="C5" t="str">
            <v>Y</v>
          </cell>
          <cell r="D5" t="str">
            <v>Yes</v>
          </cell>
        </row>
        <row r="6">
          <cell r="A6">
            <v>1449032</v>
          </cell>
          <cell r="B6" t="str">
            <v>Breakthrough</v>
          </cell>
          <cell r="C6" t="str">
            <v>N</v>
          </cell>
          <cell r="D6" t="str">
            <v>No</v>
          </cell>
        </row>
        <row r="7">
          <cell r="A7">
            <v>76212</v>
          </cell>
          <cell r="B7" t="str">
            <v>Season Code</v>
          </cell>
          <cell r="C7" t="str">
            <v>102</v>
          </cell>
          <cell r="D7" t="str">
            <v>Summer 2010</v>
          </cell>
        </row>
        <row r="8">
          <cell r="A8">
            <v>126751</v>
          </cell>
          <cell r="B8" t="str">
            <v>Season Code</v>
          </cell>
          <cell r="C8" t="str">
            <v>103</v>
          </cell>
          <cell r="D8" t="str">
            <v>Fall 2010</v>
          </cell>
        </row>
        <row r="9">
          <cell r="A9">
            <v>427069</v>
          </cell>
          <cell r="B9" t="str">
            <v>Season Code</v>
          </cell>
          <cell r="C9" t="str">
            <v>104</v>
          </cell>
          <cell r="D9" t="str">
            <v>Holiday 2010</v>
          </cell>
        </row>
        <row r="10">
          <cell r="A10">
            <v>3210</v>
          </cell>
          <cell r="B10" t="str">
            <v>Season Code</v>
          </cell>
          <cell r="C10" t="str">
            <v>105</v>
          </cell>
          <cell r="D10" t="str">
            <v>Spring/Summer 2010</v>
          </cell>
        </row>
        <row r="11">
          <cell r="A11">
            <v>743470</v>
          </cell>
          <cell r="B11" t="str">
            <v>Season Code</v>
          </cell>
          <cell r="C11" t="str">
            <v>111</v>
          </cell>
          <cell r="D11" t="str">
            <v>Spring 2011</v>
          </cell>
        </row>
        <row r="12">
          <cell r="A12">
            <v>1255219</v>
          </cell>
          <cell r="B12" t="str">
            <v>Season Code</v>
          </cell>
          <cell r="C12" t="str">
            <v>112</v>
          </cell>
          <cell r="D12" t="str">
            <v>Summer 2012</v>
          </cell>
        </row>
        <row r="13">
          <cell r="A13">
            <v>1255220</v>
          </cell>
          <cell r="B13" t="str">
            <v>Season Code</v>
          </cell>
          <cell r="C13" t="str">
            <v>113</v>
          </cell>
          <cell r="D13" t="str">
            <v>Fall 2011</v>
          </cell>
        </row>
        <row r="14">
          <cell r="A14">
            <v>126778</v>
          </cell>
          <cell r="B14" t="str">
            <v>Season Code</v>
          </cell>
          <cell r="C14" t="str">
            <v>106</v>
          </cell>
          <cell r="D14" t="str">
            <v>Fall/Holiday 2010</v>
          </cell>
        </row>
        <row r="15">
          <cell r="A15">
            <v>3216</v>
          </cell>
          <cell r="B15" t="str">
            <v>Record Type</v>
          </cell>
          <cell r="C15" t="str">
            <v>SP-A</v>
          </cell>
          <cell r="D15" t="str">
            <v>SP Approval</v>
          </cell>
        </row>
        <row r="16">
          <cell r="A16">
            <v>743469</v>
          </cell>
          <cell r="B16" t="str">
            <v>Record Type</v>
          </cell>
          <cell r="C16" t="str">
            <v>SP-R</v>
          </cell>
          <cell r="D16" t="str">
            <v>Request</v>
          </cell>
        </row>
        <row r="17">
          <cell r="A17">
            <v>431936</v>
          </cell>
          <cell r="B17" t="str">
            <v>Record Source</v>
          </cell>
          <cell r="C17" t="str">
            <v>S</v>
          </cell>
          <cell r="D17" t="str">
            <v>System</v>
          </cell>
        </row>
        <row r="18">
          <cell r="A18">
            <v>3217</v>
          </cell>
          <cell r="B18" t="str">
            <v>Record Source</v>
          </cell>
          <cell r="C18" t="str">
            <v>U</v>
          </cell>
          <cell r="D18" t="str">
            <v>User</v>
          </cell>
        </row>
        <row r="19">
          <cell r="A19">
            <v>431937</v>
          </cell>
          <cell r="B19" t="str">
            <v>Forecast Stage</v>
          </cell>
          <cell r="C19" t="str">
            <v>Line Freeze</v>
          </cell>
          <cell r="D19" t="str">
            <v>Line Freeze</v>
          </cell>
        </row>
        <row r="20">
          <cell r="A20">
            <v>431938</v>
          </cell>
          <cell r="B20" t="str">
            <v>Forecast Stage</v>
          </cell>
          <cell r="C20" t="str">
            <v>Monthly</v>
          </cell>
          <cell r="D20" t="str">
            <v>Monthly</v>
          </cell>
        </row>
        <row r="21">
          <cell r="A21">
            <v>3331</v>
          </cell>
          <cell r="B21" t="str">
            <v>PO Type</v>
          </cell>
          <cell r="C21" t="str">
            <v>A</v>
          </cell>
          <cell r="D21" t="str">
            <v>Quick PO</v>
          </cell>
        </row>
        <row r="22">
          <cell r="A22">
            <v>3332</v>
          </cell>
          <cell r="B22" t="str">
            <v>PO Type</v>
          </cell>
          <cell r="C22" t="str">
            <v>B</v>
          </cell>
          <cell r="D22" t="str">
            <v>Warp-speed</v>
          </cell>
        </row>
        <row r="23">
          <cell r="A23">
            <v>889898</v>
          </cell>
          <cell r="B23" t="str">
            <v>PO Type</v>
          </cell>
          <cell r="C23" t="str">
            <v>C</v>
          </cell>
          <cell r="D23" t="str">
            <v>Postponement</v>
          </cell>
        </row>
        <row r="24">
          <cell r="A24">
            <v>889899</v>
          </cell>
          <cell r="B24" t="str">
            <v>PO Type</v>
          </cell>
          <cell r="C24" t="str">
            <v>D</v>
          </cell>
          <cell r="D24" t="str">
            <v>Fast Response</v>
          </cell>
        </row>
        <row r="25">
          <cell r="A25">
            <v>743465</v>
          </cell>
          <cell r="B25" t="str">
            <v>PO Type</v>
          </cell>
          <cell r="C25" t="str">
            <v>R</v>
          </cell>
          <cell r="D25" t="str">
            <v>Reg</v>
          </cell>
        </row>
        <row r="26">
          <cell r="A26">
            <v>743466</v>
          </cell>
          <cell r="B26" t="str">
            <v>PO Type</v>
          </cell>
          <cell r="C26" t="str">
            <v>P</v>
          </cell>
          <cell r="D26" t="str">
            <v>Pre-Pack</v>
          </cell>
        </row>
        <row r="27">
          <cell r="A27">
            <v>3218</v>
          </cell>
          <cell r="B27" t="str">
            <v>Transportation Mode</v>
          </cell>
          <cell r="C27" t="str">
            <v>A</v>
          </cell>
          <cell r="D27" t="str">
            <v>Air</v>
          </cell>
        </row>
        <row r="28">
          <cell r="A28">
            <v>743471</v>
          </cell>
          <cell r="B28" t="str">
            <v>Transportation Mode</v>
          </cell>
          <cell r="C28" t="str">
            <v>COMBO</v>
          </cell>
          <cell r="D28" t="str">
            <v>Combination</v>
          </cell>
        </row>
        <row r="29">
          <cell r="A29">
            <v>3219</v>
          </cell>
          <cell r="B29" t="str">
            <v>Transportation Mode</v>
          </cell>
          <cell r="C29" t="str">
            <v>S</v>
          </cell>
          <cell r="D29" t="str">
            <v>Sea</v>
          </cell>
        </row>
        <row r="30">
          <cell r="A30">
            <v>3220</v>
          </cell>
          <cell r="B30" t="str">
            <v>Transportation Mode</v>
          </cell>
          <cell r="C30" t="str">
            <v>L</v>
          </cell>
          <cell r="D30" t="str">
            <v>Truck</v>
          </cell>
        </row>
        <row r="31">
          <cell r="A31">
            <v>3221</v>
          </cell>
          <cell r="B31" t="str">
            <v>Product Type</v>
          </cell>
          <cell r="C31" t="str">
            <v>PC</v>
          </cell>
          <cell r="D31" t="str">
            <v>Product Code</v>
          </cell>
        </row>
        <row r="32">
          <cell r="A32">
            <v>743467</v>
          </cell>
          <cell r="B32" t="str">
            <v>Product Type</v>
          </cell>
          <cell r="C32" t="str">
            <v>PH</v>
          </cell>
          <cell r="D32" t="str">
            <v>Placeholder</v>
          </cell>
        </row>
        <row r="33">
          <cell r="A33">
            <v>3222</v>
          </cell>
          <cell r="B33" t="str">
            <v>Product Type</v>
          </cell>
          <cell r="C33" t="str">
            <v>PPK</v>
          </cell>
          <cell r="D33" t="str">
            <v>Pre-Pack</v>
          </cell>
        </row>
        <row r="34">
          <cell r="A34">
            <v>3223</v>
          </cell>
          <cell r="B34" t="str">
            <v>Product Type</v>
          </cell>
          <cell r="C34" t="str">
            <v>Alias</v>
          </cell>
          <cell r="D34" t="str">
            <v>Alias</v>
          </cell>
        </row>
        <row r="35">
          <cell r="A35">
            <v>3224</v>
          </cell>
          <cell r="B35" t="str">
            <v>Brand</v>
          </cell>
          <cell r="C35" t="str">
            <v>LEVIS</v>
          </cell>
          <cell r="D35" t="str">
            <v>LEVIS</v>
          </cell>
        </row>
        <row r="36">
          <cell r="A36">
            <v>3225</v>
          </cell>
          <cell r="B36" t="str">
            <v>Brand</v>
          </cell>
          <cell r="C36" t="str">
            <v>DOCKERS</v>
          </cell>
          <cell r="D36" t="str">
            <v>DOCKERS</v>
          </cell>
        </row>
        <row r="37">
          <cell r="A37">
            <v>3226</v>
          </cell>
          <cell r="B37" t="str">
            <v>Brand</v>
          </cell>
          <cell r="C37" t="str">
            <v>LSS</v>
          </cell>
          <cell r="D37" t="str">
            <v>LSS</v>
          </cell>
        </row>
        <row r="38">
          <cell r="A38">
            <v>743457</v>
          </cell>
          <cell r="B38" t="str">
            <v>CPP Upload Flag</v>
          </cell>
          <cell r="C38" t="str">
            <v>Y</v>
          </cell>
          <cell r="D38" t="str">
            <v>Yes</v>
          </cell>
        </row>
        <row r="39">
          <cell r="A39">
            <v>743458</v>
          </cell>
          <cell r="B39" t="str">
            <v>CPP Upload Flag</v>
          </cell>
          <cell r="C39" t="str">
            <v>N</v>
          </cell>
          <cell r="D39" t="str">
            <v>No</v>
          </cell>
        </row>
        <row r="40">
          <cell r="A40">
            <v>743459</v>
          </cell>
          <cell r="B40" t="str">
            <v>Developing HUB</v>
          </cell>
          <cell r="C40" t="str">
            <v>Test</v>
          </cell>
          <cell r="D40" t="str">
            <v>Test</v>
          </cell>
        </row>
        <row r="41">
          <cell r="A41">
            <v>743460</v>
          </cell>
          <cell r="B41" t="str">
            <v>Developing HUB</v>
          </cell>
          <cell r="C41" t="str">
            <v>Test1</v>
          </cell>
          <cell r="D41" t="str">
            <v>Test1</v>
          </cell>
        </row>
        <row r="42">
          <cell r="A42">
            <v>743461</v>
          </cell>
          <cell r="B42" t="str">
            <v>Planning Hub</v>
          </cell>
          <cell r="C42" t="str">
            <v>SFO</v>
          </cell>
          <cell r="D42" t="str">
            <v>SFO</v>
          </cell>
        </row>
        <row r="43">
          <cell r="A43">
            <v>743462</v>
          </cell>
          <cell r="B43" t="str">
            <v>Planning Hub</v>
          </cell>
          <cell r="C43" t="str">
            <v>BRU</v>
          </cell>
          <cell r="D43" t="str">
            <v>BRU</v>
          </cell>
        </row>
        <row r="44">
          <cell r="A44">
            <v>743463</v>
          </cell>
          <cell r="B44" t="str">
            <v>PO Issued</v>
          </cell>
          <cell r="C44" t="str">
            <v>Y</v>
          </cell>
          <cell r="D44" t="str">
            <v>Yes</v>
          </cell>
        </row>
        <row r="45">
          <cell r="A45">
            <v>1355478</v>
          </cell>
          <cell r="B45" t="str">
            <v>MO Merge Record Type</v>
          </cell>
          <cell r="C45" t="str">
            <v>MO-P</v>
          </cell>
          <cell r="D45" t="str">
            <v>MO Proposal</v>
          </cell>
        </row>
      </sheetData>
      <sheetData sheetId="16">
        <row r="3">
          <cell r="A3" t="str">
            <v>BWID</v>
          </cell>
        </row>
      </sheetData>
      <sheetData sheetId="17">
        <row r="3">
          <cell r="A3" t="str">
            <v>BWID</v>
          </cell>
          <cell r="B3" t="str">
            <v>DC Code</v>
          </cell>
          <cell r="C3" t="str">
            <v>Affiliate</v>
          </cell>
          <cell r="D3" t="str">
            <v>Region</v>
          </cell>
          <cell r="E3" t="str">
            <v>Brand</v>
          </cell>
        </row>
        <row r="4">
          <cell r="A4">
            <v>76321</v>
          </cell>
          <cell r="B4" t="str">
            <v>GB</v>
          </cell>
          <cell r="C4" t="str">
            <v>LSE</v>
          </cell>
          <cell r="D4" t="str">
            <v>LSE</v>
          </cell>
        </row>
        <row r="5">
          <cell r="A5">
            <v>2012</v>
          </cell>
          <cell r="B5" t="str">
            <v>TR</v>
          </cell>
          <cell r="C5" t="str">
            <v>LSE</v>
          </cell>
          <cell r="D5" t="str">
            <v>LSE</v>
          </cell>
          <cell r="E5">
            <v>0</v>
          </cell>
        </row>
        <row r="6">
          <cell r="A6">
            <v>1338766</v>
          </cell>
          <cell r="B6" t="str">
            <v>CZ</v>
          </cell>
          <cell r="C6" t="str">
            <v>LSE</v>
          </cell>
          <cell r="D6" t="str">
            <v>LSE</v>
          </cell>
        </row>
        <row r="7">
          <cell r="A7">
            <v>1338767</v>
          </cell>
          <cell r="B7" t="str">
            <v>BE</v>
          </cell>
          <cell r="C7" t="str">
            <v>LSE</v>
          </cell>
          <cell r="D7" t="str">
            <v>LSE</v>
          </cell>
        </row>
        <row r="8">
          <cell r="A8">
            <v>1338768</v>
          </cell>
          <cell r="B8" t="str">
            <v>ES</v>
          </cell>
          <cell r="C8" t="str">
            <v>LSE</v>
          </cell>
          <cell r="D8" t="str">
            <v>LSE</v>
          </cell>
        </row>
        <row r="9">
          <cell r="A9">
            <v>2013</v>
          </cell>
          <cell r="B9" t="str">
            <v>PH</v>
          </cell>
          <cell r="C9" t="str">
            <v>APD</v>
          </cell>
          <cell r="D9" t="str">
            <v>APD</v>
          </cell>
          <cell r="E9">
            <v>0</v>
          </cell>
        </row>
        <row r="10">
          <cell r="A10">
            <v>2014</v>
          </cell>
          <cell r="B10" t="str">
            <v>MY</v>
          </cell>
          <cell r="C10" t="str">
            <v>APD</v>
          </cell>
          <cell r="D10" t="str">
            <v>APD</v>
          </cell>
        </row>
        <row r="11">
          <cell r="A11">
            <v>2015</v>
          </cell>
          <cell r="B11" t="str">
            <v>TH</v>
          </cell>
          <cell r="C11" t="str">
            <v>APD</v>
          </cell>
          <cell r="D11" t="str">
            <v>APD</v>
          </cell>
          <cell r="E11">
            <v>0</v>
          </cell>
        </row>
        <row r="12">
          <cell r="A12">
            <v>2016</v>
          </cell>
          <cell r="B12" t="str">
            <v>PK</v>
          </cell>
          <cell r="C12" t="str">
            <v>APD</v>
          </cell>
          <cell r="D12" t="str">
            <v>APD</v>
          </cell>
          <cell r="E12">
            <v>0</v>
          </cell>
        </row>
        <row r="13">
          <cell r="A13">
            <v>2017</v>
          </cell>
          <cell r="B13" t="str">
            <v>SG</v>
          </cell>
          <cell r="C13" t="str">
            <v>APD</v>
          </cell>
          <cell r="D13" t="str">
            <v>APD</v>
          </cell>
          <cell r="E13">
            <v>0</v>
          </cell>
        </row>
        <row r="14">
          <cell r="A14">
            <v>2018</v>
          </cell>
          <cell r="B14" t="str">
            <v>ZA</v>
          </cell>
          <cell r="C14" t="str">
            <v>APD</v>
          </cell>
          <cell r="D14" t="str">
            <v>APD</v>
          </cell>
          <cell r="E14">
            <v>0</v>
          </cell>
        </row>
        <row r="15">
          <cell r="A15">
            <v>1309573</v>
          </cell>
          <cell r="B15" t="str">
            <v>AU</v>
          </cell>
          <cell r="C15" t="str">
            <v>AU</v>
          </cell>
          <cell r="D15" t="str">
            <v>APD</v>
          </cell>
        </row>
        <row r="16">
          <cell r="A16">
            <v>1309574</v>
          </cell>
          <cell r="B16" t="str">
            <v>CN</v>
          </cell>
          <cell r="C16" t="str">
            <v>CN</v>
          </cell>
          <cell r="D16" t="str">
            <v>APD</v>
          </cell>
        </row>
        <row r="17">
          <cell r="A17">
            <v>1309575</v>
          </cell>
          <cell r="B17" t="str">
            <v>HK</v>
          </cell>
          <cell r="C17" t="str">
            <v>HK</v>
          </cell>
          <cell r="D17" t="str">
            <v>APD</v>
          </cell>
        </row>
        <row r="18">
          <cell r="A18">
            <v>1309576</v>
          </cell>
          <cell r="B18" t="str">
            <v>ID</v>
          </cell>
          <cell r="C18" t="str">
            <v>ID</v>
          </cell>
          <cell r="D18" t="str">
            <v>APD</v>
          </cell>
        </row>
        <row r="19">
          <cell r="A19">
            <v>1309582</v>
          </cell>
          <cell r="B19" t="str">
            <v>IN</v>
          </cell>
          <cell r="C19" t="str">
            <v>IN</v>
          </cell>
          <cell r="D19" t="str">
            <v>APD</v>
          </cell>
        </row>
        <row r="20">
          <cell r="A20">
            <v>1309577</v>
          </cell>
          <cell r="B20" t="str">
            <v>JP</v>
          </cell>
          <cell r="C20" t="str">
            <v>JP</v>
          </cell>
          <cell r="D20" t="str">
            <v>APD</v>
          </cell>
        </row>
        <row r="21">
          <cell r="A21">
            <v>1309578</v>
          </cell>
          <cell r="B21" t="str">
            <v>KR</v>
          </cell>
          <cell r="C21" t="str">
            <v>KR</v>
          </cell>
          <cell r="D21" t="str">
            <v>APD</v>
          </cell>
        </row>
        <row r="22">
          <cell r="A22">
            <v>1309579</v>
          </cell>
          <cell r="B22" t="str">
            <v>NZ</v>
          </cell>
          <cell r="C22" t="str">
            <v>NZ</v>
          </cell>
          <cell r="D22" t="str">
            <v>APD</v>
          </cell>
        </row>
        <row r="23">
          <cell r="A23">
            <v>1309580</v>
          </cell>
          <cell r="B23" t="str">
            <v>TW</v>
          </cell>
          <cell r="C23" t="str">
            <v>TW</v>
          </cell>
          <cell r="D23" t="str">
            <v>APD</v>
          </cell>
        </row>
        <row r="24">
          <cell r="A24">
            <v>1311605</v>
          </cell>
          <cell r="B24" t="str">
            <v>VN</v>
          </cell>
          <cell r="C24" t="str">
            <v>VN</v>
          </cell>
          <cell r="D24" t="str">
            <v>APD</v>
          </cell>
        </row>
        <row r="25">
          <cell r="A25">
            <v>2019</v>
          </cell>
          <cell r="B25" t="str">
            <v>LSA</v>
          </cell>
          <cell r="C25" t="str">
            <v>LSA</v>
          </cell>
          <cell r="D25" t="str">
            <v>LSA</v>
          </cell>
        </row>
        <row r="26">
          <cell r="A26">
            <v>2020</v>
          </cell>
          <cell r="B26" t="str">
            <v>US</v>
          </cell>
          <cell r="C26" t="str">
            <v>USRE</v>
          </cell>
          <cell r="D26" t="str">
            <v>LSA</v>
          </cell>
        </row>
        <row r="27">
          <cell r="A27">
            <v>2021</v>
          </cell>
          <cell r="B27" t="str">
            <v>US2</v>
          </cell>
          <cell r="C27" t="str">
            <v>USRE2</v>
          </cell>
          <cell r="D27" t="str">
            <v>LSA</v>
          </cell>
        </row>
        <row r="28">
          <cell r="A28">
            <v>2026</v>
          </cell>
          <cell r="B28" t="str">
            <v>US3</v>
          </cell>
          <cell r="C28" t="str">
            <v>USRE3</v>
          </cell>
          <cell r="D28" t="str">
            <v>LSA</v>
          </cell>
        </row>
        <row r="29">
          <cell r="A29">
            <v>1472291</v>
          </cell>
          <cell r="B29" t="str">
            <v>CAOO</v>
          </cell>
          <cell r="C29" t="str">
            <v>USRE3</v>
          </cell>
          <cell r="D29" t="str">
            <v>LSA</v>
          </cell>
        </row>
        <row r="30">
          <cell r="A30">
            <v>1309581</v>
          </cell>
          <cell r="B30" t="str">
            <v>US4</v>
          </cell>
          <cell r="C30" t="str">
            <v>USRE4</v>
          </cell>
          <cell r="D30" t="str">
            <v>LSA</v>
          </cell>
        </row>
        <row r="31">
          <cell r="A31">
            <v>2027</v>
          </cell>
          <cell r="B31">
            <v>2006</v>
          </cell>
          <cell r="C31" t="str">
            <v>LSUS</v>
          </cell>
          <cell r="D31" t="str">
            <v>LSA</v>
          </cell>
        </row>
        <row r="32">
          <cell r="A32">
            <v>2028</v>
          </cell>
          <cell r="B32">
            <v>2007</v>
          </cell>
          <cell r="C32" t="str">
            <v>LSUS</v>
          </cell>
          <cell r="D32" t="str">
            <v>LSA</v>
          </cell>
        </row>
        <row r="33">
          <cell r="A33">
            <v>2029</v>
          </cell>
          <cell r="B33">
            <v>2008</v>
          </cell>
          <cell r="C33" t="str">
            <v>LSUS</v>
          </cell>
          <cell r="D33" t="str">
            <v>LSA</v>
          </cell>
        </row>
        <row r="34">
          <cell r="A34">
            <v>918491</v>
          </cell>
          <cell r="B34">
            <v>2004</v>
          </cell>
          <cell r="C34" t="str">
            <v>LSUS</v>
          </cell>
          <cell r="D34" t="str">
            <v>LSA</v>
          </cell>
        </row>
        <row r="35">
          <cell r="A35">
            <v>2030</v>
          </cell>
          <cell r="B35">
            <v>2009</v>
          </cell>
          <cell r="C35" t="str">
            <v>LSUS</v>
          </cell>
          <cell r="D35" t="str">
            <v>LSA</v>
          </cell>
        </row>
      </sheetData>
      <sheetData sheetId="18">
        <row r="3">
          <cell r="A3" t="str">
            <v>BWID</v>
          </cell>
          <cell r="B3" t="str">
            <v>Country Code</v>
          </cell>
          <cell r="C3" t="str">
            <v>Country Name</v>
          </cell>
        </row>
        <row r="4">
          <cell r="A4">
            <v>3162</v>
          </cell>
          <cell r="B4" t="str">
            <v>AR</v>
          </cell>
          <cell r="C4" t="str">
            <v>ARGENTINA</v>
          </cell>
        </row>
        <row r="5">
          <cell r="A5">
            <v>3163</v>
          </cell>
          <cell r="B5" t="str">
            <v>BD</v>
          </cell>
          <cell r="C5" t="str">
            <v>BANGLADESH</v>
          </cell>
        </row>
        <row r="6">
          <cell r="A6">
            <v>3164</v>
          </cell>
          <cell r="B6" t="str">
            <v>BE</v>
          </cell>
          <cell r="C6" t="str">
            <v>BELGIUM</v>
          </cell>
        </row>
        <row r="7">
          <cell r="A7">
            <v>3165</v>
          </cell>
          <cell r="B7" t="str">
            <v>BG</v>
          </cell>
          <cell r="C7" t="str">
            <v>BULGARIA</v>
          </cell>
        </row>
        <row r="8">
          <cell r="A8">
            <v>3166</v>
          </cell>
          <cell r="B8" t="str">
            <v>BH</v>
          </cell>
          <cell r="C8" t="str">
            <v>BAHRAIN</v>
          </cell>
        </row>
        <row r="9">
          <cell r="A9">
            <v>3439</v>
          </cell>
          <cell r="B9" t="str">
            <v>BR</v>
          </cell>
          <cell r="C9" t="str">
            <v>BRAZIL</v>
          </cell>
        </row>
        <row r="10">
          <cell r="A10">
            <v>3167</v>
          </cell>
          <cell r="B10" t="str">
            <v>CA</v>
          </cell>
          <cell r="C10" t="str">
            <v>CANADA</v>
          </cell>
        </row>
        <row r="11">
          <cell r="A11">
            <v>3340</v>
          </cell>
          <cell r="B11" t="str">
            <v>CL</v>
          </cell>
          <cell r="C11" t="str">
            <v>CHILE</v>
          </cell>
        </row>
        <row r="12">
          <cell r="A12">
            <v>67665</v>
          </cell>
          <cell r="B12" t="str">
            <v>CN</v>
          </cell>
          <cell r="C12" t="str">
            <v>CHINA</v>
          </cell>
        </row>
        <row r="13">
          <cell r="A13">
            <v>3168</v>
          </cell>
          <cell r="B13" t="str">
            <v>CO</v>
          </cell>
          <cell r="C13" t="str">
            <v>COLOMBIA</v>
          </cell>
        </row>
        <row r="14">
          <cell r="A14">
            <v>3169</v>
          </cell>
          <cell r="B14" t="str">
            <v>CR</v>
          </cell>
          <cell r="C14" t="str">
            <v>COSTA RICA</v>
          </cell>
        </row>
        <row r="15">
          <cell r="A15">
            <v>67677</v>
          </cell>
          <cell r="B15" t="str">
            <v>DO</v>
          </cell>
          <cell r="C15" t="str">
            <v>DOM REPUBLIC</v>
          </cell>
        </row>
        <row r="16">
          <cell r="A16">
            <v>3171</v>
          </cell>
          <cell r="B16" t="str">
            <v>EG</v>
          </cell>
          <cell r="C16" t="str">
            <v>EGYPT</v>
          </cell>
        </row>
        <row r="17">
          <cell r="A17">
            <v>3172</v>
          </cell>
          <cell r="B17" t="str">
            <v>EN</v>
          </cell>
          <cell r="C17" t="str">
            <v>ENGLAND</v>
          </cell>
        </row>
        <row r="18">
          <cell r="A18">
            <v>3173</v>
          </cell>
          <cell r="B18" t="str">
            <v>GB</v>
          </cell>
          <cell r="C18" t="str">
            <v>UNITED KINGDOM</v>
          </cell>
        </row>
        <row r="19">
          <cell r="A19">
            <v>3174</v>
          </cell>
          <cell r="B19" t="str">
            <v>GT</v>
          </cell>
          <cell r="C19" t="str">
            <v>GUATEMALA</v>
          </cell>
        </row>
        <row r="20">
          <cell r="A20">
            <v>3175</v>
          </cell>
          <cell r="B20" t="str">
            <v>HK</v>
          </cell>
          <cell r="C20" t="str">
            <v>HONG KONG</v>
          </cell>
        </row>
        <row r="21">
          <cell r="A21">
            <v>3176</v>
          </cell>
          <cell r="B21" t="str">
            <v>HN</v>
          </cell>
          <cell r="C21" t="str">
            <v>HONDURAS</v>
          </cell>
        </row>
        <row r="22">
          <cell r="A22">
            <v>3177</v>
          </cell>
          <cell r="B22" t="str">
            <v>HT</v>
          </cell>
          <cell r="C22" t="str">
            <v>HAITI</v>
          </cell>
        </row>
        <row r="23">
          <cell r="A23">
            <v>3178</v>
          </cell>
          <cell r="B23" t="str">
            <v>HU</v>
          </cell>
          <cell r="C23" t="str">
            <v>HUNGARY</v>
          </cell>
        </row>
        <row r="24">
          <cell r="A24">
            <v>3179</v>
          </cell>
          <cell r="B24" t="str">
            <v>ID</v>
          </cell>
          <cell r="C24" t="str">
            <v>INDONESIA</v>
          </cell>
        </row>
        <row r="25">
          <cell r="A25">
            <v>3180</v>
          </cell>
          <cell r="B25" t="str">
            <v>IL</v>
          </cell>
          <cell r="C25" t="str">
            <v>ISRAEL</v>
          </cell>
        </row>
        <row r="26">
          <cell r="A26">
            <v>3181</v>
          </cell>
          <cell r="B26" t="str">
            <v>IN</v>
          </cell>
          <cell r="C26" t="str">
            <v>INDIA</v>
          </cell>
        </row>
        <row r="27">
          <cell r="A27">
            <v>3182</v>
          </cell>
          <cell r="B27" t="str">
            <v>IT</v>
          </cell>
          <cell r="C27" t="str">
            <v>ITALY</v>
          </cell>
        </row>
        <row r="28">
          <cell r="A28">
            <v>3183</v>
          </cell>
          <cell r="B28" t="str">
            <v>JO</v>
          </cell>
          <cell r="C28" t="str">
            <v>JORDAN</v>
          </cell>
        </row>
        <row r="29">
          <cell r="A29">
            <v>3184</v>
          </cell>
          <cell r="B29" t="str">
            <v>JP</v>
          </cell>
          <cell r="C29" t="str">
            <v>JAPAN</v>
          </cell>
        </row>
        <row r="30">
          <cell r="A30">
            <v>3185</v>
          </cell>
          <cell r="B30" t="str">
            <v>KE</v>
          </cell>
          <cell r="C30" t="str">
            <v>KENYA</v>
          </cell>
        </row>
        <row r="31">
          <cell r="A31">
            <v>3186</v>
          </cell>
          <cell r="B31" t="str">
            <v>KH</v>
          </cell>
          <cell r="C31" t="str">
            <v>CAMBODIA</v>
          </cell>
        </row>
        <row r="32">
          <cell r="A32">
            <v>3187</v>
          </cell>
          <cell r="B32" t="str">
            <v>KR</v>
          </cell>
          <cell r="C32" t="str">
            <v>KOREA</v>
          </cell>
        </row>
        <row r="33">
          <cell r="A33">
            <v>3188</v>
          </cell>
          <cell r="B33" t="str">
            <v>LK</v>
          </cell>
          <cell r="C33" t="str">
            <v>SRI LANKA</v>
          </cell>
        </row>
        <row r="34">
          <cell r="A34">
            <v>3189</v>
          </cell>
          <cell r="B34" t="str">
            <v>LS</v>
          </cell>
          <cell r="C34" t="str">
            <v>LESOTHO</v>
          </cell>
        </row>
        <row r="35">
          <cell r="A35">
            <v>3190</v>
          </cell>
          <cell r="B35" t="str">
            <v>MA</v>
          </cell>
          <cell r="C35" t="str">
            <v>MOROCCO</v>
          </cell>
        </row>
        <row r="36">
          <cell r="A36">
            <v>3191</v>
          </cell>
          <cell r="B36" t="str">
            <v>MG</v>
          </cell>
          <cell r="C36" t="str">
            <v>MADAGASCAR</v>
          </cell>
        </row>
        <row r="37">
          <cell r="A37">
            <v>3192</v>
          </cell>
          <cell r="B37" t="str">
            <v>MO</v>
          </cell>
          <cell r="C37" t="str">
            <v>MACAU</v>
          </cell>
        </row>
        <row r="38">
          <cell r="A38">
            <v>3193</v>
          </cell>
          <cell r="B38" t="str">
            <v>MU</v>
          </cell>
          <cell r="C38" t="str">
            <v>MAURITIUS</v>
          </cell>
        </row>
        <row r="39">
          <cell r="A39">
            <v>3194</v>
          </cell>
          <cell r="B39" t="str">
            <v>MX</v>
          </cell>
          <cell r="C39" t="str">
            <v>MEXICO</v>
          </cell>
        </row>
        <row r="40">
          <cell r="A40">
            <v>3195</v>
          </cell>
          <cell r="B40" t="str">
            <v>MY</v>
          </cell>
          <cell r="C40" t="str">
            <v>MALAYSIA</v>
          </cell>
        </row>
        <row r="41">
          <cell r="A41">
            <v>746764</v>
          </cell>
          <cell r="B41" t="str">
            <v>NI</v>
          </cell>
          <cell r="C41" t="str">
            <v>NICARAGUA</v>
          </cell>
        </row>
        <row r="42">
          <cell r="A42">
            <v>3196</v>
          </cell>
          <cell r="B42" t="str">
            <v>PE</v>
          </cell>
          <cell r="C42" t="str">
            <v>PERU</v>
          </cell>
        </row>
        <row r="43">
          <cell r="A43">
            <v>3197</v>
          </cell>
          <cell r="B43" t="str">
            <v>PH</v>
          </cell>
          <cell r="C43" t="str">
            <v>PHILIPPINES</v>
          </cell>
        </row>
        <row r="44">
          <cell r="A44">
            <v>3198</v>
          </cell>
          <cell r="B44" t="str">
            <v>PK</v>
          </cell>
          <cell r="C44" t="str">
            <v>PAKISTAN</v>
          </cell>
        </row>
        <row r="45">
          <cell r="A45">
            <v>3199</v>
          </cell>
          <cell r="B45" t="str">
            <v>PL</v>
          </cell>
          <cell r="C45" t="str">
            <v>POLAND</v>
          </cell>
        </row>
        <row r="46">
          <cell r="A46">
            <v>3200</v>
          </cell>
          <cell r="B46" t="str">
            <v>PT</v>
          </cell>
          <cell r="C46" t="str">
            <v>PORTUGAL</v>
          </cell>
        </row>
        <row r="47">
          <cell r="A47">
            <v>3201</v>
          </cell>
          <cell r="B47" t="str">
            <v>RU</v>
          </cell>
          <cell r="C47" t="str">
            <v>RUSSIAN FED</v>
          </cell>
        </row>
        <row r="48">
          <cell r="A48">
            <v>3202</v>
          </cell>
          <cell r="B48" t="str">
            <v>SG</v>
          </cell>
          <cell r="C48" t="str">
            <v>SINGAPORE</v>
          </cell>
        </row>
        <row r="49">
          <cell r="A49">
            <v>3203</v>
          </cell>
          <cell r="B49" t="str">
            <v>SV</v>
          </cell>
          <cell r="C49" t="str">
            <v>EL SALVADOR</v>
          </cell>
        </row>
        <row r="50">
          <cell r="A50">
            <v>3204</v>
          </cell>
          <cell r="B50" t="str">
            <v>TH</v>
          </cell>
          <cell r="C50" t="str">
            <v>THAILAND</v>
          </cell>
        </row>
        <row r="51">
          <cell r="A51">
            <v>3205</v>
          </cell>
          <cell r="B51" t="str">
            <v>TM</v>
          </cell>
          <cell r="C51" t="str">
            <v>TURMENISTAN</v>
          </cell>
        </row>
        <row r="52">
          <cell r="A52">
            <v>3206</v>
          </cell>
          <cell r="B52" t="str">
            <v>TR</v>
          </cell>
          <cell r="C52" t="str">
            <v>TURKEY</v>
          </cell>
        </row>
        <row r="53">
          <cell r="A53">
            <v>3207</v>
          </cell>
          <cell r="B53" t="str">
            <v>TW</v>
          </cell>
          <cell r="C53" t="str">
            <v>TAIWAN</v>
          </cell>
        </row>
        <row r="54">
          <cell r="A54">
            <v>3161</v>
          </cell>
          <cell r="B54" t="str">
            <v>US</v>
          </cell>
          <cell r="C54" t="str">
            <v>USA</v>
          </cell>
        </row>
        <row r="55">
          <cell r="A55">
            <v>746765</v>
          </cell>
          <cell r="B55" t="str">
            <v>UY</v>
          </cell>
          <cell r="C55" t="str">
            <v>URUGUAY</v>
          </cell>
        </row>
        <row r="56">
          <cell r="A56">
            <v>746766</v>
          </cell>
          <cell r="B56" t="str">
            <v>VE</v>
          </cell>
          <cell r="C56" t="str">
            <v>VENEZUELA</v>
          </cell>
        </row>
        <row r="57">
          <cell r="A57">
            <v>746767</v>
          </cell>
          <cell r="B57" t="str">
            <v>VN</v>
          </cell>
          <cell r="C57" t="str">
            <v>VIETNAM</v>
          </cell>
        </row>
        <row r="58">
          <cell r="A58">
            <v>746768</v>
          </cell>
          <cell r="B58" t="str">
            <v>ZA</v>
          </cell>
          <cell r="C58" t="str">
            <v>SOUTH AFRICA</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ow r="13">
          <cell r="A13" t="str">
            <v>BWID</v>
          </cell>
        </row>
      </sheetData>
      <sheetData sheetId="39">
        <row r="3">
          <cell r="A3" t="str">
            <v>BWID</v>
          </cell>
        </row>
      </sheetData>
      <sheetData sheetId="40">
        <row r="6">
          <cell r="A6" t="str">
            <v>BWID</v>
          </cell>
        </row>
      </sheetData>
      <sheetData sheetId="41">
        <row r="3">
          <cell r="A3" t="str">
            <v>BWID</v>
          </cell>
        </row>
      </sheetData>
      <sheetData sheetId="42">
        <row r="3">
          <cell r="A3" t="str">
            <v>BWID</v>
          </cell>
        </row>
      </sheetData>
      <sheetData sheetId="43">
        <row r="3">
          <cell r="A3" t="str">
            <v>BWID</v>
          </cell>
        </row>
      </sheetData>
      <sheetData sheetId="44">
        <row r="3">
          <cell r="A3" t="str">
            <v>BWID</v>
          </cell>
        </row>
      </sheetData>
      <sheetData sheetId="45"/>
      <sheetData sheetId="46"/>
      <sheetData sheetId="47"/>
      <sheetData sheetId="48"/>
      <sheetData sheetId="49"/>
      <sheetData sheetId="50"/>
      <sheetData sheetId="51">
        <row r="3">
          <cell r="B3">
            <v>1</v>
          </cell>
        </row>
      </sheetData>
      <sheetData sheetId="52"/>
      <sheetData sheetId="53"/>
      <sheetData sheetId="54">
        <row r="3">
          <cell r="D3">
            <v>0</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row r="13">
          <cell r="A13" t="str">
            <v>BWID</v>
          </cell>
        </row>
      </sheetData>
      <sheetData sheetId="86">
        <row r="3">
          <cell r="A3" t="str">
            <v>BWID</v>
          </cell>
        </row>
      </sheetData>
      <sheetData sheetId="87">
        <row r="6">
          <cell r="A6" t="str">
            <v>BWID</v>
          </cell>
        </row>
      </sheetData>
      <sheetData sheetId="88">
        <row r="3">
          <cell r="A3" t="str">
            <v>BWID</v>
          </cell>
        </row>
      </sheetData>
      <sheetData sheetId="89">
        <row r="3">
          <cell r="A3" t="str">
            <v>BWID</v>
          </cell>
        </row>
      </sheetData>
      <sheetData sheetId="90">
        <row r="3">
          <cell r="A3" t="str">
            <v>BWID</v>
          </cell>
        </row>
      </sheetData>
      <sheetData sheetId="91">
        <row r="3">
          <cell r="A3" t="str">
            <v>BWID</v>
          </cell>
        </row>
      </sheetData>
      <sheetData sheetId="92"/>
      <sheetData sheetId="93"/>
      <sheetData sheetId="94"/>
      <sheetData sheetId="95"/>
      <sheetData sheetId="96"/>
      <sheetData sheetId="97"/>
      <sheetData sheetId="98">
        <row r="3">
          <cell r="B3">
            <v>1</v>
          </cell>
        </row>
      </sheetData>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Local Capex"/>
      <sheetName val="Local_Capex"/>
    </sheetNames>
    <sheetDataSet>
      <sheetData sheetId="0"/>
      <sheetData sheetId="1"/>
      <sheetData sheetId="2">
        <row r="4">
          <cell r="B4" t="str">
            <v>PCS</v>
          </cell>
          <cell r="E4" t="str">
            <v>BDT</v>
          </cell>
        </row>
        <row r="5">
          <cell r="E5" t="str">
            <v>USD</v>
          </cell>
        </row>
        <row r="6">
          <cell r="E6" t="str">
            <v>HKD</v>
          </cell>
        </row>
        <row r="7">
          <cell r="E7" t="str">
            <v>EUR</v>
          </cell>
        </row>
      </sheetData>
      <sheetData sheetId="3" refreshError="1"/>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nciliaiton"/>
      <sheetName val="NOTES"/>
      <sheetName val="DETAILS"/>
      <sheetName val="data May'17"/>
      <sheetName val="pivot"/>
      <sheetName val="Sheet1"/>
      <sheetName val="Printing"/>
      <sheetName val="data_May'17"/>
    </sheetNames>
    <sheetDataSet>
      <sheetData sheetId="0"/>
      <sheetData sheetId="1">
        <row r="1">
          <cell r="D1">
            <v>81.739999999999995</v>
          </cell>
        </row>
      </sheetData>
      <sheetData sheetId="2"/>
      <sheetData sheetId="3"/>
      <sheetData sheetId="4"/>
      <sheetData sheetId="5"/>
      <sheetData sheetId="6" refreshError="1"/>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EIPT"/>
      <sheetName val="STATUS"/>
      <sheetName val="ISSUE"/>
      <sheetName val="DATA NAMES"/>
      <sheetName val="Sheet1"/>
      <sheetName val="Validation"/>
      <sheetName val="Assumption Sheet"/>
      <sheetName val="Sheet2"/>
      <sheetName val="Cal"/>
      <sheetName val="DATA_NAMES"/>
      <sheetName val="Assumption_Sheet"/>
      <sheetName val="DATA_NAMES1"/>
      <sheetName val="Assumption_Sheet1"/>
      <sheetName val="DATA_NAMES2"/>
      <sheetName val="Assumption_Sheet2"/>
      <sheetName val="DATA_NAMES3"/>
      <sheetName val="Assumption_Sheet3"/>
      <sheetName val="DATA_NAMES5"/>
      <sheetName val="Assumption_Sheet5"/>
      <sheetName val="DATA_NAMES4"/>
      <sheetName val="Assumption_Sheet4"/>
      <sheetName val="DATA_NAMES6"/>
      <sheetName val="Assumption_Sheet6"/>
      <sheetName val="STD Recipe format"/>
      <sheetName val="DATA_NAMES7"/>
      <sheetName val="Assumption_Sheet7"/>
      <sheetName val="STD_Recipe_format"/>
    </sheetNames>
    <sheetDataSet>
      <sheetData sheetId="0"/>
      <sheetData sheetId="1" refreshError="1"/>
      <sheetData sheetId="2"/>
      <sheetData sheetId="3" refreshError="1">
        <row r="1">
          <cell r="A1" t="str">
            <v>UOM</v>
          </cell>
        </row>
        <row r="2">
          <cell r="A2" t="str">
            <v>BAGS</v>
          </cell>
        </row>
        <row r="3">
          <cell r="A3" t="str">
            <v>BOX</v>
          </cell>
        </row>
        <row r="4">
          <cell r="A4" t="str">
            <v>DOZEN</v>
          </cell>
        </row>
        <row r="5">
          <cell r="A5" t="str">
            <v>GRAMS</v>
          </cell>
        </row>
        <row r="6">
          <cell r="A6" t="str">
            <v>GALONS</v>
          </cell>
        </row>
        <row r="7">
          <cell r="A7" t="str">
            <v>KGS</v>
          </cell>
        </row>
        <row r="8">
          <cell r="A8" t="str">
            <v>LBS</v>
          </cell>
        </row>
        <row r="9">
          <cell r="A9" t="str">
            <v>LITRES</v>
          </cell>
        </row>
        <row r="10">
          <cell r="A10" t="str">
            <v>METRES</v>
          </cell>
        </row>
        <row r="11">
          <cell r="A11" t="str">
            <v>PCS</v>
          </cell>
        </row>
        <row r="12">
          <cell r="A12" t="str">
            <v>G1004</v>
          </cell>
        </row>
        <row r="13">
          <cell r="A13" t="str">
            <v>G1005</v>
          </cell>
        </row>
        <row r="14">
          <cell r="A14" t="str">
            <v>G1006</v>
          </cell>
        </row>
        <row r="15">
          <cell r="A15" t="str">
            <v>G1007</v>
          </cell>
        </row>
        <row r="16">
          <cell r="A16" t="str">
            <v>G1008</v>
          </cell>
        </row>
        <row r="17">
          <cell r="A17" t="str">
            <v>G1009</v>
          </cell>
        </row>
        <row r="18">
          <cell r="A18" t="str">
            <v>G1010</v>
          </cell>
        </row>
        <row r="19">
          <cell r="A19" t="str">
            <v>G1011</v>
          </cell>
        </row>
        <row r="20">
          <cell r="A20" t="str">
            <v>G1012</v>
          </cell>
        </row>
        <row r="21">
          <cell r="A21" t="str">
            <v>G1013</v>
          </cell>
        </row>
        <row r="22">
          <cell r="A22" t="str">
            <v>G1014</v>
          </cell>
        </row>
        <row r="23">
          <cell r="A23" t="str">
            <v>H3001</v>
          </cell>
        </row>
        <row r="24">
          <cell r="A24" t="str">
            <v>H3002</v>
          </cell>
        </row>
        <row r="25">
          <cell r="A25" t="str">
            <v>H3003</v>
          </cell>
        </row>
        <row r="26">
          <cell r="A26" t="str">
            <v>H3004</v>
          </cell>
        </row>
        <row r="27">
          <cell r="A27" t="str">
            <v>H3005</v>
          </cell>
        </row>
        <row r="28">
          <cell r="A28" t="str">
            <v>H3006</v>
          </cell>
        </row>
        <row r="29">
          <cell r="A29" t="str">
            <v>I9001</v>
          </cell>
        </row>
        <row r="30">
          <cell r="A30" t="str">
            <v>M7002</v>
          </cell>
        </row>
        <row r="31">
          <cell r="A31" t="str">
            <v>N7001</v>
          </cell>
        </row>
        <row r="32">
          <cell r="A32" t="str">
            <v>Q8002</v>
          </cell>
        </row>
        <row r="33">
          <cell r="A33" t="str">
            <v>Q8003</v>
          </cell>
        </row>
        <row r="34">
          <cell r="A34" t="str">
            <v>R4001</v>
          </cell>
        </row>
        <row r="35">
          <cell r="A35" t="str">
            <v>R4002</v>
          </cell>
        </row>
        <row r="36">
          <cell r="A36" t="str">
            <v>R4002</v>
          </cell>
        </row>
        <row r="37">
          <cell r="A37" t="str">
            <v>R4003</v>
          </cell>
        </row>
        <row r="38">
          <cell r="A38" t="str">
            <v>S7001</v>
          </cell>
        </row>
        <row r="39">
          <cell r="A39" t="str">
            <v>S7002</v>
          </cell>
        </row>
        <row r="40">
          <cell r="A40" t="str">
            <v>T5001</v>
          </cell>
        </row>
        <row r="41">
          <cell r="A41" t="str">
            <v>T5002</v>
          </cell>
        </row>
        <row r="42">
          <cell r="A42" t="str">
            <v>T5003</v>
          </cell>
        </row>
        <row r="43">
          <cell r="A43" t="str">
            <v>T5004</v>
          </cell>
        </row>
        <row r="44">
          <cell r="A44" t="str">
            <v>T5005</v>
          </cell>
        </row>
        <row r="45">
          <cell r="A45" t="str">
            <v>T5006</v>
          </cell>
        </row>
        <row r="46">
          <cell r="A46" t="str">
            <v>T5007</v>
          </cell>
        </row>
        <row r="47">
          <cell r="A47" t="str">
            <v>T5008</v>
          </cell>
        </row>
        <row r="48">
          <cell r="A48" t="str">
            <v>T5009</v>
          </cell>
        </row>
        <row r="49">
          <cell r="A49" t="str">
            <v>T5010</v>
          </cell>
        </row>
        <row r="50">
          <cell r="A50" t="str">
            <v>T5011</v>
          </cell>
        </row>
        <row r="51">
          <cell r="A51" t="str">
            <v>T5013</v>
          </cell>
        </row>
        <row r="52">
          <cell r="A52" t="str">
            <v>T5014</v>
          </cell>
        </row>
        <row r="53">
          <cell r="A53" t="str">
            <v>T5012</v>
          </cell>
        </row>
        <row r="54">
          <cell r="A54" t="str">
            <v>V7001</v>
          </cell>
        </row>
        <row r="55">
          <cell r="A55" t="str">
            <v>V7002</v>
          </cell>
        </row>
        <row r="56">
          <cell r="A56" t="str">
            <v>V7003</v>
          </cell>
        </row>
        <row r="57">
          <cell r="A57" t="str">
            <v>V7004</v>
          </cell>
        </row>
        <row r="58">
          <cell r="A58" t="str">
            <v>V7005</v>
          </cell>
        </row>
      </sheetData>
      <sheetData sheetId="4" refreshError="1"/>
      <sheetData sheetId="5" refreshError="1"/>
      <sheetData sheetId="6" refreshError="1"/>
      <sheetData sheetId="7" refreshError="1"/>
      <sheetData sheetId="8" refreshError="1"/>
      <sheetData sheetId="9">
        <row r="1">
          <cell r="A1" t="str">
            <v>UOM</v>
          </cell>
        </row>
      </sheetData>
      <sheetData sheetId="10" refreshError="1"/>
      <sheetData sheetId="11" refreshError="1"/>
      <sheetData sheetId="12" refreshError="1"/>
      <sheetData sheetId="13"/>
      <sheetData sheetId="14"/>
      <sheetData sheetId="15" refreshError="1"/>
      <sheetData sheetId="16" refreshError="1"/>
      <sheetData sheetId="17">
        <row r="1">
          <cell r="A1" t="str">
            <v>UOM</v>
          </cell>
        </row>
      </sheetData>
      <sheetData sheetId="18"/>
      <sheetData sheetId="19">
        <row r="1">
          <cell r="A1" t="str">
            <v>UOM</v>
          </cell>
        </row>
      </sheetData>
      <sheetData sheetId="20"/>
      <sheetData sheetId="21"/>
      <sheetData sheetId="22"/>
      <sheetData sheetId="23" refreshError="1"/>
      <sheetData sheetId="24">
        <row r="1">
          <cell r="A1" t="str">
            <v>UOM</v>
          </cell>
        </row>
      </sheetData>
      <sheetData sheetId="25"/>
      <sheetData sheetId="2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P&amp;L"/>
      <sheetName val="CF"/>
      <sheetName val="CE"/>
      <sheetName val="Notes 1-2"/>
      <sheetName val="PPE_Note -3"/>
      <sheetName val="Notes 4-23"/>
      <sheetName val="RP"/>
      <sheetName val="IDLC"/>
      <sheetName val="Sheet1"/>
      <sheetName val="Sheet2"/>
      <sheetName val="Sheet3"/>
      <sheetName val="Sheet4"/>
      <sheetName val="Notes_1-2"/>
      <sheetName val="PPE_Note_-3"/>
      <sheetName val="Notes_4-23"/>
      <sheetName val="Notes_1-21"/>
      <sheetName val="PPE_Note_-31"/>
      <sheetName val="Notes_4-231"/>
      <sheetName val="Summary"/>
      <sheetName val="Data"/>
      <sheetName val="Working U2"/>
      <sheetName val="Master Data"/>
      <sheetName val="Notes_1-22"/>
      <sheetName val="PPE_Note_-32"/>
      <sheetName val="Notes_4-232"/>
      <sheetName val="Assumption Sheet"/>
      <sheetName val="Notes_1-23"/>
      <sheetName val="PPE_Note_-33"/>
      <sheetName val="Notes_4-233"/>
      <sheetName val="Working_U2"/>
      <sheetName val="Master_Data"/>
      <sheetName val="Assumption_Sheet"/>
    </sheetNames>
    <sheetDataSet>
      <sheetData sheetId="0">
        <row r="28">
          <cell r="C28" t="str">
            <v>Conversion difference</v>
          </cell>
          <cell r="J28">
            <v>0</v>
          </cell>
          <cell r="N28">
            <v>0</v>
          </cell>
          <cell r="R28">
            <v>0</v>
          </cell>
          <cell r="V28">
            <v>0</v>
          </cell>
          <cell r="Z28" t="e">
            <v>#REF!</v>
          </cell>
          <cell r="AA28" t="e">
            <v>#REF!</v>
          </cell>
        </row>
        <row r="35">
          <cell r="C35" t="str">
            <v>Conversion differences</v>
          </cell>
          <cell r="J35">
            <v>0</v>
          </cell>
          <cell r="N35">
            <v>0</v>
          </cell>
          <cell r="R35">
            <v>0</v>
          </cell>
          <cell r="V35">
            <v>0</v>
          </cell>
          <cell r="Z35" t="e">
            <v>#REF!</v>
          </cell>
          <cell r="AA35" t="e">
            <v>#REF!</v>
          </cell>
          <cell r="AB35" t="e">
            <v>#REF!</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8">
          <cell r="A28">
            <v>0</v>
          </cell>
        </row>
      </sheetData>
      <sheetData sheetId="20">
        <row r="28">
          <cell r="A28">
            <v>0</v>
          </cell>
        </row>
      </sheetData>
      <sheetData sheetId="21">
        <row r="28">
          <cell r="A28">
            <v>0</v>
          </cell>
        </row>
      </sheetData>
      <sheetData sheetId="22">
        <row r="28">
          <cell r="A28">
            <v>0</v>
          </cell>
        </row>
      </sheetData>
      <sheetData sheetId="23">
        <row r="28">
          <cell r="A28">
            <v>0</v>
          </cell>
        </row>
      </sheetData>
      <sheetData sheetId="24">
        <row r="28">
          <cell r="A28">
            <v>0</v>
          </cell>
        </row>
      </sheetData>
      <sheetData sheetId="25">
        <row r="28">
          <cell r="A28">
            <v>0</v>
          </cell>
        </row>
      </sheetData>
      <sheetData sheetId="26" refreshError="1"/>
      <sheetData sheetId="27"/>
      <sheetData sheetId="28"/>
      <sheetData sheetId="29"/>
      <sheetData sheetId="30">
        <row r="28">
          <cell r="A28">
            <v>0</v>
          </cell>
        </row>
      </sheetData>
      <sheetData sheetId="31">
        <row r="28">
          <cell r="A28">
            <v>0</v>
          </cell>
        </row>
      </sheetData>
      <sheetData sheetId="3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and Check List"/>
      <sheetName val="Snapshot-Combined"/>
      <sheetName val="Ratio"/>
      <sheetName val="Commentary"/>
      <sheetName val="Snapshot -GMT"/>
      <sheetName val="Snapshot-WH"/>
      <sheetName val="SFP"/>
      <sheetName val="SCI-Combined"/>
      <sheetName val="TB- GL YTD Pre"/>
      <sheetName val="SCI-GMT"/>
      <sheetName val="SCI -WH"/>
      <sheetName val="SCE"/>
      <sheetName val="SCF"/>
      <sheetName val="Notes 1-3"/>
      <sheetName val="Note -4-6 PPE"/>
      <sheetName val="CIPL Asset disposal"/>
      <sheetName val="Disposal Feb 21 "/>
      <sheetName val="Note 7-12"/>
      <sheetName val="Note-13-18"/>
      <sheetName val="Note-19-23"/>
      <sheetName val="NW"/>
      <sheetName val="Note 24-35"/>
      <sheetName val="TB-Mapping"/>
      <sheetName val="YTD Jun  2020"/>
      <sheetName val="TB-Master"/>
      <sheetName val="TB-Washing-portion"/>
      <sheetName val="Comparision"/>
      <sheetName val="Inventory Statement"/>
      <sheetName val="Consumption"/>
      <sheetName val="FA movement"/>
      <sheetName val="CWIP "/>
      <sheetName val="Break-up-Provision"/>
      <sheetName val="AD &amp; SE"/>
      <sheetName val="Advance "/>
      <sheetName val="Reco with EDL, ASL &amp; DWC"/>
      <sheetName val="Forex statement"/>
      <sheetName val="GL Map"/>
      <sheetName val="Detail G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O11">
            <v>63323770.479999989</v>
          </cell>
        </row>
        <row r="19">
          <cell r="O19">
            <v>1988826.37</v>
          </cell>
        </row>
        <row r="32">
          <cell r="O32">
            <v>5211.6000000000004</v>
          </cell>
        </row>
        <row r="35">
          <cell r="O35">
            <v>-2875155.730000014</v>
          </cell>
        </row>
      </sheetData>
      <sheetData sheetId="8" refreshError="1"/>
      <sheetData sheetId="9" refreshError="1"/>
      <sheetData sheetId="10" refreshError="1"/>
      <sheetData sheetId="11" refreshError="1"/>
      <sheetData sheetId="12" refreshError="1"/>
      <sheetData sheetId="13" refreshError="1"/>
      <sheetData sheetId="14" refreshError="1">
        <row r="16">
          <cell r="K16">
            <v>1620778.0499999998</v>
          </cell>
        </row>
        <row r="44">
          <cell r="K44">
            <v>3142.18</v>
          </cell>
        </row>
        <row r="45">
          <cell r="K45">
            <v>36675.85</v>
          </cell>
        </row>
      </sheetData>
      <sheetData sheetId="15" refreshError="1"/>
      <sheetData sheetId="16" refreshError="1"/>
      <sheetData sheetId="17" refreshError="1"/>
      <sheetData sheetId="18" refreshError="1">
        <row r="101">
          <cell r="F101">
            <v>31902.49</v>
          </cell>
        </row>
      </sheetData>
      <sheetData sheetId="19" refreshError="1">
        <row r="75">
          <cell r="E75">
            <v>1518201.11</v>
          </cell>
          <cell r="I75">
            <v>1028151.85</v>
          </cell>
        </row>
      </sheetData>
      <sheetData sheetId="20" refreshError="1"/>
      <sheetData sheetId="21" refreshError="1">
        <row r="85">
          <cell r="E85">
            <v>7441.6</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
      <sheetName val="Com_BDT_2021"/>
      <sheetName val="Tax dep_BDT "/>
      <sheetName val="Excess Perquisite"/>
      <sheetName val="Asset dispossal-C (2)"/>
      <sheetName val="Tax dep_BDT -A"/>
      <sheetName val="Com_BDT_2020"/>
      <sheetName val="Com_BDT_with service benefit"/>
      <sheetName val="Excess perquisite-B"/>
      <sheetName val="Asset dispossal-C"/>
      <sheetName val="Dispossal working"/>
      <sheetName val="com_USD"/>
      <sheetName val="B"/>
      <sheetName val="C"/>
      <sheetName val="Tax gain"/>
    </sheetNames>
    <sheetDataSet>
      <sheetData sheetId="0"/>
      <sheetData sheetId="1"/>
      <sheetData sheetId="2">
        <row r="21">
          <cell r="M21">
            <v>126429280.32099999</v>
          </cell>
        </row>
      </sheetData>
      <sheetData sheetId="3"/>
      <sheetData sheetId="4">
        <row r="14">
          <cell r="O14">
            <v>-833469.95537778409</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and Check List"/>
      <sheetName val="Commentary"/>
      <sheetName val="Snapshot-Combined"/>
      <sheetName val="Ratio"/>
      <sheetName val="Snapshot -GMT"/>
      <sheetName val="Snapshot-WH"/>
      <sheetName val="SFP"/>
      <sheetName val="SCI-Combined"/>
      <sheetName val="Com_USD_2022"/>
      <sheetName val="Tax dep_BDT "/>
      <sheetName val="Asset dispossal-C"/>
      <sheetName val="Plant"/>
      <sheetName val="Utility"/>
      <sheetName val="Office Equipment"/>
      <sheetName val="Computer Equipment"/>
      <sheetName val="Motor vehicle"/>
      <sheetName val="Furniture"/>
      <sheetName val="SCI-GMT"/>
      <sheetName val="SCI -WH"/>
      <sheetName val="SCE"/>
      <sheetName val="SCF"/>
      <sheetName val="Notes 1-3"/>
      <sheetName val="Note -4-6 PPE"/>
      <sheetName val="Apr 22 Disposal "/>
      <sheetName val="Jan 22 Disposal "/>
      <sheetName val="Aug disposal 1"/>
      <sheetName val="Aug Disposal 2"/>
      <sheetName val="Aug Disposal 3"/>
      <sheetName val="Feb 22 Disposal"/>
      <sheetName val="Note 7-12"/>
      <sheetName val="Note-13-18"/>
      <sheetName val="Note-19-23"/>
      <sheetName val="NW"/>
      <sheetName val="Note 24-35"/>
      <sheetName val="TB- GL YTD Pre"/>
      <sheetName val="TB-Mapping"/>
      <sheetName val="YTD May 21"/>
      <sheetName val="TB-Master"/>
      <sheetName val="CIPL CMW"/>
      <sheetName val="CIPL PnL comparison"/>
      <sheetName val="TB-Washing-portion"/>
      <sheetName val="Inventory Statement"/>
      <sheetName val="Consumption"/>
      <sheetName val="FA movement"/>
      <sheetName val="CWIP "/>
      <sheetName val="Break-up-Provision"/>
      <sheetName val="AD &amp; SE"/>
      <sheetName val="Advance "/>
      <sheetName val="Reco with EDL, ASL &amp; DWC"/>
      <sheetName val="Forex statement"/>
      <sheetName val="GL Map"/>
      <sheetName val="Detail G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44">
          <cell r="E44">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Asset</v>
          </cell>
          <cell r="B1" t="str">
            <v>Subnumber</v>
          </cell>
          <cell r="C1" t="str">
            <v>Business Area</v>
          </cell>
          <cell r="D1" t="str">
            <v>Asset Class</v>
          </cell>
          <cell r="E1" t="str">
            <v>Capitalized on</v>
          </cell>
          <cell r="F1" t="str">
            <v>Asset description</v>
          </cell>
          <cell r="G1" t="str">
            <v>Acquis.val.</v>
          </cell>
          <cell r="H1" t="str">
            <v>Accum.dep.</v>
          </cell>
          <cell r="I1" t="str">
            <v>Book val.</v>
          </cell>
        </row>
        <row r="2">
          <cell r="A2">
            <v>20000039</v>
          </cell>
          <cell r="B2" t="str">
            <v>0</v>
          </cell>
          <cell r="C2" t="str">
            <v/>
          </cell>
          <cell r="D2" t="str">
            <v>M002</v>
          </cell>
          <cell r="E2">
            <v>41640</v>
          </cell>
          <cell r="F2" t="str">
            <v>Manual Jv dep to Match TB</v>
          </cell>
          <cell r="G2">
            <v>0</v>
          </cell>
          <cell r="H2">
            <v>0</v>
          </cell>
          <cell r="I2">
            <v>0</v>
          </cell>
        </row>
        <row r="3">
          <cell r="A3">
            <v>50000836</v>
          </cell>
          <cell r="B3" t="str">
            <v>0</v>
          </cell>
          <cell r="C3" t="str">
            <v/>
          </cell>
          <cell r="D3" t="str">
            <v>M005</v>
          </cell>
          <cell r="E3">
            <v>41640</v>
          </cell>
          <cell r="F3" t="str">
            <v>Manual Jv dep to Match TB</v>
          </cell>
          <cell r="G3">
            <v>-1530427.48</v>
          </cell>
          <cell r="H3">
            <v>1530427.48</v>
          </cell>
          <cell r="I3">
            <v>0</v>
          </cell>
        </row>
        <row r="4">
          <cell r="A4">
            <v>60001171</v>
          </cell>
          <cell r="B4" t="str">
            <v>0</v>
          </cell>
          <cell r="C4" t="str">
            <v/>
          </cell>
          <cell r="D4" t="str">
            <v>M006</v>
          </cell>
          <cell r="E4">
            <v>43394</v>
          </cell>
          <cell r="F4" t="str">
            <v>Desktop</v>
          </cell>
          <cell r="G4">
            <v>77200</v>
          </cell>
          <cell r="H4">
            <v>-77199.990000000005</v>
          </cell>
          <cell r="I4">
            <v>0.01</v>
          </cell>
        </row>
        <row r="5">
          <cell r="A5">
            <v>60001172</v>
          </cell>
          <cell r="B5" t="str">
            <v>0</v>
          </cell>
          <cell r="C5" t="str">
            <v/>
          </cell>
          <cell r="D5" t="str">
            <v>M006</v>
          </cell>
          <cell r="E5">
            <v>43395</v>
          </cell>
          <cell r="F5" t="str">
            <v>Laptop</v>
          </cell>
          <cell r="G5">
            <v>96100</v>
          </cell>
          <cell r="H5">
            <v>-96099.99</v>
          </cell>
          <cell r="I5">
            <v>0.01</v>
          </cell>
        </row>
        <row r="6">
          <cell r="A6">
            <v>60001173</v>
          </cell>
          <cell r="B6" t="str">
            <v>0</v>
          </cell>
          <cell r="C6" t="str">
            <v/>
          </cell>
          <cell r="D6" t="str">
            <v>M006</v>
          </cell>
          <cell r="E6">
            <v>43395</v>
          </cell>
          <cell r="F6" t="str">
            <v>Laptop</v>
          </cell>
          <cell r="G6">
            <v>96100</v>
          </cell>
          <cell r="H6">
            <v>-96099.99</v>
          </cell>
          <cell r="I6">
            <v>0.01</v>
          </cell>
        </row>
        <row r="7">
          <cell r="A7">
            <v>40002937</v>
          </cell>
          <cell r="B7" t="str">
            <v>0</v>
          </cell>
          <cell r="C7" t="str">
            <v>CIBD</v>
          </cell>
          <cell r="D7" t="str">
            <v>M004</v>
          </cell>
          <cell r="E7">
            <v>43374</v>
          </cell>
          <cell r="F7" t="str">
            <v>CIBD-Law high cabinet</v>
          </cell>
          <cell r="G7">
            <v>88816</v>
          </cell>
          <cell r="H7">
            <v>-28865.200000000001</v>
          </cell>
          <cell r="I7">
            <v>59950.8</v>
          </cell>
        </row>
        <row r="8">
          <cell r="A8">
            <v>40002938</v>
          </cell>
          <cell r="B8" t="str">
            <v>0</v>
          </cell>
          <cell r="C8" t="str">
            <v>CIBD</v>
          </cell>
          <cell r="D8" t="str">
            <v>M004</v>
          </cell>
          <cell r="E8">
            <v>43374</v>
          </cell>
          <cell r="F8" t="str">
            <v>CIBD-Shoe Rack and DB cabinet-GH</v>
          </cell>
          <cell r="G8">
            <v>102067</v>
          </cell>
          <cell r="H8">
            <v>-33171.78</v>
          </cell>
          <cell r="I8">
            <v>68895.22</v>
          </cell>
        </row>
        <row r="9">
          <cell r="A9">
            <v>40002939</v>
          </cell>
          <cell r="B9" t="str">
            <v>0</v>
          </cell>
          <cell r="C9" t="str">
            <v>CIBD</v>
          </cell>
          <cell r="D9" t="str">
            <v>M004</v>
          </cell>
          <cell r="E9">
            <v>43374</v>
          </cell>
          <cell r="F9" t="str">
            <v>CIBD-Dining Table-GH</v>
          </cell>
          <cell r="G9">
            <v>15000</v>
          </cell>
          <cell r="H9">
            <v>-4875</v>
          </cell>
          <cell r="I9">
            <v>10125</v>
          </cell>
        </row>
        <row r="10">
          <cell r="A10">
            <v>40002940</v>
          </cell>
          <cell r="B10" t="str">
            <v>0</v>
          </cell>
          <cell r="C10" t="str">
            <v>CIBD</v>
          </cell>
          <cell r="D10" t="str">
            <v>M004</v>
          </cell>
          <cell r="E10">
            <v>43374</v>
          </cell>
          <cell r="F10" t="str">
            <v>CIBD-Dining Table-GH</v>
          </cell>
          <cell r="G10">
            <v>15000</v>
          </cell>
          <cell r="H10">
            <v>-4875</v>
          </cell>
          <cell r="I10">
            <v>10125</v>
          </cell>
        </row>
        <row r="11">
          <cell r="A11">
            <v>40002941</v>
          </cell>
          <cell r="B11" t="str">
            <v>0</v>
          </cell>
          <cell r="C11" t="str">
            <v>CIBD</v>
          </cell>
          <cell r="D11" t="str">
            <v>M004</v>
          </cell>
          <cell r="E11">
            <v>43374</v>
          </cell>
          <cell r="F11" t="str">
            <v>CIBD-Dining Table-GH</v>
          </cell>
          <cell r="G11">
            <v>15000</v>
          </cell>
          <cell r="H11">
            <v>-4875</v>
          </cell>
          <cell r="I11">
            <v>10125</v>
          </cell>
        </row>
        <row r="12">
          <cell r="A12">
            <v>40002942</v>
          </cell>
          <cell r="B12" t="str">
            <v>0</v>
          </cell>
          <cell r="C12" t="str">
            <v>CIBD</v>
          </cell>
          <cell r="D12" t="str">
            <v>M004</v>
          </cell>
          <cell r="E12">
            <v>43374</v>
          </cell>
          <cell r="F12" t="str">
            <v>CIBD-Dining Chair-GH</v>
          </cell>
          <cell r="G12">
            <v>70000</v>
          </cell>
          <cell r="H12">
            <v>-22750</v>
          </cell>
          <cell r="I12">
            <v>47250</v>
          </cell>
        </row>
        <row r="13">
          <cell r="A13">
            <v>40002943</v>
          </cell>
          <cell r="B13" t="str">
            <v>0</v>
          </cell>
          <cell r="C13" t="str">
            <v>CIBD</v>
          </cell>
          <cell r="D13" t="str">
            <v>M004</v>
          </cell>
          <cell r="E13">
            <v>43374</v>
          </cell>
          <cell r="F13" t="str">
            <v>CIBD-Bed-GH</v>
          </cell>
          <cell r="G13">
            <v>20000</v>
          </cell>
          <cell r="H13">
            <v>-6500</v>
          </cell>
          <cell r="I13">
            <v>13500</v>
          </cell>
        </row>
        <row r="14">
          <cell r="A14">
            <v>40002944</v>
          </cell>
          <cell r="B14" t="str">
            <v>0</v>
          </cell>
          <cell r="C14" t="str">
            <v>CIBD</v>
          </cell>
          <cell r="D14" t="str">
            <v>M004</v>
          </cell>
          <cell r="E14">
            <v>43374</v>
          </cell>
          <cell r="F14" t="str">
            <v>CIBD-Bed-GH</v>
          </cell>
          <cell r="G14">
            <v>20000</v>
          </cell>
          <cell r="H14">
            <v>-6500</v>
          </cell>
          <cell r="I14">
            <v>13500</v>
          </cell>
        </row>
        <row r="15">
          <cell r="A15">
            <v>40002945</v>
          </cell>
          <cell r="B15" t="str">
            <v>0</v>
          </cell>
          <cell r="C15" t="str">
            <v>CIBD</v>
          </cell>
          <cell r="D15" t="str">
            <v>M004</v>
          </cell>
          <cell r="E15">
            <v>43374</v>
          </cell>
          <cell r="F15" t="str">
            <v>CIBD-Bed-GH</v>
          </cell>
          <cell r="G15">
            <v>20000</v>
          </cell>
          <cell r="H15">
            <v>-6500</v>
          </cell>
          <cell r="I15">
            <v>13500</v>
          </cell>
        </row>
        <row r="16">
          <cell r="A16">
            <v>40002946</v>
          </cell>
          <cell r="B16" t="str">
            <v>0</v>
          </cell>
          <cell r="C16" t="str">
            <v>CIBD</v>
          </cell>
          <cell r="D16" t="str">
            <v>M004</v>
          </cell>
          <cell r="E16">
            <v>43374</v>
          </cell>
          <cell r="F16" t="str">
            <v>CIBD-Bed-GH</v>
          </cell>
          <cell r="G16">
            <v>20000</v>
          </cell>
          <cell r="H16">
            <v>-6500</v>
          </cell>
          <cell r="I16">
            <v>13500</v>
          </cell>
        </row>
        <row r="17">
          <cell r="A17">
            <v>40002947</v>
          </cell>
          <cell r="B17" t="str">
            <v>0</v>
          </cell>
          <cell r="C17" t="str">
            <v>CIBD</v>
          </cell>
          <cell r="D17" t="str">
            <v>M004</v>
          </cell>
          <cell r="E17">
            <v>43374</v>
          </cell>
          <cell r="F17" t="str">
            <v>CIBD-Bed-GH</v>
          </cell>
          <cell r="G17">
            <v>20000</v>
          </cell>
          <cell r="H17">
            <v>-6500</v>
          </cell>
          <cell r="I17">
            <v>13500</v>
          </cell>
        </row>
        <row r="18">
          <cell r="A18">
            <v>40002948</v>
          </cell>
          <cell r="B18" t="str">
            <v>0</v>
          </cell>
          <cell r="C18" t="str">
            <v>CIBD</v>
          </cell>
          <cell r="D18" t="str">
            <v>M004</v>
          </cell>
          <cell r="E18">
            <v>43374</v>
          </cell>
          <cell r="F18" t="str">
            <v>CIBD-Bed side table-GH</v>
          </cell>
          <cell r="G18">
            <v>90000</v>
          </cell>
          <cell r="H18">
            <v>-29250</v>
          </cell>
          <cell r="I18">
            <v>60750</v>
          </cell>
        </row>
        <row r="19">
          <cell r="A19">
            <v>40002949</v>
          </cell>
          <cell r="B19" t="str">
            <v>0</v>
          </cell>
          <cell r="C19" t="str">
            <v>CIBD</v>
          </cell>
          <cell r="D19" t="str">
            <v>M004</v>
          </cell>
          <cell r="E19">
            <v>43374</v>
          </cell>
          <cell r="F19" t="str">
            <v>CIBD-Composit Reading Table-GH</v>
          </cell>
          <cell r="G19">
            <v>126000</v>
          </cell>
          <cell r="H19">
            <v>-40950</v>
          </cell>
          <cell r="I19">
            <v>85050</v>
          </cell>
        </row>
        <row r="20">
          <cell r="A20">
            <v>40002950</v>
          </cell>
          <cell r="B20" t="str">
            <v>0</v>
          </cell>
          <cell r="C20" t="str">
            <v>CIBD</v>
          </cell>
          <cell r="D20" t="str">
            <v>M004</v>
          </cell>
          <cell r="E20">
            <v>43374</v>
          </cell>
          <cell r="F20" t="str">
            <v>CIBD-Reading Chair-GH</v>
          </cell>
          <cell r="G20">
            <v>115500</v>
          </cell>
          <cell r="H20">
            <v>-37537.5</v>
          </cell>
          <cell r="I20">
            <v>77962.5</v>
          </cell>
        </row>
        <row r="21">
          <cell r="A21">
            <v>40002951</v>
          </cell>
          <cell r="B21" t="str">
            <v>0</v>
          </cell>
          <cell r="C21" t="str">
            <v>CIBD</v>
          </cell>
          <cell r="D21" t="str">
            <v>M004</v>
          </cell>
          <cell r="E21">
            <v>43374</v>
          </cell>
          <cell r="F21" t="str">
            <v>CIBD-Full height Cabinet-GH</v>
          </cell>
          <cell r="G21">
            <v>411600</v>
          </cell>
          <cell r="H21">
            <v>-133770</v>
          </cell>
          <cell r="I21">
            <v>277830</v>
          </cell>
        </row>
        <row r="22">
          <cell r="A22">
            <v>40002952</v>
          </cell>
          <cell r="B22" t="str">
            <v>0</v>
          </cell>
          <cell r="C22" t="str">
            <v>CIBD</v>
          </cell>
          <cell r="D22" t="str">
            <v>M004</v>
          </cell>
          <cell r="E22">
            <v>43374</v>
          </cell>
          <cell r="F22" t="str">
            <v>CIBD-Matress-GH</v>
          </cell>
          <cell r="G22">
            <v>15000</v>
          </cell>
          <cell r="H22">
            <v>-4875</v>
          </cell>
          <cell r="I22">
            <v>10125</v>
          </cell>
        </row>
        <row r="23">
          <cell r="A23">
            <v>40002953</v>
          </cell>
          <cell r="B23" t="str">
            <v>0</v>
          </cell>
          <cell r="C23" t="str">
            <v>CIBD</v>
          </cell>
          <cell r="D23" t="str">
            <v>M004</v>
          </cell>
          <cell r="E23">
            <v>43374</v>
          </cell>
          <cell r="F23" t="str">
            <v>CIBD-Matress-GH</v>
          </cell>
          <cell r="G23">
            <v>15000</v>
          </cell>
          <cell r="H23">
            <v>-4875</v>
          </cell>
          <cell r="I23">
            <v>10125</v>
          </cell>
        </row>
        <row r="24">
          <cell r="A24">
            <v>40002954</v>
          </cell>
          <cell r="B24" t="str">
            <v>0</v>
          </cell>
          <cell r="C24" t="str">
            <v>CIBD</v>
          </cell>
          <cell r="D24" t="str">
            <v>M004</v>
          </cell>
          <cell r="E24">
            <v>43374</v>
          </cell>
          <cell r="F24" t="str">
            <v>CIBD-Matress-GH</v>
          </cell>
          <cell r="G24">
            <v>15000</v>
          </cell>
          <cell r="H24">
            <v>-4875</v>
          </cell>
          <cell r="I24">
            <v>10125</v>
          </cell>
        </row>
        <row r="25">
          <cell r="A25">
            <v>40002955</v>
          </cell>
          <cell r="B25" t="str">
            <v>0</v>
          </cell>
          <cell r="C25" t="str">
            <v>CIBD</v>
          </cell>
          <cell r="D25" t="str">
            <v>M004</v>
          </cell>
          <cell r="E25">
            <v>43374</v>
          </cell>
          <cell r="F25" t="str">
            <v>CIBD-Matress-GH</v>
          </cell>
          <cell r="G25">
            <v>15000</v>
          </cell>
          <cell r="H25">
            <v>-4875</v>
          </cell>
          <cell r="I25">
            <v>10125</v>
          </cell>
        </row>
        <row r="26">
          <cell r="A26">
            <v>40002956</v>
          </cell>
          <cell r="B26" t="str">
            <v>0</v>
          </cell>
          <cell r="C26" t="str">
            <v>CIBD</v>
          </cell>
          <cell r="D26" t="str">
            <v>M004</v>
          </cell>
          <cell r="E26">
            <v>43374</v>
          </cell>
          <cell r="F26" t="str">
            <v>CIBD-Matress-GH</v>
          </cell>
          <cell r="G26">
            <v>15000</v>
          </cell>
          <cell r="H26">
            <v>-4875</v>
          </cell>
          <cell r="I26">
            <v>10125</v>
          </cell>
        </row>
        <row r="27">
          <cell r="A27">
            <v>40002957</v>
          </cell>
          <cell r="B27" t="str">
            <v>0</v>
          </cell>
          <cell r="C27" t="str">
            <v>CIBD</v>
          </cell>
          <cell r="D27" t="str">
            <v>M004</v>
          </cell>
          <cell r="E27">
            <v>43374</v>
          </cell>
          <cell r="F27" t="str">
            <v>CIBD-Matress-GH</v>
          </cell>
          <cell r="G27">
            <v>15000</v>
          </cell>
          <cell r="H27">
            <v>-4875</v>
          </cell>
          <cell r="I27">
            <v>10125</v>
          </cell>
        </row>
        <row r="28">
          <cell r="A28">
            <v>40002958</v>
          </cell>
          <cell r="B28" t="str">
            <v>0</v>
          </cell>
          <cell r="C28" t="str">
            <v>CIBD</v>
          </cell>
          <cell r="D28" t="str">
            <v>M004</v>
          </cell>
          <cell r="E28">
            <v>43374</v>
          </cell>
          <cell r="F28" t="str">
            <v>CIBD-Matress-GH</v>
          </cell>
          <cell r="G28">
            <v>15000</v>
          </cell>
          <cell r="H28">
            <v>-4875</v>
          </cell>
          <cell r="I28">
            <v>10125</v>
          </cell>
        </row>
        <row r="29">
          <cell r="A29">
            <v>40002959</v>
          </cell>
          <cell r="B29" t="str">
            <v>0</v>
          </cell>
          <cell r="C29" t="str">
            <v>CIBD</v>
          </cell>
          <cell r="D29" t="str">
            <v>M004</v>
          </cell>
          <cell r="E29">
            <v>43374</v>
          </cell>
          <cell r="F29" t="str">
            <v>CIBD-Matress-GH</v>
          </cell>
          <cell r="G29">
            <v>15000</v>
          </cell>
          <cell r="H29">
            <v>-4875</v>
          </cell>
          <cell r="I29">
            <v>10125</v>
          </cell>
        </row>
        <row r="30">
          <cell r="A30">
            <v>40002960</v>
          </cell>
          <cell r="B30" t="str">
            <v>0</v>
          </cell>
          <cell r="C30" t="str">
            <v>CIBD</v>
          </cell>
          <cell r="D30" t="str">
            <v>M004</v>
          </cell>
          <cell r="E30">
            <v>43374</v>
          </cell>
          <cell r="F30" t="str">
            <v>CIBD-Sofa Set-GH</v>
          </cell>
          <cell r="G30">
            <v>210000</v>
          </cell>
          <cell r="H30">
            <v>-68250</v>
          </cell>
          <cell r="I30">
            <v>141750</v>
          </cell>
        </row>
        <row r="31">
          <cell r="A31">
            <v>40002961</v>
          </cell>
          <cell r="B31" t="str">
            <v>0</v>
          </cell>
          <cell r="C31" t="str">
            <v>CIBD</v>
          </cell>
          <cell r="D31" t="str">
            <v>M004</v>
          </cell>
          <cell r="E31">
            <v>43374</v>
          </cell>
          <cell r="F31" t="str">
            <v>CIBD-TV Unit-GH</v>
          </cell>
          <cell r="G31">
            <v>21882</v>
          </cell>
          <cell r="H31">
            <v>-7111.65</v>
          </cell>
          <cell r="I31">
            <v>14770.35</v>
          </cell>
        </row>
        <row r="32">
          <cell r="A32">
            <v>60001040</v>
          </cell>
          <cell r="B32" t="str">
            <v>0</v>
          </cell>
          <cell r="C32" t="str">
            <v>CIBD</v>
          </cell>
          <cell r="D32" t="str">
            <v>M006</v>
          </cell>
          <cell r="E32">
            <v>42553</v>
          </cell>
          <cell r="F32" t="str">
            <v>Laptop-T5D-02274/K3W72AV</v>
          </cell>
          <cell r="G32">
            <v>84700</v>
          </cell>
          <cell r="H32">
            <v>-84700</v>
          </cell>
          <cell r="I32">
            <v>0</v>
          </cell>
        </row>
        <row r="33">
          <cell r="A33">
            <v>60001041</v>
          </cell>
          <cell r="B33" t="str">
            <v>0</v>
          </cell>
          <cell r="C33" t="str">
            <v>CIBD</v>
          </cell>
          <cell r="D33" t="str">
            <v>M006</v>
          </cell>
          <cell r="E33">
            <v>42553</v>
          </cell>
          <cell r="F33" t="str">
            <v>Laptop-T5D-02274/K3W72AV</v>
          </cell>
          <cell r="G33">
            <v>84700</v>
          </cell>
          <cell r="H33">
            <v>-84700</v>
          </cell>
          <cell r="I33">
            <v>0</v>
          </cell>
        </row>
        <row r="34">
          <cell r="A34">
            <v>60001042</v>
          </cell>
          <cell r="B34" t="str">
            <v>0</v>
          </cell>
          <cell r="C34" t="str">
            <v>CIBD</v>
          </cell>
          <cell r="D34" t="str">
            <v>M006</v>
          </cell>
          <cell r="E34">
            <v>42553</v>
          </cell>
          <cell r="F34" t="str">
            <v>Computer dextop-Dell-3020</v>
          </cell>
          <cell r="G34">
            <v>64200</v>
          </cell>
          <cell r="H34">
            <v>-64200</v>
          </cell>
          <cell r="I34">
            <v>0</v>
          </cell>
        </row>
        <row r="35">
          <cell r="A35">
            <v>60001043</v>
          </cell>
          <cell r="B35" t="str">
            <v>0</v>
          </cell>
          <cell r="C35" t="str">
            <v>CIBD</v>
          </cell>
          <cell r="D35" t="str">
            <v>M006</v>
          </cell>
          <cell r="E35">
            <v>42553</v>
          </cell>
          <cell r="F35" t="str">
            <v>Computer dextop-Dell-3020</v>
          </cell>
          <cell r="G35">
            <v>64200</v>
          </cell>
          <cell r="H35">
            <v>-64200</v>
          </cell>
          <cell r="I35">
            <v>0</v>
          </cell>
        </row>
        <row r="36">
          <cell r="A36">
            <v>60001044</v>
          </cell>
          <cell r="B36" t="str">
            <v>0</v>
          </cell>
          <cell r="C36" t="str">
            <v>CIBD</v>
          </cell>
          <cell r="D36" t="str">
            <v>M006</v>
          </cell>
          <cell r="E36">
            <v>42553</v>
          </cell>
          <cell r="F36" t="str">
            <v>Computer dextop-Dell-3020</v>
          </cell>
          <cell r="G36">
            <v>64200</v>
          </cell>
          <cell r="H36">
            <v>-64200</v>
          </cell>
          <cell r="I36">
            <v>0</v>
          </cell>
        </row>
        <row r="37">
          <cell r="A37">
            <v>60001047</v>
          </cell>
          <cell r="B37" t="str">
            <v>0</v>
          </cell>
          <cell r="C37" t="str">
            <v>CIBD</v>
          </cell>
          <cell r="D37" t="str">
            <v>M006</v>
          </cell>
          <cell r="E37">
            <v>42552</v>
          </cell>
          <cell r="F37" t="str">
            <v>UPS-1000VA</v>
          </cell>
          <cell r="G37">
            <v>8190</v>
          </cell>
          <cell r="H37">
            <v>-8190</v>
          </cell>
          <cell r="I37">
            <v>0</v>
          </cell>
        </row>
        <row r="38">
          <cell r="A38">
            <v>20000000</v>
          </cell>
          <cell r="B38" t="str">
            <v>0</v>
          </cell>
          <cell r="C38" t="str">
            <v>CIP1</v>
          </cell>
          <cell r="D38" t="str">
            <v>M002</v>
          </cell>
          <cell r="E38">
            <v>38960</v>
          </cell>
          <cell r="F38" t="str">
            <v>Main Factory building (6 storied)</v>
          </cell>
          <cell r="G38">
            <v>425467428.56999999</v>
          </cell>
          <cell r="H38">
            <v>-131185790.51000001</v>
          </cell>
          <cell r="I38">
            <v>294281638.06</v>
          </cell>
        </row>
        <row r="39">
          <cell r="A39">
            <v>20000013</v>
          </cell>
          <cell r="B39" t="str">
            <v>0</v>
          </cell>
          <cell r="C39" t="str">
            <v>CIP1</v>
          </cell>
          <cell r="D39" t="str">
            <v>M002</v>
          </cell>
          <cell r="E39">
            <v>41876</v>
          </cell>
          <cell r="F39" t="str">
            <v>Main Factory building (6 storied)-Addition</v>
          </cell>
          <cell r="G39">
            <v>661485</v>
          </cell>
          <cell r="H39">
            <v>-98120.23</v>
          </cell>
          <cell r="I39">
            <v>563364.77</v>
          </cell>
        </row>
        <row r="40">
          <cell r="A40">
            <v>20000014</v>
          </cell>
          <cell r="B40" t="str">
            <v>0</v>
          </cell>
          <cell r="C40" t="str">
            <v>CIP1</v>
          </cell>
          <cell r="D40" t="str">
            <v>M002</v>
          </cell>
          <cell r="E40">
            <v>41898</v>
          </cell>
          <cell r="F40" t="str">
            <v>Main Factory building (6 storied)-Addition</v>
          </cell>
          <cell r="G40">
            <v>423513.51</v>
          </cell>
          <cell r="H40">
            <v>-62115.75</v>
          </cell>
          <cell r="I40">
            <v>361397.76000000001</v>
          </cell>
        </row>
        <row r="41">
          <cell r="A41">
            <v>20000015</v>
          </cell>
          <cell r="B41" t="str">
            <v>0</v>
          </cell>
          <cell r="C41" t="str">
            <v>CIP1</v>
          </cell>
          <cell r="D41" t="str">
            <v>M002</v>
          </cell>
          <cell r="E41">
            <v>41934</v>
          </cell>
          <cell r="F41" t="str">
            <v>Main Factory building (6 storied)-Addition</v>
          </cell>
          <cell r="G41">
            <v>55000</v>
          </cell>
          <cell r="H41">
            <v>-7975.49</v>
          </cell>
          <cell r="I41">
            <v>47024.51</v>
          </cell>
        </row>
        <row r="42">
          <cell r="A42">
            <v>20000016</v>
          </cell>
          <cell r="B42" t="str">
            <v>0</v>
          </cell>
          <cell r="C42" t="str">
            <v>CIP1</v>
          </cell>
          <cell r="D42" t="str">
            <v>M002</v>
          </cell>
          <cell r="E42">
            <v>41968</v>
          </cell>
          <cell r="F42" t="str">
            <v>Main Factory building (6 storied)-Addition</v>
          </cell>
          <cell r="G42">
            <v>810123</v>
          </cell>
          <cell r="H42">
            <v>-116118.12</v>
          </cell>
          <cell r="I42">
            <v>694004.88</v>
          </cell>
        </row>
        <row r="43">
          <cell r="A43">
            <v>20000029</v>
          </cell>
          <cell r="B43" t="str">
            <v>0</v>
          </cell>
          <cell r="C43" t="str">
            <v>CIP1</v>
          </cell>
          <cell r="D43" t="str">
            <v>M002</v>
          </cell>
          <cell r="E43">
            <v>43251</v>
          </cell>
          <cell r="F43" t="str">
            <v>Server Room renovation</v>
          </cell>
          <cell r="G43">
            <v>1332555.03</v>
          </cell>
          <cell r="H43">
            <v>-97720.39</v>
          </cell>
          <cell r="I43">
            <v>1234834.6399999999</v>
          </cell>
        </row>
        <row r="44">
          <cell r="A44">
            <v>20000033</v>
          </cell>
          <cell r="B44" t="str">
            <v>0</v>
          </cell>
          <cell r="C44" t="str">
            <v>CIP1</v>
          </cell>
          <cell r="D44" t="str">
            <v>M002</v>
          </cell>
          <cell r="E44">
            <v>43496</v>
          </cell>
          <cell r="F44" t="str">
            <v>Power board shifting Accord requirement</v>
          </cell>
          <cell r="G44">
            <v>1466135.1</v>
          </cell>
          <cell r="H44">
            <v>-87968.1</v>
          </cell>
          <cell r="I44">
            <v>1378167</v>
          </cell>
        </row>
        <row r="45">
          <cell r="A45">
            <v>20000034</v>
          </cell>
          <cell r="B45" t="str">
            <v>0</v>
          </cell>
          <cell r="C45" t="str">
            <v>CIP1</v>
          </cell>
          <cell r="D45" t="str">
            <v>M002</v>
          </cell>
          <cell r="E45">
            <v>43555</v>
          </cell>
          <cell r="F45" t="str">
            <v>Drain line upgradation</v>
          </cell>
          <cell r="G45">
            <v>294250</v>
          </cell>
          <cell r="H45">
            <v>-16674.169999999998</v>
          </cell>
          <cell r="I45">
            <v>277575.83</v>
          </cell>
        </row>
        <row r="46">
          <cell r="A46">
            <v>20000035</v>
          </cell>
          <cell r="B46" t="str">
            <v>0</v>
          </cell>
          <cell r="C46" t="str">
            <v>CIP1</v>
          </cell>
          <cell r="D46" t="str">
            <v>M002</v>
          </cell>
          <cell r="E46">
            <v>43555</v>
          </cell>
          <cell r="F46" t="str">
            <v>Wall Making in Mezzanine Floor</v>
          </cell>
          <cell r="G46">
            <v>798702</v>
          </cell>
          <cell r="H46">
            <v>-45259.78</v>
          </cell>
          <cell r="I46">
            <v>753442.22</v>
          </cell>
        </row>
        <row r="47">
          <cell r="A47">
            <v>20000036</v>
          </cell>
          <cell r="B47" t="str">
            <v>0</v>
          </cell>
          <cell r="C47" t="str">
            <v>CIP1</v>
          </cell>
          <cell r="D47" t="str">
            <v>M002</v>
          </cell>
          <cell r="E47">
            <v>43642</v>
          </cell>
          <cell r="F47" t="str">
            <v>CTPAT area new thai partition &amp; room making</v>
          </cell>
          <cell r="G47">
            <v>218547</v>
          </cell>
          <cell r="H47">
            <v>-11291.6</v>
          </cell>
          <cell r="I47">
            <v>207255.4</v>
          </cell>
        </row>
        <row r="48">
          <cell r="A48">
            <v>20000037</v>
          </cell>
          <cell r="B48" t="str">
            <v>0</v>
          </cell>
          <cell r="C48" t="str">
            <v>CIP1</v>
          </cell>
          <cell r="D48" t="str">
            <v>M002</v>
          </cell>
          <cell r="E48">
            <v>43646</v>
          </cell>
          <cell r="F48" t="str">
            <v>Canteen retrofitting and brick wall</v>
          </cell>
          <cell r="G48">
            <v>3999452</v>
          </cell>
          <cell r="H48">
            <v>-206638.36</v>
          </cell>
          <cell r="I48">
            <v>3792813.64</v>
          </cell>
        </row>
        <row r="49">
          <cell r="A49">
            <v>20000038</v>
          </cell>
          <cell r="B49" t="str">
            <v>0</v>
          </cell>
          <cell r="C49" t="str">
            <v>CIP1</v>
          </cell>
          <cell r="D49" t="str">
            <v>M002</v>
          </cell>
          <cell r="E49">
            <v>43646</v>
          </cell>
          <cell r="F49" t="str">
            <v>Accord fire safety &amp; electrical structure develop</v>
          </cell>
          <cell r="G49">
            <v>2402156.2000000002</v>
          </cell>
          <cell r="H49">
            <v>-116636.39</v>
          </cell>
          <cell r="I49">
            <v>2285519.81</v>
          </cell>
        </row>
        <row r="50">
          <cell r="A50">
            <v>20000040</v>
          </cell>
          <cell r="B50" t="str">
            <v>0</v>
          </cell>
          <cell r="C50" t="str">
            <v>CIP1</v>
          </cell>
          <cell r="D50" t="str">
            <v>M002</v>
          </cell>
          <cell r="E50">
            <v>43830</v>
          </cell>
          <cell r="F50" t="str">
            <v>Building Expansion joint</v>
          </cell>
          <cell r="G50">
            <v>357276.25</v>
          </cell>
          <cell r="H50">
            <v>-12405.42</v>
          </cell>
          <cell r="I50">
            <v>344870.83</v>
          </cell>
        </row>
        <row r="51">
          <cell r="A51">
            <v>20000041</v>
          </cell>
          <cell r="B51" t="str">
            <v>0</v>
          </cell>
          <cell r="C51" t="str">
            <v>CIP1</v>
          </cell>
          <cell r="D51" t="str">
            <v>M002</v>
          </cell>
          <cell r="E51">
            <v>43830</v>
          </cell>
          <cell r="F51" t="str">
            <v>New sewing line</v>
          </cell>
          <cell r="G51">
            <v>5084182</v>
          </cell>
          <cell r="H51">
            <v>-176425.21</v>
          </cell>
          <cell r="I51">
            <v>4907756.79</v>
          </cell>
        </row>
        <row r="52">
          <cell r="A52">
            <v>20000042</v>
          </cell>
          <cell r="B52" t="str">
            <v>0</v>
          </cell>
          <cell r="C52" t="str">
            <v>CIP1</v>
          </cell>
          <cell r="D52" t="str">
            <v>M002</v>
          </cell>
          <cell r="E52">
            <v>43921</v>
          </cell>
          <cell r="F52" t="str">
            <v>Beam column joint retrofitting – CIPL Main Buildin</v>
          </cell>
          <cell r="G52">
            <v>2494938</v>
          </cell>
          <cell r="H52">
            <v>-76234.22</v>
          </cell>
          <cell r="I52">
            <v>2418703.7799999998</v>
          </cell>
        </row>
        <row r="53">
          <cell r="A53">
            <v>20000043</v>
          </cell>
          <cell r="B53" t="str">
            <v>0</v>
          </cell>
          <cell r="C53" t="str">
            <v>CIP1</v>
          </cell>
          <cell r="D53" t="str">
            <v>M002</v>
          </cell>
          <cell r="E53">
            <v>43951</v>
          </cell>
          <cell r="F53" t="str">
            <v>New Warehouse Building</v>
          </cell>
          <cell r="G53">
            <v>92582522.319999993</v>
          </cell>
          <cell r="H53">
            <v>-2695531.9</v>
          </cell>
          <cell r="I53">
            <v>89886990.420000002</v>
          </cell>
        </row>
        <row r="54">
          <cell r="A54">
            <v>20000044</v>
          </cell>
          <cell r="B54" t="str">
            <v>0</v>
          </cell>
          <cell r="C54" t="str">
            <v>CIP1</v>
          </cell>
          <cell r="D54" t="str">
            <v>M002</v>
          </cell>
          <cell r="E54">
            <v>44042</v>
          </cell>
          <cell r="F54" t="str">
            <v>Fire Pump Room - Accord &amp; Alliance Project</v>
          </cell>
          <cell r="G54">
            <v>253294</v>
          </cell>
          <cell r="H54">
            <v>-7598.82</v>
          </cell>
          <cell r="I54">
            <v>245695.18</v>
          </cell>
        </row>
        <row r="55">
          <cell r="A55">
            <v>20000045</v>
          </cell>
          <cell r="B55" t="str">
            <v>0</v>
          </cell>
          <cell r="C55" t="str">
            <v>CIP1</v>
          </cell>
          <cell r="D55" t="str">
            <v>M002</v>
          </cell>
          <cell r="E55">
            <v>44012</v>
          </cell>
          <cell r="F55" t="str">
            <v>Uttara Office Modification Work</v>
          </cell>
          <cell r="G55">
            <v>5802063.4500000002</v>
          </cell>
          <cell r="H55">
            <v>-179058.17</v>
          </cell>
          <cell r="I55">
            <v>5623005.2800000003</v>
          </cell>
        </row>
        <row r="56">
          <cell r="A56">
            <v>20000047</v>
          </cell>
          <cell r="B56" t="str">
            <v>0</v>
          </cell>
          <cell r="C56" t="str">
            <v>CIP1</v>
          </cell>
          <cell r="D56" t="str">
            <v>M002</v>
          </cell>
          <cell r="E56">
            <v>44135</v>
          </cell>
          <cell r="F56" t="str">
            <v>Gas Line Work</v>
          </cell>
          <cell r="G56">
            <v>3546391.76</v>
          </cell>
          <cell r="H56">
            <v>-73883.16</v>
          </cell>
          <cell r="I56">
            <v>3472508.6</v>
          </cell>
        </row>
        <row r="57">
          <cell r="A57">
            <v>20000048</v>
          </cell>
          <cell r="B57" t="str">
            <v>0</v>
          </cell>
          <cell r="C57" t="str">
            <v>CIP1</v>
          </cell>
          <cell r="D57" t="str">
            <v>M002</v>
          </cell>
          <cell r="E57">
            <v>44287</v>
          </cell>
          <cell r="F57" t="str">
            <v>Design review for expansion joint - SMV</v>
          </cell>
          <cell r="G57">
            <v>46000</v>
          </cell>
          <cell r="H57">
            <v>-575</v>
          </cell>
          <cell r="I57">
            <v>45425</v>
          </cell>
        </row>
        <row r="58">
          <cell r="A58">
            <v>20000049</v>
          </cell>
          <cell r="B58" t="str">
            <v>0</v>
          </cell>
          <cell r="C58" t="str">
            <v>CIP1</v>
          </cell>
          <cell r="D58" t="str">
            <v>M002</v>
          </cell>
          <cell r="E58">
            <v>44316</v>
          </cell>
          <cell r="F58" t="str">
            <v>Utility building retrofitting project</v>
          </cell>
          <cell r="G58">
            <v>11307729</v>
          </cell>
          <cell r="H58">
            <v>-141346.62</v>
          </cell>
          <cell r="I58">
            <v>11166382.380000001</v>
          </cell>
        </row>
        <row r="59">
          <cell r="A59">
            <v>20000050</v>
          </cell>
          <cell r="B59" t="str">
            <v>0</v>
          </cell>
          <cell r="C59" t="str">
            <v>CIP1</v>
          </cell>
          <cell r="D59" t="str">
            <v>M002</v>
          </cell>
          <cell r="E59">
            <v>44316</v>
          </cell>
          <cell r="F59" t="str">
            <v>Utility building retrofitting</v>
          </cell>
          <cell r="G59">
            <v>453297</v>
          </cell>
          <cell r="H59">
            <v>-5666.22</v>
          </cell>
          <cell r="I59">
            <v>447630.78</v>
          </cell>
        </row>
        <row r="60">
          <cell r="A60">
            <v>20000051</v>
          </cell>
          <cell r="B60" t="str">
            <v>0</v>
          </cell>
          <cell r="C60" t="str">
            <v>CIP1</v>
          </cell>
          <cell r="D60" t="str">
            <v>M002</v>
          </cell>
          <cell r="E60">
            <v>44316</v>
          </cell>
          <cell r="F60" t="str">
            <v>Main drain line cleaning from CIPL to Ashulia Lak</v>
          </cell>
          <cell r="G60">
            <v>405000</v>
          </cell>
          <cell r="H60">
            <v>-5062.5</v>
          </cell>
          <cell r="I60">
            <v>399937.5</v>
          </cell>
        </row>
        <row r="61">
          <cell r="A61">
            <v>20000053</v>
          </cell>
          <cell r="B61" t="str">
            <v>0</v>
          </cell>
          <cell r="C61" t="str">
            <v>CIP1</v>
          </cell>
          <cell r="D61" t="str">
            <v>M002</v>
          </cell>
          <cell r="E61">
            <v>44377</v>
          </cell>
          <cell r="F61" t="str">
            <v>Conference room making cost</v>
          </cell>
          <cell r="G61">
            <v>1140038</v>
          </cell>
          <cell r="H61">
            <v>-11083.71</v>
          </cell>
          <cell r="I61">
            <v>1128954.29</v>
          </cell>
        </row>
        <row r="62">
          <cell r="A62">
            <v>20000054</v>
          </cell>
          <cell r="B62" t="str">
            <v>0</v>
          </cell>
          <cell r="C62" t="str">
            <v>CIP1</v>
          </cell>
          <cell r="D62" t="str">
            <v>M002</v>
          </cell>
          <cell r="E62">
            <v>44377</v>
          </cell>
          <cell r="F62" t="str">
            <v>1st Floor Renovation Work</v>
          </cell>
          <cell r="G62">
            <v>933359.48</v>
          </cell>
          <cell r="H62">
            <v>-9074.33</v>
          </cell>
          <cell r="I62">
            <v>924285.15</v>
          </cell>
        </row>
        <row r="63">
          <cell r="A63">
            <v>20000055</v>
          </cell>
          <cell r="B63" t="str">
            <v>0</v>
          </cell>
          <cell r="C63" t="str">
            <v>CIP1</v>
          </cell>
          <cell r="D63" t="str">
            <v>M002</v>
          </cell>
          <cell r="E63">
            <v>44377</v>
          </cell>
          <cell r="F63" t="str">
            <v>Dining shed roof sheet replacement work</v>
          </cell>
          <cell r="G63">
            <v>5068919.67</v>
          </cell>
          <cell r="H63">
            <v>-49281.17</v>
          </cell>
          <cell r="I63">
            <v>5019638.5</v>
          </cell>
        </row>
        <row r="64">
          <cell r="A64">
            <v>20000056</v>
          </cell>
          <cell r="B64" t="str">
            <v>0</v>
          </cell>
          <cell r="C64" t="str">
            <v>CIP1</v>
          </cell>
          <cell r="D64" t="str">
            <v>M002</v>
          </cell>
          <cell r="E64">
            <v>44377</v>
          </cell>
          <cell r="F64" t="str">
            <v>Accord= Building  Remediaiton Work</v>
          </cell>
          <cell r="G64">
            <v>601967.29</v>
          </cell>
          <cell r="H64">
            <v>-5852.46</v>
          </cell>
          <cell r="I64">
            <v>596114.82999999996</v>
          </cell>
        </row>
        <row r="65">
          <cell r="A65">
            <v>20000057</v>
          </cell>
          <cell r="B65" t="str">
            <v>0</v>
          </cell>
          <cell r="C65" t="str">
            <v>CIP1</v>
          </cell>
          <cell r="D65" t="str">
            <v>M002</v>
          </cell>
          <cell r="E65">
            <v>44377</v>
          </cell>
          <cell r="F65" t="str">
            <v>Spot room in finishing floor Work</v>
          </cell>
          <cell r="G65">
            <v>893201.9</v>
          </cell>
          <cell r="H65">
            <v>-8683.91</v>
          </cell>
          <cell r="I65">
            <v>884517.99</v>
          </cell>
        </row>
        <row r="66">
          <cell r="A66">
            <v>20000058</v>
          </cell>
          <cell r="B66" t="str">
            <v>0</v>
          </cell>
          <cell r="C66" t="str">
            <v>CIP1</v>
          </cell>
          <cell r="D66" t="str">
            <v>M002</v>
          </cell>
          <cell r="E66">
            <v>44377</v>
          </cell>
          <cell r="F66" t="str">
            <v>Main gate &amp; Security office construcion</v>
          </cell>
          <cell r="G66">
            <v>6628979.0300000003</v>
          </cell>
          <cell r="H66">
            <v>-64448.41</v>
          </cell>
          <cell r="I66">
            <v>6564530.6200000001</v>
          </cell>
        </row>
        <row r="67">
          <cell r="A67">
            <v>20000059</v>
          </cell>
          <cell r="B67" t="str">
            <v>0</v>
          </cell>
          <cell r="C67" t="str">
            <v>CIP1</v>
          </cell>
          <cell r="D67" t="str">
            <v>M002</v>
          </cell>
          <cell r="E67">
            <v>44408</v>
          </cell>
          <cell r="F67" t="str">
            <v>Warehouse flooring Checker plate 5 &amp; 4 MM</v>
          </cell>
          <cell r="G67">
            <v>774560</v>
          </cell>
          <cell r="H67">
            <v>-6454.67</v>
          </cell>
          <cell r="I67">
            <v>768105.33</v>
          </cell>
        </row>
        <row r="68">
          <cell r="A68">
            <v>20000060</v>
          </cell>
          <cell r="B68" t="str">
            <v>0</v>
          </cell>
          <cell r="C68" t="str">
            <v>CIP1</v>
          </cell>
          <cell r="D68" t="str">
            <v>M002</v>
          </cell>
          <cell r="E68">
            <v>44439</v>
          </cell>
          <cell r="F68" t="str">
            <v>Warehouse office on 1st floor mezzanine</v>
          </cell>
          <cell r="G68">
            <v>61723</v>
          </cell>
          <cell r="H68">
            <v>-428.63</v>
          </cell>
          <cell r="I68">
            <v>61294.37</v>
          </cell>
        </row>
        <row r="69">
          <cell r="A69">
            <v>20000062</v>
          </cell>
          <cell r="B69" t="str">
            <v>0</v>
          </cell>
          <cell r="C69" t="str">
            <v>CIP1</v>
          </cell>
          <cell r="D69" t="str">
            <v>M002</v>
          </cell>
          <cell r="E69">
            <v>44530</v>
          </cell>
          <cell r="F69" t="str">
            <v>Internal RCC road construction</v>
          </cell>
          <cell r="G69">
            <v>400000</v>
          </cell>
          <cell r="H69">
            <v>-1111.1099999999999</v>
          </cell>
          <cell r="I69">
            <v>398888.89</v>
          </cell>
        </row>
        <row r="70">
          <cell r="A70">
            <v>30000016</v>
          </cell>
          <cell r="B70" t="str">
            <v>0</v>
          </cell>
          <cell r="C70" t="str">
            <v>CIP1</v>
          </cell>
          <cell r="D70" t="str">
            <v>M003</v>
          </cell>
          <cell r="E70">
            <v>39249</v>
          </cell>
          <cell r="F70" t="str">
            <v>AUTO SPREADING MACHINE</v>
          </cell>
          <cell r="G70">
            <v>2434433.86</v>
          </cell>
          <cell r="H70">
            <v>-2366810.7000000002</v>
          </cell>
          <cell r="I70">
            <v>67623.16</v>
          </cell>
        </row>
        <row r="71">
          <cell r="A71">
            <v>30000017</v>
          </cell>
          <cell r="B71" t="str">
            <v>0</v>
          </cell>
          <cell r="C71" t="str">
            <v>CIP1</v>
          </cell>
          <cell r="D71" t="str">
            <v>M003</v>
          </cell>
          <cell r="E71">
            <v>39368</v>
          </cell>
          <cell r="F71" t="str">
            <v>Automatic Cuff Block Press Machines</v>
          </cell>
          <cell r="G71">
            <v>439018.32</v>
          </cell>
          <cell r="H71">
            <v>-417067.4</v>
          </cell>
          <cell r="I71">
            <v>21950.92</v>
          </cell>
        </row>
        <row r="72">
          <cell r="A72">
            <v>30000018</v>
          </cell>
          <cell r="B72" t="str">
            <v>0</v>
          </cell>
          <cell r="C72" t="str">
            <v>CIP1</v>
          </cell>
          <cell r="D72" t="str">
            <v>M003</v>
          </cell>
          <cell r="E72">
            <v>39377</v>
          </cell>
          <cell r="F72" t="str">
            <v>Automatic Cuff Block Press Machines</v>
          </cell>
          <cell r="G72">
            <v>439018.32</v>
          </cell>
          <cell r="H72">
            <v>-417067.4</v>
          </cell>
          <cell r="I72">
            <v>21950.92</v>
          </cell>
        </row>
        <row r="73">
          <cell r="A73">
            <v>30000019</v>
          </cell>
          <cell r="B73" t="str">
            <v>0</v>
          </cell>
          <cell r="C73" t="str">
            <v>CIP1</v>
          </cell>
          <cell r="D73" t="str">
            <v>M003</v>
          </cell>
          <cell r="E73">
            <v>39356</v>
          </cell>
          <cell r="F73" t="str">
            <v>Automatic Cuff Block Press Machines</v>
          </cell>
          <cell r="G73">
            <v>448529.35</v>
          </cell>
          <cell r="H73">
            <v>-426102.89</v>
          </cell>
          <cell r="I73">
            <v>22426.46</v>
          </cell>
        </row>
        <row r="74">
          <cell r="A74">
            <v>30000020</v>
          </cell>
          <cell r="B74" t="str">
            <v>0</v>
          </cell>
          <cell r="C74" t="str">
            <v>CIP1</v>
          </cell>
          <cell r="D74" t="str">
            <v>M003</v>
          </cell>
          <cell r="E74">
            <v>38718</v>
          </cell>
          <cell r="F74" t="str">
            <v>Automatic Cuff Block Press Machines</v>
          </cell>
          <cell r="G74">
            <v>459662.76</v>
          </cell>
          <cell r="H74">
            <v>-459662.75</v>
          </cell>
          <cell r="I74">
            <v>0.01</v>
          </cell>
        </row>
        <row r="75">
          <cell r="A75">
            <v>30000021</v>
          </cell>
          <cell r="B75" t="str">
            <v>0</v>
          </cell>
          <cell r="C75" t="str">
            <v>CIP1</v>
          </cell>
          <cell r="D75" t="str">
            <v>M003</v>
          </cell>
          <cell r="E75">
            <v>38718</v>
          </cell>
          <cell r="F75" t="str">
            <v>Automatic Cuff Block Press Machines</v>
          </cell>
          <cell r="G75">
            <v>459662.76</v>
          </cell>
          <cell r="H75">
            <v>-459662.75</v>
          </cell>
          <cell r="I75">
            <v>0.01</v>
          </cell>
        </row>
        <row r="76">
          <cell r="A76">
            <v>30000022</v>
          </cell>
          <cell r="B76" t="str">
            <v>0</v>
          </cell>
          <cell r="C76" t="str">
            <v>CIP1</v>
          </cell>
          <cell r="D76" t="str">
            <v>M003</v>
          </cell>
          <cell r="E76">
            <v>38718</v>
          </cell>
          <cell r="F76" t="str">
            <v>Automatic Cuff Block Press Machines</v>
          </cell>
          <cell r="G76">
            <v>459662.76</v>
          </cell>
          <cell r="H76">
            <v>-459662.75</v>
          </cell>
          <cell r="I76">
            <v>0.01</v>
          </cell>
        </row>
        <row r="77">
          <cell r="A77">
            <v>30000023</v>
          </cell>
          <cell r="B77" t="str">
            <v>0</v>
          </cell>
          <cell r="C77" t="str">
            <v>CIP1</v>
          </cell>
          <cell r="D77" t="str">
            <v>M003</v>
          </cell>
          <cell r="E77">
            <v>38718</v>
          </cell>
          <cell r="F77" t="str">
            <v>Automatic collar block machine</v>
          </cell>
          <cell r="G77">
            <v>459662.76</v>
          </cell>
          <cell r="H77">
            <v>-459662.75</v>
          </cell>
          <cell r="I77">
            <v>0.01</v>
          </cell>
        </row>
        <row r="78">
          <cell r="A78">
            <v>30000024</v>
          </cell>
          <cell r="B78" t="str">
            <v>0</v>
          </cell>
          <cell r="C78" t="str">
            <v>CIP1</v>
          </cell>
          <cell r="D78" t="str">
            <v>M003</v>
          </cell>
          <cell r="E78">
            <v>38718</v>
          </cell>
          <cell r="F78" t="str">
            <v>Automatic collar block machine</v>
          </cell>
          <cell r="G78">
            <v>459662.76</v>
          </cell>
          <cell r="H78">
            <v>-459662.75</v>
          </cell>
          <cell r="I78">
            <v>0.01</v>
          </cell>
        </row>
        <row r="79">
          <cell r="A79">
            <v>30000025</v>
          </cell>
          <cell r="B79" t="str">
            <v>0</v>
          </cell>
          <cell r="C79" t="str">
            <v>CIP1</v>
          </cell>
          <cell r="D79" t="str">
            <v>M003</v>
          </cell>
          <cell r="E79">
            <v>38718</v>
          </cell>
          <cell r="F79" t="str">
            <v>Automatic collar block machine</v>
          </cell>
          <cell r="G79">
            <v>459662.76</v>
          </cell>
          <cell r="H79">
            <v>-459662.75</v>
          </cell>
          <cell r="I79">
            <v>0.01</v>
          </cell>
        </row>
        <row r="80">
          <cell r="A80">
            <v>30000028</v>
          </cell>
          <cell r="B80" t="str">
            <v>0</v>
          </cell>
          <cell r="C80" t="str">
            <v>CIP1</v>
          </cell>
          <cell r="D80" t="str">
            <v>M003</v>
          </cell>
          <cell r="E80">
            <v>38718</v>
          </cell>
          <cell r="F80" t="str">
            <v>Automatic Cuff  Blocking Machine</v>
          </cell>
          <cell r="G80">
            <v>282906.63</v>
          </cell>
          <cell r="H80">
            <v>-282906.63</v>
          </cell>
          <cell r="I80">
            <v>0</v>
          </cell>
        </row>
        <row r="81">
          <cell r="A81">
            <v>30000029</v>
          </cell>
          <cell r="B81" t="str">
            <v>0</v>
          </cell>
          <cell r="C81" t="str">
            <v>CIP1</v>
          </cell>
          <cell r="D81" t="str">
            <v>M003</v>
          </cell>
          <cell r="E81">
            <v>38718</v>
          </cell>
          <cell r="F81" t="str">
            <v>Automatic Cuff  Blocking Machine</v>
          </cell>
          <cell r="G81">
            <v>282906.63</v>
          </cell>
          <cell r="H81">
            <v>-282906.63</v>
          </cell>
          <cell r="I81">
            <v>0</v>
          </cell>
        </row>
        <row r="82">
          <cell r="A82">
            <v>30000031</v>
          </cell>
          <cell r="B82" t="str">
            <v>0</v>
          </cell>
          <cell r="C82" t="str">
            <v>CIP1</v>
          </cell>
          <cell r="D82" t="str">
            <v>M003</v>
          </cell>
          <cell r="E82">
            <v>38718</v>
          </cell>
          <cell r="F82" t="str">
            <v>Automatic Cuff  Blocking Machine</v>
          </cell>
          <cell r="G82">
            <v>282906.63</v>
          </cell>
          <cell r="H82">
            <v>-282906.63</v>
          </cell>
          <cell r="I82">
            <v>0</v>
          </cell>
        </row>
        <row r="83">
          <cell r="A83">
            <v>30000033</v>
          </cell>
          <cell r="B83" t="str">
            <v>0</v>
          </cell>
          <cell r="C83" t="str">
            <v>CIP1</v>
          </cell>
          <cell r="D83" t="str">
            <v>M003</v>
          </cell>
          <cell r="E83">
            <v>39356</v>
          </cell>
          <cell r="F83" t="str">
            <v>Automatic Cuff  Blocking Machine</v>
          </cell>
          <cell r="G83">
            <v>290247.44</v>
          </cell>
          <cell r="H83">
            <v>-275735.06</v>
          </cell>
          <cell r="I83">
            <v>14512.38</v>
          </cell>
        </row>
        <row r="84">
          <cell r="A84">
            <v>30000034</v>
          </cell>
          <cell r="B84" t="str">
            <v>0</v>
          </cell>
          <cell r="C84" t="str">
            <v>CIP1</v>
          </cell>
          <cell r="D84" t="str">
            <v>M003</v>
          </cell>
          <cell r="E84">
            <v>39368</v>
          </cell>
          <cell r="F84" t="str">
            <v>Automatic Cuff  Blocking Machine</v>
          </cell>
          <cell r="G84">
            <v>290901.19</v>
          </cell>
          <cell r="H84">
            <v>-276356.13</v>
          </cell>
          <cell r="I84">
            <v>14545.06</v>
          </cell>
        </row>
        <row r="85">
          <cell r="A85">
            <v>30000035</v>
          </cell>
          <cell r="B85" t="str">
            <v>0</v>
          </cell>
          <cell r="C85" t="str">
            <v>CIP1</v>
          </cell>
          <cell r="D85" t="str">
            <v>M003</v>
          </cell>
          <cell r="E85">
            <v>39368</v>
          </cell>
          <cell r="F85" t="str">
            <v>Automatic Cuff  Blocking Machine</v>
          </cell>
          <cell r="G85">
            <v>290901.19</v>
          </cell>
          <cell r="H85">
            <v>-276356.13</v>
          </cell>
          <cell r="I85">
            <v>14545.06</v>
          </cell>
        </row>
        <row r="86">
          <cell r="A86">
            <v>30000036</v>
          </cell>
          <cell r="B86" t="str">
            <v>0</v>
          </cell>
          <cell r="C86" t="str">
            <v>CIP1</v>
          </cell>
          <cell r="D86" t="str">
            <v>M003</v>
          </cell>
          <cell r="E86">
            <v>39377</v>
          </cell>
          <cell r="F86" t="str">
            <v>Automatic Cuff  Blocking Machine</v>
          </cell>
          <cell r="G86">
            <v>290901.19</v>
          </cell>
          <cell r="H86">
            <v>-276356.13</v>
          </cell>
          <cell r="I86">
            <v>14545.06</v>
          </cell>
        </row>
        <row r="87">
          <cell r="A87">
            <v>30000037</v>
          </cell>
          <cell r="B87" t="str">
            <v>0</v>
          </cell>
          <cell r="C87" t="str">
            <v>CIP1</v>
          </cell>
          <cell r="D87" t="str">
            <v>M003</v>
          </cell>
          <cell r="E87">
            <v>39377</v>
          </cell>
          <cell r="F87" t="str">
            <v>Automatic Cuff  Blocking Machine</v>
          </cell>
          <cell r="G87">
            <v>290901.19</v>
          </cell>
          <cell r="H87">
            <v>-276356.13</v>
          </cell>
          <cell r="I87">
            <v>14545.06</v>
          </cell>
        </row>
        <row r="88">
          <cell r="A88">
            <v>30000038</v>
          </cell>
          <cell r="B88" t="str">
            <v>0</v>
          </cell>
          <cell r="C88" t="str">
            <v>CIP1</v>
          </cell>
          <cell r="D88" t="str">
            <v>M003</v>
          </cell>
          <cell r="E88">
            <v>39324</v>
          </cell>
          <cell r="F88" t="str">
            <v>END CUTTER</v>
          </cell>
          <cell r="G88">
            <v>21274.080000000002</v>
          </cell>
          <cell r="H88">
            <v>-20446.75</v>
          </cell>
          <cell r="I88">
            <v>827.33</v>
          </cell>
        </row>
        <row r="89">
          <cell r="A89">
            <v>30000039</v>
          </cell>
          <cell r="B89" t="str">
            <v>0</v>
          </cell>
          <cell r="C89" t="str">
            <v>CIP1</v>
          </cell>
          <cell r="D89" t="str">
            <v>M003</v>
          </cell>
          <cell r="E89">
            <v>39324</v>
          </cell>
          <cell r="F89" t="str">
            <v>END CUTTER</v>
          </cell>
          <cell r="G89">
            <v>21274.080000000002</v>
          </cell>
          <cell r="H89">
            <v>-20446.75</v>
          </cell>
          <cell r="I89">
            <v>827.33</v>
          </cell>
        </row>
        <row r="90">
          <cell r="A90">
            <v>30000040</v>
          </cell>
          <cell r="B90" t="str">
            <v>0</v>
          </cell>
          <cell r="C90" t="str">
            <v>CIP1</v>
          </cell>
          <cell r="D90" t="str">
            <v>M003</v>
          </cell>
          <cell r="E90">
            <v>39324</v>
          </cell>
          <cell r="F90" t="str">
            <v>END CUTTER</v>
          </cell>
          <cell r="G90">
            <v>21274.080000000002</v>
          </cell>
          <cell r="H90">
            <v>-20446.75</v>
          </cell>
          <cell r="I90">
            <v>827.33</v>
          </cell>
        </row>
        <row r="91">
          <cell r="A91">
            <v>30000041</v>
          </cell>
          <cell r="B91" t="str">
            <v>0</v>
          </cell>
          <cell r="C91" t="str">
            <v>CIP1</v>
          </cell>
          <cell r="D91" t="str">
            <v>M003</v>
          </cell>
          <cell r="E91">
            <v>39324</v>
          </cell>
          <cell r="F91" t="str">
            <v>END CUTTER</v>
          </cell>
          <cell r="G91">
            <v>21274.080000000002</v>
          </cell>
          <cell r="H91">
            <v>-20446.75</v>
          </cell>
          <cell r="I91">
            <v>827.33</v>
          </cell>
        </row>
        <row r="92">
          <cell r="A92">
            <v>30000042</v>
          </cell>
          <cell r="B92" t="str">
            <v>0</v>
          </cell>
          <cell r="C92" t="str">
            <v>CIP1</v>
          </cell>
          <cell r="D92" t="str">
            <v>M003</v>
          </cell>
          <cell r="E92">
            <v>39324</v>
          </cell>
          <cell r="F92" t="str">
            <v>END CUTTER</v>
          </cell>
          <cell r="G92">
            <v>21274.080000000002</v>
          </cell>
          <cell r="H92">
            <v>-20446.75</v>
          </cell>
          <cell r="I92">
            <v>827.33</v>
          </cell>
        </row>
        <row r="93">
          <cell r="A93">
            <v>30000043</v>
          </cell>
          <cell r="B93" t="str">
            <v>0</v>
          </cell>
          <cell r="C93" t="str">
            <v>CIP1</v>
          </cell>
          <cell r="D93" t="str">
            <v>M003</v>
          </cell>
          <cell r="E93">
            <v>39324</v>
          </cell>
          <cell r="F93" t="str">
            <v>END CUTTER</v>
          </cell>
          <cell r="G93">
            <v>21274.080000000002</v>
          </cell>
          <cell r="H93">
            <v>-20446.75</v>
          </cell>
          <cell r="I93">
            <v>827.33</v>
          </cell>
        </row>
        <row r="94">
          <cell r="A94">
            <v>30000044</v>
          </cell>
          <cell r="B94" t="str">
            <v>0</v>
          </cell>
          <cell r="C94" t="str">
            <v>CIP1</v>
          </cell>
          <cell r="D94" t="str">
            <v>M003</v>
          </cell>
          <cell r="E94">
            <v>39324</v>
          </cell>
          <cell r="F94" t="str">
            <v>END CUTTER</v>
          </cell>
          <cell r="G94">
            <v>21274.080000000002</v>
          </cell>
          <cell r="H94">
            <v>-20446.75</v>
          </cell>
          <cell r="I94">
            <v>827.33</v>
          </cell>
        </row>
        <row r="95">
          <cell r="A95">
            <v>30000045</v>
          </cell>
          <cell r="B95" t="str">
            <v>0</v>
          </cell>
          <cell r="C95" t="str">
            <v>CIP1</v>
          </cell>
          <cell r="D95" t="str">
            <v>M003</v>
          </cell>
          <cell r="E95">
            <v>39324</v>
          </cell>
          <cell r="F95" t="str">
            <v>END CUTTER</v>
          </cell>
          <cell r="G95">
            <v>21274.080000000002</v>
          </cell>
          <cell r="H95">
            <v>-20446.75</v>
          </cell>
          <cell r="I95">
            <v>827.33</v>
          </cell>
        </row>
        <row r="96">
          <cell r="A96">
            <v>30000046</v>
          </cell>
          <cell r="B96" t="str">
            <v>0</v>
          </cell>
          <cell r="C96" t="str">
            <v>CIP1</v>
          </cell>
          <cell r="D96" t="str">
            <v>M003</v>
          </cell>
          <cell r="E96">
            <v>39324</v>
          </cell>
          <cell r="F96" t="str">
            <v>END CUTTER</v>
          </cell>
          <cell r="G96">
            <v>21274.080000000002</v>
          </cell>
          <cell r="H96">
            <v>-20446.75</v>
          </cell>
          <cell r="I96">
            <v>827.33</v>
          </cell>
        </row>
        <row r="97">
          <cell r="A97">
            <v>30000047</v>
          </cell>
          <cell r="B97" t="str">
            <v>0</v>
          </cell>
          <cell r="C97" t="str">
            <v>CIP1</v>
          </cell>
          <cell r="D97" t="str">
            <v>M003</v>
          </cell>
          <cell r="E97">
            <v>39324</v>
          </cell>
          <cell r="F97" t="str">
            <v>END CUTTER</v>
          </cell>
          <cell r="G97">
            <v>21274.080000000002</v>
          </cell>
          <cell r="H97">
            <v>-20446.75</v>
          </cell>
          <cell r="I97">
            <v>827.33</v>
          </cell>
        </row>
        <row r="98">
          <cell r="A98">
            <v>30000049</v>
          </cell>
          <cell r="B98" t="str">
            <v>0</v>
          </cell>
          <cell r="C98" t="str">
            <v>CIP1</v>
          </cell>
          <cell r="D98" t="str">
            <v>M003</v>
          </cell>
          <cell r="E98">
            <v>39430</v>
          </cell>
          <cell r="F98" t="str">
            <v>BAND KNIFE CUTTING MACHINE</v>
          </cell>
          <cell r="G98">
            <v>38888.800000000003</v>
          </cell>
          <cell r="H98">
            <v>-36512.269999999997</v>
          </cell>
          <cell r="I98">
            <v>2376.5300000000002</v>
          </cell>
        </row>
        <row r="99">
          <cell r="A99">
            <v>30000050</v>
          </cell>
          <cell r="B99" t="str">
            <v>0</v>
          </cell>
          <cell r="C99" t="str">
            <v>CIP1</v>
          </cell>
          <cell r="D99" t="str">
            <v>M003</v>
          </cell>
          <cell r="E99">
            <v>39430</v>
          </cell>
          <cell r="F99" t="str">
            <v>BAND KNIFE CUTTING MACHINE</v>
          </cell>
          <cell r="G99">
            <v>38888.800000000003</v>
          </cell>
          <cell r="H99">
            <v>-36512.269999999997</v>
          </cell>
          <cell r="I99">
            <v>2376.5300000000002</v>
          </cell>
        </row>
        <row r="100">
          <cell r="A100">
            <v>30000051</v>
          </cell>
          <cell r="B100" t="str">
            <v>0</v>
          </cell>
          <cell r="C100" t="str">
            <v>CIP1</v>
          </cell>
          <cell r="D100" t="str">
            <v>M003</v>
          </cell>
          <cell r="E100">
            <v>39430</v>
          </cell>
          <cell r="F100" t="str">
            <v>BAND KNIFE CUTTING MACHINE</v>
          </cell>
          <cell r="G100">
            <v>38888.800000000003</v>
          </cell>
          <cell r="H100">
            <v>-36512.269999999997</v>
          </cell>
          <cell r="I100">
            <v>2376.5300000000002</v>
          </cell>
        </row>
        <row r="101">
          <cell r="A101">
            <v>30000052</v>
          </cell>
          <cell r="B101" t="str">
            <v>0</v>
          </cell>
          <cell r="C101" t="str">
            <v>CIP1</v>
          </cell>
          <cell r="D101" t="str">
            <v>M003</v>
          </cell>
          <cell r="E101">
            <v>39370</v>
          </cell>
          <cell r="F101" t="str">
            <v>BAND KNIFE CUTTING MACHINE</v>
          </cell>
          <cell r="G101">
            <v>38863.68</v>
          </cell>
          <cell r="H101">
            <v>-36920.5</v>
          </cell>
          <cell r="I101">
            <v>1943.18</v>
          </cell>
        </row>
        <row r="102">
          <cell r="A102">
            <v>30000053</v>
          </cell>
          <cell r="B102" t="str">
            <v>0</v>
          </cell>
          <cell r="C102" t="str">
            <v>CIP1</v>
          </cell>
          <cell r="D102" t="str">
            <v>M003</v>
          </cell>
          <cell r="E102">
            <v>39370</v>
          </cell>
          <cell r="F102" t="str">
            <v>BAND KNIFE CUTTING MACHINE</v>
          </cell>
          <cell r="G102">
            <v>38863.68</v>
          </cell>
          <cell r="H102">
            <v>-36920.5</v>
          </cell>
          <cell r="I102">
            <v>1943.18</v>
          </cell>
        </row>
        <row r="103">
          <cell r="A103">
            <v>30000054</v>
          </cell>
          <cell r="B103" t="str">
            <v>0</v>
          </cell>
          <cell r="C103" t="str">
            <v>CIP1</v>
          </cell>
          <cell r="D103" t="str">
            <v>M003</v>
          </cell>
          <cell r="E103">
            <v>39367</v>
          </cell>
          <cell r="F103" t="str">
            <v>BAND KNIFE CUTTING MACHINE</v>
          </cell>
          <cell r="G103">
            <v>38753.64</v>
          </cell>
          <cell r="H103">
            <v>-36815.97</v>
          </cell>
          <cell r="I103">
            <v>1937.67</v>
          </cell>
        </row>
        <row r="104">
          <cell r="A104">
            <v>30000055</v>
          </cell>
          <cell r="B104" t="str">
            <v>0</v>
          </cell>
          <cell r="C104" t="str">
            <v>CIP1</v>
          </cell>
          <cell r="D104" t="str">
            <v>M003</v>
          </cell>
          <cell r="E104">
            <v>39367</v>
          </cell>
          <cell r="F104" t="str">
            <v>BAND KNIFE CUTTING MACHINE</v>
          </cell>
          <cell r="G104">
            <v>38753.64</v>
          </cell>
          <cell r="H104">
            <v>-36815.97</v>
          </cell>
          <cell r="I104">
            <v>1937.67</v>
          </cell>
        </row>
        <row r="105">
          <cell r="A105">
            <v>30000056</v>
          </cell>
          <cell r="B105" t="str">
            <v>0</v>
          </cell>
          <cell r="C105" t="str">
            <v>CIP1</v>
          </cell>
          <cell r="D105" t="str">
            <v>M003</v>
          </cell>
          <cell r="E105">
            <v>39324</v>
          </cell>
          <cell r="F105" t="str">
            <v>BAND KNIFE CUTTING MACHINE</v>
          </cell>
          <cell r="G105">
            <v>38647.910000000003</v>
          </cell>
          <cell r="H105">
            <v>-37144.94</v>
          </cell>
          <cell r="I105">
            <v>1502.97</v>
          </cell>
        </row>
        <row r="106">
          <cell r="A106">
            <v>30000057</v>
          </cell>
          <cell r="B106" t="str">
            <v>0</v>
          </cell>
          <cell r="C106" t="str">
            <v>CIP1</v>
          </cell>
          <cell r="D106" t="str">
            <v>M003</v>
          </cell>
          <cell r="E106">
            <v>39324</v>
          </cell>
          <cell r="F106" t="str">
            <v>BAND KNIFE CUTTING MACHINE</v>
          </cell>
          <cell r="G106">
            <v>38647.910000000003</v>
          </cell>
          <cell r="H106">
            <v>-37144.94</v>
          </cell>
          <cell r="I106">
            <v>1502.97</v>
          </cell>
        </row>
        <row r="107">
          <cell r="A107">
            <v>30000058</v>
          </cell>
          <cell r="B107" t="str">
            <v>0</v>
          </cell>
          <cell r="C107" t="str">
            <v>CIP1</v>
          </cell>
          <cell r="D107" t="str">
            <v>M003</v>
          </cell>
          <cell r="E107">
            <v>39324</v>
          </cell>
          <cell r="F107" t="str">
            <v>BAND KNIFE CUTTING MACHINE</v>
          </cell>
          <cell r="G107">
            <v>38647.910000000003</v>
          </cell>
          <cell r="H107">
            <v>-37144.94</v>
          </cell>
          <cell r="I107">
            <v>1502.97</v>
          </cell>
        </row>
        <row r="108">
          <cell r="A108">
            <v>30000059</v>
          </cell>
          <cell r="B108" t="str">
            <v>0</v>
          </cell>
          <cell r="C108" t="str">
            <v>CIP1</v>
          </cell>
          <cell r="D108" t="str">
            <v>M003</v>
          </cell>
          <cell r="E108">
            <v>39324</v>
          </cell>
          <cell r="F108" t="str">
            <v>BAND KNIFE CUTTING MACHINE</v>
          </cell>
          <cell r="G108">
            <v>38647.910000000003</v>
          </cell>
          <cell r="H108">
            <v>-37144.94</v>
          </cell>
          <cell r="I108">
            <v>1502.97</v>
          </cell>
        </row>
        <row r="109">
          <cell r="A109">
            <v>30000060</v>
          </cell>
          <cell r="B109" t="str">
            <v>0</v>
          </cell>
          <cell r="C109" t="str">
            <v>CIP1</v>
          </cell>
          <cell r="D109" t="str">
            <v>M003</v>
          </cell>
          <cell r="E109">
            <v>39324</v>
          </cell>
          <cell r="F109" t="str">
            <v>BAND KNIFE CUTTING MACHINE</v>
          </cell>
          <cell r="G109">
            <v>38647.910000000003</v>
          </cell>
          <cell r="H109">
            <v>-37144.94</v>
          </cell>
          <cell r="I109">
            <v>1502.97</v>
          </cell>
        </row>
        <row r="110">
          <cell r="A110">
            <v>30000061</v>
          </cell>
          <cell r="B110" t="str">
            <v>0</v>
          </cell>
          <cell r="C110" t="str">
            <v>CIP1</v>
          </cell>
          <cell r="D110" t="str">
            <v>M003</v>
          </cell>
          <cell r="E110">
            <v>39324</v>
          </cell>
          <cell r="F110" t="str">
            <v>BAND KNIFE CUTTING MACHINE</v>
          </cell>
          <cell r="G110">
            <v>38647.910000000003</v>
          </cell>
          <cell r="H110">
            <v>-37144.94</v>
          </cell>
          <cell r="I110">
            <v>1502.97</v>
          </cell>
        </row>
        <row r="111">
          <cell r="A111">
            <v>30000062</v>
          </cell>
          <cell r="B111" t="str">
            <v>0</v>
          </cell>
          <cell r="C111" t="str">
            <v>CIP1</v>
          </cell>
          <cell r="D111" t="str">
            <v>M003</v>
          </cell>
          <cell r="E111">
            <v>39324</v>
          </cell>
          <cell r="F111" t="str">
            <v>BAND KNIFE CUTTING MACHINE</v>
          </cell>
          <cell r="G111">
            <v>38647.910000000003</v>
          </cell>
          <cell r="H111">
            <v>-37144.94</v>
          </cell>
          <cell r="I111">
            <v>1502.97</v>
          </cell>
        </row>
        <row r="112">
          <cell r="A112">
            <v>30000063</v>
          </cell>
          <cell r="B112" t="str">
            <v>0</v>
          </cell>
          <cell r="C112" t="str">
            <v>CIP1</v>
          </cell>
          <cell r="D112" t="str">
            <v>M003</v>
          </cell>
          <cell r="E112">
            <v>39324</v>
          </cell>
          <cell r="F112" t="str">
            <v>BAND KNIFE CUTTING MACHINE</v>
          </cell>
          <cell r="G112">
            <v>38647.910000000003</v>
          </cell>
          <cell r="H112">
            <v>-37144.94</v>
          </cell>
          <cell r="I112">
            <v>1502.97</v>
          </cell>
        </row>
        <row r="113">
          <cell r="A113">
            <v>30000064</v>
          </cell>
          <cell r="B113" t="str">
            <v>0</v>
          </cell>
          <cell r="C113" t="str">
            <v>CIP1</v>
          </cell>
          <cell r="D113" t="str">
            <v>M003</v>
          </cell>
          <cell r="E113">
            <v>39324</v>
          </cell>
          <cell r="F113" t="str">
            <v>BAND KNIFE CUTTING MACHINE</v>
          </cell>
          <cell r="G113">
            <v>38647.910000000003</v>
          </cell>
          <cell r="H113">
            <v>-37144.94</v>
          </cell>
          <cell r="I113">
            <v>1502.97</v>
          </cell>
        </row>
        <row r="114">
          <cell r="A114">
            <v>30000065</v>
          </cell>
          <cell r="B114" t="str">
            <v>0</v>
          </cell>
          <cell r="C114" t="str">
            <v>CIP1</v>
          </cell>
          <cell r="D114" t="str">
            <v>M003</v>
          </cell>
          <cell r="E114">
            <v>39324</v>
          </cell>
          <cell r="F114" t="str">
            <v>BAND KNIFE CUTTING MACHINE</v>
          </cell>
          <cell r="G114">
            <v>38647.910000000003</v>
          </cell>
          <cell r="H114">
            <v>-37144.94</v>
          </cell>
          <cell r="I114">
            <v>1502.97</v>
          </cell>
        </row>
        <row r="115">
          <cell r="A115">
            <v>30000066</v>
          </cell>
          <cell r="B115" t="str">
            <v>0</v>
          </cell>
          <cell r="C115" t="str">
            <v>CIP1</v>
          </cell>
          <cell r="D115" t="str">
            <v>M003</v>
          </cell>
          <cell r="E115">
            <v>39324</v>
          </cell>
          <cell r="F115" t="str">
            <v>BAND KNIFE CUTTING MACHINE</v>
          </cell>
          <cell r="G115">
            <v>38647.910000000003</v>
          </cell>
          <cell r="H115">
            <v>-37144.94</v>
          </cell>
          <cell r="I115">
            <v>1502.97</v>
          </cell>
        </row>
        <row r="116">
          <cell r="A116">
            <v>30000067</v>
          </cell>
          <cell r="B116" t="str">
            <v>0</v>
          </cell>
          <cell r="C116" t="str">
            <v>CIP1</v>
          </cell>
          <cell r="D116" t="str">
            <v>M003</v>
          </cell>
          <cell r="E116">
            <v>39324</v>
          </cell>
          <cell r="F116" t="str">
            <v>BAND KNIFE CUTTING MACHINE</v>
          </cell>
          <cell r="G116">
            <v>38647.910000000003</v>
          </cell>
          <cell r="H116">
            <v>-37144.94</v>
          </cell>
          <cell r="I116">
            <v>1502.97</v>
          </cell>
        </row>
        <row r="117">
          <cell r="A117">
            <v>30000068</v>
          </cell>
          <cell r="B117" t="str">
            <v>0</v>
          </cell>
          <cell r="C117" t="str">
            <v>CIP1</v>
          </cell>
          <cell r="D117" t="str">
            <v>M003</v>
          </cell>
          <cell r="E117">
            <v>39324</v>
          </cell>
          <cell r="F117" t="str">
            <v>BAND KNIFE CUTTING MACHINE</v>
          </cell>
          <cell r="G117">
            <v>38647.910000000003</v>
          </cell>
          <cell r="H117">
            <v>-37144.94</v>
          </cell>
          <cell r="I117">
            <v>1502.97</v>
          </cell>
        </row>
        <row r="118">
          <cell r="A118">
            <v>30000069</v>
          </cell>
          <cell r="B118" t="str">
            <v>0</v>
          </cell>
          <cell r="C118" t="str">
            <v>CIP1</v>
          </cell>
          <cell r="D118" t="str">
            <v>M003</v>
          </cell>
          <cell r="E118">
            <v>39324</v>
          </cell>
          <cell r="F118" t="str">
            <v>BAND KNIFE CUTTING MACHINE</v>
          </cell>
          <cell r="G118">
            <v>38647.910000000003</v>
          </cell>
          <cell r="H118">
            <v>-37144.94</v>
          </cell>
          <cell r="I118">
            <v>1502.97</v>
          </cell>
        </row>
        <row r="119">
          <cell r="A119">
            <v>30000070</v>
          </cell>
          <cell r="B119" t="str">
            <v>0</v>
          </cell>
          <cell r="C119" t="str">
            <v>CIP1</v>
          </cell>
          <cell r="D119" t="str">
            <v>M003</v>
          </cell>
          <cell r="E119">
            <v>39324</v>
          </cell>
          <cell r="F119" t="str">
            <v>BAND KNIFE CUTTING MACHINE</v>
          </cell>
          <cell r="G119">
            <v>38647.910000000003</v>
          </cell>
          <cell r="H119">
            <v>-37144.94</v>
          </cell>
          <cell r="I119">
            <v>1502.97</v>
          </cell>
        </row>
        <row r="120">
          <cell r="A120">
            <v>30000071</v>
          </cell>
          <cell r="B120" t="str">
            <v>0</v>
          </cell>
          <cell r="C120" t="str">
            <v>CIP1</v>
          </cell>
          <cell r="D120" t="str">
            <v>M003</v>
          </cell>
          <cell r="E120">
            <v>39324</v>
          </cell>
          <cell r="F120" t="str">
            <v>BAND KNIFE CUTTING MACHINE</v>
          </cell>
          <cell r="G120">
            <v>38647.910000000003</v>
          </cell>
          <cell r="H120">
            <v>-37144.94</v>
          </cell>
          <cell r="I120">
            <v>1502.97</v>
          </cell>
        </row>
        <row r="121">
          <cell r="A121">
            <v>30000072</v>
          </cell>
          <cell r="B121" t="str">
            <v>0</v>
          </cell>
          <cell r="C121" t="str">
            <v>CIP1</v>
          </cell>
          <cell r="D121" t="str">
            <v>M003</v>
          </cell>
          <cell r="E121">
            <v>39324</v>
          </cell>
          <cell r="F121" t="str">
            <v>BAND KNIFE CUTTING MACHINE</v>
          </cell>
          <cell r="G121">
            <v>38647.910000000003</v>
          </cell>
          <cell r="H121">
            <v>-37144.94</v>
          </cell>
          <cell r="I121">
            <v>1502.97</v>
          </cell>
        </row>
        <row r="122">
          <cell r="A122">
            <v>30000073</v>
          </cell>
          <cell r="B122" t="str">
            <v>0</v>
          </cell>
          <cell r="C122" t="str">
            <v>CIP1</v>
          </cell>
          <cell r="D122" t="str">
            <v>M003</v>
          </cell>
          <cell r="E122">
            <v>39324</v>
          </cell>
          <cell r="F122" t="str">
            <v>BAND KNIFE CUTTING MACHINE</v>
          </cell>
          <cell r="G122">
            <v>38647.910000000003</v>
          </cell>
          <cell r="H122">
            <v>-37144.94</v>
          </cell>
          <cell r="I122">
            <v>1502.97</v>
          </cell>
        </row>
        <row r="123">
          <cell r="A123">
            <v>30000074</v>
          </cell>
          <cell r="B123" t="str">
            <v>0</v>
          </cell>
          <cell r="C123" t="str">
            <v>CIP1</v>
          </cell>
          <cell r="D123" t="str">
            <v>M003</v>
          </cell>
          <cell r="E123">
            <v>39324</v>
          </cell>
          <cell r="F123" t="str">
            <v>BAND KNIFE CUTTING MACHINE</v>
          </cell>
          <cell r="G123">
            <v>38647.910000000003</v>
          </cell>
          <cell r="H123">
            <v>-37144.94</v>
          </cell>
          <cell r="I123">
            <v>1502.97</v>
          </cell>
        </row>
        <row r="124">
          <cell r="A124">
            <v>30000075</v>
          </cell>
          <cell r="B124" t="str">
            <v>0</v>
          </cell>
          <cell r="C124" t="str">
            <v>CIP1</v>
          </cell>
          <cell r="D124" t="str">
            <v>M003</v>
          </cell>
          <cell r="E124">
            <v>39324</v>
          </cell>
          <cell r="F124" t="str">
            <v>BAND KNIFE CUTTING MACHINE</v>
          </cell>
          <cell r="G124">
            <v>38647.910000000003</v>
          </cell>
          <cell r="H124">
            <v>-37144.94</v>
          </cell>
          <cell r="I124">
            <v>1502.97</v>
          </cell>
        </row>
        <row r="125">
          <cell r="A125">
            <v>30000076</v>
          </cell>
          <cell r="B125" t="str">
            <v>0</v>
          </cell>
          <cell r="C125" t="str">
            <v>CIP1</v>
          </cell>
          <cell r="D125" t="str">
            <v>M003</v>
          </cell>
          <cell r="E125">
            <v>39324</v>
          </cell>
          <cell r="F125" t="str">
            <v>BAND KNIFE CUTTING MACHINE</v>
          </cell>
          <cell r="G125">
            <v>38647.910000000003</v>
          </cell>
          <cell r="H125">
            <v>-37144.94</v>
          </cell>
          <cell r="I125">
            <v>1502.97</v>
          </cell>
        </row>
        <row r="126">
          <cell r="A126">
            <v>30000077</v>
          </cell>
          <cell r="B126" t="str">
            <v>0</v>
          </cell>
          <cell r="C126" t="str">
            <v>CIP1</v>
          </cell>
          <cell r="D126" t="str">
            <v>M003</v>
          </cell>
          <cell r="E126">
            <v>39324</v>
          </cell>
          <cell r="F126" t="str">
            <v>BAND KNIFE CUTTING MACHINE</v>
          </cell>
          <cell r="G126">
            <v>38647.910000000003</v>
          </cell>
          <cell r="H126">
            <v>-37144.94</v>
          </cell>
          <cell r="I126">
            <v>1502.97</v>
          </cell>
        </row>
        <row r="127">
          <cell r="A127">
            <v>30000078</v>
          </cell>
          <cell r="B127" t="str">
            <v>0</v>
          </cell>
          <cell r="C127" t="str">
            <v>CIP1</v>
          </cell>
          <cell r="D127" t="str">
            <v>M003</v>
          </cell>
          <cell r="E127">
            <v>39324</v>
          </cell>
          <cell r="F127" t="str">
            <v>BAND KNIFE CUTTING MACHINE</v>
          </cell>
          <cell r="G127">
            <v>38647.910000000003</v>
          </cell>
          <cell r="H127">
            <v>-37144.94</v>
          </cell>
          <cell r="I127">
            <v>1502.97</v>
          </cell>
        </row>
        <row r="128">
          <cell r="A128">
            <v>30000079</v>
          </cell>
          <cell r="B128" t="str">
            <v>0</v>
          </cell>
          <cell r="C128" t="str">
            <v>CIP1</v>
          </cell>
          <cell r="D128" t="str">
            <v>M003</v>
          </cell>
          <cell r="E128">
            <v>39324</v>
          </cell>
          <cell r="F128" t="str">
            <v>BAND KNIFE CUTTING MACHINE</v>
          </cell>
          <cell r="G128">
            <v>38647.910000000003</v>
          </cell>
          <cell r="H128">
            <v>-37144.94</v>
          </cell>
          <cell r="I128">
            <v>1502.97</v>
          </cell>
        </row>
        <row r="129">
          <cell r="A129">
            <v>30000080</v>
          </cell>
          <cell r="B129" t="str">
            <v>0</v>
          </cell>
          <cell r="C129" t="str">
            <v>CIP1</v>
          </cell>
          <cell r="D129" t="str">
            <v>M003</v>
          </cell>
          <cell r="E129">
            <v>39324</v>
          </cell>
          <cell r="F129" t="str">
            <v>BAND KNIFE CUTTING MACHINE</v>
          </cell>
          <cell r="G129">
            <v>262380.32</v>
          </cell>
          <cell r="H129">
            <v>-252176.64000000001</v>
          </cell>
          <cell r="I129">
            <v>10203.68</v>
          </cell>
        </row>
        <row r="130">
          <cell r="A130">
            <v>30000081</v>
          </cell>
          <cell r="B130" t="str">
            <v>0</v>
          </cell>
          <cell r="C130" t="str">
            <v>CIP1</v>
          </cell>
          <cell r="D130" t="str">
            <v>M003</v>
          </cell>
          <cell r="E130">
            <v>40269</v>
          </cell>
          <cell r="F130" t="str">
            <v>BARTAK MACHINE</v>
          </cell>
          <cell r="G130">
            <v>190531.98</v>
          </cell>
          <cell r="H130">
            <v>-149250.04999999999</v>
          </cell>
          <cell r="I130">
            <v>41281.93</v>
          </cell>
        </row>
        <row r="131">
          <cell r="A131">
            <v>30000082</v>
          </cell>
          <cell r="B131" t="str">
            <v>0</v>
          </cell>
          <cell r="C131" t="str">
            <v>CIP1</v>
          </cell>
          <cell r="D131" t="str">
            <v>M003</v>
          </cell>
          <cell r="E131">
            <v>40269</v>
          </cell>
          <cell r="F131" t="str">
            <v>BARTAK MACHINE</v>
          </cell>
          <cell r="G131">
            <v>190531.98</v>
          </cell>
          <cell r="H131">
            <v>-149250.04999999999</v>
          </cell>
          <cell r="I131">
            <v>41281.93</v>
          </cell>
        </row>
        <row r="132">
          <cell r="A132">
            <v>30000083</v>
          </cell>
          <cell r="B132" t="str">
            <v>0</v>
          </cell>
          <cell r="C132" t="str">
            <v>CIP1</v>
          </cell>
          <cell r="D132" t="str">
            <v>M003</v>
          </cell>
          <cell r="E132">
            <v>40269</v>
          </cell>
          <cell r="F132" t="str">
            <v>BARTAK MACHINE</v>
          </cell>
          <cell r="G132">
            <v>190531.98</v>
          </cell>
          <cell r="H132">
            <v>-149250.04999999999</v>
          </cell>
          <cell r="I132">
            <v>41281.93</v>
          </cell>
        </row>
        <row r="133">
          <cell r="A133">
            <v>30000084</v>
          </cell>
          <cell r="B133" t="str">
            <v>0</v>
          </cell>
          <cell r="C133" t="str">
            <v>CIP1</v>
          </cell>
          <cell r="D133" t="str">
            <v>M003</v>
          </cell>
          <cell r="E133">
            <v>40269</v>
          </cell>
          <cell r="F133" t="str">
            <v>BARTAK MACHINE</v>
          </cell>
          <cell r="G133">
            <v>190531.98</v>
          </cell>
          <cell r="H133">
            <v>-149250.04999999999</v>
          </cell>
          <cell r="I133">
            <v>41281.93</v>
          </cell>
        </row>
        <row r="134">
          <cell r="A134">
            <v>30000085</v>
          </cell>
          <cell r="B134" t="str">
            <v>0</v>
          </cell>
          <cell r="C134" t="str">
            <v>CIP1</v>
          </cell>
          <cell r="D134" t="str">
            <v>M003</v>
          </cell>
          <cell r="E134">
            <v>40269</v>
          </cell>
          <cell r="F134" t="str">
            <v>BARTAK MACHINE</v>
          </cell>
          <cell r="G134">
            <v>190531.98</v>
          </cell>
          <cell r="H134">
            <v>-149250.04999999999</v>
          </cell>
          <cell r="I134">
            <v>41281.93</v>
          </cell>
        </row>
        <row r="135">
          <cell r="A135">
            <v>30000086</v>
          </cell>
          <cell r="B135" t="str">
            <v>0</v>
          </cell>
          <cell r="C135" t="str">
            <v>CIP1</v>
          </cell>
          <cell r="D135" t="str">
            <v>M003</v>
          </cell>
          <cell r="E135">
            <v>40269</v>
          </cell>
          <cell r="F135" t="str">
            <v>BARTAK MACHINE</v>
          </cell>
          <cell r="G135">
            <v>190531.98</v>
          </cell>
          <cell r="H135">
            <v>-149250.04999999999</v>
          </cell>
          <cell r="I135">
            <v>41281.93</v>
          </cell>
        </row>
        <row r="136">
          <cell r="A136">
            <v>30000087</v>
          </cell>
          <cell r="B136" t="str">
            <v>0</v>
          </cell>
          <cell r="C136" t="str">
            <v>CIP1</v>
          </cell>
          <cell r="D136" t="str">
            <v>M003</v>
          </cell>
          <cell r="E136">
            <v>40269</v>
          </cell>
          <cell r="F136" t="str">
            <v>BARTAK MACHINE</v>
          </cell>
          <cell r="G136">
            <v>190531.98</v>
          </cell>
          <cell r="H136">
            <v>-149250.04999999999</v>
          </cell>
          <cell r="I136">
            <v>41281.93</v>
          </cell>
        </row>
        <row r="137">
          <cell r="A137">
            <v>30000088</v>
          </cell>
          <cell r="B137" t="str">
            <v>0</v>
          </cell>
          <cell r="C137" t="str">
            <v>CIP1</v>
          </cell>
          <cell r="D137" t="str">
            <v>M003</v>
          </cell>
          <cell r="E137">
            <v>40269</v>
          </cell>
          <cell r="F137" t="str">
            <v>BARTAK MACHINE</v>
          </cell>
          <cell r="G137">
            <v>190531.98</v>
          </cell>
          <cell r="H137">
            <v>-149250.04999999999</v>
          </cell>
          <cell r="I137">
            <v>41281.93</v>
          </cell>
        </row>
        <row r="138">
          <cell r="A138">
            <v>30000089</v>
          </cell>
          <cell r="B138" t="str">
            <v>0</v>
          </cell>
          <cell r="C138" t="str">
            <v>CIP1</v>
          </cell>
          <cell r="D138" t="str">
            <v>M003</v>
          </cell>
          <cell r="E138">
            <v>40269</v>
          </cell>
          <cell r="F138" t="str">
            <v>BARTAK MACHINE</v>
          </cell>
          <cell r="G138">
            <v>190531.98</v>
          </cell>
          <cell r="H138">
            <v>-149250.04999999999</v>
          </cell>
          <cell r="I138">
            <v>41281.93</v>
          </cell>
        </row>
        <row r="139">
          <cell r="A139">
            <v>30000090</v>
          </cell>
          <cell r="B139" t="str">
            <v>0</v>
          </cell>
          <cell r="C139" t="str">
            <v>CIP1</v>
          </cell>
          <cell r="D139" t="str">
            <v>M003</v>
          </cell>
          <cell r="E139">
            <v>40269</v>
          </cell>
          <cell r="F139" t="str">
            <v>BARTAK MACHINE</v>
          </cell>
          <cell r="G139">
            <v>190531.98</v>
          </cell>
          <cell r="H139">
            <v>-149250.04999999999</v>
          </cell>
          <cell r="I139">
            <v>41281.93</v>
          </cell>
        </row>
        <row r="140">
          <cell r="A140">
            <v>30000091</v>
          </cell>
          <cell r="B140" t="str">
            <v>0</v>
          </cell>
          <cell r="C140" t="str">
            <v>CIP1</v>
          </cell>
          <cell r="D140" t="str">
            <v>M003</v>
          </cell>
          <cell r="E140">
            <v>40269</v>
          </cell>
          <cell r="F140" t="str">
            <v>BARTAK MACHINE</v>
          </cell>
          <cell r="G140">
            <v>190531.98</v>
          </cell>
          <cell r="H140">
            <v>-149250.04999999999</v>
          </cell>
          <cell r="I140">
            <v>41281.93</v>
          </cell>
        </row>
        <row r="141">
          <cell r="A141">
            <v>30000092</v>
          </cell>
          <cell r="B141" t="str">
            <v>0</v>
          </cell>
          <cell r="C141" t="str">
            <v>CIP1</v>
          </cell>
          <cell r="D141" t="str">
            <v>M003</v>
          </cell>
          <cell r="E141">
            <v>40269</v>
          </cell>
          <cell r="F141" t="str">
            <v>BARTAK MACHINE</v>
          </cell>
          <cell r="G141">
            <v>190531.98</v>
          </cell>
          <cell r="H141">
            <v>-149250.04999999999</v>
          </cell>
          <cell r="I141">
            <v>41281.93</v>
          </cell>
        </row>
        <row r="142">
          <cell r="A142">
            <v>30000093</v>
          </cell>
          <cell r="B142" t="str">
            <v>0</v>
          </cell>
          <cell r="C142" t="str">
            <v>CIP1</v>
          </cell>
          <cell r="D142" t="str">
            <v>M003</v>
          </cell>
          <cell r="E142">
            <v>40269</v>
          </cell>
          <cell r="F142" t="str">
            <v>BARTAK MACHINE</v>
          </cell>
          <cell r="G142">
            <v>190531.98</v>
          </cell>
          <cell r="H142">
            <v>-149250.04999999999</v>
          </cell>
          <cell r="I142">
            <v>41281.93</v>
          </cell>
        </row>
        <row r="143">
          <cell r="A143">
            <v>30000094</v>
          </cell>
          <cell r="B143" t="str">
            <v>0</v>
          </cell>
          <cell r="C143" t="str">
            <v>CIP1</v>
          </cell>
          <cell r="D143" t="str">
            <v>M003</v>
          </cell>
          <cell r="E143">
            <v>40269</v>
          </cell>
          <cell r="F143" t="str">
            <v>BARTAK MACHINE</v>
          </cell>
          <cell r="G143">
            <v>190531.98</v>
          </cell>
          <cell r="H143">
            <v>-149250.04999999999</v>
          </cell>
          <cell r="I143">
            <v>41281.93</v>
          </cell>
        </row>
        <row r="144">
          <cell r="A144">
            <v>30000095</v>
          </cell>
          <cell r="B144" t="str">
            <v>0</v>
          </cell>
          <cell r="C144" t="str">
            <v>CIP1</v>
          </cell>
          <cell r="D144" t="str">
            <v>M003</v>
          </cell>
          <cell r="E144">
            <v>40269</v>
          </cell>
          <cell r="F144" t="str">
            <v>BARTAK MACHINE</v>
          </cell>
          <cell r="G144">
            <v>190531.98</v>
          </cell>
          <cell r="H144">
            <v>-149250.04999999999</v>
          </cell>
          <cell r="I144">
            <v>41281.93</v>
          </cell>
        </row>
        <row r="145">
          <cell r="A145">
            <v>30000096</v>
          </cell>
          <cell r="B145" t="str">
            <v>0</v>
          </cell>
          <cell r="C145" t="str">
            <v>CIP1</v>
          </cell>
          <cell r="D145" t="str">
            <v>M003</v>
          </cell>
          <cell r="E145">
            <v>40269</v>
          </cell>
          <cell r="F145" t="str">
            <v>BARTAK MACHINE</v>
          </cell>
          <cell r="G145">
            <v>190531.98</v>
          </cell>
          <cell r="H145">
            <v>-149250.04999999999</v>
          </cell>
          <cell r="I145">
            <v>41281.93</v>
          </cell>
        </row>
        <row r="146">
          <cell r="A146">
            <v>30000097</v>
          </cell>
          <cell r="B146" t="str">
            <v>0</v>
          </cell>
          <cell r="C146" t="str">
            <v>CIP1</v>
          </cell>
          <cell r="D146" t="str">
            <v>M003</v>
          </cell>
          <cell r="E146">
            <v>40269</v>
          </cell>
          <cell r="F146" t="str">
            <v>BARTAK MACHINE</v>
          </cell>
          <cell r="G146">
            <v>190531.98</v>
          </cell>
          <cell r="H146">
            <v>-149250.04999999999</v>
          </cell>
          <cell r="I146">
            <v>41281.93</v>
          </cell>
        </row>
        <row r="147">
          <cell r="A147">
            <v>30000098</v>
          </cell>
          <cell r="B147" t="str">
            <v>0</v>
          </cell>
          <cell r="C147" t="str">
            <v>CIP1</v>
          </cell>
          <cell r="D147" t="str">
            <v>M003</v>
          </cell>
          <cell r="E147">
            <v>40269</v>
          </cell>
          <cell r="F147" t="str">
            <v>BARTAK MACHINE</v>
          </cell>
          <cell r="G147">
            <v>190531.98</v>
          </cell>
          <cell r="H147">
            <v>-149250.04999999999</v>
          </cell>
          <cell r="I147">
            <v>41281.93</v>
          </cell>
        </row>
        <row r="148">
          <cell r="A148">
            <v>30000099</v>
          </cell>
          <cell r="B148" t="str">
            <v>0</v>
          </cell>
          <cell r="C148" t="str">
            <v>CIP1</v>
          </cell>
          <cell r="D148" t="str">
            <v>M003</v>
          </cell>
          <cell r="E148">
            <v>40269</v>
          </cell>
          <cell r="F148" t="str">
            <v>BARTAK MACHINE</v>
          </cell>
          <cell r="G148">
            <v>190531.98</v>
          </cell>
          <cell r="H148">
            <v>-149250.04999999999</v>
          </cell>
          <cell r="I148">
            <v>41281.93</v>
          </cell>
        </row>
        <row r="149">
          <cell r="A149">
            <v>30000100</v>
          </cell>
          <cell r="B149" t="str">
            <v>0</v>
          </cell>
          <cell r="C149" t="str">
            <v>CIP1</v>
          </cell>
          <cell r="D149" t="str">
            <v>M003</v>
          </cell>
          <cell r="E149">
            <v>40269</v>
          </cell>
          <cell r="F149" t="str">
            <v>BARTAK MACHINE</v>
          </cell>
          <cell r="G149">
            <v>190531.98</v>
          </cell>
          <cell r="H149">
            <v>-149250.04999999999</v>
          </cell>
          <cell r="I149">
            <v>41281.93</v>
          </cell>
        </row>
        <row r="150">
          <cell r="A150">
            <v>30000101</v>
          </cell>
          <cell r="B150" t="str">
            <v>0</v>
          </cell>
          <cell r="C150" t="str">
            <v>CIP1</v>
          </cell>
          <cell r="D150" t="str">
            <v>M003</v>
          </cell>
          <cell r="E150">
            <v>40269</v>
          </cell>
          <cell r="F150" t="str">
            <v>BARTAK MACHINE</v>
          </cell>
          <cell r="G150">
            <v>190531.98</v>
          </cell>
          <cell r="H150">
            <v>-149250.04999999999</v>
          </cell>
          <cell r="I150">
            <v>41281.93</v>
          </cell>
        </row>
        <row r="151">
          <cell r="A151">
            <v>30000102</v>
          </cell>
          <cell r="B151" t="str">
            <v>0</v>
          </cell>
          <cell r="C151" t="str">
            <v>CIP1</v>
          </cell>
          <cell r="D151" t="str">
            <v>M003</v>
          </cell>
          <cell r="E151">
            <v>40269</v>
          </cell>
          <cell r="F151" t="str">
            <v>BARTAK MACHINE</v>
          </cell>
          <cell r="G151">
            <v>190832.64000000001</v>
          </cell>
          <cell r="H151">
            <v>-149485.57999999999</v>
          </cell>
          <cell r="I151">
            <v>41347.06</v>
          </cell>
        </row>
        <row r="152">
          <cell r="A152">
            <v>30000103</v>
          </cell>
          <cell r="B152" t="str">
            <v>0</v>
          </cell>
          <cell r="C152" t="str">
            <v>CIP1</v>
          </cell>
          <cell r="D152" t="str">
            <v>M003</v>
          </cell>
          <cell r="E152">
            <v>40269</v>
          </cell>
          <cell r="F152" t="str">
            <v>BARTAK MACHINE</v>
          </cell>
          <cell r="G152">
            <v>190832.64000000001</v>
          </cell>
          <cell r="H152">
            <v>-149485.57999999999</v>
          </cell>
          <cell r="I152">
            <v>41347.06</v>
          </cell>
        </row>
        <row r="153">
          <cell r="A153">
            <v>30000104</v>
          </cell>
          <cell r="B153" t="str">
            <v>0</v>
          </cell>
          <cell r="C153" t="str">
            <v>CIP1</v>
          </cell>
          <cell r="D153" t="str">
            <v>M003</v>
          </cell>
          <cell r="E153">
            <v>40269</v>
          </cell>
          <cell r="F153" t="str">
            <v>BARTAK MACHINE</v>
          </cell>
          <cell r="G153">
            <v>190832.64000000001</v>
          </cell>
          <cell r="H153">
            <v>-149485.57999999999</v>
          </cell>
          <cell r="I153">
            <v>41347.06</v>
          </cell>
        </row>
        <row r="154">
          <cell r="A154">
            <v>30000105</v>
          </cell>
          <cell r="B154" t="str">
            <v>0</v>
          </cell>
          <cell r="C154" t="str">
            <v>CIP1</v>
          </cell>
          <cell r="D154" t="str">
            <v>M003</v>
          </cell>
          <cell r="E154">
            <v>40269</v>
          </cell>
          <cell r="F154" t="str">
            <v>BARTAK MACHINE</v>
          </cell>
          <cell r="G154">
            <v>190832.64000000001</v>
          </cell>
          <cell r="H154">
            <v>-149485.57999999999</v>
          </cell>
          <cell r="I154">
            <v>41347.06</v>
          </cell>
        </row>
        <row r="155">
          <cell r="A155">
            <v>30000106</v>
          </cell>
          <cell r="B155" t="str">
            <v>0</v>
          </cell>
          <cell r="C155" t="str">
            <v>CIP1</v>
          </cell>
          <cell r="D155" t="str">
            <v>M003</v>
          </cell>
          <cell r="E155">
            <v>40269</v>
          </cell>
          <cell r="F155" t="str">
            <v>BARTAK MACHINE</v>
          </cell>
          <cell r="G155">
            <v>190832.64000000001</v>
          </cell>
          <cell r="H155">
            <v>-149485.57999999999</v>
          </cell>
          <cell r="I155">
            <v>41347.06</v>
          </cell>
        </row>
        <row r="156">
          <cell r="A156">
            <v>30000107</v>
          </cell>
          <cell r="B156" t="str">
            <v>0</v>
          </cell>
          <cell r="C156" t="str">
            <v>CIP1</v>
          </cell>
          <cell r="D156" t="str">
            <v>M003</v>
          </cell>
          <cell r="E156">
            <v>40269</v>
          </cell>
          <cell r="F156" t="str">
            <v>BARTAK MACHINE</v>
          </cell>
          <cell r="G156">
            <v>190832.64000000001</v>
          </cell>
          <cell r="H156">
            <v>-149485.57999999999</v>
          </cell>
          <cell r="I156">
            <v>41347.06</v>
          </cell>
        </row>
        <row r="157">
          <cell r="A157">
            <v>30000108</v>
          </cell>
          <cell r="B157" t="str">
            <v>0</v>
          </cell>
          <cell r="C157" t="str">
            <v>CIP1</v>
          </cell>
          <cell r="D157" t="str">
            <v>M003</v>
          </cell>
          <cell r="E157">
            <v>40269</v>
          </cell>
          <cell r="F157" t="str">
            <v>BARTAK MACHINE</v>
          </cell>
          <cell r="G157">
            <v>190832.64000000001</v>
          </cell>
          <cell r="H157">
            <v>-149485.57999999999</v>
          </cell>
          <cell r="I157">
            <v>41347.06</v>
          </cell>
        </row>
        <row r="158">
          <cell r="A158">
            <v>30000109</v>
          </cell>
          <cell r="B158" t="str">
            <v>0</v>
          </cell>
          <cell r="C158" t="str">
            <v>CIP1</v>
          </cell>
          <cell r="D158" t="str">
            <v>M003</v>
          </cell>
          <cell r="E158">
            <v>40269</v>
          </cell>
          <cell r="F158" t="str">
            <v>BARTAK MACHINE</v>
          </cell>
          <cell r="G158">
            <v>190832.64000000001</v>
          </cell>
          <cell r="H158">
            <v>-149485.57999999999</v>
          </cell>
          <cell r="I158">
            <v>41347.06</v>
          </cell>
        </row>
        <row r="159">
          <cell r="A159">
            <v>30000110</v>
          </cell>
          <cell r="B159" t="str">
            <v>0</v>
          </cell>
          <cell r="C159" t="str">
            <v>CIP1</v>
          </cell>
          <cell r="D159" t="str">
            <v>M003</v>
          </cell>
          <cell r="E159">
            <v>40269</v>
          </cell>
          <cell r="F159" t="str">
            <v>BARTAK MACHINE</v>
          </cell>
          <cell r="G159">
            <v>190832.64000000001</v>
          </cell>
          <cell r="H159">
            <v>-149485.57999999999</v>
          </cell>
          <cell r="I159">
            <v>41347.06</v>
          </cell>
        </row>
        <row r="160">
          <cell r="A160">
            <v>30000111</v>
          </cell>
          <cell r="B160" t="str">
            <v>0</v>
          </cell>
          <cell r="C160" t="str">
            <v>CIP1</v>
          </cell>
          <cell r="D160" t="str">
            <v>M003</v>
          </cell>
          <cell r="E160">
            <v>40269</v>
          </cell>
          <cell r="F160" t="str">
            <v>BARTAK MACHINE</v>
          </cell>
          <cell r="G160">
            <v>190832.64000000001</v>
          </cell>
          <cell r="H160">
            <v>-149485.57999999999</v>
          </cell>
          <cell r="I160">
            <v>41347.06</v>
          </cell>
        </row>
        <row r="161">
          <cell r="A161">
            <v>30000112</v>
          </cell>
          <cell r="B161" t="str">
            <v>0</v>
          </cell>
          <cell r="C161" t="str">
            <v>CIP1</v>
          </cell>
          <cell r="D161" t="str">
            <v>M003</v>
          </cell>
          <cell r="E161">
            <v>40269</v>
          </cell>
          <cell r="F161" t="str">
            <v>BARTAK MACHINE</v>
          </cell>
          <cell r="G161">
            <v>190832.64000000001</v>
          </cell>
          <cell r="H161">
            <v>-149485.57999999999</v>
          </cell>
          <cell r="I161">
            <v>41347.06</v>
          </cell>
        </row>
        <row r="162">
          <cell r="A162">
            <v>30000113</v>
          </cell>
          <cell r="B162" t="str">
            <v>0</v>
          </cell>
          <cell r="C162" t="str">
            <v>CIP1</v>
          </cell>
          <cell r="D162" t="str">
            <v>M003</v>
          </cell>
          <cell r="E162">
            <v>40269</v>
          </cell>
          <cell r="F162" t="str">
            <v>BARTAK MACHINE</v>
          </cell>
          <cell r="G162">
            <v>190832.64000000001</v>
          </cell>
          <cell r="H162">
            <v>-149485.57999999999</v>
          </cell>
          <cell r="I162">
            <v>41347.06</v>
          </cell>
        </row>
        <row r="163">
          <cell r="A163">
            <v>30000114</v>
          </cell>
          <cell r="B163" t="str">
            <v>0</v>
          </cell>
          <cell r="C163" t="str">
            <v>CIP1</v>
          </cell>
          <cell r="D163" t="str">
            <v>M003</v>
          </cell>
          <cell r="E163">
            <v>40269</v>
          </cell>
          <cell r="F163" t="str">
            <v>BARTAK MACHINE</v>
          </cell>
          <cell r="G163">
            <v>190832.64000000001</v>
          </cell>
          <cell r="H163">
            <v>-149485.57999999999</v>
          </cell>
          <cell r="I163">
            <v>41347.06</v>
          </cell>
        </row>
        <row r="164">
          <cell r="A164">
            <v>30000115</v>
          </cell>
          <cell r="B164" t="str">
            <v>0</v>
          </cell>
          <cell r="C164" t="str">
            <v>CIP1</v>
          </cell>
          <cell r="D164" t="str">
            <v>M003</v>
          </cell>
          <cell r="E164">
            <v>40269</v>
          </cell>
          <cell r="F164" t="str">
            <v>BARTAK MACHINE</v>
          </cell>
          <cell r="G164">
            <v>190832.64000000001</v>
          </cell>
          <cell r="H164">
            <v>-149485.57999999999</v>
          </cell>
          <cell r="I164">
            <v>41347.06</v>
          </cell>
        </row>
        <row r="165">
          <cell r="A165">
            <v>30000116</v>
          </cell>
          <cell r="B165" t="str">
            <v>0</v>
          </cell>
          <cell r="C165" t="str">
            <v>CIP1</v>
          </cell>
          <cell r="D165" t="str">
            <v>M003</v>
          </cell>
          <cell r="E165">
            <v>40269</v>
          </cell>
          <cell r="F165" t="str">
            <v>BARTAK MACHINE</v>
          </cell>
          <cell r="G165">
            <v>190832.64000000001</v>
          </cell>
          <cell r="H165">
            <v>-149485.57999999999</v>
          </cell>
          <cell r="I165">
            <v>41347.06</v>
          </cell>
        </row>
        <row r="166">
          <cell r="A166">
            <v>30000117</v>
          </cell>
          <cell r="B166" t="str">
            <v>0</v>
          </cell>
          <cell r="C166" t="str">
            <v>CIP1</v>
          </cell>
          <cell r="D166" t="str">
            <v>M003</v>
          </cell>
          <cell r="E166">
            <v>40269</v>
          </cell>
          <cell r="F166" t="str">
            <v>BARTAK MACHINE</v>
          </cell>
          <cell r="G166">
            <v>190832.64000000001</v>
          </cell>
          <cell r="H166">
            <v>-149485.57999999999</v>
          </cell>
          <cell r="I166">
            <v>41347.06</v>
          </cell>
        </row>
        <row r="167">
          <cell r="A167">
            <v>30000118</v>
          </cell>
          <cell r="B167" t="str">
            <v>0</v>
          </cell>
          <cell r="C167" t="str">
            <v>CIP1</v>
          </cell>
          <cell r="D167" t="str">
            <v>M003</v>
          </cell>
          <cell r="E167">
            <v>40269</v>
          </cell>
          <cell r="F167" t="str">
            <v>BARTAK MACHINE</v>
          </cell>
          <cell r="G167">
            <v>190832.64000000001</v>
          </cell>
          <cell r="H167">
            <v>-149485.57999999999</v>
          </cell>
          <cell r="I167">
            <v>41347.06</v>
          </cell>
        </row>
        <row r="168">
          <cell r="A168">
            <v>30000119</v>
          </cell>
          <cell r="B168" t="str">
            <v>0</v>
          </cell>
          <cell r="C168" t="str">
            <v>CIP1</v>
          </cell>
          <cell r="D168" t="str">
            <v>M003</v>
          </cell>
          <cell r="E168">
            <v>40269</v>
          </cell>
          <cell r="F168" t="str">
            <v>BARTAK MACHINE</v>
          </cell>
          <cell r="G168">
            <v>190832.64000000001</v>
          </cell>
          <cell r="H168">
            <v>-149485.57999999999</v>
          </cell>
          <cell r="I168">
            <v>41347.06</v>
          </cell>
        </row>
        <row r="169">
          <cell r="A169">
            <v>30000120</v>
          </cell>
          <cell r="B169" t="str">
            <v>0</v>
          </cell>
          <cell r="C169" t="str">
            <v>CIP1</v>
          </cell>
          <cell r="D169" t="str">
            <v>M003</v>
          </cell>
          <cell r="E169">
            <v>40269</v>
          </cell>
          <cell r="F169" t="str">
            <v>BARTAK MACHINE</v>
          </cell>
          <cell r="G169">
            <v>190832.64000000001</v>
          </cell>
          <cell r="H169">
            <v>-149485.57999999999</v>
          </cell>
          <cell r="I169">
            <v>41347.06</v>
          </cell>
        </row>
        <row r="170">
          <cell r="A170">
            <v>30000121</v>
          </cell>
          <cell r="B170" t="str">
            <v>0</v>
          </cell>
          <cell r="C170" t="str">
            <v>CIP1</v>
          </cell>
          <cell r="D170" t="str">
            <v>M003</v>
          </cell>
          <cell r="E170">
            <v>40269</v>
          </cell>
          <cell r="F170" t="str">
            <v>BARTAK MACHINE</v>
          </cell>
          <cell r="G170">
            <v>190832.64000000001</v>
          </cell>
          <cell r="H170">
            <v>-149485.57999999999</v>
          </cell>
          <cell r="I170">
            <v>41347.06</v>
          </cell>
        </row>
        <row r="171">
          <cell r="A171">
            <v>30000122</v>
          </cell>
          <cell r="B171" t="str">
            <v>0</v>
          </cell>
          <cell r="C171" t="str">
            <v>CIP1</v>
          </cell>
          <cell r="D171" t="str">
            <v>M003</v>
          </cell>
          <cell r="E171">
            <v>40269</v>
          </cell>
          <cell r="F171" t="str">
            <v>BARTAK MACHINE</v>
          </cell>
          <cell r="G171">
            <v>190832.64000000001</v>
          </cell>
          <cell r="H171">
            <v>-149485.57999999999</v>
          </cell>
          <cell r="I171">
            <v>41347.06</v>
          </cell>
        </row>
        <row r="172">
          <cell r="A172">
            <v>30000123</v>
          </cell>
          <cell r="B172" t="str">
            <v>0</v>
          </cell>
          <cell r="C172" t="str">
            <v>CIP1</v>
          </cell>
          <cell r="D172" t="str">
            <v>M003</v>
          </cell>
          <cell r="E172">
            <v>39049</v>
          </cell>
          <cell r="F172" t="str">
            <v>BARTAK MACHINE</v>
          </cell>
          <cell r="G172">
            <v>212178.57</v>
          </cell>
          <cell r="H172">
            <v>-212178.57</v>
          </cell>
          <cell r="I172">
            <v>0</v>
          </cell>
        </row>
        <row r="173">
          <cell r="A173">
            <v>30000124</v>
          </cell>
          <cell r="B173" t="str">
            <v>0</v>
          </cell>
          <cell r="C173" t="str">
            <v>CIP1</v>
          </cell>
          <cell r="D173" t="str">
            <v>M003</v>
          </cell>
          <cell r="E173">
            <v>39049</v>
          </cell>
          <cell r="F173" t="str">
            <v>BARTAK MACHINE</v>
          </cell>
          <cell r="G173">
            <v>212178.57</v>
          </cell>
          <cell r="H173">
            <v>-212178.57</v>
          </cell>
          <cell r="I173">
            <v>0</v>
          </cell>
        </row>
        <row r="174">
          <cell r="A174">
            <v>30000125</v>
          </cell>
          <cell r="B174" t="str">
            <v>0</v>
          </cell>
          <cell r="C174" t="str">
            <v>CIP1</v>
          </cell>
          <cell r="D174" t="str">
            <v>M003</v>
          </cell>
          <cell r="E174">
            <v>39049</v>
          </cell>
          <cell r="F174" t="str">
            <v>BARTAK MACHINE</v>
          </cell>
          <cell r="G174">
            <v>212178.57</v>
          </cell>
          <cell r="H174">
            <v>-212178.57</v>
          </cell>
          <cell r="I174">
            <v>0</v>
          </cell>
        </row>
        <row r="175">
          <cell r="A175">
            <v>30000126</v>
          </cell>
          <cell r="B175" t="str">
            <v>0</v>
          </cell>
          <cell r="C175" t="str">
            <v>CIP1</v>
          </cell>
          <cell r="D175" t="str">
            <v>M003</v>
          </cell>
          <cell r="E175">
            <v>39049</v>
          </cell>
          <cell r="F175" t="str">
            <v>BARTAK MACHINE</v>
          </cell>
          <cell r="G175">
            <v>212178.57</v>
          </cell>
          <cell r="H175">
            <v>-212178.57</v>
          </cell>
          <cell r="I175">
            <v>0</v>
          </cell>
        </row>
        <row r="176">
          <cell r="A176">
            <v>30000127</v>
          </cell>
          <cell r="B176" t="str">
            <v>0</v>
          </cell>
          <cell r="C176" t="str">
            <v>CIP1</v>
          </cell>
          <cell r="D176" t="str">
            <v>M003</v>
          </cell>
          <cell r="E176">
            <v>39049</v>
          </cell>
          <cell r="F176" t="str">
            <v>BARTAK MACHINE</v>
          </cell>
          <cell r="G176">
            <v>212178.57</v>
          </cell>
          <cell r="H176">
            <v>-212178.57</v>
          </cell>
          <cell r="I176">
            <v>0</v>
          </cell>
        </row>
        <row r="177">
          <cell r="A177">
            <v>30000128</v>
          </cell>
          <cell r="B177" t="str">
            <v>0</v>
          </cell>
          <cell r="C177" t="str">
            <v>CIP1</v>
          </cell>
          <cell r="D177" t="str">
            <v>M003</v>
          </cell>
          <cell r="E177">
            <v>39502</v>
          </cell>
          <cell r="F177" t="str">
            <v>BARTAK MACHINE</v>
          </cell>
          <cell r="G177">
            <v>215423.27</v>
          </cell>
          <cell r="H177">
            <v>-199864.92</v>
          </cell>
          <cell r="I177">
            <v>15558.35</v>
          </cell>
        </row>
        <row r="178">
          <cell r="A178">
            <v>30000129</v>
          </cell>
          <cell r="B178" t="str">
            <v>0</v>
          </cell>
          <cell r="C178" t="str">
            <v>CIP1</v>
          </cell>
          <cell r="D178" t="str">
            <v>M003</v>
          </cell>
          <cell r="E178">
            <v>39502</v>
          </cell>
          <cell r="F178" t="str">
            <v>BARTAK MACHINE</v>
          </cell>
          <cell r="G178">
            <v>215423.27</v>
          </cell>
          <cell r="H178">
            <v>-199864.92</v>
          </cell>
          <cell r="I178">
            <v>15558.35</v>
          </cell>
        </row>
        <row r="179">
          <cell r="A179">
            <v>30000130</v>
          </cell>
          <cell r="B179" t="str">
            <v>0</v>
          </cell>
          <cell r="C179" t="str">
            <v>CIP1</v>
          </cell>
          <cell r="D179" t="str">
            <v>M003</v>
          </cell>
          <cell r="E179">
            <v>39502</v>
          </cell>
          <cell r="F179" t="str">
            <v>BARTAK MACHINE</v>
          </cell>
          <cell r="G179">
            <v>215423.27</v>
          </cell>
          <cell r="H179">
            <v>-199864.92</v>
          </cell>
          <cell r="I179">
            <v>15558.35</v>
          </cell>
        </row>
        <row r="180">
          <cell r="A180">
            <v>30000131</v>
          </cell>
          <cell r="B180" t="str">
            <v>0</v>
          </cell>
          <cell r="C180" t="str">
            <v>CIP1</v>
          </cell>
          <cell r="D180" t="str">
            <v>M003</v>
          </cell>
          <cell r="E180">
            <v>39502</v>
          </cell>
          <cell r="F180" t="str">
            <v>BARTAK MACHINE</v>
          </cell>
          <cell r="G180">
            <v>215423.27</v>
          </cell>
          <cell r="H180">
            <v>-199864.92</v>
          </cell>
          <cell r="I180">
            <v>15558.35</v>
          </cell>
        </row>
        <row r="181">
          <cell r="A181">
            <v>30000132</v>
          </cell>
          <cell r="B181" t="str">
            <v>0</v>
          </cell>
          <cell r="C181" t="str">
            <v>CIP1</v>
          </cell>
          <cell r="D181" t="str">
            <v>M003</v>
          </cell>
          <cell r="E181">
            <v>39502</v>
          </cell>
          <cell r="F181" t="str">
            <v>BARTAK MACHINE</v>
          </cell>
          <cell r="G181">
            <v>215423.27</v>
          </cell>
          <cell r="H181">
            <v>-199864.92</v>
          </cell>
          <cell r="I181">
            <v>15558.35</v>
          </cell>
        </row>
        <row r="182">
          <cell r="A182">
            <v>30000133</v>
          </cell>
          <cell r="B182" t="str">
            <v>0</v>
          </cell>
          <cell r="C182" t="str">
            <v>CIP1</v>
          </cell>
          <cell r="D182" t="str">
            <v>M003</v>
          </cell>
          <cell r="E182">
            <v>39670</v>
          </cell>
          <cell r="F182" t="str">
            <v>BARTAK MACHINE</v>
          </cell>
          <cell r="G182">
            <v>216688.69</v>
          </cell>
          <cell r="H182">
            <v>-193815.99</v>
          </cell>
          <cell r="I182">
            <v>22872.7</v>
          </cell>
        </row>
        <row r="183">
          <cell r="A183">
            <v>30000134</v>
          </cell>
          <cell r="B183" t="str">
            <v>0</v>
          </cell>
          <cell r="C183" t="str">
            <v>CIP1</v>
          </cell>
          <cell r="D183" t="str">
            <v>M003</v>
          </cell>
          <cell r="E183">
            <v>39670</v>
          </cell>
          <cell r="F183" t="str">
            <v>BARTAK MACHINE</v>
          </cell>
          <cell r="G183">
            <v>216688.69</v>
          </cell>
          <cell r="H183">
            <v>-193815.99</v>
          </cell>
          <cell r="I183">
            <v>22872.7</v>
          </cell>
        </row>
        <row r="184">
          <cell r="A184">
            <v>30000135</v>
          </cell>
          <cell r="B184" t="str">
            <v>0</v>
          </cell>
          <cell r="C184" t="str">
            <v>CIP1</v>
          </cell>
          <cell r="D184" t="str">
            <v>M003</v>
          </cell>
          <cell r="E184">
            <v>39670</v>
          </cell>
          <cell r="F184" t="str">
            <v>BARTAK MACHINE</v>
          </cell>
          <cell r="G184">
            <v>216688.69</v>
          </cell>
          <cell r="H184">
            <v>-193815.99</v>
          </cell>
          <cell r="I184">
            <v>22872.7</v>
          </cell>
        </row>
        <row r="185">
          <cell r="A185">
            <v>30000136</v>
          </cell>
          <cell r="B185" t="str">
            <v>0</v>
          </cell>
          <cell r="C185" t="str">
            <v>CIP1</v>
          </cell>
          <cell r="D185" t="str">
            <v>M003</v>
          </cell>
          <cell r="E185">
            <v>39670</v>
          </cell>
          <cell r="F185" t="str">
            <v>BARTAK MACHINE</v>
          </cell>
          <cell r="G185">
            <v>216688.69</v>
          </cell>
          <cell r="H185">
            <v>-193815.99</v>
          </cell>
          <cell r="I185">
            <v>22872.7</v>
          </cell>
        </row>
        <row r="186">
          <cell r="A186">
            <v>30000137</v>
          </cell>
          <cell r="B186" t="str">
            <v>0</v>
          </cell>
          <cell r="C186" t="str">
            <v>CIP1</v>
          </cell>
          <cell r="D186" t="str">
            <v>M003</v>
          </cell>
          <cell r="E186">
            <v>39670</v>
          </cell>
          <cell r="F186" t="str">
            <v>BARTAK MACHINE</v>
          </cell>
          <cell r="G186">
            <v>216688.69</v>
          </cell>
          <cell r="H186">
            <v>-193815.99</v>
          </cell>
          <cell r="I186">
            <v>22872.7</v>
          </cell>
        </row>
        <row r="187">
          <cell r="A187">
            <v>30000138</v>
          </cell>
          <cell r="B187" t="str">
            <v>0</v>
          </cell>
          <cell r="C187" t="str">
            <v>CIP1</v>
          </cell>
          <cell r="D187" t="str">
            <v>M003</v>
          </cell>
          <cell r="E187">
            <v>39670</v>
          </cell>
          <cell r="F187" t="str">
            <v>BARTAK MACHINE</v>
          </cell>
          <cell r="G187">
            <v>216688.69</v>
          </cell>
          <cell r="H187">
            <v>-193815.99</v>
          </cell>
          <cell r="I187">
            <v>22872.7</v>
          </cell>
        </row>
        <row r="188">
          <cell r="A188">
            <v>30000139</v>
          </cell>
          <cell r="B188" t="str">
            <v>0</v>
          </cell>
          <cell r="C188" t="str">
            <v>CIP1</v>
          </cell>
          <cell r="D188" t="str">
            <v>M003</v>
          </cell>
          <cell r="E188">
            <v>39670</v>
          </cell>
          <cell r="F188" t="str">
            <v>BARTAK MACHINE</v>
          </cell>
          <cell r="G188">
            <v>216688.69</v>
          </cell>
          <cell r="H188">
            <v>-193815.99</v>
          </cell>
          <cell r="I188">
            <v>22872.7</v>
          </cell>
        </row>
        <row r="189">
          <cell r="A189">
            <v>30000140</v>
          </cell>
          <cell r="B189" t="str">
            <v>0</v>
          </cell>
          <cell r="C189" t="str">
            <v>CIP1</v>
          </cell>
          <cell r="D189" t="str">
            <v>M003</v>
          </cell>
          <cell r="E189">
            <v>39670</v>
          </cell>
          <cell r="F189" t="str">
            <v>BARTAK MACHINE</v>
          </cell>
          <cell r="G189">
            <v>216688.69</v>
          </cell>
          <cell r="H189">
            <v>-193815.99</v>
          </cell>
          <cell r="I189">
            <v>22872.7</v>
          </cell>
        </row>
        <row r="190">
          <cell r="A190">
            <v>30000141</v>
          </cell>
          <cell r="B190" t="str">
            <v>0</v>
          </cell>
          <cell r="C190" t="str">
            <v>CIP1</v>
          </cell>
          <cell r="D190" t="str">
            <v>M003</v>
          </cell>
          <cell r="E190">
            <v>39670</v>
          </cell>
          <cell r="F190" t="str">
            <v>BARTAK MACHINE</v>
          </cell>
          <cell r="G190">
            <v>216688.69</v>
          </cell>
          <cell r="H190">
            <v>-193815.99</v>
          </cell>
          <cell r="I190">
            <v>22872.7</v>
          </cell>
        </row>
        <row r="191">
          <cell r="A191">
            <v>30000142</v>
          </cell>
          <cell r="B191" t="str">
            <v>0</v>
          </cell>
          <cell r="C191" t="str">
            <v>CIP1</v>
          </cell>
          <cell r="D191" t="str">
            <v>M003</v>
          </cell>
          <cell r="E191">
            <v>39670</v>
          </cell>
          <cell r="F191" t="str">
            <v>BARTAK MACHINE</v>
          </cell>
          <cell r="G191">
            <v>216688.69</v>
          </cell>
          <cell r="H191">
            <v>-193815.99</v>
          </cell>
          <cell r="I191">
            <v>22872.7</v>
          </cell>
        </row>
        <row r="192">
          <cell r="A192">
            <v>30000143</v>
          </cell>
          <cell r="B192" t="str">
            <v>0</v>
          </cell>
          <cell r="C192" t="str">
            <v>CIP1</v>
          </cell>
          <cell r="D192" t="str">
            <v>M003</v>
          </cell>
          <cell r="E192">
            <v>39670</v>
          </cell>
          <cell r="F192" t="str">
            <v>BARTAK MACHINE</v>
          </cell>
          <cell r="G192">
            <v>216688.69</v>
          </cell>
          <cell r="H192">
            <v>-193815.99</v>
          </cell>
          <cell r="I192">
            <v>22872.7</v>
          </cell>
        </row>
        <row r="193">
          <cell r="A193">
            <v>30000144</v>
          </cell>
          <cell r="B193" t="str">
            <v>0</v>
          </cell>
          <cell r="C193" t="str">
            <v>CIP1</v>
          </cell>
          <cell r="D193" t="str">
            <v>M003</v>
          </cell>
          <cell r="E193">
            <v>39670</v>
          </cell>
          <cell r="F193" t="str">
            <v>BARTAK MACHINE</v>
          </cell>
          <cell r="G193">
            <v>216688.69</v>
          </cell>
          <cell r="H193">
            <v>-193815.99</v>
          </cell>
          <cell r="I193">
            <v>22872.7</v>
          </cell>
        </row>
        <row r="194">
          <cell r="A194">
            <v>30000145</v>
          </cell>
          <cell r="B194" t="str">
            <v>0</v>
          </cell>
          <cell r="C194" t="str">
            <v>CIP1</v>
          </cell>
          <cell r="D194" t="str">
            <v>M003</v>
          </cell>
          <cell r="E194">
            <v>39670</v>
          </cell>
          <cell r="F194" t="str">
            <v>BARTAK MACHINE</v>
          </cell>
          <cell r="G194">
            <v>216688.69</v>
          </cell>
          <cell r="H194">
            <v>-193815.99</v>
          </cell>
          <cell r="I194">
            <v>22872.7</v>
          </cell>
        </row>
        <row r="195">
          <cell r="A195">
            <v>30000146</v>
          </cell>
          <cell r="B195" t="str">
            <v>0</v>
          </cell>
          <cell r="C195" t="str">
            <v>CIP1</v>
          </cell>
          <cell r="D195" t="str">
            <v>M003</v>
          </cell>
          <cell r="E195">
            <v>39670</v>
          </cell>
          <cell r="F195" t="str">
            <v>BARTAK MACHINE</v>
          </cell>
          <cell r="G195">
            <v>216688.69</v>
          </cell>
          <cell r="H195">
            <v>-193815.99</v>
          </cell>
          <cell r="I195">
            <v>22872.7</v>
          </cell>
        </row>
        <row r="196">
          <cell r="A196">
            <v>30000147</v>
          </cell>
          <cell r="B196" t="str">
            <v>0</v>
          </cell>
          <cell r="C196" t="str">
            <v>CIP1</v>
          </cell>
          <cell r="D196" t="str">
            <v>M003</v>
          </cell>
          <cell r="E196">
            <v>39670</v>
          </cell>
          <cell r="F196" t="str">
            <v>BARTAK MACHINE</v>
          </cell>
          <cell r="G196">
            <v>216688.69</v>
          </cell>
          <cell r="H196">
            <v>-193815.99</v>
          </cell>
          <cell r="I196">
            <v>22872.7</v>
          </cell>
        </row>
        <row r="197">
          <cell r="A197">
            <v>30000148</v>
          </cell>
          <cell r="B197" t="str">
            <v>0</v>
          </cell>
          <cell r="C197" t="str">
            <v>CIP1</v>
          </cell>
          <cell r="D197" t="str">
            <v>M003</v>
          </cell>
          <cell r="E197">
            <v>39670</v>
          </cell>
          <cell r="F197" t="str">
            <v>BARTAK MACHINE</v>
          </cell>
          <cell r="G197">
            <v>216688.69</v>
          </cell>
          <cell r="H197">
            <v>-193815.99</v>
          </cell>
          <cell r="I197">
            <v>22872.7</v>
          </cell>
        </row>
        <row r="198">
          <cell r="A198">
            <v>30000149</v>
          </cell>
          <cell r="B198" t="str">
            <v>0</v>
          </cell>
          <cell r="C198" t="str">
            <v>CIP1</v>
          </cell>
          <cell r="D198" t="str">
            <v>M003</v>
          </cell>
          <cell r="E198">
            <v>39670</v>
          </cell>
          <cell r="F198" t="str">
            <v>BARTAK MACHINE</v>
          </cell>
          <cell r="G198">
            <v>216688.69</v>
          </cell>
          <cell r="H198">
            <v>-193815.99</v>
          </cell>
          <cell r="I198">
            <v>22872.7</v>
          </cell>
        </row>
        <row r="199">
          <cell r="A199">
            <v>30000150</v>
          </cell>
          <cell r="B199" t="str">
            <v>0</v>
          </cell>
          <cell r="C199" t="str">
            <v>CIP1</v>
          </cell>
          <cell r="D199" t="str">
            <v>M003</v>
          </cell>
          <cell r="E199">
            <v>39670</v>
          </cell>
          <cell r="F199" t="str">
            <v>BARTAK MACHINE</v>
          </cell>
          <cell r="G199">
            <v>216688.69</v>
          </cell>
          <cell r="H199">
            <v>-193815.99</v>
          </cell>
          <cell r="I199">
            <v>22872.7</v>
          </cell>
        </row>
        <row r="200">
          <cell r="A200">
            <v>30000151</v>
          </cell>
          <cell r="B200" t="str">
            <v>0</v>
          </cell>
          <cell r="C200" t="str">
            <v>CIP1</v>
          </cell>
          <cell r="D200" t="str">
            <v>M003</v>
          </cell>
          <cell r="E200">
            <v>39670</v>
          </cell>
          <cell r="F200" t="str">
            <v>BARTAK MACHINE</v>
          </cell>
          <cell r="G200">
            <v>216688.69</v>
          </cell>
          <cell r="H200">
            <v>-193815.99</v>
          </cell>
          <cell r="I200">
            <v>22872.7</v>
          </cell>
        </row>
        <row r="201">
          <cell r="A201">
            <v>30000152</v>
          </cell>
          <cell r="B201" t="str">
            <v>0</v>
          </cell>
          <cell r="C201" t="str">
            <v>CIP1</v>
          </cell>
          <cell r="D201" t="str">
            <v>M003</v>
          </cell>
          <cell r="E201">
            <v>39670</v>
          </cell>
          <cell r="F201" t="str">
            <v>BARTAK MACHINE</v>
          </cell>
          <cell r="G201">
            <v>216688.69</v>
          </cell>
          <cell r="H201">
            <v>-193815.99</v>
          </cell>
          <cell r="I201">
            <v>22872.7</v>
          </cell>
        </row>
        <row r="202">
          <cell r="A202">
            <v>30000153</v>
          </cell>
          <cell r="B202" t="str">
            <v>0</v>
          </cell>
          <cell r="C202" t="str">
            <v>CIP1</v>
          </cell>
          <cell r="D202" t="str">
            <v>M003</v>
          </cell>
          <cell r="E202">
            <v>39670</v>
          </cell>
          <cell r="F202" t="str">
            <v>BARTAK MACHINE</v>
          </cell>
          <cell r="G202">
            <v>216688.69</v>
          </cell>
          <cell r="H202">
            <v>-193815.99</v>
          </cell>
          <cell r="I202">
            <v>22872.7</v>
          </cell>
        </row>
        <row r="203">
          <cell r="A203">
            <v>30000154</v>
          </cell>
          <cell r="B203" t="str">
            <v>0</v>
          </cell>
          <cell r="C203" t="str">
            <v>CIP1</v>
          </cell>
          <cell r="D203" t="str">
            <v>M003</v>
          </cell>
          <cell r="E203">
            <v>39670</v>
          </cell>
          <cell r="F203" t="str">
            <v>BARTAK MACHINE</v>
          </cell>
          <cell r="G203">
            <v>216688.69</v>
          </cell>
          <cell r="H203">
            <v>-193815.99</v>
          </cell>
          <cell r="I203">
            <v>22872.7</v>
          </cell>
        </row>
        <row r="204">
          <cell r="A204">
            <v>30000155</v>
          </cell>
          <cell r="B204" t="str">
            <v>0</v>
          </cell>
          <cell r="C204" t="str">
            <v>CIP1</v>
          </cell>
          <cell r="D204" t="str">
            <v>M003</v>
          </cell>
          <cell r="E204">
            <v>39670</v>
          </cell>
          <cell r="F204" t="str">
            <v>BARTAK MACHINE</v>
          </cell>
          <cell r="G204">
            <v>216688.69</v>
          </cell>
          <cell r="H204">
            <v>-193815.99</v>
          </cell>
          <cell r="I204">
            <v>22872.7</v>
          </cell>
        </row>
        <row r="205">
          <cell r="A205">
            <v>30000156</v>
          </cell>
          <cell r="B205" t="str">
            <v>0</v>
          </cell>
          <cell r="C205" t="str">
            <v>CIP1</v>
          </cell>
          <cell r="D205" t="str">
            <v>M003</v>
          </cell>
          <cell r="E205">
            <v>39670</v>
          </cell>
          <cell r="F205" t="str">
            <v>BARTAK MACHINE</v>
          </cell>
          <cell r="G205">
            <v>216688.69</v>
          </cell>
          <cell r="H205">
            <v>-193815.99</v>
          </cell>
          <cell r="I205">
            <v>22872.7</v>
          </cell>
        </row>
        <row r="206">
          <cell r="A206">
            <v>30000157</v>
          </cell>
          <cell r="B206" t="str">
            <v>0</v>
          </cell>
          <cell r="C206" t="str">
            <v>CIP1</v>
          </cell>
          <cell r="D206" t="str">
            <v>M003</v>
          </cell>
          <cell r="E206">
            <v>39670</v>
          </cell>
          <cell r="F206" t="str">
            <v>BARTAK MACHINE</v>
          </cell>
          <cell r="G206">
            <v>216688.69</v>
          </cell>
          <cell r="H206">
            <v>-193815.99</v>
          </cell>
          <cell r="I206">
            <v>22872.7</v>
          </cell>
        </row>
        <row r="207">
          <cell r="A207">
            <v>30000158</v>
          </cell>
          <cell r="B207" t="str">
            <v>0</v>
          </cell>
          <cell r="C207" t="str">
            <v>CIP1</v>
          </cell>
          <cell r="D207" t="str">
            <v>M003</v>
          </cell>
          <cell r="E207">
            <v>39670</v>
          </cell>
          <cell r="F207" t="str">
            <v>BARTAK MACHINE</v>
          </cell>
          <cell r="G207">
            <v>216688.69</v>
          </cell>
          <cell r="H207">
            <v>-193815.99</v>
          </cell>
          <cell r="I207">
            <v>22872.7</v>
          </cell>
        </row>
        <row r="208">
          <cell r="A208">
            <v>30000159</v>
          </cell>
          <cell r="B208" t="str">
            <v>0</v>
          </cell>
          <cell r="C208" t="str">
            <v>CIP1</v>
          </cell>
          <cell r="D208" t="str">
            <v>M003</v>
          </cell>
          <cell r="E208">
            <v>39670</v>
          </cell>
          <cell r="F208" t="str">
            <v>BARTAK MACHINE</v>
          </cell>
          <cell r="G208">
            <v>216688.69</v>
          </cell>
          <cell r="H208">
            <v>-193815.99</v>
          </cell>
          <cell r="I208">
            <v>22872.7</v>
          </cell>
        </row>
        <row r="209">
          <cell r="A209">
            <v>30000160</v>
          </cell>
          <cell r="B209" t="str">
            <v>0</v>
          </cell>
          <cell r="C209" t="str">
            <v>CIP1</v>
          </cell>
          <cell r="D209" t="str">
            <v>M003</v>
          </cell>
          <cell r="E209">
            <v>39670</v>
          </cell>
          <cell r="F209" t="str">
            <v>BARTAK MACHINE</v>
          </cell>
          <cell r="G209">
            <v>216688.69</v>
          </cell>
          <cell r="H209">
            <v>-193815.99</v>
          </cell>
          <cell r="I209">
            <v>22872.7</v>
          </cell>
        </row>
        <row r="210">
          <cell r="A210">
            <v>30000161</v>
          </cell>
          <cell r="B210" t="str">
            <v>0</v>
          </cell>
          <cell r="C210" t="str">
            <v>CIP1</v>
          </cell>
          <cell r="D210" t="str">
            <v>M003</v>
          </cell>
          <cell r="E210">
            <v>39670</v>
          </cell>
          <cell r="F210" t="str">
            <v>BARTAK MACHINE</v>
          </cell>
          <cell r="G210">
            <v>216688.69</v>
          </cell>
          <cell r="H210">
            <v>-193815.99</v>
          </cell>
          <cell r="I210">
            <v>22872.7</v>
          </cell>
        </row>
        <row r="211">
          <cell r="A211">
            <v>30000162</v>
          </cell>
          <cell r="B211" t="str">
            <v>0</v>
          </cell>
          <cell r="C211" t="str">
            <v>CIP1</v>
          </cell>
          <cell r="D211" t="str">
            <v>M003</v>
          </cell>
          <cell r="E211">
            <v>39670</v>
          </cell>
          <cell r="F211" t="str">
            <v>BARTAK MACHINE</v>
          </cell>
          <cell r="G211">
            <v>216688.69</v>
          </cell>
          <cell r="H211">
            <v>-193815.99</v>
          </cell>
          <cell r="I211">
            <v>22872.7</v>
          </cell>
        </row>
        <row r="212">
          <cell r="A212">
            <v>30000163</v>
          </cell>
          <cell r="B212" t="str">
            <v>0</v>
          </cell>
          <cell r="C212" t="str">
            <v>CIP1</v>
          </cell>
          <cell r="D212" t="str">
            <v>M003</v>
          </cell>
          <cell r="E212">
            <v>39670</v>
          </cell>
          <cell r="F212" t="str">
            <v>BARTAK MACHINE</v>
          </cell>
          <cell r="G212">
            <v>216688.69</v>
          </cell>
          <cell r="H212">
            <v>-193815.99</v>
          </cell>
          <cell r="I212">
            <v>22872.7</v>
          </cell>
        </row>
        <row r="213">
          <cell r="A213">
            <v>30000164</v>
          </cell>
          <cell r="B213" t="str">
            <v>0</v>
          </cell>
          <cell r="C213" t="str">
            <v>CIP1</v>
          </cell>
          <cell r="D213" t="str">
            <v>M003</v>
          </cell>
          <cell r="E213">
            <v>39670</v>
          </cell>
          <cell r="F213" t="str">
            <v>BARTAK MACHINE</v>
          </cell>
          <cell r="G213">
            <v>216688.69</v>
          </cell>
          <cell r="H213">
            <v>-193815.99</v>
          </cell>
          <cell r="I213">
            <v>22872.7</v>
          </cell>
        </row>
        <row r="214">
          <cell r="A214">
            <v>30000165</v>
          </cell>
          <cell r="B214" t="str">
            <v>0</v>
          </cell>
          <cell r="C214" t="str">
            <v>CIP1</v>
          </cell>
          <cell r="D214" t="str">
            <v>M003</v>
          </cell>
          <cell r="E214">
            <v>39670</v>
          </cell>
          <cell r="F214" t="str">
            <v>BARTAK MACHINE</v>
          </cell>
          <cell r="G214">
            <v>216688.69</v>
          </cell>
          <cell r="H214">
            <v>-193815.99</v>
          </cell>
          <cell r="I214">
            <v>22872.7</v>
          </cell>
        </row>
        <row r="215">
          <cell r="A215">
            <v>30000166</v>
          </cell>
          <cell r="B215" t="str">
            <v>0</v>
          </cell>
          <cell r="C215" t="str">
            <v>CIP1</v>
          </cell>
          <cell r="D215" t="str">
            <v>M003</v>
          </cell>
          <cell r="E215">
            <v>39670</v>
          </cell>
          <cell r="F215" t="str">
            <v>BARTAK MACHINE</v>
          </cell>
          <cell r="G215">
            <v>216688.69</v>
          </cell>
          <cell r="H215">
            <v>-193815.99</v>
          </cell>
          <cell r="I215">
            <v>22872.7</v>
          </cell>
        </row>
        <row r="216">
          <cell r="A216">
            <v>30000167</v>
          </cell>
          <cell r="B216" t="str">
            <v>0</v>
          </cell>
          <cell r="C216" t="str">
            <v>CIP1</v>
          </cell>
          <cell r="D216" t="str">
            <v>M003</v>
          </cell>
          <cell r="E216">
            <v>39670</v>
          </cell>
          <cell r="F216" t="str">
            <v>BARTAK MACHINE</v>
          </cell>
          <cell r="G216">
            <v>216688.69</v>
          </cell>
          <cell r="H216">
            <v>-193815.99</v>
          </cell>
          <cell r="I216">
            <v>22872.7</v>
          </cell>
        </row>
        <row r="217">
          <cell r="A217">
            <v>30000168</v>
          </cell>
          <cell r="B217" t="str">
            <v>0</v>
          </cell>
          <cell r="C217" t="str">
            <v>CIP1</v>
          </cell>
          <cell r="D217" t="str">
            <v>M003</v>
          </cell>
          <cell r="E217">
            <v>39670</v>
          </cell>
          <cell r="F217" t="str">
            <v>BARTAK MACHINE</v>
          </cell>
          <cell r="G217">
            <v>216688.69</v>
          </cell>
          <cell r="H217">
            <v>-193815.99</v>
          </cell>
          <cell r="I217">
            <v>22872.7</v>
          </cell>
        </row>
        <row r="218">
          <cell r="A218">
            <v>30000169</v>
          </cell>
          <cell r="B218" t="str">
            <v>0</v>
          </cell>
          <cell r="C218" t="str">
            <v>CIP1</v>
          </cell>
          <cell r="D218" t="str">
            <v>M003</v>
          </cell>
          <cell r="E218">
            <v>39670</v>
          </cell>
          <cell r="F218" t="str">
            <v>BARTAK MACHINE</v>
          </cell>
          <cell r="G218">
            <v>216688.69</v>
          </cell>
          <cell r="H218">
            <v>-193815.99</v>
          </cell>
          <cell r="I218">
            <v>22872.7</v>
          </cell>
        </row>
        <row r="219">
          <cell r="A219">
            <v>30000170</v>
          </cell>
          <cell r="B219" t="str">
            <v>0</v>
          </cell>
          <cell r="C219" t="str">
            <v>CIP1</v>
          </cell>
          <cell r="D219" t="str">
            <v>M003</v>
          </cell>
          <cell r="E219">
            <v>39670</v>
          </cell>
          <cell r="F219" t="str">
            <v>BARTAK MACHINE</v>
          </cell>
          <cell r="G219">
            <v>216688.69</v>
          </cell>
          <cell r="H219">
            <v>-193815.99</v>
          </cell>
          <cell r="I219">
            <v>22872.7</v>
          </cell>
        </row>
        <row r="220">
          <cell r="A220">
            <v>30000171</v>
          </cell>
          <cell r="B220" t="str">
            <v>0</v>
          </cell>
          <cell r="C220" t="str">
            <v>CIP1</v>
          </cell>
          <cell r="D220" t="str">
            <v>M003</v>
          </cell>
          <cell r="E220">
            <v>39670</v>
          </cell>
          <cell r="F220" t="str">
            <v>BARTAK MACHINE</v>
          </cell>
          <cell r="G220">
            <v>216688.69</v>
          </cell>
          <cell r="H220">
            <v>-193815.99</v>
          </cell>
          <cell r="I220">
            <v>22872.7</v>
          </cell>
        </row>
        <row r="221">
          <cell r="A221">
            <v>30000172</v>
          </cell>
          <cell r="B221" t="str">
            <v>0</v>
          </cell>
          <cell r="C221" t="str">
            <v>CIP1</v>
          </cell>
          <cell r="D221" t="str">
            <v>M003</v>
          </cell>
          <cell r="E221">
            <v>39670</v>
          </cell>
          <cell r="F221" t="str">
            <v>BARTAK MACHINE</v>
          </cell>
          <cell r="G221">
            <v>216688.69</v>
          </cell>
          <cell r="H221">
            <v>-193815.99</v>
          </cell>
          <cell r="I221">
            <v>22872.7</v>
          </cell>
        </row>
        <row r="222">
          <cell r="A222">
            <v>30000173</v>
          </cell>
          <cell r="B222" t="str">
            <v>0</v>
          </cell>
          <cell r="C222" t="str">
            <v>CIP1</v>
          </cell>
          <cell r="D222" t="str">
            <v>M003</v>
          </cell>
          <cell r="E222">
            <v>40427</v>
          </cell>
          <cell r="F222" t="str">
            <v>BARTAK MACHINE</v>
          </cell>
          <cell r="G222">
            <v>233176.84</v>
          </cell>
          <cell r="H222">
            <v>-176178.05</v>
          </cell>
          <cell r="I222">
            <v>56998.79</v>
          </cell>
        </row>
        <row r="223">
          <cell r="A223">
            <v>30000174</v>
          </cell>
          <cell r="B223" t="str">
            <v>0</v>
          </cell>
          <cell r="C223" t="str">
            <v>CIP1</v>
          </cell>
          <cell r="D223" t="str">
            <v>M003</v>
          </cell>
          <cell r="E223">
            <v>40427</v>
          </cell>
          <cell r="F223" t="str">
            <v>BARTAK MACHINE</v>
          </cell>
          <cell r="G223">
            <v>233176.84</v>
          </cell>
          <cell r="H223">
            <v>-176178.05</v>
          </cell>
          <cell r="I223">
            <v>56998.79</v>
          </cell>
        </row>
        <row r="224">
          <cell r="A224">
            <v>30000175</v>
          </cell>
          <cell r="B224" t="str">
            <v>0</v>
          </cell>
          <cell r="C224" t="str">
            <v>CIP1</v>
          </cell>
          <cell r="D224" t="str">
            <v>M003</v>
          </cell>
          <cell r="E224">
            <v>40427</v>
          </cell>
          <cell r="F224" t="str">
            <v>BARTAK MACHINE</v>
          </cell>
          <cell r="G224">
            <v>233176.84</v>
          </cell>
          <cell r="H224">
            <v>-176178.05</v>
          </cell>
          <cell r="I224">
            <v>56998.79</v>
          </cell>
        </row>
        <row r="225">
          <cell r="A225">
            <v>30000176</v>
          </cell>
          <cell r="B225" t="str">
            <v>0</v>
          </cell>
          <cell r="C225" t="str">
            <v>CIP1</v>
          </cell>
          <cell r="D225" t="str">
            <v>M003</v>
          </cell>
          <cell r="E225">
            <v>40427</v>
          </cell>
          <cell r="F225" t="str">
            <v>BARTAK MACHINE</v>
          </cell>
          <cell r="G225">
            <v>233176.84</v>
          </cell>
          <cell r="H225">
            <v>-176178.05</v>
          </cell>
          <cell r="I225">
            <v>56998.79</v>
          </cell>
        </row>
        <row r="226">
          <cell r="A226">
            <v>30000177</v>
          </cell>
          <cell r="B226" t="str">
            <v>0</v>
          </cell>
          <cell r="C226" t="str">
            <v>CIP1</v>
          </cell>
          <cell r="D226" t="str">
            <v>M003</v>
          </cell>
          <cell r="E226">
            <v>40427</v>
          </cell>
          <cell r="F226" t="str">
            <v>Button attach M#LK-1903A-SS  SL#2L1ZG00894</v>
          </cell>
          <cell r="G226">
            <v>233176.84</v>
          </cell>
          <cell r="H226">
            <v>-176178.05</v>
          </cell>
          <cell r="I226">
            <v>56998.79</v>
          </cell>
        </row>
        <row r="227">
          <cell r="A227">
            <v>30000178</v>
          </cell>
          <cell r="B227" t="str">
            <v>0</v>
          </cell>
          <cell r="C227" t="str">
            <v>CIP1</v>
          </cell>
          <cell r="D227" t="str">
            <v>M003</v>
          </cell>
          <cell r="E227">
            <v>40427</v>
          </cell>
          <cell r="F227" t="str">
            <v>BARTAK MACHINE</v>
          </cell>
          <cell r="G227">
            <v>233176.84</v>
          </cell>
          <cell r="H227">
            <v>-176178.05</v>
          </cell>
          <cell r="I227">
            <v>56998.79</v>
          </cell>
        </row>
        <row r="228">
          <cell r="A228">
            <v>30000179</v>
          </cell>
          <cell r="B228" t="str">
            <v>0</v>
          </cell>
          <cell r="C228" t="str">
            <v>CIP1</v>
          </cell>
          <cell r="D228" t="str">
            <v>M003</v>
          </cell>
          <cell r="E228">
            <v>39561</v>
          </cell>
          <cell r="F228" t="str">
            <v>BARTAK MACHINE</v>
          </cell>
          <cell r="G228">
            <v>237573.09</v>
          </cell>
          <cell r="H228">
            <v>-217775.34</v>
          </cell>
          <cell r="I228">
            <v>19797.75</v>
          </cell>
        </row>
        <row r="229">
          <cell r="A229">
            <v>30000180</v>
          </cell>
          <cell r="B229" t="str">
            <v>0</v>
          </cell>
          <cell r="C229" t="str">
            <v>CIP1</v>
          </cell>
          <cell r="D229" t="str">
            <v>M003</v>
          </cell>
          <cell r="E229">
            <v>38869</v>
          </cell>
          <cell r="F229" t="str">
            <v>Loop Make Machine -Kansai</v>
          </cell>
          <cell r="G229">
            <v>60287.5</v>
          </cell>
          <cell r="H229">
            <v>-60287.5</v>
          </cell>
          <cell r="I229">
            <v>0</v>
          </cell>
        </row>
        <row r="230">
          <cell r="A230">
            <v>30000181</v>
          </cell>
          <cell r="B230" t="str">
            <v>0</v>
          </cell>
          <cell r="C230" t="str">
            <v>CIP1</v>
          </cell>
          <cell r="D230" t="str">
            <v>M003</v>
          </cell>
          <cell r="E230">
            <v>38869</v>
          </cell>
          <cell r="F230" t="str">
            <v>DLR (Heavy 3Ndl Cha St) M#DLR-1508SPF SL#KS0608942</v>
          </cell>
          <cell r="G230">
            <v>60287.5</v>
          </cell>
          <cell r="H230">
            <v>-60287.5</v>
          </cell>
          <cell r="I230">
            <v>0</v>
          </cell>
        </row>
        <row r="231">
          <cell r="A231">
            <v>30000182</v>
          </cell>
          <cell r="B231" t="str">
            <v>0</v>
          </cell>
          <cell r="C231" t="str">
            <v>CIP1</v>
          </cell>
          <cell r="D231" t="str">
            <v>M003</v>
          </cell>
          <cell r="E231">
            <v>38869</v>
          </cell>
          <cell r="F231" t="str">
            <v>Loop Make Machine -Kansai</v>
          </cell>
          <cell r="G231">
            <v>60287.5</v>
          </cell>
          <cell r="H231">
            <v>-60287.5</v>
          </cell>
          <cell r="I231">
            <v>0</v>
          </cell>
        </row>
        <row r="232">
          <cell r="A232">
            <v>30000183</v>
          </cell>
          <cell r="B232" t="str">
            <v>0</v>
          </cell>
          <cell r="C232" t="str">
            <v>CIP1</v>
          </cell>
          <cell r="D232" t="str">
            <v>M003</v>
          </cell>
          <cell r="E232">
            <v>38869</v>
          </cell>
          <cell r="F232" t="str">
            <v>Loop Make Machine -Kansai</v>
          </cell>
          <cell r="G232">
            <v>60287.5</v>
          </cell>
          <cell r="H232">
            <v>-60287.5</v>
          </cell>
          <cell r="I232">
            <v>0</v>
          </cell>
        </row>
        <row r="233">
          <cell r="A233">
            <v>30000184</v>
          </cell>
          <cell r="B233" t="str">
            <v>0</v>
          </cell>
          <cell r="C233" t="str">
            <v>CIP1</v>
          </cell>
          <cell r="D233" t="str">
            <v>M003</v>
          </cell>
          <cell r="E233">
            <v>38869</v>
          </cell>
          <cell r="F233" t="str">
            <v>Loop Make Machine -Kansai</v>
          </cell>
          <cell r="G233">
            <v>60287.5</v>
          </cell>
          <cell r="H233">
            <v>-60287.5</v>
          </cell>
          <cell r="I233">
            <v>0</v>
          </cell>
        </row>
        <row r="234">
          <cell r="A234">
            <v>30000185</v>
          </cell>
          <cell r="B234" t="str">
            <v>0</v>
          </cell>
          <cell r="C234" t="str">
            <v>CIP1</v>
          </cell>
          <cell r="D234" t="str">
            <v>M003</v>
          </cell>
          <cell r="E234">
            <v>38869</v>
          </cell>
          <cell r="F234" t="str">
            <v>Loop Make Machine -Kansai</v>
          </cell>
          <cell r="G234">
            <v>60287.5</v>
          </cell>
          <cell r="H234">
            <v>-60287.5</v>
          </cell>
          <cell r="I234">
            <v>0</v>
          </cell>
        </row>
        <row r="235">
          <cell r="A235">
            <v>30000186</v>
          </cell>
          <cell r="B235" t="str">
            <v>0</v>
          </cell>
          <cell r="C235" t="str">
            <v>CIP1</v>
          </cell>
          <cell r="D235" t="str">
            <v>M003</v>
          </cell>
          <cell r="E235">
            <v>38869</v>
          </cell>
          <cell r="F235" t="str">
            <v>Loop Make Machine -Kansai</v>
          </cell>
          <cell r="G235">
            <v>60287.5</v>
          </cell>
          <cell r="H235">
            <v>-60287.5</v>
          </cell>
          <cell r="I235">
            <v>0</v>
          </cell>
        </row>
        <row r="236">
          <cell r="A236">
            <v>30000187</v>
          </cell>
          <cell r="B236" t="str">
            <v>0</v>
          </cell>
          <cell r="C236" t="str">
            <v>CIP1</v>
          </cell>
          <cell r="D236" t="str">
            <v>M003</v>
          </cell>
          <cell r="E236">
            <v>38869</v>
          </cell>
          <cell r="F236" t="str">
            <v>Loop Make Machine -Kansai</v>
          </cell>
          <cell r="G236">
            <v>60287.5</v>
          </cell>
          <cell r="H236">
            <v>-60287.5</v>
          </cell>
          <cell r="I236">
            <v>0</v>
          </cell>
        </row>
        <row r="237">
          <cell r="A237">
            <v>30000188</v>
          </cell>
          <cell r="B237" t="str">
            <v>0</v>
          </cell>
          <cell r="C237" t="str">
            <v>CIP1</v>
          </cell>
          <cell r="D237" t="str">
            <v>M003</v>
          </cell>
          <cell r="E237">
            <v>40626</v>
          </cell>
          <cell r="F237" t="str">
            <v>BLIND STITCH MACHINE</v>
          </cell>
          <cell r="G237">
            <v>93406.13</v>
          </cell>
          <cell r="H237">
            <v>-67459.990000000005</v>
          </cell>
          <cell r="I237">
            <v>25946.14</v>
          </cell>
        </row>
        <row r="238">
          <cell r="A238">
            <v>30000189</v>
          </cell>
          <cell r="B238" t="str">
            <v>0</v>
          </cell>
          <cell r="C238" t="str">
            <v>CIP1</v>
          </cell>
          <cell r="D238" t="str">
            <v>M003</v>
          </cell>
          <cell r="E238">
            <v>40626</v>
          </cell>
          <cell r="F238" t="str">
            <v>BLIND STITCH MACHINE</v>
          </cell>
          <cell r="G238">
            <v>93406.13</v>
          </cell>
          <cell r="H238">
            <v>-67459.990000000005</v>
          </cell>
          <cell r="I238">
            <v>25946.14</v>
          </cell>
        </row>
        <row r="239">
          <cell r="A239">
            <v>30000190</v>
          </cell>
          <cell r="B239" t="str">
            <v>0</v>
          </cell>
          <cell r="C239" t="str">
            <v>CIP1</v>
          </cell>
          <cell r="D239" t="str">
            <v>M003</v>
          </cell>
          <cell r="E239">
            <v>40626</v>
          </cell>
          <cell r="F239" t="str">
            <v>BLIND STITCH MACHINE</v>
          </cell>
          <cell r="G239">
            <v>93406.13</v>
          </cell>
          <cell r="H239">
            <v>-67459.990000000005</v>
          </cell>
          <cell r="I239">
            <v>25946.14</v>
          </cell>
        </row>
        <row r="240">
          <cell r="A240">
            <v>30000191</v>
          </cell>
          <cell r="B240" t="str">
            <v>0</v>
          </cell>
          <cell r="C240" t="str">
            <v>CIP1</v>
          </cell>
          <cell r="D240" t="str">
            <v>M003</v>
          </cell>
          <cell r="E240">
            <v>40626</v>
          </cell>
          <cell r="F240" t="str">
            <v>BLIND STITCH MACHINE</v>
          </cell>
          <cell r="G240">
            <v>93406.13</v>
          </cell>
          <cell r="H240">
            <v>-67459.990000000005</v>
          </cell>
          <cell r="I240">
            <v>25946.14</v>
          </cell>
        </row>
        <row r="241">
          <cell r="A241">
            <v>30000192</v>
          </cell>
          <cell r="B241" t="str">
            <v>0</v>
          </cell>
          <cell r="C241" t="str">
            <v>CIP1</v>
          </cell>
          <cell r="D241" t="str">
            <v>M003</v>
          </cell>
          <cell r="E241">
            <v>40626</v>
          </cell>
          <cell r="F241" t="str">
            <v>BLIND STITCH MACHINE</v>
          </cell>
          <cell r="G241">
            <v>93406.13</v>
          </cell>
          <cell r="H241">
            <v>-67459.990000000005</v>
          </cell>
          <cell r="I241">
            <v>25946.14</v>
          </cell>
        </row>
        <row r="242">
          <cell r="A242">
            <v>30000193</v>
          </cell>
          <cell r="B242" t="str">
            <v>0</v>
          </cell>
          <cell r="C242" t="str">
            <v>CIP1</v>
          </cell>
          <cell r="D242" t="str">
            <v>M003</v>
          </cell>
          <cell r="E242">
            <v>40626</v>
          </cell>
          <cell r="F242" t="str">
            <v>BLIND STITCH MACHINE</v>
          </cell>
          <cell r="G242">
            <v>93406.13</v>
          </cell>
          <cell r="H242">
            <v>-67459.990000000005</v>
          </cell>
          <cell r="I242">
            <v>25946.14</v>
          </cell>
        </row>
        <row r="243">
          <cell r="A243">
            <v>30000194</v>
          </cell>
          <cell r="B243" t="str">
            <v>0</v>
          </cell>
          <cell r="C243" t="str">
            <v>CIP1</v>
          </cell>
          <cell r="D243" t="str">
            <v>M003</v>
          </cell>
          <cell r="E243">
            <v>40626</v>
          </cell>
          <cell r="F243" t="str">
            <v>BLIND STITCH MACHINE</v>
          </cell>
          <cell r="G243">
            <v>93406.13</v>
          </cell>
          <cell r="H243">
            <v>-67459.990000000005</v>
          </cell>
          <cell r="I243">
            <v>25946.14</v>
          </cell>
        </row>
        <row r="244">
          <cell r="A244">
            <v>30000195</v>
          </cell>
          <cell r="B244" t="str">
            <v>0</v>
          </cell>
          <cell r="C244" t="str">
            <v>CIP1</v>
          </cell>
          <cell r="D244" t="str">
            <v>M003</v>
          </cell>
          <cell r="E244">
            <v>40626</v>
          </cell>
          <cell r="F244" t="str">
            <v>BLIND STITCH MACHINE</v>
          </cell>
          <cell r="G244">
            <v>93406.13</v>
          </cell>
          <cell r="H244">
            <v>-67459.990000000005</v>
          </cell>
          <cell r="I244">
            <v>25946.14</v>
          </cell>
        </row>
        <row r="245">
          <cell r="A245">
            <v>30000196</v>
          </cell>
          <cell r="B245" t="str">
            <v>0</v>
          </cell>
          <cell r="C245" t="str">
            <v>CIP1</v>
          </cell>
          <cell r="D245" t="str">
            <v>M003</v>
          </cell>
          <cell r="E245">
            <v>40626</v>
          </cell>
          <cell r="F245" t="str">
            <v>BLIND STITCH MACHINE</v>
          </cell>
          <cell r="G245">
            <v>93406.13</v>
          </cell>
          <cell r="H245">
            <v>-67459.990000000005</v>
          </cell>
          <cell r="I245">
            <v>25946.14</v>
          </cell>
        </row>
        <row r="246">
          <cell r="A246">
            <v>30000197</v>
          </cell>
          <cell r="B246" t="str">
            <v>0</v>
          </cell>
          <cell r="C246" t="str">
            <v>CIP1</v>
          </cell>
          <cell r="D246" t="str">
            <v>M003</v>
          </cell>
          <cell r="E246">
            <v>40626</v>
          </cell>
          <cell r="F246" t="str">
            <v>Loop make blindstitch M#CM-370-BD SL#B627160227017</v>
          </cell>
          <cell r="G246">
            <v>93406.13</v>
          </cell>
          <cell r="H246">
            <v>-67459.990000000005</v>
          </cell>
          <cell r="I246">
            <v>25946.14</v>
          </cell>
        </row>
        <row r="247">
          <cell r="A247">
            <v>30000198</v>
          </cell>
          <cell r="B247" t="str">
            <v>0</v>
          </cell>
          <cell r="C247" t="str">
            <v>CIP1</v>
          </cell>
          <cell r="D247" t="str">
            <v>M003</v>
          </cell>
          <cell r="E247">
            <v>40298</v>
          </cell>
          <cell r="F247" t="str">
            <v>Loop make blindstitch M#CM-370-BD SL#B627160227016</v>
          </cell>
          <cell r="G247">
            <v>87797.13</v>
          </cell>
          <cell r="H247">
            <v>-68774.41</v>
          </cell>
          <cell r="I247">
            <v>19022.72</v>
          </cell>
        </row>
        <row r="248">
          <cell r="A248">
            <v>30000199</v>
          </cell>
          <cell r="B248" t="str">
            <v>0</v>
          </cell>
          <cell r="C248" t="str">
            <v>CIP1</v>
          </cell>
          <cell r="D248" t="str">
            <v>M003</v>
          </cell>
          <cell r="E248">
            <v>40298</v>
          </cell>
          <cell r="F248" t="str">
            <v>BLIND STITCH MACHINE</v>
          </cell>
          <cell r="G248">
            <v>87797.13</v>
          </cell>
          <cell r="H248">
            <v>-68774.41</v>
          </cell>
          <cell r="I248">
            <v>19022.72</v>
          </cell>
        </row>
        <row r="249">
          <cell r="A249">
            <v>30000200</v>
          </cell>
          <cell r="B249" t="str">
            <v>0</v>
          </cell>
          <cell r="C249" t="str">
            <v>CIP1</v>
          </cell>
          <cell r="D249" t="str">
            <v>M003</v>
          </cell>
          <cell r="E249">
            <v>40298</v>
          </cell>
          <cell r="F249" t="str">
            <v>BLIND STITCH MACHINE</v>
          </cell>
          <cell r="G249">
            <v>87797.13</v>
          </cell>
          <cell r="H249">
            <v>-68774.41</v>
          </cell>
          <cell r="I249">
            <v>19022.72</v>
          </cell>
        </row>
        <row r="250">
          <cell r="A250">
            <v>30000201</v>
          </cell>
          <cell r="B250" t="str">
            <v>0</v>
          </cell>
          <cell r="C250" t="str">
            <v>CIP1</v>
          </cell>
          <cell r="D250" t="str">
            <v>M003</v>
          </cell>
          <cell r="E250">
            <v>40298</v>
          </cell>
          <cell r="F250" t="str">
            <v>BLIND STITCH MACHINE</v>
          </cell>
          <cell r="G250">
            <v>87797.13</v>
          </cell>
          <cell r="H250">
            <v>-68774.41</v>
          </cell>
          <cell r="I250">
            <v>19022.72</v>
          </cell>
        </row>
        <row r="251">
          <cell r="A251">
            <v>30000203</v>
          </cell>
          <cell r="B251" t="str">
            <v>0</v>
          </cell>
          <cell r="C251" t="str">
            <v>CIP1</v>
          </cell>
          <cell r="D251" t="str">
            <v>M003</v>
          </cell>
          <cell r="E251">
            <v>39049</v>
          </cell>
          <cell r="F251" t="str">
            <v>BLIND STITCH MACHINE</v>
          </cell>
          <cell r="G251">
            <v>90734.26</v>
          </cell>
          <cell r="H251">
            <v>-90734.26</v>
          </cell>
          <cell r="I251">
            <v>0</v>
          </cell>
        </row>
        <row r="252">
          <cell r="A252">
            <v>30000204</v>
          </cell>
          <cell r="B252" t="str">
            <v>0</v>
          </cell>
          <cell r="C252" t="str">
            <v>CIP1</v>
          </cell>
          <cell r="D252" t="str">
            <v>M003</v>
          </cell>
          <cell r="E252">
            <v>39049</v>
          </cell>
          <cell r="F252" t="str">
            <v>BLIND STITCH MACHINE</v>
          </cell>
          <cell r="G252">
            <v>90734.26</v>
          </cell>
          <cell r="H252">
            <v>-90734.26</v>
          </cell>
          <cell r="I252">
            <v>0</v>
          </cell>
        </row>
        <row r="253">
          <cell r="A253">
            <v>30000205</v>
          </cell>
          <cell r="B253" t="str">
            <v>0</v>
          </cell>
          <cell r="C253" t="str">
            <v>CIP1</v>
          </cell>
          <cell r="D253" t="str">
            <v>M003</v>
          </cell>
          <cell r="E253">
            <v>39049</v>
          </cell>
          <cell r="F253" t="str">
            <v>Blind Stitch M#CM-352 SL#CM49432</v>
          </cell>
          <cell r="G253">
            <v>90734.26</v>
          </cell>
          <cell r="H253">
            <v>-90734.26</v>
          </cell>
          <cell r="I253">
            <v>0</v>
          </cell>
        </row>
        <row r="254">
          <cell r="A254">
            <v>30000206</v>
          </cell>
          <cell r="B254" t="str">
            <v>0</v>
          </cell>
          <cell r="C254" t="str">
            <v>CIP1</v>
          </cell>
          <cell r="D254" t="str">
            <v>M003</v>
          </cell>
          <cell r="E254">
            <v>39049</v>
          </cell>
          <cell r="F254" t="str">
            <v>BLIND STITCH MACHINE</v>
          </cell>
          <cell r="G254">
            <v>90734.26</v>
          </cell>
          <cell r="H254">
            <v>-90734.26</v>
          </cell>
          <cell r="I254">
            <v>0</v>
          </cell>
        </row>
        <row r="255">
          <cell r="A255">
            <v>30000207</v>
          </cell>
          <cell r="B255" t="str">
            <v>0</v>
          </cell>
          <cell r="C255" t="str">
            <v>CIP1</v>
          </cell>
          <cell r="D255" t="str">
            <v>M003</v>
          </cell>
          <cell r="E255">
            <v>39049</v>
          </cell>
          <cell r="F255" t="str">
            <v>Heat Transfer M#US-9900SP SL#319753</v>
          </cell>
          <cell r="G255">
            <v>90734.26</v>
          </cell>
          <cell r="H255">
            <v>-90734.26</v>
          </cell>
          <cell r="I255">
            <v>0</v>
          </cell>
        </row>
        <row r="256">
          <cell r="A256">
            <v>30000208</v>
          </cell>
          <cell r="B256" t="str">
            <v>0</v>
          </cell>
          <cell r="C256" t="str">
            <v>CIP1</v>
          </cell>
          <cell r="D256" t="str">
            <v>M003</v>
          </cell>
          <cell r="E256">
            <v>39049</v>
          </cell>
          <cell r="F256" t="str">
            <v>BLIND STITCH MACHINE</v>
          </cell>
          <cell r="G256">
            <v>90734.26</v>
          </cell>
          <cell r="H256">
            <v>-90734.26</v>
          </cell>
          <cell r="I256">
            <v>0</v>
          </cell>
        </row>
        <row r="257">
          <cell r="A257">
            <v>30000209</v>
          </cell>
          <cell r="B257" t="str">
            <v>0</v>
          </cell>
          <cell r="C257" t="str">
            <v>CIP1</v>
          </cell>
          <cell r="D257" t="str">
            <v>M003</v>
          </cell>
          <cell r="E257">
            <v>39680</v>
          </cell>
          <cell r="F257" t="str">
            <v>BLIND STITCH MACHINE</v>
          </cell>
          <cell r="G257">
            <v>93633.17</v>
          </cell>
          <cell r="H257">
            <v>-83749.67</v>
          </cell>
          <cell r="I257">
            <v>9883.5</v>
          </cell>
        </row>
        <row r="258">
          <cell r="A258">
            <v>30000210</v>
          </cell>
          <cell r="B258" t="str">
            <v>0</v>
          </cell>
          <cell r="C258" t="str">
            <v>CIP1</v>
          </cell>
          <cell r="D258" t="str">
            <v>M003</v>
          </cell>
          <cell r="E258">
            <v>39680</v>
          </cell>
          <cell r="F258" t="str">
            <v>BLIND STITCH MACHINE</v>
          </cell>
          <cell r="G258">
            <v>93633.17</v>
          </cell>
          <cell r="H258">
            <v>-83749.67</v>
          </cell>
          <cell r="I258">
            <v>9883.5</v>
          </cell>
        </row>
        <row r="259">
          <cell r="A259">
            <v>30000211</v>
          </cell>
          <cell r="B259" t="str">
            <v>0</v>
          </cell>
          <cell r="C259" t="str">
            <v>CIP1</v>
          </cell>
          <cell r="D259" t="str">
            <v>M003</v>
          </cell>
          <cell r="E259">
            <v>39680</v>
          </cell>
          <cell r="F259" t="str">
            <v>BLIND STITCH MACHINE</v>
          </cell>
          <cell r="G259">
            <v>93633.17</v>
          </cell>
          <cell r="H259">
            <v>-83749.67</v>
          </cell>
          <cell r="I259">
            <v>9883.5</v>
          </cell>
        </row>
        <row r="260">
          <cell r="A260">
            <v>30000212</v>
          </cell>
          <cell r="B260" t="str">
            <v>0</v>
          </cell>
          <cell r="C260" t="str">
            <v>CIP1</v>
          </cell>
          <cell r="D260" t="str">
            <v>M003</v>
          </cell>
          <cell r="E260">
            <v>39680</v>
          </cell>
          <cell r="F260" t="str">
            <v>BLIND STITCH MACHINE</v>
          </cell>
          <cell r="G260">
            <v>93633.17</v>
          </cell>
          <cell r="H260">
            <v>-83749.67</v>
          </cell>
          <cell r="I260">
            <v>9883.5</v>
          </cell>
        </row>
        <row r="261">
          <cell r="A261">
            <v>30000213</v>
          </cell>
          <cell r="B261" t="str">
            <v>0</v>
          </cell>
          <cell r="C261" t="str">
            <v>CIP1</v>
          </cell>
          <cell r="D261" t="str">
            <v>M003</v>
          </cell>
          <cell r="E261">
            <v>40972</v>
          </cell>
          <cell r="F261" t="str">
            <v>BLIND STITCH MACHINE</v>
          </cell>
          <cell r="G261">
            <v>156733.85</v>
          </cell>
          <cell r="H261">
            <v>-102747.74</v>
          </cell>
          <cell r="I261">
            <v>53986.11</v>
          </cell>
        </row>
        <row r="262">
          <cell r="A262">
            <v>30000214</v>
          </cell>
          <cell r="B262" t="str">
            <v>0</v>
          </cell>
          <cell r="C262" t="str">
            <v>CIP1</v>
          </cell>
          <cell r="D262" t="str">
            <v>M003</v>
          </cell>
          <cell r="E262">
            <v>40972</v>
          </cell>
          <cell r="F262" t="str">
            <v>BLIND STITCH MACHINE</v>
          </cell>
          <cell r="G262">
            <v>156733.85</v>
          </cell>
          <cell r="H262">
            <v>-102747.74</v>
          </cell>
          <cell r="I262">
            <v>53986.11</v>
          </cell>
        </row>
        <row r="263">
          <cell r="A263">
            <v>30000215</v>
          </cell>
          <cell r="B263" t="str">
            <v>0</v>
          </cell>
          <cell r="C263" t="str">
            <v>CIP1</v>
          </cell>
          <cell r="D263" t="str">
            <v>M003</v>
          </cell>
          <cell r="E263">
            <v>40972</v>
          </cell>
          <cell r="F263" t="str">
            <v>BLIND STITCH MACHINE</v>
          </cell>
          <cell r="G263">
            <v>156733.85</v>
          </cell>
          <cell r="H263">
            <v>-102747.74</v>
          </cell>
          <cell r="I263">
            <v>53986.11</v>
          </cell>
        </row>
        <row r="264">
          <cell r="A264">
            <v>30000216</v>
          </cell>
          <cell r="B264" t="str">
            <v>0</v>
          </cell>
          <cell r="C264" t="str">
            <v>CIP1</v>
          </cell>
          <cell r="D264" t="str">
            <v>M003</v>
          </cell>
          <cell r="E264">
            <v>40972</v>
          </cell>
          <cell r="F264" t="str">
            <v>BLIND STITCH MACHINE</v>
          </cell>
          <cell r="G264">
            <v>156733.85</v>
          </cell>
          <cell r="H264">
            <v>-102747.74</v>
          </cell>
          <cell r="I264">
            <v>53986.11</v>
          </cell>
        </row>
        <row r="265">
          <cell r="A265">
            <v>30000217</v>
          </cell>
          <cell r="B265" t="str">
            <v>0</v>
          </cell>
          <cell r="C265" t="str">
            <v>CIP1</v>
          </cell>
          <cell r="D265" t="str">
            <v>M003</v>
          </cell>
          <cell r="E265">
            <v>40630</v>
          </cell>
          <cell r="F265" t="str">
            <v>BLIND STITCH MACHINE</v>
          </cell>
          <cell r="G265">
            <v>147930.76999999999</v>
          </cell>
          <cell r="H265">
            <v>-106838.89</v>
          </cell>
          <cell r="I265">
            <v>41091.879999999997</v>
          </cell>
        </row>
        <row r="266">
          <cell r="A266">
            <v>30000218</v>
          </cell>
          <cell r="B266" t="str">
            <v>0</v>
          </cell>
          <cell r="C266" t="str">
            <v>CIP1</v>
          </cell>
          <cell r="D266" t="str">
            <v>M003</v>
          </cell>
          <cell r="E266">
            <v>40630</v>
          </cell>
          <cell r="F266" t="str">
            <v>BLIND STITCH MACHINE</v>
          </cell>
          <cell r="G266">
            <v>147930.76999999999</v>
          </cell>
          <cell r="H266">
            <v>-106838.89</v>
          </cell>
          <cell r="I266">
            <v>41091.879999999997</v>
          </cell>
        </row>
        <row r="267">
          <cell r="A267">
            <v>30000219</v>
          </cell>
          <cell r="B267" t="str">
            <v>0</v>
          </cell>
          <cell r="C267" t="str">
            <v>CIP1</v>
          </cell>
          <cell r="D267" t="str">
            <v>M003</v>
          </cell>
          <cell r="E267">
            <v>40630</v>
          </cell>
          <cell r="F267" t="str">
            <v>BLIND STITCH MACHINE</v>
          </cell>
          <cell r="G267">
            <v>147930.76999999999</v>
          </cell>
          <cell r="H267">
            <v>-106838.89</v>
          </cell>
          <cell r="I267">
            <v>41091.879999999997</v>
          </cell>
        </row>
        <row r="268">
          <cell r="A268">
            <v>30000220</v>
          </cell>
          <cell r="B268" t="str">
            <v>0</v>
          </cell>
          <cell r="C268" t="str">
            <v>CIP1</v>
          </cell>
          <cell r="D268" t="str">
            <v>M003</v>
          </cell>
          <cell r="E268">
            <v>40630</v>
          </cell>
          <cell r="F268" t="str">
            <v>BLIND STITCH MACHINE</v>
          </cell>
          <cell r="G268">
            <v>147930.76999999999</v>
          </cell>
          <cell r="H268">
            <v>-106838.89</v>
          </cell>
          <cell r="I268">
            <v>41091.879999999997</v>
          </cell>
        </row>
        <row r="269">
          <cell r="A269">
            <v>30000221</v>
          </cell>
          <cell r="B269" t="str">
            <v>0</v>
          </cell>
          <cell r="C269" t="str">
            <v>CIP1</v>
          </cell>
          <cell r="D269" t="str">
            <v>M003</v>
          </cell>
          <cell r="E269">
            <v>40630</v>
          </cell>
          <cell r="F269" t="str">
            <v>BLIND STITCH MACHINE</v>
          </cell>
          <cell r="G269">
            <v>147930.76999999999</v>
          </cell>
          <cell r="H269">
            <v>-106838.89</v>
          </cell>
          <cell r="I269">
            <v>41091.879999999997</v>
          </cell>
        </row>
        <row r="270">
          <cell r="A270">
            <v>30000222</v>
          </cell>
          <cell r="B270" t="str">
            <v>0</v>
          </cell>
          <cell r="C270" t="str">
            <v>CIP1</v>
          </cell>
          <cell r="D270" t="str">
            <v>M003</v>
          </cell>
          <cell r="E270">
            <v>40630</v>
          </cell>
          <cell r="F270" t="str">
            <v>BLIND STITCH MACHINE</v>
          </cell>
          <cell r="G270">
            <v>147930.76999999999</v>
          </cell>
          <cell r="H270">
            <v>-106838.89</v>
          </cell>
          <cell r="I270">
            <v>41091.879999999997</v>
          </cell>
        </row>
        <row r="271">
          <cell r="A271">
            <v>30000223</v>
          </cell>
          <cell r="B271" t="str">
            <v>0</v>
          </cell>
          <cell r="C271" t="str">
            <v>CIP1</v>
          </cell>
          <cell r="D271" t="str">
            <v>M003</v>
          </cell>
          <cell r="E271">
            <v>39652</v>
          </cell>
          <cell r="F271" t="str">
            <v>Bottle Iron</v>
          </cell>
          <cell r="G271">
            <v>5241.25</v>
          </cell>
          <cell r="H271">
            <v>-4717.13</v>
          </cell>
          <cell r="I271">
            <v>524.12</v>
          </cell>
        </row>
        <row r="272">
          <cell r="A272">
            <v>30000224</v>
          </cell>
          <cell r="B272" t="str">
            <v>0</v>
          </cell>
          <cell r="C272" t="str">
            <v>CIP1</v>
          </cell>
          <cell r="D272" t="str">
            <v>M003</v>
          </cell>
          <cell r="E272">
            <v>39652</v>
          </cell>
          <cell r="F272" t="str">
            <v>Bottle Iron</v>
          </cell>
          <cell r="G272">
            <v>5241.25</v>
          </cell>
          <cell r="H272">
            <v>-4717.13</v>
          </cell>
          <cell r="I272">
            <v>524.12</v>
          </cell>
        </row>
        <row r="273">
          <cell r="A273">
            <v>30000225</v>
          </cell>
          <cell r="B273" t="str">
            <v>0</v>
          </cell>
          <cell r="C273" t="str">
            <v>CIP1</v>
          </cell>
          <cell r="D273" t="str">
            <v>M003</v>
          </cell>
          <cell r="E273">
            <v>39652</v>
          </cell>
          <cell r="F273" t="str">
            <v>Bottle Iron</v>
          </cell>
          <cell r="G273">
            <v>5241.25</v>
          </cell>
          <cell r="H273">
            <v>-4717.13</v>
          </cell>
          <cell r="I273">
            <v>524.12</v>
          </cell>
        </row>
        <row r="274">
          <cell r="A274">
            <v>30000226</v>
          </cell>
          <cell r="B274" t="str">
            <v>0</v>
          </cell>
          <cell r="C274" t="str">
            <v>CIP1</v>
          </cell>
          <cell r="D274" t="str">
            <v>M003</v>
          </cell>
          <cell r="E274">
            <v>39652</v>
          </cell>
          <cell r="F274" t="str">
            <v>Bottle Iron</v>
          </cell>
          <cell r="G274">
            <v>5241.25</v>
          </cell>
          <cell r="H274">
            <v>-4717.13</v>
          </cell>
          <cell r="I274">
            <v>524.12</v>
          </cell>
        </row>
        <row r="275">
          <cell r="A275">
            <v>30000227</v>
          </cell>
          <cell r="B275" t="str">
            <v>0</v>
          </cell>
          <cell r="C275" t="str">
            <v>CIP1</v>
          </cell>
          <cell r="D275" t="str">
            <v>M003</v>
          </cell>
          <cell r="E275">
            <v>39652</v>
          </cell>
          <cell r="F275" t="str">
            <v>Bottle Iron</v>
          </cell>
          <cell r="G275">
            <v>5241.25</v>
          </cell>
          <cell r="H275">
            <v>-4717.13</v>
          </cell>
          <cell r="I275">
            <v>524.12</v>
          </cell>
        </row>
        <row r="276">
          <cell r="A276">
            <v>30000228</v>
          </cell>
          <cell r="B276" t="str">
            <v>0</v>
          </cell>
          <cell r="C276" t="str">
            <v>CIP1</v>
          </cell>
          <cell r="D276" t="str">
            <v>M003</v>
          </cell>
          <cell r="E276">
            <v>39652</v>
          </cell>
          <cell r="F276" t="str">
            <v>Bottle Iron</v>
          </cell>
          <cell r="G276">
            <v>5241.25</v>
          </cell>
          <cell r="H276">
            <v>-4717.13</v>
          </cell>
          <cell r="I276">
            <v>524.12</v>
          </cell>
        </row>
        <row r="277">
          <cell r="A277">
            <v>30000229</v>
          </cell>
          <cell r="B277" t="str">
            <v>0</v>
          </cell>
          <cell r="C277" t="str">
            <v>CIP1</v>
          </cell>
          <cell r="D277" t="str">
            <v>M003</v>
          </cell>
          <cell r="E277">
            <v>39652</v>
          </cell>
          <cell r="F277" t="str">
            <v>Bottle Iron</v>
          </cell>
          <cell r="G277">
            <v>5241.25</v>
          </cell>
          <cell r="H277">
            <v>-4717.13</v>
          </cell>
          <cell r="I277">
            <v>524.12</v>
          </cell>
        </row>
        <row r="278">
          <cell r="A278">
            <v>30000230</v>
          </cell>
          <cell r="B278" t="str">
            <v>0</v>
          </cell>
          <cell r="C278" t="str">
            <v>CIP1</v>
          </cell>
          <cell r="D278" t="str">
            <v>M003</v>
          </cell>
          <cell r="E278">
            <v>39652</v>
          </cell>
          <cell r="F278" t="str">
            <v>Bottle Iron</v>
          </cell>
          <cell r="G278">
            <v>5241.25</v>
          </cell>
          <cell r="H278">
            <v>-4717.13</v>
          </cell>
          <cell r="I278">
            <v>524.12</v>
          </cell>
        </row>
        <row r="279">
          <cell r="A279">
            <v>30000231</v>
          </cell>
          <cell r="B279" t="str">
            <v>0</v>
          </cell>
          <cell r="C279" t="str">
            <v>CIP1</v>
          </cell>
          <cell r="D279" t="str">
            <v>M003</v>
          </cell>
          <cell r="E279">
            <v>39652</v>
          </cell>
          <cell r="F279" t="str">
            <v>Bottle Iron</v>
          </cell>
          <cell r="G279">
            <v>5241.25</v>
          </cell>
          <cell r="H279">
            <v>-4717.13</v>
          </cell>
          <cell r="I279">
            <v>524.12</v>
          </cell>
        </row>
        <row r="280">
          <cell r="A280">
            <v>30000232</v>
          </cell>
          <cell r="B280" t="str">
            <v>0</v>
          </cell>
          <cell r="C280" t="str">
            <v>CIP1</v>
          </cell>
          <cell r="D280" t="str">
            <v>M003</v>
          </cell>
          <cell r="E280">
            <v>39652</v>
          </cell>
          <cell r="F280" t="str">
            <v>Bottle Iron</v>
          </cell>
          <cell r="G280">
            <v>5241.25</v>
          </cell>
          <cell r="H280">
            <v>-4717.13</v>
          </cell>
          <cell r="I280">
            <v>524.12</v>
          </cell>
        </row>
        <row r="281">
          <cell r="A281">
            <v>30000233</v>
          </cell>
          <cell r="B281" t="str">
            <v>0</v>
          </cell>
          <cell r="C281" t="str">
            <v>CIP1</v>
          </cell>
          <cell r="D281" t="str">
            <v>M003</v>
          </cell>
          <cell r="E281">
            <v>39652</v>
          </cell>
          <cell r="F281" t="str">
            <v>Bottle Iron</v>
          </cell>
          <cell r="G281">
            <v>5241.25</v>
          </cell>
          <cell r="H281">
            <v>-4717.13</v>
          </cell>
          <cell r="I281">
            <v>524.12</v>
          </cell>
        </row>
        <row r="282">
          <cell r="A282">
            <v>30000234</v>
          </cell>
          <cell r="B282" t="str">
            <v>0</v>
          </cell>
          <cell r="C282" t="str">
            <v>CIP1</v>
          </cell>
          <cell r="D282" t="str">
            <v>M003</v>
          </cell>
          <cell r="E282">
            <v>39652</v>
          </cell>
          <cell r="F282" t="str">
            <v>Bottle Iron</v>
          </cell>
          <cell r="G282">
            <v>5241.25</v>
          </cell>
          <cell r="H282">
            <v>-4717.13</v>
          </cell>
          <cell r="I282">
            <v>524.12</v>
          </cell>
        </row>
        <row r="283">
          <cell r="A283">
            <v>30000235</v>
          </cell>
          <cell r="B283" t="str">
            <v>0</v>
          </cell>
          <cell r="C283" t="str">
            <v>CIP1</v>
          </cell>
          <cell r="D283" t="str">
            <v>M003</v>
          </cell>
          <cell r="E283">
            <v>39652</v>
          </cell>
          <cell r="F283" t="str">
            <v>Bottle Iron</v>
          </cell>
          <cell r="G283">
            <v>5241.25</v>
          </cell>
          <cell r="H283">
            <v>-4717.13</v>
          </cell>
          <cell r="I283">
            <v>524.12</v>
          </cell>
        </row>
        <row r="284">
          <cell r="A284">
            <v>30000236</v>
          </cell>
          <cell r="B284" t="str">
            <v>0</v>
          </cell>
          <cell r="C284" t="str">
            <v>CIP1</v>
          </cell>
          <cell r="D284" t="str">
            <v>M003</v>
          </cell>
          <cell r="E284">
            <v>39652</v>
          </cell>
          <cell r="F284" t="str">
            <v>Bottle Iron</v>
          </cell>
          <cell r="G284">
            <v>5241.25</v>
          </cell>
          <cell r="H284">
            <v>-4717.13</v>
          </cell>
          <cell r="I284">
            <v>524.12</v>
          </cell>
        </row>
        <row r="285">
          <cell r="A285">
            <v>30000237</v>
          </cell>
          <cell r="B285" t="str">
            <v>0</v>
          </cell>
          <cell r="C285" t="str">
            <v>CIP1</v>
          </cell>
          <cell r="D285" t="str">
            <v>M003</v>
          </cell>
          <cell r="E285">
            <v>39652</v>
          </cell>
          <cell r="F285" t="str">
            <v>Bottle Iron</v>
          </cell>
          <cell r="G285">
            <v>5241.25</v>
          </cell>
          <cell r="H285">
            <v>-4717.13</v>
          </cell>
          <cell r="I285">
            <v>524.12</v>
          </cell>
        </row>
        <row r="286">
          <cell r="A286">
            <v>30000238</v>
          </cell>
          <cell r="B286" t="str">
            <v>0</v>
          </cell>
          <cell r="C286" t="str">
            <v>CIP1</v>
          </cell>
          <cell r="D286" t="str">
            <v>M003</v>
          </cell>
          <cell r="E286">
            <v>39652</v>
          </cell>
          <cell r="F286" t="str">
            <v>Bottle Iron</v>
          </cell>
          <cell r="G286">
            <v>5241.25</v>
          </cell>
          <cell r="H286">
            <v>-4717.13</v>
          </cell>
          <cell r="I286">
            <v>524.12</v>
          </cell>
        </row>
        <row r="287">
          <cell r="A287">
            <v>30000239</v>
          </cell>
          <cell r="B287" t="str">
            <v>0</v>
          </cell>
          <cell r="C287" t="str">
            <v>CIP1</v>
          </cell>
          <cell r="D287" t="str">
            <v>M003</v>
          </cell>
          <cell r="E287">
            <v>39652</v>
          </cell>
          <cell r="F287" t="str">
            <v>Bottle Iron</v>
          </cell>
          <cell r="G287">
            <v>5241.25</v>
          </cell>
          <cell r="H287">
            <v>-4717.13</v>
          </cell>
          <cell r="I287">
            <v>524.12</v>
          </cell>
        </row>
        <row r="288">
          <cell r="A288">
            <v>30000240</v>
          </cell>
          <cell r="B288" t="str">
            <v>0</v>
          </cell>
          <cell r="C288" t="str">
            <v>CIP1</v>
          </cell>
          <cell r="D288" t="str">
            <v>M003</v>
          </cell>
          <cell r="E288">
            <v>39652</v>
          </cell>
          <cell r="F288" t="str">
            <v>Bottle Iron</v>
          </cell>
          <cell r="G288">
            <v>5241.25</v>
          </cell>
          <cell r="H288">
            <v>-4717.13</v>
          </cell>
          <cell r="I288">
            <v>524.12</v>
          </cell>
        </row>
        <row r="289">
          <cell r="A289">
            <v>30000241</v>
          </cell>
          <cell r="B289" t="str">
            <v>0</v>
          </cell>
          <cell r="C289" t="str">
            <v>CIP1</v>
          </cell>
          <cell r="D289" t="str">
            <v>M003</v>
          </cell>
          <cell r="E289">
            <v>39652</v>
          </cell>
          <cell r="F289" t="str">
            <v>Bottle Iron</v>
          </cell>
          <cell r="G289">
            <v>5241.25</v>
          </cell>
          <cell r="H289">
            <v>-4717.13</v>
          </cell>
          <cell r="I289">
            <v>524.12</v>
          </cell>
        </row>
        <row r="290">
          <cell r="A290">
            <v>30000242</v>
          </cell>
          <cell r="B290" t="str">
            <v>0</v>
          </cell>
          <cell r="C290" t="str">
            <v>CIP1</v>
          </cell>
          <cell r="D290" t="str">
            <v>M003</v>
          </cell>
          <cell r="E290">
            <v>39652</v>
          </cell>
          <cell r="F290" t="str">
            <v>Bottle Iron</v>
          </cell>
          <cell r="G290">
            <v>5241.25</v>
          </cell>
          <cell r="H290">
            <v>-4717.13</v>
          </cell>
          <cell r="I290">
            <v>524.12</v>
          </cell>
        </row>
        <row r="291">
          <cell r="A291">
            <v>30000243</v>
          </cell>
          <cell r="B291" t="str">
            <v>0</v>
          </cell>
          <cell r="C291" t="str">
            <v>CIP1</v>
          </cell>
          <cell r="D291" t="str">
            <v>M003</v>
          </cell>
          <cell r="E291">
            <v>39652</v>
          </cell>
          <cell r="F291" t="str">
            <v>Bottle Iron</v>
          </cell>
          <cell r="G291">
            <v>5241.25</v>
          </cell>
          <cell r="H291">
            <v>-4717.13</v>
          </cell>
          <cell r="I291">
            <v>524.12</v>
          </cell>
        </row>
        <row r="292">
          <cell r="A292">
            <v>30000244</v>
          </cell>
          <cell r="B292" t="str">
            <v>0</v>
          </cell>
          <cell r="C292" t="str">
            <v>CIP1</v>
          </cell>
          <cell r="D292" t="str">
            <v>M003</v>
          </cell>
          <cell r="E292">
            <v>39652</v>
          </cell>
          <cell r="F292" t="str">
            <v>Bottle Iron</v>
          </cell>
          <cell r="G292">
            <v>5241.25</v>
          </cell>
          <cell r="H292">
            <v>-4717.13</v>
          </cell>
          <cell r="I292">
            <v>524.12</v>
          </cell>
        </row>
        <row r="293">
          <cell r="A293">
            <v>30000245</v>
          </cell>
          <cell r="B293" t="str">
            <v>0</v>
          </cell>
          <cell r="C293" t="str">
            <v>CIP1</v>
          </cell>
          <cell r="D293" t="str">
            <v>M003</v>
          </cell>
          <cell r="E293">
            <v>39652</v>
          </cell>
          <cell r="F293" t="str">
            <v>Bottle Iron</v>
          </cell>
          <cell r="G293">
            <v>5241.25</v>
          </cell>
          <cell r="H293">
            <v>-4717.13</v>
          </cell>
          <cell r="I293">
            <v>524.12</v>
          </cell>
        </row>
        <row r="294">
          <cell r="A294">
            <v>30000246</v>
          </cell>
          <cell r="B294" t="str">
            <v>0</v>
          </cell>
          <cell r="C294" t="str">
            <v>CIP1</v>
          </cell>
          <cell r="D294" t="str">
            <v>M003</v>
          </cell>
          <cell r="E294">
            <v>39652</v>
          </cell>
          <cell r="F294" t="str">
            <v>Bottle Iron</v>
          </cell>
          <cell r="G294">
            <v>5241.25</v>
          </cell>
          <cell r="H294">
            <v>-4717.13</v>
          </cell>
          <cell r="I294">
            <v>524.12</v>
          </cell>
        </row>
        <row r="295">
          <cell r="A295">
            <v>30000257</v>
          </cell>
          <cell r="B295" t="str">
            <v>0</v>
          </cell>
          <cell r="C295" t="str">
            <v>CIP1</v>
          </cell>
          <cell r="D295" t="str">
            <v>M003</v>
          </cell>
          <cell r="E295">
            <v>39367</v>
          </cell>
          <cell r="F295" t="str">
            <v>BUTTON HOLE MACHINE</v>
          </cell>
          <cell r="G295">
            <v>209056.34</v>
          </cell>
          <cell r="H295">
            <v>-198603.51999999999</v>
          </cell>
          <cell r="I295">
            <v>10452.82</v>
          </cell>
        </row>
        <row r="296">
          <cell r="A296">
            <v>30000262</v>
          </cell>
          <cell r="B296" t="str">
            <v>0</v>
          </cell>
          <cell r="C296" t="str">
            <v>CIP1</v>
          </cell>
          <cell r="D296" t="str">
            <v>M003</v>
          </cell>
          <cell r="E296">
            <v>39299</v>
          </cell>
          <cell r="F296" t="str">
            <v>Button Hole</v>
          </cell>
          <cell r="G296">
            <v>208777.04</v>
          </cell>
          <cell r="H296">
            <v>-200657.93</v>
          </cell>
          <cell r="I296">
            <v>8119.11</v>
          </cell>
        </row>
        <row r="297">
          <cell r="A297">
            <v>30000263</v>
          </cell>
          <cell r="B297" t="str">
            <v>0</v>
          </cell>
          <cell r="C297" t="str">
            <v>CIP1</v>
          </cell>
          <cell r="D297" t="str">
            <v>M003</v>
          </cell>
          <cell r="E297">
            <v>39299</v>
          </cell>
          <cell r="F297" t="str">
            <v>BUTTON HOLE MACHINE</v>
          </cell>
          <cell r="G297">
            <v>208777.04</v>
          </cell>
          <cell r="H297">
            <v>-200657.93</v>
          </cell>
          <cell r="I297">
            <v>8119.11</v>
          </cell>
        </row>
        <row r="298">
          <cell r="A298">
            <v>30000264</v>
          </cell>
          <cell r="B298" t="str">
            <v>0</v>
          </cell>
          <cell r="C298" t="str">
            <v>CIP1</v>
          </cell>
          <cell r="D298" t="str">
            <v>M003</v>
          </cell>
          <cell r="E298">
            <v>39299</v>
          </cell>
          <cell r="F298" t="str">
            <v>BUTTON HOLE MACHINE</v>
          </cell>
          <cell r="G298">
            <v>208777.04</v>
          </cell>
          <cell r="H298">
            <v>-200657.93</v>
          </cell>
          <cell r="I298">
            <v>8119.11</v>
          </cell>
        </row>
        <row r="299">
          <cell r="A299">
            <v>30000265</v>
          </cell>
          <cell r="B299" t="str">
            <v>0</v>
          </cell>
          <cell r="C299" t="str">
            <v>CIP1</v>
          </cell>
          <cell r="D299" t="str">
            <v>M003</v>
          </cell>
          <cell r="E299">
            <v>39299</v>
          </cell>
          <cell r="F299" t="str">
            <v>BUTTON HOLE MACHINE</v>
          </cell>
          <cell r="G299">
            <v>208777.04</v>
          </cell>
          <cell r="H299">
            <v>-200657.93</v>
          </cell>
          <cell r="I299">
            <v>8119.11</v>
          </cell>
        </row>
        <row r="300">
          <cell r="A300">
            <v>30000266</v>
          </cell>
          <cell r="B300" t="str">
            <v>0</v>
          </cell>
          <cell r="C300" t="str">
            <v>CIP1</v>
          </cell>
          <cell r="D300" t="str">
            <v>M003</v>
          </cell>
          <cell r="E300">
            <v>39299</v>
          </cell>
          <cell r="F300" t="str">
            <v>BUTTON HOLE MACHINE</v>
          </cell>
          <cell r="G300">
            <v>208777.04</v>
          </cell>
          <cell r="H300">
            <v>-200657.93</v>
          </cell>
          <cell r="I300">
            <v>8119.11</v>
          </cell>
        </row>
        <row r="301">
          <cell r="A301">
            <v>30000267</v>
          </cell>
          <cell r="B301" t="str">
            <v>0</v>
          </cell>
          <cell r="C301" t="str">
            <v>CIP1</v>
          </cell>
          <cell r="D301" t="str">
            <v>M003</v>
          </cell>
          <cell r="E301">
            <v>39299</v>
          </cell>
          <cell r="F301" t="str">
            <v>BUTTON HOLE MACHINE</v>
          </cell>
          <cell r="G301">
            <v>208777.04</v>
          </cell>
          <cell r="H301">
            <v>-200657.93</v>
          </cell>
          <cell r="I301">
            <v>8119.11</v>
          </cell>
        </row>
        <row r="302">
          <cell r="A302">
            <v>30000276</v>
          </cell>
          <cell r="B302" t="str">
            <v>0</v>
          </cell>
          <cell r="C302" t="str">
            <v>CIP1</v>
          </cell>
          <cell r="D302" t="str">
            <v>M003</v>
          </cell>
          <cell r="E302">
            <v>39430</v>
          </cell>
          <cell r="F302" t="str">
            <v>BUTTON HOLE MACHINE</v>
          </cell>
          <cell r="G302">
            <v>735105.39</v>
          </cell>
          <cell r="H302">
            <v>-690182.29</v>
          </cell>
          <cell r="I302">
            <v>44923.1</v>
          </cell>
        </row>
        <row r="303">
          <cell r="A303">
            <v>30000277</v>
          </cell>
          <cell r="B303" t="str">
            <v>0</v>
          </cell>
          <cell r="C303" t="str">
            <v>CIP1</v>
          </cell>
          <cell r="D303" t="str">
            <v>M003</v>
          </cell>
          <cell r="E303">
            <v>39502</v>
          </cell>
          <cell r="F303" t="str">
            <v>BUTTON HOLE MACHINE</v>
          </cell>
          <cell r="G303">
            <v>1048912.8899999999</v>
          </cell>
          <cell r="H303">
            <v>-973158.08</v>
          </cell>
          <cell r="I303">
            <v>75754.81</v>
          </cell>
        </row>
        <row r="304">
          <cell r="A304">
            <v>30000278</v>
          </cell>
          <cell r="B304" t="str">
            <v>0</v>
          </cell>
          <cell r="C304" t="str">
            <v>CIP1</v>
          </cell>
          <cell r="D304" t="str">
            <v>M003</v>
          </cell>
          <cell r="E304">
            <v>41586</v>
          </cell>
          <cell r="F304" t="str">
            <v>Button Wrapping M#ST-10 SL#BW123</v>
          </cell>
          <cell r="G304">
            <v>418523.82</v>
          </cell>
          <cell r="H304">
            <v>-227862.97</v>
          </cell>
          <cell r="I304">
            <v>190660.85</v>
          </cell>
        </row>
        <row r="305">
          <cell r="A305">
            <v>30000279</v>
          </cell>
          <cell r="B305" t="str">
            <v>0</v>
          </cell>
          <cell r="C305" t="str">
            <v>CIP1</v>
          </cell>
          <cell r="D305" t="str">
            <v>M003</v>
          </cell>
          <cell r="E305">
            <v>41608</v>
          </cell>
          <cell r="F305" t="str">
            <v>Button Wrapping M#ST-10 SL#BW-123</v>
          </cell>
          <cell r="G305">
            <v>418523.82</v>
          </cell>
          <cell r="H305">
            <v>-227862.97</v>
          </cell>
          <cell r="I305">
            <v>190660.85</v>
          </cell>
        </row>
        <row r="306">
          <cell r="A306">
            <v>30000282</v>
          </cell>
          <cell r="B306" t="str">
            <v>0</v>
          </cell>
          <cell r="C306" t="str">
            <v>CIP1</v>
          </cell>
          <cell r="D306" t="str">
            <v>M003</v>
          </cell>
          <cell r="E306">
            <v>39049</v>
          </cell>
          <cell r="F306" t="str">
            <v>Bar Tack</v>
          </cell>
          <cell r="G306">
            <v>300818.96000000002</v>
          </cell>
          <cell r="H306">
            <v>-300818.96000000002</v>
          </cell>
          <cell r="I306">
            <v>0</v>
          </cell>
        </row>
        <row r="307">
          <cell r="A307">
            <v>30000283</v>
          </cell>
          <cell r="B307" t="str">
            <v>0</v>
          </cell>
          <cell r="C307" t="str">
            <v>CIP1</v>
          </cell>
          <cell r="D307" t="str">
            <v>M003</v>
          </cell>
          <cell r="E307">
            <v>39049</v>
          </cell>
          <cell r="F307" t="str">
            <v>Bar Tack</v>
          </cell>
          <cell r="G307">
            <v>300818.96000000002</v>
          </cell>
          <cell r="H307">
            <v>-300818.96000000002</v>
          </cell>
          <cell r="I307">
            <v>0</v>
          </cell>
        </row>
        <row r="308">
          <cell r="A308">
            <v>30000284</v>
          </cell>
          <cell r="B308" t="str">
            <v>0</v>
          </cell>
          <cell r="C308" t="str">
            <v>CIP1</v>
          </cell>
          <cell r="D308" t="str">
            <v>M003</v>
          </cell>
          <cell r="E308">
            <v>39049</v>
          </cell>
          <cell r="F308" t="str">
            <v>Bar Tack</v>
          </cell>
          <cell r="G308">
            <v>300818.96000000002</v>
          </cell>
          <cell r="H308">
            <v>-300818.96000000002</v>
          </cell>
          <cell r="I308">
            <v>0</v>
          </cell>
        </row>
        <row r="309">
          <cell r="A309">
            <v>30000285</v>
          </cell>
          <cell r="B309" t="str">
            <v>0</v>
          </cell>
          <cell r="C309" t="str">
            <v>CIP1</v>
          </cell>
          <cell r="D309" t="str">
            <v>M003</v>
          </cell>
          <cell r="E309">
            <v>39124</v>
          </cell>
          <cell r="F309" t="str">
            <v>Bar Tack</v>
          </cell>
          <cell r="G309">
            <v>309210.23999999999</v>
          </cell>
          <cell r="H309">
            <v>-307492.42</v>
          </cell>
          <cell r="I309">
            <v>1717.82</v>
          </cell>
        </row>
        <row r="310">
          <cell r="A310">
            <v>30000286</v>
          </cell>
          <cell r="B310" t="str">
            <v>0</v>
          </cell>
          <cell r="C310" t="str">
            <v>CIP1</v>
          </cell>
          <cell r="D310" t="str">
            <v>M003</v>
          </cell>
          <cell r="E310">
            <v>39124</v>
          </cell>
          <cell r="F310" t="str">
            <v>Button attach M#LK-1903A-SS  SL#2L1AM00045</v>
          </cell>
          <cell r="G310">
            <v>309210.23999999999</v>
          </cell>
          <cell r="H310">
            <v>-307492.42</v>
          </cell>
          <cell r="I310">
            <v>1717.82</v>
          </cell>
        </row>
        <row r="311">
          <cell r="A311">
            <v>30000287</v>
          </cell>
          <cell r="B311" t="str">
            <v>0</v>
          </cell>
          <cell r="C311" t="str">
            <v>CIP1</v>
          </cell>
          <cell r="D311" t="str">
            <v>M003</v>
          </cell>
          <cell r="E311">
            <v>39124</v>
          </cell>
          <cell r="F311" t="str">
            <v>Bar Tack</v>
          </cell>
          <cell r="G311">
            <v>309210.23999999999</v>
          </cell>
          <cell r="H311">
            <v>-307492.42</v>
          </cell>
          <cell r="I311">
            <v>1717.82</v>
          </cell>
        </row>
        <row r="312">
          <cell r="A312">
            <v>30000288</v>
          </cell>
          <cell r="B312" t="str">
            <v>0</v>
          </cell>
          <cell r="C312" t="str">
            <v>CIP1</v>
          </cell>
          <cell r="D312" t="str">
            <v>M003</v>
          </cell>
          <cell r="E312">
            <v>39124</v>
          </cell>
          <cell r="F312" t="str">
            <v>BUTTONG STITCHING MACHING</v>
          </cell>
          <cell r="G312">
            <v>309210.23999999999</v>
          </cell>
          <cell r="H312">
            <v>-307492.42</v>
          </cell>
          <cell r="I312">
            <v>1717.82</v>
          </cell>
        </row>
        <row r="313">
          <cell r="A313">
            <v>30000289</v>
          </cell>
          <cell r="B313" t="str">
            <v>0</v>
          </cell>
          <cell r="C313" t="str">
            <v>CIP1</v>
          </cell>
          <cell r="D313" t="str">
            <v>M003</v>
          </cell>
          <cell r="E313">
            <v>39124</v>
          </cell>
          <cell r="F313" t="str">
            <v>BUTTONG STITCHING MACHING</v>
          </cell>
          <cell r="G313">
            <v>309210.23999999999</v>
          </cell>
          <cell r="H313">
            <v>-307492.42</v>
          </cell>
          <cell r="I313">
            <v>1717.82</v>
          </cell>
        </row>
        <row r="314">
          <cell r="A314">
            <v>30000290</v>
          </cell>
          <cell r="B314" t="str">
            <v>0</v>
          </cell>
          <cell r="C314" t="str">
            <v>CIP1</v>
          </cell>
          <cell r="D314" t="str">
            <v>M003</v>
          </cell>
          <cell r="E314">
            <v>39124</v>
          </cell>
          <cell r="F314" t="str">
            <v>BUTTONG STITCHING MACHING</v>
          </cell>
          <cell r="G314">
            <v>309210.23999999999</v>
          </cell>
          <cell r="H314">
            <v>-307492.42</v>
          </cell>
          <cell r="I314">
            <v>1717.82</v>
          </cell>
        </row>
        <row r="315">
          <cell r="A315">
            <v>30000297</v>
          </cell>
          <cell r="B315" t="str">
            <v>0</v>
          </cell>
          <cell r="C315" t="str">
            <v>CIP1</v>
          </cell>
          <cell r="D315" t="str">
            <v>M003</v>
          </cell>
          <cell r="E315">
            <v>39142</v>
          </cell>
          <cell r="F315" t="str">
            <v>COLLAR NOTCHER MACHINE</v>
          </cell>
          <cell r="G315">
            <v>38489.74</v>
          </cell>
          <cell r="H315">
            <v>-38062.07</v>
          </cell>
          <cell r="I315">
            <v>427.67</v>
          </cell>
        </row>
        <row r="316">
          <cell r="A316">
            <v>30000298</v>
          </cell>
          <cell r="B316" t="str">
            <v>0</v>
          </cell>
          <cell r="C316" t="str">
            <v>CIP1</v>
          </cell>
          <cell r="D316" t="str">
            <v>M003</v>
          </cell>
          <cell r="E316">
            <v>39142</v>
          </cell>
          <cell r="F316" t="str">
            <v>COLLAR NOTCHER MACHINE</v>
          </cell>
          <cell r="G316">
            <v>38489.74</v>
          </cell>
          <cell r="H316">
            <v>-38062.07</v>
          </cell>
          <cell r="I316">
            <v>427.67</v>
          </cell>
        </row>
        <row r="317">
          <cell r="A317">
            <v>30000299</v>
          </cell>
          <cell r="B317" t="str">
            <v>0</v>
          </cell>
          <cell r="C317" t="str">
            <v>CIP1</v>
          </cell>
          <cell r="D317" t="str">
            <v>M003</v>
          </cell>
          <cell r="E317">
            <v>39142</v>
          </cell>
          <cell r="F317" t="str">
            <v>COLLAR NOTCHER MACHINE</v>
          </cell>
          <cell r="G317">
            <v>38489.74</v>
          </cell>
          <cell r="H317">
            <v>-38062.07</v>
          </cell>
          <cell r="I317">
            <v>427.67</v>
          </cell>
        </row>
        <row r="318">
          <cell r="A318">
            <v>30000300</v>
          </cell>
          <cell r="B318" t="str">
            <v>0</v>
          </cell>
          <cell r="C318" t="str">
            <v>CIP1</v>
          </cell>
          <cell r="D318" t="str">
            <v>M003</v>
          </cell>
          <cell r="E318">
            <v>39368</v>
          </cell>
          <cell r="F318" t="str">
            <v>COLLAR NOTCHER MACHINE</v>
          </cell>
          <cell r="G318">
            <v>51268.58</v>
          </cell>
          <cell r="H318">
            <v>-48705.16</v>
          </cell>
          <cell r="I318">
            <v>2563.42</v>
          </cell>
        </row>
        <row r="319">
          <cell r="A319">
            <v>30000301</v>
          </cell>
          <cell r="B319" t="str">
            <v>0</v>
          </cell>
          <cell r="C319" t="str">
            <v>CIP1</v>
          </cell>
          <cell r="D319" t="str">
            <v>M003</v>
          </cell>
          <cell r="E319">
            <v>39377</v>
          </cell>
          <cell r="F319" t="str">
            <v>COLLAR NOTCHER MACHINE</v>
          </cell>
          <cell r="G319">
            <v>51268.58</v>
          </cell>
          <cell r="H319">
            <v>-48705.16</v>
          </cell>
          <cell r="I319">
            <v>2563.42</v>
          </cell>
        </row>
        <row r="320">
          <cell r="A320">
            <v>30000302</v>
          </cell>
          <cell r="B320" t="str">
            <v>0</v>
          </cell>
          <cell r="C320" t="str">
            <v>CIP1</v>
          </cell>
          <cell r="D320" t="str">
            <v>M003</v>
          </cell>
          <cell r="E320">
            <v>39356</v>
          </cell>
          <cell r="F320" t="str">
            <v>COLLAR NOTCHER MACHINE</v>
          </cell>
          <cell r="G320">
            <v>52379.28</v>
          </cell>
          <cell r="H320">
            <v>-49760.32</v>
          </cell>
          <cell r="I320">
            <v>2618.96</v>
          </cell>
        </row>
        <row r="321">
          <cell r="A321">
            <v>30000303</v>
          </cell>
          <cell r="B321" t="str">
            <v>0</v>
          </cell>
          <cell r="C321" t="str">
            <v>CIP1</v>
          </cell>
          <cell r="D321" t="str">
            <v>M003</v>
          </cell>
          <cell r="E321">
            <v>39314</v>
          </cell>
          <cell r="F321" t="str">
            <v>PANT FINISHING MACHINE</v>
          </cell>
          <cell r="G321">
            <v>463123.8</v>
          </cell>
          <cell r="H321">
            <v>-445113.43</v>
          </cell>
          <cell r="I321">
            <v>18010.37</v>
          </cell>
        </row>
        <row r="322">
          <cell r="A322">
            <v>30000304</v>
          </cell>
          <cell r="B322" t="str">
            <v>0</v>
          </cell>
          <cell r="C322" t="str">
            <v>CIP1</v>
          </cell>
          <cell r="D322" t="str">
            <v>M003</v>
          </cell>
          <cell r="E322">
            <v>39314</v>
          </cell>
          <cell r="F322" t="str">
            <v>PANT FINISHING MACHINE</v>
          </cell>
          <cell r="G322">
            <v>463123.8</v>
          </cell>
          <cell r="H322">
            <v>-445113.43</v>
          </cell>
          <cell r="I322">
            <v>18010.37</v>
          </cell>
        </row>
        <row r="323">
          <cell r="A323">
            <v>30000305</v>
          </cell>
          <cell r="B323" t="str">
            <v>0</v>
          </cell>
          <cell r="C323" t="str">
            <v>CIP1</v>
          </cell>
          <cell r="D323" t="str">
            <v>M003</v>
          </cell>
          <cell r="E323">
            <v>39314</v>
          </cell>
          <cell r="F323" t="str">
            <v>PANT FINISHING MACHINE</v>
          </cell>
          <cell r="G323">
            <v>463123.8</v>
          </cell>
          <cell r="H323">
            <v>-445113.43</v>
          </cell>
          <cell r="I323">
            <v>18010.37</v>
          </cell>
        </row>
        <row r="324">
          <cell r="A324">
            <v>30000306</v>
          </cell>
          <cell r="B324" t="str">
            <v>0</v>
          </cell>
          <cell r="C324" t="str">
            <v>CIP1</v>
          </cell>
          <cell r="D324" t="str">
            <v>M003</v>
          </cell>
          <cell r="E324">
            <v>38720</v>
          </cell>
          <cell r="F324" t="str">
            <v>Computer Controlled Cycle machine</v>
          </cell>
          <cell r="G324">
            <v>745721.4</v>
          </cell>
          <cell r="H324">
            <v>-745721.4</v>
          </cell>
          <cell r="I324">
            <v>0</v>
          </cell>
        </row>
        <row r="325">
          <cell r="A325">
            <v>30000320</v>
          </cell>
          <cell r="B325" t="str">
            <v>0</v>
          </cell>
          <cell r="C325" t="str">
            <v>CIP1</v>
          </cell>
          <cell r="D325" t="str">
            <v>M003</v>
          </cell>
          <cell r="E325">
            <v>39115</v>
          </cell>
          <cell r="F325" t="str">
            <v>Coolset Suction Table</v>
          </cell>
          <cell r="G325">
            <v>44617.51</v>
          </cell>
          <cell r="H325">
            <v>-44369.63</v>
          </cell>
          <cell r="I325">
            <v>247.88</v>
          </cell>
        </row>
        <row r="326">
          <cell r="A326">
            <v>30000321</v>
          </cell>
          <cell r="B326" t="str">
            <v>0</v>
          </cell>
          <cell r="C326" t="str">
            <v>CIP1</v>
          </cell>
          <cell r="D326" t="str">
            <v>M003</v>
          </cell>
          <cell r="E326">
            <v>39115</v>
          </cell>
          <cell r="F326" t="str">
            <v>Coolset Suction Table</v>
          </cell>
          <cell r="G326">
            <v>44617.51</v>
          </cell>
          <cell r="H326">
            <v>-44369.63</v>
          </cell>
          <cell r="I326">
            <v>247.88</v>
          </cell>
        </row>
        <row r="327">
          <cell r="A327">
            <v>30000322</v>
          </cell>
          <cell r="B327" t="str">
            <v>0</v>
          </cell>
          <cell r="C327" t="str">
            <v>CIP1</v>
          </cell>
          <cell r="D327" t="str">
            <v>M003</v>
          </cell>
          <cell r="E327">
            <v>39115</v>
          </cell>
          <cell r="F327" t="str">
            <v>Coolset Suction Table</v>
          </cell>
          <cell r="G327">
            <v>44617.51</v>
          </cell>
          <cell r="H327">
            <v>-44369.63</v>
          </cell>
          <cell r="I327">
            <v>247.88</v>
          </cell>
        </row>
        <row r="328">
          <cell r="A328">
            <v>30000323</v>
          </cell>
          <cell r="B328" t="str">
            <v>0</v>
          </cell>
          <cell r="C328" t="str">
            <v>CIP1</v>
          </cell>
          <cell r="D328" t="str">
            <v>M003</v>
          </cell>
          <cell r="E328">
            <v>39115</v>
          </cell>
          <cell r="F328" t="str">
            <v>Coolset Suction Table</v>
          </cell>
          <cell r="G328">
            <v>44617.51</v>
          </cell>
          <cell r="H328">
            <v>-44369.63</v>
          </cell>
          <cell r="I328">
            <v>247.88</v>
          </cell>
        </row>
        <row r="329">
          <cell r="A329">
            <v>30000324</v>
          </cell>
          <cell r="B329" t="str">
            <v>0</v>
          </cell>
          <cell r="C329" t="str">
            <v>CIP1</v>
          </cell>
          <cell r="D329" t="str">
            <v>M003</v>
          </cell>
          <cell r="E329">
            <v>39115</v>
          </cell>
          <cell r="F329" t="str">
            <v>Coolset Suction Table</v>
          </cell>
          <cell r="G329">
            <v>44617.51</v>
          </cell>
          <cell r="H329">
            <v>-44369.63</v>
          </cell>
          <cell r="I329">
            <v>247.88</v>
          </cell>
        </row>
        <row r="330">
          <cell r="A330">
            <v>30000325</v>
          </cell>
          <cell r="B330" t="str">
            <v>0</v>
          </cell>
          <cell r="C330" t="str">
            <v>CIP1</v>
          </cell>
          <cell r="D330" t="str">
            <v>M003</v>
          </cell>
          <cell r="E330">
            <v>39115</v>
          </cell>
          <cell r="F330" t="str">
            <v>Coolset Suction Table</v>
          </cell>
          <cell r="G330">
            <v>44617.51</v>
          </cell>
          <cell r="H330">
            <v>-44369.63</v>
          </cell>
          <cell r="I330">
            <v>247.88</v>
          </cell>
        </row>
        <row r="331">
          <cell r="A331">
            <v>30000326</v>
          </cell>
          <cell r="B331" t="str">
            <v>0</v>
          </cell>
          <cell r="C331" t="str">
            <v>CIP1</v>
          </cell>
          <cell r="D331" t="str">
            <v>M003</v>
          </cell>
          <cell r="E331">
            <v>39115</v>
          </cell>
          <cell r="F331" t="str">
            <v>Coolset Suction Table</v>
          </cell>
          <cell r="G331">
            <v>44617.51</v>
          </cell>
          <cell r="H331">
            <v>-44369.63</v>
          </cell>
          <cell r="I331">
            <v>247.88</v>
          </cell>
        </row>
        <row r="332">
          <cell r="A332">
            <v>30000327</v>
          </cell>
          <cell r="B332" t="str">
            <v>0</v>
          </cell>
          <cell r="C332" t="str">
            <v>CIP1</v>
          </cell>
          <cell r="D332" t="str">
            <v>M003</v>
          </cell>
          <cell r="E332">
            <v>39115</v>
          </cell>
          <cell r="F332" t="str">
            <v>Coolset Suction Table</v>
          </cell>
          <cell r="G332">
            <v>44617.51</v>
          </cell>
          <cell r="H332">
            <v>-44369.63</v>
          </cell>
          <cell r="I332">
            <v>247.88</v>
          </cell>
        </row>
        <row r="333">
          <cell r="A333">
            <v>30000328</v>
          </cell>
          <cell r="B333" t="str">
            <v>0</v>
          </cell>
          <cell r="C333" t="str">
            <v>CIP1</v>
          </cell>
          <cell r="D333" t="str">
            <v>M003</v>
          </cell>
          <cell r="E333">
            <v>39115</v>
          </cell>
          <cell r="F333" t="str">
            <v>Coolset Suction Table</v>
          </cell>
          <cell r="G333">
            <v>44617.51</v>
          </cell>
          <cell r="H333">
            <v>-44369.63</v>
          </cell>
          <cell r="I333">
            <v>247.88</v>
          </cell>
        </row>
        <row r="334">
          <cell r="A334">
            <v>30000329</v>
          </cell>
          <cell r="B334" t="str">
            <v>0</v>
          </cell>
          <cell r="C334" t="str">
            <v>CIP1</v>
          </cell>
          <cell r="D334" t="str">
            <v>M003</v>
          </cell>
          <cell r="E334">
            <v>39115</v>
          </cell>
          <cell r="F334" t="str">
            <v>Coolset Suction Table</v>
          </cell>
          <cell r="G334">
            <v>44617.51</v>
          </cell>
          <cell r="H334">
            <v>-44369.63</v>
          </cell>
          <cell r="I334">
            <v>247.88</v>
          </cell>
        </row>
        <row r="335">
          <cell r="A335">
            <v>30000330</v>
          </cell>
          <cell r="B335" t="str">
            <v>0</v>
          </cell>
          <cell r="C335" t="str">
            <v>CIP1</v>
          </cell>
          <cell r="D335" t="str">
            <v>M003</v>
          </cell>
          <cell r="E335">
            <v>39115</v>
          </cell>
          <cell r="F335" t="str">
            <v>Coolset Suction Table</v>
          </cell>
          <cell r="G335">
            <v>44617.51</v>
          </cell>
          <cell r="H335">
            <v>-44369.63</v>
          </cell>
          <cell r="I335">
            <v>247.88</v>
          </cell>
        </row>
        <row r="336">
          <cell r="A336">
            <v>30000331</v>
          </cell>
          <cell r="B336" t="str">
            <v>0</v>
          </cell>
          <cell r="C336" t="str">
            <v>CIP1</v>
          </cell>
          <cell r="D336" t="str">
            <v>M003</v>
          </cell>
          <cell r="E336">
            <v>39115</v>
          </cell>
          <cell r="F336" t="str">
            <v>Coolset Suction Table</v>
          </cell>
          <cell r="G336">
            <v>44617.51</v>
          </cell>
          <cell r="H336">
            <v>-44369.63</v>
          </cell>
          <cell r="I336">
            <v>247.88</v>
          </cell>
        </row>
        <row r="337">
          <cell r="A337">
            <v>30000332</v>
          </cell>
          <cell r="B337" t="str">
            <v>0</v>
          </cell>
          <cell r="C337" t="str">
            <v>CIP1</v>
          </cell>
          <cell r="D337" t="str">
            <v>M003</v>
          </cell>
          <cell r="E337">
            <v>39115</v>
          </cell>
          <cell r="F337" t="str">
            <v>Coolset Suction Table</v>
          </cell>
          <cell r="G337">
            <v>44617.51</v>
          </cell>
          <cell r="H337">
            <v>-44369.63</v>
          </cell>
          <cell r="I337">
            <v>247.88</v>
          </cell>
        </row>
        <row r="338">
          <cell r="A338">
            <v>30000333</v>
          </cell>
          <cell r="B338" t="str">
            <v>0</v>
          </cell>
          <cell r="C338" t="str">
            <v>CIP1</v>
          </cell>
          <cell r="D338" t="str">
            <v>M003</v>
          </cell>
          <cell r="E338">
            <v>39115</v>
          </cell>
          <cell r="F338" t="str">
            <v>Coolset Suction Table</v>
          </cell>
          <cell r="G338">
            <v>44617.51</v>
          </cell>
          <cell r="H338">
            <v>-44369.63</v>
          </cell>
          <cell r="I338">
            <v>247.88</v>
          </cell>
        </row>
        <row r="339">
          <cell r="A339">
            <v>30000334</v>
          </cell>
          <cell r="B339" t="str">
            <v>0</v>
          </cell>
          <cell r="C339" t="str">
            <v>CIP1</v>
          </cell>
          <cell r="D339" t="str">
            <v>M003</v>
          </cell>
          <cell r="E339">
            <v>39115</v>
          </cell>
          <cell r="F339" t="str">
            <v>Coolset Suction Table</v>
          </cell>
          <cell r="G339">
            <v>44617.51</v>
          </cell>
          <cell r="H339">
            <v>-44369.63</v>
          </cell>
          <cell r="I339">
            <v>247.88</v>
          </cell>
        </row>
        <row r="340">
          <cell r="A340">
            <v>30000335</v>
          </cell>
          <cell r="B340" t="str">
            <v>0</v>
          </cell>
          <cell r="C340" t="str">
            <v>CIP1</v>
          </cell>
          <cell r="D340" t="str">
            <v>M003</v>
          </cell>
          <cell r="E340">
            <v>39115</v>
          </cell>
          <cell r="F340" t="str">
            <v>Coolset Suction Table</v>
          </cell>
          <cell r="G340">
            <v>44617.51</v>
          </cell>
          <cell r="H340">
            <v>-44369.63</v>
          </cell>
          <cell r="I340">
            <v>247.88</v>
          </cell>
        </row>
        <row r="341">
          <cell r="A341">
            <v>30000336</v>
          </cell>
          <cell r="B341" t="str">
            <v>0</v>
          </cell>
          <cell r="C341" t="str">
            <v>CIP1</v>
          </cell>
          <cell r="D341" t="str">
            <v>M003</v>
          </cell>
          <cell r="E341">
            <v>39115</v>
          </cell>
          <cell r="F341" t="str">
            <v>Coolset Suction Table</v>
          </cell>
          <cell r="G341">
            <v>44617.51</v>
          </cell>
          <cell r="H341">
            <v>-44369.63</v>
          </cell>
          <cell r="I341">
            <v>247.88</v>
          </cell>
        </row>
        <row r="342">
          <cell r="A342">
            <v>30000337</v>
          </cell>
          <cell r="B342" t="str">
            <v>0</v>
          </cell>
          <cell r="C342" t="str">
            <v>CIP1</v>
          </cell>
          <cell r="D342" t="str">
            <v>M003</v>
          </cell>
          <cell r="E342">
            <v>39115</v>
          </cell>
          <cell r="F342" t="str">
            <v>Coolset Suction Table</v>
          </cell>
          <cell r="G342">
            <v>44617.51</v>
          </cell>
          <cell r="H342">
            <v>-44369.63</v>
          </cell>
          <cell r="I342">
            <v>247.88</v>
          </cell>
        </row>
        <row r="343">
          <cell r="A343">
            <v>30000338</v>
          </cell>
          <cell r="B343" t="str">
            <v>0</v>
          </cell>
          <cell r="C343" t="str">
            <v>CIP1</v>
          </cell>
          <cell r="D343" t="str">
            <v>M003</v>
          </cell>
          <cell r="E343">
            <v>39115</v>
          </cell>
          <cell r="F343" t="str">
            <v>Coolset Suction Table</v>
          </cell>
          <cell r="G343">
            <v>44617.51</v>
          </cell>
          <cell r="H343">
            <v>-44369.63</v>
          </cell>
          <cell r="I343">
            <v>247.88</v>
          </cell>
        </row>
        <row r="344">
          <cell r="A344">
            <v>30000339</v>
          </cell>
          <cell r="B344" t="str">
            <v>0</v>
          </cell>
          <cell r="C344" t="str">
            <v>CIP1</v>
          </cell>
          <cell r="D344" t="str">
            <v>M003</v>
          </cell>
          <cell r="E344">
            <v>39115</v>
          </cell>
          <cell r="F344" t="str">
            <v>Coolset Suction Table</v>
          </cell>
          <cell r="G344">
            <v>44617.51</v>
          </cell>
          <cell r="H344">
            <v>-44369.63</v>
          </cell>
          <cell r="I344">
            <v>247.88</v>
          </cell>
        </row>
        <row r="345">
          <cell r="A345">
            <v>30000340</v>
          </cell>
          <cell r="B345" t="str">
            <v>0</v>
          </cell>
          <cell r="C345" t="str">
            <v>CIP1</v>
          </cell>
          <cell r="D345" t="str">
            <v>M003</v>
          </cell>
          <cell r="E345">
            <v>39115</v>
          </cell>
          <cell r="F345" t="str">
            <v>Coolset Suction Table</v>
          </cell>
          <cell r="G345">
            <v>44617.51</v>
          </cell>
          <cell r="H345">
            <v>-44369.63</v>
          </cell>
          <cell r="I345">
            <v>247.88</v>
          </cell>
        </row>
        <row r="346">
          <cell r="A346">
            <v>30000341</v>
          </cell>
          <cell r="B346" t="str">
            <v>0</v>
          </cell>
          <cell r="C346" t="str">
            <v>CIP1</v>
          </cell>
          <cell r="D346" t="str">
            <v>M003</v>
          </cell>
          <cell r="E346">
            <v>39115</v>
          </cell>
          <cell r="F346" t="str">
            <v>Coolset Suction Table</v>
          </cell>
          <cell r="G346">
            <v>44617.51</v>
          </cell>
          <cell r="H346">
            <v>-44369.63</v>
          </cell>
          <cell r="I346">
            <v>247.88</v>
          </cell>
        </row>
        <row r="347">
          <cell r="A347">
            <v>30000342</v>
          </cell>
          <cell r="B347" t="str">
            <v>0</v>
          </cell>
          <cell r="C347" t="str">
            <v>CIP1</v>
          </cell>
          <cell r="D347" t="str">
            <v>M003</v>
          </cell>
          <cell r="E347">
            <v>39115</v>
          </cell>
          <cell r="F347" t="str">
            <v>Coolset Suction Table</v>
          </cell>
          <cell r="G347">
            <v>44617.51</v>
          </cell>
          <cell r="H347">
            <v>-44369.63</v>
          </cell>
          <cell r="I347">
            <v>247.88</v>
          </cell>
        </row>
        <row r="348">
          <cell r="A348">
            <v>30000343</v>
          </cell>
          <cell r="B348" t="str">
            <v>0</v>
          </cell>
          <cell r="C348" t="str">
            <v>CIP1</v>
          </cell>
          <cell r="D348" t="str">
            <v>M003</v>
          </cell>
          <cell r="E348">
            <v>39115</v>
          </cell>
          <cell r="F348" t="str">
            <v>Coolset Suction Table</v>
          </cell>
          <cell r="G348">
            <v>44617.51</v>
          </cell>
          <cell r="H348">
            <v>-44369.63</v>
          </cell>
          <cell r="I348">
            <v>247.88</v>
          </cell>
        </row>
        <row r="349">
          <cell r="A349">
            <v>30000344</v>
          </cell>
          <cell r="B349" t="str">
            <v>0</v>
          </cell>
          <cell r="C349" t="str">
            <v>CIP1</v>
          </cell>
          <cell r="D349" t="str">
            <v>M003</v>
          </cell>
          <cell r="E349">
            <v>39115</v>
          </cell>
          <cell r="F349" t="str">
            <v>Coolset Suction Table</v>
          </cell>
          <cell r="G349">
            <v>44617.51</v>
          </cell>
          <cell r="H349">
            <v>-44369.63</v>
          </cell>
          <cell r="I349">
            <v>247.88</v>
          </cell>
        </row>
        <row r="350">
          <cell r="A350">
            <v>30000345</v>
          </cell>
          <cell r="B350" t="str">
            <v>0</v>
          </cell>
          <cell r="C350" t="str">
            <v>CIP1</v>
          </cell>
          <cell r="D350" t="str">
            <v>M003</v>
          </cell>
          <cell r="E350">
            <v>39115</v>
          </cell>
          <cell r="F350" t="str">
            <v>Coolset Suction Table</v>
          </cell>
          <cell r="G350">
            <v>44617.51</v>
          </cell>
          <cell r="H350">
            <v>-44369.63</v>
          </cell>
          <cell r="I350">
            <v>247.88</v>
          </cell>
        </row>
        <row r="351">
          <cell r="A351">
            <v>30000346</v>
          </cell>
          <cell r="B351" t="str">
            <v>0</v>
          </cell>
          <cell r="C351" t="str">
            <v>CIP1</v>
          </cell>
          <cell r="D351" t="str">
            <v>M003</v>
          </cell>
          <cell r="E351">
            <v>39115</v>
          </cell>
          <cell r="F351" t="str">
            <v>Coolset Suction Table</v>
          </cell>
          <cell r="G351">
            <v>44617.51</v>
          </cell>
          <cell r="H351">
            <v>-44369.63</v>
          </cell>
          <cell r="I351">
            <v>247.88</v>
          </cell>
        </row>
        <row r="352">
          <cell r="A352">
            <v>30000347</v>
          </cell>
          <cell r="B352" t="str">
            <v>0</v>
          </cell>
          <cell r="C352" t="str">
            <v>CIP1</v>
          </cell>
          <cell r="D352" t="str">
            <v>M003</v>
          </cell>
          <cell r="E352">
            <v>39115</v>
          </cell>
          <cell r="F352" t="str">
            <v>Coolset Suction Table</v>
          </cell>
          <cell r="G352">
            <v>44617.51</v>
          </cell>
          <cell r="H352">
            <v>-44369.63</v>
          </cell>
          <cell r="I352">
            <v>247.88</v>
          </cell>
        </row>
        <row r="353">
          <cell r="A353">
            <v>30000348</v>
          </cell>
          <cell r="B353" t="str">
            <v>0</v>
          </cell>
          <cell r="C353" t="str">
            <v>CIP1</v>
          </cell>
          <cell r="D353" t="str">
            <v>M003</v>
          </cell>
          <cell r="E353">
            <v>39115</v>
          </cell>
          <cell r="F353" t="str">
            <v>Coolset Suction Table</v>
          </cell>
          <cell r="G353">
            <v>44617.51</v>
          </cell>
          <cell r="H353">
            <v>-44369.63</v>
          </cell>
          <cell r="I353">
            <v>247.88</v>
          </cell>
        </row>
        <row r="354">
          <cell r="A354">
            <v>30000349</v>
          </cell>
          <cell r="B354" t="str">
            <v>0</v>
          </cell>
          <cell r="C354" t="str">
            <v>CIP1</v>
          </cell>
          <cell r="D354" t="str">
            <v>M003</v>
          </cell>
          <cell r="E354">
            <v>39115</v>
          </cell>
          <cell r="F354" t="str">
            <v>Coolset Suction Table</v>
          </cell>
          <cell r="G354">
            <v>44617.51</v>
          </cell>
          <cell r="H354">
            <v>-44369.63</v>
          </cell>
          <cell r="I354">
            <v>247.88</v>
          </cell>
        </row>
        <row r="355">
          <cell r="A355">
            <v>30000350</v>
          </cell>
          <cell r="B355" t="str">
            <v>0</v>
          </cell>
          <cell r="C355" t="str">
            <v>CIP1</v>
          </cell>
          <cell r="D355" t="str">
            <v>M003</v>
          </cell>
          <cell r="E355">
            <v>39115</v>
          </cell>
          <cell r="F355" t="str">
            <v>Coolset Suction Table</v>
          </cell>
          <cell r="G355">
            <v>44617.51</v>
          </cell>
          <cell r="H355">
            <v>-44369.63</v>
          </cell>
          <cell r="I355">
            <v>247.88</v>
          </cell>
        </row>
        <row r="356">
          <cell r="A356">
            <v>30000351</v>
          </cell>
          <cell r="B356" t="str">
            <v>0</v>
          </cell>
          <cell r="C356" t="str">
            <v>CIP1</v>
          </cell>
          <cell r="D356" t="str">
            <v>M003</v>
          </cell>
          <cell r="E356">
            <v>39325</v>
          </cell>
          <cell r="F356" t="str">
            <v>Coolset Suction Table</v>
          </cell>
          <cell r="G356">
            <v>46219.75</v>
          </cell>
          <cell r="H356">
            <v>-44422.32</v>
          </cell>
          <cell r="I356">
            <v>1797.43</v>
          </cell>
        </row>
        <row r="357">
          <cell r="A357">
            <v>30000352</v>
          </cell>
          <cell r="B357" t="str">
            <v>0</v>
          </cell>
          <cell r="C357" t="str">
            <v>CIP1</v>
          </cell>
          <cell r="D357" t="str">
            <v>M003</v>
          </cell>
          <cell r="E357">
            <v>39325</v>
          </cell>
          <cell r="F357" t="str">
            <v>Coolset Suction Table</v>
          </cell>
          <cell r="G357">
            <v>46219.75</v>
          </cell>
          <cell r="H357">
            <v>-44422.32</v>
          </cell>
          <cell r="I357">
            <v>1797.43</v>
          </cell>
        </row>
        <row r="358">
          <cell r="A358">
            <v>30000353</v>
          </cell>
          <cell r="B358" t="str">
            <v>0</v>
          </cell>
          <cell r="C358" t="str">
            <v>CIP1</v>
          </cell>
          <cell r="D358" t="str">
            <v>M003</v>
          </cell>
          <cell r="E358">
            <v>39325</v>
          </cell>
          <cell r="F358" t="str">
            <v>Coolset Suction Table</v>
          </cell>
          <cell r="G358">
            <v>46219.75</v>
          </cell>
          <cell r="H358">
            <v>-44422.32</v>
          </cell>
          <cell r="I358">
            <v>1797.43</v>
          </cell>
        </row>
        <row r="359">
          <cell r="A359">
            <v>30000354</v>
          </cell>
          <cell r="B359" t="str">
            <v>0</v>
          </cell>
          <cell r="C359" t="str">
            <v>CIP1</v>
          </cell>
          <cell r="D359" t="str">
            <v>M003</v>
          </cell>
          <cell r="E359">
            <v>39325</v>
          </cell>
          <cell r="F359" t="str">
            <v>Coolset Suction Table</v>
          </cell>
          <cell r="G359">
            <v>46219.75</v>
          </cell>
          <cell r="H359">
            <v>-44422.32</v>
          </cell>
          <cell r="I359">
            <v>1797.43</v>
          </cell>
        </row>
        <row r="360">
          <cell r="A360">
            <v>30000355</v>
          </cell>
          <cell r="B360" t="str">
            <v>0</v>
          </cell>
          <cell r="C360" t="str">
            <v>CIP1</v>
          </cell>
          <cell r="D360" t="str">
            <v>M003</v>
          </cell>
          <cell r="E360">
            <v>39325</v>
          </cell>
          <cell r="F360" t="str">
            <v>Coolset Suction Table</v>
          </cell>
          <cell r="G360">
            <v>46219.75</v>
          </cell>
          <cell r="H360">
            <v>-44422.32</v>
          </cell>
          <cell r="I360">
            <v>1797.43</v>
          </cell>
        </row>
        <row r="361">
          <cell r="A361">
            <v>30000356</v>
          </cell>
          <cell r="B361" t="str">
            <v>0</v>
          </cell>
          <cell r="C361" t="str">
            <v>CIP1</v>
          </cell>
          <cell r="D361" t="str">
            <v>M003</v>
          </cell>
          <cell r="E361">
            <v>39325</v>
          </cell>
          <cell r="F361" t="str">
            <v>Coolset Suction Table</v>
          </cell>
          <cell r="G361">
            <v>46219.75</v>
          </cell>
          <cell r="H361">
            <v>-44422.32</v>
          </cell>
          <cell r="I361">
            <v>1797.43</v>
          </cell>
        </row>
        <row r="362">
          <cell r="A362">
            <v>30000357</v>
          </cell>
          <cell r="B362" t="str">
            <v>0</v>
          </cell>
          <cell r="C362" t="str">
            <v>CIP1</v>
          </cell>
          <cell r="D362" t="str">
            <v>M003</v>
          </cell>
          <cell r="E362">
            <v>39325</v>
          </cell>
          <cell r="F362" t="str">
            <v>Coolset Suction Table</v>
          </cell>
          <cell r="G362">
            <v>46219.75</v>
          </cell>
          <cell r="H362">
            <v>-44422.32</v>
          </cell>
          <cell r="I362">
            <v>1797.43</v>
          </cell>
        </row>
        <row r="363">
          <cell r="A363">
            <v>30000358</v>
          </cell>
          <cell r="B363" t="str">
            <v>0</v>
          </cell>
          <cell r="C363" t="str">
            <v>CIP1</v>
          </cell>
          <cell r="D363" t="str">
            <v>M003</v>
          </cell>
          <cell r="E363">
            <v>39325</v>
          </cell>
          <cell r="F363" t="str">
            <v>Coolset Suction Table</v>
          </cell>
          <cell r="G363">
            <v>46219.75</v>
          </cell>
          <cell r="H363">
            <v>-44422.32</v>
          </cell>
          <cell r="I363">
            <v>1797.43</v>
          </cell>
        </row>
        <row r="364">
          <cell r="A364">
            <v>30000359</v>
          </cell>
          <cell r="B364" t="str">
            <v>0</v>
          </cell>
          <cell r="C364" t="str">
            <v>CIP1</v>
          </cell>
          <cell r="D364" t="str">
            <v>M003</v>
          </cell>
          <cell r="E364">
            <v>39325</v>
          </cell>
          <cell r="F364" t="str">
            <v>Coolset Suction Table</v>
          </cell>
          <cell r="G364">
            <v>46219.75</v>
          </cell>
          <cell r="H364">
            <v>-44422.32</v>
          </cell>
          <cell r="I364">
            <v>1797.43</v>
          </cell>
        </row>
        <row r="365">
          <cell r="A365">
            <v>30000360</v>
          </cell>
          <cell r="B365" t="str">
            <v>0</v>
          </cell>
          <cell r="C365" t="str">
            <v>CIP1</v>
          </cell>
          <cell r="D365" t="str">
            <v>M003</v>
          </cell>
          <cell r="E365">
            <v>39325</v>
          </cell>
          <cell r="F365" t="str">
            <v>Coolset Suction Table</v>
          </cell>
          <cell r="G365">
            <v>46219.75</v>
          </cell>
          <cell r="H365">
            <v>-44422.32</v>
          </cell>
          <cell r="I365">
            <v>1797.43</v>
          </cell>
        </row>
        <row r="366">
          <cell r="A366">
            <v>30000361</v>
          </cell>
          <cell r="B366" t="str">
            <v>0</v>
          </cell>
          <cell r="C366" t="str">
            <v>CIP1</v>
          </cell>
          <cell r="D366" t="str">
            <v>M003</v>
          </cell>
          <cell r="E366">
            <v>39325</v>
          </cell>
          <cell r="F366" t="str">
            <v>Coolset Suction Table</v>
          </cell>
          <cell r="G366">
            <v>46219.75</v>
          </cell>
          <cell r="H366">
            <v>-44422.32</v>
          </cell>
          <cell r="I366">
            <v>1797.43</v>
          </cell>
        </row>
        <row r="367">
          <cell r="A367">
            <v>30000362</v>
          </cell>
          <cell r="B367" t="str">
            <v>0</v>
          </cell>
          <cell r="C367" t="str">
            <v>CIP1</v>
          </cell>
          <cell r="D367" t="str">
            <v>M003</v>
          </cell>
          <cell r="E367">
            <v>39325</v>
          </cell>
          <cell r="F367" t="str">
            <v>Coolset Suction Table</v>
          </cell>
          <cell r="G367">
            <v>46219.75</v>
          </cell>
          <cell r="H367">
            <v>-44422.32</v>
          </cell>
          <cell r="I367">
            <v>1797.43</v>
          </cell>
        </row>
        <row r="368">
          <cell r="A368">
            <v>30000363</v>
          </cell>
          <cell r="B368" t="str">
            <v>0</v>
          </cell>
          <cell r="C368" t="str">
            <v>CIP1</v>
          </cell>
          <cell r="D368" t="str">
            <v>M003</v>
          </cell>
          <cell r="E368">
            <v>39325</v>
          </cell>
          <cell r="F368" t="str">
            <v>Coolset Suction Table</v>
          </cell>
          <cell r="G368">
            <v>46219.75</v>
          </cell>
          <cell r="H368">
            <v>-44422.32</v>
          </cell>
          <cell r="I368">
            <v>1797.43</v>
          </cell>
        </row>
        <row r="369">
          <cell r="A369">
            <v>30000364</v>
          </cell>
          <cell r="B369" t="str">
            <v>0</v>
          </cell>
          <cell r="C369" t="str">
            <v>CIP1</v>
          </cell>
          <cell r="D369" t="str">
            <v>M003</v>
          </cell>
          <cell r="E369">
            <v>39325</v>
          </cell>
          <cell r="F369" t="str">
            <v>Coolset Suction Table</v>
          </cell>
          <cell r="G369">
            <v>46219.75</v>
          </cell>
          <cell r="H369">
            <v>-44422.32</v>
          </cell>
          <cell r="I369">
            <v>1797.43</v>
          </cell>
        </row>
        <row r="370">
          <cell r="A370">
            <v>30000365</v>
          </cell>
          <cell r="B370" t="str">
            <v>0</v>
          </cell>
          <cell r="C370" t="str">
            <v>CIP1</v>
          </cell>
          <cell r="D370" t="str">
            <v>M003</v>
          </cell>
          <cell r="E370">
            <v>39325</v>
          </cell>
          <cell r="F370" t="str">
            <v>Coolset Suction Table</v>
          </cell>
          <cell r="G370">
            <v>46219.75</v>
          </cell>
          <cell r="H370">
            <v>-44422.32</v>
          </cell>
          <cell r="I370">
            <v>1797.43</v>
          </cell>
        </row>
        <row r="371">
          <cell r="A371">
            <v>30000366</v>
          </cell>
          <cell r="B371" t="str">
            <v>0</v>
          </cell>
          <cell r="C371" t="str">
            <v>CIP1</v>
          </cell>
          <cell r="D371" t="str">
            <v>M003</v>
          </cell>
          <cell r="E371">
            <v>39325</v>
          </cell>
          <cell r="F371" t="str">
            <v>Coolset Suction Table</v>
          </cell>
          <cell r="G371">
            <v>46219.75</v>
          </cell>
          <cell r="H371">
            <v>-44422.32</v>
          </cell>
          <cell r="I371">
            <v>1797.43</v>
          </cell>
        </row>
        <row r="372">
          <cell r="A372">
            <v>30000367</v>
          </cell>
          <cell r="B372" t="str">
            <v>0</v>
          </cell>
          <cell r="C372" t="str">
            <v>CIP1</v>
          </cell>
          <cell r="D372" t="str">
            <v>M003</v>
          </cell>
          <cell r="E372">
            <v>39325</v>
          </cell>
          <cell r="F372" t="str">
            <v>Coolset Suction Table</v>
          </cell>
          <cell r="G372">
            <v>46219.75</v>
          </cell>
          <cell r="H372">
            <v>-44422.32</v>
          </cell>
          <cell r="I372">
            <v>1797.43</v>
          </cell>
        </row>
        <row r="373">
          <cell r="A373">
            <v>30000368</v>
          </cell>
          <cell r="B373" t="str">
            <v>0</v>
          </cell>
          <cell r="C373" t="str">
            <v>CIP1</v>
          </cell>
          <cell r="D373" t="str">
            <v>M003</v>
          </cell>
          <cell r="E373">
            <v>39325</v>
          </cell>
          <cell r="F373" t="str">
            <v>Coolset Suction Table</v>
          </cell>
          <cell r="G373">
            <v>46219.75</v>
          </cell>
          <cell r="H373">
            <v>-44422.32</v>
          </cell>
          <cell r="I373">
            <v>1797.43</v>
          </cell>
        </row>
        <row r="374">
          <cell r="A374">
            <v>30000369</v>
          </cell>
          <cell r="B374" t="str">
            <v>0</v>
          </cell>
          <cell r="C374" t="str">
            <v>CIP1</v>
          </cell>
          <cell r="D374" t="str">
            <v>M003</v>
          </cell>
          <cell r="E374">
            <v>39325</v>
          </cell>
          <cell r="F374" t="str">
            <v>Coolset Suction Table</v>
          </cell>
          <cell r="G374">
            <v>46219.75</v>
          </cell>
          <cell r="H374">
            <v>-44422.32</v>
          </cell>
          <cell r="I374">
            <v>1797.43</v>
          </cell>
        </row>
        <row r="375">
          <cell r="A375">
            <v>30000370</v>
          </cell>
          <cell r="B375" t="str">
            <v>0</v>
          </cell>
          <cell r="C375" t="str">
            <v>CIP1</v>
          </cell>
          <cell r="D375" t="str">
            <v>M003</v>
          </cell>
          <cell r="E375">
            <v>39325</v>
          </cell>
          <cell r="F375" t="str">
            <v>Coolset Suction Table</v>
          </cell>
          <cell r="G375">
            <v>46219.75</v>
          </cell>
          <cell r="H375">
            <v>-44422.32</v>
          </cell>
          <cell r="I375">
            <v>1797.43</v>
          </cell>
        </row>
        <row r="376">
          <cell r="A376">
            <v>30000371</v>
          </cell>
          <cell r="B376" t="str">
            <v>0</v>
          </cell>
          <cell r="C376" t="str">
            <v>CIP1</v>
          </cell>
          <cell r="D376" t="str">
            <v>M003</v>
          </cell>
          <cell r="E376">
            <v>39325</v>
          </cell>
          <cell r="F376" t="str">
            <v>Coolset Suction Table</v>
          </cell>
          <cell r="G376">
            <v>46219.75</v>
          </cell>
          <cell r="H376">
            <v>-44422.32</v>
          </cell>
          <cell r="I376">
            <v>1797.43</v>
          </cell>
        </row>
        <row r="377">
          <cell r="A377">
            <v>30000372</v>
          </cell>
          <cell r="B377" t="str">
            <v>0</v>
          </cell>
          <cell r="C377" t="str">
            <v>CIP1</v>
          </cell>
          <cell r="D377" t="str">
            <v>M003</v>
          </cell>
          <cell r="E377">
            <v>39325</v>
          </cell>
          <cell r="F377" t="str">
            <v>Coolset Suction Table</v>
          </cell>
          <cell r="G377">
            <v>46219.75</v>
          </cell>
          <cell r="H377">
            <v>-44422.32</v>
          </cell>
          <cell r="I377">
            <v>1797.43</v>
          </cell>
        </row>
        <row r="378">
          <cell r="A378">
            <v>30000373</v>
          </cell>
          <cell r="B378" t="str">
            <v>0</v>
          </cell>
          <cell r="C378" t="str">
            <v>CIP1</v>
          </cell>
          <cell r="D378" t="str">
            <v>M003</v>
          </cell>
          <cell r="E378">
            <v>39325</v>
          </cell>
          <cell r="F378" t="str">
            <v>Coolset Suction Table</v>
          </cell>
          <cell r="G378">
            <v>46219.75</v>
          </cell>
          <cell r="H378">
            <v>-44422.32</v>
          </cell>
          <cell r="I378">
            <v>1797.43</v>
          </cell>
        </row>
        <row r="379">
          <cell r="A379">
            <v>30000374</v>
          </cell>
          <cell r="B379" t="str">
            <v>0</v>
          </cell>
          <cell r="C379" t="str">
            <v>CIP1</v>
          </cell>
          <cell r="D379" t="str">
            <v>M003</v>
          </cell>
          <cell r="E379">
            <v>39325</v>
          </cell>
          <cell r="F379" t="str">
            <v>Coolset Suction Table</v>
          </cell>
          <cell r="G379">
            <v>46219.75</v>
          </cell>
          <cell r="H379">
            <v>-44422.32</v>
          </cell>
          <cell r="I379">
            <v>1797.43</v>
          </cell>
        </row>
        <row r="380">
          <cell r="A380">
            <v>30000375</v>
          </cell>
          <cell r="B380" t="str">
            <v>0</v>
          </cell>
          <cell r="C380" t="str">
            <v>CIP1</v>
          </cell>
          <cell r="D380" t="str">
            <v>M003</v>
          </cell>
          <cell r="E380">
            <v>39325</v>
          </cell>
          <cell r="F380" t="str">
            <v>Coolset Suction Table</v>
          </cell>
          <cell r="G380">
            <v>46219.75</v>
          </cell>
          <cell r="H380">
            <v>-44422.32</v>
          </cell>
          <cell r="I380">
            <v>1797.43</v>
          </cell>
        </row>
        <row r="381">
          <cell r="A381">
            <v>30000380</v>
          </cell>
          <cell r="B381" t="str">
            <v>0</v>
          </cell>
          <cell r="C381" t="str">
            <v>CIP1</v>
          </cell>
          <cell r="D381" t="str">
            <v>M003</v>
          </cell>
          <cell r="E381">
            <v>39049</v>
          </cell>
          <cell r="F381" t="str">
            <v>Button Attaches</v>
          </cell>
          <cell r="G381">
            <v>316871.94</v>
          </cell>
          <cell r="H381">
            <v>-316871.94</v>
          </cell>
          <cell r="I381">
            <v>0</v>
          </cell>
        </row>
        <row r="382">
          <cell r="A382">
            <v>30000381</v>
          </cell>
          <cell r="B382" t="str">
            <v>0</v>
          </cell>
          <cell r="C382" t="str">
            <v>CIP1</v>
          </cell>
          <cell r="D382" t="str">
            <v>M003</v>
          </cell>
          <cell r="E382">
            <v>38786</v>
          </cell>
          <cell r="F382" t="str">
            <v>Plotter &amp; Cutting Machine</v>
          </cell>
          <cell r="G382">
            <v>15661372.630000001</v>
          </cell>
          <cell r="H382">
            <v>-15661372.630000001</v>
          </cell>
          <cell r="I382">
            <v>0</v>
          </cell>
        </row>
        <row r="383">
          <cell r="A383">
            <v>30000389</v>
          </cell>
          <cell r="B383" t="str">
            <v>0</v>
          </cell>
          <cell r="C383" t="str">
            <v>CIP1</v>
          </cell>
          <cell r="D383" t="str">
            <v>M003</v>
          </cell>
          <cell r="E383">
            <v>39334</v>
          </cell>
          <cell r="F383" t="str">
            <v>CHAIN STITCH</v>
          </cell>
          <cell r="G383">
            <v>20902.990000000002</v>
          </cell>
          <cell r="H383">
            <v>-19973.97</v>
          </cell>
          <cell r="I383">
            <v>929.02</v>
          </cell>
        </row>
        <row r="384">
          <cell r="A384">
            <v>30000390</v>
          </cell>
          <cell r="B384" t="str">
            <v>0</v>
          </cell>
          <cell r="C384" t="str">
            <v>CIP1</v>
          </cell>
          <cell r="D384" t="str">
            <v>M003</v>
          </cell>
          <cell r="E384">
            <v>39996</v>
          </cell>
          <cell r="F384" t="str">
            <v>CHAIN STITCH</v>
          </cell>
          <cell r="G384">
            <v>31652.44</v>
          </cell>
          <cell r="H384">
            <v>-26377.03</v>
          </cell>
          <cell r="I384">
            <v>5275.41</v>
          </cell>
        </row>
        <row r="385">
          <cell r="A385">
            <v>30000391</v>
          </cell>
          <cell r="B385" t="str">
            <v>0</v>
          </cell>
          <cell r="C385" t="str">
            <v>CIP1</v>
          </cell>
          <cell r="D385" t="str">
            <v>M003</v>
          </cell>
          <cell r="E385">
            <v>39996</v>
          </cell>
          <cell r="F385" t="str">
            <v>CHAIN STITCH</v>
          </cell>
          <cell r="G385">
            <v>31652.44</v>
          </cell>
          <cell r="H385">
            <v>-26377.03</v>
          </cell>
          <cell r="I385">
            <v>5275.41</v>
          </cell>
        </row>
        <row r="386">
          <cell r="A386">
            <v>30000392</v>
          </cell>
          <cell r="B386" t="str">
            <v>0</v>
          </cell>
          <cell r="C386" t="str">
            <v>CIP1</v>
          </cell>
          <cell r="D386" t="str">
            <v>M003</v>
          </cell>
          <cell r="E386">
            <v>39996</v>
          </cell>
          <cell r="F386" t="str">
            <v>CHAIN STITCH</v>
          </cell>
          <cell r="G386">
            <v>31652.44</v>
          </cell>
          <cell r="H386">
            <v>-26377.03</v>
          </cell>
          <cell r="I386">
            <v>5275.41</v>
          </cell>
        </row>
        <row r="387">
          <cell r="A387">
            <v>30000393</v>
          </cell>
          <cell r="B387" t="str">
            <v>0</v>
          </cell>
          <cell r="C387" t="str">
            <v>CIP1</v>
          </cell>
          <cell r="D387" t="str">
            <v>M003</v>
          </cell>
          <cell r="E387">
            <v>39996</v>
          </cell>
          <cell r="F387" t="str">
            <v>CHAIN STITCH</v>
          </cell>
          <cell r="G387">
            <v>31652.44</v>
          </cell>
          <cell r="H387">
            <v>-26377.03</v>
          </cell>
          <cell r="I387">
            <v>5275.41</v>
          </cell>
        </row>
        <row r="388">
          <cell r="A388">
            <v>30000394</v>
          </cell>
          <cell r="B388" t="str">
            <v>0</v>
          </cell>
          <cell r="C388" t="str">
            <v>CIP1</v>
          </cell>
          <cell r="D388" t="str">
            <v>M003</v>
          </cell>
          <cell r="E388">
            <v>39996</v>
          </cell>
          <cell r="F388" t="str">
            <v>CHAIN STITCH</v>
          </cell>
          <cell r="G388">
            <v>31652.44</v>
          </cell>
          <cell r="H388">
            <v>-26377.03</v>
          </cell>
          <cell r="I388">
            <v>5275.41</v>
          </cell>
        </row>
        <row r="389">
          <cell r="A389">
            <v>30000395</v>
          </cell>
          <cell r="B389" t="str">
            <v>0</v>
          </cell>
          <cell r="C389" t="str">
            <v>CIP1</v>
          </cell>
          <cell r="D389" t="str">
            <v>M003</v>
          </cell>
          <cell r="E389">
            <v>39996</v>
          </cell>
          <cell r="F389" t="str">
            <v>CHAIN STITCH</v>
          </cell>
          <cell r="G389">
            <v>31652.44</v>
          </cell>
          <cell r="H389">
            <v>-26377.03</v>
          </cell>
          <cell r="I389">
            <v>5275.41</v>
          </cell>
        </row>
        <row r="390">
          <cell r="A390">
            <v>30000396</v>
          </cell>
          <cell r="B390" t="str">
            <v>0</v>
          </cell>
          <cell r="C390" t="str">
            <v>CIP1</v>
          </cell>
          <cell r="D390" t="str">
            <v>M003</v>
          </cell>
          <cell r="E390">
            <v>39996</v>
          </cell>
          <cell r="F390" t="str">
            <v>CHAIN STITCH</v>
          </cell>
          <cell r="G390">
            <v>31652.44</v>
          </cell>
          <cell r="H390">
            <v>-26377.03</v>
          </cell>
          <cell r="I390">
            <v>5275.41</v>
          </cell>
        </row>
        <row r="391">
          <cell r="A391">
            <v>30000397</v>
          </cell>
          <cell r="B391" t="str">
            <v>0</v>
          </cell>
          <cell r="C391" t="str">
            <v>CIP1</v>
          </cell>
          <cell r="D391" t="str">
            <v>M003</v>
          </cell>
          <cell r="E391">
            <v>39996</v>
          </cell>
          <cell r="F391" t="str">
            <v>CHAIN STITCH</v>
          </cell>
          <cell r="G391">
            <v>31652.44</v>
          </cell>
          <cell r="H391">
            <v>-26377.03</v>
          </cell>
          <cell r="I391">
            <v>5275.41</v>
          </cell>
        </row>
        <row r="392">
          <cell r="A392">
            <v>30000398</v>
          </cell>
          <cell r="B392" t="str">
            <v>0</v>
          </cell>
          <cell r="C392" t="str">
            <v>CIP1</v>
          </cell>
          <cell r="D392" t="str">
            <v>M003</v>
          </cell>
          <cell r="E392">
            <v>39996</v>
          </cell>
          <cell r="F392" t="str">
            <v>CHAIN STITCH</v>
          </cell>
          <cell r="G392">
            <v>31652.44</v>
          </cell>
          <cell r="H392">
            <v>-26377.03</v>
          </cell>
          <cell r="I392">
            <v>5275.41</v>
          </cell>
        </row>
        <row r="393">
          <cell r="A393">
            <v>30000399</v>
          </cell>
          <cell r="B393" t="str">
            <v>0</v>
          </cell>
          <cell r="C393" t="str">
            <v>CIP1</v>
          </cell>
          <cell r="D393" t="str">
            <v>M003</v>
          </cell>
          <cell r="E393">
            <v>39996</v>
          </cell>
          <cell r="F393" t="str">
            <v>CHAIN STITCH</v>
          </cell>
          <cell r="G393">
            <v>31652.44</v>
          </cell>
          <cell r="H393">
            <v>-26377.03</v>
          </cell>
          <cell r="I393">
            <v>5275.41</v>
          </cell>
        </row>
        <row r="394">
          <cell r="A394">
            <v>30000400</v>
          </cell>
          <cell r="B394" t="str">
            <v>0</v>
          </cell>
          <cell r="C394" t="str">
            <v>CIP1</v>
          </cell>
          <cell r="D394" t="str">
            <v>M003</v>
          </cell>
          <cell r="E394">
            <v>39996</v>
          </cell>
          <cell r="F394" t="str">
            <v>CHAIN STITCH</v>
          </cell>
          <cell r="G394">
            <v>31652.44</v>
          </cell>
          <cell r="H394">
            <v>-26377.03</v>
          </cell>
          <cell r="I394">
            <v>5275.41</v>
          </cell>
        </row>
        <row r="395">
          <cell r="A395">
            <v>30000401</v>
          </cell>
          <cell r="B395" t="str">
            <v>0</v>
          </cell>
          <cell r="C395" t="str">
            <v>CIP1</v>
          </cell>
          <cell r="D395" t="str">
            <v>M003</v>
          </cell>
          <cell r="E395">
            <v>39996</v>
          </cell>
          <cell r="F395" t="str">
            <v>CHAIN STITCH</v>
          </cell>
          <cell r="G395">
            <v>31652.44</v>
          </cell>
          <cell r="H395">
            <v>-26377.03</v>
          </cell>
          <cell r="I395">
            <v>5275.41</v>
          </cell>
        </row>
        <row r="396">
          <cell r="A396">
            <v>30000402</v>
          </cell>
          <cell r="B396" t="str">
            <v>0</v>
          </cell>
          <cell r="C396" t="str">
            <v>CIP1</v>
          </cell>
          <cell r="D396" t="str">
            <v>M003</v>
          </cell>
          <cell r="E396">
            <v>40737</v>
          </cell>
          <cell r="F396" t="str">
            <v>CHAIN STITCH</v>
          </cell>
          <cell r="G396">
            <v>39920.29</v>
          </cell>
          <cell r="H396">
            <v>-27944.2</v>
          </cell>
          <cell r="I396">
            <v>11976.09</v>
          </cell>
        </row>
        <row r="397">
          <cell r="A397">
            <v>30000403</v>
          </cell>
          <cell r="B397" t="str">
            <v>0</v>
          </cell>
          <cell r="C397" t="str">
            <v>CIP1</v>
          </cell>
          <cell r="D397" t="str">
            <v>M003</v>
          </cell>
          <cell r="E397">
            <v>40737</v>
          </cell>
          <cell r="F397" t="str">
            <v>CHAIN STITCH</v>
          </cell>
          <cell r="G397">
            <v>39920.29</v>
          </cell>
          <cell r="H397">
            <v>-27944.2</v>
          </cell>
          <cell r="I397">
            <v>11976.09</v>
          </cell>
        </row>
        <row r="398">
          <cell r="A398">
            <v>30000404</v>
          </cell>
          <cell r="B398" t="str">
            <v>0</v>
          </cell>
          <cell r="C398" t="str">
            <v>CIP1</v>
          </cell>
          <cell r="D398" t="str">
            <v>M003</v>
          </cell>
          <cell r="E398">
            <v>40737</v>
          </cell>
          <cell r="F398" t="str">
            <v>CHAIN STITCH</v>
          </cell>
          <cell r="G398">
            <v>39920.29</v>
          </cell>
          <cell r="H398">
            <v>-27944.2</v>
          </cell>
          <cell r="I398">
            <v>11976.09</v>
          </cell>
        </row>
        <row r="399">
          <cell r="A399">
            <v>30000405</v>
          </cell>
          <cell r="B399" t="str">
            <v>0</v>
          </cell>
          <cell r="C399" t="str">
            <v>CIP1</v>
          </cell>
          <cell r="D399" t="str">
            <v>M003</v>
          </cell>
          <cell r="E399">
            <v>40737</v>
          </cell>
          <cell r="F399" t="str">
            <v>CHAIN STITCH</v>
          </cell>
          <cell r="G399">
            <v>39920.29</v>
          </cell>
          <cell r="H399">
            <v>-27944.2</v>
          </cell>
          <cell r="I399">
            <v>11976.09</v>
          </cell>
        </row>
        <row r="400">
          <cell r="A400">
            <v>30000406</v>
          </cell>
          <cell r="B400" t="str">
            <v>0</v>
          </cell>
          <cell r="C400" t="str">
            <v>CIP1</v>
          </cell>
          <cell r="D400" t="str">
            <v>M003</v>
          </cell>
          <cell r="E400">
            <v>40737</v>
          </cell>
          <cell r="F400" t="str">
            <v>CHAIN STITCH</v>
          </cell>
          <cell r="G400">
            <v>39920.29</v>
          </cell>
          <cell r="H400">
            <v>-27944.2</v>
          </cell>
          <cell r="I400">
            <v>11976.09</v>
          </cell>
        </row>
        <row r="401">
          <cell r="A401">
            <v>30000407</v>
          </cell>
          <cell r="B401" t="str">
            <v>0</v>
          </cell>
          <cell r="C401" t="str">
            <v>CIP1</v>
          </cell>
          <cell r="D401" t="str">
            <v>M003</v>
          </cell>
          <cell r="E401">
            <v>40737</v>
          </cell>
          <cell r="F401" t="str">
            <v>CHAIN STITCH</v>
          </cell>
          <cell r="G401">
            <v>39920.29</v>
          </cell>
          <cell r="H401">
            <v>-27944.2</v>
          </cell>
          <cell r="I401">
            <v>11976.09</v>
          </cell>
        </row>
        <row r="402">
          <cell r="A402">
            <v>30000408</v>
          </cell>
          <cell r="B402" t="str">
            <v>0</v>
          </cell>
          <cell r="C402" t="str">
            <v>CIP1</v>
          </cell>
          <cell r="D402" t="str">
            <v>M003</v>
          </cell>
          <cell r="E402">
            <v>40737</v>
          </cell>
          <cell r="F402" t="str">
            <v>CHAIN STITCH</v>
          </cell>
          <cell r="G402">
            <v>39920.29</v>
          </cell>
          <cell r="H402">
            <v>-27944.2</v>
          </cell>
          <cell r="I402">
            <v>11976.09</v>
          </cell>
        </row>
        <row r="403">
          <cell r="A403">
            <v>30000409</v>
          </cell>
          <cell r="B403" t="str">
            <v>0</v>
          </cell>
          <cell r="C403" t="str">
            <v>CIP1</v>
          </cell>
          <cell r="D403" t="str">
            <v>M003</v>
          </cell>
          <cell r="E403">
            <v>40737</v>
          </cell>
          <cell r="F403" t="str">
            <v>CHAIN STITCH</v>
          </cell>
          <cell r="G403">
            <v>39920.29</v>
          </cell>
          <cell r="H403">
            <v>-27944.2</v>
          </cell>
          <cell r="I403">
            <v>11976.09</v>
          </cell>
        </row>
        <row r="404">
          <cell r="A404">
            <v>30000410</v>
          </cell>
          <cell r="B404" t="str">
            <v>0</v>
          </cell>
          <cell r="C404" t="str">
            <v>CIP1</v>
          </cell>
          <cell r="D404" t="str">
            <v>M003</v>
          </cell>
          <cell r="E404">
            <v>40737</v>
          </cell>
          <cell r="F404" t="str">
            <v>CHAIN STITCH</v>
          </cell>
          <cell r="G404">
            <v>39920.29</v>
          </cell>
          <cell r="H404">
            <v>-27944.2</v>
          </cell>
          <cell r="I404">
            <v>11976.09</v>
          </cell>
        </row>
        <row r="405">
          <cell r="A405">
            <v>30000411</v>
          </cell>
          <cell r="B405" t="str">
            <v>0</v>
          </cell>
          <cell r="C405" t="str">
            <v>CIP1</v>
          </cell>
          <cell r="D405" t="str">
            <v>M003</v>
          </cell>
          <cell r="E405">
            <v>39367</v>
          </cell>
          <cell r="F405" t="str">
            <v>CHAIN STITCH</v>
          </cell>
          <cell r="G405">
            <v>85684.66</v>
          </cell>
          <cell r="H405">
            <v>-81400.429999999993</v>
          </cell>
          <cell r="I405">
            <v>4284.2299999999996</v>
          </cell>
        </row>
        <row r="406">
          <cell r="A406">
            <v>30000412</v>
          </cell>
          <cell r="B406" t="str">
            <v>0</v>
          </cell>
          <cell r="C406" t="str">
            <v>CIP1</v>
          </cell>
          <cell r="D406" t="str">
            <v>M003</v>
          </cell>
          <cell r="E406">
            <v>39367</v>
          </cell>
          <cell r="F406" t="str">
            <v>CHAIN STITCH</v>
          </cell>
          <cell r="G406">
            <v>85684.66</v>
          </cell>
          <cell r="H406">
            <v>-81400.429999999993</v>
          </cell>
          <cell r="I406">
            <v>4284.2299999999996</v>
          </cell>
        </row>
        <row r="407">
          <cell r="A407">
            <v>30000413</v>
          </cell>
          <cell r="B407" t="str">
            <v>0</v>
          </cell>
          <cell r="C407" t="str">
            <v>CIP1</v>
          </cell>
          <cell r="D407" t="str">
            <v>M003</v>
          </cell>
          <cell r="E407">
            <v>39299</v>
          </cell>
          <cell r="F407" t="str">
            <v>CHAIN STITCH</v>
          </cell>
          <cell r="G407">
            <v>85570.18</v>
          </cell>
          <cell r="H407">
            <v>-82242.45</v>
          </cell>
          <cell r="I407">
            <v>3327.73</v>
          </cell>
        </row>
        <row r="408">
          <cell r="A408">
            <v>30000414</v>
          </cell>
          <cell r="B408" t="str">
            <v>0</v>
          </cell>
          <cell r="C408" t="str">
            <v>CIP1</v>
          </cell>
          <cell r="D408" t="str">
            <v>M003</v>
          </cell>
          <cell r="E408">
            <v>39299</v>
          </cell>
          <cell r="F408" t="str">
            <v>CHAIN STITCH</v>
          </cell>
          <cell r="G408">
            <v>85570.18</v>
          </cell>
          <cell r="H408">
            <v>-82242.45</v>
          </cell>
          <cell r="I408">
            <v>3327.73</v>
          </cell>
        </row>
        <row r="409">
          <cell r="A409">
            <v>30000415</v>
          </cell>
          <cell r="B409" t="str">
            <v>0</v>
          </cell>
          <cell r="C409" t="str">
            <v>CIP1</v>
          </cell>
          <cell r="D409" t="str">
            <v>M003</v>
          </cell>
          <cell r="E409">
            <v>39299</v>
          </cell>
          <cell r="F409" t="str">
            <v>CHAIN STITCH</v>
          </cell>
          <cell r="G409">
            <v>85570.18</v>
          </cell>
          <cell r="H409">
            <v>-82242.45</v>
          </cell>
          <cell r="I409">
            <v>3327.73</v>
          </cell>
        </row>
        <row r="410">
          <cell r="A410">
            <v>30000416</v>
          </cell>
          <cell r="B410" t="str">
            <v>0</v>
          </cell>
          <cell r="C410" t="str">
            <v>CIP1</v>
          </cell>
          <cell r="D410" t="str">
            <v>M003</v>
          </cell>
          <cell r="E410">
            <v>39299</v>
          </cell>
          <cell r="F410" t="str">
            <v>CHAIN STITCH</v>
          </cell>
          <cell r="G410">
            <v>85570.18</v>
          </cell>
          <cell r="H410">
            <v>-82242.45</v>
          </cell>
          <cell r="I410">
            <v>3327.73</v>
          </cell>
        </row>
        <row r="411">
          <cell r="A411">
            <v>30000417</v>
          </cell>
          <cell r="B411" t="str">
            <v>0</v>
          </cell>
          <cell r="C411" t="str">
            <v>CIP1</v>
          </cell>
          <cell r="D411" t="str">
            <v>M003</v>
          </cell>
          <cell r="E411">
            <v>39334</v>
          </cell>
          <cell r="F411" t="str">
            <v>CHAIN STITCH</v>
          </cell>
          <cell r="G411">
            <v>85383.41</v>
          </cell>
          <cell r="H411">
            <v>-81588.59</v>
          </cell>
          <cell r="I411">
            <v>3794.82</v>
          </cell>
        </row>
        <row r="412">
          <cell r="A412">
            <v>30000418</v>
          </cell>
          <cell r="B412" t="str">
            <v>0</v>
          </cell>
          <cell r="C412" t="str">
            <v>CIP1</v>
          </cell>
          <cell r="D412" t="str">
            <v>M003</v>
          </cell>
          <cell r="E412">
            <v>39334</v>
          </cell>
          <cell r="F412" t="str">
            <v>CHAIN STITCH</v>
          </cell>
          <cell r="G412">
            <v>85383.41</v>
          </cell>
          <cell r="H412">
            <v>-81588.59</v>
          </cell>
          <cell r="I412">
            <v>3794.82</v>
          </cell>
        </row>
        <row r="413">
          <cell r="A413">
            <v>30000419</v>
          </cell>
          <cell r="B413" t="str">
            <v>0</v>
          </cell>
          <cell r="C413" t="str">
            <v>CIP1</v>
          </cell>
          <cell r="D413" t="str">
            <v>M003</v>
          </cell>
          <cell r="E413">
            <v>39370</v>
          </cell>
          <cell r="F413" t="str">
            <v>CHAIN STITCH</v>
          </cell>
          <cell r="G413">
            <v>105466.75</v>
          </cell>
          <cell r="H413">
            <v>-100193.42</v>
          </cell>
          <cell r="I413">
            <v>5273.33</v>
          </cell>
        </row>
        <row r="414">
          <cell r="A414">
            <v>30000420</v>
          </cell>
          <cell r="B414" t="str">
            <v>0</v>
          </cell>
          <cell r="C414" t="str">
            <v>CIP1</v>
          </cell>
          <cell r="D414" t="str">
            <v>M003</v>
          </cell>
          <cell r="E414">
            <v>39370</v>
          </cell>
          <cell r="F414" t="str">
            <v>CHAIN STITCH</v>
          </cell>
          <cell r="G414">
            <v>105466.75</v>
          </cell>
          <cell r="H414">
            <v>-100193.42</v>
          </cell>
          <cell r="I414">
            <v>5273.33</v>
          </cell>
        </row>
        <row r="415">
          <cell r="A415">
            <v>30000421</v>
          </cell>
          <cell r="B415" t="str">
            <v>0</v>
          </cell>
          <cell r="C415" t="str">
            <v>CIP1</v>
          </cell>
          <cell r="D415" t="str">
            <v>M003</v>
          </cell>
          <cell r="E415">
            <v>39334</v>
          </cell>
          <cell r="F415" t="str">
            <v>Hidden Stitch Machine</v>
          </cell>
          <cell r="G415">
            <v>128677.4</v>
          </cell>
          <cell r="H415">
            <v>-122958.39999999999</v>
          </cell>
          <cell r="I415">
            <v>5719</v>
          </cell>
        </row>
        <row r="416">
          <cell r="A416">
            <v>30000422</v>
          </cell>
          <cell r="B416" t="str">
            <v>0</v>
          </cell>
          <cell r="C416" t="str">
            <v>CIP1</v>
          </cell>
          <cell r="D416" t="str">
            <v>M003</v>
          </cell>
          <cell r="E416">
            <v>39334</v>
          </cell>
          <cell r="F416" t="str">
            <v>Blind stitch M#BS-101 SL#B80161</v>
          </cell>
          <cell r="G416">
            <v>128677.4</v>
          </cell>
          <cell r="H416">
            <v>-122958.39999999999</v>
          </cell>
          <cell r="I416">
            <v>5719</v>
          </cell>
        </row>
        <row r="417">
          <cell r="A417">
            <v>30000423</v>
          </cell>
          <cell r="B417" t="str">
            <v>0</v>
          </cell>
          <cell r="C417" t="str">
            <v>CIP1</v>
          </cell>
          <cell r="D417" t="str">
            <v>M003</v>
          </cell>
          <cell r="E417">
            <v>39334</v>
          </cell>
          <cell r="F417" t="str">
            <v>Hidden Stitch Machine</v>
          </cell>
          <cell r="G417">
            <v>128677.4</v>
          </cell>
          <cell r="H417">
            <v>-122958.39999999999</v>
          </cell>
          <cell r="I417">
            <v>5719</v>
          </cell>
        </row>
        <row r="418">
          <cell r="A418">
            <v>30000424</v>
          </cell>
          <cell r="B418" t="str">
            <v>0</v>
          </cell>
          <cell r="C418" t="str">
            <v>CIP1</v>
          </cell>
          <cell r="D418" t="str">
            <v>M003</v>
          </cell>
          <cell r="E418">
            <v>39334</v>
          </cell>
          <cell r="F418" t="str">
            <v>Hidden Stitch Machine</v>
          </cell>
          <cell r="G418">
            <v>128677.4</v>
          </cell>
          <cell r="H418">
            <v>-122958.39999999999</v>
          </cell>
          <cell r="I418">
            <v>5719</v>
          </cell>
        </row>
        <row r="419">
          <cell r="A419">
            <v>30000425</v>
          </cell>
          <cell r="B419" t="str">
            <v>0</v>
          </cell>
          <cell r="C419" t="str">
            <v>CIP1</v>
          </cell>
          <cell r="D419" t="str">
            <v>M003</v>
          </cell>
          <cell r="E419">
            <v>39334</v>
          </cell>
          <cell r="F419" t="str">
            <v>Hidden Stitch Machine</v>
          </cell>
          <cell r="G419">
            <v>128677.4</v>
          </cell>
          <cell r="H419">
            <v>-122958.39999999999</v>
          </cell>
          <cell r="I419">
            <v>5719</v>
          </cell>
        </row>
        <row r="420">
          <cell r="A420">
            <v>30000426</v>
          </cell>
          <cell r="B420" t="str">
            <v>0</v>
          </cell>
          <cell r="C420" t="str">
            <v>CIP1</v>
          </cell>
          <cell r="D420" t="str">
            <v>M003</v>
          </cell>
          <cell r="E420">
            <v>39334</v>
          </cell>
          <cell r="F420" t="str">
            <v>Hidden Stitch Machine</v>
          </cell>
          <cell r="G420">
            <v>128677.4</v>
          </cell>
          <cell r="H420">
            <v>-122958.39999999999</v>
          </cell>
          <cell r="I420">
            <v>5719</v>
          </cell>
        </row>
        <row r="421">
          <cell r="A421">
            <v>30000427</v>
          </cell>
          <cell r="B421" t="str">
            <v>0</v>
          </cell>
          <cell r="C421" t="str">
            <v>CIP1</v>
          </cell>
          <cell r="D421" t="str">
            <v>M003</v>
          </cell>
          <cell r="E421">
            <v>39334</v>
          </cell>
          <cell r="F421" t="str">
            <v>Hidden Stitch Machine</v>
          </cell>
          <cell r="G421">
            <v>128677.4</v>
          </cell>
          <cell r="H421">
            <v>-122958.39999999999</v>
          </cell>
          <cell r="I421">
            <v>5719</v>
          </cell>
        </row>
        <row r="422">
          <cell r="A422">
            <v>30000428</v>
          </cell>
          <cell r="B422" t="str">
            <v>0</v>
          </cell>
          <cell r="C422" t="str">
            <v>CIP1</v>
          </cell>
          <cell r="D422" t="str">
            <v>M003</v>
          </cell>
          <cell r="E422">
            <v>39370</v>
          </cell>
          <cell r="F422" t="str">
            <v>Hidden Stitch Machine</v>
          </cell>
          <cell r="G422">
            <v>133776.62</v>
          </cell>
          <cell r="H422">
            <v>-127087.79</v>
          </cell>
          <cell r="I422">
            <v>6688.83</v>
          </cell>
        </row>
        <row r="423">
          <cell r="A423">
            <v>30000429</v>
          </cell>
          <cell r="B423" t="str">
            <v>0</v>
          </cell>
          <cell r="C423" t="str">
            <v>CIP1</v>
          </cell>
          <cell r="D423" t="str">
            <v>M003</v>
          </cell>
          <cell r="E423">
            <v>39370</v>
          </cell>
          <cell r="F423" t="str">
            <v>Hidden Stitch Machine</v>
          </cell>
          <cell r="G423">
            <v>133776.62</v>
          </cell>
          <cell r="H423">
            <v>-127087.79</v>
          </cell>
          <cell r="I423">
            <v>6688.83</v>
          </cell>
        </row>
        <row r="424">
          <cell r="A424">
            <v>30000430</v>
          </cell>
          <cell r="B424" t="str">
            <v>0</v>
          </cell>
          <cell r="C424" t="str">
            <v>CIP1</v>
          </cell>
          <cell r="D424" t="str">
            <v>M003</v>
          </cell>
          <cell r="E424">
            <v>39370</v>
          </cell>
          <cell r="F424" t="str">
            <v>Hidden Stitch Machine</v>
          </cell>
          <cell r="G424">
            <v>133776.62</v>
          </cell>
          <cell r="H424">
            <v>-127087.79</v>
          </cell>
          <cell r="I424">
            <v>6688.83</v>
          </cell>
        </row>
        <row r="425">
          <cell r="A425">
            <v>30000431</v>
          </cell>
          <cell r="B425" t="str">
            <v>0</v>
          </cell>
          <cell r="C425" t="str">
            <v>CIP1</v>
          </cell>
          <cell r="D425" t="str">
            <v>M003</v>
          </cell>
          <cell r="E425">
            <v>39680</v>
          </cell>
          <cell r="F425" t="str">
            <v>CHAIN STITCH</v>
          </cell>
          <cell r="G425">
            <v>159176.38</v>
          </cell>
          <cell r="H425">
            <v>-142374.43</v>
          </cell>
          <cell r="I425">
            <v>16801.95</v>
          </cell>
        </row>
        <row r="426">
          <cell r="A426">
            <v>30000432</v>
          </cell>
          <cell r="B426" t="str">
            <v>0</v>
          </cell>
          <cell r="C426" t="str">
            <v>CIP1</v>
          </cell>
          <cell r="D426" t="str">
            <v>M003</v>
          </cell>
          <cell r="E426">
            <v>39680</v>
          </cell>
          <cell r="F426" t="str">
            <v>CHAIN STITCH</v>
          </cell>
          <cell r="G426">
            <v>159176.38</v>
          </cell>
          <cell r="H426">
            <v>-142374.43</v>
          </cell>
          <cell r="I426">
            <v>16801.95</v>
          </cell>
        </row>
        <row r="427">
          <cell r="A427">
            <v>30000433</v>
          </cell>
          <cell r="B427" t="str">
            <v>0</v>
          </cell>
          <cell r="C427" t="str">
            <v>CIP1</v>
          </cell>
          <cell r="D427" t="str">
            <v>M003</v>
          </cell>
          <cell r="E427">
            <v>39680</v>
          </cell>
          <cell r="F427" t="str">
            <v>CHAIN STITCH</v>
          </cell>
          <cell r="G427">
            <v>159176.38</v>
          </cell>
          <cell r="H427">
            <v>-142374.43</v>
          </cell>
          <cell r="I427">
            <v>16801.95</v>
          </cell>
        </row>
        <row r="428">
          <cell r="A428">
            <v>30000434</v>
          </cell>
          <cell r="B428" t="str">
            <v>0</v>
          </cell>
          <cell r="C428" t="str">
            <v>CIP1</v>
          </cell>
          <cell r="D428" t="str">
            <v>M003</v>
          </cell>
          <cell r="E428">
            <v>39430</v>
          </cell>
          <cell r="F428" t="str">
            <v>CHAIN STITCH</v>
          </cell>
          <cell r="G428">
            <v>163761.1</v>
          </cell>
          <cell r="H428">
            <v>-153753.48000000001</v>
          </cell>
          <cell r="I428">
            <v>10007.620000000001</v>
          </cell>
        </row>
        <row r="429">
          <cell r="A429">
            <v>30000435</v>
          </cell>
          <cell r="B429" t="str">
            <v>0</v>
          </cell>
          <cell r="C429" t="str">
            <v>CIP1</v>
          </cell>
          <cell r="D429" t="str">
            <v>M003</v>
          </cell>
          <cell r="E429">
            <v>39430</v>
          </cell>
          <cell r="F429" t="str">
            <v>CHAIN STITCH</v>
          </cell>
          <cell r="G429">
            <v>163761.1</v>
          </cell>
          <cell r="H429">
            <v>-153753.48000000001</v>
          </cell>
          <cell r="I429">
            <v>10007.620000000001</v>
          </cell>
        </row>
        <row r="430">
          <cell r="A430">
            <v>30000436</v>
          </cell>
          <cell r="B430" t="str">
            <v>0</v>
          </cell>
          <cell r="C430" t="str">
            <v>CIP1</v>
          </cell>
          <cell r="D430" t="str">
            <v>M003</v>
          </cell>
          <cell r="E430">
            <v>39430</v>
          </cell>
          <cell r="F430" t="str">
            <v>CHAIN STITCH</v>
          </cell>
          <cell r="G430">
            <v>163761.1</v>
          </cell>
          <cell r="H430">
            <v>-153753.48000000001</v>
          </cell>
          <cell r="I430">
            <v>10007.620000000001</v>
          </cell>
        </row>
        <row r="431">
          <cell r="A431">
            <v>30000437</v>
          </cell>
          <cell r="B431" t="str">
            <v>0</v>
          </cell>
          <cell r="C431" t="str">
            <v>CIP1</v>
          </cell>
          <cell r="D431" t="str">
            <v>M003</v>
          </cell>
          <cell r="E431">
            <v>39561</v>
          </cell>
          <cell r="F431" t="str">
            <v>CHAIN STITCH</v>
          </cell>
          <cell r="G431">
            <v>216365.03</v>
          </cell>
          <cell r="H431">
            <v>-198334.62</v>
          </cell>
          <cell r="I431">
            <v>18030.41</v>
          </cell>
        </row>
        <row r="432">
          <cell r="A432">
            <v>30000438</v>
          </cell>
          <cell r="B432" t="str">
            <v>0</v>
          </cell>
          <cell r="C432" t="str">
            <v>CIP1</v>
          </cell>
          <cell r="D432" t="str">
            <v>M003</v>
          </cell>
          <cell r="E432">
            <v>39561</v>
          </cell>
          <cell r="F432" t="str">
            <v>CHAIN STITCH</v>
          </cell>
          <cell r="G432">
            <v>216365.03</v>
          </cell>
          <cell r="H432">
            <v>-198334.62</v>
          </cell>
          <cell r="I432">
            <v>18030.41</v>
          </cell>
        </row>
        <row r="433">
          <cell r="A433">
            <v>30000439</v>
          </cell>
          <cell r="B433" t="str">
            <v>0</v>
          </cell>
          <cell r="C433" t="str">
            <v>CIP1</v>
          </cell>
          <cell r="D433" t="str">
            <v>M003</v>
          </cell>
          <cell r="E433">
            <v>39561</v>
          </cell>
          <cell r="F433" t="str">
            <v>CHAIN STITCH</v>
          </cell>
          <cell r="G433">
            <v>216365.03</v>
          </cell>
          <cell r="H433">
            <v>-198334.62</v>
          </cell>
          <cell r="I433">
            <v>18030.41</v>
          </cell>
        </row>
        <row r="434">
          <cell r="A434">
            <v>30000440</v>
          </cell>
          <cell r="B434" t="str">
            <v>0</v>
          </cell>
          <cell r="C434" t="str">
            <v>CIP1</v>
          </cell>
          <cell r="D434" t="str">
            <v>M003</v>
          </cell>
          <cell r="E434">
            <v>39561</v>
          </cell>
          <cell r="F434" t="str">
            <v>CHAIN STITCH</v>
          </cell>
          <cell r="G434">
            <v>216365.03</v>
          </cell>
          <cell r="H434">
            <v>-198334.62</v>
          </cell>
          <cell r="I434">
            <v>18030.41</v>
          </cell>
        </row>
        <row r="435">
          <cell r="A435">
            <v>30000441</v>
          </cell>
          <cell r="B435" t="str">
            <v>0</v>
          </cell>
          <cell r="C435" t="str">
            <v>CIP1</v>
          </cell>
          <cell r="D435" t="str">
            <v>M003</v>
          </cell>
          <cell r="E435">
            <v>39561</v>
          </cell>
          <cell r="F435" t="str">
            <v>CHAIN STITCH</v>
          </cell>
          <cell r="G435">
            <v>216365.03</v>
          </cell>
          <cell r="H435">
            <v>-198334.62</v>
          </cell>
          <cell r="I435">
            <v>18030.41</v>
          </cell>
        </row>
        <row r="436">
          <cell r="A436">
            <v>30000442</v>
          </cell>
          <cell r="B436" t="str">
            <v>0</v>
          </cell>
          <cell r="C436" t="str">
            <v>CIP1</v>
          </cell>
          <cell r="D436" t="str">
            <v>M003</v>
          </cell>
          <cell r="E436">
            <v>39561</v>
          </cell>
          <cell r="F436" t="str">
            <v>CHAIN STITCH</v>
          </cell>
          <cell r="G436">
            <v>216365.03</v>
          </cell>
          <cell r="H436">
            <v>-198334.62</v>
          </cell>
          <cell r="I436">
            <v>18030.41</v>
          </cell>
        </row>
        <row r="437">
          <cell r="A437">
            <v>30000443</v>
          </cell>
          <cell r="B437" t="str">
            <v>0</v>
          </cell>
          <cell r="C437" t="str">
            <v>CIP1</v>
          </cell>
          <cell r="D437" t="str">
            <v>M003</v>
          </cell>
          <cell r="E437">
            <v>39367</v>
          </cell>
          <cell r="F437" t="str">
            <v>CHAIN STITCH</v>
          </cell>
          <cell r="G437">
            <v>237072.74</v>
          </cell>
          <cell r="H437">
            <v>-225219.1</v>
          </cell>
          <cell r="I437">
            <v>11853.64</v>
          </cell>
        </row>
        <row r="438">
          <cell r="A438">
            <v>30000444</v>
          </cell>
          <cell r="B438" t="str">
            <v>0</v>
          </cell>
          <cell r="C438" t="str">
            <v>CIP1</v>
          </cell>
          <cell r="D438" t="str">
            <v>M003</v>
          </cell>
          <cell r="E438">
            <v>39367</v>
          </cell>
          <cell r="F438" t="str">
            <v>CHAIN STITCH</v>
          </cell>
          <cell r="G438">
            <v>237072.74</v>
          </cell>
          <cell r="H438">
            <v>-225219.1</v>
          </cell>
          <cell r="I438">
            <v>11853.64</v>
          </cell>
        </row>
        <row r="439">
          <cell r="A439">
            <v>30000445</v>
          </cell>
          <cell r="B439" t="str">
            <v>0</v>
          </cell>
          <cell r="C439" t="str">
            <v>CIP1</v>
          </cell>
          <cell r="D439" t="str">
            <v>M003</v>
          </cell>
          <cell r="E439">
            <v>39367</v>
          </cell>
          <cell r="F439" t="str">
            <v>CHAIN STITCH</v>
          </cell>
          <cell r="G439">
            <v>237072.74</v>
          </cell>
          <cell r="H439">
            <v>-225219.1</v>
          </cell>
          <cell r="I439">
            <v>11853.64</v>
          </cell>
        </row>
        <row r="440">
          <cell r="A440">
            <v>30000446</v>
          </cell>
          <cell r="B440" t="str">
            <v>0</v>
          </cell>
          <cell r="C440" t="str">
            <v>CIP1</v>
          </cell>
          <cell r="D440" t="str">
            <v>M003</v>
          </cell>
          <cell r="E440">
            <v>39299</v>
          </cell>
          <cell r="F440" t="str">
            <v>CHAIN STITCH</v>
          </cell>
          <cell r="G440">
            <v>236756.01</v>
          </cell>
          <cell r="H440">
            <v>-227548.83</v>
          </cell>
          <cell r="I440">
            <v>9207.18</v>
          </cell>
        </row>
        <row r="441">
          <cell r="A441">
            <v>30000447</v>
          </cell>
          <cell r="B441" t="str">
            <v>0</v>
          </cell>
          <cell r="C441" t="str">
            <v>CIP1</v>
          </cell>
          <cell r="D441" t="str">
            <v>M003</v>
          </cell>
          <cell r="E441">
            <v>39299</v>
          </cell>
          <cell r="F441" t="str">
            <v>CHAIN STITCH</v>
          </cell>
          <cell r="G441">
            <v>236756.01</v>
          </cell>
          <cell r="H441">
            <v>-227548.83</v>
          </cell>
          <cell r="I441">
            <v>9207.18</v>
          </cell>
        </row>
        <row r="442">
          <cell r="A442">
            <v>30000448</v>
          </cell>
          <cell r="B442" t="str">
            <v>0</v>
          </cell>
          <cell r="C442" t="str">
            <v>CIP1</v>
          </cell>
          <cell r="D442" t="str">
            <v>M003</v>
          </cell>
          <cell r="E442">
            <v>39299</v>
          </cell>
          <cell r="F442" t="str">
            <v>CHAIN STITCH</v>
          </cell>
          <cell r="G442">
            <v>236756.01</v>
          </cell>
          <cell r="H442">
            <v>-227548.83</v>
          </cell>
          <cell r="I442">
            <v>9207.18</v>
          </cell>
        </row>
        <row r="443">
          <cell r="A443">
            <v>30000449</v>
          </cell>
          <cell r="B443" t="str">
            <v>0</v>
          </cell>
          <cell r="C443" t="str">
            <v>CIP1</v>
          </cell>
          <cell r="D443" t="str">
            <v>M003</v>
          </cell>
          <cell r="E443">
            <v>39299</v>
          </cell>
          <cell r="F443" t="str">
            <v>CHAIN STITCH</v>
          </cell>
          <cell r="G443">
            <v>236756.01</v>
          </cell>
          <cell r="H443">
            <v>-227548.83</v>
          </cell>
          <cell r="I443">
            <v>9207.18</v>
          </cell>
        </row>
        <row r="444">
          <cell r="A444">
            <v>30000450</v>
          </cell>
          <cell r="B444" t="str">
            <v>0</v>
          </cell>
          <cell r="C444" t="str">
            <v>CIP1</v>
          </cell>
          <cell r="D444" t="str">
            <v>M003</v>
          </cell>
          <cell r="E444">
            <v>39299</v>
          </cell>
          <cell r="F444" t="str">
            <v>CHAIN STITCH</v>
          </cell>
          <cell r="G444">
            <v>236756.01</v>
          </cell>
          <cell r="H444">
            <v>-227548.83</v>
          </cell>
          <cell r="I444">
            <v>9207.18</v>
          </cell>
        </row>
        <row r="445">
          <cell r="A445">
            <v>30000451</v>
          </cell>
          <cell r="B445" t="str">
            <v>0</v>
          </cell>
          <cell r="C445" t="str">
            <v>CIP1</v>
          </cell>
          <cell r="D445" t="str">
            <v>M003</v>
          </cell>
          <cell r="E445">
            <v>39299</v>
          </cell>
          <cell r="F445" t="str">
            <v>CHAIN STITCH</v>
          </cell>
          <cell r="G445">
            <v>236756.01</v>
          </cell>
          <cell r="H445">
            <v>-227548.83</v>
          </cell>
          <cell r="I445">
            <v>9207.18</v>
          </cell>
        </row>
        <row r="446">
          <cell r="A446">
            <v>30000452</v>
          </cell>
          <cell r="B446" t="str">
            <v>0</v>
          </cell>
          <cell r="C446" t="str">
            <v>CIP1</v>
          </cell>
          <cell r="D446" t="str">
            <v>M003</v>
          </cell>
          <cell r="E446">
            <v>39299</v>
          </cell>
          <cell r="F446" t="str">
            <v>CHAIN STITCH</v>
          </cell>
          <cell r="G446">
            <v>236756.01</v>
          </cell>
          <cell r="H446">
            <v>-227548.83</v>
          </cell>
          <cell r="I446">
            <v>9207.18</v>
          </cell>
        </row>
        <row r="447">
          <cell r="A447">
            <v>30000453</v>
          </cell>
          <cell r="B447" t="str">
            <v>0</v>
          </cell>
          <cell r="C447" t="str">
            <v>CIP1</v>
          </cell>
          <cell r="D447" t="str">
            <v>M003</v>
          </cell>
          <cell r="E447">
            <v>39299</v>
          </cell>
          <cell r="F447" t="str">
            <v>CHAIN STITCH</v>
          </cell>
          <cell r="G447">
            <v>236756.01</v>
          </cell>
          <cell r="H447">
            <v>-227548.83</v>
          </cell>
          <cell r="I447">
            <v>9207.18</v>
          </cell>
        </row>
        <row r="448">
          <cell r="A448">
            <v>30000455</v>
          </cell>
          <cell r="B448" t="str">
            <v>0</v>
          </cell>
          <cell r="C448" t="str">
            <v>CIP1</v>
          </cell>
          <cell r="D448" t="str">
            <v>M003</v>
          </cell>
          <cell r="E448">
            <v>39299</v>
          </cell>
          <cell r="F448" t="str">
            <v>CHAIN STITCH</v>
          </cell>
          <cell r="G448">
            <v>236756.01</v>
          </cell>
          <cell r="H448">
            <v>-227548.83</v>
          </cell>
          <cell r="I448">
            <v>9207.18</v>
          </cell>
        </row>
        <row r="449">
          <cell r="A449">
            <v>30000456</v>
          </cell>
          <cell r="B449" t="str">
            <v>0</v>
          </cell>
          <cell r="C449" t="str">
            <v>CIP1</v>
          </cell>
          <cell r="D449" t="str">
            <v>M003</v>
          </cell>
          <cell r="E449">
            <v>39334</v>
          </cell>
          <cell r="F449" t="str">
            <v>CHAIN STITCH</v>
          </cell>
          <cell r="G449">
            <v>255087.35999999999</v>
          </cell>
          <cell r="H449">
            <v>-243750.13</v>
          </cell>
          <cell r="I449">
            <v>11337.23</v>
          </cell>
        </row>
        <row r="450">
          <cell r="A450">
            <v>30000457</v>
          </cell>
          <cell r="B450" t="str">
            <v>0</v>
          </cell>
          <cell r="C450" t="str">
            <v>CIP1</v>
          </cell>
          <cell r="D450" t="str">
            <v>M003</v>
          </cell>
          <cell r="E450">
            <v>39334</v>
          </cell>
          <cell r="F450" t="str">
            <v>CHAIN STITCH</v>
          </cell>
          <cell r="G450">
            <v>255087.35999999999</v>
          </cell>
          <cell r="H450">
            <v>-243750.13</v>
          </cell>
          <cell r="I450">
            <v>11337.23</v>
          </cell>
        </row>
        <row r="451">
          <cell r="A451">
            <v>30000458</v>
          </cell>
          <cell r="B451" t="str">
            <v>0</v>
          </cell>
          <cell r="C451" t="str">
            <v>CIP1</v>
          </cell>
          <cell r="D451" t="str">
            <v>M003</v>
          </cell>
          <cell r="E451">
            <v>39334</v>
          </cell>
          <cell r="F451" t="str">
            <v>CHAIN STITCH</v>
          </cell>
          <cell r="G451">
            <v>255087.35999999999</v>
          </cell>
          <cell r="H451">
            <v>-243750.13</v>
          </cell>
          <cell r="I451">
            <v>11337.23</v>
          </cell>
        </row>
        <row r="452">
          <cell r="A452">
            <v>30000460</v>
          </cell>
          <cell r="B452" t="str">
            <v>0</v>
          </cell>
          <cell r="C452" t="str">
            <v>CIP1</v>
          </cell>
          <cell r="D452" t="str">
            <v>M003</v>
          </cell>
          <cell r="E452">
            <v>39502</v>
          </cell>
          <cell r="F452" t="str">
            <v>CHAIN STITCH</v>
          </cell>
          <cell r="G452">
            <v>267153.19</v>
          </cell>
          <cell r="H452">
            <v>-247858.79</v>
          </cell>
          <cell r="I452">
            <v>19294.400000000001</v>
          </cell>
        </row>
        <row r="453">
          <cell r="A453">
            <v>30000461</v>
          </cell>
          <cell r="B453" t="str">
            <v>0</v>
          </cell>
          <cell r="C453" t="str">
            <v>CIP1</v>
          </cell>
          <cell r="D453" t="str">
            <v>M003</v>
          </cell>
          <cell r="E453">
            <v>39367</v>
          </cell>
          <cell r="F453" t="str">
            <v>CHAIN STITCH</v>
          </cell>
          <cell r="G453">
            <v>268075.65000000002</v>
          </cell>
          <cell r="H453">
            <v>-254671.87</v>
          </cell>
          <cell r="I453">
            <v>13403.78</v>
          </cell>
        </row>
        <row r="454">
          <cell r="A454">
            <v>30000462</v>
          </cell>
          <cell r="B454" t="str">
            <v>0</v>
          </cell>
          <cell r="C454" t="str">
            <v>CIP1</v>
          </cell>
          <cell r="D454" t="str">
            <v>M003</v>
          </cell>
          <cell r="E454">
            <v>39367</v>
          </cell>
          <cell r="F454" t="str">
            <v>CHAIN STITCH</v>
          </cell>
          <cell r="G454">
            <v>268075.65000000002</v>
          </cell>
          <cell r="H454">
            <v>-254671.87</v>
          </cell>
          <cell r="I454">
            <v>13403.78</v>
          </cell>
        </row>
        <row r="455">
          <cell r="A455">
            <v>30000463</v>
          </cell>
          <cell r="B455" t="str">
            <v>0</v>
          </cell>
          <cell r="C455" t="str">
            <v>CIP1</v>
          </cell>
          <cell r="D455" t="str">
            <v>M003</v>
          </cell>
          <cell r="E455">
            <v>39370</v>
          </cell>
          <cell r="F455" t="str">
            <v>CHAIN STITCH</v>
          </cell>
          <cell r="G455">
            <v>354408.22</v>
          </cell>
          <cell r="H455">
            <v>-336687.8</v>
          </cell>
          <cell r="I455">
            <v>17720.419999999998</v>
          </cell>
        </row>
        <row r="456">
          <cell r="A456">
            <v>30000464</v>
          </cell>
          <cell r="B456" t="str">
            <v>0</v>
          </cell>
          <cell r="C456" t="str">
            <v>CIP1</v>
          </cell>
          <cell r="D456" t="str">
            <v>M003</v>
          </cell>
          <cell r="E456">
            <v>38978</v>
          </cell>
          <cell r="F456" t="str">
            <v>DOUBLE NEEDLE MACHINE</v>
          </cell>
          <cell r="G456">
            <v>66779.649999999994</v>
          </cell>
          <cell r="H456">
            <v>-66779.649999999994</v>
          </cell>
          <cell r="I456">
            <v>0</v>
          </cell>
        </row>
        <row r="457">
          <cell r="A457">
            <v>30000465</v>
          </cell>
          <cell r="B457" t="str">
            <v>0</v>
          </cell>
          <cell r="C457" t="str">
            <v>CIP1</v>
          </cell>
          <cell r="D457" t="str">
            <v>M003</v>
          </cell>
          <cell r="E457">
            <v>38978</v>
          </cell>
          <cell r="F457" t="str">
            <v>DOUBLE NEEDLE MACHINE</v>
          </cell>
          <cell r="G457">
            <v>66779.649999999994</v>
          </cell>
          <cell r="H457">
            <v>-66779.649999999994</v>
          </cell>
          <cell r="I457">
            <v>0</v>
          </cell>
        </row>
        <row r="458">
          <cell r="A458">
            <v>30000466</v>
          </cell>
          <cell r="B458" t="str">
            <v>0</v>
          </cell>
          <cell r="C458" t="str">
            <v>CIP1</v>
          </cell>
          <cell r="D458" t="str">
            <v>M003</v>
          </cell>
          <cell r="E458">
            <v>38978</v>
          </cell>
          <cell r="F458" t="str">
            <v>DOUBLE NEEDLE MACHINE</v>
          </cell>
          <cell r="G458">
            <v>66779.649999999994</v>
          </cell>
          <cell r="H458">
            <v>-66779.649999999994</v>
          </cell>
          <cell r="I458">
            <v>0</v>
          </cell>
        </row>
        <row r="459">
          <cell r="A459">
            <v>30000467</v>
          </cell>
          <cell r="B459" t="str">
            <v>0</v>
          </cell>
          <cell r="C459" t="str">
            <v>CIP1</v>
          </cell>
          <cell r="D459" t="str">
            <v>M003</v>
          </cell>
          <cell r="E459">
            <v>38978</v>
          </cell>
          <cell r="F459" t="str">
            <v>DOUBLE NEEDLE MACHINE</v>
          </cell>
          <cell r="G459">
            <v>66779.649999999994</v>
          </cell>
          <cell r="H459">
            <v>-66779.649999999994</v>
          </cell>
          <cell r="I459">
            <v>0</v>
          </cell>
        </row>
        <row r="460">
          <cell r="A460">
            <v>30000468</v>
          </cell>
          <cell r="B460" t="str">
            <v>0</v>
          </cell>
          <cell r="C460" t="str">
            <v>CIP1</v>
          </cell>
          <cell r="D460" t="str">
            <v>M003</v>
          </cell>
          <cell r="E460">
            <v>38978</v>
          </cell>
          <cell r="F460" t="str">
            <v>DOUBLE NEEDLE MACHINE</v>
          </cell>
          <cell r="G460">
            <v>66779.649999999994</v>
          </cell>
          <cell r="H460">
            <v>-66779.649999999994</v>
          </cell>
          <cell r="I460">
            <v>0</v>
          </cell>
        </row>
        <row r="461">
          <cell r="A461">
            <v>30000469</v>
          </cell>
          <cell r="B461" t="str">
            <v>0</v>
          </cell>
          <cell r="C461" t="str">
            <v>CIP1</v>
          </cell>
          <cell r="D461" t="str">
            <v>M003</v>
          </cell>
          <cell r="E461">
            <v>38978</v>
          </cell>
          <cell r="F461" t="str">
            <v>DOUBLE NEEDLE MACHINE</v>
          </cell>
          <cell r="G461">
            <v>66779.649999999994</v>
          </cell>
          <cell r="H461">
            <v>-66779.649999999994</v>
          </cell>
          <cell r="I461">
            <v>0</v>
          </cell>
        </row>
        <row r="462">
          <cell r="A462">
            <v>30000470</v>
          </cell>
          <cell r="B462" t="str">
            <v>0</v>
          </cell>
          <cell r="C462" t="str">
            <v>CIP1</v>
          </cell>
          <cell r="D462" t="str">
            <v>M003</v>
          </cell>
          <cell r="E462">
            <v>38978</v>
          </cell>
          <cell r="F462" t="str">
            <v>DOUBLE NEEDLE MACHINE</v>
          </cell>
          <cell r="G462">
            <v>66779.649999999994</v>
          </cell>
          <cell r="H462">
            <v>-66779.649999999994</v>
          </cell>
          <cell r="I462">
            <v>0</v>
          </cell>
        </row>
        <row r="463">
          <cell r="A463">
            <v>30000471</v>
          </cell>
          <cell r="B463" t="str">
            <v>0</v>
          </cell>
          <cell r="C463" t="str">
            <v>CIP1</v>
          </cell>
          <cell r="D463" t="str">
            <v>M003</v>
          </cell>
          <cell r="E463">
            <v>38978</v>
          </cell>
          <cell r="F463" t="str">
            <v>DOUBLE NEEDLE MACHINE</v>
          </cell>
          <cell r="G463">
            <v>66779.649999999994</v>
          </cell>
          <cell r="H463">
            <v>-66779.649999999994</v>
          </cell>
          <cell r="I463">
            <v>0</v>
          </cell>
        </row>
        <row r="464">
          <cell r="A464">
            <v>30000472</v>
          </cell>
          <cell r="B464" t="str">
            <v>0</v>
          </cell>
          <cell r="C464" t="str">
            <v>CIP1</v>
          </cell>
          <cell r="D464" t="str">
            <v>M003</v>
          </cell>
          <cell r="E464">
            <v>38978</v>
          </cell>
          <cell r="F464" t="str">
            <v>DOUBLE NEEDLE MACHINE</v>
          </cell>
          <cell r="G464">
            <v>66779.649999999994</v>
          </cell>
          <cell r="H464">
            <v>-66779.649999999994</v>
          </cell>
          <cell r="I464">
            <v>0</v>
          </cell>
        </row>
        <row r="465">
          <cell r="A465">
            <v>30000473</v>
          </cell>
          <cell r="B465" t="str">
            <v>0</v>
          </cell>
          <cell r="C465" t="str">
            <v>CIP1</v>
          </cell>
          <cell r="D465" t="str">
            <v>M003</v>
          </cell>
          <cell r="E465">
            <v>38978</v>
          </cell>
          <cell r="F465" t="str">
            <v>DOUBLE NEEDLE MACHINE</v>
          </cell>
          <cell r="G465">
            <v>66779.649999999994</v>
          </cell>
          <cell r="H465">
            <v>-66779.649999999994</v>
          </cell>
          <cell r="I465">
            <v>0</v>
          </cell>
        </row>
        <row r="466">
          <cell r="A466">
            <v>30000474</v>
          </cell>
          <cell r="B466" t="str">
            <v>0</v>
          </cell>
          <cell r="C466" t="str">
            <v>CIP1</v>
          </cell>
          <cell r="D466" t="str">
            <v>M003</v>
          </cell>
          <cell r="E466">
            <v>38978</v>
          </cell>
          <cell r="F466" t="str">
            <v>DOUBLE NEEDLE MACHINE</v>
          </cell>
          <cell r="G466">
            <v>66779.649999999994</v>
          </cell>
          <cell r="H466">
            <v>-66779.649999999994</v>
          </cell>
          <cell r="I466">
            <v>0</v>
          </cell>
        </row>
        <row r="467">
          <cell r="A467">
            <v>30000475</v>
          </cell>
          <cell r="B467" t="str">
            <v>0</v>
          </cell>
          <cell r="C467" t="str">
            <v>CIP1</v>
          </cell>
          <cell r="D467" t="str">
            <v>M003</v>
          </cell>
          <cell r="E467">
            <v>38978</v>
          </cell>
          <cell r="F467" t="str">
            <v>DOUBLE NEEDLE MACHINE</v>
          </cell>
          <cell r="G467">
            <v>66779.649999999994</v>
          </cell>
          <cell r="H467">
            <v>-66779.649999999994</v>
          </cell>
          <cell r="I467">
            <v>0</v>
          </cell>
        </row>
        <row r="468">
          <cell r="A468">
            <v>30000476</v>
          </cell>
          <cell r="B468" t="str">
            <v>0</v>
          </cell>
          <cell r="C468" t="str">
            <v>CIP1</v>
          </cell>
          <cell r="D468" t="str">
            <v>M003</v>
          </cell>
          <cell r="E468">
            <v>38978</v>
          </cell>
          <cell r="F468" t="str">
            <v>DOUBLE NEEDLE MACHINE</v>
          </cell>
          <cell r="G468">
            <v>66779.649999999994</v>
          </cell>
          <cell r="H468">
            <v>-66779.649999999994</v>
          </cell>
          <cell r="I468">
            <v>0</v>
          </cell>
        </row>
        <row r="469">
          <cell r="A469">
            <v>30000477</v>
          </cell>
          <cell r="B469" t="str">
            <v>0</v>
          </cell>
          <cell r="C469" t="str">
            <v>CIP1</v>
          </cell>
          <cell r="D469" t="str">
            <v>M003</v>
          </cell>
          <cell r="E469">
            <v>38978</v>
          </cell>
          <cell r="F469" t="str">
            <v>DOUBLE NEEDLE MACHINE</v>
          </cell>
          <cell r="G469">
            <v>66779.649999999994</v>
          </cell>
          <cell r="H469">
            <v>-66779.649999999994</v>
          </cell>
          <cell r="I469">
            <v>0</v>
          </cell>
        </row>
        <row r="470">
          <cell r="A470">
            <v>30000478</v>
          </cell>
          <cell r="B470" t="str">
            <v>0</v>
          </cell>
          <cell r="C470" t="str">
            <v>CIP1</v>
          </cell>
          <cell r="D470" t="str">
            <v>M003</v>
          </cell>
          <cell r="E470">
            <v>38793</v>
          </cell>
          <cell r="F470" t="str">
            <v>DOUBLE NEEDLE MACHINE</v>
          </cell>
          <cell r="G470">
            <v>68796.98</v>
          </cell>
          <cell r="H470">
            <v>-68796.98</v>
          </cell>
          <cell r="I470">
            <v>0</v>
          </cell>
        </row>
        <row r="471">
          <cell r="A471">
            <v>30000479</v>
          </cell>
          <cell r="B471" t="str">
            <v>0</v>
          </cell>
          <cell r="C471" t="str">
            <v>CIP1</v>
          </cell>
          <cell r="D471" t="str">
            <v>M003</v>
          </cell>
          <cell r="E471">
            <v>38793</v>
          </cell>
          <cell r="F471" t="str">
            <v>DOUBLE NEEDLE MACHINE</v>
          </cell>
          <cell r="G471">
            <v>68796.98</v>
          </cell>
          <cell r="H471">
            <v>-68796.98</v>
          </cell>
          <cell r="I471">
            <v>0</v>
          </cell>
        </row>
        <row r="472">
          <cell r="A472">
            <v>30000480</v>
          </cell>
          <cell r="B472" t="str">
            <v>0</v>
          </cell>
          <cell r="C472" t="str">
            <v>CIP1</v>
          </cell>
          <cell r="D472" t="str">
            <v>M003</v>
          </cell>
          <cell r="E472">
            <v>38793</v>
          </cell>
          <cell r="F472" t="str">
            <v>DOUBLE NEEDLE MACHINE</v>
          </cell>
          <cell r="G472">
            <v>68796.98</v>
          </cell>
          <cell r="H472">
            <v>-68796.98</v>
          </cell>
          <cell r="I472">
            <v>0</v>
          </cell>
        </row>
        <row r="473">
          <cell r="A473">
            <v>30000481</v>
          </cell>
          <cell r="B473" t="str">
            <v>0</v>
          </cell>
          <cell r="C473" t="str">
            <v>CIP1</v>
          </cell>
          <cell r="D473" t="str">
            <v>M003</v>
          </cell>
          <cell r="E473">
            <v>38793</v>
          </cell>
          <cell r="F473" t="str">
            <v>DOUBLE NEEDLE MACHINE</v>
          </cell>
          <cell r="G473">
            <v>68796.98</v>
          </cell>
          <cell r="H473">
            <v>-68796.98</v>
          </cell>
          <cell r="I473">
            <v>0</v>
          </cell>
        </row>
        <row r="474">
          <cell r="A474">
            <v>30000482</v>
          </cell>
          <cell r="B474" t="str">
            <v>0</v>
          </cell>
          <cell r="C474" t="str">
            <v>CIP1</v>
          </cell>
          <cell r="D474" t="str">
            <v>M003</v>
          </cell>
          <cell r="E474">
            <v>38793</v>
          </cell>
          <cell r="F474" t="str">
            <v>DOUBLE NEEDLE MACHINE</v>
          </cell>
          <cell r="G474">
            <v>68796.98</v>
          </cell>
          <cell r="H474">
            <v>-68796.98</v>
          </cell>
          <cell r="I474">
            <v>0</v>
          </cell>
        </row>
        <row r="475">
          <cell r="A475">
            <v>30000483</v>
          </cell>
          <cell r="B475" t="str">
            <v>0</v>
          </cell>
          <cell r="C475" t="str">
            <v>CIP1</v>
          </cell>
          <cell r="D475" t="str">
            <v>M003</v>
          </cell>
          <cell r="E475">
            <v>38793</v>
          </cell>
          <cell r="F475" t="str">
            <v>DOUBLE NEEDLE MACHINE</v>
          </cell>
          <cell r="G475">
            <v>68796.98</v>
          </cell>
          <cell r="H475">
            <v>-68796.98</v>
          </cell>
          <cell r="I475">
            <v>0</v>
          </cell>
        </row>
        <row r="476">
          <cell r="A476">
            <v>30000484</v>
          </cell>
          <cell r="B476" t="str">
            <v>0</v>
          </cell>
          <cell r="C476" t="str">
            <v>CIP1</v>
          </cell>
          <cell r="D476" t="str">
            <v>M003</v>
          </cell>
          <cell r="E476">
            <v>38793</v>
          </cell>
          <cell r="F476" t="str">
            <v>DOUBLE NEEDLE MACHINE</v>
          </cell>
          <cell r="G476">
            <v>68796.98</v>
          </cell>
          <cell r="H476">
            <v>-68796.98</v>
          </cell>
          <cell r="I476">
            <v>0</v>
          </cell>
        </row>
        <row r="477">
          <cell r="A477">
            <v>30000485</v>
          </cell>
          <cell r="B477" t="str">
            <v>0</v>
          </cell>
          <cell r="C477" t="str">
            <v>CIP1</v>
          </cell>
          <cell r="D477" t="str">
            <v>M003</v>
          </cell>
          <cell r="E477">
            <v>38793</v>
          </cell>
          <cell r="F477" t="str">
            <v>DOUBLE NEEDLE MACHINE</v>
          </cell>
          <cell r="G477">
            <v>68796.98</v>
          </cell>
          <cell r="H477">
            <v>-68796.98</v>
          </cell>
          <cell r="I477">
            <v>0</v>
          </cell>
        </row>
        <row r="478">
          <cell r="A478">
            <v>30000486</v>
          </cell>
          <cell r="B478" t="str">
            <v>0</v>
          </cell>
          <cell r="C478" t="str">
            <v>CIP1</v>
          </cell>
          <cell r="D478" t="str">
            <v>M003</v>
          </cell>
          <cell r="E478">
            <v>38793</v>
          </cell>
          <cell r="F478" t="str">
            <v>DOUBLE NEEDLE MACHINE</v>
          </cell>
          <cell r="G478">
            <v>68796.98</v>
          </cell>
          <cell r="H478">
            <v>-68796.98</v>
          </cell>
          <cell r="I478">
            <v>0</v>
          </cell>
        </row>
        <row r="479">
          <cell r="A479">
            <v>30000487</v>
          </cell>
          <cell r="B479" t="str">
            <v>0</v>
          </cell>
          <cell r="C479" t="str">
            <v>CIP1</v>
          </cell>
          <cell r="D479" t="str">
            <v>M003</v>
          </cell>
          <cell r="E479">
            <v>38793</v>
          </cell>
          <cell r="F479" t="str">
            <v>DOUBLE NEEDLE MACHINE</v>
          </cell>
          <cell r="G479">
            <v>68796.98</v>
          </cell>
          <cell r="H479">
            <v>-68796.98</v>
          </cell>
          <cell r="I479">
            <v>0</v>
          </cell>
        </row>
        <row r="480">
          <cell r="A480">
            <v>30000488</v>
          </cell>
          <cell r="B480" t="str">
            <v>0</v>
          </cell>
          <cell r="C480" t="str">
            <v>CIP1</v>
          </cell>
          <cell r="D480" t="str">
            <v>M003</v>
          </cell>
          <cell r="E480">
            <v>38793</v>
          </cell>
          <cell r="F480" t="str">
            <v>DOUBLE NEEDLE MACHINE</v>
          </cell>
          <cell r="G480">
            <v>68796.98</v>
          </cell>
          <cell r="H480">
            <v>-68796.98</v>
          </cell>
          <cell r="I480">
            <v>0</v>
          </cell>
        </row>
        <row r="481">
          <cell r="A481">
            <v>30000489</v>
          </cell>
          <cell r="B481" t="str">
            <v>0</v>
          </cell>
          <cell r="C481" t="str">
            <v>CIP1</v>
          </cell>
          <cell r="D481" t="str">
            <v>M003</v>
          </cell>
          <cell r="E481">
            <v>38793</v>
          </cell>
          <cell r="F481" t="str">
            <v>DOUBLE NEEDLE MACHINE</v>
          </cell>
          <cell r="G481">
            <v>68796.98</v>
          </cell>
          <cell r="H481">
            <v>-68796.98</v>
          </cell>
          <cell r="I481">
            <v>0</v>
          </cell>
        </row>
        <row r="482">
          <cell r="A482">
            <v>30000490</v>
          </cell>
          <cell r="B482" t="str">
            <v>0</v>
          </cell>
          <cell r="C482" t="str">
            <v>CIP1</v>
          </cell>
          <cell r="D482" t="str">
            <v>M003</v>
          </cell>
          <cell r="E482">
            <v>38793</v>
          </cell>
          <cell r="F482" t="str">
            <v>DOUBLE NEEDLE MACHINE</v>
          </cell>
          <cell r="G482">
            <v>68796.98</v>
          </cell>
          <cell r="H482">
            <v>-68796.98</v>
          </cell>
          <cell r="I482">
            <v>0</v>
          </cell>
        </row>
        <row r="483">
          <cell r="A483">
            <v>30000491</v>
          </cell>
          <cell r="B483" t="str">
            <v>0</v>
          </cell>
          <cell r="C483" t="str">
            <v>CIP1</v>
          </cell>
          <cell r="D483" t="str">
            <v>M003</v>
          </cell>
          <cell r="E483">
            <v>38793</v>
          </cell>
          <cell r="F483" t="str">
            <v>DOUBLE NEEDLE MACHINE</v>
          </cell>
          <cell r="G483">
            <v>68796.98</v>
          </cell>
          <cell r="H483">
            <v>-68796.98</v>
          </cell>
          <cell r="I483">
            <v>0</v>
          </cell>
        </row>
        <row r="484">
          <cell r="A484">
            <v>30000492</v>
          </cell>
          <cell r="B484" t="str">
            <v>0</v>
          </cell>
          <cell r="C484" t="str">
            <v>CIP1</v>
          </cell>
          <cell r="D484" t="str">
            <v>M003</v>
          </cell>
          <cell r="E484">
            <v>38943</v>
          </cell>
          <cell r="F484" t="str">
            <v>DOUBLE NEEDLE MACHINE</v>
          </cell>
          <cell r="G484">
            <v>67400.55</v>
          </cell>
          <cell r="H484">
            <v>-67400.55</v>
          </cell>
          <cell r="I484">
            <v>0</v>
          </cell>
        </row>
        <row r="485">
          <cell r="A485">
            <v>30000493</v>
          </cell>
          <cell r="B485" t="str">
            <v>0</v>
          </cell>
          <cell r="C485" t="str">
            <v>CIP1</v>
          </cell>
          <cell r="D485" t="str">
            <v>M003</v>
          </cell>
          <cell r="E485">
            <v>38943</v>
          </cell>
          <cell r="F485" t="str">
            <v>DOUBLE NEEDLE MACHINE</v>
          </cell>
          <cell r="G485">
            <v>67400.55</v>
          </cell>
          <cell r="H485">
            <v>-67400.55</v>
          </cell>
          <cell r="I485">
            <v>0</v>
          </cell>
        </row>
        <row r="486">
          <cell r="A486">
            <v>30000494</v>
          </cell>
          <cell r="B486" t="str">
            <v>0</v>
          </cell>
          <cell r="C486" t="str">
            <v>CIP1</v>
          </cell>
          <cell r="D486" t="str">
            <v>M003</v>
          </cell>
          <cell r="E486">
            <v>38943</v>
          </cell>
          <cell r="F486" t="str">
            <v>DOUBLE NEEDLE MACHINE</v>
          </cell>
          <cell r="G486">
            <v>67400.55</v>
          </cell>
          <cell r="H486">
            <v>-67400.55</v>
          </cell>
          <cell r="I486">
            <v>0</v>
          </cell>
        </row>
        <row r="487">
          <cell r="A487">
            <v>30000495</v>
          </cell>
          <cell r="B487" t="str">
            <v>0</v>
          </cell>
          <cell r="C487" t="str">
            <v>CIP1</v>
          </cell>
          <cell r="D487" t="str">
            <v>M003</v>
          </cell>
          <cell r="E487">
            <v>38943</v>
          </cell>
          <cell r="F487" t="str">
            <v>DOUBLE NEEDLE MACHINE</v>
          </cell>
          <cell r="G487">
            <v>67400.55</v>
          </cell>
          <cell r="H487">
            <v>-67400.55</v>
          </cell>
          <cell r="I487">
            <v>0</v>
          </cell>
        </row>
        <row r="488">
          <cell r="A488">
            <v>30000497</v>
          </cell>
          <cell r="B488" t="str">
            <v>0</v>
          </cell>
          <cell r="C488" t="str">
            <v>CIP1</v>
          </cell>
          <cell r="D488" t="str">
            <v>M003</v>
          </cell>
          <cell r="E488">
            <v>38943</v>
          </cell>
          <cell r="F488" t="str">
            <v>DOUBLE NEEDLE MACHINE</v>
          </cell>
          <cell r="G488">
            <v>67400.55</v>
          </cell>
          <cell r="H488">
            <v>-67400.55</v>
          </cell>
          <cell r="I488">
            <v>0</v>
          </cell>
        </row>
        <row r="489">
          <cell r="A489">
            <v>30000505</v>
          </cell>
          <cell r="B489" t="str">
            <v>0</v>
          </cell>
          <cell r="C489" t="str">
            <v>CIP1</v>
          </cell>
          <cell r="D489" t="str">
            <v>M003</v>
          </cell>
          <cell r="E489">
            <v>38720</v>
          </cell>
          <cell r="F489" t="str">
            <v>DOUBLE NEEDLE MACHINE</v>
          </cell>
          <cell r="G489">
            <v>68105.62</v>
          </cell>
          <cell r="H489">
            <v>-68105.62</v>
          </cell>
          <cell r="I489">
            <v>0</v>
          </cell>
        </row>
        <row r="490">
          <cell r="A490">
            <v>30000508</v>
          </cell>
          <cell r="B490" t="str">
            <v>0</v>
          </cell>
          <cell r="C490" t="str">
            <v>CIP1</v>
          </cell>
          <cell r="D490" t="str">
            <v>M003</v>
          </cell>
          <cell r="E490">
            <v>38720</v>
          </cell>
          <cell r="F490" t="str">
            <v>DOUBLE NEEDLE MACHINE</v>
          </cell>
          <cell r="G490">
            <v>68105.62</v>
          </cell>
          <cell r="H490">
            <v>-68105.62</v>
          </cell>
          <cell r="I490">
            <v>0</v>
          </cell>
        </row>
        <row r="491">
          <cell r="A491">
            <v>30000509</v>
          </cell>
          <cell r="B491" t="str">
            <v>0</v>
          </cell>
          <cell r="C491" t="str">
            <v>CIP1</v>
          </cell>
          <cell r="D491" t="str">
            <v>M003</v>
          </cell>
          <cell r="E491">
            <v>38720</v>
          </cell>
          <cell r="F491" t="str">
            <v>DOUBLE NEEDLE MACHINE</v>
          </cell>
          <cell r="G491">
            <v>68105.62</v>
          </cell>
          <cell r="H491">
            <v>-68105.62</v>
          </cell>
          <cell r="I491">
            <v>0</v>
          </cell>
        </row>
        <row r="492">
          <cell r="A492">
            <v>30000510</v>
          </cell>
          <cell r="B492" t="str">
            <v>0</v>
          </cell>
          <cell r="C492" t="str">
            <v>CIP1</v>
          </cell>
          <cell r="D492" t="str">
            <v>M003</v>
          </cell>
          <cell r="E492">
            <v>38720</v>
          </cell>
          <cell r="F492" t="str">
            <v>DOUBLE NEEDLE MACHINE</v>
          </cell>
          <cell r="G492">
            <v>68105.62</v>
          </cell>
          <cell r="H492">
            <v>-68105.62</v>
          </cell>
          <cell r="I492">
            <v>0</v>
          </cell>
        </row>
        <row r="493">
          <cell r="A493">
            <v>30000511</v>
          </cell>
          <cell r="B493" t="str">
            <v>0</v>
          </cell>
          <cell r="C493" t="str">
            <v>CIP1</v>
          </cell>
          <cell r="D493" t="str">
            <v>M003</v>
          </cell>
          <cell r="E493">
            <v>38720</v>
          </cell>
          <cell r="F493" t="str">
            <v>DOUBLE NEEDLE MACHINE</v>
          </cell>
          <cell r="G493">
            <v>68105.62</v>
          </cell>
          <cell r="H493">
            <v>-68105.62</v>
          </cell>
          <cell r="I493">
            <v>0</v>
          </cell>
        </row>
        <row r="494">
          <cell r="A494">
            <v>30000512</v>
          </cell>
          <cell r="B494" t="str">
            <v>0</v>
          </cell>
          <cell r="C494" t="str">
            <v>CIP1</v>
          </cell>
          <cell r="D494" t="str">
            <v>M003</v>
          </cell>
          <cell r="E494">
            <v>39488</v>
          </cell>
          <cell r="F494" t="str">
            <v>DOUBLE NEEDLE MACHINE</v>
          </cell>
          <cell r="G494">
            <v>70765.41</v>
          </cell>
          <cell r="H494">
            <v>-65654.570000000007</v>
          </cell>
          <cell r="I494">
            <v>5110.84</v>
          </cell>
        </row>
        <row r="495">
          <cell r="A495">
            <v>30000513</v>
          </cell>
          <cell r="B495" t="str">
            <v>0</v>
          </cell>
          <cell r="C495" t="str">
            <v>CIP1</v>
          </cell>
          <cell r="D495" t="str">
            <v>M003</v>
          </cell>
          <cell r="E495">
            <v>39488</v>
          </cell>
          <cell r="F495" t="str">
            <v>DOUBLE NEEDLE MACHINE</v>
          </cell>
          <cell r="G495">
            <v>70765.41</v>
          </cell>
          <cell r="H495">
            <v>-65654.570000000007</v>
          </cell>
          <cell r="I495">
            <v>5110.84</v>
          </cell>
        </row>
        <row r="496">
          <cell r="A496">
            <v>30000514</v>
          </cell>
          <cell r="B496" t="str">
            <v>0</v>
          </cell>
          <cell r="C496" t="str">
            <v>CIP1</v>
          </cell>
          <cell r="D496" t="str">
            <v>M003</v>
          </cell>
          <cell r="E496">
            <v>39488</v>
          </cell>
          <cell r="F496" t="str">
            <v>DOUBLE NEEDLE MACHINE</v>
          </cell>
          <cell r="G496">
            <v>70765.41</v>
          </cell>
          <cell r="H496">
            <v>-65654.570000000007</v>
          </cell>
          <cell r="I496">
            <v>5110.84</v>
          </cell>
        </row>
        <row r="497">
          <cell r="A497">
            <v>30000515</v>
          </cell>
          <cell r="B497" t="str">
            <v>0</v>
          </cell>
          <cell r="C497" t="str">
            <v>CIP1</v>
          </cell>
          <cell r="D497" t="str">
            <v>M003</v>
          </cell>
          <cell r="E497">
            <v>39488</v>
          </cell>
          <cell r="F497" t="str">
            <v>DOUBLE NEEDLE MACHINE</v>
          </cell>
          <cell r="G497">
            <v>70765.41</v>
          </cell>
          <cell r="H497">
            <v>-65654.570000000007</v>
          </cell>
          <cell r="I497">
            <v>5110.84</v>
          </cell>
        </row>
        <row r="498">
          <cell r="A498">
            <v>30000516</v>
          </cell>
          <cell r="B498" t="str">
            <v>0</v>
          </cell>
          <cell r="C498" t="str">
            <v>CIP1</v>
          </cell>
          <cell r="D498" t="str">
            <v>M003</v>
          </cell>
          <cell r="E498">
            <v>39488</v>
          </cell>
          <cell r="F498" t="str">
            <v>DOUBLE NEEDLE MACHINE</v>
          </cell>
          <cell r="G498">
            <v>70765.41</v>
          </cell>
          <cell r="H498">
            <v>-65654.570000000007</v>
          </cell>
          <cell r="I498">
            <v>5110.84</v>
          </cell>
        </row>
        <row r="499">
          <cell r="A499">
            <v>30000517</v>
          </cell>
          <cell r="B499" t="str">
            <v>0</v>
          </cell>
          <cell r="C499" t="str">
            <v>CIP1</v>
          </cell>
          <cell r="D499" t="str">
            <v>M003</v>
          </cell>
          <cell r="E499">
            <v>39488</v>
          </cell>
          <cell r="F499" t="str">
            <v>DOUBLE NEEDLE MACHINE</v>
          </cell>
          <cell r="G499">
            <v>70765.41</v>
          </cell>
          <cell r="H499">
            <v>-65654.570000000007</v>
          </cell>
          <cell r="I499">
            <v>5110.84</v>
          </cell>
        </row>
        <row r="500">
          <cell r="A500">
            <v>30000518</v>
          </cell>
          <cell r="B500" t="str">
            <v>0</v>
          </cell>
          <cell r="C500" t="str">
            <v>CIP1</v>
          </cell>
          <cell r="D500" t="str">
            <v>M003</v>
          </cell>
          <cell r="E500">
            <v>39488</v>
          </cell>
          <cell r="F500" t="str">
            <v>DOUBLE NEEDLE MACHINE</v>
          </cell>
          <cell r="G500">
            <v>70765.41</v>
          </cell>
          <cell r="H500">
            <v>-65654.570000000007</v>
          </cell>
          <cell r="I500">
            <v>5110.84</v>
          </cell>
        </row>
        <row r="501">
          <cell r="A501">
            <v>30000519</v>
          </cell>
          <cell r="B501" t="str">
            <v>0</v>
          </cell>
          <cell r="C501" t="str">
            <v>CIP1</v>
          </cell>
          <cell r="D501" t="str">
            <v>M003</v>
          </cell>
          <cell r="E501">
            <v>39488</v>
          </cell>
          <cell r="F501" t="str">
            <v>DOUBLE NEEDLE MACHINE</v>
          </cell>
          <cell r="G501">
            <v>70765.41</v>
          </cell>
          <cell r="H501">
            <v>-65654.570000000007</v>
          </cell>
          <cell r="I501">
            <v>5110.84</v>
          </cell>
        </row>
        <row r="502">
          <cell r="A502">
            <v>30000520</v>
          </cell>
          <cell r="B502" t="str">
            <v>0</v>
          </cell>
          <cell r="C502" t="str">
            <v>CIP1</v>
          </cell>
          <cell r="D502" t="str">
            <v>M003</v>
          </cell>
          <cell r="E502">
            <v>39203</v>
          </cell>
          <cell r="F502" t="str">
            <v>DOUBLE NEEDLE MACHINE</v>
          </cell>
          <cell r="G502">
            <v>71124.2</v>
          </cell>
          <cell r="H502">
            <v>-69543.66</v>
          </cell>
          <cell r="I502">
            <v>1580.54</v>
          </cell>
        </row>
        <row r="503">
          <cell r="A503">
            <v>30000521</v>
          </cell>
          <cell r="B503" t="str">
            <v>0</v>
          </cell>
          <cell r="C503" t="str">
            <v>CIP1</v>
          </cell>
          <cell r="D503" t="str">
            <v>M003</v>
          </cell>
          <cell r="E503">
            <v>39203</v>
          </cell>
          <cell r="F503" t="str">
            <v>DOUBLE NEEDLE MACHINE</v>
          </cell>
          <cell r="G503">
            <v>71124.2</v>
          </cell>
          <cell r="H503">
            <v>-69543.66</v>
          </cell>
          <cell r="I503">
            <v>1580.54</v>
          </cell>
        </row>
        <row r="504">
          <cell r="A504">
            <v>30000522</v>
          </cell>
          <cell r="B504" t="str">
            <v>0</v>
          </cell>
          <cell r="C504" t="str">
            <v>CIP1</v>
          </cell>
          <cell r="D504" t="str">
            <v>M003</v>
          </cell>
          <cell r="E504">
            <v>39203</v>
          </cell>
          <cell r="F504" t="str">
            <v>DOUBLE NEEDLE MACHINE</v>
          </cell>
          <cell r="G504">
            <v>71124.2</v>
          </cell>
          <cell r="H504">
            <v>-69543.66</v>
          </cell>
          <cell r="I504">
            <v>1580.54</v>
          </cell>
        </row>
        <row r="505">
          <cell r="A505">
            <v>30000523</v>
          </cell>
          <cell r="B505" t="str">
            <v>0</v>
          </cell>
          <cell r="C505" t="str">
            <v>CIP1</v>
          </cell>
          <cell r="D505" t="str">
            <v>M003</v>
          </cell>
          <cell r="E505">
            <v>39203</v>
          </cell>
          <cell r="F505" t="str">
            <v>DOUBLE NEEDLE MACHINE</v>
          </cell>
          <cell r="G505">
            <v>71124.2</v>
          </cell>
          <cell r="H505">
            <v>-69543.66</v>
          </cell>
          <cell r="I505">
            <v>1580.54</v>
          </cell>
        </row>
        <row r="506">
          <cell r="A506">
            <v>30000524</v>
          </cell>
          <cell r="B506" t="str">
            <v>0</v>
          </cell>
          <cell r="C506" t="str">
            <v>CIP1</v>
          </cell>
          <cell r="D506" t="str">
            <v>M003</v>
          </cell>
          <cell r="E506">
            <v>39203</v>
          </cell>
          <cell r="F506" t="str">
            <v>DOUBLE NEEDLE MACHINE</v>
          </cell>
          <cell r="G506">
            <v>71124.2</v>
          </cell>
          <cell r="H506">
            <v>-69543.66</v>
          </cell>
          <cell r="I506">
            <v>1580.54</v>
          </cell>
        </row>
        <row r="507">
          <cell r="A507">
            <v>30000525</v>
          </cell>
          <cell r="B507" t="str">
            <v>0</v>
          </cell>
          <cell r="C507" t="str">
            <v>CIP1</v>
          </cell>
          <cell r="D507" t="str">
            <v>M003</v>
          </cell>
          <cell r="E507">
            <v>39203</v>
          </cell>
          <cell r="F507" t="str">
            <v>DOUBLE NEEDLE MACHINE</v>
          </cell>
          <cell r="G507">
            <v>71124.2</v>
          </cell>
          <cell r="H507">
            <v>-69543.66</v>
          </cell>
          <cell r="I507">
            <v>1580.54</v>
          </cell>
        </row>
        <row r="508">
          <cell r="A508">
            <v>30000531</v>
          </cell>
          <cell r="B508" t="str">
            <v>0</v>
          </cell>
          <cell r="C508" t="str">
            <v>CIP1</v>
          </cell>
          <cell r="D508" t="str">
            <v>M003</v>
          </cell>
          <cell r="E508">
            <v>39182</v>
          </cell>
          <cell r="F508" t="str">
            <v>DOUBLE NEEDLE MACHINE</v>
          </cell>
          <cell r="G508">
            <v>71772.3</v>
          </cell>
          <cell r="H508">
            <v>-70576.100000000006</v>
          </cell>
          <cell r="I508">
            <v>1196.2</v>
          </cell>
        </row>
        <row r="509">
          <cell r="A509">
            <v>30000532</v>
          </cell>
          <cell r="B509" t="str">
            <v>0</v>
          </cell>
          <cell r="C509" t="str">
            <v>CIP1</v>
          </cell>
          <cell r="D509" t="str">
            <v>M003</v>
          </cell>
          <cell r="E509">
            <v>38978</v>
          </cell>
          <cell r="F509" t="str">
            <v>DOUBLE NEEDLE MACHINE</v>
          </cell>
          <cell r="G509">
            <v>81925.56</v>
          </cell>
          <cell r="H509">
            <v>-81925.55</v>
          </cell>
          <cell r="I509">
            <v>0.01</v>
          </cell>
        </row>
        <row r="510">
          <cell r="A510">
            <v>30000533</v>
          </cell>
          <cell r="B510" t="str">
            <v>0</v>
          </cell>
          <cell r="C510" t="str">
            <v>CIP1</v>
          </cell>
          <cell r="D510" t="str">
            <v>M003</v>
          </cell>
          <cell r="E510">
            <v>38978</v>
          </cell>
          <cell r="F510" t="str">
            <v>DOUBLE NEEDLE MACHINE</v>
          </cell>
          <cell r="G510">
            <v>81925.56</v>
          </cell>
          <cell r="H510">
            <v>-81925.55</v>
          </cell>
          <cell r="I510">
            <v>0.01</v>
          </cell>
        </row>
        <row r="511">
          <cell r="A511">
            <v>30000534</v>
          </cell>
          <cell r="B511" t="str">
            <v>0</v>
          </cell>
          <cell r="C511" t="str">
            <v>CIP1</v>
          </cell>
          <cell r="D511" t="str">
            <v>M003</v>
          </cell>
          <cell r="E511">
            <v>38978</v>
          </cell>
          <cell r="F511" t="str">
            <v>DOUBLE NEEDLE MACHINE</v>
          </cell>
          <cell r="G511">
            <v>81925.56</v>
          </cell>
          <cell r="H511">
            <v>-81925.55</v>
          </cell>
          <cell r="I511">
            <v>0.01</v>
          </cell>
        </row>
        <row r="512">
          <cell r="A512">
            <v>30000535</v>
          </cell>
          <cell r="B512" t="str">
            <v>0</v>
          </cell>
          <cell r="C512" t="str">
            <v>CIP1</v>
          </cell>
          <cell r="D512" t="str">
            <v>M003</v>
          </cell>
          <cell r="E512">
            <v>38978</v>
          </cell>
          <cell r="F512" t="str">
            <v>DOUBLE NEEDLE MACHINE</v>
          </cell>
          <cell r="G512">
            <v>81925.56</v>
          </cell>
          <cell r="H512">
            <v>-81925.55</v>
          </cell>
          <cell r="I512">
            <v>0.01</v>
          </cell>
        </row>
        <row r="513">
          <cell r="A513">
            <v>30000536</v>
          </cell>
          <cell r="B513" t="str">
            <v>0</v>
          </cell>
          <cell r="C513" t="str">
            <v>CIP1</v>
          </cell>
          <cell r="D513" t="str">
            <v>M003</v>
          </cell>
          <cell r="E513">
            <v>38978</v>
          </cell>
          <cell r="F513" t="str">
            <v>DOUBLE NEEDLE MACHINE</v>
          </cell>
          <cell r="G513">
            <v>81925.56</v>
          </cell>
          <cell r="H513">
            <v>-81925.55</v>
          </cell>
          <cell r="I513">
            <v>0.01</v>
          </cell>
        </row>
        <row r="514">
          <cell r="A514">
            <v>30000537</v>
          </cell>
          <cell r="B514" t="str">
            <v>0</v>
          </cell>
          <cell r="C514" t="str">
            <v>CIP1</v>
          </cell>
          <cell r="D514" t="str">
            <v>M003</v>
          </cell>
          <cell r="E514">
            <v>38978</v>
          </cell>
          <cell r="F514" t="str">
            <v>DOUBLE NEEDLE MACHINE</v>
          </cell>
          <cell r="G514">
            <v>81925.56</v>
          </cell>
          <cell r="H514">
            <v>-81925.55</v>
          </cell>
          <cell r="I514">
            <v>0.01</v>
          </cell>
        </row>
        <row r="515">
          <cell r="A515">
            <v>30000538</v>
          </cell>
          <cell r="B515" t="str">
            <v>0</v>
          </cell>
          <cell r="C515" t="str">
            <v>CIP1</v>
          </cell>
          <cell r="D515" t="str">
            <v>M003</v>
          </cell>
          <cell r="E515">
            <v>38978</v>
          </cell>
          <cell r="F515" t="str">
            <v>DOUBLE NEEDLE MACHINE</v>
          </cell>
          <cell r="G515">
            <v>81925.56</v>
          </cell>
          <cell r="H515">
            <v>-81925.55</v>
          </cell>
          <cell r="I515">
            <v>0.01</v>
          </cell>
        </row>
        <row r="516">
          <cell r="A516">
            <v>30000539</v>
          </cell>
          <cell r="B516" t="str">
            <v>0</v>
          </cell>
          <cell r="C516" t="str">
            <v>CIP1</v>
          </cell>
          <cell r="D516" t="str">
            <v>M003</v>
          </cell>
          <cell r="E516">
            <v>38978</v>
          </cell>
          <cell r="F516" t="str">
            <v>DOUBLE NEEDLE MACHINE</v>
          </cell>
          <cell r="G516">
            <v>81925.56</v>
          </cell>
          <cell r="H516">
            <v>-81925.55</v>
          </cell>
          <cell r="I516">
            <v>0.01</v>
          </cell>
        </row>
        <row r="517">
          <cell r="A517">
            <v>30000540</v>
          </cell>
          <cell r="B517" t="str">
            <v>0</v>
          </cell>
          <cell r="C517" t="str">
            <v>CIP1</v>
          </cell>
          <cell r="D517" t="str">
            <v>M003</v>
          </cell>
          <cell r="E517">
            <v>38978</v>
          </cell>
          <cell r="F517" t="str">
            <v>DOUBLE NEEDLE MACHINE</v>
          </cell>
          <cell r="G517">
            <v>81925.56</v>
          </cell>
          <cell r="H517">
            <v>-81925.55</v>
          </cell>
          <cell r="I517">
            <v>0.01</v>
          </cell>
        </row>
        <row r="518">
          <cell r="A518">
            <v>30000541</v>
          </cell>
          <cell r="B518" t="str">
            <v>0</v>
          </cell>
          <cell r="C518" t="str">
            <v>CIP1</v>
          </cell>
          <cell r="D518" t="str">
            <v>M003</v>
          </cell>
          <cell r="E518">
            <v>38978</v>
          </cell>
          <cell r="F518" t="str">
            <v>DOUBLE NEEDLE MACHINE</v>
          </cell>
          <cell r="G518">
            <v>81925.56</v>
          </cell>
          <cell r="H518">
            <v>-81925.55</v>
          </cell>
          <cell r="I518">
            <v>0.01</v>
          </cell>
        </row>
        <row r="519">
          <cell r="A519">
            <v>30000542</v>
          </cell>
          <cell r="B519" t="str">
            <v>0</v>
          </cell>
          <cell r="C519" t="str">
            <v>CIP1</v>
          </cell>
          <cell r="D519" t="str">
            <v>M003</v>
          </cell>
          <cell r="E519">
            <v>38978</v>
          </cell>
          <cell r="F519" t="str">
            <v>DOUBLE NEEDLE MACHINE</v>
          </cell>
          <cell r="G519">
            <v>81925.56</v>
          </cell>
          <cell r="H519">
            <v>-81925.55</v>
          </cell>
          <cell r="I519">
            <v>0.01</v>
          </cell>
        </row>
        <row r="520">
          <cell r="A520">
            <v>30000543</v>
          </cell>
          <cell r="B520" t="str">
            <v>0</v>
          </cell>
          <cell r="C520" t="str">
            <v>CIP1</v>
          </cell>
          <cell r="D520" t="str">
            <v>M003</v>
          </cell>
          <cell r="E520">
            <v>38793</v>
          </cell>
          <cell r="F520" t="str">
            <v>DOUBLE NEEDLE MACHINE</v>
          </cell>
          <cell r="G520">
            <v>84400.42</v>
          </cell>
          <cell r="H520">
            <v>-84400.42</v>
          </cell>
          <cell r="I520">
            <v>0</v>
          </cell>
        </row>
        <row r="521">
          <cell r="A521">
            <v>30000544</v>
          </cell>
          <cell r="B521" t="str">
            <v>0</v>
          </cell>
          <cell r="C521" t="str">
            <v>CIP1</v>
          </cell>
          <cell r="D521" t="str">
            <v>M003</v>
          </cell>
          <cell r="E521">
            <v>38793</v>
          </cell>
          <cell r="F521" t="str">
            <v>DOUBLE NEEDLE MACHINE</v>
          </cell>
          <cell r="G521">
            <v>84400.42</v>
          </cell>
          <cell r="H521">
            <v>-84400.42</v>
          </cell>
          <cell r="I521">
            <v>0</v>
          </cell>
        </row>
        <row r="522">
          <cell r="A522">
            <v>30000545</v>
          </cell>
          <cell r="B522" t="str">
            <v>0</v>
          </cell>
          <cell r="C522" t="str">
            <v>CIP1</v>
          </cell>
          <cell r="D522" t="str">
            <v>M003</v>
          </cell>
          <cell r="E522">
            <v>38793</v>
          </cell>
          <cell r="F522" t="str">
            <v>DOUBLE NEEDLE MACHINE</v>
          </cell>
          <cell r="G522">
            <v>84400.42</v>
          </cell>
          <cell r="H522">
            <v>-84400.42</v>
          </cell>
          <cell r="I522">
            <v>0</v>
          </cell>
        </row>
        <row r="523">
          <cell r="A523">
            <v>30000546</v>
          </cell>
          <cell r="B523" t="str">
            <v>0</v>
          </cell>
          <cell r="C523" t="str">
            <v>CIP1</v>
          </cell>
          <cell r="D523" t="str">
            <v>M003</v>
          </cell>
          <cell r="E523">
            <v>38793</v>
          </cell>
          <cell r="F523" t="str">
            <v>DOUBLE NEEDLE MACHINE</v>
          </cell>
          <cell r="G523">
            <v>84400.42</v>
          </cell>
          <cell r="H523">
            <v>-84400.42</v>
          </cell>
          <cell r="I523">
            <v>0</v>
          </cell>
        </row>
        <row r="524">
          <cell r="A524">
            <v>30000547</v>
          </cell>
          <cell r="B524" t="str">
            <v>0</v>
          </cell>
          <cell r="C524" t="str">
            <v>CIP1</v>
          </cell>
          <cell r="D524" t="str">
            <v>M003</v>
          </cell>
          <cell r="E524">
            <v>38793</v>
          </cell>
          <cell r="F524" t="str">
            <v>DOUBLE NEEDLE MACHINE</v>
          </cell>
          <cell r="G524">
            <v>84400.42</v>
          </cell>
          <cell r="H524">
            <v>-84400.42</v>
          </cell>
          <cell r="I524">
            <v>0</v>
          </cell>
        </row>
        <row r="525">
          <cell r="A525">
            <v>30000548</v>
          </cell>
          <cell r="B525" t="str">
            <v>0</v>
          </cell>
          <cell r="C525" t="str">
            <v>CIP1</v>
          </cell>
          <cell r="D525" t="str">
            <v>M003</v>
          </cell>
          <cell r="E525">
            <v>38793</v>
          </cell>
          <cell r="F525" t="str">
            <v>DOUBLE NEEDLE MACHINE</v>
          </cell>
          <cell r="G525">
            <v>84400.42</v>
          </cell>
          <cell r="H525">
            <v>-84400.42</v>
          </cell>
          <cell r="I525">
            <v>0</v>
          </cell>
        </row>
        <row r="526">
          <cell r="A526">
            <v>30000549</v>
          </cell>
          <cell r="B526" t="str">
            <v>0</v>
          </cell>
          <cell r="C526" t="str">
            <v>CIP1</v>
          </cell>
          <cell r="D526" t="str">
            <v>M003</v>
          </cell>
          <cell r="E526">
            <v>38793</v>
          </cell>
          <cell r="F526" t="str">
            <v>DOUBLE NEEDLE MACHINE</v>
          </cell>
          <cell r="G526">
            <v>84400.42</v>
          </cell>
          <cell r="H526">
            <v>-84400.42</v>
          </cell>
          <cell r="I526">
            <v>0</v>
          </cell>
        </row>
        <row r="527">
          <cell r="A527">
            <v>30000550</v>
          </cell>
          <cell r="B527" t="str">
            <v>0</v>
          </cell>
          <cell r="C527" t="str">
            <v>CIP1</v>
          </cell>
          <cell r="D527" t="str">
            <v>M003</v>
          </cell>
          <cell r="E527">
            <v>38793</v>
          </cell>
          <cell r="F527" t="str">
            <v>DOUBLE NEEDLE MACHINE</v>
          </cell>
          <cell r="G527">
            <v>84400.42</v>
          </cell>
          <cell r="H527">
            <v>-84400.42</v>
          </cell>
          <cell r="I527">
            <v>0</v>
          </cell>
        </row>
        <row r="528">
          <cell r="A528">
            <v>30000551</v>
          </cell>
          <cell r="B528" t="str">
            <v>0</v>
          </cell>
          <cell r="C528" t="str">
            <v>CIP1</v>
          </cell>
          <cell r="D528" t="str">
            <v>M003</v>
          </cell>
          <cell r="E528">
            <v>38793</v>
          </cell>
          <cell r="F528" t="str">
            <v>DOUBLE NEEDLE MACHINE</v>
          </cell>
          <cell r="G528">
            <v>84400.42</v>
          </cell>
          <cell r="H528">
            <v>-84400.42</v>
          </cell>
          <cell r="I528">
            <v>0</v>
          </cell>
        </row>
        <row r="529">
          <cell r="A529">
            <v>30000552</v>
          </cell>
          <cell r="B529" t="str">
            <v>0</v>
          </cell>
          <cell r="C529" t="str">
            <v>CIP1</v>
          </cell>
          <cell r="D529" t="str">
            <v>M003</v>
          </cell>
          <cell r="E529">
            <v>38793</v>
          </cell>
          <cell r="F529" t="str">
            <v>DOUBLE NEEDLE MACHINE</v>
          </cell>
          <cell r="G529">
            <v>84400.42</v>
          </cell>
          <cell r="H529">
            <v>-84400.42</v>
          </cell>
          <cell r="I529">
            <v>0</v>
          </cell>
        </row>
        <row r="530">
          <cell r="A530">
            <v>30000553</v>
          </cell>
          <cell r="B530" t="str">
            <v>0</v>
          </cell>
          <cell r="C530" t="str">
            <v>CIP1</v>
          </cell>
          <cell r="D530" t="str">
            <v>M003</v>
          </cell>
          <cell r="E530">
            <v>38793</v>
          </cell>
          <cell r="F530" t="str">
            <v>DOUBLE NEEDLE MACHINE</v>
          </cell>
          <cell r="G530">
            <v>84400.42</v>
          </cell>
          <cell r="H530">
            <v>-84400.42</v>
          </cell>
          <cell r="I530">
            <v>0</v>
          </cell>
        </row>
        <row r="531">
          <cell r="A531">
            <v>30000557</v>
          </cell>
          <cell r="B531" t="str">
            <v>0</v>
          </cell>
          <cell r="C531" t="str">
            <v>CIP1</v>
          </cell>
          <cell r="D531" t="str">
            <v>M003</v>
          </cell>
          <cell r="E531">
            <v>38943</v>
          </cell>
          <cell r="F531" t="str">
            <v>DOUBLE NEEDLE MACHINE</v>
          </cell>
          <cell r="G531">
            <v>82687.28</v>
          </cell>
          <cell r="H531">
            <v>-82687.28</v>
          </cell>
          <cell r="I531">
            <v>0</v>
          </cell>
        </row>
        <row r="532">
          <cell r="A532">
            <v>30000558</v>
          </cell>
          <cell r="B532" t="str">
            <v>0</v>
          </cell>
          <cell r="C532" t="str">
            <v>CIP1</v>
          </cell>
          <cell r="D532" t="str">
            <v>M003</v>
          </cell>
          <cell r="E532">
            <v>38943</v>
          </cell>
          <cell r="F532" t="str">
            <v>DOUBLE NEEDLE MACHINE</v>
          </cell>
          <cell r="G532">
            <v>82687.28</v>
          </cell>
          <cell r="H532">
            <v>-82687.28</v>
          </cell>
          <cell r="I532">
            <v>0</v>
          </cell>
        </row>
        <row r="533">
          <cell r="A533">
            <v>30000559</v>
          </cell>
          <cell r="B533" t="str">
            <v>0</v>
          </cell>
          <cell r="C533" t="str">
            <v>CIP1</v>
          </cell>
          <cell r="D533" t="str">
            <v>M003</v>
          </cell>
          <cell r="E533">
            <v>38943</v>
          </cell>
          <cell r="F533" t="str">
            <v>DOUBLE NEEDLE MACHINE</v>
          </cell>
          <cell r="G533">
            <v>82687.28</v>
          </cell>
          <cell r="H533">
            <v>-82687.28</v>
          </cell>
          <cell r="I533">
            <v>0</v>
          </cell>
        </row>
        <row r="534">
          <cell r="A534">
            <v>30000560</v>
          </cell>
          <cell r="B534" t="str">
            <v>0</v>
          </cell>
          <cell r="C534" t="str">
            <v>CIP1</v>
          </cell>
          <cell r="D534" t="str">
            <v>M003</v>
          </cell>
          <cell r="E534">
            <v>38943</v>
          </cell>
          <cell r="F534" t="str">
            <v>DOUBLE NEEDLE MACHINE</v>
          </cell>
          <cell r="G534">
            <v>82687.28</v>
          </cell>
          <cell r="H534">
            <v>-82687.28</v>
          </cell>
          <cell r="I534">
            <v>0</v>
          </cell>
        </row>
        <row r="535">
          <cell r="A535">
            <v>30000561</v>
          </cell>
          <cell r="B535" t="str">
            <v>0</v>
          </cell>
          <cell r="C535" t="str">
            <v>CIP1</v>
          </cell>
          <cell r="D535" t="str">
            <v>M003</v>
          </cell>
          <cell r="E535">
            <v>38943</v>
          </cell>
          <cell r="F535" t="str">
            <v>DOUBLE NEEDLE MACHINE</v>
          </cell>
          <cell r="G535">
            <v>82687.28</v>
          </cell>
          <cell r="H535">
            <v>-82687.28</v>
          </cell>
          <cell r="I535">
            <v>0</v>
          </cell>
        </row>
        <row r="536">
          <cell r="A536">
            <v>30000562</v>
          </cell>
          <cell r="B536" t="str">
            <v>0</v>
          </cell>
          <cell r="C536" t="str">
            <v>CIP1</v>
          </cell>
          <cell r="D536" t="str">
            <v>M003</v>
          </cell>
          <cell r="E536">
            <v>38943</v>
          </cell>
          <cell r="F536" t="str">
            <v>DOUBLE NEEDLE MACHINE</v>
          </cell>
          <cell r="G536">
            <v>82687.28</v>
          </cell>
          <cell r="H536">
            <v>-82687.28</v>
          </cell>
          <cell r="I536">
            <v>0</v>
          </cell>
        </row>
        <row r="537">
          <cell r="A537">
            <v>30000563</v>
          </cell>
          <cell r="B537" t="str">
            <v>0</v>
          </cell>
          <cell r="C537" t="str">
            <v>CIP1</v>
          </cell>
          <cell r="D537" t="str">
            <v>M003</v>
          </cell>
          <cell r="E537">
            <v>38943</v>
          </cell>
          <cell r="F537" t="str">
            <v>DOUBLE NEEDLE MACHINE</v>
          </cell>
          <cell r="G537">
            <v>82687.28</v>
          </cell>
          <cell r="H537">
            <v>-82687.28</v>
          </cell>
          <cell r="I537">
            <v>0</v>
          </cell>
        </row>
        <row r="538">
          <cell r="A538">
            <v>30000564</v>
          </cell>
          <cell r="B538" t="str">
            <v>0</v>
          </cell>
          <cell r="C538" t="str">
            <v>CIP1</v>
          </cell>
          <cell r="D538" t="str">
            <v>M003</v>
          </cell>
          <cell r="E538">
            <v>38943</v>
          </cell>
          <cell r="F538" t="str">
            <v>DOUBLE NEEDLE MACHINE</v>
          </cell>
          <cell r="G538">
            <v>82687.28</v>
          </cell>
          <cell r="H538">
            <v>-82687.28</v>
          </cell>
          <cell r="I538">
            <v>0</v>
          </cell>
        </row>
        <row r="539">
          <cell r="A539">
            <v>30000565</v>
          </cell>
          <cell r="B539" t="str">
            <v>0</v>
          </cell>
          <cell r="C539" t="str">
            <v>CIP1</v>
          </cell>
          <cell r="D539" t="str">
            <v>M003</v>
          </cell>
          <cell r="E539">
            <v>38943</v>
          </cell>
          <cell r="F539" t="str">
            <v>DOUBLE NEEDLE MACHINE</v>
          </cell>
          <cell r="G539">
            <v>82687.28</v>
          </cell>
          <cell r="H539">
            <v>-82687.28</v>
          </cell>
          <cell r="I539">
            <v>0</v>
          </cell>
        </row>
        <row r="540">
          <cell r="A540">
            <v>30000566</v>
          </cell>
          <cell r="B540" t="str">
            <v>0</v>
          </cell>
          <cell r="C540" t="str">
            <v>CIP1</v>
          </cell>
          <cell r="D540" t="str">
            <v>M003</v>
          </cell>
          <cell r="E540">
            <v>38871</v>
          </cell>
          <cell r="F540" t="str">
            <v>DOUBLE NEEDLE MACHINE</v>
          </cell>
          <cell r="G540">
            <v>83552.25</v>
          </cell>
          <cell r="H540">
            <v>-83552.25</v>
          </cell>
          <cell r="I540">
            <v>0</v>
          </cell>
        </row>
        <row r="541">
          <cell r="A541">
            <v>30000567</v>
          </cell>
          <cell r="B541" t="str">
            <v>0</v>
          </cell>
          <cell r="C541" t="str">
            <v>CIP1</v>
          </cell>
          <cell r="D541" t="str">
            <v>M003</v>
          </cell>
          <cell r="E541">
            <v>38871</v>
          </cell>
          <cell r="F541" t="str">
            <v>DOUBLE NEEDLE MACHINE</v>
          </cell>
          <cell r="G541">
            <v>83552.25</v>
          </cell>
          <cell r="H541">
            <v>-83552.25</v>
          </cell>
          <cell r="I541">
            <v>0</v>
          </cell>
        </row>
        <row r="542">
          <cell r="A542">
            <v>30000568</v>
          </cell>
          <cell r="B542" t="str">
            <v>0</v>
          </cell>
          <cell r="C542" t="str">
            <v>CIP1</v>
          </cell>
          <cell r="D542" t="str">
            <v>M003</v>
          </cell>
          <cell r="E542">
            <v>38871</v>
          </cell>
          <cell r="F542" t="str">
            <v>DOUBLE NEEDLE MACHINE</v>
          </cell>
          <cell r="G542">
            <v>83552.25</v>
          </cell>
          <cell r="H542">
            <v>-83552.25</v>
          </cell>
          <cell r="I542">
            <v>0</v>
          </cell>
        </row>
        <row r="543">
          <cell r="A543">
            <v>30000569</v>
          </cell>
          <cell r="B543" t="str">
            <v>0</v>
          </cell>
          <cell r="C543" t="str">
            <v>CIP1</v>
          </cell>
          <cell r="D543" t="str">
            <v>M003</v>
          </cell>
          <cell r="E543">
            <v>38871</v>
          </cell>
          <cell r="F543" t="str">
            <v>DOUBLE NEEDLE MACHINE</v>
          </cell>
          <cell r="G543">
            <v>83552.25</v>
          </cell>
          <cell r="H543">
            <v>-83552.25</v>
          </cell>
          <cell r="I543">
            <v>0</v>
          </cell>
        </row>
        <row r="544">
          <cell r="A544">
            <v>30000570</v>
          </cell>
          <cell r="B544" t="str">
            <v>0</v>
          </cell>
          <cell r="C544" t="str">
            <v>CIP1</v>
          </cell>
          <cell r="D544" t="str">
            <v>M003</v>
          </cell>
          <cell r="E544">
            <v>38871</v>
          </cell>
          <cell r="F544" t="str">
            <v>DOUBLE NEEDLE MACHINE</v>
          </cell>
          <cell r="G544">
            <v>83552.25</v>
          </cell>
          <cell r="H544">
            <v>-83552.25</v>
          </cell>
          <cell r="I544">
            <v>0</v>
          </cell>
        </row>
        <row r="545">
          <cell r="A545">
            <v>30000571</v>
          </cell>
          <cell r="B545" t="str">
            <v>0</v>
          </cell>
          <cell r="C545" t="str">
            <v>CIP1</v>
          </cell>
          <cell r="D545" t="str">
            <v>M003</v>
          </cell>
          <cell r="E545">
            <v>38871</v>
          </cell>
          <cell r="F545" t="str">
            <v>DOUBLE NEEDLE MACHINE</v>
          </cell>
          <cell r="G545">
            <v>83552.25</v>
          </cell>
          <cell r="H545">
            <v>-83552.25</v>
          </cell>
          <cell r="I545">
            <v>0</v>
          </cell>
        </row>
        <row r="546">
          <cell r="A546">
            <v>30000572</v>
          </cell>
          <cell r="B546" t="str">
            <v>0</v>
          </cell>
          <cell r="C546" t="str">
            <v>CIP1</v>
          </cell>
          <cell r="D546" t="str">
            <v>M003</v>
          </cell>
          <cell r="E546">
            <v>38871</v>
          </cell>
          <cell r="F546" t="str">
            <v>DOUBLE NEEDLE MACHINE</v>
          </cell>
          <cell r="G546">
            <v>83552.25</v>
          </cell>
          <cell r="H546">
            <v>-83552.25</v>
          </cell>
          <cell r="I546">
            <v>0</v>
          </cell>
        </row>
        <row r="547">
          <cell r="A547">
            <v>30000573</v>
          </cell>
          <cell r="B547" t="str">
            <v>0</v>
          </cell>
          <cell r="C547" t="str">
            <v>CIP1</v>
          </cell>
          <cell r="D547" t="str">
            <v>M003</v>
          </cell>
          <cell r="E547">
            <v>38871</v>
          </cell>
          <cell r="F547" t="str">
            <v>DOUBLE NEEDLE MACHINE</v>
          </cell>
          <cell r="G547">
            <v>83552.25</v>
          </cell>
          <cell r="H547">
            <v>-83552.25</v>
          </cell>
          <cell r="I547">
            <v>0</v>
          </cell>
        </row>
        <row r="548">
          <cell r="A548">
            <v>30000584</v>
          </cell>
          <cell r="B548" t="str">
            <v>0</v>
          </cell>
          <cell r="C548" t="str">
            <v>CIP1</v>
          </cell>
          <cell r="D548" t="str">
            <v>M003</v>
          </cell>
          <cell r="E548">
            <v>39054</v>
          </cell>
          <cell r="F548" t="str">
            <v>DOUBLE NEEDLE MACHINE</v>
          </cell>
          <cell r="G548">
            <v>128774</v>
          </cell>
          <cell r="H548">
            <v>-128774</v>
          </cell>
          <cell r="I548">
            <v>0</v>
          </cell>
        </row>
        <row r="549">
          <cell r="A549">
            <v>30000585</v>
          </cell>
          <cell r="B549" t="str">
            <v>0</v>
          </cell>
          <cell r="C549" t="str">
            <v>CIP1</v>
          </cell>
          <cell r="D549" t="str">
            <v>M003</v>
          </cell>
          <cell r="E549">
            <v>39054</v>
          </cell>
          <cell r="F549" t="str">
            <v>DOUBLE NEEDLE MACHINE</v>
          </cell>
          <cell r="G549">
            <v>138191.12</v>
          </cell>
          <cell r="H549">
            <v>-138191.12</v>
          </cell>
          <cell r="I549">
            <v>0</v>
          </cell>
        </row>
        <row r="550">
          <cell r="A550">
            <v>30000586</v>
          </cell>
          <cell r="B550" t="str">
            <v>0</v>
          </cell>
          <cell r="C550" t="str">
            <v>CIP1</v>
          </cell>
          <cell r="D550" t="str">
            <v>M003</v>
          </cell>
          <cell r="E550">
            <v>39488</v>
          </cell>
          <cell r="F550" t="str">
            <v>DOUBLE NEEDLE MACHINE</v>
          </cell>
          <cell r="G550">
            <v>161780.25</v>
          </cell>
          <cell r="H550">
            <v>-150096.13</v>
          </cell>
          <cell r="I550">
            <v>11684.12</v>
          </cell>
        </row>
        <row r="551">
          <cell r="A551">
            <v>30000587</v>
          </cell>
          <cell r="B551" t="str">
            <v>0</v>
          </cell>
          <cell r="C551" t="str">
            <v>CIP1</v>
          </cell>
          <cell r="D551" t="str">
            <v>M003</v>
          </cell>
          <cell r="E551">
            <v>39488</v>
          </cell>
          <cell r="F551" t="str">
            <v>DOUBLE NEEDLE MACHINE</v>
          </cell>
          <cell r="G551">
            <v>161780.25</v>
          </cell>
          <cell r="H551">
            <v>-150096.13</v>
          </cell>
          <cell r="I551">
            <v>11684.12</v>
          </cell>
        </row>
        <row r="552">
          <cell r="A552">
            <v>30000588</v>
          </cell>
          <cell r="B552" t="str">
            <v>0</v>
          </cell>
          <cell r="C552" t="str">
            <v>CIP1</v>
          </cell>
          <cell r="D552" t="str">
            <v>M003</v>
          </cell>
          <cell r="E552">
            <v>39488</v>
          </cell>
          <cell r="F552" t="str">
            <v>DOUBLE NEEDLE MACHINE</v>
          </cell>
          <cell r="G552">
            <v>161780.25</v>
          </cell>
          <cell r="H552">
            <v>-150096.13</v>
          </cell>
          <cell r="I552">
            <v>11684.12</v>
          </cell>
        </row>
        <row r="553">
          <cell r="A553">
            <v>30000589</v>
          </cell>
          <cell r="B553" t="str">
            <v>0</v>
          </cell>
          <cell r="C553" t="str">
            <v>CIP1</v>
          </cell>
          <cell r="D553" t="str">
            <v>M003</v>
          </cell>
          <cell r="E553">
            <v>39488</v>
          </cell>
          <cell r="F553" t="str">
            <v>DOUBLE NEEDLE MACHINE</v>
          </cell>
          <cell r="G553">
            <v>161780.25</v>
          </cell>
          <cell r="H553">
            <v>-150096.13</v>
          </cell>
          <cell r="I553">
            <v>11684.12</v>
          </cell>
        </row>
        <row r="554">
          <cell r="A554">
            <v>30000591</v>
          </cell>
          <cell r="B554" t="str">
            <v>0</v>
          </cell>
          <cell r="C554" t="str">
            <v>CIP1</v>
          </cell>
          <cell r="D554" t="str">
            <v>M003</v>
          </cell>
          <cell r="E554">
            <v>39488</v>
          </cell>
          <cell r="F554" t="str">
            <v>DOUBLE NEEDLE MACHINE</v>
          </cell>
          <cell r="G554">
            <v>161780.25</v>
          </cell>
          <cell r="H554">
            <v>-150096.13</v>
          </cell>
          <cell r="I554">
            <v>11684.12</v>
          </cell>
        </row>
        <row r="555">
          <cell r="A555">
            <v>30000592</v>
          </cell>
          <cell r="B555" t="str">
            <v>0</v>
          </cell>
          <cell r="C555" t="str">
            <v>CIP1</v>
          </cell>
          <cell r="D555" t="str">
            <v>M003</v>
          </cell>
          <cell r="E555">
            <v>39124</v>
          </cell>
          <cell r="F555" t="str">
            <v>DOUBLE NEEDLE MACHINE</v>
          </cell>
          <cell r="G555">
            <v>161428</v>
          </cell>
          <cell r="H555">
            <v>-160531.18</v>
          </cell>
          <cell r="I555">
            <v>896.82</v>
          </cell>
        </row>
        <row r="556">
          <cell r="A556">
            <v>30000593</v>
          </cell>
          <cell r="B556" t="str">
            <v>0</v>
          </cell>
          <cell r="C556" t="str">
            <v>CIP1</v>
          </cell>
          <cell r="D556" t="str">
            <v>M003</v>
          </cell>
          <cell r="E556">
            <v>39124</v>
          </cell>
          <cell r="F556" t="str">
            <v>DOUBLE NEEDLE MACHINE</v>
          </cell>
          <cell r="G556">
            <v>161428</v>
          </cell>
          <cell r="H556">
            <v>-160531.18</v>
          </cell>
          <cell r="I556">
            <v>896.82</v>
          </cell>
        </row>
        <row r="557">
          <cell r="A557">
            <v>30000594</v>
          </cell>
          <cell r="B557" t="str">
            <v>0</v>
          </cell>
          <cell r="C557" t="str">
            <v>CIP1</v>
          </cell>
          <cell r="D557" t="str">
            <v>M003</v>
          </cell>
          <cell r="E557">
            <v>39124</v>
          </cell>
          <cell r="F557" t="str">
            <v>DOUBLE NEEDLE MACHINE</v>
          </cell>
          <cell r="G557">
            <v>161428</v>
          </cell>
          <cell r="H557">
            <v>-160531.18</v>
          </cell>
          <cell r="I557">
            <v>896.82</v>
          </cell>
        </row>
        <row r="558">
          <cell r="A558">
            <v>30000595</v>
          </cell>
          <cell r="B558" t="str">
            <v>0</v>
          </cell>
          <cell r="C558" t="str">
            <v>CIP1</v>
          </cell>
          <cell r="D558" t="str">
            <v>M003</v>
          </cell>
          <cell r="E558">
            <v>39124</v>
          </cell>
          <cell r="F558" t="str">
            <v>DOUBLE NEEDLE MACHINE</v>
          </cell>
          <cell r="G558">
            <v>161428</v>
          </cell>
          <cell r="H558">
            <v>-160531.18</v>
          </cell>
          <cell r="I558">
            <v>896.82</v>
          </cell>
        </row>
        <row r="559">
          <cell r="A559">
            <v>30000596</v>
          </cell>
          <cell r="B559" t="str">
            <v>0</v>
          </cell>
          <cell r="C559" t="str">
            <v>CIP1</v>
          </cell>
          <cell r="D559" t="str">
            <v>M003</v>
          </cell>
          <cell r="E559">
            <v>39124</v>
          </cell>
          <cell r="F559" t="str">
            <v>DOUBLE NEEDLE MACHINE</v>
          </cell>
          <cell r="G559">
            <v>161428</v>
          </cell>
          <cell r="H559">
            <v>-160531.18</v>
          </cell>
          <cell r="I559">
            <v>896.82</v>
          </cell>
        </row>
        <row r="560">
          <cell r="A560">
            <v>30000597</v>
          </cell>
          <cell r="B560" t="str">
            <v>0</v>
          </cell>
          <cell r="C560" t="str">
            <v>CIP1</v>
          </cell>
          <cell r="D560" t="str">
            <v>M003</v>
          </cell>
          <cell r="E560">
            <v>39502</v>
          </cell>
          <cell r="F560" t="str">
            <v>DOUBLE NEEDLE MACHINE</v>
          </cell>
          <cell r="G560">
            <v>162630.39000000001</v>
          </cell>
          <cell r="H560">
            <v>-150884.87</v>
          </cell>
          <cell r="I560">
            <v>11745.52</v>
          </cell>
        </row>
        <row r="561">
          <cell r="A561">
            <v>30000598</v>
          </cell>
          <cell r="B561" t="str">
            <v>0</v>
          </cell>
          <cell r="C561" t="str">
            <v>CIP1</v>
          </cell>
          <cell r="D561" t="str">
            <v>M003</v>
          </cell>
          <cell r="E561">
            <v>39502</v>
          </cell>
          <cell r="F561" t="str">
            <v>DOUBLE NEEDLE MACHINE</v>
          </cell>
          <cell r="G561">
            <v>162630.39000000001</v>
          </cell>
          <cell r="H561">
            <v>-150884.87</v>
          </cell>
          <cell r="I561">
            <v>11745.52</v>
          </cell>
        </row>
        <row r="562">
          <cell r="A562">
            <v>30000599</v>
          </cell>
          <cell r="B562" t="str">
            <v>0</v>
          </cell>
          <cell r="C562" t="str">
            <v>CIP1</v>
          </cell>
          <cell r="D562" t="str">
            <v>M003</v>
          </cell>
          <cell r="E562">
            <v>39502</v>
          </cell>
          <cell r="F562" t="str">
            <v>DOUBLE NEEDLE MACHINE</v>
          </cell>
          <cell r="G562">
            <v>162630.39000000001</v>
          </cell>
          <cell r="H562">
            <v>-150884.87</v>
          </cell>
          <cell r="I562">
            <v>11745.52</v>
          </cell>
        </row>
        <row r="563">
          <cell r="A563">
            <v>30000600</v>
          </cell>
          <cell r="B563" t="str">
            <v>0</v>
          </cell>
          <cell r="C563" t="str">
            <v>CIP1</v>
          </cell>
          <cell r="D563" t="str">
            <v>M003</v>
          </cell>
          <cell r="E563">
            <v>39054</v>
          </cell>
          <cell r="F563" t="str">
            <v>DOUBLE NEEDLE MACHINE</v>
          </cell>
          <cell r="G563">
            <v>171742.47</v>
          </cell>
          <cell r="H563">
            <v>-171742.47</v>
          </cell>
          <cell r="I563">
            <v>0</v>
          </cell>
        </row>
        <row r="564">
          <cell r="A564">
            <v>30000601</v>
          </cell>
          <cell r="B564" t="str">
            <v>0</v>
          </cell>
          <cell r="C564" t="str">
            <v>CIP1</v>
          </cell>
          <cell r="D564" t="str">
            <v>M003</v>
          </cell>
          <cell r="E564">
            <v>39054</v>
          </cell>
          <cell r="F564" t="str">
            <v>DOUBLE NEEDLE MACHINE</v>
          </cell>
          <cell r="G564">
            <v>171742.47</v>
          </cell>
          <cell r="H564">
            <v>-171742.47</v>
          </cell>
          <cell r="I564">
            <v>0</v>
          </cell>
        </row>
        <row r="565">
          <cell r="A565">
            <v>30000603</v>
          </cell>
          <cell r="B565" t="str">
            <v>0</v>
          </cell>
          <cell r="C565" t="str">
            <v>CIP1</v>
          </cell>
          <cell r="D565" t="str">
            <v>M003</v>
          </cell>
          <cell r="E565">
            <v>39054</v>
          </cell>
          <cell r="F565" t="str">
            <v>DOUBLE NEEDLE MACHINE</v>
          </cell>
          <cell r="G565">
            <v>171742.47</v>
          </cell>
          <cell r="H565">
            <v>-171742.47</v>
          </cell>
          <cell r="I565">
            <v>0</v>
          </cell>
        </row>
        <row r="566">
          <cell r="A566">
            <v>30000604</v>
          </cell>
          <cell r="B566" t="str">
            <v>0</v>
          </cell>
          <cell r="C566" t="str">
            <v>CIP1</v>
          </cell>
          <cell r="D566" t="str">
            <v>M003</v>
          </cell>
          <cell r="E566">
            <v>39054</v>
          </cell>
          <cell r="F566" t="str">
            <v>DOUBLE NEEDLE MACHINE</v>
          </cell>
          <cell r="G566">
            <v>171742.47</v>
          </cell>
          <cell r="H566">
            <v>-171742.47</v>
          </cell>
          <cell r="I566">
            <v>0</v>
          </cell>
        </row>
        <row r="567">
          <cell r="A567">
            <v>30000605</v>
          </cell>
          <cell r="B567" t="str">
            <v>0</v>
          </cell>
          <cell r="C567" t="str">
            <v>CIP1</v>
          </cell>
          <cell r="D567" t="str">
            <v>M003</v>
          </cell>
          <cell r="E567">
            <v>38943</v>
          </cell>
          <cell r="F567" t="str">
            <v>DOUBLE NEEDLE MACHINE</v>
          </cell>
          <cell r="G567">
            <v>186150.6</v>
          </cell>
          <cell r="H567">
            <v>-186150.6</v>
          </cell>
          <cell r="I567">
            <v>0</v>
          </cell>
        </row>
        <row r="568">
          <cell r="A568">
            <v>30000606</v>
          </cell>
          <cell r="B568" t="str">
            <v>0</v>
          </cell>
          <cell r="C568" t="str">
            <v>CIP1</v>
          </cell>
          <cell r="D568" t="str">
            <v>M003</v>
          </cell>
          <cell r="E568">
            <v>38943</v>
          </cell>
          <cell r="F568" t="str">
            <v>DOUBLE NEEDLE MACHINE</v>
          </cell>
          <cell r="G568">
            <v>186150.6</v>
          </cell>
          <cell r="H568">
            <v>-186150.6</v>
          </cell>
          <cell r="I568">
            <v>0</v>
          </cell>
        </row>
        <row r="569">
          <cell r="A569">
            <v>30000607</v>
          </cell>
          <cell r="B569" t="str">
            <v>0</v>
          </cell>
          <cell r="C569" t="str">
            <v>CIP1</v>
          </cell>
          <cell r="D569" t="str">
            <v>M003</v>
          </cell>
          <cell r="E569">
            <v>39182</v>
          </cell>
          <cell r="F569" t="str">
            <v>DOUBLE NEEDLE MACHINE</v>
          </cell>
          <cell r="G569">
            <v>192307.54</v>
          </cell>
          <cell r="H569">
            <v>-189102.41</v>
          </cell>
          <cell r="I569">
            <v>3205.13</v>
          </cell>
        </row>
        <row r="570">
          <cell r="A570">
            <v>30000608</v>
          </cell>
          <cell r="B570" t="str">
            <v>0</v>
          </cell>
          <cell r="C570" t="str">
            <v>CIP1</v>
          </cell>
          <cell r="D570" t="str">
            <v>M003</v>
          </cell>
          <cell r="E570">
            <v>39182</v>
          </cell>
          <cell r="F570" t="str">
            <v>DOUBLE NEEDLE MACHINE</v>
          </cell>
          <cell r="G570">
            <v>192307.54</v>
          </cell>
          <cell r="H570">
            <v>-189102.41</v>
          </cell>
          <cell r="I570">
            <v>3205.13</v>
          </cell>
        </row>
        <row r="571">
          <cell r="A571">
            <v>30000609</v>
          </cell>
          <cell r="B571" t="str">
            <v>0</v>
          </cell>
          <cell r="C571" t="str">
            <v>CIP1</v>
          </cell>
          <cell r="D571" t="str">
            <v>M003</v>
          </cell>
          <cell r="E571">
            <v>39182</v>
          </cell>
          <cell r="F571" t="str">
            <v>DOUBLE NEEDLE MACHINE</v>
          </cell>
          <cell r="G571">
            <v>192307.54</v>
          </cell>
          <cell r="H571">
            <v>-189102.41</v>
          </cell>
          <cell r="I571">
            <v>3205.13</v>
          </cell>
        </row>
        <row r="572">
          <cell r="A572">
            <v>30000610</v>
          </cell>
          <cell r="B572" t="str">
            <v>0</v>
          </cell>
          <cell r="C572" t="str">
            <v>CIP1</v>
          </cell>
          <cell r="D572" t="str">
            <v>M003</v>
          </cell>
          <cell r="E572">
            <v>39182</v>
          </cell>
          <cell r="F572" t="str">
            <v>DOUBLE NEEDLE MACHINE</v>
          </cell>
          <cell r="G572">
            <v>192307.54</v>
          </cell>
          <cell r="H572">
            <v>-189102.41</v>
          </cell>
          <cell r="I572">
            <v>3205.13</v>
          </cell>
        </row>
        <row r="573">
          <cell r="A573">
            <v>30000611</v>
          </cell>
          <cell r="B573" t="str">
            <v>0</v>
          </cell>
          <cell r="C573" t="str">
            <v>CIP1</v>
          </cell>
          <cell r="D573" t="str">
            <v>M003</v>
          </cell>
          <cell r="E573">
            <v>39182</v>
          </cell>
          <cell r="F573" t="str">
            <v>DOUBLE NEEDLE MACHINE</v>
          </cell>
          <cell r="G573">
            <v>192307.54</v>
          </cell>
          <cell r="H573">
            <v>-189102.41</v>
          </cell>
          <cell r="I573">
            <v>3205.13</v>
          </cell>
        </row>
        <row r="574">
          <cell r="A574">
            <v>30000612</v>
          </cell>
          <cell r="B574" t="str">
            <v>0</v>
          </cell>
          <cell r="C574" t="str">
            <v>CIP1</v>
          </cell>
          <cell r="D574" t="str">
            <v>M003</v>
          </cell>
          <cell r="E574">
            <v>39182</v>
          </cell>
          <cell r="F574" t="str">
            <v>DOUBLE NEEDLE MACHINE</v>
          </cell>
          <cell r="G574">
            <v>192307.54</v>
          </cell>
          <cell r="H574">
            <v>-189102.41</v>
          </cell>
          <cell r="I574">
            <v>3205.13</v>
          </cell>
        </row>
        <row r="575">
          <cell r="A575">
            <v>30000613</v>
          </cell>
          <cell r="B575" t="str">
            <v>0</v>
          </cell>
          <cell r="C575" t="str">
            <v>CIP1</v>
          </cell>
          <cell r="D575" t="str">
            <v>M003</v>
          </cell>
          <cell r="E575">
            <v>39182</v>
          </cell>
          <cell r="F575" t="str">
            <v>DOUBLE NEEDLE MACHINE</v>
          </cell>
          <cell r="G575">
            <v>192307.54</v>
          </cell>
          <cell r="H575">
            <v>-189102.41</v>
          </cell>
          <cell r="I575">
            <v>3205.13</v>
          </cell>
        </row>
        <row r="576">
          <cell r="A576">
            <v>30000614</v>
          </cell>
          <cell r="B576" t="str">
            <v>0</v>
          </cell>
          <cell r="C576" t="str">
            <v>CIP1</v>
          </cell>
          <cell r="D576" t="str">
            <v>M003</v>
          </cell>
          <cell r="E576">
            <v>39182</v>
          </cell>
          <cell r="F576" t="str">
            <v>DOUBLE NEEDLE MACHINE</v>
          </cell>
          <cell r="G576">
            <v>192307.54</v>
          </cell>
          <cell r="H576">
            <v>-189102.41</v>
          </cell>
          <cell r="I576">
            <v>3205.13</v>
          </cell>
        </row>
        <row r="577">
          <cell r="A577">
            <v>30000615</v>
          </cell>
          <cell r="B577" t="str">
            <v>0</v>
          </cell>
          <cell r="C577" t="str">
            <v>CIP1</v>
          </cell>
          <cell r="D577" t="str">
            <v>M003</v>
          </cell>
          <cell r="E577">
            <v>39182</v>
          </cell>
          <cell r="F577" t="str">
            <v>DOUBLE NEEDLE MACHINE</v>
          </cell>
          <cell r="G577">
            <v>192307.54</v>
          </cell>
          <cell r="H577">
            <v>-189102.41</v>
          </cell>
          <cell r="I577">
            <v>3205.13</v>
          </cell>
        </row>
        <row r="578">
          <cell r="A578">
            <v>30000616</v>
          </cell>
          <cell r="B578" t="str">
            <v>0</v>
          </cell>
          <cell r="C578" t="str">
            <v>CIP1</v>
          </cell>
          <cell r="D578" t="str">
            <v>M003</v>
          </cell>
          <cell r="E578">
            <v>39182</v>
          </cell>
          <cell r="F578" t="str">
            <v>DOUBLE NEEDLE MACHINE</v>
          </cell>
          <cell r="G578">
            <v>192307.54</v>
          </cell>
          <cell r="H578">
            <v>-189102.41</v>
          </cell>
          <cell r="I578">
            <v>3205.13</v>
          </cell>
        </row>
        <row r="579">
          <cell r="A579">
            <v>30000617</v>
          </cell>
          <cell r="B579" t="str">
            <v>0</v>
          </cell>
          <cell r="C579" t="str">
            <v>CIP1</v>
          </cell>
          <cell r="D579" t="str">
            <v>M003</v>
          </cell>
          <cell r="E579">
            <v>39182</v>
          </cell>
          <cell r="F579" t="str">
            <v>DOUBLE NEEDLE MACHINE</v>
          </cell>
          <cell r="G579">
            <v>192307.54</v>
          </cell>
          <cell r="H579">
            <v>-189102.41</v>
          </cell>
          <cell r="I579">
            <v>3205.13</v>
          </cell>
        </row>
        <row r="580">
          <cell r="A580">
            <v>30000618</v>
          </cell>
          <cell r="B580" t="str">
            <v>0</v>
          </cell>
          <cell r="C580" t="str">
            <v>CIP1</v>
          </cell>
          <cell r="D580" t="str">
            <v>M003</v>
          </cell>
          <cell r="E580">
            <v>39182</v>
          </cell>
          <cell r="F580" t="str">
            <v>DOUBLE NEEDLE MACHINE</v>
          </cell>
          <cell r="G580">
            <v>192307.54</v>
          </cell>
          <cell r="H580">
            <v>-189102.41</v>
          </cell>
          <cell r="I580">
            <v>3205.13</v>
          </cell>
        </row>
        <row r="581">
          <cell r="A581">
            <v>30000619</v>
          </cell>
          <cell r="B581" t="str">
            <v>0</v>
          </cell>
          <cell r="C581" t="str">
            <v>CIP1</v>
          </cell>
          <cell r="D581" t="str">
            <v>M003</v>
          </cell>
          <cell r="E581">
            <v>39182</v>
          </cell>
          <cell r="F581" t="str">
            <v>DOUBLE NEEDLE MACHINE</v>
          </cell>
          <cell r="G581">
            <v>192307.54</v>
          </cell>
          <cell r="H581">
            <v>-189102.41</v>
          </cell>
          <cell r="I581">
            <v>3205.13</v>
          </cell>
        </row>
        <row r="582">
          <cell r="A582">
            <v>30000620</v>
          </cell>
          <cell r="B582" t="str">
            <v>0</v>
          </cell>
          <cell r="C582" t="str">
            <v>CIP1</v>
          </cell>
          <cell r="D582" t="str">
            <v>M003</v>
          </cell>
          <cell r="E582">
            <v>39182</v>
          </cell>
          <cell r="F582" t="str">
            <v>DOUBLE NEEDLE MACHINE</v>
          </cell>
          <cell r="G582">
            <v>192307.54</v>
          </cell>
          <cell r="H582">
            <v>-189102.41</v>
          </cell>
          <cell r="I582">
            <v>3205.13</v>
          </cell>
        </row>
        <row r="583">
          <cell r="A583">
            <v>30000621</v>
          </cell>
          <cell r="B583" t="str">
            <v>0</v>
          </cell>
          <cell r="C583" t="str">
            <v>CIP1</v>
          </cell>
          <cell r="D583" t="str">
            <v>M003</v>
          </cell>
          <cell r="E583">
            <v>39182</v>
          </cell>
          <cell r="F583" t="str">
            <v>DOUBLE NEEDLE MACHINE</v>
          </cell>
          <cell r="G583">
            <v>192307.54</v>
          </cell>
          <cell r="H583">
            <v>-189102.41</v>
          </cell>
          <cell r="I583">
            <v>3205.13</v>
          </cell>
        </row>
        <row r="584">
          <cell r="A584">
            <v>30000622</v>
          </cell>
          <cell r="B584" t="str">
            <v>0</v>
          </cell>
          <cell r="C584" t="str">
            <v>CIP1</v>
          </cell>
          <cell r="D584" t="str">
            <v>M003</v>
          </cell>
          <cell r="E584">
            <v>39182</v>
          </cell>
          <cell r="F584" t="str">
            <v>DOUBLE NEEDLE MACHINE</v>
          </cell>
          <cell r="G584">
            <v>192307.54</v>
          </cell>
          <cell r="H584">
            <v>-189102.41</v>
          </cell>
          <cell r="I584">
            <v>3205.13</v>
          </cell>
        </row>
        <row r="585">
          <cell r="A585">
            <v>30000623</v>
          </cell>
          <cell r="B585" t="str">
            <v>0</v>
          </cell>
          <cell r="C585" t="str">
            <v>CIP1</v>
          </cell>
          <cell r="D585" t="str">
            <v>M003</v>
          </cell>
          <cell r="E585">
            <v>39182</v>
          </cell>
          <cell r="F585" t="str">
            <v>DOUBLE NEEDLE MACHINE</v>
          </cell>
          <cell r="G585">
            <v>192307.54</v>
          </cell>
          <cell r="H585">
            <v>-189102.41</v>
          </cell>
          <cell r="I585">
            <v>3205.13</v>
          </cell>
        </row>
        <row r="586">
          <cell r="A586">
            <v>30000624</v>
          </cell>
          <cell r="B586" t="str">
            <v>0</v>
          </cell>
          <cell r="C586" t="str">
            <v>CIP1</v>
          </cell>
          <cell r="D586" t="str">
            <v>M003</v>
          </cell>
          <cell r="E586">
            <v>38959</v>
          </cell>
          <cell r="F586" t="str">
            <v>CHAIN STITCH</v>
          </cell>
          <cell r="G586">
            <v>202605.4</v>
          </cell>
          <cell r="H586">
            <v>-202605.4</v>
          </cell>
          <cell r="I586">
            <v>0</v>
          </cell>
        </row>
        <row r="587">
          <cell r="A587">
            <v>30000625</v>
          </cell>
          <cell r="B587" t="str">
            <v>0</v>
          </cell>
          <cell r="C587" t="str">
            <v>CIP1</v>
          </cell>
          <cell r="D587" t="str">
            <v>M003</v>
          </cell>
          <cell r="E587">
            <v>38959</v>
          </cell>
          <cell r="F587" t="str">
            <v>CHAIN STITCH</v>
          </cell>
          <cell r="G587">
            <v>202605.4</v>
          </cell>
          <cell r="H587">
            <v>-202605.4</v>
          </cell>
          <cell r="I587">
            <v>0</v>
          </cell>
        </row>
        <row r="588">
          <cell r="A588">
            <v>30000626</v>
          </cell>
          <cell r="B588" t="str">
            <v>0</v>
          </cell>
          <cell r="C588" t="str">
            <v>CIP1</v>
          </cell>
          <cell r="D588" t="str">
            <v>M003</v>
          </cell>
          <cell r="E588">
            <v>38959</v>
          </cell>
          <cell r="F588" t="str">
            <v>CHAIN STITCH</v>
          </cell>
          <cell r="G588">
            <v>202605.4</v>
          </cell>
          <cell r="H588">
            <v>-202605.4</v>
          </cell>
          <cell r="I588">
            <v>0</v>
          </cell>
        </row>
        <row r="589">
          <cell r="A589">
            <v>30000628</v>
          </cell>
          <cell r="B589" t="str">
            <v>0</v>
          </cell>
          <cell r="C589" t="str">
            <v>CIP1</v>
          </cell>
          <cell r="D589" t="str">
            <v>M003</v>
          </cell>
          <cell r="E589">
            <v>38959</v>
          </cell>
          <cell r="F589" t="str">
            <v>CHAIN STITCH</v>
          </cell>
          <cell r="G589">
            <v>202605.4</v>
          </cell>
          <cell r="H589">
            <v>-202605.4</v>
          </cell>
          <cell r="I589">
            <v>0</v>
          </cell>
        </row>
        <row r="590">
          <cell r="A590">
            <v>30000629</v>
          </cell>
          <cell r="B590" t="str">
            <v>0</v>
          </cell>
          <cell r="C590" t="str">
            <v>CIP1</v>
          </cell>
          <cell r="D590" t="str">
            <v>M003</v>
          </cell>
          <cell r="E590">
            <v>38959</v>
          </cell>
          <cell r="F590" t="str">
            <v>CHAIN STITCH</v>
          </cell>
          <cell r="G590">
            <v>202605.4</v>
          </cell>
          <cell r="H590">
            <v>-202605.4</v>
          </cell>
          <cell r="I590">
            <v>0</v>
          </cell>
        </row>
        <row r="591">
          <cell r="A591">
            <v>30000630</v>
          </cell>
          <cell r="B591" t="str">
            <v>0</v>
          </cell>
          <cell r="C591" t="str">
            <v>CIP1</v>
          </cell>
          <cell r="D591" t="str">
            <v>M003</v>
          </cell>
          <cell r="E591">
            <v>38959</v>
          </cell>
          <cell r="F591" t="str">
            <v>CHAIN STITCH</v>
          </cell>
          <cell r="G591">
            <v>202605.4</v>
          </cell>
          <cell r="H591">
            <v>-202605.4</v>
          </cell>
          <cell r="I591">
            <v>0</v>
          </cell>
        </row>
        <row r="592">
          <cell r="A592">
            <v>30000631</v>
          </cell>
          <cell r="B592" t="str">
            <v>0</v>
          </cell>
          <cell r="C592" t="str">
            <v>CIP1</v>
          </cell>
          <cell r="D592" t="str">
            <v>M003</v>
          </cell>
          <cell r="E592">
            <v>38959</v>
          </cell>
          <cell r="F592" t="str">
            <v>CHAIN STITCH</v>
          </cell>
          <cell r="G592">
            <v>202605.4</v>
          </cell>
          <cell r="H592">
            <v>-202605.4</v>
          </cell>
          <cell r="I592">
            <v>0</v>
          </cell>
        </row>
        <row r="593">
          <cell r="A593">
            <v>30000632</v>
          </cell>
          <cell r="B593" t="str">
            <v>0</v>
          </cell>
          <cell r="C593" t="str">
            <v>CIP1</v>
          </cell>
          <cell r="D593" t="str">
            <v>M003</v>
          </cell>
          <cell r="E593">
            <v>38959</v>
          </cell>
          <cell r="F593" t="str">
            <v>DLR-KS</v>
          </cell>
          <cell r="G593">
            <v>202605.4</v>
          </cell>
          <cell r="H593">
            <v>-202605.4</v>
          </cell>
          <cell r="I593">
            <v>0</v>
          </cell>
        </row>
        <row r="594">
          <cell r="A594">
            <v>30000633</v>
          </cell>
          <cell r="B594" t="str">
            <v>0</v>
          </cell>
          <cell r="C594" t="str">
            <v>CIP1</v>
          </cell>
          <cell r="D594" t="str">
            <v>M003</v>
          </cell>
          <cell r="E594">
            <v>38959</v>
          </cell>
          <cell r="F594" t="str">
            <v>DOUBLE NEEDLE MACHINE</v>
          </cell>
          <cell r="G594">
            <v>202605.4</v>
          </cell>
          <cell r="H594">
            <v>-202605.4</v>
          </cell>
          <cell r="I594">
            <v>0</v>
          </cell>
        </row>
        <row r="595">
          <cell r="A595">
            <v>30000634</v>
          </cell>
          <cell r="B595" t="str">
            <v>0</v>
          </cell>
          <cell r="C595" t="str">
            <v>CIP1</v>
          </cell>
          <cell r="D595" t="str">
            <v>M003</v>
          </cell>
          <cell r="E595">
            <v>38720</v>
          </cell>
          <cell r="F595" t="str">
            <v>DOUBLE NEEDLE MACHINE</v>
          </cell>
          <cell r="G595">
            <v>206423.21</v>
          </cell>
          <cell r="H595">
            <v>-206423.21</v>
          </cell>
          <cell r="I595">
            <v>0</v>
          </cell>
        </row>
        <row r="596">
          <cell r="A596">
            <v>30000638</v>
          </cell>
          <cell r="B596" t="str">
            <v>0</v>
          </cell>
          <cell r="C596" t="str">
            <v>CIP1</v>
          </cell>
          <cell r="D596" t="str">
            <v>M003</v>
          </cell>
          <cell r="E596">
            <v>38943</v>
          </cell>
          <cell r="F596" t="str">
            <v>DOUBLE NEEDLE MACHINE</v>
          </cell>
          <cell r="G596">
            <v>229300.85</v>
          </cell>
          <cell r="H596">
            <v>-229300.84</v>
          </cell>
          <cell r="I596">
            <v>0.01</v>
          </cell>
        </row>
        <row r="597">
          <cell r="A597">
            <v>30000639</v>
          </cell>
          <cell r="B597" t="str">
            <v>0</v>
          </cell>
          <cell r="C597" t="str">
            <v>CIP1</v>
          </cell>
          <cell r="D597" t="str">
            <v>M003</v>
          </cell>
          <cell r="E597">
            <v>38943</v>
          </cell>
          <cell r="F597" t="str">
            <v>DOUBLE NEEDLE MACHINE</v>
          </cell>
          <cell r="G597">
            <v>229300.85</v>
          </cell>
          <cell r="H597">
            <v>-229300.84</v>
          </cell>
          <cell r="I597">
            <v>0.01</v>
          </cell>
        </row>
        <row r="598">
          <cell r="A598">
            <v>30000640</v>
          </cell>
          <cell r="B598" t="str">
            <v>0</v>
          </cell>
          <cell r="C598" t="str">
            <v>CIP1</v>
          </cell>
          <cell r="D598" t="str">
            <v>M003</v>
          </cell>
          <cell r="E598">
            <v>38943</v>
          </cell>
          <cell r="F598" t="str">
            <v>DOUBLE NEEDLE MACHINE</v>
          </cell>
          <cell r="G598">
            <v>229300.85</v>
          </cell>
          <cell r="H598">
            <v>-229300.84</v>
          </cell>
          <cell r="I598">
            <v>0.01</v>
          </cell>
        </row>
        <row r="599">
          <cell r="A599">
            <v>30000641</v>
          </cell>
          <cell r="B599" t="str">
            <v>0</v>
          </cell>
          <cell r="C599" t="str">
            <v>CIP1</v>
          </cell>
          <cell r="D599" t="str">
            <v>M003</v>
          </cell>
          <cell r="E599">
            <v>38943</v>
          </cell>
          <cell r="F599" t="str">
            <v>DOUBLE NEEDLE MACHINE</v>
          </cell>
          <cell r="G599">
            <v>229300.85</v>
          </cell>
          <cell r="H599">
            <v>-229300.84</v>
          </cell>
          <cell r="I599">
            <v>0.01</v>
          </cell>
        </row>
        <row r="600">
          <cell r="A600">
            <v>30000642</v>
          </cell>
          <cell r="B600" t="str">
            <v>0</v>
          </cell>
          <cell r="C600" t="str">
            <v>CIP1</v>
          </cell>
          <cell r="D600" t="str">
            <v>M003</v>
          </cell>
          <cell r="E600">
            <v>38943</v>
          </cell>
          <cell r="F600" t="str">
            <v>DOUBLE NEEDLE MACHINE</v>
          </cell>
          <cell r="G600">
            <v>229300.85</v>
          </cell>
          <cell r="H600">
            <v>-229300.84</v>
          </cell>
          <cell r="I600">
            <v>0.01</v>
          </cell>
        </row>
        <row r="601">
          <cell r="A601">
            <v>30000643</v>
          </cell>
          <cell r="B601" t="str">
            <v>0</v>
          </cell>
          <cell r="C601" t="str">
            <v>CIP1</v>
          </cell>
          <cell r="D601" t="str">
            <v>M003</v>
          </cell>
          <cell r="E601">
            <v>38943</v>
          </cell>
          <cell r="F601" t="str">
            <v>DOUBLE NEEDLE MACHINE</v>
          </cell>
          <cell r="G601">
            <v>229300.85</v>
          </cell>
          <cell r="H601">
            <v>-229300.84</v>
          </cell>
          <cell r="I601">
            <v>0.01</v>
          </cell>
        </row>
        <row r="602">
          <cell r="A602">
            <v>30000644</v>
          </cell>
          <cell r="B602" t="str">
            <v>0</v>
          </cell>
          <cell r="C602" t="str">
            <v>CIP1</v>
          </cell>
          <cell r="D602" t="str">
            <v>M003</v>
          </cell>
          <cell r="E602">
            <v>38943</v>
          </cell>
          <cell r="F602" t="str">
            <v>DOUBLE NEEDLE MACHINE</v>
          </cell>
          <cell r="G602">
            <v>229300.85</v>
          </cell>
          <cell r="H602">
            <v>-229300.84</v>
          </cell>
          <cell r="I602">
            <v>0.01</v>
          </cell>
        </row>
        <row r="603">
          <cell r="A603">
            <v>30000645</v>
          </cell>
          <cell r="B603" t="str">
            <v>0</v>
          </cell>
          <cell r="C603" t="str">
            <v>CIP1</v>
          </cell>
          <cell r="D603" t="str">
            <v>M003</v>
          </cell>
          <cell r="E603">
            <v>38943</v>
          </cell>
          <cell r="F603" t="str">
            <v>DOUBLE NEEDLE MACHINE</v>
          </cell>
          <cell r="G603">
            <v>229300.85</v>
          </cell>
          <cell r="H603">
            <v>-229300.84</v>
          </cell>
          <cell r="I603">
            <v>0.01</v>
          </cell>
        </row>
        <row r="604">
          <cell r="A604">
            <v>30000646</v>
          </cell>
          <cell r="B604" t="str">
            <v>0</v>
          </cell>
          <cell r="C604" t="str">
            <v>CIP1</v>
          </cell>
          <cell r="D604" t="str">
            <v>M003</v>
          </cell>
          <cell r="E604">
            <v>38943</v>
          </cell>
          <cell r="F604" t="str">
            <v>DOUBLE NEEDLE MACHINE</v>
          </cell>
          <cell r="G604">
            <v>229300.85</v>
          </cell>
          <cell r="H604">
            <v>-229300.84</v>
          </cell>
          <cell r="I604">
            <v>0.01</v>
          </cell>
        </row>
        <row r="605">
          <cell r="A605">
            <v>30000653</v>
          </cell>
          <cell r="B605" t="str">
            <v>0</v>
          </cell>
          <cell r="C605" t="str">
            <v>CIP1</v>
          </cell>
          <cell r="D605" t="str">
            <v>M003</v>
          </cell>
          <cell r="E605">
            <v>38959</v>
          </cell>
          <cell r="F605" t="str">
            <v>FEED OF THE ARM MACHINE</v>
          </cell>
          <cell r="G605">
            <v>234305.57</v>
          </cell>
          <cell r="H605">
            <v>-234305.57</v>
          </cell>
          <cell r="I605">
            <v>0</v>
          </cell>
        </row>
        <row r="606">
          <cell r="A606">
            <v>30000654</v>
          </cell>
          <cell r="B606" t="str">
            <v>0</v>
          </cell>
          <cell r="C606" t="str">
            <v>CIP1</v>
          </cell>
          <cell r="D606" t="str">
            <v>M003</v>
          </cell>
          <cell r="E606">
            <v>38959</v>
          </cell>
          <cell r="F606" t="str">
            <v>FEED OF THE ARM MACHINE</v>
          </cell>
          <cell r="G606">
            <v>234305.57</v>
          </cell>
          <cell r="H606">
            <v>-234305.57</v>
          </cell>
          <cell r="I606">
            <v>0</v>
          </cell>
        </row>
        <row r="607">
          <cell r="A607">
            <v>30000655</v>
          </cell>
          <cell r="B607" t="str">
            <v>0</v>
          </cell>
          <cell r="C607" t="str">
            <v>CIP1</v>
          </cell>
          <cell r="D607" t="str">
            <v>M003</v>
          </cell>
          <cell r="E607">
            <v>38959</v>
          </cell>
          <cell r="F607" t="str">
            <v>FEED OF THE ARM MACHINE</v>
          </cell>
          <cell r="G607">
            <v>234305.57</v>
          </cell>
          <cell r="H607">
            <v>-234305.57</v>
          </cell>
          <cell r="I607">
            <v>0</v>
          </cell>
        </row>
        <row r="608">
          <cell r="A608">
            <v>30000656</v>
          </cell>
          <cell r="B608" t="str">
            <v>0</v>
          </cell>
          <cell r="C608" t="str">
            <v>CIP1</v>
          </cell>
          <cell r="D608" t="str">
            <v>M003</v>
          </cell>
          <cell r="E608">
            <v>38959</v>
          </cell>
          <cell r="F608" t="str">
            <v>FEED OF THE ARM MACHINE</v>
          </cell>
          <cell r="G608">
            <v>234305.57</v>
          </cell>
          <cell r="H608">
            <v>-234305.57</v>
          </cell>
          <cell r="I608">
            <v>0</v>
          </cell>
        </row>
        <row r="609">
          <cell r="A609">
            <v>30000657</v>
          </cell>
          <cell r="B609" t="str">
            <v>0</v>
          </cell>
          <cell r="C609" t="str">
            <v>CIP1</v>
          </cell>
          <cell r="D609" t="str">
            <v>M003</v>
          </cell>
          <cell r="E609">
            <v>38959</v>
          </cell>
          <cell r="F609" t="str">
            <v>FEED OF THE ARM MACHINE</v>
          </cell>
          <cell r="G609">
            <v>234305.57</v>
          </cell>
          <cell r="H609">
            <v>-234305.57</v>
          </cell>
          <cell r="I609">
            <v>0</v>
          </cell>
        </row>
        <row r="610">
          <cell r="A610">
            <v>30000658</v>
          </cell>
          <cell r="B610" t="str">
            <v>0</v>
          </cell>
          <cell r="C610" t="str">
            <v>CIP1</v>
          </cell>
          <cell r="D610" t="str">
            <v>M003</v>
          </cell>
          <cell r="E610">
            <v>38959</v>
          </cell>
          <cell r="F610" t="str">
            <v>FEED OF THE ARM MACHINE</v>
          </cell>
          <cell r="G610">
            <v>234305.57</v>
          </cell>
          <cell r="H610">
            <v>-234305.57</v>
          </cell>
          <cell r="I610">
            <v>0</v>
          </cell>
        </row>
        <row r="611">
          <cell r="A611">
            <v>30000659</v>
          </cell>
          <cell r="B611" t="str">
            <v>0</v>
          </cell>
          <cell r="C611" t="str">
            <v>CIP1</v>
          </cell>
          <cell r="D611" t="str">
            <v>M003</v>
          </cell>
          <cell r="E611">
            <v>38959</v>
          </cell>
          <cell r="F611" t="str">
            <v>FEED OF THE ARM MACHINE</v>
          </cell>
          <cell r="G611">
            <v>234305.57</v>
          </cell>
          <cell r="H611">
            <v>-234305.57</v>
          </cell>
          <cell r="I611">
            <v>0</v>
          </cell>
        </row>
        <row r="612">
          <cell r="A612">
            <v>30000660</v>
          </cell>
          <cell r="B612" t="str">
            <v>0</v>
          </cell>
          <cell r="C612" t="str">
            <v>CIP1</v>
          </cell>
          <cell r="D612" t="str">
            <v>M003</v>
          </cell>
          <cell r="E612">
            <v>38959</v>
          </cell>
          <cell r="F612" t="str">
            <v>FEED OF THE ARM MACHINE</v>
          </cell>
          <cell r="G612">
            <v>234305.57</v>
          </cell>
          <cell r="H612">
            <v>-234305.57</v>
          </cell>
          <cell r="I612">
            <v>0</v>
          </cell>
        </row>
        <row r="613">
          <cell r="A613">
            <v>30000661</v>
          </cell>
          <cell r="B613" t="str">
            <v>0</v>
          </cell>
          <cell r="C613" t="str">
            <v>CIP1</v>
          </cell>
          <cell r="D613" t="str">
            <v>M003</v>
          </cell>
          <cell r="E613">
            <v>38959</v>
          </cell>
          <cell r="F613" t="str">
            <v>FEED OF THE ARM MACHINE</v>
          </cell>
          <cell r="G613">
            <v>234305.57</v>
          </cell>
          <cell r="H613">
            <v>-234305.57</v>
          </cell>
          <cell r="I613">
            <v>0</v>
          </cell>
        </row>
        <row r="614">
          <cell r="A614">
            <v>30000663</v>
          </cell>
          <cell r="B614" t="str">
            <v>0</v>
          </cell>
          <cell r="C614" t="str">
            <v>CIP1</v>
          </cell>
          <cell r="D614" t="str">
            <v>M003</v>
          </cell>
          <cell r="E614">
            <v>39049</v>
          </cell>
          <cell r="F614" t="str">
            <v>DOUBLE NEEDLE MACHINE</v>
          </cell>
          <cell r="G614">
            <v>237304.98</v>
          </cell>
          <cell r="H614">
            <v>-237304.97</v>
          </cell>
          <cell r="I614">
            <v>0.01</v>
          </cell>
        </row>
        <row r="615">
          <cell r="A615">
            <v>30000664</v>
          </cell>
          <cell r="B615" t="str">
            <v>0</v>
          </cell>
          <cell r="C615" t="str">
            <v>CIP1</v>
          </cell>
          <cell r="D615" t="str">
            <v>M003</v>
          </cell>
          <cell r="E615">
            <v>39049</v>
          </cell>
          <cell r="F615" t="str">
            <v>DOUBLE NEEDLE MACHINE</v>
          </cell>
          <cell r="G615">
            <v>237304.98</v>
          </cell>
          <cell r="H615">
            <v>-237304.97</v>
          </cell>
          <cell r="I615">
            <v>0.01</v>
          </cell>
        </row>
        <row r="616">
          <cell r="A616">
            <v>30000665</v>
          </cell>
          <cell r="B616" t="str">
            <v>0</v>
          </cell>
          <cell r="C616" t="str">
            <v>CIP1</v>
          </cell>
          <cell r="D616" t="str">
            <v>M003</v>
          </cell>
          <cell r="E616">
            <v>39049</v>
          </cell>
          <cell r="F616" t="str">
            <v>DOUBLE NEEDLE MACHINE</v>
          </cell>
          <cell r="G616">
            <v>237304.98</v>
          </cell>
          <cell r="H616">
            <v>-237304.97</v>
          </cell>
          <cell r="I616">
            <v>0.01</v>
          </cell>
        </row>
        <row r="617">
          <cell r="A617">
            <v>30000666</v>
          </cell>
          <cell r="B617" t="str">
            <v>0</v>
          </cell>
          <cell r="C617" t="str">
            <v>CIP1</v>
          </cell>
          <cell r="D617" t="str">
            <v>M003</v>
          </cell>
          <cell r="E617">
            <v>39049</v>
          </cell>
          <cell r="F617" t="str">
            <v>DOUBLE NEEDLE MACHINE</v>
          </cell>
          <cell r="G617">
            <v>237304.98</v>
          </cell>
          <cell r="H617">
            <v>-237304.97</v>
          </cell>
          <cell r="I617">
            <v>0.01</v>
          </cell>
        </row>
        <row r="618">
          <cell r="A618">
            <v>30000667</v>
          </cell>
          <cell r="B618" t="str">
            <v>0</v>
          </cell>
          <cell r="C618" t="str">
            <v>CIP1</v>
          </cell>
          <cell r="D618" t="str">
            <v>M003</v>
          </cell>
          <cell r="E618">
            <v>38943</v>
          </cell>
          <cell r="F618" t="str">
            <v>DLR-KS</v>
          </cell>
          <cell r="G618">
            <v>298785.96000000002</v>
          </cell>
          <cell r="H618">
            <v>-298785.95</v>
          </cell>
          <cell r="I618">
            <v>0.01</v>
          </cell>
        </row>
        <row r="619">
          <cell r="A619">
            <v>30000668</v>
          </cell>
          <cell r="B619" t="str">
            <v>0</v>
          </cell>
          <cell r="C619" t="str">
            <v>CIP1</v>
          </cell>
          <cell r="D619" t="str">
            <v>M003</v>
          </cell>
          <cell r="E619">
            <v>38943</v>
          </cell>
          <cell r="F619" t="str">
            <v>DLR-KS</v>
          </cell>
          <cell r="G619">
            <v>298785.96000000002</v>
          </cell>
          <cell r="H619">
            <v>-298785.95</v>
          </cell>
          <cell r="I619">
            <v>0.01</v>
          </cell>
        </row>
        <row r="620">
          <cell r="A620">
            <v>30000669</v>
          </cell>
          <cell r="B620" t="str">
            <v>0</v>
          </cell>
          <cell r="C620" t="str">
            <v>CIP1</v>
          </cell>
          <cell r="D620" t="str">
            <v>M003</v>
          </cell>
          <cell r="E620">
            <v>38943</v>
          </cell>
          <cell r="F620" t="str">
            <v>DLR-KS</v>
          </cell>
          <cell r="G620">
            <v>298785.96000000002</v>
          </cell>
          <cell r="H620">
            <v>-298785.95</v>
          </cell>
          <cell r="I620">
            <v>0.01</v>
          </cell>
        </row>
        <row r="621">
          <cell r="A621">
            <v>30000670</v>
          </cell>
          <cell r="B621" t="str">
            <v>0</v>
          </cell>
          <cell r="C621" t="str">
            <v>CIP1</v>
          </cell>
          <cell r="D621" t="str">
            <v>M003</v>
          </cell>
          <cell r="E621">
            <v>38943</v>
          </cell>
          <cell r="F621" t="str">
            <v>DLR-KS</v>
          </cell>
          <cell r="G621">
            <v>298785.96000000002</v>
          </cell>
          <cell r="H621">
            <v>-298785.95</v>
          </cell>
          <cell r="I621">
            <v>0.01</v>
          </cell>
        </row>
        <row r="622">
          <cell r="A622">
            <v>30000671</v>
          </cell>
          <cell r="B622" t="str">
            <v>0</v>
          </cell>
          <cell r="C622" t="str">
            <v>CIP1</v>
          </cell>
          <cell r="D622" t="str">
            <v>M003</v>
          </cell>
          <cell r="E622">
            <v>38943</v>
          </cell>
          <cell r="F622" t="str">
            <v>DLR-KS</v>
          </cell>
          <cell r="G622">
            <v>314767.53000000003</v>
          </cell>
          <cell r="H622">
            <v>-314767.53000000003</v>
          </cell>
          <cell r="I622">
            <v>0</v>
          </cell>
        </row>
        <row r="623">
          <cell r="A623">
            <v>30000672</v>
          </cell>
          <cell r="B623" t="str">
            <v>0</v>
          </cell>
          <cell r="C623" t="str">
            <v>CIP1</v>
          </cell>
          <cell r="D623" t="str">
            <v>M003</v>
          </cell>
          <cell r="E623">
            <v>38943</v>
          </cell>
          <cell r="F623" t="str">
            <v>DLR-KS</v>
          </cell>
          <cell r="G623">
            <v>314767.53000000003</v>
          </cell>
          <cell r="H623">
            <v>-314767.53000000003</v>
          </cell>
          <cell r="I623">
            <v>0</v>
          </cell>
        </row>
        <row r="624">
          <cell r="A624">
            <v>30000673</v>
          </cell>
          <cell r="B624" t="str">
            <v>0</v>
          </cell>
          <cell r="C624" t="str">
            <v>CIP1</v>
          </cell>
          <cell r="D624" t="str">
            <v>M003</v>
          </cell>
          <cell r="E624">
            <v>38943</v>
          </cell>
          <cell r="F624" t="str">
            <v>DLR-KS</v>
          </cell>
          <cell r="G624">
            <v>314767.53000000003</v>
          </cell>
          <cell r="H624">
            <v>-314767.53000000003</v>
          </cell>
          <cell r="I624">
            <v>0</v>
          </cell>
        </row>
        <row r="625">
          <cell r="A625">
            <v>30000674</v>
          </cell>
          <cell r="B625" t="str">
            <v>0</v>
          </cell>
          <cell r="C625" t="str">
            <v>CIP1</v>
          </cell>
          <cell r="D625" t="str">
            <v>M003</v>
          </cell>
          <cell r="E625">
            <v>39124</v>
          </cell>
          <cell r="F625" t="str">
            <v>DOUBLE NEEDLE MACHINE</v>
          </cell>
          <cell r="G625">
            <v>317861.93</v>
          </cell>
          <cell r="H625">
            <v>-316096.03999999998</v>
          </cell>
          <cell r="I625">
            <v>1765.89</v>
          </cell>
        </row>
        <row r="626">
          <cell r="A626">
            <v>30000675</v>
          </cell>
          <cell r="B626" t="str">
            <v>0</v>
          </cell>
          <cell r="C626" t="str">
            <v>CIP1</v>
          </cell>
          <cell r="D626" t="str">
            <v>M003</v>
          </cell>
          <cell r="E626">
            <v>39124</v>
          </cell>
          <cell r="F626" t="str">
            <v>DOUBLE NEEDLE MACHINE</v>
          </cell>
          <cell r="G626">
            <v>317861.93</v>
          </cell>
          <cell r="H626">
            <v>-316096.03999999998</v>
          </cell>
          <cell r="I626">
            <v>1765.89</v>
          </cell>
        </row>
        <row r="627">
          <cell r="A627">
            <v>30000676</v>
          </cell>
          <cell r="B627" t="str">
            <v>0</v>
          </cell>
          <cell r="C627" t="str">
            <v>CIP1</v>
          </cell>
          <cell r="D627" t="str">
            <v>M003</v>
          </cell>
          <cell r="E627">
            <v>39124</v>
          </cell>
          <cell r="F627" t="str">
            <v>DOUBLE NEEDLE MACHINE</v>
          </cell>
          <cell r="G627">
            <v>317861.93</v>
          </cell>
          <cell r="H627">
            <v>-316096.03999999998</v>
          </cell>
          <cell r="I627">
            <v>1765.89</v>
          </cell>
        </row>
        <row r="628">
          <cell r="A628">
            <v>30000705</v>
          </cell>
          <cell r="B628" t="str">
            <v>0</v>
          </cell>
          <cell r="C628" t="str">
            <v>CIP1</v>
          </cell>
          <cell r="D628" t="str">
            <v>M003</v>
          </cell>
          <cell r="E628">
            <v>40009</v>
          </cell>
          <cell r="F628" t="str">
            <v>Electronic Button Attaching Machine</v>
          </cell>
          <cell r="G628">
            <v>200925</v>
          </cell>
          <cell r="H628">
            <v>-167437.5</v>
          </cell>
          <cell r="I628">
            <v>33487.5</v>
          </cell>
        </row>
        <row r="629">
          <cell r="A629">
            <v>30000706</v>
          </cell>
          <cell r="B629" t="str">
            <v>0</v>
          </cell>
          <cell r="C629" t="str">
            <v>CIP1</v>
          </cell>
          <cell r="D629" t="str">
            <v>M003</v>
          </cell>
          <cell r="E629">
            <v>39430</v>
          </cell>
          <cell r="F629" t="str">
            <v>Electronic Button Attaching Machine</v>
          </cell>
          <cell r="G629">
            <v>216921.02</v>
          </cell>
          <cell r="H629">
            <v>-203664.73</v>
          </cell>
          <cell r="I629">
            <v>13256.29</v>
          </cell>
        </row>
        <row r="630">
          <cell r="A630">
            <v>30000707</v>
          </cell>
          <cell r="B630" t="str">
            <v>0</v>
          </cell>
          <cell r="C630" t="str">
            <v>CIP1</v>
          </cell>
          <cell r="D630" t="str">
            <v>M003</v>
          </cell>
          <cell r="E630">
            <v>39430</v>
          </cell>
          <cell r="F630" t="str">
            <v>Electronic Button Attaching Machine</v>
          </cell>
          <cell r="G630">
            <v>216921.02</v>
          </cell>
          <cell r="H630">
            <v>-203664.73</v>
          </cell>
          <cell r="I630">
            <v>13256.29</v>
          </cell>
        </row>
        <row r="631">
          <cell r="A631">
            <v>30000708</v>
          </cell>
          <cell r="B631" t="str">
            <v>0</v>
          </cell>
          <cell r="C631" t="str">
            <v>CIP1</v>
          </cell>
          <cell r="D631" t="str">
            <v>M003</v>
          </cell>
          <cell r="E631">
            <v>39430</v>
          </cell>
          <cell r="F631" t="str">
            <v>Electronic Button Attaching Machine</v>
          </cell>
          <cell r="G631">
            <v>216921.02</v>
          </cell>
          <cell r="H631">
            <v>-203664.73</v>
          </cell>
          <cell r="I631">
            <v>13256.29</v>
          </cell>
        </row>
        <row r="632">
          <cell r="A632">
            <v>30000709</v>
          </cell>
          <cell r="B632" t="str">
            <v>0</v>
          </cell>
          <cell r="C632" t="str">
            <v>CIP1</v>
          </cell>
          <cell r="D632" t="str">
            <v>M003</v>
          </cell>
          <cell r="E632">
            <v>39430</v>
          </cell>
          <cell r="F632" t="str">
            <v>Electronic Button Attaching Machine</v>
          </cell>
          <cell r="G632">
            <v>216921.02</v>
          </cell>
          <cell r="H632">
            <v>-203664.73</v>
          </cell>
          <cell r="I632">
            <v>13256.29</v>
          </cell>
        </row>
        <row r="633">
          <cell r="A633">
            <v>30000710</v>
          </cell>
          <cell r="B633" t="str">
            <v>0</v>
          </cell>
          <cell r="C633" t="str">
            <v>CIP1</v>
          </cell>
          <cell r="D633" t="str">
            <v>M003</v>
          </cell>
          <cell r="E633">
            <v>39334</v>
          </cell>
          <cell r="F633" t="str">
            <v>Electronic Button Attaching Machine</v>
          </cell>
          <cell r="G633">
            <v>215407.1</v>
          </cell>
          <cell r="H633">
            <v>-205833.45</v>
          </cell>
          <cell r="I633">
            <v>9573.65</v>
          </cell>
        </row>
        <row r="634">
          <cell r="A634">
            <v>30000711</v>
          </cell>
          <cell r="B634" t="str">
            <v>0</v>
          </cell>
          <cell r="C634" t="str">
            <v>CIP1</v>
          </cell>
          <cell r="D634" t="str">
            <v>M003</v>
          </cell>
          <cell r="E634">
            <v>40427</v>
          </cell>
          <cell r="F634" t="str">
            <v>Electronic Button Attaching Machine</v>
          </cell>
          <cell r="G634">
            <v>259480.33</v>
          </cell>
          <cell r="H634">
            <v>-196051.8</v>
          </cell>
          <cell r="I634">
            <v>63428.53</v>
          </cell>
        </row>
        <row r="635">
          <cell r="A635">
            <v>30000712</v>
          </cell>
          <cell r="B635" t="str">
            <v>0</v>
          </cell>
          <cell r="C635" t="str">
            <v>CIP1</v>
          </cell>
          <cell r="D635" t="str">
            <v>M003</v>
          </cell>
          <cell r="E635">
            <v>40427</v>
          </cell>
          <cell r="F635" t="str">
            <v>Electronic Button Attaching Machine</v>
          </cell>
          <cell r="G635">
            <v>259480.33</v>
          </cell>
          <cell r="H635">
            <v>-196051.8</v>
          </cell>
          <cell r="I635">
            <v>63428.53</v>
          </cell>
        </row>
        <row r="636">
          <cell r="A636">
            <v>30000713</v>
          </cell>
          <cell r="B636" t="str">
            <v>0</v>
          </cell>
          <cell r="C636" t="str">
            <v>CIP1</v>
          </cell>
          <cell r="D636" t="str">
            <v>M003</v>
          </cell>
          <cell r="E636">
            <v>40427</v>
          </cell>
          <cell r="F636" t="str">
            <v>Button attach M#LK-1903A-SS  SL#2L1AG01697</v>
          </cell>
          <cell r="G636">
            <v>259480.33</v>
          </cell>
          <cell r="H636">
            <v>-196051.8</v>
          </cell>
          <cell r="I636">
            <v>63428.53</v>
          </cell>
        </row>
        <row r="637">
          <cell r="A637">
            <v>30000714</v>
          </cell>
          <cell r="B637" t="str">
            <v>0</v>
          </cell>
          <cell r="C637" t="str">
            <v>CIP1</v>
          </cell>
          <cell r="D637" t="str">
            <v>M003</v>
          </cell>
          <cell r="E637">
            <v>40427</v>
          </cell>
          <cell r="F637" t="str">
            <v>Electronic Button Attaching Machine</v>
          </cell>
          <cell r="G637">
            <v>259480.33</v>
          </cell>
          <cell r="H637">
            <v>-196051.8</v>
          </cell>
          <cell r="I637">
            <v>63428.53</v>
          </cell>
        </row>
        <row r="638">
          <cell r="A638">
            <v>30000715</v>
          </cell>
          <cell r="B638" t="str">
            <v>0</v>
          </cell>
          <cell r="C638" t="str">
            <v>CIP1</v>
          </cell>
          <cell r="D638" t="str">
            <v>M003</v>
          </cell>
          <cell r="E638">
            <v>40427</v>
          </cell>
          <cell r="F638" t="str">
            <v>Electronic Button Attaching Machine</v>
          </cell>
          <cell r="G638">
            <v>259480.33</v>
          </cell>
          <cell r="H638">
            <v>-196051.8</v>
          </cell>
          <cell r="I638">
            <v>63428.53</v>
          </cell>
        </row>
        <row r="639">
          <cell r="A639">
            <v>30000716</v>
          </cell>
          <cell r="B639" t="str">
            <v>0</v>
          </cell>
          <cell r="C639" t="str">
            <v>CIP1</v>
          </cell>
          <cell r="D639" t="str">
            <v>M003</v>
          </cell>
          <cell r="E639">
            <v>40427</v>
          </cell>
          <cell r="F639" t="str">
            <v>Electronic Button Attaching Machine</v>
          </cell>
          <cell r="G639">
            <v>259480.33</v>
          </cell>
          <cell r="H639">
            <v>-196051.8</v>
          </cell>
          <cell r="I639">
            <v>63428.53</v>
          </cell>
        </row>
        <row r="640">
          <cell r="A640">
            <v>30000717</v>
          </cell>
          <cell r="B640" t="str">
            <v>0</v>
          </cell>
          <cell r="C640" t="str">
            <v>CIP1</v>
          </cell>
          <cell r="D640" t="str">
            <v>M003</v>
          </cell>
          <cell r="E640">
            <v>40427</v>
          </cell>
          <cell r="F640" t="str">
            <v>Button attach M#LK-1903A-SS  SL#2L1ZH00994</v>
          </cell>
          <cell r="G640">
            <v>259480.33</v>
          </cell>
          <cell r="H640">
            <v>-196051.8</v>
          </cell>
          <cell r="I640">
            <v>63428.53</v>
          </cell>
        </row>
        <row r="641">
          <cell r="A641">
            <v>30000718</v>
          </cell>
          <cell r="B641" t="str">
            <v>0</v>
          </cell>
          <cell r="C641" t="str">
            <v>CIP1</v>
          </cell>
          <cell r="D641" t="str">
            <v>M003</v>
          </cell>
          <cell r="E641">
            <v>40427</v>
          </cell>
          <cell r="F641" t="str">
            <v>Electronic Button Attaching Machine</v>
          </cell>
          <cell r="G641">
            <v>259480.33</v>
          </cell>
          <cell r="H641">
            <v>-196051.8</v>
          </cell>
          <cell r="I641">
            <v>63428.53</v>
          </cell>
        </row>
        <row r="642">
          <cell r="A642">
            <v>30000719</v>
          </cell>
          <cell r="B642" t="str">
            <v>0</v>
          </cell>
          <cell r="C642" t="str">
            <v>CIP1</v>
          </cell>
          <cell r="D642" t="str">
            <v>M003</v>
          </cell>
          <cell r="E642">
            <v>39502</v>
          </cell>
          <cell r="F642" t="str">
            <v>Electronic Button Attaching Machine</v>
          </cell>
          <cell r="G642">
            <v>299324.96000000002</v>
          </cell>
          <cell r="H642">
            <v>-277707.05</v>
          </cell>
          <cell r="I642">
            <v>21617.91</v>
          </cell>
        </row>
        <row r="643">
          <cell r="A643">
            <v>30000720</v>
          </cell>
          <cell r="B643" t="str">
            <v>0</v>
          </cell>
          <cell r="C643" t="str">
            <v>CIP1</v>
          </cell>
          <cell r="D643" t="str">
            <v>M003</v>
          </cell>
          <cell r="E643">
            <v>39502</v>
          </cell>
          <cell r="F643" t="str">
            <v>Electronic Button Attaching Machine</v>
          </cell>
          <cell r="G643">
            <v>299324.96000000002</v>
          </cell>
          <cell r="H643">
            <v>-277707.05</v>
          </cell>
          <cell r="I643">
            <v>21617.91</v>
          </cell>
        </row>
        <row r="644">
          <cell r="A644">
            <v>30000721</v>
          </cell>
          <cell r="B644" t="str">
            <v>0</v>
          </cell>
          <cell r="C644" t="str">
            <v>CIP1</v>
          </cell>
          <cell r="D644" t="str">
            <v>M003</v>
          </cell>
          <cell r="E644">
            <v>39502</v>
          </cell>
          <cell r="F644" t="str">
            <v>Electronic Button Attaching Machine</v>
          </cell>
          <cell r="G644">
            <v>299324.96000000002</v>
          </cell>
          <cell r="H644">
            <v>-277707.05</v>
          </cell>
          <cell r="I644">
            <v>21617.91</v>
          </cell>
        </row>
        <row r="645">
          <cell r="A645">
            <v>30000722</v>
          </cell>
          <cell r="B645" t="str">
            <v>0</v>
          </cell>
          <cell r="C645" t="str">
            <v>CIP1</v>
          </cell>
          <cell r="D645" t="str">
            <v>M003</v>
          </cell>
          <cell r="E645">
            <v>39502</v>
          </cell>
          <cell r="F645" t="str">
            <v>Electronic Button Attaching Machine</v>
          </cell>
          <cell r="G645">
            <v>299324.96000000002</v>
          </cell>
          <cell r="H645">
            <v>-277707.05</v>
          </cell>
          <cell r="I645">
            <v>21617.91</v>
          </cell>
        </row>
        <row r="646">
          <cell r="A646">
            <v>30000723</v>
          </cell>
          <cell r="B646" t="str">
            <v>0</v>
          </cell>
          <cell r="C646" t="str">
            <v>CIP1</v>
          </cell>
          <cell r="D646" t="str">
            <v>M003</v>
          </cell>
          <cell r="E646">
            <v>39367</v>
          </cell>
          <cell r="F646" t="str">
            <v>Electronic Button Attaching Machine</v>
          </cell>
          <cell r="G646">
            <v>300358.5</v>
          </cell>
          <cell r="H646">
            <v>-285340.57</v>
          </cell>
          <cell r="I646">
            <v>15017.93</v>
          </cell>
        </row>
        <row r="647">
          <cell r="A647">
            <v>30000724</v>
          </cell>
          <cell r="B647" t="str">
            <v>0</v>
          </cell>
          <cell r="C647" t="str">
            <v>CIP1</v>
          </cell>
          <cell r="D647" t="str">
            <v>M003</v>
          </cell>
          <cell r="E647">
            <v>39367</v>
          </cell>
          <cell r="F647" t="str">
            <v>Electronic Button Attaching Machine</v>
          </cell>
          <cell r="G647">
            <v>300358.5</v>
          </cell>
          <cell r="H647">
            <v>-285340.57</v>
          </cell>
          <cell r="I647">
            <v>15017.93</v>
          </cell>
        </row>
        <row r="648">
          <cell r="A648">
            <v>30000725</v>
          </cell>
          <cell r="B648" t="str">
            <v>0</v>
          </cell>
          <cell r="C648" t="str">
            <v>CIP1</v>
          </cell>
          <cell r="D648" t="str">
            <v>M003</v>
          </cell>
          <cell r="E648">
            <v>39367</v>
          </cell>
          <cell r="F648" t="str">
            <v>Bar Tack</v>
          </cell>
          <cell r="G648">
            <v>300358.5</v>
          </cell>
          <cell r="H648">
            <v>-285340.57</v>
          </cell>
          <cell r="I648">
            <v>15017.93</v>
          </cell>
        </row>
        <row r="649">
          <cell r="A649">
            <v>30000726</v>
          </cell>
          <cell r="B649" t="str">
            <v>0</v>
          </cell>
          <cell r="C649" t="str">
            <v>CIP1</v>
          </cell>
          <cell r="D649" t="str">
            <v>M003</v>
          </cell>
          <cell r="E649">
            <v>39367</v>
          </cell>
          <cell r="F649" t="str">
            <v>Electronic Button Attaching Machine</v>
          </cell>
          <cell r="G649">
            <v>300358.5</v>
          </cell>
          <cell r="H649">
            <v>-285340.57</v>
          </cell>
          <cell r="I649">
            <v>15017.93</v>
          </cell>
        </row>
        <row r="650">
          <cell r="A650">
            <v>30000727</v>
          </cell>
          <cell r="B650" t="str">
            <v>0</v>
          </cell>
          <cell r="C650" t="str">
            <v>CIP1</v>
          </cell>
          <cell r="D650" t="str">
            <v>M003</v>
          </cell>
          <cell r="E650">
            <v>39299</v>
          </cell>
          <cell r="F650" t="str">
            <v>Bar Tack</v>
          </cell>
          <cell r="G650">
            <v>299957.21999999997</v>
          </cell>
          <cell r="H650">
            <v>-288292.21999999997</v>
          </cell>
          <cell r="I650">
            <v>11665</v>
          </cell>
        </row>
        <row r="651">
          <cell r="A651">
            <v>30000728</v>
          </cell>
          <cell r="B651" t="str">
            <v>0</v>
          </cell>
          <cell r="C651" t="str">
            <v>CIP1</v>
          </cell>
          <cell r="D651" t="str">
            <v>M003</v>
          </cell>
          <cell r="E651">
            <v>39299</v>
          </cell>
          <cell r="F651" t="str">
            <v>Bar Tack</v>
          </cell>
          <cell r="G651">
            <v>299957.21999999997</v>
          </cell>
          <cell r="H651">
            <v>-288292.21999999997</v>
          </cell>
          <cell r="I651">
            <v>11665</v>
          </cell>
        </row>
        <row r="652">
          <cell r="A652">
            <v>30000729</v>
          </cell>
          <cell r="B652" t="str">
            <v>0</v>
          </cell>
          <cell r="C652" t="str">
            <v>CIP1</v>
          </cell>
          <cell r="D652" t="str">
            <v>M003</v>
          </cell>
          <cell r="E652">
            <v>39299</v>
          </cell>
          <cell r="F652" t="str">
            <v>Bar Tack</v>
          </cell>
          <cell r="G652">
            <v>299957.21999999997</v>
          </cell>
          <cell r="H652">
            <v>-288292.21999999997</v>
          </cell>
          <cell r="I652">
            <v>11665</v>
          </cell>
        </row>
        <row r="653">
          <cell r="A653">
            <v>30000730</v>
          </cell>
          <cell r="B653" t="str">
            <v>0</v>
          </cell>
          <cell r="C653" t="str">
            <v>CIP1</v>
          </cell>
          <cell r="D653" t="str">
            <v>M003</v>
          </cell>
          <cell r="E653">
            <v>39299</v>
          </cell>
          <cell r="F653" t="str">
            <v>Bar Tack</v>
          </cell>
          <cell r="G653">
            <v>299957.21999999997</v>
          </cell>
          <cell r="H653">
            <v>-288292.21999999997</v>
          </cell>
          <cell r="I653">
            <v>11665</v>
          </cell>
        </row>
        <row r="654">
          <cell r="A654">
            <v>30000731</v>
          </cell>
          <cell r="B654" t="str">
            <v>0</v>
          </cell>
          <cell r="C654" t="str">
            <v>CIP1</v>
          </cell>
          <cell r="D654" t="str">
            <v>M003</v>
          </cell>
          <cell r="E654">
            <v>39299</v>
          </cell>
          <cell r="F654" t="str">
            <v>BARTACKING MACHINE</v>
          </cell>
          <cell r="G654">
            <v>299957.21999999997</v>
          </cell>
          <cell r="H654">
            <v>-288292.21999999997</v>
          </cell>
          <cell r="I654">
            <v>11665</v>
          </cell>
        </row>
        <row r="655">
          <cell r="A655">
            <v>30000732</v>
          </cell>
          <cell r="B655" t="str">
            <v>0</v>
          </cell>
          <cell r="C655" t="str">
            <v>CIP1</v>
          </cell>
          <cell r="D655" t="str">
            <v>M003</v>
          </cell>
          <cell r="E655">
            <v>39299</v>
          </cell>
          <cell r="F655" t="str">
            <v>Bar Tack</v>
          </cell>
          <cell r="G655">
            <v>299957.21999999997</v>
          </cell>
          <cell r="H655">
            <v>-288292.21999999997</v>
          </cell>
          <cell r="I655">
            <v>11665</v>
          </cell>
        </row>
        <row r="656">
          <cell r="A656">
            <v>30000733</v>
          </cell>
          <cell r="B656" t="str">
            <v>0</v>
          </cell>
          <cell r="C656" t="str">
            <v>CIP1</v>
          </cell>
          <cell r="D656" t="str">
            <v>M003</v>
          </cell>
          <cell r="E656">
            <v>39299</v>
          </cell>
          <cell r="F656" t="str">
            <v>Electronic Button Attaching Machine</v>
          </cell>
          <cell r="G656">
            <v>299957.21999999997</v>
          </cell>
          <cell r="H656">
            <v>-288292.21999999997</v>
          </cell>
          <cell r="I656">
            <v>11665</v>
          </cell>
        </row>
        <row r="657">
          <cell r="A657">
            <v>30000734</v>
          </cell>
          <cell r="B657" t="str">
            <v>0</v>
          </cell>
          <cell r="C657" t="str">
            <v>CIP1</v>
          </cell>
          <cell r="D657" t="str">
            <v>M003</v>
          </cell>
          <cell r="E657">
            <v>39299</v>
          </cell>
          <cell r="F657" t="str">
            <v>Electronic Button Attaching Machine</v>
          </cell>
          <cell r="G657">
            <v>299957.21999999997</v>
          </cell>
          <cell r="H657">
            <v>-288292.21999999997</v>
          </cell>
          <cell r="I657">
            <v>11665</v>
          </cell>
        </row>
        <row r="658">
          <cell r="A658">
            <v>30000735</v>
          </cell>
          <cell r="B658" t="str">
            <v>0</v>
          </cell>
          <cell r="C658" t="str">
            <v>CIP1</v>
          </cell>
          <cell r="D658" t="str">
            <v>M003</v>
          </cell>
          <cell r="E658">
            <v>39299</v>
          </cell>
          <cell r="F658" t="str">
            <v>Electronic Button Attaching Machine</v>
          </cell>
          <cell r="G658">
            <v>299957.21999999997</v>
          </cell>
          <cell r="H658">
            <v>-288292.21999999997</v>
          </cell>
          <cell r="I658">
            <v>11665</v>
          </cell>
        </row>
        <row r="659">
          <cell r="A659">
            <v>30000736</v>
          </cell>
          <cell r="B659" t="str">
            <v>0</v>
          </cell>
          <cell r="C659" t="str">
            <v>CIP1</v>
          </cell>
          <cell r="D659" t="str">
            <v>M003</v>
          </cell>
          <cell r="E659">
            <v>39299</v>
          </cell>
          <cell r="F659" t="str">
            <v>Electronic Button Attaching Machine</v>
          </cell>
          <cell r="G659">
            <v>299957.21999999997</v>
          </cell>
          <cell r="H659">
            <v>-288292.21999999997</v>
          </cell>
          <cell r="I659">
            <v>11665</v>
          </cell>
        </row>
        <row r="660">
          <cell r="A660">
            <v>30000737</v>
          </cell>
          <cell r="B660" t="str">
            <v>0</v>
          </cell>
          <cell r="C660" t="str">
            <v>CIP1</v>
          </cell>
          <cell r="D660" t="str">
            <v>M003</v>
          </cell>
          <cell r="E660">
            <v>39299</v>
          </cell>
          <cell r="F660" t="str">
            <v>Electronic Button Attaching Machine</v>
          </cell>
          <cell r="G660">
            <v>299957.21999999997</v>
          </cell>
          <cell r="H660">
            <v>-288292.21999999997</v>
          </cell>
          <cell r="I660">
            <v>11665</v>
          </cell>
        </row>
        <row r="661">
          <cell r="A661">
            <v>30000738</v>
          </cell>
          <cell r="B661" t="str">
            <v>0</v>
          </cell>
          <cell r="C661" t="str">
            <v>CIP1</v>
          </cell>
          <cell r="D661" t="str">
            <v>M003</v>
          </cell>
          <cell r="E661">
            <v>39299</v>
          </cell>
          <cell r="F661" t="str">
            <v>Electronic Button Attaching Machine</v>
          </cell>
          <cell r="G661">
            <v>299957.21999999997</v>
          </cell>
          <cell r="H661">
            <v>-288292.21999999997</v>
          </cell>
          <cell r="I661">
            <v>11665</v>
          </cell>
        </row>
        <row r="662">
          <cell r="A662">
            <v>30000739</v>
          </cell>
          <cell r="B662" t="str">
            <v>0</v>
          </cell>
          <cell r="C662" t="str">
            <v>CIP1</v>
          </cell>
          <cell r="D662" t="str">
            <v>M003</v>
          </cell>
          <cell r="E662">
            <v>39334</v>
          </cell>
          <cell r="F662" t="str">
            <v>Button attach M#LK-1903A-SS SL#2L1ZM00378</v>
          </cell>
          <cell r="G662">
            <v>299302.5</v>
          </cell>
          <cell r="H662">
            <v>-286000.17</v>
          </cell>
          <cell r="I662">
            <v>13302.33</v>
          </cell>
        </row>
        <row r="663">
          <cell r="A663">
            <v>30000740</v>
          </cell>
          <cell r="B663" t="str">
            <v>0</v>
          </cell>
          <cell r="C663" t="str">
            <v>CIP1</v>
          </cell>
          <cell r="D663" t="str">
            <v>M003</v>
          </cell>
          <cell r="E663">
            <v>39334</v>
          </cell>
          <cell r="F663" t="str">
            <v>Button attach M#LK-1903A-SS SL#2L1DE00925</v>
          </cell>
          <cell r="G663">
            <v>299302.5</v>
          </cell>
          <cell r="H663">
            <v>-286000.17</v>
          </cell>
          <cell r="I663">
            <v>13302.33</v>
          </cell>
        </row>
        <row r="664">
          <cell r="A664">
            <v>30000741</v>
          </cell>
          <cell r="B664" t="str">
            <v>0</v>
          </cell>
          <cell r="C664" t="str">
            <v>CIP1</v>
          </cell>
          <cell r="D664" t="str">
            <v>M003</v>
          </cell>
          <cell r="E664">
            <v>39334</v>
          </cell>
          <cell r="F664" t="str">
            <v>Electronic Button Attaching Machine</v>
          </cell>
          <cell r="G664">
            <v>299302.5</v>
          </cell>
          <cell r="H664">
            <v>-286000.17</v>
          </cell>
          <cell r="I664">
            <v>13302.33</v>
          </cell>
        </row>
        <row r="665">
          <cell r="A665">
            <v>30000742</v>
          </cell>
          <cell r="B665" t="str">
            <v>0</v>
          </cell>
          <cell r="C665" t="str">
            <v>CIP1</v>
          </cell>
          <cell r="D665" t="str">
            <v>M003</v>
          </cell>
          <cell r="E665">
            <v>39334</v>
          </cell>
          <cell r="F665" t="str">
            <v>Button attach M#LK-1903A-SS  SL#2L1DE00914</v>
          </cell>
          <cell r="G665">
            <v>299302.5</v>
          </cell>
          <cell r="H665">
            <v>-286000.17</v>
          </cell>
          <cell r="I665">
            <v>13302.33</v>
          </cell>
        </row>
        <row r="666">
          <cell r="A666">
            <v>30000743</v>
          </cell>
          <cell r="B666" t="str">
            <v>0</v>
          </cell>
          <cell r="C666" t="str">
            <v>CIP1</v>
          </cell>
          <cell r="D666" t="str">
            <v>M003</v>
          </cell>
          <cell r="E666">
            <v>39367</v>
          </cell>
          <cell r="F666" t="str">
            <v>Electronic Button Attaching Machine</v>
          </cell>
          <cell r="G666">
            <v>571705.1</v>
          </cell>
          <cell r="H666">
            <v>-543119.84</v>
          </cell>
          <cell r="I666">
            <v>28585.26</v>
          </cell>
        </row>
        <row r="667">
          <cell r="A667">
            <v>30000744</v>
          </cell>
          <cell r="B667" t="str">
            <v>0</v>
          </cell>
          <cell r="C667" t="str">
            <v>CIP1</v>
          </cell>
          <cell r="D667" t="str">
            <v>M003</v>
          </cell>
          <cell r="E667">
            <v>39596</v>
          </cell>
          <cell r="F667" t="str">
            <v>END CUTTER MACHINE</v>
          </cell>
          <cell r="G667">
            <v>27762.98</v>
          </cell>
          <cell r="H667">
            <v>-25295.17</v>
          </cell>
          <cell r="I667">
            <v>2467.81</v>
          </cell>
        </row>
        <row r="668">
          <cell r="A668">
            <v>30000745</v>
          </cell>
          <cell r="B668" t="str">
            <v>0</v>
          </cell>
          <cell r="C668" t="str">
            <v>CIP1</v>
          </cell>
          <cell r="D668" t="str">
            <v>M003</v>
          </cell>
          <cell r="E668">
            <v>39596</v>
          </cell>
          <cell r="F668" t="str">
            <v>END CUTTER MACHINE</v>
          </cell>
          <cell r="G668">
            <v>27762.98</v>
          </cell>
          <cell r="H668">
            <v>-25295.17</v>
          </cell>
          <cell r="I668">
            <v>2467.81</v>
          </cell>
        </row>
        <row r="669">
          <cell r="A669">
            <v>30000746</v>
          </cell>
          <cell r="B669" t="str">
            <v>0</v>
          </cell>
          <cell r="C669" t="str">
            <v>CIP1</v>
          </cell>
          <cell r="D669" t="str">
            <v>M003</v>
          </cell>
          <cell r="E669">
            <v>39253</v>
          </cell>
          <cell r="F669" t="str">
            <v>END CUTTER MACHINE</v>
          </cell>
          <cell r="G669">
            <v>55561.2</v>
          </cell>
          <cell r="H669">
            <v>-54017.83</v>
          </cell>
          <cell r="I669">
            <v>1543.37</v>
          </cell>
        </row>
        <row r="670">
          <cell r="A670">
            <v>30000747</v>
          </cell>
          <cell r="B670" t="str">
            <v>0</v>
          </cell>
          <cell r="C670" t="str">
            <v>CIP1</v>
          </cell>
          <cell r="D670" t="str">
            <v>M003</v>
          </cell>
          <cell r="E670">
            <v>39253</v>
          </cell>
          <cell r="F670" t="str">
            <v>END CUTTER MACHINE</v>
          </cell>
          <cell r="G670">
            <v>55561.2</v>
          </cell>
          <cell r="H670">
            <v>-54017.83</v>
          </cell>
          <cell r="I670">
            <v>1543.37</v>
          </cell>
        </row>
        <row r="671">
          <cell r="A671">
            <v>30000748</v>
          </cell>
          <cell r="B671" t="str">
            <v>0</v>
          </cell>
          <cell r="C671" t="str">
            <v>CIP1</v>
          </cell>
          <cell r="D671" t="str">
            <v>M003</v>
          </cell>
          <cell r="E671">
            <v>39253</v>
          </cell>
          <cell r="F671" t="str">
            <v>END CUTTER MACHINE</v>
          </cell>
          <cell r="G671">
            <v>55561.2</v>
          </cell>
          <cell r="H671">
            <v>-54017.83</v>
          </cell>
          <cell r="I671">
            <v>1543.37</v>
          </cell>
        </row>
        <row r="672">
          <cell r="A672">
            <v>30000749</v>
          </cell>
          <cell r="B672" t="str">
            <v>0</v>
          </cell>
          <cell r="C672" t="str">
            <v>CIP1</v>
          </cell>
          <cell r="D672" t="str">
            <v>M003</v>
          </cell>
          <cell r="E672">
            <v>39253</v>
          </cell>
          <cell r="F672" t="str">
            <v>END CUTTER MACHINE</v>
          </cell>
          <cell r="G672">
            <v>55561.2</v>
          </cell>
          <cell r="H672">
            <v>-54017.83</v>
          </cell>
          <cell r="I672">
            <v>1543.37</v>
          </cell>
        </row>
        <row r="673">
          <cell r="A673">
            <v>30000750</v>
          </cell>
          <cell r="B673" t="str">
            <v>0</v>
          </cell>
          <cell r="C673" t="str">
            <v>CIP1</v>
          </cell>
          <cell r="D673" t="str">
            <v>M003</v>
          </cell>
          <cell r="E673">
            <v>39561</v>
          </cell>
          <cell r="F673" t="str">
            <v>END STOPPER MACHINE</v>
          </cell>
          <cell r="G673">
            <v>70693.52</v>
          </cell>
          <cell r="H673">
            <v>-64802.39</v>
          </cell>
          <cell r="I673">
            <v>5891.13</v>
          </cell>
        </row>
        <row r="674">
          <cell r="A674">
            <v>30000751</v>
          </cell>
          <cell r="B674" t="str">
            <v>0</v>
          </cell>
          <cell r="C674" t="str">
            <v>CIP1</v>
          </cell>
          <cell r="D674" t="str">
            <v>M003</v>
          </cell>
          <cell r="E674">
            <v>39561</v>
          </cell>
          <cell r="F674" t="str">
            <v>END STOPPER MACHINE</v>
          </cell>
          <cell r="G674">
            <v>70693.52</v>
          </cell>
          <cell r="H674">
            <v>-64802.39</v>
          </cell>
          <cell r="I674">
            <v>5891.13</v>
          </cell>
        </row>
        <row r="675">
          <cell r="A675">
            <v>30000752</v>
          </cell>
          <cell r="B675" t="str">
            <v>0</v>
          </cell>
          <cell r="C675" t="str">
            <v>CIP1</v>
          </cell>
          <cell r="D675" t="str">
            <v>M003</v>
          </cell>
          <cell r="E675">
            <v>39561</v>
          </cell>
          <cell r="F675" t="str">
            <v>END STOPPER MACHINE</v>
          </cell>
          <cell r="G675">
            <v>70693.52</v>
          </cell>
          <cell r="H675">
            <v>-64802.39</v>
          </cell>
          <cell r="I675">
            <v>5891.13</v>
          </cell>
        </row>
        <row r="676">
          <cell r="A676">
            <v>30000753</v>
          </cell>
          <cell r="B676" t="str">
            <v>0</v>
          </cell>
          <cell r="C676" t="str">
            <v>CIP1</v>
          </cell>
          <cell r="D676" t="str">
            <v>M003</v>
          </cell>
          <cell r="E676">
            <v>39561</v>
          </cell>
          <cell r="F676" t="str">
            <v>END STOPPER MACHINE</v>
          </cell>
          <cell r="G676">
            <v>70693.52</v>
          </cell>
          <cell r="H676">
            <v>-64802.39</v>
          </cell>
          <cell r="I676">
            <v>5891.13</v>
          </cell>
        </row>
        <row r="677">
          <cell r="A677">
            <v>30000756</v>
          </cell>
          <cell r="B677" t="str">
            <v>0</v>
          </cell>
          <cell r="C677" t="str">
            <v>CIP1</v>
          </cell>
          <cell r="D677" t="str">
            <v>M003</v>
          </cell>
          <cell r="E677">
            <v>39346</v>
          </cell>
          <cell r="F677" t="str">
            <v>Expandable Cloth spreader Machine</v>
          </cell>
          <cell r="G677">
            <v>28829.81</v>
          </cell>
          <cell r="H677">
            <v>-27548.49</v>
          </cell>
          <cell r="I677">
            <v>1281.32</v>
          </cell>
        </row>
        <row r="678">
          <cell r="A678">
            <v>30000757</v>
          </cell>
          <cell r="B678" t="str">
            <v>0</v>
          </cell>
          <cell r="C678" t="str">
            <v>CIP1</v>
          </cell>
          <cell r="D678" t="str">
            <v>M003</v>
          </cell>
          <cell r="E678">
            <v>40427</v>
          </cell>
          <cell r="F678" t="str">
            <v>EYELET HOLE MACHINE</v>
          </cell>
          <cell r="G678">
            <v>632705.44999999995</v>
          </cell>
          <cell r="H678">
            <v>-478044.11</v>
          </cell>
          <cell r="I678">
            <v>154661.34</v>
          </cell>
        </row>
        <row r="679">
          <cell r="A679">
            <v>30000758</v>
          </cell>
          <cell r="B679" t="str">
            <v>0</v>
          </cell>
          <cell r="C679" t="str">
            <v>CIP1</v>
          </cell>
          <cell r="D679" t="str">
            <v>M003</v>
          </cell>
          <cell r="E679">
            <v>40269</v>
          </cell>
          <cell r="F679" t="str">
            <v>EYELET HOLE MACHINE</v>
          </cell>
          <cell r="G679">
            <v>629042.74</v>
          </cell>
          <cell r="H679">
            <v>-492750.14</v>
          </cell>
          <cell r="I679">
            <v>136292.6</v>
          </cell>
        </row>
        <row r="680">
          <cell r="A680">
            <v>30000759</v>
          </cell>
          <cell r="B680" t="str">
            <v>0</v>
          </cell>
          <cell r="C680" t="str">
            <v>CIP1</v>
          </cell>
          <cell r="D680" t="str">
            <v>M003</v>
          </cell>
          <cell r="E680">
            <v>40269</v>
          </cell>
          <cell r="F680" t="str">
            <v>EYELET HOLE MACHINE</v>
          </cell>
          <cell r="G680">
            <v>629042.74</v>
          </cell>
          <cell r="H680">
            <v>-492750.14</v>
          </cell>
          <cell r="I680">
            <v>136292.6</v>
          </cell>
        </row>
        <row r="681">
          <cell r="A681">
            <v>30000760</v>
          </cell>
          <cell r="B681" t="str">
            <v>0</v>
          </cell>
          <cell r="C681" t="str">
            <v>CIP1</v>
          </cell>
          <cell r="D681" t="str">
            <v>M003</v>
          </cell>
          <cell r="E681">
            <v>40269</v>
          </cell>
          <cell r="F681" t="str">
            <v>EYELET HOLE MACHINE</v>
          </cell>
          <cell r="G681">
            <v>629042.74</v>
          </cell>
          <cell r="H681">
            <v>-492750.14</v>
          </cell>
          <cell r="I681">
            <v>136292.6</v>
          </cell>
        </row>
        <row r="682">
          <cell r="A682">
            <v>30000761</v>
          </cell>
          <cell r="B682" t="str">
            <v>0</v>
          </cell>
          <cell r="C682" t="str">
            <v>CIP1</v>
          </cell>
          <cell r="D682" t="str">
            <v>M003</v>
          </cell>
          <cell r="E682">
            <v>40269</v>
          </cell>
          <cell r="F682" t="str">
            <v>EYELET HOLE MACHINE</v>
          </cell>
          <cell r="G682">
            <v>629042.74</v>
          </cell>
          <cell r="H682">
            <v>-492750.14</v>
          </cell>
          <cell r="I682">
            <v>136292.6</v>
          </cell>
        </row>
        <row r="683">
          <cell r="A683">
            <v>30000762</v>
          </cell>
          <cell r="B683" t="str">
            <v>0</v>
          </cell>
          <cell r="C683" t="str">
            <v>CIP1</v>
          </cell>
          <cell r="D683" t="str">
            <v>M003</v>
          </cell>
          <cell r="E683">
            <v>40269</v>
          </cell>
          <cell r="F683" t="str">
            <v>EYELET HOLE MACHINE</v>
          </cell>
          <cell r="G683">
            <v>629042.74</v>
          </cell>
          <cell r="H683">
            <v>-492750.14</v>
          </cell>
          <cell r="I683">
            <v>136292.6</v>
          </cell>
        </row>
        <row r="684">
          <cell r="A684">
            <v>30000763</v>
          </cell>
          <cell r="B684" t="str">
            <v>0</v>
          </cell>
          <cell r="C684" t="str">
            <v>CIP1</v>
          </cell>
          <cell r="D684" t="str">
            <v>M003</v>
          </cell>
          <cell r="E684">
            <v>40269</v>
          </cell>
          <cell r="F684" t="str">
            <v>EYELET HOLE MACHINE</v>
          </cell>
          <cell r="G684">
            <v>629042.74</v>
          </cell>
          <cell r="H684">
            <v>-492750.14</v>
          </cell>
          <cell r="I684">
            <v>136292.6</v>
          </cell>
        </row>
        <row r="685">
          <cell r="A685">
            <v>30000764</v>
          </cell>
          <cell r="B685" t="str">
            <v>0</v>
          </cell>
          <cell r="C685" t="str">
            <v>CIP1</v>
          </cell>
          <cell r="D685" t="str">
            <v>M003</v>
          </cell>
          <cell r="E685">
            <v>40269</v>
          </cell>
          <cell r="F685" t="str">
            <v>EYELET HOLE MACHINE</v>
          </cell>
          <cell r="G685">
            <v>629042.74</v>
          </cell>
          <cell r="H685">
            <v>-492750.14</v>
          </cell>
          <cell r="I685">
            <v>136292.6</v>
          </cell>
        </row>
        <row r="686">
          <cell r="A686">
            <v>30000765</v>
          </cell>
          <cell r="B686" t="str">
            <v>0</v>
          </cell>
          <cell r="C686" t="str">
            <v>CIP1</v>
          </cell>
          <cell r="D686" t="str">
            <v>M003</v>
          </cell>
          <cell r="E686">
            <v>40269</v>
          </cell>
          <cell r="F686" t="str">
            <v>EYELET HOLE MACHINE</v>
          </cell>
          <cell r="G686">
            <v>644481.98</v>
          </cell>
          <cell r="H686">
            <v>-504844.22</v>
          </cell>
          <cell r="I686">
            <v>139637.76000000001</v>
          </cell>
        </row>
        <row r="687">
          <cell r="A687">
            <v>30000766</v>
          </cell>
          <cell r="B687" t="str">
            <v>0</v>
          </cell>
          <cell r="C687" t="str">
            <v>CIP1</v>
          </cell>
          <cell r="D687" t="str">
            <v>M003</v>
          </cell>
          <cell r="E687">
            <v>40269</v>
          </cell>
          <cell r="F687" t="str">
            <v>EYELET HOLE MACHINE</v>
          </cell>
          <cell r="G687">
            <v>644481.98</v>
          </cell>
          <cell r="H687">
            <v>-504844.22</v>
          </cell>
          <cell r="I687">
            <v>139637.76000000001</v>
          </cell>
        </row>
        <row r="688">
          <cell r="A688">
            <v>30000767</v>
          </cell>
          <cell r="B688" t="str">
            <v>0</v>
          </cell>
          <cell r="C688" t="str">
            <v>CIP1</v>
          </cell>
          <cell r="D688" t="str">
            <v>M003</v>
          </cell>
          <cell r="E688">
            <v>40269</v>
          </cell>
          <cell r="F688" t="str">
            <v>EYELET HOLE MACHINE</v>
          </cell>
          <cell r="G688">
            <v>644481.98</v>
          </cell>
          <cell r="H688">
            <v>-504844.22</v>
          </cell>
          <cell r="I688">
            <v>139637.76000000001</v>
          </cell>
        </row>
        <row r="689">
          <cell r="A689">
            <v>30000768</v>
          </cell>
          <cell r="B689" t="str">
            <v>0</v>
          </cell>
          <cell r="C689" t="str">
            <v>CIP1</v>
          </cell>
          <cell r="D689" t="str">
            <v>M003</v>
          </cell>
          <cell r="E689">
            <v>40269</v>
          </cell>
          <cell r="F689" t="str">
            <v>EYELET HOLE MACHINE</v>
          </cell>
          <cell r="G689">
            <v>644481.98</v>
          </cell>
          <cell r="H689">
            <v>-504844.22</v>
          </cell>
          <cell r="I689">
            <v>139637.76000000001</v>
          </cell>
        </row>
        <row r="690">
          <cell r="A690">
            <v>30000769</v>
          </cell>
          <cell r="B690" t="str">
            <v>0</v>
          </cell>
          <cell r="C690" t="str">
            <v>CIP1</v>
          </cell>
          <cell r="D690" t="str">
            <v>M003</v>
          </cell>
          <cell r="E690">
            <v>40269</v>
          </cell>
          <cell r="F690" t="str">
            <v>EYELET HOLE MACHINE</v>
          </cell>
          <cell r="G690">
            <v>644481.98</v>
          </cell>
          <cell r="H690">
            <v>-504844.22</v>
          </cell>
          <cell r="I690">
            <v>139637.76000000001</v>
          </cell>
        </row>
        <row r="691">
          <cell r="A691">
            <v>30000770</v>
          </cell>
          <cell r="B691" t="str">
            <v>0</v>
          </cell>
          <cell r="C691" t="str">
            <v>CIP1</v>
          </cell>
          <cell r="D691" t="str">
            <v>M003</v>
          </cell>
          <cell r="E691">
            <v>40269</v>
          </cell>
          <cell r="F691" t="str">
            <v>EYELET HOLE MACHINE</v>
          </cell>
          <cell r="G691">
            <v>644481.98</v>
          </cell>
          <cell r="H691">
            <v>-504844.22</v>
          </cell>
          <cell r="I691">
            <v>139637.76000000001</v>
          </cell>
        </row>
        <row r="692">
          <cell r="A692">
            <v>30000771</v>
          </cell>
          <cell r="B692" t="str">
            <v>0</v>
          </cell>
          <cell r="C692" t="str">
            <v>CIP1</v>
          </cell>
          <cell r="D692" t="str">
            <v>M003</v>
          </cell>
          <cell r="E692">
            <v>40269</v>
          </cell>
          <cell r="F692" t="str">
            <v>EYELET HOLE MACHINE</v>
          </cell>
          <cell r="G692">
            <v>644481.98</v>
          </cell>
          <cell r="H692">
            <v>-504844.22</v>
          </cell>
          <cell r="I692">
            <v>139637.76000000001</v>
          </cell>
        </row>
        <row r="693">
          <cell r="A693">
            <v>30000772</v>
          </cell>
          <cell r="B693" t="str">
            <v>0</v>
          </cell>
          <cell r="C693" t="str">
            <v>CIP1</v>
          </cell>
          <cell r="D693" t="str">
            <v>M003</v>
          </cell>
          <cell r="E693">
            <v>40763</v>
          </cell>
          <cell r="F693" t="str">
            <v>EYELET HOLE MACHINE</v>
          </cell>
          <cell r="G693">
            <v>692743.05</v>
          </cell>
          <cell r="H693">
            <v>-481071.57</v>
          </cell>
          <cell r="I693">
            <v>211671.48</v>
          </cell>
        </row>
        <row r="694">
          <cell r="A694">
            <v>30000773</v>
          </cell>
          <cell r="B694" t="str">
            <v>0</v>
          </cell>
          <cell r="C694" t="str">
            <v>CIP1</v>
          </cell>
          <cell r="D694" t="str">
            <v>M003</v>
          </cell>
          <cell r="E694">
            <v>40763</v>
          </cell>
          <cell r="F694" t="str">
            <v>EYELET HOLE MACHINE</v>
          </cell>
          <cell r="G694">
            <v>692743.05</v>
          </cell>
          <cell r="H694">
            <v>-481071.57</v>
          </cell>
          <cell r="I694">
            <v>211671.48</v>
          </cell>
        </row>
        <row r="695">
          <cell r="A695">
            <v>30000774</v>
          </cell>
          <cell r="B695" t="str">
            <v>0</v>
          </cell>
          <cell r="C695" t="str">
            <v>CIP1</v>
          </cell>
          <cell r="D695" t="str">
            <v>M003</v>
          </cell>
          <cell r="E695">
            <v>39548</v>
          </cell>
          <cell r="F695" t="str">
            <v>EYELET HOLE MACHINE</v>
          </cell>
          <cell r="G695">
            <v>735498.28</v>
          </cell>
          <cell r="H695">
            <v>-674206.76</v>
          </cell>
          <cell r="I695">
            <v>61291.519999999997</v>
          </cell>
        </row>
        <row r="696">
          <cell r="A696">
            <v>30000775</v>
          </cell>
          <cell r="B696" t="str">
            <v>0</v>
          </cell>
          <cell r="C696" t="str">
            <v>CIP1</v>
          </cell>
          <cell r="D696" t="str">
            <v>M003</v>
          </cell>
          <cell r="E696">
            <v>39548</v>
          </cell>
          <cell r="F696" t="str">
            <v>EYELET HOLE MACHINE</v>
          </cell>
          <cell r="G696">
            <v>735498.28</v>
          </cell>
          <cell r="H696">
            <v>-674206.76</v>
          </cell>
          <cell r="I696">
            <v>61291.519999999997</v>
          </cell>
        </row>
        <row r="697">
          <cell r="A697">
            <v>30000776</v>
          </cell>
          <cell r="B697" t="str">
            <v>0</v>
          </cell>
          <cell r="C697" t="str">
            <v>CIP1</v>
          </cell>
          <cell r="D697" t="str">
            <v>M003</v>
          </cell>
          <cell r="E697">
            <v>39548</v>
          </cell>
          <cell r="F697" t="str">
            <v>EYELET HOLE MACHINE</v>
          </cell>
          <cell r="G697">
            <v>735498.28</v>
          </cell>
          <cell r="H697">
            <v>-674206.76</v>
          </cell>
          <cell r="I697">
            <v>61291.519999999997</v>
          </cell>
        </row>
        <row r="698">
          <cell r="A698">
            <v>30000777</v>
          </cell>
          <cell r="B698" t="str">
            <v>0</v>
          </cell>
          <cell r="C698" t="str">
            <v>CIP1</v>
          </cell>
          <cell r="D698" t="str">
            <v>M003</v>
          </cell>
          <cell r="E698">
            <v>39548</v>
          </cell>
          <cell r="F698" t="str">
            <v>EYELET HOLE MACHINE</v>
          </cell>
          <cell r="G698">
            <v>735498.28</v>
          </cell>
          <cell r="H698">
            <v>-674206.76</v>
          </cell>
          <cell r="I698">
            <v>61291.519999999997</v>
          </cell>
        </row>
        <row r="699">
          <cell r="A699">
            <v>30000778</v>
          </cell>
          <cell r="B699" t="str">
            <v>0</v>
          </cell>
          <cell r="C699" t="str">
            <v>CIP1</v>
          </cell>
          <cell r="D699" t="str">
            <v>M003</v>
          </cell>
          <cell r="E699">
            <v>39670</v>
          </cell>
          <cell r="F699" t="str">
            <v>EYELET HOLE MACHINE</v>
          </cell>
          <cell r="G699">
            <v>772167.29</v>
          </cell>
          <cell r="H699">
            <v>-690660.74</v>
          </cell>
          <cell r="I699">
            <v>81506.55</v>
          </cell>
        </row>
        <row r="700">
          <cell r="A700">
            <v>30000779</v>
          </cell>
          <cell r="B700" t="str">
            <v>0</v>
          </cell>
          <cell r="C700" t="str">
            <v>CIP1</v>
          </cell>
          <cell r="D700" t="str">
            <v>M003</v>
          </cell>
          <cell r="E700">
            <v>39670</v>
          </cell>
          <cell r="F700" t="str">
            <v>EYELET HOLE MACHINE</v>
          </cell>
          <cell r="G700">
            <v>772167.29</v>
          </cell>
          <cell r="H700">
            <v>-690660.74</v>
          </cell>
          <cell r="I700">
            <v>81506.55</v>
          </cell>
        </row>
        <row r="701">
          <cell r="A701">
            <v>30000780</v>
          </cell>
          <cell r="B701" t="str">
            <v>0</v>
          </cell>
          <cell r="C701" t="str">
            <v>CIP1</v>
          </cell>
          <cell r="D701" t="str">
            <v>M003</v>
          </cell>
          <cell r="E701">
            <v>39670</v>
          </cell>
          <cell r="F701" t="str">
            <v>EYELET HOLE MACHINE</v>
          </cell>
          <cell r="G701">
            <v>772167.29</v>
          </cell>
          <cell r="H701">
            <v>-690660.74</v>
          </cell>
          <cell r="I701">
            <v>81506.55</v>
          </cell>
        </row>
        <row r="702">
          <cell r="A702">
            <v>30000781</v>
          </cell>
          <cell r="B702" t="str">
            <v>0</v>
          </cell>
          <cell r="C702" t="str">
            <v>CIP1</v>
          </cell>
          <cell r="D702" t="str">
            <v>M003</v>
          </cell>
          <cell r="E702">
            <v>39670</v>
          </cell>
          <cell r="F702" t="str">
            <v>EYELET HOLE MACHINE</v>
          </cell>
          <cell r="G702">
            <v>772167.29</v>
          </cell>
          <cell r="H702">
            <v>-690660.74</v>
          </cell>
          <cell r="I702">
            <v>81506.55</v>
          </cell>
        </row>
        <row r="703">
          <cell r="A703">
            <v>30000782</v>
          </cell>
          <cell r="B703" t="str">
            <v>0</v>
          </cell>
          <cell r="C703" t="str">
            <v>CIP1</v>
          </cell>
          <cell r="D703" t="str">
            <v>M003</v>
          </cell>
          <cell r="E703">
            <v>39670</v>
          </cell>
          <cell r="F703" t="str">
            <v>EYELET HOLE MACHINE</v>
          </cell>
          <cell r="G703">
            <v>772167.29</v>
          </cell>
          <cell r="H703">
            <v>-690660.74</v>
          </cell>
          <cell r="I703">
            <v>81506.55</v>
          </cell>
        </row>
        <row r="704">
          <cell r="A704">
            <v>30000783</v>
          </cell>
          <cell r="B704" t="str">
            <v>0</v>
          </cell>
          <cell r="C704" t="str">
            <v>CIP1</v>
          </cell>
          <cell r="D704" t="str">
            <v>M003</v>
          </cell>
          <cell r="E704">
            <v>39670</v>
          </cell>
          <cell r="F704" t="str">
            <v>EYELET HOLE MACHINE</v>
          </cell>
          <cell r="G704">
            <v>772167.29</v>
          </cell>
          <cell r="H704">
            <v>-690660.74</v>
          </cell>
          <cell r="I704">
            <v>81506.55</v>
          </cell>
        </row>
        <row r="705">
          <cell r="A705">
            <v>30000784</v>
          </cell>
          <cell r="B705" t="str">
            <v>0</v>
          </cell>
          <cell r="C705" t="str">
            <v>CIP1</v>
          </cell>
          <cell r="D705" t="str">
            <v>M003</v>
          </cell>
          <cell r="E705">
            <v>39670</v>
          </cell>
          <cell r="F705" t="str">
            <v>EYELET HOLE MACHINE</v>
          </cell>
          <cell r="G705">
            <v>772167.29</v>
          </cell>
          <cell r="H705">
            <v>-690660.74</v>
          </cell>
          <cell r="I705">
            <v>81506.55</v>
          </cell>
        </row>
        <row r="706">
          <cell r="A706">
            <v>30000785</v>
          </cell>
          <cell r="B706" t="str">
            <v>0</v>
          </cell>
          <cell r="C706" t="str">
            <v>CIP1</v>
          </cell>
          <cell r="D706" t="str">
            <v>M003</v>
          </cell>
          <cell r="E706">
            <v>39670</v>
          </cell>
          <cell r="F706" t="str">
            <v>EYELET HOLE MACHINE</v>
          </cell>
          <cell r="G706">
            <v>772167.29</v>
          </cell>
          <cell r="H706">
            <v>-690660.74</v>
          </cell>
          <cell r="I706">
            <v>81506.55</v>
          </cell>
        </row>
        <row r="707">
          <cell r="A707">
            <v>30000786</v>
          </cell>
          <cell r="B707" t="str">
            <v>0</v>
          </cell>
          <cell r="C707" t="str">
            <v>CIP1</v>
          </cell>
          <cell r="D707" t="str">
            <v>M003</v>
          </cell>
          <cell r="E707">
            <v>39670</v>
          </cell>
          <cell r="F707" t="str">
            <v>EYELET HOLE MACHINE</v>
          </cell>
          <cell r="G707">
            <v>772167.29</v>
          </cell>
          <cell r="H707">
            <v>-690660.74</v>
          </cell>
          <cell r="I707">
            <v>81506.55</v>
          </cell>
        </row>
        <row r="708">
          <cell r="A708">
            <v>30000790</v>
          </cell>
          <cell r="B708" t="str">
            <v>0</v>
          </cell>
          <cell r="C708" t="str">
            <v>CIP1</v>
          </cell>
          <cell r="D708" t="str">
            <v>M003</v>
          </cell>
          <cell r="E708">
            <v>39488</v>
          </cell>
          <cell r="F708" t="str">
            <v>FEED OF THE ARM MACHINE</v>
          </cell>
          <cell r="G708">
            <v>65782.09</v>
          </cell>
          <cell r="H708">
            <v>-61031.16</v>
          </cell>
          <cell r="I708">
            <v>4750.93</v>
          </cell>
        </row>
        <row r="709">
          <cell r="A709">
            <v>30000792</v>
          </cell>
          <cell r="B709" t="str">
            <v>0</v>
          </cell>
          <cell r="C709" t="str">
            <v>CIP1</v>
          </cell>
          <cell r="D709" t="str">
            <v>M003</v>
          </cell>
          <cell r="E709">
            <v>39502</v>
          </cell>
          <cell r="F709" t="str">
            <v>FEED OF THE ARM MACHINE</v>
          </cell>
          <cell r="G709">
            <v>236256.96</v>
          </cell>
          <cell r="H709">
            <v>-219193.95</v>
          </cell>
          <cell r="I709">
            <v>17063.009999999998</v>
          </cell>
        </row>
        <row r="710">
          <cell r="A710">
            <v>30000793</v>
          </cell>
          <cell r="B710" t="str">
            <v>0</v>
          </cell>
          <cell r="C710" t="str">
            <v>CIP1</v>
          </cell>
          <cell r="D710" t="str">
            <v>M003</v>
          </cell>
          <cell r="E710">
            <v>39502</v>
          </cell>
          <cell r="F710" t="str">
            <v>FEED OF THE ARM MACHINE</v>
          </cell>
          <cell r="G710">
            <v>236256.96</v>
          </cell>
          <cell r="H710">
            <v>-219193.95</v>
          </cell>
          <cell r="I710">
            <v>17063.009999999998</v>
          </cell>
        </row>
        <row r="711">
          <cell r="A711">
            <v>30000794</v>
          </cell>
          <cell r="B711" t="str">
            <v>0</v>
          </cell>
          <cell r="C711" t="str">
            <v>CIP1</v>
          </cell>
          <cell r="D711" t="str">
            <v>M003</v>
          </cell>
          <cell r="E711">
            <v>38978</v>
          </cell>
          <cell r="F711" t="str">
            <v>FEED OF THE ARM MACHINE</v>
          </cell>
          <cell r="G711">
            <v>240957.52</v>
          </cell>
          <cell r="H711">
            <v>-240957.51</v>
          </cell>
          <cell r="I711">
            <v>0.01</v>
          </cell>
        </row>
        <row r="712">
          <cell r="A712">
            <v>30000795</v>
          </cell>
          <cell r="B712" t="str">
            <v>0</v>
          </cell>
          <cell r="C712" t="str">
            <v>CIP1</v>
          </cell>
          <cell r="D712" t="str">
            <v>M003</v>
          </cell>
          <cell r="E712">
            <v>38978</v>
          </cell>
          <cell r="F712" t="str">
            <v>FEED OF THE ARM MACHINE</v>
          </cell>
          <cell r="G712">
            <v>240957.52</v>
          </cell>
          <cell r="H712">
            <v>-240957.51</v>
          </cell>
          <cell r="I712">
            <v>0.01</v>
          </cell>
        </row>
        <row r="713">
          <cell r="A713">
            <v>30000796</v>
          </cell>
          <cell r="B713" t="str">
            <v>0</v>
          </cell>
          <cell r="C713" t="str">
            <v>CIP1</v>
          </cell>
          <cell r="D713" t="str">
            <v>M003</v>
          </cell>
          <cell r="E713">
            <v>38978</v>
          </cell>
          <cell r="F713" t="str">
            <v>FEED OF THE ARM MACHINE</v>
          </cell>
          <cell r="G713">
            <v>240957.52</v>
          </cell>
          <cell r="H713">
            <v>-240957.51</v>
          </cell>
          <cell r="I713">
            <v>0.01</v>
          </cell>
        </row>
        <row r="714">
          <cell r="A714">
            <v>30000797</v>
          </cell>
          <cell r="B714" t="str">
            <v>0</v>
          </cell>
          <cell r="C714" t="str">
            <v>CIP1</v>
          </cell>
          <cell r="D714" t="str">
            <v>M003</v>
          </cell>
          <cell r="E714">
            <v>39124</v>
          </cell>
          <cell r="F714" t="str">
            <v>FEED OF THE ARM MACHINE</v>
          </cell>
          <cell r="G714">
            <v>243935.65</v>
          </cell>
          <cell r="H714">
            <v>-242580.46</v>
          </cell>
          <cell r="I714">
            <v>1355.19</v>
          </cell>
        </row>
        <row r="715">
          <cell r="A715">
            <v>30000798</v>
          </cell>
          <cell r="B715" t="str">
            <v>0</v>
          </cell>
          <cell r="C715" t="str">
            <v>CIP1</v>
          </cell>
          <cell r="D715" t="str">
            <v>M003</v>
          </cell>
          <cell r="E715">
            <v>39124</v>
          </cell>
          <cell r="F715" t="str">
            <v>FEED OF THE ARM MACHINE</v>
          </cell>
          <cell r="G715">
            <v>243935.65</v>
          </cell>
          <cell r="H715">
            <v>-242580.46</v>
          </cell>
          <cell r="I715">
            <v>1355.19</v>
          </cell>
        </row>
        <row r="716">
          <cell r="A716">
            <v>30000799</v>
          </cell>
          <cell r="B716" t="str">
            <v>0</v>
          </cell>
          <cell r="C716" t="str">
            <v>CIP1</v>
          </cell>
          <cell r="D716" t="str">
            <v>M003</v>
          </cell>
          <cell r="E716">
            <v>39124</v>
          </cell>
          <cell r="F716" t="str">
            <v>FEED OF THE ARM MACHINE</v>
          </cell>
          <cell r="G716">
            <v>243935.65</v>
          </cell>
          <cell r="H716">
            <v>-242580.46</v>
          </cell>
          <cell r="I716">
            <v>1355.19</v>
          </cell>
        </row>
        <row r="717">
          <cell r="A717">
            <v>30000800</v>
          </cell>
          <cell r="B717" t="str">
            <v>0</v>
          </cell>
          <cell r="C717" t="str">
            <v>CIP1</v>
          </cell>
          <cell r="D717" t="str">
            <v>M003</v>
          </cell>
          <cell r="E717">
            <v>38959</v>
          </cell>
          <cell r="F717" t="str">
            <v>FEED OF THE ARM MACHINE</v>
          </cell>
          <cell r="G717">
            <v>248088.25</v>
          </cell>
          <cell r="H717">
            <v>-248088.25</v>
          </cell>
          <cell r="I717">
            <v>0</v>
          </cell>
        </row>
        <row r="718">
          <cell r="A718">
            <v>30000801</v>
          </cell>
          <cell r="B718" t="str">
            <v>0</v>
          </cell>
          <cell r="C718" t="str">
            <v>CIP1</v>
          </cell>
          <cell r="D718" t="str">
            <v>M003</v>
          </cell>
          <cell r="E718">
            <v>38959</v>
          </cell>
          <cell r="F718" t="str">
            <v>FEED OF THE ARM MACHINE</v>
          </cell>
          <cell r="G718">
            <v>248088.25</v>
          </cell>
          <cell r="H718">
            <v>-248088.25</v>
          </cell>
          <cell r="I718">
            <v>0</v>
          </cell>
        </row>
        <row r="719">
          <cell r="A719">
            <v>30000802</v>
          </cell>
          <cell r="B719" t="str">
            <v>0</v>
          </cell>
          <cell r="C719" t="str">
            <v>CIP1</v>
          </cell>
          <cell r="D719" t="str">
            <v>M003</v>
          </cell>
          <cell r="E719">
            <v>38959</v>
          </cell>
          <cell r="F719" t="str">
            <v>FEED OF THE ARM MACHINE</v>
          </cell>
          <cell r="G719">
            <v>248088.25</v>
          </cell>
          <cell r="H719">
            <v>-248088.25</v>
          </cell>
          <cell r="I719">
            <v>0</v>
          </cell>
        </row>
        <row r="720">
          <cell r="A720">
            <v>30000803</v>
          </cell>
          <cell r="B720" t="str">
            <v>0</v>
          </cell>
          <cell r="C720" t="str">
            <v>CIP1</v>
          </cell>
          <cell r="D720" t="str">
            <v>M003</v>
          </cell>
          <cell r="E720">
            <v>38959</v>
          </cell>
          <cell r="F720" t="str">
            <v>FEED OF THE ARM MACHINE</v>
          </cell>
          <cell r="G720">
            <v>248088.25</v>
          </cell>
          <cell r="H720">
            <v>-248088.25</v>
          </cell>
          <cell r="I720">
            <v>0</v>
          </cell>
        </row>
        <row r="721">
          <cell r="A721">
            <v>30000804</v>
          </cell>
          <cell r="B721" t="str">
            <v>0</v>
          </cell>
          <cell r="C721" t="str">
            <v>CIP1</v>
          </cell>
          <cell r="D721" t="str">
            <v>M003</v>
          </cell>
          <cell r="E721">
            <v>38959</v>
          </cell>
          <cell r="F721" t="str">
            <v>FEED OF THE ARM MACHINE</v>
          </cell>
          <cell r="G721">
            <v>248088.25</v>
          </cell>
          <cell r="H721">
            <v>-248088.25</v>
          </cell>
          <cell r="I721">
            <v>0</v>
          </cell>
        </row>
        <row r="722">
          <cell r="A722">
            <v>30000805</v>
          </cell>
          <cell r="B722" t="str">
            <v>0</v>
          </cell>
          <cell r="C722" t="str">
            <v>CIP1</v>
          </cell>
          <cell r="D722" t="str">
            <v>M003</v>
          </cell>
          <cell r="E722">
            <v>38959</v>
          </cell>
          <cell r="F722" t="str">
            <v>FEED OF THE ARM MACHINE</v>
          </cell>
          <cell r="G722">
            <v>248088.25</v>
          </cell>
          <cell r="H722">
            <v>-248088.25</v>
          </cell>
          <cell r="I722">
            <v>0</v>
          </cell>
        </row>
        <row r="723">
          <cell r="A723">
            <v>30000806</v>
          </cell>
          <cell r="B723" t="str">
            <v>0</v>
          </cell>
          <cell r="C723" t="str">
            <v>CIP1</v>
          </cell>
          <cell r="D723" t="str">
            <v>M003</v>
          </cell>
          <cell r="E723">
            <v>39370</v>
          </cell>
          <cell r="F723" t="str">
            <v>FEED OF THE ARM MACHINE</v>
          </cell>
          <cell r="G723">
            <v>256714.2</v>
          </cell>
          <cell r="H723">
            <v>-243878.49</v>
          </cell>
          <cell r="I723">
            <v>12835.71</v>
          </cell>
        </row>
        <row r="724">
          <cell r="A724">
            <v>30000807</v>
          </cell>
          <cell r="B724" t="str">
            <v>0</v>
          </cell>
          <cell r="C724" t="str">
            <v>CIP1</v>
          </cell>
          <cell r="D724" t="str">
            <v>M003</v>
          </cell>
          <cell r="E724">
            <v>39370</v>
          </cell>
          <cell r="F724" t="str">
            <v>FEED OF THE ARM MACHINE</v>
          </cell>
          <cell r="G724">
            <v>256714.2</v>
          </cell>
          <cell r="H724">
            <v>-243878.49</v>
          </cell>
          <cell r="I724">
            <v>12835.71</v>
          </cell>
        </row>
        <row r="725">
          <cell r="A725">
            <v>30000808</v>
          </cell>
          <cell r="B725" t="str">
            <v>0</v>
          </cell>
          <cell r="C725" t="str">
            <v>CIP1</v>
          </cell>
          <cell r="D725" t="str">
            <v>M003</v>
          </cell>
          <cell r="E725">
            <v>39370</v>
          </cell>
          <cell r="F725" t="str">
            <v>FEED OF THE ARM MACHINE</v>
          </cell>
          <cell r="G725">
            <v>256714.2</v>
          </cell>
          <cell r="H725">
            <v>-243878.49</v>
          </cell>
          <cell r="I725">
            <v>12835.71</v>
          </cell>
        </row>
        <row r="726">
          <cell r="A726">
            <v>30000809</v>
          </cell>
          <cell r="B726" t="str">
            <v>0</v>
          </cell>
          <cell r="C726" t="str">
            <v>CIP1</v>
          </cell>
          <cell r="D726" t="str">
            <v>M003</v>
          </cell>
          <cell r="E726">
            <v>39370</v>
          </cell>
          <cell r="F726" t="str">
            <v>FEED OF THE ARM MACHINE</v>
          </cell>
          <cell r="G726">
            <v>256714.2</v>
          </cell>
          <cell r="H726">
            <v>-243878.49</v>
          </cell>
          <cell r="I726">
            <v>12835.71</v>
          </cell>
        </row>
        <row r="727">
          <cell r="A727">
            <v>30000810</v>
          </cell>
          <cell r="B727" t="str">
            <v>0</v>
          </cell>
          <cell r="C727" t="str">
            <v>CIP1</v>
          </cell>
          <cell r="D727" t="str">
            <v>M003</v>
          </cell>
          <cell r="E727">
            <v>39054</v>
          </cell>
          <cell r="F727" t="str">
            <v>FEED OF THE ARM MACHINE</v>
          </cell>
          <cell r="G727">
            <v>295756.77</v>
          </cell>
          <cell r="H727">
            <v>-295756.77</v>
          </cell>
          <cell r="I727">
            <v>0</v>
          </cell>
        </row>
        <row r="728">
          <cell r="A728">
            <v>30000811</v>
          </cell>
          <cell r="B728" t="str">
            <v>0</v>
          </cell>
          <cell r="C728" t="str">
            <v>CIP1</v>
          </cell>
          <cell r="D728" t="str">
            <v>M003</v>
          </cell>
          <cell r="E728">
            <v>39054</v>
          </cell>
          <cell r="F728" t="str">
            <v>FEED OF THE ARM MACHINE</v>
          </cell>
          <cell r="G728">
            <v>295756.77</v>
          </cell>
          <cell r="H728">
            <v>-295756.77</v>
          </cell>
          <cell r="I728">
            <v>0</v>
          </cell>
        </row>
        <row r="729">
          <cell r="A729">
            <v>30000812</v>
          </cell>
          <cell r="B729" t="str">
            <v>0</v>
          </cell>
          <cell r="C729" t="str">
            <v>CIP1</v>
          </cell>
          <cell r="D729" t="str">
            <v>M003</v>
          </cell>
          <cell r="E729">
            <v>39054</v>
          </cell>
          <cell r="F729" t="str">
            <v>FEED OF THE ARM MACHINE</v>
          </cell>
          <cell r="G729">
            <v>295756.77</v>
          </cell>
          <cell r="H729">
            <v>-295756.77</v>
          </cell>
          <cell r="I729">
            <v>0</v>
          </cell>
        </row>
        <row r="730">
          <cell r="A730">
            <v>30000813</v>
          </cell>
          <cell r="B730" t="str">
            <v>0</v>
          </cell>
          <cell r="C730" t="str">
            <v>CIP1</v>
          </cell>
          <cell r="D730" t="str">
            <v>M003</v>
          </cell>
          <cell r="E730">
            <v>39054</v>
          </cell>
          <cell r="F730" t="str">
            <v>FEED OF THE ARM MACHINE</v>
          </cell>
          <cell r="G730">
            <v>295756.77</v>
          </cell>
          <cell r="H730">
            <v>-295756.77</v>
          </cell>
          <cell r="I730">
            <v>0</v>
          </cell>
        </row>
        <row r="731">
          <cell r="A731">
            <v>30000815</v>
          </cell>
          <cell r="B731" t="str">
            <v>0</v>
          </cell>
          <cell r="C731" t="str">
            <v>CIP1</v>
          </cell>
          <cell r="D731" t="str">
            <v>M003</v>
          </cell>
          <cell r="E731">
            <v>41809</v>
          </cell>
          <cell r="F731" t="str">
            <v>CHAIN STITCH MACHINE</v>
          </cell>
          <cell r="G731">
            <v>208550</v>
          </cell>
          <cell r="H731">
            <v>-105433.61</v>
          </cell>
          <cell r="I731">
            <v>103116.39</v>
          </cell>
        </row>
        <row r="732">
          <cell r="A732">
            <v>30000817</v>
          </cell>
          <cell r="B732" t="str">
            <v>0</v>
          </cell>
          <cell r="C732" t="str">
            <v>CIP1</v>
          </cell>
          <cell r="D732" t="str">
            <v>M003</v>
          </cell>
          <cell r="E732">
            <v>39430</v>
          </cell>
          <cell r="F732" t="str">
            <v>FLATLOCK MACHINE</v>
          </cell>
          <cell r="G732">
            <v>64790.879999999997</v>
          </cell>
          <cell r="H732">
            <v>-60831.44</v>
          </cell>
          <cell r="I732">
            <v>3959.44</v>
          </cell>
        </row>
        <row r="733">
          <cell r="A733">
            <v>30000821</v>
          </cell>
          <cell r="B733" t="str">
            <v>0</v>
          </cell>
          <cell r="C733" t="str">
            <v>CIP1</v>
          </cell>
          <cell r="D733" t="str">
            <v>M003</v>
          </cell>
          <cell r="E733">
            <v>39334</v>
          </cell>
          <cell r="F733" t="str">
            <v>FLATLOCK MACHINE</v>
          </cell>
          <cell r="G733">
            <v>229153.48</v>
          </cell>
          <cell r="H733">
            <v>-218968.88</v>
          </cell>
          <cell r="I733">
            <v>10184.6</v>
          </cell>
        </row>
        <row r="734">
          <cell r="A734">
            <v>30000822</v>
          </cell>
          <cell r="B734" t="str">
            <v>0</v>
          </cell>
          <cell r="C734" t="str">
            <v>CIP1</v>
          </cell>
          <cell r="D734" t="str">
            <v>M003</v>
          </cell>
          <cell r="E734">
            <v>39334</v>
          </cell>
          <cell r="F734" t="str">
            <v>FLATLOCK MACHINE</v>
          </cell>
          <cell r="G734">
            <v>229153.48</v>
          </cell>
          <cell r="H734">
            <v>-218968.88</v>
          </cell>
          <cell r="I734">
            <v>10184.6</v>
          </cell>
        </row>
        <row r="735">
          <cell r="A735">
            <v>30000823</v>
          </cell>
          <cell r="B735" t="str">
            <v>0</v>
          </cell>
          <cell r="C735" t="str">
            <v>CIP1</v>
          </cell>
          <cell r="D735" t="str">
            <v>M003</v>
          </cell>
          <cell r="E735">
            <v>39334</v>
          </cell>
          <cell r="F735" t="str">
            <v>FLATLOCK MACHINE</v>
          </cell>
          <cell r="G735">
            <v>229153.48</v>
          </cell>
          <cell r="H735">
            <v>-218968.88</v>
          </cell>
          <cell r="I735">
            <v>10184.6</v>
          </cell>
        </row>
        <row r="736">
          <cell r="A736">
            <v>30000825</v>
          </cell>
          <cell r="B736" t="str">
            <v>0</v>
          </cell>
          <cell r="C736" t="str">
            <v>CIP1</v>
          </cell>
          <cell r="D736" t="str">
            <v>M003</v>
          </cell>
          <cell r="E736">
            <v>39334</v>
          </cell>
          <cell r="F736" t="str">
            <v>FLATLOCK MACHINE</v>
          </cell>
          <cell r="G736">
            <v>229153.48</v>
          </cell>
          <cell r="H736">
            <v>-218968.88</v>
          </cell>
          <cell r="I736">
            <v>10184.6</v>
          </cell>
        </row>
        <row r="737">
          <cell r="A737">
            <v>30000828</v>
          </cell>
          <cell r="B737" t="str">
            <v>0</v>
          </cell>
          <cell r="C737" t="str">
            <v>CIP1</v>
          </cell>
          <cell r="D737" t="str">
            <v>M003</v>
          </cell>
          <cell r="E737">
            <v>39895</v>
          </cell>
          <cell r="F737" t="str">
            <v>FUSING MACHINE</v>
          </cell>
          <cell r="G737">
            <v>130500</v>
          </cell>
          <cell r="H737">
            <v>-111650</v>
          </cell>
          <cell r="I737">
            <v>18850</v>
          </cell>
        </row>
        <row r="738">
          <cell r="A738">
            <v>30000829</v>
          </cell>
          <cell r="B738" t="str">
            <v>0</v>
          </cell>
          <cell r="C738" t="str">
            <v>CIP1</v>
          </cell>
          <cell r="D738" t="str">
            <v>M003</v>
          </cell>
          <cell r="E738">
            <v>39895</v>
          </cell>
          <cell r="F738" t="str">
            <v>FUSING MACHINE</v>
          </cell>
          <cell r="G738">
            <v>130500</v>
          </cell>
          <cell r="H738">
            <v>-111650</v>
          </cell>
          <cell r="I738">
            <v>18850</v>
          </cell>
        </row>
        <row r="739">
          <cell r="A739">
            <v>30000830</v>
          </cell>
          <cell r="B739" t="str">
            <v>0</v>
          </cell>
          <cell r="C739" t="str">
            <v>CIP1</v>
          </cell>
          <cell r="D739" t="str">
            <v>M003</v>
          </cell>
          <cell r="E739">
            <v>39299</v>
          </cell>
          <cell r="F739" t="str">
            <v>FUSING MACHINE</v>
          </cell>
          <cell r="G739">
            <v>135279</v>
          </cell>
          <cell r="H739">
            <v>-130018.15</v>
          </cell>
          <cell r="I739">
            <v>5260.85</v>
          </cell>
        </row>
        <row r="740">
          <cell r="A740">
            <v>30000835</v>
          </cell>
          <cell r="B740" t="str">
            <v>0</v>
          </cell>
          <cell r="C740" t="str">
            <v>CIP1</v>
          </cell>
          <cell r="D740" t="str">
            <v>M003</v>
          </cell>
          <cell r="E740">
            <v>38718</v>
          </cell>
          <cell r="F740" t="str">
            <v>FUSING MACHINE</v>
          </cell>
          <cell r="G740">
            <v>205385.65</v>
          </cell>
          <cell r="H740">
            <v>-205385.65</v>
          </cell>
          <cell r="I740">
            <v>0</v>
          </cell>
        </row>
        <row r="741">
          <cell r="A741">
            <v>30000836</v>
          </cell>
          <cell r="B741" t="str">
            <v>0</v>
          </cell>
          <cell r="C741" t="str">
            <v>CIP1</v>
          </cell>
          <cell r="D741" t="str">
            <v>M003</v>
          </cell>
          <cell r="E741">
            <v>38718</v>
          </cell>
          <cell r="F741" t="str">
            <v>FUSING MACHINE</v>
          </cell>
          <cell r="G741">
            <v>205385.65</v>
          </cell>
          <cell r="H741">
            <v>-205385.65</v>
          </cell>
          <cell r="I741">
            <v>0</v>
          </cell>
        </row>
        <row r="742">
          <cell r="A742">
            <v>30000837</v>
          </cell>
          <cell r="B742" t="str">
            <v>0</v>
          </cell>
          <cell r="C742" t="str">
            <v>CIP1</v>
          </cell>
          <cell r="D742" t="str">
            <v>M003</v>
          </cell>
          <cell r="E742">
            <v>39331</v>
          </cell>
          <cell r="F742" t="str">
            <v>FUSING MACHINE</v>
          </cell>
          <cell r="G742">
            <v>206638.69</v>
          </cell>
          <cell r="H742">
            <v>-197454.75</v>
          </cell>
          <cell r="I742">
            <v>9183.94</v>
          </cell>
        </row>
        <row r="743">
          <cell r="A743">
            <v>30000838</v>
          </cell>
          <cell r="B743" t="str">
            <v>0</v>
          </cell>
          <cell r="C743" t="str">
            <v>CIP1</v>
          </cell>
          <cell r="D743" t="str">
            <v>M003</v>
          </cell>
          <cell r="E743">
            <v>39331</v>
          </cell>
          <cell r="F743" t="str">
            <v>FUSING MACHINE</v>
          </cell>
          <cell r="G743">
            <v>206638.69</v>
          </cell>
          <cell r="H743">
            <v>-197454.75</v>
          </cell>
          <cell r="I743">
            <v>9183.94</v>
          </cell>
        </row>
        <row r="744">
          <cell r="A744">
            <v>30000839</v>
          </cell>
          <cell r="B744" t="str">
            <v>0</v>
          </cell>
          <cell r="C744" t="str">
            <v>CIP1</v>
          </cell>
          <cell r="D744" t="str">
            <v>M003</v>
          </cell>
          <cell r="E744">
            <v>38777</v>
          </cell>
          <cell r="F744" t="str">
            <v>FUSING MACHINE</v>
          </cell>
          <cell r="G744">
            <v>217360.94</v>
          </cell>
          <cell r="H744">
            <v>-217360.94</v>
          </cell>
          <cell r="I744">
            <v>0</v>
          </cell>
        </row>
        <row r="745">
          <cell r="A745">
            <v>30000840</v>
          </cell>
          <cell r="B745" t="str">
            <v>0</v>
          </cell>
          <cell r="C745" t="str">
            <v>CIP1</v>
          </cell>
          <cell r="D745" t="str">
            <v>M003</v>
          </cell>
          <cell r="E745">
            <v>39352</v>
          </cell>
          <cell r="F745" t="str">
            <v>FUSING MACHINE</v>
          </cell>
          <cell r="G745">
            <v>247415.28</v>
          </cell>
          <cell r="H745">
            <v>-236419.05</v>
          </cell>
          <cell r="I745">
            <v>10996.23</v>
          </cell>
        </row>
        <row r="746">
          <cell r="A746">
            <v>30000841</v>
          </cell>
          <cell r="B746" t="str">
            <v>0</v>
          </cell>
          <cell r="C746" t="str">
            <v>CIP1</v>
          </cell>
          <cell r="D746" t="str">
            <v>M003</v>
          </cell>
          <cell r="E746">
            <v>38777</v>
          </cell>
          <cell r="F746" t="str">
            <v>PLOTTER</v>
          </cell>
          <cell r="G746">
            <v>611314.27</v>
          </cell>
          <cell r="H746">
            <v>-611314.26</v>
          </cell>
          <cell r="I746">
            <v>0.01</v>
          </cell>
        </row>
        <row r="747">
          <cell r="A747">
            <v>30000842</v>
          </cell>
          <cell r="B747" t="str">
            <v>0</v>
          </cell>
          <cell r="C747" t="str">
            <v>CIP1</v>
          </cell>
          <cell r="D747" t="str">
            <v>M003</v>
          </cell>
          <cell r="E747">
            <v>38777</v>
          </cell>
          <cell r="F747" t="str">
            <v>PLOTTER</v>
          </cell>
          <cell r="G747">
            <v>620243.63</v>
          </cell>
          <cell r="H747">
            <v>-620243.63</v>
          </cell>
          <cell r="I747">
            <v>0</v>
          </cell>
        </row>
        <row r="748">
          <cell r="A748">
            <v>30000843</v>
          </cell>
          <cell r="B748" t="str">
            <v>0</v>
          </cell>
          <cell r="C748" t="str">
            <v>CIP1</v>
          </cell>
          <cell r="D748" t="str">
            <v>M003</v>
          </cell>
          <cell r="E748">
            <v>39540</v>
          </cell>
          <cell r="F748" t="str">
            <v>PLOTTER-WD1512</v>
          </cell>
          <cell r="G748">
            <v>675144.15</v>
          </cell>
          <cell r="H748">
            <v>-618882.14</v>
          </cell>
          <cell r="I748">
            <v>56262.01</v>
          </cell>
        </row>
        <row r="749">
          <cell r="A749">
            <v>30000844</v>
          </cell>
          <cell r="B749" t="str">
            <v>0</v>
          </cell>
          <cell r="C749" t="str">
            <v>CIP1</v>
          </cell>
          <cell r="D749" t="str">
            <v>M003</v>
          </cell>
          <cell r="E749">
            <v>39561</v>
          </cell>
          <cell r="F749" t="str">
            <v>FUSING MACHINE</v>
          </cell>
          <cell r="G749">
            <v>1142521.6000000001</v>
          </cell>
          <cell r="H749">
            <v>-1047311.47</v>
          </cell>
          <cell r="I749">
            <v>95210.13</v>
          </cell>
        </row>
        <row r="750">
          <cell r="A750">
            <v>30000845</v>
          </cell>
          <cell r="B750" t="str">
            <v>0</v>
          </cell>
          <cell r="C750" t="str">
            <v>CIP1</v>
          </cell>
          <cell r="D750" t="str">
            <v>M003</v>
          </cell>
          <cell r="E750">
            <v>39324</v>
          </cell>
          <cell r="F750" t="str">
            <v>Fusing Machine</v>
          </cell>
          <cell r="G750">
            <v>1166174.1499999999</v>
          </cell>
          <cell r="H750">
            <v>-1120822.92</v>
          </cell>
          <cell r="I750">
            <v>45351.23</v>
          </cell>
        </row>
        <row r="751">
          <cell r="A751">
            <v>30000846</v>
          </cell>
          <cell r="B751" t="str">
            <v>0</v>
          </cell>
          <cell r="C751" t="str">
            <v>CIP1</v>
          </cell>
          <cell r="D751" t="str">
            <v>M003</v>
          </cell>
          <cell r="E751">
            <v>39670</v>
          </cell>
          <cell r="F751" t="str">
            <v>FUSING MACHINE</v>
          </cell>
          <cell r="G751">
            <v>1226001.79</v>
          </cell>
          <cell r="H751">
            <v>-1096590.49</v>
          </cell>
          <cell r="I751">
            <v>129411.3</v>
          </cell>
        </row>
        <row r="752">
          <cell r="A752">
            <v>30000848</v>
          </cell>
          <cell r="B752" t="str">
            <v>0</v>
          </cell>
          <cell r="C752" t="str">
            <v>CIP1</v>
          </cell>
          <cell r="D752" t="str">
            <v>M003</v>
          </cell>
          <cell r="E752">
            <v>39239</v>
          </cell>
          <cell r="F752" t="str">
            <v>FUSING MACHINE</v>
          </cell>
          <cell r="G752">
            <v>1981411.67</v>
          </cell>
          <cell r="H752">
            <v>-1926372.46</v>
          </cell>
          <cell r="I752">
            <v>55039.21</v>
          </cell>
        </row>
        <row r="753">
          <cell r="A753">
            <v>30000849</v>
          </cell>
          <cell r="B753" t="str">
            <v>0</v>
          </cell>
          <cell r="C753" t="str">
            <v>CIP1</v>
          </cell>
          <cell r="D753" t="str">
            <v>M003</v>
          </cell>
          <cell r="E753">
            <v>41386</v>
          </cell>
          <cell r="F753" t="str">
            <v>FUSING MACHINE</v>
          </cell>
          <cell r="G753">
            <v>138320</v>
          </cell>
          <cell r="H753">
            <v>-80686.66</v>
          </cell>
          <cell r="I753">
            <v>57633.34</v>
          </cell>
        </row>
        <row r="754">
          <cell r="A754">
            <v>30000850</v>
          </cell>
          <cell r="B754" t="str">
            <v>0</v>
          </cell>
          <cell r="C754" t="str">
            <v>CIP1</v>
          </cell>
          <cell r="D754" t="str">
            <v>M003</v>
          </cell>
          <cell r="E754">
            <v>41388</v>
          </cell>
          <cell r="F754" t="str">
            <v>FUSING MACHINE</v>
          </cell>
          <cell r="G754">
            <v>138320</v>
          </cell>
          <cell r="H754">
            <v>-80686.66</v>
          </cell>
          <cell r="I754">
            <v>57633.34</v>
          </cell>
        </row>
        <row r="755">
          <cell r="A755">
            <v>30000851</v>
          </cell>
          <cell r="B755" t="str">
            <v>0</v>
          </cell>
          <cell r="C755" t="str">
            <v>CIP1</v>
          </cell>
          <cell r="D755" t="str">
            <v>M003</v>
          </cell>
          <cell r="E755">
            <v>41388</v>
          </cell>
          <cell r="F755" t="str">
            <v>FUSING MACHINE</v>
          </cell>
          <cell r="G755">
            <v>87780</v>
          </cell>
          <cell r="H755">
            <v>-51205</v>
          </cell>
          <cell r="I755">
            <v>36575</v>
          </cell>
        </row>
        <row r="756">
          <cell r="A756">
            <v>30000868</v>
          </cell>
          <cell r="B756" t="str">
            <v>0</v>
          </cell>
          <cell r="C756" t="str">
            <v>CIP1</v>
          </cell>
          <cell r="D756" t="str">
            <v>M003</v>
          </cell>
          <cell r="E756">
            <v>39049</v>
          </cell>
          <cell r="F756" t="str">
            <v>HEAT NOTCHER MACHINE</v>
          </cell>
          <cell r="G756">
            <v>54541.02</v>
          </cell>
          <cell r="H756">
            <v>-54541.02</v>
          </cell>
          <cell r="I756">
            <v>0</v>
          </cell>
        </row>
        <row r="757">
          <cell r="A757">
            <v>30000869</v>
          </cell>
          <cell r="B757" t="str">
            <v>0</v>
          </cell>
          <cell r="C757" t="str">
            <v>CIP1</v>
          </cell>
          <cell r="D757" t="str">
            <v>M003</v>
          </cell>
          <cell r="E757">
            <v>39049</v>
          </cell>
          <cell r="F757" t="str">
            <v>HEAT NOTCHER MACHINE</v>
          </cell>
          <cell r="G757">
            <v>54541.02</v>
          </cell>
          <cell r="H757">
            <v>-54541.02</v>
          </cell>
          <cell r="I757">
            <v>0</v>
          </cell>
        </row>
        <row r="758">
          <cell r="A758">
            <v>30000870</v>
          </cell>
          <cell r="B758" t="str">
            <v>0</v>
          </cell>
          <cell r="C758" t="str">
            <v>CIP1</v>
          </cell>
          <cell r="D758" t="str">
            <v>M003</v>
          </cell>
          <cell r="E758">
            <v>39049</v>
          </cell>
          <cell r="F758" t="str">
            <v>HEAT NOTCHER MACHINE</v>
          </cell>
          <cell r="G758">
            <v>224876.81</v>
          </cell>
          <cell r="H758">
            <v>-224876.81</v>
          </cell>
          <cell r="I758">
            <v>0</v>
          </cell>
        </row>
        <row r="759">
          <cell r="A759">
            <v>30000871</v>
          </cell>
          <cell r="B759" t="str">
            <v>0</v>
          </cell>
          <cell r="C759" t="str">
            <v>CIP1</v>
          </cell>
          <cell r="D759" t="str">
            <v>M003</v>
          </cell>
          <cell r="E759">
            <v>39525</v>
          </cell>
          <cell r="F759" t="str">
            <v>HEAT TRANSFER MACHINE</v>
          </cell>
          <cell r="G759">
            <v>1347795</v>
          </cell>
          <cell r="H759">
            <v>-1242966.5</v>
          </cell>
          <cell r="I759">
            <v>104828.5</v>
          </cell>
        </row>
        <row r="760">
          <cell r="A760">
            <v>30000880</v>
          </cell>
          <cell r="B760" t="str">
            <v>0</v>
          </cell>
          <cell r="C760" t="str">
            <v>CIP1</v>
          </cell>
          <cell r="D760" t="str">
            <v>M003</v>
          </cell>
          <cell r="E760">
            <v>41301</v>
          </cell>
          <cell r="F760" t="str">
            <v>Impact Button tester</v>
          </cell>
          <cell r="G760">
            <v>38000</v>
          </cell>
          <cell r="H760">
            <v>-22800</v>
          </cell>
          <cell r="I760">
            <v>15200</v>
          </cell>
        </row>
        <row r="761">
          <cell r="A761">
            <v>30000927</v>
          </cell>
          <cell r="B761" t="str">
            <v>0</v>
          </cell>
          <cell r="C761" t="str">
            <v>CIP1</v>
          </cell>
          <cell r="D761" t="str">
            <v>M003</v>
          </cell>
          <cell r="E761">
            <v>39156</v>
          </cell>
          <cell r="F761" t="str">
            <v>SINGLE NEEDLE MACHINE</v>
          </cell>
          <cell r="G761">
            <v>453819.5</v>
          </cell>
          <cell r="H761">
            <v>-448777.06</v>
          </cell>
          <cell r="I761">
            <v>5042.4399999999996</v>
          </cell>
        </row>
        <row r="762">
          <cell r="A762">
            <v>30000936</v>
          </cell>
          <cell r="B762" t="str">
            <v>0</v>
          </cell>
          <cell r="C762" t="str">
            <v>CIP1</v>
          </cell>
          <cell r="D762" t="str">
            <v>M003</v>
          </cell>
          <cell r="E762">
            <v>39497</v>
          </cell>
          <cell r="F762" t="str">
            <v>IRON MACHINE</v>
          </cell>
          <cell r="G762">
            <v>168474.75</v>
          </cell>
          <cell r="H762">
            <v>-156307.13</v>
          </cell>
          <cell r="I762">
            <v>12167.62</v>
          </cell>
        </row>
        <row r="763">
          <cell r="A763">
            <v>30000937</v>
          </cell>
          <cell r="B763" t="str">
            <v>0</v>
          </cell>
          <cell r="C763" t="str">
            <v>CIP1</v>
          </cell>
          <cell r="D763" t="str">
            <v>M003</v>
          </cell>
          <cell r="E763">
            <v>39497</v>
          </cell>
          <cell r="F763" t="str">
            <v>IRON MACHINE</v>
          </cell>
          <cell r="G763">
            <v>168474.75</v>
          </cell>
          <cell r="H763">
            <v>-156307.13</v>
          </cell>
          <cell r="I763">
            <v>12167.62</v>
          </cell>
        </row>
        <row r="764">
          <cell r="A764">
            <v>30000938</v>
          </cell>
          <cell r="B764" t="str">
            <v>0</v>
          </cell>
          <cell r="C764" t="str">
            <v>CIP1</v>
          </cell>
          <cell r="D764" t="str">
            <v>M003</v>
          </cell>
          <cell r="E764">
            <v>39497</v>
          </cell>
          <cell r="F764" t="str">
            <v>IRON MACHINE</v>
          </cell>
          <cell r="G764">
            <v>168474.75</v>
          </cell>
          <cell r="H764">
            <v>-156307.13</v>
          </cell>
          <cell r="I764">
            <v>12167.62</v>
          </cell>
        </row>
        <row r="765">
          <cell r="A765">
            <v>30000939</v>
          </cell>
          <cell r="B765" t="str">
            <v>0</v>
          </cell>
          <cell r="C765" t="str">
            <v>CIP1</v>
          </cell>
          <cell r="D765" t="str">
            <v>M003</v>
          </cell>
          <cell r="E765">
            <v>39497</v>
          </cell>
          <cell r="F765" t="str">
            <v>IRON MACHINE</v>
          </cell>
          <cell r="G765">
            <v>168474.75</v>
          </cell>
          <cell r="H765">
            <v>-156307.13</v>
          </cell>
          <cell r="I765">
            <v>12167.62</v>
          </cell>
        </row>
        <row r="766">
          <cell r="A766">
            <v>30000940</v>
          </cell>
          <cell r="B766" t="str">
            <v>0</v>
          </cell>
          <cell r="C766" t="str">
            <v>CIP1</v>
          </cell>
          <cell r="D766" t="str">
            <v>M003</v>
          </cell>
          <cell r="E766">
            <v>39497</v>
          </cell>
          <cell r="F766" t="str">
            <v>IRON MACHINE</v>
          </cell>
          <cell r="G766">
            <v>168474.75</v>
          </cell>
          <cell r="H766">
            <v>-156307.13</v>
          </cell>
          <cell r="I766">
            <v>12167.62</v>
          </cell>
        </row>
        <row r="767">
          <cell r="A767">
            <v>30000941</v>
          </cell>
          <cell r="B767" t="str">
            <v>0</v>
          </cell>
          <cell r="C767" t="str">
            <v>CIP1</v>
          </cell>
          <cell r="D767" t="str">
            <v>M003</v>
          </cell>
          <cell r="E767">
            <v>39497</v>
          </cell>
          <cell r="F767" t="str">
            <v>IRON MACHINE</v>
          </cell>
          <cell r="G767">
            <v>168474.75</v>
          </cell>
          <cell r="H767">
            <v>-156307.13</v>
          </cell>
          <cell r="I767">
            <v>12167.62</v>
          </cell>
        </row>
        <row r="768">
          <cell r="A768">
            <v>30000942</v>
          </cell>
          <cell r="B768" t="str">
            <v>0</v>
          </cell>
          <cell r="C768" t="str">
            <v>CIP1</v>
          </cell>
          <cell r="D768" t="str">
            <v>M003</v>
          </cell>
          <cell r="E768">
            <v>39497</v>
          </cell>
          <cell r="F768" t="str">
            <v>IRON MACHINE</v>
          </cell>
          <cell r="G768">
            <v>168474.75</v>
          </cell>
          <cell r="H768">
            <v>-156307.13</v>
          </cell>
          <cell r="I768">
            <v>12167.62</v>
          </cell>
        </row>
        <row r="769">
          <cell r="A769">
            <v>30000943</v>
          </cell>
          <cell r="B769" t="str">
            <v>0</v>
          </cell>
          <cell r="C769" t="str">
            <v>CIP1</v>
          </cell>
          <cell r="D769" t="str">
            <v>M003</v>
          </cell>
          <cell r="E769">
            <v>39497</v>
          </cell>
          <cell r="F769" t="str">
            <v>IRON MACHINE</v>
          </cell>
          <cell r="G769">
            <v>168474.75</v>
          </cell>
          <cell r="H769">
            <v>-156307.13</v>
          </cell>
          <cell r="I769">
            <v>12167.62</v>
          </cell>
        </row>
        <row r="770">
          <cell r="A770">
            <v>30000945</v>
          </cell>
          <cell r="B770" t="str">
            <v>0</v>
          </cell>
          <cell r="C770" t="str">
            <v>CIP1</v>
          </cell>
          <cell r="D770" t="str">
            <v>M003</v>
          </cell>
          <cell r="E770">
            <v>38922</v>
          </cell>
          <cell r="F770" t="str">
            <v>Knife Grinding Machine</v>
          </cell>
          <cell r="G770">
            <v>254309.7</v>
          </cell>
          <cell r="H770">
            <v>-254309.7</v>
          </cell>
          <cell r="I770">
            <v>0</v>
          </cell>
        </row>
        <row r="771">
          <cell r="A771">
            <v>30000952</v>
          </cell>
          <cell r="B771" t="str">
            <v>0</v>
          </cell>
          <cell r="C771" t="str">
            <v>CIP1</v>
          </cell>
          <cell r="D771" t="str">
            <v>M003</v>
          </cell>
          <cell r="E771">
            <v>38777</v>
          </cell>
          <cell r="F771" t="str">
            <v>Leg Seam Table</v>
          </cell>
          <cell r="G771">
            <v>178851.45</v>
          </cell>
          <cell r="H771">
            <v>-178851.45</v>
          </cell>
          <cell r="I771">
            <v>0</v>
          </cell>
        </row>
        <row r="772">
          <cell r="A772">
            <v>30000953</v>
          </cell>
          <cell r="B772" t="str">
            <v>0</v>
          </cell>
          <cell r="C772" t="str">
            <v>CIP1</v>
          </cell>
          <cell r="D772" t="str">
            <v>M003</v>
          </cell>
          <cell r="E772">
            <v>38777</v>
          </cell>
          <cell r="F772" t="str">
            <v>Leg Seam Table</v>
          </cell>
          <cell r="G772">
            <v>178851.45</v>
          </cell>
          <cell r="H772">
            <v>-178851.45</v>
          </cell>
          <cell r="I772">
            <v>0</v>
          </cell>
        </row>
        <row r="773">
          <cell r="A773">
            <v>30000954</v>
          </cell>
          <cell r="B773" t="str">
            <v>0</v>
          </cell>
          <cell r="C773" t="str">
            <v>CIP1</v>
          </cell>
          <cell r="D773" t="str">
            <v>M003</v>
          </cell>
          <cell r="E773">
            <v>38777</v>
          </cell>
          <cell r="F773" t="str">
            <v>Leg Seam Table</v>
          </cell>
          <cell r="G773">
            <v>178851.45</v>
          </cell>
          <cell r="H773">
            <v>-178851.45</v>
          </cell>
          <cell r="I773">
            <v>0</v>
          </cell>
        </row>
        <row r="774">
          <cell r="A774">
            <v>30000955</v>
          </cell>
          <cell r="B774" t="str">
            <v>0</v>
          </cell>
          <cell r="C774" t="str">
            <v>CIP1</v>
          </cell>
          <cell r="D774" t="str">
            <v>M003</v>
          </cell>
          <cell r="E774">
            <v>38777</v>
          </cell>
          <cell r="F774" t="str">
            <v>Leg Seam Table</v>
          </cell>
          <cell r="G774">
            <v>178851.45</v>
          </cell>
          <cell r="H774">
            <v>-178851.45</v>
          </cell>
          <cell r="I774">
            <v>0</v>
          </cell>
        </row>
        <row r="775">
          <cell r="A775">
            <v>30000956</v>
          </cell>
          <cell r="B775" t="str">
            <v>0</v>
          </cell>
          <cell r="C775" t="str">
            <v>CIP1</v>
          </cell>
          <cell r="D775" t="str">
            <v>M003</v>
          </cell>
          <cell r="E775">
            <v>38777</v>
          </cell>
          <cell r="F775" t="str">
            <v>Leg Seam Table</v>
          </cell>
          <cell r="G775">
            <v>178851.45</v>
          </cell>
          <cell r="H775">
            <v>-178851.45</v>
          </cell>
          <cell r="I775">
            <v>0</v>
          </cell>
        </row>
        <row r="776">
          <cell r="A776">
            <v>30000957</v>
          </cell>
          <cell r="B776" t="str">
            <v>0</v>
          </cell>
          <cell r="C776" t="str">
            <v>CIP1</v>
          </cell>
          <cell r="D776" t="str">
            <v>M003</v>
          </cell>
          <cell r="E776">
            <v>38777</v>
          </cell>
          <cell r="F776" t="str">
            <v>Leg Seam Table</v>
          </cell>
          <cell r="G776">
            <v>178851.45</v>
          </cell>
          <cell r="H776">
            <v>-178851.45</v>
          </cell>
          <cell r="I776">
            <v>0</v>
          </cell>
        </row>
        <row r="777">
          <cell r="A777">
            <v>30000958</v>
          </cell>
          <cell r="B777" t="str">
            <v>0</v>
          </cell>
          <cell r="C777" t="str">
            <v>CIP1</v>
          </cell>
          <cell r="D777" t="str">
            <v>M003</v>
          </cell>
          <cell r="E777">
            <v>38777</v>
          </cell>
          <cell r="F777" t="str">
            <v>Leg Seam Table</v>
          </cell>
          <cell r="G777">
            <v>178851.45</v>
          </cell>
          <cell r="H777">
            <v>-178851.45</v>
          </cell>
          <cell r="I777">
            <v>0</v>
          </cell>
        </row>
        <row r="778">
          <cell r="A778">
            <v>30000959</v>
          </cell>
          <cell r="B778" t="str">
            <v>0</v>
          </cell>
          <cell r="C778" t="str">
            <v>CIP1</v>
          </cell>
          <cell r="D778" t="str">
            <v>M003</v>
          </cell>
          <cell r="E778">
            <v>38777</v>
          </cell>
          <cell r="F778" t="str">
            <v>Leg Seam Table</v>
          </cell>
          <cell r="G778">
            <v>178851.45</v>
          </cell>
          <cell r="H778">
            <v>-178851.45</v>
          </cell>
          <cell r="I778">
            <v>0</v>
          </cell>
        </row>
        <row r="779">
          <cell r="A779">
            <v>30000960</v>
          </cell>
          <cell r="B779" t="str">
            <v>0</v>
          </cell>
          <cell r="C779" t="str">
            <v>CIP1</v>
          </cell>
          <cell r="D779" t="str">
            <v>M003</v>
          </cell>
          <cell r="E779">
            <v>38777</v>
          </cell>
          <cell r="F779" t="str">
            <v>Leg Seam Table</v>
          </cell>
          <cell r="G779">
            <v>178851.45</v>
          </cell>
          <cell r="H779">
            <v>-178851.45</v>
          </cell>
          <cell r="I779">
            <v>0</v>
          </cell>
        </row>
        <row r="780">
          <cell r="A780">
            <v>30000961</v>
          </cell>
          <cell r="B780" t="str">
            <v>0</v>
          </cell>
          <cell r="C780" t="str">
            <v>CIP1</v>
          </cell>
          <cell r="D780" t="str">
            <v>M003</v>
          </cell>
          <cell r="E780">
            <v>38777</v>
          </cell>
          <cell r="F780" t="str">
            <v>Leg Seam Table</v>
          </cell>
          <cell r="G780">
            <v>178851.45</v>
          </cell>
          <cell r="H780">
            <v>-178851.45</v>
          </cell>
          <cell r="I780">
            <v>0</v>
          </cell>
        </row>
        <row r="781">
          <cell r="A781">
            <v>30000962</v>
          </cell>
          <cell r="B781" t="str">
            <v>0</v>
          </cell>
          <cell r="C781" t="str">
            <v>CIP1</v>
          </cell>
          <cell r="D781" t="str">
            <v>M003</v>
          </cell>
          <cell r="E781">
            <v>38777</v>
          </cell>
          <cell r="F781" t="str">
            <v>Leg Seam Table</v>
          </cell>
          <cell r="G781">
            <v>178851.45</v>
          </cell>
          <cell r="H781">
            <v>-178851.45</v>
          </cell>
          <cell r="I781">
            <v>0</v>
          </cell>
        </row>
        <row r="782">
          <cell r="A782">
            <v>30000963</v>
          </cell>
          <cell r="B782" t="str">
            <v>0</v>
          </cell>
          <cell r="C782" t="str">
            <v>CIP1</v>
          </cell>
          <cell r="D782" t="str">
            <v>M003</v>
          </cell>
          <cell r="E782">
            <v>38777</v>
          </cell>
          <cell r="F782" t="str">
            <v>Leg Seam Table</v>
          </cell>
          <cell r="G782">
            <v>178851.45</v>
          </cell>
          <cell r="H782">
            <v>-178851.45</v>
          </cell>
          <cell r="I782">
            <v>0</v>
          </cell>
        </row>
        <row r="783">
          <cell r="A783">
            <v>30000964</v>
          </cell>
          <cell r="B783" t="str">
            <v>0</v>
          </cell>
          <cell r="C783" t="str">
            <v>CIP1</v>
          </cell>
          <cell r="D783" t="str">
            <v>M003</v>
          </cell>
          <cell r="E783">
            <v>38777</v>
          </cell>
          <cell r="F783" t="str">
            <v>Leg Seam Table</v>
          </cell>
          <cell r="G783">
            <v>178851.45</v>
          </cell>
          <cell r="H783">
            <v>-178851.45</v>
          </cell>
          <cell r="I783">
            <v>0</v>
          </cell>
        </row>
        <row r="784">
          <cell r="A784">
            <v>30000965</v>
          </cell>
          <cell r="B784" t="str">
            <v>0</v>
          </cell>
          <cell r="C784" t="str">
            <v>CIP1</v>
          </cell>
          <cell r="D784" t="str">
            <v>M003</v>
          </cell>
          <cell r="E784">
            <v>38777</v>
          </cell>
          <cell r="F784" t="str">
            <v>Leg Seam Table</v>
          </cell>
          <cell r="G784">
            <v>178851.45</v>
          </cell>
          <cell r="H784">
            <v>-178851.45</v>
          </cell>
          <cell r="I784">
            <v>0</v>
          </cell>
        </row>
        <row r="785">
          <cell r="A785">
            <v>30000966</v>
          </cell>
          <cell r="B785" t="str">
            <v>0</v>
          </cell>
          <cell r="C785" t="str">
            <v>CIP1</v>
          </cell>
          <cell r="D785" t="str">
            <v>M003</v>
          </cell>
          <cell r="E785">
            <v>38777</v>
          </cell>
          <cell r="F785" t="str">
            <v>Leg Seam Table</v>
          </cell>
          <cell r="G785">
            <v>178851.45</v>
          </cell>
          <cell r="H785">
            <v>-178851.45</v>
          </cell>
          <cell r="I785">
            <v>0</v>
          </cell>
        </row>
        <row r="786">
          <cell r="A786">
            <v>30001024</v>
          </cell>
          <cell r="B786" t="str">
            <v>0</v>
          </cell>
          <cell r="C786" t="str">
            <v>CIP1</v>
          </cell>
          <cell r="D786" t="str">
            <v>M003</v>
          </cell>
          <cell r="E786">
            <v>40427</v>
          </cell>
          <cell r="F786" t="str">
            <v>Lockstitch Machine</v>
          </cell>
          <cell r="G786">
            <v>44076.11</v>
          </cell>
          <cell r="H786">
            <v>-33301.949999999997</v>
          </cell>
          <cell r="I786">
            <v>10774.16</v>
          </cell>
        </row>
        <row r="787">
          <cell r="A787">
            <v>30001025</v>
          </cell>
          <cell r="B787" t="str">
            <v>0</v>
          </cell>
          <cell r="C787" t="str">
            <v>CIP1</v>
          </cell>
          <cell r="D787" t="str">
            <v>M003</v>
          </cell>
          <cell r="E787">
            <v>40427</v>
          </cell>
          <cell r="F787" t="str">
            <v>Lockstitch Machine</v>
          </cell>
          <cell r="G787">
            <v>44076.11</v>
          </cell>
          <cell r="H787">
            <v>-33301.949999999997</v>
          </cell>
          <cell r="I787">
            <v>10774.16</v>
          </cell>
        </row>
        <row r="788">
          <cell r="A788">
            <v>30001026</v>
          </cell>
          <cell r="B788" t="str">
            <v>0</v>
          </cell>
          <cell r="C788" t="str">
            <v>CIP1</v>
          </cell>
          <cell r="D788" t="str">
            <v>M003</v>
          </cell>
          <cell r="E788">
            <v>40427</v>
          </cell>
          <cell r="F788" t="str">
            <v>Lockstitch Machine</v>
          </cell>
          <cell r="G788">
            <v>44076.11</v>
          </cell>
          <cell r="H788">
            <v>-33301.949999999997</v>
          </cell>
          <cell r="I788">
            <v>10774.16</v>
          </cell>
        </row>
        <row r="789">
          <cell r="A789">
            <v>30001027</v>
          </cell>
          <cell r="B789" t="str">
            <v>0</v>
          </cell>
          <cell r="C789" t="str">
            <v>CIP1</v>
          </cell>
          <cell r="D789" t="str">
            <v>M003</v>
          </cell>
          <cell r="E789">
            <v>40427</v>
          </cell>
          <cell r="F789" t="str">
            <v>Lockstitch Machine</v>
          </cell>
          <cell r="G789">
            <v>44076.11</v>
          </cell>
          <cell r="H789">
            <v>-33301.949999999997</v>
          </cell>
          <cell r="I789">
            <v>10774.16</v>
          </cell>
        </row>
        <row r="790">
          <cell r="A790">
            <v>30001028</v>
          </cell>
          <cell r="B790" t="str">
            <v>0</v>
          </cell>
          <cell r="C790" t="str">
            <v>CIP1</v>
          </cell>
          <cell r="D790" t="str">
            <v>M003</v>
          </cell>
          <cell r="E790">
            <v>40427</v>
          </cell>
          <cell r="F790" t="str">
            <v>Lockstitch Machine</v>
          </cell>
          <cell r="G790">
            <v>44076.11</v>
          </cell>
          <cell r="H790">
            <v>-33301.949999999997</v>
          </cell>
          <cell r="I790">
            <v>10774.16</v>
          </cell>
        </row>
        <row r="791">
          <cell r="A791">
            <v>30001029</v>
          </cell>
          <cell r="B791" t="str">
            <v>0</v>
          </cell>
          <cell r="C791" t="str">
            <v>CIP1</v>
          </cell>
          <cell r="D791" t="str">
            <v>M003</v>
          </cell>
          <cell r="E791">
            <v>40427</v>
          </cell>
          <cell r="F791" t="str">
            <v>Lockstitch Machine</v>
          </cell>
          <cell r="G791">
            <v>44076.11</v>
          </cell>
          <cell r="H791">
            <v>-33301.949999999997</v>
          </cell>
          <cell r="I791">
            <v>10774.16</v>
          </cell>
        </row>
        <row r="792">
          <cell r="A792">
            <v>30001030</v>
          </cell>
          <cell r="B792" t="str">
            <v>0</v>
          </cell>
          <cell r="C792" t="str">
            <v>CIP1</v>
          </cell>
          <cell r="D792" t="str">
            <v>M003</v>
          </cell>
          <cell r="E792">
            <v>40427</v>
          </cell>
          <cell r="F792" t="str">
            <v>Lockstitch Machine</v>
          </cell>
          <cell r="G792">
            <v>44076.11</v>
          </cell>
          <cell r="H792">
            <v>-33301.949999999997</v>
          </cell>
          <cell r="I792">
            <v>10774.16</v>
          </cell>
        </row>
        <row r="793">
          <cell r="A793">
            <v>30001031</v>
          </cell>
          <cell r="B793" t="str">
            <v>0</v>
          </cell>
          <cell r="C793" t="str">
            <v>CIP1</v>
          </cell>
          <cell r="D793" t="str">
            <v>M003</v>
          </cell>
          <cell r="E793">
            <v>40427</v>
          </cell>
          <cell r="F793" t="str">
            <v>Lockstitch Machine</v>
          </cell>
          <cell r="G793">
            <v>44076.11</v>
          </cell>
          <cell r="H793">
            <v>-33301.949999999997</v>
          </cell>
          <cell r="I793">
            <v>10774.16</v>
          </cell>
        </row>
        <row r="794">
          <cell r="A794">
            <v>30001032</v>
          </cell>
          <cell r="B794" t="str">
            <v>0</v>
          </cell>
          <cell r="C794" t="str">
            <v>CIP1</v>
          </cell>
          <cell r="D794" t="str">
            <v>M003</v>
          </cell>
          <cell r="E794">
            <v>40427</v>
          </cell>
          <cell r="F794" t="str">
            <v>Lockstitch Machine</v>
          </cell>
          <cell r="G794">
            <v>44076.11</v>
          </cell>
          <cell r="H794">
            <v>-33301.949999999997</v>
          </cell>
          <cell r="I794">
            <v>10774.16</v>
          </cell>
        </row>
        <row r="795">
          <cell r="A795">
            <v>30001033</v>
          </cell>
          <cell r="B795" t="str">
            <v>0</v>
          </cell>
          <cell r="C795" t="str">
            <v>CIP1</v>
          </cell>
          <cell r="D795" t="str">
            <v>M003</v>
          </cell>
          <cell r="E795">
            <v>40427</v>
          </cell>
          <cell r="F795" t="str">
            <v>Lockstitch Machine</v>
          </cell>
          <cell r="G795">
            <v>44076.11</v>
          </cell>
          <cell r="H795">
            <v>-33301.949999999997</v>
          </cell>
          <cell r="I795">
            <v>10774.16</v>
          </cell>
        </row>
        <row r="796">
          <cell r="A796">
            <v>30001034</v>
          </cell>
          <cell r="B796" t="str">
            <v>0</v>
          </cell>
          <cell r="C796" t="str">
            <v>CIP1</v>
          </cell>
          <cell r="D796" t="str">
            <v>M003</v>
          </cell>
          <cell r="E796">
            <v>40427</v>
          </cell>
          <cell r="F796" t="str">
            <v>Lockstitch Machine</v>
          </cell>
          <cell r="G796">
            <v>44076.11</v>
          </cell>
          <cell r="H796">
            <v>-33301.949999999997</v>
          </cell>
          <cell r="I796">
            <v>10774.16</v>
          </cell>
        </row>
        <row r="797">
          <cell r="A797">
            <v>30001035</v>
          </cell>
          <cell r="B797" t="str">
            <v>0</v>
          </cell>
          <cell r="C797" t="str">
            <v>CIP1</v>
          </cell>
          <cell r="D797" t="str">
            <v>M003</v>
          </cell>
          <cell r="E797">
            <v>40427</v>
          </cell>
          <cell r="F797" t="str">
            <v>Lockstitch Machine</v>
          </cell>
          <cell r="G797">
            <v>44076.11</v>
          </cell>
          <cell r="H797">
            <v>-33301.949999999997</v>
          </cell>
          <cell r="I797">
            <v>10774.16</v>
          </cell>
        </row>
        <row r="798">
          <cell r="A798">
            <v>30001036</v>
          </cell>
          <cell r="B798" t="str">
            <v>0</v>
          </cell>
          <cell r="C798" t="str">
            <v>CIP1</v>
          </cell>
          <cell r="D798" t="str">
            <v>M003</v>
          </cell>
          <cell r="E798">
            <v>40427</v>
          </cell>
          <cell r="F798" t="str">
            <v>Lockstitch Machine</v>
          </cell>
          <cell r="G798">
            <v>44076.11</v>
          </cell>
          <cell r="H798">
            <v>-33301.949999999997</v>
          </cell>
          <cell r="I798">
            <v>10774.16</v>
          </cell>
        </row>
        <row r="799">
          <cell r="A799">
            <v>30001037</v>
          </cell>
          <cell r="B799" t="str">
            <v>0</v>
          </cell>
          <cell r="C799" t="str">
            <v>CIP1</v>
          </cell>
          <cell r="D799" t="str">
            <v>M003</v>
          </cell>
          <cell r="E799">
            <v>40427</v>
          </cell>
          <cell r="F799" t="str">
            <v>Lockstitch Machine</v>
          </cell>
          <cell r="G799">
            <v>44076.11</v>
          </cell>
          <cell r="H799">
            <v>-33301.949999999997</v>
          </cell>
          <cell r="I799">
            <v>10774.16</v>
          </cell>
        </row>
        <row r="800">
          <cell r="A800">
            <v>30001038</v>
          </cell>
          <cell r="B800" t="str">
            <v>0</v>
          </cell>
          <cell r="C800" t="str">
            <v>CIP1</v>
          </cell>
          <cell r="D800" t="str">
            <v>M003</v>
          </cell>
          <cell r="E800">
            <v>40427</v>
          </cell>
          <cell r="F800" t="str">
            <v>Lockstitch Machine</v>
          </cell>
          <cell r="G800">
            <v>44076.11</v>
          </cell>
          <cell r="H800">
            <v>-33301.949999999997</v>
          </cell>
          <cell r="I800">
            <v>10774.16</v>
          </cell>
        </row>
        <row r="801">
          <cell r="A801">
            <v>30001039</v>
          </cell>
          <cell r="B801" t="str">
            <v>0</v>
          </cell>
          <cell r="C801" t="str">
            <v>CIP1</v>
          </cell>
          <cell r="D801" t="str">
            <v>M003</v>
          </cell>
          <cell r="E801">
            <v>40427</v>
          </cell>
          <cell r="F801" t="str">
            <v>Lockstitch Machine</v>
          </cell>
          <cell r="G801">
            <v>44076.11</v>
          </cell>
          <cell r="H801">
            <v>-33301.949999999997</v>
          </cell>
          <cell r="I801">
            <v>10774.16</v>
          </cell>
        </row>
        <row r="802">
          <cell r="A802">
            <v>30001040</v>
          </cell>
          <cell r="B802" t="str">
            <v>0</v>
          </cell>
          <cell r="C802" t="str">
            <v>CIP1</v>
          </cell>
          <cell r="D802" t="str">
            <v>M003</v>
          </cell>
          <cell r="E802">
            <v>40427</v>
          </cell>
          <cell r="F802" t="str">
            <v>Lockstitch Machine</v>
          </cell>
          <cell r="G802">
            <v>44076.11</v>
          </cell>
          <cell r="H802">
            <v>-33301.949999999997</v>
          </cell>
          <cell r="I802">
            <v>10774.16</v>
          </cell>
        </row>
        <row r="803">
          <cell r="A803">
            <v>30001041</v>
          </cell>
          <cell r="B803" t="str">
            <v>0</v>
          </cell>
          <cell r="C803" t="str">
            <v>CIP1</v>
          </cell>
          <cell r="D803" t="str">
            <v>M003</v>
          </cell>
          <cell r="E803">
            <v>40427</v>
          </cell>
          <cell r="F803" t="str">
            <v>Lockstitch Machine</v>
          </cell>
          <cell r="G803">
            <v>44076.11</v>
          </cell>
          <cell r="H803">
            <v>-33301.949999999997</v>
          </cell>
          <cell r="I803">
            <v>10774.16</v>
          </cell>
        </row>
        <row r="804">
          <cell r="A804">
            <v>30001042</v>
          </cell>
          <cell r="B804" t="str">
            <v>0</v>
          </cell>
          <cell r="C804" t="str">
            <v>CIP1</v>
          </cell>
          <cell r="D804" t="str">
            <v>M003</v>
          </cell>
          <cell r="E804">
            <v>40427</v>
          </cell>
          <cell r="F804" t="str">
            <v>Lockstitch Machine</v>
          </cell>
          <cell r="G804">
            <v>44076.11</v>
          </cell>
          <cell r="H804">
            <v>-33301.949999999997</v>
          </cell>
          <cell r="I804">
            <v>10774.16</v>
          </cell>
        </row>
        <row r="805">
          <cell r="A805">
            <v>30001043</v>
          </cell>
          <cell r="B805" t="str">
            <v>0</v>
          </cell>
          <cell r="C805" t="str">
            <v>CIP1</v>
          </cell>
          <cell r="D805" t="str">
            <v>M003</v>
          </cell>
          <cell r="E805">
            <v>40427</v>
          </cell>
          <cell r="F805" t="str">
            <v>Lockstitch Machine</v>
          </cell>
          <cell r="G805">
            <v>44076.11</v>
          </cell>
          <cell r="H805">
            <v>-33301.949999999997</v>
          </cell>
          <cell r="I805">
            <v>10774.16</v>
          </cell>
        </row>
        <row r="806">
          <cell r="A806">
            <v>30001044</v>
          </cell>
          <cell r="B806" t="str">
            <v>0</v>
          </cell>
          <cell r="C806" t="str">
            <v>CIP1</v>
          </cell>
          <cell r="D806" t="str">
            <v>M003</v>
          </cell>
          <cell r="E806">
            <v>40427</v>
          </cell>
          <cell r="F806" t="str">
            <v>Lockstitch Machine</v>
          </cell>
          <cell r="G806">
            <v>44076.11</v>
          </cell>
          <cell r="H806">
            <v>-33301.949999999997</v>
          </cell>
          <cell r="I806">
            <v>10774.16</v>
          </cell>
        </row>
        <row r="807">
          <cell r="A807">
            <v>30001045</v>
          </cell>
          <cell r="B807" t="str">
            <v>0</v>
          </cell>
          <cell r="C807" t="str">
            <v>CIP1</v>
          </cell>
          <cell r="D807" t="str">
            <v>M003</v>
          </cell>
          <cell r="E807">
            <v>40427</v>
          </cell>
          <cell r="F807" t="str">
            <v>Lockstitch Machine</v>
          </cell>
          <cell r="G807">
            <v>44076.11</v>
          </cell>
          <cell r="H807">
            <v>-33301.949999999997</v>
          </cell>
          <cell r="I807">
            <v>10774.16</v>
          </cell>
        </row>
        <row r="808">
          <cell r="A808">
            <v>30001046</v>
          </cell>
          <cell r="B808" t="str">
            <v>0</v>
          </cell>
          <cell r="C808" t="str">
            <v>CIP1</v>
          </cell>
          <cell r="D808" t="str">
            <v>M003</v>
          </cell>
          <cell r="E808">
            <v>40427</v>
          </cell>
          <cell r="F808" t="str">
            <v>Lockstitch Machine</v>
          </cell>
          <cell r="G808">
            <v>44076.11</v>
          </cell>
          <cell r="H808">
            <v>-33301.949999999997</v>
          </cell>
          <cell r="I808">
            <v>10774.16</v>
          </cell>
        </row>
        <row r="809">
          <cell r="A809">
            <v>30001047</v>
          </cell>
          <cell r="B809" t="str">
            <v>0</v>
          </cell>
          <cell r="C809" t="str">
            <v>CIP1</v>
          </cell>
          <cell r="D809" t="str">
            <v>M003</v>
          </cell>
          <cell r="E809">
            <v>40427</v>
          </cell>
          <cell r="F809" t="str">
            <v>Lockstitch Machine</v>
          </cell>
          <cell r="G809">
            <v>44076.11</v>
          </cell>
          <cell r="H809">
            <v>-33301.949999999997</v>
          </cell>
          <cell r="I809">
            <v>10774.16</v>
          </cell>
        </row>
        <row r="810">
          <cell r="A810">
            <v>30001048</v>
          </cell>
          <cell r="B810" t="str">
            <v>0</v>
          </cell>
          <cell r="C810" t="str">
            <v>CIP1</v>
          </cell>
          <cell r="D810" t="str">
            <v>M003</v>
          </cell>
          <cell r="E810">
            <v>40427</v>
          </cell>
          <cell r="F810" t="str">
            <v>Lockstitch Machine</v>
          </cell>
          <cell r="G810">
            <v>44076.11</v>
          </cell>
          <cell r="H810">
            <v>-33301.949999999997</v>
          </cell>
          <cell r="I810">
            <v>10774.16</v>
          </cell>
        </row>
        <row r="811">
          <cell r="A811">
            <v>30001049</v>
          </cell>
          <cell r="B811" t="str">
            <v>0</v>
          </cell>
          <cell r="C811" t="str">
            <v>CIP1</v>
          </cell>
          <cell r="D811" t="str">
            <v>M003</v>
          </cell>
          <cell r="E811">
            <v>40427</v>
          </cell>
          <cell r="F811" t="str">
            <v>Lockstitch Machine</v>
          </cell>
          <cell r="G811">
            <v>44076.11</v>
          </cell>
          <cell r="H811">
            <v>-33301.949999999997</v>
          </cell>
          <cell r="I811">
            <v>10774.16</v>
          </cell>
        </row>
        <row r="812">
          <cell r="A812">
            <v>30001050</v>
          </cell>
          <cell r="B812" t="str">
            <v>0</v>
          </cell>
          <cell r="C812" t="str">
            <v>CIP1</v>
          </cell>
          <cell r="D812" t="str">
            <v>M003</v>
          </cell>
          <cell r="E812">
            <v>40427</v>
          </cell>
          <cell r="F812" t="str">
            <v>Lockstitch Machine</v>
          </cell>
          <cell r="G812">
            <v>44076.11</v>
          </cell>
          <cell r="H812">
            <v>-33301.949999999997</v>
          </cell>
          <cell r="I812">
            <v>10774.16</v>
          </cell>
        </row>
        <row r="813">
          <cell r="A813">
            <v>30001051</v>
          </cell>
          <cell r="B813" t="str">
            <v>0</v>
          </cell>
          <cell r="C813" t="str">
            <v>CIP1</v>
          </cell>
          <cell r="D813" t="str">
            <v>M003</v>
          </cell>
          <cell r="E813">
            <v>40427</v>
          </cell>
          <cell r="F813" t="str">
            <v>Lockstitch Machine</v>
          </cell>
          <cell r="G813">
            <v>44076.11</v>
          </cell>
          <cell r="H813">
            <v>-33301.949999999997</v>
          </cell>
          <cell r="I813">
            <v>10774.16</v>
          </cell>
        </row>
        <row r="814">
          <cell r="A814">
            <v>30001052</v>
          </cell>
          <cell r="B814" t="str">
            <v>0</v>
          </cell>
          <cell r="C814" t="str">
            <v>CIP1</v>
          </cell>
          <cell r="D814" t="str">
            <v>M003</v>
          </cell>
          <cell r="E814">
            <v>40427</v>
          </cell>
          <cell r="F814" t="str">
            <v>Lockstitch Machine</v>
          </cell>
          <cell r="G814">
            <v>44076.11</v>
          </cell>
          <cell r="H814">
            <v>-33301.949999999997</v>
          </cell>
          <cell r="I814">
            <v>10774.16</v>
          </cell>
        </row>
        <row r="815">
          <cell r="A815">
            <v>30001053</v>
          </cell>
          <cell r="B815" t="str">
            <v>0</v>
          </cell>
          <cell r="C815" t="str">
            <v>CIP1</v>
          </cell>
          <cell r="D815" t="str">
            <v>M003</v>
          </cell>
          <cell r="E815">
            <v>40427</v>
          </cell>
          <cell r="F815" t="str">
            <v>Lockstitch Machine</v>
          </cell>
          <cell r="G815">
            <v>44076.11</v>
          </cell>
          <cell r="H815">
            <v>-33301.949999999997</v>
          </cell>
          <cell r="I815">
            <v>10774.16</v>
          </cell>
        </row>
        <row r="816">
          <cell r="A816">
            <v>30001054</v>
          </cell>
          <cell r="B816" t="str">
            <v>0</v>
          </cell>
          <cell r="C816" t="str">
            <v>CIP1</v>
          </cell>
          <cell r="D816" t="str">
            <v>M003</v>
          </cell>
          <cell r="E816">
            <v>40427</v>
          </cell>
          <cell r="F816" t="str">
            <v>Lockstitch Machine</v>
          </cell>
          <cell r="G816">
            <v>44076.11</v>
          </cell>
          <cell r="H816">
            <v>-33301.949999999997</v>
          </cell>
          <cell r="I816">
            <v>10774.16</v>
          </cell>
        </row>
        <row r="817">
          <cell r="A817">
            <v>30001055</v>
          </cell>
          <cell r="B817" t="str">
            <v>0</v>
          </cell>
          <cell r="C817" t="str">
            <v>CIP1</v>
          </cell>
          <cell r="D817" t="str">
            <v>M003</v>
          </cell>
          <cell r="E817">
            <v>40427</v>
          </cell>
          <cell r="F817" t="str">
            <v>Lockstitch Machine</v>
          </cell>
          <cell r="G817">
            <v>44076.11</v>
          </cell>
          <cell r="H817">
            <v>-33301.949999999997</v>
          </cell>
          <cell r="I817">
            <v>10774.16</v>
          </cell>
        </row>
        <row r="818">
          <cell r="A818">
            <v>30001056</v>
          </cell>
          <cell r="B818" t="str">
            <v>0</v>
          </cell>
          <cell r="C818" t="str">
            <v>CIP1</v>
          </cell>
          <cell r="D818" t="str">
            <v>M003</v>
          </cell>
          <cell r="E818">
            <v>40427</v>
          </cell>
          <cell r="F818" t="str">
            <v>Lockstitch Machine</v>
          </cell>
          <cell r="G818">
            <v>44076.11</v>
          </cell>
          <cell r="H818">
            <v>-33301.949999999997</v>
          </cell>
          <cell r="I818">
            <v>10774.16</v>
          </cell>
        </row>
        <row r="819">
          <cell r="A819">
            <v>30001057</v>
          </cell>
          <cell r="B819" t="str">
            <v>0</v>
          </cell>
          <cell r="C819" t="str">
            <v>CIP1</v>
          </cell>
          <cell r="D819" t="str">
            <v>M003</v>
          </cell>
          <cell r="E819">
            <v>40427</v>
          </cell>
          <cell r="F819" t="str">
            <v>Lockstitch Machine</v>
          </cell>
          <cell r="G819">
            <v>44076.11</v>
          </cell>
          <cell r="H819">
            <v>-33301.949999999997</v>
          </cell>
          <cell r="I819">
            <v>10774.16</v>
          </cell>
        </row>
        <row r="820">
          <cell r="A820">
            <v>30001058</v>
          </cell>
          <cell r="B820" t="str">
            <v>0</v>
          </cell>
          <cell r="C820" t="str">
            <v>CIP1</v>
          </cell>
          <cell r="D820" t="str">
            <v>M003</v>
          </cell>
          <cell r="E820">
            <v>40427</v>
          </cell>
          <cell r="F820" t="str">
            <v>Lockstitch Machine</v>
          </cell>
          <cell r="G820">
            <v>44076.11</v>
          </cell>
          <cell r="H820">
            <v>-33301.949999999997</v>
          </cell>
          <cell r="I820">
            <v>10774.16</v>
          </cell>
        </row>
        <row r="821">
          <cell r="A821">
            <v>30001059</v>
          </cell>
          <cell r="B821" t="str">
            <v>0</v>
          </cell>
          <cell r="C821" t="str">
            <v>CIP1</v>
          </cell>
          <cell r="D821" t="str">
            <v>M003</v>
          </cell>
          <cell r="E821">
            <v>40427</v>
          </cell>
          <cell r="F821" t="str">
            <v>Lockstitch Machine</v>
          </cell>
          <cell r="G821">
            <v>44076.11</v>
          </cell>
          <cell r="H821">
            <v>-33301.949999999997</v>
          </cell>
          <cell r="I821">
            <v>10774.16</v>
          </cell>
        </row>
        <row r="822">
          <cell r="A822">
            <v>30001060</v>
          </cell>
          <cell r="B822" t="str">
            <v>0</v>
          </cell>
          <cell r="C822" t="str">
            <v>CIP1</v>
          </cell>
          <cell r="D822" t="str">
            <v>M003</v>
          </cell>
          <cell r="E822">
            <v>40427</v>
          </cell>
          <cell r="F822" t="str">
            <v>Lockstitch Machine</v>
          </cell>
          <cell r="G822">
            <v>44076.11</v>
          </cell>
          <cell r="H822">
            <v>-33301.949999999997</v>
          </cell>
          <cell r="I822">
            <v>10774.16</v>
          </cell>
        </row>
        <row r="823">
          <cell r="A823">
            <v>30001061</v>
          </cell>
          <cell r="B823" t="str">
            <v>0</v>
          </cell>
          <cell r="C823" t="str">
            <v>CIP1</v>
          </cell>
          <cell r="D823" t="str">
            <v>M003</v>
          </cell>
          <cell r="E823">
            <v>40427</v>
          </cell>
          <cell r="F823" t="str">
            <v>Lockstitch Machine</v>
          </cell>
          <cell r="G823">
            <v>44076.11</v>
          </cell>
          <cell r="H823">
            <v>-33301.949999999997</v>
          </cell>
          <cell r="I823">
            <v>10774.16</v>
          </cell>
        </row>
        <row r="824">
          <cell r="A824">
            <v>30001062</v>
          </cell>
          <cell r="B824" t="str">
            <v>0</v>
          </cell>
          <cell r="C824" t="str">
            <v>CIP1</v>
          </cell>
          <cell r="D824" t="str">
            <v>M003</v>
          </cell>
          <cell r="E824">
            <v>40427</v>
          </cell>
          <cell r="F824" t="str">
            <v>Vert Trim Lock St. M#DLM-5200N  SL#2D2Z00244</v>
          </cell>
          <cell r="G824">
            <v>44076.11</v>
          </cell>
          <cell r="H824">
            <v>-33301.949999999997</v>
          </cell>
          <cell r="I824">
            <v>10774.16</v>
          </cell>
        </row>
        <row r="825">
          <cell r="A825">
            <v>30001063</v>
          </cell>
          <cell r="B825" t="str">
            <v>0</v>
          </cell>
          <cell r="C825" t="str">
            <v>CIP1</v>
          </cell>
          <cell r="D825" t="str">
            <v>M003</v>
          </cell>
          <cell r="E825">
            <v>40427</v>
          </cell>
          <cell r="F825" t="str">
            <v>Lockstitch Machine</v>
          </cell>
          <cell r="G825">
            <v>44076.11</v>
          </cell>
          <cell r="H825">
            <v>-33301.949999999997</v>
          </cell>
          <cell r="I825">
            <v>10774.16</v>
          </cell>
        </row>
        <row r="826">
          <cell r="A826">
            <v>30001064</v>
          </cell>
          <cell r="B826" t="str">
            <v>0</v>
          </cell>
          <cell r="C826" t="str">
            <v>CIP1</v>
          </cell>
          <cell r="D826" t="str">
            <v>M003</v>
          </cell>
          <cell r="E826">
            <v>40427</v>
          </cell>
          <cell r="F826" t="str">
            <v>Lockstitch Machine</v>
          </cell>
          <cell r="G826">
            <v>44076.11</v>
          </cell>
          <cell r="H826">
            <v>-33301.949999999997</v>
          </cell>
          <cell r="I826">
            <v>10774.16</v>
          </cell>
        </row>
        <row r="827">
          <cell r="A827">
            <v>30001065</v>
          </cell>
          <cell r="B827" t="str">
            <v>0</v>
          </cell>
          <cell r="C827" t="str">
            <v>CIP1</v>
          </cell>
          <cell r="D827" t="str">
            <v>M003</v>
          </cell>
          <cell r="E827">
            <v>40427</v>
          </cell>
          <cell r="F827" t="str">
            <v>Lockstitch Machine</v>
          </cell>
          <cell r="G827">
            <v>44076.11</v>
          </cell>
          <cell r="H827">
            <v>-33301.949999999997</v>
          </cell>
          <cell r="I827">
            <v>10774.16</v>
          </cell>
        </row>
        <row r="828">
          <cell r="A828">
            <v>30001066</v>
          </cell>
          <cell r="B828" t="str">
            <v>0</v>
          </cell>
          <cell r="C828" t="str">
            <v>CIP1</v>
          </cell>
          <cell r="D828" t="str">
            <v>M003</v>
          </cell>
          <cell r="E828">
            <v>40427</v>
          </cell>
          <cell r="F828" t="str">
            <v>Lockstitch Machine</v>
          </cell>
          <cell r="G828">
            <v>44076.11</v>
          </cell>
          <cell r="H828">
            <v>-33301.949999999997</v>
          </cell>
          <cell r="I828">
            <v>10774.16</v>
          </cell>
        </row>
        <row r="829">
          <cell r="A829">
            <v>30001067</v>
          </cell>
          <cell r="B829" t="str">
            <v>0</v>
          </cell>
          <cell r="C829" t="str">
            <v>CIP1</v>
          </cell>
          <cell r="D829" t="str">
            <v>M003</v>
          </cell>
          <cell r="E829">
            <v>40427</v>
          </cell>
          <cell r="F829" t="str">
            <v>Lockstitch Machine</v>
          </cell>
          <cell r="G829">
            <v>44076.11</v>
          </cell>
          <cell r="H829">
            <v>-33301.949999999997</v>
          </cell>
          <cell r="I829">
            <v>10774.16</v>
          </cell>
        </row>
        <row r="830">
          <cell r="A830">
            <v>30001068</v>
          </cell>
          <cell r="B830" t="str">
            <v>0</v>
          </cell>
          <cell r="C830" t="str">
            <v>CIP1</v>
          </cell>
          <cell r="D830" t="str">
            <v>M003</v>
          </cell>
          <cell r="E830">
            <v>40427</v>
          </cell>
          <cell r="F830" t="str">
            <v>Lockstitch Machine</v>
          </cell>
          <cell r="G830">
            <v>44076.11</v>
          </cell>
          <cell r="H830">
            <v>-33301.949999999997</v>
          </cell>
          <cell r="I830">
            <v>10774.16</v>
          </cell>
        </row>
        <row r="831">
          <cell r="A831">
            <v>30001069</v>
          </cell>
          <cell r="B831" t="str">
            <v>0</v>
          </cell>
          <cell r="C831" t="str">
            <v>CIP1</v>
          </cell>
          <cell r="D831" t="str">
            <v>M003</v>
          </cell>
          <cell r="E831">
            <v>40427</v>
          </cell>
          <cell r="F831" t="str">
            <v>Lockstitch Machine</v>
          </cell>
          <cell r="G831">
            <v>44076.11</v>
          </cell>
          <cell r="H831">
            <v>-33301.949999999997</v>
          </cell>
          <cell r="I831">
            <v>10774.16</v>
          </cell>
        </row>
        <row r="832">
          <cell r="A832">
            <v>30001070</v>
          </cell>
          <cell r="B832" t="str">
            <v>0</v>
          </cell>
          <cell r="C832" t="str">
            <v>CIP1</v>
          </cell>
          <cell r="D832" t="str">
            <v>M003</v>
          </cell>
          <cell r="E832">
            <v>40427</v>
          </cell>
          <cell r="F832" t="str">
            <v>Lockstitch Machine</v>
          </cell>
          <cell r="G832">
            <v>44076.11</v>
          </cell>
          <cell r="H832">
            <v>-33301.949999999997</v>
          </cell>
          <cell r="I832">
            <v>10774.16</v>
          </cell>
        </row>
        <row r="833">
          <cell r="A833">
            <v>30001071</v>
          </cell>
          <cell r="B833" t="str">
            <v>0</v>
          </cell>
          <cell r="C833" t="str">
            <v>CIP1</v>
          </cell>
          <cell r="D833" t="str">
            <v>M003</v>
          </cell>
          <cell r="E833">
            <v>40427</v>
          </cell>
          <cell r="F833" t="str">
            <v>Lockstitch Machine</v>
          </cell>
          <cell r="G833">
            <v>44076.11</v>
          </cell>
          <cell r="H833">
            <v>-33301.949999999997</v>
          </cell>
          <cell r="I833">
            <v>10774.16</v>
          </cell>
        </row>
        <row r="834">
          <cell r="A834">
            <v>30001072</v>
          </cell>
          <cell r="B834" t="str">
            <v>0</v>
          </cell>
          <cell r="C834" t="str">
            <v>CIP1</v>
          </cell>
          <cell r="D834" t="str">
            <v>M003</v>
          </cell>
          <cell r="E834">
            <v>40427</v>
          </cell>
          <cell r="F834" t="str">
            <v>Lockstitch Machine</v>
          </cell>
          <cell r="G834">
            <v>44076.11</v>
          </cell>
          <cell r="H834">
            <v>-33301.949999999997</v>
          </cell>
          <cell r="I834">
            <v>10774.16</v>
          </cell>
        </row>
        <row r="835">
          <cell r="A835">
            <v>30001073</v>
          </cell>
          <cell r="B835" t="str">
            <v>0</v>
          </cell>
          <cell r="C835" t="str">
            <v>CIP1</v>
          </cell>
          <cell r="D835" t="str">
            <v>M003</v>
          </cell>
          <cell r="E835">
            <v>40427</v>
          </cell>
          <cell r="F835" t="str">
            <v>Lockstitch Machine</v>
          </cell>
          <cell r="G835">
            <v>44076.11</v>
          </cell>
          <cell r="H835">
            <v>-33301.949999999997</v>
          </cell>
          <cell r="I835">
            <v>10774.16</v>
          </cell>
        </row>
        <row r="836">
          <cell r="A836">
            <v>30001074</v>
          </cell>
          <cell r="B836" t="str">
            <v>0</v>
          </cell>
          <cell r="C836" t="str">
            <v>CIP1</v>
          </cell>
          <cell r="D836" t="str">
            <v>M003</v>
          </cell>
          <cell r="E836">
            <v>40427</v>
          </cell>
          <cell r="F836" t="str">
            <v>Lockstitch Machine</v>
          </cell>
          <cell r="G836">
            <v>44076.11</v>
          </cell>
          <cell r="H836">
            <v>-33301.949999999997</v>
          </cell>
          <cell r="I836">
            <v>10774.16</v>
          </cell>
        </row>
        <row r="837">
          <cell r="A837">
            <v>30001075</v>
          </cell>
          <cell r="B837" t="str">
            <v>0</v>
          </cell>
          <cell r="C837" t="str">
            <v>CIP1</v>
          </cell>
          <cell r="D837" t="str">
            <v>M003</v>
          </cell>
          <cell r="E837">
            <v>40427</v>
          </cell>
          <cell r="F837" t="str">
            <v>Lockstitch Machine</v>
          </cell>
          <cell r="G837">
            <v>44076.11</v>
          </cell>
          <cell r="H837">
            <v>-33301.949999999997</v>
          </cell>
          <cell r="I837">
            <v>10774.16</v>
          </cell>
        </row>
        <row r="838">
          <cell r="A838">
            <v>30001076</v>
          </cell>
          <cell r="B838" t="str">
            <v>0</v>
          </cell>
          <cell r="C838" t="str">
            <v>CIP1</v>
          </cell>
          <cell r="D838" t="str">
            <v>M003</v>
          </cell>
          <cell r="E838">
            <v>40427</v>
          </cell>
          <cell r="F838" t="str">
            <v>Lockstitch Machine</v>
          </cell>
          <cell r="G838">
            <v>44076.11</v>
          </cell>
          <cell r="H838">
            <v>-33301.949999999997</v>
          </cell>
          <cell r="I838">
            <v>10774.16</v>
          </cell>
        </row>
        <row r="839">
          <cell r="A839">
            <v>30001077</v>
          </cell>
          <cell r="B839" t="str">
            <v>0</v>
          </cell>
          <cell r="C839" t="str">
            <v>CIP1</v>
          </cell>
          <cell r="D839" t="str">
            <v>M003</v>
          </cell>
          <cell r="E839">
            <v>40427</v>
          </cell>
          <cell r="F839" t="str">
            <v>Lockstitch Machine</v>
          </cell>
          <cell r="G839">
            <v>44076.11</v>
          </cell>
          <cell r="H839">
            <v>-33301.949999999997</v>
          </cell>
          <cell r="I839">
            <v>10774.16</v>
          </cell>
        </row>
        <row r="840">
          <cell r="A840">
            <v>30001078</v>
          </cell>
          <cell r="B840" t="str">
            <v>0</v>
          </cell>
          <cell r="C840" t="str">
            <v>CIP1</v>
          </cell>
          <cell r="D840" t="str">
            <v>M003</v>
          </cell>
          <cell r="E840">
            <v>40427</v>
          </cell>
          <cell r="F840" t="str">
            <v>Lockstitch Machine</v>
          </cell>
          <cell r="G840">
            <v>44076.11</v>
          </cell>
          <cell r="H840">
            <v>-33301.949999999997</v>
          </cell>
          <cell r="I840">
            <v>10774.16</v>
          </cell>
        </row>
        <row r="841">
          <cell r="A841">
            <v>30001079</v>
          </cell>
          <cell r="B841" t="str">
            <v>0</v>
          </cell>
          <cell r="C841" t="str">
            <v>CIP1</v>
          </cell>
          <cell r="D841" t="str">
            <v>M003</v>
          </cell>
          <cell r="E841">
            <v>40427</v>
          </cell>
          <cell r="F841" t="str">
            <v>Lockstitch Machine</v>
          </cell>
          <cell r="G841">
            <v>44076.11</v>
          </cell>
          <cell r="H841">
            <v>-33301.949999999997</v>
          </cell>
          <cell r="I841">
            <v>10774.16</v>
          </cell>
        </row>
        <row r="842">
          <cell r="A842">
            <v>30001080</v>
          </cell>
          <cell r="B842" t="str">
            <v>0</v>
          </cell>
          <cell r="C842" t="str">
            <v>CIP1</v>
          </cell>
          <cell r="D842" t="str">
            <v>M003</v>
          </cell>
          <cell r="E842">
            <v>40427</v>
          </cell>
          <cell r="F842" t="str">
            <v>Lockstitch Machine</v>
          </cell>
          <cell r="G842">
            <v>44076.11</v>
          </cell>
          <cell r="H842">
            <v>-33301.949999999997</v>
          </cell>
          <cell r="I842">
            <v>10774.16</v>
          </cell>
        </row>
        <row r="843">
          <cell r="A843">
            <v>30001081</v>
          </cell>
          <cell r="B843" t="str">
            <v>0</v>
          </cell>
          <cell r="C843" t="str">
            <v>CIP1</v>
          </cell>
          <cell r="D843" t="str">
            <v>M003</v>
          </cell>
          <cell r="E843">
            <v>40427</v>
          </cell>
          <cell r="F843" t="str">
            <v>Lockstitch Machine</v>
          </cell>
          <cell r="G843">
            <v>44076.11</v>
          </cell>
          <cell r="H843">
            <v>-33301.949999999997</v>
          </cell>
          <cell r="I843">
            <v>10774.16</v>
          </cell>
        </row>
        <row r="844">
          <cell r="A844">
            <v>30001082</v>
          </cell>
          <cell r="B844" t="str">
            <v>0</v>
          </cell>
          <cell r="C844" t="str">
            <v>CIP1</v>
          </cell>
          <cell r="D844" t="str">
            <v>M003</v>
          </cell>
          <cell r="E844">
            <v>40427</v>
          </cell>
          <cell r="F844" t="str">
            <v>Lockstitch Machine</v>
          </cell>
          <cell r="G844">
            <v>44076.11</v>
          </cell>
          <cell r="H844">
            <v>-33301.949999999997</v>
          </cell>
          <cell r="I844">
            <v>10774.16</v>
          </cell>
        </row>
        <row r="845">
          <cell r="A845">
            <v>30001083</v>
          </cell>
          <cell r="B845" t="str">
            <v>0</v>
          </cell>
          <cell r="C845" t="str">
            <v>CIP1</v>
          </cell>
          <cell r="D845" t="str">
            <v>M003</v>
          </cell>
          <cell r="E845">
            <v>40427</v>
          </cell>
          <cell r="F845" t="str">
            <v>Lockstitch Machine</v>
          </cell>
          <cell r="G845">
            <v>44076.11</v>
          </cell>
          <cell r="H845">
            <v>-33301.949999999997</v>
          </cell>
          <cell r="I845">
            <v>10774.16</v>
          </cell>
        </row>
        <row r="846">
          <cell r="A846">
            <v>30001084</v>
          </cell>
          <cell r="B846" t="str">
            <v>0</v>
          </cell>
          <cell r="C846" t="str">
            <v>CIP1</v>
          </cell>
          <cell r="D846" t="str">
            <v>M003</v>
          </cell>
          <cell r="E846">
            <v>40427</v>
          </cell>
          <cell r="F846" t="str">
            <v>Lockstitch Machine</v>
          </cell>
          <cell r="G846">
            <v>44076.11</v>
          </cell>
          <cell r="H846">
            <v>-33301.949999999997</v>
          </cell>
          <cell r="I846">
            <v>10774.16</v>
          </cell>
        </row>
        <row r="847">
          <cell r="A847">
            <v>30001085</v>
          </cell>
          <cell r="B847" t="str">
            <v>0</v>
          </cell>
          <cell r="C847" t="str">
            <v>CIP1</v>
          </cell>
          <cell r="D847" t="str">
            <v>M003</v>
          </cell>
          <cell r="E847">
            <v>40427</v>
          </cell>
          <cell r="F847" t="str">
            <v>Lockstitch Machine</v>
          </cell>
          <cell r="G847">
            <v>44076.11</v>
          </cell>
          <cell r="H847">
            <v>-33301.949999999997</v>
          </cell>
          <cell r="I847">
            <v>10774.16</v>
          </cell>
        </row>
        <row r="848">
          <cell r="A848">
            <v>30001086</v>
          </cell>
          <cell r="B848" t="str">
            <v>0</v>
          </cell>
          <cell r="C848" t="str">
            <v>CIP1</v>
          </cell>
          <cell r="D848" t="str">
            <v>M003</v>
          </cell>
          <cell r="E848">
            <v>40427</v>
          </cell>
          <cell r="F848" t="str">
            <v>Lockstitch Machine</v>
          </cell>
          <cell r="G848">
            <v>44076.11</v>
          </cell>
          <cell r="H848">
            <v>-33301.949999999997</v>
          </cell>
          <cell r="I848">
            <v>10774.16</v>
          </cell>
        </row>
        <row r="849">
          <cell r="A849">
            <v>30001087</v>
          </cell>
          <cell r="B849" t="str">
            <v>0</v>
          </cell>
          <cell r="C849" t="str">
            <v>CIP1</v>
          </cell>
          <cell r="D849" t="str">
            <v>M003</v>
          </cell>
          <cell r="E849">
            <v>40427</v>
          </cell>
          <cell r="F849" t="str">
            <v>Lockstitch Machine</v>
          </cell>
          <cell r="G849">
            <v>44076.11</v>
          </cell>
          <cell r="H849">
            <v>-33301.949999999997</v>
          </cell>
          <cell r="I849">
            <v>10774.16</v>
          </cell>
        </row>
        <row r="850">
          <cell r="A850">
            <v>30001088</v>
          </cell>
          <cell r="B850" t="str">
            <v>0</v>
          </cell>
          <cell r="C850" t="str">
            <v>CIP1</v>
          </cell>
          <cell r="D850" t="str">
            <v>M003</v>
          </cell>
          <cell r="E850">
            <v>40427</v>
          </cell>
          <cell r="F850" t="str">
            <v>Lockstitch Machine</v>
          </cell>
          <cell r="G850">
            <v>44076.11</v>
          </cell>
          <cell r="H850">
            <v>-33301.949999999997</v>
          </cell>
          <cell r="I850">
            <v>10774.16</v>
          </cell>
        </row>
        <row r="851">
          <cell r="A851">
            <v>30001089</v>
          </cell>
          <cell r="B851" t="str">
            <v>0</v>
          </cell>
          <cell r="C851" t="str">
            <v>CIP1</v>
          </cell>
          <cell r="D851" t="str">
            <v>M003</v>
          </cell>
          <cell r="E851">
            <v>40427</v>
          </cell>
          <cell r="F851" t="str">
            <v>Lockstitch Machine</v>
          </cell>
          <cell r="G851">
            <v>44076.11</v>
          </cell>
          <cell r="H851">
            <v>-33301.949999999997</v>
          </cell>
          <cell r="I851">
            <v>10774.16</v>
          </cell>
        </row>
        <row r="852">
          <cell r="A852">
            <v>30001090</v>
          </cell>
          <cell r="B852" t="str">
            <v>0</v>
          </cell>
          <cell r="C852" t="str">
            <v>CIP1</v>
          </cell>
          <cell r="D852" t="str">
            <v>M003</v>
          </cell>
          <cell r="E852">
            <v>40427</v>
          </cell>
          <cell r="F852" t="str">
            <v>Lockstitch Machine</v>
          </cell>
          <cell r="G852">
            <v>44076.11</v>
          </cell>
          <cell r="H852">
            <v>-33301.949999999997</v>
          </cell>
          <cell r="I852">
            <v>10774.16</v>
          </cell>
        </row>
        <row r="853">
          <cell r="A853">
            <v>30001091</v>
          </cell>
          <cell r="B853" t="str">
            <v>0</v>
          </cell>
          <cell r="C853" t="str">
            <v>CIP1</v>
          </cell>
          <cell r="D853" t="str">
            <v>M003</v>
          </cell>
          <cell r="E853">
            <v>40427</v>
          </cell>
          <cell r="F853" t="str">
            <v>Lockstitch Machine</v>
          </cell>
          <cell r="G853">
            <v>44076.11</v>
          </cell>
          <cell r="H853">
            <v>-33301.949999999997</v>
          </cell>
          <cell r="I853">
            <v>10774.16</v>
          </cell>
        </row>
        <row r="854">
          <cell r="A854">
            <v>30001092</v>
          </cell>
          <cell r="B854" t="str">
            <v>0</v>
          </cell>
          <cell r="C854" t="str">
            <v>CIP1</v>
          </cell>
          <cell r="D854" t="str">
            <v>M003</v>
          </cell>
          <cell r="E854">
            <v>40427</v>
          </cell>
          <cell r="F854" t="str">
            <v>Lockstitch Machine</v>
          </cell>
          <cell r="G854">
            <v>44076.11</v>
          </cell>
          <cell r="H854">
            <v>-33301.949999999997</v>
          </cell>
          <cell r="I854">
            <v>10774.16</v>
          </cell>
        </row>
        <row r="855">
          <cell r="A855">
            <v>30001093</v>
          </cell>
          <cell r="B855" t="str">
            <v>0</v>
          </cell>
          <cell r="C855" t="str">
            <v>CIP1</v>
          </cell>
          <cell r="D855" t="str">
            <v>M003</v>
          </cell>
          <cell r="E855">
            <v>40427</v>
          </cell>
          <cell r="F855" t="str">
            <v>Lockstitch Machine</v>
          </cell>
          <cell r="G855">
            <v>44076.11</v>
          </cell>
          <cell r="H855">
            <v>-33301.949999999997</v>
          </cell>
          <cell r="I855">
            <v>10774.16</v>
          </cell>
        </row>
        <row r="856">
          <cell r="A856">
            <v>30001094</v>
          </cell>
          <cell r="B856" t="str">
            <v>0</v>
          </cell>
          <cell r="C856" t="str">
            <v>CIP1</v>
          </cell>
          <cell r="D856" t="str">
            <v>M003</v>
          </cell>
          <cell r="E856">
            <v>40427</v>
          </cell>
          <cell r="F856" t="str">
            <v>Lockstitch Machine</v>
          </cell>
          <cell r="G856">
            <v>44076.11</v>
          </cell>
          <cell r="H856">
            <v>-33301.949999999997</v>
          </cell>
          <cell r="I856">
            <v>10774.16</v>
          </cell>
        </row>
        <row r="857">
          <cell r="A857">
            <v>30001095</v>
          </cell>
          <cell r="B857" t="str">
            <v>0</v>
          </cell>
          <cell r="C857" t="str">
            <v>CIP1</v>
          </cell>
          <cell r="D857" t="str">
            <v>M003</v>
          </cell>
          <cell r="E857">
            <v>40427</v>
          </cell>
          <cell r="F857" t="str">
            <v>Lockstitch Machine</v>
          </cell>
          <cell r="G857">
            <v>44076.11</v>
          </cell>
          <cell r="H857">
            <v>-33301.949999999997</v>
          </cell>
          <cell r="I857">
            <v>10774.16</v>
          </cell>
        </row>
        <row r="858">
          <cell r="A858">
            <v>30001096</v>
          </cell>
          <cell r="B858" t="str">
            <v>0</v>
          </cell>
          <cell r="C858" t="str">
            <v>CIP1</v>
          </cell>
          <cell r="D858" t="str">
            <v>M003</v>
          </cell>
          <cell r="E858">
            <v>40427</v>
          </cell>
          <cell r="F858" t="str">
            <v>Lockstitch Machine</v>
          </cell>
          <cell r="G858">
            <v>44076.11</v>
          </cell>
          <cell r="H858">
            <v>-33301.949999999997</v>
          </cell>
          <cell r="I858">
            <v>10774.16</v>
          </cell>
        </row>
        <row r="859">
          <cell r="A859">
            <v>30001097</v>
          </cell>
          <cell r="B859" t="str">
            <v>0</v>
          </cell>
          <cell r="C859" t="str">
            <v>CIP1</v>
          </cell>
          <cell r="D859" t="str">
            <v>M003</v>
          </cell>
          <cell r="E859">
            <v>40427</v>
          </cell>
          <cell r="F859" t="str">
            <v>Lockstitch Machine</v>
          </cell>
          <cell r="G859">
            <v>44076.11</v>
          </cell>
          <cell r="H859">
            <v>-33301.949999999997</v>
          </cell>
          <cell r="I859">
            <v>10774.16</v>
          </cell>
        </row>
        <row r="860">
          <cell r="A860">
            <v>30001098</v>
          </cell>
          <cell r="B860" t="str">
            <v>0</v>
          </cell>
          <cell r="C860" t="str">
            <v>CIP1</v>
          </cell>
          <cell r="D860" t="str">
            <v>M003</v>
          </cell>
          <cell r="E860">
            <v>40427</v>
          </cell>
          <cell r="F860" t="str">
            <v>Lockstitch Machine</v>
          </cell>
          <cell r="G860">
            <v>44076.11</v>
          </cell>
          <cell r="H860">
            <v>-33301.949999999997</v>
          </cell>
          <cell r="I860">
            <v>10774.16</v>
          </cell>
        </row>
        <row r="861">
          <cell r="A861">
            <v>30001099</v>
          </cell>
          <cell r="B861" t="str">
            <v>0</v>
          </cell>
          <cell r="C861" t="str">
            <v>CIP1</v>
          </cell>
          <cell r="D861" t="str">
            <v>M003</v>
          </cell>
          <cell r="E861">
            <v>40427</v>
          </cell>
          <cell r="F861" t="str">
            <v>Lockstitch Machine</v>
          </cell>
          <cell r="G861">
            <v>44076.11</v>
          </cell>
          <cell r="H861">
            <v>-33301.949999999997</v>
          </cell>
          <cell r="I861">
            <v>10774.16</v>
          </cell>
        </row>
        <row r="862">
          <cell r="A862">
            <v>30001100</v>
          </cell>
          <cell r="B862" t="str">
            <v>0</v>
          </cell>
          <cell r="C862" t="str">
            <v>CIP1</v>
          </cell>
          <cell r="D862" t="str">
            <v>M003</v>
          </cell>
          <cell r="E862">
            <v>40427</v>
          </cell>
          <cell r="F862" t="str">
            <v>Lockstitch Machine</v>
          </cell>
          <cell r="G862">
            <v>44076.11</v>
          </cell>
          <cell r="H862">
            <v>-33301.949999999997</v>
          </cell>
          <cell r="I862">
            <v>10774.16</v>
          </cell>
        </row>
        <row r="863">
          <cell r="A863">
            <v>30001101</v>
          </cell>
          <cell r="B863" t="str">
            <v>0</v>
          </cell>
          <cell r="C863" t="str">
            <v>CIP1</v>
          </cell>
          <cell r="D863" t="str">
            <v>M003</v>
          </cell>
          <cell r="E863">
            <v>40427</v>
          </cell>
          <cell r="F863" t="str">
            <v>Lockstitch Machine</v>
          </cell>
          <cell r="G863">
            <v>44076.11</v>
          </cell>
          <cell r="H863">
            <v>-33301.949999999997</v>
          </cell>
          <cell r="I863">
            <v>10774.16</v>
          </cell>
        </row>
        <row r="864">
          <cell r="A864">
            <v>30001102</v>
          </cell>
          <cell r="B864" t="str">
            <v>0</v>
          </cell>
          <cell r="C864" t="str">
            <v>CIP1</v>
          </cell>
          <cell r="D864" t="str">
            <v>M003</v>
          </cell>
          <cell r="E864">
            <v>40427</v>
          </cell>
          <cell r="F864" t="str">
            <v>Lockstitch Machine</v>
          </cell>
          <cell r="G864">
            <v>44076.11</v>
          </cell>
          <cell r="H864">
            <v>-33301.949999999997</v>
          </cell>
          <cell r="I864">
            <v>10774.16</v>
          </cell>
        </row>
        <row r="865">
          <cell r="A865">
            <v>30001103</v>
          </cell>
          <cell r="B865" t="str">
            <v>0</v>
          </cell>
          <cell r="C865" t="str">
            <v>CIP1</v>
          </cell>
          <cell r="D865" t="str">
            <v>M003</v>
          </cell>
          <cell r="E865">
            <v>40427</v>
          </cell>
          <cell r="F865" t="str">
            <v>Lockstitch Machine</v>
          </cell>
          <cell r="G865">
            <v>44076.11</v>
          </cell>
          <cell r="H865">
            <v>-33301.949999999997</v>
          </cell>
          <cell r="I865">
            <v>10774.16</v>
          </cell>
        </row>
        <row r="866">
          <cell r="A866">
            <v>30001104</v>
          </cell>
          <cell r="B866" t="str">
            <v>0</v>
          </cell>
          <cell r="C866" t="str">
            <v>CIP1</v>
          </cell>
          <cell r="D866" t="str">
            <v>M003</v>
          </cell>
          <cell r="E866">
            <v>40427</v>
          </cell>
          <cell r="F866" t="str">
            <v>Lockstitch Machine</v>
          </cell>
          <cell r="G866">
            <v>44076.11</v>
          </cell>
          <cell r="H866">
            <v>-33301.949999999997</v>
          </cell>
          <cell r="I866">
            <v>10774.16</v>
          </cell>
        </row>
        <row r="867">
          <cell r="A867">
            <v>30001105</v>
          </cell>
          <cell r="B867" t="str">
            <v>0</v>
          </cell>
          <cell r="C867" t="str">
            <v>CIP1</v>
          </cell>
          <cell r="D867" t="str">
            <v>M003</v>
          </cell>
          <cell r="E867">
            <v>40427</v>
          </cell>
          <cell r="F867" t="str">
            <v>Lockstitch Machine</v>
          </cell>
          <cell r="G867">
            <v>44076.11</v>
          </cell>
          <cell r="H867">
            <v>-33301.949999999997</v>
          </cell>
          <cell r="I867">
            <v>10774.16</v>
          </cell>
        </row>
        <row r="868">
          <cell r="A868">
            <v>30001106</v>
          </cell>
          <cell r="B868" t="str">
            <v>0</v>
          </cell>
          <cell r="C868" t="str">
            <v>CIP1</v>
          </cell>
          <cell r="D868" t="str">
            <v>M003</v>
          </cell>
          <cell r="E868">
            <v>40427</v>
          </cell>
          <cell r="F868" t="str">
            <v>Lockstitch Machine</v>
          </cell>
          <cell r="G868">
            <v>44076.11</v>
          </cell>
          <cell r="H868">
            <v>-33301.949999999997</v>
          </cell>
          <cell r="I868">
            <v>10774.16</v>
          </cell>
        </row>
        <row r="869">
          <cell r="A869">
            <v>30001107</v>
          </cell>
          <cell r="B869" t="str">
            <v>0</v>
          </cell>
          <cell r="C869" t="str">
            <v>CIP1</v>
          </cell>
          <cell r="D869" t="str">
            <v>M003</v>
          </cell>
          <cell r="E869">
            <v>40427</v>
          </cell>
          <cell r="F869" t="str">
            <v>Lockstitch Machine</v>
          </cell>
          <cell r="G869">
            <v>44076.11</v>
          </cell>
          <cell r="H869">
            <v>-33301.949999999997</v>
          </cell>
          <cell r="I869">
            <v>10774.16</v>
          </cell>
        </row>
        <row r="870">
          <cell r="A870">
            <v>30001108</v>
          </cell>
          <cell r="B870" t="str">
            <v>0</v>
          </cell>
          <cell r="C870" t="str">
            <v>CIP1</v>
          </cell>
          <cell r="D870" t="str">
            <v>M003</v>
          </cell>
          <cell r="E870">
            <v>40427</v>
          </cell>
          <cell r="F870" t="str">
            <v>Lockstitch Machine</v>
          </cell>
          <cell r="G870">
            <v>44076.11</v>
          </cell>
          <cell r="H870">
            <v>-33301.949999999997</v>
          </cell>
          <cell r="I870">
            <v>10774.16</v>
          </cell>
        </row>
        <row r="871">
          <cell r="A871">
            <v>30001109</v>
          </cell>
          <cell r="B871" t="str">
            <v>0</v>
          </cell>
          <cell r="C871" t="str">
            <v>CIP1</v>
          </cell>
          <cell r="D871" t="str">
            <v>M003</v>
          </cell>
          <cell r="E871">
            <v>40427</v>
          </cell>
          <cell r="F871" t="str">
            <v>Lockstitch Machine</v>
          </cell>
          <cell r="G871">
            <v>44076.11</v>
          </cell>
          <cell r="H871">
            <v>-33301.949999999997</v>
          </cell>
          <cell r="I871">
            <v>10774.16</v>
          </cell>
        </row>
        <row r="872">
          <cell r="A872">
            <v>30001110</v>
          </cell>
          <cell r="B872" t="str">
            <v>0</v>
          </cell>
          <cell r="C872" t="str">
            <v>CIP1</v>
          </cell>
          <cell r="D872" t="str">
            <v>M003</v>
          </cell>
          <cell r="E872">
            <v>40427</v>
          </cell>
          <cell r="F872" t="str">
            <v>Lockstitch Machine</v>
          </cell>
          <cell r="G872">
            <v>44076.11</v>
          </cell>
          <cell r="H872">
            <v>-33301.949999999997</v>
          </cell>
          <cell r="I872">
            <v>10774.16</v>
          </cell>
        </row>
        <row r="873">
          <cell r="A873">
            <v>30001111</v>
          </cell>
          <cell r="B873" t="str">
            <v>0</v>
          </cell>
          <cell r="C873" t="str">
            <v>CIP1</v>
          </cell>
          <cell r="D873" t="str">
            <v>M003</v>
          </cell>
          <cell r="E873">
            <v>40427</v>
          </cell>
          <cell r="F873" t="str">
            <v>Lockstitch Machine</v>
          </cell>
          <cell r="G873">
            <v>44076.11</v>
          </cell>
          <cell r="H873">
            <v>-33301.949999999997</v>
          </cell>
          <cell r="I873">
            <v>10774.16</v>
          </cell>
        </row>
        <row r="874">
          <cell r="A874">
            <v>30001112</v>
          </cell>
          <cell r="B874" t="str">
            <v>0</v>
          </cell>
          <cell r="C874" t="str">
            <v>CIP1</v>
          </cell>
          <cell r="D874" t="str">
            <v>M003</v>
          </cell>
          <cell r="E874">
            <v>40427</v>
          </cell>
          <cell r="F874" t="str">
            <v>Lockstitch Machine</v>
          </cell>
          <cell r="G874">
            <v>44076.11</v>
          </cell>
          <cell r="H874">
            <v>-33301.949999999997</v>
          </cell>
          <cell r="I874">
            <v>10774.16</v>
          </cell>
        </row>
        <row r="875">
          <cell r="A875">
            <v>30001113</v>
          </cell>
          <cell r="B875" t="str">
            <v>0</v>
          </cell>
          <cell r="C875" t="str">
            <v>CIP1</v>
          </cell>
          <cell r="D875" t="str">
            <v>M003</v>
          </cell>
          <cell r="E875">
            <v>40427</v>
          </cell>
          <cell r="F875" t="str">
            <v>Lockstitch Machine</v>
          </cell>
          <cell r="G875">
            <v>44076.11</v>
          </cell>
          <cell r="H875">
            <v>-33301.949999999997</v>
          </cell>
          <cell r="I875">
            <v>10774.16</v>
          </cell>
        </row>
        <row r="876">
          <cell r="A876">
            <v>30001114</v>
          </cell>
          <cell r="B876" t="str">
            <v>0</v>
          </cell>
          <cell r="C876" t="str">
            <v>CIP1</v>
          </cell>
          <cell r="D876" t="str">
            <v>M003</v>
          </cell>
          <cell r="E876">
            <v>40427</v>
          </cell>
          <cell r="F876" t="str">
            <v>Lockstitch Machine</v>
          </cell>
          <cell r="G876">
            <v>44076.11</v>
          </cell>
          <cell r="H876">
            <v>-33301.949999999997</v>
          </cell>
          <cell r="I876">
            <v>10774.16</v>
          </cell>
        </row>
        <row r="877">
          <cell r="A877">
            <v>30001115</v>
          </cell>
          <cell r="B877" t="str">
            <v>0</v>
          </cell>
          <cell r="C877" t="str">
            <v>CIP1</v>
          </cell>
          <cell r="D877" t="str">
            <v>M003</v>
          </cell>
          <cell r="E877">
            <v>40427</v>
          </cell>
          <cell r="F877" t="str">
            <v>Lockstitch Machine</v>
          </cell>
          <cell r="G877">
            <v>44076.11</v>
          </cell>
          <cell r="H877">
            <v>-33301.949999999997</v>
          </cell>
          <cell r="I877">
            <v>10774.16</v>
          </cell>
        </row>
        <row r="878">
          <cell r="A878">
            <v>30001116</v>
          </cell>
          <cell r="B878" t="str">
            <v>0</v>
          </cell>
          <cell r="C878" t="str">
            <v>CIP1</v>
          </cell>
          <cell r="D878" t="str">
            <v>M003</v>
          </cell>
          <cell r="E878">
            <v>40427</v>
          </cell>
          <cell r="F878" t="str">
            <v>Lockstitch Machine</v>
          </cell>
          <cell r="G878">
            <v>44076.11</v>
          </cell>
          <cell r="H878">
            <v>-33301.949999999997</v>
          </cell>
          <cell r="I878">
            <v>10774.16</v>
          </cell>
        </row>
        <row r="879">
          <cell r="A879">
            <v>30001117</v>
          </cell>
          <cell r="B879" t="str">
            <v>0</v>
          </cell>
          <cell r="C879" t="str">
            <v>CIP1</v>
          </cell>
          <cell r="D879" t="str">
            <v>M003</v>
          </cell>
          <cell r="E879">
            <v>40427</v>
          </cell>
          <cell r="F879" t="str">
            <v>Lockstitch Machine</v>
          </cell>
          <cell r="G879">
            <v>44076.11</v>
          </cell>
          <cell r="H879">
            <v>-33301.949999999997</v>
          </cell>
          <cell r="I879">
            <v>10774.16</v>
          </cell>
        </row>
        <row r="880">
          <cell r="A880">
            <v>30001118</v>
          </cell>
          <cell r="B880" t="str">
            <v>0</v>
          </cell>
          <cell r="C880" t="str">
            <v>CIP1</v>
          </cell>
          <cell r="D880" t="str">
            <v>M003</v>
          </cell>
          <cell r="E880">
            <v>40427</v>
          </cell>
          <cell r="F880" t="str">
            <v>Lockstitch Machine</v>
          </cell>
          <cell r="G880">
            <v>44076.11</v>
          </cell>
          <cell r="H880">
            <v>-33301.949999999997</v>
          </cell>
          <cell r="I880">
            <v>10774.16</v>
          </cell>
        </row>
        <row r="881">
          <cell r="A881">
            <v>30001119</v>
          </cell>
          <cell r="B881" t="str">
            <v>0</v>
          </cell>
          <cell r="C881" t="str">
            <v>CIP1</v>
          </cell>
          <cell r="D881" t="str">
            <v>M003</v>
          </cell>
          <cell r="E881">
            <v>40427</v>
          </cell>
          <cell r="F881" t="str">
            <v>Lockstitch Machine</v>
          </cell>
          <cell r="G881">
            <v>44076.11</v>
          </cell>
          <cell r="H881">
            <v>-33301.949999999997</v>
          </cell>
          <cell r="I881">
            <v>10774.16</v>
          </cell>
        </row>
        <row r="882">
          <cell r="A882">
            <v>30001120</v>
          </cell>
          <cell r="B882" t="str">
            <v>0</v>
          </cell>
          <cell r="C882" t="str">
            <v>CIP1</v>
          </cell>
          <cell r="D882" t="str">
            <v>M003</v>
          </cell>
          <cell r="E882">
            <v>40427</v>
          </cell>
          <cell r="F882" t="str">
            <v>Lockstitch Machine</v>
          </cell>
          <cell r="G882">
            <v>44076.11</v>
          </cell>
          <cell r="H882">
            <v>-33301.949999999997</v>
          </cell>
          <cell r="I882">
            <v>10774.16</v>
          </cell>
        </row>
        <row r="883">
          <cell r="A883">
            <v>30001121</v>
          </cell>
          <cell r="B883" t="str">
            <v>0</v>
          </cell>
          <cell r="C883" t="str">
            <v>CIP1</v>
          </cell>
          <cell r="D883" t="str">
            <v>M003</v>
          </cell>
          <cell r="E883">
            <v>40427</v>
          </cell>
          <cell r="F883" t="str">
            <v>Lockstitch Machine</v>
          </cell>
          <cell r="G883">
            <v>44076.11</v>
          </cell>
          <cell r="H883">
            <v>-33301.949999999997</v>
          </cell>
          <cell r="I883">
            <v>10774.16</v>
          </cell>
        </row>
        <row r="884">
          <cell r="A884">
            <v>30001122</v>
          </cell>
          <cell r="B884" t="str">
            <v>0</v>
          </cell>
          <cell r="C884" t="str">
            <v>CIP1</v>
          </cell>
          <cell r="D884" t="str">
            <v>M003</v>
          </cell>
          <cell r="E884">
            <v>40427</v>
          </cell>
          <cell r="F884" t="str">
            <v>Lockstitch Machine</v>
          </cell>
          <cell r="G884">
            <v>44076.11</v>
          </cell>
          <cell r="H884">
            <v>-33301.949999999997</v>
          </cell>
          <cell r="I884">
            <v>10774.16</v>
          </cell>
        </row>
        <row r="885">
          <cell r="A885">
            <v>30001123</v>
          </cell>
          <cell r="B885" t="str">
            <v>0</v>
          </cell>
          <cell r="C885" t="str">
            <v>CIP1</v>
          </cell>
          <cell r="D885" t="str">
            <v>M003</v>
          </cell>
          <cell r="E885">
            <v>40427</v>
          </cell>
          <cell r="F885" t="str">
            <v>Lockstitch Machine</v>
          </cell>
          <cell r="G885">
            <v>44076.11</v>
          </cell>
          <cell r="H885">
            <v>-33301.949999999997</v>
          </cell>
          <cell r="I885">
            <v>10774.16</v>
          </cell>
        </row>
        <row r="886">
          <cell r="A886">
            <v>30001124</v>
          </cell>
          <cell r="B886" t="str">
            <v>0</v>
          </cell>
          <cell r="C886" t="str">
            <v>CIP1</v>
          </cell>
          <cell r="D886" t="str">
            <v>M003</v>
          </cell>
          <cell r="E886">
            <v>40427</v>
          </cell>
          <cell r="F886" t="str">
            <v>Lockstitch Machine</v>
          </cell>
          <cell r="G886">
            <v>44076.11</v>
          </cell>
          <cell r="H886">
            <v>-33301.949999999997</v>
          </cell>
          <cell r="I886">
            <v>10774.16</v>
          </cell>
        </row>
        <row r="887">
          <cell r="A887">
            <v>30001125</v>
          </cell>
          <cell r="B887" t="str">
            <v>0</v>
          </cell>
          <cell r="C887" t="str">
            <v>CIP1</v>
          </cell>
          <cell r="D887" t="str">
            <v>M003</v>
          </cell>
          <cell r="E887">
            <v>40427</v>
          </cell>
          <cell r="F887" t="str">
            <v>Lockstitch Machine</v>
          </cell>
          <cell r="G887">
            <v>44076.11</v>
          </cell>
          <cell r="H887">
            <v>-33301.949999999997</v>
          </cell>
          <cell r="I887">
            <v>10774.16</v>
          </cell>
        </row>
        <row r="888">
          <cell r="A888">
            <v>30001126</v>
          </cell>
          <cell r="B888" t="str">
            <v>0</v>
          </cell>
          <cell r="C888" t="str">
            <v>CIP1</v>
          </cell>
          <cell r="D888" t="str">
            <v>M003</v>
          </cell>
          <cell r="E888">
            <v>40427</v>
          </cell>
          <cell r="F888" t="str">
            <v>Lockstitch Machine</v>
          </cell>
          <cell r="G888">
            <v>44076.11</v>
          </cell>
          <cell r="H888">
            <v>-33301.949999999997</v>
          </cell>
          <cell r="I888">
            <v>10774.16</v>
          </cell>
        </row>
        <row r="889">
          <cell r="A889">
            <v>30001127</v>
          </cell>
          <cell r="B889" t="str">
            <v>0</v>
          </cell>
          <cell r="C889" t="str">
            <v>CIP1</v>
          </cell>
          <cell r="D889" t="str">
            <v>M003</v>
          </cell>
          <cell r="E889">
            <v>40427</v>
          </cell>
          <cell r="F889" t="str">
            <v>Lockstitch Machine</v>
          </cell>
          <cell r="G889">
            <v>44076.11</v>
          </cell>
          <cell r="H889">
            <v>-33301.949999999997</v>
          </cell>
          <cell r="I889">
            <v>10774.16</v>
          </cell>
        </row>
        <row r="890">
          <cell r="A890">
            <v>30001128</v>
          </cell>
          <cell r="B890" t="str">
            <v>0</v>
          </cell>
          <cell r="C890" t="str">
            <v>CIP1</v>
          </cell>
          <cell r="D890" t="str">
            <v>M003</v>
          </cell>
          <cell r="E890">
            <v>40427</v>
          </cell>
          <cell r="F890" t="str">
            <v>Lockstitch Machine</v>
          </cell>
          <cell r="G890">
            <v>44076.11</v>
          </cell>
          <cell r="H890">
            <v>-33301.949999999997</v>
          </cell>
          <cell r="I890">
            <v>10774.16</v>
          </cell>
        </row>
        <row r="891">
          <cell r="A891">
            <v>30001129</v>
          </cell>
          <cell r="B891" t="str">
            <v>0</v>
          </cell>
          <cell r="C891" t="str">
            <v>CIP1</v>
          </cell>
          <cell r="D891" t="str">
            <v>M003</v>
          </cell>
          <cell r="E891">
            <v>40427</v>
          </cell>
          <cell r="F891" t="str">
            <v>Lockstitch Machine</v>
          </cell>
          <cell r="G891">
            <v>44076.11</v>
          </cell>
          <cell r="H891">
            <v>-33301.949999999997</v>
          </cell>
          <cell r="I891">
            <v>10774.16</v>
          </cell>
        </row>
        <row r="892">
          <cell r="A892">
            <v>30001130</v>
          </cell>
          <cell r="B892" t="str">
            <v>0</v>
          </cell>
          <cell r="C892" t="str">
            <v>CIP1</v>
          </cell>
          <cell r="D892" t="str">
            <v>M003</v>
          </cell>
          <cell r="E892">
            <v>39680</v>
          </cell>
          <cell r="F892" t="str">
            <v>OVERLOCK</v>
          </cell>
          <cell r="G892">
            <v>53058.79</v>
          </cell>
          <cell r="H892">
            <v>-47458.14</v>
          </cell>
          <cell r="I892">
            <v>5600.65</v>
          </cell>
        </row>
        <row r="893">
          <cell r="A893">
            <v>30001131</v>
          </cell>
          <cell r="B893" t="str">
            <v>0</v>
          </cell>
          <cell r="C893" t="str">
            <v>CIP1</v>
          </cell>
          <cell r="D893" t="str">
            <v>M003</v>
          </cell>
          <cell r="E893">
            <v>39680</v>
          </cell>
          <cell r="F893" t="str">
            <v>OVERLOCK</v>
          </cell>
          <cell r="G893">
            <v>53058.79</v>
          </cell>
          <cell r="H893">
            <v>-47458.14</v>
          </cell>
          <cell r="I893">
            <v>5600.65</v>
          </cell>
        </row>
        <row r="894">
          <cell r="A894">
            <v>30001132</v>
          </cell>
          <cell r="B894" t="str">
            <v>0</v>
          </cell>
          <cell r="C894" t="str">
            <v>CIP1</v>
          </cell>
          <cell r="D894" t="str">
            <v>M003</v>
          </cell>
          <cell r="E894">
            <v>39680</v>
          </cell>
          <cell r="F894" t="str">
            <v>OVERLOCK</v>
          </cell>
          <cell r="G894">
            <v>53058.79</v>
          </cell>
          <cell r="H894">
            <v>-47458.14</v>
          </cell>
          <cell r="I894">
            <v>5600.65</v>
          </cell>
        </row>
        <row r="895">
          <cell r="A895">
            <v>30001133</v>
          </cell>
          <cell r="B895" t="str">
            <v>0</v>
          </cell>
          <cell r="C895" t="str">
            <v>CIP1</v>
          </cell>
          <cell r="D895" t="str">
            <v>M003</v>
          </cell>
          <cell r="E895">
            <v>39680</v>
          </cell>
          <cell r="F895" t="str">
            <v>OVERLOCK</v>
          </cell>
          <cell r="G895">
            <v>53058.79</v>
          </cell>
          <cell r="H895">
            <v>-47458.14</v>
          </cell>
          <cell r="I895">
            <v>5600.65</v>
          </cell>
        </row>
        <row r="896">
          <cell r="A896">
            <v>30001134</v>
          </cell>
          <cell r="B896" t="str">
            <v>0</v>
          </cell>
          <cell r="C896" t="str">
            <v>CIP1</v>
          </cell>
          <cell r="D896" t="str">
            <v>M003</v>
          </cell>
          <cell r="E896">
            <v>39680</v>
          </cell>
          <cell r="F896" t="str">
            <v>OVERLOCK</v>
          </cell>
          <cell r="G896">
            <v>53058.79</v>
          </cell>
          <cell r="H896">
            <v>-47458.14</v>
          </cell>
          <cell r="I896">
            <v>5600.65</v>
          </cell>
        </row>
        <row r="897">
          <cell r="A897">
            <v>30001135</v>
          </cell>
          <cell r="B897" t="str">
            <v>0</v>
          </cell>
          <cell r="C897" t="str">
            <v>CIP1</v>
          </cell>
          <cell r="D897" t="str">
            <v>M003</v>
          </cell>
          <cell r="E897">
            <v>39680</v>
          </cell>
          <cell r="F897" t="str">
            <v>OVERLOCK</v>
          </cell>
          <cell r="G897">
            <v>53058.79</v>
          </cell>
          <cell r="H897">
            <v>-47458.14</v>
          </cell>
          <cell r="I897">
            <v>5600.65</v>
          </cell>
        </row>
        <row r="898">
          <cell r="A898">
            <v>30001136</v>
          </cell>
          <cell r="B898" t="str">
            <v>0</v>
          </cell>
          <cell r="C898" t="str">
            <v>CIP1</v>
          </cell>
          <cell r="D898" t="str">
            <v>M003</v>
          </cell>
          <cell r="E898">
            <v>39680</v>
          </cell>
          <cell r="F898" t="str">
            <v>Three Thread Over Lock M#MO-6204S SL#8M0AB22849</v>
          </cell>
          <cell r="G898">
            <v>53058.79</v>
          </cell>
          <cell r="H898">
            <v>-47458.14</v>
          </cell>
          <cell r="I898">
            <v>5600.65</v>
          </cell>
        </row>
        <row r="899">
          <cell r="A899">
            <v>30001137</v>
          </cell>
          <cell r="B899" t="str">
            <v>0</v>
          </cell>
          <cell r="C899" t="str">
            <v>CIP1</v>
          </cell>
          <cell r="D899" t="str">
            <v>M003</v>
          </cell>
          <cell r="E899">
            <v>39680</v>
          </cell>
          <cell r="F899" t="str">
            <v>OVERLOCK</v>
          </cell>
          <cell r="G899">
            <v>53058.79</v>
          </cell>
          <cell r="H899">
            <v>-47458.14</v>
          </cell>
          <cell r="I899">
            <v>5600.65</v>
          </cell>
        </row>
        <row r="900">
          <cell r="A900">
            <v>30001138</v>
          </cell>
          <cell r="B900" t="str">
            <v>0</v>
          </cell>
          <cell r="C900" t="str">
            <v>CIP1</v>
          </cell>
          <cell r="D900" t="str">
            <v>M003</v>
          </cell>
          <cell r="E900">
            <v>39680</v>
          </cell>
          <cell r="F900" t="str">
            <v>OVERLOCK</v>
          </cell>
          <cell r="G900">
            <v>53058.79</v>
          </cell>
          <cell r="H900">
            <v>-47458.14</v>
          </cell>
          <cell r="I900">
            <v>5600.65</v>
          </cell>
        </row>
        <row r="901">
          <cell r="A901">
            <v>30001139</v>
          </cell>
          <cell r="B901" t="str">
            <v>0</v>
          </cell>
          <cell r="C901" t="str">
            <v>CIP1</v>
          </cell>
          <cell r="D901" t="str">
            <v>M003</v>
          </cell>
          <cell r="E901">
            <v>39680</v>
          </cell>
          <cell r="F901" t="str">
            <v>OVERLOCK</v>
          </cell>
          <cell r="G901">
            <v>53058.79</v>
          </cell>
          <cell r="H901">
            <v>-47458.14</v>
          </cell>
          <cell r="I901">
            <v>5600.65</v>
          </cell>
        </row>
        <row r="902">
          <cell r="A902">
            <v>30001140</v>
          </cell>
          <cell r="B902" t="str">
            <v>0</v>
          </cell>
          <cell r="C902" t="str">
            <v>CIP1</v>
          </cell>
          <cell r="D902" t="str">
            <v>M003</v>
          </cell>
          <cell r="E902">
            <v>39680</v>
          </cell>
          <cell r="F902" t="str">
            <v>OVERLOCK</v>
          </cell>
          <cell r="G902">
            <v>53058.79</v>
          </cell>
          <cell r="H902">
            <v>-47458.14</v>
          </cell>
          <cell r="I902">
            <v>5600.65</v>
          </cell>
        </row>
        <row r="903">
          <cell r="A903">
            <v>30001141</v>
          </cell>
          <cell r="B903" t="str">
            <v>0</v>
          </cell>
          <cell r="C903" t="str">
            <v>CIP1</v>
          </cell>
          <cell r="D903" t="str">
            <v>M003</v>
          </cell>
          <cell r="E903">
            <v>39680</v>
          </cell>
          <cell r="F903" t="str">
            <v>OVERLOCK</v>
          </cell>
          <cell r="G903">
            <v>53058.79</v>
          </cell>
          <cell r="H903">
            <v>-47458.14</v>
          </cell>
          <cell r="I903">
            <v>5600.65</v>
          </cell>
        </row>
        <row r="904">
          <cell r="A904">
            <v>30001142</v>
          </cell>
          <cell r="B904" t="str">
            <v>0</v>
          </cell>
          <cell r="C904" t="str">
            <v>CIP1</v>
          </cell>
          <cell r="D904" t="str">
            <v>M003</v>
          </cell>
          <cell r="E904">
            <v>39680</v>
          </cell>
          <cell r="F904" t="str">
            <v>OVERLOCK</v>
          </cell>
          <cell r="G904">
            <v>53058.79</v>
          </cell>
          <cell r="H904">
            <v>-47458.14</v>
          </cell>
          <cell r="I904">
            <v>5600.65</v>
          </cell>
        </row>
        <row r="905">
          <cell r="A905">
            <v>30001143</v>
          </cell>
          <cell r="B905" t="str">
            <v>0</v>
          </cell>
          <cell r="C905" t="str">
            <v>CIP1</v>
          </cell>
          <cell r="D905" t="str">
            <v>M003</v>
          </cell>
          <cell r="E905">
            <v>39680</v>
          </cell>
          <cell r="F905" t="str">
            <v>OVERLOCK</v>
          </cell>
          <cell r="G905">
            <v>53058.79</v>
          </cell>
          <cell r="H905">
            <v>-47458.14</v>
          </cell>
          <cell r="I905">
            <v>5600.65</v>
          </cell>
        </row>
        <row r="906">
          <cell r="A906">
            <v>30001144</v>
          </cell>
          <cell r="B906" t="str">
            <v>0</v>
          </cell>
          <cell r="C906" t="str">
            <v>CIP1</v>
          </cell>
          <cell r="D906" t="str">
            <v>M003</v>
          </cell>
          <cell r="E906">
            <v>39680</v>
          </cell>
          <cell r="F906" t="str">
            <v>OVERLOCK</v>
          </cell>
          <cell r="G906">
            <v>53058.79</v>
          </cell>
          <cell r="H906">
            <v>-47458.14</v>
          </cell>
          <cell r="I906">
            <v>5600.65</v>
          </cell>
        </row>
        <row r="907">
          <cell r="A907">
            <v>30001145</v>
          </cell>
          <cell r="B907" t="str">
            <v>0</v>
          </cell>
          <cell r="C907" t="str">
            <v>CIP1</v>
          </cell>
          <cell r="D907" t="str">
            <v>M003</v>
          </cell>
          <cell r="E907">
            <v>39680</v>
          </cell>
          <cell r="F907" t="str">
            <v>OVERLOCK</v>
          </cell>
          <cell r="G907">
            <v>53058.79</v>
          </cell>
          <cell r="H907">
            <v>-47458.14</v>
          </cell>
          <cell r="I907">
            <v>5600.65</v>
          </cell>
        </row>
        <row r="908">
          <cell r="A908">
            <v>30001146</v>
          </cell>
          <cell r="B908" t="str">
            <v>0</v>
          </cell>
          <cell r="C908" t="str">
            <v>CIP1</v>
          </cell>
          <cell r="D908" t="str">
            <v>M003</v>
          </cell>
          <cell r="E908">
            <v>39680</v>
          </cell>
          <cell r="F908" t="str">
            <v>OVERLOCK</v>
          </cell>
          <cell r="G908">
            <v>53058.79</v>
          </cell>
          <cell r="H908">
            <v>-47458.14</v>
          </cell>
          <cell r="I908">
            <v>5600.65</v>
          </cell>
        </row>
        <row r="909">
          <cell r="A909">
            <v>30001147</v>
          </cell>
          <cell r="B909" t="str">
            <v>0</v>
          </cell>
          <cell r="C909" t="str">
            <v>CIP1</v>
          </cell>
          <cell r="D909" t="str">
            <v>M003</v>
          </cell>
          <cell r="E909">
            <v>39680</v>
          </cell>
          <cell r="F909" t="str">
            <v>OVERLOCK</v>
          </cell>
          <cell r="G909">
            <v>53058.79</v>
          </cell>
          <cell r="H909">
            <v>-47458.14</v>
          </cell>
          <cell r="I909">
            <v>5600.65</v>
          </cell>
        </row>
        <row r="910">
          <cell r="A910">
            <v>30001148</v>
          </cell>
          <cell r="B910" t="str">
            <v>0</v>
          </cell>
          <cell r="C910" t="str">
            <v>CIP1</v>
          </cell>
          <cell r="D910" t="str">
            <v>M003</v>
          </cell>
          <cell r="E910">
            <v>39680</v>
          </cell>
          <cell r="F910" t="str">
            <v>OVERLOCK</v>
          </cell>
          <cell r="G910">
            <v>53058.79</v>
          </cell>
          <cell r="H910">
            <v>-47458.14</v>
          </cell>
          <cell r="I910">
            <v>5600.65</v>
          </cell>
        </row>
        <row r="911">
          <cell r="A911">
            <v>30001149</v>
          </cell>
          <cell r="B911" t="str">
            <v>0</v>
          </cell>
          <cell r="C911" t="str">
            <v>CIP1</v>
          </cell>
          <cell r="D911" t="str">
            <v>M003</v>
          </cell>
          <cell r="E911">
            <v>39680</v>
          </cell>
          <cell r="F911" t="str">
            <v>OVERLOCK</v>
          </cell>
          <cell r="G911">
            <v>53058.79</v>
          </cell>
          <cell r="H911">
            <v>-47458.14</v>
          </cell>
          <cell r="I911">
            <v>5600.65</v>
          </cell>
        </row>
        <row r="912">
          <cell r="A912">
            <v>30001150</v>
          </cell>
          <cell r="B912" t="str">
            <v>0</v>
          </cell>
          <cell r="C912" t="str">
            <v>CIP1</v>
          </cell>
          <cell r="D912" t="str">
            <v>M003</v>
          </cell>
          <cell r="E912">
            <v>39680</v>
          </cell>
          <cell r="F912" t="str">
            <v>Four Thread Over Lock M#M0-6704S  SL#8M0AG22491</v>
          </cell>
          <cell r="G912">
            <v>53058.79</v>
          </cell>
          <cell r="H912">
            <v>-47458.14</v>
          </cell>
          <cell r="I912">
            <v>5600.65</v>
          </cell>
        </row>
        <row r="913">
          <cell r="A913">
            <v>30001151</v>
          </cell>
          <cell r="B913" t="str">
            <v>0</v>
          </cell>
          <cell r="C913" t="str">
            <v>CIP1</v>
          </cell>
          <cell r="D913" t="str">
            <v>M003</v>
          </cell>
          <cell r="E913">
            <v>39680</v>
          </cell>
          <cell r="F913" t="str">
            <v>OVERLOCK</v>
          </cell>
          <cell r="G913">
            <v>53058.79</v>
          </cell>
          <cell r="H913">
            <v>-47458.14</v>
          </cell>
          <cell r="I913">
            <v>5600.65</v>
          </cell>
        </row>
        <row r="914">
          <cell r="A914">
            <v>30001152</v>
          </cell>
          <cell r="B914" t="str">
            <v>0</v>
          </cell>
          <cell r="C914" t="str">
            <v>CIP1</v>
          </cell>
          <cell r="D914" t="str">
            <v>M003</v>
          </cell>
          <cell r="E914">
            <v>39680</v>
          </cell>
          <cell r="F914" t="str">
            <v>OVERLOCK</v>
          </cell>
          <cell r="G914">
            <v>53058.79</v>
          </cell>
          <cell r="H914">
            <v>-47458.14</v>
          </cell>
          <cell r="I914">
            <v>5600.65</v>
          </cell>
        </row>
        <row r="915">
          <cell r="A915">
            <v>30001153</v>
          </cell>
          <cell r="B915" t="str">
            <v>0</v>
          </cell>
          <cell r="C915" t="str">
            <v>CIP1</v>
          </cell>
          <cell r="D915" t="str">
            <v>M003</v>
          </cell>
          <cell r="E915">
            <v>39680</v>
          </cell>
          <cell r="F915" t="str">
            <v>OVERLOCK</v>
          </cell>
          <cell r="G915">
            <v>53058.79</v>
          </cell>
          <cell r="H915">
            <v>-47458.14</v>
          </cell>
          <cell r="I915">
            <v>5600.65</v>
          </cell>
        </row>
        <row r="916">
          <cell r="A916">
            <v>30001154</v>
          </cell>
          <cell r="B916" t="str">
            <v>0</v>
          </cell>
          <cell r="C916" t="str">
            <v>CIP1</v>
          </cell>
          <cell r="D916" t="str">
            <v>M003</v>
          </cell>
          <cell r="E916">
            <v>39680</v>
          </cell>
          <cell r="F916" t="str">
            <v>OVERLOCK</v>
          </cell>
          <cell r="G916">
            <v>53058.79</v>
          </cell>
          <cell r="H916">
            <v>-47458.14</v>
          </cell>
          <cell r="I916">
            <v>5600.65</v>
          </cell>
        </row>
        <row r="917">
          <cell r="A917">
            <v>30001155</v>
          </cell>
          <cell r="B917" t="str">
            <v>0</v>
          </cell>
          <cell r="C917" t="str">
            <v>CIP1</v>
          </cell>
          <cell r="D917" t="str">
            <v>M003</v>
          </cell>
          <cell r="E917">
            <v>39680</v>
          </cell>
          <cell r="F917" t="str">
            <v>Five Thread Over Lock M#MO-6716S SL#8M0ZC23640</v>
          </cell>
          <cell r="G917">
            <v>53058.79</v>
          </cell>
          <cell r="H917">
            <v>-47458.14</v>
          </cell>
          <cell r="I917">
            <v>5600.65</v>
          </cell>
        </row>
        <row r="918">
          <cell r="A918">
            <v>30001156</v>
          </cell>
          <cell r="B918" t="str">
            <v>0</v>
          </cell>
          <cell r="C918" t="str">
            <v>CIP1</v>
          </cell>
          <cell r="D918" t="str">
            <v>M003</v>
          </cell>
          <cell r="E918">
            <v>39680</v>
          </cell>
          <cell r="F918" t="str">
            <v>OVERLOCK</v>
          </cell>
          <cell r="G918">
            <v>53058.79</v>
          </cell>
          <cell r="H918">
            <v>-47458.14</v>
          </cell>
          <cell r="I918">
            <v>5600.65</v>
          </cell>
        </row>
        <row r="919">
          <cell r="A919">
            <v>30001157</v>
          </cell>
          <cell r="B919" t="str">
            <v>0</v>
          </cell>
          <cell r="C919" t="str">
            <v>CIP1</v>
          </cell>
          <cell r="D919" t="str">
            <v>M003</v>
          </cell>
          <cell r="E919">
            <v>39680</v>
          </cell>
          <cell r="F919" t="str">
            <v>OVERLOCK</v>
          </cell>
          <cell r="G919">
            <v>53058.79</v>
          </cell>
          <cell r="H919">
            <v>-47458.14</v>
          </cell>
          <cell r="I919">
            <v>5600.65</v>
          </cell>
        </row>
        <row r="920">
          <cell r="A920">
            <v>30001158</v>
          </cell>
          <cell r="B920" t="str">
            <v>0</v>
          </cell>
          <cell r="C920" t="str">
            <v>CIP1</v>
          </cell>
          <cell r="D920" t="str">
            <v>M003</v>
          </cell>
          <cell r="E920">
            <v>39680</v>
          </cell>
          <cell r="F920" t="str">
            <v>OVERLOCK</v>
          </cell>
          <cell r="G920">
            <v>53058.79</v>
          </cell>
          <cell r="H920">
            <v>-47458.14</v>
          </cell>
          <cell r="I920">
            <v>5600.65</v>
          </cell>
        </row>
        <row r="921">
          <cell r="A921">
            <v>30001159</v>
          </cell>
          <cell r="B921" t="str">
            <v>0</v>
          </cell>
          <cell r="C921" t="str">
            <v>CIP1</v>
          </cell>
          <cell r="D921" t="str">
            <v>M003</v>
          </cell>
          <cell r="E921">
            <v>39680</v>
          </cell>
          <cell r="F921" t="str">
            <v>OVERLOCK</v>
          </cell>
          <cell r="G921">
            <v>53058.79</v>
          </cell>
          <cell r="H921">
            <v>-47458.14</v>
          </cell>
          <cell r="I921">
            <v>5600.65</v>
          </cell>
        </row>
        <row r="922">
          <cell r="A922">
            <v>30001160</v>
          </cell>
          <cell r="B922" t="str">
            <v>0</v>
          </cell>
          <cell r="C922" t="str">
            <v>CIP1</v>
          </cell>
          <cell r="D922" t="str">
            <v>M003</v>
          </cell>
          <cell r="E922">
            <v>39680</v>
          </cell>
          <cell r="F922" t="str">
            <v>OVERLOCK</v>
          </cell>
          <cell r="G922">
            <v>53058.79</v>
          </cell>
          <cell r="H922">
            <v>-47458.14</v>
          </cell>
          <cell r="I922">
            <v>5600.65</v>
          </cell>
        </row>
        <row r="923">
          <cell r="A923">
            <v>30001161</v>
          </cell>
          <cell r="B923" t="str">
            <v>0</v>
          </cell>
          <cell r="C923" t="str">
            <v>CIP1</v>
          </cell>
          <cell r="D923" t="str">
            <v>M003</v>
          </cell>
          <cell r="E923">
            <v>39680</v>
          </cell>
          <cell r="F923" t="str">
            <v>OVERLOCK</v>
          </cell>
          <cell r="G923">
            <v>53058.79</v>
          </cell>
          <cell r="H923">
            <v>-47458.14</v>
          </cell>
          <cell r="I923">
            <v>5600.65</v>
          </cell>
        </row>
        <row r="924">
          <cell r="A924">
            <v>30001162</v>
          </cell>
          <cell r="B924" t="str">
            <v>0</v>
          </cell>
          <cell r="C924" t="str">
            <v>CIP1</v>
          </cell>
          <cell r="D924" t="str">
            <v>M003</v>
          </cell>
          <cell r="E924">
            <v>39680</v>
          </cell>
          <cell r="F924" t="str">
            <v>OVERLOCK</v>
          </cell>
          <cell r="G924">
            <v>53058.79</v>
          </cell>
          <cell r="H924">
            <v>-47458.14</v>
          </cell>
          <cell r="I924">
            <v>5600.65</v>
          </cell>
        </row>
        <row r="925">
          <cell r="A925">
            <v>30001163</v>
          </cell>
          <cell r="B925" t="str">
            <v>0</v>
          </cell>
          <cell r="C925" t="str">
            <v>CIP1</v>
          </cell>
          <cell r="D925" t="str">
            <v>M003</v>
          </cell>
          <cell r="E925">
            <v>39680</v>
          </cell>
          <cell r="F925" t="str">
            <v>OVERLOCK</v>
          </cell>
          <cell r="G925">
            <v>53058.79</v>
          </cell>
          <cell r="H925">
            <v>-47458.14</v>
          </cell>
          <cell r="I925">
            <v>5600.65</v>
          </cell>
        </row>
        <row r="926">
          <cell r="A926">
            <v>30001164</v>
          </cell>
          <cell r="B926" t="str">
            <v>0</v>
          </cell>
          <cell r="C926" t="str">
            <v>CIP1</v>
          </cell>
          <cell r="D926" t="str">
            <v>M003</v>
          </cell>
          <cell r="E926">
            <v>39680</v>
          </cell>
          <cell r="F926" t="str">
            <v>OVERLOCK</v>
          </cell>
          <cell r="G926">
            <v>53058.79</v>
          </cell>
          <cell r="H926">
            <v>-47458.14</v>
          </cell>
          <cell r="I926">
            <v>5600.65</v>
          </cell>
        </row>
        <row r="927">
          <cell r="A927">
            <v>30001165</v>
          </cell>
          <cell r="B927" t="str">
            <v>0</v>
          </cell>
          <cell r="C927" t="str">
            <v>CIP1</v>
          </cell>
          <cell r="D927" t="str">
            <v>M003</v>
          </cell>
          <cell r="E927">
            <v>39680</v>
          </cell>
          <cell r="F927" t="str">
            <v>OVERLOCK</v>
          </cell>
          <cell r="G927">
            <v>53058.79</v>
          </cell>
          <cell r="H927">
            <v>-47458.14</v>
          </cell>
          <cell r="I927">
            <v>5600.65</v>
          </cell>
        </row>
        <row r="928">
          <cell r="A928">
            <v>30001166</v>
          </cell>
          <cell r="B928" t="str">
            <v>0</v>
          </cell>
          <cell r="C928" t="str">
            <v>CIP1</v>
          </cell>
          <cell r="D928" t="str">
            <v>M003</v>
          </cell>
          <cell r="E928">
            <v>39680</v>
          </cell>
          <cell r="F928" t="str">
            <v>OVERLOCK</v>
          </cell>
          <cell r="G928">
            <v>53058.79</v>
          </cell>
          <cell r="H928">
            <v>-47458.14</v>
          </cell>
          <cell r="I928">
            <v>5600.65</v>
          </cell>
        </row>
        <row r="929">
          <cell r="A929">
            <v>30001167</v>
          </cell>
          <cell r="B929" t="str">
            <v>0</v>
          </cell>
          <cell r="C929" t="str">
            <v>CIP1</v>
          </cell>
          <cell r="D929" t="str">
            <v>M003</v>
          </cell>
          <cell r="E929">
            <v>39680</v>
          </cell>
          <cell r="F929" t="str">
            <v>OVERLOCK</v>
          </cell>
          <cell r="G929">
            <v>53058.79</v>
          </cell>
          <cell r="H929">
            <v>-47458.14</v>
          </cell>
          <cell r="I929">
            <v>5600.65</v>
          </cell>
        </row>
        <row r="930">
          <cell r="A930">
            <v>30001168</v>
          </cell>
          <cell r="B930" t="str">
            <v>0</v>
          </cell>
          <cell r="C930" t="str">
            <v>CIP1</v>
          </cell>
          <cell r="D930" t="str">
            <v>M003</v>
          </cell>
          <cell r="E930">
            <v>39680</v>
          </cell>
          <cell r="F930" t="str">
            <v>OVERLOCK</v>
          </cell>
          <cell r="G930">
            <v>53058.79</v>
          </cell>
          <cell r="H930">
            <v>-47458.14</v>
          </cell>
          <cell r="I930">
            <v>5600.65</v>
          </cell>
        </row>
        <row r="931">
          <cell r="A931">
            <v>30001169</v>
          </cell>
          <cell r="B931" t="str">
            <v>0</v>
          </cell>
          <cell r="C931" t="str">
            <v>CIP1</v>
          </cell>
          <cell r="D931" t="str">
            <v>M003</v>
          </cell>
          <cell r="E931">
            <v>39680</v>
          </cell>
          <cell r="F931" t="str">
            <v>OVERLOCK</v>
          </cell>
          <cell r="G931">
            <v>53058.79</v>
          </cell>
          <cell r="H931">
            <v>-47458.14</v>
          </cell>
          <cell r="I931">
            <v>5600.65</v>
          </cell>
        </row>
        <row r="932">
          <cell r="A932">
            <v>30001170</v>
          </cell>
          <cell r="B932" t="str">
            <v>0</v>
          </cell>
          <cell r="C932" t="str">
            <v>CIP1</v>
          </cell>
          <cell r="D932" t="str">
            <v>M003</v>
          </cell>
          <cell r="E932">
            <v>39680</v>
          </cell>
          <cell r="F932" t="str">
            <v>OVERLOCK</v>
          </cell>
          <cell r="G932">
            <v>53058.79</v>
          </cell>
          <cell r="H932">
            <v>-47458.14</v>
          </cell>
          <cell r="I932">
            <v>5600.65</v>
          </cell>
        </row>
        <row r="933">
          <cell r="A933">
            <v>30001171</v>
          </cell>
          <cell r="B933" t="str">
            <v>0</v>
          </cell>
          <cell r="C933" t="str">
            <v>CIP1</v>
          </cell>
          <cell r="D933" t="str">
            <v>M003</v>
          </cell>
          <cell r="E933">
            <v>39680</v>
          </cell>
          <cell r="F933" t="str">
            <v>OVERLOCK</v>
          </cell>
          <cell r="G933">
            <v>53058.79</v>
          </cell>
          <cell r="H933">
            <v>-47458.14</v>
          </cell>
          <cell r="I933">
            <v>5600.65</v>
          </cell>
        </row>
        <row r="934">
          <cell r="A934">
            <v>30001172</v>
          </cell>
          <cell r="B934" t="str">
            <v>0</v>
          </cell>
          <cell r="C934" t="str">
            <v>CIP1</v>
          </cell>
          <cell r="D934" t="str">
            <v>M003</v>
          </cell>
          <cell r="E934">
            <v>39680</v>
          </cell>
          <cell r="F934" t="str">
            <v>OVERLOCK</v>
          </cell>
          <cell r="G934">
            <v>53058.79</v>
          </cell>
          <cell r="H934">
            <v>-47458.14</v>
          </cell>
          <cell r="I934">
            <v>5600.65</v>
          </cell>
        </row>
        <row r="935">
          <cell r="A935">
            <v>30001173</v>
          </cell>
          <cell r="B935" t="str">
            <v>0</v>
          </cell>
          <cell r="C935" t="str">
            <v>CIP1</v>
          </cell>
          <cell r="D935" t="str">
            <v>M003</v>
          </cell>
          <cell r="E935">
            <v>39680</v>
          </cell>
          <cell r="F935" t="str">
            <v>OVERLOCK</v>
          </cell>
          <cell r="G935">
            <v>53058.79</v>
          </cell>
          <cell r="H935">
            <v>-47458.14</v>
          </cell>
          <cell r="I935">
            <v>5600.65</v>
          </cell>
        </row>
        <row r="936">
          <cell r="A936">
            <v>30001174</v>
          </cell>
          <cell r="B936" t="str">
            <v>0</v>
          </cell>
          <cell r="C936" t="str">
            <v>CIP1</v>
          </cell>
          <cell r="D936" t="str">
            <v>M003</v>
          </cell>
          <cell r="E936">
            <v>39680</v>
          </cell>
          <cell r="F936" t="str">
            <v>OVERLOCK</v>
          </cell>
          <cell r="G936">
            <v>53058.79</v>
          </cell>
          <cell r="H936">
            <v>-47458.14</v>
          </cell>
          <cell r="I936">
            <v>5600.65</v>
          </cell>
        </row>
        <row r="937">
          <cell r="A937">
            <v>30001175</v>
          </cell>
          <cell r="B937" t="str">
            <v>0</v>
          </cell>
          <cell r="C937" t="str">
            <v>CIP1</v>
          </cell>
          <cell r="D937" t="str">
            <v>M003</v>
          </cell>
          <cell r="E937">
            <v>39680</v>
          </cell>
          <cell r="F937" t="str">
            <v>OVERLOCK</v>
          </cell>
          <cell r="G937">
            <v>53058.79</v>
          </cell>
          <cell r="H937">
            <v>-47458.14</v>
          </cell>
          <cell r="I937">
            <v>5600.65</v>
          </cell>
        </row>
        <row r="938">
          <cell r="A938">
            <v>30001176</v>
          </cell>
          <cell r="B938" t="str">
            <v>0</v>
          </cell>
          <cell r="C938" t="str">
            <v>CIP1</v>
          </cell>
          <cell r="D938" t="str">
            <v>M003</v>
          </cell>
          <cell r="E938">
            <v>39680</v>
          </cell>
          <cell r="F938" t="str">
            <v>OVERLOCK</v>
          </cell>
          <cell r="G938">
            <v>53058.79</v>
          </cell>
          <cell r="H938">
            <v>-47458.14</v>
          </cell>
          <cell r="I938">
            <v>5600.65</v>
          </cell>
        </row>
        <row r="939">
          <cell r="A939">
            <v>30001177</v>
          </cell>
          <cell r="B939" t="str">
            <v>0</v>
          </cell>
          <cell r="C939" t="str">
            <v>CIP1</v>
          </cell>
          <cell r="D939" t="str">
            <v>M003</v>
          </cell>
          <cell r="E939">
            <v>39680</v>
          </cell>
          <cell r="F939" t="str">
            <v>Lockstitch Machine</v>
          </cell>
          <cell r="G939">
            <v>53058.79</v>
          </cell>
          <cell r="H939">
            <v>-47458.14</v>
          </cell>
          <cell r="I939">
            <v>5600.65</v>
          </cell>
        </row>
        <row r="940">
          <cell r="A940">
            <v>30001178</v>
          </cell>
          <cell r="B940" t="str">
            <v>0</v>
          </cell>
          <cell r="C940" t="str">
            <v>CIP1</v>
          </cell>
          <cell r="D940" t="str">
            <v>M003</v>
          </cell>
          <cell r="E940">
            <v>39680</v>
          </cell>
          <cell r="F940" t="str">
            <v>Lockstitch Machine</v>
          </cell>
          <cell r="G940">
            <v>53058.79</v>
          </cell>
          <cell r="H940">
            <v>-47458.14</v>
          </cell>
          <cell r="I940">
            <v>5600.65</v>
          </cell>
        </row>
        <row r="941">
          <cell r="A941">
            <v>30001179</v>
          </cell>
          <cell r="B941" t="str">
            <v>0</v>
          </cell>
          <cell r="C941" t="str">
            <v>CIP1</v>
          </cell>
          <cell r="D941" t="str">
            <v>M003</v>
          </cell>
          <cell r="E941">
            <v>39680</v>
          </cell>
          <cell r="F941" t="str">
            <v>Lockstitch Machine</v>
          </cell>
          <cell r="G941">
            <v>53058.79</v>
          </cell>
          <cell r="H941">
            <v>-47458.14</v>
          </cell>
          <cell r="I941">
            <v>5600.65</v>
          </cell>
        </row>
        <row r="942">
          <cell r="A942">
            <v>30001180</v>
          </cell>
          <cell r="B942" t="str">
            <v>0</v>
          </cell>
          <cell r="C942" t="str">
            <v>CIP1</v>
          </cell>
          <cell r="D942" t="str">
            <v>M003</v>
          </cell>
          <cell r="E942">
            <v>39680</v>
          </cell>
          <cell r="F942" t="str">
            <v>Lockstitch Machine</v>
          </cell>
          <cell r="G942">
            <v>53058.79</v>
          </cell>
          <cell r="H942">
            <v>-47458.14</v>
          </cell>
          <cell r="I942">
            <v>5600.65</v>
          </cell>
        </row>
        <row r="943">
          <cell r="A943">
            <v>30001181</v>
          </cell>
          <cell r="B943" t="str">
            <v>0</v>
          </cell>
          <cell r="C943" t="str">
            <v>CIP1</v>
          </cell>
          <cell r="D943" t="str">
            <v>M003</v>
          </cell>
          <cell r="E943">
            <v>39680</v>
          </cell>
          <cell r="F943" t="str">
            <v>Lockstitch Machine</v>
          </cell>
          <cell r="G943">
            <v>53058.79</v>
          </cell>
          <cell r="H943">
            <v>-47458.14</v>
          </cell>
          <cell r="I943">
            <v>5600.65</v>
          </cell>
        </row>
        <row r="944">
          <cell r="A944">
            <v>30001182</v>
          </cell>
          <cell r="B944" t="str">
            <v>0</v>
          </cell>
          <cell r="C944" t="str">
            <v>CIP1</v>
          </cell>
          <cell r="D944" t="str">
            <v>M003</v>
          </cell>
          <cell r="E944">
            <v>39680</v>
          </cell>
          <cell r="F944" t="str">
            <v>Lockstitch Machine</v>
          </cell>
          <cell r="G944">
            <v>53058.79</v>
          </cell>
          <cell r="H944">
            <v>-47458.14</v>
          </cell>
          <cell r="I944">
            <v>5600.65</v>
          </cell>
        </row>
        <row r="945">
          <cell r="A945">
            <v>30001183</v>
          </cell>
          <cell r="B945" t="str">
            <v>0</v>
          </cell>
          <cell r="C945" t="str">
            <v>CIP1</v>
          </cell>
          <cell r="D945" t="str">
            <v>M003</v>
          </cell>
          <cell r="E945">
            <v>39680</v>
          </cell>
          <cell r="F945" t="str">
            <v>Lockstitch Machine</v>
          </cell>
          <cell r="G945">
            <v>53058.79</v>
          </cell>
          <cell r="H945">
            <v>-47458.14</v>
          </cell>
          <cell r="I945">
            <v>5600.65</v>
          </cell>
        </row>
        <row r="946">
          <cell r="A946">
            <v>30001184</v>
          </cell>
          <cell r="B946" t="str">
            <v>0</v>
          </cell>
          <cell r="C946" t="str">
            <v>CIP1</v>
          </cell>
          <cell r="D946" t="str">
            <v>M003</v>
          </cell>
          <cell r="E946">
            <v>39680</v>
          </cell>
          <cell r="F946" t="str">
            <v>Lockstitch Machine</v>
          </cell>
          <cell r="G946">
            <v>53058.79</v>
          </cell>
          <cell r="H946">
            <v>-47458.14</v>
          </cell>
          <cell r="I946">
            <v>5600.65</v>
          </cell>
        </row>
        <row r="947">
          <cell r="A947">
            <v>30001185</v>
          </cell>
          <cell r="B947" t="str">
            <v>0</v>
          </cell>
          <cell r="C947" t="str">
            <v>CIP1</v>
          </cell>
          <cell r="D947" t="str">
            <v>M003</v>
          </cell>
          <cell r="E947">
            <v>39680</v>
          </cell>
          <cell r="F947" t="str">
            <v>Lockstitch Machine</v>
          </cell>
          <cell r="G947">
            <v>53058.79</v>
          </cell>
          <cell r="H947">
            <v>-47458.14</v>
          </cell>
          <cell r="I947">
            <v>5600.65</v>
          </cell>
        </row>
        <row r="948">
          <cell r="A948">
            <v>30001186</v>
          </cell>
          <cell r="B948" t="str">
            <v>0</v>
          </cell>
          <cell r="C948" t="str">
            <v>CIP1</v>
          </cell>
          <cell r="D948" t="str">
            <v>M003</v>
          </cell>
          <cell r="E948">
            <v>39680</v>
          </cell>
          <cell r="F948" t="str">
            <v>Lockstitch Machine</v>
          </cell>
          <cell r="G948">
            <v>53058.79</v>
          </cell>
          <cell r="H948">
            <v>-47458.14</v>
          </cell>
          <cell r="I948">
            <v>5600.65</v>
          </cell>
        </row>
        <row r="949">
          <cell r="A949">
            <v>30001187</v>
          </cell>
          <cell r="B949" t="str">
            <v>0</v>
          </cell>
          <cell r="C949" t="str">
            <v>CIP1</v>
          </cell>
          <cell r="D949" t="str">
            <v>M003</v>
          </cell>
          <cell r="E949">
            <v>39680</v>
          </cell>
          <cell r="F949" t="str">
            <v>Lockstitch Machine</v>
          </cell>
          <cell r="G949">
            <v>53058.79</v>
          </cell>
          <cell r="H949">
            <v>-47458.14</v>
          </cell>
          <cell r="I949">
            <v>5600.65</v>
          </cell>
        </row>
        <row r="950">
          <cell r="A950">
            <v>30001188</v>
          </cell>
          <cell r="B950" t="str">
            <v>0</v>
          </cell>
          <cell r="C950" t="str">
            <v>CIP1</v>
          </cell>
          <cell r="D950" t="str">
            <v>M003</v>
          </cell>
          <cell r="E950">
            <v>39680</v>
          </cell>
          <cell r="F950" t="str">
            <v>Lockstitch Machine</v>
          </cell>
          <cell r="G950">
            <v>53058.79</v>
          </cell>
          <cell r="H950">
            <v>-47458.14</v>
          </cell>
          <cell r="I950">
            <v>5600.65</v>
          </cell>
        </row>
        <row r="951">
          <cell r="A951">
            <v>30001189</v>
          </cell>
          <cell r="B951" t="str">
            <v>0</v>
          </cell>
          <cell r="C951" t="str">
            <v>CIP1</v>
          </cell>
          <cell r="D951" t="str">
            <v>M003</v>
          </cell>
          <cell r="E951">
            <v>39680</v>
          </cell>
          <cell r="F951" t="str">
            <v>Lockstitch Machine</v>
          </cell>
          <cell r="G951">
            <v>53058.79</v>
          </cell>
          <cell r="H951">
            <v>-47458.14</v>
          </cell>
          <cell r="I951">
            <v>5600.65</v>
          </cell>
        </row>
        <row r="952">
          <cell r="A952">
            <v>30001190</v>
          </cell>
          <cell r="B952" t="str">
            <v>0</v>
          </cell>
          <cell r="C952" t="str">
            <v>CIP1</v>
          </cell>
          <cell r="D952" t="str">
            <v>M003</v>
          </cell>
          <cell r="E952">
            <v>39561</v>
          </cell>
          <cell r="F952" t="str">
            <v>SINGLE NEEDLE MACHINE</v>
          </cell>
          <cell r="G952">
            <v>54626.81</v>
          </cell>
          <cell r="H952">
            <v>-50074.58</v>
          </cell>
          <cell r="I952">
            <v>4552.2299999999996</v>
          </cell>
        </row>
        <row r="953">
          <cell r="A953">
            <v>30001191</v>
          </cell>
          <cell r="B953" t="str">
            <v>0</v>
          </cell>
          <cell r="C953" t="str">
            <v>CIP1</v>
          </cell>
          <cell r="D953" t="str">
            <v>M003</v>
          </cell>
          <cell r="E953">
            <v>39561</v>
          </cell>
          <cell r="F953" t="str">
            <v>SINGLE NEEDLE MACHINE</v>
          </cell>
          <cell r="G953">
            <v>54626.81</v>
          </cell>
          <cell r="H953">
            <v>-50074.58</v>
          </cell>
          <cell r="I953">
            <v>4552.2299999999996</v>
          </cell>
        </row>
        <row r="954">
          <cell r="A954">
            <v>30001192</v>
          </cell>
          <cell r="B954" t="str">
            <v>0</v>
          </cell>
          <cell r="C954" t="str">
            <v>CIP1</v>
          </cell>
          <cell r="D954" t="str">
            <v>M003</v>
          </cell>
          <cell r="E954">
            <v>39561</v>
          </cell>
          <cell r="F954" t="str">
            <v>SINGLE NEEDLE MACHINE</v>
          </cell>
          <cell r="G954">
            <v>54626.81</v>
          </cell>
          <cell r="H954">
            <v>-50074.58</v>
          </cell>
          <cell r="I954">
            <v>4552.2299999999996</v>
          </cell>
        </row>
        <row r="955">
          <cell r="A955">
            <v>30001193</v>
          </cell>
          <cell r="B955" t="str">
            <v>0</v>
          </cell>
          <cell r="C955" t="str">
            <v>CIP1</v>
          </cell>
          <cell r="D955" t="str">
            <v>M003</v>
          </cell>
          <cell r="E955">
            <v>39561</v>
          </cell>
          <cell r="F955" t="str">
            <v>SINGLE NEEDLE MACHINE</v>
          </cell>
          <cell r="G955">
            <v>54626.81</v>
          </cell>
          <cell r="H955">
            <v>-50074.58</v>
          </cell>
          <cell r="I955">
            <v>4552.2299999999996</v>
          </cell>
        </row>
        <row r="956">
          <cell r="A956">
            <v>30001194</v>
          </cell>
          <cell r="B956" t="str">
            <v>0</v>
          </cell>
          <cell r="C956" t="str">
            <v>CIP1</v>
          </cell>
          <cell r="D956" t="str">
            <v>M003</v>
          </cell>
          <cell r="E956">
            <v>39561</v>
          </cell>
          <cell r="F956" t="str">
            <v>SINGLE NEEDLE MACHINE</v>
          </cell>
          <cell r="G956">
            <v>54626.81</v>
          </cell>
          <cell r="H956">
            <v>-50074.58</v>
          </cell>
          <cell r="I956">
            <v>4552.2299999999996</v>
          </cell>
        </row>
        <row r="957">
          <cell r="A957">
            <v>30001195</v>
          </cell>
          <cell r="B957" t="str">
            <v>0</v>
          </cell>
          <cell r="C957" t="str">
            <v>CIP1</v>
          </cell>
          <cell r="D957" t="str">
            <v>M003</v>
          </cell>
          <cell r="E957">
            <v>39561</v>
          </cell>
          <cell r="F957" t="str">
            <v>SINGLE NEEDLE MACHINE</v>
          </cell>
          <cell r="G957">
            <v>54626.81</v>
          </cell>
          <cell r="H957">
            <v>-50074.58</v>
          </cell>
          <cell r="I957">
            <v>4552.2299999999996</v>
          </cell>
        </row>
        <row r="958">
          <cell r="A958">
            <v>30001196</v>
          </cell>
          <cell r="B958" t="str">
            <v>0</v>
          </cell>
          <cell r="C958" t="str">
            <v>CIP1</v>
          </cell>
          <cell r="D958" t="str">
            <v>M003</v>
          </cell>
          <cell r="E958">
            <v>39561</v>
          </cell>
          <cell r="F958" t="str">
            <v>SINGLE NEEDLE MACHINE</v>
          </cell>
          <cell r="G958">
            <v>54626.81</v>
          </cell>
          <cell r="H958">
            <v>-50074.58</v>
          </cell>
          <cell r="I958">
            <v>4552.2299999999996</v>
          </cell>
        </row>
        <row r="959">
          <cell r="A959">
            <v>30001197</v>
          </cell>
          <cell r="B959" t="str">
            <v>0</v>
          </cell>
          <cell r="C959" t="str">
            <v>CIP1</v>
          </cell>
          <cell r="D959" t="str">
            <v>M003</v>
          </cell>
          <cell r="E959">
            <v>39561</v>
          </cell>
          <cell r="F959" t="str">
            <v>SINGLE NEEDLE MACHINE</v>
          </cell>
          <cell r="G959">
            <v>54626.81</v>
          </cell>
          <cell r="H959">
            <v>-50074.58</v>
          </cell>
          <cell r="I959">
            <v>4552.2299999999996</v>
          </cell>
        </row>
        <row r="960">
          <cell r="A960">
            <v>30001198</v>
          </cell>
          <cell r="B960" t="str">
            <v>0</v>
          </cell>
          <cell r="C960" t="str">
            <v>CIP1</v>
          </cell>
          <cell r="D960" t="str">
            <v>M003</v>
          </cell>
          <cell r="E960">
            <v>39561</v>
          </cell>
          <cell r="F960" t="str">
            <v>SINGLE NEEDLE MACHINE</v>
          </cell>
          <cell r="G960">
            <v>54626.81</v>
          </cell>
          <cell r="H960">
            <v>-50074.58</v>
          </cell>
          <cell r="I960">
            <v>4552.2299999999996</v>
          </cell>
        </row>
        <row r="961">
          <cell r="A961">
            <v>30001199</v>
          </cell>
          <cell r="B961" t="str">
            <v>0</v>
          </cell>
          <cell r="C961" t="str">
            <v>CIP1</v>
          </cell>
          <cell r="D961" t="str">
            <v>M003</v>
          </cell>
          <cell r="E961">
            <v>39561</v>
          </cell>
          <cell r="F961" t="str">
            <v>SINGLE NEEDLE MACHINE</v>
          </cell>
          <cell r="G961">
            <v>54626.81</v>
          </cell>
          <cell r="H961">
            <v>-50074.58</v>
          </cell>
          <cell r="I961">
            <v>4552.2299999999996</v>
          </cell>
        </row>
        <row r="962">
          <cell r="A962">
            <v>30001200</v>
          </cell>
          <cell r="B962" t="str">
            <v>0</v>
          </cell>
          <cell r="C962" t="str">
            <v>CIP1</v>
          </cell>
          <cell r="D962" t="str">
            <v>M003</v>
          </cell>
          <cell r="E962">
            <v>39561</v>
          </cell>
          <cell r="F962" t="str">
            <v>SINGLE NEEDLE MACHINE</v>
          </cell>
          <cell r="G962">
            <v>54626.81</v>
          </cell>
          <cell r="H962">
            <v>-50074.58</v>
          </cell>
          <cell r="I962">
            <v>4552.2299999999996</v>
          </cell>
        </row>
        <row r="963">
          <cell r="A963">
            <v>30001201</v>
          </cell>
          <cell r="B963" t="str">
            <v>0</v>
          </cell>
          <cell r="C963" t="str">
            <v>CIP1</v>
          </cell>
          <cell r="D963" t="str">
            <v>M003</v>
          </cell>
          <cell r="E963">
            <v>39561</v>
          </cell>
          <cell r="F963" t="str">
            <v>SINGLE NEEDLE MACHINE</v>
          </cell>
          <cell r="G963">
            <v>54626.81</v>
          </cell>
          <cell r="H963">
            <v>-50074.58</v>
          </cell>
          <cell r="I963">
            <v>4552.2299999999996</v>
          </cell>
        </row>
        <row r="964">
          <cell r="A964">
            <v>30001202</v>
          </cell>
          <cell r="B964" t="str">
            <v>0</v>
          </cell>
          <cell r="C964" t="str">
            <v>CIP1</v>
          </cell>
          <cell r="D964" t="str">
            <v>M003</v>
          </cell>
          <cell r="E964">
            <v>39561</v>
          </cell>
          <cell r="F964" t="str">
            <v>SINGLE NEEDLE MACHINE</v>
          </cell>
          <cell r="G964">
            <v>54626.81</v>
          </cell>
          <cell r="H964">
            <v>-50074.58</v>
          </cell>
          <cell r="I964">
            <v>4552.2299999999996</v>
          </cell>
        </row>
        <row r="965">
          <cell r="A965">
            <v>30001203</v>
          </cell>
          <cell r="B965" t="str">
            <v>0</v>
          </cell>
          <cell r="C965" t="str">
            <v>CIP1</v>
          </cell>
          <cell r="D965" t="str">
            <v>M003</v>
          </cell>
          <cell r="E965">
            <v>39561</v>
          </cell>
          <cell r="F965" t="str">
            <v>SINGLE NEEDLE MACHINE</v>
          </cell>
          <cell r="G965">
            <v>54626.81</v>
          </cell>
          <cell r="H965">
            <v>-50074.58</v>
          </cell>
          <cell r="I965">
            <v>4552.2299999999996</v>
          </cell>
        </row>
        <row r="966">
          <cell r="A966">
            <v>30001204</v>
          </cell>
          <cell r="B966" t="str">
            <v>0</v>
          </cell>
          <cell r="C966" t="str">
            <v>CIP1</v>
          </cell>
          <cell r="D966" t="str">
            <v>M003</v>
          </cell>
          <cell r="E966">
            <v>39561</v>
          </cell>
          <cell r="F966" t="str">
            <v>SINGLE NEEDLE MACHINE</v>
          </cell>
          <cell r="G966">
            <v>54626.81</v>
          </cell>
          <cell r="H966">
            <v>-50074.58</v>
          </cell>
          <cell r="I966">
            <v>4552.2299999999996</v>
          </cell>
        </row>
        <row r="967">
          <cell r="A967">
            <v>30001205</v>
          </cell>
          <cell r="B967" t="str">
            <v>0</v>
          </cell>
          <cell r="C967" t="str">
            <v>CIP1</v>
          </cell>
          <cell r="D967" t="str">
            <v>M003</v>
          </cell>
          <cell r="E967">
            <v>39561</v>
          </cell>
          <cell r="F967" t="str">
            <v>SINGLE NEEDLE MACHINE</v>
          </cell>
          <cell r="G967">
            <v>54626.81</v>
          </cell>
          <cell r="H967">
            <v>-50074.58</v>
          </cell>
          <cell r="I967">
            <v>4552.2299999999996</v>
          </cell>
        </row>
        <row r="968">
          <cell r="A968">
            <v>30001206</v>
          </cell>
          <cell r="B968" t="str">
            <v>0</v>
          </cell>
          <cell r="C968" t="str">
            <v>CIP1</v>
          </cell>
          <cell r="D968" t="str">
            <v>M003</v>
          </cell>
          <cell r="E968">
            <v>39561</v>
          </cell>
          <cell r="F968" t="str">
            <v>SINGLE NEEDLE MACHINE</v>
          </cell>
          <cell r="G968">
            <v>54626.81</v>
          </cell>
          <cell r="H968">
            <v>-50074.58</v>
          </cell>
          <cell r="I968">
            <v>4552.2299999999996</v>
          </cell>
        </row>
        <row r="969">
          <cell r="A969">
            <v>30001207</v>
          </cell>
          <cell r="B969" t="str">
            <v>0</v>
          </cell>
          <cell r="C969" t="str">
            <v>CIP1</v>
          </cell>
          <cell r="D969" t="str">
            <v>M003</v>
          </cell>
          <cell r="E969">
            <v>39561</v>
          </cell>
          <cell r="F969" t="str">
            <v>SINGLE NEEDLE MACHINE</v>
          </cell>
          <cell r="G969">
            <v>54626.81</v>
          </cell>
          <cell r="H969">
            <v>-50074.58</v>
          </cell>
          <cell r="I969">
            <v>4552.2299999999996</v>
          </cell>
        </row>
        <row r="970">
          <cell r="A970">
            <v>30001208</v>
          </cell>
          <cell r="B970" t="str">
            <v>0</v>
          </cell>
          <cell r="C970" t="str">
            <v>CIP1</v>
          </cell>
          <cell r="D970" t="str">
            <v>M003</v>
          </cell>
          <cell r="E970">
            <v>39561</v>
          </cell>
          <cell r="F970" t="str">
            <v>SINGLE NEEDLE MACHINE</v>
          </cell>
          <cell r="G970">
            <v>54626.81</v>
          </cell>
          <cell r="H970">
            <v>-50074.58</v>
          </cell>
          <cell r="I970">
            <v>4552.2299999999996</v>
          </cell>
        </row>
        <row r="971">
          <cell r="A971">
            <v>30001209</v>
          </cell>
          <cell r="B971" t="str">
            <v>0</v>
          </cell>
          <cell r="C971" t="str">
            <v>CIP1</v>
          </cell>
          <cell r="D971" t="str">
            <v>M003</v>
          </cell>
          <cell r="E971">
            <v>39561</v>
          </cell>
          <cell r="F971" t="str">
            <v>SINGLE NEEDLE MACHINE</v>
          </cell>
          <cell r="G971">
            <v>54626.81</v>
          </cell>
          <cell r="H971">
            <v>-50074.58</v>
          </cell>
          <cell r="I971">
            <v>4552.2299999999996</v>
          </cell>
        </row>
        <row r="972">
          <cell r="A972">
            <v>30001210</v>
          </cell>
          <cell r="B972" t="str">
            <v>0</v>
          </cell>
          <cell r="C972" t="str">
            <v>CIP1</v>
          </cell>
          <cell r="D972" t="str">
            <v>M003</v>
          </cell>
          <cell r="E972">
            <v>39561</v>
          </cell>
          <cell r="F972" t="str">
            <v>SINGLE NEEDLE MACHINE</v>
          </cell>
          <cell r="G972">
            <v>54626.81</v>
          </cell>
          <cell r="H972">
            <v>-50074.58</v>
          </cell>
          <cell r="I972">
            <v>4552.2299999999996</v>
          </cell>
        </row>
        <row r="973">
          <cell r="A973">
            <v>30001211</v>
          </cell>
          <cell r="B973" t="str">
            <v>0</v>
          </cell>
          <cell r="C973" t="str">
            <v>CIP1</v>
          </cell>
          <cell r="D973" t="str">
            <v>M003</v>
          </cell>
          <cell r="E973">
            <v>39561</v>
          </cell>
          <cell r="F973" t="str">
            <v>SINGLE NEEDLE MACHINE</v>
          </cell>
          <cell r="G973">
            <v>54626.81</v>
          </cell>
          <cell r="H973">
            <v>-50074.58</v>
          </cell>
          <cell r="I973">
            <v>4552.2299999999996</v>
          </cell>
        </row>
        <row r="974">
          <cell r="A974">
            <v>30001212</v>
          </cell>
          <cell r="B974" t="str">
            <v>0</v>
          </cell>
          <cell r="C974" t="str">
            <v>CIP1</v>
          </cell>
          <cell r="D974" t="str">
            <v>M003</v>
          </cell>
          <cell r="E974">
            <v>39561</v>
          </cell>
          <cell r="F974" t="str">
            <v>SINGLE NEEDLE MACHINE</v>
          </cell>
          <cell r="G974">
            <v>54626.81</v>
          </cell>
          <cell r="H974">
            <v>-50074.58</v>
          </cell>
          <cell r="I974">
            <v>4552.2299999999996</v>
          </cell>
        </row>
        <row r="975">
          <cell r="A975">
            <v>30001213</v>
          </cell>
          <cell r="B975" t="str">
            <v>0</v>
          </cell>
          <cell r="C975" t="str">
            <v>CIP1</v>
          </cell>
          <cell r="D975" t="str">
            <v>M003</v>
          </cell>
          <cell r="E975">
            <v>39561</v>
          </cell>
          <cell r="F975" t="str">
            <v>SINGLE NEEDLE MACHINE</v>
          </cell>
          <cell r="G975">
            <v>54626.81</v>
          </cell>
          <cell r="H975">
            <v>-50074.58</v>
          </cell>
          <cell r="I975">
            <v>4552.2299999999996</v>
          </cell>
        </row>
        <row r="976">
          <cell r="A976">
            <v>30001214</v>
          </cell>
          <cell r="B976" t="str">
            <v>0</v>
          </cell>
          <cell r="C976" t="str">
            <v>CIP1</v>
          </cell>
          <cell r="D976" t="str">
            <v>M003</v>
          </cell>
          <cell r="E976">
            <v>39561</v>
          </cell>
          <cell r="F976" t="str">
            <v>SINGLE NEEDLE MACHINE</v>
          </cell>
          <cell r="G976">
            <v>54626.81</v>
          </cell>
          <cell r="H976">
            <v>-50074.58</v>
          </cell>
          <cell r="I976">
            <v>4552.2299999999996</v>
          </cell>
        </row>
        <row r="977">
          <cell r="A977">
            <v>30001215</v>
          </cell>
          <cell r="B977" t="str">
            <v>0</v>
          </cell>
          <cell r="C977" t="str">
            <v>CIP1</v>
          </cell>
          <cell r="D977" t="str">
            <v>M003</v>
          </cell>
          <cell r="E977">
            <v>39561</v>
          </cell>
          <cell r="F977" t="str">
            <v>SINGLE NEEDLE MACHINE</v>
          </cell>
          <cell r="G977">
            <v>54626.81</v>
          </cell>
          <cell r="H977">
            <v>-50074.58</v>
          </cell>
          <cell r="I977">
            <v>4552.2299999999996</v>
          </cell>
        </row>
        <row r="978">
          <cell r="A978">
            <v>30001216</v>
          </cell>
          <cell r="B978" t="str">
            <v>0</v>
          </cell>
          <cell r="C978" t="str">
            <v>CIP1</v>
          </cell>
          <cell r="D978" t="str">
            <v>M003</v>
          </cell>
          <cell r="E978">
            <v>39561</v>
          </cell>
          <cell r="F978" t="str">
            <v>SINGLE NEEDLE MACHINE</v>
          </cell>
          <cell r="G978">
            <v>54626.81</v>
          </cell>
          <cell r="H978">
            <v>-50074.58</v>
          </cell>
          <cell r="I978">
            <v>4552.2299999999996</v>
          </cell>
        </row>
        <row r="979">
          <cell r="A979">
            <v>30001217</v>
          </cell>
          <cell r="B979" t="str">
            <v>0</v>
          </cell>
          <cell r="C979" t="str">
            <v>CIP1</v>
          </cell>
          <cell r="D979" t="str">
            <v>M003</v>
          </cell>
          <cell r="E979">
            <v>39561</v>
          </cell>
          <cell r="F979" t="str">
            <v>SINGLE NEEDLE MACHINE</v>
          </cell>
          <cell r="G979">
            <v>54626.81</v>
          </cell>
          <cell r="H979">
            <v>-50074.58</v>
          </cell>
          <cell r="I979">
            <v>4552.2299999999996</v>
          </cell>
        </row>
        <row r="980">
          <cell r="A980">
            <v>30001218</v>
          </cell>
          <cell r="B980" t="str">
            <v>0</v>
          </cell>
          <cell r="C980" t="str">
            <v>CIP1</v>
          </cell>
          <cell r="D980" t="str">
            <v>M003</v>
          </cell>
          <cell r="E980">
            <v>39561</v>
          </cell>
          <cell r="F980" t="str">
            <v>SINGLE NEEDLE MACHINE</v>
          </cell>
          <cell r="G980">
            <v>54626.81</v>
          </cell>
          <cell r="H980">
            <v>-50074.58</v>
          </cell>
          <cell r="I980">
            <v>4552.2299999999996</v>
          </cell>
        </row>
        <row r="981">
          <cell r="A981">
            <v>30001219</v>
          </cell>
          <cell r="B981" t="str">
            <v>0</v>
          </cell>
          <cell r="C981" t="str">
            <v>CIP1</v>
          </cell>
          <cell r="D981" t="str">
            <v>M003</v>
          </cell>
          <cell r="E981">
            <v>39561</v>
          </cell>
          <cell r="F981" t="str">
            <v>SINGLE NEEDLE MACHINE</v>
          </cell>
          <cell r="G981">
            <v>54626.81</v>
          </cell>
          <cell r="H981">
            <v>-50074.58</v>
          </cell>
          <cell r="I981">
            <v>4552.2299999999996</v>
          </cell>
        </row>
        <row r="982">
          <cell r="A982">
            <v>30001220</v>
          </cell>
          <cell r="B982" t="str">
            <v>0</v>
          </cell>
          <cell r="C982" t="str">
            <v>CIP1</v>
          </cell>
          <cell r="D982" t="str">
            <v>M003</v>
          </cell>
          <cell r="E982">
            <v>39561</v>
          </cell>
          <cell r="F982" t="str">
            <v>SINGLE NEEDLE MACHINE</v>
          </cell>
          <cell r="G982">
            <v>54626.81</v>
          </cell>
          <cell r="H982">
            <v>-50074.58</v>
          </cell>
          <cell r="I982">
            <v>4552.2299999999996</v>
          </cell>
        </row>
        <row r="983">
          <cell r="A983">
            <v>30001221</v>
          </cell>
          <cell r="B983" t="str">
            <v>0</v>
          </cell>
          <cell r="C983" t="str">
            <v>CIP1</v>
          </cell>
          <cell r="D983" t="str">
            <v>M003</v>
          </cell>
          <cell r="E983">
            <v>39561</v>
          </cell>
          <cell r="F983" t="str">
            <v>SINGLE NEEDLE MACHINE</v>
          </cell>
          <cell r="G983">
            <v>54626.81</v>
          </cell>
          <cell r="H983">
            <v>-50074.58</v>
          </cell>
          <cell r="I983">
            <v>4552.2299999999996</v>
          </cell>
        </row>
        <row r="984">
          <cell r="A984">
            <v>30001222</v>
          </cell>
          <cell r="B984" t="str">
            <v>0</v>
          </cell>
          <cell r="C984" t="str">
            <v>CIP1</v>
          </cell>
          <cell r="D984" t="str">
            <v>M003</v>
          </cell>
          <cell r="E984">
            <v>39561</v>
          </cell>
          <cell r="F984" t="str">
            <v>SINGLE NEEDLE MACHINE</v>
          </cell>
          <cell r="G984">
            <v>54626.81</v>
          </cell>
          <cell r="H984">
            <v>-50074.58</v>
          </cell>
          <cell r="I984">
            <v>4552.2299999999996</v>
          </cell>
        </row>
        <row r="985">
          <cell r="A985">
            <v>30001223</v>
          </cell>
          <cell r="B985" t="str">
            <v>0</v>
          </cell>
          <cell r="C985" t="str">
            <v>CIP1</v>
          </cell>
          <cell r="D985" t="str">
            <v>M003</v>
          </cell>
          <cell r="E985">
            <v>39561</v>
          </cell>
          <cell r="F985" t="str">
            <v>SINGLE NEEDLE MACHINE</v>
          </cell>
          <cell r="G985">
            <v>54626.81</v>
          </cell>
          <cell r="H985">
            <v>-50074.58</v>
          </cell>
          <cell r="I985">
            <v>4552.2299999999996</v>
          </cell>
        </row>
        <row r="986">
          <cell r="A986">
            <v>30001224</v>
          </cell>
          <cell r="B986" t="str">
            <v>0</v>
          </cell>
          <cell r="C986" t="str">
            <v>CIP1</v>
          </cell>
          <cell r="D986" t="str">
            <v>M003</v>
          </cell>
          <cell r="E986">
            <v>39561</v>
          </cell>
          <cell r="F986" t="str">
            <v>SINGLE NEEDLE MACHINE</v>
          </cell>
          <cell r="G986">
            <v>54626.81</v>
          </cell>
          <cell r="H986">
            <v>-50074.58</v>
          </cell>
          <cell r="I986">
            <v>4552.2299999999996</v>
          </cell>
        </row>
        <row r="987">
          <cell r="A987">
            <v>30001225</v>
          </cell>
          <cell r="B987" t="str">
            <v>0</v>
          </cell>
          <cell r="C987" t="str">
            <v>CIP1</v>
          </cell>
          <cell r="D987" t="str">
            <v>M003</v>
          </cell>
          <cell r="E987">
            <v>39561</v>
          </cell>
          <cell r="F987" t="str">
            <v>SINGLE NEEDLE MACHINE</v>
          </cell>
          <cell r="G987">
            <v>54626.81</v>
          </cell>
          <cell r="H987">
            <v>-50074.58</v>
          </cell>
          <cell r="I987">
            <v>4552.2299999999996</v>
          </cell>
        </row>
        <row r="988">
          <cell r="A988">
            <v>30001226</v>
          </cell>
          <cell r="B988" t="str">
            <v>0</v>
          </cell>
          <cell r="C988" t="str">
            <v>CIP1</v>
          </cell>
          <cell r="D988" t="str">
            <v>M003</v>
          </cell>
          <cell r="E988">
            <v>39561</v>
          </cell>
          <cell r="F988" t="str">
            <v>SINGLE NEEDLE MACHINE</v>
          </cell>
          <cell r="G988">
            <v>54626.81</v>
          </cell>
          <cell r="H988">
            <v>-50074.58</v>
          </cell>
          <cell r="I988">
            <v>4552.2299999999996</v>
          </cell>
        </row>
        <row r="989">
          <cell r="A989">
            <v>30001227</v>
          </cell>
          <cell r="B989" t="str">
            <v>0</v>
          </cell>
          <cell r="C989" t="str">
            <v>CIP1</v>
          </cell>
          <cell r="D989" t="str">
            <v>M003</v>
          </cell>
          <cell r="E989">
            <v>39561</v>
          </cell>
          <cell r="F989" t="str">
            <v>SINGLE NEEDLE MACHINE</v>
          </cell>
          <cell r="G989">
            <v>54626.81</v>
          </cell>
          <cell r="H989">
            <v>-50074.58</v>
          </cell>
          <cell r="I989">
            <v>4552.2299999999996</v>
          </cell>
        </row>
        <row r="990">
          <cell r="A990">
            <v>30001228</v>
          </cell>
          <cell r="B990" t="str">
            <v>0</v>
          </cell>
          <cell r="C990" t="str">
            <v>CIP1</v>
          </cell>
          <cell r="D990" t="str">
            <v>M003</v>
          </cell>
          <cell r="E990">
            <v>39561</v>
          </cell>
          <cell r="F990" t="str">
            <v>SINGLE NEEDLE MACHINE</v>
          </cell>
          <cell r="G990">
            <v>54626.81</v>
          </cell>
          <cell r="H990">
            <v>-50074.58</v>
          </cell>
          <cell r="I990">
            <v>4552.2299999999996</v>
          </cell>
        </row>
        <row r="991">
          <cell r="A991">
            <v>30001229</v>
          </cell>
          <cell r="B991" t="str">
            <v>0</v>
          </cell>
          <cell r="C991" t="str">
            <v>CIP1</v>
          </cell>
          <cell r="D991" t="str">
            <v>M003</v>
          </cell>
          <cell r="E991">
            <v>39561</v>
          </cell>
          <cell r="F991" t="str">
            <v>SINGLE NEEDLE MACHINE</v>
          </cell>
          <cell r="G991">
            <v>54626.81</v>
          </cell>
          <cell r="H991">
            <v>-50074.58</v>
          </cell>
          <cell r="I991">
            <v>4552.2299999999996</v>
          </cell>
        </row>
        <row r="992">
          <cell r="A992">
            <v>30001230</v>
          </cell>
          <cell r="B992" t="str">
            <v>0</v>
          </cell>
          <cell r="C992" t="str">
            <v>CIP1</v>
          </cell>
          <cell r="D992" t="str">
            <v>M003</v>
          </cell>
          <cell r="E992">
            <v>39561</v>
          </cell>
          <cell r="F992" t="str">
            <v>SINGLE NEEDLE MACHINE</v>
          </cell>
          <cell r="G992">
            <v>54626.81</v>
          </cell>
          <cell r="H992">
            <v>-50074.58</v>
          </cell>
          <cell r="I992">
            <v>4552.2299999999996</v>
          </cell>
        </row>
        <row r="993">
          <cell r="A993">
            <v>30001231</v>
          </cell>
          <cell r="B993" t="str">
            <v>0</v>
          </cell>
          <cell r="C993" t="str">
            <v>CIP1</v>
          </cell>
          <cell r="D993" t="str">
            <v>M003</v>
          </cell>
          <cell r="E993">
            <v>39561</v>
          </cell>
          <cell r="F993" t="str">
            <v>SINGLE NEEDLE MACHINE</v>
          </cell>
          <cell r="G993">
            <v>54626.81</v>
          </cell>
          <cell r="H993">
            <v>-50074.58</v>
          </cell>
          <cell r="I993">
            <v>4552.2299999999996</v>
          </cell>
        </row>
        <row r="994">
          <cell r="A994">
            <v>30001232</v>
          </cell>
          <cell r="B994" t="str">
            <v>0</v>
          </cell>
          <cell r="C994" t="str">
            <v>CIP1</v>
          </cell>
          <cell r="D994" t="str">
            <v>M003</v>
          </cell>
          <cell r="E994">
            <v>39561</v>
          </cell>
          <cell r="F994" t="str">
            <v>SINGLE NEEDLE MACHINE</v>
          </cell>
          <cell r="G994">
            <v>54626.81</v>
          </cell>
          <cell r="H994">
            <v>-50074.58</v>
          </cell>
          <cell r="I994">
            <v>4552.2299999999996</v>
          </cell>
        </row>
        <row r="995">
          <cell r="A995">
            <v>30001233</v>
          </cell>
          <cell r="B995" t="str">
            <v>0</v>
          </cell>
          <cell r="C995" t="str">
            <v>CIP1</v>
          </cell>
          <cell r="D995" t="str">
            <v>M003</v>
          </cell>
          <cell r="E995">
            <v>39561</v>
          </cell>
          <cell r="F995" t="str">
            <v>SINGLE NEEDLE MACHINE</v>
          </cell>
          <cell r="G995">
            <v>54626.81</v>
          </cell>
          <cell r="H995">
            <v>-50074.58</v>
          </cell>
          <cell r="I995">
            <v>4552.2299999999996</v>
          </cell>
        </row>
        <row r="996">
          <cell r="A996">
            <v>30001234</v>
          </cell>
          <cell r="B996" t="str">
            <v>0</v>
          </cell>
          <cell r="C996" t="str">
            <v>CIP1</v>
          </cell>
          <cell r="D996" t="str">
            <v>M003</v>
          </cell>
          <cell r="E996">
            <v>39561</v>
          </cell>
          <cell r="F996" t="str">
            <v>SINGLE NEEDLE MACHINE</v>
          </cell>
          <cell r="G996">
            <v>54626.81</v>
          </cell>
          <cell r="H996">
            <v>-50074.58</v>
          </cell>
          <cell r="I996">
            <v>4552.2299999999996</v>
          </cell>
        </row>
        <row r="997">
          <cell r="A997">
            <v>30001235</v>
          </cell>
          <cell r="B997" t="str">
            <v>0</v>
          </cell>
          <cell r="C997" t="str">
            <v>CIP1</v>
          </cell>
          <cell r="D997" t="str">
            <v>M003</v>
          </cell>
          <cell r="E997">
            <v>39561</v>
          </cell>
          <cell r="F997" t="str">
            <v>SINGLE NEEDLE MACHINE</v>
          </cell>
          <cell r="G997">
            <v>54626.81</v>
          </cell>
          <cell r="H997">
            <v>-50074.58</v>
          </cell>
          <cell r="I997">
            <v>4552.2299999999996</v>
          </cell>
        </row>
        <row r="998">
          <cell r="A998">
            <v>30001236</v>
          </cell>
          <cell r="B998" t="str">
            <v>0</v>
          </cell>
          <cell r="C998" t="str">
            <v>CIP1</v>
          </cell>
          <cell r="D998" t="str">
            <v>M003</v>
          </cell>
          <cell r="E998">
            <v>39561</v>
          </cell>
          <cell r="F998" t="str">
            <v>SINGLE NEEDLE MACHINE</v>
          </cell>
          <cell r="G998">
            <v>54626.81</v>
          </cell>
          <cell r="H998">
            <v>-50074.58</v>
          </cell>
          <cell r="I998">
            <v>4552.2299999999996</v>
          </cell>
        </row>
        <row r="999">
          <cell r="A999">
            <v>30001237</v>
          </cell>
          <cell r="B999" t="str">
            <v>0</v>
          </cell>
          <cell r="C999" t="str">
            <v>CIP1</v>
          </cell>
          <cell r="D999" t="str">
            <v>M003</v>
          </cell>
          <cell r="E999">
            <v>39561</v>
          </cell>
          <cell r="F999" t="str">
            <v>SINGLE NEEDLE MACHINE</v>
          </cell>
          <cell r="G999">
            <v>54626.81</v>
          </cell>
          <cell r="H999">
            <v>-50074.58</v>
          </cell>
          <cell r="I999">
            <v>4552.2299999999996</v>
          </cell>
        </row>
        <row r="1000">
          <cell r="A1000">
            <v>30001238</v>
          </cell>
          <cell r="B1000" t="str">
            <v>0</v>
          </cell>
          <cell r="C1000" t="str">
            <v>CIP1</v>
          </cell>
          <cell r="D1000" t="str">
            <v>M003</v>
          </cell>
          <cell r="E1000">
            <v>39561</v>
          </cell>
          <cell r="F1000" t="str">
            <v>SINGLE NEEDLE MACHINE</v>
          </cell>
          <cell r="G1000">
            <v>54626.81</v>
          </cell>
          <cell r="H1000">
            <v>-50074.58</v>
          </cell>
          <cell r="I1000">
            <v>4552.2299999999996</v>
          </cell>
        </row>
        <row r="1001">
          <cell r="A1001">
            <v>30001239</v>
          </cell>
          <cell r="B1001" t="str">
            <v>0</v>
          </cell>
          <cell r="C1001" t="str">
            <v>CIP1</v>
          </cell>
          <cell r="D1001" t="str">
            <v>M003</v>
          </cell>
          <cell r="E1001">
            <v>39561</v>
          </cell>
          <cell r="F1001" t="str">
            <v>SINGLE NEEDLE MACHINE</v>
          </cell>
          <cell r="G1001">
            <v>54626.81</v>
          </cell>
          <cell r="H1001">
            <v>-50074.58</v>
          </cell>
          <cell r="I1001">
            <v>4552.2299999999996</v>
          </cell>
        </row>
        <row r="1002">
          <cell r="A1002">
            <v>30001240</v>
          </cell>
          <cell r="B1002" t="str">
            <v>0</v>
          </cell>
          <cell r="C1002" t="str">
            <v>CIP1</v>
          </cell>
          <cell r="D1002" t="str">
            <v>M003</v>
          </cell>
          <cell r="E1002">
            <v>39561</v>
          </cell>
          <cell r="F1002" t="str">
            <v>SINGLE NEEDLE MACHINE</v>
          </cell>
          <cell r="G1002">
            <v>54626.81</v>
          </cell>
          <cell r="H1002">
            <v>-50074.58</v>
          </cell>
          <cell r="I1002">
            <v>4552.2299999999996</v>
          </cell>
        </row>
        <row r="1003">
          <cell r="A1003">
            <v>30001241</v>
          </cell>
          <cell r="B1003" t="str">
            <v>0</v>
          </cell>
          <cell r="C1003" t="str">
            <v>CIP1</v>
          </cell>
          <cell r="D1003" t="str">
            <v>M003</v>
          </cell>
          <cell r="E1003">
            <v>39561</v>
          </cell>
          <cell r="F1003" t="str">
            <v>SINGLE NEEDLE MACHINE</v>
          </cell>
          <cell r="G1003">
            <v>54626.81</v>
          </cell>
          <cell r="H1003">
            <v>-50074.58</v>
          </cell>
          <cell r="I1003">
            <v>4552.2299999999996</v>
          </cell>
        </row>
        <row r="1004">
          <cell r="A1004">
            <v>30001242</v>
          </cell>
          <cell r="B1004" t="str">
            <v>0</v>
          </cell>
          <cell r="C1004" t="str">
            <v>CIP1</v>
          </cell>
          <cell r="D1004" t="str">
            <v>M003</v>
          </cell>
          <cell r="E1004">
            <v>39561</v>
          </cell>
          <cell r="F1004" t="str">
            <v>SINGLE NEEDLE MACHINE</v>
          </cell>
          <cell r="G1004">
            <v>54626.81</v>
          </cell>
          <cell r="H1004">
            <v>-50074.58</v>
          </cell>
          <cell r="I1004">
            <v>4552.2299999999996</v>
          </cell>
        </row>
        <row r="1005">
          <cell r="A1005">
            <v>30001243</v>
          </cell>
          <cell r="B1005" t="str">
            <v>0</v>
          </cell>
          <cell r="C1005" t="str">
            <v>CIP1</v>
          </cell>
          <cell r="D1005" t="str">
            <v>M003</v>
          </cell>
          <cell r="E1005">
            <v>39561</v>
          </cell>
          <cell r="F1005" t="str">
            <v>SINGLE NEEDLE MACHINE</v>
          </cell>
          <cell r="G1005">
            <v>54626.81</v>
          </cell>
          <cell r="H1005">
            <v>-50074.58</v>
          </cell>
          <cell r="I1005">
            <v>4552.2299999999996</v>
          </cell>
        </row>
        <row r="1006">
          <cell r="A1006">
            <v>30001244</v>
          </cell>
          <cell r="B1006" t="str">
            <v>0</v>
          </cell>
          <cell r="C1006" t="str">
            <v>CIP1</v>
          </cell>
          <cell r="D1006" t="str">
            <v>M003</v>
          </cell>
          <cell r="E1006">
            <v>39561</v>
          </cell>
          <cell r="F1006" t="str">
            <v>SINGLE NEEDLE MACHINE</v>
          </cell>
          <cell r="G1006">
            <v>54626.81</v>
          </cell>
          <cell r="H1006">
            <v>-50074.58</v>
          </cell>
          <cell r="I1006">
            <v>4552.2299999999996</v>
          </cell>
        </row>
        <row r="1007">
          <cell r="A1007">
            <v>30001245</v>
          </cell>
          <cell r="B1007" t="str">
            <v>0</v>
          </cell>
          <cell r="C1007" t="str">
            <v>CIP1</v>
          </cell>
          <cell r="D1007" t="str">
            <v>M003</v>
          </cell>
          <cell r="E1007">
            <v>39561</v>
          </cell>
          <cell r="F1007" t="str">
            <v>SINGLE NEEDLE MACHINE</v>
          </cell>
          <cell r="G1007">
            <v>54626.81</v>
          </cell>
          <cell r="H1007">
            <v>-50074.58</v>
          </cell>
          <cell r="I1007">
            <v>4552.2299999999996</v>
          </cell>
        </row>
        <row r="1008">
          <cell r="A1008">
            <v>30001246</v>
          </cell>
          <cell r="B1008" t="str">
            <v>0</v>
          </cell>
          <cell r="C1008" t="str">
            <v>CIP1</v>
          </cell>
          <cell r="D1008" t="str">
            <v>M003</v>
          </cell>
          <cell r="E1008">
            <v>39561</v>
          </cell>
          <cell r="F1008" t="str">
            <v>SINGLE NEEDLE MACHINE</v>
          </cell>
          <cell r="G1008">
            <v>54626.81</v>
          </cell>
          <cell r="H1008">
            <v>-50074.58</v>
          </cell>
          <cell r="I1008">
            <v>4552.2299999999996</v>
          </cell>
        </row>
        <row r="1009">
          <cell r="A1009">
            <v>30001247</v>
          </cell>
          <cell r="B1009" t="str">
            <v>0</v>
          </cell>
          <cell r="C1009" t="str">
            <v>CIP1</v>
          </cell>
          <cell r="D1009" t="str">
            <v>M003</v>
          </cell>
          <cell r="E1009">
            <v>39561</v>
          </cell>
          <cell r="F1009" t="str">
            <v>SINGLE NEEDLE MACHINE</v>
          </cell>
          <cell r="G1009">
            <v>54626.81</v>
          </cell>
          <cell r="H1009">
            <v>-50074.58</v>
          </cell>
          <cell r="I1009">
            <v>4552.2299999999996</v>
          </cell>
        </row>
        <row r="1010">
          <cell r="A1010">
            <v>30001248</v>
          </cell>
          <cell r="B1010" t="str">
            <v>0</v>
          </cell>
          <cell r="C1010" t="str">
            <v>CIP1</v>
          </cell>
          <cell r="D1010" t="str">
            <v>M003</v>
          </cell>
          <cell r="E1010">
            <v>39561</v>
          </cell>
          <cell r="F1010" t="str">
            <v>SINGLE NEEDLE MACHINE</v>
          </cell>
          <cell r="G1010">
            <v>54626.81</v>
          </cell>
          <cell r="H1010">
            <v>-50074.58</v>
          </cell>
          <cell r="I1010">
            <v>4552.2299999999996</v>
          </cell>
        </row>
        <row r="1011">
          <cell r="A1011">
            <v>30001249</v>
          </cell>
          <cell r="B1011" t="str">
            <v>0</v>
          </cell>
          <cell r="C1011" t="str">
            <v>CIP1</v>
          </cell>
          <cell r="D1011" t="str">
            <v>M003</v>
          </cell>
          <cell r="E1011">
            <v>39561</v>
          </cell>
          <cell r="F1011" t="str">
            <v>SINGLE NEEDLE MACHINE</v>
          </cell>
          <cell r="G1011">
            <v>54626.81</v>
          </cell>
          <cell r="H1011">
            <v>-50074.58</v>
          </cell>
          <cell r="I1011">
            <v>4552.2299999999996</v>
          </cell>
        </row>
        <row r="1012">
          <cell r="A1012">
            <v>30001250</v>
          </cell>
          <cell r="B1012" t="str">
            <v>0</v>
          </cell>
          <cell r="C1012" t="str">
            <v>CIP1</v>
          </cell>
          <cell r="D1012" t="str">
            <v>M003</v>
          </cell>
          <cell r="E1012">
            <v>39561</v>
          </cell>
          <cell r="F1012" t="str">
            <v>SINGLE NEEDLE MACHINE</v>
          </cell>
          <cell r="G1012">
            <v>54626.81</v>
          </cell>
          <cell r="H1012">
            <v>-50074.58</v>
          </cell>
          <cell r="I1012">
            <v>4552.2299999999996</v>
          </cell>
        </row>
        <row r="1013">
          <cell r="A1013">
            <v>30001251</v>
          </cell>
          <cell r="B1013" t="str">
            <v>0</v>
          </cell>
          <cell r="C1013" t="str">
            <v>CIP1</v>
          </cell>
          <cell r="D1013" t="str">
            <v>M003</v>
          </cell>
          <cell r="E1013">
            <v>39561</v>
          </cell>
          <cell r="F1013" t="str">
            <v>SINGLE NEEDLE MACHINE</v>
          </cell>
          <cell r="G1013">
            <v>54626.81</v>
          </cell>
          <cell r="H1013">
            <v>-50074.58</v>
          </cell>
          <cell r="I1013">
            <v>4552.2299999999996</v>
          </cell>
        </row>
        <row r="1014">
          <cell r="A1014">
            <v>30001252</v>
          </cell>
          <cell r="B1014" t="str">
            <v>0</v>
          </cell>
          <cell r="C1014" t="str">
            <v>CIP1</v>
          </cell>
          <cell r="D1014" t="str">
            <v>M003</v>
          </cell>
          <cell r="E1014">
            <v>39561</v>
          </cell>
          <cell r="F1014" t="str">
            <v>SINGLE NEEDLE MACHINE</v>
          </cell>
          <cell r="G1014">
            <v>54626.81</v>
          </cell>
          <cell r="H1014">
            <v>-50074.58</v>
          </cell>
          <cell r="I1014">
            <v>4552.2299999999996</v>
          </cell>
        </row>
        <row r="1015">
          <cell r="A1015">
            <v>30001253</v>
          </cell>
          <cell r="B1015" t="str">
            <v>0</v>
          </cell>
          <cell r="C1015" t="str">
            <v>CIP1</v>
          </cell>
          <cell r="D1015" t="str">
            <v>M003</v>
          </cell>
          <cell r="E1015">
            <v>39561</v>
          </cell>
          <cell r="F1015" t="str">
            <v>SINGLE NEEDLE MACHINE</v>
          </cell>
          <cell r="G1015">
            <v>54626.81</v>
          </cell>
          <cell r="H1015">
            <v>-50074.58</v>
          </cell>
          <cell r="I1015">
            <v>4552.2299999999996</v>
          </cell>
        </row>
        <row r="1016">
          <cell r="A1016">
            <v>30001254</v>
          </cell>
          <cell r="B1016" t="str">
            <v>0</v>
          </cell>
          <cell r="C1016" t="str">
            <v>CIP1</v>
          </cell>
          <cell r="D1016" t="str">
            <v>M003</v>
          </cell>
          <cell r="E1016">
            <v>39561</v>
          </cell>
          <cell r="F1016" t="str">
            <v>SINGLE NEEDLE MACHINE</v>
          </cell>
          <cell r="G1016">
            <v>54626.81</v>
          </cell>
          <cell r="H1016">
            <v>-50074.58</v>
          </cell>
          <cell r="I1016">
            <v>4552.2299999999996</v>
          </cell>
        </row>
        <row r="1017">
          <cell r="A1017">
            <v>30001255</v>
          </cell>
          <cell r="B1017" t="str">
            <v>0</v>
          </cell>
          <cell r="C1017" t="str">
            <v>CIP1</v>
          </cell>
          <cell r="D1017" t="str">
            <v>M003</v>
          </cell>
          <cell r="E1017">
            <v>39561</v>
          </cell>
          <cell r="F1017" t="str">
            <v>SINGLE NEEDLE MACHINE</v>
          </cell>
          <cell r="G1017">
            <v>54626.81</v>
          </cell>
          <cell r="H1017">
            <v>-50074.58</v>
          </cell>
          <cell r="I1017">
            <v>4552.2299999999996</v>
          </cell>
        </row>
        <row r="1018">
          <cell r="A1018">
            <v>30001256</v>
          </cell>
          <cell r="B1018" t="str">
            <v>0</v>
          </cell>
          <cell r="C1018" t="str">
            <v>CIP1</v>
          </cell>
          <cell r="D1018" t="str">
            <v>M003</v>
          </cell>
          <cell r="E1018">
            <v>39561</v>
          </cell>
          <cell r="F1018" t="str">
            <v>SINGLE NEEDLE MACHINE</v>
          </cell>
          <cell r="G1018">
            <v>54626.81</v>
          </cell>
          <cell r="H1018">
            <v>-50074.58</v>
          </cell>
          <cell r="I1018">
            <v>4552.2299999999996</v>
          </cell>
        </row>
        <row r="1019">
          <cell r="A1019">
            <v>30001257</v>
          </cell>
          <cell r="B1019" t="str">
            <v>0</v>
          </cell>
          <cell r="C1019" t="str">
            <v>CIP1</v>
          </cell>
          <cell r="D1019" t="str">
            <v>M003</v>
          </cell>
          <cell r="E1019">
            <v>39561</v>
          </cell>
          <cell r="F1019" t="str">
            <v>SINGLE NEEDLE MACHINE</v>
          </cell>
          <cell r="G1019">
            <v>54626.81</v>
          </cell>
          <cell r="H1019">
            <v>-50074.58</v>
          </cell>
          <cell r="I1019">
            <v>4552.2299999999996</v>
          </cell>
        </row>
        <row r="1020">
          <cell r="A1020">
            <v>30001258</v>
          </cell>
          <cell r="B1020" t="str">
            <v>0</v>
          </cell>
          <cell r="C1020" t="str">
            <v>CIP1</v>
          </cell>
          <cell r="D1020" t="str">
            <v>M003</v>
          </cell>
          <cell r="E1020">
            <v>39561</v>
          </cell>
          <cell r="F1020" t="str">
            <v>SINGLE NEEDLE MACHINE</v>
          </cell>
          <cell r="G1020">
            <v>54626.81</v>
          </cell>
          <cell r="H1020">
            <v>-50074.58</v>
          </cell>
          <cell r="I1020">
            <v>4552.2299999999996</v>
          </cell>
        </row>
        <row r="1021">
          <cell r="A1021">
            <v>30001259</v>
          </cell>
          <cell r="B1021" t="str">
            <v>0</v>
          </cell>
          <cell r="C1021" t="str">
            <v>CIP1</v>
          </cell>
          <cell r="D1021" t="str">
            <v>M003</v>
          </cell>
          <cell r="E1021">
            <v>39561</v>
          </cell>
          <cell r="F1021" t="str">
            <v>SINGLE NEEDLE MACHINE</v>
          </cell>
          <cell r="G1021">
            <v>54626.81</v>
          </cell>
          <cell r="H1021">
            <v>-50074.58</v>
          </cell>
          <cell r="I1021">
            <v>4552.2299999999996</v>
          </cell>
        </row>
        <row r="1022">
          <cell r="A1022">
            <v>30001260</v>
          </cell>
          <cell r="B1022" t="str">
            <v>0</v>
          </cell>
          <cell r="C1022" t="str">
            <v>CIP1</v>
          </cell>
          <cell r="D1022" t="str">
            <v>M003</v>
          </cell>
          <cell r="E1022">
            <v>39561</v>
          </cell>
          <cell r="F1022" t="str">
            <v>SINGLE NEEDLE MACHINE</v>
          </cell>
          <cell r="G1022">
            <v>54626.81</v>
          </cell>
          <cell r="H1022">
            <v>-50074.58</v>
          </cell>
          <cell r="I1022">
            <v>4552.2299999999996</v>
          </cell>
        </row>
        <row r="1023">
          <cell r="A1023">
            <v>30001261</v>
          </cell>
          <cell r="B1023" t="str">
            <v>0</v>
          </cell>
          <cell r="C1023" t="str">
            <v>CIP1</v>
          </cell>
          <cell r="D1023" t="str">
            <v>M003</v>
          </cell>
          <cell r="E1023">
            <v>39561</v>
          </cell>
          <cell r="F1023" t="str">
            <v>SINGLE NEEDLE MACHINE</v>
          </cell>
          <cell r="G1023">
            <v>54626.81</v>
          </cell>
          <cell r="H1023">
            <v>-50074.58</v>
          </cell>
          <cell r="I1023">
            <v>4552.2299999999996</v>
          </cell>
        </row>
        <row r="1024">
          <cell r="A1024">
            <v>30001262</v>
          </cell>
          <cell r="B1024" t="str">
            <v>0</v>
          </cell>
          <cell r="C1024" t="str">
            <v>CIP1</v>
          </cell>
          <cell r="D1024" t="str">
            <v>M003</v>
          </cell>
          <cell r="E1024">
            <v>39561</v>
          </cell>
          <cell r="F1024" t="str">
            <v>SINGLE NEEDLE MACHINE</v>
          </cell>
          <cell r="G1024">
            <v>54626.81</v>
          </cell>
          <cell r="H1024">
            <v>-50074.58</v>
          </cell>
          <cell r="I1024">
            <v>4552.2299999999996</v>
          </cell>
        </row>
        <row r="1025">
          <cell r="A1025">
            <v>30001263</v>
          </cell>
          <cell r="B1025" t="str">
            <v>0</v>
          </cell>
          <cell r="C1025" t="str">
            <v>CIP1</v>
          </cell>
          <cell r="D1025" t="str">
            <v>M003</v>
          </cell>
          <cell r="E1025">
            <v>39561</v>
          </cell>
          <cell r="F1025" t="str">
            <v>SINGLE NEEDLE MACHINE</v>
          </cell>
          <cell r="G1025">
            <v>54626.81</v>
          </cell>
          <cell r="H1025">
            <v>-50074.58</v>
          </cell>
          <cell r="I1025">
            <v>4552.2299999999996</v>
          </cell>
        </row>
        <row r="1026">
          <cell r="A1026">
            <v>30001264</v>
          </cell>
          <cell r="B1026" t="str">
            <v>0</v>
          </cell>
          <cell r="C1026" t="str">
            <v>CIP1</v>
          </cell>
          <cell r="D1026" t="str">
            <v>M003</v>
          </cell>
          <cell r="E1026">
            <v>39561</v>
          </cell>
          <cell r="F1026" t="str">
            <v>SINGLE NEEDLE MACHINE</v>
          </cell>
          <cell r="G1026">
            <v>54626.81</v>
          </cell>
          <cell r="H1026">
            <v>-50074.58</v>
          </cell>
          <cell r="I1026">
            <v>4552.2299999999996</v>
          </cell>
        </row>
        <row r="1027">
          <cell r="A1027">
            <v>30001265</v>
          </cell>
          <cell r="B1027" t="str">
            <v>0</v>
          </cell>
          <cell r="C1027" t="str">
            <v>CIP1</v>
          </cell>
          <cell r="D1027" t="str">
            <v>M003</v>
          </cell>
          <cell r="E1027">
            <v>39561</v>
          </cell>
          <cell r="F1027" t="str">
            <v>SINGLE NEEDLE MACHINE</v>
          </cell>
          <cell r="G1027">
            <v>54626.81</v>
          </cell>
          <cell r="H1027">
            <v>-50074.58</v>
          </cell>
          <cell r="I1027">
            <v>4552.2299999999996</v>
          </cell>
        </row>
        <row r="1028">
          <cell r="A1028">
            <v>30001266</v>
          </cell>
          <cell r="B1028" t="str">
            <v>0</v>
          </cell>
          <cell r="C1028" t="str">
            <v>CIP1</v>
          </cell>
          <cell r="D1028" t="str">
            <v>M003</v>
          </cell>
          <cell r="E1028">
            <v>39561</v>
          </cell>
          <cell r="F1028" t="str">
            <v>SINGLE NEEDLE MACHINE</v>
          </cell>
          <cell r="G1028">
            <v>54626.81</v>
          </cell>
          <cell r="H1028">
            <v>-50074.58</v>
          </cell>
          <cell r="I1028">
            <v>4552.2299999999996</v>
          </cell>
        </row>
        <row r="1029">
          <cell r="A1029">
            <v>30001267</v>
          </cell>
          <cell r="B1029" t="str">
            <v>0</v>
          </cell>
          <cell r="C1029" t="str">
            <v>CIP1</v>
          </cell>
          <cell r="D1029" t="str">
            <v>M003</v>
          </cell>
          <cell r="E1029">
            <v>39561</v>
          </cell>
          <cell r="F1029" t="str">
            <v>SINGLE NEEDLE MACHINE</v>
          </cell>
          <cell r="G1029">
            <v>54626.81</v>
          </cell>
          <cell r="H1029">
            <v>-50074.58</v>
          </cell>
          <cell r="I1029">
            <v>4552.2299999999996</v>
          </cell>
        </row>
        <row r="1030">
          <cell r="A1030">
            <v>30001268</v>
          </cell>
          <cell r="B1030" t="str">
            <v>0</v>
          </cell>
          <cell r="C1030" t="str">
            <v>CIP1</v>
          </cell>
          <cell r="D1030" t="str">
            <v>M003</v>
          </cell>
          <cell r="E1030">
            <v>39561</v>
          </cell>
          <cell r="F1030" t="str">
            <v>SINGLE NEEDLE MACHINE</v>
          </cell>
          <cell r="G1030">
            <v>54626.81</v>
          </cell>
          <cell r="H1030">
            <v>-50074.58</v>
          </cell>
          <cell r="I1030">
            <v>4552.2299999999996</v>
          </cell>
        </row>
        <row r="1031">
          <cell r="A1031">
            <v>30001269</v>
          </cell>
          <cell r="B1031" t="str">
            <v>0</v>
          </cell>
          <cell r="C1031" t="str">
            <v>CIP1</v>
          </cell>
          <cell r="D1031" t="str">
            <v>M003</v>
          </cell>
          <cell r="E1031">
            <v>39561</v>
          </cell>
          <cell r="F1031" t="str">
            <v>SINGLE NEEDLE MACHINE</v>
          </cell>
          <cell r="G1031">
            <v>54626.81</v>
          </cell>
          <cell r="H1031">
            <v>-50074.58</v>
          </cell>
          <cell r="I1031">
            <v>4552.2299999999996</v>
          </cell>
        </row>
        <row r="1032">
          <cell r="A1032">
            <v>30001270</v>
          </cell>
          <cell r="B1032" t="str">
            <v>0</v>
          </cell>
          <cell r="C1032" t="str">
            <v>CIP1</v>
          </cell>
          <cell r="D1032" t="str">
            <v>M003</v>
          </cell>
          <cell r="E1032">
            <v>39561</v>
          </cell>
          <cell r="F1032" t="str">
            <v>SINGLE NEEDLE MACHINE</v>
          </cell>
          <cell r="G1032">
            <v>54626.81</v>
          </cell>
          <cell r="H1032">
            <v>-50074.58</v>
          </cell>
          <cell r="I1032">
            <v>4552.2299999999996</v>
          </cell>
        </row>
        <row r="1033">
          <cell r="A1033">
            <v>30001271</v>
          </cell>
          <cell r="B1033" t="str">
            <v>0</v>
          </cell>
          <cell r="C1033" t="str">
            <v>CIP1</v>
          </cell>
          <cell r="D1033" t="str">
            <v>M003</v>
          </cell>
          <cell r="E1033">
            <v>39561</v>
          </cell>
          <cell r="F1033" t="str">
            <v>SINGLE NEEDLE MACHINE</v>
          </cell>
          <cell r="G1033">
            <v>54626.81</v>
          </cell>
          <cell r="H1033">
            <v>-50074.58</v>
          </cell>
          <cell r="I1033">
            <v>4552.2299999999996</v>
          </cell>
        </row>
        <row r="1034">
          <cell r="A1034">
            <v>30001272</v>
          </cell>
          <cell r="B1034" t="str">
            <v>0</v>
          </cell>
          <cell r="C1034" t="str">
            <v>CIP1</v>
          </cell>
          <cell r="D1034" t="str">
            <v>M003</v>
          </cell>
          <cell r="E1034">
            <v>39561</v>
          </cell>
          <cell r="F1034" t="str">
            <v>SINGLE NEEDLE MACHINE</v>
          </cell>
          <cell r="G1034">
            <v>54626.81</v>
          </cell>
          <cell r="H1034">
            <v>-50074.58</v>
          </cell>
          <cell r="I1034">
            <v>4552.2299999999996</v>
          </cell>
        </row>
        <row r="1035">
          <cell r="A1035">
            <v>30001273</v>
          </cell>
          <cell r="B1035" t="str">
            <v>0</v>
          </cell>
          <cell r="C1035" t="str">
            <v>CIP1</v>
          </cell>
          <cell r="D1035" t="str">
            <v>M003</v>
          </cell>
          <cell r="E1035">
            <v>39561</v>
          </cell>
          <cell r="F1035" t="str">
            <v>SINGLE NEEDLE MACHINE</v>
          </cell>
          <cell r="G1035">
            <v>54626.81</v>
          </cell>
          <cell r="H1035">
            <v>-50074.58</v>
          </cell>
          <cell r="I1035">
            <v>4552.2299999999996</v>
          </cell>
        </row>
        <row r="1036">
          <cell r="A1036">
            <v>30001274</v>
          </cell>
          <cell r="B1036" t="str">
            <v>0</v>
          </cell>
          <cell r="C1036" t="str">
            <v>CIP1</v>
          </cell>
          <cell r="D1036" t="str">
            <v>M003</v>
          </cell>
          <cell r="E1036">
            <v>39561</v>
          </cell>
          <cell r="F1036" t="str">
            <v>SINGLE NEEDLE MACHINE</v>
          </cell>
          <cell r="G1036">
            <v>54626.81</v>
          </cell>
          <cell r="H1036">
            <v>-50074.58</v>
          </cell>
          <cell r="I1036">
            <v>4552.2299999999996</v>
          </cell>
        </row>
        <row r="1037">
          <cell r="A1037">
            <v>30001275</v>
          </cell>
          <cell r="B1037" t="str">
            <v>0</v>
          </cell>
          <cell r="C1037" t="str">
            <v>CIP1</v>
          </cell>
          <cell r="D1037" t="str">
            <v>M003</v>
          </cell>
          <cell r="E1037">
            <v>39561</v>
          </cell>
          <cell r="F1037" t="str">
            <v>SINGLE NEEDLE MACHINE</v>
          </cell>
          <cell r="G1037">
            <v>54626.81</v>
          </cell>
          <cell r="H1037">
            <v>-50074.58</v>
          </cell>
          <cell r="I1037">
            <v>4552.2299999999996</v>
          </cell>
        </row>
        <row r="1038">
          <cell r="A1038">
            <v>30001276</v>
          </cell>
          <cell r="B1038" t="str">
            <v>0</v>
          </cell>
          <cell r="C1038" t="str">
            <v>CIP1</v>
          </cell>
          <cell r="D1038" t="str">
            <v>M003</v>
          </cell>
          <cell r="E1038">
            <v>39561</v>
          </cell>
          <cell r="F1038" t="str">
            <v>SINGLE NEEDLE MACHINE</v>
          </cell>
          <cell r="G1038">
            <v>54626.81</v>
          </cell>
          <cell r="H1038">
            <v>-50074.58</v>
          </cell>
          <cell r="I1038">
            <v>4552.2299999999996</v>
          </cell>
        </row>
        <row r="1039">
          <cell r="A1039">
            <v>30001277</v>
          </cell>
          <cell r="B1039" t="str">
            <v>0</v>
          </cell>
          <cell r="C1039" t="str">
            <v>CIP1</v>
          </cell>
          <cell r="D1039" t="str">
            <v>M003</v>
          </cell>
          <cell r="E1039">
            <v>39561</v>
          </cell>
          <cell r="F1039" t="str">
            <v>SINGLE NEEDLE MACHINE</v>
          </cell>
          <cell r="G1039">
            <v>54626.81</v>
          </cell>
          <cell r="H1039">
            <v>-50074.58</v>
          </cell>
          <cell r="I1039">
            <v>4552.2299999999996</v>
          </cell>
        </row>
        <row r="1040">
          <cell r="A1040">
            <v>30001278</v>
          </cell>
          <cell r="B1040" t="str">
            <v>0</v>
          </cell>
          <cell r="C1040" t="str">
            <v>CIP1</v>
          </cell>
          <cell r="D1040" t="str">
            <v>M003</v>
          </cell>
          <cell r="E1040">
            <v>39561</v>
          </cell>
          <cell r="F1040" t="str">
            <v>SINGLE NEEDLE MACHINE</v>
          </cell>
          <cell r="G1040">
            <v>54626.81</v>
          </cell>
          <cell r="H1040">
            <v>-50074.58</v>
          </cell>
          <cell r="I1040">
            <v>4552.2299999999996</v>
          </cell>
        </row>
        <row r="1041">
          <cell r="A1041">
            <v>30001279</v>
          </cell>
          <cell r="B1041" t="str">
            <v>0</v>
          </cell>
          <cell r="C1041" t="str">
            <v>CIP1</v>
          </cell>
          <cell r="D1041" t="str">
            <v>M003</v>
          </cell>
          <cell r="E1041">
            <v>39561</v>
          </cell>
          <cell r="F1041" t="str">
            <v>SINGLE NEEDLE MACHINE</v>
          </cell>
          <cell r="G1041">
            <v>54626.81</v>
          </cell>
          <cell r="H1041">
            <v>-50074.58</v>
          </cell>
          <cell r="I1041">
            <v>4552.2299999999996</v>
          </cell>
        </row>
        <row r="1042">
          <cell r="A1042">
            <v>30001280</v>
          </cell>
          <cell r="B1042" t="str">
            <v>0</v>
          </cell>
          <cell r="C1042" t="str">
            <v>CIP1</v>
          </cell>
          <cell r="D1042" t="str">
            <v>M003</v>
          </cell>
          <cell r="E1042">
            <v>39561</v>
          </cell>
          <cell r="F1042" t="str">
            <v>SINGLE NEEDLE MACHINE</v>
          </cell>
          <cell r="G1042">
            <v>54626.81</v>
          </cell>
          <cell r="H1042">
            <v>-50074.58</v>
          </cell>
          <cell r="I1042">
            <v>4552.2299999999996</v>
          </cell>
        </row>
        <row r="1043">
          <cell r="A1043">
            <v>30001281</v>
          </cell>
          <cell r="B1043" t="str">
            <v>0</v>
          </cell>
          <cell r="C1043" t="str">
            <v>CIP1</v>
          </cell>
          <cell r="D1043" t="str">
            <v>M003</v>
          </cell>
          <cell r="E1043">
            <v>39561</v>
          </cell>
          <cell r="F1043" t="str">
            <v>SINGLE NEEDLE MACHINE</v>
          </cell>
          <cell r="G1043">
            <v>54626.81</v>
          </cell>
          <cell r="H1043">
            <v>-50074.58</v>
          </cell>
          <cell r="I1043">
            <v>4552.2299999999996</v>
          </cell>
        </row>
        <row r="1044">
          <cell r="A1044">
            <v>30001282</v>
          </cell>
          <cell r="B1044" t="str">
            <v>0</v>
          </cell>
          <cell r="C1044" t="str">
            <v>CIP1</v>
          </cell>
          <cell r="D1044" t="str">
            <v>M003</v>
          </cell>
          <cell r="E1044">
            <v>39561</v>
          </cell>
          <cell r="F1044" t="str">
            <v>SINGLE NEEDLE MACHINE</v>
          </cell>
          <cell r="G1044">
            <v>54626.81</v>
          </cell>
          <cell r="H1044">
            <v>-50074.58</v>
          </cell>
          <cell r="I1044">
            <v>4552.2299999999996</v>
          </cell>
        </row>
        <row r="1045">
          <cell r="A1045">
            <v>30001283</v>
          </cell>
          <cell r="B1045" t="str">
            <v>0</v>
          </cell>
          <cell r="C1045" t="str">
            <v>CIP1</v>
          </cell>
          <cell r="D1045" t="str">
            <v>M003</v>
          </cell>
          <cell r="E1045">
            <v>39561</v>
          </cell>
          <cell r="F1045" t="str">
            <v>SINGLE NEEDLE MACHINE</v>
          </cell>
          <cell r="G1045">
            <v>54626.81</v>
          </cell>
          <cell r="H1045">
            <v>-50074.58</v>
          </cell>
          <cell r="I1045">
            <v>4552.2299999999996</v>
          </cell>
        </row>
        <row r="1046">
          <cell r="A1046">
            <v>30001284</v>
          </cell>
          <cell r="B1046" t="str">
            <v>0</v>
          </cell>
          <cell r="C1046" t="str">
            <v>CIP1</v>
          </cell>
          <cell r="D1046" t="str">
            <v>M003</v>
          </cell>
          <cell r="E1046">
            <v>39561</v>
          </cell>
          <cell r="F1046" t="str">
            <v>SINGLE NEEDLE MACHINE</v>
          </cell>
          <cell r="G1046">
            <v>54626.81</v>
          </cell>
          <cell r="H1046">
            <v>-50074.58</v>
          </cell>
          <cell r="I1046">
            <v>4552.2299999999996</v>
          </cell>
        </row>
        <row r="1047">
          <cell r="A1047">
            <v>30001285</v>
          </cell>
          <cell r="B1047" t="str">
            <v>0</v>
          </cell>
          <cell r="C1047" t="str">
            <v>CIP1</v>
          </cell>
          <cell r="D1047" t="str">
            <v>M003</v>
          </cell>
          <cell r="E1047">
            <v>39561</v>
          </cell>
          <cell r="F1047" t="str">
            <v>SINGLE NEEDLE MACHINE</v>
          </cell>
          <cell r="G1047">
            <v>54626.81</v>
          </cell>
          <cell r="H1047">
            <v>-50074.58</v>
          </cell>
          <cell r="I1047">
            <v>4552.2299999999996</v>
          </cell>
        </row>
        <row r="1048">
          <cell r="A1048">
            <v>30001286</v>
          </cell>
          <cell r="B1048" t="str">
            <v>0</v>
          </cell>
          <cell r="C1048" t="str">
            <v>CIP1</v>
          </cell>
          <cell r="D1048" t="str">
            <v>M003</v>
          </cell>
          <cell r="E1048">
            <v>39561</v>
          </cell>
          <cell r="F1048" t="str">
            <v>SINGLE NEEDLE MACHINE</v>
          </cell>
          <cell r="G1048">
            <v>54626.81</v>
          </cell>
          <cell r="H1048">
            <v>-50074.58</v>
          </cell>
          <cell r="I1048">
            <v>4552.2299999999996</v>
          </cell>
        </row>
        <row r="1049">
          <cell r="A1049">
            <v>30001287</v>
          </cell>
          <cell r="B1049" t="str">
            <v>0</v>
          </cell>
          <cell r="C1049" t="str">
            <v>CIP1</v>
          </cell>
          <cell r="D1049" t="str">
            <v>M003</v>
          </cell>
          <cell r="E1049">
            <v>39561</v>
          </cell>
          <cell r="F1049" t="str">
            <v>SINGLE NEEDLE MACHINE</v>
          </cell>
          <cell r="G1049">
            <v>54626.81</v>
          </cell>
          <cell r="H1049">
            <v>-50074.58</v>
          </cell>
          <cell r="I1049">
            <v>4552.2299999999996</v>
          </cell>
        </row>
        <row r="1050">
          <cell r="A1050">
            <v>30001288</v>
          </cell>
          <cell r="B1050" t="str">
            <v>0</v>
          </cell>
          <cell r="C1050" t="str">
            <v>CIP1</v>
          </cell>
          <cell r="D1050" t="str">
            <v>M003</v>
          </cell>
          <cell r="E1050">
            <v>39561</v>
          </cell>
          <cell r="F1050" t="str">
            <v>SINGLE NEEDLE MACHINE</v>
          </cell>
          <cell r="G1050">
            <v>54626.81</v>
          </cell>
          <cell r="H1050">
            <v>-50074.58</v>
          </cell>
          <cell r="I1050">
            <v>4552.2299999999996</v>
          </cell>
        </row>
        <row r="1051">
          <cell r="A1051">
            <v>30001289</v>
          </cell>
          <cell r="B1051" t="str">
            <v>0</v>
          </cell>
          <cell r="C1051" t="str">
            <v>CIP1</v>
          </cell>
          <cell r="D1051" t="str">
            <v>M003</v>
          </cell>
          <cell r="E1051">
            <v>39561</v>
          </cell>
          <cell r="F1051" t="str">
            <v>SINGLE NEEDLE MACHINE</v>
          </cell>
          <cell r="G1051">
            <v>54626.81</v>
          </cell>
          <cell r="H1051">
            <v>-50074.58</v>
          </cell>
          <cell r="I1051">
            <v>4552.2299999999996</v>
          </cell>
        </row>
        <row r="1052">
          <cell r="A1052">
            <v>30001290</v>
          </cell>
          <cell r="B1052" t="str">
            <v>0</v>
          </cell>
          <cell r="C1052" t="str">
            <v>CIP1</v>
          </cell>
          <cell r="D1052" t="str">
            <v>M003</v>
          </cell>
          <cell r="E1052">
            <v>39561</v>
          </cell>
          <cell r="F1052" t="str">
            <v>SINGLE NEEDLE MACHINE</v>
          </cell>
          <cell r="G1052">
            <v>54626.81</v>
          </cell>
          <cell r="H1052">
            <v>-50074.58</v>
          </cell>
          <cell r="I1052">
            <v>4552.2299999999996</v>
          </cell>
        </row>
        <row r="1053">
          <cell r="A1053">
            <v>30001291</v>
          </cell>
          <cell r="B1053" t="str">
            <v>0</v>
          </cell>
          <cell r="C1053" t="str">
            <v>CIP1</v>
          </cell>
          <cell r="D1053" t="str">
            <v>M003</v>
          </cell>
          <cell r="E1053">
            <v>39561</v>
          </cell>
          <cell r="F1053" t="str">
            <v>SINGLE NEEDLE MACHINE</v>
          </cell>
          <cell r="G1053">
            <v>54626.81</v>
          </cell>
          <cell r="H1053">
            <v>-50074.58</v>
          </cell>
          <cell r="I1053">
            <v>4552.2299999999996</v>
          </cell>
        </row>
        <row r="1054">
          <cell r="A1054">
            <v>30001292</v>
          </cell>
          <cell r="B1054" t="str">
            <v>0</v>
          </cell>
          <cell r="C1054" t="str">
            <v>CIP1</v>
          </cell>
          <cell r="D1054" t="str">
            <v>M003</v>
          </cell>
          <cell r="E1054">
            <v>39561</v>
          </cell>
          <cell r="F1054" t="str">
            <v>SINGLE NEEDLE MACHINE</v>
          </cell>
          <cell r="G1054">
            <v>54626.81</v>
          </cell>
          <cell r="H1054">
            <v>-50074.58</v>
          </cell>
          <cell r="I1054">
            <v>4552.2299999999996</v>
          </cell>
        </row>
        <row r="1055">
          <cell r="A1055">
            <v>30001293</v>
          </cell>
          <cell r="B1055" t="str">
            <v>0</v>
          </cell>
          <cell r="C1055" t="str">
            <v>CIP1</v>
          </cell>
          <cell r="D1055" t="str">
            <v>M003</v>
          </cell>
          <cell r="E1055">
            <v>39561</v>
          </cell>
          <cell r="F1055" t="str">
            <v>SINGLE NEEDLE MACHINE</v>
          </cell>
          <cell r="G1055">
            <v>54626.81</v>
          </cell>
          <cell r="H1055">
            <v>-50074.58</v>
          </cell>
          <cell r="I1055">
            <v>4552.2299999999996</v>
          </cell>
        </row>
        <row r="1056">
          <cell r="A1056">
            <v>30001294</v>
          </cell>
          <cell r="B1056" t="str">
            <v>0</v>
          </cell>
          <cell r="C1056" t="str">
            <v>CIP1</v>
          </cell>
          <cell r="D1056" t="str">
            <v>M003</v>
          </cell>
          <cell r="E1056">
            <v>39561</v>
          </cell>
          <cell r="F1056" t="str">
            <v>SINGLE NEEDLE MACHINE</v>
          </cell>
          <cell r="G1056">
            <v>54626.81</v>
          </cell>
          <cell r="H1056">
            <v>-50074.58</v>
          </cell>
          <cell r="I1056">
            <v>4552.2299999999996</v>
          </cell>
        </row>
        <row r="1057">
          <cell r="A1057">
            <v>30001295</v>
          </cell>
          <cell r="B1057" t="str">
            <v>0</v>
          </cell>
          <cell r="C1057" t="str">
            <v>CIP1</v>
          </cell>
          <cell r="D1057" t="str">
            <v>M003</v>
          </cell>
          <cell r="E1057">
            <v>39561</v>
          </cell>
          <cell r="F1057" t="str">
            <v>SINGLE NEEDLE MACHINE</v>
          </cell>
          <cell r="G1057">
            <v>54626.81</v>
          </cell>
          <cell r="H1057">
            <v>-50074.58</v>
          </cell>
          <cell r="I1057">
            <v>4552.2299999999996</v>
          </cell>
        </row>
        <row r="1058">
          <cell r="A1058">
            <v>30001296</v>
          </cell>
          <cell r="B1058" t="str">
            <v>0</v>
          </cell>
          <cell r="C1058" t="str">
            <v>CIP1</v>
          </cell>
          <cell r="D1058" t="str">
            <v>M003</v>
          </cell>
          <cell r="E1058">
            <v>39561</v>
          </cell>
          <cell r="F1058" t="str">
            <v>SINGLE NEEDLE MACHINE</v>
          </cell>
          <cell r="G1058">
            <v>54626.81</v>
          </cell>
          <cell r="H1058">
            <v>-50074.58</v>
          </cell>
          <cell r="I1058">
            <v>4552.2299999999996</v>
          </cell>
        </row>
        <row r="1059">
          <cell r="A1059">
            <v>30001297</v>
          </cell>
          <cell r="B1059" t="str">
            <v>0</v>
          </cell>
          <cell r="C1059" t="str">
            <v>CIP1</v>
          </cell>
          <cell r="D1059" t="str">
            <v>M003</v>
          </cell>
          <cell r="E1059">
            <v>39561</v>
          </cell>
          <cell r="F1059" t="str">
            <v>SINGLE NEEDLE MACHINE</v>
          </cell>
          <cell r="G1059">
            <v>54626.81</v>
          </cell>
          <cell r="H1059">
            <v>-50074.58</v>
          </cell>
          <cell r="I1059">
            <v>4552.2299999999996</v>
          </cell>
        </row>
        <row r="1060">
          <cell r="A1060">
            <v>30001298</v>
          </cell>
          <cell r="B1060" t="str">
            <v>0</v>
          </cell>
          <cell r="C1060" t="str">
            <v>CIP1</v>
          </cell>
          <cell r="D1060" t="str">
            <v>M003</v>
          </cell>
          <cell r="E1060">
            <v>39561</v>
          </cell>
          <cell r="F1060" t="str">
            <v>SINGLE NEEDLE MACHINE</v>
          </cell>
          <cell r="G1060">
            <v>54626.81</v>
          </cell>
          <cell r="H1060">
            <v>-50074.58</v>
          </cell>
          <cell r="I1060">
            <v>4552.2299999999996</v>
          </cell>
        </row>
        <row r="1061">
          <cell r="A1061">
            <v>30001299</v>
          </cell>
          <cell r="B1061" t="str">
            <v>0</v>
          </cell>
          <cell r="C1061" t="str">
            <v>CIP1</v>
          </cell>
          <cell r="D1061" t="str">
            <v>M003</v>
          </cell>
          <cell r="E1061">
            <v>39561</v>
          </cell>
          <cell r="F1061" t="str">
            <v>SINGLE NEEDLE MACHINE</v>
          </cell>
          <cell r="G1061">
            <v>54626.81</v>
          </cell>
          <cell r="H1061">
            <v>-50074.58</v>
          </cell>
          <cell r="I1061">
            <v>4552.2299999999996</v>
          </cell>
        </row>
        <row r="1062">
          <cell r="A1062">
            <v>30001300</v>
          </cell>
          <cell r="B1062" t="str">
            <v>0</v>
          </cell>
          <cell r="C1062" t="str">
            <v>CIP1</v>
          </cell>
          <cell r="D1062" t="str">
            <v>M003</v>
          </cell>
          <cell r="E1062">
            <v>39561</v>
          </cell>
          <cell r="F1062" t="str">
            <v>1 Needle Lock Stitch M#DDL-8700-7 SL#2DOZL03729</v>
          </cell>
          <cell r="G1062">
            <v>54626.81</v>
          </cell>
          <cell r="H1062">
            <v>-50074.58</v>
          </cell>
          <cell r="I1062">
            <v>4552.2299999999996</v>
          </cell>
        </row>
        <row r="1063">
          <cell r="A1063">
            <v>30001301</v>
          </cell>
          <cell r="B1063" t="str">
            <v>0</v>
          </cell>
          <cell r="C1063" t="str">
            <v>CIP1</v>
          </cell>
          <cell r="D1063" t="str">
            <v>M003</v>
          </cell>
          <cell r="E1063">
            <v>39561</v>
          </cell>
          <cell r="F1063" t="str">
            <v>SINGLE NEEDLE MACHINE</v>
          </cell>
          <cell r="G1063">
            <v>54626.81</v>
          </cell>
          <cell r="H1063">
            <v>-50074.58</v>
          </cell>
          <cell r="I1063">
            <v>4552.2299999999996</v>
          </cell>
        </row>
        <row r="1064">
          <cell r="A1064">
            <v>30001302</v>
          </cell>
          <cell r="B1064" t="str">
            <v>0</v>
          </cell>
          <cell r="C1064" t="str">
            <v>CIP1</v>
          </cell>
          <cell r="D1064" t="str">
            <v>M003</v>
          </cell>
          <cell r="E1064">
            <v>39561</v>
          </cell>
          <cell r="F1064" t="str">
            <v>SINGLE NEEDLE MACHINE</v>
          </cell>
          <cell r="G1064">
            <v>54626.81</v>
          </cell>
          <cell r="H1064">
            <v>-50074.58</v>
          </cell>
          <cell r="I1064">
            <v>4552.2299999999996</v>
          </cell>
        </row>
        <row r="1065">
          <cell r="A1065">
            <v>30001303</v>
          </cell>
          <cell r="B1065" t="str">
            <v>0</v>
          </cell>
          <cell r="C1065" t="str">
            <v>CIP1</v>
          </cell>
          <cell r="D1065" t="str">
            <v>M003</v>
          </cell>
          <cell r="E1065">
            <v>39561</v>
          </cell>
          <cell r="F1065" t="str">
            <v>SINGLE NEEDLE MACHINE</v>
          </cell>
          <cell r="G1065">
            <v>54626.81</v>
          </cell>
          <cell r="H1065">
            <v>-50074.58</v>
          </cell>
          <cell r="I1065">
            <v>4552.2299999999996</v>
          </cell>
        </row>
        <row r="1066">
          <cell r="A1066">
            <v>30001304</v>
          </cell>
          <cell r="B1066" t="str">
            <v>0</v>
          </cell>
          <cell r="C1066" t="str">
            <v>CIP1</v>
          </cell>
          <cell r="D1066" t="str">
            <v>M003</v>
          </cell>
          <cell r="E1066">
            <v>39561</v>
          </cell>
          <cell r="F1066" t="str">
            <v>SINGLE NEEDLE MACHINE</v>
          </cell>
          <cell r="G1066">
            <v>54626.81</v>
          </cell>
          <cell r="H1066">
            <v>-50074.58</v>
          </cell>
          <cell r="I1066">
            <v>4552.2299999999996</v>
          </cell>
        </row>
        <row r="1067">
          <cell r="A1067">
            <v>30001305</v>
          </cell>
          <cell r="B1067" t="str">
            <v>0</v>
          </cell>
          <cell r="C1067" t="str">
            <v>CIP1</v>
          </cell>
          <cell r="D1067" t="str">
            <v>M003</v>
          </cell>
          <cell r="E1067">
            <v>39561</v>
          </cell>
          <cell r="F1067" t="str">
            <v>SINGLE NEEDLE MACHINE</v>
          </cell>
          <cell r="G1067">
            <v>54626.81</v>
          </cell>
          <cell r="H1067">
            <v>-50074.58</v>
          </cell>
          <cell r="I1067">
            <v>4552.2299999999996</v>
          </cell>
        </row>
        <row r="1068">
          <cell r="A1068">
            <v>30001306</v>
          </cell>
          <cell r="B1068" t="str">
            <v>0</v>
          </cell>
          <cell r="C1068" t="str">
            <v>CIP1</v>
          </cell>
          <cell r="D1068" t="str">
            <v>M003</v>
          </cell>
          <cell r="E1068">
            <v>39561</v>
          </cell>
          <cell r="F1068" t="str">
            <v>SINGLE NEEDLE MACHINE</v>
          </cell>
          <cell r="G1068">
            <v>54626.81</v>
          </cell>
          <cell r="H1068">
            <v>-50074.58</v>
          </cell>
          <cell r="I1068">
            <v>4552.2299999999996</v>
          </cell>
        </row>
        <row r="1069">
          <cell r="A1069">
            <v>30001307</v>
          </cell>
          <cell r="B1069" t="str">
            <v>0</v>
          </cell>
          <cell r="C1069" t="str">
            <v>CIP1</v>
          </cell>
          <cell r="D1069" t="str">
            <v>M003</v>
          </cell>
          <cell r="E1069">
            <v>39561</v>
          </cell>
          <cell r="F1069" t="str">
            <v>SINGLE NEEDLE MACHINE</v>
          </cell>
          <cell r="G1069">
            <v>54626.81</v>
          </cell>
          <cell r="H1069">
            <v>-50074.58</v>
          </cell>
          <cell r="I1069">
            <v>4552.2299999999996</v>
          </cell>
        </row>
        <row r="1070">
          <cell r="A1070">
            <v>30001308</v>
          </cell>
          <cell r="B1070" t="str">
            <v>0</v>
          </cell>
          <cell r="C1070" t="str">
            <v>CIP1</v>
          </cell>
          <cell r="D1070" t="str">
            <v>M003</v>
          </cell>
          <cell r="E1070">
            <v>39561</v>
          </cell>
          <cell r="F1070" t="str">
            <v>SINGLE NEEDLE MACHINE</v>
          </cell>
          <cell r="G1070">
            <v>54626.81</v>
          </cell>
          <cell r="H1070">
            <v>-50074.58</v>
          </cell>
          <cell r="I1070">
            <v>4552.2299999999996</v>
          </cell>
        </row>
        <row r="1071">
          <cell r="A1071">
            <v>30001309</v>
          </cell>
          <cell r="B1071" t="str">
            <v>0</v>
          </cell>
          <cell r="C1071" t="str">
            <v>CIP1</v>
          </cell>
          <cell r="D1071" t="str">
            <v>M003</v>
          </cell>
          <cell r="E1071">
            <v>39561</v>
          </cell>
          <cell r="F1071" t="str">
            <v>SINGLE NEEDLE MACHINE</v>
          </cell>
          <cell r="G1071">
            <v>54626.81</v>
          </cell>
          <cell r="H1071">
            <v>-50074.58</v>
          </cell>
          <cell r="I1071">
            <v>4552.2299999999996</v>
          </cell>
        </row>
        <row r="1072">
          <cell r="A1072">
            <v>30001310</v>
          </cell>
          <cell r="B1072" t="str">
            <v>0</v>
          </cell>
          <cell r="C1072" t="str">
            <v>CIP1</v>
          </cell>
          <cell r="D1072" t="str">
            <v>M003</v>
          </cell>
          <cell r="E1072">
            <v>39561</v>
          </cell>
          <cell r="F1072" t="str">
            <v>SINGLE NEEDLE MACHINE</v>
          </cell>
          <cell r="G1072">
            <v>54626.81</v>
          </cell>
          <cell r="H1072">
            <v>-50074.58</v>
          </cell>
          <cell r="I1072">
            <v>4552.2299999999996</v>
          </cell>
        </row>
        <row r="1073">
          <cell r="A1073">
            <v>30001311</v>
          </cell>
          <cell r="B1073" t="str">
            <v>0</v>
          </cell>
          <cell r="C1073" t="str">
            <v>CIP1</v>
          </cell>
          <cell r="D1073" t="str">
            <v>M003</v>
          </cell>
          <cell r="E1073">
            <v>39561</v>
          </cell>
          <cell r="F1073" t="str">
            <v>SINGLE NEEDLE MACHINE</v>
          </cell>
          <cell r="G1073">
            <v>54626.81</v>
          </cell>
          <cell r="H1073">
            <v>-50074.58</v>
          </cell>
          <cell r="I1073">
            <v>4552.2299999999996</v>
          </cell>
        </row>
        <row r="1074">
          <cell r="A1074">
            <v>30001312</v>
          </cell>
          <cell r="B1074" t="str">
            <v>0</v>
          </cell>
          <cell r="C1074" t="str">
            <v>CIP1</v>
          </cell>
          <cell r="D1074" t="str">
            <v>M003</v>
          </cell>
          <cell r="E1074">
            <v>39561</v>
          </cell>
          <cell r="F1074" t="str">
            <v>SINGLE NEEDLE MACHINE</v>
          </cell>
          <cell r="G1074">
            <v>54626.81</v>
          </cell>
          <cell r="H1074">
            <v>-50074.58</v>
          </cell>
          <cell r="I1074">
            <v>4552.2299999999996</v>
          </cell>
        </row>
        <row r="1075">
          <cell r="A1075">
            <v>30001313</v>
          </cell>
          <cell r="B1075" t="str">
            <v>0</v>
          </cell>
          <cell r="C1075" t="str">
            <v>CIP1</v>
          </cell>
          <cell r="D1075" t="str">
            <v>M003</v>
          </cell>
          <cell r="E1075">
            <v>39561</v>
          </cell>
          <cell r="F1075" t="str">
            <v>SINGLE NEEDLE MACHINE</v>
          </cell>
          <cell r="G1075">
            <v>54626.81</v>
          </cell>
          <cell r="H1075">
            <v>-50074.58</v>
          </cell>
          <cell r="I1075">
            <v>4552.2299999999996</v>
          </cell>
        </row>
        <row r="1076">
          <cell r="A1076">
            <v>30001314</v>
          </cell>
          <cell r="B1076" t="str">
            <v>0</v>
          </cell>
          <cell r="C1076" t="str">
            <v>CIP1</v>
          </cell>
          <cell r="D1076" t="str">
            <v>M003</v>
          </cell>
          <cell r="E1076">
            <v>39561</v>
          </cell>
          <cell r="F1076" t="str">
            <v>SINGLE NEEDLE MACHINE</v>
          </cell>
          <cell r="G1076">
            <v>54626.81</v>
          </cell>
          <cell r="H1076">
            <v>-50074.58</v>
          </cell>
          <cell r="I1076">
            <v>4552.2299999999996</v>
          </cell>
        </row>
        <row r="1077">
          <cell r="A1077">
            <v>30001315</v>
          </cell>
          <cell r="B1077" t="str">
            <v>0</v>
          </cell>
          <cell r="C1077" t="str">
            <v>CIP1</v>
          </cell>
          <cell r="D1077" t="str">
            <v>M003</v>
          </cell>
          <cell r="E1077">
            <v>39561</v>
          </cell>
          <cell r="F1077" t="str">
            <v>SINGLE NEEDLE MACHINE</v>
          </cell>
          <cell r="G1077">
            <v>54626.81</v>
          </cell>
          <cell r="H1077">
            <v>-50074.58</v>
          </cell>
          <cell r="I1077">
            <v>4552.2299999999996</v>
          </cell>
        </row>
        <row r="1078">
          <cell r="A1078">
            <v>30001316</v>
          </cell>
          <cell r="B1078" t="str">
            <v>0</v>
          </cell>
          <cell r="C1078" t="str">
            <v>CIP1</v>
          </cell>
          <cell r="D1078" t="str">
            <v>M003</v>
          </cell>
          <cell r="E1078">
            <v>39561</v>
          </cell>
          <cell r="F1078" t="str">
            <v>SINGLE NEEDLE MACHINE</v>
          </cell>
          <cell r="G1078">
            <v>54626.81</v>
          </cell>
          <cell r="H1078">
            <v>-50074.58</v>
          </cell>
          <cell r="I1078">
            <v>4552.2299999999996</v>
          </cell>
        </row>
        <row r="1079">
          <cell r="A1079">
            <v>30001317</v>
          </cell>
          <cell r="B1079" t="str">
            <v>0</v>
          </cell>
          <cell r="C1079" t="str">
            <v>CIP1</v>
          </cell>
          <cell r="D1079" t="str">
            <v>M003</v>
          </cell>
          <cell r="E1079">
            <v>39561</v>
          </cell>
          <cell r="F1079" t="str">
            <v>SINGLE NEEDLE MACHINE</v>
          </cell>
          <cell r="G1079">
            <v>54626.81</v>
          </cell>
          <cell r="H1079">
            <v>-50074.58</v>
          </cell>
          <cell r="I1079">
            <v>4552.2299999999996</v>
          </cell>
        </row>
        <row r="1080">
          <cell r="A1080">
            <v>30001318</v>
          </cell>
          <cell r="B1080" t="str">
            <v>0</v>
          </cell>
          <cell r="C1080" t="str">
            <v>CIP1</v>
          </cell>
          <cell r="D1080" t="str">
            <v>M003</v>
          </cell>
          <cell r="E1080">
            <v>39561</v>
          </cell>
          <cell r="F1080" t="str">
            <v>SINGLE NEEDLE MACHINE</v>
          </cell>
          <cell r="G1080">
            <v>54626.81</v>
          </cell>
          <cell r="H1080">
            <v>-50074.58</v>
          </cell>
          <cell r="I1080">
            <v>4552.2299999999996</v>
          </cell>
        </row>
        <row r="1081">
          <cell r="A1081">
            <v>30001319</v>
          </cell>
          <cell r="B1081" t="str">
            <v>0</v>
          </cell>
          <cell r="C1081" t="str">
            <v>CIP1</v>
          </cell>
          <cell r="D1081" t="str">
            <v>M003</v>
          </cell>
          <cell r="E1081">
            <v>39561</v>
          </cell>
          <cell r="F1081" t="str">
            <v>SINGLE NEEDLE MACHINE</v>
          </cell>
          <cell r="G1081">
            <v>54626.81</v>
          </cell>
          <cell r="H1081">
            <v>-50074.58</v>
          </cell>
          <cell r="I1081">
            <v>4552.2299999999996</v>
          </cell>
        </row>
        <row r="1082">
          <cell r="A1082">
            <v>30001320</v>
          </cell>
          <cell r="B1082" t="str">
            <v>0</v>
          </cell>
          <cell r="C1082" t="str">
            <v>CIP1</v>
          </cell>
          <cell r="D1082" t="str">
            <v>M003</v>
          </cell>
          <cell r="E1082">
            <v>39561</v>
          </cell>
          <cell r="F1082" t="str">
            <v>SINGLE NEEDLE MACHINE</v>
          </cell>
          <cell r="G1082">
            <v>54626.81</v>
          </cell>
          <cell r="H1082">
            <v>-50074.58</v>
          </cell>
          <cell r="I1082">
            <v>4552.2299999999996</v>
          </cell>
        </row>
        <row r="1083">
          <cell r="A1083">
            <v>30001321</v>
          </cell>
          <cell r="B1083" t="str">
            <v>0</v>
          </cell>
          <cell r="C1083" t="str">
            <v>CIP1</v>
          </cell>
          <cell r="D1083" t="str">
            <v>M003</v>
          </cell>
          <cell r="E1083">
            <v>39561</v>
          </cell>
          <cell r="F1083" t="str">
            <v>SINGLE NEEDLE MACHINE</v>
          </cell>
          <cell r="G1083">
            <v>54626.81</v>
          </cell>
          <cell r="H1083">
            <v>-50074.58</v>
          </cell>
          <cell r="I1083">
            <v>4552.2299999999996</v>
          </cell>
        </row>
        <row r="1084">
          <cell r="A1084">
            <v>30001322</v>
          </cell>
          <cell r="B1084" t="str">
            <v>0</v>
          </cell>
          <cell r="C1084" t="str">
            <v>CIP1</v>
          </cell>
          <cell r="D1084" t="str">
            <v>M003</v>
          </cell>
          <cell r="E1084">
            <v>39561</v>
          </cell>
          <cell r="F1084" t="str">
            <v>SINGLE NEEDLE MACHINE</v>
          </cell>
          <cell r="G1084">
            <v>54626.81</v>
          </cell>
          <cell r="H1084">
            <v>-50074.58</v>
          </cell>
          <cell r="I1084">
            <v>4552.2299999999996</v>
          </cell>
        </row>
        <row r="1085">
          <cell r="A1085">
            <v>30001323</v>
          </cell>
          <cell r="B1085" t="str">
            <v>0</v>
          </cell>
          <cell r="C1085" t="str">
            <v>CIP1</v>
          </cell>
          <cell r="D1085" t="str">
            <v>M003</v>
          </cell>
          <cell r="E1085">
            <v>39561</v>
          </cell>
          <cell r="F1085" t="str">
            <v>SINGLE NEEDLE MACHINE</v>
          </cell>
          <cell r="G1085">
            <v>54626.81</v>
          </cell>
          <cell r="H1085">
            <v>-50074.58</v>
          </cell>
          <cell r="I1085">
            <v>4552.2299999999996</v>
          </cell>
        </row>
        <row r="1086">
          <cell r="A1086">
            <v>30001324</v>
          </cell>
          <cell r="B1086" t="str">
            <v>0</v>
          </cell>
          <cell r="C1086" t="str">
            <v>CIP1</v>
          </cell>
          <cell r="D1086" t="str">
            <v>M003</v>
          </cell>
          <cell r="E1086">
            <v>39561</v>
          </cell>
          <cell r="F1086" t="str">
            <v>SINGLE NEEDLE MACHINE</v>
          </cell>
          <cell r="G1086">
            <v>54626.81</v>
          </cell>
          <cell r="H1086">
            <v>-50074.58</v>
          </cell>
          <cell r="I1086">
            <v>4552.2299999999996</v>
          </cell>
        </row>
        <row r="1087">
          <cell r="A1087">
            <v>30001325</v>
          </cell>
          <cell r="B1087" t="str">
            <v>0</v>
          </cell>
          <cell r="C1087" t="str">
            <v>CIP1</v>
          </cell>
          <cell r="D1087" t="str">
            <v>M003</v>
          </cell>
          <cell r="E1087">
            <v>39561</v>
          </cell>
          <cell r="F1087" t="str">
            <v>SINGLE NEEDLE MACHINE</v>
          </cell>
          <cell r="G1087">
            <v>54626.81</v>
          </cell>
          <cell r="H1087">
            <v>-50074.58</v>
          </cell>
          <cell r="I1087">
            <v>4552.2299999999996</v>
          </cell>
        </row>
        <row r="1088">
          <cell r="A1088">
            <v>30001326</v>
          </cell>
          <cell r="B1088" t="str">
            <v>0</v>
          </cell>
          <cell r="C1088" t="str">
            <v>CIP1</v>
          </cell>
          <cell r="D1088" t="str">
            <v>M003</v>
          </cell>
          <cell r="E1088">
            <v>39561</v>
          </cell>
          <cell r="F1088" t="str">
            <v>SINGLE NEEDLE MACHINE</v>
          </cell>
          <cell r="G1088">
            <v>54626.81</v>
          </cell>
          <cell r="H1088">
            <v>-50074.58</v>
          </cell>
          <cell r="I1088">
            <v>4552.2299999999996</v>
          </cell>
        </row>
        <row r="1089">
          <cell r="A1089">
            <v>30001327</v>
          </cell>
          <cell r="B1089" t="str">
            <v>0</v>
          </cell>
          <cell r="C1089" t="str">
            <v>CIP1</v>
          </cell>
          <cell r="D1089" t="str">
            <v>M003</v>
          </cell>
          <cell r="E1089">
            <v>39561</v>
          </cell>
          <cell r="F1089" t="str">
            <v>SINGLE NEEDLE MACHINE</v>
          </cell>
          <cell r="G1089">
            <v>54626.81</v>
          </cell>
          <cell r="H1089">
            <v>-50074.58</v>
          </cell>
          <cell r="I1089">
            <v>4552.2299999999996</v>
          </cell>
        </row>
        <row r="1090">
          <cell r="A1090">
            <v>30001328</v>
          </cell>
          <cell r="B1090" t="str">
            <v>0</v>
          </cell>
          <cell r="C1090" t="str">
            <v>CIP1</v>
          </cell>
          <cell r="D1090" t="str">
            <v>M003</v>
          </cell>
          <cell r="E1090">
            <v>39561</v>
          </cell>
          <cell r="F1090" t="str">
            <v>SINGLE NEEDLE MACHINE</v>
          </cell>
          <cell r="G1090">
            <v>54626.81</v>
          </cell>
          <cell r="H1090">
            <v>-50074.58</v>
          </cell>
          <cell r="I1090">
            <v>4552.2299999999996</v>
          </cell>
        </row>
        <row r="1091">
          <cell r="A1091">
            <v>30001329</v>
          </cell>
          <cell r="B1091" t="str">
            <v>0</v>
          </cell>
          <cell r="C1091" t="str">
            <v>CIP1</v>
          </cell>
          <cell r="D1091" t="str">
            <v>M003</v>
          </cell>
          <cell r="E1091">
            <v>39561</v>
          </cell>
          <cell r="F1091" t="str">
            <v>SINGLE NEEDLE MACHINE</v>
          </cell>
          <cell r="G1091">
            <v>54626.81</v>
          </cell>
          <cell r="H1091">
            <v>-50074.58</v>
          </cell>
          <cell r="I1091">
            <v>4552.2299999999996</v>
          </cell>
        </row>
        <row r="1092">
          <cell r="A1092">
            <v>30001330</v>
          </cell>
          <cell r="B1092" t="str">
            <v>0</v>
          </cell>
          <cell r="C1092" t="str">
            <v>CIP1</v>
          </cell>
          <cell r="D1092" t="str">
            <v>M003</v>
          </cell>
          <cell r="E1092">
            <v>39561</v>
          </cell>
          <cell r="F1092" t="str">
            <v>SINGLE NEEDLE MACHINE</v>
          </cell>
          <cell r="G1092">
            <v>54626.81</v>
          </cell>
          <cell r="H1092">
            <v>-50074.58</v>
          </cell>
          <cell r="I1092">
            <v>4552.2299999999996</v>
          </cell>
        </row>
        <row r="1093">
          <cell r="A1093">
            <v>30001331</v>
          </cell>
          <cell r="B1093" t="str">
            <v>0</v>
          </cell>
          <cell r="C1093" t="str">
            <v>CIP1</v>
          </cell>
          <cell r="D1093" t="str">
            <v>M003</v>
          </cell>
          <cell r="E1093">
            <v>39561</v>
          </cell>
          <cell r="F1093" t="str">
            <v>SINGLE NEEDLE MACHINE</v>
          </cell>
          <cell r="G1093">
            <v>54626.81</v>
          </cell>
          <cell r="H1093">
            <v>-50074.58</v>
          </cell>
          <cell r="I1093">
            <v>4552.2299999999996</v>
          </cell>
        </row>
        <row r="1094">
          <cell r="A1094">
            <v>30001332</v>
          </cell>
          <cell r="B1094" t="str">
            <v>0</v>
          </cell>
          <cell r="C1094" t="str">
            <v>CIP1</v>
          </cell>
          <cell r="D1094" t="str">
            <v>M003</v>
          </cell>
          <cell r="E1094">
            <v>39561</v>
          </cell>
          <cell r="F1094" t="str">
            <v>SINGLE NEEDLE MACHINE</v>
          </cell>
          <cell r="G1094">
            <v>54626.81</v>
          </cell>
          <cell r="H1094">
            <v>-50074.58</v>
          </cell>
          <cell r="I1094">
            <v>4552.2299999999996</v>
          </cell>
        </row>
        <row r="1095">
          <cell r="A1095">
            <v>30001333</v>
          </cell>
          <cell r="B1095" t="str">
            <v>0</v>
          </cell>
          <cell r="C1095" t="str">
            <v>CIP1</v>
          </cell>
          <cell r="D1095" t="str">
            <v>M003</v>
          </cell>
          <cell r="E1095">
            <v>39561</v>
          </cell>
          <cell r="F1095" t="str">
            <v>SINGLE NEEDLE MACHINE</v>
          </cell>
          <cell r="G1095">
            <v>54626.81</v>
          </cell>
          <cell r="H1095">
            <v>-50074.58</v>
          </cell>
          <cell r="I1095">
            <v>4552.2299999999996</v>
          </cell>
        </row>
        <row r="1096">
          <cell r="A1096">
            <v>30001334</v>
          </cell>
          <cell r="B1096" t="str">
            <v>0</v>
          </cell>
          <cell r="C1096" t="str">
            <v>CIP1</v>
          </cell>
          <cell r="D1096" t="str">
            <v>M003</v>
          </cell>
          <cell r="E1096">
            <v>39561</v>
          </cell>
          <cell r="F1096" t="str">
            <v>SINGLE NEEDLE MACHINE</v>
          </cell>
          <cell r="G1096">
            <v>54626.81</v>
          </cell>
          <cell r="H1096">
            <v>-50074.58</v>
          </cell>
          <cell r="I1096">
            <v>4552.2299999999996</v>
          </cell>
        </row>
        <row r="1097">
          <cell r="A1097">
            <v>30001335</v>
          </cell>
          <cell r="B1097" t="str">
            <v>0</v>
          </cell>
          <cell r="C1097" t="str">
            <v>CIP1</v>
          </cell>
          <cell r="D1097" t="str">
            <v>M003</v>
          </cell>
          <cell r="E1097">
            <v>39561</v>
          </cell>
          <cell r="F1097" t="str">
            <v>SINGLE NEEDLE MACHINE</v>
          </cell>
          <cell r="G1097">
            <v>54626.81</v>
          </cell>
          <cell r="H1097">
            <v>-50074.58</v>
          </cell>
          <cell r="I1097">
            <v>4552.2299999999996</v>
          </cell>
        </row>
        <row r="1098">
          <cell r="A1098">
            <v>30001336</v>
          </cell>
          <cell r="B1098" t="str">
            <v>0</v>
          </cell>
          <cell r="C1098" t="str">
            <v>CIP1</v>
          </cell>
          <cell r="D1098" t="str">
            <v>M003</v>
          </cell>
          <cell r="E1098">
            <v>39561</v>
          </cell>
          <cell r="F1098" t="str">
            <v>SINGLE NEEDLE MACHINE</v>
          </cell>
          <cell r="G1098">
            <v>54626.81</v>
          </cell>
          <cell r="H1098">
            <v>-50074.58</v>
          </cell>
          <cell r="I1098">
            <v>4552.2299999999996</v>
          </cell>
        </row>
        <row r="1099">
          <cell r="A1099">
            <v>30001337</v>
          </cell>
          <cell r="B1099" t="str">
            <v>0</v>
          </cell>
          <cell r="C1099" t="str">
            <v>CIP1</v>
          </cell>
          <cell r="D1099" t="str">
            <v>M003</v>
          </cell>
          <cell r="E1099">
            <v>39561</v>
          </cell>
          <cell r="F1099" t="str">
            <v>SINGLE NEEDLE MACHINE</v>
          </cell>
          <cell r="G1099">
            <v>54626.81</v>
          </cell>
          <cell r="H1099">
            <v>-50074.58</v>
          </cell>
          <cell r="I1099">
            <v>4552.2299999999996</v>
          </cell>
        </row>
        <row r="1100">
          <cell r="A1100">
            <v>30001338</v>
          </cell>
          <cell r="B1100" t="str">
            <v>0</v>
          </cell>
          <cell r="C1100" t="str">
            <v>CIP1</v>
          </cell>
          <cell r="D1100" t="str">
            <v>M003</v>
          </cell>
          <cell r="E1100">
            <v>39561</v>
          </cell>
          <cell r="F1100" t="str">
            <v>SINGLE NEEDLE MACHINE</v>
          </cell>
          <cell r="G1100">
            <v>54626.81</v>
          </cell>
          <cell r="H1100">
            <v>-50074.58</v>
          </cell>
          <cell r="I1100">
            <v>4552.2299999999996</v>
          </cell>
        </row>
        <row r="1101">
          <cell r="A1101">
            <v>30001339</v>
          </cell>
          <cell r="B1101" t="str">
            <v>0</v>
          </cell>
          <cell r="C1101" t="str">
            <v>CIP1</v>
          </cell>
          <cell r="D1101" t="str">
            <v>M003</v>
          </cell>
          <cell r="E1101">
            <v>39561</v>
          </cell>
          <cell r="F1101" t="str">
            <v>SINGLE NEEDLE MACHINE</v>
          </cell>
          <cell r="G1101">
            <v>54626.81</v>
          </cell>
          <cell r="H1101">
            <v>-50074.58</v>
          </cell>
          <cell r="I1101">
            <v>4552.2299999999996</v>
          </cell>
        </row>
        <row r="1102">
          <cell r="A1102">
            <v>30001340</v>
          </cell>
          <cell r="B1102" t="str">
            <v>0</v>
          </cell>
          <cell r="C1102" t="str">
            <v>CIP1</v>
          </cell>
          <cell r="D1102" t="str">
            <v>M003</v>
          </cell>
          <cell r="E1102">
            <v>39561</v>
          </cell>
          <cell r="F1102" t="str">
            <v>SINGLE NEEDLE MACHINE</v>
          </cell>
          <cell r="G1102">
            <v>54626.81</v>
          </cell>
          <cell r="H1102">
            <v>-50074.58</v>
          </cell>
          <cell r="I1102">
            <v>4552.2299999999996</v>
          </cell>
        </row>
        <row r="1103">
          <cell r="A1103">
            <v>30001341</v>
          </cell>
          <cell r="B1103" t="str">
            <v>0</v>
          </cell>
          <cell r="C1103" t="str">
            <v>CIP1</v>
          </cell>
          <cell r="D1103" t="str">
            <v>M003</v>
          </cell>
          <cell r="E1103">
            <v>39561</v>
          </cell>
          <cell r="F1103" t="str">
            <v>SINGLE NEEDLE MACHINE</v>
          </cell>
          <cell r="G1103">
            <v>54626.81</v>
          </cell>
          <cell r="H1103">
            <v>-50074.58</v>
          </cell>
          <cell r="I1103">
            <v>4552.2299999999996</v>
          </cell>
        </row>
        <row r="1104">
          <cell r="A1104">
            <v>30001342</v>
          </cell>
          <cell r="B1104" t="str">
            <v>0</v>
          </cell>
          <cell r="C1104" t="str">
            <v>CIP1</v>
          </cell>
          <cell r="D1104" t="str">
            <v>M003</v>
          </cell>
          <cell r="E1104">
            <v>39561</v>
          </cell>
          <cell r="F1104" t="str">
            <v>SINGLE NEEDLE MACHINE</v>
          </cell>
          <cell r="G1104">
            <v>54626.81</v>
          </cell>
          <cell r="H1104">
            <v>-50074.58</v>
          </cell>
          <cell r="I1104">
            <v>4552.2299999999996</v>
          </cell>
        </row>
        <row r="1105">
          <cell r="A1105">
            <v>30001343</v>
          </cell>
          <cell r="B1105" t="str">
            <v>0</v>
          </cell>
          <cell r="C1105" t="str">
            <v>CIP1</v>
          </cell>
          <cell r="D1105" t="str">
            <v>M003</v>
          </cell>
          <cell r="E1105">
            <v>39561</v>
          </cell>
          <cell r="F1105" t="str">
            <v>SINGLE NEEDLE MACHINE</v>
          </cell>
          <cell r="G1105">
            <v>54626.81</v>
          </cell>
          <cell r="H1105">
            <v>-50074.58</v>
          </cell>
          <cell r="I1105">
            <v>4552.2299999999996</v>
          </cell>
        </row>
        <row r="1106">
          <cell r="A1106">
            <v>30001344</v>
          </cell>
          <cell r="B1106" t="str">
            <v>0</v>
          </cell>
          <cell r="C1106" t="str">
            <v>CIP1</v>
          </cell>
          <cell r="D1106" t="str">
            <v>M003</v>
          </cell>
          <cell r="E1106">
            <v>39561</v>
          </cell>
          <cell r="F1106" t="str">
            <v>SINGLE NEEDLE MACHINE</v>
          </cell>
          <cell r="G1106">
            <v>54626.81</v>
          </cell>
          <cell r="H1106">
            <v>-50074.58</v>
          </cell>
          <cell r="I1106">
            <v>4552.2299999999996</v>
          </cell>
        </row>
        <row r="1107">
          <cell r="A1107">
            <v>30001345</v>
          </cell>
          <cell r="B1107" t="str">
            <v>0</v>
          </cell>
          <cell r="C1107" t="str">
            <v>CIP1</v>
          </cell>
          <cell r="D1107" t="str">
            <v>M003</v>
          </cell>
          <cell r="E1107">
            <v>39561</v>
          </cell>
          <cell r="F1107" t="str">
            <v>SINGLE NEEDLE MACHINE</v>
          </cell>
          <cell r="G1107">
            <v>54626.81</v>
          </cell>
          <cell r="H1107">
            <v>-50074.58</v>
          </cell>
          <cell r="I1107">
            <v>4552.2299999999996</v>
          </cell>
        </row>
        <row r="1108">
          <cell r="A1108">
            <v>30001346</v>
          </cell>
          <cell r="B1108" t="str">
            <v>0</v>
          </cell>
          <cell r="C1108" t="str">
            <v>CIP1</v>
          </cell>
          <cell r="D1108" t="str">
            <v>M003</v>
          </cell>
          <cell r="E1108">
            <v>39561</v>
          </cell>
          <cell r="F1108" t="str">
            <v>SINGLE NEEDLE MACHINE</v>
          </cell>
          <cell r="G1108">
            <v>54626.81</v>
          </cell>
          <cell r="H1108">
            <v>-50074.58</v>
          </cell>
          <cell r="I1108">
            <v>4552.2299999999996</v>
          </cell>
        </row>
        <row r="1109">
          <cell r="A1109">
            <v>30001347</v>
          </cell>
          <cell r="B1109" t="str">
            <v>0</v>
          </cell>
          <cell r="C1109" t="str">
            <v>CIP1</v>
          </cell>
          <cell r="D1109" t="str">
            <v>M003</v>
          </cell>
          <cell r="E1109">
            <v>39561</v>
          </cell>
          <cell r="F1109" t="str">
            <v>SINGLE NEEDLE MACHINE</v>
          </cell>
          <cell r="G1109">
            <v>54626.81</v>
          </cell>
          <cell r="H1109">
            <v>-50074.58</v>
          </cell>
          <cell r="I1109">
            <v>4552.2299999999996</v>
          </cell>
        </row>
        <row r="1110">
          <cell r="A1110">
            <v>30001348</v>
          </cell>
          <cell r="B1110" t="str">
            <v>0</v>
          </cell>
          <cell r="C1110" t="str">
            <v>CIP1</v>
          </cell>
          <cell r="D1110" t="str">
            <v>M003</v>
          </cell>
          <cell r="E1110">
            <v>39561</v>
          </cell>
          <cell r="F1110" t="str">
            <v>SINGLE NEEDLE MACHINE</v>
          </cell>
          <cell r="G1110">
            <v>54626.81</v>
          </cell>
          <cell r="H1110">
            <v>-50074.58</v>
          </cell>
          <cell r="I1110">
            <v>4552.2299999999996</v>
          </cell>
        </row>
        <row r="1111">
          <cell r="A1111">
            <v>30001349</v>
          </cell>
          <cell r="B1111" t="str">
            <v>0</v>
          </cell>
          <cell r="C1111" t="str">
            <v>CIP1</v>
          </cell>
          <cell r="D1111" t="str">
            <v>M003</v>
          </cell>
          <cell r="E1111">
            <v>39561</v>
          </cell>
          <cell r="F1111" t="str">
            <v>SINGLE NEEDLE MACHINE</v>
          </cell>
          <cell r="G1111">
            <v>54626.81</v>
          </cell>
          <cell r="H1111">
            <v>-50074.58</v>
          </cell>
          <cell r="I1111">
            <v>4552.2299999999996</v>
          </cell>
        </row>
        <row r="1112">
          <cell r="A1112">
            <v>30001350</v>
          </cell>
          <cell r="B1112" t="str">
            <v>0</v>
          </cell>
          <cell r="C1112" t="str">
            <v>CIP1</v>
          </cell>
          <cell r="D1112" t="str">
            <v>M003</v>
          </cell>
          <cell r="E1112">
            <v>39561</v>
          </cell>
          <cell r="F1112" t="str">
            <v>SINGLE NEEDLE MACHINE</v>
          </cell>
          <cell r="G1112">
            <v>54626.81</v>
          </cell>
          <cell r="H1112">
            <v>-50074.58</v>
          </cell>
          <cell r="I1112">
            <v>4552.2299999999996</v>
          </cell>
        </row>
        <row r="1113">
          <cell r="A1113">
            <v>30001351</v>
          </cell>
          <cell r="B1113" t="str">
            <v>0</v>
          </cell>
          <cell r="C1113" t="str">
            <v>CIP1</v>
          </cell>
          <cell r="D1113" t="str">
            <v>M003</v>
          </cell>
          <cell r="E1113">
            <v>39561</v>
          </cell>
          <cell r="F1113" t="str">
            <v>SINGLE NEEDLE MACHINE</v>
          </cell>
          <cell r="G1113">
            <v>54626.81</v>
          </cell>
          <cell r="H1113">
            <v>-50074.58</v>
          </cell>
          <cell r="I1113">
            <v>4552.2299999999996</v>
          </cell>
        </row>
        <row r="1114">
          <cell r="A1114">
            <v>30001352</v>
          </cell>
          <cell r="B1114" t="str">
            <v>0</v>
          </cell>
          <cell r="C1114" t="str">
            <v>CIP1</v>
          </cell>
          <cell r="D1114" t="str">
            <v>M003</v>
          </cell>
          <cell r="E1114">
            <v>39561</v>
          </cell>
          <cell r="F1114" t="str">
            <v>SINGLE NEEDLE MACHINE</v>
          </cell>
          <cell r="G1114">
            <v>54626.81</v>
          </cell>
          <cell r="H1114">
            <v>-50074.58</v>
          </cell>
          <cell r="I1114">
            <v>4552.2299999999996</v>
          </cell>
        </row>
        <row r="1115">
          <cell r="A1115">
            <v>30001353</v>
          </cell>
          <cell r="B1115" t="str">
            <v>0</v>
          </cell>
          <cell r="C1115" t="str">
            <v>CIP1</v>
          </cell>
          <cell r="D1115" t="str">
            <v>M003</v>
          </cell>
          <cell r="E1115">
            <v>39561</v>
          </cell>
          <cell r="F1115" t="str">
            <v>SINGLE NEEDLE MACHINE</v>
          </cell>
          <cell r="G1115">
            <v>54626.81</v>
          </cell>
          <cell r="H1115">
            <v>-50074.58</v>
          </cell>
          <cell r="I1115">
            <v>4552.2299999999996</v>
          </cell>
        </row>
        <row r="1116">
          <cell r="A1116">
            <v>30001354</v>
          </cell>
          <cell r="B1116" t="str">
            <v>0</v>
          </cell>
          <cell r="C1116" t="str">
            <v>CIP1</v>
          </cell>
          <cell r="D1116" t="str">
            <v>M003</v>
          </cell>
          <cell r="E1116">
            <v>39561</v>
          </cell>
          <cell r="F1116" t="str">
            <v>SINGLE NEEDLE MACHINE</v>
          </cell>
          <cell r="G1116">
            <v>54626.81</v>
          </cell>
          <cell r="H1116">
            <v>-50074.58</v>
          </cell>
          <cell r="I1116">
            <v>4552.2299999999996</v>
          </cell>
        </row>
        <row r="1117">
          <cell r="A1117">
            <v>30001355</v>
          </cell>
          <cell r="B1117" t="str">
            <v>0</v>
          </cell>
          <cell r="C1117" t="str">
            <v>CIP1</v>
          </cell>
          <cell r="D1117" t="str">
            <v>M003</v>
          </cell>
          <cell r="E1117">
            <v>39561</v>
          </cell>
          <cell r="F1117" t="str">
            <v>SINGLE NEEDLE MACHINE</v>
          </cell>
          <cell r="G1117">
            <v>54626.81</v>
          </cell>
          <cell r="H1117">
            <v>-50074.58</v>
          </cell>
          <cell r="I1117">
            <v>4552.2299999999996</v>
          </cell>
        </row>
        <row r="1118">
          <cell r="A1118">
            <v>30001356</v>
          </cell>
          <cell r="B1118" t="str">
            <v>0</v>
          </cell>
          <cell r="C1118" t="str">
            <v>CIP1</v>
          </cell>
          <cell r="D1118" t="str">
            <v>M003</v>
          </cell>
          <cell r="E1118">
            <v>39561</v>
          </cell>
          <cell r="F1118" t="str">
            <v>SINGLE NEEDLE MACHINE</v>
          </cell>
          <cell r="G1118">
            <v>54626.81</v>
          </cell>
          <cell r="H1118">
            <v>-50074.58</v>
          </cell>
          <cell r="I1118">
            <v>4552.2299999999996</v>
          </cell>
        </row>
        <row r="1119">
          <cell r="A1119">
            <v>30001357</v>
          </cell>
          <cell r="B1119" t="str">
            <v>0</v>
          </cell>
          <cell r="C1119" t="str">
            <v>CIP1</v>
          </cell>
          <cell r="D1119" t="str">
            <v>M003</v>
          </cell>
          <cell r="E1119">
            <v>39561</v>
          </cell>
          <cell r="F1119" t="str">
            <v>SINGLE NEEDLE MACHINE</v>
          </cell>
          <cell r="G1119">
            <v>54626.81</v>
          </cell>
          <cell r="H1119">
            <v>-50074.58</v>
          </cell>
          <cell r="I1119">
            <v>4552.2299999999996</v>
          </cell>
        </row>
        <row r="1120">
          <cell r="A1120">
            <v>30001358</v>
          </cell>
          <cell r="B1120" t="str">
            <v>0</v>
          </cell>
          <cell r="C1120" t="str">
            <v>CIP1</v>
          </cell>
          <cell r="D1120" t="str">
            <v>M003</v>
          </cell>
          <cell r="E1120">
            <v>39561</v>
          </cell>
          <cell r="F1120" t="str">
            <v>SINGLE NEEDLE MACHINE</v>
          </cell>
          <cell r="G1120">
            <v>54626.81</v>
          </cell>
          <cell r="H1120">
            <v>-50074.58</v>
          </cell>
          <cell r="I1120">
            <v>4552.2299999999996</v>
          </cell>
        </row>
        <row r="1121">
          <cell r="A1121">
            <v>30001359</v>
          </cell>
          <cell r="B1121" t="str">
            <v>0</v>
          </cell>
          <cell r="C1121" t="str">
            <v>CIP1</v>
          </cell>
          <cell r="D1121" t="str">
            <v>M003</v>
          </cell>
          <cell r="E1121">
            <v>39561</v>
          </cell>
          <cell r="F1121" t="str">
            <v>SINGLE NEEDLE MACHINE</v>
          </cell>
          <cell r="G1121">
            <v>54626.81</v>
          </cell>
          <cell r="H1121">
            <v>-50074.58</v>
          </cell>
          <cell r="I1121">
            <v>4552.2299999999996</v>
          </cell>
        </row>
        <row r="1122">
          <cell r="A1122">
            <v>30001360</v>
          </cell>
          <cell r="B1122" t="str">
            <v>0</v>
          </cell>
          <cell r="C1122" t="str">
            <v>CIP1</v>
          </cell>
          <cell r="D1122" t="str">
            <v>M003</v>
          </cell>
          <cell r="E1122">
            <v>39561</v>
          </cell>
          <cell r="F1122" t="str">
            <v>SINGLE NEEDLE MACHINE</v>
          </cell>
          <cell r="G1122">
            <v>54626.81</v>
          </cell>
          <cell r="H1122">
            <v>-50074.58</v>
          </cell>
          <cell r="I1122">
            <v>4552.2299999999996</v>
          </cell>
        </row>
        <row r="1123">
          <cell r="A1123">
            <v>30001361</v>
          </cell>
          <cell r="B1123" t="str">
            <v>0</v>
          </cell>
          <cell r="C1123" t="str">
            <v>CIP1</v>
          </cell>
          <cell r="D1123" t="str">
            <v>M003</v>
          </cell>
          <cell r="E1123">
            <v>39561</v>
          </cell>
          <cell r="F1123" t="str">
            <v>SINGLE NEEDLE MACHINE</v>
          </cell>
          <cell r="G1123">
            <v>54626.81</v>
          </cell>
          <cell r="H1123">
            <v>-50074.58</v>
          </cell>
          <cell r="I1123">
            <v>4552.2299999999996</v>
          </cell>
        </row>
        <row r="1124">
          <cell r="A1124">
            <v>30001362</v>
          </cell>
          <cell r="B1124" t="str">
            <v>0</v>
          </cell>
          <cell r="C1124" t="str">
            <v>CIP1</v>
          </cell>
          <cell r="D1124" t="str">
            <v>M003</v>
          </cell>
          <cell r="E1124">
            <v>39561</v>
          </cell>
          <cell r="F1124" t="str">
            <v>SINGLE NEEDLE MACHINE</v>
          </cell>
          <cell r="G1124">
            <v>54626.81</v>
          </cell>
          <cell r="H1124">
            <v>-50074.58</v>
          </cell>
          <cell r="I1124">
            <v>4552.2299999999996</v>
          </cell>
        </row>
        <row r="1125">
          <cell r="A1125">
            <v>30001363</v>
          </cell>
          <cell r="B1125" t="str">
            <v>0</v>
          </cell>
          <cell r="C1125" t="str">
            <v>CIP1</v>
          </cell>
          <cell r="D1125" t="str">
            <v>M003</v>
          </cell>
          <cell r="E1125">
            <v>39561</v>
          </cell>
          <cell r="F1125" t="str">
            <v>SINGLE NEEDLE MACHINE</v>
          </cell>
          <cell r="G1125">
            <v>54626.81</v>
          </cell>
          <cell r="H1125">
            <v>-50074.58</v>
          </cell>
          <cell r="I1125">
            <v>4552.2299999999996</v>
          </cell>
        </row>
        <row r="1126">
          <cell r="A1126">
            <v>30001364</v>
          </cell>
          <cell r="B1126" t="str">
            <v>0</v>
          </cell>
          <cell r="C1126" t="str">
            <v>CIP1</v>
          </cell>
          <cell r="D1126" t="str">
            <v>M003</v>
          </cell>
          <cell r="E1126">
            <v>39561</v>
          </cell>
          <cell r="F1126" t="str">
            <v>SINGLE NEEDLE MACHINE</v>
          </cell>
          <cell r="G1126">
            <v>54626.81</v>
          </cell>
          <cell r="H1126">
            <v>-50074.58</v>
          </cell>
          <cell r="I1126">
            <v>4552.2299999999996</v>
          </cell>
        </row>
        <row r="1127">
          <cell r="A1127">
            <v>30001365</v>
          </cell>
          <cell r="B1127" t="str">
            <v>0</v>
          </cell>
          <cell r="C1127" t="str">
            <v>CIP1</v>
          </cell>
          <cell r="D1127" t="str">
            <v>M003</v>
          </cell>
          <cell r="E1127">
            <v>39561</v>
          </cell>
          <cell r="F1127" t="str">
            <v>SINGLE NEEDLE MACHINE</v>
          </cell>
          <cell r="G1127">
            <v>54626.81</v>
          </cell>
          <cell r="H1127">
            <v>-50074.58</v>
          </cell>
          <cell r="I1127">
            <v>4552.2299999999996</v>
          </cell>
        </row>
        <row r="1128">
          <cell r="A1128">
            <v>30001366</v>
          </cell>
          <cell r="B1128" t="str">
            <v>0</v>
          </cell>
          <cell r="C1128" t="str">
            <v>CIP1</v>
          </cell>
          <cell r="D1128" t="str">
            <v>M003</v>
          </cell>
          <cell r="E1128">
            <v>39561</v>
          </cell>
          <cell r="F1128" t="str">
            <v>SINGLE NEEDLE MACHINE</v>
          </cell>
          <cell r="G1128">
            <v>54626.81</v>
          </cell>
          <cell r="H1128">
            <v>-50074.58</v>
          </cell>
          <cell r="I1128">
            <v>4552.2299999999996</v>
          </cell>
        </row>
        <row r="1129">
          <cell r="A1129">
            <v>30001367</v>
          </cell>
          <cell r="B1129" t="str">
            <v>0</v>
          </cell>
          <cell r="C1129" t="str">
            <v>CIP1</v>
          </cell>
          <cell r="D1129" t="str">
            <v>M003</v>
          </cell>
          <cell r="E1129">
            <v>39561</v>
          </cell>
          <cell r="F1129" t="str">
            <v>SINGLE NEEDLE MACHINE</v>
          </cell>
          <cell r="G1129">
            <v>54626.81</v>
          </cell>
          <cell r="H1129">
            <v>-50074.58</v>
          </cell>
          <cell r="I1129">
            <v>4552.2299999999996</v>
          </cell>
        </row>
        <row r="1130">
          <cell r="A1130">
            <v>30001368</v>
          </cell>
          <cell r="B1130" t="str">
            <v>0</v>
          </cell>
          <cell r="C1130" t="str">
            <v>CIP1</v>
          </cell>
          <cell r="D1130" t="str">
            <v>M003</v>
          </cell>
          <cell r="E1130">
            <v>39561</v>
          </cell>
          <cell r="F1130" t="str">
            <v>SINGLE NEEDLE MACHINE</v>
          </cell>
          <cell r="G1130">
            <v>54626.81</v>
          </cell>
          <cell r="H1130">
            <v>-50074.58</v>
          </cell>
          <cell r="I1130">
            <v>4552.2299999999996</v>
          </cell>
        </row>
        <row r="1131">
          <cell r="A1131">
            <v>30001369</v>
          </cell>
          <cell r="B1131" t="str">
            <v>0</v>
          </cell>
          <cell r="C1131" t="str">
            <v>CIP1</v>
          </cell>
          <cell r="D1131" t="str">
            <v>M003</v>
          </cell>
          <cell r="E1131">
            <v>39561</v>
          </cell>
          <cell r="F1131" t="str">
            <v>SINGLE NEEDLE MACHINE</v>
          </cell>
          <cell r="G1131">
            <v>54626.81</v>
          </cell>
          <cell r="H1131">
            <v>-50074.58</v>
          </cell>
          <cell r="I1131">
            <v>4552.2299999999996</v>
          </cell>
        </row>
        <row r="1132">
          <cell r="A1132">
            <v>30001370</v>
          </cell>
          <cell r="B1132" t="str">
            <v>0</v>
          </cell>
          <cell r="C1132" t="str">
            <v>CIP1</v>
          </cell>
          <cell r="D1132" t="str">
            <v>M003</v>
          </cell>
          <cell r="E1132">
            <v>39561</v>
          </cell>
          <cell r="F1132" t="str">
            <v>SINGLE NEEDLE MACHINE</v>
          </cell>
          <cell r="G1132">
            <v>54626.81</v>
          </cell>
          <cell r="H1132">
            <v>-50074.58</v>
          </cell>
          <cell r="I1132">
            <v>4552.2299999999996</v>
          </cell>
        </row>
        <row r="1133">
          <cell r="A1133">
            <v>30001371</v>
          </cell>
          <cell r="B1133" t="str">
            <v>0</v>
          </cell>
          <cell r="C1133" t="str">
            <v>CIP1</v>
          </cell>
          <cell r="D1133" t="str">
            <v>M003</v>
          </cell>
          <cell r="E1133">
            <v>39561</v>
          </cell>
          <cell r="F1133" t="str">
            <v>SINGLE NEEDLE MACHINE</v>
          </cell>
          <cell r="G1133">
            <v>54626.81</v>
          </cell>
          <cell r="H1133">
            <v>-50074.58</v>
          </cell>
          <cell r="I1133">
            <v>4552.2299999999996</v>
          </cell>
        </row>
        <row r="1134">
          <cell r="A1134">
            <v>30001372</v>
          </cell>
          <cell r="B1134" t="str">
            <v>0</v>
          </cell>
          <cell r="C1134" t="str">
            <v>CIP1</v>
          </cell>
          <cell r="D1134" t="str">
            <v>M003</v>
          </cell>
          <cell r="E1134">
            <v>39561</v>
          </cell>
          <cell r="F1134" t="str">
            <v>SINGLE NEEDLE MACHINE</v>
          </cell>
          <cell r="G1134">
            <v>54626.81</v>
          </cell>
          <cell r="H1134">
            <v>-50074.58</v>
          </cell>
          <cell r="I1134">
            <v>4552.2299999999996</v>
          </cell>
        </row>
        <row r="1135">
          <cell r="A1135">
            <v>30001373</v>
          </cell>
          <cell r="B1135" t="str">
            <v>0</v>
          </cell>
          <cell r="C1135" t="str">
            <v>CIP1</v>
          </cell>
          <cell r="D1135" t="str">
            <v>M003</v>
          </cell>
          <cell r="E1135">
            <v>39561</v>
          </cell>
          <cell r="F1135" t="str">
            <v>SINGLE NEEDLE MACHINE</v>
          </cell>
          <cell r="G1135">
            <v>54626.81</v>
          </cell>
          <cell r="H1135">
            <v>-50074.58</v>
          </cell>
          <cell r="I1135">
            <v>4552.2299999999996</v>
          </cell>
        </row>
        <row r="1136">
          <cell r="A1136">
            <v>30001374</v>
          </cell>
          <cell r="B1136" t="str">
            <v>0</v>
          </cell>
          <cell r="C1136" t="str">
            <v>CIP1</v>
          </cell>
          <cell r="D1136" t="str">
            <v>M003</v>
          </cell>
          <cell r="E1136">
            <v>39561</v>
          </cell>
          <cell r="F1136" t="str">
            <v>SINGLE NEEDLE MACHINE</v>
          </cell>
          <cell r="G1136">
            <v>54626.81</v>
          </cell>
          <cell r="H1136">
            <v>-50074.58</v>
          </cell>
          <cell r="I1136">
            <v>4552.2299999999996</v>
          </cell>
        </row>
        <row r="1137">
          <cell r="A1137">
            <v>30001375</v>
          </cell>
          <cell r="B1137" t="str">
            <v>0</v>
          </cell>
          <cell r="C1137" t="str">
            <v>CIP1</v>
          </cell>
          <cell r="D1137" t="str">
            <v>M003</v>
          </cell>
          <cell r="E1137">
            <v>39561</v>
          </cell>
          <cell r="F1137" t="str">
            <v>SINGLE NEEDLE MACHINE</v>
          </cell>
          <cell r="G1137">
            <v>54626.81</v>
          </cell>
          <cell r="H1137">
            <v>-50074.58</v>
          </cell>
          <cell r="I1137">
            <v>4552.2299999999996</v>
          </cell>
        </row>
        <row r="1138">
          <cell r="A1138">
            <v>30001376</v>
          </cell>
          <cell r="B1138" t="str">
            <v>0</v>
          </cell>
          <cell r="C1138" t="str">
            <v>CIP1</v>
          </cell>
          <cell r="D1138" t="str">
            <v>M003</v>
          </cell>
          <cell r="E1138">
            <v>39561</v>
          </cell>
          <cell r="F1138" t="str">
            <v>SINGLE NEEDLE MACHINE</v>
          </cell>
          <cell r="G1138">
            <v>54626.81</v>
          </cell>
          <cell r="H1138">
            <v>-50074.58</v>
          </cell>
          <cell r="I1138">
            <v>4552.2299999999996</v>
          </cell>
        </row>
        <row r="1139">
          <cell r="A1139">
            <v>30001377</v>
          </cell>
          <cell r="B1139" t="str">
            <v>0</v>
          </cell>
          <cell r="C1139" t="str">
            <v>CIP1</v>
          </cell>
          <cell r="D1139" t="str">
            <v>M003</v>
          </cell>
          <cell r="E1139">
            <v>39561</v>
          </cell>
          <cell r="F1139" t="str">
            <v>SINGLE NEEDLE MACHINE</v>
          </cell>
          <cell r="G1139">
            <v>54626.81</v>
          </cell>
          <cell r="H1139">
            <v>-50074.58</v>
          </cell>
          <cell r="I1139">
            <v>4552.2299999999996</v>
          </cell>
        </row>
        <row r="1140">
          <cell r="A1140">
            <v>30001378</v>
          </cell>
          <cell r="B1140" t="str">
            <v>0</v>
          </cell>
          <cell r="C1140" t="str">
            <v>CIP1</v>
          </cell>
          <cell r="D1140" t="str">
            <v>M003</v>
          </cell>
          <cell r="E1140">
            <v>39561</v>
          </cell>
          <cell r="F1140" t="str">
            <v>SINGLE NEEDLE MACHINE</v>
          </cell>
          <cell r="G1140">
            <v>54626.81</v>
          </cell>
          <cell r="H1140">
            <v>-50074.58</v>
          </cell>
          <cell r="I1140">
            <v>4552.2299999999996</v>
          </cell>
        </row>
        <row r="1141">
          <cell r="A1141">
            <v>30001379</v>
          </cell>
          <cell r="B1141" t="str">
            <v>0</v>
          </cell>
          <cell r="C1141" t="str">
            <v>CIP1</v>
          </cell>
          <cell r="D1141" t="str">
            <v>M003</v>
          </cell>
          <cell r="E1141">
            <v>39561</v>
          </cell>
          <cell r="F1141" t="str">
            <v>SINGLE NEEDLE MACHINE</v>
          </cell>
          <cell r="G1141">
            <v>54626.81</v>
          </cell>
          <cell r="H1141">
            <v>-50074.58</v>
          </cell>
          <cell r="I1141">
            <v>4552.2299999999996</v>
          </cell>
        </row>
        <row r="1142">
          <cell r="A1142">
            <v>30001380</v>
          </cell>
          <cell r="B1142" t="str">
            <v>0</v>
          </cell>
          <cell r="C1142" t="str">
            <v>CIP1</v>
          </cell>
          <cell r="D1142" t="str">
            <v>M003</v>
          </cell>
          <cell r="E1142">
            <v>39430</v>
          </cell>
          <cell r="F1142" t="str">
            <v>SINGLE NEEDLE MACHINE</v>
          </cell>
          <cell r="G1142">
            <v>54587.03</v>
          </cell>
          <cell r="H1142">
            <v>-51251.17</v>
          </cell>
          <cell r="I1142">
            <v>3335.86</v>
          </cell>
        </row>
        <row r="1143">
          <cell r="A1143">
            <v>30001381</v>
          </cell>
          <cell r="B1143" t="str">
            <v>0</v>
          </cell>
          <cell r="C1143" t="str">
            <v>CIP1</v>
          </cell>
          <cell r="D1143" t="str">
            <v>M003</v>
          </cell>
          <cell r="E1143">
            <v>39430</v>
          </cell>
          <cell r="F1143" t="str">
            <v>SINGLE NEEDLE MACHINE</v>
          </cell>
          <cell r="G1143">
            <v>54587.03</v>
          </cell>
          <cell r="H1143">
            <v>-51251.17</v>
          </cell>
          <cell r="I1143">
            <v>3335.86</v>
          </cell>
        </row>
        <row r="1144">
          <cell r="A1144">
            <v>30001382</v>
          </cell>
          <cell r="B1144" t="str">
            <v>0</v>
          </cell>
          <cell r="C1144" t="str">
            <v>CIP1</v>
          </cell>
          <cell r="D1144" t="str">
            <v>M003</v>
          </cell>
          <cell r="E1144">
            <v>39430</v>
          </cell>
          <cell r="F1144" t="str">
            <v>SINGLE NEEDLE MACHINE</v>
          </cell>
          <cell r="G1144">
            <v>54587.03</v>
          </cell>
          <cell r="H1144">
            <v>-51251.17</v>
          </cell>
          <cell r="I1144">
            <v>3335.86</v>
          </cell>
        </row>
        <row r="1145">
          <cell r="A1145">
            <v>30001383</v>
          </cell>
          <cell r="B1145" t="str">
            <v>0</v>
          </cell>
          <cell r="C1145" t="str">
            <v>CIP1</v>
          </cell>
          <cell r="D1145" t="str">
            <v>M003</v>
          </cell>
          <cell r="E1145">
            <v>39430</v>
          </cell>
          <cell r="F1145" t="str">
            <v>SINGLE NEEDLE MACHINE</v>
          </cell>
          <cell r="G1145">
            <v>54587.03</v>
          </cell>
          <cell r="H1145">
            <v>-51251.17</v>
          </cell>
          <cell r="I1145">
            <v>3335.86</v>
          </cell>
        </row>
        <row r="1146">
          <cell r="A1146">
            <v>30001384</v>
          </cell>
          <cell r="B1146" t="str">
            <v>0</v>
          </cell>
          <cell r="C1146" t="str">
            <v>CIP1</v>
          </cell>
          <cell r="D1146" t="str">
            <v>M003</v>
          </cell>
          <cell r="E1146">
            <v>39430</v>
          </cell>
          <cell r="F1146" t="str">
            <v>SINGLE NEEDLE MACHINE</v>
          </cell>
          <cell r="G1146">
            <v>54587.03</v>
          </cell>
          <cell r="H1146">
            <v>-51251.17</v>
          </cell>
          <cell r="I1146">
            <v>3335.86</v>
          </cell>
        </row>
        <row r="1147">
          <cell r="A1147">
            <v>30001385</v>
          </cell>
          <cell r="B1147" t="str">
            <v>0</v>
          </cell>
          <cell r="C1147" t="str">
            <v>CIP1</v>
          </cell>
          <cell r="D1147" t="str">
            <v>M003</v>
          </cell>
          <cell r="E1147">
            <v>39430</v>
          </cell>
          <cell r="F1147" t="str">
            <v>SINGLE NEEDLE MACHINE</v>
          </cell>
          <cell r="G1147">
            <v>54587.03</v>
          </cell>
          <cell r="H1147">
            <v>-51251.17</v>
          </cell>
          <cell r="I1147">
            <v>3335.86</v>
          </cell>
        </row>
        <row r="1148">
          <cell r="A1148">
            <v>30001386</v>
          </cell>
          <cell r="B1148" t="str">
            <v>0</v>
          </cell>
          <cell r="C1148" t="str">
            <v>CIP1</v>
          </cell>
          <cell r="D1148" t="str">
            <v>M003</v>
          </cell>
          <cell r="E1148">
            <v>39430</v>
          </cell>
          <cell r="F1148" t="str">
            <v>SINGLE NEEDLE MACHINE</v>
          </cell>
          <cell r="G1148">
            <v>54587.03</v>
          </cell>
          <cell r="H1148">
            <v>-51251.17</v>
          </cell>
          <cell r="I1148">
            <v>3335.86</v>
          </cell>
        </row>
        <row r="1149">
          <cell r="A1149">
            <v>30001387</v>
          </cell>
          <cell r="B1149" t="str">
            <v>0</v>
          </cell>
          <cell r="C1149" t="str">
            <v>CIP1</v>
          </cell>
          <cell r="D1149" t="str">
            <v>M003</v>
          </cell>
          <cell r="E1149">
            <v>39430</v>
          </cell>
          <cell r="F1149" t="str">
            <v>SINGLE NEEDLE MACHINE</v>
          </cell>
          <cell r="G1149">
            <v>54587.03</v>
          </cell>
          <cell r="H1149">
            <v>-51251.17</v>
          </cell>
          <cell r="I1149">
            <v>3335.86</v>
          </cell>
        </row>
        <row r="1150">
          <cell r="A1150">
            <v>30001388</v>
          </cell>
          <cell r="B1150" t="str">
            <v>0</v>
          </cell>
          <cell r="C1150" t="str">
            <v>CIP1</v>
          </cell>
          <cell r="D1150" t="str">
            <v>M003</v>
          </cell>
          <cell r="E1150">
            <v>39430</v>
          </cell>
          <cell r="F1150" t="str">
            <v>SINGLE NEEDLE MACHINE</v>
          </cell>
          <cell r="G1150">
            <v>54587.03</v>
          </cell>
          <cell r="H1150">
            <v>-51251.17</v>
          </cell>
          <cell r="I1150">
            <v>3335.86</v>
          </cell>
        </row>
        <row r="1151">
          <cell r="A1151">
            <v>30001389</v>
          </cell>
          <cell r="B1151" t="str">
            <v>0</v>
          </cell>
          <cell r="C1151" t="str">
            <v>CIP1</v>
          </cell>
          <cell r="D1151" t="str">
            <v>M003</v>
          </cell>
          <cell r="E1151">
            <v>39430</v>
          </cell>
          <cell r="F1151" t="str">
            <v>SINGLE NEEDLE MACHINE</v>
          </cell>
          <cell r="G1151">
            <v>54587.03</v>
          </cell>
          <cell r="H1151">
            <v>-51251.17</v>
          </cell>
          <cell r="I1151">
            <v>3335.86</v>
          </cell>
        </row>
        <row r="1152">
          <cell r="A1152">
            <v>30001390</v>
          </cell>
          <cell r="B1152" t="str">
            <v>0</v>
          </cell>
          <cell r="C1152" t="str">
            <v>CIP1</v>
          </cell>
          <cell r="D1152" t="str">
            <v>M003</v>
          </cell>
          <cell r="E1152">
            <v>39430</v>
          </cell>
          <cell r="F1152" t="str">
            <v>SINGLE NEEDLE MACHINE</v>
          </cell>
          <cell r="G1152">
            <v>54587.03</v>
          </cell>
          <cell r="H1152">
            <v>-51251.17</v>
          </cell>
          <cell r="I1152">
            <v>3335.86</v>
          </cell>
        </row>
        <row r="1153">
          <cell r="A1153">
            <v>30001391</v>
          </cell>
          <cell r="B1153" t="str">
            <v>0</v>
          </cell>
          <cell r="C1153" t="str">
            <v>CIP1</v>
          </cell>
          <cell r="D1153" t="str">
            <v>M003</v>
          </cell>
          <cell r="E1153">
            <v>39430</v>
          </cell>
          <cell r="F1153" t="str">
            <v>SINGLE NEEDLE MACHINE</v>
          </cell>
          <cell r="G1153">
            <v>54587.03</v>
          </cell>
          <cell r="H1153">
            <v>-51251.17</v>
          </cell>
          <cell r="I1153">
            <v>3335.86</v>
          </cell>
        </row>
        <row r="1154">
          <cell r="A1154">
            <v>30001392</v>
          </cell>
          <cell r="B1154" t="str">
            <v>0</v>
          </cell>
          <cell r="C1154" t="str">
            <v>CIP1</v>
          </cell>
          <cell r="D1154" t="str">
            <v>M003</v>
          </cell>
          <cell r="E1154">
            <v>39430</v>
          </cell>
          <cell r="F1154" t="str">
            <v>SINGLE NEEDLE MACHINE</v>
          </cell>
          <cell r="G1154">
            <v>54587.03</v>
          </cell>
          <cell r="H1154">
            <v>-51251.17</v>
          </cell>
          <cell r="I1154">
            <v>3335.86</v>
          </cell>
        </row>
        <row r="1155">
          <cell r="A1155">
            <v>30001393</v>
          </cell>
          <cell r="B1155" t="str">
            <v>0</v>
          </cell>
          <cell r="C1155" t="str">
            <v>CIP1</v>
          </cell>
          <cell r="D1155" t="str">
            <v>M003</v>
          </cell>
          <cell r="E1155">
            <v>39430</v>
          </cell>
          <cell r="F1155" t="str">
            <v>SINGLE NEEDLE MACHINE</v>
          </cell>
          <cell r="G1155">
            <v>54587.03</v>
          </cell>
          <cell r="H1155">
            <v>-51251.17</v>
          </cell>
          <cell r="I1155">
            <v>3335.86</v>
          </cell>
        </row>
        <row r="1156">
          <cell r="A1156">
            <v>30001394</v>
          </cell>
          <cell r="B1156" t="str">
            <v>0</v>
          </cell>
          <cell r="C1156" t="str">
            <v>CIP1</v>
          </cell>
          <cell r="D1156" t="str">
            <v>M003</v>
          </cell>
          <cell r="E1156">
            <v>39430</v>
          </cell>
          <cell r="F1156" t="str">
            <v>SINGLE NEEDLE MACHINE</v>
          </cell>
          <cell r="G1156">
            <v>54587.03</v>
          </cell>
          <cell r="H1156">
            <v>-51251.17</v>
          </cell>
          <cell r="I1156">
            <v>3335.86</v>
          </cell>
        </row>
        <row r="1157">
          <cell r="A1157">
            <v>30001395</v>
          </cell>
          <cell r="B1157" t="str">
            <v>0</v>
          </cell>
          <cell r="C1157" t="str">
            <v>CIP1</v>
          </cell>
          <cell r="D1157" t="str">
            <v>M003</v>
          </cell>
          <cell r="E1157">
            <v>39430</v>
          </cell>
          <cell r="F1157" t="str">
            <v>SINGLE NEEDLE MACHINE</v>
          </cell>
          <cell r="G1157">
            <v>54587.03</v>
          </cell>
          <cell r="H1157">
            <v>-51251.17</v>
          </cell>
          <cell r="I1157">
            <v>3335.86</v>
          </cell>
        </row>
        <row r="1158">
          <cell r="A1158">
            <v>30001396</v>
          </cell>
          <cell r="B1158" t="str">
            <v>0</v>
          </cell>
          <cell r="C1158" t="str">
            <v>CIP1</v>
          </cell>
          <cell r="D1158" t="str">
            <v>M003</v>
          </cell>
          <cell r="E1158">
            <v>39430</v>
          </cell>
          <cell r="F1158" t="str">
            <v>SINGLE NEEDLE MACHINE</v>
          </cell>
          <cell r="G1158">
            <v>54587.03</v>
          </cell>
          <cell r="H1158">
            <v>-51251.17</v>
          </cell>
          <cell r="I1158">
            <v>3335.86</v>
          </cell>
        </row>
        <row r="1159">
          <cell r="A1159">
            <v>30001397</v>
          </cell>
          <cell r="B1159" t="str">
            <v>0</v>
          </cell>
          <cell r="C1159" t="str">
            <v>CIP1</v>
          </cell>
          <cell r="D1159" t="str">
            <v>M003</v>
          </cell>
          <cell r="E1159">
            <v>39430</v>
          </cell>
          <cell r="F1159" t="str">
            <v>SINGLE NEEDLE MACHINE</v>
          </cell>
          <cell r="G1159">
            <v>54587.03</v>
          </cell>
          <cell r="H1159">
            <v>-51251.17</v>
          </cell>
          <cell r="I1159">
            <v>3335.86</v>
          </cell>
        </row>
        <row r="1160">
          <cell r="A1160">
            <v>30001398</v>
          </cell>
          <cell r="B1160" t="str">
            <v>0</v>
          </cell>
          <cell r="C1160" t="str">
            <v>CIP1</v>
          </cell>
          <cell r="D1160" t="str">
            <v>M003</v>
          </cell>
          <cell r="E1160">
            <v>39430</v>
          </cell>
          <cell r="F1160" t="str">
            <v>SINGLE NEEDLE MACHINE</v>
          </cell>
          <cell r="G1160">
            <v>54587.03</v>
          </cell>
          <cell r="H1160">
            <v>-51251.17</v>
          </cell>
          <cell r="I1160">
            <v>3335.86</v>
          </cell>
        </row>
        <row r="1161">
          <cell r="A1161">
            <v>30001399</v>
          </cell>
          <cell r="B1161" t="str">
            <v>0</v>
          </cell>
          <cell r="C1161" t="str">
            <v>CIP1</v>
          </cell>
          <cell r="D1161" t="str">
            <v>M003</v>
          </cell>
          <cell r="E1161">
            <v>39430</v>
          </cell>
          <cell r="F1161" t="str">
            <v>SINGLE NEEDLE MACHINE</v>
          </cell>
          <cell r="G1161">
            <v>54587.03</v>
          </cell>
          <cell r="H1161">
            <v>-51251.17</v>
          </cell>
          <cell r="I1161">
            <v>3335.86</v>
          </cell>
        </row>
        <row r="1162">
          <cell r="A1162">
            <v>30001400</v>
          </cell>
          <cell r="B1162" t="str">
            <v>0</v>
          </cell>
          <cell r="C1162" t="str">
            <v>CIP1</v>
          </cell>
          <cell r="D1162" t="str">
            <v>M003</v>
          </cell>
          <cell r="E1162">
            <v>39430</v>
          </cell>
          <cell r="F1162" t="str">
            <v>SINGLE NEEDLE MACHINE</v>
          </cell>
          <cell r="G1162">
            <v>54587.03</v>
          </cell>
          <cell r="H1162">
            <v>-51251.17</v>
          </cell>
          <cell r="I1162">
            <v>3335.86</v>
          </cell>
        </row>
        <row r="1163">
          <cell r="A1163">
            <v>30001401</v>
          </cell>
          <cell r="B1163" t="str">
            <v>0</v>
          </cell>
          <cell r="C1163" t="str">
            <v>CIP1</v>
          </cell>
          <cell r="D1163" t="str">
            <v>M003</v>
          </cell>
          <cell r="E1163">
            <v>39430</v>
          </cell>
          <cell r="F1163" t="str">
            <v>SINGLE NEEDLE MACHINE</v>
          </cell>
          <cell r="G1163">
            <v>54587.03</v>
          </cell>
          <cell r="H1163">
            <v>-51251.17</v>
          </cell>
          <cell r="I1163">
            <v>3335.86</v>
          </cell>
        </row>
        <row r="1164">
          <cell r="A1164">
            <v>30001402</v>
          </cell>
          <cell r="B1164" t="str">
            <v>0</v>
          </cell>
          <cell r="C1164" t="str">
            <v>CIP1</v>
          </cell>
          <cell r="D1164" t="str">
            <v>M003</v>
          </cell>
          <cell r="E1164">
            <v>39430</v>
          </cell>
          <cell r="F1164" t="str">
            <v>SINGLE NEEDLE MACHINE</v>
          </cell>
          <cell r="G1164">
            <v>54587.03</v>
          </cell>
          <cell r="H1164">
            <v>-51251.17</v>
          </cell>
          <cell r="I1164">
            <v>3335.86</v>
          </cell>
        </row>
        <row r="1165">
          <cell r="A1165">
            <v>30001403</v>
          </cell>
          <cell r="B1165" t="str">
            <v>0</v>
          </cell>
          <cell r="C1165" t="str">
            <v>CIP1</v>
          </cell>
          <cell r="D1165" t="str">
            <v>M003</v>
          </cell>
          <cell r="E1165">
            <v>39430</v>
          </cell>
          <cell r="F1165" t="str">
            <v>SINGLE NEEDLE MACHINE</v>
          </cell>
          <cell r="G1165">
            <v>54587.03</v>
          </cell>
          <cell r="H1165">
            <v>-51251.17</v>
          </cell>
          <cell r="I1165">
            <v>3335.86</v>
          </cell>
        </row>
        <row r="1166">
          <cell r="A1166">
            <v>30001404</v>
          </cell>
          <cell r="B1166" t="str">
            <v>0</v>
          </cell>
          <cell r="C1166" t="str">
            <v>CIP1</v>
          </cell>
          <cell r="D1166" t="str">
            <v>M003</v>
          </cell>
          <cell r="E1166">
            <v>39430</v>
          </cell>
          <cell r="F1166" t="str">
            <v>SINGLE NEEDLE MACHINE</v>
          </cell>
          <cell r="G1166">
            <v>54587.03</v>
          </cell>
          <cell r="H1166">
            <v>-51251.17</v>
          </cell>
          <cell r="I1166">
            <v>3335.86</v>
          </cell>
        </row>
        <row r="1167">
          <cell r="A1167">
            <v>30001405</v>
          </cell>
          <cell r="B1167" t="str">
            <v>0</v>
          </cell>
          <cell r="C1167" t="str">
            <v>CIP1</v>
          </cell>
          <cell r="D1167" t="str">
            <v>M003</v>
          </cell>
          <cell r="E1167">
            <v>39430</v>
          </cell>
          <cell r="F1167" t="str">
            <v>SINGLE NEEDLE MACHINE</v>
          </cell>
          <cell r="G1167">
            <v>54587.03</v>
          </cell>
          <cell r="H1167">
            <v>-51251.17</v>
          </cell>
          <cell r="I1167">
            <v>3335.86</v>
          </cell>
        </row>
        <row r="1168">
          <cell r="A1168">
            <v>30001406</v>
          </cell>
          <cell r="B1168" t="str">
            <v>0</v>
          </cell>
          <cell r="C1168" t="str">
            <v>CIP1</v>
          </cell>
          <cell r="D1168" t="str">
            <v>M003</v>
          </cell>
          <cell r="E1168">
            <v>39430</v>
          </cell>
          <cell r="F1168" t="str">
            <v>SINGLE NEEDLE MACHINE</v>
          </cell>
          <cell r="G1168">
            <v>54587.03</v>
          </cell>
          <cell r="H1168">
            <v>-51251.17</v>
          </cell>
          <cell r="I1168">
            <v>3335.86</v>
          </cell>
        </row>
        <row r="1169">
          <cell r="A1169">
            <v>30001407</v>
          </cell>
          <cell r="B1169" t="str">
            <v>0</v>
          </cell>
          <cell r="C1169" t="str">
            <v>CIP1</v>
          </cell>
          <cell r="D1169" t="str">
            <v>M003</v>
          </cell>
          <cell r="E1169">
            <v>39430</v>
          </cell>
          <cell r="F1169" t="str">
            <v>SINGLE NEEDLE MACHINE</v>
          </cell>
          <cell r="G1169">
            <v>54587.03</v>
          </cell>
          <cell r="H1169">
            <v>-51251.17</v>
          </cell>
          <cell r="I1169">
            <v>3335.86</v>
          </cell>
        </row>
        <row r="1170">
          <cell r="A1170">
            <v>30001408</v>
          </cell>
          <cell r="B1170" t="str">
            <v>0</v>
          </cell>
          <cell r="C1170" t="str">
            <v>CIP1</v>
          </cell>
          <cell r="D1170" t="str">
            <v>M003</v>
          </cell>
          <cell r="E1170">
            <v>39430</v>
          </cell>
          <cell r="F1170" t="str">
            <v>SINGLE NEEDLE MACHINE</v>
          </cell>
          <cell r="G1170">
            <v>54587.03</v>
          </cell>
          <cell r="H1170">
            <v>-51251.17</v>
          </cell>
          <cell r="I1170">
            <v>3335.86</v>
          </cell>
        </row>
        <row r="1171">
          <cell r="A1171">
            <v>30001409</v>
          </cell>
          <cell r="B1171" t="str">
            <v>0</v>
          </cell>
          <cell r="C1171" t="str">
            <v>CIP1</v>
          </cell>
          <cell r="D1171" t="str">
            <v>M003</v>
          </cell>
          <cell r="E1171">
            <v>39430</v>
          </cell>
          <cell r="F1171" t="str">
            <v>SINGLE NEEDLE MACHINE</v>
          </cell>
          <cell r="G1171">
            <v>54587.03</v>
          </cell>
          <cell r="H1171">
            <v>-51251.17</v>
          </cell>
          <cell r="I1171">
            <v>3335.86</v>
          </cell>
        </row>
        <row r="1172">
          <cell r="A1172">
            <v>30001410</v>
          </cell>
          <cell r="B1172" t="str">
            <v>0</v>
          </cell>
          <cell r="C1172" t="str">
            <v>CIP1</v>
          </cell>
          <cell r="D1172" t="str">
            <v>M003</v>
          </cell>
          <cell r="E1172">
            <v>39430</v>
          </cell>
          <cell r="F1172" t="str">
            <v>SINGLE NEEDLE MACHINE</v>
          </cell>
          <cell r="G1172">
            <v>54587.03</v>
          </cell>
          <cell r="H1172">
            <v>-51251.17</v>
          </cell>
          <cell r="I1172">
            <v>3335.86</v>
          </cell>
        </row>
        <row r="1173">
          <cell r="A1173">
            <v>30001411</v>
          </cell>
          <cell r="B1173" t="str">
            <v>0</v>
          </cell>
          <cell r="C1173" t="str">
            <v>CIP1</v>
          </cell>
          <cell r="D1173" t="str">
            <v>M003</v>
          </cell>
          <cell r="E1173">
            <v>39430</v>
          </cell>
          <cell r="F1173" t="str">
            <v>SINGLE NEEDLE MACHINE</v>
          </cell>
          <cell r="G1173">
            <v>54587.03</v>
          </cell>
          <cell r="H1173">
            <v>-51251.17</v>
          </cell>
          <cell r="I1173">
            <v>3335.86</v>
          </cell>
        </row>
        <row r="1174">
          <cell r="A1174">
            <v>30001412</v>
          </cell>
          <cell r="B1174" t="str">
            <v>0</v>
          </cell>
          <cell r="C1174" t="str">
            <v>CIP1</v>
          </cell>
          <cell r="D1174" t="str">
            <v>M003</v>
          </cell>
          <cell r="E1174">
            <v>39430</v>
          </cell>
          <cell r="F1174" t="str">
            <v>SINGLE NEEDLE MACHINE</v>
          </cell>
          <cell r="G1174">
            <v>54587.03</v>
          </cell>
          <cell r="H1174">
            <v>-51251.17</v>
          </cell>
          <cell r="I1174">
            <v>3335.86</v>
          </cell>
        </row>
        <row r="1175">
          <cell r="A1175">
            <v>30001413</v>
          </cell>
          <cell r="B1175" t="str">
            <v>0</v>
          </cell>
          <cell r="C1175" t="str">
            <v>CIP1</v>
          </cell>
          <cell r="D1175" t="str">
            <v>M003</v>
          </cell>
          <cell r="E1175">
            <v>39430</v>
          </cell>
          <cell r="F1175" t="str">
            <v>SINGLE NEEDLE MACHINE</v>
          </cell>
          <cell r="G1175">
            <v>54587.03</v>
          </cell>
          <cell r="H1175">
            <v>-51251.17</v>
          </cell>
          <cell r="I1175">
            <v>3335.86</v>
          </cell>
        </row>
        <row r="1176">
          <cell r="A1176">
            <v>30001414</v>
          </cell>
          <cell r="B1176" t="str">
            <v>0</v>
          </cell>
          <cell r="C1176" t="str">
            <v>CIP1</v>
          </cell>
          <cell r="D1176" t="str">
            <v>M003</v>
          </cell>
          <cell r="E1176">
            <v>39430</v>
          </cell>
          <cell r="F1176" t="str">
            <v>SINGLE NEEDLE MACHINE</v>
          </cell>
          <cell r="G1176">
            <v>54587.03</v>
          </cell>
          <cell r="H1176">
            <v>-51251.17</v>
          </cell>
          <cell r="I1176">
            <v>3335.86</v>
          </cell>
        </row>
        <row r="1177">
          <cell r="A1177">
            <v>30001415</v>
          </cell>
          <cell r="B1177" t="str">
            <v>0</v>
          </cell>
          <cell r="C1177" t="str">
            <v>CIP1</v>
          </cell>
          <cell r="D1177" t="str">
            <v>M003</v>
          </cell>
          <cell r="E1177">
            <v>39430</v>
          </cell>
          <cell r="F1177" t="str">
            <v>SINGLE NEEDLE MACHINE</v>
          </cell>
          <cell r="G1177">
            <v>54587.03</v>
          </cell>
          <cell r="H1177">
            <v>-51251.17</v>
          </cell>
          <cell r="I1177">
            <v>3335.86</v>
          </cell>
        </row>
        <row r="1178">
          <cell r="A1178">
            <v>30001416</v>
          </cell>
          <cell r="B1178" t="str">
            <v>0</v>
          </cell>
          <cell r="C1178" t="str">
            <v>CIP1</v>
          </cell>
          <cell r="D1178" t="str">
            <v>M003</v>
          </cell>
          <cell r="E1178">
            <v>39430</v>
          </cell>
          <cell r="F1178" t="str">
            <v>SINGLE NEEDLE MACHINE</v>
          </cell>
          <cell r="G1178">
            <v>54587.03</v>
          </cell>
          <cell r="H1178">
            <v>-51251.17</v>
          </cell>
          <cell r="I1178">
            <v>3335.86</v>
          </cell>
        </row>
        <row r="1179">
          <cell r="A1179">
            <v>30001417</v>
          </cell>
          <cell r="B1179" t="str">
            <v>0</v>
          </cell>
          <cell r="C1179" t="str">
            <v>CIP1</v>
          </cell>
          <cell r="D1179" t="str">
            <v>M003</v>
          </cell>
          <cell r="E1179">
            <v>39430</v>
          </cell>
          <cell r="F1179" t="str">
            <v>SINGLE NEEDLE MACHINE</v>
          </cell>
          <cell r="G1179">
            <v>54587.03</v>
          </cell>
          <cell r="H1179">
            <v>-51251.17</v>
          </cell>
          <cell r="I1179">
            <v>3335.86</v>
          </cell>
        </row>
        <row r="1180">
          <cell r="A1180">
            <v>30001418</v>
          </cell>
          <cell r="B1180" t="str">
            <v>0</v>
          </cell>
          <cell r="C1180" t="str">
            <v>CIP1</v>
          </cell>
          <cell r="D1180" t="str">
            <v>M003</v>
          </cell>
          <cell r="E1180">
            <v>39430</v>
          </cell>
          <cell r="F1180" t="str">
            <v>SINGLE NEEDLE MACHINE</v>
          </cell>
          <cell r="G1180">
            <v>54587.03</v>
          </cell>
          <cell r="H1180">
            <v>-51251.17</v>
          </cell>
          <cell r="I1180">
            <v>3335.86</v>
          </cell>
        </row>
        <row r="1181">
          <cell r="A1181">
            <v>30001419</v>
          </cell>
          <cell r="B1181" t="str">
            <v>0</v>
          </cell>
          <cell r="C1181" t="str">
            <v>CIP1</v>
          </cell>
          <cell r="D1181" t="str">
            <v>M003</v>
          </cell>
          <cell r="E1181">
            <v>39430</v>
          </cell>
          <cell r="F1181" t="str">
            <v>SINGLE NEEDLE MACHINE</v>
          </cell>
          <cell r="G1181">
            <v>54587.03</v>
          </cell>
          <cell r="H1181">
            <v>-51251.17</v>
          </cell>
          <cell r="I1181">
            <v>3335.86</v>
          </cell>
        </row>
        <row r="1182">
          <cell r="A1182">
            <v>30001420</v>
          </cell>
          <cell r="B1182" t="str">
            <v>0</v>
          </cell>
          <cell r="C1182" t="str">
            <v>CIP1</v>
          </cell>
          <cell r="D1182" t="str">
            <v>M003</v>
          </cell>
          <cell r="E1182">
            <v>39430</v>
          </cell>
          <cell r="F1182" t="str">
            <v>SINGLE NEEDLE MACHINE</v>
          </cell>
          <cell r="G1182">
            <v>54587.03</v>
          </cell>
          <cell r="H1182">
            <v>-51251.17</v>
          </cell>
          <cell r="I1182">
            <v>3335.86</v>
          </cell>
        </row>
        <row r="1183">
          <cell r="A1183">
            <v>30001421</v>
          </cell>
          <cell r="B1183" t="str">
            <v>0</v>
          </cell>
          <cell r="C1183" t="str">
            <v>CIP1</v>
          </cell>
          <cell r="D1183" t="str">
            <v>M003</v>
          </cell>
          <cell r="E1183">
            <v>39430</v>
          </cell>
          <cell r="F1183" t="str">
            <v>SINGLE NEEDLE MACHINE</v>
          </cell>
          <cell r="G1183">
            <v>54587.03</v>
          </cell>
          <cell r="H1183">
            <v>-51251.17</v>
          </cell>
          <cell r="I1183">
            <v>3335.86</v>
          </cell>
        </row>
        <row r="1184">
          <cell r="A1184">
            <v>30001422</v>
          </cell>
          <cell r="B1184" t="str">
            <v>0</v>
          </cell>
          <cell r="C1184" t="str">
            <v>CIP1</v>
          </cell>
          <cell r="D1184" t="str">
            <v>M003</v>
          </cell>
          <cell r="E1184">
            <v>39430</v>
          </cell>
          <cell r="F1184" t="str">
            <v>SINGLE NEEDLE MACHINE</v>
          </cell>
          <cell r="G1184">
            <v>54587.03</v>
          </cell>
          <cell r="H1184">
            <v>-51251.17</v>
          </cell>
          <cell r="I1184">
            <v>3335.86</v>
          </cell>
        </row>
        <row r="1185">
          <cell r="A1185">
            <v>30001423</v>
          </cell>
          <cell r="B1185" t="str">
            <v>0</v>
          </cell>
          <cell r="C1185" t="str">
            <v>CIP1</v>
          </cell>
          <cell r="D1185" t="str">
            <v>M003</v>
          </cell>
          <cell r="E1185">
            <v>39430</v>
          </cell>
          <cell r="F1185" t="str">
            <v>SINGLE NEEDLE MACHINE</v>
          </cell>
          <cell r="G1185">
            <v>54587.03</v>
          </cell>
          <cell r="H1185">
            <v>-51251.17</v>
          </cell>
          <cell r="I1185">
            <v>3335.86</v>
          </cell>
        </row>
        <row r="1186">
          <cell r="A1186">
            <v>30001424</v>
          </cell>
          <cell r="B1186" t="str">
            <v>0</v>
          </cell>
          <cell r="C1186" t="str">
            <v>CIP1</v>
          </cell>
          <cell r="D1186" t="str">
            <v>M003</v>
          </cell>
          <cell r="E1186">
            <v>39430</v>
          </cell>
          <cell r="F1186" t="str">
            <v>SINGLE NEEDLE MACHINE</v>
          </cell>
          <cell r="G1186">
            <v>54587.03</v>
          </cell>
          <cell r="H1186">
            <v>-51251.17</v>
          </cell>
          <cell r="I1186">
            <v>3335.86</v>
          </cell>
        </row>
        <row r="1187">
          <cell r="A1187">
            <v>30001425</v>
          </cell>
          <cell r="B1187" t="str">
            <v>0</v>
          </cell>
          <cell r="C1187" t="str">
            <v>CIP1</v>
          </cell>
          <cell r="D1187" t="str">
            <v>M003</v>
          </cell>
          <cell r="E1187">
            <v>39430</v>
          </cell>
          <cell r="F1187" t="str">
            <v>SINGLE NEEDLE MACHINE</v>
          </cell>
          <cell r="G1187">
            <v>54587.03</v>
          </cell>
          <cell r="H1187">
            <v>-51251.17</v>
          </cell>
          <cell r="I1187">
            <v>3335.86</v>
          </cell>
        </row>
        <row r="1188">
          <cell r="A1188">
            <v>30001426</v>
          </cell>
          <cell r="B1188" t="str">
            <v>0</v>
          </cell>
          <cell r="C1188" t="str">
            <v>CIP1</v>
          </cell>
          <cell r="D1188" t="str">
            <v>M003</v>
          </cell>
          <cell r="E1188">
            <v>39367</v>
          </cell>
          <cell r="F1188" t="str">
            <v>SINGLE NEEDLE MACHINE</v>
          </cell>
          <cell r="G1188">
            <v>54397.31</v>
          </cell>
          <cell r="H1188">
            <v>-51677.45</v>
          </cell>
          <cell r="I1188">
            <v>2719.86</v>
          </cell>
        </row>
        <row r="1189">
          <cell r="A1189">
            <v>30001427</v>
          </cell>
          <cell r="B1189" t="str">
            <v>0</v>
          </cell>
          <cell r="C1189" t="str">
            <v>CIP1</v>
          </cell>
          <cell r="D1189" t="str">
            <v>M003</v>
          </cell>
          <cell r="E1189">
            <v>39367</v>
          </cell>
          <cell r="F1189" t="str">
            <v>SINGLE NEEDLE MACHINE</v>
          </cell>
          <cell r="G1189">
            <v>54397.31</v>
          </cell>
          <cell r="H1189">
            <v>-51677.45</v>
          </cell>
          <cell r="I1189">
            <v>2719.86</v>
          </cell>
        </row>
        <row r="1190">
          <cell r="A1190">
            <v>30001428</v>
          </cell>
          <cell r="B1190" t="str">
            <v>0</v>
          </cell>
          <cell r="C1190" t="str">
            <v>CIP1</v>
          </cell>
          <cell r="D1190" t="str">
            <v>M003</v>
          </cell>
          <cell r="E1190">
            <v>39367</v>
          </cell>
          <cell r="F1190" t="str">
            <v>SINGLE NEEDLE MACHINE</v>
          </cell>
          <cell r="G1190">
            <v>54397.31</v>
          </cell>
          <cell r="H1190">
            <v>-51677.45</v>
          </cell>
          <cell r="I1190">
            <v>2719.86</v>
          </cell>
        </row>
        <row r="1191">
          <cell r="A1191">
            <v>30001429</v>
          </cell>
          <cell r="B1191" t="str">
            <v>0</v>
          </cell>
          <cell r="C1191" t="str">
            <v>CIP1</v>
          </cell>
          <cell r="D1191" t="str">
            <v>M003</v>
          </cell>
          <cell r="E1191">
            <v>39367</v>
          </cell>
          <cell r="F1191" t="str">
            <v>SINGLE NEEDLE MACHINE</v>
          </cell>
          <cell r="G1191">
            <v>54397.31</v>
          </cell>
          <cell r="H1191">
            <v>-51677.45</v>
          </cell>
          <cell r="I1191">
            <v>2719.86</v>
          </cell>
        </row>
        <row r="1192">
          <cell r="A1192">
            <v>30001430</v>
          </cell>
          <cell r="B1192" t="str">
            <v>0</v>
          </cell>
          <cell r="C1192" t="str">
            <v>CIP1</v>
          </cell>
          <cell r="D1192" t="str">
            <v>M003</v>
          </cell>
          <cell r="E1192">
            <v>39367</v>
          </cell>
          <cell r="F1192" t="str">
            <v>SINGLE NEEDLE MACHINE</v>
          </cell>
          <cell r="G1192">
            <v>54397.31</v>
          </cell>
          <cell r="H1192">
            <v>-51677.45</v>
          </cell>
          <cell r="I1192">
            <v>2719.86</v>
          </cell>
        </row>
        <row r="1193">
          <cell r="A1193">
            <v>30001431</v>
          </cell>
          <cell r="B1193" t="str">
            <v>0</v>
          </cell>
          <cell r="C1193" t="str">
            <v>CIP1</v>
          </cell>
          <cell r="D1193" t="str">
            <v>M003</v>
          </cell>
          <cell r="E1193">
            <v>39367</v>
          </cell>
          <cell r="F1193" t="str">
            <v>SINGLE NEEDLE MACHINE</v>
          </cell>
          <cell r="G1193">
            <v>54397.31</v>
          </cell>
          <cell r="H1193">
            <v>-51677.45</v>
          </cell>
          <cell r="I1193">
            <v>2719.86</v>
          </cell>
        </row>
        <row r="1194">
          <cell r="A1194">
            <v>30001432</v>
          </cell>
          <cell r="B1194" t="str">
            <v>0</v>
          </cell>
          <cell r="C1194" t="str">
            <v>CIP1</v>
          </cell>
          <cell r="D1194" t="str">
            <v>M003</v>
          </cell>
          <cell r="E1194">
            <v>39299</v>
          </cell>
          <cell r="F1194" t="str">
            <v>SINGLE NEEDLE MACHINE</v>
          </cell>
          <cell r="G1194">
            <v>54324.639999999999</v>
          </cell>
          <cell r="H1194">
            <v>-52212.01</v>
          </cell>
          <cell r="I1194">
            <v>2112.63</v>
          </cell>
        </row>
        <row r="1195">
          <cell r="A1195">
            <v>30001433</v>
          </cell>
          <cell r="B1195" t="str">
            <v>0</v>
          </cell>
          <cell r="C1195" t="str">
            <v>CIP1</v>
          </cell>
          <cell r="D1195" t="str">
            <v>M003</v>
          </cell>
          <cell r="E1195">
            <v>39299</v>
          </cell>
          <cell r="F1195" t="str">
            <v>SINGLE NEEDLE MACHINE</v>
          </cell>
          <cell r="G1195">
            <v>54324.639999999999</v>
          </cell>
          <cell r="H1195">
            <v>-52212.01</v>
          </cell>
          <cell r="I1195">
            <v>2112.63</v>
          </cell>
        </row>
        <row r="1196">
          <cell r="A1196">
            <v>30001434</v>
          </cell>
          <cell r="B1196" t="str">
            <v>0</v>
          </cell>
          <cell r="C1196" t="str">
            <v>CIP1</v>
          </cell>
          <cell r="D1196" t="str">
            <v>M003</v>
          </cell>
          <cell r="E1196">
            <v>39299</v>
          </cell>
          <cell r="F1196" t="str">
            <v>SINGLE NEEDLE MACHINE</v>
          </cell>
          <cell r="G1196">
            <v>54324.639999999999</v>
          </cell>
          <cell r="H1196">
            <v>-52212.01</v>
          </cell>
          <cell r="I1196">
            <v>2112.63</v>
          </cell>
        </row>
        <row r="1197">
          <cell r="A1197">
            <v>30001435</v>
          </cell>
          <cell r="B1197" t="str">
            <v>0</v>
          </cell>
          <cell r="C1197" t="str">
            <v>CIP1</v>
          </cell>
          <cell r="D1197" t="str">
            <v>M003</v>
          </cell>
          <cell r="E1197">
            <v>39299</v>
          </cell>
          <cell r="F1197" t="str">
            <v>SINGLE NEEDLE MACHINE</v>
          </cell>
          <cell r="G1197">
            <v>54324.639999999999</v>
          </cell>
          <cell r="H1197">
            <v>-52212.01</v>
          </cell>
          <cell r="I1197">
            <v>2112.63</v>
          </cell>
        </row>
        <row r="1198">
          <cell r="A1198">
            <v>30001436</v>
          </cell>
          <cell r="B1198" t="str">
            <v>0</v>
          </cell>
          <cell r="C1198" t="str">
            <v>CIP1</v>
          </cell>
          <cell r="D1198" t="str">
            <v>M003</v>
          </cell>
          <cell r="E1198">
            <v>39299</v>
          </cell>
          <cell r="F1198" t="str">
            <v>SINGLE NEEDLE MACHINE</v>
          </cell>
          <cell r="G1198">
            <v>54324.639999999999</v>
          </cell>
          <cell r="H1198">
            <v>-52212.01</v>
          </cell>
          <cell r="I1198">
            <v>2112.63</v>
          </cell>
        </row>
        <row r="1199">
          <cell r="A1199">
            <v>30001437</v>
          </cell>
          <cell r="B1199" t="str">
            <v>0</v>
          </cell>
          <cell r="C1199" t="str">
            <v>CIP1</v>
          </cell>
          <cell r="D1199" t="str">
            <v>M003</v>
          </cell>
          <cell r="E1199">
            <v>39299</v>
          </cell>
          <cell r="F1199" t="str">
            <v>SINGLE NEEDLE MACHINE</v>
          </cell>
          <cell r="G1199">
            <v>54324.639999999999</v>
          </cell>
          <cell r="H1199">
            <v>-52212.01</v>
          </cell>
          <cell r="I1199">
            <v>2112.63</v>
          </cell>
        </row>
        <row r="1200">
          <cell r="A1200">
            <v>30001438</v>
          </cell>
          <cell r="B1200" t="str">
            <v>0</v>
          </cell>
          <cell r="C1200" t="str">
            <v>CIP1</v>
          </cell>
          <cell r="D1200" t="str">
            <v>M003</v>
          </cell>
          <cell r="E1200">
            <v>39299</v>
          </cell>
          <cell r="F1200" t="str">
            <v>SINGLE NEEDLE MACHINE</v>
          </cell>
          <cell r="G1200">
            <v>54324.639999999999</v>
          </cell>
          <cell r="H1200">
            <v>-52212.01</v>
          </cell>
          <cell r="I1200">
            <v>2112.63</v>
          </cell>
        </row>
        <row r="1201">
          <cell r="A1201">
            <v>30001439</v>
          </cell>
          <cell r="B1201" t="str">
            <v>0</v>
          </cell>
          <cell r="C1201" t="str">
            <v>CIP1</v>
          </cell>
          <cell r="D1201" t="str">
            <v>M003</v>
          </cell>
          <cell r="E1201">
            <v>39299</v>
          </cell>
          <cell r="F1201" t="str">
            <v>SINGLE NEEDLE MACHINE</v>
          </cell>
          <cell r="G1201">
            <v>54324.639999999999</v>
          </cell>
          <cell r="H1201">
            <v>-52212.01</v>
          </cell>
          <cell r="I1201">
            <v>2112.63</v>
          </cell>
        </row>
        <row r="1202">
          <cell r="A1202">
            <v>30001440</v>
          </cell>
          <cell r="B1202" t="str">
            <v>0</v>
          </cell>
          <cell r="C1202" t="str">
            <v>CIP1</v>
          </cell>
          <cell r="D1202" t="str">
            <v>M003</v>
          </cell>
          <cell r="E1202">
            <v>39299</v>
          </cell>
          <cell r="F1202" t="str">
            <v>SINGLE NEEDLE MACHINE</v>
          </cell>
          <cell r="G1202">
            <v>54324.639999999999</v>
          </cell>
          <cell r="H1202">
            <v>-52212.01</v>
          </cell>
          <cell r="I1202">
            <v>2112.63</v>
          </cell>
        </row>
        <row r="1203">
          <cell r="A1203">
            <v>30001441</v>
          </cell>
          <cell r="B1203" t="str">
            <v>0</v>
          </cell>
          <cell r="C1203" t="str">
            <v>CIP1</v>
          </cell>
          <cell r="D1203" t="str">
            <v>M003</v>
          </cell>
          <cell r="E1203">
            <v>39299</v>
          </cell>
          <cell r="F1203" t="str">
            <v>SINGLE NEEDLE MACHINE</v>
          </cell>
          <cell r="G1203">
            <v>54324.639999999999</v>
          </cell>
          <cell r="H1203">
            <v>-52212.01</v>
          </cell>
          <cell r="I1203">
            <v>2112.63</v>
          </cell>
        </row>
        <row r="1204">
          <cell r="A1204">
            <v>30001442</v>
          </cell>
          <cell r="B1204" t="str">
            <v>0</v>
          </cell>
          <cell r="C1204" t="str">
            <v>CIP1</v>
          </cell>
          <cell r="D1204" t="str">
            <v>M003</v>
          </cell>
          <cell r="E1204">
            <v>39334</v>
          </cell>
          <cell r="F1204" t="str">
            <v>SINGLE NEEDLE MACHINE</v>
          </cell>
          <cell r="G1204">
            <v>54206.06</v>
          </cell>
          <cell r="H1204">
            <v>-51796.91</v>
          </cell>
          <cell r="I1204">
            <v>2409.15</v>
          </cell>
        </row>
        <row r="1205">
          <cell r="A1205">
            <v>30001443</v>
          </cell>
          <cell r="B1205" t="str">
            <v>0</v>
          </cell>
          <cell r="C1205" t="str">
            <v>CIP1</v>
          </cell>
          <cell r="D1205" t="str">
            <v>M003</v>
          </cell>
          <cell r="E1205">
            <v>39334</v>
          </cell>
          <cell r="F1205" t="str">
            <v>SINGLE NEEDLE MACHINE</v>
          </cell>
          <cell r="G1205">
            <v>54206.06</v>
          </cell>
          <cell r="H1205">
            <v>-51796.91</v>
          </cell>
          <cell r="I1205">
            <v>2409.15</v>
          </cell>
        </row>
        <row r="1206">
          <cell r="A1206">
            <v>30001444</v>
          </cell>
          <cell r="B1206" t="str">
            <v>0</v>
          </cell>
          <cell r="C1206" t="str">
            <v>CIP1</v>
          </cell>
          <cell r="D1206" t="str">
            <v>M003</v>
          </cell>
          <cell r="E1206">
            <v>39334</v>
          </cell>
          <cell r="F1206" t="str">
            <v>SINGLE NEEDLE MACHINE</v>
          </cell>
          <cell r="G1206">
            <v>54206.06</v>
          </cell>
          <cell r="H1206">
            <v>-51796.91</v>
          </cell>
          <cell r="I1206">
            <v>2409.15</v>
          </cell>
        </row>
        <row r="1207">
          <cell r="A1207">
            <v>30001445</v>
          </cell>
          <cell r="B1207" t="str">
            <v>0</v>
          </cell>
          <cell r="C1207" t="str">
            <v>CIP1</v>
          </cell>
          <cell r="D1207" t="str">
            <v>M003</v>
          </cell>
          <cell r="E1207">
            <v>39334</v>
          </cell>
          <cell r="F1207" t="str">
            <v>SINGLE NEEDLE MACHINE</v>
          </cell>
          <cell r="G1207">
            <v>54206.06</v>
          </cell>
          <cell r="H1207">
            <v>-51796.91</v>
          </cell>
          <cell r="I1207">
            <v>2409.15</v>
          </cell>
        </row>
        <row r="1208">
          <cell r="A1208">
            <v>30001446</v>
          </cell>
          <cell r="B1208" t="str">
            <v>0</v>
          </cell>
          <cell r="C1208" t="str">
            <v>CIP1</v>
          </cell>
          <cell r="D1208" t="str">
            <v>M003</v>
          </cell>
          <cell r="E1208">
            <v>39334</v>
          </cell>
          <cell r="F1208" t="str">
            <v>SINGLE NEEDLE MACHINE</v>
          </cell>
          <cell r="G1208">
            <v>54206.06</v>
          </cell>
          <cell r="H1208">
            <v>-51796.91</v>
          </cell>
          <cell r="I1208">
            <v>2409.15</v>
          </cell>
        </row>
        <row r="1209">
          <cell r="A1209">
            <v>30001447</v>
          </cell>
          <cell r="B1209" t="str">
            <v>0</v>
          </cell>
          <cell r="C1209" t="str">
            <v>CIP1</v>
          </cell>
          <cell r="D1209" t="str">
            <v>M003</v>
          </cell>
          <cell r="E1209">
            <v>39334</v>
          </cell>
          <cell r="F1209" t="str">
            <v>SINGLE NEEDLE MACHINE</v>
          </cell>
          <cell r="G1209">
            <v>54206.06</v>
          </cell>
          <cell r="H1209">
            <v>-51796.91</v>
          </cell>
          <cell r="I1209">
            <v>2409.15</v>
          </cell>
        </row>
        <row r="1210">
          <cell r="A1210">
            <v>30001448</v>
          </cell>
          <cell r="B1210" t="str">
            <v>0</v>
          </cell>
          <cell r="C1210" t="str">
            <v>CIP1</v>
          </cell>
          <cell r="D1210" t="str">
            <v>M003</v>
          </cell>
          <cell r="E1210">
            <v>39334</v>
          </cell>
          <cell r="F1210" t="str">
            <v>SINGLE NEEDLE MACHINE</v>
          </cell>
          <cell r="G1210">
            <v>54206.06</v>
          </cell>
          <cell r="H1210">
            <v>-51796.91</v>
          </cell>
          <cell r="I1210">
            <v>2409.15</v>
          </cell>
        </row>
        <row r="1211">
          <cell r="A1211">
            <v>30001449</v>
          </cell>
          <cell r="B1211" t="str">
            <v>0</v>
          </cell>
          <cell r="C1211" t="str">
            <v>CIP1</v>
          </cell>
          <cell r="D1211" t="str">
            <v>M003</v>
          </cell>
          <cell r="E1211">
            <v>39334</v>
          </cell>
          <cell r="F1211" t="str">
            <v>SINGLE NEEDLE MACHINE</v>
          </cell>
          <cell r="G1211">
            <v>54206.06</v>
          </cell>
          <cell r="H1211">
            <v>-51796.91</v>
          </cell>
          <cell r="I1211">
            <v>2409.15</v>
          </cell>
        </row>
        <row r="1212">
          <cell r="A1212">
            <v>30001450</v>
          </cell>
          <cell r="B1212" t="str">
            <v>0</v>
          </cell>
          <cell r="C1212" t="str">
            <v>CIP1</v>
          </cell>
          <cell r="D1212" t="str">
            <v>M003</v>
          </cell>
          <cell r="E1212">
            <v>39334</v>
          </cell>
          <cell r="F1212" t="str">
            <v>SINGLE NEEDLE MACHINE</v>
          </cell>
          <cell r="G1212">
            <v>54206.06</v>
          </cell>
          <cell r="H1212">
            <v>-51796.91</v>
          </cell>
          <cell r="I1212">
            <v>2409.15</v>
          </cell>
        </row>
        <row r="1213">
          <cell r="A1213">
            <v>30001451</v>
          </cell>
          <cell r="B1213" t="str">
            <v>0</v>
          </cell>
          <cell r="C1213" t="str">
            <v>CIP1</v>
          </cell>
          <cell r="D1213" t="str">
            <v>M003</v>
          </cell>
          <cell r="E1213">
            <v>39334</v>
          </cell>
          <cell r="F1213" t="str">
            <v>SINGLE NEEDLE MACHINE</v>
          </cell>
          <cell r="G1213">
            <v>54206.06</v>
          </cell>
          <cell r="H1213">
            <v>-51796.91</v>
          </cell>
          <cell r="I1213">
            <v>2409.15</v>
          </cell>
        </row>
        <row r="1214">
          <cell r="A1214">
            <v>30001452</v>
          </cell>
          <cell r="B1214" t="str">
            <v>0</v>
          </cell>
          <cell r="C1214" t="str">
            <v>CIP1</v>
          </cell>
          <cell r="D1214" t="str">
            <v>M003</v>
          </cell>
          <cell r="E1214">
            <v>39334</v>
          </cell>
          <cell r="F1214" t="str">
            <v>SINGLE NEEDLE MACHINE</v>
          </cell>
          <cell r="G1214">
            <v>54206.06</v>
          </cell>
          <cell r="H1214">
            <v>-51796.91</v>
          </cell>
          <cell r="I1214">
            <v>2409.15</v>
          </cell>
        </row>
        <row r="1215">
          <cell r="A1215">
            <v>30001453</v>
          </cell>
          <cell r="B1215" t="str">
            <v>0</v>
          </cell>
          <cell r="C1215" t="str">
            <v>CIP1</v>
          </cell>
          <cell r="D1215" t="str">
            <v>M003</v>
          </cell>
          <cell r="E1215">
            <v>39334</v>
          </cell>
          <cell r="F1215" t="str">
            <v>SINGLE NEEDLE MACHINE</v>
          </cell>
          <cell r="G1215">
            <v>54206.06</v>
          </cell>
          <cell r="H1215">
            <v>-51796.91</v>
          </cell>
          <cell r="I1215">
            <v>2409.15</v>
          </cell>
        </row>
        <row r="1216">
          <cell r="A1216">
            <v>30001454</v>
          </cell>
          <cell r="B1216" t="str">
            <v>0</v>
          </cell>
          <cell r="C1216" t="str">
            <v>CIP1</v>
          </cell>
          <cell r="D1216" t="str">
            <v>M003</v>
          </cell>
          <cell r="E1216">
            <v>39430</v>
          </cell>
          <cell r="F1216" t="str">
            <v>SINGLE NEEDLE MACHINE</v>
          </cell>
          <cell r="G1216">
            <v>60152.77</v>
          </cell>
          <cell r="H1216">
            <v>-56476.76</v>
          </cell>
          <cell r="I1216">
            <v>3676.01</v>
          </cell>
        </row>
        <row r="1217">
          <cell r="A1217">
            <v>30001455</v>
          </cell>
          <cell r="B1217" t="str">
            <v>0</v>
          </cell>
          <cell r="C1217" t="str">
            <v>CIP1</v>
          </cell>
          <cell r="D1217" t="str">
            <v>M003</v>
          </cell>
          <cell r="E1217">
            <v>39430</v>
          </cell>
          <cell r="F1217" t="str">
            <v>SINGLE NEEDLE MACHINE</v>
          </cell>
          <cell r="G1217">
            <v>60152.77</v>
          </cell>
          <cell r="H1217">
            <v>-56476.76</v>
          </cell>
          <cell r="I1217">
            <v>3676.01</v>
          </cell>
        </row>
        <row r="1218">
          <cell r="A1218">
            <v>30001456</v>
          </cell>
          <cell r="B1218" t="str">
            <v>0</v>
          </cell>
          <cell r="C1218" t="str">
            <v>CIP1</v>
          </cell>
          <cell r="D1218" t="str">
            <v>M003</v>
          </cell>
          <cell r="E1218">
            <v>39430</v>
          </cell>
          <cell r="F1218" t="str">
            <v>SINGLE NEEDLE MACHINE</v>
          </cell>
          <cell r="G1218">
            <v>60152.77</v>
          </cell>
          <cell r="H1218">
            <v>-56476.76</v>
          </cell>
          <cell r="I1218">
            <v>3676.01</v>
          </cell>
        </row>
        <row r="1219">
          <cell r="A1219">
            <v>30001457</v>
          </cell>
          <cell r="B1219" t="str">
            <v>0</v>
          </cell>
          <cell r="C1219" t="str">
            <v>CIP1</v>
          </cell>
          <cell r="D1219" t="str">
            <v>M003</v>
          </cell>
          <cell r="E1219">
            <v>39430</v>
          </cell>
          <cell r="F1219" t="str">
            <v>SINGLE NEEDLE MACHINE</v>
          </cell>
          <cell r="G1219">
            <v>60152.77</v>
          </cell>
          <cell r="H1219">
            <v>-56476.76</v>
          </cell>
          <cell r="I1219">
            <v>3676.01</v>
          </cell>
        </row>
        <row r="1220">
          <cell r="A1220">
            <v>30001458</v>
          </cell>
          <cell r="B1220" t="str">
            <v>0</v>
          </cell>
          <cell r="C1220" t="str">
            <v>CIP1</v>
          </cell>
          <cell r="D1220" t="str">
            <v>M003</v>
          </cell>
          <cell r="E1220">
            <v>39430</v>
          </cell>
          <cell r="F1220" t="str">
            <v>SINGLE NEEDLE MACHINE</v>
          </cell>
          <cell r="G1220">
            <v>60152.77</v>
          </cell>
          <cell r="H1220">
            <v>-56476.76</v>
          </cell>
          <cell r="I1220">
            <v>3676.01</v>
          </cell>
        </row>
        <row r="1221">
          <cell r="A1221">
            <v>30001459</v>
          </cell>
          <cell r="B1221" t="str">
            <v>0</v>
          </cell>
          <cell r="C1221" t="str">
            <v>CIP1</v>
          </cell>
          <cell r="D1221" t="str">
            <v>M003</v>
          </cell>
          <cell r="E1221">
            <v>39430</v>
          </cell>
          <cell r="F1221" t="str">
            <v>SINGLE NEEDLE MACHINE</v>
          </cell>
          <cell r="G1221">
            <v>60152.77</v>
          </cell>
          <cell r="H1221">
            <v>-56476.76</v>
          </cell>
          <cell r="I1221">
            <v>3676.01</v>
          </cell>
        </row>
        <row r="1222">
          <cell r="A1222">
            <v>30001460</v>
          </cell>
          <cell r="B1222" t="str">
            <v>0</v>
          </cell>
          <cell r="C1222" t="str">
            <v>CIP1</v>
          </cell>
          <cell r="D1222" t="str">
            <v>M003</v>
          </cell>
          <cell r="E1222">
            <v>39430</v>
          </cell>
          <cell r="F1222" t="str">
            <v>SINGLE NEEDLE MACHINE</v>
          </cell>
          <cell r="G1222">
            <v>60152.77</v>
          </cell>
          <cell r="H1222">
            <v>-56476.76</v>
          </cell>
          <cell r="I1222">
            <v>3676.01</v>
          </cell>
        </row>
        <row r="1223">
          <cell r="A1223">
            <v>30001461</v>
          </cell>
          <cell r="B1223" t="str">
            <v>0</v>
          </cell>
          <cell r="C1223" t="str">
            <v>CIP1</v>
          </cell>
          <cell r="D1223" t="str">
            <v>M003</v>
          </cell>
          <cell r="E1223">
            <v>39430</v>
          </cell>
          <cell r="F1223" t="str">
            <v>SINGLE NEEDLE MACHINE</v>
          </cell>
          <cell r="G1223">
            <v>60152.77</v>
          </cell>
          <cell r="H1223">
            <v>-56476.76</v>
          </cell>
          <cell r="I1223">
            <v>3676.01</v>
          </cell>
        </row>
        <row r="1224">
          <cell r="A1224">
            <v>30001462</v>
          </cell>
          <cell r="B1224" t="str">
            <v>0</v>
          </cell>
          <cell r="C1224" t="str">
            <v>CIP1</v>
          </cell>
          <cell r="D1224" t="str">
            <v>M003</v>
          </cell>
          <cell r="E1224">
            <v>39430</v>
          </cell>
          <cell r="F1224" t="str">
            <v>SINGLE NEEDLE MACHINE</v>
          </cell>
          <cell r="G1224">
            <v>60152.77</v>
          </cell>
          <cell r="H1224">
            <v>-56476.76</v>
          </cell>
          <cell r="I1224">
            <v>3676.01</v>
          </cell>
        </row>
        <row r="1225">
          <cell r="A1225">
            <v>30001463</v>
          </cell>
          <cell r="B1225" t="str">
            <v>0</v>
          </cell>
          <cell r="C1225" t="str">
            <v>CIP1</v>
          </cell>
          <cell r="D1225" t="str">
            <v>M003</v>
          </cell>
          <cell r="E1225">
            <v>39430</v>
          </cell>
          <cell r="F1225" t="str">
            <v>SINGLE NEEDLE MACHINE</v>
          </cell>
          <cell r="G1225">
            <v>60152.77</v>
          </cell>
          <cell r="H1225">
            <v>-56476.76</v>
          </cell>
          <cell r="I1225">
            <v>3676.01</v>
          </cell>
        </row>
        <row r="1226">
          <cell r="A1226">
            <v>30001464</v>
          </cell>
          <cell r="B1226" t="str">
            <v>0</v>
          </cell>
          <cell r="C1226" t="str">
            <v>CIP1</v>
          </cell>
          <cell r="D1226" t="str">
            <v>M003</v>
          </cell>
          <cell r="E1226">
            <v>39367</v>
          </cell>
          <cell r="F1226" t="str">
            <v>SINGLE NEEDLE MACHINE</v>
          </cell>
          <cell r="G1226">
            <v>59943.71</v>
          </cell>
          <cell r="H1226">
            <v>-56946.53</v>
          </cell>
          <cell r="I1226">
            <v>2997.18</v>
          </cell>
        </row>
        <row r="1227">
          <cell r="A1227">
            <v>30001465</v>
          </cell>
          <cell r="B1227" t="str">
            <v>0</v>
          </cell>
          <cell r="C1227" t="str">
            <v>CIP1</v>
          </cell>
          <cell r="D1227" t="str">
            <v>M003</v>
          </cell>
          <cell r="E1227">
            <v>39367</v>
          </cell>
          <cell r="F1227" t="str">
            <v>SINGLE NEEDLE MACHINE</v>
          </cell>
          <cell r="G1227">
            <v>59943.71</v>
          </cell>
          <cell r="H1227">
            <v>-56946.53</v>
          </cell>
          <cell r="I1227">
            <v>2997.18</v>
          </cell>
        </row>
        <row r="1228">
          <cell r="A1228">
            <v>30001466</v>
          </cell>
          <cell r="B1228" t="str">
            <v>0</v>
          </cell>
          <cell r="C1228" t="str">
            <v>CIP1</v>
          </cell>
          <cell r="D1228" t="str">
            <v>M003</v>
          </cell>
          <cell r="E1228">
            <v>39367</v>
          </cell>
          <cell r="F1228" t="str">
            <v>SINGLE NEEDLE MACHINE</v>
          </cell>
          <cell r="G1228">
            <v>59943.71</v>
          </cell>
          <cell r="H1228">
            <v>-56946.53</v>
          </cell>
          <cell r="I1228">
            <v>2997.18</v>
          </cell>
        </row>
        <row r="1229">
          <cell r="A1229">
            <v>30001467</v>
          </cell>
          <cell r="B1229" t="str">
            <v>0</v>
          </cell>
          <cell r="C1229" t="str">
            <v>CIP1</v>
          </cell>
          <cell r="D1229" t="str">
            <v>M003</v>
          </cell>
          <cell r="E1229">
            <v>39367</v>
          </cell>
          <cell r="F1229" t="str">
            <v>SINGLE NEEDLE MACHINE</v>
          </cell>
          <cell r="G1229">
            <v>59943.71</v>
          </cell>
          <cell r="H1229">
            <v>-56946.53</v>
          </cell>
          <cell r="I1229">
            <v>2997.18</v>
          </cell>
        </row>
        <row r="1230">
          <cell r="A1230">
            <v>30001468</v>
          </cell>
          <cell r="B1230" t="str">
            <v>0</v>
          </cell>
          <cell r="C1230" t="str">
            <v>CIP1</v>
          </cell>
          <cell r="D1230" t="str">
            <v>M003</v>
          </cell>
          <cell r="E1230">
            <v>39367</v>
          </cell>
          <cell r="F1230" t="str">
            <v>SINGLE NEEDLE MACHINE</v>
          </cell>
          <cell r="G1230">
            <v>59943.71</v>
          </cell>
          <cell r="H1230">
            <v>-56946.53</v>
          </cell>
          <cell r="I1230">
            <v>2997.18</v>
          </cell>
        </row>
        <row r="1231">
          <cell r="A1231">
            <v>30001469</v>
          </cell>
          <cell r="B1231" t="str">
            <v>0</v>
          </cell>
          <cell r="C1231" t="str">
            <v>CIP1</v>
          </cell>
          <cell r="D1231" t="str">
            <v>M003</v>
          </cell>
          <cell r="E1231">
            <v>39367</v>
          </cell>
          <cell r="F1231" t="str">
            <v>SINGLE NEEDLE MACHINE</v>
          </cell>
          <cell r="G1231">
            <v>59943.71</v>
          </cell>
          <cell r="H1231">
            <v>-56946.53</v>
          </cell>
          <cell r="I1231">
            <v>2997.18</v>
          </cell>
        </row>
        <row r="1232">
          <cell r="A1232">
            <v>30001470</v>
          </cell>
          <cell r="B1232" t="str">
            <v>0</v>
          </cell>
          <cell r="C1232" t="str">
            <v>CIP1</v>
          </cell>
          <cell r="D1232" t="str">
            <v>M003</v>
          </cell>
          <cell r="E1232">
            <v>39367</v>
          </cell>
          <cell r="F1232" t="str">
            <v>SINGLE NEEDLE MACHINE</v>
          </cell>
          <cell r="G1232">
            <v>59943.71</v>
          </cell>
          <cell r="H1232">
            <v>-56946.53</v>
          </cell>
          <cell r="I1232">
            <v>2997.18</v>
          </cell>
        </row>
        <row r="1233">
          <cell r="A1233">
            <v>30001471</v>
          </cell>
          <cell r="B1233" t="str">
            <v>0</v>
          </cell>
          <cell r="C1233" t="str">
            <v>CIP1</v>
          </cell>
          <cell r="D1233" t="str">
            <v>M003</v>
          </cell>
          <cell r="E1233">
            <v>39367</v>
          </cell>
          <cell r="F1233" t="str">
            <v>SINGLE NEEDLE MACHINE</v>
          </cell>
          <cell r="G1233">
            <v>59943.71</v>
          </cell>
          <cell r="H1233">
            <v>-56946.53</v>
          </cell>
          <cell r="I1233">
            <v>2997.18</v>
          </cell>
        </row>
        <row r="1234">
          <cell r="A1234">
            <v>30001472</v>
          </cell>
          <cell r="B1234" t="str">
            <v>0</v>
          </cell>
          <cell r="C1234" t="str">
            <v>CIP1</v>
          </cell>
          <cell r="D1234" t="str">
            <v>M003</v>
          </cell>
          <cell r="E1234">
            <v>39367</v>
          </cell>
          <cell r="F1234" t="str">
            <v>SINGLE NEEDLE MACHINE</v>
          </cell>
          <cell r="G1234">
            <v>59943.71</v>
          </cell>
          <cell r="H1234">
            <v>-56946.53</v>
          </cell>
          <cell r="I1234">
            <v>2997.18</v>
          </cell>
        </row>
        <row r="1235">
          <cell r="A1235">
            <v>30001473</v>
          </cell>
          <cell r="B1235" t="str">
            <v>0</v>
          </cell>
          <cell r="C1235" t="str">
            <v>CIP1</v>
          </cell>
          <cell r="D1235" t="str">
            <v>M003</v>
          </cell>
          <cell r="E1235">
            <v>39367</v>
          </cell>
          <cell r="F1235" t="str">
            <v>SINGLE NEEDLE MACHINE</v>
          </cell>
          <cell r="G1235">
            <v>59943.71</v>
          </cell>
          <cell r="H1235">
            <v>-56946.53</v>
          </cell>
          <cell r="I1235">
            <v>2997.18</v>
          </cell>
        </row>
        <row r="1236">
          <cell r="A1236">
            <v>30001474</v>
          </cell>
          <cell r="B1236" t="str">
            <v>0</v>
          </cell>
          <cell r="C1236" t="str">
            <v>CIP1</v>
          </cell>
          <cell r="D1236" t="str">
            <v>M003</v>
          </cell>
          <cell r="E1236">
            <v>39367</v>
          </cell>
          <cell r="F1236" t="str">
            <v>SINGLE NEEDLE MACHINE</v>
          </cell>
          <cell r="G1236">
            <v>59943.71</v>
          </cell>
          <cell r="H1236">
            <v>-56946.53</v>
          </cell>
          <cell r="I1236">
            <v>2997.18</v>
          </cell>
        </row>
        <row r="1237">
          <cell r="A1237">
            <v>30001475</v>
          </cell>
          <cell r="B1237" t="str">
            <v>0</v>
          </cell>
          <cell r="C1237" t="str">
            <v>CIP1</v>
          </cell>
          <cell r="D1237" t="str">
            <v>M003</v>
          </cell>
          <cell r="E1237">
            <v>39367</v>
          </cell>
          <cell r="F1237" t="str">
            <v>SINGLE NEEDLE MACHINE</v>
          </cell>
          <cell r="G1237">
            <v>59943.71</v>
          </cell>
          <cell r="H1237">
            <v>-56946.53</v>
          </cell>
          <cell r="I1237">
            <v>2997.18</v>
          </cell>
        </row>
        <row r="1238">
          <cell r="A1238">
            <v>30001476</v>
          </cell>
          <cell r="B1238" t="str">
            <v>0</v>
          </cell>
          <cell r="C1238" t="str">
            <v>CIP1</v>
          </cell>
          <cell r="D1238" t="str">
            <v>M003</v>
          </cell>
          <cell r="E1238">
            <v>39367</v>
          </cell>
          <cell r="F1238" t="str">
            <v>SINGLE NEEDLE MACHINE</v>
          </cell>
          <cell r="G1238">
            <v>59943.71</v>
          </cell>
          <cell r="H1238">
            <v>-56946.53</v>
          </cell>
          <cell r="I1238">
            <v>2997.18</v>
          </cell>
        </row>
        <row r="1239">
          <cell r="A1239">
            <v>30001477</v>
          </cell>
          <cell r="B1239" t="str">
            <v>0</v>
          </cell>
          <cell r="C1239" t="str">
            <v>CIP1</v>
          </cell>
          <cell r="D1239" t="str">
            <v>M003</v>
          </cell>
          <cell r="E1239">
            <v>39367</v>
          </cell>
          <cell r="F1239" t="str">
            <v>SINGLE NEEDLE MACHINE</v>
          </cell>
          <cell r="G1239">
            <v>59943.71</v>
          </cell>
          <cell r="H1239">
            <v>-56946.53</v>
          </cell>
          <cell r="I1239">
            <v>2997.18</v>
          </cell>
        </row>
        <row r="1240">
          <cell r="A1240">
            <v>30001478</v>
          </cell>
          <cell r="B1240" t="str">
            <v>0</v>
          </cell>
          <cell r="C1240" t="str">
            <v>CIP1</v>
          </cell>
          <cell r="D1240" t="str">
            <v>M003</v>
          </cell>
          <cell r="E1240">
            <v>39367</v>
          </cell>
          <cell r="F1240" t="str">
            <v>SINGLE NEEDLE MACHINE</v>
          </cell>
          <cell r="G1240">
            <v>59943.71</v>
          </cell>
          <cell r="H1240">
            <v>-56946.53</v>
          </cell>
          <cell r="I1240">
            <v>2997.18</v>
          </cell>
        </row>
        <row r="1241">
          <cell r="A1241">
            <v>30001479</v>
          </cell>
          <cell r="B1241" t="str">
            <v>0</v>
          </cell>
          <cell r="C1241" t="str">
            <v>CIP1</v>
          </cell>
          <cell r="D1241" t="str">
            <v>M003</v>
          </cell>
          <cell r="E1241">
            <v>39367</v>
          </cell>
          <cell r="F1241" t="str">
            <v>SINGLE NEEDLE MACHINE</v>
          </cell>
          <cell r="G1241">
            <v>59943.71</v>
          </cell>
          <cell r="H1241">
            <v>-56946.53</v>
          </cell>
          <cell r="I1241">
            <v>2997.18</v>
          </cell>
        </row>
        <row r="1242">
          <cell r="A1242">
            <v>30001480</v>
          </cell>
          <cell r="B1242" t="str">
            <v>0</v>
          </cell>
          <cell r="C1242" t="str">
            <v>CIP1</v>
          </cell>
          <cell r="D1242" t="str">
            <v>M003</v>
          </cell>
          <cell r="E1242">
            <v>39367</v>
          </cell>
          <cell r="F1242" t="str">
            <v>SINGLE NEEDLE MACHINE</v>
          </cell>
          <cell r="G1242">
            <v>59943.71</v>
          </cell>
          <cell r="H1242">
            <v>-56946.53</v>
          </cell>
          <cell r="I1242">
            <v>2997.18</v>
          </cell>
        </row>
        <row r="1243">
          <cell r="A1243">
            <v>30001481</v>
          </cell>
          <cell r="B1243" t="str">
            <v>0</v>
          </cell>
          <cell r="C1243" t="str">
            <v>CIP1</v>
          </cell>
          <cell r="D1243" t="str">
            <v>M003</v>
          </cell>
          <cell r="E1243">
            <v>39367</v>
          </cell>
          <cell r="F1243" t="str">
            <v>SINGLE NEEDLE MACHINE</v>
          </cell>
          <cell r="G1243">
            <v>59943.71</v>
          </cell>
          <cell r="H1243">
            <v>-56946.53</v>
          </cell>
          <cell r="I1243">
            <v>2997.18</v>
          </cell>
        </row>
        <row r="1244">
          <cell r="A1244">
            <v>30001482</v>
          </cell>
          <cell r="B1244" t="str">
            <v>0</v>
          </cell>
          <cell r="C1244" t="str">
            <v>CIP1</v>
          </cell>
          <cell r="D1244" t="str">
            <v>M003</v>
          </cell>
          <cell r="E1244">
            <v>39367</v>
          </cell>
          <cell r="F1244" t="str">
            <v>SINGLE NEEDLE MACHINE</v>
          </cell>
          <cell r="G1244">
            <v>59943.71</v>
          </cell>
          <cell r="H1244">
            <v>-56946.53</v>
          </cell>
          <cell r="I1244">
            <v>2997.18</v>
          </cell>
        </row>
        <row r="1245">
          <cell r="A1245">
            <v>30001483</v>
          </cell>
          <cell r="B1245" t="str">
            <v>0</v>
          </cell>
          <cell r="C1245" t="str">
            <v>CIP1</v>
          </cell>
          <cell r="D1245" t="str">
            <v>M003</v>
          </cell>
          <cell r="E1245">
            <v>39367</v>
          </cell>
          <cell r="F1245" t="str">
            <v>SINGLE NEEDLE MACHINE</v>
          </cell>
          <cell r="G1245">
            <v>59943.71</v>
          </cell>
          <cell r="H1245">
            <v>-56946.53</v>
          </cell>
          <cell r="I1245">
            <v>2997.18</v>
          </cell>
        </row>
        <row r="1246">
          <cell r="A1246">
            <v>30001484</v>
          </cell>
          <cell r="B1246" t="str">
            <v>0</v>
          </cell>
          <cell r="C1246" t="str">
            <v>CIP1</v>
          </cell>
          <cell r="D1246" t="str">
            <v>M003</v>
          </cell>
          <cell r="E1246">
            <v>39299</v>
          </cell>
          <cell r="F1246" t="str">
            <v>SINGLE NEEDLE MACHINE</v>
          </cell>
          <cell r="G1246">
            <v>59863.62</v>
          </cell>
          <cell r="H1246">
            <v>-57535.59</v>
          </cell>
          <cell r="I1246">
            <v>2328.0300000000002</v>
          </cell>
        </row>
        <row r="1247">
          <cell r="A1247">
            <v>30001485</v>
          </cell>
          <cell r="B1247" t="str">
            <v>0</v>
          </cell>
          <cell r="C1247" t="str">
            <v>CIP1</v>
          </cell>
          <cell r="D1247" t="str">
            <v>M003</v>
          </cell>
          <cell r="E1247">
            <v>39299</v>
          </cell>
          <cell r="F1247" t="str">
            <v>SINGLE NEEDLE MACHINE</v>
          </cell>
          <cell r="G1247">
            <v>59863.62</v>
          </cell>
          <cell r="H1247">
            <v>-57535.59</v>
          </cell>
          <cell r="I1247">
            <v>2328.0300000000002</v>
          </cell>
        </row>
        <row r="1248">
          <cell r="A1248">
            <v>30001486</v>
          </cell>
          <cell r="B1248" t="str">
            <v>0</v>
          </cell>
          <cell r="C1248" t="str">
            <v>CIP1</v>
          </cell>
          <cell r="D1248" t="str">
            <v>M003</v>
          </cell>
          <cell r="E1248">
            <v>39299</v>
          </cell>
          <cell r="F1248" t="str">
            <v>SINGLE NEEDLE MACHINE</v>
          </cell>
          <cell r="G1248">
            <v>59863.62</v>
          </cell>
          <cell r="H1248">
            <v>-57535.59</v>
          </cell>
          <cell r="I1248">
            <v>2328.0300000000002</v>
          </cell>
        </row>
        <row r="1249">
          <cell r="A1249">
            <v>30001487</v>
          </cell>
          <cell r="B1249" t="str">
            <v>0</v>
          </cell>
          <cell r="C1249" t="str">
            <v>CIP1</v>
          </cell>
          <cell r="D1249" t="str">
            <v>M003</v>
          </cell>
          <cell r="E1249">
            <v>39299</v>
          </cell>
          <cell r="F1249" t="str">
            <v>SINGLE NEEDLE MACHINE</v>
          </cell>
          <cell r="G1249">
            <v>59863.62</v>
          </cell>
          <cell r="H1249">
            <v>-57535.59</v>
          </cell>
          <cell r="I1249">
            <v>2328.0300000000002</v>
          </cell>
        </row>
        <row r="1250">
          <cell r="A1250">
            <v>30001488</v>
          </cell>
          <cell r="B1250" t="str">
            <v>0</v>
          </cell>
          <cell r="C1250" t="str">
            <v>CIP1</v>
          </cell>
          <cell r="D1250" t="str">
            <v>M003</v>
          </cell>
          <cell r="E1250">
            <v>39299</v>
          </cell>
          <cell r="F1250" t="str">
            <v>SINGLE NEEDLE MACHINE</v>
          </cell>
          <cell r="G1250">
            <v>59863.62</v>
          </cell>
          <cell r="H1250">
            <v>-57535.59</v>
          </cell>
          <cell r="I1250">
            <v>2328.0300000000002</v>
          </cell>
        </row>
        <row r="1251">
          <cell r="A1251">
            <v>30001489</v>
          </cell>
          <cell r="B1251" t="str">
            <v>0</v>
          </cell>
          <cell r="C1251" t="str">
            <v>CIP1</v>
          </cell>
          <cell r="D1251" t="str">
            <v>M003</v>
          </cell>
          <cell r="E1251">
            <v>39299</v>
          </cell>
          <cell r="F1251" t="str">
            <v>SINGLE NEEDLE MACHINE</v>
          </cell>
          <cell r="G1251">
            <v>59863.62</v>
          </cell>
          <cell r="H1251">
            <v>-57535.59</v>
          </cell>
          <cell r="I1251">
            <v>2328.0300000000002</v>
          </cell>
        </row>
        <row r="1252">
          <cell r="A1252">
            <v>30001490</v>
          </cell>
          <cell r="B1252" t="str">
            <v>0</v>
          </cell>
          <cell r="C1252" t="str">
            <v>CIP1</v>
          </cell>
          <cell r="D1252" t="str">
            <v>M003</v>
          </cell>
          <cell r="E1252">
            <v>39299</v>
          </cell>
          <cell r="F1252" t="str">
            <v>SINGLE NEEDLE MACHINE</v>
          </cell>
          <cell r="G1252">
            <v>59863.62</v>
          </cell>
          <cell r="H1252">
            <v>-57535.59</v>
          </cell>
          <cell r="I1252">
            <v>2328.0300000000002</v>
          </cell>
        </row>
        <row r="1253">
          <cell r="A1253">
            <v>30001491</v>
          </cell>
          <cell r="B1253" t="str">
            <v>0</v>
          </cell>
          <cell r="C1253" t="str">
            <v>CIP1</v>
          </cell>
          <cell r="D1253" t="str">
            <v>M003</v>
          </cell>
          <cell r="E1253">
            <v>39299</v>
          </cell>
          <cell r="F1253" t="str">
            <v>SINGLE NEEDLE MACHINE</v>
          </cell>
          <cell r="G1253">
            <v>59863.62</v>
          </cell>
          <cell r="H1253">
            <v>-57535.59</v>
          </cell>
          <cell r="I1253">
            <v>2328.0300000000002</v>
          </cell>
        </row>
        <row r="1254">
          <cell r="A1254">
            <v>30001492</v>
          </cell>
          <cell r="B1254" t="str">
            <v>0</v>
          </cell>
          <cell r="C1254" t="str">
            <v>CIP1</v>
          </cell>
          <cell r="D1254" t="str">
            <v>M003</v>
          </cell>
          <cell r="E1254">
            <v>39299</v>
          </cell>
          <cell r="F1254" t="str">
            <v>SINGLE NEEDLE MACHINE</v>
          </cell>
          <cell r="G1254">
            <v>59863.62</v>
          </cell>
          <cell r="H1254">
            <v>-57535.59</v>
          </cell>
          <cell r="I1254">
            <v>2328.0300000000002</v>
          </cell>
        </row>
        <row r="1255">
          <cell r="A1255">
            <v>30001493</v>
          </cell>
          <cell r="B1255" t="str">
            <v>0</v>
          </cell>
          <cell r="C1255" t="str">
            <v>CIP1</v>
          </cell>
          <cell r="D1255" t="str">
            <v>M003</v>
          </cell>
          <cell r="E1255">
            <v>39299</v>
          </cell>
          <cell r="F1255" t="str">
            <v>1 Needle Lock Stitch M#DDL-8700-7  SL#4D0AL05685</v>
          </cell>
          <cell r="G1255">
            <v>59863.62</v>
          </cell>
          <cell r="H1255">
            <v>-57535.59</v>
          </cell>
          <cell r="I1255">
            <v>2328.0300000000002</v>
          </cell>
        </row>
        <row r="1256">
          <cell r="A1256">
            <v>30001494</v>
          </cell>
          <cell r="B1256" t="str">
            <v>0</v>
          </cell>
          <cell r="C1256" t="str">
            <v>CIP1</v>
          </cell>
          <cell r="D1256" t="str">
            <v>M003</v>
          </cell>
          <cell r="E1256">
            <v>39299</v>
          </cell>
          <cell r="F1256" t="str">
            <v>SINGLE NEEDLE MACHINE</v>
          </cell>
          <cell r="G1256">
            <v>59863.62</v>
          </cell>
          <cell r="H1256">
            <v>-57535.59</v>
          </cell>
          <cell r="I1256">
            <v>2328.0300000000002</v>
          </cell>
        </row>
        <row r="1257">
          <cell r="A1257">
            <v>30001495</v>
          </cell>
          <cell r="B1257" t="str">
            <v>0</v>
          </cell>
          <cell r="C1257" t="str">
            <v>CIP1</v>
          </cell>
          <cell r="D1257" t="str">
            <v>M003</v>
          </cell>
          <cell r="E1257">
            <v>39299</v>
          </cell>
          <cell r="F1257" t="str">
            <v>SINGLE NEEDLE MACHINE</v>
          </cell>
          <cell r="G1257">
            <v>59863.62</v>
          </cell>
          <cell r="H1257">
            <v>-57535.59</v>
          </cell>
          <cell r="I1257">
            <v>2328.0300000000002</v>
          </cell>
        </row>
        <row r="1258">
          <cell r="A1258">
            <v>30001496</v>
          </cell>
          <cell r="B1258" t="str">
            <v>0</v>
          </cell>
          <cell r="C1258" t="str">
            <v>CIP1</v>
          </cell>
          <cell r="D1258" t="str">
            <v>M003</v>
          </cell>
          <cell r="E1258">
            <v>39299</v>
          </cell>
          <cell r="F1258" t="str">
            <v>SINGLE NEEDLE MACHINE</v>
          </cell>
          <cell r="G1258">
            <v>59863.62</v>
          </cell>
          <cell r="H1258">
            <v>-57535.59</v>
          </cell>
          <cell r="I1258">
            <v>2328.0300000000002</v>
          </cell>
        </row>
        <row r="1259">
          <cell r="A1259">
            <v>30001497</v>
          </cell>
          <cell r="B1259" t="str">
            <v>0</v>
          </cell>
          <cell r="C1259" t="str">
            <v>CIP1</v>
          </cell>
          <cell r="D1259" t="str">
            <v>M003</v>
          </cell>
          <cell r="E1259">
            <v>39299</v>
          </cell>
          <cell r="F1259" t="str">
            <v>SINGLE NEEDLE MACHINE</v>
          </cell>
          <cell r="G1259">
            <v>59863.62</v>
          </cell>
          <cell r="H1259">
            <v>-57535.59</v>
          </cell>
          <cell r="I1259">
            <v>2328.0300000000002</v>
          </cell>
        </row>
        <row r="1260">
          <cell r="A1260">
            <v>30001498</v>
          </cell>
          <cell r="B1260" t="str">
            <v>0</v>
          </cell>
          <cell r="C1260" t="str">
            <v>CIP1</v>
          </cell>
          <cell r="D1260" t="str">
            <v>M003</v>
          </cell>
          <cell r="E1260">
            <v>39299</v>
          </cell>
          <cell r="F1260" t="str">
            <v>SINGLE NEEDLE MACHINE</v>
          </cell>
          <cell r="G1260">
            <v>59863.62</v>
          </cell>
          <cell r="H1260">
            <v>-57535.59</v>
          </cell>
          <cell r="I1260">
            <v>2328.0300000000002</v>
          </cell>
        </row>
        <row r="1261">
          <cell r="A1261">
            <v>30001499</v>
          </cell>
          <cell r="B1261" t="str">
            <v>0</v>
          </cell>
          <cell r="C1261" t="str">
            <v>CIP1</v>
          </cell>
          <cell r="D1261" t="str">
            <v>M003</v>
          </cell>
          <cell r="E1261">
            <v>39299</v>
          </cell>
          <cell r="F1261" t="str">
            <v>SINGLE NEEDLE MACHINE</v>
          </cell>
          <cell r="G1261">
            <v>59863.62</v>
          </cell>
          <cell r="H1261">
            <v>-57535.59</v>
          </cell>
          <cell r="I1261">
            <v>2328.0300000000002</v>
          </cell>
        </row>
        <row r="1262">
          <cell r="A1262">
            <v>30001500</v>
          </cell>
          <cell r="B1262" t="str">
            <v>0</v>
          </cell>
          <cell r="C1262" t="str">
            <v>CIP1</v>
          </cell>
          <cell r="D1262" t="str">
            <v>M003</v>
          </cell>
          <cell r="E1262">
            <v>39299</v>
          </cell>
          <cell r="F1262" t="str">
            <v>SINGLE NEEDLE MACHINE</v>
          </cell>
          <cell r="G1262">
            <v>59863.62</v>
          </cell>
          <cell r="H1262">
            <v>-57535.59</v>
          </cell>
          <cell r="I1262">
            <v>2328.0300000000002</v>
          </cell>
        </row>
        <row r="1263">
          <cell r="A1263">
            <v>30001501</v>
          </cell>
          <cell r="B1263" t="str">
            <v>0</v>
          </cell>
          <cell r="C1263" t="str">
            <v>CIP1</v>
          </cell>
          <cell r="D1263" t="str">
            <v>M003</v>
          </cell>
          <cell r="E1263">
            <v>39299</v>
          </cell>
          <cell r="F1263" t="str">
            <v>SINGLE NEEDLE MACHINE</v>
          </cell>
          <cell r="G1263">
            <v>59863.62</v>
          </cell>
          <cell r="H1263">
            <v>-57535.59</v>
          </cell>
          <cell r="I1263">
            <v>2328.0300000000002</v>
          </cell>
        </row>
        <row r="1264">
          <cell r="A1264">
            <v>30001502</v>
          </cell>
          <cell r="B1264" t="str">
            <v>0</v>
          </cell>
          <cell r="C1264" t="str">
            <v>CIP1</v>
          </cell>
          <cell r="D1264" t="str">
            <v>M003</v>
          </cell>
          <cell r="E1264">
            <v>39299</v>
          </cell>
          <cell r="F1264" t="str">
            <v>SINGLE NEEDLE MACHINE</v>
          </cell>
          <cell r="G1264">
            <v>59863.62</v>
          </cell>
          <cell r="H1264">
            <v>-57535.59</v>
          </cell>
          <cell r="I1264">
            <v>2328.0300000000002</v>
          </cell>
        </row>
        <row r="1265">
          <cell r="A1265">
            <v>30001503</v>
          </cell>
          <cell r="B1265" t="str">
            <v>0</v>
          </cell>
          <cell r="C1265" t="str">
            <v>CIP1</v>
          </cell>
          <cell r="D1265" t="str">
            <v>M003</v>
          </cell>
          <cell r="E1265">
            <v>39299</v>
          </cell>
          <cell r="F1265" t="str">
            <v>SINGLE NEEDLE MACHINE</v>
          </cell>
          <cell r="G1265">
            <v>59863.62</v>
          </cell>
          <cell r="H1265">
            <v>-57535.59</v>
          </cell>
          <cell r="I1265">
            <v>2328.0300000000002</v>
          </cell>
        </row>
        <row r="1266">
          <cell r="A1266">
            <v>30001504</v>
          </cell>
          <cell r="B1266" t="str">
            <v>0</v>
          </cell>
          <cell r="C1266" t="str">
            <v>CIP1</v>
          </cell>
          <cell r="D1266" t="str">
            <v>M003</v>
          </cell>
          <cell r="E1266">
            <v>39299</v>
          </cell>
          <cell r="F1266" t="str">
            <v>SINGLE NEEDLE MACHINE</v>
          </cell>
          <cell r="G1266">
            <v>59863.62</v>
          </cell>
          <cell r="H1266">
            <v>-57535.59</v>
          </cell>
          <cell r="I1266">
            <v>2328.0300000000002</v>
          </cell>
        </row>
        <row r="1267">
          <cell r="A1267">
            <v>30001505</v>
          </cell>
          <cell r="B1267" t="str">
            <v>0</v>
          </cell>
          <cell r="C1267" t="str">
            <v>CIP1</v>
          </cell>
          <cell r="D1267" t="str">
            <v>M003</v>
          </cell>
          <cell r="E1267">
            <v>39299</v>
          </cell>
          <cell r="F1267" t="str">
            <v>SINGLE NEEDLE MACHINE</v>
          </cell>
          <cell r="G1267">
            <v>59863.62</v>
          </cell>
          <cell r="H1267">
            <v>-57535.59</v>
          </cell>
          <cell r="I1267">
            <v>2328.0300000000002</v>
          </cell>
        </row>
        <row r="1268">
          <cell r="A1268">
            <v>30001506</v>
          </cell>
          <cell r="B1268" t="str">
            <v>0</v>
          </cell>
          <cell r="C1268" t="str">
            <v>CIP1</v>
          </cell>
          <cell r="D1268" t="str">
            <v>M003</v>
          </cell>
          <cell r="E1268">
            <v>39299</v>
          </cell>
          <cell r="F1268" t="str">
            <v>SINGLE NEEDLE MACHINE</v>
          </cell>
          <cell r="G1268">
            <v>59863.62</v>
          </cell>
          <cell r="H1268">
            <v>-57535.59</v>
          </cell>
          <cell r="I1268">
            <v>2328.0300000000002</v>
          </cell>
        </row>
        <row r="1269">
          <cell r="A1269">
            <v>30001507</v>
          </cell>
          <cell r="B1269" t="str">
            <v>0</v>
          </cell>
          <cell r="C1269" t="str">
            <v>CIP1</v>
          </cell>
          <cell r="D1269" t="str">
            <v>M003</v>
          </cell>
          <cell r="E1269">
            <v>39299</v>
          </cell>
          <cell r="F1269" t="str">
            <v>SINGLE NEEDLE MACHINE</v>
          </cell>
          <cell r="G1269">
            <v>59863.62</v>
          </cell>
          <cell r="H1269">
            <v>-57535.59</v>
          </cell>
          <cell r="I1269">
            <v>2328.0300000000002</v>
          </cell>
        </row>
        <row r="1270">
          <cell r="A1270">
            <v>30001508</v>
          </cell>
          <cell r="B1270" t="str">
            <v>0</v>
          </cell>
          <cell r="C1270" t="str">
            <v>CIP1</v>
          </cell>
          <cell r="D1270" t="str">
            <v>M003</v>
          </cell>
          <cell r="E1270">
            <v>39334</v>
          </cell>
          <cell r="F1270" t="str">
            <v>1 Needle Lock Stitch M#DDL-8700-7  SL#2D0ZH04791</v>
          </cell>
          <cell r="G1270">
            <v>59732.959999999999</v>
          </cell>
          <cell r="H1270">
            <v>-57078.17</v>
          </cell>
          <cell r="I1270">
            <v>2654.79</v>
          </cell>
        </row>
        <row r="1271">
          <cell r="A1271">
            <v>30001509</v>
          </cell>
          <cell r="B1271" t="str">
            <v>0</v>
          </cell>
          <cell r="C1271" t="str">
            <v>CIP1</v>
          </cell>
          <cell r="D1271" t="str">
            <v>M003</v>
          </cell>
          <cell r="E1271">
            <v>39334</v>
          </cell>
          <cell r="F1271" t="str">
            <v>SINGLE NEEDLE MACHINE</v>
          </cell>
          <cell r="G1271">
            <v>59732.959999999999</v>
          </cell>
          <cell r="H1271">
            <v>-57078.17</v>
          </cell>
          <cell r="I1271">
            <v>2654.79</v>
          </cell>
        </row>
        <row r="1272">
          <cell r="A1272">
            <v>30001510</v>
          </cell>
          <cell r="B1272" t="str">
            <v>0</v>
          </cell>
          <cell r="C1272" t="str">
            <v>CIP1</v>
          </cell>
          <cell r="D1272" t="str">
            <v>M003</v>
          </cell>
          <cell r="E1272">
            <v>39334</v>
          </cell>
          <cell r="F1272" t="str">
            <v>SINGLE NEEDLE MACHINE</v>
          </cell>
          <cell r="G1272">
            <v>59732.959999999999</v>
          </cell>
          <cell r="H1272">
            <v>-57078.17</v>
          </cell>
          <cell r="I1272">
            <v>2654.79</v>
          </cell>
        </row>
        <row r="1273">
          <cell r="A1273">
            <v>30001511</v>
          </cell>
          <cell r="B1273" t="str">
            <v>0</v>
          </cell>
          <cell r="C1273" t="str">
            <v>CIP1</v>
          </cell>
          <cell r="D1273" t="str">
            <v>M003</v>
          </cell>
          <cell r="E1273">
            <v>39334</v>
          </cell>
          <cell r="F1273" t="str">
            <v>SINGLE NEEDLE MACHINE</v>
          </cell>
          <cell r="G1273">
            <v>59732.959999999999</v>
          </cell>
          <cell r="H1273">
            <v>-57078.17</v>
          </cell>
          <cell r="I1273">
            <v>2654.79</v>
          </cell>
        </row>
        <row r="1274">
          <cell r="A1274">
            <v>30001512</v>
          </cell>
          <cell r="B1274" t="str">
            <v>0</v>
          </cell>
          <cell r="C1274" t="str">
            <v>CIP1</v>
          </cell>
          <cell r="D1274" t="str">
            <v>M003</v>
          </cell>
          <cell r="E1274">
            <v>39334</v>
          </cell>
          <cell r="F1274" t="str">
            <v>SINGLE NEEDLE MACHINE</v>
          </cell>
          <cell r="G1274">
            <v>59732.959999999999</v>
          </cell>
          <cell r="H1274">
            <v>-57078.17</v>
          </cell>
          <cell r="I1274">
            <v>2654.79</v>
          </cell>
        </row>
        <row r="1275">
          <cell r="A1275">
            <v>30001513</v>
          </cell>
          <cell r="B1275" t="str">
            <v>0</v>
          </cell>
          <cell r="C1275" t="str">
            <v>CIP1</v>
          </cell>
          <cell r="D1275" t="str">
            <v>M003</v>
          </cell>
          <cell r="E1275">
            <v>39334</v>
          </cell>
          <cell r="F1275" t="str">
            <v>SINGLE NEEDLE MACHINE</v>
          </cell>
          <cell r="G1275">
            <v>59732.959999999999</v>
          </cell>
          <cell r="H1275">
            <v>-57078.17</v>
          </cell>
          <cell r="I1275">
            <v>2654.79</v>
          </cell>
        </row>
        <row r="1276">
          <cell r="A1276">
            <v>30001514</v>
          </cell>
          <cell r="B1276" t="str">
            <v>0</v>
          </cell>
          <cell r="C1276" t="str">
            <v>CIP1</v>
          </cell>
          <cell r="D1276" t="str">
            <v>M003</v>
          </cell>
          <cell r="E1276">
            <v>39334</v>
          </cell>
          <cell r="F1276" t="str">
            <v>SINGLE NEEDLE MACHINE</v>
          </cell>
          <cell r="G1276">
            <v>59732.959999999999</v>
          </cell>
          <cell r="H1276">
            <v>-57078.17</v>
          </cell>
          <cell r="I1276">
            <v>2654.79</v>
          </cell>
        </row>
        <row r="1277">
          <cell r="A1277">
            <v>30001515</v>
          </cell>
          <cell r="B1277" t="str">
            <v>0</v>
          </cell>
          <cell r="C1277" t="str">
            <v>CIP1</v>
          </cell>
          <cell r="D1277" t="str">
            <v>M003</v>
          </cell>
          <cell r="E1277">
            <v>39334</v>
          </cell>
          <cell r="F1277" t="str">
            <v>SINGLE NEEDLE MACHINE</v>
          </cell>
          <cell r="G1277">
            <v>59732.959999999999</v>
          </cell>
          <cell r="H1277">
            <v>-57078.17</v>
          </cell>
          <cell r="I1277">
            <v>2654.79</v>
          </cell>
        </row>
        <row r="1278">
          <cell r="A1278">
            <v>30001516</v>
          </cell>
          <cell r="B1278" t="str">
            <v>0</v>
          </cell>
          <cell r="C1278" t="str">
            <v>CIP1</v>
          </cell>
          <cell r="D1278" t="str">
            <v>M003</v>
          </cell>
          <cell r="E1278">
            <v>39334</v>
          </cell>
          <cell r="F1278" t="str">
            <v>SINGLE NEEDLE MACHINE</v>
          </cell>
          <cell r="G1278">
            <v>59732.959999999999</v>
          </cell>
          <cell r="H1278">
            <v>-57078.17</v>
          </cell>
          <cell r="I1278">
            <v>2654.79</v>
          </cell>
        </row>
        <row r="1279">
          <cell r="A1279">
            <v>30001517</v>
          </cell>
          <cell r="B1279" t="str">
            <v>0</v>
          </cell>
          <cell r="C1279" t="str">
            <v>CIP1</v>
          </cell>
          <cell r="D1279" t="str">
            <v>M003</v>
          </cell>
          <cell r="E1279">
            <v>39334</v>
          </cell>
          <cell r="F1279" t="str">
            <v>SINGLE NEEDLE MACHINE</v>
          </cell>
          <cell r="G1279">
            <v>59732.959999999999</v>
          </cell>
          <cell r="H1279">
            <v>-57078.17</v>
          </cell>
          <cell r="I1279">
            <v>2654.79</v>
          </cell>
        </row>
        <row r="1280">
          <cell r="A1280">
            <v>30001518</v>
          </cell>
          <cell r="B1280" t="str">
            <v>0</v>
          </cell>
          <cell r="C1280" t="str">
            <v>CIP1</v>
          </cell>
          <cell r="D1280" t="str">
            <v>M003</v>
          </cell>
          <cell r="E1280">
            <v>39334</v>
          </cell>
          <cell r="F1280" t="str">
            <v>SINGLE NEEDLE MACHINE</v>
          </cell>
          <cell r="G1280">
            <v>59732.959999999999</v>
          </cell>
          <cell r="H1280">
            <v>-57078.17</v>
          </cell>
          <cell r="I1280">
            <v>2654.79</v>
          </cell>
        </row>
        <row r="1281">
          <cell r="A1281">
            <v>30001519</v>
          </cell>
          <cell r="B1281" t="str">
            <v>0</v>
          </cell>
          <cell r="C1281" t="str">
            <v>CIP1</v>
          </cell>
          <cell r="D1281" t="str">
            <v>M003</v>
          </cell>
          <cell r="E1281">
            <v>39334</v>
          </cell>
          <cell r="F1281" t="str">
            <v>SINGLE NEEDLE MACHINE</v>
          </cell>
          <cell r="G1281">
            <v>59732.959999999999</v>
          </cell>
          <cell r="H1281">
            <v>-57078.17</v>
          </cell>
          <cell r="I1281">
            <v>2654.79</v>
          </cell>
        </row>
        <row r="1282">
          <cell r="A1282">
            <v>30001520</v>
          </cell>
          <cell r="B1282" t="str">
            <v>0</v>
          </cell>
          <cell r="C1282" t="str">
            <v>CIP1</v>
          </cell>
          <cell r="D1282" t="str">
            <v>M003</v>
          </cell>
          <cell r="E1282">
            <v>39334</v>
          </cell>
          <cell r="F1282" t="str">
            <v>SINGLE NEEDLE MACHINE</v>
          </cell>
          <cell r="G1282">
            <v>59732.959999999999</v>
          </cell>
          <cell r="H1282">
            <v>-57078.17</v>
          </cell>
          <cell r="I1282">
            <v>2654.79</v>
          </cell>
        </row>
        <row r="1283">
          <cell r="A1283">
            <v>30001521</v>
          </cell>
          <cell r="B1283" t="str">
            <v>0</v>
          </cell>
          <cell r="C1283" t="str">
            <v>CIP1</v>
          </cell>
          <cell r="D1283" t="str">
            <v>M003</v>
          </cell>
          <cell r="E1283">
            <v>39334</v>
          </cell>
          <cell r="F1283" t="str">
            <v>SINGLE NEEDLE MACHINE</v>
          </cell>
          <cell r="G1283">
            <v>59732.959999999999</v>
          </cell>
          <cell r="H1283">
            <v>-57078.17</v>
          </cell>
          <cell r="I1283">
            <v>2654.79</v>
          </cell>
        </row>
        <row r="1284">
          <cell r="A1284">
            <v>30001522</v>
          </cell>
          <cell r="B1284" t="str">
            <v>0</v>
          </cell>
          <cell r="C1284" t="str">
            <v>CIP1</v>
          </cell>
          <cell r="D1284" t="str">
            <v>M003</v>
          </cell>
          <cell r="E1284">
            <v>39334</v>
          </cell>
          <cell r="F1284" t="str">
            <v>SINGLE NEEDLE MACHINE</v>
          </cell>
          <cell r="G1284">
            <v>59732.959999999999</v>
          </cell>
          <cell r="H1284">
            <v>-57078.17</v>
          </cell>
          <cell r="I1284">
            <v>2654.79</v>
          </cell>
        </row>
        <row r="1285">
          <cell r="A1285">
            <v>30001523</v>
          </cell>
          <cell r="B1285" t="str">
            <v>0</v>
          </cell>
          <cell r="C1285" t="str">
            <v>CIP1</v>
          </cell>
          <cell r="D1285" t="str">
            <v>M003</v>
          </cell>
          <cell r="E1285">
            <v>39334</v>
          </cell>
          <cell r="F1285" t="str">
            <v>SINGLE NEEDLE MACHINE</v>
          </cell>
          <cell r="G1285">
            <v>59732.959999999999</v>
          </cell>
          <cell r="H1285">
            <v>-57078.17</v>
          </cell>
          <cell r="I1285">
            <v>2654.79</v>
          </cell>
        </row>
        <row r="1286">
          <cell r="A1286">
            <v>30001524</v>
          </cell>
          <cell r="B1286" t="str">
            <v>0</v>
          </cell>
          <cell r="C1286" t="str">
            <v>CIP1</v>
          </cell>
          <cell r="D1286" t="str">
            <v>M003</v>
          </cell>
          <cell r="E1286">
            <v>39334</v>
          </cell>
          <cell r="F1286" t="str">
            <v>SINGLE NEEDLE MACHINE</v>
          </cell>
          <cell r="G1286">
            <v>59732.959999999999</v>
          </cell>
          <cell r="H1286">
            <v>-57078.17</v>
          </cell>
          <cell r="I1286">
            <v>2654.79</v>
          </cell>
        </row>
        <row r="1287">
          <cell r="A1287">
            <v>30001525</v>
          </cell>
          <cell r="B1287" t="str">
            <v>0</v>
          </cell>
          <cell r="C1287" t="str">
            <v>CIP1</v>
          </cell>
          <cell r="D1287" t="str">
            <v>M003</v>
          </cell>
          <cell r="E1287">
            <v>39334</v>
          </cell>
          <cell r="F1287" t="str">
            <v>SINGLE NEEDLE MACHINE</v>
          </cell>
          <cell r="G1287">
            <v>59732.959999999999</v>
          </cell>
          <cell r="H1287">
            <v>-57078.17</v>
          </cell>
          <cell r="I1287">
            <v>2654.79</v>
          </cell>
        </row>
        <row r="1288">
          <cell r="A1288">
            <v>30001526</v>
          </cell>
          <cell r="B1288" t="str">
            <v>0</v>
          </cell>
          <cell r="C1288" t="str">
            <v>CIP1</v>
          </cell>
          <cell r="D1288" t="str">
            <v>M003</v>
          </cell>
          <cell r="E1288">
            <v>39334</v>
          </cell>
          <cell r="F1288" t="str">
            <v>SINGLE NEEDLE MACHINE</v>
          </cell>
          <cell r="G1288">
            <v>59732.959999999999</v>
          </cell>
          <cell r="H1288">
            <v>-57078.17</v>
          </cell>
          <cell r="I1288">
            <v>2654.79</v>
          </cell>
        </row>
        <row r="1289">
          <cell r="A1289">
            <v>30001527</v>
          </cell>
          <cell r="B1289" t="str">
            <v>0</v>
          </cell>
          <cell r="C1289" t="str">
            <v>CIP1</v>
          </cell>
          <cell r="D1289" t="str">
            <v>M003</v>
          </cell>
          <cell r="E1289">
            <v>39334</v>
          </cell>
          <cell r="F1289" t="str">
            <v>SINGLE NEEDLE MACHINE</v>
          </cell>
          <cell r="G1289">
            <v>59732.959999999999</v>
          </cell>
          <cell r="H1289">
            <v>-57078.17</v>
          </cell>
          <cell r="I1289">
            <v>2654.79</v>
          </cell>
        </row>
        <row r="1290">
          <cell r="A1290">
            <v>30001528</v>
          </cell>
          <cell r="B1290" t="str">
            <v>0</v>
          </cell>
          <cell r="C1290" t="str">
            <v>CIP1</v>
          </cell>
          <cell r="D1290" t="str">
            <v>M003</v>
          </cell>
          <cell r="E1290">
            <v>39334</v>
          </cell>
          <cell r="F1290" t="str">
            <v>SINGLE NEEDLE MACHINE</v>
          </cell>
          <cell r="G1290">
            <v>59732.959999999999</v>
          </cell>
          <cell r="H1290">
            <v>-57078.17</v>
          </cell>
          <cell r="I1290">
            <v>2654.79</v>
          </cell>
        </row>
        <row r="1291">
          <cell r="A1291">
            <v>30001529</v>
          </cell>
          <cell r="B1291" t="str">
            <v>0</v>
          </cell>
          <cell r="C1291" t="str">
            <v>CIP1</v>
          </cell>
          <cell r="D1291" t="str">
            <v>M003</v>
          </cell>
          <cell r="E1291">
            <v>39334</v>
          </cell>
          <cell r="F1291" t="str">
            <v>SINGLE NEEDLE MACHINE</v>
          </cell>
          <cell r="G1291">
            <v>59732.959999999999</v>
          </cell>
          <cell r="H1291">
            <v>-57078.17</v>
          </cell>
          <cell r="I1291">
            <v>2654.79</v>
          </cell>
        </row>
        <row r="1292">
          <cell r="A1292">
            <v>30001530</v>
          </cell>
          <cell r="B1292" t="str">
            <v>0</v>
          </cell>
          <cell r="C1292" t="str">
            <v>CIP1</v>
          </cell>
          <cell r="D1292" t="str">
            <v>M003</v>
          </cell>
          <cell r="E1292">
            <v>39334</v>
          </cell>
          <cell r="F1292" t="str">
            <v>SINGLE NEEDLE MACHINE</v>
          </cell>
          <cell r="G1292">
            <v>59732.959999999999</v>
          </cell>
          <cell r="H1292">
            <v>-57078.17</v>
          </cell>
          <cell r="I1292">
            <v>2654.79</v>
          </cell>
        </row>
        <row r="1293">
          <cell r="A1293">
            <v>30001531</v>
          </cell>
          <cell r="B1293" t="str">
            <v>0</v>
          </cell>
          <cell r="C1293" t="str">
            <v>CIP1</v>
          </cell>
          <cell r="D1293" t="str">
            <v>M003</v>
          </cell>
          <cell r="E1293">
            <v>39334</v>
          </cell>
          <cell r="F1293" t="str">
            <v>SINGLE NEEDLE MACHINE</v>
          </cell>
          <cell r="G1293">
            <v>59732.959999999999</v>
          </cell>
          <cell r="H1293">
            <v>-57078.17</v>
          </cell>
          <cell r="I1293">
            <v>2654.79</v>
          </cell>
        </row>
        <row r="1294">
          <cell r="A1294">
            <v>30001532</v>
          </cell>
          <cell r="B1294" t="str">
            <v>0</v>
          </cell>
          <cell r="C1294" t="str">
            <v>CIP1</v>
          </cell>
          <cell r="D1294" t="str">
            <v>M003</v>
          </cell>
          <cell r="E1294">
            <v>39334</v>
          </cell>
          <cell r="F1294" t="str">
            <v>SINGLE NEEDLE MACHINE</v>
          </cell>
          <cell r="G1294">
            <v>59732.959999999999</v>
          </cell>
          <cell r="H1294">
            <v>-57078.17</v>
          </cell>
          <cell r="I1294">
            <v>2654.79</v>
          </cell>
        </row>
        <row r="1295">
          <cell r="A1295">
            <v>30001533</v>
          </cell>
          <cell r="B1295" t="str">
            <v>0</v>
          </cell>
          <cell r="C1295" t="str">
            <v>CIP1</v>
          </cell>
          <cell r="D1295" t="str">
            <v>M003</v>
          </cell>
          <cell r="E1295">
            <v>40427</v>
          </cell>
          <cell r="F1295" t="str">
            <v>Lockstitch Machine</v>
          </cell>
          <cell r="G1295">
            <v>61848.74</v>
          </cell>
          <cell r="H1295">
            <v>-46730.16</v>
          </cell>
          <cell r="I1295">
            <v>15118.58</v>
          </cell>
        </row>
        <row r="1296">
          <cell r="A1296">
            <v>30001534</v>
          </cell>
          <cell r="B1296" t="str">
            <v>0</v>
          </cell>
          <cell r="C1296" t="str">
            <v>CIP1</v>
          </cell>
          <cell r="D1296" t="str">
            <v>M003</v>
          </cell>
          <cell r="E1296">
            <v>40427</v>
          </cell>
          <cell r="F1296" t="str">
            <v>SINGLE NEEDLE MACHINE</v>
          </cell>
          <cell r="G1296">
            <v>61848.74</v>
          </cell>
          <cell r="H1296">
            <v>-46730.16</v>
          </cell>
          <cell r="I1296">
            <v>15118.58</v>
          </cell>
        </row>
        <row r="1297">
          <cell r="A1297">
            <v>30001535</v>
          </cell>
          <cell r="B1297" t="str">
            <v>0</v>
          </cell>
          <cell r="C1297" t="str">
            <v>CIP1</v>
          </cell>
          <cell r="D1297" t="str">
            <v>M003</v>
          </cell>
          <cell r="E1297">
            <v>40427</v>
          </cell>
          <cell r="F1297" t="str">
            <v>Lockstitch Machine</v>
          </cell>
          <cell r="G1297">
            <v>61848.74</v>
          </cell>
          <cell r="H1297">
            <v>-46730.16</v>
          </cell>
          <cell r="I1297">
            <v>15118.58</v>
          </cell>
        </row>
        <row r="1298">
          <cell r="A1298">
            <v>30001536</v>
          </cell>
          <cell r="B1298" t="str">
            <v>0</v>
          </cell>
          <cell r="C1298" t="str">
            <v>CIP1</v>
          </cell>
          <cell r="D1298" t="str">
            <v>M003</v>
          </cell>
          <cell r="E1298">
            <v>40427</v>
          </cell>
          <cell r="F1298" t="str">
            <v>Lockstitch Machine</v>
          </cell>
          <cell r="G1298">
            <v>61848.74</v>
          </cell>
          <cell r="H1298">
            <v>-46730.16</v>
          </cell>
          <cell r="I1298">
            <v>15118.58</v>
          </cell>
        </row>
        <row r="1299">
          <cell r="A1299">
            <v>30001537</v>
          </cell>
          <cell r="B1299" t="str">
            <v>0</v>
          </cell>
          <cell r="C1299" t="str">
            <v>CIP1</v>
          </cell>
          <cell r="D1299" t="str">
            <v>M003</v>
          </cell>
          <cell r="E1299">
            <v>40427</v>
          </cell>
          <cell r="F1299" t="str">
            <v>Lockstitch Machine</v>
          </cell>
          <cell r="G1299">
            <v>61848.74</v>
          </cell>
          <cell r="H1299">
            <v>-46730.16</v>
          </cell>
          <cell r="I1299">
            <v>15118.58</v>
          </cell>
        </row>
        <row r="1300">
          <cell r="A1300">
            <v>30001538</v>
          </cell>
          <cell r="B1300" t="str">
            <v>0</v>
          </cell>
          <cell r="C1300" t="str">
            <v>CIP1</v>
          </cell>
          <cell r="D1300" t="str">
            <v>M003</v>
          </cell>
          <cell r="E1300">
            <v>40427</v>
          </cell>
          <cell r="F1300" t="str">
            <v>Lockstitch Machine</v>
          </cell>
          <cell r="G1300">
            <v>61848.74</v>
          </cell>
          <cell r="H1300">
            <v>-46730.16</v>
          </cell>
          <cell r="I1300">
            <v>15118.58</v>
          </cell>
        </row>
        <row r="1301">
          <cell r="A1301">
            <v>30001539</v>
          </cell>
          <cell r="B1301" t="str">
            <v>0</v>
          </cell>
          <cell r="C1301" t="str">
            <v>CIP1</v>
          </cell>
          <cell r="D1301" t="str">
            <v>M003</v>
          </cell>
          <cell r="E1301">
            <v>40427</v>
          </cell>
          <cell r="F1301" t="str">
            <v>Lockstitch Machine</v>
          </cell>
          <cell r="G1301">
            <v>61848.74</v>
          </cell>
          <cell r="H1301">
            <v>-46730.16</v>
          </cell>
          <cell r="I1301">
            <v>15118.58</v>
          </cell>
        </row>
        <row r="1302">
          <cell r="A1302">
            <v>30001540</v>
          </cell>
          <cell r="B1302" t="str">
            <v>0</v>
          </cell>
          <cell r="C1302" t="str">
            <v>CIP1</v>
          </cell>
          <cell r="D1302" t="str">
            <v>M003</v>
          </cell>
          <cell r="E1302">
            <v>40427</v>
          </cell>
          <cell r="F1302" t="str">
            <v>Lockstitch Machine</v>
          </cell>
          <cell r="G1302">
            <v>61848.74</v>
          </cell>
          <cell r="H1302">
            <v>-46730.16</v>
          </cell>
          <cell r="I1302">
            <v>15118.58</v>
          </cell>
        </row>
        <row r="1303">
          <cell r="A1303">
            <v>30001541</v>
          </cell>
          <cell r="B1303" t="str">
            <v>0</v>
          </cell>
          <cell r="C1303" t="str">
            <v>CIP1</v>
          </cell>
          <cell r="D1303" t="str">
            <v>M003</v>
          </cell>
          <cell r="E1303">
            <v>40427</v>
          </cell>
          <cell r="F1303" t="str">
            <v>Lockstitch Machine</v>
          </cell>
          <cell r="G1303">
            <v>61848.74</v>
          </cell>
          <cell r="H1303">
            <v>-46730.16</v>
          </cell>
          <cell r="I1303">
            <v>15118.58</v>
          </cell>
        </row>
        <row r="1304">
          <cell r="A1304">
            <v>30001542</v>
          </cell>
          <cell r="B1304" t="str">
            <v>0</v>
          </cell>
          <cell r="C1304" t="str">
            <v>CIP1</v>
          </cell>
          <cell r="D1304" t="str">
            <v>M003</v>
          </cell>
          <cell r="E1304">
            <v>40427</v>
          </cell>
          <cell r="F1304" t="str">
            <v>Lockstitch Machine</v>
          </cell>
          <cell r="G1304">
            <v>61848.74</v>
          </cell>
          <cell r="H1304">
            <v>-46730.16</v>
          </cell>
          <cell r="I1304">
            <v>15118.58</v>
          </cell>
        </row>
        <row r="1305">
          <cell r="A1305">
            <v>30001543</v>
          </cell>
          <cell r="B1305" t="str">
            <v>0</v>
          </cell>
          <cell r="C1305" t="str">
            <v>CIP1</v>
          </cell>
          <cell r="D1305" t="str">
            <v>M003</v>
          </cell>
          <cell r="E1305">
            <v>40427</v>
          </cell>
          <cell r="F1305" t="str">
            <v>Lockstitch Machine</v>
          </cell>
          <cell r="G1305">
            <v>61848.74</v>
          </cell>
          <cell r="H1305">
            <v>-46730.16</v>
          </cell>
          <cell r="I1305">
            <v>15118.58</v>
          </cell>
        </row>
        <row r="1306">
          <cell r="A1306">
            <v>30001544</v>
          </cell>
          <cell r="B1306" t="str">
            <v>0</v>
          </cell>
          <cell r="C1306" t="str">
            <v>CIP1</v>
          </cell>
          <cell r="D1306" t="str">
            <v>M003</v>
          </cell>
          <cell r="E1306">
            <v>40427</v>
          </cell>
          <cell r="F1306" t="str">
            <v>Lockstitch Machine</v>
          </cell>
          <cell r="G1306">
            <v>61848.74</v>
          </cell>
          <cell r="H1306">
            <v>-46730.16</v>
          </cell>
          <cell r="I1306">
            <v>15118.58</v>
          </cell>
        </row>
        <row r="1307">
          <cell r="A1307">
            <v>30001545</v>
          </cell>
          <cell r="B1307" t="str">
            <v>0</v>
          </cell>
          <cell r="C1307" t="str">
            <v>CIP1</v>
          </cell>
          <cell r="D1307" t="str">
            <v>M003</v>
          </cell>
          <cell r="E1307">
            <v>40427</v>
          </cell>
          <cell r="F1307" t="str">
            <v>Lockstitch Machine</v>
          </cell>
          <cell r="G1307">
            <v>61848.74</v>
          </cell>
          <cell r="H1307">
            <v>-46730.16</v>
          </cell>
          <cell r="I1307">
            <v>15118.58</v>
          </cell>
        </row>
        <row r="1308">
          <cell r="A1308">
            <v>30001546</v>
          </cell>
          <cell r="B1308" t="str">
            <v>0</v>
          </cell>
          <cell r="C1308" t="str">
            <v>CIP1</v>
          </cell>
          <cell r="D1308" t="str">
            <v>M003</v>
          </cell>
          <cell r="E1308">
            <v>40427</v>
          </cell>
          <cell r="F1308" t="str">
            <v>Lockstitch Machine</v>
          </cell>
          <cell r="G1308">
            <v>61848.74</v>
          </cell>
          <cell r="H1308">
            <v>-46730.16</v>
          </cell>
          <cell r="I1308">
            <v>15118.58</v>
          </cell>
        </row>
        <row r="1309">
          <cell r="A1309">
            <v>30001547</v>
          </cell>
          <cell r="B1309" t="str">
            <v>0</v>
          </cell>
          <cell r="C1309" t="str">
            <v>CIP1</v>
          </cell>
          <cell r="D1309" t="str">
            <v>M003</v>
          </cell>
          <cell r="E1309">
            <v>40427</v>
          </cell>
          <cell r="F1309" t="str">
            <v>Lockstitch Machine</v>
          </cell>
          <cell r="G1309">
            <v>61848.74</v>
          </cell>
          <cell r="H1309">
            <v>-46730.16</v>
          </cell>
          <cell r="I1309">
            <v>15118.58</v>
          </cell>
        </row>
        <row r="1310">
          <cell r="A1310">
            <v>30001552</v>
          </cell>
          <cell r="B1310" t="str">
            <v>0</v>
          </cell>
          <cell r="C1310" t="str">
            <v>CIP1</v>
          </cell>
          <cell r="D1310" t="str">
            <v>M003</v>
          </cell>
          <cell r="E1310">
            <v>40427</v>
          </cell>
          <cell r="F1310" t="str">
            <v>Lockstitch Machine</v>
          </cell>
          <cell r="G1310">
            <v>61848.74</v>
          </cell>
          <cell r="H1310">
            <v>-46730.16</v>
          </cell>
          <cell r="I1310">
            <v>15118.58</v>
          </cell>
        </row>
        <row r="1311">
          <cell r="A1311">
            <v>30001555</v>
          </cell>
          <cell r="B1311" t="str">
            <v>0</v>
          </cell>
          <cell r="C1311" t="str">
            <v>CIP1</v>
          </cell>
          <cell r="D1311" t="str">
            <v>M003</v>
          </cell>
          <cell r="E1311">
            <v>40427</v>
          </cell>
          <cell r="F1311" t="str">
            <v>Single Needle</v>
          </cell>
          <cell r="G1311">
            <v>61848.74</v>
          </cell>
          <cell r="H1311">
            <v>-46730.16</v>
          </cell>
          <cell r="I1311">
            <v>15118.58</v>
          </cell>
        </row>
        <row r="1312">
          <cell r="A1312">
            <v>30001557</v>
          </cell>
          <cell r="B1312" t="str">
            <v>0</v>
          </cell>
          <cell r="C1312" t="str">
            <v>CIP1</v>
          </cell>
          <cell r="D1312" t="str">
            <v>M003</v>
          </cell>
          <cell r="E1312">
            <v>39561</v>
          </cell>
          <cell r="F1312" t="str">
            <v>SINGLE NEEDLE MACHINE</v>
          </cell>
          <cell r="G1312">
            <v>60339.42</v>
          </cell>
          <cell r="H1312">
            <v>-55311.14</v>
          </cell>
          <cell r="I1312">
            <v>5028.28</v>
          </cell>
        </row>
        <row r="1313">
          <cell r="A1313">
            <v>30001558</v>
          </cell>
          <cell r="B1313" t="str">
            <v>0</v>
          </cell>
          <cell r="C1313" t="str">
            <v>CIP1</v>
          </cell>
          <cell r="D1313" t="str">
            <v>M003</v>
          </cell>
          <cell r="E1313">
            <v>39561</v>
          </cell>
          <cell r="F1313" t="str">
            <v>SINGLE NEEDLE MACHINE</v>
          </cell>
          <cell r="G1313">
            <v>60339.42</v>
          </cell>
          <cell r="H1313">
            <v>-55311.14</v>
          </cell>
          <cell r="I1313">
            <v>5028.28</v>
          </cell>
        </row>
        <row r="1314">
          <cell r="A1314">
            <v>30001559</v>
          </cell>
          <cell r="B1314" t="str">
            <v>0</v>
          </cell>
          <cell r="C1314" t="str">
            <v>CIP1</v>
          </cell>
          <cell r="D1314" t="str">
            <v>M003</v>
          </cell>
          <cell r="E1314">
            <v>39561</v>
          </cell>
          <cell r="F1314" t="str">
            <v>SINGLE NEEDLE MACHINE</v>
          </cell>
          <cell r="G1314">
            <v>60339.42</v>
          </cell>
          <cell r="H1314">
            <v>-55311.14</v>
          </cell>
          <cell r="I1314">
            <v>5028.28</v>
          </cell>
        </row>
        <row r="1315">
          <cell r="A1315">
            <v>30001560</v>
          </cell>
          <cell r="B1315" t="str">
            <v>0</v>
          </cell>
          <cell r="C1315" t="str">
            <v>CIP1</v>
          </cell>
          <cell r="D1315" t="str">
            <v>M003</v>
          </cell>
          <cell r="E1315">
            <v>39561</v>
          </cell>
          <cell r="F1315" t="str">
            <v>SINGLE NEEDLE MACHINE</v>
          </cell>
          <cell r="G1315">
            <v>60339.42</v>
          </cell>
          <cell r="H1315">
            <v>-55311.14</v>
          </cell>
          <cell r="I1315">
            <v>5028.28</v>
          </cell>
        </row>
        <row r="1316">
          <cell r="A1316">
            <v>30001561</v>
          </cell>
          <cell r="B1316" t="str">
            <v>0</v>
          </cell>
          <cell r="C1316" t="str">
            <v>CIP1</v>
          </cell>
          <cell r="D1316" t="str">
            <v>M003</v>
          </cell>
          <cell r="E1316">
            <v>39561</v>
          </cell>
          <cell r="F1316" t="str">
            <v>SINGLE NEEDLE MACHINE</v>
          </cell>
          <cell r="G1316">
            <v>60339.42</v>
          </cell>
          <cell r="H1316">
            <v>-55311.14</v>
          </cell>
          <cell r="I1316">
            <v>5028.28</v>
          </cell>
        </row>
        <row r="1317">
          <cell r="A1317">
            <v>30001562</v>
          </cell>
          <cell r="B1317" t="str">
            <v>0</v>
          </cell>
          <cell r="C1317" t="str">
            <v>CIP1</v>
          </cell>
          <cell r="D1317" t="str">
            <v>M003</v>
          </cell>
          <cell r="E1317">
            <v>39561</v>
          </cell>
          <cell r="F1317" t="str">
            <v>SINGLE NEEDLE MACHINE</v>
          </cell>
          <cell r="G1317">
            <v>60339.42</v>
          </cell>
          <cell r="H1317">
            <v>-55311.14</v>
          </cell>
          <cell r="I1317">
            <v>5028.28</v>
          </cell>
        </row>
        <row r="1318">
          <cell r="A1318">
            <v>30001563</v>
          </cell>
          <cell r="B1318" t="str">
            <v>0</v>
          </cell>
          <cell r="C1318" t="str">
            <v>CIP1</v>
          </cell>
          <cell r="D1318" t="str">
            <v>M003</v>
          </cell>
          <cell r="E1318">
            <v>39561</v>
          </cell>
          <cell r="F1318" t="str">
            <v>SINGLE NEEDLE MACHINE</v>
          </cell>
          <cell r="G1318">
            <v>60339.42</v>
          </cell>
          <cell r="H1318">
            <v>-55311.14</v>
          </cell>
          <cell r="I1318">
            <v>5028.28</v>
          </cell>
        </row>
        <row r="1319">
          <cell r="A1319">
            <v>30001564</v>
          </cell>
          <cell r="B1319" t="str">
            <v>0</v>
          </cell>
          <cell r="C1319" t="str">
            <v>CIP1</v>
          </cell>
          <cell r="D1319" t="str">
            <v>M003</v>
          </cell>
          <cell r="E1319">
            <v>39561</v>
          </cell>
          <cell r="F1319" t="str">
            <v>SINGLE NEEDLE MACHINE</v>
          </cell>
          <cell r="G1319">
            <v>60339.42</v>
          </cell>
          <cell r="H1319">
            <v>-55311.14</v>
          </cell>
          <cell r="I1319">
            <v>5028.28</v>
          </cell>
        </row>
        <row r="1320">
          <cell r="A1320">
            <v>30001565</v>
          </cell>
          <cell r="B1320" t="str">
            <v>0</v>
          </cell>
          <cell r="C1320" t="str">
            <v>CIP1</v>
          </cell>
          <cell r="D1320" t="str">
            <v>M003</v>
          </cell>
          <cell r="E1320">
            <v>39561</v>
          </cell>
          <cell r="F1320" t="str">
            <v>SINGLE NEEDLE MACHINE</v>
          </cell>
          <cell r="G1320">
            <v>60339.42</v>
          </cell>
          <cell r="H1320">
            <v>-55311.14</v>
          </cell>
          <cell r="I1320">
            <v>5028.28</v>
          </cell>
        </row>
        <row r="1321">
          <cell r="A1321">
            <v>30001566</v>
          </cell>
          <cell r="B1321" t="str">
            <v>0</v>
          </cell>
          <cell r="C1321" t="str">
            <v>CIP1</v>
          </cell>
          <cell r="D1321" t="str">
            <v>M003</v>
          </cell>
          <cell r="E1321">
            <v>39561</v>
          </cell>
          <cell r="F1321" t="str">
            <v>SINGLE NEEDLE MACHINE</v>
          </cell>
          <cell r="G1321">
            <v>60339.42</v>
          </cell>
          <cell r="H1321">
            <v>-55311.14</v>
          </cell>
          <cell r="I1321">
            <v>5028.28</v>
          </cell>
        </row>
        <row r="1322">
          <cell r="A1322">
            <v>30001567</v>
          </cell>
          <cell r="B1322" t="str">
            <v>0</v>
          </cell>
          <cell r="C1322" t="str">
            <v>CIP1</v>
          </cell>
          <cell r="D1322" t="str">
            <v>M003</v>
          </cell>
          <cell r="E1322">
            <v>39561</v>
          </cell>
          <cell r="F1322" t="str">
            <v>SINGLE NEEDLE MACHINE</v>
          </cell>
          <cell r="G1322">
            <v>60339.42</v>
          </cell>
          <cell r="H1322">
            <v>-55311.14</v>
          </cell>
          <cell r="I1322">
            <v>5028.28</v>
          </cell>
        </row>
        <row r="1323">
          <cell r="A1323">
            <v>30001568</v>
          </cell>
          <cell r="B1323" t="str">
            <v>0</v>
          </cell>
          <cell r="C1323" t="str">
            <v>CIP1</v>
          </cell>
          <cell r="D1323" t="str">
            <v>M003</v>
          </cell>
          <cell r="E1323">
            <v>39561</v>
          </cell>
          <cell r="F1323" t="str">
            <v>SINGLE NEEDLE MACHINE</v>
          </cell>
          <cell r="G1323">
            <v>60339.42</v>
          </cell>
          <cell r="H1323">
            <v>-55311.14</v>
          </cell>
          <cell r="I1323">
            <v>5028.28</v>
          </cell>
        </row>
        <row r="1324">
          <cell r="A1324">
            <v>30001569</v>
          </cell>
          <cell r="B1324" t="str">
            <v>0</v>
          </cell>
          <cell r="C1324" t="str">
            <v>CIP1</v>
          </cell>
          <cell r="D1324" t="str">
            <v>M003</v>
          </cell>
          <cell r="E1324">
            <v>39561</v>
          </cell>
          <cell r="F1324" t="str">
            <v>SINGLE NEEDLE MACHINE</v>
          </cell>
          <cell r="G1324">
            <v>60339.42</v>
          </cell>
          <cell r="H1324">
            <v>-55311.14</v>
          </cell>
          <cell r="I1324">
            <v>5028.28</v>
          </cell>
        </row>
        <row r="1325">
          <cell r="A1325">
            <v>30001570</v>
          </cell>
          <cell r="B1325" t="str">
            <v>0</v>
          </cell>
          <cell r="C1325" t="str">
            <v>CIP1</v>
          </cell>
          <cell r="D1325" t="str">
            <v>M003</v>
          </cell>
          <cell r="E1325">
            <v>39561</v>
          </cell>
          <cell r="F1325" t="str">
            <v>SINGLE NEEDLE MACHINE</v>
          </cell>
          <cell r="G1325">
            <v>60339.42</v>
          </cell>
          <cell r="H1325">
            <v>-55311.14</v>
          </cell>
          <cell r="I1325">
            <v>5028.28</v>
          </cell>
        </row>
        <row r="1326">
          <cell r="A1326">
            <v>30001571</v>
          </cell>
          <cell r="B1326" t="str">
            <v>0</v>
          </cell>
          <cell r="C1326" t="str">
            <v>CIP1</v>
          </cell>
          <cell r="D1326" t="str">
            <v>M003</v>
          </cell>
          <cell r="E1326">
            <v>39561</v>
          </cell>
          <cell r="F1326" t="str">
            <v>SINGLE NEEDLE MACHINE</v>
          </cell>
          <cell r="G1326">
            <v>60339.42</v>
          </cell>
          <cell r="H1326">
            <v>-55311.14</v>
          </cell>
          <cell r="I1326">
            <v>5028.28</v>
          </cell>
        </row>
        <row r="1327">
          <cell r="A1327">
            <v>30001572</v>
          </cell>
          <cell r="B1327" t="str">
            <v>0</v>
          </cell>
          <cell r="C1327" t="str">
            <v>CIP1</v>
          </cell>
          <cell r="D1327" t="str">
            <v>M003</v>
          </cell>
          <cell r="E1327">
            <v>39561</v>
          </cell>
          <cell r="F1327" t="str">
            <v>SINGLE NEEDLE MACHINE</v>
          </cell>
          <cell r="G1327">
            <v>60339.42</v>
          </cell>
          <cell r="H1327">
            <v>-55311.14</v>
          </cell>
          <cell r="I1327">
            <v>5028.28</v>
          </cell>
        </row>
        <row r="1328">
          <cell r="A1328">
            <v>30001573</v>
          </cell>
          <cell r="B1328" t="str">
            <v>0</v>
          </cell>
          <cell r="C1328" t="str">
            <v>CIP1</v>
          </cell>
          <cell r="D1328" t="str">
            <v>M003</v>
          </cell>
          <cell r="E1328">
            <v>39561</v>
          </cell>
          <cell r="F1328" t="str">
            <v>SINGLE NEEDLE MACHINE</v>
          </cell>
          <cell r="G1328">
            <v>60339.42</v>
          </cell>
          <cell r="H1328">
            <v>-55311.14</v>
          </cell>
          <cell r="I1328">
            <v>5028.28</v>
          </cell>
        </row>
        <row r="1329">
          <cell r="A1329">
            <v>30001574</v>
          </cell>
          <cell r="B1329" t="str">
            <v>0</v>
          </cell>
          <cell r="C1329" t="str">
            <v>CIP1</v>
          </cell>
          <cell r="D1329" t="str">
            <v>M003</v>
          </cell>
          <cell r="E1329">
            <v>39561</v>
          </cell>
          <cell r="F1329" t="str">
            <v>SINGLE NEEDLE MACHINE</v>
          </cell>
          <cell r="G1329">
            <v>60339.42</v>
          </cell>
          <cell r="H1329">
            <v>-55311.14</v>
          </cell>
          <cell r="I1329">
            <v>5028.28</v>
          </cell>
        </row>
        <row r="1330">
          <cell r="A1330">
            <v>30001575</v>
          </cell>
          <cell r="B1330" t="str">
            <v>0</v>
          </cell>
          <cell r="C1330" t="str">
            <v>CIP1</v>
          </cell>
          <cell r="D1330" t="str">
            <v>M003</v>
          </cell>
          <cell r="E1330">
            <v>39561</v>
          </cell>
          <cell r="F1330" t="str">
            <v>SINGLE NEEDLE MACHINE</v>
          </cell>
          <cell r="G1330">
            <v>60339.42</v>
          </cell>
          <cell r="H1330">
            <v>-55311.14</v>
          </cell>
          <cell r="I1330">
            <v>5028.28</v>
          </cell>
        </row>
        <row r="1331">
          <cell r="A1331">
            <v>30001576</v>
          </cell>
          <cell r="B1331" t="str">
            <v>0</v>
          </cell>
          <cell r="C1331" t="str">
            <v>CIP1</v>
          </cell>
          <cell r="D1331" t="str">
            <v>M003</v>
          </cell>
          <cell r="E1331">
            <v>39561</v>
          </cell>
          <cell r="F1331" t="str">
            <v>SINGLE NEEDLE MACHINE</v>
          </cell>
          <cell r="G1331">
            <v>60339.42</v>
          </cell>
          <cell r="H1331">
            <v>-55311.14</v>
          </cell>
          <cell r="I1331">
            <v>5028.28</v>
          </cell>
        </row>
        <row r="1332">
          <cell r="A1332">
            <v>30001577</v>
          </cell>
          <cell r="B1332" t="str">
            <v>0</v>
          </cell>
          <cell r="C1332" t="str">
            <v>CIP1</v>
          </cell>
          <cell r="D1332" t="str">
            <v>M003</v>
          </cell>
          <cell r="E1332">
            <v>39561</v>
          </cell>
          <cell r="F1332" t="str">
            <v>SINGLE NEEDLE MACHINE</v>
          </cell>
          <cell r="G1332">
            <v>60339.42</v>
          </cell>
          <cell r="H1332">
            <v>-55311.14</v>
          </cell>
          <cell r="I1332">
            <v>5028.28</v>
          </cell>
        </row>
        <row r="1333">
          <cell r="A1333">
            <v>30001578</v>
          </cell>
          <cell r="B1333" t="str">
            <v>0</v>
          </cell>
          <cell r="C1333" t="str">
            <v>CIP1</v>
          </cell>
          <cell r="D1333" t="str">
            <v>M003</v>
          </cell>
          <cell r="E1333">
            <v>39561</v>
          </cell>
          <cell r="F1333" t="str">
            <v>SINGLE NEEDLE MACHINE</v>
          </cell>
          <cell r="G1333">
            <v>60339.42</v>
          </cell>
          <cell r="H1333">
            <v>-55311.14</v>
          </cell>
          <cell r="I1333">
            <v>5028.28</v>
          </cell>
        </row>
        <row r="1334">
          <cell r="A1334">
            <v>30001579</v>
          </cell>
          <cell r="B1334" t="str">
            <v>0</v>
          </cell>
          <cell r="C1334" t="str">
            <v>CIP1</v>
          </cell>
          <cell r="D1334" t="str">
            <v>M003</v>
          </cell>
          <cell r="E1334">
            <v>39561</v>
          </cell>
          <cell r="F1334" t="str">
            <v>SINGLE NEEDLE MACHINE</v>
          </cell>
          <cell r="G1334">
            <v>60339.42</v>
          </cell>
          <cell r="H1334">
            <v>-55311.14</v>
          </cell>
          <cell r="I1334">
            <v>5028.28</v>
          </cell>
        </row>
        <row r="1335">
          <cell r="A1335">
            <v>30001580</v>
          </cell>
          <cell r="B1335" t="str">
            <v>0</v>
          </cell>
          <cell r="C1335" t="str">
            <v>CIP1</v>
          </cell>
          <cell r="D1335" t="str">
            <v>M003</v>
          </cell>
          <cell r="E1335">
            <v>39561</v>
          </cell>
          <cell r="F1335" t="str">
            <v>SINGLE NEEDLE MACHINE</v>
          </cell>
          <cell r="G1335">
            <v>60339.42</v>
          </cell>
          <cell r="H1335">
            <v>-55311.14</v>
          </cell>
          <cell r="I1335">
            <v>5028.28</v>
          </cell>
        </row>
        <row r="1336">
          <cell r="A1336">
            <v>30001581</v>
          </cell>
          <cell r="B1336" t="str">
            <v>0</v>
          </cell>
          <cell r="C1336" t="str">
            <v>CIP1</v>
          </cell>
          <cell r="D1336" t="str">
            <v>M003</v>
          </cell>
          <cell r="E1336">
            <v>39561</v>
          </cell>
          <cell r="F1336" t="str">
            <v>SINGLE NEEDLE MACHINE</v>
          </cell>
          <cell r="G1336">
            <v>60339.42</v>
          </cell>
          <cell r="H1336">
            <v>-55311.14</v>
          </cell>
          <cell r="I1336">
            <v>5028.28</v>
          </cell>
        </row>
        <row r="1337">
          <cell r="A1337">
            <v>30001582</v>
          </cell>
          <cell r="B1337" t="str">
            <v>0</v>
          </cell>
          <cell r="C1337" t="str">
            <v>CIP1</v>
          </cell>
          <cell r="D1337" t="str">
            <v>M003</v>
          </cell>
          <cell r="E1337">
            <v>39561</v>
          </cell>
          <cell r="F1337" t="str">
            <v>SINGLE NEEDLE MACHINE</v>
          </cell>
          <cell r="G1337">
            <v>60339.42</v>
          </cell>
          <cell r="H1337">
            <v>-55311.14</v>
          </cell>
          <cell r="I1337">
            <v>5028.28</v>
          </cell>
        </row>
        <row r="1338">
          <cell r="A1338">
            <v>30001583</v>
          </cell>
          <cell r="B1338" t="str">
            <v>0</v>
          </cell>
          <cell r="C1338" t="str">
            <v>CIP1</v>
          </cell>
          <cell r="D1338" t="str">
            <v>M003</v>
          </cell>
          <cell r="E1338">
            <v>39561</v>
          </cell>
          <cell r="F1338" t="str">
            <v>SINGLE NEEDLE MACHINE</v>
          </cell>
          <cell r="G1338">
            <v>60339.42</v>
          </cell>
          <cell r="H1338">
            <v>-55311.14</v>
          </cell>
          <cell r="I1338">
            <v>5028.28</v>
          </cell>
        </row>
        <row r="1339">
          <cell r="A1339">
            <v>30001584</v>
          </cell>
          <cell r="B1339" t="str">
            <v>0</v>
          </cell>
          <cell r="C1339" t="str">
            <v>CIP1</v>
          </cell>
          <cell r="D1339" t="str">
            <v>M003</v>
          </cell>
          <cell r="E1339">
            <v>39561</v>
          </cell>
          <cell r="F1339" t="str">
            <v>1 Needle Lock Stitch M#DLN-5410N-7 SL#2D3AG00007</v>
          </cell>
          <cell r="G1339">
            <v>60339.42</v>
          </cell>
          <cell r="H1339">
            <v>-55311.14</v>
          </cell>
          <cell r="I1339">
            <v>5028.28</v>
          </cell>
        </row>
        <row r="1340">
          <cell r="A1340">
            <v>30001585</v>
          </cell>
          <cell r="B1340" t="str">
            <v>0</v>
          </cell>
          <cell r="C1340" t="str">
            <v>CIP1</v>
          </cell>
          <cell r="D1340" t="str">
            <v>M003</v>
          </cell>
          <cell r="E1340">
            <v>39561</v>
          </cell>
          <cell r="F1340" t="str">
            <v>SINGLE NEEDLE MACHINE</v>
          </cell>
          <cell r="G1340">
            <v>60339.42</v>
          </cell>
          <cell r="H1340">
            <v>-55311.14</v>
          </cell>
          <cell r="I1340">
            <v>5028.28</v>
          </cell>
        </row>
        <row r="1341">
          <cell r="A1341">
            <v>30001586</v>
          </cell>
          <cell r="B1341" t="str">
            <v>0</v>
          </cell>
          <cell r="C1341" t="str">
            <v>CIP1</v>
          </cell>
          <cell r="D1341" t="str">
            <v>M003</v>
          </cell>
          <cell r="E1341">
            <v>39561</v>
          </cell>
          <cell r="F1341" t="str">
            <v>SINGLE NEEDLE MACHINE</v>
          </cell>
          <cell r="G1341">
            <v>60339.42</v>
          </cell>
          <cell r="H1341">
            <v>-55311.14</v>
          </cell>
          <cell r="I1341">
            <v>5028.28</v>
          </cell>
        </row>
        <row r="1342">
          <cell r="A1342">
            <v>30001587</v>
          </cell>
          <cell r="B1342" t="str">
            <v>0</v>
          </cell>
          <cell r="C1342" t="str">
            <v>CIP1</v>
          </cell>
          <cell r="D1342" t="str">
            <v>M003</v>
          </cell>
          <cell r="E1342">
            <v>39561</v>
          </cell>
          <cell r="F1342" t="str">
            <v>SINGLE NEEDLE MACHINE</v>
          </cell>
          <cell r="G1342">
            <v>60339.42</v>
          </cell>
          <cell r="H1342">
            <v>-55311.14</v>
          </cell>
          <cell r="I1342">
            <v>5028.28</v>
          </cell>
        </row>
        <row r="1343">
          <cell r="A1343">
            <v>30001588</v>
          </cell>
          <cell r="B1343" t="str">
            <v>0</v>
          </cell>
          <cell r="C1343" t="str">
            <v>CIP1</v>
          </cell>
          <cell r="D1343" t="str">
            <v>M003</v>
          </cell>
          <cell r="E1343">
            <v>39561</v>
          </cell>
          <cell r="F1343" t="str">
            <v>1 Needle Lock Stitch M#DDL-8700-7 SL#CIPL123</v>
          </cell>
          <cell r="G1343">
            <v>60339.42</v>
          </cell>
          <cell r="H1343">
            <v>-55311.14</v>
          </cell>
          <cell r="I1343">
            <v>5028.28</v>
          </cell>
        </row>
        <row r="1344">
          <cell r="A1344">
            <v>30001589</v>
          </cell>
          <cell r="B1344" t="str">
            <v>0</v>
          </cell>
          <cell r="C1344" t="str">
            <v>CIP1</v>
          </cell>
          <cell r="D1344" t="str">
            <v>M003</v>
          </cell>
          <cell r="E1344">
            <v>39561</v>
          </cell>
          <cell r="F1344" t="str">
            <v>SINGLE NEEDLE MACHINE</v>
          </cell>
          <cell r="G1344">
            <v>60339.42</v>
          </cell>
          <cell r="H1344">
            <v>-55311.14</v>
          </cell>
          <cell r="I1344">
            <v>5028.28</v>
          </cell>
        </row>
        <row r="1345">
          <cell r="A1345">
            <v>30001590</v>
          </cell>
          <cell r="B1345" t="str">
            <v>0</v>
          </cell>
          <cell r="C1345" t="str">
            <v>CIP1</v>
          </cell>
          <cell r="D1345" t="str">
            <v>M003</v>
          </cell>
          <cell r="E1345">
            <v>39561</v>
          </cell>
          <cell r="F1345" t="str">
            <v>SINGLE NEEDLE MACHINE</v>
          </cell>
          <cell r="G1345">
            <v>60339.42</v>
          </cell>
          <cell r="H1345">
            <v>-55311.14</v>
          </cell>
          <cell r="I1345">
            <v>5028.28</v>
          </cell>
        </row>
        <row r="1346">
          <cell r="A1346">
            <v>30001591</v>
          </cell>
          <cell r="B1346" t="str">
            <v>0</v>
          </cell>
          <cell r="C1346" t="str">
            <v>CIP1</v>
          </cell>
          <cell r="D1346" t="str">
            <v>M003</v>
          </cell>
          <cell r="E1346">
            <v>39561</v>
          </cell>
          <cell r="F1346" t="str">
            <v>SINGLE NEEDLE MACHINE</v>
          </cell>
          <cell r="G1346">
            <v>60339.42</v>
          </cell>
          <cell r="H1346">
            <v>-55311.14</v>
          </cell>
          <cell r="I1346">
            <v>5028.28</v>
          </cell>
        </row>
        <row r="1347">
          <cell r="A1347">
            <v>30001592</v>
          </cell>
          <cell r="B1347" t="str">
            <v>0</v>
          </cell>
          <cell r="C1347" t="str">
            <v>CIP1</v>
          </cell>
          <cell r="D1347" t="str">
            <v>M003</v>
          </cell>
          <cell r="E1347">
            <v>39561</v>
          </cell>
          <cell r="F1347" t="str">
            <v>SINGLE NEEDLE MACHINE</v>
          </cell>
          <cell r="G1347">
            <v>60339.42</v>
          </cell>
          <cell r="H1347">
            <v>-55311.14</v>
          </cell>
          <cell r="I1347">
            <v>5028.28</v>
          </cell>
        </row>
        <row r="1348">
          <cell r="A1348">
            <v>30001593</v>
          </cell>
          <cell r="B1348" t="str">
            <v>0</v>
          </cell>
          <cell r="C1348" t="str">
            <v>CIP1</v>
          </cell>
          <cell r="D1348" t="str">
            <v>M003</v>
          </cell>
          <cell r="E1348">
            <v>39561</v>
          </cell>
          <cell r="F1348" t="str">
            <v>SINGLE NEEDLE MACHINE</v>
          </cell>
          <cell r="G1348">
            <v>60339.42</v>
          </cell>
          <cell r="H1348">
            <v>-55311.14</v>
          </cell>
          <cell r="I1348">
            <v>5028.28</v>
          </cell>
        </row>
        <row r="1349">
          <cell r="A1349">
            <v>30001594</v>
          </cell>
          <cell r="B1349" t="str">
            <v>0</v>
          </cell>
          <cell r="C1349" t="str">
            <v>CIP1</v>
          </cell>
          <cell r="D1349" t="str">
            <v>M003</v>
          </cell>
          <cell r="E1349">
            <v>39561</v>
          </cell>
          <cell r="F1349" t="str">
            <v>SINGLE NEEDLE MACHINE</v>
          </cell>
          <cell r="G1349">
            <v>60339.42</v>
          </cell>
          <cell r="H1349">
            <v>-55311.14</v>
          </cell>
          <cell r="I1349">
            <v>5028.28</v>
          </cell>
        </row>
        <row r="1350">
          <cell r="A1350">
            <v>30001595</v>
          </cell>
          <cell r="B1350" t="str">
            <v>0</v>
          </cell>
          <cell r="C1350" t="str">
            <v>CIP1</v>
          </cell>
          <cell r="D1350" t="str">
            <v>M003</v>
          </cell>
          <cell r="E1350">
            <v>39561</v>
          </cell>
          <cell r="F1350" t="str">
            <v>SINGLE NEEDLE MACHINE</v>
          </cell>
          <cell r="G1350">
            <v>60339.42</v>
          </cell>
          <cell r="H1350">
            <v>-55311.14</v>
          </cell>
          <cell r="I1350">
            <v>5028.28</v>
          </cell>
        </row>
        <row r="1351">
          <cell r="A1351">
            <v>30001596</v>
          </cell>
          <cell r="B1351" t="str">
            <v>0</v>
          </cell>
          <cell r="C1351" t="str">
            <v>CIP1</v>
          </cell>
          <cell r="D1351" t="str">
            <v>M003</v>
          </cell>
          <cell r="E1351">
            <v>39561</v>
          </cell>
          <cell r="F1351" t="str">
            <v>SINGLE NEEDLE MACHINE</v>
          </cell>
          <cell r="G1351">
            <v>60339.42</v>
          </cell>
          <cell r="H1351">
            <v>-55311.14</v>
          </cell>
          <cell r="I1351">
            <v>5028.28</v>
          </cell>
        </row>
        <row r="1352">
          <cell r="A1352">
            <v>30001597</v>
          </cell>
          <cell r="B1352" t="str">
            <v>0</v>
          </cell>
          <cell r="C1352" t="str">
            <v>CIP1</v>
          </cell>
          <cell r="D1352" t="str">
            <v>M003</v>
          </cell>
          <cell r="E1352">
            <v>39561</v>
          </cell>
          <cell r="F1352" t="str">
            <v>SINGLE NEEDLE MACHINE</v>
          </cell>
          <cell r="G1352">
            <v>60339.42</v>
          </cell>
          <cell r="H1352">
            <v>-55311.14</v>
          </cell>
          <cell r="I1352">
            <v>5028.28</v>
          </cell>
        </row>
        <row r="1353">
          <cell r="A1353">
            <v>30001598</v>
          </cell>
          <cell r="B1353" t="str">
            <v>0</v>
          </cell>
          <cell r="C1353" t="str">
            <v>CIP1</v>
          </cell>
          <cell r="D1353" t="str">
            <v>M003</v>
          </cell>
          <cell r="E1353">
            <v>39561</v>
          </cell>
          <cell r="F1353" t="str">
            <v>SINGLE NEEDLE MACHINE</v>
          </cell>
          <cell r="G1353">
            <v>60339.42</v>
          </cell>
          <cell r="H1353">
            <v>-55311.14</v>
          </cell>
          <cell r="I1353">
            <v>5028.28</v>
          </cell>
        </row>
        <row r="1354">
          <cell r="A1354">
            <v>30001600</v>
          </cell>
          <cell r="B1354" t="str">
            <v>0</v>
          </cell>
          <cell r="C1354" t="str">
            <v>CIP1</v>
          </cell>
          <cell r="D1354" t="str">
            <v>M003</v>
          </cell>
          <cell r="E1354">
            <v>39561</v>
          </cell>
          <cell r="F1354" t="str">
            <v>SINGLE NEEDLE MACHINE</v>
          </cell>
          <cell r="G1354">
            <v>60339.42</v>
          </cell>
          <cell r="H1354">
            <v>-55311.14</v>
          </cell>
          <cell r="I1354">
            <v>5028.28</v>
          </cell>
        </row>
        <row r="1355">
          <cell r="A1355">
            <v>30001601</v>
          </cell>
          <cell r="B1355" t="str">
            <v>0</v>
          </cell>
          <cell r="C1355" t="str">
            <v>CIP1</v>
          </cell>
          <cell r="D1355" t="str">
            <v>M003</v>
          </cell>
          <cell r="E1355">
            <v>39561</v>
          </cell>
          <cell r="F1355" t="str">
            <v>SINGLE NEEDLE MACHINE</v>
          </cell>
          <cell r="G1355">
            <v>60339.42</v>
          </cell>
          <cell r="H1355">
            <v>-55311.14</v>
          </cell>
          <cell r="I1355">
            <v>5028.28</v>
          </cell>
        </row>
        <row r="1356">
          <cell r="A1356">
            <v>30001602</v>
          </cell>
          <cell r="B1356" t="str">
            <v>0</v>
          </cell>
          <cell r="C1356" t="str">
            <v>CIP1</v>
          </cell>
          <cell r="D1356" t="str">
            <v>M003</v>
          </cell>
          <cell r="E1356">
            <v>39561</v>
          </cell>
          <cell r="F1356" t="str">
            <v>SINGLE NEEDLE MACHINE</v>
          </cell>
          <cell r="G1356">
            <v>60339.42</v>
          </cell>
          <cell r="H1356">
            <v>-55311.14</v>
          </cell>
          <cell r="I1356">
            <v>5028.28</v>
          </cell>
        </row>
        <row r="1357">
          <cell r="A1357">
            <v>30001603</v>
          </cell>
          <cell r="B1357" t="str">
            <v>0</v>
          </cell>
          <cell r="C1357" t="str">
            <v>CIP1</v>
          </cell>
          <cell r="D1357" t="str">
            <v>M003</v>
          </cell>
          <cell r="E1357">
            <v>39561</v>
          </cell>
          <cell r="F1357" t="str">
            <v>SINGLE NEEDLE MACHINE</v>
          </cell>
          <cell r="G1357">
            <v>60339.42</v>
          </cell>
          <cell r="H1357">
            <v>-55311.14</v>
          </cell>
          <cell r="I1357">
            <v>5028.28</v>
          </cell>
        </row>
        <row r="1358">
          <cell r="A1358">
            <v>30001604</v>
          </cell>
          <cell r="B1358" t="str">
            <v>0</v>
          </cell>
          <cell r="C1358" t="str">
            <v>CIP1</v>
          </cell>
          <cell r="D1358" t="str">
            <v>M003</v>
          </cell>
          <cell r="E1358">
            <v>39561</v>
          </cell>
          <cell r="F1358" t="str">
            <v>SINGLE NEEDLE MACHINE</v>
          </cell>
          <cell r="G1358">
            <v>60339.42</v>
          </cell>
          <cell r="H1358">
            <v>-55311.14</v>
          </cell>
          <cell r="I1358">
            <v>5028.28</v>
          </cell>
        </row>
        <row r="1359">
          <cell r="A1359">
            <v>30001605</v>
          </cell>
          <cell r="B1359" t="str">
            <v>0</v>
          </cell>
          <cell r="C1359" t="str">
            <v>CIP1</v>
          </cell>
          <cell r="D1359" t="str">
            <v>M003</v>
          </cell>
          <cell r="E1359">
            <v>39561</v>
          </cell>
          <cell r="F1359" t="str">
            <v>SINGLE NEEDLE MACHINE</v>
          </cell>
          <cell r="G1359">
            <v>60339.42</v>
          </cell>
          <cell r="H1359">
            <v>-55311.14</v>
          </cell>
          <cell r="I1359">
            <v>5028.28</v>
          </cell>
        </row>
        <row r="1360">
          <cell r="A1360">
            <v>30001607</v>
          </cell>
          <cell r="B1360" t="str">
            <v>0</v>
          </cell>
          <cell r="C1360" t="str">
            <v>CIP1</v>
          </cell>
          <cell r="D1360" t="str">
            <v>M003</v>
          </cell>
          <cell r="E1360">
            <v>39561</v>
          </cell>
          <cell r="F1360" t="str">
            <v>SINGLE NEEDLE MACHINE</v>
          </cell>
          <cell r="G1360">
            <v>60339.42</v>
          </cell>
          <cell r="H1360">
            <v>-55311.14</v>
          </cell>
          <cell r="I1360">
            <v>5028.28</v>
          </cell>
        </row>
        <row r="1361">
          <cell r="A1361">
            <v>30001609</v>
          </cell>
          <cell r="B1361" t="str">
            <v>0</v>
          </cell>
          <cell r="C1361" t="str">
            <v>CIP1</v>
          </cell>
          <cell r="D1361" t="str">
            <v>M003</v>
          </cell>
          <cell r="E1361">
            <v>39561</v>
          </cell>
          <cell r="F1361" t="str">
            <v>SINGLE NEEDLE MACHINE</v>
          </cell>
          <cell r="G1361">
            <v>60339.42</v>
          </cell>
          <cell r="H1361">
            <v>-55311.14</v>
          </cell>
          <cell r="I1361">
            <v>5028.28</v>
          </cell>
        </row>
        <row r="1362">
          <cell r="A1362">
            <v>30001610</v>
          </cell>
          <cell r="B1362" t="str">
            <v>0</v>
          </cell>
          <cell r="C1362" t="str">
            <v>CIP1</v>
          </cell>
          <cell r="D1362" t="str">
            <v>M003</v>
          </cell>
          <cell r="E1362">
            <v>39561</v>
          </cell>
          <cell r="F1362" t="str">
            <v>SINGLE NEEDLE MACHINE</v>
          </cell>
          <cell r="G1362">
            <v>60339.42</v>
          </cell>
          <cell r="H1362">
            <v>-55311.14</v>
          </cell>
          <cell r="I1362">
            <v>5028.28</v>
          </cell>
        </row>
        <row r="1363">
          <cell r="A1363">
            <v>30001611</v>
          </cell>
          <cell r="B1363" t="str">
            <v>0</v>
          </cell>
          <cell r="C1363" t="str">
            <v>CIP1</v>
          </cell>
          <cell r="D1363" t="str">
            <v>M003</v>
          </cell>
          <cell r="E1363">
            <v>39561</v>
          </cell>
          <cell r="F1363" t="str">
            <v>SINGLE NEEDLE MACHINE</v>
          </cell>
          <cell r="G1363">
            <v>60339.42</v>
          </cell>
          <cell r="H1363">
            <v>-55311.14</v>
          </cell>
          <cell r="I1363">
            <v>5028.28</v>
          </cell>
        </row>
        <row r="1364">
          <cell r="A1364">
            <v>30001612</v>
          </cell>
          <cell r="B1364" t="str">
            <v>0</v>
          </cell>
          <cell r="C1364" t="str">
            <v>CIP1</v>
          </cell>
          <cell r="D1364" t="str">
            <v>M003</v>
          </cell>
          <cell r="E1364">
            <v>39561</v>
          </cell>
          <cell r="F1364" t="str">
            <v>SINGLE NEEDLE MACHINE</v>
          </cell>
          <cell r="G1364">
            <v>60339.42</v>
          </cell>
          <cell r="H1364">
            <v>-55311.14</v>
          </cell>
          <cell r="I1364">
            <v>5028.28</v>
          </cell>
        </row>
        <row r="1365">
          <cell r="A1365">
            <v>30001613</v>
          </cell>
          <cell r="B1365" t="str">
            <v>0</v>
          </cell>
          <cell r="C1365" t="str">
            <v>CIP1</v>
          </cell>
          <cell r="D1365" t="str">
            <v>M003</v>
          </cell>
          <cell r="E1365">
            <v>39561</v>
          </cell>
          <cell r="F1365" t="str">
            <v>SINGLE NEEDLE MACHINE</v>
          </cell>
          <cell r="G1365">
            <v>60339.42</v>
          </cell>
          <cell r="H1365">
            <v>-55311.14</v>
          </cell>
          <cell r="I1365">
            <v>5028.28</v>
          </cell>
        </row>
        <row r="1366">
          <cell r="A1366">
            <v>30001614</v>
          </cell>
          <cell r="B1366" t="str">
            <v>0</v>
          </cell>
          <cell r="C1366" t="str">
            <v>CIP1</v>
          </cell>
          <cell r="D1366" t="str">
            <v>M003</v>
          </cell>
          <cell r="E1366">
            <v>39561</v>
          </cell>
          <cell r="F1366" t="str">
            <v>SINGLE NEEDLE MACHINE</v>
          </cell>
          <cell r="G1366">
            <v>60339.42</v>
          </cell>
          <cell r="H1366">
            <v>-55311.14</v>
          </cell>
          <cell r="I1366">
            <v>5028.28</v>
          </cell>
        </row>
        <row r="1367">
          <cell r="A1367">
            <v>30001615</v>
          </cell>
          <cell r="B1367" t="str">
            <v>0</v>
          </cell>
          <cell r="C1367" t="str">
            <v>CIP1</v>
          </cell>
          <cell r="D1367" t="str">
            <v>M003</v>
          </cell>
          <cell r="E1367">
            <v>39561</v>
          </cell>
          <cell r="F1367" t="str">
            <v>SINGLE NEEDLE MACHINE</v>
          </cell>
          <cell r="G1367">
            <v>60339.42</v>
          </cell>
          <cell r="H1367">
            <v>-55311.14</v>
          </cell>
          <cell r="I1367">
            <v>5028.28</v>
          </cell>
        </row>
        <row r="1368">
          <cell r="A1368">
            <v>30001616</v>
          </cell>
          <cell r="B1368" t="str">
            <v>0</v>
          </cell>
          <cell r="C1368" t="str">
            <v>CIP1</v>
          </cell>
          <cell r="D1368" t="str">
            <v>M003</v>
          </cell>
          <cell r="E1368">
            <v>39561</v>
          </cell>
          <cell r="F1368" t="str">
            <v>SINGLE NEEDLE MACHINE</v>
          </cell>
          <cell r="G1368">
            <v>60339.42</v>
          </cell>
          <cell r="H1368">
            <v>-55311.14</v>
          </cell>
          <cell r="I1368">
            <v>5028.28</v>
          </cell>
        </row>
        <row r="1369">
          <cell r="A1369">
            <v>30001617</v>
          </cell>
          <cell r="B1369" t="str">
            <v>0</v>
          </cell>
          <cell r="C1369" t="str">
            <v>CIP1</v>
          </cell>
          <cell r="D1369" t="str">
            <v>M003</v>
          </cell>
          <cell r="E1369">
            <v>39561</v>
          </cell>
          <cell r="F1369" t="str">
            <v>SINGLE NEEDLE MACHINE</v>
          </cell>
          <cell r="G1369">
            <v>60339.42</v>
          </cell>
          <cell r="H1369">
            <v>-55311.14</v>
          </cell>
          <cell r="I1369">
            <v>5028.28</v>
          </cell>
        </row>
        <row r="1370">
          <cell r="A1370">
            <v>30001618</v>
          </cell>
          <cell r="B1370" t="str">
            <v>0</v>
          </cell>
          <cell r="C1370" t="str">
            <v>CIP1</v>
          </cell>
          <cell r="D1370" t="str">
            <v>M003</v>
          </cell>
          <cell r="E1370">
            <v>39561</v>
          </cell>
          <cell r="F1370" t="str">
            <v>SINGLE NEEDLE MACHINE</v>
          </cell>
          <cell r="G1370">
            <v>60339.42</v>
          </cell>
          <cell r="H1370">
            <v>-55311.14</v>
          </cell>
          <cell r="I1370">
            <v>5028.28</v>
          </cell>
        </row>
        <row r="1371">
          <cell r="A1371">
            <v>30001619</v>
          </cell>
          <cell r="B1371" t="str">
            <v>0</v>
          </cell>
          <cell r="C1371" t="str">
            <v>CIP1</v>
          </cell>
          <cell r="D1371" t="str">
            <v>M003</v>
          </cell>
          <cell r="E1371">
            <v>39561</v>
          </cell>
          <cell r="F1371" t="str">
            <v>SINGLE NEEDLE MACHINE</v>
          </cell>
          <cell r="G1371">
            <v>60339.42</v>
          </cell>
          <cell r="H1371">
            <v>-55311.14</v>
          </cell>
          <cell r="I1371">
            <v>5028.28</v>
          </cell>
        </row>
        <row r="1372">
          <cell r="A1372">
            <v>30001620</v>
          </cell>
          <cell r="B1372" t="str">
            <v>0</v>
          </cell>
          <cell r="C1372" t="str">
            <v>CIP1</v>
          </cell>
          <cell r="D1372" t="str">
            <v>M003</v>
          </cell>
          <cell r="E1372">
            <v>39561</v>
          </cell>
          <cell r="F1372" t="str">
            <v>SINGLE NEEDLE MACHINE</v>
          </cell>
          <cell r="G1372">
            <v>60339.42</v>
          </cell>
          <cell r="H1372">
            <v>-55311.14</v>
          </cell>
          <cell r="I1372">
            <v>5028.28</v>
          </cell>
        </row>
        <row r="1373">
          <cell r="A1373">
            <v>30001621</v>
          </cell>
          <cell r="B1373" t="str">
            <v>0</v>
          </cell>
          <cell r="C1373" t="str">
            <v>CIP1</v>
          </cell>
          <cell r="D1373" t="str">
            <v>M003</v>
          </cell>
          <cell r="E1373">
            <v>39561</v>
          </cell>
          <cell r="F1373" t="str">
            <v>SINGLE NEEDLE MACHINE</v>
          </cell>
          <cell r="G1373">
            <v>60339.42</v>
          </cell>
          <cell r="H1373">
            <v>-55311.14</v>
          </cell>
          <cell r="I1373">
            <v>5028.28</v>
          </cell>
        </row>
        <row r="1374">
          <cell r="A1374">
            <v>30001622</v>
          </cell>
          <cell r="B1374" t="str">
            <v>0</v>
          </cell>
          <cell r="C1374" t="str">
            <v>CIP1</v>
          </cell>
          <cell r="D1374" t="str">
            <v>M003</v>
          </cell>
          <cell r="E1374">
            <v>39561</v>
          </cell>
          <cell r="F1374" t="str">
            <v>SINGLE NEEDLE MACHINE</v>
          </cell>
          <cell r="G1374">
            <v>60339.42</v>
          </cell>
          <cell r="H1374">
            <v>-55311.14</v>
          </cell>
          <cell r="I1374">
            <v>5028.28</v>
          </cell>
        </row>
        <row r="1375">
          <cell r="A1375">
            <v>30001623</v>
          </cell>
          <cell r="B1375" t="str">
            <v>0</v>
          </cell>
          <cell r="C1375" t="str">
            <v>CIP1</v>
          </cell>
          <cell r="D1375" t="str">
            <v>M003</v>
          </cell>
          <cell r="E1375">
            <v>39561</v>
          </cell>
          <cell r="F1375" t="str">
            <v>SINGLE NEEDLE MACHINE</v>
          </cell>
          <cell r="G1375">
            <v>60339.42</v>
          </cell>
          <cell r="H1375">
            <v>-55311.14</v>
          </cell>
          <cell r="I1375">
            <v>5028.28</v>
          </cell>
        </row>
        <row r="1376">
          <cell r="A1376">
            <v>30001624</v>
          </cell>
          <cell r="B1376" t="str">
            <v>0</v>
          </cell>
          <cell r="C1376" t="str">
            <v>CIP1</v>
          </cell>
          <cell r="D1376" t="str">
            <v>M003</v>
          </cell>
          <cell r="E1376">
            <v>39561</v>
          </cell>
          <cell r="F1376" t="str">
            <v>SINGLE NEEDLE MACHINE</v>
          </cell>
          <cell r="G1376">
            <v>60339.42</v>
          </cell>
          <cell r="H1376">
            <v>-55311.14</v>
          </cell>
          <cell r="I1376">
            <v>5028.28</v>
          </cell>
        </row>
        <row r="1377">
          <cell r="A1377">
            <v>30001625</v>
          </cell>
          <cell r="B1377" t="str">
            <v>0</v>
          </cell>
          <cell r="C1377" t="str">
            <v>CIP1</v>
          </cell>
          <cell r="D1377" t="str">
            <v>M003</v>
          </cell>
          <cell r="E1377">
            <v>39561</v>
          </cell>
          <cell r="F1377" t="str">
            <v>SINGLE NEEDLE MACHINE</v>
          </cell>
          <cell r="G1377">
            <v>60339.42</v>
          </cell>
          <cell r="H1377">
            <v>-55311.14</v>
          </cell>
          <cell r="I1377">
            <v>5028.28</v>
          </cell>
        </row>
        <row r="1378">
          <cell r="A1378">
            <v>30001626</v>
          </cell>
          <cell r="B1378" t="str">
            <v>0</v>
          </cell>
          <cell r="C1378" t="str">
            <v>CIP1</v>
          </cell>
          <cell r="D1378" t="str">
            <v>M003</v>
          </cell>
          <cell r="E1378">
            <v>39561</v>
          </cell>
          <cell r="F1378" t="str">
            <v>SINGLE NEEDLE MACHINE</v>
          </cell>
          <cell r="G1378">
            <v>60339.42</v>
          </cell>
          <cell r="H1378">
            <v>-55311.14</v>
          </cell>
          <cell r="I1378">
            <v>5028.28</v>
          </cell>
        </row>
        <row r="1379">
          <cell r="A1379">
            <v>30001627</v>
          </cell>
          <cell r="B1379" t="str">
            <v>0</v>
          </cell>
          <cell r="C1379" t="str">
            <v>CIP1</v>
          </cell>
          <cell r="D1379" t="str">
            <v>M003</v>
          </cell>
          <cell r="E1379">
            <v>39561</v>
          </cell>
          <cell r="F1379" t="str">
            <v>SINGLE NEEDLE MACHINE</v>
          </cell>
          <cell r="G1379">
            <v>60339.42</v>
          </cell>
          <cell r="H1379">
            <v>-55311.14</v>
          </cell>
          <cell r="I1379">
            <v>5028.28</v>
          </cell>
        </row>
        <row r="1380">
          <cell r="A1380">
            <v>30001628</v>
          </cell>
          <cell r="B1380" t="str">
            <v>0</v>
          </cell>
          <cell r="C1380" t="str">
            <v>CIP1</v>
          </cell>
          <cell r="D1380" t="str">
            <v>M003</v>
          </cell>
          <cell r="E1380">
            <v>39561</v>
          </cell>
          <cell r="F1380" t="str">
            <v>SINGLE NEEDLE MACHINE</v>
          </cell>
          <cell r="G1380">
            <v>60339.42</v>
          </cell>
          <cell r="H1380">
            <v>-55311.14</v>
          </cell>
          <cell r="I1380">
            <v>5028.28</v>
          </cell>
        </row>
        <row r="1381">
          <cell r="A1381">
            <v>30001629</v>
          </cell>
          <cell r="B1381" t="str">
            <v>0</v>
          </cell>
          <cell r="C1381" t="str">
            <v>CIP1</v>
          </cell>
          <cell r="D1381" t="str">
            <v>M003</v>
          </cell>
          <cell r="E1381">
            <v>39561</v>
          </cell>
          <cell r="F1381" t="str">
            <v>SINGLE NEEDLE MACHINE</v>
          </cell>
          <cell r="G1381">
            <v>60339.42</v>
          </cell>
          <cell r="H1381">
            <v>-55311.14</v>
          </cell>
          <cell r="I1381">
            <v>5028.28</v>
          </cell>
        </row>
        <row r="1382">
          <cell r="A1382">
            <v>30001630</v>
          </cell>
          <cell r="B1382" t="str">
            <v>0</v>
          </cell>
          <cell r="C1382" t="str">
            <v>CIP1</v>
          </cell>
          <cell r="D1382" t="str">
            <v>M003</v>
          </cell>
          <cell r="E1382">
            <v>39561</v>
          </cell>
          <cell r="F1382" t="str">
            <v>SINGLE NEEDLE MACHINE</v>
          </cell>
          <cell r="G1382">
            <v>60339.42</v>
          </cell>
          <cell r="H1382">
            <v>-55311.14</v>
          </cell>
          <cell r="I1382">
            <v>5028.28</v>
          </cell>
        </row>
        <row r="1383">
          <cell r="A1383">
            <v>30001631</v>
          </cell>
          <cell r="B1383" t="str">
            <v>0</v>
          </cell>
          <cell r="C1383" t="str">
            <v>CIP1</v>
          </cell>
          <cell r="D1383" t="str">
            <v>M003</v>
          </cell>
          <cell r="E1383">
            <v>39561</v>
          </cell>
          <cell r="F1383" t="str">
            <v>SINGLE NEEDLE MACHINE</v>
          </cell>
          <cell r="G1383">
            <v>60339.42</v>
          </cell>
          <cell r="H1383">
            <v>-55311.14</v>
          </cell>
          <cell r="I1383">
            <v>5028.28</v>
          </cell>
        </row>
        <row r="1384">
          <cell r="A1384">
            <v>30001632</v>
          </cell>
          <cell r="B1384" t="str">
            <v>0</v>
          </cell>
          <cell r="C1384" t="str">
            <v>CIP1</v>
          </cell>
          <cell r="D1384" t="str">
            <v>M003</v>
          </cell>
          <cell r="E1384">
            <v>39561</v>
          </cell>
          <cell r="F1384" t="str">
            <v>SINGLE NEEDLE MACHINE</v>
          </cell>
          <cell r="G1384">
            <v>60339.42</v>
          </cell>
          <cell r="H1384">
            <v>-55311.14</v>
          </cell>
          <cell r="I1384">
            <v>5028.28</v>
          </cell>
        </row>
        <row r="1385">
          <cell r="A1385">
            <v>30001633</v>
          </cell>
          <cell r="B1385" t="str">
            <v>0</v>
          </cell>
          <cell r="C1385" t="str">
            <v>CIP1</v>
          </cell>
          <cell r="D1385" t="str">
            <v>M003</v>
          </cell>
          <cell r="E1385">
            <v>39561</v>
          </cell>
          <cell r="F1385" t="str">
            <v>SINGLE NEEDLE MACHINE</v>
          </cell>
          <cell r="G1385">
            <v>60339.42</v>
          </cell>
          <cell r="H1385">
            <v>-55311.14</v>
          </cell>
          <cell r="I1385">
            <v>5028.28</v>
          </cell>
        </row>
        <row r="1386">
          <cell r="A1386">
            <v>30001634</v>
          </cell>
          <cell r="B1386" t="str">
            <v>0</v>
          </cell>
          <cell r="C1386" t="str">
            <v>CIP1</v>
          </cell>
          <cell r="D1386" t="str">
            <v>M003</v>
          </cell>
          <cell r="E1386">
            <v>39561</v>
          </cell>
          <cell r="F1386" t="str">
            <v>SINGLE NEEDLE MACHINE</v>
          </cell>
          <cell r="G1386">
            <v>60339.42</v>
          </cell>
          <cell r="H1386">
            <v>-55311.14</v>
          </cell>
          <cell r="I1386">
            <v>5028.28</v>
          </cell>
        </row>
        <row r="1387">
          <cell r="A1387">
            <v>30001635</v>
          </cell>
          <cell r="B1387" t="str">
            <v>0</v>
          </cell>
          <cell r="C1387" t="str">
            <v>CIP1</v>
          </cell>
          <cell r="D1387" t="str">
            <v>M003</v>
          </cell>
          <cell r="E1387">
            <v>39561</v>
          </cell>
          <cell r="F1387" t="str">
            <v>SINGLE NEEDLE MACHINE</v>
          </cell>
          <cell r="G1387">
            <v>60339.42</v>
          </cell>
          <cell r="H1387">
            <v>-55311.14</v>
          </cell>
          <cell r="I1387">
            <v>5028.28</v>
          </cell>
        </row>
        <row r="1388">
          <cell r="A1388">
            <v>30001636</v>
          </cell>
          <cell r="B1388" t="str">
            <v>0</v>
          </cell>
          <cell r="C1388" t="str">
            <v>CIP1</v>
          </cell>
          <cell r="D1388" t="str">
            <v>M003</v>
          </cell>
          <cell r="E1388">
            <v>39561</v>
          </cell>
          <cell r="F1388" t="str">
            <v>SINGLE NEEDLE MACHINE</v>
          </cell>
          <cell r="G1388">
            <v>60339.42</v>
          </cell>
          <cell r="H1388">
            <v>-55311.14</v>
          </cell>
          <cell r="I1388">
            <v>5028.28</v>
          </cell>
        </row>
        <row r="1389">
          <cell r="A1389">
            <v>30001637</v>
          </cell>
          <cell r="B1389" t="str">
            <v>0</v>
          </cell>
          <cell r="C1389" t="str">
            <v>CIP1</v>
          </cell>
          <cell r="D1389" t="str">
            <v>M003</v>
          </cell>
          <cell r="E1389">
            <v>39561</v>
          </cell>
          <cell r="F1389" t="str">
            <v>SINGLE NEEDLE MACHINE</v>
          </cell>
          <cell r="G1389">
            <v>60339.42</v>
          </cell>
          <cell r="H1389">
            <v>-55311.14</v>
          </cell>
          <cell r="I1389">
            <v>5028.28</v>
          </cell>
        </row>
        <row r="1390">
          <cell r="A1390">
            <v>30001638</v>
          </cell>
          <cell r="B1390" t="str">
            <v>0</v>
          </cell>
          <cell r="C1390" t="str">
            <v>CIP1</v>
          </cell>
          <cell r="D1390" t="str">
            <v>M003</v>
          </cell>
          <cell r="E1390">
            <v>39561</v>
          </cell>
          <cell r="F1390" t="str">
            <v>SINGLE NEEDLE MACHINE</v>
          </cell>
          <cell r="G1390">
            <v>60339.42</v>
          </cell>
          <cell r="H1390">
            <v>-55311.14</v>
          </cell>
          <cell r="I1390">
            <v>5028.28</v>
          </cell>
        </row>
        <row r="1391">
          <cell r="A1391">
            <v>30001639</v>
          </cell>
          <cell r="B1391" t="str">
            <v>0</v>
          </cell>
          <cell r="C1391" t="str">
            <v>CIP1</v>
          </cell>
          <cell r="D1391" t="str">
            <v>M003</v>
          </cell>
          <cell r="E1391">
            <v>39561</v>
          </cell>
          <cell r="F1391" t="str">
            <v>NEEDLE FEED</v>
          </cell>
          <cell r="G1391">
            <v>60339.42</v>
          </cell>
          <cell r="H1391">
            <v>-55311.14</v>
          </cell>
          <cell r="I1391">
            <v>5028.28</v>
          </cell>
        </row>
        <row r="1392">
          <cell r="A1392">
            <v>30001640</v>
          </cell>
          <cell r="B1392" t="str">
            <v>0</v>
          </cell>
          <cell r="C1392" t="str">
            <v>CIP1</v>
          </cell>
          <cell r="D1392" t="str">
            <v>M003</v>
          </cell>
          <cell r="E1392">
            <v>39561</v>
          </cell>
          <cell r="F1392" t="str">
            <v>NEEDLE FEED</v>
          </cell>
          <cell r="G1392">
            <v>60339.42</v>
          </cell>
          <cell r="H1392">
            <v>-55311.14</v>
          </cell>
          <cell r="I1392">
            <v>5028.28</v>
          </cell>
        </row>
        <row r="1393">
          <cell r="A1393">
            <v>30001641</v>
          </cell>
          <cell r="B1393" t="str">
            <v>0</v>
          </cell>
          <cell r="C1393" t="str">
            <v>CIP1</v>
          </cell>
          <cell r="D1393" t="str">
            <v>M003</v>
          </cell>
          <cell r="E1393">
            <v>39561</v>
          </cell>
          <cell r="F1393" t="str">
            <v>NEEDLE FEED</v>
          </cell>
          <cell r="G1393">
            <v>60339.42</v>
          </cell>
          <cell r="H1393">
            <v>-55311.14</v>
          </cell>
          <cell r="I1393">
            <v>5028.28</v>
          </cell>
        </row>
        <row r="1394">
          <cell r="A1394">
            <v>30001642</v>
          </cell>
          <cell r="B1394" t="str">
            <v>0</v>
          </cell>
          <cell r="C1394" t="str">
            <v>CIP1</v>
          </cell>
          <cell r="D1394" t="str">
            <v>M003</v>
          </cell>
          <cell r="E1394">
            <v>39561</v>
          </cell>
          <cell r="F1394" t="str">
            <v>NEEDLE FEED</v>
          </cell>
          <cell r="G1394">
            <v>60339.42</v>
          </cell>
          <cell r="H1394">
            <v>-55311.14</v>
          </cell>
          <cell r="I1394">
            <v>5028.28</v>
          </cell>
        </row>
        <row r="1395">
          <cell r="A1395">
            <v>30001643</v>
          </cell>
          <cell r="B1395" t="str">
            <v>0</v>
          </cell>
          <cell r="C1395" t="str">
            <v>CIP1</v>
          </cell>
          <cell r="D1395" t="str">
            <v>M003</v>
          </cell>
          <cell r="E1395">
            <v>39561</v>
          </cell>
          <cell r="F1395" t="str">
            <v>NEEDLE FEED</v>
          </cell>
          <cell r="G1395">
            <v>60339.42</v>
          </cell>
          <cell r="H1395">
            <v>-55311.14</v>
          </cell>
          <cell r="I1395">
            <v>5028.28</v>
          </cell>
        </row>
        <row r="1396">
          <cell r="A1396">
            <v>30001644</v>
          </cell>
          <cell r="B1396" t="str">
            <v>0</v>
          </cell>
          <cell r="C1396" t="str">
            <v>CIP1</v>
          </cell>
          <cell r="D1396" t="str">
            <v>M003</v>
          </cell>
          <cell r="E1396">
            <v>39561</v>
          </cell>
          <cell r="F1396" t="str">
            <v>OVERLOCK</v>
          </cell>
          <cell r="G1396">
            <v>60339.42</v>
          </cell>
          <cell r="H1396">
            <v>-55311.14</v>
          </cell>
          <cell r="I1396">
            <v>5028.28</v>
          </cell>
        </row>
        <row r="1397">
          <cell r="A1397">
            <v>30001645</v>
          </cell>
          <cell r="B1397" t="str">
            <v>0</v>
          </cell>
          <cell r="C1397" t="str">
            <v>CIP1</v>
          </cell>
          <cell r="D1397" t="str">
            <v>M003</v>
          </cell>
          <cell r="E1397">
            <v>39561</v>
          </cell>
          <cell r="F1397" t="str">
            <v>OVERLOCK</v>
          </cell>
          <cell r="G1397">
            <v>60339.42</v>
          </cell>
          <cell r="H1397">
            <v>-55311.14</v>
          </cell>
          <cell r="I1397">
            <v>5028.28</v>
          </cell>
        </row>
        <row r="1398">
          <cell r="A1398">
            <v>30001646</v>
          </cell>
          <cell r="B1398" t="str">
            <v>0</v>
          </cell>
          <cell r="C1398" t="str">
            <v>CIP1</v>
          </cell>
          <cell r="D1398" t="str">
            <v>M003</v>
          </cell>
          <cell r="E1398">
            <v>39561</v>
          </cell>
          <cell r="F1398" t="str">
            <v>OVERLOCK</v>
          </cell>
          <cell r="G1398">
            <v>60339.42</v>
          </cell>
          <cell r="H1398">
            <v>-55311.14</v>
          </cell>
          <cell r="I1398">
            <v>5028.28</v>
          </cell>
        </row>
        <row r="1399">
          <cell r="A1399">
            <v>30001648</v>
          </cell>
          <cell r="B1399" t="str">
            <v>0</v>
          </cell>
          <cell r="C1399" t="str">
            <v>CIP1</v>
          </cell>
          <cell r="D1399" t="str">
            <v>M003</v>
          </cell>
          <cell r="E1399">
            <v>39561</v>
          </cell>
          <cell r="F1399" t="str">
            <v>OVERLOCK</v>
          </cell>
          <cell r="G1399">
            <v>60339.42</v>
          </cell>
          <cell r="H1399">
            <v>-55311.14</v>
          </cell>
          <cell r="I1399">
            <v>5028.28</v>
          </cell>
        </row>
        <row r="1400">
          <cell r="A1400">
            <v>30001649</v>
          </cell>
          <cell r="B1400" t="str">
            <v>0</v>
          </cell>
          <cell r="C1400" t="str">
            <v>CIP1</v>
          </cell>
          <cell r="D1400" t="str">
            <v>M003</v>
          </cell>
          <cell r="E1400">
            <v>39561</v>
          </cell>
          <cell r="F1400" t="str">
            <v>OVERLOCK</v>
          </cell>
          <cell r="G1400">
            <v>60339.42</v>
          </cell>
          <cell r="H1400">
            <v>-55311.14</v>
          </cell>
          <cell r="I1400">
            <v>5028.28</v>
          </cell>
        </row>
        <row r="1401">
          <cell r="A1401">
            <v>30001650</v>
          </cell>
          <cell r="B1401" t="str">
            <v>0</v>
          </cell>
          <cell r="C1401" t="str">
            <v>CIP1</v>
          </cell>
          <cell r="D1401" t="str">
            <v>M003</v>
          </cell>
          <cell r="E1401">
            <v>39561</v>
          </cell>
          <cell r="F1401" t="str">
            <v>OVERLOCK</v>
          </cell>
          <cell r="G1401">
            <v>60339.42</v>
          </cell>
          <cell r="H1401">
            <v>-55311.14</v>
          </cell>
          <cell r="I1401">
            <v>5028.28</v>
          </cell>
        </row>
        <row r="1402">
          <cell r="A1402">
            <v>30001651</v>
          </cell>
          <cell r="B1402" t="str">
            <v>0</v>
          </cell>
          <cell r="C1402" t="str">
            <v>CIP1</v>
          </cell>
          <cell r="D1402" t="str">
            <v>M003</v>
          </cell>
          <cell r="E1402">
            <v>39561</v>
          </cell>
          <cell r="F1402" t="str">
            <v>OVERLOCK</v>
          </cell>
          <cell r="G1402">
            <v>60339.42</v>
          </cell>
          <cell r="H1402">
            <v>-55311.14</v>
          </cell>
          <cell r="I1402">
            <v>5028.28</v>
          </cell>
        </row>
        <row r="1403">
          <cell r="A1403">
            <v>30001652</v>
          </cell>
          <cell r="B1403" t="str">
            <v>0</v>
          </cell>
          <cell r="C1403" t="str">
            <v>CIP1</v>
          </cell>
          <cell r="D1403" t="str">
            <v>M003</v>
          </cell>
          <cell r="E1403">
            <v>39561</v>
          </cell>
          <cell r="F1403" t="str">
            <v>OVERLOCK</v>
          </cell>
          <cell r="G1403">
            <v>60339.42</v>
          </cell>
          <cell r="H1403">
            <v>-55311.14</v>
          </cell>
          <cell r="I1403">
            <v>5028.28</v>
          </cell>
        </row>
        <row r="1404">
          <cell r="A1404">
            <v>30001653</v>
          </cell>
          <cell r="B1404" t="str">
            <v>0</v>
          </cell>
          <cell r="C1404" t="str">
            <v>CIP1</v>
          </cell>
          <cell r="D1404" t="str">
            <v>M003</v>
          </cell>
          <cell r="E1404">
            <v>39334</v>
          </cell>
          <cell r="F1404" t="str">
            <v>SINGLE NEEDLE MACHINE</v>
          </cell>
          <cell r="G1404">
            <v>64338.7</v>
          </cell>
          <cell r="H1404">
            <v>-61479.21</v>
          </cell>
          <cell r="I1404">
            <v>2859.49</v>
          </cell>
        </row>
        <row r="1405">
          <cell r="A1405">
            <v>30001654</v>
          </cell>
          <cell r="B1405" t="str">
            <v>0</v>
          </cell>
          <cell r="C1405" t="str">
            <v>CIP1</v>
          </cell>
          <cell r="D1405" t="str">
            <v>M003</v>
          </cell>
          <cell r="E1405">
            <v>39334</v>
          </cell>
          <cell r="F1405" t="str">
            <v>SINGLE NEEDLE MACHINE</v>
          </cell>
          <cell r="G1405">
            <v>64338.7</v>
          </cell>
          <cell r="H1405">
            <v>-61479.21</v>
          </cell>
          <cell r="I1405">
            <v>2859.49</v>
          </cell>
        </row>
        <row r="1406">
          <cell r="A1406">
            <v>30001655</v>
          </cell>
          <cell r="B1406" t="str">
            <v>0</v>
          </cell>
          <cell r="C1406" t="str">
            <v>CIP1</v>
          </cell>
          <cell r="D1406" t="str">
            <v>M003</v>
          </cell>
          <cell r="E1406">
            <v>39561</v>
          </cell>
          <cell r="F1406" t="str">
            <v>OVERLOCK</v>
          </cell>
          <cell r="G1406">
            <v>67908.63</v>
          </cell>
          <cell r="H1406">
            <v>-62249.57</v>
          </cell>
          <cell r="I1406">
            <v>5659.06</v>
          </cell>
        </row>
        <row r="1407">
          <cell r="A1407">
            <v>30001656</v>
          </cell>
          <cell r="B1407" t="str">
            <v>0</v>
          </cell>
          <cell r="C1407" t="str">
            <v>CIP1</v>
          </cell>
          <cell r="D1407" t="str">
            <v>M003</v>
          </cell>
          <cell r="E1407">
            <v>39561</v>
          </cell>
          <cell r="F1407" t="str">
            <v>OVERLOCK</v>
          </cell>
          <cell r="G1407">
            <v>67908.63</v>
          </cell>
          <cell r="H1407">
            <v>-62249.57</v>
          </cell>
          <cell r="I1407">
            <v>5659.06</v>
          </cell>
        </row>
        <row r="1408">
          <cell r="A1408">
            <v>30001657</v>
          </cell>
          <cell r="B1408" t="str">
            <v>0</v>
          </cell>
          <cell r="C1408" t="str">
            <v>CIP1</v>
          </cell>
          <cell r="D1408" t="str">
            <v>M003</v>
          </cell>
          <cell r="E1408">
            <v>39561</v>
          </cell>
          <cell r="F1408" t="str">
            <v>OVERLOCK</v>
          </cell>
          <cell r="G1408">
            <v>67908.63</v>
          </cell>
          <cell r="H1408">
            <v>-62249.57</v>
          </cell>
          <cell r="I1408">
            <v>5659.06</v>
          </cell>
        </row>
        <row r="1409">
          <cell r="A1409">
            <v>30001658</v>
          </cell>
          <cell r="B1409" t="str">
            <v>0</v>
          </cell>
          <cell r="C1409" t="str">
            <v>CIP1</v>
          </cell>
          <cell r="D1409" t="str">
            <v>M003</v>
          </cell>
          <cell r="E1409">
            <v>39561</v>
          </cell>
          <cell r="F1409" t="str">
            <v>OVERLOCK</v>
          </cell>
          <cell r="G1409">
            <v>67908.63</v>
          </cell>
          <cell r="H1409">
            <v>-62249.57</v>
          </cell>
          <cell r="I1409">
            <v>5659.06</v>
          </cell>
        </row>
        <row r="1410">
          <cell r="A1410">
            <v>30001659</v>
          </cell>
          <cell r="B1410" t="str">
            <v>0</v>
          </cell>
          <cell r="C1410" t="str">
            <v>CIP1</v>
          </cell>
          <cell r="D1410" t="str">
            <v>M003</v>
          </cell>
          <cell r="E1410">
            <v>39561</v>
          </cell>
          <cell r="F1410" t="str">
            <v>OVERLOCK</v>
          </cell>
          <cell r="G1410">
            <v>67908.63</v>
          </cell>
          <cell r="H1410">
            <v>-62249.57</v>
          </cell>
          <cell r="I1410">
            <v>5659.06</v>
          </cell>
        </row>
        <row r="1411">
          <cell r="A1411">
            <v>30001660</v>
          </cell>
          <cell r="B1411" t="str">
            <v>0</v>
          </cell>
          <cell r="C1411" t="str">
            <v>CIP1</v>
          </cell>
          <cell r="D1411" t="str">
            <v>M003</v>
          </cell>
          <cell r="E1411">
            <v>39561</v>
          </cell>
          <cell r="F1411" t="str">
            <v>OVERLOCK</v>
          </cell>
          <cell r="G1411">
            <v>67908.63</v>
          </cell>
          <cell r="H1411">
            <v>-62249.57</v>
          </cell>
          <cell r="I1411">
            <v>5659.06</v>
          </cell>
        </row>
        <row r="1412">
          <cell r="A1412">
            <v>30001661</v>
          </cell>
          <cell r="B1412" t="str">
            <v>0</v>
          </cell>
          <cell r="C1412" t="str">
            <v>CIP1</v>
          </cell>
          <cell r="D1412" t="str">
            <v>M003</v>
          </cell>
          <cell r="E1412">
            <v>39561</v>
          </cell>
          <cell r="F1412" t="str">
            <v>OVERLOCK</v>
          </cell>
          <cell r="G1412">
            <v>67908.63</v>
          </cell>
          <cell r="H1412">
            <v>-62249.57</v>
          </cell>
          <cell r="I1412">
            <v>5659.06</v>
          </cell>
        </row>
        <row r="1413">
          <cell r="A1413">
            <v>30001662</v>
          </cell>
          <cell r="B1413" t="str">
            <v>0</v>
          </cell>
          <cell r="C1413" t="str">
            <v>CIP1</v>
          </cell>
          <cell r="D1413" t="str">
            <v>M003</v>
          </cell>
          <cell r="E1413">
            <v>39561</v>
          </cell>
          <cell r="F1413" t="str">
            <v>OVERLOCK</v>
          </cell>
          <cell r="G1413">
            <v>67908.63</v>
          </cell>
          <cell r="H1413">
            <v>-62249.57</v>
          </cell>
          <cell r="I1413">
            <v>5659.06</v>
          </cell>
        </row>
        <row r="1414">
          <cell r="A1414">
            <v>30001663</v>
          </cell>
          <cell r="B1414" t="str">
            <v>0</v>
          </cell>
          <cell r="C1414" t="str">
            <v>CIP1</v>
          </cell>
          <cell r="D1414" t="str">
            <v>M003</v>
          </cell>
          <cell r="E1414">
            <v>39561</v>
          </cell>
          <cell r="F1414" t="str">
            <v>OVERLOCK</v>
          </cell>
          <cell r="G1414">
            <v>67908.63</v>
          </cell>
          <cell r="H1414">
            <v>-62249.57</v>
          </cell>
          <cell r="I1414">
            <v>5659.06</v>
          </cell>
        </row>
        <row r="1415">
          <cell r="A1415">
            <v>30001664</v>
          </cell>
          <cell r="B1415" t="str">
            <v>0</v>
          </cell>
          <cell r="C1415" t="str">
            <v>CIP1</v>
          </cell>
          <cell r="D1415" t="str">
            <v>M003</v>
          </cell>
          <cell r="E1415">
            <v>39561</v>
          </cell>
          <cell r="F1415" t="str">
            <v>OVERLOCK</v>
          </cell>
          <cell r="G1415">
            <v>67908.63</v>
          </cell>
          <cell r="H1415">
            <v>-62249.57</v>
          </cell>
          <cell r="I1415">
            <v>5659.06</v>
          </cell>
        </row>
        <row r="1416">
          <cell r="A1416">
            <v>30001665</v>
          </cell>
          <cell r="B1416" t="str">
            <v>0</v>
          </cell>
          <cell r="C1416" t="str">
            <v>CIP1</v>
          </cell>
          <cell r="D1416" t="str">
            <v>M003</v>
          </cell>
          <cell r="E1416">
            <v>39561</v>
          </cell>
          <cell r="F1416" t="str">
            <v>OVERLOCK</v>
          </cell>
          <cell r="G1416">
            <v>67908.63</v>
          </cell>
          <cell r="H1416">
            <v>-62249.57</v>
          </cell>
          <cell r="I1416">
            <v>5659.06</v>
          </cell>
        </row>
        <row r="1417">
          <cell r="A1417">
            <v>30001666</v>
          </cell>
          <cell r="B1417" t="str">
            <v>0</v>
          </cell>
          <cell r="C1417" t="str">
            <v>CIP1</v>
          </cell>
          <cell r="D1417" t="str">
            <v>M003</v>
          </cell>
          <cell r="E1417">
            <v>39561</v>
          </cell>
          <cell r="F1417" t="str">
            <v>OVERLOCK</v>
          </cell>
          <cell r="G1417">
            <v>67908.63</v>
          </cell>
          <cell r="H1417">
            <v>-62249.57</v>
          </cell>
          <cell r="I1417">
            <v>5659.06</v>
          </cell>
        </row>
        <row r="1418">
          <cell r="A1418">
            <v>30001667</v>
          </cell>
          <cell r="B1418" t="str">
            <v>0</v>
          </cell>
          <cell r="C1418" t="str">
            <v>CIP1</v>
          </cell>
          <cell r="D1418" t="str">
            <v>M003</v>
          </cell>
          <cell r="E1418">
            <v>39561</v>
          </cell>
          <cell r="F1418" t="str">
            <v>OVERLOCK</v>
          </cell>
          <cell r="G1418">
            <v>67908.63</v>
          </cell>
          <cell r="H1418">
            <v>-62249.57</v>
          </cell>
          <cell r="I1418">
            <v>5659.06</v>
          </cell>
        </row>
        <row r="1419">
          <cell r="A1419">
            <v>30001668</v>
          </cell>
          <cell r="B1419" t="str">
            <v>0</v>
          </cell>
          <cell r="C1419" t="str">
            <v>CIP1</v>
          </cell>
          <cell r="D1419" t="str">
            <v>M003</v>
          </cell>
          <cell r="E1419">
            <v>39561</v>
          </cell>
          <cell r="F1419" t="str">
            <v>OVERLOCK</v>
          </cell>
          <cell r="G1419">
            <v>67908.63</v>
          </cell>
          <cell r="H1419">
            <v>-62249.57</v>
          </cell>
          <cell r="I1419">
            <v>5659.06</v>
          </cell>
        </row>
        <row r="1420">
          <cell r="A1420">
            <v>30001669</v>
          </cell>
          <cell r="B1420" t="str">
            <v>0</v>
          </cell>
          <cell r="C1420" t="str">
            <v>CIP1</v>
          </cell>
          <cell r="D1420" t="str">
            <v>M003</v>
          </cell>
          <cell r="E1420">
            <v>39430</v>
          </cell>
          <cell r="F1420" t="str">
            <v>SINGLE NEEDLE MACHINE</v>
          </cell>
          <cell r="G1420">
            <v>67859.179999999993</v>
          </cell>
          <cell r="H1420">
            <v>-63712.24</v>
          </cell>
          <cell r="I1420">
            <v>4146.9399999999996</v>
          </cell>
        </row>
        <row r="1421">
          <cell r="A1421">
            <v>30001670</v>
          </cell>
          <cell r="B1421" t="str">
            <v>0</v>
          </cell>
          <cell r="C1421" t="str">
            <v>CIP1</v>
          </cell>
          <cell r="D1421" t="str">
            <v>M003</v>
          </cell>
          <cell r="E1421">
            <v>39367</v>
          </cell>
          <cell r="F1421" t="str">
            <v>SINGLE NEEDLE MACHINE</v>
          </cell>
          <cell r="G1421">
            <v>67623.33</v>
          </cell>
          <cell r="H1421">
            <v>-64242.16</v>
          </cell>
          <cell r="I1421">
            <v>3381.17</v>
          </cell>
        </row>
        <row r="1422">
          <cell r="A1422">
            <v>30001671</v>
          </cell>
          <cell r="B1422" t="str">
            <v>0</v>
          </cell>
          <cell r="C1422" t="str">
            <v>CIP1</v>
          </cell>
          <cell r="D1422" t="str">
            <v>M003</v>
          </cell>
          <cell r="E1422">
            <v>39367</v>
          </cell>
          <cell r="F1422" t="str">
            <v>SINGLE NEEDLE MACHINE</v>
          </cell>
          <cell r="G1422">
            <v>67623.33</v>
          </cell>
          <cell r="H1422">
            <v>-64242.16</v>
          </cell>
          <cell r="I1422">
            <v>3381.17</v>
          </cell>
        </row>
        <row r="1423">
          <cell r="A1423">
            <v>30001672</v>
          </cell>
          <cell r="B1423" t="str">
            <v>0</v>
          </cell>
          <cell r="C1423" t="str">
            <v>CIP1</v>
          </cell>
          <cell r="D1423" t="str">
            <v>M003</v>
          </cell>
          <cell r="E1423">
            <v>39367</v>
          </cell>
          <cell r="F1423" t="str">
            <v>SINGLE NEEDLE MACHINE</v>
          </cell>
          <cell r="G1423">
            <v>67623.33</v>
          </cell>
          <cell r="H1423">
            <v>-64242.16</v>
          </cell>
          <cell r="I1423">
            <v>3381.17</v>
          </cell>
        </row>
        <row r="1424">
          <cell r="A1424">
            <v>30001673</v>
          </cell>
          <cell r="B1424" t="str">
            <v>0</v>
          </cell>
          <cell r="C1424" t="str">
            <v>CIP1</v>
          </cell>
          <cell r="D1424" t="str">
            <v>M003</v>
          </cell>
          <cell r="E1424">
            <v>39299</v>
          </cell>
          <cell r="F1424" t="str">
            <v>SINGLE NEEDLE MACHINE</v>
          </cell>
          <cell r="G1424">
            <v>67532.98</v>
          </cell>
          <cell r="H1424">
            <v>-64906.7</v>
          </cell>
          <cell r="I1424">
            <v>2626.28</v>
          </cell>
        </row>
        <row r="1425">
          <cell r="A1425">
            <v>30001674</v>
          </cell>
          <cell r="B1425" t="str">
            <v>0</v>
          </cell>
          <cell r="C1425" t="str">
            <v>CIP1</v>
          </cell>
          <cell r="D1425" t="str">
            <v>M003</v>
          </cell>
          <cell r="E1425">
            <v>39299</v>
          </cell>
          <cell r="F1425" t="str">
            <v>SINGLE NEEDLE MACHINE</v>
          </cell>
          <cell r="G1425">
            <v>67532.98</v>
          </cell>
          <cell r="H1425">
            <v>-64906.7</v>
          </cell>
          <cell r="I1425">
            <v>2626.28</v>
          </cell>
        </row>
        <row r="1426">
          <cell r="A1426">
            <v>30001675</v>
          </cell>
          <cell r="B1426" t="str">
            <v>0</v>
          </cell>
          <cell r="C1426" t="str">
            <v>CIP1</v>
          </cell>
          <cell r="D1426" t="str">
            <v>M003</v>
          </cell>
          <cell r="E1426">
            <v>39299</v>
          </cell>
          <cell r="F1426" t="str">
            <v>SINGLE NEEDLE MACHINE</v>
          </cell>
          <cell r="G1426">
            <v>67532.98</v>
          </cell>
          <cell r="H1426">
            <v>-64906.7</v>
          </cell>
          <cell r="I1426">
            <v>2626.28</v>
          </cell>
        </row>
        <row r="1427">
          <cell r="A1427">
            <v>30001676</v>
          </cell>
          <cell r="B1427" t="str">
            <v>0</v>
          </cell>
          <cell r="C1427" t="str">
            <v>CIP1</v>
          </cell>
          <cell r="D1427" t="str">
            <v>M003</v>
          </cell>
          <cell r="E1427">
            <v>39299</v>
          </cell>
          <cell r="F1427" t="str">
            <v>SINGLE NEEDLE MACHINE</v>
          </cell>
          <cell r="G1427">
            <v>67532.98</v>
          </cell>
          <cell r="H1427">
            <v>-64906.7</v>
          </cell>
          <cell r="I1427">
            <v>2626.28</v>
          </cell>
        </row>
        <row r="1428">
          <cell r="A1428">
            <v>30001677</v>
          </cell>
          <cell r="B1428" t="str">
            <v>0</v>
          </cell>
          <cell r="C1428" t="str">
            <v>CIP1</v>
          </cell>
          <cell r="D1428" t="str">
            <v>M003</v>
          </cell>
          <cell r="E1428">
            <v>39299</v>
          </cell>
          <cell r="F1428" t="str">
            <v>SINGLE NEEDLE MACHINE</v>
          </cell>
          <cell r="G1428">
            <v>67532.98</v>
          </cell>
          <cell r="H1428">
            <v>-64906.7</v>
          </cell>
          <cell r="I1428">
            <v>2626.28</v>
          </cell>
        </row>
        <row r="1429">
          <cell r="A1429">
            <v>30001678</v>
          </cell>
          <cell r="B1429" t="str">
            <v>0</v>
          </cell>
          <cell r="C1429" t="str">
            <v>CIP1</v>
          </cell>
          <cell r="D1429" t="str">
            <v>M003</v>
          </cell>
          <cell r="E1429">
            <v>39299</v>
          </cell>
          <cell r="F1429" t="str">
            <v>SINGLE NEEDLE MACHINE</v>
          </cell>
          <cell r="G1429">
            <v>67532.98</v>
          </cell>
          <cell r="H1429">
            <v>-64906.7</v>
          </cell>
          <cell r="I1429">
            <v>2626.28</v>
          </cell>
        </row>
        <row r="1430">
          <cell r="A1430">
            <v>30001679</v>
          </cell>
          <cell r="B1430" t="str">
            <v>0</v>
          </cell>
          <cell r="C1430" t="str">
            <v>CIP1</v>
          </cell>
          <cell r="D1430" t="str">
            <v>M003</v>
          </cell>
          <cell r="E1430">
            <v>39299</v>
          </cell>
          <cell r="F1430" t="str">
            <v>SINGLE NEEDLE MACHINE</v>
          </cell>
          <cell r="G1430">
            <v>67532.98</v>
          </cell>
          <cell r="H1430">
            <v>-64906.7</v>
          </cell>
          <cell r="I1430">
            <v>2626.28</v>
          </cell>
        </row>
        <row r="1431">
          <cell r="A1431">
            <v>30001680</v>
          </cell>
          <cell r="B1431" t="str">
            <v>0</v>
          </cell>
          <cell r="C1431" t="str">
            <v>CIP1</v>
          </cell>
          <cell r="D1431" t="str">
            <v>M003</v>
          </cell>
          <cell r="E1431">
            <v>39299</v>
          </cell>
          <cell r="F1431" t="str">
            <v>SINGLE NEEDLE MACHINE</v>
          </cell>
          <cell r="G1431">
            <v>67532.98</v>
          </cell>
          <cell r="H1431">
            <v>-64906.7</v>
          </cell>
          <cell r="I1431">
            <v>2626.28</v>
          </cell>
        </row>
        <row r="1432">
          <cell r="A1432">
            <v>30001681</v>
          </cell>
          <cell r="B1432" t="str">
            <v>0</v>
          </cell>
          <cell r="C1432" t="str">
            <v>CIP1</v>
          </cell>
          <cell r="D1432" t="str">
            <v>M003</v>
          </cell>
          <cell r="E1432">
            <v>39299</v>
          </cell>
          <cell r="F1432" t="str">
            <v>SINGLE NEEDLE MACHINE</v>
          </cell>
          <cell r="G1432">
            <v>67532.98</v>
          </cell>
          <cell r="H1432">
            <v>-64906.7</v>
          </cell>
          <cell r="I1432">
            <v>2626.28</v>
          </cell>
        </row>
        <row r="1433">
          <cell r="A1433">
            <v>30001682</v>
          </cell>
          <cell r="B1433" t="str">
            <v>0</v>
          </cell>
          <cell r="C1433" t="str">
            <v>CIP1</v>
          </cell>
          <cell r="D1433" t="str">
            <v>M003</v>
          </cell>
          <cell r="E1433">
            <v>39299</v>
          </cell>
          <cell r="F1433" t="str">
            <v>SINGLE NEEDLE MACHINE</v>
          </cell>
          <cell r="G1433">
            <v>67532.98</v>
          </cell>
          <cell r="H1433">
            <v>-64906.7</v>
          </cell>
          <cell r="I1433">
            <v>2626.28</v>
          </cell>
        </row>
        <row r="1434">
          <cell r="A1434">
            <v>30001684</v>
          </cell>
          <cell r="B1434" t="str">
            <v>0</v>
          </cell>
          <cell r="C1434" t="str">
            <v>CIP1</v>
          </cell>
          <cell r="D1434" t="str">
            <v>M003</v>
          </cell>
          <cell r="E1434">
            <v>39430</v>
          </cell>
          <cell r="F1434" t="str">
            <v>EDGE CUTTER</v>
          </cell>
          <cell r="G1434">
            <v>69928.490000000005</v>
          </cell>
          <cell r="H1434">
            <v>-65655.08</v>
          </cell>
          <cell r="I1434">
            <v>4273.41</v>
          </cell>
        </row>
        <row r="1435">
          <cell r="A1435">
            <v>30001685</v>
          </cell>
          <cell r="B1435" t="str">
            <v>0</v>
          </cell>
          <cell r="C1435" t="str">
            <v>CIP1</v>
          </cell>
          <cell r="D1435" t="str">
            <v>M003</v>
          </cell>
          <cell r="E1435">
            <v>39430</v>
          </cell>
          <cell r="F1435" t="str">
            <v>EDGE CUTTER</v>
          </cell>
          <cell r="G1435">
            <v>69928.490000000005</v>
          </cell>
          <cell r="H1435">
            <v>-65655.08</v>
          </cell>
          <cell r="I1435">
            <v>4273.41</v>
          </cell>
        </row>
        <row r="1436">
          <cell r="A1436">
            <v>30001686</v>
          </cell>
          <cell r="B1436" t="str">
            <v>0</v>
          </cell>
          <cell r="C1436" t="str">
            <v>CIP1</v>
          </cell>
          <cell r="D1436" t="str">
            <v>M003</v>
          </cell>
          <cell r="E1436">
            <v>39430</v>
          </cell>
          <cell r="F1436" t="str">
            <v>EDGE CUTTER</v>
          </cell>
          <cell r="G1436">
            <v>69928.490000000005</v>
          </cell>
          <cell r="H1436">
            <v>-65655.08</v>
          </cell>
          <cell r="I1436">
            <v>4273.41</v>
          </cell>
        </row>
        <row r="1437">
          <cell r="A1437">
            <v>30001687</v>
          </cell>
          <cell r="B1437" t="str">
            <v>0</v>
          </cell>
          <cell r="C1437" t="str">
            <v>CIP1</v>
          </cell>
          <cell r="D1437" t="str">
            <v>M003</v>
          </cell>
          <cell r="E1437">
            <v>39502</v>
          </cell>
          <cell r="F1437" t="str">
            <v>EDGE CUTTER</v>
          </cell>
          <cell r="G1437">
            <v>84326.87</v>
          </cell>
          <cell r="H1437">
            <v>-78236.600000000006</v>
          </cell>
          <cell r="I1437">
            <v>6090.27</v>
          </cell>
        </row>
        <row r="1438">
          <cell r="A1438">
            <v>30001689</v>
          </cell>
          <cell r="B1438" t="str">
            <v>0</v>
          </cell>
          <cell r="C1438" t="str">
            <v>CIP1</v>
          </cell>
          <cell r="D1438" t="str">
            <v>M003</v>
          </cell>
          <cell r="E1438">
            <v>39502</v>
          </cell>
          <cell r="F1438" t="str">
            <v>EDGE CUTTER</v>
          </cell>
          <cell r="G1438">
            <v>84326.87</v>
          </cell>
          <cell r="H1438">
            <v>-78236.600000000006</v>
          </cell>
          <cell r="I1438">
            <v>6090.27</v>
          </cell>
        </row>
        <row r="1439">
          <cell r="A1439">
            <v>30001691</v>
          </cell>
          <cell r="B1439" t="str">
            <v>0</v>
          </cell>
          <cell r="C1439" t="str">
            <v>CIP1</v>
          </cell>
          <cell r="D1439" t="str">
            <v>M003</v>
          </cell>
          <cell r="E1439">
            <v>39367</v>
          </cell>
          <cell r="F1439" t="str">
            <v>EDGE CUTTER</v>
          </cell>
          <cell r="G1439">
            <v>84618.04</v>
          </cell>
          <cell r="H1439">
            <v>-80387.13</v>
          </cell>
          <cell r="I1439">
            <v>4230.91</v>
          </cell>
        </row>
        <row r="1440">
          <cell r="A1440">
            <v>30001693</v>
          </cell>
          <cell r="B1440" t="str">
            <v>0</v>
          </cell>
          <cell r="C1440" t="str">
            <v>CIP1</v>
          </cell>
          <cell r="D1440" t="str">
            <v>M003</v>
          </cell>
          <cell r="E1440">
            <v>39367</v>
          </cell>
          <cell r="F1440" t="str">
            <v>EDGE CUTTER</v>
          </cell>
          <cell r="G1440">
            <v>84618.04</v>
          </cell>
          <cell r="H1440">
            <v>-80387.13</v>
          </cell>
          <cell r="I1440">
            <v>4230.91</v>
          </cell>
        </row>
        <row r="1441">
          <cell r="A1441">
            <v>30001694</v>
          </cell>
          <cell r="B1441" t="str">
            <v>0</v>
          </cell>
          <cell r="C1441" t="str">
            <v>CIP1</v>
          </cell>
          <cell r="D1441" t="str">
            <v>M003</v>
          </cell>
          <cell r="E1441">
            <v>39367</v>
          </cell>
          <cell r="F1441" t="str">
            <v>EDGE CUTTER</v>
          </cell>
          <cell r="G1441">
            <v>84618.04</v>
          </cell>
          <cell r="H1441">
            <v>-80387.13</v>
          </cell>
          <cell r="I1441">
            <v>4230.91</v>
          </cell>
        </row>
        <row r="1442">
          <cell r="A1442">
            <v>30001695</v>
          </cell>
          <cell r="B1442" t="str">
            <v>0</v>
          </cell>
          <cell r="C1442" t="str">
            <v>CIP1</v>
          </cell>
          <cell r="D1442" t="str">
            <v>M003</v>
          </cell>
          <cell r="E1442">
            <v>39334</v>
          </cell>
          <cell r="F1442" t="str">
            <v>EDGE CUTTER</v>
          </cell>
          <cell r="G1442">
            <v>84320.54</v>
          </cell>
          <cell r="H1442">
            <v>-80572.960000000006</v>
          </cell>
          <cell r="I1442">
            <v>3747.58</v>
          </cell>
        </row>
        <row r="1443">
          <cell r="A1443">
            <v>30001698</v>
          </cell>
          <cell r="B1443" t="str">
            <v>0</v>
          </cell>
          <cell r="C1443" t="str">
            <v>CIP1</v>
          </cell>
          <cell r="D1443" t="str">
            <v>M003</v>
          </cell>
          <cell r="E1443">
            <v>39334</v>
          </cell>
          <cell r="F1443" t="str">
            <v>EDGE CUTTER</v>
          </cell>
          <cell r="G1443">
            <v>84320.54</v>
          </cell>
          <cell r="H1443">
            <v>-80572.960000000006</v>
          </cell>
          <cell r="I1443">
            <v>3747.58</v>
          </cell>
        </row>
        <row r="1444">
          <cell r="A1444">
            <v>30001699</v>
          </cell>
          <cell r="B1444" t="str">
            <v>0</v>
          </cell>
          <cell r="C1444" t="str">
            <v>CIP1</v>
          </cell>
          <cell r="D1444" t="str">
            <v>M003</v>
          </cell>
          <cell r="E1444">
            <v>39334</v>
          </cell>
          <cell r="F1444" t="str">
            <v>NEEDLE FEED</v>
          </cell>
          <cell r="G1444">
            <v>104798.39</v>
          </cell>
          <cell r="H1444">
            <v>-100140.69</v>
          </cell>
          <cell r="I1444">
            <v>4657.7</v>
          </cell>
        </row>
        <row r="1445">
          <cell r="A1445">
            <v>30001700</v>
          </cell>
          <cell r="B1445" t="str">
            <v>0</v>
          </cell>
          <cell r="C1445" t="str">
            <v>CIP1</v>
          </cell>
          <cell r="D1445" t="str">
            <v>M003</v>
          </cell>
          <cell r="E1445">
            <v>39334</v>
          </cell>
          <cell r="F1445" t="str">
            <v>NEEDLE FEED</v>
          </cell>
          <cell r="G1445">
            <v>104798.39</v>
          </cell>
          <cell r="H1445">
            <v>-100140.69</v>
          </cell>
          <cell r="I1445">
            <v>4657.7</v>
          </cell>
        </row>
        <row r="1446">
          <cell r="A1446">
            <v>30001701</v>
          </cell>
          <cell r="B1446" t="str">
            <v>0</v>
          </cell>
          <cell r="C1446" t="str">
            <v>CIP1</v>
          </cell>
          <cell r="D1446" t="str">
            <v>M003</v>
          </cell>
          <cell r="E1446">
            <v>39334</v>
          </cell>
          <cell r="F1446" t="str">
            <v>NEEDLE FEED</v>
          </cell>
          <cell r="G1446">
            <v>104798.39</v>
          </cell>
          <cell r="H1446">
            <v>-100140.69</v>
          </cell>
          <cell r="I1446">
            <v>4657.7</v>
          </cell>
        </row>
        <row r="1447">
          <cell r="A1447">
            <v>30001702</v>
          </cell>
          <cell r="B1447" t="str">
            <v>0</v>
          </cell>
          <cell r="C1447" t="str">
            <v>CIP1</v>
          </cell>
          <cell r="D1447" t="str">
            <v>M003</v>
          </cell>
          <cell r="E1447">
            <v>39334</v>
          </cell>
          <cell r="F1447" t="str">
            <v>NEEDLE FEED</v>
          </cell>
          <cell r="G1447">
            <v>104798.39</v>
          </cell>
          <cell r="H1447">
            <v>-100140.69</v>
          </cell>
          <cell r="I1447">
            <v>4657.7</v>
          </cell>
        </row>
        <row r="1448">
          <cell r="A1448">
            <v>30001703</v>
          </cell>
          <cell r="B1448" t="str">
            <v>0</v>
          </cell>
          <cell r="C1448" t="str">
            <v>CIP1</v>
          </cell>
          <cell r="D1448" t="str">
            <v>M003</v>
          </cell>
          <cell r="E1448">
            <v>39334</v>
          </cell>
          <cell r="F1448" t="str">
            <v>NEEDLE FEED</v>
          </cell>
          <cell r="G1448">
            <v>104798.39</v>
          </cell>
          <cell r="H1448">
            <v>-100140.69</v>
          </cell>
          <cell r="I1448">
            <v>4657.7</v>
          </cell>
        </row>
        <row r="1449">
          <cell r="A1449">
            <v>30001704</v>
          </cell>
          <cell r="B1449" t="str">
            <v>0</v>
          </cell>
          <cell r="C1449" t="str">
            <v>CIP1</v>
          </cell>
          <cell r="D1449" t="str">
            <v>M003</v>
          </cell>
          <cell r="E1449">
            <v>39334</v>
          </cell>
          <cell r="F1449" t="str">
            <v>NEEDLE FEED</v>
          </cell>
          <cell r="G1449">
            <v>104798.39</v>
          </cell>
          <cell r="H1449">
            <v>-100140.69</v>
          </cell>
          <cell r="I1449">
            <v>4657.7</v>
          </cell>
        </row>
        <row r="1450">
          <cell r="A1450">
            <v>30001705</v>
          </cell>
          <cell r="B1450" t="str">
            <v>0</v>
          </cell>
          <cell r="C1450" t="str">
            <v>CIP1</v>
          </cell>
          <cell r="D1450" t="str">
            <v>M003</v>
          </cell>
          <cell r="E1450">
            <v>39334</v>
          </cell>
          <cell r="F1450" t="str">
            <v>NEEDLE FEED</v>
          </cell>
          <cell r="G1450">
            <v>104798.39</v>
          </cell>
          <cell r="H1450">
            <v>-100140.69</v>
          </cell>
          <cell r="I1450">
            <v>4657.7</v>
          </cell>
        </row>
        <row r="1451">
          <cell r="A1451">
            <v>30001706</v>
          </cell>
          <cell r="B1451" t="str">
            <v>0</v>
          </cell>
          <cell r="C1451" t="str">
            <v>CIP1</v>
          </cell>
          <cell r="D1451" t="str">
            <v>M003</v>
          </cell>
          <cell r="E1451">
            <v>39334</v>
          </cell>
          <cell r="F1451" t="str">
            <v>NEEDLE FEED</v>
          </cell>
          <cell r="G1451">
            <v>104798.39</v>
          </cell>
          <cell r="H1451">
            <v>-100140.69</v>
          </cell>
          <cell r="I1451">
            <v>4657.7</v>
          </cell>
        </row>
        <row r="1452">
          <cell r="A1452">
            <v>30001707</v>
          </cell>
          <cell r="B1452" t="str">
            <v>0</v>
          </cell>
          <cell r="C1452" t="str">
            <v>CIP1</v>
          </cell>
          <cell r="D1452" t="str">
            <v>M003</v>
          </cell>
          <cell r="E1452">
            <v>39334</v>
          </cell>
          <cell r="F1452" t="str">
            <v>NEEDLE FEED</v>
          </cell>
          <cell r="G1452">
            <v>104798.39</v>
          </cell>
          <cell r="H1452">
            <v>-100140.69</v>
          </cell>
          <cell r="I1452">
            <v>4657.7</v>
          </cell>
        </row>
        <row r="1453">
          <cell r="A1453">
            <v>30001709</v>
          </cell>
          <cell r="B1453" t="str">
            <v>0</v>
          </cell>
          <cell r="C1453" t="str">
            <v>CIP1</v>
          </cell>
          <cell r="D1453" t="str">
            <v>M003</v>
          </cell>
          <cell r="E1453">
            <v>39334</v>
          </cell>
          <cell r="F1453" t="str">
            <v>NEEDLE FEED</v>
          </cell>
          <cell r="G1453">
            <v>104798.39</v>
          </cell>
          <cell r="H1453">
            <v>-100140.69</v>
          </cell>
          <cell r="I1453">
            <v>4657.7</v>
          </cell>
        </row>
        <row r="1454">
          <cell r="A1454">
            <v>30001710</v>
          </cell>
          <cell r="B1454" t="str">
            <v>0</v>
          </cell>
          <cell r="C1454" t="str">
            <v>CIP1</v>
          </cell>
          <cell r="D1454" t="str">
            <v>M003</v>
          </cell>
          <cell r="E1454">
            <v>39561</v>
          </cell>
          <cell r="F1454" t="str">
            <v>NEEDLE FEED</v>
          </cell>
          <cell r="G1454">
            <v>131604.21</v>
          </cell>
          <cell r="H1454">
            <v>-120637.19</v>
          </cell>
          <cell r="I1454">
            <v>10967.02</v>
          </cell>
        </row>
        <row r="1455">
          <cell r="A1455">
            <v>30001711</v>
          </cell>
          <cell r="B1455" t="str">
            <v>0</v>
          </cell>
          <cell r="C1455" t="str">
            <v>CIP1</v>
          </cell>
          <cell r="D1455" t="str">
            <v>M003</v>
          </cell>
          <cell r="E1455">
            <v>39561</v>
          </cell>
          <cell r="F1455" t="str">
            <v>NEEDLE FEED</v>
          </cell>
          <cell r="G1455">
            <v>131604.21</v>
          </cell>
          <cell r="H1455">
            <v>-120637.19</v>
          </cell>
          <cell r="I1455">
            <v>10967.02</v>
          </cell>
        </row>
        <row r="1456">
          <cell r="A1456">
            <v>30001712</v>
          </cell>
          <cell r="B1456" t="str">
            <v>0</v>
          </cell>
          <cell r="C1456" t="str">
            <v>CIP1</v>
          </cell>
          <cell r="D1456" t="str">
            <v>M003</v>
          </cell>
          <cell r="E1456">
            <v>39561</v>
          </cell>
          <cell r="F1456" t="str">
            <v>NEEDLE FEED</v>
          </cell>
          <cell r="G1456">
            <v>131604.21</v>
          </cell>
          <cell r="H1456">
            <v>-120637.19</v>
          </cell>
          <cell r="I1456">
            <v>10967.02</v>
          </cell>
        </row>
        <row r="1457">
          <cell r="A1457">
            <v>30001713</v>
          </cell>
          <cell r="B1457" t="str">
            <v>0</v>
          </cell>
          <cell r="C1457" t="str">
            <v>CIP1</v>
          </cell>
          <cell r="D1457" t="str">
            <v>M003</v>
          </cell>
          <cell r="E1457">
            <v>39561</v>
          </cell>
          <cell r="F1457" t="str">
            <v>NEEDLE FEED</v>
          </cell>
          <cell r="G1457">
            <v>131604.21</v>
          </cell>
          <cell r="H1457">
            <v>-120637.19</v>
          </cell>
          <cell r="I1457">
            <v>10967.02</v>
          </cell>
        </row>
        <row r="1458">
          <cell r="A1458">
            <v>30001714</v>
          </cell>
          <cell r="B1458" t="str">
            <v>0</v>
          </cell>
          <cell r="C1458" t="str">
            <v>CIP1</v>
          </cell>
          <cell r="D1458" t="str">
            <v>M003</v>
          </cell>
          <cell r="E1458">
            <v>39561</v>
          </cell>
          <cell r="F1458" t="str">
            <v>NEEDLE FEED</v>
          </cell>
          <cell r="G1458">
            <v>131604.21</v>
          </cell>
          <cell r="H1458">
            <v>-120637.19</v>
          </cell>
          <cell r="I1458">
            <v>10967.02</v>
          </cell>
        </row>
        <row r="1459">
          <cell r="A1459">
            <v>30001715</v>
          </cell>
          <cell r="B1459" t="str">
            <v>0</v>
          </cell>
          <cell r="C1459" t="str">
            <v>CIP1</v>
          </cell>
          <cell r="D1459" t="str">
            <v>M003</v>
          </cell>
          <cell r="E1459">
            <v>39561</v>
          </cell>
          <cell r="F1459" t="str">
            <v>NEEDLE FEED</v>
          </cell>
          <cell r="G1459">
            <v>131604.21</v>
          </cell>
          <cell r="H1459">
            <v>-120637.19</v>
          </cell>
          <cell r="I1459">
            <v>10967.02</v>
          </cell>
        </row>
        <row r="1460">
          <cell r="A1460">
            <v>30001716</v>
          </cell>
          <cell r="B1460" t="str">
            <v>0</v>
          </cell>
          <cell r="C1460" t="str">
            <v>CIP1</v>
          </cell>
          <cell r="D1460" t="str">
            <v>M003</v>
          </cell>
          <cell r="E1460">
            <v>39561</v>
          </cell>
          <cell r="F1460" t="str">
            <v>NEEDLE FEED</v>
          </cell>
          <cell r="G1460">
            <v>131604.21</v>
          </cell>
          <cell r="H1460">
            <v>-120637.19</v>
          </cell>
          <cell r="I1460">
            <v>10967.02</v>
          </cell>
        </row>
        <row r="1461">
          <cell r="A1461">
            <v>30001717</v>
          </cell>
          <cell r="B1461" t="str">
            <v>0</v>
          </cell>
          <cell r="C1461" t="str">
            <v>CIP1</v>
          </cell>
          <cell r="D1461" t="str">
            <v>M003</v>
          </cell>
          <cell r="E1461">
            <v>39561</v>
          </cell>
          <cell r="F1461" t="str">
            <v>NEEDLE FEED</v>
          </cell>
          <cell r="G1461">
            <v>131604.21</v>
          </cell>
          <cell r="H1461">
            <v>-120637.19</v>
          </cell>
          <cell r="I1461">
            <v>10967.02</v>
          </cell>
        </row>
        <row r="1462">
          <cell r="A1462">
            <v>30001718</v>
          </cell>
          <cell r="B1462" t="str">
            <v>0</v>
          </cell>
          <cell r="C1462" t="str">
            <v>CIP1</v>
          </cell>
          <cell r="D1462" t="str">
            <v>M003</v>
          </cell>
          <cell r="E1462">
            <v>39561</v>
          </cell>
          <cell r="F1462" t="str">
            <v>NEEDLE FEED</v>
          </cell>
          <cell r="G1462">
            <v>131604.21</v>
          </cell>
          <cell r="H1462">
            <v>-120637.19</v>
          </cell>
          <cell r="I1462">
            <v>10967.02</v>
          </cell>
        </row>
        <row r="1463">
          <cell r="A1463">
            <v>30001719</v>
          </cell>
          <cell r="B1463" t="str">
            <v>0</v>
          </cell>
          <cell r="C1463" t="str">
            <v>CIP1</v>
          </cell>
          <cell r="D1463" t="str">
            <v>M003</v>
          </cell>
          <cell r="E1463">
            <v>39561</v>
          </cell>
          <cell r="F1463" t="str">
            <v>NEEDLE FEED</v>
          </cell>
          <cell r="G1463">
            <v>131604.21</v>
          </cell>
          <cell r="H1463">
            <v>-120637.19</v>
          </cell>
          <cell r="I1463">
            <v>10967.02</v>
          </cell>
        </row>
        <row r="1464">
          <cell r="A1464">
            <v>30001720</v>
          </cell>
          <cell r="B1464" t="str">
            <v>0</v>
          </cell>
          <cell r="C1464" t="str">
            <v>CIP1</v>
          </cell>
          <cell r="D1464" t="str">
            <v>M003</v>
          </cell>
          <cell r="E1464">
            <v>39561</v>
          </cell>
          <cell r="F1464" t="str">
            <v>NEEDLE FEED</v>
          </cell>
          <cell r="G1464">
            <v>131604.21</v>
          </cell>
          <cell r="H1464">
            <v>-120637.19</v>
          </cell>
          <cell r="I1464">
            <v>10967.02</v>
          </cell>
        </row>
        <row r="1465">
          <cell r="A1465">
            <v>30001721</v>
          </cell>
          <cell r="B1465" t="str">
            <v>0</v>
          </cell>
          <cell r="C1465" t="str">
            <v>CIP1</v>
          </cell>
          <cell r="D1465" t="str">
            <v>M003</v>
          </cell>
          <cell r="E1465">
            <v>39561</v>
          </cell>
          <cell r="F1465" t="str">
            <v>NEEDLE FEED</v>
          </cell>
          <cell r="G1465">
            <v>131604.21</v>
          </cell>
          <cell r="H1465">
            <v>-120637.19</v>
          </cell>
          <cell r="I1465">
            <v>10967.02</v>
          </cell>
        </row>
        <row r="1466">
          <cell r="A1466">
            <v>30001722</v>
          </cell>
          <cell r="B1466" t="str">
            <v>0</v>
          </cell>
          <cell r="C1466" t="str">
            <v>CIP1</v>
          </cell>
          <cell r="D1466" t="str">
            <v>M003</v>
          </cell>
          <cell r="E1466">
            <v>39430</v>
          </cell>
          <cell r="F1466" t="str">
            <v>EDGE CUTTER</v>
          </cell>
          <cell r="G1466">
            <v>131508.37</v>
          </cell>
          <cell r="H1466">
            <v>-123471.74</v>
          </cell>
          <cell r="I1466">
            <v>8036.63</v>
          </cell>
        </row>
        <row r="1467">
          <cell r="A1467">
            <v>30001723</v>
          </cell>
          <cell r="B1467" t="str">
            <v>0</v>
          </cell>
          <cell r="C1467" t="str">
            <v>CIP1</v>
          </cell>
          <cell r="D1467" t="str">
            <v>M003</v>
          </cell>
          <cell r="E1467">
            <v>39430</v>
          </cell>
          <cell r="F1467" t="str">
            <v>EDGE CUTTER</v>
          </cell>
          <cell r="G1467">
            <v>131508.37</v>
          </cell>
          <cell r="H1467">
            <v>-123471.74</v>
          </cell>
          <cell r="I1467">
            <v>8036.63</v>
          </cell>
        </row>
        <row r="1468">
          <cell r="A1468">
            <v>30001724</v>
          </cell>
          <cell r="B1468" t="str">
            <v>0</v>
          </cell>
          <cell r="C1468" t="str">
            <v>CIP1</v>
          </cell>
          <cell r="D1468" t="str">
            <v>M003</v>
          </cell>
          <cell r="E1468">
            <v>39430</v>
          </cell>
          <cell r="F1468" t="str">
            <v>EDGE CUTTER</v>
          </cell>
          <cell r="G1468">
            <v>131508.37</v>
          </cell>
          <cell r="H1468">
            <v>-123471.74</v>
          </cell>
          <cell r="I1468">
            <v>8036.63</v>
          </cell>
        </row>
        <row r="1469">
          <cell r="A1469">
            <v>30001725</v>
          </cell>
          <cell r="B1469" t="str">
            <v>0</v>
          </cell>
          <cell r="C1469" t="str">
            <v>CIP1</v>
          </cell>
          <cell r="D1469" t="str">
            <v>M003</v>
          </cell>
          <cell r="E1469">
            <v>39299</v>
          </cell>
          <cell r="F1469" t="str">
            <v>EDGE CUTTER</v>
          </cell>
          <cell r="G1469">
            <v>130876.22</v>
          </cell>
          <cell r="H1469">
            <v>-125786.59</v>
          </cell>
          <cell r="I1469">
            <v>5089.63</v>
          </cell>
        </row>
        <row r="1470">
          <cell r="A1470">
            <v>30001727</v>
          </cell>
          <cell r="B1470" t="str">
            <v>0</v>
          </cell>
          <cell r="C1470" t="str">
            <v>CIP1</v>
          </cell>
          <cell r="D1470" t="str">
            <v>M003</v>
          </cell>
          <cell r="E1470">
            <v>39299</v>
          </cell>
          <cell r="F1470" t="str">
            <v>EDGE CUTTER</v>
          </cell>
          <cell r="G1470">
            <v>130876.22</v>
          </cell>
          <cell r="H1470">
            <v>-125786.59</v>
          </cell>
          <cell r="I1470">
            <v>5089.63</v>
          </cell>
        </row>
        <row r="1471">
          <cell r="A1471">
            <v>30001728</v>
          </cell>
          <cell r="B1471" t="str">
            <v>0</v>
          </cell>
          <cell r="C1471" t="str">
            <v>CIP1</v>
          </cell>
          <cell r="D1471" t="str">
            <v>M003</v>
          </cell>
          <cell r="E1471">
            <v>39299</v>
          </cell>
          <cell r="F1471" t="str">
            <v>EDGE CUTTER</v>
          </cell>
          <cell r="G1471">
            <v>130876.22</v>
          </cell>
          <cell r="H1471">
            <v>-125786.59</v>
          </cell>
          <cell r="I1471">
            <v>5089.63</v>
          </cell>
        </row>
        <row r="1472">
          <cell r="A1472">
            <v>30001729</v>
          </cell>
          <cell r="B1472" t="str">
            <v>0</v>
          </cell>
          <cell r="C1472" t="str">
            <v>CIP1</v>
          </cell>
          <cell r="D1472" t="str">
            <v>M003</v>
          </cell>
          <cell r="E1472">
            <v>39299</v>
          </cell>
          <cell r="F1472" t="str">
            <v>EDGE CUTTER</v>
          </cell>
          <cell r="G1472">
            <v>130876.22</v>
          </cell>
          <cell r="H1472">
            <v>-125786.59</v>
          </cell>
          <cell r="I1472">
            <v>5089.63</v>
          </cell>
        </row>
        <row r="1473">
          <cell r="A1473">
            <v>30001730</v>
          </cell>
          <cell r="B1473" t="str">
            <v>0</v>
          </cell>
          <cell r="C1473" t="str">
            <v>CIP1</v>
          </cell>
          <cell r="D1473" t="str">
            <v>M003</v>
          </cell>
          <cell r="E1473">
            <v>39299</v>
          </cell>
          <cell r="F1473" t="str">
            <v>EDGE CUTTER</v>
          </cell>
          <cell r="G1473">
            <v>130876.22</v>
          </cell>
          <cell r="H1473">
            <v>-125786.59</v>
          </cell>
          <cell r="I1473">
            <v>5089.63</v>
          </cell>
        </row>
        <row r="1474">
          <cell r="A1474">
            <v>30001731</v>
          </cell>
          <cell r="B1474" t="str">
            <v>0</v>
          </cell>
          <cell r="C1474" t="str">
            <v>CIP1</v>
          </cell>
          <cell r="D1474" t="str">
            <v>M003</v>
          </cell>
          <cell r="E1474">
            <v>39299</v>
          </cell>
          <cell r="F1474" t="str">
            <v>EDGE CUTTER</v>
          </cell>
          <cell r="G1474">
            <v>130876.22</v>
          </cell>
          <cell r="H1474">
            <v>-125786.59</v>
          </cell>
          <cell r="I1474">
            <v>5089.63</v>
          </cell>
        </row>
        <row r="1475">
          <cell r="A1475">
            <v>30001732</v>
          </cell>
          <cell r="B1475" t="str">
            <v>0</v>
          </cell>
          <cell r="C1475" t="str">
            <v>CIP1</v>
          </cell>
          <cell r="D1475" t="str">
            <v>M003</v>
          </cell>
          <cell r="E1475">
            <v>39299</v>
          </cell>
          <cell r="F1475" t="str">
            <v>EDGE CUTTER</v>
          </cell>
          <cell r="G1475">
            <v>130876.22</v>
          </cell>
          <cell r="H1475">
            <v>-125786.59</v>
          </cell>
          <cell r="I1475">
            <v>5089.63</v>
          </cell>
        </row>
        <row r="1476">
          <cell r="A1476">
            <v>30001734</v>
          </cell>
          <cell r="B1476" t="str">
            <v>0</v>
          </cell>
          <cell r="C1476" t="str">
            <v>CIP1</v>
          </cell>
          <cell r="D1476" t="str">
            <v>M003</v>
          </cell>
          <cell r="E1476">
            <v>39299</v>
          </cell>
          <cell r="F1476" t="str">
            <v>EDGE CUTTER</v>
          </cell>
          <cell r="G1476">
            <v>130876.22</v>
          </cell>
          <cell r="H1476">
            <v>-125786.59</v>
          </cell>
          <cell r="I1476">
            <v>5089.63</v>
          </cell>
        </row>
        <row r="1477">
          <cell r="A1477">
            <v>30001735</v>
          </cell>
          <cell r="B1477" t="str">
            <v>0</v>
          </cell>
          <cell r="C1477" t="str">
            <v>CIP1</v>
          </cell>
          <cell r="D1477" t="str">
            <v>M003</v>
          </cell>
          <cell r="E1477">
            <v>39299</v>
          </cell>
          <cell r="F1477" t="str">
            <v>EDGE CUTTER</v>
          </cell>
          <cell r="G1477">
            <v>130876.22</v>
          </cell>
          <cell r="H1477">
            <v>-125786.59</v>
          </cell>
          <cell r="I1477">
            <v>5089.63</v>
          </cell>
        </row>
        <row r="1478">
          <cell r="A1478">
            <v>30001736</v>
          </cell>
          <cell r="B1478" t="str">
            <v>0</v>
          </cell>
          <cell r="C1478" t="str">
            <v>CIP1</v>
          </cell>
          <cell r="D1478" t="str">
            <v>M003</v>
          </cell>
          <cell r="E1478">
            <v>39299</v>
          </cell>
          <cell r="F1478" t="str">
            <v>EDGE CUTTER</v>
          </cell>
          <cell r="G1478">
            <v>130876.22</v>
          </cell>
          <cell r="H1478">
            <v>-125786.59</v>
          </cell>
          <cell r="I1478">
            <v>5089.63</v>
          </cell>
        </row>
        <row r="1479">
          <cell r="A1479">
            <v>30001738</v>
          </cell>
          <cell r="B1479" t="str">
            <v>0</v>
          </cell>
          <cell r="C1479" t="str">
            <v>CIP1</v>
          </cell>
          <cell r="D1479" t="str">
            <v>M003</v>
          </cell>
          <cell r="E1479">
            <v>39430</v>
          </cell>
          <cell r="F1479" t="str">
            <v>EDGE CUTTER</v>
          </cell>
          <cell r="G1479">
            <v>149133.20000000001</v>
          </cell>
          <cell r="H1479">
            <v>-140019.5</v>
          </cell>
          <cell r="I1479">
            <v>9113.7000000000007</v>
          </cell>
        </row>
        <row r="1480">
          <cell r="A1480">
            <v>30001739</v>
          </cell>
          <cell r="B1480" t="str">
            <v>0</v>
          </cell>
          <cell r="C1480" t="str">
            <v>CIP1</v>
          </cell>
          <cell r="D1480" t="str">
            <v>M003</v>
          </cell>
          <cell r="E1480">
            <v>40269</v>
          </cell>
          <cell r="F1480" t="str">
            <v>EDGE CUTTER</v>
          </cell>
          <cell r="G1480">
            <v>169361.76</v>
          </cell>
          <cell r="H1480">
            <v>-132666.70000000001</v>
          </cell>
          <cell r="I1480">
            <v>36695.06</v>
          </cell>
        </row>
        <row r="1481">
          <cell r="A1481">
            <v>30001740</v>
          </cell>
          <cell r="B1481" t="str">
            <v>0</v>
          </cell>
          <cell r="C1481" t="str">
            <v>CIP1</v>
          </cell>
          <cell r="D1481" t="str">
            <v>M003</v>
          </cell>
          <cell r="E1481">
            <v>40269</v>
          </cell>
          <cell r="F1481" t="str">
            <v>EDGE CUTTER</v>
          </cell>
          <cell r="G1481">
            <v>169361.76</v>
          </cell>
          <cell r="H1481">
            <v>-132666.70000000001</v>
          </cell>
          <cell r="I1481">
            <v>36695.06</v>
          </cell>
        </row>
        <row r="1482">
          <cell r="A1482">
            <v>30001741</v>
          </cell>
          <cell r="B1482" t="str">
            <v>0</v>
          </cell>
          <cell r="C1482" t="str">
            <v>CIP1</v>
          </cell>
          <cell r="D1482" t="str">
            <v>M003</v>
          </cell>
          <cell r="E1482">
            <v>40269</v>
          </cell>
          <cell r="F1482" t="str">
            <v>EDGE CUTTER</v>
          </cell>
          <cell r="G1482">
            <v>169361.76</v>
          </cell>
          <cell r="H1482">
            <v>-132666.70000000001</v>
          </cell>
          <cell r="I1482">
            <v>36695.06</v>
          </cell>
        </row>
        <row r="1483">
          <cell r="A1483">
            <v>30001742</v>
          </cell>
          <cell r="B1483" t="str">
            <v>0</v>
          </cell>
          <cell r="C1483" t="str">
            <v>CIP1</v>
          </cell>
          <cell r="D1483" t="str">
            <v>M003</v>
          </cell>
          <cell r="E1483">
            <v>40269</v>
          </cell>
          <cell r="F1483" t="str">
            <v>EDGE CUTTER</v>
          </cell>
          <cell r="G1483">
            <v>169361.76</v>
          </cell>
          <cell r="H1483">
            <v>-132666.70000000001</v>
          </cell>
          <cell r="I1483">
            <v>36695.06</v>
          </cell>
        </row>
        <row r="1484">
          <cell r="A1484">
            <v>30001743</v>
          </cell>
          <cell r="B1484" t="str">
            <v>0</v>
          </cell>
          <cell r="C1484" t="str">
            <v>CIP1</v>
          </cell>
          <cell r="D1484" t="str">
            <v>M003</v>
          </cell>
          <cell r="E1484">
            <v>40269</v>
          </cell>
          <cell r="F1484" t="str">
            <v>EDGE CUTTER</v>
          </cell>
          <cell r="G1484">
            <v>169361.76</v>
          </cell>
          <cell r="H1484">
            <v>-132666.70000000001</v>
          </cell>
          <cell r="I1484">
            <v>36695.06</v>
          </cell>
        </row>
        <row r="1485">
          <cell r="A1485">
            <v>30001744</v>
          </cell>
          <cell r="B1485" t="str">
            <v>0</v>
          </cell>
          <cell r="C1485" t="str">
            <v>CIP1</v>
          </cell>
          <cell r="D1485" t="str">
            <v>M003</v>
          </cell>
          <cell r="E1485">
            <v>40269</v>
          </cell>
          <cell r="F1485" t="str">
            <v>EDGE CUTTER</v>
          </cell>
          <cell r="G1485">
            <v>169361.76</v>
          </cell>
          <cell r="H1485">
            <v>-132666.70000000001</v>
          </cell>
          <cell r="I1485">
            <v>36695.06</v>
          </cell>
        </row>
        <row r="1486">
          <cell r="A1486">
            <v>30001745</v>
          </cell>
          <cell r="B1486" t="str">
            <v>0</v>
          </cell>
          <cell r="C1486" t="str">
            <v>CIP1</v>
          </cell>
          <cell r="D1486" t="str">
            <v>M003</v>
          </cell>
          <cell r="E1486">
            <v>40269</v>
          </cell>
          <cell r="F1486" t="str">
            <v>EDGE CUTTER</v>
          </cell>
          <cell r="G1486">
            <v>169361.76</v>
          </cell>
          <cell r="H1486">
            <v>-132666.70000000001</v>
          </cell>
          <cell r="I1486">
            <v>36695.06</v>
          </cell>
        </row>
        <row r="1487">
          <cell r="A1487">
            <v>30001746</v>
          </cell>
          <cell r="B1487" t="str">
            <v>0</v>
          </cell>
          <cell r="C1487" t="str">
            <v>CIP1</v>
          </cell>
          <cell r="D1487" t="str">
            <v>M003</v>
          </cell>
          <cell r="E1487">
            <v>40269</v>
          </cell>
          <cell r="F1487" t="str">
            <v>EDGE CUTTER</v>
          </cell>
          <cell r="G1487">
            <v>169361.76</v>
          </cell>
          <cell r="H1487">
            <v>-132666.70000000001</v>
          </cell>
          <cell r="I1487">
            <v>36695.06</v>
          </cell>
        </row>
        <row r="1488">
          <cell r="A1488">
            <v>30001747</v>
          </cell>
          <cell r="B1488" t="str">
            <v>0</v>
          </cell>
          <cell r="C1488" t="str">
            <v>CIP1</v>
          </cell>
          <cell r="D1488" t="str">
            <v>M003</v>
          </cell>
          <cell r="E1488">
            <v>40269</v>
          </cell>
          <cell r="F1488" t="str">
            <v>EDGE CUTTER</v>
          </cell>
          <cell r="G1488">
            <v>169361.76</v>
          </cell>
          <cell r="H1488">
            <v>-132666.70000000001</v>
          </cell>
          <cell r="I1488">
            <v>36695.06</v>
          </cell>
        </row>
        <row r="1489">
          <cell r="A1489">
            <v>30001748</v>
          </cell>
          <cell r="B1489" t="str">
            <v>0</v>
          </cell>
          <cell r="C1489" t="str">
            <v>CIP1</v>
          </cell>
          <cell r="D1489" t="str">
            <v>M003</v>
          </cell>
          <cell r="E1489">
            <v>40269</v>
          </cell>
          <cell r="F1489" t="str">
            <v>EDGE CUTTER</v>
          </cell>
          <cell r="G1489">
            <v>169627.48</v>
          </cell>
          <cell r="H1489">
            <v>-132874.85999999999</v>
          </cell>
          <cell r="I1489">
            <v>36752.620000000003</v>
          </cell>
        </row>
        <row r="1490">
          <cell r="A1490">
            <v>30001749</v>
          </cell>
          <cell r="B1490" t="str">
            <v>0</v>
          </cell>
          <cell r="C1490" t="str">
            <v>CIP1</v>
          </cell>
          <cell r="D1490" t="str">
            <v>M003</v>
          </cell>
          <cell r="E1490">
            <v>40269</v>
          </cell>
          <cell r="F1490" t="str">
            <v>EDGE CUTTER</v>
          </cell>
          <cell r="G1490">
            <v>169627.48</v>
          </cell>
          <cell r="H1490">
            <v>-132874.85999999999</v>
          </cell>
          <cell r="I1490">
            <v>36752.620000000003</v>
          </cell>
        </row>
        <row r="1491">
          <cell r="A1491">
            <v>30001750</v>
          </cell>
          <cell r="B1491" t="str">
            <v>0</v>
          </cell>
          <cell r="C1491" t="str">
            <v>CIP1</v>
          </cell>
          <cell r="D1491" t="str">
            <v>M003</v>
          </cell>
          <cell r="E1491">
            <v>40269</v>
          </cell>
          <cell r="F1491" t="str">
            <v>EDGE CUTTER</v>
          </cell>
          <cell r="G1491">
            <v>169627.48</v>
          </cell>
          <cell r="H1491">
            <v>-132874.85999999999</v>
          </cell>
          <cell r="I1491">
            <v>36752.620000000003</v>
          </cell>
        </row>
        <row r="1492">
          <cell r="A1492">
            <v>30001751</v>
          </cell>
          <cell r="B1492" t="str">
            <v>0</v>
          </cell>
          <cell r="C1492" t="str">
            <v>CIP1</v>
          </cell>
          <cell r="D1492" t="str">
            <v>M003</v>
          </cell>
          <cell r="E1492">
            <v>40269</v>
          </cell>
          <cell r="F1492" t="str">
            <v>EDGE CUTTER</v>
          </cell>
          <cell r="G1492">
            <v>169627.48</v>
          </cell>
          <cell r="H1492">
            <v>-132874.85999999999</v>
          </cell>
          <cell r="I1492">
            <v>36752.620000000003</v>
          </cell>
        </row>
        <row r="1493">
          <cell r="A1493">
            <v>30001752</v>
          </cell>
          <cell r="B1493" t="str">
            <v>0</v>
          </cell>
          <cell r="C1493" t="str">
            <v>CIP1</v>
          </cell>
          <cell r="D1493" t="str">
            <v>M003</v>
          </cell>
          <cell r="E1493">
            <v>40269</v>
          </cell>
          <cell r="F1493" t="str">
            <v>EDGE CUTTER</v>
          </cell>
          <cell r="G1493">
            <v>169627.48</v>
          </cell>
          <cell r="H1493">
            <v>-132874.85999999999</v>
          </cell>
          <cell r="I1493">
            <v>36752.620000000003</v>
          </cell>
        </row>
        <row r="1494">
          <cell r="A1494">
            <v>30001753</v>
          </cell>
          <cell r="B1494" t="str">
            <v>0</v>
          </cell>
          <cell r="C1494" t="str">
            <v>CIP1</v>
          </cell>
          <cell r="D1494" t="str">
            <v>M003</v>
          </cell>
          <cell r="E1494">
            <v>40269</v>
          </cell>
          <cell r="F1494" t="str">
            <v>EDGE CUTTER</v>
          </cell>
          <cell r="G1494">
            <v>169627.48</v>
          </cell>
          <cell r="H1494">
            <v>-132874.85999999999</v>
          </cell>
          <cell r="I1494">
            <v>36752.620000000003</v>
          </cell>
        </row>
        <row r="1495">
          <cell r="A1495">
            <v>30001754</v>
          </cell>
          <cell r="B1495" t="str">
            <v>0</v>
          </cell>
          <cell r="C1495" t="str">
            <v>CIP1</v>
          </cell>
          <cell r="D1495" t="str">
            <v>M003</v>
          </cell>
          <cell r="E1495">
            <v>40269</v>
          </cell>
          <cell r="F1495" t="str">
            <v>EDGE CUTTER</v>
          </cell>
          <cell r="G1495">
            <v>169627.48</v>
          </cell>
          <cell r="H1495">
            <v>-132874.85999999999</v>
          </cell>
          <cell r="I1495">
            <v>36752.620000000003</v>
          </cell>
        </row>
        <row r="1496">
          <cell r="A1496">
            <v>30001755</v>
          </cell>
          <cell r="B1496" t="str">
            <v>0</v>
          </cell>
          <cell r="C1496" t="str">
            <v>CIP1</v>
          </cell>
          <cell r="D1496" t="str">
            <v>M003</v>
          </cell>
          <cell r="E1496">
            <v>40269</v>
          </cell>
          <cell r="F1496" t="str">
            <v>EDGE CUTTER</v>
          </cell>
          <cell r="G1496">
            <v>169627.48</v>
          </cell>
          <cell r="H1496">
            <v>-132874.85999999999</v>
          </cell>
          <cell r="I1496">
            <v>36752.620000000003</v>
          </cell>
        </row>
        <row r="1497">
          <cell r="A1497">
            <v>30001756</v>
          </cell>
          <cell r="B1497" t="str">
            <v>0</v>
          </cell>
          <cell r="C1497" t="str">
            <v>CIP1</v>
          </cell>
          <cell r="D1497" t="str">
            <v>M003</v>
          </cell>
          <cell r="E1497">
            <v>40269</v>
          </cell>
          <cell r="F1497" t="str">
            <v>EDGE CUTTER</v>
          </cell>
          <cell r="G1497">
            <v>169627.48</v>
          </cell>
          <cell r="H1497">
            <v>-132874.85999999999</v>
          </cell>
          <cell r="I1497">
            <v>36752.620000000003</v>
          </cell>
        </row>
        <row r="1498">
          <cell r="A1498">
            <v>30001757</v>
          </cell>
          <cell r="B1498" t="str">
            <v>0</v>
          </cell>
          <cell r="C1498" t="str">
            <v>CIP1</v>
          </cell>
          <cell r="D1498" t="str">
            <v>M003</v>
          </cell>
          <cell r="E1498">
            <v>39561</v>
          </cell>
          <cell r="F1498" t="str">
            <v>EDGE CUTTER</v>
          </cell>
          <cell r="G1498">
            <v>188516.06</v>
          </cell>
          <cell r="H1498">
            <v>-172806.39999999999</v>
          </cell>
          <cell r="I1498">
            <v>15709.66</v>
          </cell>
        </row>
        <row r="1499">
          <cell r="A1499">
            <v>30001758</v>
          </cell>
          <cell r="B1499" t="str">
            <v>0</v>
          </cell>
          <cell r="C1499" t="str">
            <v>CIP1</v>
          </cell>
          <cell r="D1499" t="str">
            <v>M003</v>
          </cell>
          <cell r="E1499">
            <v>39561</v>
          </cell>
          <cell r="F1499" t="str">
            <v>EDGE CUTTER</v>
          </cell>
          <cell r="G1499">
            <v>188516.06</v>
          </cell>
          <cell r="H1499">
            <v>-172806.39999999999</v>
          </cell>
          <cell r="I1499">
            <v>15709.66</v>
          </cell>
        </row>
        <row r="1500">
          <cell r="A1500">
            <v>30001759</v>
          </cell>
          <cell r="B1500" t="str">
            <v>0</v>
          </cell>
          <cell r="C1500" t="str">
            <v>CIP1</v>
          </cell>
          <cell r="D1500" t="str">
            <v>M003</v>
          </cell>
          <cell r="E1500">
            <v>39367</v>
          </cell>
          <cell r="F1500" t="str">
            <v>EDGE CUTTER</v>
          </cell>
          <cell r="G1500">
            <v>187724.06</v>
          </cell>
          <cell r="H1500">
            <v>-178337.86</v>
          </cell>
          <cell r="I1500">
            <v>9386.2000000000007</v>
          </cell>
        </row>
        <row r="1501">
          <cell r="A1501">
            <v>30001760</v>
          </cell>
          <cell r="B1501" t="str">
            <v>0</v>
          </cell>
          <cell r="C1501" t="str">
            <v>CIP1</v>
          </cell>
          <cell r="D1501" t="str">
            <v>M003</v>
          </cell>
          <cell r="E1501">
            <v>39367</v>
          </cell>
          <cell r="F1501" t="str">
            <v>EDGE CUTTER</v>
          </cell>
          <cell r="G1501">
            <v>187724.06</v>
          </cell>
          <cell r="H1501">
            <v>-178337.86</v>
          </cell>
          <cell r="I1501">
            <v>9386.2000000000007</v>
          </cell>
        </row>
        <row r="1502">
          <cell r="A1502">
            <v>30001761</v>
          </cell>
          <cell r="B1502" t="str">
            <v>0</v>
          </cell>
          <cell r="C1502" t="str">
            <v>CIP1</v>
          </cell>
          <cell r="D1502" t="str">
            <v>M003</v>
          </cell>
          <cell r="E1502">
            <v>39334</v>
          </cell>
          <cell r="F1502" t="str">
            <v>ZIG-ZAG MACHINE</v>
          </cell>
          <cell r="G1502">
            <v>187064.06</v>
          </cell>
          <cell r="H1502">
            <v>-178750.11</v>
          </cell>
          <cell r="I1502">
            <v>8313.9500000000007</v>
          </cell>
        </row>
        <row r="1503">
          <cell r="A1503">
            <v>30001763</v>
          </cell>
          <cell r="B1503" t="str">
            <v>0</v>
          </cell>
          <cell r="C1503" t="str">
            <v>CIP1</v>
          </cell>
          <cell r="D1503" t="str">
            <v>M003</v>
          </cell>
          <cell r="E1503">
            <v>39367</v>
          </cell>
          <cell r="F1503" t="str">
            <v>ZIG-ZAG MACHINE</v>
          </cell>
          <cell r="G1503">
            <v>229961.98</v>
          </cell>
          <cell r="H1503">
            <v>-218463.88</v>
          </cell>
          <cell r="I1503">
            <v>11498.1</v>
          </cell>
        </row>
        <row r="1504">
          <cell r="A1504">
            <v>30001764</v>
          </cell>
          <cell r="B1504" t="str">
            <v>0</v>
          </cell>
          <cell r="C1504" t="str">
            <v>CIP1</v>
          </cell>
          <cell r="D1504" t="str">
            <v>M003</v>
          </cell>
          <cell r="E1504">
            <v>39367</v>
          </cell>
          <cell r="F1504" t="str">
            <v>Lockstitch Machine</v>
          </cell>
          <cell r="G1504">
            <v>229961.98</v>
          </cell>
          <cell r="H1504">
            <v>-218463.88</v>
          </cell>
          <cell r="I1504">
            <v>11498.1</v>
          </cell>
        </row>
        <row r="1505">
          <cell r="A1505">
            <v>30001765</v>
          </cell>
          <cell r="B1505" t="str">
            <v>0</v>
          </cell>
          <cell r="C1505" t="str">
            <v>CIP1</v>
          </cell>
          <cell r="D1505" t="str">
            <v>M003</v>
          </cell>
          <cell r="E1505">
            <v>39367</v>
          </cell>
          <cell r="F1505" t="str">
            <v>Lockstitch Machine</v>
          </cell>
          <cell r="G1505">
            <v>229961.98</v>
          </cell>
          <cell r="H1505">
            <v>-218463.88</v>
          </cell>
          <cell r="I1505">
            <v>11498.1</v>
          </cell>
        </row>
        <row r="1506">
          <cell r="A1506">
            <v>30001766</v>
          </cell>
          <cell r="B1506" t="str">
            <v>0</v>
          </cell>
          <cell r="C1506" t="str">
            <v>CIP1</v>
          </cell>
          <cell r="D1506" t="str">
            <v>M003</v>
          </cell>
          <cell r="E1506">
            <v>39367</v>
          </cell>
          <cell r="F1506" t="str">
            <v>Lockstitch Machine</v>
          </cell>
          <cell r="G1506">
            <v>229961.98</v>
          </cell>
          <cell r="H1506">
            <v>-218463.88</v>
          </cell>
          <cell r="I1506">
            <v>11498.1</v>
          </cell>
        </row>
        <row r="1507">
          <cell r="A1507">
            <v>30001767</v>
          </cell>
          <cell r="B1507" t="str">
            <v>0</v>
          </cell>
          <cell r="C1507" t="str">
            <v>CIP1</v>
          </cell>
          <cell r="D1507" t="str">
            <v>M003</v>
          </cell>
          <cell r="E1507">
            <v>39367</v>
          </cell>
          <cell r="F1507" t="str">
            <v>FEED OF THE ARM MACHINE-MS-1190M</v>
          </cell>
          <cell r="G1507">
            <v>229961.98</v>
          </cell>
          <cell r="H1507">
            <v>-218463.88</v>
          </cell>
          <cell r="I1507">
            <v>11498.1</v>
          </cell>
        </row>
        <row r="1508">
          <cell r="A1508">
            <v>30001768</v>
          </cell>
          <cell r="B1508" t="str">
            <v>0</v>
          </cell>
          <cell r="C1508" t="str">
            <v>CIP1</v>
          </cell>
          <cell r="D1508" t="str">
            <v>M003</v>
          </cell>
          <cell r="E1508">
            <v>39367</v>
          </cell>
          <cell r="F1508" t="str">
            <v>FEED OF THE ARM MACHINE-MS-1190M</v>
          </cell>
          <cell r="G1508">
            <v>229961.98</v>
          </cell>
          <cell r="H1508">
            <v>-218463.88</v>
          </cell>
          <cell r="I1508">
            <v>11498.1</v>
          </cell>
        </row>
        <row r="1509">
          <cell r="A1509">
            <v>30001769</v>
          </cell>
          <cell r="B1509" t="str">
            <v>0</v>
          </cell>
          <cell r="C1509" t="str">
            <v>CIP1</v>
          </cell>
          <cell r="D1509" t="str">
            <v>M003</v>
          </cell>
          <cell r="E1509">
            <v>39299</v>
          </cell>
          <cell r="F1509" t="str">
            <v>Lockstitch Machine</v>
          </cell>
          <cell r="G1509">
            <v>229654.75</v>
          </cell>
          <cell r="H1509">
            <v>-220723.74</v>
          </cell>
          <cell r="I1509">
            <v>8931.01</v>
          </cell>
        </row>
        <row r="1510">
          <cell r="A1510">
            <v>30001770</v>
          </cell>
          <cell r="B1510" t="str">
            <v>0</v>
          </cell>
          <cell r="C1510" t="str">
            <v>CIP1</v>
          </cell>
          <cell r="D1510" t="str">
            <v>M003</v>
          </cell>
          <cell r="E1510">
            <v>39299</v>
          </cell>
          <cell r="F1510" t="str">
            <v>Lockstitch Machine</v>
          </cell>
          <cell r="G1510">
            <v>229654.75</v>
          </cell>
          <cell r="H1510">
            <v>-220723.74</v>
          </cell>
          <cell r="I1510">
            <v>8931.01</v>
          </cell>
        </row>
        <row r="1511">
          <cell r="A1511">
            <v>30001771</v>
          </cell>
          <cell r="B1511" t="str">
            <v>0</v>
          </cell>
          <cell r="C1511" t="str">
            <v>CIP1</v>
          </cell>
          <cell r="D1511" t="str">
            <v>M003</v>
          </cell>
          <cell r="E1511">
            <v>39299</v>
          </cell>
          <cell r="F1511" t="str">
            <v>Lockstitch Machine</v>
          </cell>
          <cell r="G1511">
            <v>229654.75</v>
          </cell>
          <cell r="H1511">
            <v>-220723.74</v>
          </cell>
          <cell r="I1511">
            <v>8931.01</v>
          </cell>
        </row>
        <row r="1512">
          <cell r="A1512">
            <v>30001772</v>
          </cell>
          <cell r="B1512" t="str">
            <v>0</v>
          </cell>
          <cell r="C1512" t="str">
            <v>CIP1</v>
          </cell>
          <cell r="D1512" t="str">
            <v>M003</v>
          </cell>
          <cell r="E1512">
            <v>39299</v>
          </cell>
          <cell r="F1512" t="str">
            <v>Lockstitch Machine</v>
          </cell>
          <cell r="G1512">
            <v>229654.75</v>
          </cell>
          <cell r="H1512">
            <v>-220723.74</v>
          </cell>
          <cell r="I1512">
            <v>8931.01</v>
          </cell>
        </row>
        <row r="1513">
          <cell r="A1513">
            <v>30001773</v>
          </cell>
          <cell r="B1513" t="str">
            <v>0</v>
          </cell>
          <cell r="C1513" t="str">
            <v>CIP1</v>
          </cell>
          <cell r="D1513" t="str">
            <v>M003</v>
          </cell>
          <cell r="E1513">
            <v>39299</v>
          </cell>
          <cell r="F1513" t="str">
            <v>Lockstitch Machine</v>
          </cell>
          <cell r="G1513">
            <v>229654.75</v>
          </cell>
          <cell r="H1513">
            <v>-220723.74</v>
          </cell>
          <cell r="I1513">
            <v>8931.01</v>
          </cell>
        </row>
        <row r="1514">
          <cell r="A1514">
            <v>30001774</v>
          </cell>
          <cell r="B1514" t="str">
            <v>0</v>
          </cell>
          <cell r="C1514" t="str">
            <v>CIP1</v>
          </cell>
          <cell r="D1514" t="str">
            <v>M003</v>
          </cell>
          <cell r="E1514">
            <v>39299</v>
          </cell>
          <cell r="F1514" t="str">
            <v>Lockstitch Machine</v>
          </cell>
          <cell r="G1514">
            <v>229654.75</v>
          </cell>
          <cell r="H1514">
            <v>-220723.74</v>
          </cell>
          <cell r="I1514">
            <v>8931.01</v>
          </cell>
        </row>
        <row r="1515">
          <cell r="A1515">
            <v>30001775</v>
          </cell>
          <cell r="B1515" t="str">
            <v>0</v>
          </cell>
          <cell r="C1515" t="str">
            <v>CIP1</v>
          </cell>
          <cell r="D1515" t="str">
            <v>M003</v>
          </cell>
          <cell r="E1515">
            <v>39299</v>
          </cell>
          <cell r="F1515" t="str">
            <v>Lockstitch Machine</v>
          </cell>
          <cell r="G1515">
            <v>229654.75</v>
          </cell>
          <cell r="H1515">
            <v>-220723.74</v>
          </cell>
          <cell r="I1515">
            <v>8931.01</v>
          </cell>
        </row>
        <row r="1516">
          <cell r="A1516">
            <v>30001776</v>
          </cell>
          <cell r="B1516" t="str">
            <v>0</v>
          </cell>
          <cell r="C1516" t="str">
            <v>CIP1</v>
          </cell>
          <cell r="D1516" t="str">
            <v>M003</v>
          </cell>
          <cell r="E1516">
            <v>39299</v>
          </cell>
          <cell r="F1516" t="str">
            <v>Lockstitch Machine</v>
          </cell>
          <cell r="G1516">
            <v>229654.75</v>
          </cell>
          <cell r="H1516">
            <v>-220723.74</v>
          </cell>
          <cell r="I1516">
            <v>8931.01</v>
          </cell>
        </row>
        <row r="1517">
          <cell r="A1517">
            <v>30001777</v>
          </cell>
          <cell r="B1517" t="str">
            <v>0</v>
          </cell>
          <cell r="C1517" t="str">
            <v>CIP1</v>
          </cell>
          <cell r="D1517" t="str">
            <v>M003</v>
          </cell>
          <cell r="E1517">
            <v>39299</v>
          </cell>
          <cell r="F1517" t="str">
            <v>Lockstitch Machine</v>
          </cell>
          <cell r="G1517">
            <v>229654.75</v>
          </cell>
          <cell r="H1517">
            <v>-220723.74</v>
          </cell>
          <cell r="I1517">
            <v>8931.01</v>
          </cell>
        </row>
        <row r="1518">
          <cell r="A1518">
            <v>30001778</v>
          </cell>
          <cell r="B1518" t="str">
            <v>0</v>
          </cell>
          <cell r="C1518" t="str">
            <v>CIP1</v>
          </cell>
          <cell r="D1518" t="str">
            <v>M003</v>
          </cell>
          <cell r="E1518">
            <v>39299</v>
          </cell>
          <cell r="F1518" t="str">
            <v>Lockstitch Machine</v>
          </cell>
          <cell r="G1518">
            <v>229654.75</v>
          </cell>
          <cell r="H1518">
            <v>-220723.74</v>
          </cell>
          <cell r="I1518">
            <v>8931.01</v>
          </cell>
        </row>
        <row r="1519">
          <cell r="A1519">
            <v>30001779</v>
          </cell>
          <cell r="B1519" t="str">
            <v>0</v>
          </cell>
          <cell r="C1519" t="str">
            <v>CIP1</v>
          </cell>
          <cell r="D1519" t="str">
            <v>M003</v>
          </cell>
          <cell r="E1519">
            <v>39299</v>
          </cell>
          <cell r="F1519" t="str">
            <v>Lockstitch Machine</v>
          </cell>
          <cell r="G1519">
            <v>229654.75</v>
          </cell>
          <cell r="H1519">
            <v>-220723.74</v>
          </cell>
          <cell r="I1519">
            <v>8931.01</v>
          </cell>
        </row>
        <row r="1520">
          <cell r="A1520">
            <v>30001780</v>
          </cell>
          <cell r="B1520" t="str">
            <v>0</v>
          </cell>
          <cell r="C1520" t="str">
            <v>CIP1</v>
          </cell>
          <cell r="D1520" t="str">
            <v>M003</v>
          </cell>
          <cell r="E1520">
            <v>39299</v>
          </cell>
          <cell r="F1520" t="str">
            <v>Lockstitch Machine</v>
          </cell>
          <cell r="G1520">
            <v>229654.75</v>
          </cell>
          <cell r="H1520">
            <v>-220723.74</v>
          </cell>
          <cell r="I1520">
            <v>8931.01</v>
          </cell>
        </row>
        <row r="1521">
          <cell r="A1521">
            <v>30001781</v>
          </cell>
          <cell r="B1521" t="str">
            <v>0</v>
          </cell>
          <cell r="C1521" t="str">
            <v>CIP1</v>
          </cell>
          <cell r="D1521" t="str">
            <v>M003</v>
          </cell>
          <cell r="E1521">
            <v>39299</v>
          </cell>
          <cell r="F1521" t="str">
            <v>Lockstitch Machine</v>
          </cell>
          <cell r="G1521">
            <v>229654.75</v>
          </cell>
          <cell r="H1521">
            <v>-220723.74</v>
          </cell>
          <cell r="I1521">
            <v>8931.01</v>
          </cell>
        </row>
        <row r="1522">
          <cell r="A1522">
            <v>30001782</v>
          </cell>
          <cell r="B1522" t="str">
            <v>0</v>
          </cell>
          <cell r="C1522" t="str">
            <v>CIP1</v>
          </cell>
          <cell r="D1522" t="str">
            <v>M003</v>
          </cell>
          <cell r="E1522">
            <v>39299</v>
          </cell>
          <cell r="F1522" t="str">
            <v>Lockstitch Machine</v>
          </cell>
          <cell r="G1522">
            <v>229654.75</v>
          </cell>
          <cell r="H1522">
            <v>-220723.74</v>
          </cell>
          <cell r="I1522">
            <v>8931.01</v>
          </cell>
        </row>
        <row r="1523">
          <cell r="A1523">
            <v>30001783</v>
          </cell>
          <cell r="B1523" t="str">
            <v>0</v>
          </cell>
          <cell r="C1523" t="str">
            <v>CIP1</v>
          </cell>
          <cell r="D1523" t="str">
            <v>M003</v>
          </cell>
          <cell r="E1523">
            <v>39299</v>
          </cell>
          <cell r="F1523" t="str">
            <v>Lockstitch Machine</v>
          </cell>
          <cell r="G1523">
            <v>229654.75</v>
          </cell>
          <cell r="H1523">
            <v>-220723.74</v>
          </cell>
          <cell r="I1523">
            <v>8931.01</v>
          </cell>
        </row>
        <row r="1524">
          <cell r="A1524">
            <v>30001784</v>
          </cell>
          <cell r="B1524" t="str">
            <v>0</v>
          </cell>
          <cell r="C1524" t="str">
            <v>CIP1</v>
          </cell>
          <cell r="D1524" t="str">
            <v>M003</v>
          </cell>
          <cell r="E1524">
            <v>39299</v>
          </cell>
          <cell r="F1524" t="str">
            <v>Lockstitch Machine</v>
          </cell>
          <cell r="G1524">
            <v>229654.75</v>
          </cell>
          <cell r="H1524">
            <v>-220723.74</v>
          </cell>
          <cell r="I1524">
            <v>8931.01</v>
          </cell>
        </row>
        <row r="1525">
          <cell r="A1525">
            <v>30001785</v>
          </cell>
          <cell r="B1525" t="str">
            <v>0</v>
          </cell>
          <cell r="C1525" t="str">
            <v>CIP1</v>
          </cell>
          <cell r="D1525" t="str">
            <v>M003</v>
          </cell>
          <cell r="E1525">
            <v>39299</v>
          </cell>
          <cell r="F1525" t="str">
            <v>Lockstitch Machine</v>
          </cell>
          <cell r="G1525">
            <v>229654.75</v>
          </cell>
          <cell r="H1525">
            <v>-220723.74</v>
          </cell>
          <cell r="I1525">
            <v>8931.01</v>
          </cell>
        </row>
        <row r="1526">
          <cell r="A1526">
            <v>30001786</v>
          </cell>
          <cell r="B1526" t="str">
            <v>0</v>
          </cell>
          <cell r="C1526" t="str">
            <v>CIP1</v>
          </cell>
          <cell r="D1526" t="str">
            <v>M003</v>
          </cell>
          <cell r="E1526">
            <v>39299</v>
          </cell>
          <cell r="F1526" t="str">
            <v>Lockstitch Machine</v>
          </cell>
          <cell r="G1526">
            <v>229654.75</v>
          </cell>
          <cell r="H1526">
            <v>-220723.74</v>
          </cell>
          <cell r="I1526">
            <v>8931.01</v>
          </cell>
        </row>
        <row r="1527">
          <cell r="A1527">
            <v>30001787</v>
          </cell>
          <cell r="B1527" t="str">
            <v>0</v>
          </cell>
          <cell r="C1527" t="str">
            <v>CIP1</v>
          </cell>
          <cell r="D1527" t="str">
            <v>M003</v>
          </cell>
          <cell r="E1527">
            <v>39299</v>
          </cell>
          <cell r="F1527" t="str">
            <v>FEED OF THE ARM MACHINE</v>
          </cell>
          <cell r="G1527">
            <v>229654.75</v>
          </cell>
          <cell r="H1527">
            <v>-220723.74</v>
          </cell>
          <cell r="I1527">
            <v>8931.01</v>
          </cell>
        </row>
        <row r="1528">
          <cell r="A1528">
            <v>30001788</v>
          </cell>
          <cell r="B1528" t="str">
            <v>0</v>
          </cell>
          <cell r="C1528" t="str">
            <v>CIP1</v>
          </cell>
          <cell r="D1528" t="str">
            <v>M003</v>
          </cell>
          <cell r="E1528">
            <v>39299</v>
          </cell>
          <cell r="F1528" t="str">
            <v>Lockstitch Machine</v>
          </cell>
          <cell r="G1528">
            <v>229654.75</v>
          </cell>
          <cell r="H1528">
            <v>-220723.74</v>
          </cell>
          <cell r="I1528">
            <v>8931.01</v>
          </cell>
        </row>
        <row r="1529">
          <cell r="A1529">
            <v>30001789</v>
          </cell>
          <cell r="B1529" t="str">
            <v>0</v>
          </cell>
          <cell r="C1529" t="str">
            <v>CIP1</v>
          </cell>
          <cell r="D1529" t="str">
            <v>M003</v>
          </cell>
          <cell r="E1529">
            <v>39370</v>
          </cell>
          <cell r="F1529" t="str">
            <v>Lockstitch Machine</v>
          </cell>
          <cell r="G1529">
            <v>323032.03999999998</v>
          </cell>
          <cell r="H1529">
            <v>-306880.43</v>
          </cell>
          <cell r="I1529">
            <v>16151.61</v>
          </cell>
        </row>
        <row r="1530">
          <cell r="A1530">
            <v>30001790</v>
          </cell>
          <cell r="B1530" t="str">
            <v>0</v>
          </cell>
          <cell r="C1530" t="str">
            <v>CIP1</v>
          </cell>
          <cell r="D1530" t="str">
            <v>M003</v>
          </cell>
          <cell r="E1530">
            <v>39370</v>
          </cell>
          <cell r="F1530" t="str">
            <v>Lockstitch Machine</v>
          </cell>
          <cell r="G1530">
            <v>323032.03999999998</v>
          </cell>
          <cell r="H1530">
            <v>-306880.43</v>
          </cell>
          <cell r="I1530">
            <v>16151.61</v>
          </cell>
        </row>
        <row r="1531">
          <cell r="A1531">
            <v>30001791</v>
          </cell>
          <cell r="B1531" t="str">
            <v>0</v>
          </cell>
          <cell r="C1531" t="str">
            <v>CIP1</v>
          </cell>
          <cell r="D1531" t="str">
            <v>M003</v>
          </cell>
          <cell r="E1531">
            <v>39370</v>
          </cell>
          <cell r="F1531" t="str">
            <v>Lockstitch Machine</v>
          </cell>
          <cell r="G1531">
            <v>323032.03999999998</v>
          </cell>
          <cell r="H1531">
            <v>-306880.43</v>
          </cell>
          <cell r="I1531">
            <v>16151.61</v>
          </cell>
        </row>
        <row r="1532">
          <cell r="A1532">
            <v>30001792</v>
          </cell>
          <cell r="B1532" t="str">
            <v>0</v>
          </cell>
          <cell r="C1532" t="str">
            <v>CIP1</v>
          </cell>
          <cell r="D1532" t="str">
            <v>M003</v>
          </cell>
          <cell r="E1532">
            <v>39370</v>
          </cell>
          <cell r="F1532" t="str">
            <v>Lockstitch Machine</v>
          </cell>
          <cell r="G1532">
            <v>323032.03999999998</v>
          </cell>
          <cell r="H1532">
            <v>-306880.43</v>
          </cell>
          <cell r="I1532">
            <v>16151.61</v>
          </cell>
        </row>
        <row r="1533">
          <cell r="A1533">
            <v>30001796</v>
          </cell>
          <cell r="B1533" t="str">
            <v>0</v>
          </cell>
          <cell r="C1533" t="str">
            <v>CIP1</v>
          </cell>
          <cell r="D1533" t="str">
            <v>M003</v>
          </cell>
          <cell r="E1533">
            <v>39435</v>
          </cell>
          <cell r="F1533" t="str">
            <v>Lockstitch Machine</v>
          </cell>
          <cell r="G1533">
            <v>322117.43</v>
          </cell>
          <cell r="H1533">
            <v>-302432.49</v>
          </cell>
          <cell r="I1533">
            <v>19684.939999999999</v>
          </cell>
        </row>
        <row r="1534">
          <cell r="A1534">
            <v>30001797</v>
          </cell>
          <cell r="B1534" t="str">
            <v>0</v>
          </cell>
          <cell r="C1534" t="str">
            <v>CIP1</v>
          </cell>
          <cell r="D1534" t="str">
            <v>M003</v>
          </cell>
          <cell r="E1534">
            <v>38978</v>
          </cell>
          <cell r="F1534" t="str">
            <v>Loop Make Machine -Kansai</v>
          </cell>
          <cell r="G1534">
            <v>32426</v>
          </cell>
          <cell r="H1534">
            <v>-32425.99</v>
          </cell>
          <cell r="I1534">
            <v>0.01</v>
          </cell>
        </row>
        <row r="1535">
          <cell r="A1535">
            <v>30001800</v>
          </cell>
          <cell r="B1535" t="str">
            <v>0</v>
          </cell>
          <cell r="C1535" t="str">
            <v>CIP1</v>
          </cell>
          <cell r="D1535" t="str">
            <v>M003</v>
          </cell>
          <cell r="E1535">
            <v>39049</v>
          </cell>
          <cell r="F1535" t="str">
            <v>Loop Make Machine -Kansai</v>
          </cell>
          <cell r="G1535">
            <v>54541.02</v>
          </cell>
          <cell r="H1535">
            <v>-54541.02</v>
          </cell>
          <cell r="I1535">
            <v>0</v>
          </cell>
        </row>
        <row r="1536">
          <cell r="A1536">
            <v>30001801</v>
          </cell>
          <cell r="B1536" t="str">
            <v>0</v>
          </cell>
          <cell r="C1536" t="str">
            <v>CIP1</v>
          </cell>
          <cell r="D1536" t="str">
            <v>M003</v>
          </cell>
          <cell r="E1536">
            <v>39049</v>
          </cell>
          <cell r="F1536" t="str">
            <v>LOOP CUTTING MACHINE</v>
          </cell>
          <cell r="G1536">
            <v>54541.02</v>
          </cell>
          <cell r="H1536">
            <v>-54541.02</v>
          </cell>
          <cell r="I1536">
            <v>0</v>
          </cell>
        </row>
        <row r="1537">
          <cell r="A1537">
            <v>30001802</v>
          </cell>
          <cell r="B1537" t="str">
            <v>0</v>
          </cell>
          <cell r="C1537" t="str">
            <v>CIP1</v>
          </cell>
          <cell r="D1537" t="str">
            <v>M003</v>
          </cell>
          <cell r="E1537">
            <v>39049</v>
          </cell>
          <cell r="F1537" t="str">
            <v>LOOP CUTTING MACHINE</v>
          </cell>
          <cell r="G1537">
            <v>54541.02</v>
          </cell>
          <cell r="H1537">
            <v>-54541.02</v>
          </cell>
          <cell r="I1537">
            <v>0</v>
          </cell>
        </row>
        <row r="1538">
          <cell r="A1538">
            <v>30001803</v>
          </cell>
          <cell r="B1538" t="str">
            <v>0</v>
          </cell>
          <cell r="C1538" t="str">
            <v>CIP1</v>
          </cell>
          <cell r="D1538" t="str">
            <v>M003</v>
          </cell>
          <cell r="E1538">
            <v>39049</v>
          </cell>
          <cell r="F1538" t="str">
            <v>LOOP CUTTING MACHINE</v>
          </cell>
          <cell r="G1538">
            <v>54541.02</v>
          </cell>
          <cell r="H1538">
            <v>-54541.02</v>
          </cell>
          <cell r="I1538">
            <v>0</v>
          </cell>
        </row>
        <row r="1539">
          <cell r="A1539">
            <v>30001809</v>
          </cell>
          <cell r="B1539" t="str">
            <v>0</v>
          </cell>
          <cell r="C1539" t="str">
            <v>CIP1</v>
          </cell>
          <cell r="D1539" t="str">
            <v>M003</v>
          </cell>
          <cell r="E1539">
            <v>39049</v>
          </cell>
          <cell r="F1539" t="str">
            <v>Multi Niddle Machine</v>
          </cell>
          <cell r="G1539">
            <v>81660.83</v>
          </cell>
          <cell r="H1539">
            <v>-81660.83</v>
          </cell>
          <cell r="I1539">
            <v>0</v>
          </cell>
        </row>
        <row r="1540">
          <cell r="A1540">
            <v>30001812</v>
          </cell>
          <cell r="B1540" t="str">
            <v>0</v>
          </cell>
          <cell r="C1540" t="str">
            <v>CIP1</v>
          </cell>
          <cell r="D1540" t="str">
            <v>M003</v>
          </cell>
          <cell r="E1540">
            <v>39124</v>
          </cell>
          <cell r="F1540" t="str">
            <v>Multi Niddle Machine</v>
          </cell>
          <cell r="G1540">
            <v>270453.45</v>
          </cell>
          <cell r="H1540">
            <v>-268950.94</v>
          </cell>
          <cell r="I1540">
            <v>1502.51</v>
          </cell>
        </row>
        <row r="1541">
          <cell r="A1541">
            <v>30001813</v>
          </cell>
          <cell r="B1541" t="str">
            <v>0</v>
          </cell>
          <cell r="C1541" t="str">
            <v>CIP1</v>
          </cell>
          <cell r="D1541" t="str">
            <v>M003</v>
          </cell>
          <cell r="E1541">
            <v>39124</v>
          </cell>
          <cell r="F1541" t="str">
            <v>Multi Niddle Machine</v>
          </cell>
          <cell r="G1541">
            <v>270453.45</v>
          </cell>
          <cell r="H1541">
            <v>-268950.94</v>
          </cell>
          <cell r="I1541">
            <v>1502.51</v>
          </cell>
        </row>
        <row r="1542">
          <cell r="A1542">
            <v>30001814</v>
          </cell>
          <cell r="B1542" t="str">
            <v>0</v>
          </cell>
          <cell r="C1542" t="str">
            <v>CIP1</v>
          </cell>
          <cell r="D1542" t="str">
            <v>M003</v>
          </cell>
          <cell r="E1542">
            <v>39124</v>
          </cell>
          <cell r="F1542" t="str">
            <v>Multi Niddle Machine</v>
          </cell>
          <cell r="G1542">
            <v>270453.45</v>
          </cell>
          <cell r="H1542">
            <v>-268950.94</v>
          </cell>
          <cell r="I1542">
            <v>1502.51</v>
          </cell>
        </row>
        <row r="1543">
          <cell r="A1543">
            <v>30001838</v>
          </cell>
          <cell r="B1543" t="str">
            <v>0</v>
          </cell>
          <cell r="C1543" t="str">
            <v>CIP1</v>
          </cell>
          <cell r="D1543" t="str">
            <v>M003</v>
          </cell>
          <cell r="E1543">
            <v>39680</v>
          </cell>
          <cell r="F1543" t="str">
            <v>OVERLOCK</v>
          </cell>
          <cell r="G1543">
            <v>65820.649999999994</v>
          </cell>
          <cell r="H1543">
            <v>-58872.91</v>
          </cell>
          <cell r="I1543">
            <v>6947.74</v>
          </cell>
        </row>
        <row r="1544">
          <cell r="A1544">
            <v>30001839</v>
          </cell>
          <cell r="B1544" t="str">
            <v>0</v>
          </cell>
          <cell r="C1544" t="str">
            <v>CIP1</v>
          </cell>
          <cell r="D1544" t="str">
            <v>M003</v>
          </cell>
          <cell r="E1544">
            <v>39680</v>
          </cell>
          <cell r="F1544" t="str">
            <v>OVERLOCK</v>
          </cell>
          <cell r="G1544">
            <v>65820.649999999994</v>
          </cell>
          <cell r="H1544">
            <v>-58872.91</v>
          </cell>
          <cell r="I1544">
            <v>6947.74</v>
          </cell>
        </row>
        <row r="1545">
          <cell r="A1545">
            <v>30001841</v>
          </cell>
          <cell r="B1545" t="str">
            <v>0</v>
          </cell>
          <cell r="C1545" t="str">
            <v>CIP1</v>
          </cell>
          <cell r="D1545" t="str">
            <v>M003</v>
          </cell>
          <cell r="E1545">
            <v>39680</v>
          </cell>
          <cell r="F1545" t="str">
            <v>OVERLOCK</v>
          </cell>
          <cell r="G1545">
            <v>65820.649999999994</v>
          </cell>
          <cell r="H1545">
            <v>-58872.91</v>
          </cell>
          <cell r="I1545">
            <v>6947.74</v>
          </cell>
        </row>
        <row r="1546">
          <cell r="A1546">
            <v>30001842</v>
          </cell>
          <cell r="B1546" t="str">
            <v>0</v>
          </cell>
          <cell r="C1546" t="str">
            <v>CIP1</v>
          </cell>
          <cell r="D1546" t="str">
            <v>M003</v>
          </cell>
          <cell r="E1546">
            <v>39680</v>
          </cell>
          <cell r="F1546" t="str">
            <v>OVERLOCK</v>
          </cell>
          <cell r="G1546">
            <v>65820.649999999994</v>
          </cell>
          <cell r="H1546">
            <v>-58872.91</v>
          </cell>
          <cell r="I1546">
            <v>6947.74</v>
          </cell>
        </row>
        <row r="1547">
          <cell r="A1547">
            <v>30001843</v>
          </cell>
          <cell r="B1547" t="str">
            <v>0</v>
          </cell>
          <cell r="C1547" t="str">
            <v>CIP1</v>
          </cell>
          <cell r="D1547" t="str">
            <v>M003</v>
          </cell>
          <cell r="E1547">
            <v>39680</v>
          </cell>
          <cell r="F1547" t="str">
            <v>OVERLOCK</v>
          </cell>
          <cell r="G1547">
            <v>65820.649999999994</v>
          </cell>
          <cell r="H1547">
            <v>-58872.91</v>
          </cell>
          <cell r="I1547">
            <v>6947.74</v>
          </cell>
        </row>
        <row r="1548">
          <cell r="A1548">
            <v>30001844</v>
          </cell>
          <cell r="B1548" t="str">
            <v>0</v>
          </cell>
          <cell r="C1548" t="str">
            <v>CIP1</v>
          </cell>
          <cell r="D1548" t="str">
            <v>M003</v>
          </cell>
          <cell r="E1548">
            <v>39680</v>
          </cell>
          <cell r="F1548" t="str">
            <v>OVERLOCK</v>
          </cell>
          <cell r="G1548">
            <v>65820.649999999994</v>
          </cell>
          <cell r="H1548">
            <v>-58872.91</v>
          </cell>
          <cell r="I1548">
            <v>6947.74</v>
          </cell>
        </row>
        <row r="1549">
          <cell r="A1549">
            <v>30001845</v>
          </cell>
          <cell r="B1549" t="str">
            <v>0</v>
          </cell>
          <cell r="C1549" t="str">
            <v>CIP1</v>
          </cell>
          <cell r="D1549" t="str">
            <v>M003</v>
          </cell>
          <cell r="E1549">
            <v>39680</v>
          </cell>
          <cell r="F1549" t="str">
            <v>OVERLOCK</v>
          </cell>
          <cell r="G1549">
            <v>65820.649999999994</v>
          </cell>
          <cell r="H1549">
            <v>-58872.91</v>
          </cell>
          <cell r="I1549">
            <v>6947.74</v>
          </cell>
        </row>
        <row r="1550">
          <cell r="A1550">
            <v>30001846</v>
          </cell>
          <cell r="B1550" t="str">
            <v>0</v>
          </cell>
          <cell r="C1550" t="str">
            <v>CIP1</v>
          </cell>
          <cell r="D1550" t="str">
            <v>M003</v>
          </cell>
          <cell r="E1550">
            <v>39680</v>
          </cell>
          <cell r="F1550" t="str">
            <v>OVERLOCK</v>
          </cell>
          <cell r="G1550">
            <v>65820.649999999994</v>
          </cell>
          <cell r="H1550">
            <v>-58872.91</v>
          </cell>
          <cell r="I1550">
            <v>6947.74</v>
          </cell>
        </row>
        <row r="1551">
          <cell r="A1551">
            <v>30001847</v>
          </cell>
          <cell r="B1551" t="str">
            <v>0</v>
          </cell>
          <cell r="C1551" t="str">
            <v>CIP1</v>
          </cell>
          <cell r="D1551" t="str">
            <v>M003</v>
          </cell>
          <cell r="E1551">
            <v>39680</v>
          </cell>
          <cell r="F1551" t="str">
            <v>OVERLOCK</v>
          </cell>
          <cell r="G1551">
            <v>65820.649999999994</v>
          </cell>
          <cell r="H1551">
            <v>-58872.91</v>
          </cell>
          <cell r="I1551">
            <v>6947.74</v>
          </cell>
        </row>
        <row r="1552">
          <cell r="A1552">
            <v>30001848</v>
          </cell>
          <cell r="B1552" t="str">
            <v>0</v>
          </cell>
          <cell r="C1552" t="str">
            <v>CIP1</v>
          </cell>
          <cell r="D1552" t="str">
            <v>M003</v>
          </cell>
          <cell r="E1552">
            <v>39680</v>
          </cell>
          <cell r="F1552" t="str">
            <v>OVERLOCK</v>
          </cell>
          <cell r="G1552">
            <v>66583.649999999994</v>
          </cell>
          <cell r="H1552">
            <v>-59555.38</v>
          </cell>
          <cell r="I1552">
            <v>7028.27</v>
          </cell>
        </row>
        <row r="1553">
          <cell r="A1553">
            <v>30001849</v>
          </cell>
          <cell r="B1553" t="str">
            <v>0</v>
          </cell>
          <cell r="C1553" t="str">
            <v>CIP1</v>
          </cell>
          <cell r="D1553" t="str">
            <v>M003</v>
          </cell>
          <cell r="E1553">
            <v>39680</v>
          </cell>
          <cell r="F1553" t="str">
            <v>OVERLOCK</v>
          </cell>
          <cell r="G1553">
            <v>66583.649999999994</v>
          </cell>
          <cell r="H1553">
            <v>-59555.38</v>
          </cell>
          <cell r="I1553">
            <v>7028.27</v>
          </cell>
        </row>
        <row r="1554">
          <cell r="A1554">
            <v>30001850</v>
          </cell>
          <cell r="B1554" t="str">
            <v>0</v>
          </cell>
          <cell r="C1554" t="str">
            <v>CIP1</v>
          </cell>
          <cell r="D1554" t="str">
            <v>M003</v>
          </cell>
          <cell r="E1554">
            <v>39680</v>
          </cell>
          <cell r="F1554" t="str">
            <v>OVERLOCK</v>
          </cell>
          <cell r="G1554">
            <v>66583.649999999994</v>
          </cell>
          <cell r="H1554">
            <v>-59555.38</v>
          </cell>
          <cell r="I1554">
            <v>7028.27</v>
          </cell>
        </row>
        <row r="1555">
          <cell r="A1555">
            <v>30001852</v>
          </cell>
          <cell r="B1555" t="str">
            <v>0</v>
          </cell>
          <cell r="C1555" t="str">
            <v>CIP1</v>
          </cell>
          <cell r="D1555" t="str">
            <v>M003</v>
          </cell>
          <cell r="E1555">
            <v>39680</v>
          </cell>
          <cell r="F1555" t="str">
            <v>OVERLOCK</v>
          </cell>
          <cell r="G1555">
            <v>66583.649999999994</v>
          </cell>
          <cell r="H1555">
            <v>-59555.38</v>
          </cell>
          <cell r="I1555">
            <v>7028.27</v>
          </cell>
        </row>
        <row r="1556">
          <cell r="A1556">
            <v>30001853</v>
          </cell>
          <cell r="B1556" t="str">
            <v>0</v>
          </cell>
          <cell r="C1556" t="str">
            <v>CIP1</v>
          </cell>
          <cell r="D1556" t="str">
            <v>M003</v>
          </cell>
          <cell r="E1556">
            <v>39680</v>
          </cell>
          <cell r="F1556" t="str">
            <v>OVERLOCK</v>
          </cell>
          <cell r="G1556">
            <v>66583.649999999994</v>
          </cell>
          <cell r="H1556">
            <v>-59555.38</v>
          </cell>
          <cell r="I1556">
            <v>7028.27</v>
          </cell>
        </row>
        <row r="1557">
          <cell r="A1557">
            <v>30001854</v>
          </cell>
          <cell r="B1557" t="str">
            <v>0</v>
          </cell>
          <cell r="C1557" t="str">
            <v>CIP1</v>
          </cell>
          <cell r="D1557" t="str">
            <v>M003</v>
          </cell>
          <cell r="E1557">
            <v>39680</v>
          </cell>
          <cell r="F1557" t="str">
            <v>OVERLOCK</v>
          </cell>
          <cell r="G1557">
            <v>66583.649999999994</v>
          </cell>
          <cell r="H1557">
            <v>-59555.38</v>
          </cell>
          <cell r="I1557">
            <v>7028.27</v>
          </cell>
        </row>
        <row r="1558">
          <cell r="A1558">
            <v>30001855</v>
          </cell>
          <cell r="B1558" t="str">
            <v>0</v>
          </cell>
          <cell r="C1558" t="str">
            <v>CIP1</v>
          </cell>
          <cell r="D1558" t="str">
            <v>M003</v>
          </cell>
          <cell r="E1558">
            <v>39680</v>
          </cell>
          <cell r="F1558" t="str">
            <v>OVERLOCK</v>
          </cell>
          <cell r="G1558">
            <v>66583.649999999994</v>
          </cell>
          <cell r="H1558">
            <v>-59555.38</v>
          </cell>
          <cell r="I1558">
            <v>7028.27</v>
          </cell>
        </row>
        <row r="1559">
          <cell r="A1559">
            <v>30001856</v>
          </cell>
          <cell r="B1559" t="str">
            <v>0</v>
          </cell>
          <cell r="C1559" t="str">
            <v>CIP1</v>
          </cell>
          <cell r="D1559" t="str">
            <v>M003</v>
          </cell>
          <cell r="E1559">
            <v>39680</v>
          </cell>
          <cell r="F1559" t="str">
            <v>OVERLOCK</v>
          </cell>
          <cell r="G1559">
            <v>66583.649999999994</v>
          </cell>
          <cell r="H1559">
            <v>-59555.38</v>
          </cell>
          <cell r="I1559">
            <v>7028.27</v>
          </cell>
        </row>
        <row r="1560">
          <cell r="A1560">
            <v>30001857</v>
          </cell>
          <cell r="B1560" t="str">
            <v>0</v>
          </cell>
          <cell r="C1560" t="str">
            <v>CIP1</v>
          </cell>
          <cell r="D1560" t="str">
            <v>M003</v>
          </cell>
          <cell r="E1560">
            <v>39680</v>
          </cell>
          <cell r="F1560" t="str">
            <v>OVERLOCK</v>
          </cell>
          <cell r="G1560">
            <v>66583.649999999994</v>
          </cell>
          <cell r="H1560">
            <v>-59555.38</v>
          </cell>
          <cell r="I1560">
            <v>7028.27</v>
          </cell>
        </row>
        <row r="1561">
          <cell r="A1561">
            <v>30001858</v>
          </cell>
          <cell r="B1561" t="str">
            <v>0</v>
          </cell>
          <cell r="C1561" t="str">
            <v>CIP1</v>
          </cell>
          <cell r="D1561" t="str">
            <v>M003</v>
          </cell>
          <cell r="E1561">
            <v>39680</v>
          </cell>
          <cell r="F1561" t="str">
            <v>OVERLOCK</v>
          </cell>
          <cell r="G1561">
            <v>66583.649999999994</v>
          </cell>
          <cell r="H1561">
            <v>-59555.38</v>
          </cell>
          <cell r="I1561">
            <v>7028.27</v>
          </cell>
        </row>
        <row r="1562">
          <cell r="A1562">
            <v>30001859</v>
          </cell>
          <cell r="B1562" t="str">
            <v>0</v>
          </cell>
          <cell r="C1562" t="str">
            <v>CIP1</v>
          </cell>
          <cell r="D1562" t="str">
            <v>M003</v>
          </cell>
          <cell r="E1562">
            <v>39680</v>
          </cell>
          <cell r="F1562" t="str">
            <v>OVERLOCK</v>
          </cell>
          <cell r="G1562">
            <v>66583.649999999994</v>
          </cell>
          <cell r="H1562">
            <v>-59555.38</v>
          </cell>
          <cell r="I1562">
            <v>7028.27</v>
          </cell>
        </row>
        <row r="1563">
          <cell r="A1563">
            <v>30001860</v>
          </cell>
          <cell r="B1563" t="str">
            <v>0</v>
          </cell>
          <cell r="C1563" t="str">
            <v>CIP1</v>
          </cell>
          <cell r="D1563" t="str">
            <v>M003</v>
          </cell>
          <cell r="E1563">
            <v>39680</v>
          </cell>
          <cell r="F1563" t="str">
            <v>OVERLOCK</v>
          </cell>
          <cell r="G1563">
            <v>66583.649999999994</v>
          </cell>
          <cell r="H1563">
            <v>-59555.38</v>
          </cell>
          <cell r="I1563">
            <v>7028.27</v>
          </cell>
        </row>
        <row r="1564">
          <cell r="A1564">
            <v>30001861</v>
          </cell>
          <cell r="B1564" t="str">
            <v>0</v>
          </cell>
          <cell r="C1564" t="str">
            <v>CIP1</v>
          </cell>
          <cell r="D1564" t="str">
            <v>M003</v>
          </cell>
          <cell r="E1564">
            <v>39680</v>
          </cell>
          <cell r="F1564" t="str">
            <v>OVERLOCK</v>
          </cell>
          <cell r="G1564">
            <v>66583.649999999994</v>
          </cell>
          <cell r="H1564">
            <v>-59555.38</v>
          </cell>
          <cell r="I1564">
            <v>7028.27</v>
          </cell>
        </row>
        <row r="1565">
          <cell r="A1565">
            <v>30001862</v>
          </cell>
          <cell r="B1565" t="str">
            <v>0</v>
          </cell>
          <cell r="C1565" t="str">
            <v>CIP1</v>
          </cell>
          <cell r="D1565" t="str">
            <v>M003</v>
          </cell>
          <cell r="E1565">
            <v>39680</v>
          </cell>
          <cell r="F1565" t="str">
            <v>OVERLOCK</v>
          </cell>
          <cell r="G1565">
            <v>66583.649999999994</v>
          </cell>
          <cell r="H1565">
            <v>-59555.38</v>
          </cell>
          <cell r="I1565">
            <v>7028.27</v>
          </cell>
        </row>
        <row r="1566">
          <cell r="A1566">
            <v>30001863</v>
          </cell>
          <cell r="B1566" t="str">
            <v>0</v>
          </cell>
          <cell r="C1566" t="str">
            <v>CIP1</v>
          </cell>
          <cell r="D1566" t="str">
            <v>M003</v>
          </cell>
          <cell r="E1566">
            <v>39680</v>
          </cell>
          <cell r="F1566" t="str">
            <v>OVERLOCK</v>
          </cell>
          <cell r="G1566">
            <v>66583.649999999994</v>
          </cell>
          <cell r="H1566">
            <v>-59555.38</v>
          </cell>
          <cell r="I1566">
            <v>7028.27</v>
          </cell>
        </row>
        <row r="1567">
          <cell r="A1567">
            <v>30001864</v>
          </cell>
          <cell r="B1567" t="str">
            <v>0</v>
          </cell>
          <cell r="C1567" t="str">
            <v>CIP1</v>
          </cell>
          <cell r="D1567" t="str">
            <v>M003</v>
          </cell>
          <cell r="E1567">
            <v>39680</v>
          </cell>
          <cell r="F1567" t="str">
            <v>OVERLOCK</v>
          </cell>
          <cell r="G1567">
            <v>66583.649999999994</v>
          </cell>
          <cell r="H1567">
            <v>-59555.38</v>
          </cell>
          <cell r="I1567">
            <v>7028.27</v>
          </cell>
        </row>
        <row r="1568">
          <cell r="A1568">
            <v>30001869</v>
          </cell>
          <cell r="B1568" t="str">
            <v>0</v>
          </cell>
          <cell r="C1568" t="str">
            <v>CIP1</v>
          </cell>
          <cell r="D1568" t="str">
            <v>M003</v>
          </cell>
          <cell r="E1568">
            <v>39502</v>
          </cell>
          <cell r="F1568" t="str">
            <v>OVERLOCK</v>
          </cell>
          <cell r="G1568">
            <v>67248.91</v>
          </cell>
          <cell r="H1568">
            <v>-62392.04</v>
          </cell>
          <cell r="I1568">
            <v>4856.87</v>
          </cell>
        </row>
        <row r="1569">
          <cell r="A1569">
            <v>30001870</v>
          </cell>
          <cell r="B1569" t="str">
            <v>0</v>
          </cell>
          <cell r="C1569" t="str">
            <v>CIP1</v>
          </cell>
          <cell r="D1569" t="str">
            <v>M003</v>
          </cell>
          <cell r="E1569">
            <v>39502</v>
          </cell>
          <cell r="F1569" t="str">
            <v>OVERLOCK</v>
          </cell>
          <cell r="G1569">
            <v>67248.91</v>
          </cell>
          <cell r="H1569">
            <v>-62392.04</v>
          </cell>
          <cell r="I1569">
            <v>4856.87</v>
          </cell>
        </row>
        <row r="1570">
          <cell r="A1570">
            <v>30001871</v>
          </cell>
          <cell r="B1570" t="str">
            <v>0</v>
          </cell>
          <cell r="C1570" t="str">
            <v>CIP1</v>
          </cell>
          <cell r="D1570" t="str">
            <v>M003</v>
          </cell>
          <cell r="E1570">
            <v>39502</v>
          </cell>
          <cell r="F1570" t="str">
            <v>OVERLOCK</v>
          </cell>
          <cell r="G1570">
            <v>67248.91</v>
          </cell>
          <cell r="H1570">
            <v>-62392.04</v>
          </cell>
          <cell r="I1570">
            <v>4856.87</v>
          </cell>
        </row>
        <row r="1571">
          <cell r="A1571">
            <v>30001878</v>
          </cell>
          <cell r="B1571" t="str">
            <v>0</v>
          </cell>
          <cell r="C1571" t="str">
            <v>CIP1</v>
          </cell>
          <cell r="D1571" t="str">
            <v>M003</v>
          </cell>
          <cell r="E1571">
            <v>39183</v>
          </cell>
          <cell r="F1571" t="str">
            <v>OVERLOCK</v>
          </cell>
          <cell r="G1571">
            <v>81500.87</v>
          </cell>
          <cell r="H1571">
            <v>-80142.52</v>
          </cell>
          <cell r="I1571">
            <v>1358.35</v>
          </cell>
        </row>
        <row r="1572">
          <cell r="A1572">
            <v>30001879</v>
          </cell>
          <cell r="B1572" t="str">
            <v>0</v>
          </cell>
          <cell r="C1572" t="str">
            <v>CIP1</v>
          </cell>
          <cell r="D1572" t="str">
            <v>M003</v>
          </cell>
          <cell r="E1572">
            <v>39183</v>
          </cell>
          <cell r="F1572" t="str">
            <v>OVERLOCK</v>
          </cell>
          <cell r="G1572">
            <v>81500.87</v>
          </cell>
          <cell r="H1572">
            <v>-80142.52</v>
          </cell>
          <cell r="I1572">
            <v>1358.35</v>
          </cell>
        </row>
        <row r="1573">
          <cell r="A1573">
            <v>30001880</v>
          </cell>
          <cell r="B1573" t="str">
            <v>0</v>
          </cell>
          <cell r="C1573" t="str">
            <v>CIP1</v>
          </cell>
          <cell r="D1573" t="str">
            <v>M003</v>
          </cell>
          <cell r="E1573">
            <v>39183</v>
          </cell>
          <cell r="F1573" t="str">
            <v>OVERLOCK</v>
          </cell>
          <cell r="G1573">
            <v>81500.87</v>
          </cell>
          <cell r="H1573">
            <v>-80142.52</v>
          </cell>
          <cell r="I1573">
            <v>1358.35</v>
          </cell>
        </row>
        <row r="1574">
          <cell r="A1574">
            <v>30001881</v>
          </cell>
          <cell r="B1574" t="str">
            <v>0</v>
          </cell>
          <cell r="C1574" t="str">
            <v>CIP1</v>
          </cell>
          <cell r="D1574" t="str">
            <v>M003</v>
          </cell>
          <cell r="E1574">
            <v>39183</v>
          </cell>
          <cell r="F1574" t="str">
            <v>OVERLOCK</v>
          </cell>
          <cell r="G1574">
            <v>81500.87</v>
          </cell>
          <cell r="H1574">
            <v>-80142.52</v>
          </cell>
          <cell r="I1574">
            <v>1358.35</v>
          </cell>
        </row>
        <row r="1575">
          <cell r="A1575">
            <v>30001882</v>
          </cell>
          <cell r="B1575" t="str">
            <v>0</v>
          </cell>
          <cell r="C1575" t="str">
            <v>CIP1</v>
          </cell>
          <cell r="D1575" t="str">
            <v>M003</v>
          </cell>
          <cell r="E1575">
            <v>39183</v>
          </cell>
          <cell r="F1575" t="str">
            <v>OVERLOCK</v>
          </cell>
          <cell r="G1575">
            <v>81500.87</v>
          </cell>
          <cell r="H1575">
            <v>-80142.52</v>
          </cell>
          <cell r="I1575">
            <v>1358.35</v>
          </cell>
        </row>
        <row r="1576">
          <cell r="A1576">
            <v>30001883</v>
          </cell>
          <cell r="B1576" t="str">
            <v>0</v>
          </cell>
          <cell r="C1576" t="str">
            <v>CIP1</v>
          </cell>
          <cell r="D1576" t="str">
            <v>M003</v>
          </cell>
          <cell r="E1576">
            <v>39183</v>
          </cell>
          <cell r="F1576" t="str">
            <v>OVERLOCK</v>
          </cell>
          <cell r="G1576">
            <v>81500.87</v>
          </cell>
          <cell r="H1576">
            <v>-80142.52</v>
          </cell>
          <cell r="I1576">
            <v>1358.35</v>
          </cell>
        </row>
        <row r="1577">
          <cell r="A1577">
            <v>30001884</v>
          </cell>
          <cell r="B1577" t="str">
            <v>0</v>
          </cell>
          <cell r="C1577" t="str">
            <v>CIP1</v>
          </cell>
          <cell r="D1577" t="str">
            <v>M003</v>
          </cell>
          <cell r="E1577">
            <v>39183</v>
          </cell>
          <cell r="F1577" t="str">
            <v>OVERLOCK</v>
          </cell>
          <cell r="G1577">
            <v>81500.87</v>
          </cell>
          <cell r="H1577">
            <v>-80142.52</v>
          </cell>
          <cell r="I1577">
            <v>1358.35</v>
          </cell>
        </row>
        <row r="1578">
          <cell r="A1578">
            <v>30001885</v>
          </cell>
          <cell r="B1578" t="str">
            <v>0</v>
          </cell>
          <cell r="C1578" t="str">
            <v>CIP1</v>
          </cell>
          <cell r="D1578" t="str">
            <v>M003</v>
          </cell>
          <cell r="E1578">
            <v>39183</v>
          </cell>
          <cell r="F1578" t="str">
            <v>OVERLOCK</v>
          </cell>
          <cell r="G1578">
            <v>81500.87</v>
          </cell>
          <cell r="H1578">
            <v>-80142.52</v>
          </cell>
          <cell r="I1578">
            <v>1358.35</v>
          </cell>
        </row>
        <row r="1579">
          <cell r="A1579">
            <v>30001886</v>
          </cell>
          <cell r="B1579" t="str">
            <v>0</v>
          </cell>
          <cell r="C1579" t="str">
            <v>CIP1</v>
          </cell>
          <cell r="D1579" t="str">
            <v>M003</v>
          </cell>
          <cell r="E1579">
            <v>39183</v>
          </cell>
          <cell r="F1579" t="str">
            <v>OVERLOCK</v>
          </cell>
          <cell r="G1579">
            <v>81500.87</v>
          </cell>
          <cell r="H1579">
            <v>-80142.52</v>
          </cell>
          <cell r="I1579">
            <v>1358.35</v>
          </cell>
        </row>
        <row r="1580">
          <cell r="A1580">
            <v>30001887</v>
          </cell>
          <cell r="B1580" t="str">
            <v>0</v>
          </cell>
          <cell r="C1580" t="str">
            <v>CIP1</v>
          </cell>
          <cell r="D1580" t="str">
            <v>M003</v>
          </cell>
          <cell r="E1580">
            <v>39183</v>
          </cell>
          <cell r="F1580" t="str">
            <v>OVERLOCK</v>
          </cell>
          <cell r="G1580">
            <v>81500.87</v>
          </cell>
          <cell r="H1580">
            <v>-80142.52</v>
          </cell>
          <cell r="I1580">
            <v>1358.35</v>
          </cell>
        </row>
        <row r="1581">
          <cell r="A1581">
            <v>30001888</v>
          </cell>
          <cell r="B1581" t="str">
            <v>0</v>
          </cell>
          <cell r="C1581" t="str">
            <v>CIP1</v>
          </cell>
          <cell r="D1581" t="str">
            <v>M003</v>
          </cell>
          <cell r="E1581">
            <v>39183</v>
          </cell>
          <cell r="F1581" t="str">
            <v>OVERLOCK</v>
          </cell>
          <cell r="G1581">
            <v>81500.87</v>
          </cell>
          <cell r="H1581">
            <v>-80142.52</v>
          </cell>
          <cell r="I1581">
            <v>1358.35</v>
          </cell>
        </row>
        <row r="1582">
          <cell r="A1582">
            <v>30001889</v>
          </cell>
          <cell r="B1582" t="str">
            <v>0</v>
          </cell>
          <cell r="C1582" t="str">
            <v>CIP1</v>
          </cell>
          <cell r="D1582" t="str">
            <v>M003</v>
          </cell>
          <cell r="E1582">
            <v>39183</v>
          </cell>
          <cell r="F1582" t="str">
            <v>OVERLOCK</v>
          </cell>
          <cell r="G1582">
            <v>81500.87</v>
          </cell>
          <cell r="H1582">
            <v>-80142.52</v>
          </cell>
          <cell r="I1582">
            <v>1358.35</v>
          </cell>
        </row>
        <row r="1583">
          <cell r="A1583">
            <v>30001890</v>
          </cell>
          <cell r="B1583" t="str">
            <v>0</v>
          </cell>
          <cell r="C1583" t="str">
            <v>CIP1</v>
          </cell>
          <cell r="D1583" t="str">
            <v>M003</v>
          </cell>
          <cell r="E1583">
            <v>39183</v>
          </cell>
          <cell r="F1583" t="str">
            <v>OVERLOCK</v>
          </cell>
          <cell r="G1583">
            <v>81500.87</v>
          </cell>
          <cell r="H1583">
            <v>-80142.52</v>
          </cell>
          <cell r="I1583">
            <v>1358.35</v>
          </cell>
        </row>
        <row r="1584">
          <cell r="A1584">
            <v>30001891</v>
          </cell>
          <cell r="B1584" t="str">
            <v>0</v>
          </cell>
          <cell r="C1584" t="str">
            <v>CIP1</v>
          </cell>
          <cell r="D1584" t="str">
            <v>M003</v>
          </cell>
          <cell r="E1584">
            <v>39183</v>
          </cell>
          <cell r="F1584" t="str">
            <v>OVERLOCK</v>
          </cell>
          <cell r="G1584">
            <v>81500.87</v>
          </cell>
          <cell r="H1584">
            <v>-80142.52</v>
          </cell>
          <cell r="I1584">
            <v>1358.35</v>
          </cell>
        </row>
        <row r="1585">
          <cell r="A1585">
            <v>30001892</v>
          </cell>
          <cell r="B1585" t="str">
            <v>0</v>
          </cell>
          <cell r="C1585" t="str">
            <v>CIP1</v>
          </cell>
          <cell r="D1585" t="str">
            <v>M003</v>
          </cell>
          <cell r="E1585">
            <v>39183</v>
          </cell>
          <cell r="F1585" t="str">
            <v>OVERLOCK</v>
          </cell>
          <cell r="G1585">
            <v>81500.87</v>
          </cell>
          <cell r="H1585">
            <v>-80142.52</v>
          </cell>
          <cell r="I1585">
            <v>1358.35</v>
          </cell>
        </row>
        <row r="1586">
          <cell r="A1586">
            <v>30001893</v>
          </cell>
          <cell r="B1586" t="str">
            <v>0</v>
          </cell>
          <cell r="C1586" t="str">
            <v>CIP1</v>
          </cell>
          <cell r="D1586" t="str">
            <v>M003</v>
          </cell>
          <cell r="E1586">
            <v>39183</v>
          </cell>
          <cell r="F1586" t="str">
            <v>OVERLOCK</v>
          </cell>
          <cell r="G1586">
            <v>81500.87</v>
          </cell>
          <cell r="H1586">
            <v>-80142.52</v>
          </cell>
          <cell r="I1586">
            <v>1358.35</v>
          </cell>
        </row>
        <row r="1587">
          <cell r="A1587">
            <v>30001894</v>
          </cell>
          <cell r="B1587" t="str">
            <v>0</v>
          </cell>
          <cell r="C1587" t="str">
            <v>CIP1</v>
          </cell>
          <cell r="D1587" t="str">
            <v>M003</v>
          </cell>
          <cell r="E1587">
            <v>39183</v>
          </cell>
          <cell r="F1587" t="str">
            <v>OVERLOCK</v>
          </cell>
          <cell r="G1587">
            <v>81500.87</v>
          </cell>
          <cell r="H1587">
            <v>-80142.52</v>
          </cell>
          <cell r="I1587">
            <v>1358.35</v>
          </cell>
        </row>
        <row r="1588">
          <cell r="A1588">
            <v>30001896</v>
          </cell>
          <cell r="B1588" t="str">
            <v>0</v>
          </cell>
          <cell r="C1588" t="str">
            <v>CIP1</v>
          </cell>
          <cell r="D1588" t="str">
            <v>M003</v>
          </cell>
          <cell r="E1588">
            <v>39183</v>
          </cell>
          <cell r="F1588" t="str">
            <v>OVERLOCK</v>
          </cell>
          <cell r="G1588">
            <v>81500.87</v>
          </cell>
          <cell r="H1588">
            <v>-80142.52</v>
          </cell>
          <cell r="I1588">
            <v>1358.35</v>
          </cell>
        </row>
        <row r="1589">
          <cell r="A1589">
            <v>30001901</v>
          </cell>
          <cell r="B1589" t="str">
            <v>0</v>
          </cell>
          <cell r="C1589" t="str">
            <v>CIP1</v>
          </cell>
          <cell r="D1589" t="str">
            <v>M003</v>
          </cell>
          <cell r="E1589">
            <v>41311</v>
          </cell>
          <cell r="F1589" t="str">
            <v>PANT FINISHING MACHINE</v>
          </cell>
          <cell r="G1589">
            <v>616238.11</v>
          </cell>
          <cell r="H1589">
            <v>-366319.32</v>
          </cell>
          <cell r="I1589">
            <v>249918.79</v>
          </cell>
        </row>
        <row r="1590">
          <cell r="A1590">
            <v>30001902</v>
          </cell>
          <cell r="B1590" t="str">
            <v>0</v>
          </cell>
          <cell r="C1590" t="str">
            <v>CIP1</v>
          </cell>
          <cell r="D1590" t="str">
            <v>M003</v>
          </cell>
          <cell r="E1590">
            <v>40254</v>
          </cell>
          <cell r="F1590" t="str">
            <v>PANT FINISHING MACHINE</v>
          </cell>
          <cell r="G1590">
            <v>436798.06</v>
          </cell>
          <cell r="H1590">
            <v>-344585.14</v>
          </cell>
          <cell r="I1590">
            <v>92212.92</v>
          </cell>
        </row>
        <row r="1591">
          <cell r="A1591">
            <v>30001903</v>
          </cell>
          <cell r="B1591" t="str">
            <v>0</v>
          </cell>
          <cell r="C1591" t="str">
            <v>CIP1</v>
          </cell>
          <cell r="D1591" t="str">
            <v>M003</v>
          </cell>
          <cell r="E1591">
            <v>40254</v>
          </cell>
          <cell r="F1591" t="str">
            <v>PANT FINISHING MACHINE</v>
          </cell>
          <cell r="G1591">
            <v>436798.06</v>
          </cell>
          <cell r="H1591">
            <v>-344585.14</v>
          </cell>
          <cell r="I1591">
            <v>92212.92</v>
          </cell>
        </row>
        <row r="1592">
          <cell r="A1592">
            <v>30001904</v>
          </cell>
          <cell r="B1592" t="str">
            <v>0</v>
          </cell>
          <cell r="C1592" t="str">
            <v>CIP1</v>
          </cell>
          <cell r="D1592" t="str">
            <v>M003</v>
          </cell>
          <cell r="E1592">
            <v>40254</v>
          </cell>
          <cell r="F1592" t="str">
            <v>PANT FINISHING MACHINE</v>
          </cell>
          <cell r="G1592">
            <v>436798.06</v>
          </cell>
          <cell r="H1592">
            <v>-344585.14</v>
          </cell>
          <cell r="I1592">
            <v>92212.92</v>
          </cell>
        </row>
        <row r="1593">
          <cell r="A1593">
            <v>30001905</v>
          </cell>
          <cell r="B1593" t="str">
            <v>0</v>
          </cell>
          <cell r="C1593" t="str">
            <v>CIP1</v>
          </cell>
          <cell r="D1593" t="str">
            <v>M003</v>
          </cell>
          <cell r="E1593">
            <v>40254</v>
          </cell>
          <cell r="F1593" t="str">
            <v>PANT FINISHING MACHINE</v>
          </cell>
          <cell r="G1593">
            <v>436798.06</v>
          </cell>
          <cell r="H1593">
            <v>-344585.14</v>
          </cell>
          <cell r="I1593">
            <v>92212.92</v>
          </cell>
        </row>
        <row r="1594">
          <cell r="A1594">
            <v>30001906</v>
          </cell>
          <cell r="B1594" t="str">
            <v>0</v>
          </cell>
          <cell r="C1594" t="str">
            <v>CIP1</v>
          </cell>
          <cell r="D1594" t="str">
            <v>M003</v>
          </cell>
          <cell r="E1594">
            <v>39349</v>
          </cell>
          <cell r="F1594" t="str">
            <v>PANT FINISHING MACHINE</v>
          </cell>
          <cell r="G1594">
            <v>825546.57</v>
          </cell>
          <cell r="H1594">
            <v>-788855.62</v>
          </cell>
          <cell r="I1594">
            <v>36690.949999999997</v>
          </cell>
        </row>
        <row r="1595">
          <cell r="A1595">
            <v>30001907</v>
          </cell>
          <cell r="B1595" t="str">
            <v>0</v>
          </cell>
          <cell r="C1595" t="str">
            <v>CIP1</v>
          </cell>
          <cell r="D1595" t="str">
            <v>M003</v>
          </cell>
          <cell r="E1595">
            <v>39349</v>
          </cell>
          <cell r="F1595" t="str">
            <v>PANT FINISHING MACHINE</v>
          </cell>
          <cell r="G1595">
            <v>825546.57</v>
          </cell>
          <cell r="H1595">
            <v>-788855.62</v>
          </cell>
          <cell r="I1595">
            <v>36690.949999999997</v>
          </cell>
        </row>
        <row r="1596">
          <cell r="A1596">
            <v>30001908</v>
          </cell>
          <cell r="B1596" t="str">
            <v>0</v>
          </cell>
          <cell r="C1596" t="str">
            <v>CIP1</v>
          </cell>
          <cell r="D1596" t="str">
            <v>M003</v>
          </cell>
          <cell r="E1596">
            <v>38777</v>
          </cell>
          <cell r="F1596" t="str">
            <v>Pant finisher</v>
          </cell>
          <cell r="G1596">
            <v>1208134.4099999999</v>
          </cell>
          <cell r="H1596">
            <v>-1208134.3999999999</v>
          </cell>
          <cell r="I1596">
            <v>0.01</v>
          </cell>
        </row>
        <row r="1597">
          <cell r="A1597">
            <v>30001909</v>
          </cell>
          <cell r="B1597" t="str">
            <v>0</v>
          </cell>
          <cell r="C1597" t="str">
            <v>CIP1</v>
          </cell>
          <cell r="D1597" t="str">
            <v>M003</v>
          </cell>
          <cell r="E1597">
            <v>38777</v>
          </cell>
          <cell r="F1597" t="str">
            <v>Pant finisher</v>
          </cell>
          <cell r="G1597">
            <v>1208134.4099999999</v>
          </cell>
          <cell r="H1597">
            <v>-1208134.3999999999</v>
          </cell>
          <cell r="I1597">
            <v>0.01</v>
          </cell>
        </row>
        <row r="1598">
          <cell r="A1598">
            <v>30001910</v>
          </cell>
          <cell r="B1598" t="str">
            <v>0</v>
          </cell>
          <cell r="C1598" t="str">
            <v>CIP1</v>
          </cell>
          <cell r="D1598" t="str">
            <v>M003</v>
          </cell>
          <cell r="E1598">
            <v>38777</v>
          </cell>
          <cell r="F1598" t="str">
            <v>Pant finisher</v>
          </cell>
          <cell r="G1598">
            <v>1208134.4099999999</v>
          </cell>
          <cell r="H1598">
            <v>-1208134.3999999999</v>
          </cell>
          <cell r="I1598">
            <v>0.01</v>
          </cell>
        </row>
        <row r="1599">
          <cell r="A1599">
            <v>30001911</v>
          </cell>
          <cell r="B1599" t="str">
            <v>0</v>
          </cell>
          <cell r="C1599" t="str">
            <v>CIP1</v>
          </cell>
          <cell r="D1599" t="str">
            <v>M003</v>
          </cell>
          <cell r="E1599">
            <v>38777</v>
          </cell>
          <cell r="F1599" t="str">
            <v>Pant finisher</v>
          </cell>
          <cell r="G1599">
            <v>1208134.4099999999</v>
          </cell>
          <cell r="H1599">
            <v>-1208134.3999999999</v>
          </cell>
          <cell r="I1599">
            <v>0.01</v>
          </cell>
        </row>
        <row r="1600">
          <cell r="A1600">
            <v>30001912</v>
          </cell>
          <cell r="B1600" t="str">
            <v>0</v>
          </cell>
          <cell r="C1600" t="str">
            <v>CIP1</v>
          </cell>
          <cell r="D1600" t="str">
            <v>M003</v>
          </cell>
          <cell r="E1600">
            <v>38777</v>
          </cell>
          <cell r="F1600" t="str">
            <v>Auto Pocket welt</v>
          </cell>
          <cell r="G1600">
            <v>1208134.4099999999</v>
          </cell>
          <cell r="H1600">
            <v>-1208134.3999999999</v>
          </cell>
          <cell r="I1600">
            <v>0.01</v>
          </cell>
        </row>
        <row r="1601">
          <cell r="A1601">
            <v>30001913</v>
          </cell>
          <cell r="B1601" t="str">
            <v>0</v>
          </cell>
          <cell r="C1601" t="str">
            <v>CIP1</v>
          </cell>
          <cell r="D1601" t="str">
            <v>M003</v>
          </cell>
          <cell r="E1601">
            <v>38777</v>
          </cell>
          <cell r="F1601" t="str">
            <v>Auto Pocket welt</v>
          </cell>
          <cell r="G1601">
            <v>1208134.4099999999</v>
          </cell>
          <cell r="H1601">
            <v>-1208134.3999999999</v>
          </cell>
          <cell r="I1601">
            <v>0.01</v>
          </cell>
        </row>
        <row r="1602">
          <cell r="A1602">
            <v>30001914</v>
          </cell>
          <cell r="B1602" t="str">
            <v>0</v>
          </cell>
          <cell r="C1602" t="str">
            <v>CIP1</v>
          </cell>
          <cell r="D1602" t="str">
            <v>M003</v>
          </cell>
          <cell r="E1602">
            <v>38777</v>
          </cell>
          <cell r="F1602" t="str">
            <v>WELT POCKET MACHINE</v>
          </cell>
          <cell r="G1602">
            <v>1435705</v>
          </cell>
          <cell r="H1602">
            <v>-1435705</v>
          </cell>
          <cell r="I1602">
            <v>0</v>
          </cell>
        </row>
        <row r="1603">
          <cell r="A1603">
            <v>30001915</v>
          </cell>
          <cell r="B1603" t="str">
            <v>0</v>
          </cell>
          <cell r="C1603" t="str">
            <v>CIP1</v>
          </cell>
          <cell r="D1603" t="str">
            <v>M003</v>
          </cell>
          <cell r="E1603">
            <v>38777</v>
          </cell>
          <cell r="F1603" t="str">
            <v>WELT POCKET MACHINE</v>
          </cell>
          <cell r="G1603">
            <v>1435705</v>
          </cell>
          <cell r="H1603">
            <v>-1435705</v>
          </cell>
          <cell r="I1603">
            <v>0</v>
          </cell>
        </row>
        <row r="1604">
          <cell r="A1604">
            <v>30001916</v>
          </cell>
          <cell r="B1604" t="str">
            <v>0</v>
          </cell>
          <cell r="C1604" t="str">
            <v>CIP1</v>
          </cell>
          <cell r="D1604" t="str">
            <v>M003</v>
          </cell>
          <cell r="E1604">
            <v>38777</v>
          </cell>
          <cell r="F1604" t="str">
            <v>WELT POCKET MACHINE</v>
          </cell>
          <cell r="G1604">
            <v>1435705</v>
          </cell>
          <cell r="H1604">
            <v>-1435705</v>
          </cell>
          <cell r="I1604">
            <v>0</v>
          </cell>
        </row>
        <row r="1605">
          <cell r="A1605">
            <v>30001917</v>
          </cell>
          <cell r="B1605" t="str">
            <v>0</v>
          </cell>
          <cell r="C1605" t="str">
            <v>CIP1</v>
          </cell>
          <cell r="D1605" t="str">
            <v>M003</v>
          </cell>
          <cell r="E1605">
            <v>38777</v>
          </cell>
          <cell r="F1605" t="str">
            <v>WELT POCKET MACHINE</v>
          </cell>
          <cell r="G1605">
            <v>1435705</v>
          </cell>
          <cell r="H1605">
            <v>-1435705</v>
          </cell>
          <cell r="I1605">
            <v>0</v>
          </cell>
        </row>
        <row r="1606">
          <cell r="A1606">
            <v>30001918</v>
          </cell>
          <cell r="B1606" t="str">
            <v>0</v>
          </cell>
          <cell r="C1606" t="str">
            <v>CIP1</v>
          </cell>
          <cell r="D1606" t="str">
            <v>M003</v>
          </cell>
          <cell r="E1606">
            <v>41311</v>
          </cell>
          <cell r="F1606" t="str">
            <v>PANT FINISHING MACHINE</v>
          </cell>
          <cell r="G1606">
            <v>616238.11</v>
          </cell>
          <cell r="H1606">
            <v>-366319.32</v>
          </cell>
          <cell r="I1606">
            <v>249918.79</v>
          </cell>
        </row>
        <row r="1607">
          <cell r="A1607">
            <v>30001919</v>
          </cell>
          <cell r="B1607" t="str">
            <v>0</v>
          </cell>
          <cell r="C1607" t="str">
            <v>CIP1</v>
          </cell>
          <cell r="D1607" t="str">
            <v>M003</v>
          </cell>
          <cell r="E1607">
            <v>41311</v>
          </cell>
          <cell r="F1607" t="str">
            <v>PANT FINISHING MACHINE</v>
          </cell>
          <cell r="G1607">
            <v>616238.11</v>
          </cell>
          <cell r="H1607">
            <v>-366319.32</v>
          </cell>
          <cell r="I1607">
            <v>249918.79</v>
          </cell>
        </row>
        <row r="1608">
          <cell r="A1608">
            <v>30001920</v>
          </cell>
          <cell r="B1608" t="str">
            <v>0</v>
          </cell>
          <cell r="C1608" t="str">
            <v>CIP1</v>
          </cell>
          <cell r="D1608" t="str">
            <v>M003</v>
          </cell>
          <cell r="E1608">
            <v>41311</v>
          </cell>
          <cell r="F1608" t="str">
            <v>PANT FINISHING MACHINE</v>
          </cell>
          <cell r="G1608">
            <v>616238.11</v>
          </cell>
          <cell r="H1608">
            <v>-366319.32</v>
          </cell>
          <cell r="I1608">
            <v>249918.79</v>
          </cell>
        </row>
        <row r="1609">
          <cell r="A1609">
            <v>30001921</v>
          </cell>
          <cell r="B1609" t="str">
            <v>0</v>
          </cell>
          <cell r="C1609" t="str">
            <v>CIP1</v>
          </cell>
          <cell r="D1609" t="str">
            <v>M003</v>
          </cell>
          <cell r="E1609">
            <v>41311</v>
          </cell>
          <cell r="F1609" t="str">
            <v>PANT FINISHING MACHINE</v>
          </cell>
          <cell r="G1609">
            <v>616238.11</v>
          </cell>
          <cell r="H1609">
            <v>-366319.32</v>
          </cell>
          <cell r="I1609">
            <v>249918.79</v>
          </cell>
        </row>
        <row r="1610">
          <cell r="A1610">
            <v>30001922</v>
          </cell>
          <cell r="B1610" t="str">
            <v>0</v>
          </cell>
          <cell r="C1610" t="str">
            <v>CIP1</v>
          </cell>
          <cell r="D1610" t="str">
            <v>M003</v>
          </cell>
          <cell r="E1610">
            <v>41311</v>
          </cell>
          <cell r="F1610" t="str">
            <v>PANT FINISHING MACHINE</v>
          </cell>
          <cell r="G1610">
            <v>616238.11</v>
          </cell>
          <cell r="H1610">
            <v>-366319.32</v>
          </cell>
          <cell r="I1610">
            <v>249918.79</v>
          </cell>
        </row>
        <row r="1611">
          <cell r="A1611">
            <v>30001925</v>
          </cell>
          <cell r="B1611" t="str">
            <v>0</v>
          </cell>
          <cell r="C1611" t="str">
            <v>CIP1</v>
          </cell>
          <cell r="D1611" t="str">
            <v>M003</v>
          </cell>
          <cell r="E1611">
            <v>39290</v>
          </cell>
          <cell r="F1611" t="str">
            <v>POCKET CREASING MACHINE</v>
          </cell>
          <cell r="G1611">
            <v>328681.28000000003</v>
          </cell>
          <cell r="H1611">
            <v>-317725.24</v>
          </cell>
          <cell r="I1611">
            <v>10956.04</v>
          </cell>
        </row>
        <row r="1612">
          <cell r="A1612">
            <v>30001926</v>
          </cell>
          <cell r="B1612" t="str">
            <v>0</v>
          </cell>
          <cell r="C1612" t="str">
            <v>CIP1</v>
          </cell>
          <cell r="D1612" t="str">
            <v>M003</v>
          </cell>
          <cell r="E1612">
            <v>39290</v>
          </cell>
          <cell r="F1612" t="str">
            <v>POCKET CREASING MACHINE</v>
          </cell>
          <cell r="G1612">
            <v>328681.28000000003</v>
          </cell>
          <cell r="H1612">
            <v>-317725.24</v>
          </cell>
          <cell r="I1612">
            <v>10956.04</v>
          </cell>
        </row>
        <row r="1613">
          <cell r="A1613">
            <v>30001927</v>
          </cell>
          <cell r="B1613" t="str">
            <v>0</v>
          </cell>
          <cell r="C1613" t="str">
            <v>CIP1</v>
          </cell>
          <cell r="D1613" t="str">
            <v>M003</v>
          </cell>
          <cell r="E1613">
            <v>39290</v>
          </cell>
          <cell r="F1613" t="str">
            <v>POCKET CREASING MACHINE</v>
          </cell>
          <cell r="G1613">
            <v>328681.28000000003</v>
          </cell>
          <cell r="H1613">
            <v>-317725.24</v>
          </cell>
          <cell r="I1613">
            <v>10956.04</v>
          </cell>
        </row>
        <row r="1614">
          <cell r="A1614">
            <v>30001928</v>
          </cell>
          <cell r="B1614" t="str">
            <v>0</v>
          </cell>
          <cell r="C1614" t="str">
            <v>CIP1</v>
          </cell>
          <cell r="D1614" t="str">
            <v>M003</v>
          </cell>
          <cell r="E1614">
            <v>39290</v>
          </cell>
          <cell r="F1614" t="str">
            <v>POCKET CREASING MACHINE</v>
          </cell>
          <cell r="G1614">
            <v>328681.28000000003</v>
          </cell>
          <cell r="H1614">
            <v>-317725.24</v>
          </cell>
          <cell r="I1614">
            <v>10956.04</v>
          </cell>
        </row>
        <row r="1615">
          <cell r="A1615">
            <v>30001935</v>
          </cell>
          <cell r="B1615" t="str">
            <v>0</v>
          </cell>
          <cell r="C1615" t="str">
            <v>CIP1</v>
          </cell>
          <cell r="D1615" t="str">
            <v>M003</v>
          </cell>
          <cell r="E1615">
            <v>39356</v>
          </cell>
          <cell r="F1615" t="str">
            <v>POCKET CREASING MACHINE</v>
          </cell>
          <cell r="G1615">
            <v>355448.47</v>
          </cell>
          <cell r="H1615">
            <v>-337676.03</v>
          </cell>
          <cell r="I1615">
            <v>17772.439999999999</v>
          </cell>
        </row>
        <row r="1616">
          <cell r="A1616">
            <v>30001936</v>
          </cell>
          <cell r="B1616" t="str">
            <v>0</v>
          </cell>
          <cell r="C1616" t="str">
            <v>CIP1</v>
          </cell>
          <cell r="D1616" t="str">
            <v>M003</v>
          </cell>
          <cell r="E1616">
            <v>39356</v>
          </cell>
          <cell r="F1616" t="str">
            <v>POCKET CREASING MACHINE</v>
          </cell>
          <cell r="G1616">
            <v>355448.47</v>
          </cell>
          <cell r="H1616">
            <v>-337676.03</v>
          </cell>
          <cell r="I1616">
            <v>17772.439999999999</v>
          </cell>
        </row>
        <row r="1617">
          <cell r="A1617">
            <v>30001937</v>
          </cell>
          <cell r="B1617" t="str">
            <v>0</v>
          </cell>
          <cell r="C1617" t="str">
            <v>CIP1</v>
          </cell>
          <cell r="D1617" t="str">
            <v>M003</v>
          </cell>
          <cell r="E1617">
            <v>39368</v>
          </cell>
          <cell r="F1617" t="str">
            <v>POCKET CREASING MACHINE</v>
          </cell>
          <cell r="G1617">
            <v>356249.08</v>
          </cell>
          <cell r="H1617">
            <v>-338436.63</v>
          </cell>
          <cell r="I1617">
            <v>17812.45</v>
          </cell>
        </row>
        <row r="1618">
          <cell r="A1618">
            <v>30001938</v>
          </cell>
          <cell r="B1618" t="str">
            <v>0</v>
          </cell>
          <cell r="C1618" t="str">
            <v>CIP1</v>
          </cell>
          <cell r="D1618" t="str">
            <v>M003</v>
          </cell>
          <cell r="E1618">
            <v>39368</v>
          </cell>
          <cell r="F1618" t="str">
            <v>POCKET CREASING MACHINE</v>
          </cell>
          <cell r="G1618">
            <v>356249.08</v>
          </cell>
          <cell r="H1618">
            <v>-338436.63</v>
          </cell>
          <cell r="I1618">
            <v>17812.45</v>
          </cell>
        </row>
        <row r="1619">
          <cell r="A1619">
            <v>30001939</v>
          </cell>
          <cell r="B1619" t="str">
            <v>0</v>
          </cell>
          <cell r="C1619" t="str">
            <v>CIP1</v>
          </cell>
          <cell r="D1619" t="str">
            <v>M003</v>
          </cell>
          <cell r="E1619">
            <v>39377</v>
          </cell>
          <cell r="F1619" t="str">
            <v>POCKET CREASING MACHINE</v>
          </cell>
          <cell r="G1619">
            <v>356249.08</v>
          </cell>
          <cell r="H1619">
            <v>-338436.63</v>
          </cell>
          <cell r="I1619">
            <v>17812.45</v>
          </cell>
        </row>
        <row r="1620">
          <cell r="A1620">
            <v>30001940</v>
          </cell>
          <cell r="B1620" t="str">
            <v>0</v>
          </cell>
          <cell r="C1620" t="str">
            <v>CIP1</v>
          </cell>
          <cell r="D1620" t="str">
            <v>M003</v>
          </cell>
          <cell r="E1620">
            <v>38718</v>
          </cell>
          <cell r="F1620" t="str">
            <v>POCKET FACING MACHINE</v>
          </cell>
          <cell r="G1620">
            <v>408127.41</v>
          </cell>
          <cell r="H1620">
            <v>-408127.41</v>
          </cell>
          <cell r="I1620">
            <v>0</v>
          </cell>
        </row>
        <row r="1621">
          <cell r="A1621">
            <v>30001951</v>
          </cell>
          <cell r="B1621" t="str">
            <v>0</v>
          </cell>
          <cell r="C1621" t="str">
            <v>CIP1</v>
          </cell>
          <cell r="D1621" t="str">
            <v>M003</v>
          </cell>
          <cell r="E1621">
            <v>39142</v>
          </cell>
          <cell r="F1621" t="str">
            <v>Bias cutting Machine</v>
          </cell>
          <cell r="G1621">
            <v>815815.11</v>
          </cell>
          <cell r="H1621">
            <v>-806750.49</v>
          </cell>
          <cell r="I1621">
            <v>9064.6200000000008</v>
          </cell>
        </row>
        <row r="1622">
          <cell r="A1622">
            <v>30001952</v>
          </cell>
          <cell r="B1622" t="str">
            <v>0</v>
          </cell>
          <cell r="C1622" t="str">
            <v>CIP1</v>
          </cell>
          <cell r="D1622" t="str">
            <v>M003</v>
          </cell>
          <cell r="E1622">
            <v>40922</v>
          </cell>
          <cell r="F1622" t="str">
            <v>OVERLOCK</v>
          </cell>
          <cell r="G1622">
            <v>62267.24</v>
          </cell>
          <cell r="H1622">
            <v>-41511.49</v>
          </cell>
          <cell r="I1622">
            <v>20755.75</v>
          </cell>
        </row>
        <row r="1623">
          <cell r="A1623">
            <v>30001953</v>
          </cell>
          <cell r="B1623" t="str">
            <v>0</v>
          </cell>
          <cell r="C1623" t="str">
            <v>CIP1</v>
          </cell>
          <cell r="D1623" t="str">
            <v>M003</v>
          </cell>
          <cell r="E1623">
            <v>40922</v>
          </cell>
          <cell r="F1623" t="str">
            <v>OVERLOCK</v>
          </cell>
          <cell r="G1623">
            <v>62267.24</v>
          </cell>
          <cell r="H1623">
            <v>-41511.49</v>
          </cell>
          <cell r="I1623">
            <v>20755.75</v>
          </cell>
        </row>
        <row r="1624">
          <cell r="A1624">
            <v>30001954</v>
          </cell>
          <cell r="B1624" t="str">
            <v>0</v>
          </cell>
          <cell r="C1624" t="str">
            <v>CIP1</v>
          </cell>
          <cell r="D1624" t="str">
            <v>M003</v>
          </cell>
          <cell r="E1624">
            <v>40922</v>
          </cell>
          <cell r="F1624" t="str">
            <v>OVERLOCK</v>
          </cell>
          <cell r="G1624">
            <v>62267.24</v>
          </cell>
          <cell r="H1624">
            <v>-41511.49</v>
          </cell>
          <cell r="I1624">
            <v>20755.75</v>
          </cell>
        </row>
        <row r="1625">
          <cell r="A1625">
            <v>30001955</v>
          </cell>
          <cell r="B1625" t="str">
            <v>0</v>
          </cell>
          <cell r="C1625" t="str">
            <v>CIP1</v>
          </cell>
          <cell r="D1625" t="str">
            <v>M003</v>
          </cell>
          <cell r="E1625">
            <v>40922</v>
          </cell>
          <cell r="F1625" t="str">
            <v>OVERLOCK</v>
          </cell>
          <cell r="G1625">
            <v>62267.24</v>
          </cell>
          <cell r="H1625">
            <v>-41511.49</v>
          </cell>
          <cell r="I1625">
            <v>20755.75</v>
          </cell>
        </row>
        <row r="1626">
          <cell r="A1626">
            <v>30001956</v>
          </cell>
          <cell r="B1626" t="str">
            <v>0</v>
          </cell>
          <cell r="C1626" t="str">
            <v>CIP1</v>
          </cell>
          <cell r="D1626" t="str">
            <v>M003</v>
          </cell>
          <cell r="E1626">
            <v>40922</v>
          </cell>
          <cell r="F1626" t="str">
            <v>OVERLOCK</v>
          </cell>
          <cell r="G1626">
            <v>62267.24</v>
          </cell>
          <cell r="H1626">
            <v>-41511.49</v>
          </cell>
          <cell r="I1626">
            <v>20755.75</v>
          </cell>
        </row>
        <row r="1627">
          <cell r="A1627">
            <v>30001957</v>
          </cell>
          <cell r="B1627" t="str">
            <v>0</v>
          </cell>
          <cell r="C1627" t="str">
            <v>CIP1</v>
          </cell>
          <cell r="D1627" t="str">
            <v>M003</v>
          </cell>
          <cell r="E1627">
            <v>40922</v>
          </cell>
          <cell r="F1627" t="str">
            <v>OVERLOCK</v>
          </cell>
          <cell r="G1627">
            <v>62267.24</v>
          </cell>
          <cell r="H1627">
            <v>-41511.49</v>
          </cell>
          <cell r="I1627">
            <v>20755.75</v>
          </cell>
        </row>
        <row r="1628">
          <cell r="A1628">
            <v>30001958</v>
          </cell>
          <cell r="B1628" t="str">
            <v>0</v>
          </cell>
          <cell r="C1628" t="str">
            <v>CIP1</v>
          </cell>
          <cell r="D1628" t="str">
            <v>M003</v>
          </cell>
          <cell r="E1628">
            <v>40922</v>
          </cell>
          <cell r="F1628" t="str">
            <v>OVERLOCK</v>
          </cell>
          <cell r="G1628">
            <v>62267.24</v>
          </cell>
          <cell r="H1628">
            <v>-41511.49</v>
          </cell>
          <cell r="I1628">
            <v>20755.75</v>
          </cell>
        </row>
        <row r="1629">
          <cell r="A1629">
            <v>30001959</v>
          </cell>
          <cell r="B1629" t="str">
            <v>0</v>
          </cell>
          <cell r="C1629" t="str">
            <v>CIP1</v>
          </cell>
          <cell r="D1629" t="str">
            <v>M003</v>
          </cell>
          <cell r="E1629">
            <v>40922</v>
          </cell>
          <cell r="F1629" t="str">
            <v>OVERLOCK</v>
          </cell>
          <cell r="G1629">
            <v>62267.24</v>
          </cell>
          <cell r="H1629">
            <v>-41511.49</v>
          </cell>
          <cell r="I1629">
            <v>20755.75</v>
          </cell>
        </row>
        <row r="1630">
          <cell r="A1630">
            <v>30001960</v>
          </cell>
          <cell r="B1630" t="str">
            <v>0</v>
          </cell>
          <cell r="C1630" t="str">
            <v>CIP1</v>
          </cell>
          <cell r="D1630" t="str">
            <v>M003</v>
          </cell>
          <cell r="E1630">
            <v>40922</v>
          </cell>
          <cell r="F1630" t="str">
            <v>OVERLOCK</v>
          </cell>
          <cell r="G1630">
            <v>62267.24</v>
          </cell>
          <cell r="H1630">
            <v>-41511.49</v>
          </cell>
          <cell r="I1630">
            <v>20755.75</v>
          </cell>
        </row>
        <row r="1631">
          <cell r="A1631">
            <v>30001961</v>
          </cell>
          <cell r="B1631" t="str">
            <v>0</v>
          </cell>
          <cell r="C1631" t="str">
            <v>CIP1</v>
          </cell>
          <cell r="D1631" t="str">
            <v>M003</v>
          </cell>
          <cell r="E1631">
            <v>40922</v>
          </cell>
          <cell r="F1631" t="str">
            <v>OVERLOCK</v>
          </cell>
          <cell r="G1631">
            <v>62267.24</v>
          </cell>
          <cell r="H1631">
            <v>-41511.49</v>
          </cell>
          <cell r="I1631">
            <v>20755.75</v>
          </cell>
        </row>
        <row r="1632">
          <cell r="A1632">
            <v>30001962</v>
          </cell>
          <cell r="B1632" t="str">
            <v>0</v>
          </cell>
          <cell r="C1632" t="str">
            <v>CIP1</v>
          </cell>
          <cell r="D1632" t="str">
            <v>M003</v>
          </cell>
          <cell r="E1632">
            <v>40922</v>
          </cell>
          <cell r="F1632" t="str">
            <v>OVERLOCK</v>
          </cell>
          <cell r="G1632">
            <v>62267.24</v>
          </cell>
          <cell r="H1632">
            <v>-41511.49</v>
          </cell>
          <cell r="I1632">
            <v>20755.75</v>
          </cell>
        </row>
        <row r="1633">
          <cell r="A1633">
            <v>30001963</v>
          </cell>
          <cell r="B1633" t="str">
            <v>0</v>
          </cell>
          <cell r="C1633" t="str">
            <v>CIP1</v>
          </cell>
          <cell r="D1633" t="str">
            <v>M003</v>
          </cell>
          <cell r="E1633">
            <v>40922</v>
          </cell>
          <cell r="F1633" t="str">
            <v>OVERLOCK</v>
          </cell>
          <cell r="G1633">
            <v>62267.24</v>
          </cell>
          <cell r="H1633">
            <v>-41511.49</v>
          </cell>
          <cell r="I1633">
            <v>20755.75</v>
          </cell>
        </row>
        <row r="1634">
          <cell r="A1634">
            <v>30001964</v>
          </cell>
          <cell r="B1634" t="str">
            <v>0</v>
          </cell>
          <cell r="C1634" t="str">
            <v>CIP1</v>
          </cell>
          <cell r="D1634" t="str">
            <v>M003</v>
          </cell>
          <cell r="E1634">
            <v>40922</v>
          </cell>
          <cell r="F1634" t="str">
            <v>OVERLOCK</v>
          </cell>
          <cell r="G1634">
            <v>62267.24</v>
          </cell>
          <cell r="H1634">
            <v>-41511.49</v>
          </cell>
          <cell r="I1634">
            <v>20755.75</v>
          </cell>
        </row>
        <row r="1635">
          <cell r="A1635">
            <v>30001965</v>
          </cell>
          <cell r="B1635" t="str">
            <v>0</v>
          </cell>
          <cell r="C1635" t="str">
            <v>CIP1</v>
          </cell>
          <cell r="D1635" t="str">
            <v>M003</v>
          </cell>
          <cell r="E1635">
            <v>40922</v>
          </cell>
          <cell r="F1635" t="str">
            <v>OVERLOCK</v>
          </cell>
          <cell r="G1635">
            <v>62267.24</v>
          </cell>
          <cell r="H1635">
            <v>-41511.49</v>
          </cell>
          <cell r="I1635">
            <v>20755.75</v>
          </cell>
        </row>
        <row r="1636">
          <cell r="A1636">
            <v>30001966</v>
          </cell>
          <cell r="B1636" t="str">
            <v>0</v>
          </cell>
          <cell r="C1636" t="str">
            <v>CIP1</v>
          </cell>
          <cell r="D1636" t="str">
            <v>M003</v>
          </cell>
          <cell r="E1636">
            <v>40922</v>
          </cell>
          <cell r="F1636" t="str">
            <v>OVERLOCK</v>
          </cell>
          <cell r="G1636">
            <v>62267.24</v>
          </cell>
          <cell r="H1636">
            <v>-41511.49</v>
          </cell>
          <cell r="I1636">
            <v>20755.75</v>
          </cell>
        </row>
        <row r="1637">
          <cell r="A1637">
            <v>30001967</v>
          </cell>
          <cell r="B1637" t="str">
            <v>0</v>
          </cell>
          <cell r="C1637" t="str">
            <v>CIP1</v>
          </cell>
          <cell r="D1637" t="str">
            <v>M003</v>
          </cell>
          <cell r="E1637">
            <v>40922</v>
          </cell>
          <cell r="F1637" t="str">
            <v>OVERLOCK</v>
          </cell>
          <cell r="G1637">
            <v>62267.24</v>
          </cell>
          <cell r="H1637">
            <v>-41511.49</v>
          </cell>
          <cell r="I1637">
            <v>20755.75</v>
          </cell>
        </row>
        <row r="1638">
          <cell r="A1638">
            <v>30001968</v>
          </cell>
          <cell r="B1638" t="str">
            <v>0</v>
          </cell>
          <cell r="C1638" t="str">
            <v>CIP1</v>
          </cell>
          <cell r="D1638" t="str">
            <v>M003</v>
          </cell>
          <cell r="E1638">
            <v>40922</v>
          </cell>
          <cell r="F1638" t="str">
            <v>OVERLOCK</v>
          </cell>
          <cell r="G1638">
            <v>62267.24</v>
          </cell>
          <cell r="H1638">
            <v>-41511.49</v>
          </cell>
          <cell r="I1638">
            <v>20755.75</v>
          </cell>
        </row>
        <row r="1639">
          <cell r="A1639">
            <v>30001969</v>
          </cell>
          <cell r="B1639" t="str">
            <v>0</v>
          </cell>
          <cell r="C1639" t="str">
            <v>CIP1</v>
          </cell>
          <cell r="D1639" t="str">
            <v>M003</v>
          </cell>
          <cell r="E1639">
            <v>40922</v>
          </cell>
          <cell r="F1639" t="str">
            <v>OVERLOCK</v>
          </cell>
          <cell r="G1639">
            <v>62267.24</v>
          </cell>
          <cell r="H1639">
            <v>-41511.49</v>
          </cell>
          <cell r="I1639">
            <v>20755.75</v>
          </cell>
        </row>
        <row r="1640">
          <cell r="A1640">
            <v>30001970</v>
          </cell>
          <cell r="B1640" t="str">
            <v>0</v>
          </cell>
          <cell r="C1640" t="str">
            <v>CIP1</v>
          </cell>
          <cell r="D1640" t="str">
            <v>M003</v>
          </cell>
          <cell r="E1640">
            <v>40922</v>
          </cell>
          <cell r="F1640" t="str">
            <v>OVERLOCK</v>
          </cell>
          <cell r="G1640">
            <v>62267.24</v>
          </cell>
          <cell r="H1640">
            <v>-41511.49</v>
          </cell>
          <cell r="I1640">
            <v>20755.75</v>
          </cell>
        </row>
        <row r="1641">
          <cell r="A1641">
            <v>30001971</v>
          </cell>
          <cell r="B1641" t="str">
            <v>0</v>
          </cell>
          <cell r="C1641" t="str">
            <v>CIP1</v>
          </cell>
          <cell r="D1641" t="str">
            <v>M003</v>
          </cell>
          <cell r="E1641">
            <v>40922</v>
          </cell>
          <cell r="F1641" t="str">
            <v>OVERLOCK</v>
          </cell>
          <cell r="G1641">
            <v>62267.24</v>
          </cell>
          <cell r="H1641">
            <v>-41511.49</v>
          </cell>
          <cell r="I1641">
            <v>20755.75</v>
          </cell>
        </row>
        <row r="1642">
          <cell r="A1642">
            <v>30001972</v>
          </cell>
          <cell r="B1642" t="str">
            <v>0</v>
          </cell>
          <cell r="C1642" t="str">
            <v>CIP1</v>
          </cell>
          <cell r="D1642" t="str">
            <v>M003</v>
          </cell>
          <cell r="E1642">
            <v>40922</v>
          </cell>
          <cell r="F1642" t="str">
            <v>OVERLOCK</v>
          </cell>
          <cell r="G1642">
            <v>62267.24</v>
          </cell>
          <cell r="H1642">
            <v>-41511.49</v>
          </cell>
          <cell r="I1642">
            <v>20755.75</v>
          </cell>
        </row>
        <row r="1643">
          <cell r="A1643">
            <v>30001973</v>
          </cell>
          <cell r="B1643" t="str">
            <v>0</v>
          </cell>
          <cell r="C1643" t="str">
            <v>CIP1</v>
          </cell>
          <cell r="D1643" t="str">
            <v>M003</v>
          </cell>
          <cell r="E1643">
            <v>40922</v>
          </cell>
          <cell r="F1643" t="str">
            <v>OVERLOCK</v>
          </cell>
          <cell r="G1643">
            <v>62267.24</v>
          </cell>
          <cell r="H1643">
            <v>-41511.49</v>
          </cell>
          <cell r="I1643">
            <v>20755.75</v>
          </cell>
        </row>
        <row r="1644">
          <cell r="A1644">
            <v>30001974</v>
          </cell>
          <cell r="B1644" t="str">
            <v>0</v>
          </cell>
          <cell r="C1644" t="str">
            <v>CIP1</v>
          </cell>
          <cell r="D1644" t="str">
            <v>M003</v>
          </cell>
          <cell r="E1644">
            <v>40922</v>
          </cell>
          <cell r="F1644" t="str">
            <v>OVERLOCK</v>
          </cell>
          <cell r="G1644">
            <v>62267.24</v>
          </cell>
          <cell r="H1644">
            <v>-41511.49</v>
          </cell>
          <cell r="I1644">
            <v>20755.75</v>
          </cell>
        </row>
        <row r="1645">
          <cell r="A1645">
            <v>30001975</v>
          </cell>
          <cell r="B1645" t="str">
            <v>0</v>
          </cell>
          <cell r="C1645" t="str">
            <v>CIP1</v>
          </cell>
          <cell r="D1645" t="str">
            <v>M003</v>
          </cell>
          <cell r="E1645">
            <v>40922</v>
          </cell>
          <cell r="F1645" t="str">
            <v>OVERLOCK</v>
          </cell>
          <cell r="G1645">
            <v>62267.24</v>
          </cell>
          <cell r="H1645">
            <v>-41511.49</v>
          </cell>
          <cell r="I1645">
            <v>20755.75</v>
          </cell>
        </row>
        <row r="1646">
          <cell r="A1646">
            <v>30001976</v>
          </cell>
          <cell r="B1646" t="str">
            <v>0</v>
          </cell>
          <cell r="C1646" t="str">
            <v>CIP1</v>
          </cell>
          <cell r="D1646" t="str">
            <v>M003</v>
          </cell>
          <cell r="E1646">
            <v>40427</v>
          </cell>
          <cell r="F1646" t="str">
            <v>OVERLOCK</v>
          </cell>
          <cell r="G1646">
            <v>61848.74</v>
          </cell>
          <cell r="H1646">
            <v>-46730.16</v>
          </cell>
          <cell r="I1646">
            <v>15118.58</v>
          </cell>
        </row>
        <row r="1647">
          <cell r="A1647">
            <v>30001977</v>
          </cell>
          <cell r="B1647" t="str">
            <v>0</v>
          </cell>
          <cell r="C1647" t="str">
            <v>CIP1</v>
          </cell>
          <cell r="D1647" t="str">
            <v>M003</v>
          </cell>
          <cell r="E1647">
            <v>40427</v>
          </cell>
          <cell r="F1647" t="str">
            <v>OVERLOCK</v>
          </cell>
          <cell r="G1647">
            <v>61848.74</v>
          </cell>
          <cell r="H1647">
            <v>-46730.16</v>
          </cell>
          <cell r="I1647">
            <v>15118.58</v>
          </cell>
        </row>
        <row r="1648">
          <cell r="A1648">
            <v>30001978</v>
          </cell>
          <cell r="B1648" t="str">
            <v>0</v>
          </cell>
          <cell r="C1648" t="str">
            <v>CIP1</v>
          </cell>
          <cell r="D1648" t="str">
            <v>M003</v>
          </cell>
          <cell r="E1648">
            <v>40427</v>
          </cell>
          <cell r="F1648" t="str">
            <v>OVERLOCK</v>
          </cell>
          <cell r="G1648">
            <v>61848.74</v>
          </cell>
          <cell r="H1648">
            <v>-46730.16</v>
          </cell>
          <cell r="I1648">
            <v>15118.58</v>
          </cell>
        </row>
        <row r="1649">
          <cell r="A1649">
            <v>30001979</v>
          </cell>
          <cell r="B1649" t="str">
            <v>0</v>
          </cell>
          <cell r="C1649" t="str">
            <v>CIP1</v>
          </cell>
          <cell r="D1649" t="str">
            <v>M003</v>
          </cell>
          <cell r="E1649">
            <v>40427</v>
          </cell>
          <cell r="F1649" t="str">
            <v>OVERLOCK</v>
          </cell>
          <cell r="G1649">
            <v>61848.74</v>
          </cell>
          <cell r="H1649">
            <v>-46730.16</v>
          </cell>
          <cell r="I1649">
            <v>15118.58</v>
          </cell>
        </row>
        <row r="1650">
          <cell r="A1650">
            <v>30001980</v>
          </cell>
          <cell r="B1650" t="str">
            <v>0</v>
          </cell>
          <cell r="C1650" t="str">
            <v>CIP1</v>
          </cell>
          <cell r="D1650" t="str">
            <v>M003</v>
          </cell>
          <cell r="E1650">
            <v>40427</v>
          </cell>
          <cell r="F1650" t="str">
            <v>OVERLOCK</v>
          </cell>
          <cell r="G1650">
            <v>61848.74</v>
          </cell>
          <cell r="H1650">
            <v>-46730.16</v>
          </cell>
          <cell r="I1650">
            <v>15118.58</v>
          </cell>
        </row>
        <row r="1651">
          <cell r="A1651">
            <v>30001981</v>
          </cell>
          <cell r="B1651" t="str">
            <v>0</v>
          </cell>
          <cell r="C1651" t="str">
            <v>CIP1</v>
          </cell>
          <cell r="D1651" t="str">
            <v>M003</v>
          </cell>
          <cell r="E1651">
            <v>40427</v>
          </cell>
          <cell r="F1651" t="str">
            <v>OVERLOCK</v>
          </cell>
          <cell r="G1651">
            <v>61848.74</v>
          </cell>
          <cell r="H1651">
            <v>-46730.16</v>
          </cell>
          <cell r="I1651">
            <v>15118.58</v>
          </cell>
        </row>
        <row r="1652">
          <cell r="A1652">
            <v>30001982</v>
          </cell>
          <cell r="B1652" t="str">
            <v>0</v>
          </cell>
          <cell r="C1652" t="str">
            <v>CIP1</v>
          </cell>
          <cell r="D1652" t="str">
            <v>M003</v>
          </cell>
          <cell r="E1652">
            <v>40427</v>
          </cell>
          <cell r="F1652" t="str">
            <v>OVERLOCK</v>
          </cell>
          <cell r="G1652">
            <v>61848.74</v>
          </cell>
          <cell r="H1652">
            <v>-46730.16</v>
          </cell>
          <cell r="I1652">
            <v>15118.58</v>
          </cell>
        </row>
        <row r="1653">
          <cell r="A1653">
            <v>30001983</v>
          </cell>
          <cell r="B1653" t="str">
            <v>0</v>
          </cell>
          <cell r="C1653" t="str">
            <v>CIP1</v>
          </cell>
          <cell r="D1653" t="str">
            <v>M003</v>
          </cell>
          <cell r="E1653">
            <v>40427</v>
          </cell>
          <cell r="F1653" t="str">
            <v>OVERLOCK</v>
          </cell>
          <cell r="G1653">
            <v>61848.74</v>
          </cell>
          <cell r="H1653">
            <v>-46730.16</v>
          </cell>
          <cell r="I1653">
            <v>15118.58</v>
          </cell>
        </row>
        <row r="1654">
          <cell r="A1654">
            <v>30001984</v>
          </cell>
          <cell r="B1654" t="str">
            <v>0</v>
          </cell>
          <cell r="C1654" t="str">
            <v>CIP1</v>
          </cell>
          <cell r="D1654" t="str">
            <v>M003</v>
          </cell>
          <cell r="E1654">
            <v>40427</v>
          </cell>
          <cell r="F1654" t="str">
            <v>OVERLOCK</v>
          </cell>
          <cell r="G1654">
            <v>61848.74</v>
          </cell>
          <cell r="H1654">
            <v>-46730.16</v>
          </cell>
          <cell r="I1654">
            <v>15118.58</v>
          </cell>
        </row>
        <row r="1655">
          <cell r="A1655">
            <v>30001985</v>
          </cell>
          <cell r="B1655" t="str">
            <v>0</v>
          </cell>
          <cell r="C1655" t="str">
            <v>CIP1</v>
          </cell>
          <cell r="D1655" t="str">
            <v>M003</v>
          </cell>
          <cell r="E1655">
            <v>40427</v>
          </cell>
          <cell r="F1655" t="str">
            <v>OVERLOCK</v>
          </cell>
          <cell r="G1655">
            <v>61848.74</v>
          </cell>
          <cell r="H1655">
            <v>-46730.16</v>
          </cell>
          <cell r="I1655">
            <v>15118.58</v>
          </cell>
        </row>
        <row r="1656">
          <cell r="A1656">
            <v>30001986</v>
          </cell>
          <cell r="B1656" t="str">
            <v>0</v>
          </cell>
          <cell r="C1656" t="str">
            <v>CIP1</v>
          </cell>
          <cell r="D1656" t="str">
            <v>M003</v>
          </cell>
          <cell r="E1656">
            <v>40427</v>
          </cell>
          <cell r="F1656" t="str">
            <v>OVERLOCK</v>
          </cell>
          <cell r="G1656">
            <v>61848.74</v>
          </cell>
          <cell r="H1656">
            <v>-46730.16</v>
          </cell>
          <cell r="I1656">
            <v>15118.58</v>
          </cell>
        </row>
        <row r="1657">
          <cell r="A1657">
            <v>30001987</v>
          </cell>
          <cell r="B1657" t="str">
            <v>0</v>
          </cell>
          <cell r="C1657" t="str">
            <v>CIP1</v>
          </cell>
          <cell r="D1657" t="str">
            <v>M003</v>
          </cell>
          <cell r="E1657">
            <v>40427</v>
          </cell>
          <cell r="F1657" t="str">
            <v>OVERLOCK</v>
          </cell>
          <cell r="G1657">
            <v>61848.74</v>
          </cell>
          <cell r="H1657">
            <v>-46730.16</v>
          </cell>
          <cell r="I1657">
            <v>15118.58</v>
          </cell>
        </row>
        <row r="1658">
          <cell r="A1658">
            <v>30001988</v>
          </cell>
          <cell r="B1658" t="str">
            <v>0</v>
          </cell>
          <cell r="C1658" t="str">
            <v>CIP1</v>
          </cell>
          <cell r="D1658" t="str">
            <v>M003</v>
          </cell>
          <cell r="E1658">
            <v>40427</v>
          </cell>
          <cell r="F1658" t="str">
            <v>OVERLOCK</v>
          </cell>
          <cell r="G1658">
            <v>61848.74</v>
          </cell>
          <cell r="H1658">
            <v>-46730.16</v>
          </cell>
          <cell r="I1658">
            <v>15118.58</v>
          </cell>
        </row>
        <row r="1659">
          <cell r="A1659">
            <v>30001999</v>
          </cell>
          <cell r="B1659" t="str">
            <v>0</v>
          </cell>
          <cell r="C1659" t="str">
            <v>CIP1</v>
          </cell>
          <cell r="D1659" t="str">
            <v>M003</v>
          </cell>
          <cell r="E1659">
            <v>40427</v>
          </cell>
          <cell r="F1659" t="str">
            <v>OVERLOCK</v>
          </cell>
          <cell r="G1659">
            <v>61848.74</v>
          </cell>
          <cell r="H1659">
            <v>-46730.16</v>
          </cell>
          <cell r="I1659">
            <v>15118.58</v>
          </cell>
        </row>
        <row r="1660">
          <cell r="A1660">
            <v>30002000</v>
          </cell>
          <cell r="B1660" t="str">
            <v>0</v>
          </cell>
          <cell r="C1660" t="str">
            <v>CIP1</v>
          </cell>
          <cell r="D1660" t="str">
            <v>M003</v>
          </cell>
          <cell r="E1660">
            <v>40427</v>
          </cell>
          <cell r="F1660" t="str">
            <v>OVERLOCK</v>
          </cell>
          <cell r="G1660">
            <v>61848.74</v>
          </cell>
          <cell r="H1660">
            <v>-46730.16</v>
          </cell>
          <cell r="I1660">
            <v>15118.58</v>
          </cell>
        </row>
        <row r="1661">
          <cell r="A1661">
            <v>30002001</v>
          </cell>
          <cell r="B1661" t="str">
            <v>0</v>
          </cell>
          <cell r="C1661" t="str">
            <v>CIP1</v>
          </cell>
          <cell r="D1661" t="str">
            <v>M003</v>
          </cell>
          <cell r="E1661">
            <v>40427</v>
          </cell>
          <cell r="F1661" t="str">
            <v>OVERLOCK</v>
          </cell>
          <cell r="G1661">
            <v>61848.74</v>
          </cell>
          <cell r="H1661">
            <v>-46730.16</v>
          </cell>
          <cell r="I1661">
            <v>15118.58</v>
          </cell>
        </row>
        <row r="1662">
          <cell r="A1662">
            <v>30002002</v>
          </cell>
          <cell r="B1662" t="str">
            <v>0</v>
          </cell>
          <cell r="C1662" t="str">
            <v>CIP1</v>
          </cell>
          <cell r="D1662" t="str">
            <v>M003</v>
          </cell>
          <cell r="E1662">
            <v>40427</v>
          </cell>
          <cell r="F1662" t="str">
            <v>OVERLOCK</v>
          </cell>
          <cell r="G1662">
            <v>61848.74</v>
          </cell>
          <cell r="H1662">
            <v>-46730.16</v>
          </cell>
          <cell r="I1662">
            <v>15118.58</v>
          </cell>
        </row>
        <row r="1663">
          <cell r="A1663">
            <v>30002003</v>
          </cell>
          <cell r="B1663" t="str">
            <v>0</v>
          </cell>
          <cell r="C1663" t="str">
            <v>CIP1</v>
          </cell>
          <cell r="D1663" t="str">
            <v>M003</v>
          </cell>
          <cell r="E1663">
            <v>40427</v>
          </cell>
          <cell r="F1663" t="str">
            <v>OVERLOCK</v>
          </cell>
          <cell r="G1663">
            <v>61848.74</v>
          </cell>
          <cell r="H1663">
            <v>-46730.16</v>
          </cell>
          <cell r="I1663">
            <v>15118.58</v>
          </cell>
        </row>
        <row r="1664">
          <cell r="A1664">
            <v>30002004</v>
          </cell>
          <cell r="B1664" t="str">
            <v>0</v>
          </cell>
          <cell r="C1664" t="str">
            <v>CIP1</v>
          </cell>
          <cell r="D1664" t="str">
            <v>M003</v>
          </cell>
          <cell r="E1664">
            <v>40427</v>
          </cell>
          <cell r="F1664" t="str">
            <v>OVERLOCK</v>
          </cell>
          <cell r="G1664">
            <v>61848.74</v>
          </cell>
          <cell r="H1664">
            <v>-46730.16</v>
          </cell>
          <cell r="I1664">
            <v>15118.58</v>
          </cell>
        </row>
        <row r="1665">
          <cell r="A1665">
            <v>30002005</v>
          </cell>
          <cell r="B1665" t="str">
            <v>0</v>
          </cell>
          <cell r="C1665" t="str">
            <v>CIP1</v>
          </cell>
          <cell r="D1665" t="str">
            <v>M003</v>
          </cell>
          <cell r="E1665">
            <v>40427</v>
          </cell>
          <cell r="F1665" t="str">
            <v>OVERLOCK</v>
          </cell>
          <cell r="G1665">
            <v>61848.74</v>
          </cell>
          <cell r="H1665">
            <v>-46730.16</v>
          </cell>
          <cell r="I1665">
            <v>15118.58</v>
          </cell>
        </row>
        <row r="1666">
          <cell r="A1666">
            <v>30002006</v>
          </cell>
          <cell r="B1666" t="str">
            <v>0</v>
          </cell>
          <cell r="C1666" t="str">
            <v>CIP1</v>
          </cell>
          <cell r="D1666" t="str">
            <v>M003</v>
          </cell>
          <cell r="E1666">
            <v>40427</v>
          </cell>
          <cell r="F1666" t="str">
            <v>OVERLOCK</v>
          </cell>
          <cell r="G1666">
            <v>61848.74</v>
          </cell>
          <cell r="H1666">
            <v>-46730.16</v>
          </cell>
          <cell r="I1666">
            <v>15118.58</v>
          </cell>
        </row>
        <row r="1667">
          <cell r="A1667">
            <v>30002007</v>
          </cell>
          <cell r="B1667" t="str">
            <v>0</v>
          </cell>
          <cell r="C1667" t="str">
            <v>CIP1</v>
          </cell>
          <cell r="D1667" t="str">
            <v>M003</v>
          </cell>
          <cell r="E1667">
            <v>40427</v>
          </cell>
          <cell r="F1667" t="str">
            <v>OVERLOCK</v>
          </cell>
          <cell r="G1667">
            <v>61848.74</v>
          </cell>
          <cell r="H1667">
            <v>-46730.16</v>
          </cell>
          <cell r="I1667">
            <v>15118.58</v>
          </cell>
        </row>
        <row r="1668">
          <cell r="A1668">
            <v>30002008</v>
          </cell>
          <cell r="B1668" t="str">
            <v>0</v>
          </cell>
          <cell r="C1668" t="str">
            <v>CIP1</v>
          </cell>
          <cell r="D1668" t="str">
            <v>M003</v>
          </cell>
          <cell r="E1668">
            <v>40427</v>
          </cell>
          <cell r="F1668" t="str">
            <v>OVERLOCK</v>
          </cell>
          <cell r="G1668">
            <v>61848.74</v>
          </cell>
          <cell r="H1668">
            <v>-46730.16</v>
          </cell>
          <cell r="I1668">
            <v>15118.58</v>
          </cell>
        </row>
        <row r="1669">
          <cell r="A1669">
            <v>30002009</v>
          </cell>
          <cell r="B1669" t="str">
            <v>0</v>
          </cell>
          <cell r="C1669" t="str">
            <v>CIP1</v>
          </cell>
          <cell r="D1669" t="str">
            <v>M003</v>
          </cell>
          <cell r="E1669">
            <v>40427</v>
          </cell>
          <cell r="F1669" t="str">
            <v>OVERLOCK</v>
          </cell>
          <cell r="G1669">
            <v>61848.74</v>
          </cell>
          <cell r="H1669">
            <v>-46730.16</v>
          </cell>
          <cell r="I1669">
            <v>15118.58</v>
          </cell>
        </row>
        <row r="1670">
          <cell r="A1670">
            <v>30002010</v>
          </cell>
          <cell r="B1670" t="str">
            <v>0</v>
          </cell>
          <cell r="C1670" t="str">
            <v>CIP1</v>
          </cell>
          <cell r="D1670" t="str">
            <v>M003</v>
          </cell>
          <cell r="E1670">
            <v>40427</v>
          </cell>
          <cell r="F1670" t="str">
            <v>OVERLOCK</v>
          </cell>
          <cell r="G1670">
            <v>61848.74</v>
          </cell>
          <cell r="H1670">
            <v>-46730.16</v>
          </cell>
          <cell r="I1670">
            <v>15118.58</v>
          </cell>
        </row>
        <row r="1671">
          <cell r="A1671">
            <v>30002011</v>
          </cell>
          <cell r="B1671" t="str">
            <v>0</v>
          </cell>
          <cell r="C1671" t="str">
            <v>CIP1</v>
          </cell>
          <cell r="D1671" t="str">
            <v>M003</v>
          </cell>
          <cell r="E1671">
            <v>40763</v>
          </cell>
          <cell r="F1671" t="str">
            <v>OVERLOCK</v>
          </cell>
          <cell r="G1671">
            <v>69750.63</v>
          </cell>
          <cell r="H1671">
            <v>-48437.93</v>
          </cell>
          <cell r="I1671">
            <v>21312.7</v>
          </cell>
        </row>
        <row r="1672">
          <cell r="A1672">
            <v>30002012</v>
          </cell>
          <cell r="B1672" t="str">
            <v>0</v>
          </cell>
          <cell r="C1672" t="str">
            <v>CIP1</v>
          </cell>
          <cell r="D1672" t="str">
            <v>M003</v>
          </cell>
          <cell r="E1672">
            <v>40763</v>
          </cell>
          <cell r="F1672" t="str">
            <v>OVERLOCK</v>
          </cell>
          <cell r="G1672">
            <v>69750.63</v>
          </cell>
          <cell r="H1672">
            <v>-48437.93</v>
          </cell>
          <cell r="I1672">
            <v>21312.7</v>
          </cell>
        </row>
        <row r="1673">
          <cell r="A1673">
            <v>30002013</v>
          </cell>
          <cell r="B1673" t="str">
            <v>0</v>
          </cell>
          <cell r="C1673" t="str">
            <v>CIP1</v>
          </cell>
          <cell r="D1673" t="str">
            <v>M003</v>
          </cell>
          <cell r="E1673">
            <v>40763</v>
          </cell>
          <cell r="F1673" t="str">
            <v>OVERLOCK</v>
          </cell>
          <cell r="G1673">
            <v>69750.63</v>
          </cell>
          <cell r="H1673">
            <v>-48437.93</v>
          </cell>
          <cell r="I1673">
            <v>21312.7</v>
          </cell>
        </row>
        <row r="1674">
          <cell r="A1674">
            <v>30002014</v>
          </cell>
          <cell r="B1674" t="str">
            <v>0</v>
          </cell>
          <cell r="C1674" t="str">
            <v>CIP1</v>
          </cell>
          <cell r="D1674" t="str">
            <v>M003</v>
          </cell>
          <cell r="E1674">
            <v>40763</v>
          </cell>
          <cell r="F1674" t="str">
            <v>OVERLOCK</v>
          </cell>
          <cell r="G1674">
            <v>69750.63</v>
          </cell>
          <cell r="H1674">
            <v>-48437.93</v>
          </cell>
          <cell r="I1674">
            <v>21312.7</v>
          </cell>
        </row>
        <row r="1675">
          <cell r="A1675">
            <v>30002015</v>
          </cell>
          <cell r="B1675" t="str">
            <v>0</v>
          </cell>
          <cell r="C1675" t="str">
            <v>CIP1</v>
          </cell>
          <cell r="D1675" t="str">
            <v>M003</v>
          </cell>
          <cell r="E1675">
            <v>40763</v>
          </cell>
          <cell r="F1675" t="str">
            <v>OVERLOCK</v>
          </cell>
          <cell r="G1675">
            <v>69750.63</v>
          </cell>
          <cell r="H1675">
            <v>-48437.93</v>
          </cell>
          <cell r="I1675">
            <v>21312.7</v>
          </cell>
        </row>
        <row r="1676">
          <cell r="A1676">
            <v>30002016</v>
          </cell>
          <cell r="B1676" t="str">
            <v>0</v>
          </cell>
          <cell r="C1676" t="str">
            <v>CIP1</v>
          </cell>
          <cell r="D1676" t="str">
            <v>M003</v>
          </cell>
          <cell r="E1676">
            <v>40763</v>
          </cell>
          <cell r="F1676" t="str">
            <v>OVERLOCK</v>
          </cell>
          <cell r="G1676">
            <v>69750.63</v>
          </cell>
          <cell r="H1676">
            <v>-48437.93</v>
          </cell>
          <cell r="I1676">
            <v>21312.7</v>
          </cell>
        </row>
        <row r="1677">
          <cell r="A1677">
            <v>30002017</v>
          </cell>
          <cell r="B1677" t="str">
            <v>0</v>
          </cell>
          <cell r="C1677" t="str">
            <v>CIP1</v>
          </cell>
          <cell r="D1677" t="str">
            <v>M003</v>
          </cell>
          <cell r="E1677">
            <v>40763</v>
          </cell>
          <cell r="F1677" t="str">
            <v>OVERLOCK</v>
          </cell>
          <cell r="G1677">
            <v>69750.63</v>
          </cell>
          <cell r="H1677">
            <v>-48437.93</v>
          </cell>
          <cell r="I1677">
            <v>21312.7</v>
          </cell>
        </row>
        <row r="1678">
          <cell r="A1678">
            <v>30002018</v>
          </cell>
          <cell r="B1678" t="str">
            <v>0</v>
          </cell>
          <cell r="C1678" t="str">
            <v>CIP1</v>
          </cell>
          <cell r="D1678" t="str">
            <v>M003</v>
          </cell>
          <cell r="E1678">
            <v>40763</v>
          </cell>
          <cell r="F1678" t="str">
            <v>OVERLOCK</v>
          </cell>
          <cell r="G1678">
            <v>69750.63</v>
          </cell>
          <cell r="H1678">
            <v>-48437.93</v>
          </cell>
          <cell r="I1678">
            <v>21312.7</v>
          </cell>
        </row>
        <row r="1679">
          <cell r="A1679">
            <v>30002019</v>
          </cell>
          <cell r="B1679" t="str">
            <v>0</v>
          </cell>
          <cell r="C1679" t="str">
            <v>CIP1</v>
          </cell>
          <cell r="D1679" t="str">
            <v>M003</v>
          </cell>
          <cell r="E1679">
            <v>40763</v>
          </cell>
          <cell r="F1679" t="str">
            <v>OVERLOCK</v>
          </cell>
          <cell r="G1679">
            <v>69750.63</v>
          </cell>
          <cell r="H1679">
            <v>-48437.93</v>
          </cell>
          <cell r="I1679">
            <v>21312.7</v>
          </cell>
        </row>
        <row r="1680">
          <cell r="A1680">
            <v>30002020</v>
          </cell>
          <cell r="B1680" t="str">
            <v>0</v>
          </cell>
          <cell r="C1680" t="str">
            <v>CIP1</v>
          </cell>
          <cell r="D1680" t="str">
            <v>M003</v>
          </cell>
          <cell r="E1680">
            <v>40763</v>
          </cell>
          <cell r="F1680" t="str">
            <v>OVERLOCK</v>
          </cell>
          <cell r="G1680">
            <v>69750.63</v>
          </cell>
          <cell r="H1680">
            <v>-48437.93</v>
          </cell>
          <cell r="I1680">
            <v>21312.7</v>
          </cell>
        </row>
        <row r="1681">
          <cell r="A1681">
            <v>30002021</v>
          </cell>
          <cell r="B1681" t="str">
            <v>0</v>
          </cell>
          <cell r="C1681" t="str">
            <v>CIP1</v>
          </cell>
          <cell r="D1681" t="str">
            <v>M003</v>
          </cell>
          <cell r="E1681">
            <v>40763</v>
          </cell>
          <cell r="F1681" t="str">
            <v>OVERLOCK</v>
          </cell>
          <cell r="G1681">
            <v>69750.63</v>
          </cell>
          <cell r="H1681">
            <v>-48437.93</v>
          </cell>
          <cell r="I1681">
            <v>21312.7</v>
          </cell>
        </row>
        <row r="1682">
          <cell r="A1682">
            <v>30002037</v>
          </cell>
          <cell r="B1682" t="str">
            <v>0</v>
          </cell>
          <cell r="C1682" t="str">
            <v>CIP1</v>
          </cell>
          <cell r="D1682" t="str">
            <v>M003</v>
          </cell>
          <cell r="E1682">
            <v>39680</v>
          </cell>
          <cell r="F1682" t="str">
            <v>OVERLOCK</v>
          </cell>
          <cell r="G1682">
            <v>67277.16</v>
          </cell>
          <cell r="H1682">
            <v>-60175.67</v>
          </cell>
          <cell r="I1682">
            <v>7101.49</v>
          </cell>
        </row>
        <row r="1683">
          <cell r="A1683">
            <v>30002038</v>
          </cell>
          <cell r="B1683" t="str">
            <v>0</v>
          </cell>
          <cell r="C1683" t="str">
            <v>CIP1</v>
          </cell>
          <cell r="D1683" t="str">
            <v>M003</v>
          </cell>
          <cell r="E1683">
            <v>39561</v>
          </cell>
          <cell r="F1683" t="str">
            <v>OVERLOCK</v>
          </cell>
          <cell r="G1683">
            <v>69265.37</v>
          </cell>
          <cell r="H1683">
            <v>-63493.26</v>
          </cell>
          <cell r="I1683">
            <v>5772.11</v>
          </cell>
        </row>
        <row r="1684">
          <cell r="A1684">
            <v>30002039</v>
          </cell>
          <cell r="B1684" t="str">
            <v>0</v>
          </cell>
          <cell r="C1684" t="str">
            <v>CIP1</v>
          </cell>
          <cell r="D1684" t="str">
            <v>M003</v>
          </cell>
          <cell r="E1684">
            <v>39561</v>
          </cell>
          <cell r="F1684" t="str">
            <v>OVERLOCK</v>
          </cell>
          <cell r="G1684">
            <v>69265.37</v>
          </cell>
          <cell r="H1684">
            <v>-63493.26</v>
          </cell>
          <cell r="I1684">
            <v>5772.11</v>
          </cell>
        </row>
        <row r="1685">
          <cell r="A1685">
            <v>30002040</v>
          </cell>
          <cell r="B1685" t="str">
            <v>0</v>
          </cell>
          <cell r="C1685" t="str">
            <v>CIP1</v>
          </cell>
          <cell r="D1685" t="str">
            <v>M003</v>
          </cell>
          <cell r="E1685">
            <v>39561</v>
          </cell>
          <cell r="F1685" t="str">
            <v>OVERLOCK</v>
          </cell>
          <cell r="G1685">
            <v>69265.37</v>
          </cell>
          <cell r="H1685">
            <v>-63493.26</v>
          </cell>
          <cell r="I1685">
            <v>5772.11</v>
          </cell>
        </row>
        <row r="1686">
          <cell r="A1686">
            <v>30002041</v>
          </cell>
          <cell r="B1686" t="str">
            <v>0</v>
          </cell>
          <cell r="C1686" t="str">
            <v>CIP1</v>
          </cell>
          <cell r="D1686" t="str">
            <v>M003</v>
          </cell>
          <cell r="E1686">
            <v>39561</v>
          </cell>
          <cell r="F1686" t="str">
            <v>OVERLOCK</v>
          </cell>
          <cell r="G1686">
            <v>69265.37</v>
          </cell>
          <cell r="H1686">
            <v>-63493.26</v>
          </cell>
          <cell r="I1686">
            <v>5772.11</v>
          </cell>
        </row>
        <row r="1687">
          <cell r="A1687">
            <v>30002042</v>
          </cell>
          <cell r="B1687" t="str">
            <v>0</v>
          </cell>
          <cell r="C1687" t="str">
            <v>CIP1</v>
          </cell>
          <cell r="D1687" t="str">
            <v>M003</v>
          </cell>
          <cell r="E1687">
            <v>39561</v>
          </cell>
          <cell r="F1687" t="str">
            <v>OVERLOCK</v>
          </cell>
          <cell r="G1687">
            <v>69265.37</v>
          </cell>
          <cell r="H1687">
            <v>-63493.26</v>
          </cell>
          <cell r="I1687">
            <v>5772.11</v>
          </cell>
        </row>
        <row r="1688">
          <cell r="A1688">
            <v>30002043</v>
          </cell>
          <cell r="B1688" t="str">
            <v>0</v>
          </cell>
          <cell r="C1688" t="str">
            <v>CIP1</v>
          </cell>
          <cell r="D1688" t="str">
            <v>M003</v>
          </cell>
          <cell r="E1688">
            <v>39561</v>
          </cell>
          <cell r="F1688" t="str">
            <v>OVERLOCK</v>
          </cell>
          <cell r="G1688">
            <v>69265.37</v>
          </cell>
          <cell r="H1688">
            <v>-63493.26</v>
          </cell>
          <cell r="I1688">
            <v>5772.11</v>
          </cell>
        </row>
        <row r="1689">
          <cell r="A1689">
            <v>30002050</v>
          </cell>
          <cell r="B1689" t="str">
            <v>0</v>
          </cell>
          <cell r="C1689" t="str">
            <v>CIP1</v>
          </cell>
          <cell r="D1689" t="str">
            <v>M003</v>
          </cell>
          <cell r="E1689">
            <v>39502</v>
          </cell>
          <cell r="F1689" t="str">
            <v>OVERLOCK</v>
          </cell>
          <cell r="G1689">
            <v>69445.66</v>
          </cell>
          <cell r="H1689">
            <v>-64430.14</v>
          </cell>
          <cell r="I1689">
            <v>5015.5200000000004</v>
          </cell>
        </row>
        <row r="1690">
          <cell r="A1690">
            <v>30002051</v>
          </cell>
          <cell r="B1690" t="str">
            <v>0</v>
          </cell>
          <cell r="C1690" t="str">
            <v>CIP1</v>
          </cell>
          <cell r="D1690" t="str">
            <v>M003</v>
          </cell>
          <cell r="E1690">
            <v>39502</v>
          </cell>
          <cell r="F1690" t="str">
            <v>OVERLOCK</v>
          </cell>
          <cell r="G1690">
            <v>69445.66</v>
          </cell>
          <cell r="H1690">
            <v>-64430.14</v>
          </cell>
          <cell r="I1690">
            <v>5015.5200000000004</v>
          </cell>
        </row>
        <row r="1691">
          <cell r="A1691">
            <v>30002052</v>
          </cell>
          <cell r="B1691" t="str">
            <v>0</v>
          </cell>
          <cell r="C1691" t="str">
            <v>CIP1</v>
          </cell>
          <cell r="D1691" t="str">
            <v>M003</v>
          </cell>
          <cell r="E1691">
            <v>39502</v>
          </cell>
          <cell r="F1691" t="str">
            <v>OVERLOCK</v>
          </cell>
          <cell r="G1691">
            <v>69445.66</v>
          </cell>
          <cell r="H1691">
            <v>-64430.14</v>
          </cell>
          <cell r="I1691">
            <v>5015.5200000000004</v>
          </cell>
        </row>
        <row r="1692">
          <cell r="A1692">
            <v>30002053</v>
          </cell>
          <cell r="B1692" t="str">
            <v>0</v>
          </cell>
          <cell r="C1692" t="str">
            <v>CIP1</v>
          </cell>
          <cell r="D1692" t="str">
            <v>M003</v>
          </cell>
          <cell r="E1692">
            <v>39502</v>
          </cell>
          <cell r="F1692" t="str">
            <v>OVERLOCK</v>
          </cell>
          <cell r="G1692">
            <v>69445.66</v>
          </cell>
          <cell r="H1692">
            <v>-64430.14</v>
          </cell>
          <cell r="I1692">
            <v>5015.5200000000004</v>
          </cell>
        </row>
        <row r="1693">
          <cell r="A1693">
            <v>30002054</v>
          </cell>
          <cell r="B1693" t="str">
            <v>0</v>
          </cell>
          <cell r="C1693" t="str">
            <v>CIP1</v>
          </cell>
          <cell r="D1693" t="str">
            <v>M003</v>
          </cell>
          <cell r="E1693">
            <v>39502</v>
          </cell>
          <cell r="F1693" t="str">
            <v>OVERLOCK</v>
          </cell>
          <cell r="G1693">
            <v>69445.66</v>
          </cell>
          <cell r="H1693">
            <v>-64430.14</v>
          </cell>
          <cell r="I1693">
            <v>5015.5200000000004</v>
          </cell>
        </row>
        <row r="1694">
          <cell r="A1694">
            <v>30002055</v>
          </cell>
          <cell r="B1694" t="str">
            <v>0</v>
          </cell>
          <cell r="C1694" t="str">
            <v>CIP1</v>
          </cell>
          <cell r="D1694" t="str">
            <v>M003</v>
          </cell>
          <cell r="E1694">
            <v>39502</v>
          </cell>
          <cell r="F1694" t="str">
            <v>OVERLOCK</v>
          </cell>
          <cell r="G1694">
            <v>69445.66</v>
          </cell>
          <cell r="H1694">
            <v>-64430.14</v>
          </cell>
          <cell r="I1694">
            <v>5015.5200000000004</v>
          </cell>
        </row>
        <row r="1695">
          <cell r="A1695">
            <v>30002056</v>
          </cell>
          <cell r="B1695" t="str">
            <v>0</v>
          </cell>
          <cell r="C1695" t="str">
            <v>CIP1</v>
          </cell>
          <cell r="D1695" t="str">
            <v>M003</v>
          </cell>
          <cell r="E1695">
            <v>39367</v>
          </cell>
          <cell r="F1695" t="str">
            <v>OVERLOCK</v>
          </cell>
          <cell r="G1695">
            <v>69685.45</v>
          </cell>
          <cell r="H1695">
            <v>-66201.19</v>
          </cell>
          <cell r="I1695">
            <v>3484.26</v>
          </cell>
        </row>
        <row r="1696">
          <cell r="A1696">
            <v>30002057</v>
          </cell>
          <cell r="B1696" t="str">
            <v>0</v>
          </cell>
          <cell r="C1696" t="str">
            <v>CIP1</v>
          </cell>
          <cell r="D1696" t="str">
            <v>M003</v>
          </cell>
          <cell r="E1696">
            <v>39367</v>
          </cell>
          <cell r="F1696" t="str">
            <v>OVERLOCK</v>
          </cell>
          <cell r="G1696">
            <v>69685.45</v>
          </cell>
          <cell r="H1696">
            <v>-66201.19</v>
          </cell>
          <cell r="I1696">
            <v>3484.26</v>
          </cell>
        </row>
        <row r="1697">
          <cell r="A1697">
            <v>30002058</v>
          </cell>
          <cell r="B1697" t="str">
            <v>0</v>
          </cell>
          <cell r="C1697" t="str">
            <v>CIP1</v>
          </cell>
          <cell r="D1697" t="str">
            <v>M003</v>
          </cell>
          <cell r="E1697">
            <v>39367</v>
          </cell>
          <cell r="F1697" t="str">
            <v>OVERLOCK</v>
          </cell>
          <cell r="G1697">
            <v>69685.45</v>
          </cell>
          <cell r="H1697">
            <v>-66201.19</v>
          </cell>
          <cell r="I1697">
            <v>3484.26</v>
          </cell>
        </row>
        <row r="1698">
          <cell r="A1698">
            <v>30002059</v>
          </cell>
          <cell r="B1698" t="str">
            <v>0</v>
          </cell>
          <cell r="C1698" t="str">
            <v>CIP1</v>
          </cell>
          <cell r="D1698" t="str">
            <v>M003</v>
          </cell>
          <cell r="E1698">
            <v>39367</v>
          </cell>
          <cell r="F1698" t="str">
            <v>OVERLOCK</v>
          </cell>
          <cell r="G1698">
            <v>69685.45</v>
          </cell>
          <cell r="H1698">
            <v>-66201.19</v>
          </cell>
          <cell r="I1698">
            <v>3484.26</v>
          </cell>
        </row>
        <row r="1699">
          <cell r="A1699">
            <v>30002060</v>
          </cell>
          <cell r="B1699" t="str">
            <v>0</v>
          </cell>
          <cell r="C1699" t="str">
            <v>CIP1</v>
          </cell>
          <cell r="D1699" t="str">
            <v>M003</v>
          </cell>
          <cell r="E1699">
            <v>39367</v>
          </cell>
          <cell r="F1699" t="str">
            <v>OVERLOCK</v>
          </cell>
          <cell r="G1699">
            <v>69685.45</v>
          </cell>
          <cell r="H1699">
            <v>-66201.19</v>
          </cell>
          <cell r="I1699">
            <v>3484.26</v>
          </cell>
        </row>
        <row r="1700">
          <cell r="A1700">
            <v>30002061</v>
          </cell>
          <cell r="B1700" t="str">
            <v>0</v>
          </cell>
          <cell r="C1700" t="str">
            <v>CIP1</v>
          </cell>
          <cell r="D1700" t="str">
            <v>M003</v>
          </cell>
          <cell r="E1700">
            <v>39367</v>
          </cell>
          <cell r="F1700" t="str">
            <v>OVERLOCK</v>
          </cell>
          <cell r="G1700">
            <v>69685.45</v>
          </cell>
          <cell r="H1700">
            <v>-66201.19</v>
          </cell>
          <cell r="I1700">
            <v>3484.26</v>
          </cell>
        </row>
        <row r="1701">
          <cell r="A1701">
            <v>30002065</v>
          </cell>
          <cell r="B1701" t="str">
            <v>0</v>
          </cell>
          <cell r="C1701" t="str">
            <v>CIP1</v>
          </cell>
          <cell r="D1701" t="str">
            <v>M003</v>
          </cell>
          <cell r="E1701">
            <v>39299</v>
          </cell>
          <cell r="F1701" t="str">
            <v>OVER LOCK</v>
          </cell>
          <cell r="G1701">
            <v>69592.350000000006</v>
          </cell>
          <cell r="H1701">
            <v>-66885.990000000005</v>
          </cell>
          <cell r="I1701">
            <v>2706.36</v>
          </cell>
        </row>
        <row r="1702">
          <cell r="A1702">
            <v>30002066</v>
          </cell>
          <cell r="B1702" t="str">
            <v>0</v>
          </cell>
          <cell r="C1702" t="str">
            <v>CIP1</v>
          </cell>
          <cell r="D1702" t="str">
            <v>M003</v>
          </cell>
          <cell r="E1702">
            <v>39299</v>
          </cell>
          <cell r="F1702" t="str">
            <v>OVERLOCK</v>
          </cell>
          <cell r="G1702">
            <v>69592.350000000006</v>
          </cell>
          <cell r="H1702">
            <v>-66885.990000000005</v>
          </cell>
          <cell r="I1702">
            <v>2706.36</v>
          </cell>
        </row>
        <row r="1703">
          <cell r="A1703">
            <v>30002067</v>
          </cell>
          <cell r="B1703" t="str">
            <v>0</v>
          </cell>
          <cell r="C1703" t="str">
            <v>CIP1</v>
          </cell>
          <cell r="D1703" t="str">
            <v>M003</v>
          </cell>
          <cell r="E1703">
            <v>39299</v>
          </cell>
          <cell r="F1703" t="str">
            <v>Five Thread Over Lock M#MO-6816S SL#RMOKH02122</v>
          </cell>
          <cell r="G1703">
            <v>69592.350000000006</v>
          </cell>
          <cell r="H1703">
            <v>-66885.990000000005</v>
          </cell>
          <cell r="I1703">
            <v>2706.36</v>
          </cell>
        </row>
        <row r="1704">
          <cell r="A1704">
            <v>30002068</v>
          </cell>
          <cell r="B1704" t="str">
            <v>0</v>
          </cell>
          <cell r="C1704" t="str">
            <v>CIP1</v>
          </cell>
          <cell r="D1704" t="str">
            <v>M003</v>
          </cell>
          <cell r="E1704">
            <v>39299</v>
          </cell>
          <cell r="F1704" t="str">
            <v>OVERLOCK</v>
          </cell>
          <cell r="G1704">
            <v>69592.350000000006</v>
          </cell>
          <cell r="H1704">
            <v>-66885.990000000005</v>
          </cell>
          <cell r="I1704">
            <v>2706.36</v>
          </cell>
        </row>
        <row r="1705">
          <cell r="A1705">
            <v>30002069</v>
          </cell>
          <cell r="B1705" t="str">
            <v>0</v>
          </cell>
          <cell r="C1705" t="str">
            <v>CIP1</v>
          </cell>
          <cell r="D1705" t="str">
            <v>M003</v>
          </cell>
          <cell r="E1705">
            <v>39299</v>
          </cell>
          <cell r="F1705" t="str">
            <v>OVERLOCK</v>
          </cell>
          <cell r="G1705">
            <v>69592.350000000006</v>
          </cell>
          <cell r="H1705">
            <v>-66885.990000000005</v>
          </cell>
          <cell r="I1705">
            <v>2706.36</v>
          </cell>
        </row>
        <row r="1706">
          <cell r="A1706">
            <v>30002070</v>
          </cell>
          <cell r="B1706" t="str">
            <v>0</v>
          </cell>
          <cell r="C1706" t="str">
            <v>CIP1</v>
          </cell>
          <cell r="D1706" t="str">
            <v>M003</v>
          </cell>
          <cell r="E1706">
            <v>39299</v>
          </cell>
          <cell r="F1706" t="str">
            <v>OVERLOCK</v>
          </cell>
          <cell r="G1706">
            <v>69592.350000000006</v>
          </cell>
          <cell r="H1706">
            <v>-66885.990000000005</v>
          </cell>
          <cell r="I1706">
            <v>2706.36</v>
          </cell>
        </row>
        <row r="1707">
          <cell r="A1707">
            <v>30002071</v>
          </cell>
          <cell r="B1707" t="str">
            <v>0</v>
          </cell>
          <cell r="C1707" t="str">
            <v>CIP1</v>
          </cell>
          <cell r="D1707" t="str">
            <v>M003</v>
          </cell>
          <cell r="E1707">
            <v>39299</v>
          </cell>
          <cell r="F1707" t="str">
            <v>OVERLOCK</v>
          </cell>
          <cell r="G1707">
            <v>69592.350000000006</v>
          </cell>
          <cell r="H1707">
            <v>-66885.990000000005</v>
          </cell>
          <cell r="I1707">
            <v>2706.36</v>
          </cell>
        </row>
        <row r="1708">
          <cell r="A1708">
            <v>30002072</v>
          </cell>
          <cell r="B1708" t="str">
            <v>0</v>
          </cell>
          <cell r="C1708" t="str">
            <v>CIP1</v>
          </cell>
          <cell r="D1708" t="str">
            <v>M003</v>
          </cell>
          <cell r="E1708">
            <v>39334</v>
          </cell>
          <cell r="F1708" t="str">
            <v>OVERLOCK</v>
          </cell>
          <cell r="G1708">
            <v>69440.45</v>
          </cell>
          <cell r="H1708">
            <v>-66354.2</v>
          </cell>
          <cell r="I1708">
            <v>3086.25</v>
          </cell>
        </row>
        <row r="1709">
          <cell r="A1709">
            <v>30002073</v>
          </cell>
          <cell r="B1709" t="str">
            <v>0</v>
          </cell>
          <cell r="C1709" t="str">
            <v>CIP1</v>
          </cell>
          <cell r="D1709" t="str">
            <v>M003</v>
          </cell>
          <cell r="E1709">
            <v>39334</v>
          </cell>
          <cell r="F1709" t="str">
            <v>OVERLOCK</v>
          </cell>
          <cell r="G1709">
            <v>69440.45</v>
          </cell>
          <cell r="H1709">
            <v>-66354.2</v>
          </cell>
          <cell r="I1709">
            <v>3086.25</v>
          </cell>
        </row>
        <row r="1710">
          <cell r="A1710">
            <v>30002074</v>
          </cell>
          <cell r="B1710" t="str">
            <v>0</v>
          </cell>
          <cell r="C1710" t="str">
            <v>CIP1</v>
          </cell>
          <cell r="D1710" t="str">
            <v>M003</v>
          </cell>
          <cell r="E1710">
            <v>39334</v>
          </cell>
          <cell r="F1710" t="str">
            <v>OVERLOCK</v>
          </cell>
          <cell r="G1710">
            <v>69440.45</v>
          </cell>
          <cell r="H1710">
            <v>-66354.2</v>
          </cell>
          <cell r="I1710">
            <v>3086.25</v>
          </cell>
        </row>
        <row r="1711">
          <cell r="A1711">
            <v>30002075</v>
          </cell>
          <cell r="B1711" t="str">
            <v>0</v>
          </cell>
          <cell r="C1711" t="str">
            <v>CIP1</v>
          </cell>
          <cell r="D1711" t="str">
            <v>M003</v>
          </cell>
          <cell r="E1711">
            <v>39334</v>
          </cell>
          <cell r="F1711" t="str">
            <v>OVERLOCK</v>
          </cell>
          <cell r="G1711">
            <v>69440.45</v>
          </cell>
          <cell r="H1711">
            <v>-66354.2</v>
          </cell>
          <cell r="I1711">
            <v>3086.25</v>
          </cell>
        </row>
        <row r="1712">
          <cell r="A1712">
            <v>30002076</v>
          </cell>
          <cell r="B1712" t="str">
            <v>0</v>
          </cell>
          <cell r="C1712" t="str">
            <v>CIP1</v>
          </cell>
          <cell r="D1712" t="str">
            <v>M003</v>
          </cell>
          <cell r="E1712">
            <v>39334</v>
          </cell>
          <cell r="F1712" t="str">
            <v>OVERLOCK</v>
          </cell>
          <cell r="G1712">
            <v>69440.45</v>
          </cell>
          <cell r="H1712">
            <v>-66354.2</v>
          </cell>
          <cell r="I1712">
            <v>3086.25</v>
          </cell>
        </row>
        <row r="1713">
          <cell r="A1713">
            <v>30002077</v>
          </cell>
          <cell r="B1713" t="str">
            <v>0</v>
          </cell>
          <cell r="C1713" t="str">
            <v>CIP1</v>
          </cell>
          <cell r="D1713" t="str">
            <v>M003</v>
          </cell>
          <cell r="E1713">
            <v>39334</v>
          </cell>
          <cell r="F1713" t="str">
            <v>OVERLOCK</v>
          </cell>
          <cell r="G1713">
            <v>69440.45</v>
          </cell>
          <cell r="H1713">
            <v>-66354.2</v>
          </cell>
          <cell r="I1713">
            <v>3086.25</v>
          </cell>
        </row>
        <row r="1714">
          <cell r="A1714">
            <v>30002099</v>
          </cell>
          <cell r="B1714" t="str">
            <v>0</v>
          </cell>
          <cell r="C1714" t="str">
            <v>CIP1</v>
          </cell>
          <cell r="D1714" t="str">
            <v>M003</v>
          </cell>
          <cell r="E1714">
            <v>38978</v>
          </cell>
          <cell r="F1714" t="str">
            <v>SINGLE NEEDLE MACHINE</v>
          </cell>
          <cell r="G1714">
            <v>53699.1</v>
          </cell>
          <cell r="H1714">
            <v>-53699.1</v>
          </cell>
          <cell r="I1714">
            <v>0</v>
          </cell>
        </row>
        <row r="1715">
          <cell r="A1715">
            <v>30002100</v>
          </cell>
          <cell r="B1715" t="str">
            <v>0</v>
          </cell>
          <cell r="C1715" t="str">
            <v>CIP1</v>
          </cell>
          <cell r="D1715" t="str">
            <v>M003</v>
          </cell>
          <cell r="E1715">
            <v>38978</v>
          </cell>
          <cell r="F1715" t="str">
            <v>SINGLE NEEDLE MACHINE</v>
          </cell>
          <cell r="G1715">
            <v>53699.1</v>
          </cell>
          <cell r="H1715">
            <v>-53699.1</v>
          </cell>
          <cell r="I1715">
            <v>0</v>
          </cell>
        </row>
        <row r="1716">
          <cell r="A1716">
            <v>30002101</v>
          </cell>
          <cell r="B1716" t="str">
            <v>0</v>
          </cell>
          <cell r="C1716" t="str">
            <v>CIP1</v>
          </cell>
          <cell r="D1716" t="str">
            <v>M003</v>
          </cell>
          <cell r="E1716">
            <v>38978</v>
          </cell>
          <cell r="F1716" t="str">
            <v>SINGLE NEEDLE MACHINE</v>
          </cell>
          <cell r="G1716">
            <v>53699.1</v>
          </cell>
          <cell r="H1716">
            <v>-53699.1</v>
          </cell>
          <cell r="I1716">
            <v>0</v>
          </cell>
        </row>
        <row r="1717">
          <cell r="A1717">
            <v>30002113</v>
          </cell>
          <cell r="B1717" t="str">
            <v>0</v>
          </cell>
          <cell r="C1717" t="str">
            <v>CIP1</v>
          </cell>
          <cell r="D1717" t="str">
            <v>M003</v>
          </cell>
          <cell r="E1717">
            <v>38978</v>
          </cell>
          <cell r="F1717" t="str">
            <v>SINGLE NEEDLE MACHINE</v>
          </cell>
          <cell r="G1717">
            <v>53699.1</v>
          </cell>
          <cell r="H1717">
            <v>-53699.1</v>
          </cell>
          <cell r="I1717">
            <v>0</v>
          </cell>
        </row>
        <row r="1718">
          <cell r="A1718">
            <v>30002114</v>
          </cell>
          <cell r="B1718" t="str">
            <v>0</v>
          </cell>
          <cell r="C1718" t="str">
            <v>CIP1</v>
          </cell>
          <cell r="D1718" t="str">
            <v>M003</v>
          </cell>
          <cell r="E1718">
            <v>38978</v>
          </cell>
          <cell r="F1718" t="str">
            <v>SINGLE NEEDLE MACHINE</v>
          </cell>
          <cell r="G1718">
            <v>53699.1</v>
          </cell>
          <cell r="H1718">
            <v>-53699.1</v>
          </cell>
          <cell r="I1718">
            <v>0</v>
          </cell>
        </row>
        <row r="1719">
          <cell r="A1719">
            <v>30002115</v>
          </cell>
          <cell r="B1719" t="str">
            <v>0</v>
          </cell>
          <cell r="C1719" t="str">
            <v>CIP1</v>
          </cell>
          <cell r="D1719" t="str">
            <v>M003</v>
          </cell>
          <cell r="E1719">
            <v>38978</v>
          </cell>
          <cell r="F1719" t="str">
            <v>SINGLE NEEDLE MACHINE</v>
          </cell>
          <cell r="G1719">
            <v>53699.1</v>
          </cell>
          <cell r="H1719">
            <v>-53699.1</v>
          </cell>
          <cell r="I1719">
            <v>0</v>
          </cell>
        </row>
        <row r="1720">
          <cell r="A1720">
            <v>30002116</v>
          </cell>
          <cell r="B1720" t="str">
            <v>0</v>
          </cell>
          <cell r="C1720" t="str">
            <v>CIP1</v>
          </cell>
          <cell r="D1720" t="str">
            <v>M003</v>
          </cell>
          <cell r="E1720">
            <v>38978</v>
          </cell>
          <cell r="F1720" t="str">
            <v>SINGLE NEEDLE MACHINE</v>
          </cell>
          <cell r="G1720">
            <v>53699.1</v>
          </cell>
          <cell r="H1720">
            <v>-53699.1</v>
          </cell>
          <cell r="I1720">
            <v>0</v>
          </cell>
        </row>
        <row r="1721">
          <cell r="A1721">
            <v>30002117</v>
          </cell>
          <cell r="B1721" t="str">
            <v>0</v>
          </cell>
          <cell r="C1721" t="str">
            <v>CIP1</v>
          </cell>
          <cell r="D1721" t="str">
            <v>M003</v>
          </cell>
          <cell r="E1721">
            <v>38978</v>
          </cell>
          <cell r="F1721" t="str">
            <v>SINGLE NEEDLE MACHINE</v>
          </cell>
          <cell r="G1721">
            <v>53699.1</v>
          </cell>
          <cell r="H1721">
            <v>-53699.1</v>
          </cell>
          <cell r="I1721">
            <v>0</v>
          </cell>
        </row>
        <row r="1722">
          <cell r="A1722">
            <v>30002118</v>
          </cell>
          <cell r="B1722" t="str">
            <v>0</v>
          </cell>
          <cell r="C1722" t="str">
            <v>CIP1</v>
          </cell>
          <cell r="D1722" t="str">
            <v>M003</v>
          </cell>
          <cell r="E1722">
            <v>38978</v>
          </cell>
          <cell r="F1722" t="str">
            <v>SINGLE NEEDLE MACHINE</v>
          </cell>
          <cell r="G1722">
            <v>53699.1</v>
          </cell>
          <cell r="H1722">
            <v>-53699.1</v>
          </cell>
          <cell r="I1722">
            <v>0</v>
          </cell>
        </row>
        <row r="1723">
          <cell r="A1723">
            <v>30002119</v>
          </cell>
          <cell r="B1723" t="str">
            <v>0</v>
          </cell>
          <cell r="C1723" t="str">
            <v>CIP1</v>
          </cell>
          <cell r="D1723" t="str">
            <v>M003</v>
          </cell>
          <cell r="E1723">
            <v>38978</v>
          </cell>
          <cell r="F1723" t="str">
            <v>SINGLE NEEDLE MACHINE</v>
          </cell>
          <cell r="G1723">
            <v>53699.1</v>
          </cell>
          <cell r="H1723">
            <v>-53699.1</v>
          </cell>
          <cell r="I1723">
            <v>0</v>
          </cell>
        </row>
        <row r="1724">
          <cell r="A1724">
            <v>30002120</v>
          </cell>
          <cell r="B1724" t="str">
            <v>0</v>
          </cell>
          <cell r="C1724" t="str">
            <v>CIP1</v>
          </cell>
          <cell r="D1724" t="str">
            <v>M003</v>
          </cell>
          <cell r="E1724">
            <v>38978</v>
          </cell>
          <cell r="F1724" t="str">
            <v>SINGLE NEEDLE MACHINE</v>
          </cell>
          <cell r="G1724">
            <v>53699.1</v>
          </cell>
          <cell r="H1724">
            <v>-53699.1</v>
          </cell>
          <cell r="I1724">
            <v>0</v>
          </cell>
        </row>
        <row r="1725">
          <cell r="A1725">
            <v>30002121</v>
          </cell>
          <cell r="B1725" t="str">
            <v>0</v>
          </cell>
          <cell r="C1725" t="str">
            <v>CIP1</v>
          </cell>
          <cell r="D1725" t="str">
            <v>M003</v>
          </cell>
          <cell r="E1725">
            <v>38978</v>
          </cell>
          <cell r="F1725" t="str">
            <v>SINGLE NEEDLE MACHINE</v>
          </cell>
          <cell r="G1725">
            <v>53699.1</v>
          </cell>
          <cell r="H1725">
            <v>-53699.1</v>
          </cell>
          <cell r="I1725">
            <v>0</v>
          </cell>
        </row>
        <row r="1726">
          <cell r="A1726">
            <v>30002140</v>
          </cell>
          <cell r="B1726" t="str">
            <v>0</v>
          </cell>
          <cell r="C1726" t="str">
            <v>CIP1</v>
          </cell>
          <cell r="D1726" t="str">
            <v>M003</v>
          </cell>
          <cell r="E1726">
            <v>38793</v>
          </cell>
          <cell r="F1726" t="str">
            <v>SINGLE NEEDLE MACHINE</v>
          </cell>
          <cell r="G1726">
            <v>55321.29</v>
          </cell>
          <cell r="H1726">
            <v>-55321.29</v>
          </cell>
          <cell r="I1726">
            <v>0</v>
          </cell>
        </row>
        <row r="1727">
          <cell r="A1727">
            <v>30002141</v>
          </cell>
          <cell r="B1727" t="str">
            <v>0</v>
          </cell>
          <cell r="C1727" t="str">
            <v>CIP1</v>
          </cell>
          <cell r="D1727" t="str">
            <v>M003</v>
          </cell>
          <cell r="E1727">
            <v>38793</v>
          </cell>
          <cell r="F1727" t="str">
            <v>SINGLE NEEDLE MACHINE</v>
          </cell>
          <cell r="G1727">
            <v>55321.29</v>
          </cell>
          <cell r="H1727">
            <v>-55321.29</v>
          </cell>
          <cell r="I1727">
            <v>0</v>
          </cell>
        </row>
        <row r="1728">
          <cell r="A1728">
            <v>30002142</v>
          </cell>
          <cell r="B1728" t="str">
            <v>0</v>
          </cell>
          <cell r="C1728" t="str">
            <v>CIP1</v>
          </cell>
          <cell r="D1728" t="str">
            <v>M003</v>
          </cell>
          <cell r="E1728">
            <v>38793</v>
          </cell>
          <cell r="F1728" t="str">
            <v>SINGLE NEEDLE MACHINE</v>
          </cell>
          <cell r="G1728">
            <v>55321.29</v>
          </cell>
          <cell r="H1728">
            <v>-55321.29</v>
          </cell>
          <cell r="I1728">
            <v>0</v>
          </cell>
        </row>
        <row r="1729">
          <cell r="A1729">
            <v>30002143</v>
          </cell>
          <cell r="B1729" t="str">
            <v>0</v>
          </cell>
          <cell r="C1729" t="str">
            <v>CIP1</v>
          </cell>
          <cell r="D1729" t="str">
            <v>M003</v>
          </cell>
          <cell r="E1729">
            <v>38793</v>
          </cell>
          <cell r="F1729" t="str">
            <v>SINGLE NEEDLE MACHINE</v>
          </cell>
          <cell r="G1729">
            <v>55321.29</v>
          </cell>
          <cell r="H1729">
            <v>-55321.29</v>
          </cell>
          <cell r="I1729">
            <v>0</v>
          </cell>
        </row>
        <row r="1730">
          <cell r="A1730">
            <v>30002144</v>
          </cell>
          <cell r="B1730" t="str">
            <v>0</v>
          </cell>
          <cell r="C1730" t="str">
            <v>CIP1</v>
          </cell>
          <cell r="D1730" t="str">
            <v>M003</v>
          </cell>
          <cell r="E1730">
            <v>38793</v>
          </cell>
          <cell r="F1730" t="str">
            <v>SINGLE NEEDLE MACHINE</v>
          </cell>
          <cell r="G1730">
            <v>55321.29</v>
          </cell>
          <cell r="H1730">
            <v>-55321.29</v>
          </cell>
          <cell r="I1730">
            <v>0</v>
          </cell>
        </row>
        <row r="1731">
          <cell r="A1731">
            <v>30002145</v>
          </cell>
          <cell r="B1731" t="str">
            <v>0</v>
          </cell>
          <cell r="C1731" t="str">
            <v>CIP1</v>
          </cell>
          <cell r="D1731" t="str">
            <v>M003</v>
          </cell>
          <cell r="E1731">
            <v>39502</v>
          </cell>
          <cell r="F1731" t="str">
            <v>SINGLE NEEDLE MACHINE</v>
          </cell>
          <cell r="G1731">
            <v>54210.13</v>
          </cell>
          <cell r="H1731">
            <v>-50294.95</v>
          </cell>
          <cell r="I1731">
            <v>3915.18</v>
          </cell>
        </row>
        <row r="1732">
          <cell r="A1732">
            <v>30002146</v>
          </cell>
          <cell r="B1732" t="str">
            <v>0</v>
          </cell>
          <cell r="C1732" t="str">
            <v>CIP1</v>
          </cell>
          <cell r="D1732" t="str">
            <v>M003</v>
          </cell>
          <cell r="E1732">
            <v>39502</v>
          </cell>
          <cell r="F1732" t="str">
            <v>SINGLE NEEDLE MACHINE</v>
          </cell>
          <cell r="G1732">
            <v>54210.13</v>
          </cell>
          <cell r="H1732">
            <v>-50294.95</v>
          </cell>
          <cell r="I1732">
            <v>3915.18</v>
          </cell>
        </row>
        <row r="1733">
          <cell r="A1733">
            <v>30002147</v>
          </cell>
          <cell r="B1733" t="str">
            <v>0</v>
          </cell>
          <cell r="C1733" t="str">
            <v>CIP1</v>
          </cell>
          <cell r="D1733" t="str">
            <v>M003</v>
          </cell>
          <cell r="E1733">
            <v>39502</v>
          </cell>
          <cell r="F1733" t="str">
            <v>SINGLE NEEDLE MACHINE</v>
          </cell>
          <cell r="G1733">
            <v>54210.13</v>
          </cell>
          <cell r="H1733">
            <v>-50294.95</v>
          </cell>
          <cell r="I1733">
            <v>3915.18</v>
          </cell>
        </row>
        <row r="1734">
          <cell r="A1734">
            <v>30002148</v>
          </cell>
          <cell r="B1734" t="str">
            <v>0</v>
          </cell>
          <cell r="C1734" t="str">
            <v>CIP1</v>
          </cell>
          <cell r="D1734" t="str">
            <v>M003</v>
          </cell>
          <cell r="E1734">
            <v>39502</v>
          </cell>
          <cell r="F1734" t="str">
            <v>SINGLE NEEDLE MACHINE</v>
          </cell>
          <cell r="G1734">
            <v>54210.13</v>
          </cell>
          <cell r="H1734">
            <v>-50294.95</v>
          </cell>
          <cell r="I1734">
            <v>3915.18</v>
          </cell>
        </row>
        <row r="1735">
          <cell r="A1735">
            <v>30002149</v>
          </cell>
          <cell r="B1735" t="str">
            <v>0</v>
          </cell>
          <cell r="C1735" t="str">
            <v>CIP1</v>
          </cell>
          <cell r="D1735" t="str">
            <v>M003</v>
          </cell>
          <cell r="E1735">
            <v>39502</v>
          </cell>
          <cell r="F1735" t="str">
            <v>SINGLE NEEDLE MACHINE</v>
          </cell>
          <cell r="G1735">
            <v>54210.13</v>
          </cell>
          <cell r="H1735">
            <v>-50294.95</v>
          </cell>
          <cell r="I1735">
            <v>3915.18</v>
          </cell>
        </row>
        <row r="1736">
          <cell r="A1736">
            <v>30002150</v>
          </cell>
          <cell r="B1736" t="str">
            <v>0</v>
          </cell>
          <cell r="C1736" t="str">
            <v>CIP1</v>
          </cell>
          <cell r="D1736" t="str">
            <v>M003</v>
          </cell>
          <cell r="E1736">
            <v>39502</v>
          </cell>
          <cell r="F1736" t="str">
            <v>SINGLE NEEDLE MACHINE</v>
          </cell>
          <cell r="G1736">
            <v>54210.13</v>
          </cell>
          <cell r="H1736">
            <v>-50294.95</v>
          </cell>
          <cell r="I1736">
            <v>3915.18</v>
          </cell>
        </row>
        <row r="1737">
          <cell r="A1737">
            <v>30002151</v>
          </cell>
          <cell r="B1737" t="str">
            <v>0</v>
          </cell>
          <cell r="C1737" t="str">
            <v>CIP1</v>
          </cell>
          <cell r="D1737" t="str">
            <v>M003</v>
          </cell>
          <cell r="E1737">
            <v>39502</v>
          </cell>
          <cell r="F1737" t="str">
            <v>SINGLE NEEDLE MACHINE</v>
          </cell>
          <cell r="G1737">
            <v>54210.13</v>
          </cell>
          <cell r="H1737">
            <v>-50294.95</v>
          </cell>
          <cell r="I1737">
            <v>3915.18</v>
          </cell>
        </row>
        <row r="1738">
          <cell r="A1738">
            <v>30002152</v>
          </cell>
          <cell r="B1738" t="str">
            <v>0</v>
          </cell>
          <cell r="C1738" t="str">
            <v>CIP1</v>
          </cell>
          <cell r="D1738" t="str">
            <v>M003</v>
          </cell>
          <cell r="E1738">
            <v>39502</v>
          </cell>
          <cell r="F1738" t="str">
            <v>SINGLE NEEDLE MACHINE</v>
          </cell>
          <cell r="G1738">
            <v>54210.13</v>
          </cell>
          <cell r="H1738">
            <v>-50294.95</v>
          </cell>
          <cell r="I1738">
            <v>3915.18</v>
          </cell>
        </row>
        <row r="1739">
          <cell r="A1739">
            <v>30002153</v>
          </cell>
          <cell r="B1739" t="str">
            <v>0</v>
          </cell>
          <cell r="C1739" t="str">
            <v>CIP1</v>
          </cell>
          <cell r="D1739" t="str">
            <v>M003</v>
          </cell>
          <cell r="E1739">
            <v>39502</v>
          </cell>
          <cell r="F1739" t="str">
            <v>SINGLE NEEDLE MACHINE</v>
          </cell>
          <cell r="G1739">
            <v>54210.13</v>
          </cell>
          <cell r="H1739">
            <v>-50294.95</v>
          </cell>
          <cell r="I1739">
            <v>3915.18</v>
          </cell>
        </row>
        <row r="1740">
          <cell r="A1740">
            <v>30002154</v>
          </cell>
          <cell r="B1740" t="str">
            <v>0</v>
          </cell>
          <cell r="C1740" t="str">
            <v>CIP1</v>
          </cell>
          <cell r="D1740" t="str">
            <v>M003</v>
          </cell>
          <cell r="E1740">
            <v>39502</v>
          </cell>
          <cell r="F1740" t="str">
            <v>SINGLE NEEDLE MACHINE</v>
          </cell>
          <cell r="G1740">
            <v>54210.13</v>
          </cell>
          <cell r="H1740">
            <v>-50294.95</v>
          </cell>
          <cell r="I1740">
            <v>3915.18</v>
          </cell>
        </row>
        <row r="1741">
          <cell r="A1741">
            <v>30002155</v>
          </cell>
          <cell r="B1741" t="str">
            <v>0</v>
          </cell>
          <cell r="C1741" t="str">
            <v>CIP1</v>
          </cell>
          <cell r="D1741" t="str">
            <v>M003</v>
          </cell>
          <cell r="E1741">
            <v>39502</v>
          </cell>
          <cell r="F1741" t="str">
            <v>SINGLE NEEDLE MACHINE</v>
          </cell>
          <cell r="G1741">
            <v>54210.13</v>
          </cell>
          <cell r="H1741">
            <v>-50294.95</v>
          </cell>
          <cell r="I1741">
            <v>3915.18</v>
          </cell>
        </row>
        <row r="1742">
          <cell r="A1742">
            <v>30002156</v>
          </cell>
          <cell r="B1742" t="str">
            <v>0</v>
          </cell>
          <cell r="C1742" t="str">
            <v>CIP1</v>
          </cell>
          <cell r="D1742" t="str">
            <v>M003</v>
          </cell>
          <cell r="E1742">
            <v>39502</v>
          </cell>
          <cell r="F1742" t="str">
            <v>SINGLE NEEDLE MACHINE</v>
          </cell>
          <cell r="G1742">
            <v>54210.13</v>
          </cell>
          <cell r="H1742">
            <v>-50294.95</v>
          </cell>
          <cell r="I1742">
            <v>3915.18</v>
          </cell>
        </row>
        <row r="1743">
          <cell r="A1743">
            <v>30002157</v>
          </cell>
          <cell r="B1743" t="str">
            <v>0</v>
          </cell>
          <cell r="C1743" t="str">
            <v>CIP1</v>
          </cell>
          <cell r="D1743" t="str">
            <v>M003</v>
          </cell>
          <cell r="E1743">
            <v>39502</v>
          </cell>
          <cell r="F1743" t="str">
            <v>SINGLE NEEDLE MACHINE</v>
          </cell>
          <cell r="G1743">
            <v>54210.13</v>
          </cell>
          <cell r="H1743">
            <v>-50294.95</v>
          </cell>
          <cell r="I1743">
            <v>3915.18</v>
          </cell>
        </row>
        <row r="1744">
          <cell r="A1744">
            <v>30002158</v>
          </cell>
          <cell r="B1744" t="str">
            <v>0</v>
          </cell>
          <cell r="C1744" t="str">
            <v>CIP1</v>
          </cell>
          <cell r="D1744" t="str">
            <v>M003</v>
          </cell>
          <cell r="E1744">
            <v>39502</v>
          </cell>
          <cell r="F1744" t="str">
            <v>SINGLE NEEDLE MACHINE</v>
          </cell>
          <cell r="G1744">
            <v>54210.13</v>
          </cell>
          <cell r="H1744">
            <v>-50294.95</v>
          </cell>
          <cell r="I1744">
            <v>3915.18</v>
          </cell>
        </row>
        <row r="1745">
          <cell r="A1745">
            <v>30002159</v>
          </cell>
          <cell r="B1745" t="str">
            <v>0</v>
          </cell>
          <cell r="C1745" t="str">
            <v>CIP1</v>
          </cell>
          <cell r="D1745" t="str">
            <v>M003</v>
          </cell>
          <cell r="E1745">
            <v>39502</v>
          </cell>
          <cell r="F1745" t="str">
            <v>SINGLE NEEDLE MACHINE</v>
          </cell>
          <cell r="G1745">
            <v>54210.13</v>
          </cell>
          <cell r="H1745">
            <v>-50294.95</v>
          </cell>
          <cell r="I1745">
            <v>3915.18</v>
          </cell>
        </row>
        <row r="1746">
          <cell r="A1746">
            <v>30002160</v>
          </cell>
          <cell r="B1746" t="str">
            <v>0</v>
          </cell>
          <cell r="C1746" t="str">
            <v>CIP1</v>
          </cell>
          <cell r="D1746" t="str">
            <v>M003</v>
          </cell>
          <cell r="E1746">
            <v>39502</v>
          </cell>
          <cell r="F1746" t="str">
            <v>SINGLE NEEDLE MACHINE</v>
          </cell>
          <cell r="G1746">
            <v>54210.13</v>
          </cell>
          <cell r="H1746">
            <v>-50294.95</v>
          </cell>
          <cell r="I1746">
            <v>3915.18</v>
          </cell>
        </row>
        <row r="1747">
          <cell r="A1747">
            <v>30002161</v>
          </cell>
          <cell r="B1747" t="str">
            <v>0</v>
          </cell>
          <cell r="C1747" t="str">
            <v>CIP1</v>
          </cell>
          <cell r="D1747" t="str">
            <v>M003</v>
          </cell>
          <cell r="E1747">
            <v>39502</v>
          </cell>
          <cell r="F1747" t="str">
            <v>SINGLE NEEDLE MACHINE</v>
          </cell>
          <cell r="G1747">
            <v>54210.13</v>
          </cell>
          <cell r="H1747">
            <v>-50294.95</v>
          </cell>
          <cell r="I1747">
            <v>3915.18</v>
          </cell>
        </row>
        <row r="1748">
          <cell r="A1748">
            <v>30002162</v>
          </cell>
          <cell r="B1748" t="str">
            <v>0</v>
          </cell>
          <cell r="C1748" t="str">
            <v>CIP1</v>
          </cell>
          <cell r="D1748" t="str">
            <v>M003</v>
          </cell>
          <cell r="E1748">
            <v>39502</v>
          </cell>
          <cell r="F1748" t="str">
            <v>SINGLE NEEDLE MACHINE</v>
          </cell>
          <cell r="G1748">
            <v>54210.13</v>
          </cell>
          <cell r="H1748">
            <v>-50294.95</v>
          </cell>
          <cell r="I1748">
            <v>3915.18</v>
          </cell>
        </row>
        <row r="1749">
          <cell r="A1749">
            <v>30002163</v>
          </cell>
          <cell r="B1749" t="str">
            <v>0</v>
          </cell>
          <cell r="C1749" t="str">
            <v>CIP1</v>
          </cell>
          <cell r="D1749" t="str">
            <v>M003</v>
          </cell>
          <cell r="E1749">
            <v>39502</v>
          </cell>
          <cell r="F1749" t="str">
            <v>SINGLE NEEDLE MACHINE</v>
          </cell>
          <cell r="G1749">
            <v>54210.13</v>
          </cell>
          <cell r="H1749">
            <v>-50294.95</v>
          </cell>
          <cell r="I1749">
            <v>3915.18</v>
          </cell>
        </row>
        <row r="1750">
          <cell r="A1750">
            <v>30002164</v>
          </cell>
          <cell r="B1750" t="str">
            <v>0</v>
          </cell>
          <cell r="C1750" t="str">
            <v>CIP1</v>
          </cell>
          <cell r="D1750" t="str">
            <v>M003</v>
          </cell>
          <cell r="E1750">
            <v>39502</v>
          </cell>
          <cell r="F1750" t="str">
            <v>SINGLE NEEDLE MACHINE</v>
          </cell>
          <cell r="G1750">
            <v>54210.13</v>
          </cell>
          <cell r="H1750">
            <v>-50294.95</v>
          </cell>
          <cell r="I1750">
            <v>3915.18</v>
          </cell>
        </row>
        <row r="1751">
          <cell r="A1751">
            <v>30002165</v>
          </cell>
          <cell r="B1751" t="str">
            <v>0</v>
          </cell>
          <cell r="C1751" t="str">
            <v>CIP1</v>
          </cell>
          <cell r="D1751" t="str">
            <v>M003</v>
          </cell>
          <cell r="E1751">
            <v>39502</v>
          </cell>
          <cell r="F1751" t="str">
            <v>SINGLE NEEDLE MACHINE</v>
          </cell>
          <cell r="G1751">
            <v>54210.13</v>
          </cell>
          <cell r="H1751">
            <v>-50294.95</v>
          </cell>
          <cell r="I1751">
            <v>3915.18</v>
          </cell>
        </row>
        <row r="1752">
          <cell r="A1752">
            <v>30002166</v>
          </cell>
          <cell r="B1752" t="str">
            <v>0</v>
          </cell>
          <cell r="C1752" t="str">
            <v>CIP1</v>
          </cell>
          <cell r="D1752" t="str">
            <v>M003</v>
          </cell>
          <cell r="E1752">
            <v>39502</v>
          </cell>
          <cell r="F1752" t="str">
            <v>SINGLE NEEDLE MACHINE</v>
          </cell>
          <cell r="G1752">
            <v>54210.13</v>
          </cell>
          <cell r="H1752">
            <v>-50294.95</v>
          </cell>
          <cell r="I1752">
            <v>3915.18</v>
          </cell>
        </row>
        <row r="1753">
          <cell r="A1753">
            <v>30002167</v>
          </cell>
          <cell r="B1753" t="str">
            <v>0</v>
          </cell>
          <cell r="C1753" t="str">
            <v>CIP1</v>
          </cell>
          <cell r="D1753" t="str">
            <v>M003</v>
          </cell>
          <cell r="E1753">
            <v>39502</v>
          </cell>
          <cell r="F1753" t="str">
            <v>SINGLE NEEDLE MACHINE</v>
          </cell>
          <cell r="G1753">
            <v>54210.13</v>
          </cell>
          <cell r="H1753">
            <v>-50294.95</v>
          </cell>
          <cell r="I1753">
            <v>3915.18</v>
          </cell>
        </row>
        <row r="1754">
          <cell r="A1754">
            <v>30002168</v>
          </cell>
          <cell r="B1754" t="str">
            <v>0</v>
          </cell>
          <cell r="C1754" t="str">
            <v>CIP1</v>
          </cell>
          <cell r="D1754" t="str">
            <v>M003</v>
          </cell>
          <cell r="E1754">
            <v>39502</v>
          </cell>
          <cell r="F1754" t="str">
            <v>SINGLE NEEDLE MACHINE</v>
          </cell>
          <cell r="G1754">
            <v>54210.13</v>
          </cell>
          <cell r="H1754">
            <v>-50294.95</v>
          </cell>
          <cell r="I1754">
            <v>3915.18</v>
          </cell>
        </row>
        <row r="1755">
          <cell r="A1755">
            <v>30002169</v>
          </cell>
          <cell r="B1755" t="str">
            <v>0</v>
          </cell>
          <cell r="C1755" t="str">
            <v>CIP1</v>
          </cell>
          <cell r="D1755" t="str">
            <v>M003</v>
          </cell>
          <cell r="E1755">
            <v>39502</v>
          </cell>
          <cell r="F1755" t="str">
            <v>SINGLE NEEDLE MACHINE</v>
          </cell>
          <cell r="G1755">
            <v>54210.13</v>
          </cell>
          <cell r="H1755">
            <v>-50294.95</v>
          </cell>
          <cell r="I1755">
            <v>3915.18</v>
          </cell>
        </row>
        <row r="1756">
          <cell r="A1756">
            <v>30002170</v>
          </cell>
          <cell r="B1756" t="str">
            <v>0</v>
          </cell>
          <cell r="C1756" t="str">
            <v>CIP1</v>
          </cell>
          <cell r="D1756" t="str">
            <v>M003</v>
          </cell>
          <cell r="E1756">
            <v>39502</v>
          </cell>
          <cell r="F1756" t="str">
            <v>SINGLE NEEDLE MACHINE</v>
          </cell>
          <cell r="G1756">
            <v>54210.13</v>
          </cell>
          <cell r="H1756">
            <v>-50294.95</v>
          </cell>
          <cell r="I1756">
            <v>3915.18</v>
          </cell>
        </row>
        <row r="1757">
          <cell r="A1757">
            <v>30002171</v>
          </cell>
          <cell r="B1757" t="str">
            <v>0</v>
          </cell>
          <cell r="C1757" t="str">
            <v>CIP1</v>
          </cell>
          <cell r="D1757" t="str">
            <v>M003</v>
          </cell>
          <cell r="E1757">
            <v>39502</v>
          </cell>
          <cell r="F1757" t="str">
            <v>SINGLE NEEDLE MACHINE</v>
          </cell>
          <cell r="G1757">
            <v>54210.13</v>
          </cell>
          <cell r="H1757">
            <v>-50294.95</v>
          </cell>
          <cell r="I1757">
            <v>3915.18</v>
          </cell>
        </row>
        <row r="1758">
          <cell r="A1758">
            <v>30002172</v>
          </cell>
          <cell r="B1758" t="str">
            <v>0</v>
          </cell>
          <cell r="C1758" t="str">
            <v>CIP1</v>
          </cell>
          <cell r="D1758" t="str">
            <v>M003</v>
          </cell>
          <cell r="E1758">
            <v>39502</v>
          </cell>
          <cell r="F1758" t="str">
            <v>SINGLE NEEDLE MACHINE</v>
          </cell>
          <cell r="G1758">
            <v>54210.13</v>
          </cell>
          <cell r="H1758">
            <v>-50294.95</v>
          </cell>
          <cell r="I1758">
            <v>3915.18</v>
          </cell>
        </row>
        <row r="1759">
          <cell r="A1759">
            <v>30002173</v>
          </cell>
          <cell r="B1759" t="str">
            <v>0</v>
          </cell>
          <cell r="C1759" t="str">
            <v>CIP1</v>
          </cell>
          <cell r="D1759" t="str">
            <v>M003</v>
          </cell>
          <cell r="E1759">
            <v>39502</v>
          </cell>
          <cell r="F1759" t="str">
            <v>SINGLE NEEDLE MACHINE</v>
          </cell>
          <cell r="G1759">
            <v>54210.13</v>
          </cell>
          <cell r="H1759">
            <v>-50294.95</v>
          </cell>
          <cell r="I1759">
            <v>3915.18</v>
          </cell>
        </row>
        <row r="1760">
          <cell r="A1760">
            <v>30002174</v>
          </cell>
          <cell r="B1760" t="str">
            <v>0</v>
          </cell>
          <cell r="C1760" t="str">
            <v>CIP1</v>
          </cell>
          <cell r="D1760" t="str">
            <v>M003</v>
          </cell>
          <cell r="E1760">
            <v>39502</v>
          </cell>
          <cell r="F1760" t="str">
            <v>SINGLE NEEDLE MACHINE</v>
          </cell>
          <cell r="G1760">
            <v>54210.13</v>
          </cell>
          <cell r="H1760">
            <v>-50294.95</v>
          </cell>
          <cell r="I1760">
            <v>3915.18</v>
          </cell>
        </row>
        <row r="1761">
          <cell r="A1761">
            <v>30002175</v>
          </cell>
          <cell r="B1761" t="str">
            <v>0</v>
          </cell>
          <cell r="C1761" t="str">
            <v>CIP1</v>
          </cell>
          <cell r="D1761" t="str">
            <v>M003</v>
          </cell>
          <cell r="E1761">
            <v>39502</v>
          </cell>
          <cell r="F1761" t="str">
            <v>SINGLE NEEDLE MACHINE</v>
          </cell>
          <cell r="G1761">
            <v>54210.13</v>
          </cell>
          <cell r="H1761">
            <v>-50294.95</v>
          </cell>
          <cell r="I1761">
            <v>3915.18</v>
          </cell>
        </row>
        <row r="1762">
          <cell r="A1762">
            <v>30002176</v>
          </cell>
          <cell r="B1762" t="str">
            <v>0</v>
          </cell>
          <cell r="C1762" t="str">
            <v>CIP1</v>
          </cell>
          <cell r="D1762" t="str">
            <v>M003</v>
          </cell>
          <cell r="E1762">
            <v>39502</v>
          </cell>
          <cell r="F1762" t="str">
            <v>SINGLE NEEDLE MACHINE</v>
          </cell>
          <cell r="G1762">
            <v>54210.13</v>
          </cell>
          <cell r="H1762">
            <v>-50294.95</v>
          </cell>
          <cell r="I1762">
            <v>3915.18</v>
          </cell>
        </row>
        <row r="1763">
          <cell r="A1763">
            <v>30002177</v>
          </cell>
          <cell r="B1763" t="str">
            <v>0</v>
          </cell>
          <cell r="C1763" t="str">
            <v>CIP1</v>
          </cell>
          <cell r="D1763" t="str">
            <v>M003</v>
          </cell>
          <cell r="E1763">
            <v>39502</v>
          </cell>
          <cell r="F1763" t="str">
            <v>SINGLE NEEDLE MACHINE</v>
          </cell>
          <cell r="G1763">
            <v>54210.13</v>
          </cell>
          <cell r="H1763">
            <v>-50294.95</v>
          </cell>
          <cell r="I1763">
            <v>3915.18</v>
          </cell>
        </row>
        <row r="1764">
          <cell r="A1764">
            <v>30002178</v>
          </cell>
          <cell r="B1764" t="str">
            <v>0</v>
          </cell>
          <cell r="C1764" t="str">
            <v>CIP1</v>
          </cell>
          <cell r="D1764" t="str">
            <v>M003</v>
          </cell>
          <cell r="E1764">
            <v>39502</v>
          </cell>
          <cell r="F1764" t="str">
            <v>SINGLE NEEDLE MACHINE</v>
          </cell>
          <cell r="G1764">
            <v>54210.13</v>
          </cell>
          <cell r="H1764">
            <v>-50294.95</v>
          </cell>
          <cell r="I1764">
            <v>3915.18</v>
          </cell>
        </row>
        <row r="1765">
          <cell r="A1765">
            <v>30002179</v>
          </cell>
          <cell r="B1765" t="str">
            <v>0</v>
          </cell>
          <cell r="C1765" t="str">
            <v>CIP1</v>
          </cell>
          <cell r="D1765" t="str">
            <v>M003</v>
          </cell>
          <cell r="E1765">
            <v>39502</v>
          </cell>
          <cell r="F1765" t="str">
            <v>SINGLE NEEDLE MACHINE</v>
          </cell>
          <cell r="G1765">
            <v>54210.13</v>
          </cell>
          <cell r="H1765">
            <v>-50294.95</v>
          </cell>
          <cell r="I1765">
            <v>3915.18</v>
          </cell>
        </row>
        <row r="1766">
          <cell r="A1766">
            <v>30002180</v>
          </cell>
          <cell r="B1766" t="str">
            <v>0</v>
          </cell>
          <cell r="C1766" t="str">
            <v>CIP1</v>
          </cell>
          <cell r="D1766" t="str">
            <v>M003</v>
          </cell>
          <cell r="E1766">
            <v>39502</v>
          </cell>
          <cell r="F1766" t="str">
            <v>SINGLE NEEDLE MACHINE</v>
          </cell>
          <cell r="G1766">
            <v>54210.13</v>
          </cell>
          <cell r="H1766">
            <v>-50294.95</v>
          </cell>
          <cell r="I1766">
            <v>3915.18</v>
          </cell>
        </row>
        <row r="1767">
          <cell r="A1767">
            <v>30002181</v>
          </cell>
          <cell r="B1767" t="str">
            <v>0</v>
          </cell>
          <cell r="C1767" t="str">
            <v>CIP1</v>
          </cell>
          <cell r="D1767" t="str">
            <v>M003</v>
          </cell>
          <cell r="E1767">
            <v>39502</v>
          </cell>
          <cell r="F1767" t="str">
            <v>SINGLE NEEDLE MACHINE</v>
          </cell>
          <cell r="G1767">
            <v>54210.13</v>
          </cell>
          <cell r="H1767">
            <v>-50294.95</v>
          </cell>
          <cell r="I1767">
            <v>3915.18</v>
          </cell>
        </row>
        <row r="1768">
          <cell r="A1768">
            <v>30002182</v>
          </cell>
          <cell r="B1768" t="str">
            <v>0</v>
          </cell>
          <cell r="C1768" t="str">
            <v>CIP1</v>
          </cell>
          <cell r="D1768" t="str">
            <v>M003</v>
          </cell>
          <cell r="E1768">
            <v>39049</v>
          </cell>
          <cell r="F1768" t="str">
            <v>SINGLE NEEDLE MACHINE</v>
          </cell>
          <cell r="G1768">
            <v>54440.55</v>
          </cell>
          <cell r="H1768">
            <v>-54440.55</v>
          </cell>
          <cell r="I1768">
            <v>0</v>
          </cell>
        </row>
        <row r="1769">
          <cell r="A1769">
            <v>30002183</v>
          </cell>
          <cell r="B1769" t="str">
            <v>0</v>
          </cell>
          <cell r="C1769" t="str">
            <v>CIP1</v>
          </cell>
          <cell r="D1769" t="str">
            <v>M003</v>
          </cell>
          <cell r="E1769">
            <v>39049</v>
          </cell>
          <cell r="F1769" t="str">
            <v>SINGLE NEEDLE MACHINE</v>
          </cell>
          <cell r="G1769">
            <v>54440.55</v>
          </cell>
          <cell r="H1769">
            <v>-54440.55</v>
          </cell>
          <cell r="I1769">
            <v>0</v>
          </cell>
        </row>
        <row r="1770">
          <cell r="A1770">
            <v>30002184</v>
          </cell>
          <cell r="B1770" t="str">
            <v>0</v>
          </cell>
          <cell r="C1770" t="str">
            <v>CIP1</v>
          </cell>
          <cell r="D1770" t="str">
            <v>M003</v>
          </cell>
          <cell r="E1770">
            <v>39049</v>
          </cell>
          <cell r="F1770" t="str">
            <v>SINGLE NEEDLE MACHINE</v>
          </cell>
          <cell r="G1770">
            <v>54440.55</v>
          </cell>
          <cell r="H1770">
            <v>-54440.55</v>
          </cell>
          <cell r="I1770">
            <v>0</v>
          </cell>
        </row>
        <row r="1771">
          <cell r="A1771">
            <v>30002185</v>
          </cell>
          <cell r="B1771" t="str">
            <v>0</v>
          </cell>
          <cell r="C1771" t="str">
            <v>CIP1</v>
          </cell>
          <cell r="D1771" t="str">
            <v>M003</v>
          </cell>
          <cell r="E1771">
            <v>39049</v>
          </cell>
          <cell r="F1771" t="str">
            <v>SINGLE NEEDLE MACHINE</v>
          </cell>
          <cell r="G1771">
            <v>54440.55</v>
          </cell>
          <cell r="H1771">
            <v>-54440.55</v>
          </cell>
          <cell r="I1771">
            <v>0</v>
          </cell>
        </row>
        <row r="1772">
          <cell r="A1772">
            <v>30002186</v>
          </cell>
          <cell r="B1772" t="str">
            <v>0</v>
          </cell>
          <cell r="C1772" t="str">
            <v>CIP1</v>
          </cell>
          <cell r="D1772" t="str">
            <v>M003</v>
          </cell>
          <cell r="E1772">
            <v>39049</v>
          </cell>
          <cell r="F1772" t="str">
            <v>SINGLE NEEDLE MACHINE</v>
          </cell>
          <cell r="G1772">
            <v>54440.55</v>
          </cell>
          <cell r="H1772">
            <v>-54440.55</v>
          </cell>
          <cell r="I1772">
            <v>0</v>
          </cell>
        </row>
        <row r="1773">
          <cell r="A1773">
            <v>30002187</v>
          </cell>
          <cell r="B1773" t="str">
            <v>0</v>
          </cell>
          <cell r="C1773" t="str">
            <v>CIP1</v>
          </cell>
          <cell r="D1773" t="str">
            <v>M003</v>
          </cell>
          <cell r="E1773">
            <v>39049</v>
          </cell>
          <cell r="F1773" t="str">
            <v>SINGLE NEEDLE MACHINE</v>
          </cell>
          <cell r="G1773">
            <v>54440.55</v>
          </cell>
          <cell r="H1773">
            <v>-54440.55</v>
          </cell>
          <cell r="I1773">
            <v>0</v>
          </cell>
        </row>
        <row r="1774">
          <cell r="A1774">
            <v>30002188</v>
          </cell>
          <cell r="B1774" t="str">
            <v>0</v>
          </cell>
          <cell r="C1774" t="str">
            <v>CIP1</v>
          </cell>
          <cell r="D1774" t="str">
            <v>M003</v>
          </cell>
          <cell r="E1774">
            <v>39049</v>
          </cell>
          <cell r="F1774" t="str">
            <v>SINGLE NEEDLE MACHINE</v>
          </cell>
          <cell r="G1774">
            <v>54440.55</v>
          </cell>
          <cell r="H1774">
            <v>-54440.55</v>
          </cell>
          <cell r="I1774">
            <v>0</v>
          </cell>
        </row>
        <row r="1775">
          <cell r="A1775">
            <v>30002189</v>
          </cell>
          <cell r="B1775" t="str">
            <v>0</v>
          </cell>
          <cell r="C1775" t="str">
            <v>CIP1</v>
          </cell>
          <cell r="D1775" t="str">
            <v>M003</v>
          </cell>
          <cell r="E1775">
            <v>39049</v>
          </cell>
          <cell r="F1775" t="str">
            <v>SINGLE NEEDLE MACHINE</v>
          </cell>
          <cell r="G1775">
            <v>54440.55</v>
          </cell>
          <cell r="H1775">
            <v>-54440.55</v>
          </cell>
          <cell r="I1775">
            <v>0</v>
          </cell>
        </row>
        <row r="1776">
          <cell r="A1776">
            <v>30002190</v>
          </cell>
          <cell r="B1776" t="str">
            <v>0</v>
          </cell>
          <cell r="C1776" t="str">
            <v>CIP1</v>
          </cell>
          <cell r="D1776" t="str">
            <v>M003</v>
          </cell>
          <cell r="E1776">
            <v>39049</v>
          </cell>
          <cell r="F1776" t="str">
            <v>SINGLE NEEDLE MACHINE</v>
          </cell>
          <cell r="G1776">
            <v>54440.55</v>
          </cell>
          <cell r="H1776">
            <v>-54440.55</v>
          </cell>
          <cell r="I1776">
            <v>0</v>
          </cell>
        </row>
        <row r="1777">
          <cell r="A1777">
            <v>30002191</v>
          </cell>
          <cell r="B1777" t="str">
            <v>0</v>
          </cell>
          <cell r="C1777" t="str">
            <v>CIP1</v>
          </cell>
          <cell r="D1777" t="str">
            <v>M003</v>
          </cell>
          <cell r="E1777">
            <v>39049</v>
          </cell>
          <cell r="F1777" t="str">
            <v>SINGLE NEEDLE MACHINE</v>
          </cell>
          <cell r="G1777">
            <v>54440.55</v>
          </cell>
          <cell r="H1777">
            <v>-54440.55</v>
          </cell>
          <cell r="I1777">
            <v>0</v>
          </cell>
        </row>
        <row r="1778">
          <cell r="A1778">
            <v>30002192</v>
          </cell>
          <cell r="B1778" t="str">
            <v>0</v>
          </cell>
          <cell r="C1778" t="str">
            <v>CIP1</v>
          </cell>
          <cell r="D1778" t="str">
            <v>M003</v>
          </cell>
          <cell r="E1778">
            <v>39049</v>
          </cell>
          <cell r="F1778" t="str">
            <v>SINGLE NEEDLE MACHINE</v>
          </cell>
          <cell r="G1778">
            <v>54440.55</v>
          </cell>
          <cell r="H1778">
            <v>-54440.55</v>
          </cell>
          <cell r="I1778">
            <v>0</v>
          </cell>
        </row>
        <row r="1779">
          <cell r="A1779">
            <v>30002193</v>
          </cell>
          <cell r="B1779" t="str">
            <v>0</v>
          </cell>
          <cell r="C1779" t="str">
            <v>CIP1</v>
          </cell>
          <cell r="D1779" t="str">
            <v>M003</v>
          </cell>
          <cell r="E1779">
            <v>39049</v>
          </cell>
          <cell r="F1779" t="str">
            <v>SINGLE NEEDLE MACHINE</v>
          </cell>
          <cell r="G1779">
            <v>54440.55</v>
          </cell>
          <cell r="H1779">
            <v>-54440.55</v>
          </cell>
          <cell r="I1779">
            <v>0</v>
          </cell>
        </row>
        <row r="1780">
          <cell r="A1780">
            <v>30002194</v>
          </cell>
          <cell r="B1780" t="str">
            <v>0</v>
          </cell>
          <cell r="C1780" t="str">
            <v>CIP1</v>
          </cell>
          <cell r="D1780" t="str">
            <v>M003</v>
          </cell>
          <cell r="E1780">
            <v>39049</v>
          </cell>
          <cell r="F1780" t="str">
            <v>SINGLE NEEDLE MACHINE</v>
          </cell>
          <cell r="G1780">
            <v>54440.55</v>
          </cell>
          <cell r="H1780">
            <v>-54440.55</v>
          </cell>
          <cell r="I1780">
            <v>0</v>
          </cell>
        </row>
        <row r="1781">
          <cell r="A1781">
            <v>30002195</v>
          </cell>
          <cell r="B1781" t="str">
            <v>0</v>
          </cell>
          <cell r="C1781" t="str">
            <v>CIP1</v>
          </cell>
          <cell r="D1781" t="str">
            <v>M003</v>
          </cell>
          <cell r="E1781">
            <v>39049</v>
          </cell>
          <cell r="F1781" t="str">
            <v>SINGLE NEEDLE MACHINE</v>
          </cell>
          <cell r="G1781">
            <v>54440.55</v>
          </cell>
          <cell r="H1781">
            <v>-54440.55</v>
          </cell>
          <cell r="I1781">
            <v>0</v>
          </cell>
        </row>
        <row r="1782">
          <cell r="A1782">
            <v>30002196</v>
          </cell>
          <cell r="B1782" t="str">
            <v>0</v>
          </cell>
          <cell r="C1782" t="str">
            <v>CIP1</v>
          </cell>
          <cell r="D1782" t="str">
            <v>M003</v>
          </cell>
          <cell r="E1782">
            <v>39049</v>
          </cell>
          <cell r="F1782" t="str">
            <v>SINGLE NEEDLE MACHINE</v>
          </cell>
          <cell r="G1782">
            <v>54440.55</v>
          </cell>
          <cell r="H1782">
            <v>-54440.55</v>
          </cell>
          <cell r="I1782">
            <v>0</v>
          </cell>
        </row>
        <row r="1783">
          <cell r="A1783">
            <v>30002197</v>
          </cell>
          <cell r="B1783" t="str">
            <v>0</v>
          </cell>
          <cell r="C1783" t="str">
            <v>CIP1</v>
          </cell>
          <cell r="D1783" t="str">
            <v>M003</v>
          </cell>
          <cell r="E1783">
            <v>39049</v>
          </cell>
          <cell r="F1783" t="str">
            <v>SINGLE NEEDLE MACHINE</v>
          </cell>
          <cell r="G1783">
            <v>54440.55</v>
          </cell>
          <cell r="H1783">
            <v>-54440.55</v>
          </cell>
          <cell r="I1783">
            <v>0</v>
          </cell>
        </row>
        <row r="1784">
          <cell r="A1784">
            <v>30002198</v>
          </cell>
          <cell r="B1784" t="str">
            <v>0</v>
          </cell>
          <cell r="C1784" t="str">
            <v>CIP1</v>
          </cell>
          <cell r="D1784" t="str">
            <v>M003</v>
          </cell>
          <cell r="E1784">
            <v>39049</v>
          </cell>
          <cell r="F1784" t="str">
            <v>SINGLE NEEDLE MACHINE</v>
          </cell>
          <cell r="G1784">
            <v>54440.55</v>
          </cell>
          <cell r="H1784">
            <v>-54440.55</v>
          </cell>
          <cell r="I1784">
            <v>0</v>
          </cell>
        </row>
        <row r="1785">
          <cell r="A1785">
            <v>30002199</v>
          </cell>
          <cell r="B1785" t="str">
            <v>0</v>
          </cell>
          <cell r="C1785" t="str">
            <v>CIP1</v>
          </cell>
          <cell r="D1785" t="str">
            <v>M003</v>
          </cell>
          <cell r="E1785">
            <v>39049</v>
          </cell>
          <cell r="F1785" t="str">
            <v>SINGLE NEEDLE MACHINE</v>
          </cell>
          <cell r="G1785">
            <v>54440.55</v>
          </cell>
          <cell r="H1785">
            <v>-54440.55</v>
          </cell>
          <cell r="I1785">
            <v>0</v>
          </cell>
        </row>
        <row r="1786">
          <cell r="A1786">
            <v>30002200</v>
          </cell>
          <cell r="B1786" t="str">
            <v>0</v>
          </cell>
          <cell r="C1786" t="str">
            <v>CIP1</v>
          </cell>
          <cell r="D1786" t="str">
            <v>M003</v>
          </cell>
          <cell r="E1786">
            <v>39049</v>
          </cell>
          <cell r="F1786" t="str">
            <v>SINGLE NEEDLE MACHINE</v>
          </cell>
          <cell r="G1786">
            <v>54440.55</v>
          </cell>
          <cell r="H1786">
            <v>-54440.55</v>
          </cell>
          <cell r="I1786">
            <v>0</v>
          </cell>
        </row>
        <row r="1787">
          <cell r="A1787">
            <v>30002201</v>
          </cell>
          <cell r="B1787" t="str">
            <v>0</v>
          </cell>
          <cell r="C1787" t="str">
            <v>CIP1</v>
          </cell>
          <cell r="D1787" t="str">
            <v>M003</v>
          </cell>
          <cell r="E1787">
            <v>39049</v>
          </cell>
          <cell r="F1787" t="str">
            <v>SINGLE NEEDLE MACHINE</v>
          </cell>
          <cell r="G1787">
            <v>54440.55</v>
          </cell>
          <cell r="H1787">
            <v>-54440.55</v>
          </cell>
          <cell r="I1787">
            <v>0</v>
          </cell>
        </row>
        <row r="1788">
          <cell r="A1788">
            <v>30002202</v>
          </cell>
          <cell r="B1788" t="str">
            <v>0</v>
          </cell>
          <cell r="C1788" t="str">
            <v>CIP1</v>
          </cell>
          <cell r="D1788" t="str">
            <v>M003</v>
          </cell>
          <cell r="E1788">
            <v>39049</v>
          </cell>
          <cell r="F1788" t="str">
            <v>SINGLE NEEDLE MACHINE</v>
          </cell>
          <cell r="G1788">
            <v>54440.55</v>
          </cell>
          <cell r="H1788">
            <v>-54440.55</v>
          </cell>
          <cell r="I1788">
            <v>0</v>
          </cell>
        </row>
        <row r="1789">
          <cell r="A1789">
            <v>30002203</v>
          </cell>
          <cell r="B1789" t="str">
            <v>0</v>
          </cell>
          <cell r="C1789" t="str">
            <v>CIP1</v>
          </cell>
          <cell r="D1789" t="str">
            <v>M003</v>
          </cell>
          <cell r="E1789">
            <v>39049</v>
          </cell>
          <cell r="F1789" t="str">
            <v>SINGLE NEEDLE MACHINE</v>
          </cell>
          <cell r="G1789">
            <v>54440.55</v>
          </cell>
          <cell r="H1789">
            <v>-54440.55</v>
          </cell>
          <cell r="I1789">
            <v>0</v>
          </cell>
        </row>
        <row r="1790">
          <cell r="A1790">
            <v>30002204</v>
          </cell>
          <cell r="B1790" t="str">
            <v>0</v>
          </cell>
          <cell r="C1790" t="str">
            <v>CIP1</v>
          </cell>
          <cell r="D1790" t="str">
            <v>M003</v>
          </cell>
          <cell r="E1790">
            <v>39049</v>
          </cell>
          <cell r="F1790" t="str">
            <v>SINGLE NEEDLE MACHINE</v>
          </cell>
          <cell r="G1790">
            <v>54440.55</v>
          </cell>
          <cell r="H1790">
            <v>-54440.55</v>
          </cell>
          <cell r="I1790">
            <v>0</v>
          </cell>
        </row>
        <row r="1791">
          <cell r="A1791">
            <v>30002205</v>
          </cell>
          <cell r="B1791" t="str">
            <v>0</v>
          </cell>
          <cell r="C1791" t="str">
            <v>CIP1</v>
          </cell>
          <cell r="D1791" t="str">
            <v>M003</v>
          </cell>
          <cell r="E1791">
            <v>39049</v>
          </cell>
          <cell r="F1791" t="str">
            <v>SINGLE NEEDLE MACHINE</v>
          </cell>
          <cell r="G1791">
            <v>54440.55</v>
          </cell>
          <cell r="H1791">
            <v>-54440.55</v>
          </cell>
          <cell r="I1791">
            <v>0</v>
          </cell>
        </row>
        <row r="1792">
          <cell r="A1792">
            <v>30002206</v>
          </cell>
          <cell r="B1792" t="str">
            <v>0</v>
          </cell>
          <cell r="C1792" t="str">
            <v>CIP1</v>
          </cell>
          <cell r="D1792" t="str">
            <v>M003</v>
          </cell>
          <cell r="E1792">
            <v>39049</v>
          </cell>
          <cell r="F1792" t="str">
            <v>SINGLE NEEDLE MACHINE</v>
          </cell>
          <cell r="G1792">
            <v>54440.55</v>
          </cell>
          <cell r="H1792">
            <v>-54440.55</v>
          </cell>
          <cell r="I1792">
            <v>0</v>
          </cell>
        </row>
        <row r="1793">
          <cell r="A1793">
            <v>30002207</v>
          </cell>
          <cell r="B1793" t="str">
            <v>0</v>
          </cell>
          <cell r="C1793" t="str">
            <v>CIP1</v>
          </cell>
          <cell r="D1793" t="str">
            <v>M003</v>
          </cell>
          <cell r="E1793">
            <v>39049</v>
          </cell>
          <cell r="F1793" t="str">
            <v>SINGLE NEEDLE MACHINE</v>
          </cell>
          <cell r="G1793">
            <v>54440.55</v>
          </cell>
          <cell r="H1793">
            <v>-54440.55</v>
          </cell>
          <cell r="I1793">
            <v>0</v>
          </cell>
        </row>
        <row r="1794">
          <cell r="A1794">
            <v>30002208</v>
          </cell>
          <cell r="B1794" t="str">
            <v>0</v>
          </cell>
          <cell r="C1794" t="str">
            <v>CIP1</v>
          </cell>
          <cell r="D1794" t="str">
            <v>M003</v>
          </cell>
          <cell r="E1794">
            <v>39049</v>
          </cell>
          <cell r="F1794" t="str">
            <v>SINGLE NEEDLE MACHINE</v>
          </cell>
          <cell r="G1794">
            <v>54440.55</v>
          </cell>
          <cell r="H1794">
            <v>-54440.55</v>
          </cell>
          <cell r="I1794">
            <v>0</v>
          </cell>
        </row>
        <row r="1795">
          <cell r="A1795">
            <v>30002209</v>
          </cell>
          <cell r="B1795" t="str">
            <v>0</v>
          </cell>
          <cell r="C1795" t="str">
            <v>CIP1</v>
          </cell>
          <cell r="D1795" t="str">
            <v>M003</v>
          </cell>
          <cell r="E1795">
            <v>39049</v>
          </cell>
          <cell r="F1795" t="str">
            <v>SINGLE NEEDLE MACHINE</v>
          </cell>
          <cell r="G1795">
            <v>54440.55</v>
          </cell>
          <cell r="H1795">
            <v>-54440.55</v>
          </cell>
          <cell r="I1795">
            <v>0</v>
          </cell>
        </row>
        <row r="1796">
          <cell r="A1796">
            <v>30002210</v>
          </cell>
          <cell r="B1796" t="str">
            <v>0</v>
          </cell>
          <cell r="C1796" t="str">
            <v>CIP1</v>
          </cell>
          <cell r="D1796" t="str">
            <v>M003</v>
          </cell>
          <cell r="E1796">
            <v>39049</v>
          </cell>
          <cell r="F1796" t="str">
            <v>SINGLE NEEDLE MACHINE</v>
          </cell>
          <cell r="G1796">
            <v>54440.55</v>
          </cell>
          <cell r="H1796">
            <v>-54440.55</v>
          </cell>
          <cell r="I1796">
            <v>0</v>
          </cell>
        </row>
        <row r="1797">
          <cell r="A1797">
            <v>30002211</v>
          </cell>
          <cell r="B1797" t="str">
            <v>0</v>
          </cell>
          <cell r="C1797" t="str">
            <v>CIP1</v>
          </cell>
          <cell r="D1797" t="str">
            <v>M003</v>
          </cell>
          <cell r="E1797">
            <v>39049</v>
          </cell>
          <cell r="F1797" t="str">
            <v>SINGLE NEEDLE MACHINE</v>
          </cell>
          <cell r="G1797">
            <v>54440.55</v>
          </cell>
          <cell r="H1797">
            <v>-54440.55</v>
          </cell>
          <cell r="I1797">
            <v>0</v>
          </cell>
        </row>
        <row r="1798">
          <cell r="A1798">
            <v>30002212</v>
          </cell>
          <cell r="B1798" t="str">
            <v>0</v>
          </cell>
          <cell r="C1798" t="str">
            <v>CIP1</v>
          </cell>
          <cell r="D1798" t="str">
            <v>M003</v>
          </cell>
          <cell r="E1798">
            <v>39049</v>
          </cell>
          <cell r="F1798" t="str">
            <v>SINGLE NEEDLE MACHINE</v>
          </cell>
          <cell r="G1798">
            <v>54440.55</v>
          </cell>
          <cell r="H1798">
            <v>-54440.55</v>
          </cell>
          <cell r="I1798">
            <v>0</v>
          </cell>
        </row>
        <row r="1799">
          <cell r="A1799">
            <v>30002213</v>
          </cell>
          <cell r="B1799" t="str">
            <v>0</v>
          </cell>
          <cell r="C1799" t="str">
            <v>CIP1</v>
          </cell>
          <cell r="D1799" t="str">
            <v>M003</v>
          </cell>
          <cell r="E1799">
            <v>39049</v>
          </cell>
          <cell r="F1799" t="str">
            <v>SINGLE NEEDLE MACHINE</v>
          </cell>
          <cell r="G1799">
            <v>54440.55</v>
          </cell>
          <cell r="H1799">
            <v>-54440.55</v>
          </cell>
          <cell r="I1799">
            <v>0</v>
          </cell>
        </row>
        <row r="1800">
          <cell r="A1800">
            <v>30002214</v>
          </cell>
          <cell r="B1800" t="str">
            <v>0</v>
          </cell>
          <cell r="C1800" t="str">
            <v>CIP1</v>
          </cell>
          <cell r="D1800" t="str">
            <v>M003</v>
          </cell>
          <cell r="E1800">
            <v>39049</v>
          </cell>
          <cell r="F1800" t="str">
            <v>SINGLE NEEDLE MACHINE</v>
          </cell>
          <cell r="G1800">
            <v>54440.55</v>
          </cell>
          <cell r="H1800">
            <v>-54440.55</v>
          </cell>
          <cell r="I1800">
            <v>0</v>
          </cell>
        </row>
        <row r="1801">
          <cell r="A1801">
            <v>30002215</v>
          </cell>
          <cell r="B1801" t="str">
            <v>0</v>
          </cell>
          <cell r="C1801" t="str">
            <v>CIP1</v>
          </cell>
          <cell r="D1801" t="str">
            <v>M003</v>
          </cell>
          <cell r="E1801">
            <v>39049</v>
          </cell>
          <cell r="F1801" t="str">
            <v>SINGLE NEEDLE MACHINE</v>
          </cell>
          <cell r="G1801">
            <v>54440.55</v>
          </cell>
          <cell r="H1801">
            <v>-54440.55</v>
          </cell>
          <cell r="I1801">
            <v>0</v>
          </cell>
        </row>
        <row r="1802">
          <cell r="A1802">
            <v>30002216</v>
          </cell>
          <cell r="B1802" t="str">
            <v>0</v>
          </cell>
          <cell r="C1802" t="str">
            <v>CIP1</v>
          </cell>
          <cell r="D1802" t="str">
            <v>M003</v>
          </cell>
          <cell r="E1802">
            <v>39049</v>
          </cell>
          <cell r="F1802" t="str">
            <v>SINGLE NEEDLE MACHINE</v>
          </cell>
          <cell r="G1802">
            <v>54440.55</v>
          </cell>
          <cell r="H1802">
            <v>-54440.55</v>
          </cell>
          <cell r="I1802">
            <v>0</v>
          </cell>
        </row>
        <row r="1803">
          <cell r="A1803">
            <v>30002217</v>
          </cell>
          <cell r="B1803" t="str">
            <v>0</v>
          </cell>
          <cell r="C1803" t="str">
            <v>CIP1</v>
          </cell>
          <cell r="D1803" t="str">
            <v>M003</v>
          </cell>
          <cell r="E1803">
            <v>39049</v>
          </cell>
          <cell r="F1803" t="str">
            <v>SINGLE NEEDLE MACHINE</v>
          </cell>
          <cell r="G1803">
            <v>54440.55</v>
          </cell>
          <cell r="H1803">
            <v>-54440.55</v>
          </cell>
          <cell r="I1803">
            <v>0</v>
          </cell>
        </row>
        <row r="1804">
          <cell r="A1804">
            <v>30002218</v>
          </cell>
          <cell r="B1804" t="str">
            <v>0</v>
          </cell>
          <cell r="C1804" t="str">
            <v>CIP1</v>
          </cell>
          <cell r="D1804" t="str">
            <v>M003</v>
          </cell>
          <cell r="E1804">
            <v>39049</v>
          </cell>
          <cell r="F1804" t="str">
            <v>SINGLE NEEDLE MACHINE</v>
          </cell>
          <cell r="G1804">
            <v>54440.55</v>
          </cell>
          <cell r="H1804">
            <v>-54440.55</v>
          </cell>
          <cell r="I1804">
            <v>0</v>
          </cell>
        </row>
        <row r="1805">
          <cell r="A1805">
            <v>30002219</v>
          </cell>
          <cell r="B1805" t="str">
            <v>0</v>
          </cell>
          <cell r="C1805" t="str">
            <v>CIP1</v>
          </cell>
          <cell r="D1805" t="str">
            <v>M003</v>
          </cell>
          <cell r="E1805">
            <v>39049</v>
          </cell>
          <cell r="F1805" t="str">
            <v>SINGLE NEEDLE MACHINE</v>
          </cell>
          <cell r="G1805">
            <v>54440.55</v>
          </cell>
          <cell r="H1805">
            <v>-54440.55</v>
          </cell>
          <cell r="I1805">
            <v>0</v>
          </cell>
        </row>
        <row r="1806">
          <cell r="A1806">
            <v>30002220</v>
          </cell>
          <cell r="B1806" t="str">
            <v>0</v>
          </cell>
          <cell r="C1806" t="str">
            <v>CIP1</v>
          </cell>
          <cell r="D1806" t="str">
            <v>M003</v>
          </cell>
          <cell r="E1806">
            <v>39049</v>
          </cell>
          <cell r="F1806" t="str">
            <v>SINGLE NEEDLE MACHINE</v>
          </cell>
          <cell r="G1806">
            <v>54440.55</v>
          </cell>
          <cell r="H1806">
            <v>-54440.55</v>
          </cell>
          <cell r="I1806">
            <v>0</v>
          </cell>
        </row>
        <row r="1807">
          <cell r="A1807">
            <v>30002221</v>
          </cell>
          <cell r="B1807" t="str">
            <v>0</v>
          </cell>
          <cell r="C1807" t="str">
            <v>CIP1</v>
          </cell>
          <cell r="D1807" t="str">
            <v>M003</v>
          </cell>
          <cell r="E1807">
            <v>39049</v>
          </cell>
          <cell r="F1807" t="str">
            <v>SINGLE NEEDLE MACHINE</v>
          </cell>
          <cell r="G1807">
            <v>54440.55</v>
          </cell>
          <cell r="H1807">
            <v>-54440.55</v>
          </cell>
          <cell r="I1807">
            <v>0</v>
          </cell>
        </row>
        <row r="1808">
          <cell r="A1808">
            <v>30002222</v>
          </cell>
          <cell r="B1808" t="str">
            <v>0</v>
          </cell>
          <cell r="C1808" t="str">
            <v>CIP1</v>
          </cell>
          <cell r="D1808" t="str">
            <v>M003</v>
          </cell>
          <cell r="E1808">
            <v>39049</v>
          </cell>
          <cell r="F1808" t="str">
            <v>SINGLE NEEDLE MACHINE</v>
          </cell>
          <cell r="G1808">
            <v>54440.55</v>
          </cell>
          <cell r="H1808">
            <v>-54440.55</v>
          </cell>
          <cell r="I1808">
            <v>0</v>
          </cell>
        </row>
        <row r="1809">
          <cell r="A1809">
            <v>30002223</v>
          </cell>
          <cell r="B1809" t="str">
            <v>0</v>
          </cell>
          <cell r="C1809" t="str">
            <v>CIP1</v>
          </cell>
          <cell r="D1809" t="str">
            <v>M003</v>
          </cell>
          <cell r="E1809">
            <v>39049</v>
          </cell>
          <cell r="F1809" t="str">
            <v>SINGLE NEEDLE MACHINE</v>
          </cell>
          <cell r="G1809">
            <v>54440.55</v>
          </cell>
          <cell r="H1809">
            <v>-54440.55</v>
          </cell>
          <cell r="I1809">
            <v>0</v>
          </cell>
        </row>
        <row r="1810">
          <cell r="A1810">
            <v>30002224</v>
          </cell>
          <cell r="B1810" t="str">
            <v>0</v>
          </cell>
          <cell r="C1810" t="str">
            <v>CIP1</v>
          </cell>
          <cell r="D1810" t="str">
            <v>M003</v>
          </cell>
          <cell r="E1810">
            <v>39049</v>
          </cell>
          <cell r="F1810" t="str">
            <v>SINGLE NEEDLE MACHINE</v>
          </cell>
          <cell r="G1810">
            <v>54440.55</v>
          </cell>
          <cell r="H1810">
            <v>-54440.55</v>
          </cell>
          <cell r="I1810">
            <v>0</v>
          </cell>
        </row>
        <row r="1811">
          <cell r="A1811">
            <v>30002225</v>
          </cell>
          <cell r="B1811" t="str">
            <v>0</v>
          </cell>
          <cell r="C1811" t="str">
            <v>CIP1</v>
          </cell>
          <cell r="D1811" t="str">
            <v>M003</v>
          </cell>
          <cell r="E1811">
            <v>39049</v>
          </cell>
          <cell r="F1811" t="str">
            <v>SINGLE NEEDLE MACHINE</v>
          </cell>
          <cell r="G1811">
            <v>54440.55</v>
          </cell>
          <cell r="H1811">
            <v>-54440.55</v>
          </cell>
          <cell r="I1811">
            <v>0</v>
          </cell>
        </row>
        <row r="1812">
          <cell r="A1812">
            <v>30002226</v>
          </cell>
          <cell r="B1812" t="str">
            <v>0</v>
          </cell>
          <cell r="C1812" t="str">
            <v>CIP1</v>
          </cell>
          <cell r="D1812" t="str">
            <v>M003</v>
          </cell>
          <cell r="E1812">
            <v>39049</v>
          </cell>
          <cell r="F1812" t="str">
            <v>SINGLE NEEDLE MACHINE</v>
          </cell>
          <cell r="G1812">
            <v>54440.55</v>
          </cell>
          <cell r="H1812">
            <v>-54440.55</v>
          </cell>
          <cell r="I1812">
            <v>0</v>
          </cell>
        </row>
        <row r="1813">
          <cell r="A1813">
            <v>30002227</v>
          </cell>
          <cell r="B1813" t="str">
            <v>0</v>
          </cell>
          <cell r="C1813" t="str">
            <v>CIP1</v>
          </cell>
          <cell r="D1813" t="str">
            <v>M003</v>
          </cell>
          <cell r="E1813">
            <v>39049</v>
          </cell>
          <cell r="F1813" t="str">
            <v>SINGLE NEEDLE MACHINE</v>
          </cell>
          <cell r="G1813">
            <v>54440.55</v>
          </cell>
          <cell r="H1813">
            <v>-54440.55</v>
          </cell>
          <cell r="I1813">
            <v>0</v>
          </cell>
        </row>
        <row r="1814">
          <cell r="A1814">
            <v>30002228</v>
          </cell>
          <cell r="B1814" t="str">
            <v>0</v>
          </cell>
          <cell r="C1814" t="str">
            <v>CIP1</v>
          </cell>
          <cell r="D1814" t="str">
            <v>M003</v>
          </cell>
          <cell r="E1814">
            <v>39049</v>
          </cell>
          <cell r="F1814" t="str">
            <v>SINGLE NEEDLE MACHINE</v>
          </cell>
          <cell r="G1814">
            <v>54440.55</v>
          </cell>
          <cell r="H1814">
            <v>-54440.55</v>
          </cell>
          <cell r="I1814">
            <v>0</v>
          </cell>
        </row>
        <row r="1815">
          <cell r="A1815">
            <v>30002229</v>
          </cell>
          <cell r="B1815" t="str">
            <v>0</v>
          </cell>
          <cell r="C1815" t="str">
            <v>CIP1</v>
          </cell>
          <cell r="D1815" t="str">
            <v>M003</v>
          </cell>
          <cell r="E1815">
            <v>39049</v>
          </cell>
          <cell r="F1815" t="str">
            <v>SINGLE NEEDLE MACHINE</v>
          </cell>
          <cell r="G1815">
            <v>54440.55</v>
          </cell>
          <cell r="H1815">
            <v>-54440.55</v>
          </cell>
          <cell r="I1815">
            <v>0</v>
          </cell>
        </row>
        <row r="1816">
          <cell r="A1816">
            <v>30002230</v>
          </cell>
          <cell r="B1816" t="str">
            <v>0</v>
          </cell>
          <cell r="C1816" t="str">
            <v>CIP1</v>
          </cell>
          <cell r="D1816" t="str">
            <v>M003</v>
          </cell>
          <cell r="E1816">
            <v>39049</v>
          </cell>
          <cell r="F1816" t="str">
            <v>SINGLE NEEDLE MACHINE</v>
          </cell>
          <cell r="G1816">
            <v>54440.55</v>
          </cell>
          <cell r="H1816">
            <v>-54440.55</v>
          </cell>
          <cell r="I1816">
            <v>0</v>
          </cell>
        </row>
        <row r="1817">
          <cell r="A1817">
            <v>30002231</v>
          </cell>
          <cell r="B1817" t="str">
            <v>0</v>
          </cell>
          <cell r="C1817" t="str">
            <v>CIP1</v>
          </cell>
          <cell r="D1817" t="str">
            <v>M003</v>
          </cell>
          <cell r="E1817">
            <v>39049</v>
          </cell>
          <cell r="F1817" t="str">
            <v>SINGLE NEEDLE MACHINE</v>
          </cell>
          <cell r="G1817">
            <v>54440.55</v>
          </cell>
          <cell r="H1817">
            <v>-54440.55</v>
          </cell>
          <cell r="I1817">
            <v>0</v>
          </cell>
        </row>
        <row r="1818">
          <cell r="A1818">
            <v>30002232</v>
          </cell>
          <cell r="B1818" t="str">
            <v>0</v>
          </cell>
          <cell r="C1818" t="str">
            <v>CIP1</v>
          </cell>
          <cell r="D1818" t="str">
            <v>M003</v>
          </cell>
          <cell r="E1818">
            <v>39049</v>
          </cell>
          <cell r="F1818" t="str">
            <v>SINGLE NEEDLE MACHINE</v>
          </cell>
          <cell r="G1818">
            <v>54440.55</v>
          </cell>
          <cell r="H1818">
            <v>-54440.55</v>
          </cell>
          <cell r="I1818">
            <v>0</v>
          </cell>
        </row>
        <row r="1819">
          <cell r="A1819">
            <v>30002233</v>
          </cell>
          <cell r="B1819" t="str">
            <v>0</v>
          </cell>
          <cell r="C1819" t="str">
            <v>CIP1</v>
          </cell>
          <cell r="D1819" t="str">
            <v>M003</v>
          </cell>
          <cell r="E1819">
            <v>39049</v>
          </cell>
          <cell r="F1819" t="str">
            <v>SINGLE NEEDLE MACHINE</v>
          </cell>
          <cell r="G1819">
            <v>54440.55</v>
          </cell>
          <cell r="H1819">
            <v>-54440.55</v>
          </cell>
          <cell r="I1819">
            <v>0</v>
          </cell>
        </row>
        <row r="1820">
          <cell r="A1820">
            <v>30002234</v>
          </cell>
          <cell r="B1820" t="str">
            <v>0</v>
          </cell>
          <cell r="C1820" t="str">
            <v>CIP1</v>
          </cell>
          <cell r="D1820" t="str">
            <v>M003</v>
          </cell>
          <cell r="E1820">
            <v>39049</v>
          </cell>
          <cell r="F1820" t="str">
            <v>SINGLE NEEDLE MACHINE</v>
          </cell>
          <cell r="G1820">
            <v>54440.55</v>
          </cell>
          <cell r="H1820">
            <v>-54440.55</v>
          </cell>
          <cell r="I1820">
            <v>0</v>
          </cell>
        </row>
        <row r="1821">
          <cell r="A1821">
            <v>30002235</v>
          </cell>
          <cell r="B1821" t="str">
            <v>0</v>
          </cell>
          <cell r="C1821" t="str">
            <v>CIP1</v>
          </cell>
          <cell r="D1821" t="str">
            <v>M003</v>
          </cell>
          <cell r="E1821">
            <v>39049</v>
          </cell>
          <cell r="F1821" t="str">
            <v>SINGLE NEEDLE MACHINE</v>
          </cell>
          <cell r="G1821">
            <v>54440.55</v>
          </cell>
          <cell r="H1821">
            <v>-54440.55</v>
          </cell>
          <cell r="I1821">
            <v>0</v>
          </cell>
        </row>
        <row r="1822">
          <cell r="A1822">
            <v>30002236</v>
          </cell>
          <cell r="B1822" t="str">
            <v>0</v>
          </cell>
          <cell r="C1822" t="str">
            <v>CIP1</v>
          </cell>
          <cell r="D1822" t="str">
            <v>M003</v>
          </cell>
          <cell r="E1822">
            <v>39049</v>
          </cell>
          <cell r="F1822" t="str">
            <v>SINGLE NEEDLE MACHINE</v>
          </cell>
          <cell r="G1822">
            <v>54440.55</v>
          </cell>
          <cell r="H1822">
            <v>-54440.55</v>
          </cell>
          <cell r="I1822">
            <v>0</v>
          </cell>
        </row>
        <row r="1823">
          <cell r="A1823">
            <v>30002237</v>
          </cell>
          <cell r="B1823" t="str">
            <v>0</v>
          </cell>
          <cell r="C1823" t="str">
            <v>CIP1</v>
          </cell>
          <cell r="D1823" t="str">
            <v>M003</v>
          </cell>
          <cell r="E1823">
            <v>39049</v>
          </cell>
          <cell r="F1823" t="str">
            <v>SINGLE NEEDLE MACHINE</v>
          </cell>
          <cell r="G1823">
            <v>54440.55</v>
          </cell>
          <cell r="H1823">
            <v>-54440.55</v>
          </cell>
          <cell r="I1823">
            <v>0</v>
          </cell>
        </row>
        <row r="1824">
          <cell r="A1824">
            <v>30002238</v>
          </cell>
          <cell r="B1824" t="str">
            <v>0</v>
          </cell>
          <cell r="C1824" t="str">
            <v>CIP1</v>
          </cell>
          <cell r="D1824" t="str">
            <v>M003</v>
          </cell>
          <cell r="E1824">
            <v>39049</v>
          </cell>
          <cell r="F1824" t="str">
            <v>SINGLE NEEDLE MACHINE</v>
          </cell>
          <cell r="G1824">
            <v>54440.55</v>
          </cell>
          <cell r="H1824">
            <v>-54440.55</v>
          </cell>
          <cell r="I1824">
            <v>0</v>
          </cell>
        </row>
        <row r="1825">
          <cell r="A1825">
            <v>30002239</v>
          </cell>
          <cell r="B1825" t="str">
            <v>0</v>
          </cell>
          <cell r="C1825" t="str">
            <v>CIP1</v>
          </cell>
          <cell r="D1825" t="str">
            <v>M003</v>
          </cell>
          <cell r="E1825">
            <v>39049</v>
          </cell>
          <cell r="F1825" t="str">
            <v>SINGLE NEEDLE MACHINE</v>
          </cell>
          <cell r="G1825">
            <v>54440.55</v>
          </cell>
          <cell r="H1825">
            <v>-54440.55</v>
          </cell>
          <cell r="I1825">
            <v>0</v>
          </cell>
        </row>
        <row r="1826">
          <cell r="A1826">
            <v>30002240</v>
          </cell>
          <cell r="B1826" t="str">
            <v>0</v>
          </cell>
          <cell r="C1826" t="str">
            <v>CIP1</v>
          </cell>
          <cell r="D1826" t="str">
            <v>M003</v>
          </cell>
          <cell r="E1826">
            <v>39049</v>
          </cell>
          <cell r="F1826" t="str">
            <v>SINGLE NEEDLE MACHINE</v>
          </cell>
          <cell r="G1826">
            <v>54440.55</v>
          </cell>
          <cell r="H1826">
            <v>-54440.55</v>
          </cell>
          <cell r="I1826">
            <v>0</v>
          </cell>
        </row>
        <row r="1827">
          <cell r="A1827">
            <v>30002241</v>
          </cell>
          <cell r="B1827" t="str">
            <v>0</v>
          </cell>
          <cell r="C1827" t="str">
            <v>CIP1</v>
          </cell>
          <cell r="D1827" t="str">
            <v>M003</v>
          </cell>
          <cell r="E1827">
            <v>39049</v>
          </cell>
          <cell r="F1827" t="str">
            <v>SINGLE NEEDLE MACHINE</v>
          </cell>
          <cell r="G1827">
            <v>54440.55</v>
          </cell>
          <cell r="H1827">
            <v>-54440.55</v>
          </cell>
          <cell r="I1827">
            <v>0</v>
          </cell>
        </row>
        <row r="1828">
          <cell r="A1828">
            <v>30002242</v>
          </cell>
          <cell r="B1828" t="str">
            <v>0</v>
          </cell>
          <cell r="C1828" t="str">
            <v>CIP1</v>
          </cell>
          <cell r="D1828" t="str">
            <v>M003</v>
          </cell>
          <cell r="E1828">
            <v>39049</v>
          </cell>
          <cell r="F1828" t="str">
            <v>SINGLE NEEDLE MACHINE</v>
          </cell>
          <cell r="G1828">
            <v>54440.55</v>
          </cell>
          <cell r="H1828">
            <v>-54440.55</v>
          </cell>
          <cell r="I1828">
            <v>0</v>
          </cell>
        </row>
        <row r="1829">
          <cell r="A1829">
            <v>30002243</v>
          </cell>
          <cell r="B1829" t="str">
            <v>0</v>
          </cell>
          <cell r="C1829" t="str">
            <v>CIP1</v>
          </cell>
          <cell r="D1829" t="str">
            <v>M003</v>
          </cell>
          <cell r="E1829">
            <v>39049</v>
          </cell>
          <cell r="F1829" t="str">
            <v>SINGLE NEEDLE MACHINE</v>
          </cell>
          <cell r="G1829">
            <v>54440.55</v>
          </cell>
          <cell r="H1829">
            <v>-54440.55</v>
          </cell>
          <cell r="I1829">
            <v>0</v>
          </cell>
        </row>
        <row r="1830">
          <cell r="A1830">
            <v>30002244</v>
          </cell>
          <cell r="B1830" t="str">
            <v>0</v>
          </cell>
          <cell r="C1830" t="str">
            <v>CIP1</v>
          </cell>
          <cell r="D1830" t="str">
            <v>M003</v>
          </cell>
          <cell r="E1830">
            <v>39049</v>
          </cell>
          <cell r="F1830" t="str">
            <v>SINGLE NEEDLE MACHINE</v>
          </cell>
          <cell r="G1830">
            <v>54440.55</v>
          </cell>
          <cell r="H1830">
            <v>-54440.55</v>
          </cell>
          <cell r="I1830">
            <v>0</v>
          </cell>
        </row>
        <row r="1831">
          <cell r="A1831">
            <v>30002245</v>
          </cell>
          <cell r="B1831" t="str">
            <v>0</v>
          </cell>
          <cell r="C1831" t="str">
            <v>CIP1</v>
          </cell>
          <cell r="D1831" t="str">
            <v>M003</v>
          </cell>
          <cell r="E1831">
            <v>39049</v>
          </cell>
          <cell r="F1831" t="str">
            <v>1 Needle Lock Stitch M#DDL-8700-7  SL#4D0BA16189</v>
          </cell>
          <cell r="G1831">
            <v>54440.55</v>
          </cell>
          <cell r="H1831">
            <v>-54440.55</v>
          </cell>
          <cell r="I1831">
            <v>0</v>
          </cell>
        </row>
        <row r="1832">
          <cell r="A1832">
            <v>30002246</v>
          </cell>
          <cell r="B1832" t="str">
            <v>0</v>
          </cell>
          <cell r="C1832" t="str">
            <v>CIP1</v>
          </cell>
          <cell r="D1832" t="str">
            <v>M003</v>
          </cell>
          <cell r="E1832">
            <v>39049</v>
          </cell>
          <cell r="F1832" t="str">
            <v>SINGLE NEEDLE MACHINE</v>
          </cell>
          <cell r="G1832">
            <v>54440.55</v>
          </cell>
          <cell r="H1832">
            <v>-54440.55</v>
          </cell>
          <cell r="I1832">
            <v>0</v>
          </cell>
        </row>
        <row r="1833">
          <cell r="A1833">
            <v>30002247</v>
          </cell>
          <cell r="B1833" t="str">
            <v>0</v>
          </cell>
          <cell r="C1833" t="str">
            <v>CIP1</v>
          </cell>
          <cell r="D1833" t="str">
            <v>M003</v>
          </cell>
          <cell r="E1833">
            <v>39049</v>
          </cell>
          <cell r="F1833" t="str">
            <v>SINGLE NEEDLE MACHINE</v>
          </cell>
          <cell r="G1833">
            <v>54440.55</v>
          </cell>
          <cell r="H1833">
            <v>-54440.55</v>
          </cell>
          <cell r="I1833">
            <v>0</v>
          </cell>
        </row>
        <row r="1834">
          <cell r="A1834">
            <v>30002248</v>
          </cell>
          <cell r="B1834" t="str">
            <v>0</v>
          </cell>
          <cell r="C1834" t="str">
            <v>CIP1</v>
          </cell>
          <cell r="D1834" t="str">
            <v>M003</v>
          </cell>
          <cell r="E1834">
            <v>39049</v>
          </cell>
          <cell r="F1834" t="str">
            <v>SINGLE NEEDLE MACHINE</v>
          </cell>
          <cell r="G1834">
            <v>54440.55</v>
          </cell>
          <cell r="H1834">
            <v>-54440.55</v>
          </cell>
          <cell r="I1834">
            <v>0</v>
          </cell>
        </row>
        <row r="1835">
          <cell r="A1835">
            <v>30002249</v>
          </cell>
          <cell r="B1835" t="str">
            <v>0</v>
          </cell>
          <cell r="C1835" t="str">
            <v>CIP1</v>
          </cell>
          <cell r="D1835" t="str">
            <v>M003</v>
          </cell>
          <cell r="E1835">
            <v>39049</v>
          </cell>
          <cell r="F1835" t="str">
            <v>SINGLE NEEDLE MACHINE</v>
          </cell>
          <cell r="G1835">
            <v>54440.55</v>
          </cell>
          <cell r="H1835">
            <v>-54440.55</v>
          </cell>
          <cell r="I1835">
            <v>0</v>
          </cell>
        </row>
        <row r="1836">
          <cell r="A1836">
            <v>30002250</v>
          </cell>
          <cell r="B1836" t="str">
            <v>0</v>
          </cell>
          <cell r="C1836" t="str">
            <v>CIP1</v>
          </cell>
          <cell r="D1836" t="str">
            <v>M003</v>
          </cell>
          <cell r="E1836">
            <v>39049</v>
          </cell>
          <cell r="F1836" t="str">
            <v>SINGLE NEEDLE MACHINE</v>
          </cell>
          <cell r="G1836">
            <v>54440.55</v>
          </cell>
          <cell r="H1836">
            <v>-54440.55</v>
          </cell>
          <cell r="I1836">
            <v>0</v>
          </cell>
        </row>
        <row r="1837">
          <cell r="A1837">
            <v>30002251</v>
          </cell>
          <cell r="B1837" t="str">
            <v>0</v>
          </cell>
          <cell r="C1837" t="str">
            <v>CIP1</v>
          </cell>
          <cell r="D1837" t="str">
            <v>M003</v>
          </cell>
          <cell r="E1837">
            <v>39049</v>
          </cell>
          <cell r="F1837" t="str">
            <v>SINGLE NEEDLE MACHINE</v>
          </cell>
          <cell r="G1837">
            <v>54440.55</v>
          </cell>
          <cell r="H1837">
            <v>-54440.55</v>
          </cell>
          <cell r="I1837">
            <v>0</v>
          </cell>
        </row>
        <row r="1838">
          <cell r="A1838">
            <v>30002252</v>
          </cell>
          <cell r="B1838" t="str">
            <v>0</v>
          </cell>
          <cell r="C1838" t="str">
            <v>CIP1</v>
          </cell>
          <cell r="D1838" t="str">
            <v>M003</v>
          </cell>
          <cell r="E1838">
            <v>39049</v>
          </cell>
          <cell r="F1838" t="str">
            <v>SINGLE NEEDLE MACHINE</v>
          </cell>
          <cell r="G1838">
            <v>54440.55</v>
          </cell>
          <cell r="H1838">
            <v>-54440.55</v>
          </cell>
          <cell r="I1838">
            <v>0</v>
          </cell>
        </row>
        <row r="1839">
          <cell r="A1839">
            <v>30002253</v>
          </cell>
          <cell r="B1839" t="str">
            <v>0</v>
          </cell>
          <cell r="C1839" t="str">
            <v>CIP1</v>
          </cell>
          <cell r="D1839" t="str">
            <v>M003</v>
          </cell>
          <cell r="E1839">
            <v>39049</v>
          </cell>
          <cell r="F1839" t="str">
            <v>SINGLE NEEDLE MACHINE</v>
          </cell>
          <cell r="G1839">
            <v>54440.55</v>
          </cell>
          <cell r="H1839">
            <v>-54440.55</v>
          </cell>
          <cell r="I1839">
            <v>0</v>
          </cell>
        </row>
        <row r="1840">
          <cell r="A1840">
            <v>30002254</v>
          </cell>
          <cell r="B1840" t="str">
            <v>0</v>
          </cell>
          <cell r="C1840" t="str">
            <v>CIP1</v>
          </cell>
          <cell r="D1840" t="str">
            <v>M003</v>
          </cell>
          <cell r="E1840">
            <v>39049</v>
          </cell>
          <cell r="F1840" t="str">
            <v>SINGLE NEEDLE MACHINE</v>
          </cell>
          <cell r="G1840">
            <v>54440.55</v>
          </cell>
          <cell r="H1840">
            <v>-54440.55</v>
          </cell>
          <cell r="I1840">
            <v>0</v>
          </cell>
        </row>
        <row r="1841">
          <cell r="A1841">
            <v>30002255</v>
          </cell>
          <cell r="B1841" t="str">
            <v>0</v>
          </cell>
          <cell r="C1841" t="str">
            <v>CIP1</v>
          </cell>
          <cell r="D1841" t="str">
            <v>M003</v>
          </cell>
          <cell r="E1841">
            <v>39049</v>
          </cell>
          <cell r="F1841" t="str">
            <v>SINGLE NEEDLE MACHINE</v>
          </cell>
          <cell r="G1841">
            <v>54440.55</v>
          </cell>
          <cell r="H1841">
            <v>-54440.55</v>
          </cell>
          <cell r="I1841">
            <v>0</v>
          </cell>
        </row>
        <row r="1842">
          <cell r="A1842">
            <v>30002256</v>
          </cell>
          <cell r="B1842" t="str">
            <v>0</v>
          </cell>
          <cell r="C1842" t="str">
            <v>CIP1</v>
          </cell>
          <cell r="D1842" t="str">
            <v>M003</v>
          </cell>
          <cell r="E1842">
            <v>39049</v>
          </cell>
          <cell r="F1842" t="str">
            <v>SINGLE NEEDLE MACHINE</v>
          </cell>
          <cell r="G1842">
            <v>54440.55</v>
          </cell>
          <cell r="H1842">
            <v>-54440.55</v>
          </cell>
          <cell r="I1842">
            <v>0</v>
          </cell>
        </row>
        <row r="1843">
          <cell r="A1843">
            <v>30002257</v>
          </cell>
          <cell r="B1843" t="str">
            <v>0</v>
          </cell>
          <cell r="C1843" t="str">
            <v>CIP1</v>
          </cell>
          <cell r="D1843" t="str">
            <v>M003</v>
          </cell>
          <cell r="E1843">
            <v>39049</v>
          </cell>
          <cell r="F1843" t="str">
            <v>SINGLE NEEDLE MACHINE</v>
          </cell>
          <cell r="G1843">
            <v>54440.55</v>
          </cell>
          <cell r="H1843">
            <v>-54440.55</v>
          </cell>
          <cell r="I1843">
            <v>0</v>
          </cell>
        </row>
        <row r="1844">
          <cell r="A1844">
            <v>30002258</v>
          </cell>
          <cell r="B1844" t="str">
            <v>0</v>
          </cell>
          <cell r="C1844" t="str">
            <v>CIP1</v>
          </cell>
          <cell r="D1844" t="str">
            <v>M003</v>
          </cell>
          <cell r="E1844">
            <v>39049</v>
          </cell>
          <cell r="F1844" t="str">
            <v>SINGLE NEEDLE MACHINE</v>
          </cell>
          <cell r="G1844">
            <v>54440.55</v>
          </cell>
          <cell r="H1844">
            <v>-54440.55</v>
          </cell>
          <cell r="I1844">
            <v>0</v>
          </cell>
        </row>
        <row r="1845">
          <cell r="A1845">
            <v>30002259</v>
          </cell>
          <cell r="B1845" t="str">
            <v>0</v>
          </cell>
          <cell r="C1845" t="str">
            <v>CIP1</v>
          </cell>
          <cell r="D1845" t="str">
            <v>M003</v>
          </cell>
          <cell r="E1845">
            <v>39049</v>
          </cell>
          <cell r="F1845" t="str">
            <v>SINGLE NEEDLE MACHINE</v>
          </cell>
          <cell r="G1845">
            <v>54440.55</v>
          </cell>
          <cell r="H1845">
            <v>-54440.55</v>
          </cell>
          <cell r="I1845">
            <v>0</v>
          </cell>
        </row>
        <row r="1846">
          <cell r="A1846">
            <v>30002260</v>
          </cell>
          <cell r="B1846" t="str">
            <v>0</v>
          </cell>
          <cell r="C1846" t="str">
            <v>CIP1</v>
          </cell>
          <cell r="D1846" t="str">
            <v>M003</v>
          </cell>
          <cell r="E1846">
            <v>39049</v>
          </cell>
          <cell r="F1846" t="str">
            <v>SINGLE NEEDLE MACHINE</v>
          </cell>
          <cell r="G1846">
            <v>54440.55</v>
          </cell>
          <cell r="H1846">
            <v>-54440.55</v>
          </cell>
          <cell r="I1846">
            <v>0</v>
          </cell>
        </row>
        <row r="1847">
          <cell r="A1847">
            <v>30002261</v>
          </cell>
          <cell r="B1847" t="str">
            <v>0</v>
          </cell>
          <cell r="C1847" t="str">
            <v>CIP1</v>
          </cell>
          <cell r="D1847" t="str">
            <v>M003</v>
          </cell>
          <cell r="E1847">
            <v>39049</v>
          </cell>
          <cell r="F1847" t="str">
            <v>SINGLE NEEDLE MACHINE</v>
          </cell>
          <cell r="G1847">
            <v>54440.55</v>
          </cell>
          <cell r="H1847">
            <v>-54440.55</v>
          </cell>
          <cell r="I1847">
            <v>0</v>
          </cell>
        </row>
        <row r="1848">
          <cell r="A1848">
            <v>30002262</v>
          </cell>
          <cell r="B1848" t="str">
            <v>0</v>
          </cell>
          <cell r="C1848" t="str">
            <v>CIP1</v>
          </cell>
          <cell r="D1848" t="str">
            <v>M003</v>
          </cell>
          <cell r="E1848">
            <v>39049</v>
          </cell>
          <cell r="F1848" t="str">
            <v>SINGLE NEEDLE MACHINE</v>
          </cell>
          <cell r="G1848">
            <v>54440.55</v>
          </cell>
          <cell r="H1848">
            <v>-54440.55</v>
          </cell>
          <cell r="I1848">
            <v>0</v>
          </cell>
        </row>
        <row r="1849">
          <cell r="A1849">
            <v>30002263</v>
          </cell>
          <cell r="B1849" t="str">
            <v>0</v>
          </cell>
          <cell r="C1849" t="str">
            <v>CIP1</v>
          </cell>
          <cell r="D1849" t="str">
            <v>M003</v>
          </cell>
          <cell r="E1849">
            <v>39049</v>
          </cell>
          <cell r="F1849" t="str">
            <v>SINGLE NEEDLE MACHINE</v>
          </cell>
          <cell r="G1849">
            <v>54440.55</v>
          </cell>
          <cell r="H1849">
            <v>-54440.55</v>
          </cell>
          <cell r="I1849">
            <v>0</v>
          </cell>
        </row>
        <row r="1850">
          <cell r="A1850">
            <v>30002264</v>
          </cell>
          <cell r="B1850" t="str">
            <v>0</v>
          </cell>
          <cell r="C1850" t="str">
            <v>CIP1</v>
          </cell>
          <cell r="D1850" t="str">
            <v>M003</v>
          </cell>
          <cell r="E1850">
            <v>39049</v>
          </cell>
          <cell r="F1850" t="str">
            <v>SINGLE NEEDLE MACHINE</v>
          </cell>
          <cell r="G1850">
            <v>54440.55</v>
          </cell>
          <cell r="H1850">
            <v>-54440.55</v>
          </cell>
          <cell r="I1850">
            <v>0</v>
          </cell>
        </row>
        <row r="1851">
          <cell r="A1851">
            <v>30002265</v>
          </cell>
          <cell r="B1851" t="str">
            <v>0</v>
          </cell>
          <cell r="C1851" t="str">
            <v>CIP1</v>
          </cell>
          <cell r="D1851" t="str">
            <v>M003</v>
          </cell>
          <cell r="E1851">
            <v>39049</v>
          </cell>
          <cell r="F1851" t="str">
            <v>SINGLE NEEDLE MACHINE</v>
          </cell>
          <cell r="G1851">
            <v>54440.55</v>
          </cell>
          <cell r="H1851">
            <v>-54440.55</v>
          </cell>
          <cell r="I1851">
            <v>0</v>
          </cell>
        </row>
        <row r="1852">
          <cell r="A1852">
            <v>30002266</v>
          </cell>
          <cell r="B1852" t="str">
            <v>0</v>
          </cell>
          <cell r="C1852" t="str">
            <v>CIP1</v>
          </cell>
          <cell r="D1852" t="str">
            <v>M003</v>
          </cell>
          <cell r="E1852">
            <v>39049</v>
          </cell>
          <cell r="F1852" t="str">
            <v>SINGLE NEEDLE MACHINE</v>
          </cell>
          <cell r="G1852">
            <v>54440.55</v>
          </cell>
          <cell r="H1852">
            <v>-54440.55</v>
          </cell>
          <cell r="I1852">
            <v>0</v>
          </cell>
        </row>
        <row r="1853">
          <cell r="A1853">
            <v>30002267</v>
          </cell>
          <cell r="B1853" t="str">
            <v>0</v>
          </cell>
          <cell r="C1853" t="str">
            <v>CIP1</v>
          </cell>
          <cell r="D1853" t="str">
            <v>M003</v>
          </cell>
          <cell r="E1853">
            <v>39049</v>
          </cell>
          <cell r="F1853" t="str">
            <v>SINGLE NEEDLE MACHINE</v>
          </cell>
          <cell r="G1853">
            <v>54440.55</v>
          </cell>
          <cell r="H1853">
            <v>-54440.55</v>
          </cell>
          <cell r="I1853">
            <v>0</v>
          </cell>
        </row>
        <row r="1854">
          <cell r="A1854">
            <v>30002268</v>
          </cell>
          <cell r="B1854" t="str">
            <v>0</v>
          </cell>
          <cell r="C1854" t="str">
            <v>CIP1</v>
          </cell>
          <cell r="D1854" t="str">
            <v>M003</v>
          </cell>
          <cell r="E1854">
            <v>39049</v>
          </cell>
          <cell r="F1854" t="str">
            <v>SINGLE NEEDLE MACHINE</v>
          </cell>
          <cell r="G1854">
            <v>54440.55</v>
          </cell>
          <cell r="H1854">
            <v>-54440.55</v>
          </cell>
          <cell r="I1854">
            <v>0</v>
          </cell>
        </row>
        <row r="1855">
          <cell r="A1855">
            <v>30002269</v>
          </cell>
          <cell r="B1855" t="str">
            <v>0</v>
          </cell>
          <cell r="C1855" t="str">
            <v>CIP1</v>
          </cell>
          <cell r="D1855" t="str">
            <v>M003</v>
          </cell>
          <cell r="E1855">
            <v>39049</v>
          </cell>
          <cell r="F1855" t="str">
            <v>SINGLE NEEDLE MACHINE</v>
          </cell>
          <cell r="G1855">
            <v>54440.55</v>
          </cell>
          <cell r="H1855">
            <v>-54440.55</v>
          </cell>
          <cell r="I1855">
            <v>0</v>
          </cell>
        </row>
        <row r="1856">
          <cell r="A1856">
            <v>30002270</v>
          </cell>
          <cell r="B1856" t="str">
            <v>0</v>
          </cell>
          <cell r="C1856" t="str">
            <v>CIP1</v>
          </cell>
          <cell r="D1856" t="str">
            <v>M003</v>
          </cell>
          <cell r="E1856">
            <v>39049</v>
          </cell>
          <cell r="F1856" t="str">
            <v>1 Needle Lock Stitch M#DDL-8700-7 SL#4D0AH31362</v>
          </cell>
          <cell r="G1856">
            <v>54440.55</v>
          </cell>
          <cell r="H1856">
            <v>-54440.55</v>
          </cell>
          <cell r="I1856">
            <v>0</v>
          </cell>
        </row>
        <row r="1857">
          <cell r="A1857">
            <v>30002271</v>
          </cell>
          <cell r="B1857" t="str">
            <v>0</v>
          </cell>
          <cell r="C1857" t="str">
            <v>CIP1</v>
          </cell>
          <cell r="D1857" t="str">
            <v>M003</v>
          </cell>
          <cell r="E1857">
            <v>39049</v>
          </cell>
          <cell r="F1857" t="str">
            <v>SINGLE NEEDLE MACHINE</v>
          </cell>
          <cell r="G1857">
            <v>54440.55</v>
          </cell>
          <cell r="H1857">
            <v>-54440.55</v>
          </cell>
          <cell r="I1857">
            <v>0</v>
          </cell>
        </row>
        <row r="1858">
          <cell r="A1858">
            <v>30002272</v>
          </cell>
          <cell r="B1858" t="str">
            <v>0</v>
          </cell>
          <cell r="C1858" t="str">
            <v>CIP1</v>
          </cell>
          <cell r="D1858" t="str">
            <v>M003</v>
          </cell>
          <cell r="E1858">
            <v>39049</v>
          </cell>
          <cell r="F1858" t="str">
            <v>SINGLE NEEDLE MACHINE</v>
          </cell>
          <cell r="G1858">
            <v>54440.55</v>
          </cell>
          <cell r="H1858">
            <v>-54440.55</v>
          </cell>
          <cell r="I1858">
            <v>0</v>
          </cell>
        </row>
        <row r="1859">
          <cell r="A1859">
            <v>30002273</v>
          </cell>
          <cell r="B1859" t="str">
            <v>0</v>
          </cell>
          <cell r="C1859" t="str">
            <v>CIP1</v>
          </cell>
          <cell r="D1859" t="str">
            <v>M003</v>
          </cell>
          <cell r="E1859">
            <v>39049</v>
          </cell>
          <cell r="F1859" t="str">
            <v>SINGLE NEEDLE MACHINE</v>
          </cell>
          <cell r="G1859">
            <v>54440.55</v>
          </cell>
          <cell r="H1859">
            <v>-54440.55</v>
          </cell>
          <cell r="I1859">
            <v>0</v>
          </cell>
        </row>
        <row r="1860">
          <cell r="A1860">
            <v>30002274</v>
          </cell>
          <cell r="B1860" t="str">
            <v>0</v>
          </cell>
          <cell r="C1860" t="str">
            <v>CIP1</v>
          </cell>
          <cell r="D1860" t="str">
            <v>M003</v>
          </cell>
          <cell r="E1860">
            <v>39049</v>
          </cell>
          <cell r="F1860" t="str">
            <v>SINGLE NEEDLE MACHINE</v>
          </cell>
          <cell r="G1860">
            <v>54440.55</v>
          </cell>
          <cell r="H1860">
            <v>-54440.55</v>
          </cell>
          <cell r="I1860">
            <v>0</v>
          </cell>
        </row>
        <row r="1861">
          <cell r="A1861">
            <v>30002275</v>
          </cell>
          <cell r="B1861" t="str">
            <v>0</v>
          </cell>
          <cell r="C1861" t="str">
            <v>CIP1</v>
          </cell>
          <cell r="D1861" t="str">
            <v>M003</v>
          </cell>
          <cell r="E1861">
            <v>39049</v>
          </cell>
          <cell r="F1861" t="str">
            <v>SINGLE NEEDLE MACHINE</v>
          </cell>
          <cell r="G1861">
            <v>54440.55</v>
          </cell>
          <cell r="H1861">
            <v>-54440.55</v>
          </cell>
          <cell r="I1861">
            <v>0</v>
          </cell>
        </row>
        <row r="1862">
          <cell r="A1862">
            <v>30002276</v>
          </cell>
          <cell r="B1862" t="str">
            <v>0</v>
          </cell>
          <cell r="C1862" t="str">
            <v>CIP1</v>
          </cell>
          <cell r="D1862" t="str">
            <v>M003</v>
          </cell>
          <cell r="E1862">
            <v>39049</v>
          </cell>
          <cell r="F1862" t="str">
            <v>SINGLE NEEDLE MACHINE</v>
          </cell>
          <cell r="G1862">
            <v>54440.55</v>
          </cell>
          <cell r="H1862">
            <v>-54440.55</v>
          </cell>
          <cell r="I1862">
            <v>0</v>
          </cell>
        </row>
        <row r="1863">
          <cell r="A1863">
            <v>30002277</v>
          </cell>
          <cell r="B1863" t="str">
            <v>0</v>
          </cell>
          <cell r="C1863" t="str">
            <v>CIP1</v>
          </cell>
          <cell r="D1863" t="str">
            <v>M003</v>
          </cell>
          <cell r="E1863">
            <v>39049</v>
          </cell>
          <cell r="F1863" t="str">
            <v>SINGLE NEEDLE MACHINE</v>
          </cell>
          <cell r="G1863">
            <v>54440.55</v>
          </cell>
          <cell r="H1863">
            <v>-54440.55</v>
          </cell>
          <cell r="I1863">
            <v>0</v>
          </cell>
        </row>
        <row r="1864">
          <cell r="A1864">
            <v>30002278</v>
          </cell>
          <cell r="B1864" t="str">
            <v>0</v>
          </cell>
          <cell r="C1864" t="str">
            <v>CIP1</v>
          </cell>
          <cell r="D1864" t="str">
            <v>M003</v>
          </cell>
          <cell r="E1864">
            <v>39049</v>
          </cell>
          <cell r="F1864" t="str">
            <v>SINGLE NEEDLE MACHINE</v>
          </cell>
          <cell r="G1864">
            <v>54440.55</v>
          </cell>
          <cell r="H1864">
            <v>-54440.55</v>
          </cell>
          <cell r="I1864">
            <v>0</v>
          </cell>
        </row>
        <row r="1865">
          <cell r="A1865">
            <v>30002279</v>
          </cell>
          <cell r="B1865" t="str">
            <v>0</v>
          </cell>
          <cell r="C1865" t="str">
            <v>CIP1</v>
          </cell>
          <cell r="D1865" t="str">
            <v>M003</v>
          </cell>
          <cell r="E1865">
            <v>39049</v>
          </cell>
          <cell r="F1865" t="str">
            <v>SINGLE NEEDLE MACHINE</v>
          </cell>
          <cell r="G1865">
            <v>54440.55</v>
          </cell>
          <cell r="H1865">
            <v>-54440.55</v>
          </cell>
          <cell r="I1865">
            <v>0</v>
          </cell>
        </row>
        <row r="1866">
          <cell r="A1866">
            <v>30002280</v>
          </cell>
          <cell r="B1866" t="str">
            <v>0</v>
          </cell>
          <cell r="C1866" t="str">
            <v>CIP1</v>
          </cell>
          <cell r="D1866" t="str">
            <v>M003</v>
          </cell>
          <cell r="E1866">
            <v>39049</v>
          </cell>
          <cell r="F1866" t="str">
            <v>SINGLE NEEDLE MACHINE</v>
          </cell>
          <cell r="G1866">
            <v>54440.55</v>
          </cell>
          <cell r="H1866">
            <v>-54440.55</v>
          </cell>
          <cell r="I1866">
            <v>0</v>
          </cell>
        </row>
        <row r="1867">
          <cell r="A1867">
            <v>30002281</v>
          </cell>
          <cell r="B1867" t="str">
            <v>0</v>
          </cell>
          <cell r="C1867" t="str">
            <v>CIP1</v>
          </cell>
          <cell r="D1867" t="str">
            <v>M003</v>
          </cell>
          <cell r="E1867">
            <v>39049</v>
          </cell>
          <cell r="F1867" t="str">
            <v>SINGLE NEEDLE MACHINE</v>
          </cell>
          <cell r="G1867">
            <v>54440.55</v>
          </cell>
          <cell r="H1867">
            <v>-54440.55</v>
          </cell>
          <cell r="I1867">
            <v>0</v>
          </cell>
        </row>
        <row r="1868">
          <cell r="A1868">
            <v>30002282</v>
          </cell>
          <cell r="B1868" t="str">
            <v>0</v>
          </cell>
          <cell r="C1868" t="str">
            <v>CIP1</v>
          </cell>
          <cell r="D1868" t="str">
            <v>M003</v>
          </cell>
          <cell r="E1868">
            <v>39049</v>
          </cell>
          <cell r="F1868" t="str">
            <v>SINGLE NEEDLE MACHINE</v>
          </cell>
          <cell r="G1868">
            <v>54440.55</v>
          </cell>
          <cell r="H1868">
            <v>-54440.55</v>
          </cell>
          <cell r="I1868">
            <v>0</v>
          </cell>
        </row>
        <row r="1869">
          <cell r="A1869">
            <v>30002283</v>
          </cell>
          <cell r="B1869" t="str">
            <v>0</v>
          </cell>
          <cell r="C1869" t="str">
            <v>CIP1</v>
          </cell>
          <cell r="D1869" t="str">
            <v>M003</v>
          </cell>
          <cell r="E1869">
            <v>39049</v>
          </cell>
          <cell r="F1869" t="str">
            <v>SINGLE NEEDLE MACHINE</v>
          </cell>
          <cell r="G1869">
            <v>54440.55</v>
          </cell>
          <cell r="H1869">
            <v>-54440.55</v>
          </cell>
          <cell r="I1869">
            <v>0</v>
          </cell>
        </row>
        <row r="1870">
          <cell r="A1870">
            <v>30002284</v>
          </cell>
          <cell r="B1870" t="str">
            <v>0</v>
          </cell>
          <cell r="C1870" t="str">
            <v>CIP1</v>
          </cell>
          <cell r="D1870" t="str">
            <v>M003</v>
          </cell>
          <cell r="E1870">
            <v>39049</v>
          </cell>
          <cell r="F1870" t="str">
            <v>SINGLE NEEDLE MACHINE</v>
          </cell>
          <cell r="G1870">
            <v>54440.55</v>
          </cell>
          <cell r="H1870">
            <v>-54440.55</v>
          </cell>
          <cell r="I1870">
            <v>0</v>
          </cell>
        </row>
        <row r="1871">
          <cell r="A1871">
            <v>30002285</v>
          </cell>
          <cell r="B1871" t="str">
            <v>0</v>
          </cell>
          <cell r="C1871" t="str">
            <v>CIP1</v>
          </cell>
          <cell r="D1871" t="str">
            <v>M003</v>
          </cell>
          <cell r="E1871">
            <v>39049</v>
          </cell>
          <cell r="F1871" t="str">
            <v>SINGLE NEEDLE MACHINE</v>
          </cell>
          <cell r="G1871">
            <v>54440.55</v>
          </cell>
          <cell r="H1871">
            <v>-54440.55</v>
          </cell>
          <cell r="I1871">
            <v>0</v>
          </cell>
        </row>
        <row r="1872">
          <cell r="A1872">
            <v>30002286</v>
          </cell>
          <cell r="B1872" t="str">
            <v>0</v>
          </cell>
          <cell r="C1872" t="str">
            <v>CIP1</v>
          </cell>
          <cell r="D1872" t="str">
            <v>M003</v>
          </cell>
          <cell r="E1872">
            <v>39049</v>
          </cell>
          <cell r="F1872" t="str">
            <v>SINGLE NEEDLE MACHINE</v>
          </cell>
          <cell r="G1872">
            <v>54440.55</v>
          </cell>
          <cell r="H1872">
            <v>-54440.55</v>
          </cell>
          <cell r="I1872">
            <v>0</v>
          </cell>
        </row>
        <row r="1873">
          <cell r="A1873">
            <v>30002287</v>
          </cell>
          <cell r="B1873" t="str">
            <v>0</v>
          </cell>
          <cell r="C1873" t="str">
            <v>CIP1</v>
          </cell>
          <cell r="D1873" t="str">
            <v>M003</v>
          </cell>
          <cell r="E1873">
            <v>39049</v>
          </cell>
          <cell r="F1873" t="str">
            <v>SINGLE NEEDLE MACHINE</v>
          </cell>
          <cell r="G1873">
            <v>54440.55</v>
          </cell>
          <cell r="H1873">
            <v>-54440.55</v>
          </cell>
          <cell r="I1873">
            <v>0</v>
          </cell>
        </row>
        <row r="1874">
          <cell r="A1874">
            <v>30002288</v>
          </cell>
          <cell r="B1874" t="str">
            <v>0</v>
          </cell>
          <cell r="C1874" t="str">
            <v>CIP1</v>
          </cell>
          <cell r="D1874" t="str">
            <v>M003</v>
          </cell>
          <cell r="E1874">
            <v>38943</v>
          </cell>
          <cell r="F1874" t="str">
            <v>SINGLE NEEDLE MACHINE</v>
          </cell>
          <cell r="G1874">
            <v>54198.38</v>
          </cell>
          <cell r="H1874">
            <v>-54198.38</v>
          </cell>
          <cell r="I1874">
            <v>0</v>
          </cell>
        </row>
        <row r="1875">
          <cell r="A1875">
            <v>30002289</v>
          </cell>
          <cell r="B1875" t="str">
            <v>0</v>
          </cell>
          <cell r="C1875" t="str">
            <v>CIP1</v>
          </cell>
          <cell r="D1875" t="str">
            <v>M003</v>
          </cell>
          <cell r="E1875">
            <v>38943</v>
          </cell>
          <cell r="F1875" t="str">
            <v>SINGLE NEEDLE MACHINE</v>
          </cell>
          <cell r="G1875">
            <v>54198.38</v>
          </cell>
          <cell r="H1875">
            <v>-54198.38</v>
          </cell>
          <cell r="I1875">
            <v>0</v>
          </cell>
        </row>
        <row r="1876">
          <cell r="A1876">
            <v>30002290</v>
          </cell>
          <cell r="B1876" t="str">
            <v>0</v>
          </cell>
          <cell r="C1876" t="str">
            <v>CIP1</v>
          </cell>
          <cell r="D1876" t="str">
            <v>M003</v>
          </cell>
          <cell r="E1876">
            <v>38943</v>
          </cell>
          <cell r="F1876" t="str">
            <v>SINGLE NEEDLE MACHINE</v>
          </cell>
          <cell r="G1876">
            <v>54198.38</v>
          </cell>
          <cell r="H1876">
            <v>-54198.38</v>
          </cell>
          <cell r="I1876">
            <v>0</v>
          </cell>
        </row>
        <row r="1877">
          <cell r="A1877">
            <v>30002291</v>
          </cell>
          <cell r="B1877" t="str">
            <v>0</v>
          </cell>
          <cell r="C1877" t="str">
            <v>CIP1</v>
          </cell>
          <cell r="D1877" t="str">
            <v>M003</v>
          </cell>
          <cell r="E1877">
            <v>38943</v>
          </cell>
          <cell r="F1877" t="str">
            <v>SINGLE NEEDLE MACHINE</v>
          </cell>
          <cell r="G1877">
            <v>54198.38</v>
          </cell>
          <cell r="H1877">
            <v>-54198.38</v>
          </cell>
          <cell r="I1877">
            <v>0</v>
          </cell>
        </row>
        <row r="1878">
          <cell r="A1878">
            <v>30002292</v>
          </cell>
          <cell r="B1878" t="str">
            <v>0</v>
          </cell>
          <cell r="C1878" t="str">
            <v>CIP1</v>
          </cell>
          <cell r="D1878" t="str">
            <v>M003</v>
          </cell>
          <cell r="E1878">
            <v>38943</v>
          </cell>
          <cell r="F1878" t="str">
            <v>SINGLE NEEDLE MACHINE</v>
          </cell>
          <cell r="G1878">
            <v>54198.38</v>
          </cell>
          <cell r="H1878">
            <v>-54198.38</v>
          </cell>
          <cell r="I1878">
            <v>0</v>
          </cell>
        </row>
        <row r="1879">
          <cell r="A1879">
            <v>30002293</v>
          </cell>
          <cell r="B1879" t="str">
            <v>0</v>
          </cell>
          <cell r="C1879" t="str">
            <v>CIP1</v>
          </cell>
          <cell r="D1879" t="str">
            <v>M003</v>
          </cell>
          <cell r="E1879">
            <v>38943</v>
          </cell>
          <cell r="F1879" t="str">
            <v>SINGLE NEEDLE MACHINE</v>
          </cell>
          <cell r="G1879">
            <v>54198.38</v>
          </cell>
          <cell r="H1879">
            <v>-54198.38</v>
          </cell>
          <cell r="I1879">
            <v>0</v>
          </cell>
        </row>
        <row r="1880">
          <cell r="A1880">
            <v>30002294</v>
          </cell>
          <cell r="B1880" t="str">
            <v>0</v>
          </cell>
          <cell r="C1880" t="str">
            <v>CIP1</v>
          </cell>
          <cell r="D1880" t="str">
            <v>M003</v>
          </cell>
          <cell r="E1880">
            <v>38943</v>
          </cell>
          <cell r="F1880" t="str">
            <v>SINGLE NEEDLE MACHINE</v>
          </cell>
          <cell r="G1880">
            <v>54198.38</v>
          </cell>
          <cell r="H1880">
            <v>-54198.38</v>
          </cell>
          <cell r="I1880">
            <v>0</v>
          </cell>
        </row>
        <row r="1881">
          <cell r="A1881">
            <v>30002295</v>
          </cell>
          <cell r="B1881" t="str">
            <v>0</v>
          </cell>
          <cell r="C1881" t="str">
            <v>CIP1</v>
          </cell>
          <cell r="D1881" t="str">
            <v>M003</v>
          </cell>
          <cell r="E1881">
            <v>38943</v>
          </cell>
          <cell r="F1881" t="str">
            <v>SINGLE NEEDLE MACHINE</v>
          </cell>
          <cell r="G1881">
            <v>54198.38</v>
          </cell>
          <cell r="H1881">
            <v>-54198.38</v>
          </cell>
          <cell r="I1881">
            <v>0</v>
          </cell>
        </row>
        <row r="1882">
          <cell r="A1882">
            <v>30002296</v>
          </cell>
          <cell r="B1882" t="str">
            <v>0</v>
          </cell>
          <cell r="C1882" t="str">
            <v>CIP1</v>
          </cell>
          <cell r="D1882" t="str">
            <v>M003</v>
          </cell>
          <cell r="E1882">
            <v>38943</v>
          </cell>
          <cell r="F1882" t="str">
            <v>SINGLE NEEDLE MACHINE</v>
          </cell>
          <cell r="G1882">
            <v>54198.38</v>
          </cell>
          <cell r="H1882">
            <v>-54198.38</v>
          </cell>
          <cell r="I1882">
            <v>0</v>
          </cell>
        </row>
        <row r="1883">
          <cell r="A1883">
            <v>30002297</v>
          </cell>
          <cell r="B1883" t="str">
            <v>0</v>
          </cell>
          <cell r="C1883" t="str">
            <v>CIP1</v>
          </cell>
          <cell r="D1883" t="str">
            <v>M003</v>
          </cell>
          <cell r="E1883">
            <v>38943</v>
          </cell>
          <cell r="F1883" t="str">
            <v>SINGLE NEEDLE MACHINE</v>
          </cell>
          <cell r="G1883">
            <v>54198.38</v>
          </cell>
          <cell r="H1883">
            <v>-54198.38</v>
          </cell>
          <cell r="I1883">
            <v>0</v>
          </cell>
        </row>
        <row r="1884">
          <cell r="A1884">
            <v>30002298</v>
          </cell>
          <cell r="B1884" t="str">
            <v>0</v>
          </cell>
          <cell r="C1884" t="str">
            <v>CIP1</v>
          </cell>
          <cell r="D1884" t="str">
            <v>M003</v>
          </cell>
          <cell r="E1884">
            <v>38943</v>
          </cell>
          <cell r="F1884" t="str">
            <v>SINGLE NEEDLE MACHINE</v>
          </cell>
          <cell r="G1884">
            <v>54198.38</v>
          </cell>
          <cell r="H1884">
            <v>-54198.38</v>
          </cell>
          <cell r="I1884">
            <v>0</v>
          </cell>
        </row>
        <row r="1885">
          <cell r="A1885">
            <v>30002299</v>
          </cell>
          <cell r="B1885" t="str">
            <v>0</v>
          </cell>
          <cell r="C1885" t="str">
            <v>CIP1</v>
          </cell>
          <cell r="D1885" t="str">
            <v>M003</v>
          </cell>
          <cell r="E1885">
            <v>38943</v>
          </cell>
          <cell r="F1885" t="str">
            <v>SINGLE NEEDLE MACHINE</v>
          </cell>
          <cell r="G1885">
            <v>54198.38</v>
          </cell>
          <cell r="H1885">
            <v>-54198.38</v>
          </cell>
          <cell r="I1885">
            <v>0</v>
          </cell>
        </row>
        <row r="1886">
          <cell r="A1886">
            <v>30002300</v>
          </cell>
          <cell r="B1886" t="str">
            <v>0</v>
          </cell>
          <cell r="C1886" t="str">
            <v>CIP1</v>
          </cell>
          <cell r="D1886" t="str">
            <v>M003</v>
          </cell>
          <cell r="E1886">
            <v>38943</v>
          </cell>
          <cell r="F1886" t="str">
            <v>SINGLE NEEDLE MACHINE</v>
          </cell>
          <cell r="G1886">
            <v>54198.38</v>
          </cell>
          <cell r="H1886">
            <v>-54198.38</v>
          </cell>
          <cell r="I1886">
            <v>0</v>
          </cell>
        </row>
        <row r="1887">
          <cell r="A1887">
            <v>30002301</v>
          </cell>
          <cell r="B1887" t="str">
            <v>0</v>
          </cell>
          <cell r="C1887" t="str">
            <v>CIP1</v>
          </cell>
          <cell r="D1887" t="str">
            <v>M003</v>
          </cell>
          <cell r="E1887">
            <v>38943</v>
          </cell>
          <cell r="F1887" t="str">
            <v>SINGLE NEEDLE MACHINE</v>
          </cell>
          <cell r="G1887">
            <v>54198.38</v>
          </cell>
          <cell r="H1887">
            <v>-54198.38</v>
          </cell>
          <cell r="I1887">
            <v>0</v>
          </cell>
        </row>
        <row r="1888">
          <cell r="A1888">
            <v>30002302</v>
          </cell>
          <cell r="B1888" t="str">
            <v>0</v>
          </cell>
          <cell r="C1888" t="str">
            <v>CIP1</v>
          </cell>
          <cell r="D1888" t="str">
            <v>M003</v>
          </cell>
          <cell r="E1888">
            <v>38943</v>
          </cell>
          <cell r="F1888" t="str">
            <v>SINGLE NEEDLE MACHINE</v>
          </cell>
          <cell r="G1888">
            <v>54198.38</v>
          </cell>
          <cell r="H1888">
            <v>-54198.38</v>
          </cell>
          <cell r="I1888">
            <v>0</v>
          </cell>
        </row>
        <row r="1889">
          <cell r="A1889">
            <v>30002303</v>
          </cell>
          <cell r="B1889" t="str">
            <v>0</v>
          </cell>
          <cell r="C1889" t="str">
            <v>CIP1</v>
          </cell>
          <cell r="D1889" t="str">
            <v>M003</v>
          </cell>
          <cell r="E1889">
            <v>38943</v>
          </cell>
          <cell r="F1889" t="str">
            <v>1 Needle Lock Stitch M#DDL-8700-7  SL#2D0ZH03204</v>
          </cell>
          <cell r="G1889">
            <v>54198.38</v>
          </cell>
          <cell r="H1889">
            <v>-54198.38</v>
          </cell>
          <cell r="I1889">
            <v>0</v>
          </cell>
        </row>
        <row r="1890">
          <cell r="A1890">
            <v>30002304</v>
          </cell>
          <cell r="B1890" t="str">
            <v>0</v>
          </cell>
          <cell r="C1890" t="str">
            <v>CIP1</v>
          </cell>
          <cell r="D1890" t="str">
            <v>M003</v>
          </cell>
          <cell r="E1890">
            <v>38943</v>
          </cell>
          <cell r="F1890" t="str">
            <v>SINGLE NEEDLE MACHINE</v>
          </cell>
          <cell r="G1890">
            <v>54198.38</v>
          </cell>
          <cell r="H1890">
            <v>-54198.38</v>
          </cell>
          <cell r="I1890">
            <v>0</v>
          </cell>
        </row>
        <row r="1891">
          <cell r="A1891">
            <v>30002305</v>
          </cell>
          <cell r="B1891" t="str">
            <v>0</v>
          </cell>
          <cell r="C1891" t="str">
            <v>CIP1</v>
          </cell>
          <cell r="D1891" t="str">
            <v>M003</v>
          </cell>
          <cell r="E1891">
            <v>38943</v>
          </cell>
          <cell r="F1891" t="str">
            <v>SINGLE NEEDLE MACHINE</v>
          </cell>
          <cell r="G1891">
            <v>54198.38</v>
          </cell>
          <cell r="H1891">
            <v>-54198.38</v>
          </cell>
          <cell r="I1891">
            <v>0</v>
          </cell>
        </row>
        <row r="1892">
          <cell r="A1892">
            <v>30002306</v>
          </cell>
          <cell r="B1892" t="str">
            <v>0</v>
          </cell>
          <cell r="C1892" t="str">
            <v>CIP1</v>
          </cell>
          <cell r="D1892" t="str">
            <v>M003</v>
          </cell>
          <cell r="E1892">
            <v>39054</v>
          </cell>
          <cell r="F1892" t="str">
            <v>SINGLE NEEDLE MACHINE</v>
          </cell>
          <cell r="G1892">
            <v>54926.26</v>
          </cell>
          <cell r="H1892">
            <v>-54926.26</v>
          </cell>
          <cell r="I1892">
            <v>0</v>
          </cell>
        </row>
        <row r="1893">
          <cell r="A1893">
            <v>30002307</v>
          </cell>
          <cell r="B1893" t="str">
            <v>0</v>
          </cell>
          <cell r="C1893" t="str">
            <v>CIP1</v>
          </cell>
          <cell r="D1893" t="str">
            <v>M003</v>
          </cell>
          <cell r="E1893">
            <v>39054</v>
          </cell>
          <cell r="F1893" t="str">
            <v>SINGLE NEEDLE MACHINE</v>
          </cell>
          <cell r="G1893">
            <v>54926.26</v>
          </cell>
          <cell r="H1893">
            <v>-54926.26</v>
          </cell>
          <cell r="I1893">
            <v>0</v>
          </cell>
        </row>
        <row r="1894">
          <cell r="A1894">
            <v>30002308</v>
          </cell>
          <cell r="B1894" t="str">
            <v>0</v>
          </cell>
          <cell r="C1894" t="str">
            <v>CIP1</v>
          </cell>
          <cell r="D1894" t="str">
            <v>M003</v>
          </cell>
          <cell r="E1894">
            <v>39054</v>
          </cell>
          <cell r="F1894" t="str">
            <v>SINGLE NEEDLE MACHINE</v>
          </cell>
          <cell r="G1894">
            <v>54926.26</v>
          </cell>
          <cell r="H1894">
            <v>-54926.26</v>
          </cell>
          <cell r="I1894">
            <v>0</v>
          </cell>
        </row>
        <row r="1895">
          <cell r="A1895">
            <v>30002309</v>
          </cell>
          <cell r="B1895" t="str">
            <v>0</v>
          </cell>
          <cell r="C1895" t="str">
            <v>CIP1</v>
          </cell>
          <cell r="D1895" t="str">
            <v>M003</v>
          </cell>
          <cell r="E1895">
            <v>39054</v>
          </cell>
          <cell r="F1895" t="str">
            <v>SINGLE NEEDLE MACHINE</v>
          </cell>
          <cell r="G1895">
            <v>54926.26</v>
          </cell>
          <cell r="H1895">
            <v>-54926.26</v>
          </cell>
          <cell r="I1895">
            <v>0</v>
          </cell>
        </row>
        <row r="1896">
          <cell r="A1896">
            <v>30002310</v>
          </cell>
          <cell r="B1896" t="str">
            <v>0</v>
          </cell>
          <cell r="C1896" t="str">
            <v>CIP1</v>
          </cell>
          <cell r="D1896" t="str">
            <v>M003</v>
          </cell>
          <cell r="E1896">
            <v>39054</v>
          </cell>
          <cell r="F1896" t="str">
            <v>SINGLE NEEDLE MACHINE</v>
          </cell>
          <cell r="G1896">
            <v>54926.26</v>
          </cell>
          <cell r="H1896">
            <v>-54926.26</v>
          </cell>
          <cell r="I1896">
            <v>0</v>
          </cell>
        </row>
        <row r="1897">
          <cell r="A1897">
            <v>30002311</v>
          </cell>
          <cell r="B1897" t="str">
            <v>0</v>
          </cell>
          <cell r="C1897" t="str">
            <v>CIP1</v>
          </cell>
          <cell r="D1897" t="str">
            <v>M003</v>
          </cell>
          <cell r="E1897">
            <v>39054</v>
          </cell>
          <cell r="F1897" t="str">
            <v>SINGLE NEEDLE MACHINE</v>
          </cell>
          <cell r="G1897">
            <v>54926.26</v>
          </cell>
          <cell r="H1897">
            <v>-54926.26</v>
          </cell>
          <cell r="I1897">
            <v>0</v>
          </cell>
        </row>
        <row r="1898">
          <cell r="A1898">
            <v>30002312</v>
          </cell>
          <cell r="B1898" t="str">
            <v>0</v>
          </cell>
          <cell r="C1898" t="str">
            <v>CIP1</v>
          </cell>
          <cell r="D1898" t="str">
            <v>M003</v>
          </cell>
          <cell r="E1898">
            <v>39054</v>
          </cell>
          <cell r="F1898" t="str">
            <v>SINGLE NEEDLE MACHINE</v>
          </cell>
          <cell r="G1898">
            <v>54926.26</v>
          </cell>
          <cell r="H1898">
            <v>-54926.26</v>
          </cell>
          <cell r="I1898">
            <v>0</v>
          </cell>
        </row>
        <row r="1899">
          <cell r="A1899">
            <v>30002313</v>
          </cell>
          <cell r="B1899" t="str">
            <v>0</v>
          </cell>
          <cell r="C1899" t="str">
            <v>CIP1</v>
          </cell>
          <cell r="D1899" t="str">
            <v>M003</v>
          </cell>
          <cell r="E1899">
            <v>39054</v>
          </cell>
          <cell r="F1899" t="str">
            <v>SINGLE NEEDLE MACHINE</v>
          </cell>
          <cell r="G1899">
            <v>54926.26</v>
          </cell>
          <cell r="H1899">
            <v>-54926.26</v>
          </cell>
          <cell r="I1899">
            <v>0</v>
          </cell>
        </row>
        <row r="1900">
          <cell r="A1900">
            <v>30002314</v>
          </cell>
          <cell r="B1900" t="str">
            <v>0</v>
          </cell>
          <cell r="C1900" t="str">
            <v>CIP1</v>
          </cell>
          <cell r="D1900" t="str">
            <v>M003</v>
          </cell>
          <cell r="E1900">
            <v>39054</v>
          </cell>
          <cell r="F1900" t="str">
            <v>SINGLE NEEDLE MACHINE</v>
          </cell>
          <cell r="G1900">
            <v>54926.26</v>
          </cell>
          <cell r="H1900">
            <v>-54926.26</v>
          </cell>
          <cell r="I1900">
            <v>0</v>
          </cell>
        </row>
        <row r="1901">
          <cell r="A1901">
            <v>30002315</v>
          </cell>
          <cell r="B1901" t="str">
            <v>0</v>
          </cell>
          <cell r="C1901" t="str">
            <v>CIP1</v>
          </cell>
          <cell r="D1901" t="str">
            <v>M003</v>
          </cell>
          <cell r="E1901">
            <v>39054</v>
          </cell>
          <cell r="F1901" t="str">
            <v>SINGLE NEEDLE MACHINE</v>
          </cell>
          <cell r="G1901">
            <v>54926.26</v>
          </cell>
          <cell r="H1901">
            <v>-54926.26</v>
          </cell>
          <cell r="I1901">
            <v>0</v>
          </cell>
        </row>
        <row r="1902">
          <cell r="A1902">
            <v>30002316</v>
          </cell>
          <cell r="B1902" t="str">
            <v>0</v>
          </cell>
          <cell r="C1902" t="str">
            <v>CIP1</v>
          </cell>
          <cell r="D1902" t="str">
            <v>M003</v>
          </cell>
          <cell r="E1902">
            <v>39054</v>
          </cell>
          <cell r="F1902" t="str">
            <v>SINGLE NEEDLE MACHINE</v>
          </cell>
          <cell r="G1902">
            <v>54926.26</v>
          </cell>
          <cell r="H1902">
            <v>-54926.26</v>
          </cell>
          <cell r="I1902">
            <v>0</v>
          </cell>
        </row>
        <row r="1903">
          <cell r="A1903">
            <v>30002317</v>
          </cell>
          <cell r="B1903" t="str">
            <v>0</v>
          </cell>
          <cell r="C1903" t="str">
            <v>CIP1</v>
          </cell>
          <cell r="D1903" t="str">
            <v>M003</v>
          </cell>
          <cell r="E1903">
            <v>39054</v>
          </cell>
          <cell r="F1903" t="str">
            <v>SINGLE NEEDLE MACHINE</v>
          </cell>
          <cell r="G1903">
            <v>54926.26</v>
          </cell>
          <cell r="H1903">
            <v>-54926.26</v>
          </cell>
          <cell r="I1903">
            <v>0</v>
          </cell>
        </row>
        <row r="1904">
          <cell r="A1904">
            <v>30002318</v>
          </cell>
          <cell r="B1904" t="str">
            <v>0</v>
          </cell>
          <cell r="C1904" t="str">
            <v>CIP1</v>
          </cell>
          <cell r="D1904" t="str">
            <v>M003</v>
          </cell>
          <cell r="E1904">
            <v>39054</v>
          </cell>
          <cell r="F1904" t="str">
            <v>SINGLE NEEDLE MACHINE</v>
          </cell>
          <cell r="G1904">
            <v>54926.26</v>
          </cell>
          <cell r="H1904">
            <v>-54926.26</v>
          </cell>
          <cell r="I1904">
            <v>0</v>
          </cell>
        </row>
        <row r="1905">
          <cell r="A1905">
            <v>30002319</v>
          </cell>
          <cell r="B1905" t="str">
            <v>0</v>
          </cell>
          <cell r="C1905" t="str">
            <v>CIP1</v>
          </cell>
          <cell r="D1905" t="str">
            <v>M003</v>
          </cell>
          <cell r="E1905">
            <v>39054</v>
          </cell>
          <cell r="F1905" t="str">
            <v>SINGLE NEEDLE MACHINE</v>
          </cell>
          <cell r="G1905">
            <v>54926.26</v>
          </cell>
          <cell r="H1905">
            <v>-54926.26</v>
          </cell>
          <cell r="I1905">
            <v>0</v>
          </cell>
        </row>
        <row r="1906">
          <cell r="A1906">
            <v>30002320</v>
          </cell>
          <cell r="B1906" t="str">
            <v>0</v>
          </cell>
          <cell r="C1906" t="str">
            <v>CIP1</v>
          </cell>
          <cell r="D1906" t="str">
            <v>M003</v>
          </cell>
          <cell r="E1906">
            <v>39054</v>
          </cell>
          <cell r="F1906" t="str">
            <v>SINGLE NEEDLE MACHINE</v>
          </cell>
          <cell r="G1906">
            <v>54926.26</v>
          </cell>
          <cell r="H1906">
            <v>-54926.26</v>
          </cell>
          <cell r="I1906">
            <v>0</v>
          </cell>
        </row>
        <row r="1907">
          <cell r="A1907">
            <v>30002321</v>
          </cell>
          <cell r="B1907" t="str">
            <v>0</v>
          </cell>
          <cell r="C1907" t="str">
            <v>CIP1</v>
          </cell>
          <cell r="D1907" t="str">
            <v>M003</v>
          </cell>
          <cell r="E1907">
            <v>39054</v>
          </cell>
          <cell r="F1907" t="str">
            <v>SINGLE NEEDLE MACHINE</v>
          </cell>
          <cell r="G1907">
            <v>54926.26</v>
          </cell>
          <cell r="H1907">
            <v>-54926.26</v>
          </cell>
          <cell r="I1907">
            <v>0</v>
          </cell>
        </row>
        <row r="1908">
          <cell r="A1908">
            <v>30002323</v>
          </cell>
          <cell r="B1908" t="str">
            <v>0</v>
          </cell>
          <cell r="C1908" t="str">
            <v>CIP1</v>
          </cell>
          <cell r="D1908" t="str">
            <v>M003</v>
          </cell>
          <cell r="E1908">
            <v>39054</v>
          </cell>
          <cell r="F1908" t="str">
            <v>SINGLE NEEDLE MACHINE</v>
          </cell>
          <cell r="G1908">
            <v>54926.26</v>
          </cell>
          <cell r="H1908">
            <v>-54926.26</v>
          </cell>
          <cell r="I1908">
            <v>0</v>
          </cell>
        </row>
        <row r="1909">
          <cell r="A1909">
            <v>30002324</v>
          </cell>
          <cell r="B1909" t="str">
            <v>0</v>
          </cell>
          <cell r="C1909" t="str">
            <v>CIP1</v>
          </cell>
          <cell r="D1909" t="str">
            <v>M003</v>
          </cell>
          <cell r="E1909">
            <v>39054</v>
          </cell>
          <cell r="F1909" t="str">
            <v>SINGLE NEEDLE MACHINE</v>
          </cell>
          <cell r="G1909">
            <v>54926.26</v>
          </cell>
          <cell r="H1909">
            <v>-54926.26</v>
          </cell>
          <cell r="I1909">
            <v>0</v>
          </cell>
        </row>
        <row r="1910">
          <cell r="A1910">
            <v>30002325</v>
          </cell>
          <cell r="B1910" t="str">
            <v>0</v>
          </cell>
          <cell r="C1910" t="str">
            <v>CIP1</v>
          </cell>
          <cell r="D1910" t="str">
            <v>M003</v>
          </cell>
          <cell r="E1910">
            <v>39054</v>
          </cell>
          <cell r="F1910" t="str">
            <v>1 Needle Lock Stitch M#DDL-8700-7  SL#2D0ZG03181</v>
          </cell>
          <cell r="G1910">
            <v>54926.26</v>
          </cell>
          <cell r="H1910">
            <v>-54926.26</v>
          </cell>
          <cell r="I1910">
            <v>0</v>
          </cell>
        </row>
        <row r="1911">
          <cell r="A1911">
            <v>30002326</v>
          </cell>
          <cell r="B1911" t="str">
            <v>0</v>
          </cell>
          <cell r="C1911" t="str">
            <v>CIP1</v>
          </cell>
          <cell r="D1911" t="str">
            <v>M003</v>
          </cell>
          <cell r="E1911">
            <v>39054</v>
          </cell>
          <cell r="F1911" t="str">
            <v>SINGLE NEEDLE MACHINE</v>
          </cell>
          <cell r="G1911">
            <v>54926.26</v>
          </cell>
          <cell r="H1911">
            <v>-54926.26</v>
          </cell>
          <cell r="I1911">
            <v>0</v>
          </cell>
        </row>
        <row r="1912">
          <cell r="A1912">
            <v>30002327</v>
          </cell>
          <cell r="B1912" t="str">
            <v>0</v>
          </cell>
          <cell r="C1912" t="str">
            <v>CIP1</v>
          </cell>
          <cell r="D1912" t="str">
            <v>M003</v>
          </cell>
          <cell r="E1912">
            <v>39054</v>
          </cell>
          <cell r="F1912" t="str">
            <v>SINGLE NEEDLE MACHINE</v>
          </cell>
          <cell r="G1912">
            <v>54926.26</v>
          </cell>
          <cell r="H1912">
            <v>-54926.26</v>
          </cell>
          <cell r="I1912">
            <v>0</v>
          </cell>
        </row>
        <row r="1913">
          <cell r="A1913">
            <v>30002328</v>
          </cell>
          <cell r="B1913" t="str">
            <v>0</v>
          </cell>
          <cell r="C1913" t="str">
            <v>CIP1</v>
          </cell>
          <cell r="D1913" t="str">
            <v>M003</v>
          </cell>
          <cell r="E1913">
            <v>39054</v>
          </cell>
          <cell r="F1913" t="str">
            <v>SINGLE NEEDLE MACHINE</v>
          </cell>
          <cell r="G1913">
            <v>54926.26</v>
          </cell>
          <cell r="H1913">
            <v>-54926.26</v>
          </cell>
          <cell r="I1913">
            <v>0</v>
          </cell>
        </row>
        <row r="1914">
          <cell r="A1914">
            <v>30002329</v>
          </cell>
          <cell r="B1914" t="str">
            <v>0</v>
          </cell>
          <cell r="C1914" t="str">
            <v>CIP1</v>
          </cell>
          <cell r="D1914" t="str">
            <v>M003</v>
          </cell>
          <cell r="E1914">
            <v>39054</v>
          </cell>
          <cell r="F1914" t="str">
            <v>SINGLE NEEDLE MACHINE</v>
          </cell>
          <cell r="G1914">
            <v>54926.26</v>
          </cell>
          <cell r="H1914">
            <v>-54926.26</v>
          </cell>
          <cell r="I1914">
            <v>0</v>
          </cell>
        </row>
        <row r="1915">
          <cell r="A1915">
            <v>30002330</v>
          </cell>
          <cell r="B1915" t="str">
            <v>0</v>
          </cell>
          <cell r="C1915" t="str">
            <v>CIP1</v>
          </cell>
          <cell r="D1915" t="str">
            <v>M003</v>
          </cell>
          <cell r="E1915">
            <v>39054</v>
          </cell>
          <cell r="F1915" t="str">
            <v>SINGLE NEEDLE MACHINE</v>
          </cell>
          <cell r="G1915">
            <v>54926.26</v>
          </cell>
          <cell r="H1915">
            <v>-54926.26</v>
          </cell>
          <cell r="I1915">
            <v>0</v>
          </cell>
        </row>
        <row r="1916">
          <cell r="A1916">
            <v>30002331</v>
          </cell>
          <cell r="B1916" t="str">
            <v>0</v>
          </cell>
          <cell r="C1916" t="str">
            <v>CIP1</v>
          </cell>
          <cell r="D1916" t="str">
            <v>M003</v>
          </cell>
          <cell r="E1916">
            <v>39054</v>
          </cell>
          <cell r="F1916" t="str">
            <v>SINGLE NEEDLE MACHINE</v>
          </cell>
          <cell r="G1916">
            <v>54926.26</v>
          </cell>
          <cell r="H1916">
            <v>-54926.26</v>
          </cell>
          <cell r="I1916">
            <v>0</v>
          </cell>
        </row>
        <row r="1917">
          <cell r="A1917">
            <v>30002332</v>
          </cell>
          <cell r="B1917" t="str">
            <v>0</v>
          </cell>
          <cell r="C1917" t="str">
            <v>CIP1</v>
          </cell>
          <cell r="D1917" t="str">
            <v>M003</v>
          </cell>
          <cell r="E1917">
            <v>39054</v>
          </cell>
          <cell r="F1917" t="str">
            <v>SINGLE NEEDLE MACHINE</v>
          </cell>
          <cell r="G1917">
            <v>54926.26</v>
          </cell>
          <cell r="H1917">
            <v>-54926.26</v>
          </cell>
          <cell r="I1917">
            <v>0</v>
          </cell>
        </row>
        <row r="1918">
          <cell r="A1918">
            <v>30002333</v>
          </cell>
          <cell r="B1918" t="str">
            <v>0</v>
          </cell>
          <cell r="C1918" t="str">
            <v>CIP1</v>
          </cell>
          <cell r="D1918" t="str">
            <v>M003</v>
          </cell>
          <cell r="E1918">
            <v>39054</v>
          </cell>
          <cell r="F1918" t="str">
            <v>SINGLE NEEDLE MACHINE</v>
          </cell>
          <cell r="G1918">
            <v>54926.26</v>
          </cell>
          <cell r="H1918">
            <v>-54926.26</v>
          </cell>
          <cell r="I1918">
            <v>0</v>
          </cell>
        </row>
        <row r="1919">
          <cell r="A1919">
            <v>30002334</v>
          </cell>
          <cell r="B1919" t="str">
            <v>0</v>
          </cell>
          <cell r="C1919" t="str">
            <v>CIP1</v>
          </cell>
          <cell r="D1919" t="str">
            <v>M003</v>
          </cell>
          <cell r="E1919">
            <v>39054</v>
          </cell>
          <cell r="F1919" t="str">
            <v>SINGLE NEEDLE MACHINE</v>
          </cell>
          <cell r="G1919">
            <v>54926.26</v>
          </cell>
          <cell r="H1919">
            <v>-54926.26</v>
          </cell>
          <cell r="I1919">
            <v>0</v>
          </cell>
        </row>
        <row r="1920">
          <cell r="A1920">
            <v>30002335</v>
          </cell>
          <cell r="B1920" t="str">
            <v>0</v>
          </cell>
          <cell r="C1920" t="str">
            <v>CIP1</v>
          </cell>
          <cell r="D1920" t="str">
            <v>M003</v>
          </cell>
          <cell r="E1920">
            <v>39054</v>
          </cell>
          <cell r="F1920" t="str">
            <v>SINGLE NEEDLE MACHINE</v>
          </cell>
          <cell r="G1920">
            <v>54926.26</v>
          </cell>
          <cell r="H1920">
            <v>-54926.26</v>
          </cell>
          <cell r="I1920">
            <v>0</v>
          </cell>
        </row>
        <row r="1921">
          <cell r="A1921">
            <v>30002336</v>
          </cell>
          <cell r="B1921" t="str">
            <v>0</v>
          </cell>
          <cell r="C1921" t="str">
            <v>CIP1</v>
          </cell>
          <cell r="D1921" t="str">
            <v>M003</v>
          </cell>
          <cell r="E1921">
            <v>39054</v>
          </cell>
          <cell r="F1921" t="str">
            <v>SINGLE NEEDLE MACHINE</v>
          </cell>
          <cell r="G1921">
            <v>54926.26</v>
          </cell>
          <cell r="H1921">
            <v>-54926.26</v>
          </cell>
          <cell r="I1921">
            <v>0</v>
          </cell>
        </row>
        <row r="1922">
          <cell r="A1922">
            <v>30002337</v>
          </cell>
          <cell r="B1922" t="str">
            <v>0</v>
          </cell>
          <cell r="C1922" t="str">
            <v>CIP1</v>
          </cell>
          <cell r="D1922" t="str">
            <v>M003</v>
          </cell>
          <cell r="E1922">
            <v>39054</v>
          </cell>
          <cell r="F1922" t="str">
            <v>SINGLE NEEDLE MACHINE</v>
          </cell>
          <cell r="G1922">
            <v>54926.26</v>
          </cell>
          <cell r="H1922">
            <v>-54926.26</v>
          </cell>
          <cell r="I1922">
            <v>0</v>
          </cell>
        </row>
        <row r="1923">
          <cell r="A1923">
            <v>30002338</v>
          </cell>
          <cell r="B1923" t="str">
            <v>0</v>
          </cell>
          <cell r="C1923" t="str">
            <v>CIP1</v>
          </cell>
          <cell r="D1923" t="str">
            <v>M003</v>
          </cell>
          <cell r="E1923">
            <v>39054</v>
          </cell>
          <cell r="F1923" t="str">
            <v>SINGLE NEEDLE MACHINE</v>
          </cell>
          <cell r="G1923">
            <v>54926.26</v>
          </cell>
          <cell r="H1923">
            <v>-54926.26</v>
          </cell>
          <cell r="I1923">
            <v>0</v>
          </cell>
        </row>
        <row r="1924">
          <cell r="A1924">
            <v>30002339</v>
          </cell>
          <cell r="B1924" t="str">
            <v>0</v>
          </cell>
          <cell r="C1924" t="str">
            <v>CIP1</v>
          </cell>
          <cell r="D1924" t="str">
            <v>M003</v>
          </cell>
          <cell r="E1924">
            <v>39054</v>
          </cell>
          <cell r="F1924" t="str">
            <v>SINGLE NEEDLE MACHINE</v>
          </cell>
          <cell r="G1924">
            <v>54926.26</v>
          </cell>
          <cell r="H1924">
            <v>-54926.26</v>
          </cell>
          <cell r="I1924">
            <v>0</v>
          </cell>
        </row>
        <row r="1925">
          <cell r="A1925">
            <v>30002340</v>
          </cell>
          <cell r="B1925" t="str">
            <v>0</v>
          </cell>
          <cell r="C1925" t="str">
            <v>CIP1</v>
          </cell>
          <cell r="D1925" t="str">
            <v>M003</v>
          </cell>
          <cell r="E1925">
            <v>39054</v>
          </cell>
          <cell r="F1925" t="str">
            <v>SINGLE NEEDLE MACHINE</v>
          </cell>
          <cell r="G1925">
            <v>54926.26</v>
          </cell>
          <cell r="H1925">
            <v>-54926.26</v>
          </cell>
          <cell r="I1925">
            <v>0</v>
          </cell>
        </row>
        <row r="1926">
          <cell r="A1926">
            <v>30002341</v>
          </cell>
          <cell r="B1926" t="str">
            <v>0</v>
          </cell>
          <cell r="C1926" t="str">
            <v>CIP1</v>
          </cell>
          <cell r="D1926" t="str">
            <v>M003</v>
          </cell>
          <cell r="E1926">
            <v>39054</v>
          </cell>
          <cell r="F1926" t="str">
            <v>SINGLE NEEDLE MACHINE</v>
          </cell>
          <cell r="G1926">
            <v>54926.26</v>
          </cell>
          <cell r="H1926">
            <v>-54926.26</v>
          </cell>
          <cell r="I1926">
            <v>0</v>
          </cell>
        </row>
        <row r="1927">
          <cell r="A1927">
            <v>30002342</v>
          </cell>
          <cell r="B1927" t="str">
            <v>0</v>
          </cell>
          <cell r="C1927" t="str">
            <v>CIP1</v>
          </cell>
          <cell r="D1927" t="str">
            <v>M003</v>
          </cell>
          <cell r="E1927">
            <v>39054</v>
          </cell>
          <cell r="F1927" t="str">
            <v>SINGLE NEEDLE MACHINE</v>
          </cell>
          <cell r="G1927">
            <v>54926.26</v>
          </cell>
          <cell r="H1927">
            <v>-54926.26</v>
          </cell>
          <cell r="I1927">
            <v>0</v>
          </cell>
        </row>
        <row r="1928">
          <cell r="A1928">
            <v>30002343</v>
          </cell>
          <cell r="B1928" t="str">
            <v>0</v>
          </cell>
          <cell r="C1928" t="str">
            <v>CIP1</v>
          </cell>
          <cell r="D1928" t="str">
            <v>M003</v>
          </cell>
          <cell r="E1928">
            <v>39054</v>
          </cell>
          <cell r="F1928" t="str">
            <v>SINGLE NEEDLE MACHINE</v>
          </cell>
          <cell r="G1928">
            <v>54926.26</v>
          </cell>
          <cell r="H1928">
            <v>-54926.26</v>
          </cell>
          <cell r="I1928">
            <v>0</v>
          </cell>
        </row>
        <row r="1929">
          <cell r="A1929">
            <v>30002344</v>
          </cell>
          <cell r="B1929" t="str">
            <v>0</v>
          </cell>
          <cell r="C1929" t="str">
            <v>CIP1</v>
          </cell>
          <cell r="D1929" t="str">
            <v>M003</v>
          </cell>
          <cell r="E1929">
            <v>39054</v>
          </cell>
          <cell r="F1929" t="str">
            <v>SINGLE NEEDLE MACHINE</v>
          </cell>
          <cell r="G1929">
            <v>54926.26</v>
          </cell>
          <cell r="H1929">
            <v>-54926.26</v>
          </cell>
          <cell r="I1929">
            <v>0</v>
          </cell>
        </row>
        <row r="1930">
          <cell r="A1930">
            <v>30002346</v>
          </cell>
          <cell r="B1930" t="str">
            <v>0</v>
          </cell>
          <cell r="C1930" t="str">
            <v>CIP1</v>
          </cell>
          <cell r="D1930" t="str">
            <v>M003</v>
          </cell>
          <cell r="E1930">
            <v>39054</v>
          </cell>
          <cell r="F1930" t="str">
            <v>SINGLE NEEDLE MACHINE</v>
          </cell>
          <cell r="G1930">
            <v>54926.26</v>
          </cell>
          <cell r="H1930">
            <v>-54926.26</v>
          </cell>
          <cell r="I1930">
            <v>0</v>
          </cell>
        </row>
        <row r="1931">
          <cell r="A1931">
            <v>30002347</v>
          </cell>
          <cell r="B1931" t="str">
            <v>0</v>
          </cell>
          <cell r="C1931" t="str">
            <v>CIP1</v>
          </cell>
          <cell r="D1931" t="str">
            <v>M003</v>
          </cell>
          <cell r="E1931">
            <v>39054</v>
          </cell>
          <cell r="F1931" t="str">
            <v>SINGLE NEEDLE MACHINE</v>
          </cell>
          <cell r="G1931">
            <v>54926.26</v>
          </cell>
          <cell r="H1931">
            <v>-54926.26</v>
          </cell>
          <cell r="I1931">
            <v>0</v>
          </cell>
        </row>
        <row r="1932">
          <cell r="A1932">
            <v>30002348</v>
          </cell>
          <cell r="B1932" t="str">
            <v>0</v>
          </cell>
          <cell r="C1932" t="str">
            <v>CIP1</v>
          </cell>
          <cell r="D1932" t="str">
            <v>M003</v>
          </cell>
          <cell r="E1932">
            <v>39054</v>
          </cell>
          <cell r="F1932" t="str">
            <v>SINGLE NEEDLE MACHINE</v>
          </cell>
          <cell r="G1932">
            <v>54926.26</v>
          </cell>
          <cell r="H1932">
            <v>-54926.26</v>
          </cell>
          <cell r="I1932">
            <v>0</v>
          </cell>
        </row>
        <row r="1933">
          <cell r="A1933">
            <v>30002352</v>
          </cell>
          <cell r="B1933" t="str">
            <v>0</v>
          </cell>
          <cell r="C1933" t="str">
            <v>CIP1</v>
          </cell>
          <cell r="D1933" t="str">
            <v>M003</v>
          </cell>
          <cell r="E1933">
            <v>39054</v>
          </cell>
          <cell r="F1933" t="str">
            <v>SINGLE NEEDLE MACHINE</v>
          </cell>
          <cell r="G1933">
            <v>54926.26</v>
          </cell>
          <cell r="H1933">
            <v>-54926.26</v>
          </cell>
          <cell r="I1933">
            <v>0</v>
          </cell>
        </row>
        <row r="1934">
          <cell r="A1934">
            <v>30002353</v>
          </cell>
          <cell r="B1934" t="str">
            <v>0</v>
          </cell>
          <cell r="C1934" t="str">
            <v>CIP1</v>
          </cell>
          <cell r="D1934" t="str">
            <v>M003</v>
          </cell>
          <cell r="E1934">
            <v>39054</v>
          </cell>
          <cell r="F1934" t="str">
            <v>SINGLE NEEDLE MACHINE</v>
          </cell>
          <cell r="G1934">
            <v>54926.26</v>
          </cell>
          <cell r="H1934">
            <v>-54926.26</v>
          </cell>
          <cell r="I1934">
            <v>0</v>
          </cell>
        </row>
        <row r="1935">
          <cell r="A1935">
            <v>30002354</v>
          </cell>
          <cell r="B1935" t="str">
            <v>0</v>
          </cell>
          <cell r="C1935" t="str">
            <v>CIP1</v>
          </cell>
          <cell r="D1935" t="str">
            <v>M003</v>
          </cell>
          <cell r="E1935">
            <v>39054</v>
          </cell>
          <cell r="F1935" t="str">
            <v>SINGLE NEEDLE MACHINE</v>
          </cell>
          <cell r="G1935">
            <v>54926.26</v>
          </cell>
          <cell r="H1935">
            <v>-54926.26</v>
          </cell>
          <cell r="I1935">
            <v>0</v>
          </cell>
        </row>
        <row r="1936">
          <cell r="A1936">
            <v>30002355</v>
          </cell>
          <cell r="B1936" t="str">
            <v>0</v>
          </cell>
          <cell r="C1936" t="str">
            <v>CIP1</v>
          </cell>
          <cell r="D1936" t="str">
            <v>M003</v>
          </cell>
          <cell r="E1936">
            <v>39054</v>
          </cell>
          <cell r="F1936" t="str">
            <v>SINGLE NEEDLE MACHINE</v>
          </cell>
          <cell r="G1936">
            <v>54926.26</v>
          </cell>
          <cell r="H1936">
            <v>-54926.26</v>
          </cell>
          <cell r="I1936">
            <v>0</v>
          </cell>
        </row>
        <row r="1937">
          <cell r="A1937">
            <v>30002356</v>
          </cell>
          <cell r="B1937" t="str">
            <v>0</v>
          </cell>
          <cell r="C1937" t="str">
            <v>CIP1</v>
          </cell>
          <cell r="D1937" t="str">
            <v>M003</v>
          </cell>
          <cell r="E1937">
            <v>39054</v>
          </cell>
          <cell r="F1937" t="str">
            <v>SINGLE NEEDLE MACHINE</v>
          </cell>
          <cell r="G1937">
            <v>54926.26</v>
          </cell>
          <cell r="H1937">
            <v>-54926.26</v>
          </cell>
          <cell r="I1937">
            <v>0</v>
          </cell>
        </row>
        <row r="1938">
          <cell r="A1938">
            <v>30002357</v>
          </cell>
          <cell r="B1938" t="str">
            <v>0</v>
          </cell>
          <cell r="C1938" t="str">
            <v>CIP1</v>
          </cell>
          <cell r="D1938" t="str">
            <v>M003</v>
          </cell>
          <cell r="E1938">
            <v>39054</v>
          </cell>
          <cell r="F1938" t="str">
            <v>SINGLE NEEDLE MACHINE</v>
          </cell>
          <cell r="G1938">
            <v>54926.26</v>
          </cell>
          <cell r="H1938">
            <v>-54926.26</v>
          </cell>
          <cell r="I1938">
            <v>0</v>
          </cell>
        </row>
        <row r="1939">
          <cell r="A1939">
            <v>30002358</v>
          </cell>
          <cell r="B1939" t="str">
            <v>0</v>
          </cell>
          <cell r="C1939" t="str">
            <v>CIP1</v>
          </cell>
          <cell r="D1939" t="str">
            <v>M003</v>
          </cell>
          <cell r="E1939">
            <v>39054</v>
          </cell>
          <cell r="F1939" t="str">
            <v>SINGLE NEEDLE MACHINE</v>
          </cell>
          <cell r="G1939">
            <v>54926.26</v>
          </cell>
          <cell r="H1939">
            <v>-54926.26</v>
          </cell>
          <cell r="I1939">
            <v>0</v>
          </cell>
        </row>
        <row r="1940">
          <cell r="A1940">
            <v>30002359</v>
          </cell>
          <cell r="B1940" t="str">
            <v>0</v>
          </cell>
          <cell r="C1940" t="str">
            <v>CIP1</v>
          </cell>
          <cell r="D1940" t="str">
            <v>M003</v>
          </cell>
          <cell r="E1940">
            <v>39054</v>
          </cell>
          <cell r="F1940" t="str">
            <v>SINGLE NEEDLE MACHINE</v>
          </cell>
          <cell r="G1940">
            <v>54926.26</v>
          </cell>
          <cell r="H1940">
            <v>-54926.26</v>
          </cell>
          <cell r="I1940">
            <v>0</v>
          </cell>
        </row>
        <row r="1941">
          <cell r="A1941">
            <v>30002360</v>
          </cell>
          <cell r="B1941" t="str">
            <v>0</v>
          </cell>
          <cell r="C1941" t="str">
            <v>CIP1</v>
          </cell>
          <cell r="D1941" t="str">
            <v>M003</v>
          </cell>
          <cell r="E1941">
            <v>39054</v>
          </cell>
          <cell r="F1941" t="str">
            <v>SINGLE NEEDLE MACHINE</v>
          </cell>
          <cell r="G1941">
            <v>54926.26</v>
          </cell>
          <cell r="H1941">
            <v>-54926.26</v>
          </cell>
          <cell r="I1941">
            <v>0</v>
          </cell>
        </row>
        <row r="1942">
          <cell r="A1942">
            <v>30002361</v>
          </cell>
          <cell r="B1942" t="str">
            <v>0</v>
          </cell>
          <cell r="C1942" t="str">
            <v>CIP1</v>
          </cell>
          <cell r="D1942" t="str">
            <v>M003</v>
          </cell>
          <cell r="E1942">
            <v>39054</v>
          </cell>
          <cell r="F1942" t="str">
            <v>SINGLE NEEDLE MACHINE</v>
          </cell>
          <cell r="G1942">
            <v>54926.26</v>
          </cell>
          <cell r="H1942">
            <v>-54926.26</v>
          </cell>
          <cell r="I1942">
            <v>0</v>
          </cell>
        </row>
        <row r="1943">
          <cell r="A1943">
            <v>30002363</v>
          </cell>
          <cell r="B1943" t="str">
            <v>0</v>
          </cell>
          <cell r="C1943" t="str">
            <v>CIP1</v>
          </cell>
          <cell r="D1943" t="str">
            <v>M003</v>
          </cell>
          <cell r="E1943">
            <v>39054</v>
          </cell>
          <cell r="F1943" t="str">
            <v>SINGLE NEEDLE MACHINE</v>
          </cell>
          <cell r="G1943">
            <v>54926.26</v>
          </cell>
          <cell r="H1943">
            <v>-54926.26</v>
          </cell>
          <cell r="I1943">
            <v>0</v>
          </cell>
        </row>
        <row r="1944">
          <cell r="A1944">
            <v>30002364</v>
          </cell>
          <cell r="B1944" t="str">
            <v>0</v>
          </cell>
          <cell r="C1944" t="str">
            <v>CIP1</v>
          </cell>
          <cell r="D1944" t="str">
            <v>M003</v>
          </cell>
          <cell r="E1944">
            <v>39054</v>
          </cell>
          <cell r="F1944" t="str">
            <v>SINGLE NEEDLE MACHINE</v>
          </cell>
          <cell r="G1944">
            <v>54926.26</v>
          </cell>
          <cell r="H1944">
            <v>-54926.26</v>
          </cell>
          <cell r="I1944">
            <v>0</v>
          </cell>
        </row>
        <row r="1945">
          <cell r="A1945">
            <v>30002365</v>
          </cell>
          <cell r="B1945" t="str">
            <v>0</v>
          </cell>
          <cell r="C1945" t="str">
            <v>CIP1</v>
          </cell>
          <cell r="D1945" t="str">
            <v>M003</v>
          </cell>
          <cell r="E1945">
            <v>39054</v>
          </cell>
          <cell r="F1945" t="str">
            <v>SINGLE NEEDLE MACHINE</v>
          </cell>
          <cell r="G1945">
            <v>54926.26</v>
          </cell>
          <cell r="H1945">
            <v>-54926.26</v>
          </cell>
          <cell r="I1945">
            <v>0</v>
          </cell>
        </row>
        <row r="1946">
          <cell r="A1946">
            <v>30002366</v>
          </cell>
          <cell r="B1946" t="str">
            <v>0</v>
          </cell>
          <cell r="C1946" t="str">
            <v>CIP1</v>
          </cell>
          <cell r="D1946" t="str">
            <v>M003</v>
          </cell>
          <cell r="E1946">
            <v>39054</v>
          </cell>
          <cell r="F1946" t="str">
            <v>SINGLE NEEDLE MACHINE</v>
          </cell>
          <cell r="G1946">
            <v>54926.26</v>
          </cell>
          <cell r="H1946">
            <v>-54926.26</v>
          </cell>
          <cell r="I1946">
            <v>0</v>
          </cell>
        </row>
        <row r="1947">
          <cell r="A1947">
            <v>30002367</v>
          </cell>
          <cell r="B1947" t="str">
            <v>0</v>
          </cell>
          <cell r="C1947" t="str">
            <v>CIP1</v>
          </cell>
          <cell r="D1947" t="str">
            <v>M003</v>
          </cell>
          <cell r="E1947">
            <v>39054</v>
          </cell>
          <cell r="F1947" t="str">
            <v>SINGLE NEEDLE MACHINE</v>
          </cell>
          <cell r="G1947">
            <v>54926.26</v>
          </cell>
          <cell r="H1947">
            <v>-54926.26</v>
          </cell>
          <cell r="I1947">
            <v>0</v>
          </cell>
        </row>
        <row r="1948">
          <cell r="A1948">
            <v>30002368</v>
          </cell>
          <cell r="B1948" t="str">
            <v>0</v>
          </cell>
          <cell r="C1948" t="str">
            <v>CIP1</v>
          </cell>
          <cell r="D1948" t="str">
            <v>M003</v>
          </cell>
          <cell r="E1948">
            <v>39054</v>
          </cell>
          <cell r="F1948" t="str">
            <v>SINGLE NEEDLE MACHINE</v>
          </cell>
          <cell r="G1948">
            <v>54926.26</v>
          </cell>
          <cell r="H1948">
            <v>-54926.26</v>
          </cell>
          <cell r="I1948">
            <v>0</v>
          </cell>
        </row>
        <row r="1949">
          <cell r="A1949">
            <v>30002369</v>
          </cell>
          <cell r="B1949" t="str">
            <v>0</v>
          </cell>
          <cell r="C1949" t="str">
            <v>CIP1</v>
          </cell>
          <cell r="D1949" t="str">
            <v>M003</v>
          </cell>
          <cell r="E1949">
            <v>39054</v>
          </cell>
          <cell r="F1949" t="str">
            <v>SINGLE NEEDLE MACHINE</v>
          </cell>
          <cell r="G1949">
            <v>54926.26</v>
          </cell>
          <cell r="H1949">
            <v>-54926.26</v>
          </cell>
          <cell r="I1949">
            <v>0</v>
          </cell>
        </row>
        <row r="1950">
          <cell r="A1950">
            <v>30002370</v>
          </cell>
          <cell r="B1950" t="str">
            <v>0</v>
          </cell>
          <cell r="C1950" t="str">
            <v>CIP1</v>
          </cell>
          <cell r="D1950" t="str">
            <v>M003</v>
          </cell>
          <cell r="E1950">
            <v>39054</v>
          </cell>
          <cell r="F1950" t="str">
            <v>SINGLE NEEDLE MACHINE</v>
          </cell>
          <cell r="G1950">
            <v>54926.26</v>
          </cell>
          <cell r="H1950">
            <v>-54926.26</v>
          </cell>
          <cell r="I1950">
            <v>0</v>
          </cell>
        </row>
        <row r="1951">
          <cell r="A1951">
            <v>30002371</v>
          </cell>
          <cell r="B1951" t="str">
            <v>0</v>
          </cell>
          <cell r="C1951" t="str">
            <v>CIP1</v>
          </cell>
          <cell r="D1951" t="str">
            <v>M003</v>
          </cell>
          <cell r="E1951">
            <v>39054</v>
          </cell>
          <cell r="F1951" t="str">
            <v>SINGLE NEEDLE MACHINE</v>
          </cell>
          <cell r="G1951">
            <v>54926.26</v>
          </cell>
          <cell r="H1951">
            <v>-54926.26</v>
          </cell>
          <cell r="I1951">
            <v>0</v>
          </cell>
        </row>
        <row r="1952">
          <cell r="A1952">
            <v>30002372</v>
          </cell>
          <cell r="B1952" t="str">
            <v>0</v>
          </cell>
          <cell r="C1952" t="str">
            <v>CIP1</v>
          </cell>
          <cell r="D1952" t="str">
            <v>M003</v>
          </cell>
          <cell r="E1952">
            <v>39054</v>
          </cell>
          <cell r="F1952" t="str">
            <v>SINGLE NEEDLE MACHINE</v>
          </cell>
          <cell r="G1952">
            <v>54926.26</v>
          </cell>
          <cell r="H1952">
            <v>-54926.26</v>
          </cell>
          <cell r="I1952">
            <v>0</v>
          </cell>
        </row>
        <row r="1953">
          <cell r="A1953">
            <v>30002373</v>
          </cell>
          <cell r="B1953" t="str">
            <v>0</v>
          </cell>
          <cell r="C1953" t="str">
            <v>CIP1</v>
          </cell>
          <cell r="D1953" t="str">
            <v>M003</v>
          </cell>
          <cell r="E1953">
            <v>39054</v>
          </cell>
          <cell r="F1953" t="str">
            <v>SINGLE NEEDLE MACHINE</v>
          </cell>
          <cell r="G1953">
            <v>54926.26</v>
          </cell>
          <cell r="H1953">
            <v>-54926.26</v>
          </cell>
          <cell r="I1953">
            <v>0</v>
          </cell>
        </row>
        <row r="1954">
          <cell r="A1954">
            <v>30002374</v>
          </cell>
          <cell r="B1954" t="str">
            <v>0</v>
          </cell>
          <cell r="C1954" t="str">
            <v>CIP1</v>
          </cell>
          <cell r="D1954" t="str">
            <v>M003</v>
          </cell>
          <cell r="E1954">
            <v>39054</v>
          </cell>
          <cell r="F1954" t="str">
            <v>SINGLE NEEDLE MACHINE</v>
          </cell>
          <cell r="G1954">
            <v>54926.26</v>
          </cell>
          <cell r="H1954">
            <v>-54926.26</v>
          </cell>
          <cell r="I1954">
            <v>0</v>
          </cell>
        </row>
        <row r="1955">
          <cell r="A1955">
            <v>30002375</v>
          </cell>
          <cell r="B1955" t="str">
            <v>0</v>
          </cell>
          <cell r="C1955" t="str">
            <v>CIP1</v>
          </cell>
          <cell r="D1955" t="str">
            <v>M003</v>
          </cell>
          <cell r="E1955">
            <v>39054</v>
          </cell>
          <cell r="F1955" t="str">
            <v>SINGLE NEEDLE MACHINE</v>
          </cell>
          <cell r="G1955">
            <v>54926.26</v>
          </cell>
          <cell r="H1955">
            <v>-54926.26</v>
          </cell>
          <cell r="I1955">
            <v>0</v>
          </cell>
        </row>
        <row r="1956">
          <cell r="A1956">
            <v>30002376</v>
          </cell>
          <cell r="B1956" t="str">
            <v>0</v>
          </cell>
          <cell r="C1956" t="str">
            <v>CIP1</v>
          </cell>
          <cell r="D1956" t="str">
            <v>M003</v>
          </cell>
          <cell r="E1956">
            <v>39054</v>
          </cell>
          <cell r="F1956" t="str">
            <v>SINGLE NEEDLE MACHINE</v>
          </cell>
          <cell r="G1956">
            <v>54926.26</v>
          </cell>
          <cell r="H1956">
            <v>-54926.26</v>
          </cell>
          <cell r="I1956">
            <v>0</v>
          </cell>
        </row>
        <row r="1957">
          <cell r="A1957">
            <v>30002377</v>
          </cell>
          <cell r="B1957" t="str">
            <v>0</v>
          </cell>
          <cell r="C1957" t="str">
            <v>CIP1</v>
          </cell>
          <cell r="D1957" t="str">
            <v>M003</v>
          </cell>
          <cell r="E1957">
            <v>39054</v>
          </cell>
          <cell r="F1957" t="str">
            <v>SINGLE NEEDLE MACHINE</v>
          </cell>
          <cell r="G1957">
            <v>54926.26</v>
          </cell>
          <cell r="H1957">
            <v>-54926.26</v>
          </cell>
          <cell r="I1957">
            <v>0</v>
          </cell>
        </row>
        <row r="1958">
          <cell r="A1958">
            <v>30002378</v>
          </cell>
          <cell r="B1958" t="str">
            <v>0</v>
          </cell>
          <cell r="C1958" t="str">
            <v>CIP1</v>
          </cell>
          <cell r="D1958" t="str">
            <v>M003</v>
          </cell>
          <cell r="E1958">
            <v>39054</v>
          </cell>
          <cell r="F1958" t="str">
            <v>SINGLE NEEDLE MACHINE</v>
          </cell>
          <cell r="G1958">
            <v>54926.26</v>
          </cell>
          <cell r="H1958">
            <v>-54926.26</v>
          </cell>
          <cell r="I1958">
            <v>0</v>
          </cell>
        </row>
        <row r="1959">
          <cell r="A1959">
            <v>30002379</v>
          </cell>
          <cell r="B1959" t="str">
            <v>0</v>
          </cell>
          <cell r="C1959" t="str">
            <v>CIP1</v>
          </cell>
          <cell r="D1959" t="str">
            <v>M003</v>
          </cell>
          <cell r="E1959">
            <v>39054</v>
          </cell>
          <cell r="F1959" t="str">
            <v>SINGLE NEEDLE MACHINE</v>
          </cell>
          <cell r="G1959">
            <v>54926.26</v>
          </cell>
          <cell r="H1959">
            <v>-54926.26</v>
          </cell>
          <cell r="I1959">
            <v>0</v>
          </cell>
        </row>
        <row r="1960">
          <cell r="A1960">
            <v>30002380</v>
          </cell>
          <cell r="B1960" t="str">
            <v>0</v>
          </cell>
          <cell r="C1960" t="str">
            <v>CIP1</v>
          </cell>
          <cell r="D1960" t="str">
            <v>M003</v>
          </cell>
          <cell r="E1960">
            <v>39054</v>
          </cell>
          <cell r="F1960" t="str">
            <v>SINGLE NEEDLE MACHINE</v>
          </cell>
          <cell r="G1960">
            <v>54926.26</v>
          </cell>
          <cell r="H1960">
            <v>-54926.26</v>
          </cell>
          <cell r="I1960">
            <v>0</v>
          </cell>
        </row>
        <row r="1961">
          <cell r="A1961">
            <v>30002381</v>
          </cell>
          <cell r="B1961" t="str">
            <v>0</v>
          </cell>
          <cell r="C1961" t="str">
            <v>CIP1</v>
          </cell>
          <cell r="D1961" t="str">
            <v>M003</v>
          </cell>
          <cell r="E1961">
            <v>39054</v>
          </cell>
          <cell r="F1961" t="str">
            <v>SINGLE NEEDLE MACHINE</v>
          </cell>
          <cell r="G1961">
            <v>54926.26</v>
          </cell>
          <cell r="H1961">
            <v>-54926.26</v>
          </cell>
          <cell r="I1961">
            <v>0</v>
          </cell>
        </row>
        <row r="1962">
          <cell r="A1962">
            <v>30002382</v>
          </cell>
          <cell r="B1962" t="str">
            <v>0</v>
          </cell>
          <cell r="C1962" t="str">
            <v>CIP1</v>
          </cell>
          <cell r="D1962" t="str">
            <v>M003</v>
          </cell>
          <cell r="E1962">
            <v>39054</v>
          </cell>
          <cell r="F1962" t="str">
            <v>SINGLE NEEDLE MACHINE</v>
          </cell>
          <cell r="G1962">
            <v>54926.26</v>
          </cell>
          <cell r="H1962">
            <v>-54926.26</v>
          </cell>
          <cell r="I1962">
            <v>0</v>
          </cell>
        </row>
        <row r="1963">
          <cell r="A1963">
            <v>30002383</v>
          </cell>
          <cell r="B1963" t="str">
            <v>0</v>
          </cell>
          <cell r="C1963" t="str">
            <v>CIP1</v>
          </cell>
          <cell r="D1963" t="str">
            <v>M003</v>
          </cell>
          <cell r="E1963">
            <v>39054</v>
          </cell>
          <cell r="F1963" t="str">
            <v>SINGLE NEEDLE MACHINE</v>
          </cell>
          <cell r="G1963">
            <v>54926.26</v>
          </cell>
          <cell r="H1963">
            <v>-54926.26</v>
          </cell>
          <cell r="I1963">
            <v>0</v>
          </cell>
        </row>
        <row r="1964">
          <cell r="A1964">
            <v>30002384</v>
          </cell>
          <cell r="B1964" t="str">
            <v>0</v>
          </cell>
          <cell r="C1964" t="str">
            <v>CIP1</v>
          </cell>
          <cell r="D1964" t="str">
            <v>M003</v>
          </cell>
          <cell r="E1964">
            <v>39054</v>
          </cell>
          <cell r="F1964" t="str">
            <v>SINGLE NEEDLE MACHINE</v>
          </cell>
          <cell r="G1964">
            <v>54926.26</v>
          </cell>
          <cell r="H1964">
            <v>-54926.26</v>
          </cell>
          <cell r="I1964">
            <v>0</v>
          </cell>
        </row>
        <row r="1965">
          <cell r="A1965">
            <v>30002385</v>
          </cell>
          <cell r="B1965" t="str">
            <v>0</v>
          </cell>
          <cell r="C1965" t="str">
            <v>CIP1</v>
          </cell>
          <cell r="D1965" t="str">
            <v>M003</v>
          </cell>
          <cell r="E1965">
            <v>39054</v>
          </cell>
          <cell r="F1965" t="str">
            <v>SINGLE NEEDLE MACHINE</v>
          </cell>
          <cell r="G1965">
            <v>54926.26</v>
          </cell>
          <cell r="H1965">
            <v>-54926.26</v>
          </cell>
          <cell r="I1965">
            <v>0</v>
          </cell>
        </row>
        <row r="1966">
          <cell r="A1966">
            <v>30002386</v>
          </cell>
          <cell r="B1966" t="str">
            <v>0</v>
          </cell>
          <cell r="C1966" t="str">
            <v>CIP1</v>
          </cell>
          <cell r="D1966" t="str">
            <v>M003</v>
          </cell>
          <cell r="E1966">
            <v>39054</v>
          </cell>
          <cell r="F1966" t="str">
            <v>SINGLE NEEDLE MACHINE</v>
          </cell>
          <cell r="G1966">
            <v>54926.26</v>
          </cell>
          <cell r="H1966">
            <v>-54926.26</v>
          </cell>
          <cell r="I1966">
            <v>0</v>
          </cell>
        </row>
        <row r="1967">
          <cell r="A1967">
            <v>30002387</v>
          </cell>
          <cell r="B1967" t="str">
            <v>0</v>
          </cell>
          <cell r="C1967" t="str">
            <v>CIP1</v>
          </cell>
          <cell r="D1967" t="str">
            <v>M003</v>
          </cell>
          <cell r="E1967">
            <v>39054</v>
          </cell>
          <cell r="F1967" t="str">
            <v>SINGLE NEEDLE MACHINE</v>
          </cell>
          <cell r="G1967">
            <v>54926.26</v>
          </cell>
          <cell r="H1967">
            <v>-54926.26</v>
          </cell>
          <cell r="I1967">
            <v>0</v>
          </cell>
        </row>
        <row r="1968">
          <cell r="A1968">
            <v>30002388</v>
          </cell>
          <cell r="B1968" t="str">
            <v>0</v>
          </cell>
          <cell r="C1968" t="str">
            <v>CIP1</v>
          </cell>
          <cell r="D1968" t="str">
            <v>M003</v>
          </cell>
          <cell r="E1968">
            <v>39054</v>
          </cell>
          <cell r="F1968" t="str">
            <v>SINGLE NEEDLE MACHINE</v>
          </cell>
          <cell r="G1968">
            <v>54926.26</v>
          </cell>
          <cell r="H1968">
            <v>-54926.26</v>
          </cell>
          <cell r="I1968">
            <v>0</v>
          </cell>
        </row>
        <row r="1969">
          <cell r="A1969">
            <v>30002390</v>
          </cell>
          <cell r="B1969" t="str">
            <v>0</v>
          </cell>
          <cell r="C1969" t="str">
            <v>CIP1</v>
          </cell>
          <cell r="D1969" t="str">
            <v>M003</v>
          </cell>
          <cell r="E1969">
            <v>39054</v>
          </cell>
          <cell r="F1969" t="str">
            <v>SINGLE NEEDLE MACHINE</v>
          </cell>
          <cell r="G1969">
            <v>54926.26</v>
          </cell>
          <cell r="H1969">
            <v>-54926.26</v>
          </cell>
          <cell r="I1969">
            <v>0</v>
          </cell>
        </row>
        <row r="1970">
          <cell r="A1970">
            <v>30002391</v>
          </cell>
          <cell r="B1970" t="str">
            <v>0</v>
          </cell>
          <cell r="C1970" t="str">
            <v>CIP1</v>
          </cell>
          <cell r="D1970" t="str">
            <v>M003</v>
          </cell>
          <cell r="E1970">
            <v>39054</v>
          </cell>
          <cell r="F1970" t="str">
            <v>1 Needle Lock Stitch M#DDL-8700-7 SL#2DOZH05638</v>
          </cell>
          <cell r="G1970">
            <v>54926.26</v>
          </cell>
          <cell r="H1970">
            <v>-54926.26</v>
          </cell>
          <cell r="I1970">
            <v>0</v>
          </cell>
        </row>
        <row r="1971">
          <cell r="A1971">
            <v>30002392</v>
          </cell>
          <cell r="B1971" t="str">
            <v>0</v>
          </cell>
          <cell r="C1971" t="str">
            <v>CIP1</v>
          </cell>
          <cell r="D1971" t="str">
            <v>M003</v>
          </cell>
          <cell r="E1971">
            <v>39054</v>
          </cell>
          <cell r="F1971" t="str">
            <v>SINGLE NEEDLE MACHINE</v>
          </cell>
          <cell r="G1971">
            <v>54926.26</v>
          </cell>
          <cell r="H1971">
            <v>-54926.26</v>
          </cell>
          <cell r="I1971">
            <v>0</v>
          </cell>
        </row>
        <row r="1972">
          <cell r="A1972">
            <v>30002393</v>
          </cell>
          <cell r="B1972" t="str">
            <v>0</v>
          </cell>
          <cell r="C1972" t="str">
            <v>CIP1</v>
          </cell>
          <cell r="D1972" t="str">
            <v>M003</v>
          </cell>
          <cell r="E1972">
            <v>39054</v>
          </cell>
          <cell r="F1972" t="str">
            <v>SINGLE NEEDLE MACHINE</v>
          </cell>
          <cell r="G1972">
            <v>54926.26</v>
          </cell>
          <cell r="H1972">
            <v>-54926.26</v>
          </cell>
          <cell r="I1972">
            <v>0</v>
          </cell>
        </row>
        <row r="1973">
          <cell r="A1973">
            <v>30002394</v>
          </cell>
          <cell r="B1973" t="str">
            <v>0</v>
          </cell>
          <cell r="C1973" t="str">
            <v>CIP1</v>
          </cell>
          <cell r="D1973" t="str">
            <v>M003</v>
          </cell>
          <cell r="E1973">
            <v>39054</v>
          </cell>
          <cell r="F1973" t="str">
            <v>SINGLE NEEDLE MACHINE</v>
          </cell>
          <cell r="G1973">
            <v>54926.26</v>
          </cell>
          <cell r="H1973">
            <v>-54926.26</v>
          </cell>
          <cell r="I1973">
            <v>0</v>
          </cell>
        </row>
        <row r="1974">
          <cell r="A1974">
            <v>30002395</v>
          </cell>
          <cell r="B1974" t="str">
            <v>0</v>
          </cell>
          <cell r="C1974" t="str">
            <v>CIP1</v>
          </cell>
          <cell r="D1974" t="str">
            <v>M003</v>
          </cell>
          <cell r="E1974">
            <v>39054</v>
          </cell>
          <cell r="F1974" t="str">
            <v>SINGLE NEEDLE MACHINE</v>
          </cell>
          <cell r="G1974">
            <v>54926.26</v>
          </cell>
          <cell r="H1974">
            <v>-54926.26</v>
          </cell>
          <cell r="I1974">
            <v>0</v>
          </cell>
        </row>
        <row r="1975">
          <cell r="A1975">
            <v>30002396</v>
          </cell>
          <cell r="B1975" t="str">
            <v>0</v>
          </cell>
          <cell r="C1975" t="str">
            <v>CIP1</v>
          </cell>
          <cell r="D1975" t="str">
            <v>M003</v>
          </cell>
          <cell r="E1975">
            <v>39054</v>
          </cell>
          <cell r="F1975" t="str">
            <v>SINGLE NEEDLE MACHINE</v>
          </cell>
          <cell r="G1975">
            <v>54926.26</v>
          </cell>
          <cell r="H1975">
            <v>-54926.26</v>
          </cell>
          <cell r="I1975">
            <v>0</v>
          </cell>
        </row>
        <row r="1976">
          <cell r="A1976">
            <v>30002397</v>
          </cell>
          <cell r="B1976" t="str">
            <v>0</v>
          </cell>
          <cell r="C1976" t="str">
            <v>CIP1</v>
          </cell>
          <cell r="D1976" t="str">
            <v>M003</v>
          </cell>
          <cell r="E1976">
            <v>39054</v>
          </cell>
          <cell r="F1976" t="str">
            <v>SINGLE NEEDLE MACHINE</v>
          </cell>
          <cell r="G1976">
            <v>54926.26</v>
          </cell>
          <cell r="H1976">
            <v>-54926.26</v>
          </cell>
          <cell r="I1976">
            <v>0</v>
          </cell>
        </row>
        <row r="1977">
          <cell r="A1977">
            <v>30002398</v>
          </cell>
          <cell r="B1977" t="str">
            <v>0</v>
          </cell>
          <cell r="C1977" t="str">
            <v>CIP1</v>
          </cell>
          <cell r="D1977" t="str">
            <v>M003</v>
          </cell>
          <cell r="E1977">
            <v>39054</v>
          </cell>
          <cell r="F1977" t="str">
            <v>SINGLE NEEDLE MACHINE</v>
          </cell>
          <cell r="G1977">
            <v>54926.26</v>
          </cell>
          <cell r="H1977">
            <v>-54926.26</v>
          </cell>
          <cell r="I1977">
            <v>0</v>
          </cell>
        </row>
        <row r="1978">
          <cell r="A1978">
            <v>30002399</v>
          </cell>
          <cell r="B1978" t="str">
            <v>0</v>
          </cell>
          <cell r="C1978" t="str">
            <v>CIP1</v>
          </cell>
          <cell r="D1978" t="str">
            <v>M003</v>
          </cell>
          <cell r="E1978">
            <v>39054</v>
          </cell>
          <cell r="F1978" t="str">
            <v>SINGLE NEEDLE MACHINE</v>
          </cell>
          <cell r="G1978">
            <v>54926.26</v>
          </cell>
          <cell r="H1978">
            <v>-54926.26</v>
          </cell>
          <cell r="I1978">
            <v>0</v>
          </cell>
        </row>
        <row r="1979">
          <cell r="A1979">
            <v>30002400</v>
          </cell>
          <cell r="B1979" t="str">
            <v>0</v>
          </cell>
          <cell r="C1979" t="str">
            <v>CIP1</v>
          </cell>
          <cell r="D1979" t="str">
            <v>M003</v>
          </cell>
          <cell r="E1979">
            <v>39054</v>
          </cell>
          <cell r="F1979" t="str">
            <v>SINGLE NEEDLE MACHINE</v>
          </cell>
          <cell r="G1979">
            <v>54926.26</v>
          </cell>
          <cell r="H1979">
            <v>-54926.26</v>
          </cell>
          <cell r="I1979">
            <v>0</v>
          </cell>
        </row>
        <row r="1980">
          <cell r="A1980">
            <v>30002401</v>
          </cell>
          <cell r="B1980" t="str">
            <v>0</v>
          </cell>
          <cell r="C1980" t="str">
            <v>CIP1</v>
          </cell>
          <cell r="D1980" t="str">
            <v>M003</v>
          </cell>
          <cell r="E1980">
            <v>39054</v>
          </cell>
          <cell r="F1980" t="str">
            <v>SINGLE NEEDLE MACHINE</v>
          </cell>
          <cell r="G1980">
            <v>54926.26</v>
          </cell>
          <cell r="H1980">
            <v>-54926.26</v>
          </cell>
          <cell r="I1980">
            <v>0</v>
          </cell>
        </row>
        <row r="1981">
          <cell r="A1981">
            <v>30002402</v>
          </cell>
          <cell r="B1981" t="str">
            <v>0</v>
          </cell>
          <cell r="C1981" t="str">
            <v>CIP1</v>
          </cell>
          <cell r="D1981" t="str">
            <v>M003</v>
          </cell>
          <cell r="E1981">
            <v>39054</v>
          </cell>
          <cell r="F1981" t="str">
            <v>SINGLE NEEDLE MACHINE</v>
          </cell>
          <cell r="G1981">
            <v>54926.26</v>
          </cell>
          <cell r="H1981">
            <v>-54926.26</v>
          </cell>
          <cell r="I1981">
            <v>0</v>
          </cell>
        </row>
        <row r="1982">
          <cell r="A1982">
            <v>30002403</v>
          </cell>
          <cell r="B1982" t="str">
            <v>0</v>
          </cell>
          <cell r="C1982" t="str">
            <v>CIP1</v>
          </cell>
          <cell r="D1982" t="str">
            <v>M003</v>
          </cell>
          <cell r="E1982">
            <v>39054</v>
          </cell>
          <cell r="F1982" t="str">
            <v>SINGLE NEEDLE MACHINE</v>
          </cell>
          <cell r="G1982">
            <v>54926.26</v>
          </cell>
          <cell r="H1982">
            <v>-54926.26</v>
          </cell>
          <cell r="I1982">
            <v>0</v>
          </cell>
        </row>
        <row r="1983">
          <cell r="A1983">
            <v>30002404</v>
          </cell>
          <cell r="B1983" t="str">
            <v>0</v>
          </cell>
          <cell r="C1983" t="str">
            <v>CIP1</v>
          </cell>
          <cell r="D1983" t="str">
            <v>M003</v>
          </cell>
          <cell r="E1983">
            <v>39054</v>
          </cell>
          <cell r="F1983" t="str">
            <v>SINGLE NEEDLE MACHINE</v>
          </cell>
          <cell r="G1983">
            <v>54926.26</v>
          </cell>
          <cell r="H1983">
            <v>-54926.26</v>
          </cell>
          <cell r="I1983">
            <v>0</v>
          </cell>
        </row>
        <row r="1984">
          <cell r="A1984">
            <v>30002405</v>
          </cell>
          <cell r="B1984" t="str">
            <v>0</v>
          </cell>
          <cell r="C1984" t="str">
            <v>CIP1</v>
          </cell>
          <cell r="D1984" t="str">
            <v>M003</v>
          </cell>
          <cell r="E1984">
            <v>39054</v>
          </cell>
          <cell r="F1984" t="str">
            <v>SINGLE NEEDLE MACHINE</v>
          </cell>
          <cell r="G1984">
            <v>54926.26</v>
          </cell>
          <cell r="H1984">
            <v>-54926.26</v>
          </cell>
          <cell r="I1984">
            <v>0</v>
          </cell>
        </row>
        <row r="1985">
          <cell r="A1985">
            <v>30002406</v>
          </cell>
          <cell r="B1985" t="str">
            <v>0</v>
          </cell>
          <cell r="C1985" t="str">
            <v>CIP1</v>
          </cell>
          <cell r="D1985" t="str">
            <v>M003</v>
          </cell>
          <cell r="E1985">
            <v>39054</v>
          </cell>
          <cell r="F1985" t="str">
            <v>SINGLE NEEDLE MACHINE</v>
          </cell>
          <cell r="G1985">
            <v>54926.26</v>
          </cell>
          <cell r="H1985">
            <v>-54926.26</v>
          </cell>
          <cell r="I1985">
            <v>0</v>
          </cell>
        </row>
        <row r="1986">
          <cell r="A1986">
            <v>30002407</v>
          </cell>
          <cell r="B1986" t="str">
            <v>0</v>
          </cell>
          <cell r="C1986" t="str">
            <v>CIP1</v>
          </cell>
          <cell r="D1986" t="str">
            <v>M003</v>
          </cell>
          <cell r="E1986">
            <v>39054</v>
          </cell>
          <cell r="F1986" t="str">
            <v>SINGLE NEEDLE MACHINE</v>
          </cell>
          <cell r="G1986">
            <v>54926.26</v>
          </cell>
          <cell r="H1986">
            <v>-54926.26</v>
          </cell>
          <cell r="I1986">
            <v>0</v>
          </cell>
        </row>
        <row r="1987">
          <cell r="A1987">
            <v>30002408</v>
          </cell>
          <cell r="B1987" t="str">
            <v>0</v>
          </cell>
          <cell r="C1987" t="str">
            <v>CIP1</v>
          </cell>
          <cell r="D1987" t="str">
            <v>M003</v>
          </cell>
          <cell r="E1987">
            <v>39054</v>
          </cell>
          <cell r="F1987" t="str">
            <v>SINGLE NEEDLE MACHINE</v>
          </cell>
          <cell r="G1987">
            <v>54926.26</v>
          </cell>
          <cell r="H1987">
            <v>-54926.26</v>
          </cell>
          <cell r="I1987">
            <v>0</v>
          </cell>
        </row>
        <row r="1988">
          <cell r="A1988">
            <v>30002409</v>
          </cell>
          <cell r="B1988" t="str">
            <v>0</v>
          </cell>
          <cell r="C1988" t="str">
            <v>CIP1</v>
          </cell>
          <cell r="D1988" t="str">
            <v>M003</v>
          </cell>
          <cell r="E1988">
            <v>39054</v>
          </cell>
          <cell r="F1988" t="str">
            <v>SINGLE NEEDLE MACHINE</v>
          </cell>
          <cell r="G1988">
            <v>54926.26</v>
          </cell>
          <cell r="H1988">
            <v>-54926.26</v>
          </cell>
          <cell r="I1988">
            <v>0</v>
          </cell>
        </row>
        <row r="1989">
          <cell r="A1989">
            <v>30002410</v>
          </cell>
          <cell r="B1989" t="str">
            <v>0</v>
          </cell>
          <cell r="C1989" t="str">
            <v>CIP1</v>
          </cell>
          <cell r="D1989" t="str">
            <v>M003</v>
          </cell>
          <cell r="E1989">
            <v>39054</v>
          </cell>
          <cell r="F1989" t="str">
            <v>SINGLE NEEDLE MACHINE</v>
          </cell>
          <cell r="G1989">
            <v>54926.26</v>
          </cell>
          <cell r="H1989">
            <v>-54926.26</v>
          </cell>
          <cell r="I1989">
            <v>0</v>
          </cell>
        </row>
        <row r="1990">
          <cell r="A1990">
            <v>30002411</v>
          </cell>
          <cell r="B1990" t="str">
            <v>0</v>
          </cell>
          <cell r="C1990" t="str">
            <v>CIP1</v>
          </cell>
          <cell r="D1990" t="str">
            <v>M003</v>
          </cell>
          <cell r="E1990">
            <v>39054</v>
          </cell>
          <cell r="F1990" t="str">
            <v>SINGLE NEEDLE MACHINE</v>
          </cell>
          <cell r="G1990">
            <v>54926.26</v>
          </cell>
          <cell r="H1990">
            <v>-54926.26</v>
          </cell>
          <cell r="I1990">
            <v>0</v>
          </cell>
        </row>
        <row r="1991">
          <cell r="A1991">
            <v>30002412</v>
          </cell>
          <cell r="B1991" t="str">
            <v>0</v>
          </cell>
          <cell r="C1991" t="str">
            <v>CIP1</v>
          </cell>
          <cell r="D1991" t="str">
            <v>M003</v>
          </cell>
          <cell r="E1991">
            <v>39054</v>
          </cell>
          <cell r="F1991" t="str">
            <v>SINGLE NEEDLE MACHINE</v>
          </cell>
          <cell r="G1991">
            <v>54926.26</v>
          </cell>
          <cell r="H1991">
            <v>-54926.26</v>
          </cell>
          <cell r="I1991">
            <v>0</v>
          </cell>
        </row>
        <row r="1992">
          <cell r="A1992">
            <v>30002413</v>
          </cell>
          <cell r="B1992" t="str">
            <v>0</v>
          </cell>
          <cell r="C1992" t="str">
            <v>CIP1</v>
          </cell>
          <cell r="D1992" t="str">
            <v>M003</v>
          </cell>
          <cell r="E1992">
            <v>39054</v>
          </cell>
          <cell r="F1992" t="str">
            <v>SINGLE NEEDLE MACHINE</v>
          </cell>
          <cell r="G1992">
            <v>54926.26</v>
          </cell>
          <cell r="H1992">
            <v>-54926.26</v>
          </cell>
          <cell r="I1992">
            <v>0</v>
          </cell>
        </row>
        <row r="1993">
          <cell r="A1993">
            <v>30002414</v>
          </cell>
          <cell r="B1993" t="str">
            <v>0</v>
          </cell>
          <cell r="C1993" t="str">
            <v>CIP1</v>
          </cell>
          <cell r="D1993" t="str">
            <v>M003</v>
          </cell>
          <cell r="E1993">
            <v>39054</v>
          </cell>
          <cell r="F1993" t="str">
            <v>SINGLE NEEDLE MACHINE</v>
          </cell>
          <cell r="G1993">
            <v>54926.26</v>
          </cell>
          <cell r="H1993">
            <v>-54926.26</v>
          </cell>
          <cell r="I1993">
            <v>0</v>
          </cell>
        </row>
        <row r="1994">
          <cell r="A1994">
            <v>30002415</v>
          </cell>
          <cell r="B1994" t="str">
            <v>0</v>
          </cell>
          <cell r="C1994" t="str">
            <v>CIP1</v>
          </cell>
          <cell r="D1994" t="str">
            <v>M003</v>
          </cell>
          <cell r="E1994">
            <v>39054</v>
          </cell>
          <cell r="F1994" t="str">
            <v>SINGLE NEEDLE MACHINE</v>
          </cell>
          <cell r="G1994">
            <v>54926.26</v>
          </cell>
          <cell r="H1994">
            <v>-54926.26</v>
          </cell>
          <cell r="I1994">
            <v>0</v>
          </cell>
        </row>
        <row r="1995">
          <cell r="A1995">
            <v>30002416</v>
          </cell>
          <cell r="B1995" t="str">
            <v>0</v>
          </cell>
          <cell r="C1995" t="str">
            <v>CIP1</v>
          </cell>
          <cell r="D1995" t="str">
            <v>M003</v>
          </cell>
          <cell r="E1995">
            <v>39054</v>
          </cell>
          <cell r="F1995" t="str">
            <v>SINGLE NEEDLE MACHINE</v>
          </cell>
          <cell r="G1995">
            <v>54926.26</v>
          </cell>
          <cell r="H1995">
            <v>-54926.26</v>
          </cell>
          <cell r="I1995">
            <v>0</v>
          </cell>
        </row>
        <row r="1996">
          <cell r="A1996">
            <v>30002417</v>
          </cell>
          <cell r="B1996" t="str">
            <v>0</v>
          </cell>
          <cell r="C1996" t="str">
            <v>CIP1</v>
          </cell>
          <cell r="D1996" t="str">
            <v>M003</v>
          </cell>
          <cell r="E1996">
            <v>39054</v>
          </cell>
          <cell r="F1996" t="str">
            <v>SINGLE NEEDLE MACHINE</v>
          </cell>
          <cell r="G1996">
            <v>54926.26</v>
          </cell>
          <cell r="H1996">
            <v>-54926.26</v>
          </cell>
          <cell r="I1996">
            <v>0</v>
          </cell>
        </row>
        <row r="1997">
          <cell r="A1997">
            <v>30002418</v>
          </cell>
          <cell r="B1997" t="str">
            <v>0</v>
          </cell>
          <cell r="C1997" t="str">
            <v>CIP1</v>
          </cell>
          <cell r="D1997" t="str">
            <v>M003</v>
          </cell>
          <cell r="E1997">
            <v>39054</v>
          </cell>
          <cell r="F1997" t="str">
            <v>SINGLE NEEDLE MACHINE</v>
          </cell>
          <cell r="G1997">
            <v>54926.26</v>
          </cell>
          <cell r="H1997">
            <v>-54926.26</v>
          </cell>
          <cell r="I1997">
            <v>0</v>
          </cell>
        </row>
        <row r="1998">
          <cell r="A1998">
            <v>30002419</v>
          </cell>
          <cell r="B1998" t="str">
            <v>0</v>
          </cell>
          <cell r="C1998" t="str">
            <v>CIP1</v>
          </cell>
          <cell r="D1998" t="str">
            <v>M003</v>
          </cell>
          <cell r="E1998">
            <v>39054</v>
          </cell>
          <cell r="F1998" t="str">
            <v>SINGLE NEEDLE MACHINE</v>
          </cell>
          <cell r="G1998">
            <v>54926.26</v>
          </cell>
          <cell r="H1998">
            <v>-54926.26</v>
          </cell>
          <cell r="I1998">
            <v>0</v>
          </cell>
        </row>
        <row r="1999">
          <cell r="A1999">
            <v>30002420</v>
          </cell>
          <cell r="B1999" t="str">
            <v>0</v>
          </cell>
          <cell r="C1999" t="str">
            <v>CIP1</v>
          </cell>
          <cell r="D1999" t="str">
            <v>M003</v>
          </cell>
          <cell r="E1999">
            <v>39054</v>
          </cell>
          <cell r="F1999" t="str">
            <v>SINGLE NEEDLE MACHINE</v>
          </cell>
          <cell r="G1999">
            <v>54926.26</v>
          </cell>
          <cell r="H1999">
            <v>-54926.26</v>
          </cell>
          <cell r="I1999">
            <v>0</v>
          </cell>
        </row>
        <row r="2000">
          <cell r="A2000">
            <v>30002421</v>
          </cell>
          <cell r="B2000" t="str">
            <v>0</v>
          </cell>
          <cell r="C2000" t="str">
            <v>CIP1</v>
          </cell>
          <cell r="D2000" t="str">
            <v>M003</v>
          </cell>
          <cell r="E2000">
            <v>39054</v>
          </cell>
          <cell r="F2000" t="str">
            <v>SINGLE NEEDLE MACHINE</v>
          </cell>
          <cell r="G2000">
            <v>54926.26</v>
          </cell>
          <cell r="H2000">
            <v>-54926.26</v>
          </cell>
          <cell r="I2000">
            <v>0</v>
          </cell>
        </row>
        <row r="2001">
          <cell r="A2001">
            <v>30002422</v>
          </cell>
          <cell r="B2001" t="str">
            <v>0</v>
          </cell>
          <cell r="C2001" t="str">
            <v>CIP1</v>
          </cell>
          <cell r="D2001" t="str">
            <v>M003</v>
          </cell>
          <cell r="E2001">
            <v>39054</v>
          </cell>
          <cell r="F2001" t="str">
            <v>SINGLE NEEDLE MACHINE</v>
          </cell>
          <cell r="G2001">
            <v>54926.26</v>
          </cell>
          <cell r="H2001">
            <v>-54926.26</v>
          </cell>
          <cell r="I2001">
            <v>0</v>
          </cell>
        </row>
        <row r="2002">
          <cell r="A2002">
            <v>30002423</v>
          </cell>
          <cell r="B2002" t="str">
            <v>0</v>
          </cell>
          <cell r="C2002" t="str">
            <v>CIP1</v>
          </cell>
          <cell r="D2002" t="str">
            <v>M003</v>
          </cell>
          <cell r="E2002">
            <v>39054</v>
          </cell>
          <cell r="F2002" t="str">
            <v>SINGLE NEEDLE MACHINE</v>
          </cell>
          <cell r="G2002">
            <v>54926.26</v>
          </cell>
          <cell r="H2002">
            <v>-54926.26</v>
          </cell>
          <cell r="I2002">
            <v>0</v>
          </cell>
        </row>
        <row r="2003">
          <cell r="A2003">
            <v>30002425</v>
          </cell>
          <cell r="B2003" t="str">
            <v>0</v>
          </cell>
          <cell r="C2003" t="str">
            <v>CIP1</v>
          </cell>
          <cell r="D2003" t="str">
            <v>M003</v>
          </cell>
          <cell r="E2003">
            <v>38871</v>
          </cell>
          <cell r="F2003" t="str">
            <v>SINGLE NEEDLE MACHINE</v>
          </cell>
          <cell r="G2003">
            <v>54765.34</v>
          </cell>
          <cell r="H2003">
            <v>-54765.34</v>
          </cell>
          <cell r="I2003">
            <v>0</v>
          </cell>
        </row>
        <row r="2004">
          <cell r="A2004">
            <v>30002426</v>
          </cell>
          <cell r="B2004" t="str">
            <v>0</v>
          </cell>
          <cell r="C2004" t="str">
            <v>CIP1</v>
          </cell>
          <cell r="D2004" t="str">
            <v>M003</v>
          </cell>
          <cell r="E2004">
            <v>38871</v>
          </cell>
          <cell r="F2004" t="str">
            <v>SINGLE NEEDLE MACHINE</v>
          </cell>
          <cell r="G2004">
            <v>54765.34</v>
          </cell>
          <cell r="H2004">
            <v>-54765.34</v>
          </cell>
          <cell r="I2004">
            <v>0</v>
          </cell>
        </row>
        <row r="2005">
          <cell r="A2005">
            <v>30002427</v>
          </cell>
          <cell r="B2005" t="str">
            <v>0</v>
          </cell>
          <cell r="C2005" t="str">
            <v>CIP1</v>
          </cell>
          <cell r="D2005" t="str">
            <v>M003</v>
          </cell>
          <cell r="E2005">
            <v>38871</v>
          </cell>
          <cell r="F2005" t="str">
            <v>SINGLE NEEDLE MACHINE</v>
          </cell>
          <cell r="G2005">
            <v>54765.34</v>
          </cell>
          <cell r="H2005">
            <v>-54765.34</v>
          </cell>
          <cell r="I2005">
            <v>0</v>
          </cell>
        </row>
        <row r="2006">
          <cell r="A2006">
            <v>30002428</v>
          </cell>
          <cell r="B2006" t="str">
            <v>0</v>
          </cell>
          <cell r="C2006" t="str">
            <v>CIP1</v>
          </cell>
          <cell r="D2006" t="str">
            <v>M003</v>
          </cell>
          <cell r="E2006">
            <v>38871</v>
          </cell>
          <cell r="F2006" t="str">
            <v>SINGLE NEEDLE MACHINE</v>
          </cell>
          <cell r="G2006">
            <v>54765.34</v>
          </cell>
          <cell r="H2006">
            <v>-54765.34</v>
          </cell>
          <cell r="I2006">
            <v>0</v>
          </cell>
        </row>
        <row r="2007">
          <cell r="A2007">
            <v>30002429</v>
          </cell>
          <cell r="B2007" t="str">
            <v>0</v>
          </cell>
          <cell r="C2007" t="str">
            <v>CIP1</v>
          </cell>
          <cell r="D2007" t="str">
            <v>M003</v>
          </cell>
          <cell r="E2007">
            <v>38871</v>
          </cell>
          <cell r="F2007" t="str">
            <v>SINGLE NEEDLE MACHINE</v>
          </cell>
          <cell r="G2007">
            <v>54765.34</v>
          </cell>
          <cell r="H2007">
            <v>-54765.34</v>
          </cell>
          <cell r="I2007">
            <v>0</v>
          </cell>
        </row>
        <row r="2008">
          <cell r="A2008">
            <v>30002430</v>
          </cell>
          <cell r="B2008" t="str">
            <v>0</v>
          </cell>
          <cell r="C2008" t="str">
            <v>CIP1</v>
          </cell>
          <cell r="D2008" t="str">
            <v>M003</v>
          </cell>
          <cell r="E2008">
            <v>38871</v>
          </cell>
          <cell r="F2008" t="str">
            <v>SINGLE NEEDLE MACHINE</v>
          </cell>
          <cell r="G2008">
            <v>54765.34</v>
          </cell>
          <cell r="H2008">
            <v>-54765.34</v>
          </cell>
          <cell r="I2008">
            <v>0</v>
          </cell>
        </row>
        <row r="2009">
          <cell r="A2009">
            <v>30002431</v>
          </cell>
          <cell r="B2009" t="str">
            <v>0</v>
          </cell>
          <cell r="C2009" t="str">
            <v>CIP1</v>
          </cell>
          <cell r="D2009" t="str">
            <v>M003</v>
          </cell>
          <cell r="E2009">
            <v>38871</v>
          </cell>
          <cell r="F2009" t="str">
            <v>SINGLE NEEDLE MACHINE</v>
          </cell>
          <cell r="G2009">
            <v>54765.34</v>
          </cell>
          <cell r="H2009">
            <v>-54765.34</v>
          </cell>
          <cell r="I2009">
            <v>0</v>
          </cell>
        </row>
        <row r="2010">
          <cell r="A2010">
            <v>30002432</v>
          </cell>
          <cell r="B2010" t="str">
            <v>0</v>
          </cell>
          <cell r="C2010" t="str">
            <v>CIP1</v>
          </cell>
          <cell r="D2010" t="str">
            <v>M003</v>
          </cell>
          <cell r="E2010">
            <v>38871</v>
          </cell>
          <cell r="F2010" t="str">
            <v>SINGLE NEEDLE MACHINE</v>
          </cell>
          <cell r="G2010">
            <v>54765.34</v>
          </cell>
          <cell r="H2010">
            <v>-54765.34</v>
          </cell>
          <cell r="I2010">
            <v>0</v>
          </cell>
        </row>
        <row r="2011">
          <cell r="A2011">
            <v>30002433</v>
          </cell>
          <cell r="B2011" t="str">
            <v>0</v>
          </cell>
          <cell r="C2011" t="str">
            <v>CIP1</v>
          </cell>
          <cell r="D2011" t="str">
            <v>M003</v>
          </cell>
          <cell r="E2011">
            <v>38871</v>
          </cell>
          <cell r="F2011" t="str">
            <v>SINGLE NEEDLE MACHINE</v>
          </cell>
          <cell r="G2011">
            <v>54765.34</v>
          </cell>
          <cell r="H2011">
            <v>-54765.34</v>
          </cell>
          <cell r="I2011">
            <v>0</v>
          </cell>
        </row>
        <row r="2012">
          <cell r="A2012">
            <v>30002434</v>
          </cell>
          <cell r="B2012" t="str">
            <v>0</v>
          </cell>
          <cell r="C2012" t="str">
            <v>CIP1</v>
          </cell>
          <cell r="D2012" t="str">
            <v>M003</v>
          </cell>
          <cell r="E2012">
            <v>38871</v>
          </cell>
          <cell r="F2012" t="str">
            <v>SINGLE NEEDLE MACHINE</v>
          </cell>
          <cell r="G2012">
            <v>54765.34</v>
          </cell>
          <cell r="H2012">
            <v>-54765.34</v>
          </cell>
          <cell r="I2012">
            <v>0</v>
          </cell>
        </row>
        <row r="2013">
          <cell r="A2013">
            <v>30002435</v>
          </cell>
          <cell r="B2013" t="str">
            <v>0</v>
          </cell>
          <cell r="C2013" t="str">
            <v>CIP1</v>
          </cell>
          <cell r="D2013" t="str">
            <v>M003</v>
          </cell>
          <cell r="E2013">
            <v>38871</v>
          </cell>
          <cell r="F2013" t="str">
            <v>SINGLE NEEDLE MACHINE</v>
          </cell>
          <cell r="G2013">
            <v>54765.34</v>
          </cell>
          <cell r="H2013">
            <v>-54765.34</v>
          </cell>
          <cell r="I2013">
            <v>0</v>
          </cell>
        </row>
        <row r="2014">
          <cell r="A2014">
            <v>30002436</v>
          </cell>
          <cell r="B2014" t="str">
            <v>0</v>
          </cell>
          <cell r="C2014" t="str">
            <v>CIP1</v>
          </cell>
          <cell r="D2014" t="str">
            <v>M003</v>
          </cell>
          <cell r="E2014">
            <v>38871</v>
          </cell>
          <cell r="F2014" t="str">
            <v>SINGLE NEEDLE MACHINE</v>
          </cell>
          <cell r="G2014">
            <v>54765.34</v>
          </cell>
          <cell r="H2014">
            <v>-54765.34</v>
          </cell>
          <cell r="I2014">
            <v>0</v>
          </cell>
        </row>
        <row r="2015">
          <cell r="A2015">
            <v>30002437</v>
          </cell>
          <cell r="B2015" t="str">
            <v>0</v>
          </cell>
          <cell r="C2015" t="str">
            <v>CIP1</v>
          </cell>
          <cell r="D2015" t="str">
            <v>M003</v>
          </cell>
          <cell r="E2015">
            <v>38871</v>
          </cell>
          <cell r="F2015" t="str">
            <v>SINGLE NEEDLE MACHINE</v>
          </cell>
          <cell r="G2015">
            <v>54765.34</v>
          </cell>
          <cell r="H2015">
            <v>-54765.34</v>
          </cell>
          <cell r="I2015">
            <v>0</v>
          </cell>
        </row>
        <row r="2016">
          <cell r="A2016">
            <v>30002438</v>
          </cell>
          <cell r="B2016" t="str">
            <v>0</v>
          </cell>
          <cell r="C2016" t="str">
            <v>CIP1</v>
          </cell>
          <cell r="D2016" t="str">
            <v>M003</v>
          </cell>
          <cell r="E2016">
            <v>38871</v>
          </cell>
          <cell r="F2016" t="str">
            <v>SINGLE NEEDLE MACHINE</v>
          </cell>
          <cell r="G2016">
            <v>54765.34</v>
          </cell>
          <cell r="H2016">
            <v>-54765.34</v>
          </cell>
          <cell r="I2016">
            <v>0</v>
          </cell>
        </row>
        <row r="2017">
          <cell r="A2017">
            <v>30002439</v>
          </cell>
          <cell r="B2017" t="str">
            <v>0</v>
          </cell>
          <cell r="C2017" t="str">
            <v>CIP1</v>
          </cell>
          <cell r="D2017" t="str">
            <v>M003</v>
          </cell>
          <cell r="E2017">
            <v>38871</v>
          </cell>
          <cell r="F2017" t="str">
            <v>SINGLE NEEDLE MACHINE</v>
          </cell>
          <cell r="G2017">
            <v>54765.34</v>
          </cell>
          <cell r="H2017">
            <v>-54765.34</v>
          </cell>
          <cell r="I2017">
            <v>0</v>
          </cell>
        </row>
        <row r="2018">
          <cell r="A2018">
            <v>30002440</v>
          </cell>
          <cell r="B2018" t="str">
            <v>0</v>
          </cell>
          <cell r="C2018" t="str">
            <v>CIP1</v>
          </cell>
          <cell r="D2018" t="str">
            <v>M003</v>
          </cell>
          <cell r="E2018">
            <v>38871</v>
          </cell>
          <cell r="F2018" t="str">
            <v>SINGLE NEEDLE MACHINE</v>
          </cell>
          <cell r="G2018">
            <v>54765.34</v>
          </cell>
          <cell r="H2018">
            <v>-54765.34</v>
          </cell>
          <cell r="I2018">
            <v>0</v>
          </cell>
        </row>
        <row r="2019">
          <cell r="A2019">
            <v>30002441</v>
          </cell>
          <cell r="B2019" t="str">
            <v>0</v>
          </cell>
          <cell r="C2019" t="str">
            <v>CIP1</v>
          </cell>
          <cell r="D2019" t="str">
            <v>M003</v>
          </cell>
          <cell r="E2019">
            <v>38871</v>
          </cell>
          <cell r="F2019" t="str">
            <v>SINGLE NEEDLE MACHINE</v>
          </cell>
          <cell r="G2019">
            <v>54765.34</v>
          </cell>
          <cell r="H2019">
            <v>-54765.34</v>
          </cell>
          <cell r="I2019">
            <v>0</v>
          </cell>
        </row>
        <row r="2020">
          <cell r="A2020">
            <v>30002442</v>
          </cell>
          <cell r="B2020" t="str">
            <v>0</v>
          </cell>
          <cell r="C2020" t="str">
            <v>CIP1</v>
          </cell>
          <cell r="D2020" t="str">
            <v>M003</v>
          </cell>
          <cell r="E2020">
            <v>38871</v>
          </cell>
          <cell r="F2020" t="str">
            <v>SINGLE NEEDLE MACHINE</v>
          </cell>
          <cell r="G2020">
            <v>54765.34</v>
          </cell>
          <cell r="H2020">
            <v>-54765.34</v>
          </cell>
          <cell r="I2020">
            <v>0</v>
          </cell>
        </row>
        <row r="2021">
          <cell r="A2021">
            <v>30002443</v>
          </cell>
          <cell r="B2021" t="str">
            <v>0</v>
          </cell>
          <cell r="C2021" t="str">
            <v>CIP1</v>
          </cell>
          <cell r="D2021" t="str">
            <v>M003</v>
          </cell>
          <cell r="E2021">
            <v>38871</v>
          </cell>
          <cell r="F2021" t="str">
            <v>SINGLE NEEDLE MACHINE</v>
          </cell>
          <cell r="G2021">
            <v>54765.34</v>
          </cell>
          <cell r="H2021">
            <v>-54765.34</v>
          </cell>
          <cell r="I2021">
            <v>0</v>
          </cell>
        </row>
        <row r="2022">
          <cell r="A2022">
            <v>30002444</v>
          </cell>
          <cell r="B2022" t="str">
            <v>0</v>
          </cell>
          <cell r="C2022" t="str">
            <v>CIP1</v>
          </cell>
          <cell r="D2022" t="str">
            <v>M003</v>
          </cell>
          <cell r="E2022">
            <v>38871</v>
          </cell>
          <cell r="F2022" t="str">
            <v>SINGLE NEEDLE MACHINE</v>
          </cell>
          <cell r="G2022">
            <v>54765.34</v>
          </cell>
          <cell r="H2022">
            <v>-54765.34</v>
          </cell>
          <cell r="I2022">
            <v>0</v>
          </cell>
        </row>
        <row r="2023">
          <cell r="A2023">
            <v>30002445</v>
          </cell>
          <cell r="B2023" t="str">
            <v>0</v>
          </cell>
          <cell r="C2023" t="str">
            <v>CIP1</v>
          </cell>
          <cell r="D2023" t="str">
            <v>M003</v>
          </cell>
          <cell r="E2023">
            <v>38871</v>
          </cell>
          <cell r="F2023" t="str">
            <v>SINGLE NEEDLE MACHINE</v>
          </cell>
          <cell r="G2023">
            <v>54765.34</v>
          </cell>
          <cell r="H2023">
            <v>-54765.34</v>
          </cell>
          <cell r="I2023">
            <v>0</v>
          </cell>
        </row>
        <row r="2024">
          <cell r="A2024">
            <v>30002446</v>
          </cell>
          <cell r="B2024" t="str">
            <v>0</v>
          </cell>
          <cell r="C2024" t="str">
            <v>CIP1</v>
          </cell>
          <cell r="D2024" t="str">
            <v>M003</v>
          </cell>
          <cell r="E2024">
            <v>38871</v>
          </cell>
          <cell r="F2024" t="str">
            <v>SINGLE NEEDLE MACHINE</v>
          </cell>
          <cell r="G2024">
            <v>54765.34</v>
          </cell>
          <cell r="H2024">
            <v>-54765.34</v>
          </cell>
          <cell r="I2024">
            <v>0</v>
          </cell>
        </row>
        <row r="2025">
          <cell r="A2025">
            <v>30002447</v>
          </cell>
          <cell r="B2025" t="str">
            <v>0</v>
          </cell>
          <cell r="C2025" t="str">
            <v>CIP1</v>
          </cell>
          <cell r="D2025" t="str">
            <v>M003</v>
          </cell>
          <cell r="E2025">
            <v>39488</v>
          </cell>
          <cell r="F2025" t="str">
            <v>SINGLE NEEDLE MACHINE</v>
          </cell>
          <cell r="G2025">
            <v>55884.66</v>
          </cell>
          <cell r="H2025">
            <v>-51848.54</v>
          </cell>
          <cell r="I2025">
            <v>4036.12</v>
          </cell>
        </row>
        <row r="2026">
          <cell r="A2026">
            <v>30002448</v>
          </cell>
          <cell r="B2026" t="str">
            <v>0</v>
          </cell>
          <cell r="C2026" t="str">
            <v>CIP1</v>
          </cell>
          <cell r="D2026" t="str">
            <v>M003</v>
          </cell>
          <cell r="E2026">
            <v>39488</v>
          </cell>
          <cell r="F2026" t="str">
            <v>SINGLE NEEDLE MACHINE</v>
          </cell>
          <cell r="G2026">
            <v>55884.66</v>
          </cell>
          <cell r="H2026">
            <v>-51848.54</v>
          </cell>
          <cell r="I2026">
            <v>4036.12</v>
          </cell>
        </row>
        <row r="2027">
          <cell r="A2027">
            <v>30002450</v>
          </cell>
          <cell r="B2027" t="str">
            <v>0</v>
          </cell>
          <cell r="C2027" t="str">
            <v>CIP1</v>
          </cell>
          <cell r="D2027" t="str">
            <v>M003</v>
          </cell>
          <cell r="E2027">
            <v>39488</v>
          </cell>
          <cell r="F2027" t="str">
            <v>SINGLE NEEDLE MACHINE</v>
          </cell>
          <cell r="G2027">
            <v>55884.66</v>
          </cell>
          <cell r="H2027">
            <v>-51848.54</v>
          </cell>
          <cell r="I2027">
            <v>4036.12</v>
          </cell>
        </row>
        <row r="2028">
          <cell r="A2028">
            <v>30002451</v>
          </cell>
          <cell r="B2028" t="str">
            <v>0</v>
          </cell>
          <cell r="C2028" t="str">
            <v>CIP1</v>
          </cell>
          <cell r="D2028" t="str">
            <v>M003</v>
          </cell>
          <cell r="E2028">
            <v>39488</v>
          </cell>
          <cell r="F2028" t="str">
            <v>SINGLE NEEDLE MACHINE</v>
          </cell>
          <cell r="G2028">
            <v>55884.66</v>
          </cell>
          <cell r="H2028">
            <v>-51848.54</v>
          </cell>
          <cell r="I2028">
            <v>4036.12</v>
          </cell>
        </row>
        <row r="2029">
          <cell r="A2029">
            <v>30002452</v>
          </cell>
          <cell r="B2029" t="str">
            <v>0</v>
          </cell>
          <cell r="C2029" t="str">
            <v>CIP1</v>
          </cell>
          <cell r="D2029" t="str">
            <v>M003</v>
          </cell>
          <cell r="E2029">
            <v>39488</v>
          </cell>
          <cell r="F2029" t="str">
            <v>SINGLE NEEDLE MACHINE</v>
          </cell>
          <cell r="G2029">
            <v>55884.66</v>
          </cell>
          <cell r="H2029">
            <v>-51848.54</v>
          </cell>
          <cell r="I2029">
            <v>4036.12</v>
          </cell>
        </row>
        <row r="2030">
          <cell r="A2030">
            <v>30002453</v>
          </cell>
          <cell r="B2030" t="str">
            <v>0</v>
          </cell>
          <cell r="C2030" t="str">
            <v>CIP1</v>
          </cell>
          <cell r="D2030" t="str">
            <v>M003</v>
          </cell>
          <cell r="E2030">
            <v>39488</v>
          </cell>
          <cell r="F2030" t="str">
            <v>SINGLE NEEDLE MACHINE</v>
          </cell>
          <cell r="G2030">
            <v>55884.66</v>
          </cell>
          <cell r="H2030">
            <v>-51848.54</v>
          </cell>
          <cell r="I2030">
            <v>4036.12</v>
          </cell>
        </row>
        <row r="2031">
          <cell r="A2031">
            <v>30002454</v>
          </cell>
          <cell r="B2031" t="str">
            <v>0</v>
          </cell>
          <cell r="C2031" t="str">
            <v>CIP1</v>
          </cell>
          <cell r="D2031" t="str">
            <v>M003</v>
          </cell>
          <cell r="E2031">
            <v>39488</v>
          </cell>
          <cell r="F2031" t="str">
            <v>SINGLE NEEDLE MACHINE</v>
          </cell>
          <cell r="G2031">
            <v>55884.66</v>
          </cell>
          <cell r="H2031">
            <v>-51848.54</v>
          </cell>
          <cell r="I2031">
            <v>4036.12</v>
          </cell>
        </row>
        <row r="2032">
          <cell r="A2032">
            <v>30002455</v>
          </cell>
          <cell r="B2032" t="str">
            <v>0</v>
          </cell>
          <cell r="C2032" t="str">
            <v>CIP1</v>
          </cell>
          <cell r="D2032" t="str">
            <v>M003</v>
          </cell>
          <cell r="E2032">
            <v>39488</v>
          </cell>
          <cell r="F2032" t="str">
            <v>SINGLE NEEDLE MACHINE</v>
          </cell>
          <cell r="G2032">
            <v>55884.66</v>
          </cell>
          <cell r="H2032">
            <v>-51848.54</v>
          </cell>
          <cell r="I2032">
            <v>4036.12</v>
          </cell>
        </row>
        <row r="2033">
          <cell r="A2033">
            <v>30002456</v>
          </cell>
          <cell r="B2033" t="str">
            <v>0</v>
          </cell>
          <cell r="C2033" t="str">
            <v>CIP1</v>
          </cell>
          <cell r="D2033" t="str">
            <v>M003</v>
          </cell>
          <cell r="E2033">
            <v>39488</v>
          </cell>
          <cell r="F2033" t="str">
            <v>SINGLE NEEDLE MACHINE</v>
          </cell>
          <cell r="G2033">
            <v>55884.66</v>
          </cell>
          <cell r="H2033">
            <v>-51848.54</v>
          </cell>
          <cell r="I2033">
            <v>4036.12</v>
          </cell>
        </row>
        <row r="2034">
          <cell r="A2034">
            <v>30002457</v>
          </cell>
          <cell r="B2034" t="str">
            <v>0</v>
          </cell>
          <cell r="C2034" t="str">
            <v>CIP1</v>
          </cell>
          <cell r="D2034" t="str">
            <v>M003</v>
          </cell>
          <cell r="E2034">
            <v>39488</v>
          </cell>
          <cell r="F2034" t="str">
            <v>SINGLE NEEDLE MACHINE</v>
          </cell>
          <cell r="G2034">
            <v>55884.66</v>
          </cell>
          <cell r="H2034">
            <v>-51848.54</v>
          </cell>
          <cell r="I2034">
            <v>4036.12</v>
          </cell>
        </row>
        <row r="2035">
          <cell r="A2035">
            <v>30002458</v>
          </cell>
          <cell r="B2035" t="str">
            <v>0</v>
          </cell>
          <cell r="C2035" t="str">
            <v>CIP1</v>
          </cell>
          <cell r="D2035" t="str">
            <v>M003</v>
          </cell>
          <cell r="E2035">
            <v>39488</v>
          </cell>
          <cell r="F2035" t="str">
            <v>SINGLE NEEDLE MACHINE</v>
          </cell>
          <cell r="G2035">
            <v>55884.66</v>
          </cell>
          <cell r="H2035">
            <v>-51848.54</v>
          </cell>
          <cell r="I2035">
            <v>4036.12</v>
          </cell>
        </row>
        <row r="2036">
          <cell r="A2036">
            <v>30002459</v>
          </cell>
          <cell r="B2036" t="str">
            <v>0</v>
          </cell>
          <cell r="C2036" t="str">
            <v>CIP1</v>
          </cell>
          <cell r="D2036" t="str">
            <v>M003</v>
          </cell>
          <cell r="E2036">
            <v>39488</v>
          </cell>
          <cell r="F2036" t="str">
            <v>SINGLE NEEDLE MACHINE</v>
          </cell>
          <cell r="G2036">
            <v>55884.66</v>
          </cell>
          <cell r="H2036">
            <v>-51848.54</v>
          </cell>
          <cell r="I2036">
            <v>4036.12</v>
          </cell>
        </row>
        <row r="2037">
          <cell r="A2037">
            <v>30002460</v>
          </cell>
          <cell r="B2037" t="str">
            <v>0</v>
          </cell>
          <cell r="C2037" t="str">
            <v>CIP1</v>
          </cell>
          <cell r="D2037" t="str">
            <v>M003</v>
          </cell>
          <cell r="E2037">
            <v>39488</v>
          </cell>
          <cell r="F2037" t="str">
            <v>SINGLE NEEDLE MACHINE</v>
          </cell>
          <cell r="G2037">
            <v>55884.66</v>
          </cell>
          <cell r="H2037">
            <v>-51848.54</v>
          </cell>
          <cell r="I2037">
            <v>4036.12</v>
          </cell>
        </row>
        <row r="2038">
          <cell r="A2038">
            <v>30002461</v>
          </cell>
          <cell r="B2038" t="str">
            <v>0</v>
          </cell>
          <cell r="C2038" t="str">
            <v>CIP1</v>
          </cell>
          <cell r="D2038" t="str">
            <v>M003</v>
          </cell>
          <cell r="E2038">
            <v>39488</v>
          </cell>
          <cell r="F2038" t="str">
            <v>SINGLE NEEDLE MACHINE</v>
          </cell>
          <cell r="G2038">
            <v>55884.66</v>
          </cell>
          <cell r="H2038">
            <v>-51848.54</v>
          </cell>
          <cell r="I2038">
            <v>4036.12</v>
          </cell>
        </row>
        <row r="2039">
          <cell r="A2039">
            <v>30002462</v>
          </cell>
          <cell r="B2039" t="str">
            <v>0</v>
          </cell>
          <cell r="C2039" t="str">
            <v>CIP1</v>
          </cell>
          <cell r="D2039" t="str">
            <v>M003</v>
          </cell>
          <cell r="E2039">
            <v>39488</v>
          </cell>
          <cell r="F2039" t="str">
            <v>SINGLE NEEDLE MACHINE</v>
          </cell>
          <cell r="G2039">
            <v>55884.66</v>
          </cell>
          <cell r="H2039">
            <v>-51848.54</v>
          </cell>
          <cell r="I2039">
            <v>4036.12</v>
          </cell>
        </row>
        <row r="2040">
          <cell r="A2040">
            <v>30002463</v>
          </cell>
          <cell r="B2040" t="str">
            <v>0</v>
          </cell>
          <cell r="C2040" t="str">
            <v>CIP1</v>
          </cell>
          <cell r="D2040" t="str">
            <v>M003</v>
          </cell>
          <cell r="E2040">
            <v>39488</v>
          </cell>
          <cell r="F2040" t="str">
            <v>SINGLE NEEDLE MACHINE</v>
          </cell>
          <cell r="G2040">
            <v>55884.66</v>
          </cell>
          <cell r="H2040">
            <v>-51848.54</v>
          </cell>
          <cell r="I2040">
            <v>4036.12</v>
          </cell>
        </row>
        <row r="2041">
          <cell r="A2041">
            <v>30002464</v>
          </cell>
          <cell r="B2041" t="str">
            <v>0</v>
          </cell>
          <cell r="C2041" t="str">
            <v>CIP1</v>
          </cell>
          <cell r="D2041" t="str">
            <v>M003</v>
          </cell>
          <cell r="E2041">
            <v>39488</v>
          </cell>
          <cell r="F2041" t="str">
            <v>SINGLE NEEDLE MACHINE</v>
          </cell>
          <cell r="G2041">
            <v>55884.66</v>
          </cell>
          <cell r="H2041">
            <v>-51848.54</v>
          </cell>
          <cell r="I2041">
            <v>4036.12</v>
          </cell>
        </row>
        <row r="2042">
          <cell r="A2042">
            <v>30002465</v>
          </cell>
          <cell r="B2042" t="str">
            <v>0</v>
          </cell>
          <cell r="C2042" t="str">
            <v>CIP1</v>
          </cell>
          <cell r="D2042" t="str">
            <v>M003</v>
          </cell>
          <cell r="E2042">
            <v>39488</v>
          </cell>
          <cell r="F2042" t="str">
            <v>SINGLE NEEDLE MACHINE</v>
          </cell>
          <cell r="G2042">
            <v>55884.66</v>
          </cell>
          <cell r="H2042">
            <v>-51848.54</v>
          </cell>
          <cell r="I2042">
            <v>4036.12</v>
          </cell>
        </row>
        <row r="2043">
          <cell r="A2043">
            <v>30002466</v>
          </cell>
          <cell r="B2043" t="str">
            <v>0</v>
          </cell>
          <cell r="C2043" t="str">
            <v>CIP1</v>
          </cell>
          <cell r="D2043" t="str">
            <v>M003</v>
          </cell>
          <cell r="E2043">
            <v>39488</v>
          </cell>
          <cell r="F2043" t="str">
            <v>SINGLE NEEDLE MACHINE</v>
          </cell>
          <cell r="G2043">
            <v>55884.66</v>
          </cell>
          <cell r="H2043">
            <v>-51848.54</v>
          </cell>
          <cell r="I2043">
            <v>4036.12</v>
          </cell>
        </row>
        <row r="2044">
          <cell r="A2044">
            <v>30002467</v>
          </cell>
          <cell r="B2044" t="str">
            <v>0</v>
          </cell>
          <cell r="C2044" t="str">
            <v>CIP1</v>
          </cell>
          <cell r="D2044" t="str">
            <v>M003</v>
          </cell>
          <cell r="E2044">
            <v>39488</v>
          </cell>
          <cell r="F2044" t="str">
            <v>SINGLE NEEDLE MACHINE</v>
          </cell>
          <cell r="G2044">
            <v>55884.66</v>
          </cell>
          <cell r="H2044">
            <v>-51848.54</v>
          </cell>
          <cell r="I2044">
            <v>4036.12</v>
          </cell>
        </row>
        <row r="2045">
          <cell r="A2045">
            <v>30002468</v>
          </cell>
          <cell r="B2045" t="str">
            <v>0</v>
          </cell>
          <cell r="C2045" t="str">
            <v>CIP1</v>
          </cell>
          <cell r="D2045" t="str">
            <v>M003</v>
          </cell>
          <cell r="E2045">
            <v>39488</v>
          </cell>
          <cell r="F2045" t="str">
            <v>SINGLE NEEDLE MACHINE</v>
          </cell>
          <cell r="G2045">
            <v>55884.66</v>
          </cell>
          <cell r="H2045">
            <v>-51848.54</v>
          </cell>
          <cell r="I2045">
            <v>4036.12</v>
          </cell>
        </row>
        <row r="2046">
          <cell r="A2046">
            <v>30002469</v>
          </cell>
          <cell r="B2046" t="str">
            <v>0</v>
          </cell>
          <cell r="C2046" t="str">
            <v>CIP1</v>
          </cell>
          <cell r="D2046" t="str">
            <v>M003</v>
          </cell>
          <cell r="E2046">
            <v>39488</v>
          </cell>
          <cell r="F2046" t="str">
            <v>SINGLE NEEDLE MACHINE</v>
          </cell>
          <cell r="G2046">
            <v>55884.66</v>
          </cell>
          <cell r="H2046">
            <v>-51848.54</v>
          </cell>
          <cell r="I2046">
            <v>4036.12</v>
          </cell>
        </row>
        <row r="2047">
          <cell r="A2047">
            <v>30002470</v>
          </cell>
          <cell r="B2047" t="str">
            <v>0</v>
          </cell>
          <cell r="C2047" t="str">
            <v>CIP1</v>
          </cell>
          <cell r="D2047" t="str">
            <v>M003</v>
          </cell>
          <cell r="E2047">
            <v>39488</v>
          </cell>
          <cell r="F2047" t="str">
            <v>SINGLE NEEDLE MACHINE</v>
          </cell>
          <cell r="G2047">
            <v>55884.66</v>
          </cell>
          <cell r="H2047">
            <v>-51848.54</v>
          </cell>
          <cell r="I2047">
            <v>4036.12</v>
          </cell>
        </row>
        <row r="2048">
          <cell r="A2048">
            <v>30002471</v>
          </cell>
          <cell r="B2048" t="str">
            <v>0</v>
          </cell>
          <cell r="C2048" t="str">
            <v>CIP1</v>
          </cell>
          <cell r="D2048" t="str">
            <v>M003</v>
          </cell>
          <cell r="E2048">
            <v>39488</v>
          </cell>
          <cell r="F2048" t="str">
            <v>SINGLE NEEDLE MACHINE</v>
          </cell>
          <cell r="G2048">
            <v>55884.66</v>
          </cell>
          <cell r="H2048">
            <v>-51848.54</v>
          </cell>
          <cell r="I2048">
            <v>4036.12</v>
          </cell>
        </row>
        <row r="2049">
          <cell r="A2049">
            <v>30002472</v>
          </cell>
          <cell r="B2049" t="str">
            <v>0</v>
          </cell>
          <cell r="C2049" t="str">
            <v>CIP1</v>
          </cell>
          <cell r="D2049" t="str">
            <v>M003</v>
          </cell>
          <cell r="E2049">
            <v>39488</v>
          </cell>
          <cell r="F2049" t="str">
            <v>SINGLE NEEDLE MACHINE</v>
          </cell>
          <cell r="G2049">
            <v>55884.66</v>
          </cell>
          <cell r="H2049">
            <v>-51848.54</v>
          </cell>
          <cell r="I2049">
            <v>4036.12</v>
          </cell>
        </row>
        <row r="2050">
          <cell r="A2050">
            <v>30002473</v>
          </cell>
          <cell r="B2050" t="str">
            <v>0</v>
          </cell>
          <cell r="C2050" t="str">
            <v>CIP1</v>
          </cell>
          <cell r="D2050" t="str">
            <v>M003</v>
          </cell>
          <cell r="E2050">
            <v>39488</v>
          </cell>
          <cell r="F2050" t="str">
            <v>SINGLE NEEDLE MACHINE</v>
          </cell>
          <cell r="G2050">
            <v>55884.66</v>
          </cell>
          <cell r="H2050">
            <v>-51848.54</v>
          </cell>
          <cell r="I2050">
            <v>4036.12</v>
          </cell>
        </row>
        <row r="2051">
          <cell r="A2051">
            <v>30002474</v>
          </cell>
          <cell r="B2051" t="str">
            <v>0</v>
          </cell>
          <cell r="C2051" t="str">
            <v>CIP1</v>
          </cell>
          <cell r="D2051" t="str">
            <v>M003</v>
          </cell>
          <cell r="E2051">
            <v>39488</v>
          </cell>
          <cell r="F2051" t="str">
            <v>SINGLE NEEDLE MACHINE</v>
          </cell>
          <cell r="G2051">
            <v>55884.66</v>
          </cell>
          <cell r="H2051">
            <v>-51848.54</v>
          </cell>
          <cell r="I2051">
            <v>4036.12</v>
          </cell>
        </row>
        <row r="2052">
          <cell r="A2052">
            <v>30002475</v>
          </cell>
          <cell r="B2052" t="str">
            <v>0</v>
          </cell>
          <cell r="C2052" t="str">
            <v>CIP1</v>
          </cell>
          <cell r="D2052" t="str">
            <v>M003</v>
          </cell>
          <cell r="E2052">
            <v>39488</v>
          </cell>
          <cell r="F2052" t="str">
            <v>SINGLE NEEDLE MACHINE</v>
          </cell>
          <cell r="G2052">
            <v>55884.66</v>
          </cell>
          <cell r="H2052">
            <v>-51848.54</v>
          </cell>
          <cell r="I2052">
            <v>4036.12</v>
          </cell>
        </row>
        <row r="2053">
          <cell r="A2053">
            <v>30002476</v>
          </cell>
          <cell r="B2053" t="str">
            <v>0</v>
          </cell>
          <cell r="C2053" t="str">
            <v>CIP1</v>
          </cell>
          <cell r="D2053" t="str">
            <v>M003</v>
          </cell>
          <cell r="E2053">
            <v>39488</v>
          </cell>
          <cell r="F2053" t="str">
            <v>SINGLE NEEDLE MACHINE</v>
          </cell>
          <cell r="G2053">
            <v>55884.66</v>
          </cell>
          <cell r="H2053">
            <v>-51848.54</v>
          </cell>
          <cell r="I2053">
            <v>4036.12</v>
          </cell>
        </row>
        <row r="2054">
          <cell r="A2054">
            <v>30002477</v>
          </cell>
          <cell r="B2054" t="str">
            <v>0</v>
          </cell>
          <cell r="C2054" t="str">
            <v>CIP1</v>
          </cell>
          <cell r="D2054" t="str">
            <v>M003</v>
          </cell>
          <cell r="E2054">
            <v>39488</v>
          </cell>
          <cell r="F2054" t="str">
            <v>SINGLE NEEDLE MACHINE</v>
          </cell>
          <cell r="G2054">
            <v>55884.66</v>
          </cell>
          <cell r="H2054">
            <v>-51848.54</v>
          </cell>
          <cell r="I2054">
            <v>4036.12</v>
          </cell>
        </row>
        <row r="2055">
          <cell r="A2055">
            <v>30002478</v>
          </cell>
          <cell r="B2055" t="str">
            <v>0</v>
          </cell>
          <cell r="C2055" t="str">
            <v>CIP1</v>
          </cell>
          <cell r="D2055" t="str">
            <v>M003</v>
          </cell>
          <cell r="E2055">
            <v>39488</v>
          </cell>
          <cell r="F2055" t="str">
            <v>SINGLE NEEDLE MACHINE</v>
          </cell>
          <cell r="G2055">
            <v>55884.66</v>
          </cell>
          <cell r="H2055">
            <v>-51848.54</v>
          </cell>
          <cell r="I2055">
            <v>4036.12</v>
          </cell>
        </row>
        <row r="2056">
          <cell r="A2056">
            <v>30002479</v>
          </cell>
          <cell r="B2056" t="str">
            <v>0</v>
          </cell>
          <cell r="C2056" t="str">
            <v>CIP1</v>
          </cell>
          <cell r="D2056" t="str">
            <v>M003</v>
          </cell>
          <cell r="E2056">
            <v>39182</v>
          </cell>
          <cell r="F2056" t="str">
            <v>SINGLE NEEDLE MACHINE</v>
          </cell>
          <cell r="G2056">
            <v>56010.54</v>
          </cell>
          <cell r="H2056">
            <v>-55077.04</v>
          </cell>
          <cell r="I2056">
            <v>933.5</v>
          </cell>
        </row>
        <row r="2057">
          <cell r="A2057">
            <v>30002480</v>
          </cell>
          <cell r="B2057" t="str">
            <v>0</v>
          </cell>
          <cell r="C2057" t="str">
            <v>CIP1</v>
          </cell>
          <cell r="D2057" t="str">
            <v>M003</v>
          </cell>
          <cell r="E2057">
            <v>39182</v>
          </cell>
          <cell r="F2057" t="str">
            <v>SINGLE NEEDLE MACHINE</v>
          </cell>
          <cell r="G2057">
            <v>56010.54</v>
          </cell>
          <cell r="H2057">
            <v>-55077.04</v>
          </cell>
          <cell r="I2057">
            <v>933.5</v>
          </cell>
        </row>
        <row r="2058">
          <cell r="A2058">
            <v>30002481</v>
          </cell>
          <cell r="B2058" t="str">
            <v>0</v>
          </cell>
          <cell r="C2058" t="str">
            <v>CIP1</v>
          </cell>
          <cell r="D2058" t="str">
            <v>M003</v>
          </cell>
          <cell r="E2058">
            <v>39182</v>
          </cell>
          <cell r="F2058" t="str">
            <v>SINGLE NEEDLE MACHINE</v>
          </cell>
          <cell r="G2058">
            <v>56010.54</v>
          </cell>
          <cell r="H2058">
            <v>-55077.04</v>
          </cell>
          <cell r="I2058">
            <v>933.5</v>
          </cell>
        </row>
        <row r="2059">
          <cell r="A2059">
            <v>30002482</v>
          </cell>
          <cell r="B2059" t="str">
            <v>0</v>
          </cell>
          <cell r="C2059" t="str">
            <v>CIP1</v>
          </cell>
          <cell r="D2059" t="str">
            <v>M003</v>
          </cell>
          <cell r="E2059">
            <v>39182</v>
          </cell>
          <cell r="F2059" t="str">
            <v>SINGLE NEEDLE MACHINE</v>
          </cell>
          <cell r="G2059">
            <v>56010.54</v>
          </cell>
          <cell r="H2059">
            <v>-55077.04</v>
          </cell>
          <cell r="I2059">
            <v>933.5</v>
          </cell>
        </row>
        <row r="2060">
          <cell r="A2060">
            <v>30002483</v>
          </cell>
          <cell r="B2060" t="str">
            <v>0</v>
          </cell>
          <cell r="C2060" t="str">
            <v>CIP1</v>
          </cell>
          <cell r="D2060" t="str">
            <v>M003</v>
          </cell>
          <cell r="E2060">
            <v>39182</v>
          </cell>
          <cell r="F2060" t="str">
            <v>SINGLE NEEDLE MACHINE</v>
          </cell>
          <cell r="G2060">
            <v>56010.54</v>
          </cell>
          <cell r="H2060">
            <v>-55077.04</v>
          </cell>
          <cell r="I2060">
            <v>933.5</v>
          </cell>
        </row>
        <row r="2061">
          <cell r="A2061">
            <v>30002484</v>
          </cell>
          <cell r="B2061" t="str">
            <v>0</v>
          </cell>
          <cell r="C2061" t="str">
            <v>CIP1</v>
          </cell>
          <cell r="D2061" t="str">
            <v>M003</v>
          </cell>
          <cell r="E2061">
            <v>39182</v>
          </cell>
          <cell r="F2061" t="str">
            <v>SINGLE NEEDLE MACHINE</v>
          </cell>
          <cell r="G2061">
            <v>56010.54</v>
          </cell>
          <cell r="H2061">
            <v>-55077.04</v>
          </cell>
          <cell r="I2061">
            <v>933.5</v>
          </cell>
        </row>
        <row r="2062">
          <cell r="A2062">
            <v>30002485</v>
          </cell>
          <cell r="B2062" t="str">
            <v>0</v>
          </cell>
          <cell r="C2062" t="str">
            <v>CIP1</v>
          </cell>
          <cell r="D2062" t="str">
            <v>M003</v>
          </cell>
          <cell r="E2062">
            <v>39182</v>
          </cell>
          <cell r="F2062" t="str">
            <v>SINGLE NEEDLE MACHINE</v>
          </cell>
          <cell r="G2062">
            <v>56010.54</v>
          </cell>
          <cell r="H2062">
            <v>-55077.04</v>
          </cell>
          <cell r="I2062">
            <v>933.5</v>
          </cell>
        </row>
        <row r="2063">
          <cell r="A2063">
            <v>30002486</v>
          </cell>
          <cell r="B2063" t="str">
            <v>0</v>
          </cell>
          <cell r="C2063" t="str">
            <v>CIP1</v>
          </cell>
          <cell r="D2063" t="str">
            <v>M003</v>
          </cell>
          <cell r="E2063">
            <v>39182</v>
          </cell>
          <cell r="F2063" t="str">
            <v>SINGLE NEEDLE MACHINE</v>
          </cell>
          <cell r="G2063">
            <v>56010.54</v>
          </cell>
          <cell r="H2063">
            <v>-55077.04</v>
          </cell>
          <cell r="I2063">
            <v>933.5</v>
          </cell>
        </row>
        <row r="2064">
          <cell r="A2064">
            <v>30002487</v>
          </cell>
          <cell r="B2064" t="str">
            <v>0</v>
          </cell>
          <cell r="C2064" t="str">
            <v>CIP1</v>
          </cell>
          <cell r="D2064" t="str">
            <v>M003</v>
          </cell>
          <cell r="E2064">
            <v>39182</v>
          </cell>
          <cell r="F2064" t="str">
            <v>SINGLE NEEDLE MACHINE</v>
          </cell>
          <cell r="G2064">
            <v>56010.54</v>
          </cell>
          <cell r="H2064">
            <v>-55077.04</v>
          </cell>
          <cell r="I2064">
            <v>933.5</v>
          </cell>
        </row>
        <row r="2065">
          <cell r="A2065">
            <v>30002488</v>
          </cell>
          <cell r="B2065" t="str">
            <v>0</v>
          </cell>
          <cell r="C2065" t="str">
            <v>CIP1</v>
          </cell>
          <cell r="D2065" t="str">
            <v>M003</v>
          </cell>
          <cell r="E2065">
            <v>39182</v>
          </cell>
          <cell r="F2065" t="str">
            <v>SINGLE NEEDLE MACHINE</v>
          </cell>
          <cell r="G2065">
            <v>56010.54</v>
          </cell>
          <cell r="H2065">
            <v>-55077.04</v>
          </cell>
          <cell r="I2065">
            <v>933.5</v>
          </cell>
        </row>
        <row r="2066">
          <cell r="A2066">
            <v>30002489</v>
          </cell>
          <cell r="B2066" t="str">
            <v>0</v>
          </cell>
          <cell r="C2066" t="str">
            <v>CIP1</v>
          </cell>
          <cell r="D2066" t="str">
            <v>M003</v>
          </cell>
          <cell r="E2066">
            <v>39182</v>
          </cell>
          <cell r="F2066" t="str">
            <v>SINGLE NEEDLE MACHINE</v>
          </cell>
          <cell r="G2066">
            <v>56010.54</v>
          </cell>
          <cell r="H2066">
            <v>-55077.04</v>
          </cell>
          <cell r="I2066">
            <v>933.5</v>
          </cell>
        </row>
        <row r="2067">
          <cell r="A2067">
            <v>30002490</v>
          </cell>
          <cell r="B2067" t="str">
            <v>0</v>
          </cell>
          <cell r="C2067" t="str">
            <v>CIP1</v>
          </cell>
          <cell r="D2067" t="str">
            <v>M003</v>
          </cell>
          <cell r="E2067">
            <v>39182</v>
          </cell>
          <cell r="F2067" t="str">
            <v>SINGLE NEEDLE MACHINE</v>
          </cell>
          <cell r="G2067">
            <v>56010.54</v>
          </cell>
          <cell r="H2067">
            <v>-55077.04</v>
          </cell>
          <cell r="I2067">
            <v>933.5</v>
          </cell>
        </row>
        <row r="2068">
          <cell r="A2068">
            <v>30002491</v>
          </cell>
          <cell r="B2068" t="str">
            <v>0</v>
          </cell>
          <cell r="C2068" t="str">
            <v>CIP1</v>
          </cell>
          <cell r="D2068" t="str">
            <v>M003</v>
          </cell>
          <cell r="E2068">
            <v>39182</v>
          </cell>
          <cell r="F2068" t="str">
            <v>SINGLE NEEDLE MACHINE</v>
          </cell>
          <cell r="G2068">
            <v>56010.54</v>
          </cell>
          <cell r="H2068">
            <v>-55077.04</v>
          </cell>
          <cell r="I2068">
            <v>933.5</v>
          </cell>
        </row>
        <row r="2069">
          <cell r="A2069">
            <v>30002492</v>
          </cell>
          <cell r="B2069" t="str">
            <v>0</v>
          </cell>
          <cell r="C2069" t="str">
            <v>CIP1</v>
          </cell>
          <cell r="D2069" t="str">
            <v>M003</v>
          </cell>
          <cell r="E2069">
            <v>39182</v>
          </cell>
          <cell r="F2069" t="str">
            <v>SINGLE NEEDLE MACHINE</v>
          </cell>
          <cell r="G2069">
            <v>56010.54</v>
          </cell>
          <cell r="H2069">
            <v>-55077.04</v>
          </cell>
          <cell r="I2069">
            <v>933.5</v>
          </cell>
        </row>
        <row r="2070">
          <cell r="A2070">
            <v>30002493</v>
          </cell>
          <cell r="B2070" t="str">
            <v>0</v>
          </cell>
          <cell r="C2070" t="str">
            <v>CIP1</v>
          </cell>
          <cell r="D2070" t="str">
            <v>M003</v>
          </cell>
          <cell r="E2070">
            <v>39182</v>
          </cell>
          <cell r="F2070" t="str">
            <v>SINGLE NEEDLE MACHINE</v>
          </cell>
          <cell r="G2070">
            <v>56010.54</v>
          </cell>
          <cell r="H2070">
            <v>-55077.04</v>
          </cell>
          <cell r="I2070">
            <v>933.5</v>
          </cell>
        </row>
        <row r="2071">
          <cell r="A2071">
            <v>30002494</v>
          </cell>
          <cell r="B2071" t="str">
            <v>0</v>
          </cell>
          <cell r="C2071" t="str">
            <v>CIP1</v>
          </cell>
          <cell r="D2071" t="str">
            <v>M003</v>
          </cell>
          <cell r="E2071">
            <v>39182</v>
          </cell>
          <cell r="F2071" t="str">
            <v>SINGLE NEEDLE MACHINE</v>
          </cell>
          <cell r="G2071">
            <v>56010.54</v>
          </cell>
          <cell r="H2071">
            <v>-55077.04</v>
          </cell>
          <cell r="I2071">
            <v>933.5</v>
          </cell>
        </row>
        <row r="2072">
          <cell r="A2072">
            <v>30002496</v>
          </cell>
          <cell r="B2072" t="str">
            <v>0</v>
          </cell>
          <cell r="C2072" t="str">
            <v>CIP1</v>
          </cell>
          <cell r="D2072" t="str">
            <v>M003</v>
          </cell>
          <cell r="E2072">
            <v>39182</v>
          </cell>
          <cell r="F2072" t="str">
            <v>SINGLE NEEDLE MACHINE</v>
          </cell>
          <cell r="G2072">
            <v>56010.54</v>
          </cell>
          <cell r="H2072">
            <v>-55077.04</v>
          </cell>
          <cell r="I2072">
            <v>933.5</v>
          </cell>
        </row>
        <row r="2073">
          <cell r="A2073">
            <v>30002498</v>
          </cell>
          <cell r="B2073" t="str">
            <v>0</v>
          </cell>
          <cell r="C2073" t="str">
            <v>CIP1</v>
          </cell>
          <cell r="D2073" t="str">
            <v>M003</v>
          </cell>
          <cell r="E2073">
            <v>39182</v>
          </cell>
          <cell r="F2073" t="str">
            <v>SINGLE NEEDLE MACHINE</v>
          </cell>
          <cell r="G2073">
            <v>56010.54</v>
          </cell>
          <cell r="H2073">
            <v>-55077.04</v>
          </cell>
          <cell r="I2073">
            <v>933.5</v>
          </cell>
        </row>
        <row r="2074">
          <cell r="A2074">
            <v>30002499</v>
          </cell>
          <cell r="B2074" t="str">
            <v>0</v>
          </cell>
          <cell r="C2074" t="str">
            <v>CIP1</v>
          </cell>
          <cell r="D2074" t="str">
            <v>M003</v>
          </cell>
          <cell r="E2074">
            <v>38978</v>
          </cell>
          <cell r="F2074" t="str">
            <v>SINGLE NEEDLE MACHINE</v>
          </cell>
          <cell r="G2074">
            <v>59206.7</v>
          </cell>
          <cell r="H2074">
            <v>-59206.69</v>
          </cell>
          <cell r="I2074">
            <v>0.01</v>
          </cell>
        </row>
        <row r="2075">
          <cell r="A2075">
            <v>30002500</v>
          </cell>
          <cell r="B2075" t="str">
            <v>0</v>
          </cell>
          <cell r="C2075" t="str">
            <v>CIP1</v>
          </cell>
          <cell r="D2075" t="str">
            <v>M003</v>
          </cell>
          <cell r="E2075">
            <v>38978</v>
          </cell>
          <cell r="F2075" t="str">
            <v>SINGLE NEEDLE MACHINE</v>
          </cell>
          <cell r="G2075">
            <v>59206.7</v>
          </cell>
          <cell r="H2075">
            <v>-59206.69</v>
          </cell>
          <cell r="I2075">
            <v>0.01</v>
          </cell>
        </row>
        <row r="2076">
          <cell r="A2076">
            <v>30002501</v>
          </cell>
          <cell r="B2076" t="str">
            <v>0</v>
          </cell>
          <cell r="C2076" t="str">
            <v>CIP1</v>
          </cell>
          <cell r="D2076" t="str">
            <v>M003</v>
          </cell>
          <cell r="E2076">
            <v>38978</v>
          </cell>
          <cell r="F2076" t="str">
            <v>SINGLE NEEDLE MACHINE</v>
          </cell>
          <cell r="G2076">
            <v>59206.7</v>
          </cell>
          <cell r="H2076">
            <v>-59206.69</v>
          </cell>
          <cell r="I2076">
            <v>0.01</v>
          </cell>
        </row>
        <row r="2077">
          <cell r="A2077">
            <v>30002502</v>
          </cell>
          <cell r="B2077" t="str">
            <v>0</v>
          </cell>
          <cell r="C2077" t="str">
            <v>CIP1</v>
          </cell>
          <cell r="D2077" t="str">
            <v>M003</v>
          </cell>
          <cell r="E2077">
            <v>38978</v>
          </cell>
          <cell r="F2077" t="str">
            <v>SINGLE NEEDLE MACHINE</v>
          </cell>
          <cell r="G2077">
            <v>59206.7</v>
          </cell>
          <cell r="H2077">
            <v>-59206.69</v>
          </cell>
          <cell r="I2077">
            <v>0.01</v>
          </cell>
        </row>
        <row r="2078">
          <cell r="A2078">
            <v>30002503</v>
          </cell>
          <cell r="B2078" t="str">
            <v>0</v>
          </cell>
          <cell r="C2078" t="str">
            <v>CIP1</v>
          </cell>
          <cell r="D2078" t="str">
            <v>M003</v>
          </cell>
          <cell r="E2078">
            <v>38978</v>
          </cell>
          <cell r="F2078" t="str">
            <v>SINGLE NEEDLE MACHINE</v>
          </cell>
          <cell r="G2078">
            <v>59206.7</v>
          </cell>
          <cell r="H2078">
            <v>-59206.69</v>
          </cell>
          <cell r="I2078">
            <v>0.01</v>
          </cell>
        </row>
        <row r="2079">
          <cell r="A2079">
            <v>30002504</v>
          </cell>
          <cell r="B2079" t="str">
            <v>0</v>
          </cell>
          <cell r="C2079" t="str">
            <v>CIP1</v>
          </cell>
          <cell r="D2079" t="str">
            <v>M003</v>
          </cell>
          <cell r="E2079">
            <v>38978</v>
          </cell>
          <cell r="F2079" t="str">
            <v>SINGLE NEEDLE MACHINE</v>
          </cell>
          <cell r="G2079">
            <v>59206.7</v>
          </cell>
          <cell r="H2079">
            <v>-59206.69</v>
          </cell>
          <cell r="I2079">
            <v>0.01</v>
          </cell>
        </row>
        <row r="2080">
          <cell r="A2080">
            <v>30002505</v>
          </cell>
          <cell r="B2080" t="str">
            <v>0</v>
          </cell>
          <cell r="C2080" t="str">
            <v>CIP1</v>
          </cell>
          <cell r="D2080" t="str">
            <v>M003</v>
          </cell>
          <cell r="E2080">
            <v>38978</v>
          </cell>
          <cell r="F2080" t="str">
            <v>SINGLE NEEDLE MACHINE</v>
          </cell>
          <cell r="G2080">
            <v>59206.7</v>
          </cell>
          <cell r="H2080">
            <v>-59206.69</v>
          </cell>
          <cell r="I2080">
            <v>0.01</v>
          </cell>
        </row>
        <row r="2081">
          <cell r="A2081">
            <v>30002506</v>
          </cell>
          <cell r="B2081" t="str">
            <v>0</v>
          </cell>
          <cell r="C2081" t="str">
            <v>CIP1</v>
          </cell>
          <cell r="D2081" t="str">
            <v>M003</v>
          </cell>
          <cell r="E2081">
            <v>38978</v>
          </cell>
          <cell r="F2081" t="str">
            <v>SINGLE NEEDLE MACHINE</v>
          </cell>
          <cell r="G2081">
            <v>59206.7</v>
          </cell>
          <cell r="H2081">
            <v>-59206.69</v>
          </cell>
          <cell r="I2081">
            <v>0.01</v>
          </cell>
        </row>
        <row r="2082">
          <cell r="A2082">
            <v>30002507</v>
          </cell>
          <cell r="B2082" t="str">
            <v>0</v>
          </cell>
          <cell r="C2082" t="str">
            <v>CIP1</v>
          </cell>
          <cell r="D2082" t="str">
            <v>M003</v>
          </cell>
          <cell r="E2082">
            <v>38978</v>
          </cell>
          <cell r="F2082" t="str">
            <v>SINGLE NEEDLE MACHINE</v>
          </cell>
          <cell r="G2082">
            <v>59206.7</v>
          </cell>
          <cell r="H2082">
            <v>-59206.69</v>
          </cell>
          <cell r="I2082">
            <v>0.01</v>
          </cell>
        </row>
        <row r="2083">
          <cell r="A2083">
            <v>30002508</v>
          </cell>
          <cell r="B2083" t="str">
            <v>0</v>
          </cell>
          <cell r="C2083" t="str">
            <v>CIP1</v>
          </cell>
          <cell r="D2083" t="str">
            <v>M003</v>
          </cell>
          <cell r="E2083">
            <v>38978</v>
          </cell>
          <cell r="F2083" t="str">
            <v>SINGLE NEEDLE MACHINE</v>
          </cell>
          <cell r="G2083">
            <v>59206.7</v>
          </cell>
          <cell r="H2083">
            <v>-59206.69</v>
          </cell>
          <cell r="I2083">
            <v>0.01</v>
          </cell>
        </row>
        <row r="2084">
          <cell r="A2084">
            <v>30002509</v>
          </cell>
          <cell r="B2084" t="str">
            <v>0</v>
          </cell>
          <cell r="C2084" t="str">
            <v>CIP1</v>
          </cell>
          <cell r="D2084" t="str">
            <v>M003</v>
          </cell>
          <cell r="E2084">
            <v>38978</v>
          </cell>
          <cell r="F2084" t="str">
            <v>SINGLE NEEDLE MACHINE</v>
          </cell>
          <cell r="G2084">
            <v>59206.7</v>
          </cell>
          <cell r="H2084">
            <v>-59206.69</v>
          </cell>
          <cell r="I2084">
            <v>0.01</v>
          </cell>
        </row>
        <row r="2085">
          <cell r="A2085">
            <v>30002510</v>
          </cell>
          <cell r="B2085" t="str">
            <v>0</v>
          </cell>
          <cell r="C2085" t="str">
            <v>CIP1</v>
          </cell>
          <cell r="D2085" t="str">
            <v>M003</v>
          </cell>
          <cell r="E2085">
            <v>38978</v>
          </cell>
          <cell r="F2085" t="str">
            <v>SINGLE NEEDLE MACHINE</v>
          </cell>
          <cell r="G2085">
            <v>59206.7</v>
          </cell>
          <cell r="H2085">
            <v>-59206.69</v>
          </cell>
          <cell r="I2085">
            <v>0.01</v>
          </cell>
        </row>
        <row r="2086">
          <cell r="A2086">
            <v>30002511</v>
          </cell>
          <cell r="B2086" t="str">
            <v>0</v>
          </cell>
          <cell r="C2086" t="str">
            <v>CIP1</v>
          </cell>
          <cell r="D2086" t="str">
            <v>M003</v>
          </cell>
          <cell r="E2086">
            <v>38978</v>
          </cell>
          <cell r="F2086" t="str">
            <v>SINGLE NEEDLE MACHINE</v>
          </cell>
          <cell r="G2086">
            <v>59206.7</v>
          </cell>
          <cell r="H2086">
            <v>-59206.69</v>
          </cell>
          <cell r="I2086">
            <v>0.01</v>
          </cell>
        </row>
        <row r="2087">
          <cell r="A2087">
            <v>30002514</v>
          </cell>
          <cell r="B2087" t="str">
            <v>0</v>
          </cell>
          <cell r="C2087" t="str">
            <v>CIP1</v>
          </cell>
          <cell r="D2087" t="str">
            <v>M003</v>
          </cell>
          <cell r="E2087">
            <v>38978</v>
          </cell>
          <cell r="F2087" t="str">
            <v>SINGLE NEEDLE MACHINE</v>
          </cell>
          <cell r="G2087">
            <v>59206.7</v>
          </cell>
          <cell r="H2087">
            <v>-59206.69</v>
          </cell>
          <cell r="I2087">
            <v>0.01</v>
          </cell>
        </row>
        <row r="2088">
          <cell r="A2088">
            <v>30002515</v>
          </cell>
          <cell r="B2088" t="str">
            <v>0</v>
          </cell>
          <cell r="C2088" t="str">
            <v>CIP1</v>
          </cell>
          <cell r="D2088" t="str">
            <v>M003</v>
          </cell>
          <cell r="E2088">
            <v>38978</v>
          </cell>
          <cell r="F2088" t="str">
            <v>SINGLE NEEDLE MACHINE</v>
          </cell>
          <cell r="G2088">
            <v>59206.7</v>
          </cell>
          <cell r="H2088">
            <v>-59206.69</v>
          </cell>
          <cell r="I2088">
            <v>0.01</v>
          </cell>
        </row>
        <row r="2089">
          <cell r="A2089">
            <v>30002516</v>
          </cell>
          <cell r="B2089" t="str">
            <v>0</v>
          </cell>
          <cell r="C2089" t="str">
            <v>CIP1</v>
          </cell>
          <cell r="D2089" t="str">
            <v>M003</v>
          </cell>
          <cell r="E2089">
            <v>38978</v>
          </cell>
          <cell r="F2089" t="str">
            <v>SINGLE NEEDLE MACHINE</v>
          </cell>
          <cell r="G2089">
            <v>59206.7</v>
          </cell>
          <cell r="H2089">
            <v>-59206.69</v>
          </cell>
          <cell r="I2089">
            <v>0.01</v>
          </cell>
        </row>
        <row r="2090">
          <cell r="A2090">
            <v>30002517</v>
          </cell>
          <cell r="B2090" t="str">
            <v>0</v>
          </cell>
          <cell r="C2090" t="str">
            <v>CIP1</v>
          </cell>
          <cell r="D2090" t="str">
            <v>M003</v>
          </cell>
          <cell r="E2090">
            <v>38978</v>
          </cell>
          <cell r="F2090" t="str">
            <v>SINGLE NEEDLE MACHINE</v>
          </cell>
          <cell r="G2090">
            <v>59206.7</v>
          </cell>
          <cell r="H2090">
            <v>-59206.69</v>
          </cell>
          <cell r="I2090">
            <v>0.01</v>
          </cell>
        </row>
        <row r="2091">
          <cell r="A2091">
            <v>30002518</v>
          </cell>
          <cell r="B2091" t="str">
            <v>0</v>
          </cell>
          <cell r="C2091" t="str">
            <v>CIP1</v>
          </cell>
          <cell r="D2091" t="str">
            <v>M003</v>
          </cell>
          <cell r="E2091">
            <v>38978</v>
          </cell>
          <cell r="F2091" t="str">
            <v>SINGLE NEEDLE MACHINE</v>
          </cell>
          <cell r="G2091">
            <v>59206.7</v>
          </cell>
          <cell r="H2091">
            <v>-59206.69</v>
          </cell>
          <cell r="I2091">
            <v>0.01</v>
          </cell>
        </row>
        <row r="2092">
          <cell r="A2092">
            <v>30002519</v>
          </cell>
          <cell r="B2092" t="str">
            <v>0</v>
          </cell>
          <cell r="C2092" t="str">
            <v>CIP1</v>
          </cell>
          <cell r="D2092" t="str">
            <v>M003</v>
          </cell>
          <cell r="E2092">
            <v>38978</v>
          </cell>
          <cell r="F2092" t="str">
            <v>SINGLE NEEDLE MACHINE</v>
          </cell>
          <cell r="G2092">
            <v>59206.7</v>
          </cell>
          <cell r="H2092">
            <v>-59206.69</v>
          </cell>
          <cell r="I2092">
            <v>0.01</v>
          </cell>
        </row>
        <row r="2093">
          <cell r="A2093">
            <v>30002520</v>
          </cell>
          <cell r="B2093" t="str">
            <v>0</v>
          </cell>
          <cell r="C2093" t="str">
            <v>CIP1</v>
          </cell>
          <cell r="D2093" t="str">
            <v>M003</v>
          </cell>
          <cell r="E2093">
            <v>38978</v>
          </cell>
          <cell r="F2093" t="str">
            <v>SINGLE NEEDLE MACHINE</v>
          </cell>
          <cell r="G2093">
            <v>59206.7</v>
          </cell>
          <cell r="H2093">
            <v>-59206.69</v>
          </cell>
          <cell r="I2093">
            <v>0.01</v>
          </cell>
        </row>
        <row r="2094">
          <cell r="A2094">
            <v>30002521</v>
          </cell>
          <cell r="B2094" t="str">
            <v>0</v>
          </cell>
          <cell r="C2094" t="str">
            <v>CIP1</v>
          </cell>
          <cell r="D2094" t="str">
            <v>M003</v>
          </cell>
          <cell r="E2094">
            <v>38978</v>
          </cell>
          <cell r="F2094" t="str">
            <v>SINGLE NEEDLE MACHINE</v>
          </cell>
          <cell r="G2094">
            <v>59206.7</v>
          </cell>
          <cell r="H2094">
            <v>-59206.69</v>
          </cell>
          <cell r="I2094">
            <v>0.01</v>
          </cell>
        </row>
        <row r="2095">
          <cell r="A2095">
            <v>30002522</v>
          </cell>
          <cell r="B2095" t="str">
            <v>0</v>
          </cell>
          <cell r="C2095" t="str">
            <v>CIP1</v>
          </cell>
          <cell r="D2095" t="str">
            <v>M003</v>
          </cell>
          <cell r="E2095">
            <v>38978</v>
          </cell>
          <cell r="F2095" t="str">
            <v>SINGLE NEEDLE MACHINE</v>
          </cell>
          <cell r="G2095">
            <v>59206.7</v>
          </cell>
          <cell r="H2095">
            <v>-59206.69</v>
          </cell>
          <cell r="I2095">
            <v>0.01</v>
          </cell>
        </row>
        <row r="2096">
          <cell r="A2096">
            <v>30002523</v>
          </cell>
          <cell r="B2096" t="str">
            <v>0</v>
          </cell>
          <cell r="C2096" t="str">
            <v>CIP1</v>
          </cell>
          <cell r="D2096" t="str">
            <v>M003</v>
          </cell>
          <cell r="E2096">
            <v>38978</v>
          </cell>
          <cell r="F2096" t="str">
            <v>SINGLE NEEDLE MACHINE</v>
          </cell>
          <cell r="G2096">
            <v>59206.7</v>
          </cell>
          <cell r="H2096">
            <v>-59206.69</v>
          </cell>
          <cell r="I2096">
            <v>0.01</v>
          </cell>
        </row>
        <row r="2097">
          <cell r="A2097">
            <v>30002524</v>
          </cell>
          <cell r="B2097" t="str">
            <v>0</v>
          </cell>
          <cell r="C2097" t="str">
            <v>CIP1</v>
          </cell>
          <cell r="D2097" t="str">
            <v>M003</v>
          </cell>
          <cell r="E2097">
            <v>38978</v>
          </cell>
          <cell r="F2097" t="str">
            <v>SINGLE NEEDLE MACHINE</v>
          </cell>
          <cell r="G2097">
            <v>59206.7</v>
          </cell>
          <cell r="H2097">
            <v>-59206.69</v>
          </cell>
          <cell r="I2097">
            <v>0.01</v>
          </cell>
        </row>
        <row r="2098">
          <cell r="A2098">
            <v>30002525</v>
          </cell>
          <cell r="B2098" t="str">
            <v>0</v>
          </cell>
          <cell r="C2098" t="str">
            <v>CIP1</v>
          </cell>
          <cell r="D2098" t="str">
            <v>M003</v>
          </cell>
          <cell r="E2098">
            <v>38978</v>
          </cell>
          <cell r="F2098" t="str">
            <v>SINGLE NEEDLE MACHINE</v>
          </cell>
          <cell r="G2098">
            <v>59206.7</v>
          </cell>
          <cell r="H2098">
            <v>-59206.69</v>
          </cell>
          <cell r="I2098">
            <v>0.01</v>
          </cell>
        </row>
        <row r="2099">
          <cell r="A2099">
            <v>30002526</v>
          </cell>
          <cell r="B2099" t="str">
            <v>0</v>
          </cell>
          <cell r="C2099" t="str">
            <v>CIP1</v>
          </cell>
          <cell r="D2099" t="str">
            <v>M003</v>
          </cell>
          <cell r="E2099">
            <v>38978</v>
          </cell>
          <cell r="F2099" t="str">
            <v>SINGLE NEEDLE MACHINE</v>
          </cell>
          <cell r="G2099">
            <v>59206.7</v>
          </cell>
          <cell r="H2099">
            <v>-59206.69</v>
          </cell>
          <cell r="I2099">
            <v>0.01</v>
          </cell>
        </row>
        <row r="2100">
          <cell r="A2100">
            <v>30002527</v>
          </cell>
          <cell r="B2100" t="str">
            <v>0</v>
          </cell>
          <cell r="C2100" t="str">
            <v>CIP1</v>
          </cell>
          <cell r="D2100" t="str">
            <v>M003</v>
          </cell>
          <cell r="E2100">
            <v>39502</v>
          </cell>
          <cell r="F2100" t="str">
            <v>SINGLE NEEDLE MACHINE</v>
          </cell>
          <cell r="G2100">
            <v>59737.440000000002</v>
          </cell>
          <cell r="H2100">
            <v>-55423.08</v>
          </cell>
          <cell r="I2100">
            <v>4314.3599999999997</v>
          </cell>
        </row>
        <row r="2101">
          <cell r="A2101">
            <v>30002528</v>
          </cell>
          <cell r="B2101" t="str">
            <v>0</v>
          </cell>
          <cell r="C2101" t="str">
            <v>CIP1</v>
          </cell>
          <cell r="D2101" t="str">
            <v>M003</v>
          </cell>
          <cell r="E2101">
            <v>39502</v>
          </cell>
          <cell r="F2101" t="str">
            <v>SINGLE NEEDLE MACHINE</v>
          </cell>
          <cell r="G2101">
            <v>59737.440000000002</v>
          </cell>
          <cell r="H2101">
            <v>-55423.08</v>
          </cell>
          <cell r="I2101">
            <v>4314.3599999999997</v>
          </cell>
        </row>
        <row r="2102">
          <cell r="A2102">
            <v>30002529</v>
          </cell>
          <cell r="B2102" t="str">
            <v>0</v>
          </cell>
          <cell r="C2102" t="str">
            <v>CIP1</v>
          </cell>
          <cell r="D2102" t="str">
            <v>M003</v>
          </cell>
          <cell r="E2102">
            <v>39502</v>
          </cell>
          <cell r="F2102" t="str">
            <v>SINGLE NEEDLE MACHINE</v>
          </cell>
          <cell r="G2102">
            <v>59737.440000000002</v>
          </cell>
          <cell r="H2102">
            <v>-55423.08</v>
          </cell>
          <cell r="I2102">
            <v>4314.3599999999997</v>
          </cell>
        </row>
        <row r="2103">
          <cell r="A2103">
            <v>30002530</v>
          </cell>
          <cell r="B2103" t="str">
            <v>0</v>
          </cell>
          <cell r="C2103" t="str">
            <v>CIP1</v>
          </cell>
          <cell r="D2103" t="str">
            <v>M003</v>
          </cell>
          <cell r="E2103">
            <v>39502</v>
          </cell>
          <cell r="F2103" t="str">
            <v>SINGLE NEEDLE MACHINE</v>
          </cell>
          <cell r="G2103">
            <v>59737.440000000002</v>
          </cell>
          <cell r="H2103">
            <v>-55423.08</v>
          </cell>
          <cell r="I2103">
            <v>4314.3599999999997</v>
          </cell>
        </row>
        <row r="2104">
          <cell r="A2104">
            <v>30002531</v>
          </cell>
          <cell r="B2104" t="str">
            <v>0</v>
          </cell>
          <cell r="C2104" t="str">
            <v>CIP1</v>
          </cell>
          <cell r="D2104" t="str">
            <v>M003</v>
          </cell>
          <cell r="E2104">
            <v>39502</v>
          </cell>
          <cell r="F2104" t="str">
            <v>SINGLE NEEDLE MACHINE</v>
          </cell>
          <cell r="G2104">
            <v>59737.440000000002</v>
          </cell>
          <cell r="H2104">
            <v>-55423.08</v>
          </cell>
          <cell r="I2104">
            <v>4314.3599999999997</v>
          </cell>
        </row>
        <row r="2105">
          <cell r="A2105">
            <v>30002532</v>
          </cell>
          <cell r="B2105" t="str">
            <v>0</v>
          </cell>
          <cell r="C2105" t="str">
            <v>CIP1</v>
          </cell>
          <cell r="D2105" t="str">
            <v>M003</v>
          </cell>
          <cell r="E2105">
            <v>39502</v>
          </cell>
          <cell r="F2105" t="str">
            <v>SINGLE NEEDLE MACHINE</v>
          </cell>
          <cell r="G2105">
            <v>59737.440000000002</v>
          </cell>
          <cell r="H2105">
            <v>-55423.08</v>
          </cell>
          <cell r="I2105">
            <v>4314.3599999999997</v>
          </cell>
        </row>
        <row r="2106">
          <cell r="A2106">
            <v>30002533</v>
          </cell>
          <cell r="B2106" t="str">
            <v>0</v>
          </cell>
          <cell r="C2106" t="str">
            <v>CIP1</v>
          </cell>
          <cell r="D2106" t="str">
            <v>M003</v>
          </cell>
          <cell r="E2106">
            <v>39502</v>
          </cell>
          <cell r="F2106" t="str">
            <v>SINGLE NEEDLE MACHINE</v>
          </cell>
          <cell r="G2106">
            <v>59737.440000000002</v>
          </cell>
          <cell r="H2106">
            <v>-55423.08</v>
          </cell>
          <cell r="I2106">
            <v>4314.3599999999997</v>
          </cell>
        </row>
        <row r="2107">
          <cell r="A2107">
            <v>30002534</v>
          </cell>
          <cell r="B2107" t="str">
            <v>0</v>
          </cell>
          <cell r="C2107" t="str">
            <v>CIP1</v>
          </cell>
          <cell r="D2107" t="str">
            <v>M003</v>
          </cell>
          <cell r="E2107">
            <v>39502</v>
          </cell>
          <cell r="F2107" t="str">
            <v>1 Needle Lock Stitch M#DDL-8700-7  SL#4D0AF14443</v>
          </cell>
          <cell r="G2107">
            <v>59737.440000000002</v>
          </cell>
          <cell r="H2107">
            <v>-55423.08</v>
          </cell>
          <cell r="I2107">
            <v>4314.3599999999997</v>
          </cell>
        </row>
        <row r="2108">
          <cell r="A2108">
            <v>30002535</v>
          </cell>
          <cell r="B2108" t="str">
            <v>0</v>
          </cell>
          <cell r="C2108" t="str">
            <v>CIP1</v>
          </cell>
          <cell r="D2108" t="str">
            <v>M003</v>
          </cell>
          <cell r="E2108">
            <v>39502</v>
          </cell>
          <cell r="F2108" t="str">
            <v>SINGLE NEEDLE MACHINE</v>
          </cell>
          <cell r="G2108">
            <v>59737.440000000002</v>
          </cell>
          <cell r="H2108">
            <v>-55423.08</v>
          </cell>
          <cell r="I2108">
            <v>4314.3599999999997</v>
          </cell>
        </row>
        <row r="2109">
          <cell r="A2109">
            <v>30002536</v>
          </cell>
          <cell r="B2109" t="str">
            <v>0</v>
          </cell>
          <cell r="C2109" t="str">
            <v>CIP1</v>
          </cell>
          <cell r="D2109" t="str">
            <v>M003</v>
          </cell>
          <cell r="E2109">
            <v>39502</v>
          </cell>
          <cell r="F2109" t="str">
            <v>SINGLE NEEDLE MACHINE</v>
          </cell>
          <cell r="G2109">
            <v>59737.440000000002</v>
          </cell>
          <cell r="H2109">
            <v>-55423.08</v>
          </cell>
          <cell r="I2109">
            <v>4314.3599999999997</v>
          </cell>
        </row>
        <row r="2110">
          <cell r="A2110">
            <v>30002537</v>
          </cell>
          <cell r="B2110" t="str">
            <v>0</v>
          </cell>
          <cell r="C2110" t="str">
            <v>CIP1</v>
          </cell>
          <cell r="D2110" t="str">
            <v>M003</v>
          </cell>
          <cell r="E2110">
            <v>39502</v>
          </cell>
          <cell r="F2110" t="str">
            <v>1 Needle Lock Stitch M#0000 SL#0000</v>
          </cell>
          <cell r="G2110">
            <v>59737.440000000002</v>
          </cell>
          <cell r="H2110">
            <v>-55423.08</v>
          </cell>
          <cell r="I2110">
            <v>4314.3599999999997</v>
          </cell>
        </row>
        <row r="2111">
          <cell r="A2111">
            <v>30002538</v>
          </cell>
          <cell r="B2111" t="str">
            <v>0</v>
          </cell>
          <cell r="C2111" t="str">
            <v>CIP1</v>
          </cell>
          <cell r="D2111" t="str">
            <v>M003</v>
          </cell>
          <cell r="E2111">
            <v>39502</v>
          </cell>
          <cell r="F2111" t="str">
            <v>SINGLE NEEDLE MACHINE</v>
          </cell>
          <cell r="G2111">
            <v>59737.440000000002</v>
          </cell>
          <cell r="H2111">
            <v>-55423.08</v>
          </cell>
          <cell r="I2111">
            <v>4314.3599999999997</v>
          </cell>
        </row>
        <row r="2112">
          <cell r="A2112">
            <v>30002539</v>
          </cell>
          <cell r="B2112" t="str">
            <v>0</v>
          </cell>
          <cell r="C2112" t="str">
            <v>CIP1</v>
          </cell>
          <cell r="D2112" t="str">
            <v>M003</v>
          </cell>
          <cell r="E2112">
            <v>39502</v>
          </cell>
          <cell r="F2112" t="str">
            <v>SINGLE NEEDLE MACHINE</v>
          </cell>
          <cell r="G2112">
            <v>59737.440000000002</v>
          </cell>
          <cell r="H2112">
            <v>-55423.08</v>
          </cell>
          <cell r="I2112">
            <v>4314.3599999999997</v>
          </cell>
        </row>
        <row r="2113">
          <cell r="A2113">
            <v>30002540</v>
          </cell>
          <cell r="B2113" t="str">
            <v>0</v>
          </cell>
          <cell r="C2113" t="str">
            <v>CIP1</v>
          </cell>
          <cell r="D2113" t="str">
            <v>M003</v>
          </cell>
          <cell r="E2113">
            <v>39502</v>
          </cell>
          <cell r="F2113" t="str">
            <v>SINGLE NEEDLE MACHINE</v>
          </cell>
          <cell r="G2113">
            <v>59737.440000000002</v>
          </cell>
          <cell r="H2113">
            <v>-55423.08</v>
          </cell>
          <cell r="I2113">
            <v>4314.3599999999997</v>
          </cell>
        </row>
        <row r="2114">
          <cell r="A2114">
            <v>30002541</v>
          </cell>
          <cell r="B2114" t="str">
            <v>0</v>
          </cell>
          <cell r="C2114" t="str">
            <v>CIP1</v>
          </cell>
          <cell r="D2114" t="str">
            <v>M003</v>
          </cell>
          <cell r="E2114">
            <v>39502</v>
          </cell>
          <cell r="F2114" t="str">
            <v>SINGLE NEEDLE MACHINE</v>
          </cell>
          <cell r="G2114">
            <v>59737.440000000002</v>
          </cell>
          <cell r="H2114">
            <v>-55423.08</v>
          </cell>
          <cell r="I2114">
            <v>4314.3599999999997</v>
          </cell>
        </row>
        <row r="2115">
          <cell r="A2115">
            <v>30002542</v>
          </cell>
          <cell r="B2115" t="str">
            <v>0</v>
          </cell>
          <cell r="C2115" t="str">
            <v>CIP1</v>
          </cell>
          <cell r="D2115" t="str">
            <v>M003</v>
          </cell>
          <cell r="E2115">
            <v>39502</v>
          </cell>
          <cell r="F2115" t="str">
            <v>SINGLE NEEDLE MACHINE</v>
          </cell>
          <cell r="G2115">
            <v>59737.440000000002</v>
          </cell>
          <cell r="H2115">
            <v>-55423.08</v>
          </cell>
          <cell r="I2115">
            <v>4314.3599999999997</v>
          </cell>
        </row>
        <row r="2116">
          <cell r="A2116">
            <v>30002543</v>
          </cell>
          <cell r="B2116" t="str">
            <v>0</v>
          </cell>
          <cell r="C2116" t="str">
            <v>CIP1</v>
          </cell>
          <cell r="D2116" t="str">
            <v>M003</v>
          </cell>
          <cell r="E2116">
            <v>39502</v>
          </cell>
          <cell r="F2116" t="str">
            <v>SINGLE NEEDLE MACHINE</v>
          </cell>
          <cell r="G2116">
            <v>59737.440000000002</v>
          </cell>
          <cell r="H2116">
            <v>-55423.08</v>
          </cell>
          <cell r="I2116">
            <v>4314.3599999999997</v>
          </cell>
        </row>
        <row r="2117">
          <cell r="A2117">
            <v>30002544</v>
          </cell>
          <cell r="B2117" t="str">
            <v>0</v>
          </cell>
          <cell r="C2117" t="str">
            <v>CIP1</v>
          </cell>
          <cell r="D2117" t="str">
            <v>M003</v>
          </cell>
          <cell r="E2117">
            <v>39502</v>
          </cell>
          <cell r="F2117" t="str">
            <v>SINGLE NEEDLE MACHINE</v>
          </cell>
          <cell r="G2117">
            <v>59737.440000000002</v>
          </cell>
          <cell r="H2117">
            <v>-55423.08</v>
          </cell>
          <cell r="I2117">
            <v>4314.3599999999997</v>
          </cell>
        </row>
        <row r="2118">
          <cell r="A2118">
            <v>30002545</v>
          </cell>
          <cell r="B2118" t="str">
            <v>0</v>
          </cell>
          <cell r="C2118" t="str">
            <v>CIP1</v>
          </cell>
          <cell r="D2118" t="str">
            <v>M003</v>
          </cell>
          <cell r="E2118">
            <v>39502</v>
          </cell>
          <cell r="F2118" t="str">
            <v>SINGLE NEEDLE MACHINE</v>
          </cell>
          <cell r="G2118">
            <v>59737.440000000002</v>
          </cell>
          <cell r="H2118">
            <v>-55423.08</v>
          </cell>
          <cell r="I2118">
            <v>4314.3599999999997</v>
          </cell>
        </row>
        <row r="2119">
          <cell r="A2119">
            <v>30002546</v>
          </cell>
          <cell r="B2119" t="str">
            <v>0</v>
          </cell>
          <cell r="C2119" t="str">
            <v>CIP1</v>
          </cell>
          <cell r="D2119" t="str">
            <v>M003</v>
          </cell>
          <cell r="E2119">
            <v>39502</v>
          </cell>
          <cell r="F2119" t="str">
            <v>SINGLE NEEDLE MACHINE</v>
          </cell>
          <cell r="G2119">
            <v>59737.440000000002</v>
          </cell>
          <cell r="H2119">
            <v>-55423.08</v>
          </cell>
          <cell r="I2119">
            <v>4314.3599999999997</v>
          </cell>
        </row>
        <row r="2120">
          <cell r="A2120">
            <v>30002547</v>
          </cell>
          <cell r="B2120" t="str">
            <v>0</v>
          </cell>
          <cell r="C2120" t="str">
            <v>CIP1</v>
          </cell>
          <cell r="D2120" t="str">
            <v>M003</v>
          </cell>
          <cell r="E2120">
            <v>39502</v>
          </cell>
          <cell r="F2120" t="str">
            <v>SINGLE NEEDLE MACHINE</v>
          </cell>
          <cell r="G2120">
            <v>59737.440000000002</v>
          </cell>
          <cell r="H2120">
            <v>-55423.08</v>
          </cell>
          <cell r="I2120">
            <v>4314.3599999999997</v>
          </cell>
        </row>
        <row r="2121">
          <cell r="A2121">
            <v>30002548</v>
          </cell>
          <cell r="B2121" t="str">
            <v>0</v>
          </cell>
          <cell r="C2121" t="str">
            <v>CIP1</v>
          </cell>
          <cell r="D2121" t="str">
            <v>M003</v>
          </cell>
          <cell r="E2121">
            <v>39502</v>
          </cell>
          <cell r="F2121" t="str">
            <v>SINGLE NEEDLE MACHINE</v>
          </cell>
          <cell r="G2121">
            <v>59737.440000000002</v>
          </cell>
          <cell r="H2121">
            <v>-55423.08</v>
          </cell>
          <cell r="I2121">
            <v>4314.3599999999997</v>
          </cell>
        </row>
        <row r="2122">
          <cell r="A2122">
            <v>30002549</v>
          </cell>
          <cell r="B2122" t="str">
            <v>0</v>
          </cell>
          <cell r="C2122" t="str">
            <v>CIP1</v>
          </cell>
          <cell r="D2122" t="str">
            <v>M003</v>
          </cell>
          <cell r="E2122">
            <v>39502</v>
          </cell>
          <cell r="F2122" t="str">
            <v>SINGLE NEEDLE MACHINE</v>
          </cell>
          <cell r="G2122">
            <v>59737.440000000002</v>
          </cell>
          <cell r="H2122">
            <v>-55423.08</v>
          </cell>
          <cell r="I2122">
            <v>4314.3599999999997</v>
          </cell>
        </row>
        <row r="2123">
          <cell r="A2123">
            <v>30002550</v>
          </cell>
          <cell r="B2123" t="str">
            <v>0</v>
          </cell>
          <cell r="C2123" t="str">
            <v>CIP1</v>
          </cell>
          <cell r="D2123" t="str">
            <v>M003</v>
          </cell>
          <cell r="E2123">
            <v>39502</v>
          </cell>
          <cell r="F2123" t="str">
            <v>SINGLE NEEDLE MACHINE</v>
          </cell>
          <cell r="G2123">
            <v>59737.440000000002</v>
          </cell>
          <cell r="H2123">
            <v>-55423.08</v>
          </cell>
          <cell r="I2123">
            <v>4314.3599999999997</v>
          </cell>
        </row>
        <row r="2124">
          <cell r="A2124">
            <v>30002551</v>
          </cell>
          <cell r="B2124" t="str">
            <v>0</v>
          </cell>
          <cell r="C2124" t="str">
            <v>CIP1</v>
          </cell>
          <cell r="D2124" t="str">
            <v>M003</v>
          </cell>
          <cell r="E2124">
            <v>39502</v>
          </cell>
          <cell r="F2124" t="str">
            <v>SINGLE NEEDLE MACHINE</v>
          </cell>
          <cell r="G2124">
            <v>59737.440000000002</v>
          </cell>
          <cell r="H2124">
            <v>-55423.08</v>
          </cell>
          <cell r="I2124">
            <v>4314.3599999999997</v>
          </cell>
        </row>
        <row r="2125">
          <cell r="A2125">
            <v>30002552</v>
          </cell>
          <cell r="B2125" t="str">
            <v>0</v>
          </cell>
          <cell r="C2125" t="str">
            <v>CIP1</v>
          </cell>
          <cell r="D2125" t="str">
            <v>M003</v>
          </cell>
          <cell r="E2125">
            <v>39502</v>
          </cell>
          <cell r="F2125" t="str">
            <v>SINGLE NEEDLE MACHINE</v>
          </cell>
          <cell r="G2125">
            <v>59737.440000000002</v>
          </cell>
          <cell r="H2125">
            <v>-55423.08</v>
          </cell>
          <cell r="I2125">
            <v>4314.3599999999997</v>
          </cell>
        </row>
        <row r="2126">
          <cell r="A2126">
            <v>30002553</v>
          </cell>
          <cell r="B2126" t="str">
            <v>0</v>
          </cell>
          <cell r="C2126" t="str">
            <v>CIP1</v>
          </cell>
          <cell r="D2126" t="str">
            <v>M003</v>
          </cell>
          <cell r="E2126">
            <v>39502</v>
          </cell>
          <cell r="F2126" t="str">
            <v>SINGLE NEEDLE MACHINE</v>
          </cell>
          <cell r="G2126">
            <v>59737.440000000002</v>
          </cell>
          <cell r="H2126">
            <v>-55423.08</v>
          </cell>
          <cell r="I2126">
            <v>4314.3599999999997</v>
          </cell>
        </row>
        <row r="2127">
          <cell r="A2127">
            <v>30002554</v>
          </cell>
          <cell r="B2127" t="str">
            <v>0</v>
          </cell>
          <cell r="C2127" t="str">
            <v>CIP1</v>
          </cell>
          <cell r="D2127" t="str">
            <v>M003</v>
          </cell>
          <cell r="E2127">
            <v>39502</v>
          </cell>
          <cell r="F2127" t="str">
            <v>SINGLE NEEDLE MACHINE</v>
          </cell>
          <cell r="G2127">
            <v>59737.440000000002</v>
          </cell>
          <cell r="H2127">
            <v>-55423.08</v>
          </cell>
          <cell r="I2127">
            <v>4314.3599999999997</v>
          </cell>
        </row>
        <row r="2128">
          <cell r="A2128">
            <v>30002555</v>
          </cell>
          <cell r="B2128" t="str">
            <v>0</v>
          </cell>
          <cell r="C2128" t="str">
            <v>CIP1</v>
          </cell>
          <cell r="D2128" t="str">
            <v>M003</v>
          </cell>
          <cell r="E2128">
            <v>39502</v>
          </cell>
          <cell r="F2128" t="str">
            <v>SINGLE NEEDLE MACHINE</v>
          </cell>
          <cell r="G2128">
            <v>59737.440000000002</v>
          </cell>
          <cell r="H2128">
            <v>-55423.08</v>
          </cell>
          <cell r="I2128">
            <v>4314.3599999999997</v>
          </cell>
        </row>
        <row r="2129">
          <cell r="A2129">
            <v>30002556</v>
          </cell>
          <cell r="B2129" t="str">
            <v>0</v>
          </cell>
          <cell r="C2129" t="str">
            <v>CIP1</v>
          </cell>
          <cell r="D2129" t="str">
            <v>M003</v>
          </cell>
          <cell r="E2129">
            <v>39502</v>
          </cell>
          <cell r="F2129" t="str">
            <v>SINGLE NEEDLE MACHINE</v>
          </cell>
          <cell r="G2129">
            <v>59737.440000000002</v>
          </cell>
          <cell r="H2129">
            <v>-55423.08</v>
          </cell>
          <cell r="I2129">
            <v>4314.3599999999997</v>
          </cell>
        </row>
        <row r="2130">
          <cell r="A2130">
            <v>30002557</v>
          </cell>
          <cell r="B2130" t="str">
            <v>0</v>
          </cell>
          <cell r="C2130" t="str">
            <v>CIP1</v>
          </cell>
          <cell r="D2130" t="str">
            <v>M003</v>
          </cell>
          <cell r="E2130">
            <v>38943</v>
          </cell>
          <cell r="F2130" t="str">
            <v>SINGLE NEEDLE MACHINE</v>
          </cell>
          <cell r="G2130">
            <v>59757.19</v>
          </cell>
          <cell r="H2130">
            <v>-59757.18</v>
          </cell>
          <cell r="I2130">
            <v>0.01</v>
          </cell>
        </row>
        <row r="2131">
          <cell r="A2131">
            <v>30002558</v>
          </cell>
          <cell r="B2131" t="str">
            <v>0</v>
          </cell>
          <cell r="C2131" t="str">
            <v>CIP1</v>
          </cell>
          <cell r="D2131" t="str">
            <v>M003</v>
          </cell>
          <cell r="E2131">
            <v>38943</v>
          </cell>
          <cell r="F2131" t="str">
            <v>SINGLE NEEDLE MACHINE</v>
          </cell>
          <cell r="G2131">
            <v>59757.19</v>
          </cell>
          <cell r="H2131">
            <v>-59757.18</v>
          </cell>
          <cell r="I2131">
            <v>0.01</v>
          </cell>
        </row>
        <row r="2132">
          <cell r="A2132">
            <v>30002559</v>
          </cell>
          <cell r="B2132" t="str">
            <v>0</v>
          </cell>
          <cell r="C2132" t="str">
            <v>CIP1</v>
          </cell>
          <cell r="D2132" t="str">
            <v>M003</v>
          </cell>
          <cell r="E2132">
            <v>38943</v>
          </cell>
          <cell r="F2132" t="str">
            <v>SINGLE NEEDLE MACHINE</v>
          </cell>
          <cell r="G2132">
            <v>59757.19</v>
          </cell>
          <cell r="H2132">
            <v>-59757.18</v>
          </cell>
          <cell r="I2132">
            <v>0.01</v>
          </cell>
        </row>
        <row r="2133">
          <cell r="A2133">
            <v>30002560</v>
          </cell>
          <cell r="B2133" t="str">
            <v>0</v>
          </cell>
          <cell r="C2133" t="str">
            <v>CIP1</v>
          </cell>
          <cell r="D2133" t="str">
            <v>M003</v>
          </cell>
          <cell r="E2133">
            <v>38943</v>
          </cell>
          <cell r="F2133" t="str">
            <v>SINGLE NEEDLE MACHINE</v>
          </cell>
          <cell r="G2133">
            <v>59757.19</v>
          </cell>
          <cell r="H2133">
            <v>-59757.18</v>
          </cell>
          <cell r="I2133">
            <v>0.01</v>
          </cell>
        </row>
        <row r="2134">
          <cell r="A2134">
            <v>30002561</v>
          </cell>
          <cell r="B2134" t="str">
            <v>0</v>
          </cell>
          <cell r="C2134" t="str">
            <v>CIP1</v>
          </cell>
          <cell r="D2134" t="str">
            <v>M003</v>
          </cell>
          <cell r="E2134">
            <v>38943</v>
          </cell>
          <cell r="F2134" t="str">
            <v>SINGLE NEEDLE MACHINE</v>
          </cell>
          <cell r="G2134">
            <v>59757.19</v>
          </cell>
          <cell r="H2134">
            <v>-59757.18</v>
          </cell>
          <cell r="I2134">
            <v>0.01</v>
          </cell>
        </row>
        <row r="2135">
          <cell r="A2135">
            <v>30002562</v>
          </cell>
          <cell r="B2135" t="str">
            <v>0</v>
          </cell>
          <cell r="C2135" t="str">
            <v>CIP1</v>
          </cell>
          <cell r="D2135" t="str">
            <v>M003</v>
          </cell>
          <cell r="E2135">
            <v>38943</v>
          </cell>
          <cell r="F2135" t="str">
            <v>SINGLE NEEDLE MACHINE</v>
          </cell>
          <cell r="G2135">
            <v>59757.19</v>
          </cell>
          <cell r="H2135">
            <v>-59757.18</v>
          </cell>
          <cell r="I2135">
            <v>0.01</v>
          </cell>
        </row>
        <row r="2136">
          <cell r="A2136">
            <v>30002563</v>
          </cell>
          <cell r="B2136" t="str">
            <v>0</v>
          </cell>
          <cell r="C2136" t="str">
            <v>CIP1</v>
          </cell>
          <cell r="D2136" t="str">
            <v>M003</v>
          </cell>
          <cell r="E2136">
            <v>38943</v>
          </cell>
          <cell r="F2136" t="str">
            <v>SINGLE NEEDLE MACHINE</v>
          </cell>
          <cell r="G2136">
            <v>59757.19</v>
          </cell>
          <cell r="H2136">
            <v>-59757.18</v>
          </cell>
          <cell r="I2136">
            <v>0.01</v>
          </cell>
        </row>
        <row r="2137">
          <cell r="A2137">
            <v>30002564</v>
          </cell>
          <cell r="B2137" t="str">
            <v>0</v>
          </cell>
          <cell r="C2137" t="str">
            <v>CIP1</v>
          </cell>
          <cell r="D2137" t="str">
            <v>M003</v>
          </cell>
          <cell r="E2137">
            <v>38943</v>
          </cell>
          <cell r="F2137" t="str">
            <v>SINGLE NEEDLE MACHINE</v>
          </cell>
          <cell r="G2137">
            <v>59757.19</v>
          </cell>
          <cell r="H2137">
            <v>-59757.18</v>
          </cell>
          <cell r="I2137">
            <v>0.01</v>
          </cell>
        </row>
        <row r="2138">
          <cell r="A2138">
            <v>30002565</v>
          </cell>
          <cell r="B2138" t="str">
            <v>0</v>
          </cell>
          <cell r="C2138" t="str">
            <v>CIP1</v>
          </cell>
          <cell r="D2138" t="str">
            <v>M003</v>
          </cell>
          <cell r="E2138">
            <v>38943</v>
          </cell>
          <cell r="F2138" t="str">
            <v>SINGLE NEEDLE MACHINE</v>
          </cell>
          <cell r="G2138">
            <v>59757.19</v>
          </cell>
          <cell r="H2138">
            <v>-59757.18</v>
          </cell>
          <cell r="I2138">
            <v>0.01</v>
          </cell>
        </row>
        <row r="2139">
          <cell r="A2139">
            <v>30002566</v>
          </cell>
          <cell r="B2139" t="str">
            <v>0</v>
          </cell>
          <cell r="C2139" t="str">
            <v>CIP1</v>
          </cell>
          <cell r="D2139" t="str">
            <v>M003</v>
          </cell>
          <cell r="E2139">
            <v>38943</v>
          </cell>
          <cell r="F2139" t="str">
            <v>SINGLE NEEDLE MACHINE</v>
          </cell>
          <cell r="G2139">
            <v>59757.19</v>
          </cell>
          <cell r="H2139">
            <v>-59757.18</v>
          </cell>
          <cell r="I2139">
            <v>0.01</v>
          </cell>
        </row>
        <row r="2140">
          <cell r="A2140">
            <v>30002567</v>
          </cell>
          <cell r="B2140" t="str">
            <v>0</v>
          </cell>
          <cell r="C2140" t="str">
            <v>CIP1</v>
          </cell>
          <cell r="D2140" t="str">
            <v>M003</v>
          </cell>
          <cell r="E2140">
            <v>38943</v>
          </cell>
          <cell r="F2140" t="str">
            <v>SINGLE NEEDLE MACHINE</v>
          </cell>
          <cell r="G2140">
            <v>59757.19</v>
          </cell>
          <cell r="H2140">
            <v>-59757.18</v>
          </cell>
          <cell r="I2140">
            <v>0.01</v>
          </cell>
        </row>
        <row r="2141">
          <cell r="A2141">
            <v>30002568</v>
          </cell>
          <cell r="B2141" t="str">
            <v>0</v>
          </cell>
          <cell r="C2141" t="str">
            <v>CIP1</v>
          </cell>
          <cell r="D2141" t="str">
            <v>M003</v>
          </cell>
          <cell r="E2141">
            <v>38943</v>
          </cell>
          <cell r="F2141" t="str">
            <v>SINGLE NEEDLE MACHINE</v>
          </cell>
          <cell r="G2141">
            <v>59757.19</v>
          </cell>
          <cell r="H2141">
            <v>-59757.18</v>
          </cell>
          <cell r="I2141">
            <v>0.01</v>
          </cell>
        </row>
        <row r="2142">
          <cell r="A2142">
            <v>30002569</v>
          </cell>
          <cell r="B2142" t="str">
            <v>0</v>
          </cell>
          <cell r="C2142" t="str">
            <v>CIP1</v>
          </cell>
          <cell r="D2142" t="str">
            <v>M003</v>
          </cell>
          <cell r="E2142">
            <v>38943</v>
          </cell>
          <cell r="F2142" t="str">
            <v>SINGLE NEEDLE MACHINE</v>
          </cell>
          <cell r="G2142">
            <v>59757.19</v>
          </cell>
          <cell r="H2142">
            <v>-59757.18</v>
          </cell>
          <cell r="I2142">
            <v>0.01</v>
          </cell>
        </row>
        <row r="2143">
          <cell r="A2143">
            <v>30002570</v>
          </cell>
          <cell r="B2143" t="str">
            <v>0</v>
          </cell>
          <cell r="C2143" t="str">
            <v>CIP1</v>
          </cell>
          <cell r="D2143" t="str">
            <v>M003</v>
          </cell>
          <cell r="E2143">
            <v>38943</v>
          </cell>
          <cell r="F2143" t="str">
            <v>SINGLE NEEDLE MACHINE</v>
          </cell>
          <cell r="G2143">
            <v>59757.19</v>
          </cell>
          <cell r="H2143">
            <v>-59757.18</v>
          </cell>
          <cell r="I2143">
            <v>0.01</v>
          </cell>
        </row>
        <row r="2144">
          <cell r="A2144">
            <v>30002571</v>
          </cell>
          <cell r="B2144" t="str">
            <v>0</v>
          </cell>
          <cell r="C2144" t="str">
            <v>CIP1</v>
          </cell>
          <cell r="D2144" t="str">
            <v>M003</v>
          </cell>
          <cell r="E2144">
            <v>38943</v>
          </cell>
          <cell r="F2144" t="str">
            <v>SINGLE NEEDLE MACHINE</v>
          </cell>
          <cell r="G2144">
            <v>59757.19</v>
          </cell>
          <cell r="H2144">
            <v>-59757.18</v>
          </cell>
          <cell r="I2144">
            <v>0.01</v>
          </cell>
        </row>
        <row r="2145">
          <cell r="A2145">
            <v>30002572</v>
          </cell>
          <cell r="B2145" t="str">
            <v>0</v>
          </cell>
          <cell r="C2145" t="str">
            <v>CIP1</v>
          </cell>
          <cell r="D2145" t="str">
            <v>M003</v>
          </cell>
          <cell r="E2145">
            <v>38943</v>
          </cell>
          <cell r="F2145" t="str">
            <v>SINGLE NEEDLE MACHINE</v>
          </cell>
          <cell r="G2145">
            <v>59757.19</v>
          </cell>
          <cell r="H2145">
            <v>-59757.18</v>
          </cell>
          <cell r="I2145">
            <v>0.01</v>
          </cell>
        </row>
        <row r="2146">
          <cell r="A2146">
            <v>30002573</v>
          </cell>
          <cell r="B2146" t="str">
            <v>0</v>
          </cell>
          <cell r="C2146" t="str">
            <v>CIP1</v>
          </cell>
          <cell r="D2146" t="str">
            <v>M003</v>
          </cell>
          <cell r="E2146">
            <v>38943</v>
          </cell>
          <cell r="F2146" t="str">
            <v>SINGLE NEEDLE MACHINE</v>
          </cell>
          <cell r="G2146">
            <v>59757.19</v>
          </cell>
          <cell r="H2146">
            <v>-59757.18</v>
          </cell>
          <cell r="I2146">
            <v>0.01</v>
          </cell>
        </row>
        <row r="2147">
          <cell r="A2147">
            <v>30002574</v>
          </cell>
          <cell r="B2147" t="str">
            <v>0</v>
          </cell>
          <cell r="C2147" t="str">
            <v>CIP1</v>
          </cell>
          <cell r="D2147" t="str">
            <v>M003</v>
          </cell>
          <cell r="E2147">
            <v>38943</v>
          </cell>
          <cell r="F2147" t="str">
            <v>SINGLE NEEDLE MACHINE</v>
          </cell>
          <cell r="G2147">
            <v>59757.19</v>
          </cell>
          <cell r="H2147">
            <v>-59757.18</v>
          </cell>
          <cell r="I2147">
            <v>0.01</v>
          </cell>
        </row>
        <row r="2148">
          <cell r="A2148">
            <v>30002575</v>
          </cell>
          <cell r="B2148" t="str">
            <v>0</v>
          </cell>
          <cell r="C2148" t="str">
            <v>CIP1</v>
          </cell>
          <cell r="D2148" t="str">
            <v>M003</v>
          </cell>
          <cell r="E2148">
            <v>38943</v>
          </cell>
          <cell r="F2148" t="str">
            <v>SINGLE NEEDLE MACHINE</v>
          </cell>
          <cell r="G2148">
            <v>59757.19</v>
          </cell>
          <cell r="H2148">
            <v>-59757.18</v>
          </cell>
          <cell r="I2148">
            <v>0.01</v>
          </cell>
        </row>
        <row r="2149">
          <cell r="A2149">
            <v>30002576</v>
          </cell>
          <cell r="B2149" t="str">
            <v>0</v>
          </cell>
          <cell r="C2149" t="str">
            <v>CIP1</v>
          </cell>
          <cell r="D2149" t="str">
            <v>M003</v>
          </cell>
          <cell r="E2149">
            <v>39054</v>
          </cell>
          <cell r="F2149" t="str">
            <v>SINGLE NEEDLE MACHINE</v>
          </cell>
          <cell r="G2149">
            <v>60559.72</v>
          </cell>
          <cell r="H2149">
            <v>-60559.71</v>
          </cell>
          <cell r="I2149">
            <v>0.01</v>
          </cell>
        </row>
        <row r="2150">
          <cell r="A2150">
            <v>30002577</v>
          </cell>
          <cell r="B2150" t="str">
            <v>0</v>
          </cell>
          <cell r="C2150" t="str">
            <v>CIP1</v>
          </cell>
          <cell r="D2150" t="str">
            <v>M003</v>
          </cell>
          <cell r="E2150">
            <v>39054</v>
          </cell>
          <cell r="F2150" t="str">
            <v>SINGLE NEEDLE MACHINE</v>
          </cell>
          <cell r="G2150">
            <v>60559.72</v>
          </cell>
          <cell r="H2150">
            <v>-60559.71</v>
          </cell>
          <cell r="I2150">
            <v>0.01</v>
          </cell>
        </row>
        <row r="2151">
          <cell r="A2151">
            <v>30002578</v>
          </cell>
          <cell r="B2151" t="str">
            <v>0</v>
          </cell>
          <cell r="C2151" t="str">
            <v>CIP1</v>
          </cell>
          <cell r="D2151" t="str">
            <v>M003</v>
          </cell>
          <cell r="E2151">
            <v>39054</v>
          </cell>
          <cell r="F2151" t="str">
            <v>SINGLE NEEDLE MACHINE</v>
          </cell>
          <cell r="G2151">
            <v>60559.72</v>
          </cell>
          <cell r="H2151">
            <v>-60559.71</v>
          </cell>
          <cell r="I2151">
            <v>0.01</v>
          </cell>
        </row>
        <row r="2152">
          <cell r="A2152">
            <v>30002579</v>
          </cell>
          <cell r="B2152" t="str">
            <v>0</v>
          </cell>
          <cell r="C2152" t="str">
            <v>CIP1</v>
          </cell>
          <cell r="D2152" t="str">
            <v>M003</v>
          </cell>
          <cell r="E2152">
            <v>39054</v>
          </cell>
          <cell r="F2152" t="str">
            <v>SINGLE NEEDLE MACHINE</v>
          </cell>
          <cell r="G2152">
            <v>60559.72</v>
          </cell>
          <cell r="H2152">
            <v>-60559.71</v>
          </cell>
          <cell r="I2152">
            <v>0.01</v>
          </cell>
        </row>
        <row r="2153">
          <cell r="A2153">
            <v>30002581</v>
          </cell>
          <cell r="B2153" t="str">
            <v>0</v>
          </cell>
          <cell r="C2153" t="str">
            <v>CIP1</v>
          </cell>
          <cell r="D2153" t="str">
            <v>M003</v>
          </cell>
          <cell r="E2153">
            <v>39054</v>
          </cell>
          <cell r="F2153" t="str">
            <v>SINGLE NEEDLE MACHINE</v>
          </cell>
          <cell r="G2153">
            <v>60559.72</v>
          </cell>
          <cell r="H2153">
            <v>-60559.71</v>
          </cell>
          <cell r="I2153">
            <v>0.01</v>
          </cell>
        </row>
        <row r="2154">
          <cell r="A2154">
            <v>30002582</v>
          </cell>
          <cell r="B2154" t="str">
            <v>0</v>
          </cell>
          <cell r="C2154" t="str">
            <v>CIP1</v>
          </cell>
          <cell r="D2154" t="str">
            <v>M003</v>
          </cell>
          <cell r="E2154">
            <v>39054</v>
          </cell>
          <cell r="F2154" t="str">
            <v>SINGLE NEEDLE MACHINE</v>
          </cell>
          <cell r="G2154">
            <v>60559.72</v>
          </cell>
          <cell r="H2154">
            <v>-60559.71</v>
          </cell>
          <cell r="I2154">
            <v>0.01</v>
          </cell>
        </row>
        <row r="2155">
          <cell r="A2155">
            <v>30002583</v>
          </cell>
          <cell r="B2155" t="str">
            <v>0</v>
          </cell>
          <cell r="C2155" t="str">
            <v>CIP1</v>
          </cell>
          <cell r="D2155" t="str">
            <v>M003</v>
          </cell>
          <cell r="E2155">
            <v>39054</v>
          </cell>
          <cell r="F2155" t="str">
            <v>SINGLE NEEDLE MACHINE</v>
          </cell>
          <cell r="G2155">
            <v>60559.72</v>
          </cell>
          <cell r="H2155">
            <v>-60559.71</v>
          </cell>
          <cell r="I2155">
            <v>0.01</v>
          </cell>
        </row>
        <row r="2156">
          <cell r="A2156">
            <v>30002584</v>
          </cell>
          <cell r="B2156" t="str">
            <v>0</v>
          </cell>
          <cell r="C2156" t="str">
            <v>CIP1</v>
          </cell>
          <cell r="D2156" t="str">
            <v>M003</v>
          </cell>
          <cell r="E2156">
            <v>39054</v>
          </cell>
          <cell r="F2156" t="str">
            <v>SINGLE NEEDLE MACHINE</v>
          </cell>
          <cell r="G2156">
            <v>60559.72</v>
          </cell>
          <cell r="H2156">
            <v>-60559.71</v>
          </cell>
          <cell r="I2156">
            <v>0.01</v>
          </cell>
        </row>
        <row r="2157">
          <cell r="A2157">
            <v>30002585</v>
          </cell>
          <cell r="B2157" t="str">
            <v>0</v>
          </cell>
          <cell r="C2157" t="str">
            <v>CIP1</v>
          </cell>
          <cell r="D2157" t="str">
            <v>M003</v>
          </cell>
          <cell r="E2157">
            <v>39054</v>
          </cell>
          <cell r="F2157" t="str">
            <v>SINGLE NEEDLE MACHINE</v>
          </cell>
          <cell r="G2157">
            <v>60559.72</v>
          </cell>
          <cell r="H2157">
            <v>-60559.71</v>
          </cell>
          <cell r="I2157">
            <v>0.01</v>
          </cell>
        </row>
        <row r="2158">
          <cell r="A2158">
            <v>30002586</v>
          </cell>
          <cell r="B2158" t="str">
            <v>0</v>
          </cell>
          <cell r="C2158" t="str">
            <v>CIP1</v>
          </cell>
          <cell r="D2158" t="str">
            <v>M003</v>
          </cell>
          <cell r="E2158">
            <v>39054</v>
          </cell>
          <cell r="F2158" t="str">
            <v>SINGLE NEEDLE MACHINE</v>
          </cell>
          <cell r="G2158">
            <v>60559.72</v>
          </cell>
          <cell r="H2158">
            <v>-60559.71</v>
          </cell>
          <cell r="I2158">
            <v>0.01</v>
          </cell>
        </row>
        <row r="2159">
          <cell r="A2159">
            <v>30002587</v>
          </cell>
          <cell r="B2159" t="str">
            <v>0</v>
          </cell>
          <cell r="C2159" t="str">
            <v>CIP1</v>
          </cell>
          <cell r="D2159" t="str">
            <v>M003</v>
          </cell>
          <cell r="E2159">
            <v>39054</v>
          </cell>
          <cell r="F2159" t="str">
            <v>SINGLE NEEDLE MACHINE</v>
          </cell>
          <cell r="G2159">
            <v>60559.72</v>
          </cell>
          <cell r="H2159">
            <v>-60559.71</v>
          </cell>
          <cell r="I2159">
            <v>0.01</v>
          </cell>
        </row>
        <row r="2160">
          <cell r="A2160">
            <v>30002588</v>
          </cell>
          <cell r="B2160" t="str">
            <v>0</v>
          </cell>
          <cell r="C2160" t="str">
            <v>CIP1</v>
          </cell>
          <cell r="D2160" t="str">
            <v>M003</v>
          </cell>
          <cell r="E2160">
            <v>39054</v>
          </cell>
          <cell r="F2160" t="str">
            <v>SINGLE NEEDLE MACHINE</v>
          </cell>
          <cell r="G2160">
            <v>60559.72</v>
          </cell>
          <cell r="H2160">
            <v>-60559.71</v>
          </cell>
          <cell r="I2160">
            <v>0.01</v>
          </cell>
        </row>
        <row r="2161">
          <cell r="A2161">
            <v>30002589</v>
          </cell>
          <cell r="B2161" t="str">
            <v>0</v>
          </cell>
          <cell r="C2161" t="str">
            <v>CIP1</v>
          </cell>
          <cell r="D2161" t="str">
            <v>M003</v>
          </cell>
          <cell r="E2161">
            <v>39054</v>
          </cell>
          <cell r="F2161" t="str">
            <v>SINGLE NEEDLE MACHINE</v>
          </cell>
          <cell r="G2161">
            <v>60559.72</v>
          </cell>
          <cell r="H2161">
            <v>-60559.71</v>
          </cell>
          <cell r="I2161">
            <v>0.01</v>
          </cell>
        </row>
        <row r="2162">
          <cell r="A2162">
            <v>30002590</v>
          </cell>
          <cell r="B2162" t="str">
            <v>0</v>
          </cell>
          <cell r="C2162" t="str">
            <v>CIP1</v>
          </cell>
          <cell r="D2162" t="str">
            <v>M003</v>
          </cell>
          <cell r="E2162">
            <v>39054</v>
          </cell>
          <cell r="F2162" t="str">
            <v>SINGLE NEEDLE MACHINE</v>
          </cell>
          <cell r="G2162">
            <v>60559.72</v>
          </cell>
          <cell r="H2162">
            <v>-60559.71</v>
          </cell>
          <cell r="I2162">
            <v>0.01</v>
          </cell>
        </row>
        <row r="2163">
          <cell r="A2163">
            <v>30002591</v>
          </cell>
          <cell r="B2163" t="str">
            <v>0</v>
          </cell>
          <cell r="C2163" t="str">
            <v>CIP1</v>
          </cell>
          <cell r="D2163" t="str">
            <v>M003</v>
          </cell>
          <cell r="E2163">
            <v>39054</v>
          </cell>
          <cell r="F2163" t="str">
            <v>SINGLE NEEDLE MACHINE</v>
          </cell>
          <cell r="G2163">
            <v>60559.72</v>
          </cell>
          <cell r="H2163">
            <v>-60559.71</v>
          </cell>
          <cell r="I2163">
            <v>0.01</v>
          </cell>
        </row>
        <row r="2164">
          <cell r="A2164">
            <v>30002592</v>
          </cell>
          <cell r="B2164" t="str">
            <v>0</v>
          </cell>
          <cell r="C2164" t="str">
            <v>CIP1</v>
          </cell>
          <cell r="D2164" t="str">
            <v>M003</v>
          </cell>
          <cell r="E2164">
            <v>39054</v>
          </cell>
          <cell r="F2164" t="str">
            <v>SINGLE NEEDLE MACHINE</v>
          </cell>
          <cell r="G2164">
            <v>60559.72</v>
          </cell>
          <cell r="H2164">
            <v>-60559.71</v>
          </cell>
          <cell r="I2164">
            <v>0.01</v>
          </cell>
        </row>
        <row r="2165">
          <cell r="A2165">
            <v>30002593</v>
          </cell>
          <cell r="B2165" t="str">
            <v>0</v>
          </cell>
          <cell r="C2165" t="str">
            <v>CIP1</v>
          </cell>
          <cell r="D2165" t="str">
            <v>M003</v>
          </cell>
          <cell r="E2165">
            <v>39054</v>
          </cell>
          <cell r="F2165" t="str">
            <v>SINGLE NEEDLE MACHINE</v>
          </cell>
          <cell r="G2165">
            <v>60559.72</v>
          </cell>
          <cell r="H2165">
            <v>-60559.71</v>
          </cell>
          <cell r="I2165">
            <v>0.01</v>
          </cell>
        </row>
        <row r="2166">
          <cell r="A2166">
            <v>30002594</v>
          </cell>
          <cell r="B2166" t="str">
            <v>0</v>
          </cell>
          <cell r="C2166" t="str">
            <v>CIP1</v>
          </cell>
          <cell r="D2166" t="str">
            <v>M003</v>
          </cell>
          <cell r="E2166">
            <v>39054</v>
          </cell>
          <cell r="F2166" t="str">
            <v>SINGLE NEEDLE MACHINE</v>
          </cell>
          <cell r="G2166">
            <v>60559.72</v>
          </cell>
          <cell r="H2166">
            <v>-60559.71</v>
          </cell>
          <cell r="I2166">
            <v>0.01</v>
          </cell>
        </row>
        <row r="2167">
          <cell r="A2167">
            <v>30002595</v>
          </cell>
          <cell r="B2167" t="str">
            <v>0</v>
          </cell>
          <cell r="C2167" t="str">
            <v>CIP1</v>
          </cell>
          <cell r="D2167" t="str">
            <v>M003</v>
          </cell>
          <cell r="E2167">
            <v>39054</v>
          </cell>
          <cell r="F2167" t="str">
            <v>SINGLE NEEDLE MACHINE</v>
          </cell>
          <cell r="G2167">
            <v>60559.72</v>
          </cell>
          <cell r="H2167">
            <v>-60559.71</v>
          </cell>
          <cell r="I2167">
            <v>0.01</v>
          </cell>
        </row>
        <row r="2168">
          <cell r="A2168">
            <v>30002597</v>
          </cell>
          <cell r="B2168" t="str">
            <v>0</v>
          </cell>
          <cell r="C2168" t="str">
            <v>CIP1</v>
          </cell>
          <cell r="D2168" t="str">
            <v>M003</v>
          </cell>
          <cell r="E2168">
            <v>39054</v>
          </cell>
          <cell r="F2168" t="str">
            <v>SINGLE NEEDLE MACHINE</v>
          </cell>
          <cell r="G2168">
            <v>60559.72</v>
          </cell>
          <cell r="H2168">
            <v>-60559.71</v>
          </cell>
          <cell r="I2168">
            <v>0.01</v>
          </cell>
        </row>
        <row r="2169">
          <cell r="A2169">
            <v>30002598</v>
          </cell>
          <cell r="B2169" t="str">
            <v>0</v>
          </cell>
          <cell r="C2169" t="str">
            <v>CIP1</v>
          </cell>
          <cell r="D2169" t="str">
            <v>M003</v>
          </cell>
          <cell r="E2169">
            <v>39054</v>
          </cell>
          <cell r="F2169" t="str">
            <v>SINGLE NEEDLE MACHINE</v>
          </cell>
          <cell r="G2169">
            <v>60559.72</v>
          </cell>
          <cell r="H2169">
            <v>-60559.71</v>
          </cell>
          <cell r="I2169">
            <v>0.01</v>
          </cell>
        </row>
        <row r="2170">
          <cell r="A2170">
            <v>30002599</v>
          </cell>
          <cell r="B2170" t="str">
            <v>0</v>
          </cell>
          <cell r="C2170" t="str">
            <v>CIP1</v>
          </cell>
          <cell r="D2170" t="str">
            <v>M003</v>
          </cell>
          <cell r="E2170">
            <v>39054</v>
          </cell>
          <cell r="F2170" t="str">
            <v>SINGLE NEEDLE MACHINE</v>
          </cell>
          <cell r="G2170">
            <v>60559.72</v>
          </cell>
          <cell r="H2170">
            <v>-60559.71</v>
          </cell>
          <cell r="I2170">
            <v>0.01</v>
          </cell>
        </row>
        <row r="2171">
          <cell r="A2171">
            <v>30002600</v>
          </cell>
          <cell r="B2171" t="str">
            <v>0</v>
          </cell>
          <cell r="C2171" t="str">
            <v>CIP1</v>
          </cell>
          <cell r="D2171" t="str">
            <v>M003</v>
          </cell>
          <cell r="E2171">
            <v>39054</v>
          </cell>
          <cell r="F2171" t="str">
            <v>SINGLE NEEDLE MACHINE</v>
          </cell>
          <cell r="G2171">
            <v>60559.72</v>
          </cell>
          <cell r="H2171">
            <v>-60559.71</v>
          </cell>
          <cell r="I2171">
            <v>0.01</v>
          </cell>
        </row>
        <row r="2172">
          <cell r="A2172">
            <v>30002601</v>
          </cell>
          <cell r="B2172" t="str">
            <v>0</v>
          </cell>
          <cell r="C2172" t="str">
            <v>CIP1</v>
          </cell>
          <cell r="D2172" t="str">
            <v>M003</v>
          </cell>
          <cell r="E2172">
            <v>39054</v>
          </cell>
          <cell r="F2172" t="str">
            <v>SINGLE NEEDLE MACHINE</v>
          </cell>
          <cell r="G2172">
            <v>60559.72</v>
          </cell>
          <cell r="H2172">
            <v>-60559.71</v>
          </cell>
          <cell r="I2172">
            <v>0.01</v>
          </cell>
        </row>
        <row r="2173">
          <cell r="A2173">
            <v>30002602</v>
          </cell>
          <cell r="B2173" t="str">
            <v>0</v>
          </cell>
          <cell r="C2173" t="str">
            <v>CIP1</v>
          </cell>
          <cell r="D2173" t="str">
            <v>M003</v>
          </cell>
          <cell r="E2173">
            <v>39054</v>
          </cell>
          <cell r="F2173" t="str">
            <v>SINGLE NEEDLE MACHINE</v>
          </cell>
          <cell r="G2173">
            <v>60559.72</v>
          </cell>
          <cell r="H2173">
            <v>-60559.71</v>
          </cell>
          <cell r="I2173">
            <v>0.01</v>
          </cell>
        </row>
        <row r="2174">
          <cell r="A2174">
            <v>30002604</v>
          </cell>
          <cell r="B2174" t="str">
            <v>0</v>
          </cell>
          <cell r="C2174" t="str">
            <v>CIP1</v>
          </cell>
          <cell r="D2174" t="str">
            <v>M003</v>
          </cell>
          <cell r="E2174">
            <v>39054</v>
          </cell>
          <cell r="F2174" t="str">
            <v>SINGLE NEEDLE MACHINE</v>
          </cell>
          <cell r="G2174">
            <v>60559.72</v>
          </cell>
          <cell r="H2174">
            <v>-60559.71</v>
          </cell>
          <cell r="I2174">
            <v>0.01</v>
          </cell>
        </row>
        <row r="2175">
          <cell r="A2175">
            <v>30002605</v>
          </cell>
          <cell r="B2175" t="str">
            <v>0</v>
          </cell>
          <cell r="C2175" t="str">
            <v>CIP1</v>
          </cell>
          <cell r="D2175" t="str">
            <v>M003</v>
          </cell>
          <cell r="E2175">
            <v>39054</v>
          </cell>
          <cell r="F2175" t="str">
            <v>SINGLE NEEDLE MACHINE</v>
          </cell>
          <cell r="G2175">
            <v>60559.72</v>
          </cell>
          <cell r="H2175">
            <v>-60559.71</v>
          </cell>
          <cell r="I2175">
            <v>0.01</v>
          </cell>
        </row>
        <row r="2176">
          <cell r="A2176">
            <v>30002606</v>
          </cell>
          <cell r="B2176" t="str">
            <v>0</v>
          </cell>
          <cell r="C2176" t="str">
            <v>CIP1</v>
          </cell>
          <cell r="D2176" t="str">
            <v>M003</v>
          </cell>
          <cell r="E2176">
            <v>39054</v>
          </cell>
          <cell r="F2176" t="str">
            <v>SINGLE NEEDLE MACHINE</v>
          </cell>
          <cell r="G2176">
            <v>60559.72</v>
          </cell>
          <cell r="H2176">
            <v>-60559.71</v>
          </cell>
          <cell r="I2176">
            <v>0.01</v>
          </cell>
        </row>
        <row r="2177">
          <cell r="A2177">
            <v>30002607</v>
          </cell>
          <cell r="B2177" t="str">
            <v>0</v>
          </cell>
          <cell r="C2177" t="str">
            <v>CIP1</v>
          </cell>
          <cell r="D2177" t="str">
            <v>M003</v>
          </cell>
          <cell r="E2177">
            <v>39054</v>
          </cell>
          <cell r="F2177" t="str">
            <v>SINGLE NEEDLE MACHINE</v>
          </cell>
          <cell r="G2177">
            <v>60559.72</v>
          </cell>
          <cell r="H2177">
            <v>-60559.71</v>
          </cell>
          <cell r="I2177">
            <v>0.01</v>
          </cell>
        </row>
        <row r="2178">
          <cell r="A2178">
            <v>30002608</v>
          </cell>
          <cell r="B2178" t="str">
            <v>0</v>
          </cell>
          <cell r="C2178" t="str">
            <v>CIP1</v>
          </cell>
          <cell r="D2178" t="str">
            <v>M003</v>
          </cell>
          <cell r="E2178">
            <v>39054</v>
          </cell>
          <cell r="F2178" t="str">
            <v>SINGLE NEEDLE MACHINE</v>
          </cell>
          <cell r="G2178">
            <v>60559.72</v>
          </cell>
          <cell r="H2178">
            <v>-60559.71</v>
          </cell>
          <cell r="I2178">
            <v>0.01</v>
          </cell>
        </row>
        <row r="2179">
          <cell r="A2179">
            <v>30002609</v>
          </cell>
          <cell r="B2179" t="str">
            <v>0</v>
          </cell>
          <cell r="C2179" t="str">
            <v>CIP1</v>
          </cell>
          <cell r="D2179" t="str">
            <v>M003</v>
          </cell>
          <cell r="E2179">
            <v>39054</v>
          </cell>
          <cell r="F2179" t="str">
            <v>SINGLE NEEDLE MACHINE</v>
          </cell>
          <cell r="G2179">
            <v>60559.72</v>
          </cell>
          <cell r="H2179">
            <v>-60559.71</v>
          </cell>
          <cell r="I2179">
            <v>0.01</v>
          </cell>
        </row>
        <row r="2180">
          <cell r="A2180">
            <v>30002610</v>
          </cell>
          <cell r="B2180" t="str">
            <v>0</v>
          </cell>
          <cell r="C2180" t="str">
            <v>CIP1</v>
          </cell>
          <cell r="D2180" t="str">
            <v>M003</v>
          </cell>
          <cell r="E2180">
            <v>39054</v>
          </cell>
          <cell r="F2180" t="str">
            <v>SINGLE NEEDLE MACHINE</v>
          </cell>
          <cell r="G2180">
            <v>60559.72</v>
          </cell>
          <cell r="H2180">
            <v>-60559.71</v>
          </cell>
          <cell r="I2180">
            <v>0.01</v>
          </cell>
        </row>
        <row r="2181">
          <cell r="A2181">
            <v>30002611</v>
          </cell>
          <cell r="B2181" t="str">
            <v>0</v>
          </cell>
          <cell r="C2181" t="str">
            <v>CIP1</v>
          </cell>
          <cell r="D2181" t="str">
            <v>M003</v>
          </cell>
          <cell r="E2181">
            <v>39054</v>
          </cell>
          <cell r="F2181" t="str">
            <v>SINGLE NEEDLE MACHINE</v>
          </cell>
          <cell r="G2181">
            <v>60559.72</v>
          </cell>
          <cell r="H2181">
            <v>-60559.71</v>
          </cell>
          <cell r="I2181">
            <v>0.01</v>
          </cell>
        </row>
        <row r="2182">
          <cell r="A2182">
            <v>30002613</v>
          </cell>
          <cell r="B2182" t="str">
            <v>0</v>
          </cell>
          <cell r="C2182" t="str">
            <v>CIP1</v>
          </cell>
          <cell r="D2182" t="str">
            <v>M003</v>
          </cell>
          <cell r="E2182">
            <v>39054</v>
          </cell>
          <cell r="F2182" t="str">
            <v>SINGLE NEEDLE MACHINE</v>
          </cell>
          <cell r="G2182">
            <v>60559.72</v>
          </cell>
          <cell r="H2182">
            <v>-60559.71</v>
          </cell>
          <cell r="I2182">
            <v>0.01</v>
          </cell>
        </row>
        <row r="2183">
          <cell r="A2183">
            <v>30002614</v>
          </cell>
          <cell r="B2183" t="str">
            <v>0</v>
          </cell>
          <cell r="C2183" t="str">
            <v>CIP1</v>
          </cell>
          <cell r="D2183" t="str">
            <v>M003</v>
          </cell>
          <cell r="E2183">
            <v>39054</v>
          </cell>
          <cell r="F2183" t="str">
            <v>SINGLE NEEDLE MACHINE</v>
          </cell>
          <cell r="G2183">
            <v>60559.72</v>
          </cell>
          <cell r="H2183">
            <v>-60559.71</v>
          </cell>
          <cell r="I2183">
            <v>0.01</v>
          </cell>
        </row>
        <row r="2184">
          <cell r="A2184">
            <v>30002615</v>
          </cell>
          <cell r="B2184" t="str">
            <v>0</v>
          </cell>
          <cell r="C2184" t="str">
            <v>CIP1</v>
          </cell>
          <cell r="D2184" t="str">
            <v>M003</v>
          </cell>
          <cell r="E2184">
            <v>39054</v>
          </cell>
          <cell r="F2184" t="str">
            <v>SINGLE NEEDLE MACHINE</v>
          </cell>
          <cell r="G2184">
            <v>60559.72</v>
          </cell>
          <cell r="H2184">
            <v>-60559.71</v>
          </cell>
          <cell r="I2184">
            <v>0.01</v>
          </cell>
        </row>
        <row r="2185">
          <cell r="A2185">
            <v>30002616</v>
          </cell>
          <cell r="B2185" t="str">
            <v>0</v>
          </cell>
          <cell r="C2185" t="str">
            <v>CIP1</v>
          </cell>
          <cell r="D2185" t="str">
            <v>M003</v>
          </cell>
          <cell r="E2185">
            <v>39054</v>
          </cell>
          <cell r="F2185" t="str">
            <v>SINGLE NEEDLE MACHINE</v>
          </cell>
          <cell r="G2185">
            <v>60559.72</v>
          </cell>
          <cell r="H2185">
            <v>-60559.71</v>
          </cell>
          <cell r="I2185">
            <v>0.01</v>
          </cell>
        </row>
        <row r="2186">
          <cell r="A2186">
            <v>30002617</v>
          </cell>
          <cell r="B2186" t="str">
            <v>0</v>
          </cell>
          <cell r="C2186" t="str">
            <v>CIP1</v>
          </cell>
          <cell r="D2186" t="str">
            <v>M003</v>
          </cell>
          <cell r="E2186">
            <v>39054</v>
          </cell>
          <cell r="F2186" t="str">
            <v>SINGLE NEEDLE MACHINE</v>
          </cell>
          <cell r="G2186">
            <v>60559.72</v>
          </cell>
          <cell r="H2186">
            <v>-60559.71</v>
          </cell>
          <cell r="I2186">
            <v>0.01</v>
          </cell>
        </row>
        <row r="2187">
          <cell r="A2187">
            <v>30002618</v>
          </cell>
          <cell r="B2187" t="str">
            <v>0</v>
          </cell>
          <cell r="C2187" t="str">
            <v>CIP1</v>
          </cell>
          <cell r="D2187" t="str">
            <v>M003</v>
          </cell>
          <cell r="E2187">
            <v>39054</v>
          </cell>
          <cell r="F2187" t="str">
            <v>SINGLE NEEDLE MACHINE</v>
          </cell>
          <cell r="G2187">
            <v>60559.72</v>
          </cell>
          <cell r="H2187">
            <v>-60559.71</v>
          </cell>
          <cell r="I2187">
            <v>0.01</v>
          </cell>
        </row>
        <row r="2188">
          <cell r="A2188">
            <v>30002619</v>
          </cell>
          <cell r="B2188" t="str">
            <v>0</v>
          </cell>
          <cell r="C2188" t="str">
            <v>CIP1</v>
          </cell>
          <cell r="D2188" t="str">
            <v>M003</v>
          </cell>
          <cell r="E2188">
            <v>39054</v>
          </cell>
          <cell r="F2188" t="str">
            <v>SINGLE NEEDLE MACHINE</v>
          </cell>
          <cell r="G2188">
            <v>60559.72</v>
          </cell>
          <cell r="H2188">
            <v>-60559.71</v>
          </cell>
          <cell r="I2188">
            <v>0.01</v>
          </cell>
        </row>
        <row r="2189">
          <cell r="A2189">
            <v>30002620</v>
          </cell>
          <cell r="B2189" t="str">
            <v>0</v>
          </cell>
          <cell r="C2189" t="str">
            <v>CIP1</v>
          </cell>
          <cell r="D2189" t="str">
            <v>M003</v>
          </cell>
          <cell r="E2189">
            <v>39054</v>
          </cell>
          <cell r="F2189" t="str">
            <v>SINGLE NEEDLE MACHINE</v>
          </cell>
          <cell r="G2189">
            <v>60559.72</v>
          </cell>
          <cell r="H2189">
            <v>-60559.71</v>
          </cell>
          <cell r="I2189">
            <v>0.01</v>
          </cell>
        </row>
        <row r="2190">
          <cell r="A2190">
            <v>30002621</v>
          </cell>
          <cell r="B2190" t="str">
            <v>0</v>
          </cell>
          <cell r="C2190" t="str">
            <v>CIP1</v>
          </cell>
          <cell r="D2190" t="str">
            <v>M003</v>
          </cell>
          <cell r="E2190">
            <v>39054</v>
          </cell>
          <cell r="F2190" t="str">
            <v>SINGLE NEEDLE MACHINE</v>
          </cell>
          <cell r="G2190">
            <v>60559.72</v>
          </cell>
          <cell r="H2190">
            <v>-60559.71</v>
          </cell>
          <cell r="I2190">
            <v>0.01</v>
          </cell>
        </row>
        <row r="2191">
          <cell r="A2191">
            <v>30002622</v>
          </cell>
          <cell r="B2191" t="str">
            <v>0</v>
          </cell>
          <cell r="C2191" t="str">
            <v>CIP1</v>
          </cell>
          <cell r="D2191" t="str">
            <v>M003</v>
          </cell>
          <cell r="E2191">
            <v>39054</v>
          </cell>
          <cell r="F2191" t="str">
            <v>SINGLE NEEDLE MACHINE</v>
          </cell>
          <cell r="G2191">
            <v>60559.72</v>
          </cell>
          <cell r="H2191">
            <v>-60559.71</v>
          </cell>
          <cell r="I2191">
            <v>0.01</v>
          </cell>
        </row>
        <row r="2192">
          <cell r="A2192">
            <v>30002623</v>
          </cell>
          <cell r="B2192" t="str">
            <v>0</v>
          </cell>
          <cell r="C2192" t="str">
            <v>CIP1</v>
          </cell>
          <cell r="D2192" t="str">
            <v>M003</v>
          </cell>
          <cell r="E2192">
            <v>39054</v>
          </cell>
          <cell r="F2192" t="str">
            <v>SINGLE NEEDLE MACHINE</v>
          </cell>
          <cell r="G2192">
            <v>60559.72</v>
          </cell>
          <cell r="H2192">
            <v>-60559.71</v>
          </cell>
          <cell r="I2192">
            <v>0.01</v>
          </cell>
        </row>
        <row r="2193">
          <cell r="A2193">
            <v>30002624</v>
          </cell>
          <cell r="B2193" t="str">
            <v>0</v>
          </cell>
          <cell r="C2193" t="str">
            <v>CIP1</v>
          </cell>
          <cell r="D2193" t="str">
            <v>M003</v>
          </cell>
          <cell r="E2193">
            <v>39054</v>
          </cell>
          <cell r="F2193" t="str">
            <v>SINGLE NEEDLE MACHINE</v>
          </cell>
          <cell r="G2193">
            <v>60559.72</v>
          </cell>
          <cell r="H2193">
            <v>-60559.71</v>
          </cell>
          <cell r="I2193">
            <v>0.01</v>
          </cell>
        </row>
        <row r="2194">
          <cell r="A2194">
            <v>30002625</v>
          </cell>
          <cell r="B2194" t="str">
            <v>0</v>
          </cell>
          <cell r="C2194" t="str">
            <v>CIP1</v>
          </cell>
          <cell r="D2194" t="str">
            <v>M003</v>
          </cell>
          <cell r="E2194">
            <v>39054</v>
          </cell>
          <cell r="F2194" t="str">
            <v>SINGLE NEEDLE MACHINE</v>
          </cell>
          <cell r="G2194">
            <v>60559.72</v>
          </cell>
          <cell r="H2194">
            <v>-60559.71</v>
          </cell>
          <cell r="I2194">
            <v>0.01</v>
          </cell>
        </row>
        <row r="2195">
          <cell r="A2195">
            <v>30002626</v>
          </cell>
          <cell r="B2195" t="str">
            <v>0</v>
          </cell>
          <cell r="C2195" t="str">
            <v>CIP1</v>
          </cell>
          <cell r="D2195" t="str">
            <v>M003</v>
          </cell>
          <cell r="E2195">
            <v>39054</v>
          </cell>
          <cell r="F2195" t="str">
            <v>SINGLE NEEDLE MACHINE</v>
          </cell>
          <cell r="G2195">
            <v>60559.72</v>
          </cell>
          <cell r="H2195">
            <v>-60559.71</v>
          </cell>
          <cell r="I2195">
            <v>0.01</v>
          </cell>
        </row>
        <row r="2196">
          <cell r="A2196">
            <v>30002627</v>
          </cell>
          <cell r="B2196" t="str">
            <v>0</v>
          </cell>
          <cell r="C2196" t="str">
            <v>CIP1</v>
          </cell>
          <cell r="D2196" t="str">
            <v>M003</v>
          </cell>
          <cell r="E2196">
            <v>39054</v>
          </cell>
          <cell r="F2196" t="str">
            <v>SINGLE NEEDLE MACHINE</v>
          </cell>
          <cell r="G2196">
            <v>60559.72</v>
          </cell>
          <cell r="H2196">
            <v>-60559.71</v>
          </cell>
          <cell r="I2196">
            <v>0.01</v>
          </cell>
        </row>
        <row r="2197">
          <cell r="A2197">
            <v>30002628</v>
          </cell>
          <cell r="B2197" t="str">
            <v>0</v>
          </cell>
          <cell r="C2197" t="str">
            <v>CIP1</v>
          </cell>
          <cell r="D2197" t="str">
            <v>M003</v>
          </cell>
          <cell r="E2197">
            <v>39054</v>
          </cell>
          <cell r="F2197" t="str">
            <v>SINGLE NEEDLE MACHINE</v>
          </cell>
          <cell r="G2197">
            <v>60559.72</v>
          </cell>
          <cell r="H2197">
            <v>-60559.71</v>
          </cell>
          <cell r="I2197">
            <v>0.01</v>
          </cell>
        </row>
        <row r="2198">
          <cell r="A2198">
            <v>30002629</v>
          </cell>
          <cell r="B2198" t="str">
            <v>0</v>
          </cell>
          <cell r="C2198" t="str">
            <v>CIP1</v>
          </cell>
          <cell r="D2198" t="str">
            <v>M003</v>
          </cell>
          <cell r="E2198">
            <v>39054</v>
          </cell>
          <cell r="F2198" t="str">
            <v>SINGLE NEEDLE MACHINE</v>
          </cell>
          <cell r="G2198">
            <v>60559.72</v>
          </cell>
          <cell r="H2198">
            <v>-60559.71</v>
          </cell>
          <cell r="I2198">
            <v>0.01</v>
          </cell>
        </row>
        <row r="2199">
          <cell r="A2199">
            <v>30002630</v>
          </cell>
          <cell r="B2199" t="str">
            <v>0</v>
          </cell>
          <cell r="C2199" t="str">
            <v>CIP1</v>
          </cell>
          <cell r="D2199" t="str">
            <v>M003</v>
          </cell>
          <cell r="E2199">
            <v>39054</v>
          </cell>
          <cell r="F2199" t="str">
            <v>SINGLE NEEDLE MACHINE</v>
          </cell>
          <cell r="G2199">
            <v>60559.72</v>
          </cell>
          <cell r="H2199">
            <v>-60559.71</v>
          </cell>
          <cell r="I2199">
            <v>0.01</v>
          </cell>
        </row>
        <row r="2200">
          <cell r="A2200">
            <v>30002631</v>
          </cell>
          <cell r="B2200" t="str">
            <v>0</v>
          </cell>
          <cell r="C2200" t="str">
            <v>CIP1</v>
          </cell>
          <cell r="D2200" t="str">
            <v>M003</v>
          </cell>
          <cell r="E2200">
            <v>39054</v>
          </cell>
          <cell r="F2200" t="str">
            <v>SINGLE NEEDLE MACHINE</v>
          </cell>
          <cell r="G2200">
            <v>60559.72</v>
          </cell>
          <cell r="H2200">
            <v>-60559.71</v>
          </cell>
          <cell r="I2200">
            <v>0.01</v>
          </cell>
        </row>
        <row r="2201">
          <cell r="A2201">
            <v>30002632</v>
          </cell>
          <cell r="B2201" t="str">
            <v>0</v>
          </cell>
          <cell r="C2201" t="str">
            <v>CIP1</v>
          </cell>
          <cell r="D2201" t="str">
            <v>M003</v>
          </cell>
          <cell r="E2201">
            <v>39054</v>
          </cell>
          <cell r="F2201" t="str">
            <v>SINGLE NEEDLE MACHINE</v>
          </cell>
          <cell r="G2201">
            <v>60559.72</v>
          </cell>
          <cell r="H2201">
            <v>-60559.71</v>
          </cell>
          <cell r="I2201">
            <v>0.01</v>
          </cell>
        </row>
        <row r="2202">
          <cell r="A2202">
            <v>30002633</v>
          </cell>
          <cell r="B2202" t="str">
            <v>0</v>
          </cell>
          <cell r="C2202" t="str">
            <v>CIP1</v>
          </cell>
          <cell r="D2202" t="str">
            <v>M003</v>
          </cell>
          <cell r="E2202">
            <v>39054</v>
          </cell>
          <cell r="F2202" t="str">
            <v>SINGLE NEEDLE MACHINE</v>
          </cell>
          <cell r="G2202">
            <v>60559.72</v>
          </cell>
          <cell r="H2202">
            <v>-60559.71</v>
          </cell>
          <cell r="I2202">
            <v>0.01</v>
          </cell>
        </row>
        <row r="2203">
          <cell r="A2203">
            <v>30002634</v>
          </cell>
          <cell r="B2203" t="str">
            <v>0</v>
          </cell>
          <cell r="C2203" t="str">
            <v>CIP1</v>
          </cell>
          <cell r="D2203" t="str">
            <v>M003</v>
          </cell>
          <cell r="E2203">
            <v>39054</v>
          </cell>
          <cell r="F2203" t="str">
            <v>SINGLE NEEDLE MACHINE</v>
          </cell>
          <cell r="G2203">
            <v>60559.72</v>
          </cell>
          <cell r="H2203">
            <v>-60559.71</v>
          </cell>
          <cell r="I2203">
            <v>0.01</v>
          </cell>
        </row>
        <row r="2204">
          <cell r="A2204">
            <v>30002635</v>
          </cell>
          <cell r="B2204" t="str">
            <v>0</v>
          </cell>
          <cell r="C2204" t="str">
            <v>CIP1</v>
          </cell>
          <cell r="D2204" t="str">
            <v>M003</v>
          </cell>
          <cell r="E2204">
            <v>39054</v>
          </cell>
          <cell r="F2204" t="str">
            <v>SINGLE NEEDLE MACHINE</v>
          </cell>
          <cell r="G2204">
            <v>60559.72</v>
          </cell>
          <cell r="H2204">
            <v>-60559.71</v>
          </cell>
          <cell r="I2204">
            <v>0.01</v>
          </cell>
        </row>
        <row r="2205">
          <cell r="A2205">
            <v>30002636</v>
          </cell>
          <cell r="B2205" t="str">
            <v>0</v>
          </cell>
          <cell r="C2205" t="str">
            <v>CIP1</v>
          </cell>
          <cell r="D2205" t="str">
            <v>M003</v>
          </cell>
          <cell r="E2205">
            <v>39054</v>
          </cell>
          <cell r="F2205" t="str">
            <v>SINGLE NEEDLE MACHINE</v>
          </cell>
          <cell r="G2205">
            <v>60559.72</v>
          </cell>
          <cell r="H2205">
            <v>-60559.71</v>
          </cell>
          <cell r="I2205">
            <v>0.01</v>
          </cell>
        </row>
        <row r="2206">
          <cell r="A2206">
            <v>30002637</v>
          </cell>
          <cell r="B2206" t="str">
            <v>0</v>
          </cell>
          <cell r="C2206" t="str">
            <v>CIP1</v>
          </cell>
          <cell r="D2206" t="str">
            <v>M003</v>
          </cell>
          <cell r="E2206">
            <v>39054</v>
          </cell>
          <cell r="F2206" t="str">
            <v>SINGLE NEEDLE MACHINE</v>
          </cell>
          <cell r="G2206">
            <v>60559.72</v>
          </cell>
          <cell r="H2206">
            <v>-60559.71</v>
          </cell>
          <cell r="I2206">
            <v>0.01</v>
          </cell>
        </row>
        <row r="2207">
          <cell r="A2207">
            <v>30002638</v>
          </cell>
          <cell r="B2207" t="str">
            <v>0</v>
          </cell>
          <cell r="C2207" t="str">
            <v>CIP1</v>
          </cell>
          <cell r="D2207" t="str">
            <v>M003</v>
          </cell>
          <cell r="E2207">
            <v>39054</v>
          </cell>
          <cell r="F2207" t="str">
            <v>SINGLE NEEDLE MACHINE</v>
          </cell>
          <cell r="G2207">
            <v>60559.72</v>
          </cell>
          <cell r="H2207">
            <v>-60559.71</v>
          </cell>
          <cell r="I2207">
            <v>0.01</v>
          </cell>
        </row>
        <row r="2208">
          <cell r="A2208">
            <v>30002639</v>
          </cell>
          <cell r="B2208" t="str">
            <v>0</v>
          </cell>
          <cell r="C2208" t="str">
            <v>CIP1</v>
          </cell>
          <cell r="D2208" t="str">
            <v>M003</v>
          </cell>
          <cell r="E2208">
            <v>39054</v>
          </cell>
          <cell r="F2208" t="str">
            <v>SINGLE NEEDLE MACHINE</v>
          </cell>
          <cell r="G2208">
            <v>60559.72</v>
          </cell>
          <cell r="H2208">
            <v>-60559.71</v>
          </cell>
          <cell r="I2208">
            <v>0.01</v>
          </cell>
        </row>
        <row r="2209">
          <cell r="A2209">
            <v>30002640</v>
          </cell>
          <cell r="B2209" t="str">
            <v>0</v>
          </cell>
          <cell r="C2209" t="str">
            <v>CIP1</v>
          </cell>
          <cell r="D2209" t="str">
            <v>M003</v>
          </cell>
          <cell r="E2209">
            <v>39054</v>
          </cell>
          <cell r="F2209" t="str">
            <v>SINGLE NEEDLE MACHINE</v>
          </cell>
          <cell r="G2209">
            <v>60559.72</v>
          </cell>
          <cell r="H2209">
            <v>-60559.71</v>
          </cell>
          <cell r="I2209">
            <v>0.01</v>
          </cell>
        </row>
        <row r="2210">
          <cell r="A2210">
            <v>30002641</v>
          </cell>
          <cell r="B2210" t="str">
            <v>0</v>
          </cell>
          <cell r="C2210" t="str">
            <v>CIP1</v>
          </cell>
          <cell r="D2210" t="str">
            <v>M003</v>
          </cell>
          <cell r="E2210">
            <v>39054</v>
          </cell>
          <cell r="F2210" t="str">
            <v>SINGLE NEEDLE MACHINE</v>
          </cell>
          <cell r="G2210">
            <v>60559.72</v>
          </cell>
          <cell r="H2210">
            <v>-60559.71</v>
          </cell>
          <cell r="I2210">
            <v>0.01</v>
          </cell>
        </row>
        <row r="2211">
          <cell r="A2211">
            <v>30002642</v>
          </cell>
          <cell r="B2211" t="str">
            <v>0</v>
          </cell>
          <cell r="C2211" t="str">
            <v>CIP1</v>
          </cell>
          <cell r="D2211" t="str">
            <v>M003</v>
          </cell>
          <cell r="E2211">
            <v>39054</v>
          </cell>
          <cell r="F2211" t="str">
            <v>SINGLE NEEDLE MACHINE</v>
          </cell>
          <cell r="G2211">
            <v>60559.72</v>
          </cell>
          <cell r="H2211">
            <v>-60559.71</v>
          </cell>
          <cell r="I2211">
            <v>0.01</v>
          </cell>
        </row>
        <row r="2212">
          <cell r="A2212">
            <v>30002643</v>
          </cell>
          <cell r="B2212" t="str">
            <v>0</v>
          </cell>
          <cell r="C2212" t="str">
            <v>CIP1</v>
          </cell>
          <cell r="D2212" t="str">
            <v>M003</v>
          </cell>
          <cell r="E2212">
            <v>39054</v>
          </cell>
          <cell r="F2212" t="str">
            <v>SINGLE NEEDLE MACHINE</v>
          </cell>
          <cell r="G2212">
            <v>60559.72</v>
          </cell>
          <cell r="H2212">
            <v>-60559.71</v>
          </cell>
          <cell r="I2212">
            <v>0.01</v>
          </cell>
        </row>
        <row r="2213">
          <cell r="A2213">
            <v>30002644</v>
          </cell>
          <cell r="B2213" t="str">
            <v>0</v>
          </cell>
          <cell r="C2213" t="str">
            <v>CIP1</v>
          </cell>
          <cell r="D2213" t="str">
            <v>M003</v>
          </cell>
          <cell r="E2213">
            <v>39054</v>
          </cell>
          <cell r="F2213" t="str">
            <v>SINGLE NEEDLE MACHINE</v>
          </cell>
          <cell r="G2213">
            <v>60559.72</v>
          </cell>
          <cell r="H2213">
            <v>-60559.71</v>
          </cell>
          <cell r="I2213">
            <v>0.01</v>
          </cell>
        </row>
        <row r="2214">
          <cell r="A2214">
            <v>30002645</v>
          </cell>
          <cell r="B2214" t="str">
            <v>0</v>
          </cell>
          <cell r="C2214" t="str">
            <v>CIP1</v>
          </cell>
          <cell r="D2214" t="str">
            <v>M003</v>
          </cell>
          <cell r="E2214">
            <v>39054</v>
          </cell>
          <cell r="F2214" t="str">
            <v>SINGLE NEEDLE MACHINE</v>
          </cell>
          <cell r="G2214">
            <v>60559.72</v>
          </cell>
          <cell r="H2214">
            <v>-60559.71</v>
          </cell>
          <cell r="I2214">
            <v>0.01</v>
          </cell>
        </row>
        <row r="2215">
          <cell r="A2215">
            <v>30002646</v>
          </cell>
          <cell r="B2215" t="str">
            <v>0</v>
          </cell>
          <cell r="C2215" t="str">
            <v>CIP1</v>
          </cell>
          <cell r="D2215" t="str">
            <v>M003</v>
          </cell>
          <cell r="E2215">
            <v>39054</v>
          </cell>
          <cell r="F2215" t="str">
            <v>SINGLE NEEDLE MACHINE</v>
          </cell>
          <cell r="G2215">
            <v>60559.72</v>
          </cell>
          <cell r="H2215">
            <v>-60559.71</v>
          </cell>
          <cell r="I2215">
            <v>0.01</v>
          </cell>
        </row>
        <row r="2216">
          <cell r="A2216">
            <v>30002647</v>
          </cell>
          <cell r="B2216" t="str">
            <v>0</v>
          </cell>
          <cell r="C2216" t="str">
            <v>CIP1</v>
          </cell>
          <cell r="D2216" t="str">
            <v>M003</v>
          </cell>
          <cell r="E2216">
            <v>39054</v>
          </cell>
          <cell r="F2216" t="str">
            <v>SINGLE NEEDLE MACHINE</v>
          </cell>
          <cell r="G2216">
            <v>60559.72</v>
          </cell>
          <cell r="H2216">
            <v>-60559.71</v>
          </cell>
          <cell r="I2216">
            <v>0.01</v>
          </cell>
        </row>
        <row r="2217">
          <cell r="A2217">
            <v>30002648</v>
          </cell>
          <cell r="B2217" t="str">
            <v>0</v>
          </cell>
          <cell r="C2217" t="str">
            <v>CIP1</v>
          </cell>
          <cell r="D2217" t="str">
            <v>M003</v>
          </cell>
          <cell r="E2217">
            <v>39054</v>
          </cell>
          <cell r="F2217" t="str">
            <v>SINGLE NEEDLE MACHINE</v>
          </cell>
          <cell r="G2217">
            <v>60559.72</v>
          </cell>
          <cell r="H2217">
            <v>-60559.71</v>
          </cell>
          <cell r="I2217">
            <v>0.01</v>
          </cell>
        </row>
        <row r="2218">
          <cell r="A2218">
            <v>30002649</v>
          </cell>
          <cell r="B2218" t="str">
            <v>0</v>
          </cell>
          <cell r="C2218" t="str">
            <v>CIP1</v>
          </cell>
          <cell r="D2218" t="str">
            <v>M003</v>
          </cell>
          <cell r="E2218">
            <v>39054</v>
          </cell>
          <cell r="F2218" t="str">
            <v>SINGLE NEEDLE MACHINE</v>
          </cell>
          <cell r="G2218">
            <v>60559.72</v>
          </cell>
          <cell r="H2218">
            <v>-60559.71</v>
          </cell>
          <cell r="I2218">
            <v>0.01</v>
          </cell>
        </row>
        <row r="2219">
          <cell r="A2219">
            <v>30002650</v>
          </cell>
          <cell r="B2219" t="str">
            <v>0</v>
          </cell>
          <cell r="C2219" t="str">
            <v>CIP1</v>
          </cell>
          <cell r="D2219" t="str">
            <v>M003</v>
          </cell>
          <cell r="E2219">
            <v>39054</v>
          </cell>
          <cell r="F2219" t="str">
            <v>SINGLE NEEDLE MACHINE</v>
          </cell>
          <cell r="G2219">
            <v>60559.72</v>
          </cell>
          <cell r="H2219">
            <v>-60559.71</v>
          </cell>
          <cell r="I2219">
            <v>0.01</v>
          </cell>
        </row>
        <row r="2220">
          <cell r="A2220">
            <v>30002651</v>
          </cell>
          <cell r="B2220" t="str">
            <v>0</v>
          </cell>
          <cell r="C2220" t="str">
            <v>CIP1</v>
          </cell>
          <cell r="D2220" t="str">
            <v>M003</v>
          </cell>
          <cell r="E2220">
            <v>39054</v>
          </cell>
          <cell r="F2220" t="str">
            <v>SINGLE NEEDLE MACHINE</v>
          </cell>
          <cell r="G2220">
            <v>60559.72</v>
          </cell>
          <cell r="H2220">
            <v>-60559.71</v>
          </cell>
          <cell r="I2220">
            <v>0.01</v>
          </cell>
        </row>
        <row r="2221">
          <cell r="A2221">
            <v>30002652</v>
          </cell>
          <cell r="B2221" t="str">
            <v>0</v>
          </cell>
          <cell r="C2221" t="str">
            <v>CIP1</v>
          </cell>
          <cell r="D2221" t="str">
            <v>M003</v>
          </cell>
          <cell r="E2221">
            <v>39054</v>
          </cell>
          <cell r="F2221" t="str">
            <v>SINGLE NEEDLE MACHINE</v>
          </cell>
          <cell r="G2221">
            <v>60559.72</v>
          </cell>
          <cell r="H2221">
            <v>-60559.71</v>
          </cell>
          <cell r="I2221">
            <v>0.01</v>
          </cell>
        </row>
        <row r="2222">
          <cell r="A2222">
            <v>30002653</v>
          </cell>
          <cell r="B2222" t="str">
            <v>0</v>
          </cell>
          <cell r="C2222" t="str">
            <v>CIP1</v>
          </cell>
          <cell r="D2222" t="str">
            <v>M003</v>
          </cell>
          <cell r="E2222">
            <v>39054</v>
          </cell>
          <cell r="F2222" t="str">
            <v>SINGLE NEEDLE MACHINE</v>
          </cell>
          <cell r="G2222">
            <v>60559.72</v>
          </cell>
          <cell r="H2222">
            <v>-60559.71</v>
          </cell>
          <cell r="I2222">
            <v>0.01</v>
          </cell>
        </row>
        <row r="2223">
          <cell r="A2223">
            <v>30002654</v>
          </cell>
          <cell r="B2223" t="str">
            <v>0</v>
          </cell>
          <cell r="C2223" t="str">
            <v>CIP1</v>
          </cell>
          <cell r="D2223" t="str">
            <v>M003</v>
          </cell>
          <cell r="E2223">
            <v>39054</v>
          </cell>
          <cell r="F2223" t="str">
            <v>SINGLE NEEDLE MACHINE</v>
          </cell>
          <cell r="G2223">
            <v>60559.72</v>
          </cell>
          <cell r="H2223">
            <v>-60559.71</v>
          </cell>
          <cell r="I2223">
            <v>0.01</v>
          </cell>
        </row>
        <row r="2224">
          <cell r="A2224">
            <v>30002655</v>
          </cell>
          <cell r="B2224" t="str">
            <v>0</v>
          </cell>
          <cell r="C2224" t="str">
            <v>CIP1</v>
          </cell>
          <cell r="D2224" t="str">
            <v>M003</v>
          </cell>
          <cell r="E2224">
            <v>39054</v>
          </cell>
          <cell r="F2224" t="str">
            <v>SINGLE NEEDLE MACHINE</v>
          </cell>
          <cell r="G2224">
            <v>60559.72</v>
          </cell>
          <cell r="H2224">
            <v>-60559.71</v>
          </cell>
          <cell r="I2224">
            <v>0.01</v>
          </cell>
        </row>
        <row r="2225">
          <cell r="A2225">
            <v>30002656</v>
          </cell>
          <cell r="B2225" t="str">
            <v>0</v>
          </cell>
          <cell r="C2225" t="str">
            <v>CIP1</v>
          </cell>
          <cell r="D2225" t="str">
            <v>M003</v>
          </cell>
          <cell r="E2225">
            <v>39054</v>
          </cell>
          <cell r="F2225" t="str">
            <v>SINGLE NEEDLE MACHINE</v>
          </cell>
          <cell r="G2225">
            <v>60559.72</v>
          </cell>
          <cell r="H2225">
            <v>-60559.71</v>
          </cell>
          <cell r="I2225">
            <v>0.01</v>
          </cell>
        </row>
        <row r="2226">
          <cell r="A2226">
            <v>30002657</v>
          </cell>
          <cell r="B2226" t="str">
            <v>0</v>
          </cell>
          <cell r="C2226" t="str">
            <v>CIP1</v>
          </cell>
          <cell r="D2226" t="str">
            <v>M003</v>
          </cell>
          <cell r="E2226">
            <v>39054</v>
          </cell>
          <cell r="F2226" t="str">
            <v>SINGLE NEEDLE MACHINE</v>
          </cell>
          <cell r="G2226">
            <v>60559.72</v>
          </cell>
          <cell r="H2226">
            <v>-60559.71</v>
          </cell>
          <cell r="I2226">
            <v>0.01</v>
          </cell>
        </row>
        <row r="2227">
          <cell r="A2227">
            <v>30002658</v>
          </cell>
          <cell r="B2227" t="str">
            <v>0</v>
          </cell>
          <cell r="C2227" t="str">
            <v>CIP1</v>
          </cell>
          <cell r="D2227" t="str">
            <v>M003</v>
          </cell>
          <cell r="E2227">
            <v>39054</v>
          </cell>
          <cell r="F2227" t="str">
            <v>SINGLE NEEDLE MACHINE</v>
          </cell>
          <cell r="G2227">
            <v>60559.72</v>
          </cell>
          <cell r="H2227">
            <v>-60559.71</v>
          </cell>
          <cell r="I2227">
            <v>0.01</v>
          </cell>
        </row>
        <row r="2228">
          <cell r="A2228">
            <v>30002659</v>
          </cell>
          <cell r="B2228" t="str">
            <v>0</v>
          </cell>
          <cell r="C2228" t="str">
            <v>CIP1</v>
          </cell>
          <cell r="D2228" t="str">
            <v>M003</v>
          </cell>
          <cell r="E2228">
            <v>39054</v>
          </cell>
          <cell r="F2228" t="str">
            <v>SINGLE NEEDLE MACHINE</v>
          </cell>
          <cell r="G2228">
            <v>60559.72</v>
          </cell>
          <cell r="H2228">
            <v>-60559.71</v>
          </cell>
          <cell r="I2228">
            <v>0.01</v>
          </cell>
        </row>
        <row r="2229">
          <cell r="A2229">
            <v>30002660</v>
          </cell>
          <cell r="B2229" t="str">
            <v>0</v>
          </cell>
          <cell r="C2229" t="str">
            <v>CIP1</v>
          </cell>
          <cell r="D2229" t="str">
            <v>M003</v>
          </cell>
          <cell r="E2229">
            <v>39054</v>
          </cell>
          <cell r="F2229" t="str">
            <v>SINGLE NEEDLE MACHINE</v>
          </cell>
          <cell r="G2229">
            <v>60559.72</v>
          </cell>
          <cell r="H2229">
            <v>-60559.71</v>
          </cell>
          <cell r="I2229">
            <v>0.01</v>
          </cell>
        </row>
        <row r="2230">
          <cell r="A2230">
            <v>30002661</v>
          </cell>
          <cell r="B2230" t="str">
            <v>0</v>
          </cell>
          <cell r="C2230" t="str">
            <v>CIP1</v>
          </cell>
          <cell r="D2230" t="str">
            <v>M003</v>
          </cell>
          <cell r="E2230">
            <v>39054</v>
          </cell>
          <cell r="F2230" t="str">
            <v>SINGLE NEEDLE MACHINE</v>
          </cell>
          <cell r="G2230">
            <v>60559.72</v>
          </cell>
          <cell r="H2230">
            <v>-60559.71</v>
          </cell>
          <cell r="I2230">
            <v>0.01</v>
          </cell>
        </row>
        <row r="2231">
          <cell r="A2231">
            <v>30002662</v>
          </cell>
          <cell r="B2231" t="str">
            <v>0</v>
          </cell>
          <cell r="C2231" t="str">
            <v>CIP1</v>
          </cell>
          <cell r="D2231" t="str">
            <v>M003</v>
          </cell>
          <cell r="E2231">
            <v>39054</v>
          </cell>
          <cell r="F2231" t="str">
            <v>SINGLE NEEDLE MACHINE</v>
          </cell>
          <cell r="G2231">
            <v>60559.72</v>
          </cell>
          <cell r="H2231">
            <v>-60559.71</v>
          </cell>
          <cell r="I2231">
            <v>0.01</v>
          </cell>
        </row>
        <row r="2232">
          <cell r="A2232">
            <v>30002663</v>
          </cell>
          <cell r="B2232" t="str">
            <v>0</v>
          </cell>
          <cell r="C2232" t="str">
            <v>CIP1</v>
          </cell>
          <cell r="D2232" t="str">
            <v>M003</v>
          </cell>
          <cell r="E2232">
            <v>39054</v>
          </cell>
          <cell r="F2232" t="str">
            <v>SINGLE NEEDLE MACHINE</v>
          </cell>
          <cell r="G2232">
            <v>60559.72</v>
          </cell>
          <cell r="H2232">
            <v>-60559.71</v>
          </cell>
          <cell r="I2232">
            <v>0.01</v>
          </cell>
        </row>
        <row r="2233">
          <cell r="A2233">
            <v>30002664</v>
          </cell>
          <cell r="B2233" t="str">
            <v>0</v>
          </cell>
          <cell r="C2233" t="str">
            <v>CIP1</v>
          </cell>
          <cell r="D2233" t="str">
            <v>M003</v>
          </cell>
          <cell r="E2233">
            <v>39054</v>
          </cell>
          <cell r="F2233" t="str">
            <v>SINGLE NEEDLE MACHINE</v>
          </cell>
          <cell r="G2233">
            <v>60559.72</v>
          </cell>
          <cell r="H2233">
            <v>-60559.71</v>
          </cell>
          <cell r="I2233">
            <v>0.01</v>
          </cell>
        </row>
        <row r="2234">
          <cell r="A2234">
            <v>30002665</v>
          </cell>
          <cell r="B2234" t="str">
            <v>0</v>
          </cell>
          <cell r="C2234" t="str">
            <v>CIP1</v>
          </cell>
          <cell r="D2234" t="str">
            <v>M003</v>
          </cell>
          <cell r="E2234">
            <v>39054</v>
          </cell>
          <cell r="F2234" t="str">
            <v>SINGLE NEEDLE MACHINE</v>
          </cell>
          <cell r="G2234">
            <v>60559.72</v>
          </cell>
          <cell r="H2234">
            <v>-60559.71</v>
          </cell>
          <cell r="I2234">
            <v>0.01</v>
          </cell>
        </row>
        <row r="2235">
          <cell r="A2235">
            <v>30002666</v>
          </cell>
          <cell r="B2235" t="str">
            <v>0</v>
          </cell>
          <cell r="C2235" t="str">
            <v>CIP1</v>
          </cell>
          <cell r="D2235" t="str">
            <v>M003</v>
          </cell>
          <cell r="E2235">
            <v>39054</v>
          </cell>
          <cell r="F2235" t="str">
            <v>SINGLE NEEDLE MACHINE</v>
          </cell>
          <cell r="G2235">
            <v>60559.72</v>
          </cell>
          <cell r="H2235">
            <v>-60559.71</v>
          </cell>
          <cell r="I2235">
            <v>0.01</v>
          </cell>
        </row>
        <row r="2236">
          <cell r="A2236">
            <v>30002667</v>
          </cell>
          <cell r="B2236" t="str">
            <v>0</v>
          </cell>
          <cell r="C2236" t="str">
            <v>CIP1</v>
          </cell>
          <cell r="D2236" t="str">
            <v>M003</v>
          </cell>
          <cell r="E2236">
            <v>39054</v>
          </cell>
          <cell r="F2236" t="str">
            <v>SINGLE NEEDLE MACHINE</v>
          </cell>
          <cell r="G2236">
            <v>60559.72</v>
          </cell>
          <cell r="H2236">
            <v>-60559.71</v>
          </cell>
          <cell r="I2236">
            <v>0.01</v>
          </cell>
        </row>
        <row r="2237">
          <cell r="A2237">
            <v>30002668</v>
          </cell>
          <cell r="B2237" t="str">
            <v>0</v>
          </cell>
          <cell r="C2237" t="str">
            <v>CIP1</v>
          </cell>
          <cell r="D2237" t="str">
            <v>M003</v>
          </cell>
          <cell r="E2237">
            <v>39054</v>
          </cell>
          <cell r="F2237" t="str">
            <v>SINGLE NEEDLE MACHINE</v>
          </cell>
          <cell r="G2237">
            <v>60559.72</v>
          </cell>
          <cell r="H2237">
            <v>-60559.71</v>
          </cell>
          <cell r="I2237">
            <v>0.01</v>
          </cell>
        </row>
        <row r="2238">
          <cell r="A2238">
            <v>30002669</v>
          </cell>
          <cell r="B2238" t="str">
            <v>0</v>
          </cell>
          <cell r="C2238" t="str">
            <v>CIP1</v>
          </cell>
          <cell r="D2238" t="str">
            <v>M003</v>
          </cell>
          <cell r="E2238">
            <v>39054</v>
          </cell>
          <cell r="F2238" t="str">
            <v>SINGLE NEEDLE MACHINE</v>
          </cell>
          <cell r="G2238">
            <v>60559.72</v>
          </cell>
          <cell r="H2238">
            <v>-60559.71</v>
          </cell>
          <cell r="I2238">
            <v>0.01</v>
          </cell>
        </row>
        <row r="2239">
          <cell r="A2239">
            <v>30002671</v>
          </cell>
          <cell r="B2239" t="str">
            <v>0</v>
          </cell>
          <cell r="C2239" t="str">
            <v>CIP1</v>
          </cell>
          <cell r="D2239" t="str">
            <v>M003</v>
          </cell>
          <cell r="E2239">
            <v>39054</v>
          </cell>
          <cell r="F2239" t="str">
            <v>SINGLE NEEDLE MACHINE</v>
          </cell>
          <cell r="G2239">
            <v>60559.72</v>
          </cell>
          <cell r="H2239">
            <v>-60559.71</v>
          </cell>
          <cell r="I2239">
            <v>0.01</v>
          </cell>
        </row>
        <row r="2240">
          <cell r="A2240">
            <v>30002672</v>
          </cell>
          <cell r="B2240" t="str">
            <v>0</v>
          </cell>
          <cell r="C2240" t="str">
            <v>CIP1</v>
          </cell>
          <cell r="D2240" t="str">
            <v>M003</v>
          </cell>
          <cell r="E2240">
            <v>39054</v>
          </cell>
          <cell r="F2240" t="str">
            <v>SINGLE NEEDLE MACHINE</v>
          </cell>
          <cell r="G2240">
            <v>60559.72</v>
          </cell>
          <cell r="H2240">
            <v>-60559.71</v>
          </cell>
          <cell r="I2240">
            <v>0.01</v>
          </cell>
        </row>
        <row r="2241">
          <cell r="A2241">
            <v>30002673</v>
          </cell>
          <cell r="B2241" t="str">
            <v>0</v>
          </cell>
          <cell r="C2241" t="str">
            <v>CIP1</v>
          </cell>
          <cell r="D2241" t="str">
            <v>M003</v>
          </cell>
          <cell r="E2241">
            <v>39054</v>
          </cell>
          <cell r="F2241" t="str">
            <v>SINGLE NEEDLE MACHINE</v>
          </cell>
          <cell r="G2241">
            <v>60559.72</v>
          </cell>
          <cell r="H2241">
            <v>-60559.71</v>
          </cell>
          <cell r="I2241">
            <v>0.01</v>
          </cell>
        </row>
        <row r="2242">
          <cell r="A2242">
            <v>30002674</v>
          </cell>
          <cell r="B2242" t="str">
            <v>0</v>
          </cell>
          <cell r="C2242" t="str">
            <v>CIP1</v>
          </cell>
          <cell r="D2242" t="str">
            <v>M003</v>
          </cell>
          <cell r="E2242">
            <v>39054</v>
          </cell>
          <cell r="F2242" t="str">
            <v>SINGLE NEEDLE MACHINE</v>
          </cell>
          <cell r="G2242">
            <v>60559.72</v>
          </cell>
          <cell r="H2242">
            <v>-60559.71</v>
          </cell>
          <cell r="I2242">
            <v>0.01</v>
          </cell>
        </row>
        <row r="2243">
          <cell r="A2243">
            <v>30002675</v>
          </cell>
          <cell r="B2243" t="str">
            <v>0</v>
          </cell>
          <cell r="C2243" t="str">
            <v>CIP1</v>
          </cell>
          <cell r="D2243" t="str">
            <v>M003</v>
          </cell>
          <cell r="E2243">
            <v>39054</v>
          </cell>
          <cell r="F2243" t="str">
            <v>SINGLE NEEDLE MACHINE</v>
          </cell>
          <cell r="G2243">
            <v>60559.72</v>
          </cell>
          <cell r="H2243">
            <v>-60559.71</v>
          </cell>
          <cell r="I2243">
            <v>0.01</v>
          </cell>
        </row>
        <row r="2244">
          <cell r="A2244">
            <v>30002676</v>
          </cell>
          <cell r="B2244" t="str">
            <v>0</v>
          </cell>
          <cell r="C2244" t="str">
            <v>CIP1</v>
          </cell>
          <cell r="D2244" t="str">
            <v>M003</v>
          </cell>
          <cell r="E2244">
            <v>39054</v>
          </cell>
          <cell r="F2244" t="str">
            <v>SINGLE NEEDLE MACHINE</v>
          </cell>
          <cell r="G2244">
            <v>60559.72</v>
          </cell>
          <cell r="H2244">
            <v>-60559.71</v>
          </cell>
          <cell r="I2244">
            <v>0.01</v>
          </cell>
        </row>
        <row r="2245">
          <cell r="A2245">
            <v>30002677</v>
          </cell>
          <cell r="B2245" t="str">
            <v>0</v>
          </cell>
          <cell r="C2245" t="str">
            <v>CIP1</v>
          </cell>
          <cell r="D2245" t="str">
            <v>M003</v>
          </cell>
          <cell r="E2245">
            <v>39054</v>
          </cell>
          <cell r="F2245" t="str">
            <v>SINGLE NEEDLE MACHINE</v>
          </cell>
          <cell r="G2245">
            <v>60559.72</v>
          </cell>
          <cell r="H2245">
            <v>-60559.71</v>
          </cell>
          <cell r="I2245">
            <v>0.01</v>
          </cell>
        </row>
        <row r="2246">
          <cell r="A2246">
            <v>30002678</v>
          </cell>
          <cell r="B2246" t="str">
            <v>0</v>
          </cell>
          <cell r="C2246" t="str">
            <v>CIP1</v>
          </cell>
          <cell r="D2246" t="str">
            <v>M003</v>
          </cell>
          <cell r="E2246">
            <v>39054</v>
          </cell>
          <cell r="F2246" t="str">
            <v>SINGLE NEEDLE MACHINE</v>
          </cell>
          <cell r="G2246">
            <v>60559.72</v>
          </cell>
          <cell r="H2246">
            <v>-60559.71</v>
          </cell>
          <cell r="I2246">
            <v>0.01</v>
          </cell>
        </row>
        <row r="2247">
          <cell r="A2247">
            <v>30002679</v>
          </cell>
          <cell r="B2247" t="str">
            <v>0</v>
          </cell>
          <cell r="C2247" t="str">
            <v>CIP1</v>
          </cell>
          <cell r="D2247" t="str">
            <v>M003</v>
          </cell>
          <cell r="E2247">
            <v>39054</v>
          </cell>
          <cell r="F2247" t="str">
            <v>SINGLE NEEDLE MACHINE</v>
          </cell>
          <cell r="G2247">
            <v>60559.72</v>
          </cell>
          <cell r="H2247">
            <v>-60559.71</v>
          </cell>
          <cell r="I2247">
            <v>0.01</v>
          </cell>
        </row>
        <row r="2248">
          <cell r="A2248">
            <v>30002680</v>
          </cell>
          <cell r="B2248" t="str">
            <v>0</v>
          </cell>
          <cell r="C2248" t="str">
            <v>CIP1</v>
          </cell>
          <cell r="D2248" t="str">
            <v>M003</v>
          </cell>
          <cell r="E2248">
            <v>39054</v>
          </cell>
          <cell r="F2248" t="str">
            <v>SINGLE NEEDLE MACHINE</v>
          </cell>
          <cell r="G2248">
            <v>60559.72</v>
          </cell>
          <cell r="H2248">
            <v>-60559.71</v>
          </cell>
          <cell r="I2248">
            <v>0.01</v>
          </cell>
        </row>
        <row r="2249">
          <cell r="A2249">
            <v>30002681</v>
          </cell>
          <cell r="B2249" t="str">
            <v>0</v>
          </cell>
          <cell r="C2249" t="str">
            <v>CIP1</v>
          </cell>
          <cell r="D2249" t="str">
            <v>M003</v>
          </cell>
          <cell r="E2249">
            <v>39054</v>
          </cell>
          <cell r="F2249" t="str">
            <v>SINGLE NEEDLE MACHINE</v>
          </cell>
          <cell r="G2249">
            <v>60559.72</v>
          </cell>
          <cell r="H2249">
            <v>-60559.71</v>
          </cell>
          <cell r="I2249">
            <v>0.01</v>
          </cell>
        </row>
        <row r="2250">
          <cell r="A2250">
            <v>30002682</v>
          </cell>
          <cell r="B2250" t="str">
            <v>0</v>
          </cell>
          <cell r="C2250" t="str">
            <v>CIP1</v>
          </cell>
          <cell r="D2250" t="str">
            <v>M003</v>
          </cell>
          <cell r="E2250">
            <v>39054</v>
          </cell>
          <cell r="F2250" t="str">
            <v>SINGLE NEEDLE MACHINE</v>
          </cell>
          <cell r="G2250">
            <v>60559.72</v>
          </cell>
          <cell r="H2250">
            <v>-60559.71</v>
          </cell>
          <cell r="I2250">
            <v>0.01</v>
          </cell>
        </row>
        <row r="2251">
          <cell r="A2251">
            <v>30002683</v>
          </cell>
          <cell r="B2251" t="str">
            <v>0</v>
          </cell>
          <cell r="C2251" t="str">
            <v>CIP1</v>
          </cell>
          <cell r="D2251" t="str">
            <v>M003</v>
          </cell>
          <cell r="E2251">
            <v>39054</v>
          </cell>
          <cell r="F2251" t="str">
            <v>SINGLE NEEDLE MACHINE</v>
          </cell>
          <cell r="G2251">
            <v>60559.72</v>
          </cell>
          <cell r="H2251">
            <v>-60559.71</v>
          </cell>
          <cell r="I2251">
            <v>0.01</v>
          </cell>
        </row>
        <row r="2252">
          <cell r="A2252">
            <v>30002685</v>
          </cell>
          <cell r="B2252" t="str">
            <v>0</v>
          </cell>
          <cell r="C2252" t="str">
            <v>CIP1</v>
          </cell>
          <cell r="D2252" t="str">
            <v>M003</v>
          </cell>
          <cell r="E2252">
            <v>39054</v>
          </cell>
          <cell r="F2252" t="str">
            <v>SINGLE NEEDLE MACHINE</v>
          </cell>
          <cell r="G2252">
            <v>60559.72</v>
          </cell>
          <cell r="H2252">
            <v>-60559.71</v>
          </cell>
          <cell r="I2252">
            <v>0.01</v>
          </cell>
        </row>
        <row r="2253">
          <cell r="A2253">
            <v>30002686</v>
          </cell>
          <cell r="B2253" t="str">
            <v>0</v>
          </cell>
          <cell r="C2253" t="str">
            <v>CIP1</v>
          </cell>
          <cell r="D2253" t="str">
            <v>M003</v>
          </cell>
          <cell r="E2253">
            <v>39054</v>
          </cell>
          <cell r="F2253" t="str">
            <v>SINGLE NEEDLE MACHINE</v>
          </cell>
          <cell r="G2253">
            <v>60559.72</v>
          </cell>
          <cell r="H2253">
            <v>-60559.71</v>
          </cell>
          <cell r="I2253">
            <v>0.01</v>
          </cell>
        </row>
        <row r="2254">
          <cell r="A2254">
            <v>30002687</v>
          </cell>
          <cell r="B2254" t="str">
            <v>0</v>
          </cell>
          <cell r="C2254" t="str">
            <v>CIP1</v>
          </cell>
          <cell r="D2254" t="str">
            <v>M003</v>
          </cell>
          <cell r="E2254">
            <v>39054</v>
          </cell>
          <cell r="F2254" t="str">
            <v>SINGLE NEEDLE MACHINE</v>
          </cell>
          <cell r="G2254">
            <v>60559.72</v>
          </cell>
          <cell r="H2254">
            <v>-60559.71</v>
          </cell>
          <cell r="I2254">
            <v>0.01</v>
          </cell>
        </row>
        <row r="2255">
          <cell r="A2255">
            <v>30002688</v>
          </cell>
          <cell r="B2255" t="str">
            <v>0</v>
          </cell>
          <cell r="C2255" t="str">
            <v>CIP1</v>
          </cell>
          <cell r="D2255" t="str">
            <v>M003</v>
          </cell>
          <cell r="E2255">
            <v>39054</v>
          </cell>
          <cell r="F2255" t="str">
            <v>SINGLE NEEDLE MACHINE</v>
          </cell>
          <cell r="G2255">
            <v>60559.72</v>
          </cell>
          <cell r="H2255">
            <v>-60559.71</v>
          </cell>
          <cell r="I2255">
            <v>0.01</v>
          </cell>
        </row>
        <row r="2256">
          <cell r="A2256">
            <v>30002690</v>
          </cell>
          <cell r="B2256" t="str">
            <v>0</v>
          </cell>
          <cell r="C2256" t="str">
            <v>CIP1</v>
          </cell>
          <cell r="D2256" t="str">
            <v>M003</v>
          </cell>
          <cell r="E2256">
            <v>39054</v>
          </cell>
          <cell r="F2256" t="str">
            <v>SINGLE NEEDLE MACHINE</v>
          </cell>
          <cell r="G2256">
            <v>60559.72</v>
          </cell>
          <cell r="H2256">
            <v>-60559.71</v>
          </cell>
          <cell r="I2256">
            <v>0.01</v>
          </cell>
        </row>
        <row r="2257">
          <cell r="A2257">
            <v>30002691</v>
          </cell>
          <cell r="B2257" t="str">
            <v>0</v>
          </cell>
          <cell r="C2257" t="str">
            <v>CIP1</v>
          </cell>
          <cell r="D2257" t="str">
            <v>M003</v>
          </cell>
          <cell r="E2257">
            <v>39054</v>
          </cell>
          <cell r="F2257" t="str">
            <v>SINGLE NEEDLE MACHINE</v>
          </cell>
          <cell r="G2257">
            <v>60559.72</v>
          </cell>
          <cell r="H2257">
            <v>-60559.71</v>
          </cell>
          <cell r="I2257">
            <v>0.01</v>
          </cell>
        </row>
        <row r="2258">
          <cell r="A2258">
            <v>30002692</v>
          </cell>
          <cell r="B2258" t="str">
            <v>0</v>
          </cell>
          <cell r="C2258" t="str">
            <v>CIP1</v>
          </cell>
          <cell r="D2258" t="str">
            <v>M003</v>
          </cell>
          <cell r="E2258">
            <v>39054</v>
          </cell>
          <cell r="F2258" t="str">
            <v>SINGLE NEEDLE MACHINE</v>
          </cell>
          <cell r="G2258">
            <v>60559.72</v>
          </cell>
          <cell r="H2258">
            <v>-60559.71</v>
          </cell>
          <cell r="I2258">
            <v>0.01</v>
          </cell>
        </row>
        <row r="2259">
          <cell r="A2259">
            <v>30002693</v>
          </cell>
          <cell r="B2259" t="str">
            <v>0</v>
          </cell>
          <cell r="C2259" t="str">
            <v>CIP1</v>
          </cell>
          <cell r="D2259" t="str">
            <v>M003</v>
          </cell>
          <cell r="E2259">
            <v>39054</v>
          </cell>
          <cell r="F2259" t="str">
            <v>SINGLE NEEDLE MACHINE</v>
          </cell>
          <cell r="G2259">
            <v>60559.72</v>
          </cell>
          <cell r="H2259">
            <v>-60559.71</v>
          </cell>
          <cell r="I2259">
            <v>0.01</v>
          </cell>
        </row>
        <row r="2260">
          <cell r="A2260">
            <v>30002694</v>
          </cell>
          <cell r="B2260" t="str">
            <v>0</v>
          </cell>
          <cell r="C2260" t="str">
            <v>CIP1</v>
          </cell>
          <cell r="D2260" t="str">
            <v>M003</v>
          </cell>
          <cell r="E2260">
            <v>39054</v>
          </cell>
          <cell r="F2260" t="str">
            <v>SINGLE NEEDLE MACHINE</v>
          </cell>
          <cell r="G2260">
            <v>60559.72</v>
          </cell>
          <cell r="H2260">
            <v>-60559.71</v>
          </cell>
          <cell r="I2260">
            <v>0.01</v>
          </cell>
        </row>
        <row r="2261">
          <cell r="A2261">
            <v>30002695</v>
          </cell>
          <cell r="B2261" t="str">
            <v>0</v>
          </cell>
          <cell r="C2261" t="str">
            <v>CIP1</v>
          </cell>
          <cell r="D2261" t="str">
            <v>M003</v>
          </cell>
          <cell r="E2261">
            <v>39054</v>
          </cell>
          <cell r="F2261" t="str">
            <v>SINGLE NEEDLE MACHINE</v>
          </cell>
          <cell r="G2261">
            <v>60559.72</v>
          </cell>
          <cell r="H2261">
            <v>-60559.71</v>
          </cell>
          <cell r="I2261">
            <v>0.01</v>
          </cell>
        </row>
        <row r="2262">
          <cell r="A2262">
            <v>30002696</v>
          </cell>
          <cell r="B2262" t="str">
            <v>0</v>
          </cell>
          <cell r="C2262" t="str">
            <v>CIP1</v>
          </cell>
          <cell r="D2262" t="str">
            <v>M003</v>
          </cell>
          <cell r="E2262">
            <v>39054</v>
          </cell>
          <cell r="F2262" t="str">
            <v>SINGLE NEEDLE MACHINE</v>
          </cell>
          <cell r="G2262">
            <v>60559.72</v>
          </cell>
          <cell r="H2262">
            <v>-60559.71</v>
          </cell>
          <cell r="I2262">
            <v>0.01</v>
          </cell>
        </row>
        <row r="2263">
          <cell r="A2263">
            <v>30002697</v>
          </cell>
          <cell r="B2263" t="str">
            <v>0</v>
          </cell>
          <cell r="C2263" t="str">
            <v>CIP1</v>
          </cell>
          <cell r="D2263" t="str">
            <v>M003</v>
          </cell>
          <cell r="E2263">
            <v>39054</v>
          </cell>
          <cell r="F2263" t="str">
            <v>SINGLE NEEDLE MACHINE</v>
          </cell>
          <cell r="G2263">
            <v>60559.72</v>
          </cell>
          <cell r="H2263">
            <v>-60559.71</v>
          </cell>
          <cell r="I2263">
            <v>0.01</v>
          </cell>
        </row>
        <row r="2264">
          <cell r="A2264">
            <v>30002698</v>
          </cell>
          <cell r="B2264" t="str">
            <v>0</v>
          </cell>
          <cell r="C2264" t="str">
            <v>CIP1</v>
          </cell>
          <cell r="D2264" t="str">
            <v>M003</v>
          </cell>
          <cell r="E2264">
            <v>39054</v>
          </cell>
          <cell r="F2264" t="str">
            <v>SINGLE NEEDLE MACHINE</v>
          </cell>
          <cell r="G2264">
            <v>60559.72</v>
          </cell>
          <cell r="H2264">
            <v>-60559.71</v>
          </cell>
          <cell r="I2264">
            <v>0.01</v>
          </cell>
        </row>
        <row r="2265">
          <cell r="A2265">
            <v>30002699</v>
          </cell>
          <cell r="B2265" t="str">
            <v>0</v>
          </cell>
          <cell r="C2265" t="str">
            <v>CIP1</v>
          </cell>
          <cell r="D2265" t="str">
            <v>M003</v>
          </cell>
          <cell r="E2265">
            <v>39054</v>
          </cell>
          <cell r="F2265" t="str">
            <v>SINGLE NEEDLE MACHINE</v>
          </cell>
          <cell r="G2265">
            <v>60559.72</v>
          </cell>
          <cell r="H2265">
            <v>-60559.71</v>
          </cell>
          <cell r="I2265">
            <v>0.01</v>
          </cell>
        </row>
        <row r="2266">
          <cell r="A2266">
            <v>30002700</v>
          </cell>
          <cell r="B2266" t="str">
            <v>0</v>
          </cell>
          <cell r="C2266" t="str">
            <v>CIP1</v>
          </cell>
          <cell r="D2266" t="str">
            <v>M003</v>
          </cell>
          <cell r="E2266">
            <v>39054</v>
          </cell>
          <cell r="F2266" t="str">
            <v>SINGLE NEEDLE MACHINE</v>
          </cell>
          <cell r="G2266">
            <v>60559.72</v>
          </cell>
          <cell r="H2266">
            <v>-60559.71</v>
          </cell>
          <cell r="I2266">
            <v>0.01</v>
          </cell>
        </row>
        <row r="2267">
          <cell r="A2267">
            <v>30002701</v>
          </cell>
          <cell r="B2267" t="str">
            <v>0</v>
          </cell>
          <cell r="C2267" t="str">
            <v>CIP1</v>
          </cell>
          <cell r="D2267" t="str">
            <v>M003</v>
          </cell>
          <cell r="E2267">
            <v>39054</v>
          </cell>
          <cell r="F2267" t="str">
            <v>SINGLE NEEDLE MACHINE</v>
          </cell>
          <cell r="G2267">
            <v>60559.72</v>
          </cell>
          <cell r="H2267">
            <v>-60559.71</v>
          </cell>
          <cell r="I2267">
            <v>0.01</v>
          </cell>
        </row>
        <row r="2268">
          <cell r="A2268">
            <v>30002702</v>
          </cell>
          <cell r="B2268" t="str">
            <v>0</v>
          </cell>
          <cell r="C2268" t="str">
            <v>CIP1</v>
          </cell>
          <cell r="D2268" t="str">
            <v>M003</v>
          </cell>
          <cell r="E2268">
            <v>39054</v>
          </cell>
          <cell r="F2268" t="str">
            <v>SINGLE NEEDLE MACHINE</v>
          </cell>
          <cell r="G2268">
            <v>60559.72</v>
          </cell>
          <cell r="H2268">
            <v>-60559.71</v>
          </cell>
          <cell r="I2268">
            <v>0.01</v>
          </cell>
        </row>
        <row r="2269">
          <cell r="A2269">
            <v>30002703</v>
          </cell>
          <cell r="B2269" t="str">
            <v>0</v>
          </cell>
          <cell r="C2269" t="str">
            <v>CIP1</v>
          </cell>
          <cell r="D2269" t="str">
            <v>M003</v>
          </cell>
          <cell r="E2269">
            <v>39054</v>
          </cell>
          <cell r="F2269" t="str">
            <v>SINGLE NEEDLE MACHINE</v>
          </cell>
          <cell r="G2269">
            <v>60559.72</v>
          </cell>
          <cell r="H2269">
            <v>-60559.71</v>
          </cell>
          <cell r="I2269">
            <v>0.01</v>
          </cell>
        </row>
        <row r="2270">
          <cell r="A2270">
            <v>30002704</v>
          </cell>
          <cell r="B2270" t="str">
            <v>0</v>
          </cell>
          <cell r="C2270" t="str">
            <v>CIP1</v>
          </cell>
          <cell r="D2270" t="str">
            <v>M003</v>
          </cell>
          <cell r="E2270">
            <v>39054</v>
          </cell>
          <cell r="F2270" t="str">
            <v>SINGLE NEEDLE MACHINE</v>
          </cell>
          <cell r="G2270">
            <v>60559.72</v>
          </cell>
          <cell r="H2270">
            <v>-60559.71</v>
          </cell>
          <cell r="I2270">
            <v>0.01</v>
          </cell>
        </row>
        <row r="2271">
          <cell r="A2271">
            <v>30002705</v>
          </cell>
          <cell r="B2271" t="str">
            <v>0</v>
          </cell>
          <cell r="C2271" t="str">
            <v>CIP1</v>
          </cell>
          <cell r="D2271" t="str">
            <v>M003</v>
          </cell>
          <cell r="E2271">
            <v>39054</v>
          </cell>
          <cell r="F2271" t="str">
            <v>SINGLE NEEDLE MACHINE</v>
          </cell>
          <cell r="G2271">
            <v>60559.72</v>
          </cell>
          <cell r="H2271">
            <v>-60559.71</v>
          </cell>
          <cell r="I2271">
            <v>0.01</v>
          </cell>
        </row>
        <row r="2272">
          <cell r="A2272">
            <v>30002706</v>
          </cell>
          <cell r="B2272" t="str">
            <v>0</v>
          </cell>
          <cell r="C2272" t="str">
            <v>CIP1</v>
          </cell>
          <cell r="D2272" t="str">
            <v>M003</v>
          </cell>
          <cell r="E2272">
            <v>39054</v>
          </cell>
          <cell r="F2272" t="str">
            <v>SINGLE NEEDLE MACHINE</v>
          </cell>
          <cell r="G2272">
            <v>60559.72</v>
          </cell>
          <cell r="H2272">
            <v>-60559.71</v>
          </cell>
          <cell r="I2272">
            <v>0.01</v>
          </cell>
        </row>
        <row r="2273">
          <cell r="A2273">
            <v>30002707</v>
          </cell>
          <cell r="B2273" t="str">
            <v>0</v>
          </cell>
          <cell r="C2273" t="str">
            <v>CIP1</v>
          </cell>
          <cell r="D2273" t="str">
            <v>M003</v>
          </cell>
          <cell r="E2273">
            <v>39054</v>
          </cell>
          <cell r="F2273" t="str">
            <v>SINGLE NEEDLE MACHINE</v>
          </cell>
          <cell r="G2273">
            <v>60559.72</v>
          </cell>
          <cell r="H2273">
            <v>-60559.71</v>
          </cell>
          <cell r="I2273">
            <v>0.01</v>
          </cell>
        </row>
        <row r="2274">
          <cell r="A2274">
            <v>30002708</v>
          </cell>
          <cell r="B2274" t="str">
            <v>0</v>
          </cell>
          <cell r="C2274" t="str">
            <v>CIP1</v>
          </cell>
          <cell r="D2274" t="str">
            <v>M003</v>
          </cell>
          <cell r="E2274">
            <v>39054</v>
          </cell>
          <cell r="F2274" t="str">
            <v>SINGLE NEEDLE MACHINE</v>
          </cell>
          <cell r="G2274">
            <v>60559.72</v>
          </cell>
          <cell r="H2274">
            <v>-60559.71</v>
          </cell>
          <cell r="I2274">
            <v>0.01</v>
          </cell>
        </row>
        <row r="2275">
          <cell r="A2275">
            <v>30002709</v>
          </cell>
          <cell r="B2275" t="str">
            <v>0</v>
          </cell>
          <cell r="C2275" t="str">
            <v>CIP1</v>
          </cell>
          <cell r="D2275" t="str">
            <v>M003</v>
          </cell>
          <cell r="E2275">
            <v>39054</v>
          </cell>
          <cell r="F2275" t="str">
            <v>SINGLE NEEDLE MACHINE</v>
          </cell>
          <cell r="G2275">
            <v>60559.72</v>
          </cell>
          <cell r="H2275">
            <v>-60559.71</v>
          </cell>
          <cell r="I2275">
            <v>0.01</v>
          </cell>
        </row>
        <row r="2276">
          <cell r="A2276">
            <v>30002710</v>
          </cell>
          <cell r="B2276" t="str">
            <v>0</v>
          </cell>
          <cell r="C2276" t="str">
            <v>CIP1</v>
          </cell>
          <cell r="D2276" t="str">
            <v>M003</v>
          </cell>
          <cell r="E2276">
            <v>39054</v>
          </cell>
          <cell r="F2276" t="str">
            <v>SINGLE NEEDLE MACHINE</v>
          </cell>
          <cell r="G2276">
            <v>60559.72</v>
          </cell>
          <cell r="H2276">
            <v>-60559.71</v>
          </cell>
          <cell r="I2276">
            <v>0.01</v>
          </cell>
        </row>
        <row r="2277">
          <cell r="A2277">
            <v>30002711</v>
          </cell>
          <cell r="B2277" t="str">
            <v>0</v>
          </cell>
          <cell r="C2277" t="str">
            <v>CIP1</v>
          </cell>
          <cell r="D2277" t="str">
            <v>M003</v>
          </cell>
          <cell r="E2277">
            <v>39054</v>
          </cell>
          <cell r="F2277" t="str">
            <v>SINGLE NEEDLE MACHINE</v>
          </cell>
          <cell r="G2277">
            <v>60559.72</v>
          </cell>
          <cell r="H2277">
            <v>-60559.71</v>
          </cell>
          <cell r="I2277">
            <v>0.01</v>
          </cell>
        </row>
        <row r="2278">
          <cell r="A2278">
            <v>30002712</v>
          </cell>
          <cell r="B2278" t="str">
            <v>0</v>
          </cell>
          <cell r="C2278" t="str">
            <v>CIP1</v>
          </cell>
          <cell r="D2278" t="str">
            <v>M003</v>
          </cell>
          <cell r="E2278">
            <v>39054</v>
          </cell>
          <cell r="F2278" t="str">
            <v>SINGLE NEEDLE MACHINE</v>
          </cell>
          <cell r="G2278">
            <v>60559.72</v>
          </cell>
          <cell r="H2278">
            <v>-60559.71</v>
          </cell>
          <cell r="I2278">
            <v>0.01</v>
          </cell>
        </row>
        <row r="2279">
          <cell r="A2279">
            <v>30002713</v>
          </cell>
          <cell r="B2279" t="str">
            <v>0</v>
          </cell>
          <cell r="C2279" t="str">
            <v>CIP1</v>
          </cell>
          <cell r="D2279" t="str">
            <v>M003</v>
          </cell>
          <cell r="E2279">
            <v>39054</v>
          </cell>
          <cell r="F2279" t="str">
            <v>SINGLE NEEDLE MACHINE</v>
          </cell>
          <cell r="G2279">
            <v>60559.72</v>
          </cell>
          <cell r="H2279">
            <v>-60559.71</v>
          </cell>
          <cell r="I2279">
            <v>0.01</v>
          </cell>
        </row>
        <row r="2280">
          <cell r="A2280">
            <v>30002714</v>
          </cell>
          <cell r="B2280" t="str">
            <v>0</v>
          </cell>
          <cell r="C2280" t="str">
            <v>CIP1</v>
          </cell>
          <cell r="D2280" t="str">
            <v>M003</v>
          </cell>
          <cell r="E2280">
            <v>39054</v>
          </cell>
          <cell r="F2280" t="str">
            <v>SINGLE NEEDLE MACHINE</v>
          </cell>
          <cell r="G2280">
            <v>60559.72</v>
          </cell>
          <cell r="H2280">
            <v>-60559.71</v>
          </cell>
          <cell r="I2280">
            <v>0.01</v>
          </cell>
        </row>
        <row r="2281">
          <cell r="A2281">
            <v>30002715</v>
          </cell>
          <cell r="B2281" t="str">
            <v>0</v>
          </cell>
          <cell r="C2281" t="str">
            <v>CIP1</v>
          </cell>
          <cell r="D2281" t="str">
            <v>M003</v>
          </cell>
          <cell r="E2281">
            <v>39054</v>
          </cell>
          <cell r="F2281" t="str">
            <v>SINGLE NEEDLE MACHINE</v>
          </cell>
          <cell r="G2281">
            <v>60559.72</v>
          </cell>
          <cell r="H2281">
            <v>-60559.71</v>
          </cell>
          <cell r="I2281">
            <v>0.01</v>
          </cell>
        </row>
        <row r="2282">
          <cell r="A2282">
            <v>30002716</v>
          </cell>
          <cell r="B2282" t="str">
            <v>0</v>
          </cell>
          <cell r="C2282" t="str">
            <v>CIP1</v>
          </cell>
          <cell r="D2282" t="str">
            <v>M003</v>
          </cell>
          <cell r="E2282">
            <v>39054</v>
          </cell>
          <cell r="F2282" t="str">
            <v>SINGLE NEEDLE MACHINE</v>
          </cell>
          <cell r="G2282">
            <v>60559.72</v>
          </cell>
          <cell r="H2282">
            <v>-60559.71</v>
          </cell>
          <cell r="I2282">
            <v>0.01</v>
          </cell>
        </row>
        <row r="2283">
          <cell r="A2283">
            <v>30002717</v>
          </cell>
          <cell r="B2283" t="str">
            <v>0</v>
          </cell>
          <cell r="C2283" t="str">
            <v>CIP1</v>
          </cell>
          <cell r="D2283" t="str">
            <v>M003</v>
          </cell>
          <cell r="E2283">
            <v>39054</v>
          </cell>
          <cell r="F2283" t="str">
            <v>SINGLE NEEDLE MACHINE</v>
          </cell>
          <cell r="G2283">
            <v>60559.72</v>
          </cell>
          <cell r="H2283">
            <v>-60559.71</v>
          </cell>
          <cell r="I2283">
            <v>0.01</v>
          </cell>
        </row>
        <row r="2284">
          <cell r="A2284">
            <v>30002718</v>
          </cell>
          <cell r="B2284" t="str">
            <v>0</v>
          </cell>
          <cell r="C2284" t="str">
            <v>CIP1</v>
          </cell>
          <cell r="D2284" t="str">
            <v>M003</v>
          </cell>
          <cell r="E2284">
            <v>39054</v>
          </cell>
          <cell r="F2284" t="str">
            <v>SINGLE NEEDLE MACHINE</v>
          </cell>
          <cell r="G2284">
            <v>60559.72</v>
          </cell>
          <cell r="H2284">
            <v>-60559.71</v>
          </cell>
          <cell r="I2284">
            <v>0.01</v>
          </cell>
        </row>
        <row r="2285">
          <cell r="A2285">
            <v>30002719</v>
          </cell>
          <cell r="B2285" t="str">
            <v>0</v>
          </cell>
          <cell r="C2285" t="str">
            <v>CIP1</v>
          </cell>
          <cell r="D2285" t="str">
            <v>M003</v>
          </cell>
          <cell r="E2285">
            <v>39054</v>
          </cell>
          <cell r="F2285" t="str">
            <v>SINGLE NEEDLE MACHINE</v>
          </cell>
          <cell r="G2285">
            <v>60559.72</v>
          </cell>
          <cell r="H2285">
            <v>-60559.71</v>
          </cell>
          <cell r="I2285">
            <v>0.01</v>
          </cell>
        </row>
        <row r="2286">
          <cell r="A2286">
            <v>30002720</v>
          </cell>
          <cell r="B2286" t="str">
            <v>0</v>
          </cell>
          <cell r="C2286" t="str">
            <v>CIP1</v>
          </cell>
          <cell r="D2286" t="str">
            <v>M003</v>
          </cell>
          <cell r="E2286">
            <v>39054</v>
          </cell>
          <cell r="F2286" t="str">
            <v>SINGLE NEEDLE MACHINE</v>
          </cell>
          <cell r="G2286">
            <v>60559.72</v>
          </cell>
          <cell r="H2286">
            <v>-60559.71</v>
          </cell>
          <cell r="I2286">
            <v>0.01</v>
          </cell>
        </row>
        <row r="2287">
          <cell r="A2287">
            <v>30002721</v>
          </cell>
          <cell r="B2287" t="str">
            <v>0</v>
          </cell>
          <cell r="C2287" t="str">
            <v>CIP1</v>
          </cell>
          <cell r="D2287" t="str">
            <v>M003</v>
          </cell>
          <cell r="E2287">
            <v>39054</v>
          </cell>
          <cell r="F2287" t="str">
            <v>SINGLE NEEDLE MACHINE</v>
          </cell>
          <cell r="G2287">
            <v>60559.72</v>
          </cell>
          <cell r="H2287">
            <v>-60559.71</v>
          </cell>
          <cell r="I2287">
            <v>0.01</v>
          </cell>
        </row>
        <row r="2288">
          <cell r="A2288">
            <v>30002722</v>
          </cell>
          <cell r="B2288" t="str">
            <v>0</v>
          </cell>
          <cell r="C2288" t="str">
            <v>CIP1</v>
          </cell>
          <cell r="D2288" t="str">
            <v>M003</v>
          </cell>
          <cell r="E2288">
            <v>39054</v>
          </cell>
          <cell r="F2288" t="str">
            <v>SINGLE NEEDLE MACHINE</v>
          </cell>
          <cell r="G2288">
            <v>60559.72</v>
          </cell>
          <cell r="H2288">
            <v>-60559.71</v>
          </cell>
          <cell r="I2288">
            <v>0.01</v>
          </cell>
        </row>
        <row r="2289">
          <cell r="A2289">
            <v>30002723</v>
          </cell>
          <cell r="B2289" t="str">
            <v>0</v>
          </cell>
          <cell r="C2289" t="str">
            <v>CIP1</v>
          </cell>
          <cell r="D2289" t="str">
            <v>M003</v>
          </cell>
          <cell r="E2289">
            <v>39054</v>
          </cell>
          <cell r="F2289" t="str">
            <v>SINGLE NEEDLE MACHINE</v>
          </cell>
          <cell r="G2289">
            <v>60559.72</v>
          </cell>
          <cell r="H2289">
            <v>-60559.71</v>
          </cell>
          <cell r="I2289">
            <v>0.01</v>
          </cell>
        </row>
        <row r="2290">
          <cell r="A2290">
            <v>30002724</v>
          </cell>
          <cell r="B2290" t="str">
            <v>0</v>
          </cell>
          <cell r="C2290" t="str">
            <v>CIP1</v>
          </cell>
          <cell r="D2290" t="str">
            <v>M003</v>
          </cell>
          <cell r="E2290">
            <v>39054</v>
          </cell>
          <cell r="F2290" t="str">
            <v>SINGLE NEEDLE MACHINE</v>
          </cell>
          <cell r="G2290">
            <v>60559.72</v>
          </cell>
          <cell r="H2290">
            <v>-60559.71</v>
          </cell>
          <cell r="I2290">
            <v>0.01</v>
          </cell>
        </row>
        <row r="2291">
          <cell r="A2291">
            <v>30002725</v>
          </cell>
          <cell r="B2291" t="str">
            <v>0</v>
          </cell>
          <cell r="C2291" t="str">
            <v>CIP1</v>
          </cell>
          <cell r="D2291" t="str">
            <v>M003</v>
          </cell>
          <cell r="E2291">
            <v>39054</v>
          </cell>
          <cell r="F2291" t="str">
            <v>SINGLE NEEDLE MACHINE</v>
          </cell>
          <cell r="G2291">
            <v>60559.72</v>
          </cell>
          <cell r="H2291">
            <v>-60559.71</v>
          </cell>
          <cell r="I2291">
            <v>0.01</v>
          </cell>
        </row>
        <row r="2292">
          <cell r="A2292">
            <v>30002726</v>
          </cell>
          <cell r="B2292" t="str">
            <v>0</v>
          </cell>
          <cell r="C2292" t="str">
            <v>CIP1</v>
          </cell>
          <cell r="D2292" t="str">
            <v>M003</v>
          </cell>
          <cell r="E2292">
            <v>39054</v>
          </cell>
          <cell r="F2292" t="str">
            <v>SINGLE NEEDLE MACHINE</v>
          </cell>
          <cell r="G2292">
            <v>60559.72</v>
          </cell>
          <cell r="H2292">
            <v>-60559.71</v>
          </cell>
          <cell r="I2292">
            <v>0.01</v>
          </cell>
        </row>
        <row r="2293">
          <cell r="A2293">
            <v>30002727</v>
          </cell>
          <cell r="B2293" t="str">
            <v>0</v>
          </cell>
          <cell r="C2293" t="str">
            <v>CIP1</v>
          </cell>
          <cell r="D2293" t="str">
            <v>M003</v>
          </cell>
          <cell r="E2293">
            <v>39054</v>
          </cell>
          <cell r="F2293" t="str">
            <v>SINGLE NEEDLE MACHINE</v>
          </cell>
          <cell r="G2293">
            <v>60559.72</v>
          </cell>
          <cell r="H2293">
            <v>-60559.71</v>
          </cell>
          <cell r="I2293">
            <v>0.01</v>
          </cell>
        </row>
        <row r="2294">
          <cell r="A2294">
            <v>30002728</v>
          </cell>
          <cell r="B2294" t="str">
            <v>0</v>
          </cell>
          <cell r="C2294" t="str">
            <v>CIP1</v>
          </cell>
          <cell r="D2294" t="str">
            <v>M003</v>
          </cell>
          <cell r="E2294">
            <v>39054</v>
          </cell>
          <cell r="F2294" t="str">
            <v>SINGLE NEEDLE MACHINE</v>
          </cell>
          <cell r="G2294">
            <v>60559.72</v>
          </cell>
          <cell r="H2294">
            <v>-60559.71</v>
          </cell>
          <cell r="I2294">
            <v>0.01</v>
          </cell>
        </row>
        <row r="2295">
          <cell r="A2295">
            <v>30002729</v>
          </cell>
          <cell r="B2295" t="str">
            <v>0</v>
          </cell>
          <cell r="C2295" t="str">
            <v>CIP1</v>
          </cell>
          <cell r="D2295" t="str">
            <v>M003</v>
          </cell>
          <cell r="E2295">
            <v>39054</v>
          </cell>
          <cell r="F2295" t="str">
            <v>SINGLE NEEDLE MACHINE</v>
          </cell>
          <cell r="G2295">
            <v>60559.72</v>
          </cell>
          <cell r="H2295">
            <v>-60559.71</v>
          </cell>
          <cell r="I2295">
            <v>0.01</v>
          </cell>
        </row>
        <row r="2296">
          <cell r="A2296">
            <v>30002730</v>
          </cell>
          <cell r="B2296" t="str">
            <v>0</v>
          </cell>
          <cell r="C2296" t="str">
            <v>CIP1</v>
          </cell>
          <cell r="D2296" t="str">
            <v>M003</v>
          </cell>
          <cell r="E2296">
            <v>39054</v>
          </cell>
          <cell r="F2296" t="str">
            <v>SINGLE NEEDLE MACHINE</v>
          </cell>
          <cell r="G2296">
            <v>60559.72</v>
          </cell>
          <cell r="H2296">
            <v>-60559.71</v>
          </cell>
          <cell r="I2296">
            <v>0.01</v>
          </cell>
        </row>
        <row r="2297">
          <cell r="A2297">
            <v>30002731</v>
          </cell>
          <cell r="B2297" t="str">
            <v>0</v>
          </cell>
          <cell r="C2297" t="str">
            <v>CIP1</v>
          </cell>
          <cell r="D2297" t="str">
            <v>M003</v>
          </cell>
          <cell r="E2297">
            <v>39054</v>
          </cell>
          <cell r="F2297" t="str">
            <v>SINGLE NEEDLE MACHINE</v>
          </cell>
          <cell r="G2297">
            <v>60559.72</v>
          </cell>
          <cell r="H2297">
            <v>-60559.71</v>
          </cell>
          <cell r="I2297">
            <v>0.01</v>
          </cell>
        </row>
        <row r="2298">
          <cell r="A2298">
            <v>30002732</v>
          </cell>
          <cell r="B2298" t="str">
            <v>0</v>
          </cell>
          <cell r="C2298" t="str">
            <v>CIP1</v>
          </cell>
          <cell r="D2298" t="str">
            <v>M003</v>
          </cell>
          <cell r="E2298">
            <v>38871</v>
          </cell>
          <cell r="F2298" t="str">
            <v>SINGLE NEEDLE MACHINE</v>
          </cell>
          <cell r="G2298">
            <v>60382.3</v>
          </cell>
          <cell r="H2298">
            <v>-60382.3</v>
          </cell>
          <cell r="I2298">
            <v>0</v>
          </cell>
        </row>
        <row r="2299">
          <cell r="A2299">
            <v>30002733</v>
          </cell>
          <cell r="B2299" t="str">
            <v>0</v>
          </cell>
          <cell r="C2299" t="str">
            <v>CIP1</v>
          </cell>
          <cell r="D2299" t="str">
            <v>M003</v>
          </cell>
          <cell r="E2299">
            <v>38871</v>
          </cell>
          <cell r="F2299" t="str">
            <v>SINGLE NEEDLE MACHINE</v>
          </cell>
          <cell r="G2299">
            <v>60382.3</v>
          </cell>
          <cell r="H2299">
            <v>-60382.3</v>
          </cell>
          <cell r="I2299">
            <v>0</v>
          </cell>
        </row>
        <row r="2300">
          <cell r="A2300">
            <v>30002734</v>
          </cell>
          <cell r="B2300" t="str">
            <v>0</v>
          </cell>
          <cell r="C2300" t="str">
            <v>CIP1</v>
          </cell>
          <cell r="D2300" t="str">
            <v>M003</v>
          </cell>
          <cell r="E2300">
            <v>38871</v>
          </cell>
          <cell r="F2300" t="str">
            <v>SINGLE NEEDLE MACHINE</v>
          </cell>
          <cell r="G2300">
            <v>60382.3</v>
          </cell>
          <cell r="H2300">
            <v>-60382.3</v>
          </cell>
          <cell r="I2300">
            <v>0</v>
          </cell>
        </row>
        <row r="2301">
          <cell r="A2301">
            <v>30002735</v>
          </cell>
          <cell r="B2301" t="str">
            <v>0</v>
          </cell>
          <cell r="C2301" t="str">
            <v>CIP1</v>
          </cell>
          <cell r="D2301" t="str">
            <v>M003</v>
          </cell>
          <cell r="E2301">
            <v>38871</v>
          </cell>
          <cell r="F2301" t="str">
            <v>SINGLE NEEDLE MACHINE</v>
          </cell>
          <cell r="G2301">
            <v>60382.3</v>
          </cell>
          <cell r="H2301">
            <v>-60382.3</v>
          </cell>
          <cell r="I2301">
            <v>0</v>
          </cell>
        </row>
        <row r="2302">
          <cell r="A2302">
            <v>30002736</v>
          </cell>
          <cell r="B2302" t="str">
            <v>0</v>
          </cell>
          <cell r="C2302" t="str">
            <v>CIP1</v>
          </cell>
          <cell r="D2302" t="str">
            <v>M003</v>
          </cell>
          <cell r="E2302">
            <v>38871</v>
          </cell>
          <cell r="F2302" t="str">
            <v>SINGLE NEEDLE MACHINE</v>
          </cell>
          <cell r="G2302">
            <v>60382.3</v>
          </cell>
          <cell r="H2302">
            <v>-60382.3</v>
          </cell>
          <cell r="I2302">
            <v>0</v>
          </cell>
        </row>
        <row r="2303">
          <cell r="A2303">
            <v>30002737</v>
          </cell>
          <cell r="B2303" t="str">
            <v>0</v>
          </cell>
          <cell r="C2303" t="str">
            <v>CIP1</v>
          </cell>
          <cell r="D2303" t="str">
            <v>M003</v>
          </cell>
          <cell r="E2303">
            <v>38871</v>
          </cell>
          <cell r="F2303" t="str">
            <v>SINGLE NEEDLE MACHINE</v>
          </cell>
          <cell r="G2303">
            <v>60382.3</v>
          </cell>
          <cell r="H2303">
            <v>-60382.3</v>
          </cell>
          <cell r="I2303">
            <v>0</v>
          </cell>
        </row>
        <row r="2304">
          <cell r="A2304">
            <v>30002738</v>
          </cell>
          <cell r="B2304" t="str">
            <v>0</v>
          </cell>
          <cell r="C2304" t="str">
            <v>CIP1</v>
          </cell>
          <cell r="D2304" t="str">
            <v>M003</v>
          </cell>
          <cell r="E2304">
            <v>38871</v>
          </cell>
          <cell r="F2304" t="str">
            <v>SINGLE NEEDLE MACHINE</v>
          </cell>
          <cell r="G2304">
            <v>60382.3</v>
          </cell>
          <cell r="H2304">
            <v>-60382.3</v>
          </cell>
          <cell r="I2304">
            <v>0</v>
          </cell>
        </row>
        <row r="2305">
          <cell r="A2305">
            <v>30002739</v>
          </cell>
          <cell r="B2305" t="str">
            <v>0</v>
          </cell>
          <cell r="C2305" t="str">
            <v>CIP1</v>
          </cell>
          <cell r="D2305" t="str">
            <v>M003</v>
          </cell>
          <cell r="E2305">
            <v>38871</v>
          </cell>
          <cell r="F2305" t="str">
            <v>SINGLE NEEDLE MACHINE</v>
          </cell>
          <cell r="G2305">
            <v>60382.3</v>
          </cell>
          <cell r="H2305">
            <v>-60382.3</v>
          </cell>
          <cell r="I2305">
            <v>0</v>
          </cell>
        </row>
        <row r="2306">
          <cell r="A2306">
            <v>30002740</v>
          </cell>
          <cell r="B2306" t="str">
            <v>0</v>
          </cell>
          <cell r="C2306" t="str">
            <v>CIP1</v>
          </cell>
          <cell r="D2306" t="str">
            <v>M003</v>
          </cell>
          <cell r="E2306">
            <v>38871</v>
          </cell>
          <cell r="F2306" t="str">
            <v>SINGLE NEEDLE MACHINE</v>
          </cell>
          <cell r="G2306">
            <v>60382.3</v>
          </cell>
          <cell r="H2306">
            <v>-60382.3</v>
          </cell>
          <cell r="I2306">
            <v>0</v>
          </cell>
        </row>
        <row r="2307">
          <cell r="A2307">
            <v>30002741</v>
          </cell>
          <cell r="B2307" t="str">
            <v>0</v>
          </cell>
          <cell r="C2307" t="str">
            <v>CIP1</v>
          </cell>
          <cell r="D2307" t="str">
            <v>M003</v>
          </cell>
          <cell r="E2307">
            <v>38871</v>
          </cell>
          <cell r="F2307" t="str">
            <v>SINGLE NEEDLE MACHINE</v>
          </cell>
          <cell r="G2307">
            <v>60382.3</v>
          </cell>
          <cell r="H2307">
            <v>-60382.3</v>
          </cell>
          <cell r="I2307">
            <v>0</v>
          </cell>
        </row>
        <row r="2308">
          <cell r="A2308">
            <v>30002742</v>
          </cell>
          <cell r="B2308" t="str">
            <v>0</v>
          </cell>
          <cell r="C2308" t="str">
            <v>CIP1</v>
          </cell>
          <cell r="D2308" t="str">
            <v>M003</v>
          </cell>
          <cell r="E2308">
            <v>38871</v>
          </cell>
          <cell r="F2308" t="str">
            <v>SINGLE NEEDLE MACHINE</v>
          </cell>
          <cell r="G2308">
            <v>60382.3</v>
          </cell>
          <cell r="H2308">
            <v>-60382.3</v>
          </cell>
          <cell r="I2308">
            <v>0</v>
          </cell>
        </row>
        <row r="2309">
          <cell r="A2309">
            <v>30002743</v>
          </cell>
          <cell r="B2309" t="str">
            <v>0</v>
          </cell>
          <cell r="C2309" t="str">
            <v>CIP1</v>
          </cell>
          <cell r="D2309" t="str">
            <v>M003</v>
          </cell>
          <cell r="E2309">
            <v>38871</v>
          </cell>
          <cell r="F2309" t="str">
            <v>SINGLE NEEDLE MACHINE</v>
          </cell>
          <cell r="G2309">
            <v>60382.3</v>
          </cell>
          <cell r="H2309">
            <v>-60382.3</v>
          </cell>
          <cell r="I2309">
            <v>0</v>
          </cell>
        </row>
        <row r="2310">
          <cell r="A2310">
            <v>30002744</v>
          </cell>
          <cell r="B2310" t="str">
            <v>0</v>
          </cell>
          <cell r="C2310" t="str">
            <v>CIP1</v>
          </cell>
          <cell r="D2310" t="str">
            <v>M003</v>
          </cell>
          <cell r="E2310">
            <v>38871</v>
          </cell>
          <cell r="F2310" t="str">
            <v>SINGLE NEEDLE MACHINE</v>
          </cell>
          <cell r="G2310">
            <v>60382.3</v>
          </cell>
          <cell r="H2310">
            <v>-60382.3</v>
          </cell>
          <cell r="I2310">
            <v>0</v>
          </cell>
        </row>
        <row r="2311">
          <cell r="A2311">
            <v>30002745</v>
          </cell>
          <cell r="B2311" t="str">
            <v>0</v>
          </cell>
          <cell r="C2311" t="str">
            <v>CIP1</v>
          </cell>
          <cell r="D2311" t="str">
            <v>M003</v>
          </cell>
          <cell r="E2311">
            <v>38871</v>
          </cell>
          <cell r="F2311" t="str">
            <v>SINGLE NEEDLE MACHINE</v>
          </cell>
          <cell r="G2311">
            <v>60382.3</v>
          </cell>
          <cell r="H2311">
            <v>-60382.3</v>
          </cell>
          <cell r="I2311">
            <v>0</v>
          </cell>
        </row>
        <row r="2312">
          <cell r="A2312">
            <v>30002746</v>
          </cell>
          <cell r="B2312" t="str">
            <v>0</v>
          </cell>
          <cell r="C2312" t="str">
            <v>CIP1</v>
          </cell>
          <cell r="D2312" t="str">
            <v>M003</v>
          </cell>
          <cell r="E2312">
            <v>38871</v>
          </cell>
          <cell r="F2312" t="str">
            <v>SINGLE NEEDLE MACHINE</v>
          </cell>
          <cell r="G2312">
            <v>60382.3</v>
          </cell>
          <cell r="H2312">
            <v>-60382.3</v>
          </cell>
          <cell r="I2312">
            <v>0</v>
          </cell>
        </row>
        <row r="2313">
          <cell r="A2313">
            <v>30002747</v>
          </cell>
          <cell r="B2313" t="str">
            <v>0</v>
          </cell>
          <cell r="C2313" t="str">
            <v>CIP1</v>
          </cell>
          <cell r="D2313" t="str">
            <v>M003</v>
          </cell>
          <cell r="E2313">
            <v>38871</v>
          </cell>
          <cell r="F2313" t="str">
            <v>SINGLE NEEDLE MACHINE</v>
          </cell>
          <cell r="G2313">
            <v>60382.3</v>
          </cell>
          <cell r="H2313">
            <v>-60382.3</v>
          </cell>
          <cell r="I2313">
            <v>0</v>
          </cell>
        </row>
        <row r="2314">
          <cell r="A2314">
            <v>30002748</v>
          </cell>
          <cell r="B2314" t="str">
            <v>0</v>
          </cell>
          <cell r="C2314" t="str">
            <v>CIP1</v>
          </cell>
          <cell r="D2314" t="str">
            <v>M003</v>
          </cell>
          <cell r="E2314">
            <v>38871</v>
          </cell>
          <cell r="F2314" t="str">
            <v>SINGLE NEEDLE MACHINE</v>
          </cell>
          <cell r="G2314">
            <v>60382.3</v>
          </cell>
          <cell r="H2314">
            <v>-60382.3</v>
          </cell>
          <cell r="I2314">
            <v>0</v>
          </cell>
        </row>
        <row r="2315">
          <cell r="A2315">
            <v>30002749</v>
          </cell>
          <cell r="B2315" t="str">
            <v>0</v>
          </cell>
          <cell r="C2315" t="str">
            <v>CIP1</v>
          </cell>
          <cell r="D2315" t="str">
            <v>M003</v>
          </cell>
          <cell r="E2315">
            <v>38871</v>
          </cell>
          <cell r="F2315" t="str">
            <v>SINGLE NEEDLE MACHINE</v>
          </cell>
          <cell r="G2315">
            <v>60382.3</v>
          </cell>
          <cell r="H2315">
            <v>-60382.3</v>
          </cell>
          <cell r="I2315">
            <v>0</v>
          </cell>
        </row>
        <row r="2316">
          <cell r="A2316">
            <v>30002750</v>
          </cell>
          <cell r="B2316" t="str">
            <v>0</v>
          </cell>
          <cell r="C2316" t="str">
            <v>CIP1</v>
          </cell>
          <cell r="D2316" t="str">
            <v>M003</v>
          </cell>
          <cell r="E2316">
            <v>38871</v>
          </cell>
          <cell r="F2316" t="str">
            <v>SINGLE NEEDLE MACHINE</v>
          </cell>
          <cell r="G2316">
            <v>60382.3</v>
          </cell>
          <cell r="H2316">
            <v>-60382.3</v>
          </cell>
          <cell r="I2316">
            <v>0</v>
          </cell>
        </row>
        <row r="2317">
          <cell r="A2317">
            <v>30002751</v>
          </cell>
          <cell r="B2317" t="str">
            <v>0</v>
          </cell>
          <cell r="C2317" t="str">
            <v>CIP1</v>
          </cell>
          <cell r="D2317" t="str">
            <v>M003</v>
          </cell>
          <cell r="E2317">
            <v>38871</v>
          </cell>
          <cell r="F2317" t="str">
            <v>SINGLE NEEDLE MACHINE</v>
          </cell>
          <cell r="G2317">
            <v>60382.3</v>
          </cell>
          <cell r="H2317">
            <v>-60382.3</v>
          </cell>
          <cell r="I2317">
            <v>0</v>
          </cell>
        </row>
        <row r="2318">
          <cell r="A2318">
            <v>30002752</v>
          </cell>
          <cell r="B2318" t="str">
            <v>0</v>
          </cell>
          <cell r="C2318" t="str">
            <v>CIP1</v>
          </cell>
          <cell r="D2318" t="str">
            <v>M003</v>
          </cell>
          <cell r="E2318">
            <v>38871</v>
          </cell>
          <cell r="F2318" t="str">
            <v>SINGLE NEEDLE MACHINE</v>
          </cell>
          <cell r="G2318">
            <v>60382.3</v>
          </cell>
          <cell r="H2318">
            <v>-60382.3</v>
          </cell>
          <cell r="I2318">
            <v>0</v>
          </cell>
        </row>
        <row r="2319">
          <cell r="A2319">
            <v>30002753</v>
          </cell>
          <cell r="B2319" t="str">
            <v>0</v>
          </cell>
          <cell r="C2319" t="str">
            <v>CIP1</v>
          </cell>
          <cell r="D2319" t="str">
            <v>M003</v>
          </cell>
          <cell r="E2319">
            <v>38871</v>
          </cell>
          <cell r="F2319" t="str">
            <v>SINGLE NEEDLE MACHINE</v>
          </cell>
          <cell r="G2319">
            <v>60382.3</v>
          </cell>
          <cell r="H2319">
            <v>-60382.3</v>
          </cell>
          <cell r="I2319">
            <v>0</v>
          </cell>
        </row>
        <row r="2320">
          <cell r="A2320">
            <v>30002754</v>
          </cell>
          <cell r="B2320" t="str">
            <v>0</v>
          </cell>
          <cell r="C2320" t="str">
            <v>CIP1</v>
          </cell>
          <cell r="D2320" t="str">
            <v>M003</v>
          </cell>
          <cell r="E2320">
            <v>38871</v>
          </cell>
          <cell r="F2320" t="str">
            <v>SINGLE NEEDLE MACHINE</v>
          </cell>
          <cell r="G2320">
            <v>60382.3</v>
          </cell>
          <cell r="H2320">
            <v>-60382.3</v>
          </cell>
          <cell r="I2320">
            <v>0</v>
          </cell>
        </row>
        <row r="2321">
          <cell r="A2321">
            <v>30002755</v>
          </cell>
          <cell r="B2321" t="str">
            <v>0</v>
          </cell>
          <cell r="C2321" t="str">
            <v>CIP1</v>
          </cell>
          <cell r="D2321" t="str">
            <v>M003</v>
          </cell>
          <cell r="E2321">
            <v>38871</v>
          </cell>
          <cell r="F2321" t="str">
            <v>SINGLE NEEDLE MACHINE</v>
          </cell>
          <cell r="G2321">
            <v>60382.3</v>
          </cell>
          <cell r="H2321">
            <v>-60382.3</v>
          </cell>
          <cell r="I2321">
            <v>0</v>
          </cell>
        </row>
        <row r="2322">
          <cell r="A2322">
            <v>30002756</v>
          </cell>
          <cell r="B2322" t="str">
            <v>0</v>
          </cell>
          <cell r="C2322" t="str">
            <v>CIP1</v>
          </cell>
          <cell r="D2322" t="str">
            <v>M003</v>
          </cell>
          <cell r="E2322">
            <v>38871</v>
          </cell>
          <cell r="F2322" t="str">
            <v>SINGLE NEEDLE MACHINE</v>
          </cell>
          <cell r="G2322">
            <v>60382.3</v>
          </cell>
          <cell r="H2322">
            <v>-60382.3</v>
          </cell>
          <cell r="I2322">
            <v>0</v>
          </cell>
        </row>
        <row r="2323">
          <cell r="A2323">
            <v>30002757</v>
          </cell>
          <cell r="B2323" t="str">
            <v>0</v>
          </cell>
          <cell r="C2323" t="str">
            <v>CIP1</v>
          </cell>
          <cell r="D2323" t="str">
            <v>M003</v>
          </cell>
          <cell r="E2323">
            <v>39488</v>
          </cell>
          <cell r="F2323" t="str">
            <v>SINGLE NEEDLE MACHINE</v>
          </cell>
          <cell r="G2323">
            <v>61283.26</v>
          </cell>
          <cell r="H2323">
            <v>-56857.25</v>
          </cell>
          <cell r="I2323">
            <v>4426.01</v>
          </cell>
        </row>
        <row r="2324">
          <cell r="A2324">
            <v>30002758</v>
          </cell>
          <cell r="B2324" t="str">
            <v>0</v>
          </cell>
          <cell r="C2324" t="str">
            <v>CIP1</v>
          </cell>
          <cell r="D2324" t="str">
            <v>M003</v>
          </cell>
          <cell r="E2324">
            <v>39488</v>
          </cell>
          <cell r="F2324" t="str">
            <v>SINGLE NEEDLE MACHINE</v>
          </cell>
          <cell r="G2324">
            <v>61283.26</v>
          </cell>
          <cell r="H2324">
            <v>-56857.25</v>
          </cell>
          <cell r="I2324">
            <v>4426.01</v>
          </cell>
        </row>
        <row r="2325">
          <cell r="A2325">
            <v>30002759</v>
          </cell>
          <cell r="B2325" t="str">
            <v>0</v>
          </cell>
          <cell r="C2325" t="str">
            <v>CIP1</v>
          </cell>
          <cell r="D2325" t="str">
            <v>M003</v>
          </cell>
          <cell r="E2325">
            <v>39488</v>
          </cell>
          <cell r="F2325" t="str">
            <v>SINGLE NEEDLE MACHINE</v>
          </cell>
          <cell r="G2325">
            <v>61283.26</v>
          </cell>
          <cell r="H2325">
            <v>-56857.25</v>
          </cell>
          <cell r="I2325">
            <v>4426.01</v>
          </cell>
        </row>
        <row r="2326">
          <cell r="A2326">
            <v>30002760</v>
          </cell>
          <cell r="B2326" t="str">
            <v>0</v>
          </cell>
          <cell r="C2326" t="str">
            <v>CIP1</v>
          </cell>
          <cell r="D2326" t="str">
            <v>M003</v>
          </cell>
          <cell r="E2326">
            <v>39488</v>
          </cell>
          <cell r="F2326" t="str">
            <v>SINGLE NEEDLE MACHINE</v>
          </cell>
          <cell r="G2326">
            <v>61283.26</v>
          </cell>
          <cell r="H2326">
            <v>-56857.25</v>
          </cell>
          <cell r="I2326">
            <v>4426.01</v>
          </cell>
        </row>
        <row r="2327">
          <cell r="A2327">
            <v>30002761</v>
          </cell>
          <cell r="B2327" t="str">
            <v>0</v>
          </cell>
          <cell r="C2327" t="str">
            <v>CIP1</v>
          </cell>
          <cell r="D2327" t="str">
            <v>M003</v>
          </cell>
          <cell r="E2327">
            <v>39488</v>
          </cell>
          <cell r="F2327" t="str">
            <v>SINGLE NEEDLE MACHINE</v>
          </cell>
          <cell r="G2327">
            <v>61283.26</v>
          </cell>
          <cell r="H2327">
            <v>-56857.25</v>
          </cell>
          <cell r="I2327">
            <v>4426.01</v>
          </cell>
        </row>
        <row r="2328">
          <cell r="A2328">
            <v>30002762</v>
          </cell>
          <cell r="B2328" t="str">
            <v>0</v>
          </cell>
          <cell r="C2328" t="str">
            <v>CIP1</v>
          </cell>
          <cell r="D2328" t="str">
            <v>M003</v>
          </cell>
          <cell r="E2328">
            <v>39488</v>
          </cell>
          <cell r="F2328" t="str">
            <v>SINGLE NEEDLE MACHINE</v>
          </cell>
          <cell r="G2328">
            <v>61283.26</v>
          </cell>
          <cell r="H2328">
            <v>-56857.25</v>
          </cell>
          <cell r="I2328">
            <v>4426.01</v>
          </cell>
        </row>
        <row r="2329">
          <cell r="A2329">
            <v>30002763</v>
          </cell>
          <cell r="B2329" t="str">
            <v>0</v>
          </cell>
          <cell r="C2329" t="str">
            <v>CIP1</v>
          </cell>
          <cell r="D2329" t="str">
            <v>M003</v>
          </cell>
          <cell r="E2329">
            <v>39488</v>
          </cell>
          <cell r="F2329" t="str">
            <v>SINGLE NEEDLE MACHINE</v>
          </cell>
          <cell r="G2329">
            <v>61283.26</v>
          </cell>
          <cell r="H2329">
            <v>-56857.25</v>
          </cell>
          <cell r="I2329">
            <v>4426.01</v>
          </cell>
        </row>
        <row r="2330">
          <cell r="A2330">
            <v>30002764</v>
          </cell>
          <cell r="B2330" t="str">
            <v>0</v>
          </cell>
          <cell r="C2330" t="str">
            <v>CIP1</v>
          </cell>
          <cell r="D2330" t="str">
            <v>M003</v>
          </cell>
          <cell r="E2330">
            <v>39488</v>
          </cell>
          <cell r="F2330" t="str">
            <v>SINGLE NEEDLE MACHINE</v>
          </cell>
          <cell r="G2330">
            <v>61283.26</v>
          </cell>
          <cell r="H2330">
            <v>-56857.25</v>
          </cell>
          <cell r="I2330">
            <v>4426.01</v>
          </cell>
        </row>
        <row r="2331">
          <cell r="A2331">
            <v>30002765</v>
          </cell>
          <cell r="B2331" t="str">
            <v>0</v>
          </cell>
          <cell r="C2331" t="str">
            <v>CIP1</v>
          </cell>
          <cell r="D2331" t="str">
            <v>M003</v>
          </cell>
          <cell r="E2331">
            <v>39488</v>
          </cell>
          <cell r="F2331" t="str">
            <v>SINGLE NEEDLE MACHINE</v>
          </cell>
          <cell r="G2331">
            <v>61283.26</v>
          </cell>
          <cell r="H2331">
            <v>-56857.25</v>
          </cell>
          <cell r="I2331">
            <v>4426.01</v>
          </cell>
        </row>
        <row r="2332">
          <cell r="A2332">
            <v>30002766</v>
          </cell>
          <cell r="B2332" t="str">
            <v>0</v>
          </cell>
          <cell r="C2332" t="str">
            <v>CIP1</v>
          </cell>
          <cell r="D2332" t="str">
            <v>M003</v>
          </cell>
          <cell r="E2332">
            <v>39488</v>
          </cell>
          <cell r="F2332" t="str">
            <v>SINGLE NEEDLE MACHINE</v>
          </cell>
          <cell r="G2332">
            <v>61283.26</v>
          </cell>
          <cell r="H2332">
            <v>-56857.25</v>
          </cell>
          <cell r="I2332">
            <v>4426.01</v>
          </cell>
        </row>
        <row r="2333">
          <cell r="A2333">
            <v>30002767</v>
          </cell>
          <cell r="B2333" t="str">
            <v>0</v>
          </cell>
          <cell r="C2333" t="str">
            <v>CIP1</v>
          </cell>
          <cell r="D2333" t="str">
            <v>M003</v>
          </cell>
          <cell r="E2333">
            <v>39488</v>
          </cell>
          <cell r="F2333" t="str">
            <v>SINGLE NEEDLE MACHINE</v>
          </cell>
          <cell r="G2333">
            <v>61283.26</v>
          </cell>
          <cell r="H2333">
            <v>-56857.25</v>
          </cell>
          <cell r="I2333">
            <v>4426.01</v>
          </cell>
        </row>
        <row r="2334">
          <cell r="A2334">
            <v>30002768</v>
          </cell>
          <cell r="B2334" t="str">
            <v>0</v>
          </cell>
          <cell r="C2334" t="str">
            <v>CIP1</v>
          </cell>
          <cell r="D2334" t="str">
            <v>M003</v>
          </cell>
          <cell r="E2334">
            <v>39488</v>
          </cell>
          <cell r="F2334" t="str">
            <v>SINGLE NEEDLE MACHINE</v>
          </cell>
          <cell r="G2334">
            <v>61283.26</v>
          </cell>
          <cell r="H2334">
            <v>-56857.25</v>
          </cell>
          <cell r="I2334">
            <v>4426.01</v>
          </cell>
        </row>
        <row r="2335">
          <cell r="A2335">
            <v>30002769</v>
          </cell>
          <cell r="B2335" t="str">
            <v>0</v>
          </cell>
          <cell r="C2335" t="str">
            <v>CIP1</v>
          </cell>
          <cell r="D2335" t="str">
            <v>M003</v>
          </cell>
          <cell r="E2335">
            <v>39488</v>
          </cell>
          <cell r="F2335" t="str">
            <v>SINGLE NEEDLE MACHINE</v>
          </cell>
          <cell r="G2335">
            <v>61283.26</v>
          </cell>
          <cell r="H2335">
            <v>-56857.25</v>
          </cell>
          <cell r="I2335">
            <v>4426.01</v>
          </cell>
        </row>
        <row r="2336">
          <cell r="A2336">
            <v>30002770</v>
          </cell>
          <cell r="B2336" t="str">
            <v>0</v>
          </cell>
          <cell r="C2336" t="str">
            <v>CIP1</v>
          </cell>
          <cell r="D2336" t="str">
            <v>M003</v>
          </cell>
          <cell r="E2336">
            <v>39488</v>
          </cell>
          <cell r="F2336" t="str">
            <v>SINGLE NEEDLE MACHINE</v>
          </cell>
          <cell r="G2336">
            <v>61283.26</v>
          </cell>
          <cell r="H2336">
            <v>-56857.25</v>
          </cell>
          <cell r="I2336">
            <v>4426.01</v>
          </cell>
        </row>
        <row r="2337">
          <cell r="A2337">
            <v>30002771</v>
          </cell>
          <cell r="B2337" t="str">
            <v>0</v>
          </cell>
          <cell r="C2337" t="str">
            <v>CIP1</v>
          </cell>
          <cell r="D2337" t="str">
            <v>M003</v>
          </cell>
          <cell r="E2337">
            <v>39488</v>
          </cell>
          <cell r="F2337" t="str">
            <v>SINGLE NEEDLE MACHINE</v>
          </cell>
          <cell r="G2337">
            <v>61283.26</v>
          </cell>
          <cell r="H2337">
            <v>-56857.25</v>
          </cell>
          <cell r="I2337">
            <v>4426.01</v>
          </cell>
        </row>
        <row r="2338">
          <cell r="A2338">
            <v>30002772</v>
          </cell>
          <cell r="B2338" t="str">
            <v>0</v>
          </cell>
          <cell r="C2338" t="str">
            <v>CIP1</v>
          </cell>
          <cell r="D2338" t="str">
            <v>M003</v>
          </cell>
          <cell r="E2338">
            <v>39488</v>
          </cell>
          <cell r="F2338" t="str">
            <v>SINGLE NEEDLE MACHINE</v>
          </cell>
          <cell r="G2338">
            <v>61283.26</v>
          </cell>
          <cell r="H2338">
            <v>-56857.25</v>
          </cell>
          <cell r="I2338">
            <v>4426.01</v>
          </cell>
        </row>
        <row r="2339">
          <cell r="A2339">
            <v>30002773</v>
          </cell>
          <cell r="B2339" t="str">
            <v>0</v>
          </cell>
          <cell r="C2339" t="str">
            <v>CIP1</v>
          </cell>
          <cell r="D2339" t="str">
            <v>M003</v>
          </cell>
          <cell r="E2339">
            <v>39488</v>
          </cell>
          <cell r="F2339" t="str">
            <v>SINGLE NEEDLE MACHINE</v>
          </cell>
          <cell r="G2339">
            <v>61283.26</v>
          </cell>
          <cell r="H2339">
            <v>-56857.25</v>
          </cell>
          <cell r="I2339">
            <v>4426.01</v>
          </cell>
        </row>
        <row r="2340">
          <cell r="A2340">
            <v>30002774</v>
          </cell>
          <cell r="B2340" t="str">
            <v>0</v>
          </cell>
          <cell r="C2340" t="str">
            <v>CIP1</v>
          </cell>
          <cell r="D2340" t="str">
            <v>M003</v>
          </cell>
          <cell r="E2340">
            <v>39488</v>
          </cell>
          <cell r="F2340" t="str">
            <v>SINGLE NEEDLE MACHINE</v>
          </cell>
          <cell r="G2340">
            <v>61283.26</v>
          </cell>
          <cell r="H2340">
            <v>-56857.25</v>
          </cell>
          <cell r="I2340">
            <v>4426.01</v>
          </cell>
        </row>
        <row r="2341">
          <cell r="A2341">
            <v>30002775</v>
          </cell>
          <cell r="B2341" t="str">
            <v>0</v>
          </cell>
          <cell r="C2341" t="str">
            <v>CIP1</v>
          </cell>
          <cell r="D2341" t="str">
            <v>M003</v>
          </cell>
          <cell r="E2341">
            <v>39488</v>
          </cell>
          <cell r="F2341" t="str">
            <v>SINGLE NEEDLE MACHINE</v>
          </cell>
          <cell r="G2341">
            <v>61283.26</v>
          </cell>
          <cell r="H2341">
            <v>-56857.25</v>
          </cell>
          <cell r="I2341">
            <v>4426.01</v>
          </cell>
        </row>
        <row r="2342">
          <cell r="A2342">
            <v>30002776</v>
          </cell>
          <cell r="B2342" t="str">
            <v>0</v>
          </cell>
          <cell r="C2342" t="str">
            <v>CIP1</v>
          </cell>
          <cell r="D2342" t="str">
            <v>M003</v>
          </cell>
          <cell r="E2342">
            <v>39488</v>
          </cell>
          <cell r="F2342" t="str">
            <v>SINGLE NEEDLE MACHINE</v>
          </cell>
          <cell r="G2342">
            <v>61283.26</v>
          </cell>
          <cell r="H2342">
            <v>-56857.25</v>
          </cell>
          <cell r="I2342">
            <v>4426.01</v>
          </cell>
        </row>
        <row r="2343">
          <cell r="A2343">
            <v>30002809</v>
          </cell>
          <cell r="B2343" t="str">
            <v>0</v>
          </cell>
          <cell r="C2343" t="str">
            <v>CIP1</v>
          </cell>
          <cell r="D2343" t="str">
            <v>M003</v>
          </cell>
          <cell r="E2343">
            <v>39182</v>
          </cell>
          <cell r="F2343" t="str">
            <v>SINGLE NEEDLE MACHINE</v>
          </cell>
          <cell r="G2343">
            <v>61710.1</v>
          </cell>
          <cell r="H2343">
            <v>-60681.599999999999</v>
          </cell>
          <cell r="I2343">
            <v>1028.5</v>
          </cell>
        </row>
        <row r="2344">
          <cell r="A2344">
            <v>30002810</v>
          </cell>
          <cell r="B2344" t="str">
            <v>0</v>
          </cell>
          <cell r="C2344" t="str">
            <v>CIP1</v>
          </cell>
          <cell r="D2344" t="str">
            <v>M003</v>
          </cell>
          <cell r="E2344">
            <v>39182</v>
          </cell>
          <cell r="F2344" t="str">
            <v>SINGLE NEEDLE MACHINE</v>
          </cell>
          <cell r="G2344">
            <v>61710.1</v>
          </cell>
          <cell r="H2344">
            <v>-60681.599999999999</v>
          </cell>
          <cell r="I2344">
            <v>1028.5</v>
          </cell>
        </row>
        <row r="2345">
          <cell r="A2345">
            <v>30002811</v>
          </cell>
          <cell r="B2345" t="str">
            <v>0</v>
          </cell>
          <cell r="C2345" t="str">
            <v>CIP1</v>
          </cell>
          <cell r="D2345" t="str">
            <v>M003</v>
          </cell>
          <cell r="E2345">
            <v>39182</v>
          </cell>
          <cell r="F2345" t="str">
            <v>SINGLE NEEDLE MACHINE</v>
          </cell>
          <cell r="G2345">
            <v>61710.1</v>
          </cell>
          <cell r="H2345">
            <v>-60681.599999999999</v>
          </cell>
          <cell r="I2345">
            <v>1028.5</v>
          </cell>
        </row>
        <row r="2346">
          <cell r="A2346">
            <v>30002812</v>
          </cell>
          <cell r="B2346" t="str">
            <v>0</v>
          </cell>
          <cell r="C2346" t="str">
            <v>CIP1</v>
          </cell>
          <cell r="D2346" t="str">
            <v>M003</v>
          </cell>
          <cell r="E2346">
            <v>39182</v>
          </cell>
          <cell r="F2346" t="str">
            <v>SINGLE NEEDLE MACHINE</v>
          </cell>
          <cell r="G2346">
            <v>61710.1</v>
          </cell>
          <cell r="H2346">
            <v>-60681.599999999999</v>
          </cell>
          <cell r="I2346">
            <v>1028.5</v>
          </cell>
        </row>
        <row r="2347">
          <cell r="A2347">
            <v>30002813</v>
          </cell>
          <cell r="B2347" t="str">
            <v>0</v>
          </cell>
          <cell r="C2347" t="str">
            <v>CIP1</v>
          </cell>
          <cell r="D2347" t="str">
            <v>M003</v>
          </cell>
          <cell r="E2347">
            <v>39182</v>
          </cell>
          <cell r="F2347" t="str">
            <v>SINGLE NEEDLE MACHINE</v>
          </cell>
          <cell r="G2347">
            <v>61710.1</v>
          </cell>
          <cell r="H2347">
            <v>-60681.599999999999</v>
          </cell>
          <cell r="I2347">
            <v>1028.5</v>
          </cell>
        </row>
        <row r="2348">
          <cell r="A2348">
            <v>30002814</v>
          </cell>
          <cell r="B2348" t="str">
            <v>0</v>
          </cell>
          <cell r="C2348" t="str">
            <v>CIP1</v>
          </cell>
          <cell r="D2348" t="str">
            <v>M003</v>
          </cell>
          <cell r="E2348">
            <v>39182</v>
          </cell>
          <cell r="F2348" t="str">
            <v>SINGLE NEEDLE MACHINE</v>
          </cell>
          <cell r="G2348">
            <v>61710.1</v>
          </cell>
          <cell r="H2348">
            <v>-60681.599999999999</v>
          </cell>
          <cell r="I2348">
            <v>1028.5</v>
          </cell>
        </row>
        <row r="2349">
          <cell r="A2349">
            <v>30002815</v>
          </cell>
          <cell r="B2349" t="str">
            <v>0</v>
          </cell>
          <cell r="C2349" t="str">
            <v>CIP1</v>
          </cell>
          <cell r="D2349" t="str">
            <v>M003</v>
          </cell>
          <cell r="E2349">
            <v>38978</v>
          </cell>
          <cell r="F2349" t="str">
            <v>SINGLE NEEDLE MACHINE</v>
          </cell>
          <cell r="G2349">
            <v>61960.5</v>
          </cell>
          <cell r="H2349">
            <v>-61960.5</v>
          </cell>
          <cell r="I2349">
            <v>0</v>
          </cell>
        </row>
        <row r="2350">
          <cell r="A2350">
            <v>30002816</v>
          </cell>
          <cell r="B2350" t="str">
            <v>0</v>
          </cell>
          <cell r="C2350" t="str">
            <v>CIP1</v>
          </cell>
          <cell r="D2350" t="str">
            <v>M003</v>
          </cell>
          <cell r="E2350">
            <v>38978</v>
          </cell>
          <cell r="F2350" t="str">
            <v>SINGLE NEEDLE MACHINE</v>
          </cell>
          <cell r="G2350">
            <v>61960.5</v>
          </cell>
          <cell r="H2350">
            <v>-61960.5</v>
          </cell>
          <cell r="I2350">
            <v>0</v>
          </cell>
        </row>
        <row r="2351">
          <cell r="A2351">
            <v>30002817</v>
          </cell>
          <cell r="B2351" t="str">
            <v>0</v>
          </cell>
          <cell r="C2351" t="str">
            <v>CIP1</v>
          </cell>
          <cell r="D2351" t="str">
            <v>M003</v>
          </cell>
          <cell r="E2351">
            <v>38978</v>
          </cell>
          <cell r="F2351" t="str">
            <v>SINGLE NEEDLE MACHINE</v>
          </cell>
          <cell r="G2351">
            <v>61960.5</v>
          </cell>
          <cell r="H2351">
            <v>-61960.5</v>
          </cell>
          <cell r="I2351">
            <v>0</v>
          </cell>
        </row>
        <row r="2352">
          <cell r="A2352">
            <v>30002818</v>
          </cell>
          <cell r="B2352" t="str">
            <v>0</v>
          </cell>
          <cell r="C2352" t="str">
            <v>CIP1</v>
          </cell>
          <cell r="D2352" t="str">
            <v>M003</v>
          </cell>
          <cell r="E2352">
            <v>38978</v>
          </cell>
          <cell r="F2352" t="str">
            <v>SINGLE NEEDLE MACHINE</v>
          </cell>
          <cell r="G2352">
            <v>61960.5</v>
          </cell>
          <cell r="H2352">
            <v>-61960.5</v>
          </cell>
          <cell r="I2352">
            <v>0</v>
          </cell>
        </row>
        <row r="2353">
          <cell r="A2353">
            <v>30002819</v>
          </cell>
          <cell r="B2353" t="str">
            <v>0</v>
          </cell>
          <cell r="C2353" t="str">
            <v>CIP1</v>
          </cell>
          <cell r="D2353" t="str">
            <v>M003</v>
          </cell>
          <cell r="E2353">
            <v>38978</v>
          </cell>
          <cell r="F2353" t="str">
            <v>SINGLE NEEDLE MACHINE</v>
          </cell>
          <cell r="G2353">
            <v>61960.5</v>
          </cell>
          <cell r="H2353">
            <v>-61960.5</v>
          </cell>
          <cell r="I2353">
            <v>0</v>
          </cell>
        </row>
        <row r="2354">
          <cell r="A2354">
            <v>30002820</v>
          </cell>
          <cell r="B2354" t="str">
            <v>0</v>
          </cell>
          <cell r="C2354" t="str">
            <v>CIP1</v>
          </cell>
          <cell r="D2354" t="str">
            <v>M003</v>
          </cell>
          <cell r="E2354">
            <v>38978</v>
          </cell>
          <cell r="F2354" t="str">
            <v>SINGLE NEEDLE MACHINE</v>
          </cell>
          <cell r="G2354">
            <v>61960.5</v>
          </cell>
          <cell r="H2354">
            <v>-61960.5</v>
          </cell>
          <cell r="I2354">
            <v>0</v>
          </cell>
        </row>
        <row r="2355">
          <cell r="A2355">
            <v>30002821</v>
          </cell>
          <cell r="B2355" t="str">
            <v>0</v>
          </cell>
          <cell r="C2355" t="str">
            <v>CIP1</v>
          </cell>
          <cell r="D2355" t="str">
            <v>M003</v>
          </cell>
          <cell r="E2355">
            <v>38793</v>
          </cell>
          <cell r="F2355" t="str">
            <v>1 needle lock stitch M#DDL-8700-7 SL#2D0ZM04167</v>
          </cell>
          <cell r="G2355">
            <v>63832.25</v>
          </cell>
          <cell r="H2355">
            <v>-63832.25</v>
          </cell>
          <cell r="I2355">
            <v>0</v>
          </cell>
        </row>
        <row r="2356">
          <cell r="A2356">
            <v>30002822</v>
          </cell>
          <cell r="B2356" t="str">
            <v>0</v>
          </cell>
          <cell r="C2356" t="str">
            <v>CIP1</v>
          </cell>
          <cell r="D2356" t="str">
            <v>M003</v>
          </cell>
          <cell r="E2356">
            <v>38793</v>
          </cell>
          <cell r="F2356" t="str">
            <v>SINGLE NEEDLE MACHINE</v>
          </cell>
          <cell r="G2356">
            <v>63832.25</v>
          </cell>
          <cell r="H2356">
            <v>-63832.25</v>
          </cell>
          <cell r="I2356">
            <v>0</v>
          </cell>
        </row>
        <row r="2357">
          <cell r="A2357">
            <v>30002823</v>
          </cell>
          <cell r="B2357" t="str">
            <v>0</v>
          </cell>
          <cell r="C2357" t="str">
            <v>CIP1</v>
          </cell>
          <cell r="D2357" t="str">
            <v>M003</v>
          </cell>
          <cell r="E2357">
            <v>38793</v>
          </cell>
          <cell r="F2357" t="str">
            <v>SINGLE NEEDLE MACHINE</v>
          </cell>
          <cell r="G2357">
            <v>63832.25</v>
          </cell>
          <cell r="H2357">
            <v>-63832.25</v>
          </cell>
          <cell r="I2357">
            <v>0</v>
          </cell>
        </row>
        <row r="2358">
          <cell r="A2358">
            <v>30002824</v>
          </cell>
          <cell r="B2358" t="str">
            <v>0</v>
          </cell>
          <cell r="C2358" t="str">
            <v>CIP1</v>
          </cell>
          <cell r="D2358" t="str">
            <v>M003</v>
          </cell>
          <cell r="E2358">
            <v>38793</v>
          </cell>
          <cell r="F2358" t="str">
            <v>SINGLE NEEDLE MACHINE</v>
          </cell>
          <cell r="G2358">
            <v>63832.25</v>
          </cell>
          <cell r="H2358">
            <v>-63832.25</v>
          </cell>
          <cell r="I2358">
            <v>0</v>
          </cell>
        </row>
        <row r="2359">
          <cell r="A2359">
            <v>30002825</v>
          </cell>
          <cell r="B2359" t="str">
            <v>0</v>
          </cell>
          <cell r="C2359" t="str">
            <v>CIP1</v>
          </cell>
          <cell r="D2359" t="str">
            <v>M003</v>
          </cell>
          <cell r="E2359">
            <v>38793</v>
          </cell>
          <cell r="F2359" t="str">
            <v>SINGLE NEEDLE MACHINE</v>
          </cell>
          <cell r="G2359">
            <v>63832.25</v>
          </cell>
          <cell r="H2359">
            <v>-63832.25</v>
          </cell>
          <cell r="I2359">
            <v>0</v>
          </cell>
        </row>
        <row r="2360">
          <cell r="A2360">
            <v>30002826</v>
          </cell>
          <cell r="B2360" t="str">
            <v>0</v>
          </cell>
          <cell r="C2360" t="str">
            <v>CIP1</v>
          </cell>
          <cell r="D2360" t="str">
            <v>M003</v>
          </cell>
          <cell r="E2360">
            <v>38793</v>
          </cell>
          <cell r="F2360" t="str">
            <v>SINGLE NEEDLE MACHINE</v>
          </cell>
          <cell r="G2360">
            <v>63832.25</v>
          </cell>
          <cell r="H2360">
            <v>-63832.25</v>
          </cell>
          <cell r="I2360">
            <v>0</v>
          </cell>
        </row>
        <row r="2361">
          <cell r="A2361">
            <v>30002827</v>
          </cell>
          <cell r="B2361" t="str">
            <v>0</v>
          </cell>
          <cell r="C2361" t="str">
            <v>CIP1</v>
          </cell>
          <cell r="D2361" t="str">
            <v>M003</v>
          </cell>
          <cell r="E2361">
            <v>38871</v>
          </cell>
          <cell r="F2361" t="str">
            <v>SINGLE NEEDLE MACHINE</v>
          </cell>
          <cell r="G2361">
            <v>63190.78</v>
          </cell>
          <cell r="H2361">
            <v>-63190.78</v>
          </cell>
          <cell r="I2361">
            <v>0</v>
          </cell>
        </row>
        <row r="2362">
          <cell r="A2362">
            <v>30002828</v>
          </cell>
          <cell r="B2362" t="str">
            <v>0</v>
          </cell>
          <cell r="C2362" t="str">
            <v>CIP1</v>
          </cell>
          <cell r="D2362" t="str">
            <v>M003</v>
          </cell>
          <cell r="E2362">
            <v>38871</v>
          </cell>
          <cell r="F2362" t="str">
            <v>SINGLE NEEDLE MACHINE</v>
          </cell>
          <cell r="G2362">
            <v>63190.78</v>
          </cell>
          <cell r="H2362">
            <v>-63190.78</v>
          </cell>
          <cell r="I2362">
            <v>0</v>
          </cell>
        </row>
        <row r="2363">
          <cell r="A2363">
            <v>30002829</v>
          </cell>
          <cell r="B2363" t="str">
            <v>0</v>
          </cell>
          <cell r="C2363" t="str">
            <v>CIP1</v>
          </cell>
          <cell r="D2363" t="str">
            <v>M003</v>
          </cell>
          <cell r="E2363">
            <v>38871</v>
          </cell>
          <cell r="F2363" t="str">
            <v>SINGLE NEEDLE MACHINE</v>
          </cell>
          <cell r="G2363">
            <v>63190.78</v>
          </cell>
          <cell r="H2363">
            <v>-63190.78</v>
          </cell>
          <cell r="I2363">
            <v>0</v>
          </cell>
        </row>
        <row r="2364">
          <cell r="A2364">
            <v>30002830</v>
          </cell>
          <cell r="B2364" t="str">
            <v>0</v>
          </cell>
          <cell r="C2364" t="str">
            <v>CIP1</v>
          </cell>
          <cell r="D2364" t="str">
            <v>M003</v>
          </cell>
          <cell r="E2364">
            <v>38871</v>
          </cell>
          <cell r="F2364" t="str">
            <v>SINGLE NEEDLE MACHINE</v>
          </cell>
          <cell r="G2364">
            <v>63190.78</v>
          </cell>
          <cell r="H2364">
            <v>-63190.78</v>
          </cell>
          <cell r="I2364">
            <v>0</v>
          </cell>
        </row>
        <row r="2365">
          <cell r="A2365">
            <v>30002831</v>
          </cell>
          <cell r="B2365" t="str">
            <v>0</v>
          </cell>
          <cell r="C2365" t="str">
            <v>CIP1</v>
          </cell>
          <cell r="D2365" t="str">
            <v>M003</v>
          </cell>
          <cell r="E2365">
            <v>38871</v>
          </cell>
          <cell r="F2365" t="str">
            <v>SINGLE NEEDLE MACHINE</v>
          </cell>
          <cell r="G2365">
            <v>63190.78</v>
          </cell>
          <cell r="H2365">
            <v>-63190.78</v>
          </cell>
          <cell r="I2365">
            <v>0</v>
          </cell>
        </row>
        <row r="2366">
          <cell r="A2366">
            <v>30002832</v>
          </cell>
          <cell r="B2366" t="str">
            <v>0</v>
          </cell>
          <cell r="C2366" t="str">
            <v>CIP1</v>
          </cell>
          <cell r="D2366" t="str">
            <v>M003</v>
          </cell>
          <cell r="E2366">
            <v>38871</v>
          </cell>
          <cell r="F2366" t="str">
            <v>SINGLE NEEDLE MACHINE</v>
          </cell>
          <cell r="G2366">
            <v>63190.78</v>
          </cell>
          <cell r="H2366">
            <v>-63190.78</v>
          </cell>
          <cell r="I2366">
            <v>0</v>
          </cell>
        </row>
        <row r="2367">
          <cell r="A2367">
            <v>30002833</v>
          </cell>
          <cell r="B2367" t="str">
            <v>0</v>
          </cell>
          <cell r="C2367" t="str">
            <v>CIP1</v>
          </cell>
          <cell r="D2367" t="str">
            <v>M003</v>
          </cell>
          <cell r="E2367">
            <v>38978</v>
          </cell>
          <cell r="F2367" t="str">
            <v>SINGLE NEEDLE MACHINE</v>
          </cell>
          <cell r="G2367">
            <v>66779.649999999994</v>
          </cell>
          <cell r="H2367">
            <v>-66779.649999999994</v>
          </cell>
          <cell r="I2367">
            <v>0</v>
          </cell>
        </row>
        <row r="2368">
          <cell r="A2368">
            <v>30002834</v>
          </cell>
          <cell r="B2368" t="str">
            <v>0</v>
          </cell>
          <cell r="C2368" t="str">
            <v>CIP1</v>
          </cell>
          <cell r="D2368" t="str">
            <v>M003</v>
          </cell>
          <cell r="E2368">
            <v>38978</v>
          </cell>
          <cell r="F2368" t="str">
            <v>SINGLE NEEDLE MACHINE</v>
          </cell>
          <cell r="G2368">
            <v>66779.649999999994</v>
          </cell>
          <cell r="H2368">
            <v>-66779.649999999994</v>
          </cell>
          <cell r="I2368">
            <v>0</v>
          </cell>
        </row>
        <row r="2369">
          <cell r="A2369">
            <v>30002835</v>
          </cell>
          <cell r="B2369" t="str">
            <v>0</v>
          </cell>
          <cell r="C2369" t="str">
            <v>CIP1</v>
          </cell>
          <cell r="D2369" t="str">
            <v>M003</v>
          </cell>
          <cell r="E2369">
            <v>38978</v>
          </cell>
          <cell r="F2369" t="str">
            <v>SINGLE NEEDLE MACHINE</v>
          </cell>
          <cell r="G2369">
            <v>66779.649999999994</v>
          </cell>
          <cell r="H2369">
            <v>-66779.649999999994</v>
          </cell>
          <cell r="I2369">
            <v>0</v>
          </cell>
        </row>
        <row r="2370">
          <cell r="A2370">
            <v>30002836</v>
          </cell>
          <cell r="B2370" t="str">
            <v>0</v>
          </cell>
          <cell r="C2370" t="str">
            <v>CIP1</v>
          </cell>
          <cell r="D2370" t="str">
            <v>M003</v>
          </cell>
          <cell r="E2370">
            <v>39502</v>
          </cell>
          <cell r="F2370" t="str">
            <v>1 Needle Lock Stitch M#DDL-8700-7  SL#2D0ZH05587</v>
          </cell>
          <cell r="G2370">
            <v>67390.63</v>
          </cell>
          <cell r="H2370">
            <v>-62523.53</v>
          </cell>
          <cell r="I2370">
            <v>4867.1000000000004</v>
          </cell>
        </row>
        <row r="2371">
          <cell r="A2371">
            <v>30002837</v>
          </cell>
          <cell r="B2371" t="str">
            <v>0</v>
          </cell>
          <cell r="C2371" t="str">
            <v>CIP1</v>
          </cell>
          <cell r="D2371" t="str">
            <v>M003</v>
          </cell>
          <cell r="E2371">
            <v>39502</v>
          </cell>
          <cell r="F2371" t="str">
            <v>SINGLE NEEDLE MACHINE</v>
          </cell>
          <cell r="G2371">
            <v>67390.63</v>
          </cell>
          <cell r="H2371">
            <v>-62523.53</v>
          </cell>
          <cell r="I2371">
            <v>4867.1000000000004</v>
          </cell>
        </row>
        <row r="2372">
          <cell r="A2372">
            <v>30002838</v>
          </cell>
          <cell r="B2372" t="str">
            <v>0</v>
          </cell>
          <cell r="C2372" t="str">
            <v>CIP1</v>
          </cell>
          <cell r="D2372" t="str">
            <v>M003</v>
          </cell>
          <cell r="E2372">
            <v>39502</v>
          </cell>
          <cell r="F2372" t="str">
            <v>SINGLE NEEDLE MACHINE</v>
          </cell>
          <cell r="G2372">
            <v>67390.63</v>
          </cell>
          <cell r="H2372">
            <v>-62523.53</v>
          </cell>
          <cell r="I2372">
            <v>4867.1000000000004</v>
          </cell>
        </row>
        <row r="2373">
          <cell r="A2373">
            <v>30002839</v>
          </cell>
          <cell r="B2373" t="str">
            <v>0</v>
          </cell>
          <cell r="C2373" t="str">
            <v>CIP1</v>
          </cell>
          <cell r="D2373" t="str">
            <v>M003</v>
          </cell>
          <cell r="E2373">
            <v>39670</v>
          </cell>
          <cell r="F2373" t="str">
            <v>SINGLE NEEDLE MACHINE</v>
          </cell>
          <cell r="G2373">
            <v>67786.490000000005</v>
          </cell>
          <cell r="H2373">
            <v>-60631.25</v>
          </cell>
          <cell r="I2373">
            <v>7155.24</v>
          </cell>
        </row>
        <row r="2374">
          <cell r="A2374">
            <v>30002840</v>
          </cell>
          <cell r="B2374" t="str">
            <v>0</v>
          </cell>
          <cell r="C2374" t="str">
            <v>CIP1</v>
          </cell>
          <cell r="D2374" t="str">
            <v>M003</v>
          </cell>
          <cell r="E2374">
            <v>39670</v>
          </cell>
          <cell r="F2374" t="str">
            <v>SINGLE NEEDLE MACHINE</v>
          </cell>
          <cell r="G2374">
            <v>67786.490000000005</v>
          </cell>
          <cell r="H2374">
            <v>-60631.25</v>
          </cell>
          <cell r="I2374">
            <v>7155.24</v>
          </cell>
        </row>
        <row r="2375">
          <cell r="A2375">
            <v>30002841</v>
          </cell>
          <cell r="B2375" t="str">
            <v>0</v>
          </cell>
          <cell r="C2375" t="str">
            <v>CIP1</v>
          </cell>
          <cell r="D2375" t="str">
            <v>M003</v>
          </cell>
          <cell r="E2375">
            <v>39670</v>
          </cell>
          <cell r="F2375" t="str">
            <v>SINGLE NEEDLE MACHINE</v>
          </cell>
          <cell r="G2375">
            <v>67786.490000000005</v>
          </cell>
          <cell r="H2375">
            <v>-60631.25</v>
          </cell>
          <cell r="I2375">
            <v>7155.24</v>
          </cell>
        </row>
        <row r="2376">
          <cell r="A2376">
            <v>30002842</v>
          </cell>
          <cell r="B2376" t="str">
            <v>0</v>
          </cell>
          <cell r="C2376" t="str">
            <v>CIP1</v>
          </cell>
          <cell r="D2376" t="str">
            <v>M003</v>
          </cell>
          <cell r="E2376">
            <v>39670</v>
          </cell>
          <cell r="F2376" t="str">
            <v>SINGLE NEEDLE MACHINE</v>
          </cell>
          <cell r="G2376">
            <v>67786.490000000005</v>
          </cell>
          <cell r="H2376">
            <v>-60631.25</v>
          </cell>
          <cell r="I2376">
            <v>7155.24</v>
          </cell>
        </row>
        <row r="2377">
          <cell r="A2377">
            <v>30002843</v>
          </cell>
          <cell r="B2377" t="str">
            <v>0</v>
          </cell>
          <cell r="C2377" t="str">
            <v>CIP1</v>
          </cell>
          <cell r="D2377" t="str">
            <v>M003</v>
          </cell>
          <cell r="E2377">
            <v>39670</v>
          </cell>
          <cell r="F2377" t="str">
            <v>SINGLE NEEDLE MACHINE</v>
          </cell>
          <cell r="G2377">
            <v>67786.490000000005</v>
          </cell>
          <cell r="H2377">
            <v>-60631.25</v>
          </cell>
          <cell r="I2377">
            <v>7155.24</v>
          </cell>
        </row>
        <row r="2378">
          <cell r="A2378">
            <v>30002844</v>
          </cell>
          <cell r="B2378" t="str">
            <v>0</v>
          </cell>
          <cell r="C2378" t="str">
            <v>CIP1</v>
          </cell>
          <cell r="D2378" t="str">
            <v>M003</v>
          </cell>
          <cell r="E2378">
            <v>39670</v>
          </cell>
          <cell r="F2378" t="str">
            <v>SINGLE NEEDLE MACHINE</v>
          </cell>
          <cell r="G2378">
            <v>67786.490000000005</v>
          </cell>
          <cell r="H2378">
            <v>-60631.25</v>
          </cell>
          <cell r="I2378">
            <v>7155.24</v>
          </cell>
        </row>
        <row r="2379">
          <cell r="A2379">
            <v>30002845</v>
          </cell>
          <cell r="B2379" t="str">
            <v>0</v>
          </cell>
          <cell r="C2379" t="str">
            <v>CIP1</v>
          </cell>
          <cell r="D2379" t="str">
            <v>M003</v>
          </cell>
          <cell r="E2379">
            <v>39670</v>
          </cell>
          <cell r="F2379" t="str">
            <v>SINGLE NEEDLE MACHINE</v>
          </cell>
          <cell r="G2379">
            <v>67786.490000000005</v>
          </cell>
          <cell r="H2379">
            <v>-60631.25</v>
          </cell>
          <cell r="I2379">
            <v>7155.24</v>
          </cell>
        </row>
        <row r="2380">
          <cell r="A2380">
            <v>30002846</v>
          </cell>
          <cell r="B2380" t="str">
            <v>0</v>
          </cell>
          <cell r="C2380" t="str">
            <v>CIP1</v>
          </cell>
          <cell r="D2380" t="str">
            <v>M003</v>
          </cell>
          <cell r="E2380">
            <v>39670</v>
          </cell>
          <cell r="F2380" t="str">
            <v>SINGLE NEEDLE MACHINE</v>
          </cell>
          <cell r="G2380">
            <v>67786.490000000005</v>
          </cell>
          <cell r="H2380">
            <v>-60631.25</v>
          </cell>
          <cell r="I2380">
            <v>7155.24</v>
          </cell>
        </row>
        <row r="2381">
          <cell r="A2381">
            <v>30002847</v>
          </cell>
          <cell r="B2381" t="str">
            <v>0</v>
          </cell>
          <cell r="C2381" t="str">
            <v>CIP1</v>
          </cell>
          <cell r="D2381" t="str">
            <v>M003</v>
          </cell>
          <cell r="E2381">
            <v>39670</v>
          </cell>
          <cell r="F2381" t="str">
            <v>SINGLE NEEDLE MACHINE</v>
          </cell>
          <cell r="G2381">
            <v>67786.490000000005</v>
          </cell>
          <cell r="H2381">
            <v>-60631.25</v>
          </cell>
          <cell r="I2381">
            <v>7155.24</v>
          </cell>
        </row>
        <row r="2382">
          <cell r="A2382">
            <v>30002848</v>
          </cell>
          <cell r="B2382" t="str">
            <v>0</v>
          </cell>
          <cell r="C2382" t="str">
            <v>CIP1</v>
          </cell>
          <cell r="D2382" t="str">
            <v>M003</v>
          </cell>
          <cell r="E2382">
            <v>39670</v>
          </cell>
          <cell r="F2382" t="str">
            <v>SINGLE NEEDLE MACHINE</v>
          </cell>
          <cell r="G2382">
            <v>67786.490000000005</v>
          </cell>
          <cell r="H2382">
            <v>-60631.25</v>
          </cell>
          <cell r="I2382">
            <v>7155.24</v>
          </cell>
        </row>
        <row r="2383">
          <cell r="A2383">
            <v>30002849</v>
          </cell>
          <cell r="B2383" t="str">
            <v>0</v>
          </cell>
          <cell r="C2383" t="str">
            <v>CIP1</v>
          </cell>
          <cell r="D2383" t="str">
            <v>M003</v>
          </cell>
          <cell r="E2383">
            <v>39670</v>
          </cell>
          <cell r="F2383" t="str">
            <v>SINGLE NEEDLE MACHINE</v>
          </cell>
          <cell r="G2383">
            <v>67786.490000000005</v>
          </cell>
          <cell r="H2383">
            <v>-60631.25</v>
          </cell>
          <cell r="I2383">
            <v>7155.24</v>
          </cell>
        </row>
        <row r="2384">
          <cell r="A2384">
            <v>30002850</v>
          </cell>
          <cell r="B2384" t="str">
            <v>0</v>
          </cell>
          <cell r="C2384" t="str">
            <v>CIP1</v>
          </cell>
          <cell r="D2384" t="str">
            <v>M003</v>
          </cell>
          <cell r="E2384">
            <v>39670</v>
          </cell>
          <cell r="F2384" t="str">
            <v>SINGLE NEEDLE MACHINE</v>
          </cell>
          <cell r="G2384">
            <v>67786.490000000005</v>
          </cell>
          <cell r="H2384">
            <v>-60631.25</v>
          </cell>
          <cell r="I2384">
            <v>7155.24</v>
          </cell>
        </row>
        <row r="2385">
          <cell r="A2385">
            <v>30002851</v>
          </cell>
          <cell r="B2385" t="str">
            <v>0</v>
          </cell>
          <cell r="C2385" t="str">
            <v>CIP1</v>
          </cell>
          <cell r="D2385" t="str">
            <v>M003</v>
          </cell>
          <cell r="E2385">
            <v>39670</v>
          </cell>
          <cell r="F2385" t="str">
            <v>SINGLE NEEDLE MACHINE</v>
          </cell>
          <cell r="G2385">
            <v>67786.490000000005</v>
          </cell>
          <cell r="H2385">
            <v>-60631.25</v>
          </cell>
          <cell r="I2385">
            <v>7155.24</v>
          </cell>
        </row>
        <row r="2386">
          <cell r="A2386">
            <v>30002852</v>
          </cell>
          <cell r="B2386" t="str">
            <v>0</v>
          </cell>
          <cell r="C2386" t="str">
            <v>CIP1</v>
          </cell>
          <cell r="D2386" t="str">
            <v>M003</v>
          </cell>
          <cell r="E2386">
            <v>39670</v>
          </cell>
          <cell r="F2386" t="str">
            <v>SINGLE NEEDLE MACHINE</v>
          </cell>
          <cell r="G2386">
            <v>67786.490000000005</v>
          </cell>
          <cell r="H2386">
            <v>-60631.25</v>
          </cell>
          <cell r="I2386">
            <v>7155.24</v>
          </cell>
        </row>
        <row r="2387">
          <cell r="A2387">
            <v>30002853</v>
          </cell>
          <cell r="B2387" t="str">
            <v>0</v>
          </cell>
          <cell r="C2387" t="str">
            <v>CIP1</v>
          </cell>
          <cell r="D2387" t="str">
            <v>M003</v>
          </cell>
          <cell r="E2387">
            <v>39670</v>
          </cell>
          <cell r="F2387" t="str">
            <v>SINGLE NEEDLE MACHINE</v>
          </cell>
          <cell r="G2387">
            <v>67786.490000000005</v>
          </cell>
          <cell r="H2387">
            <v>-60631.25</v>
          </cell>
          <cell r="I2387">
            <v>7155.24</v>
          </cell>
        </row>
        <row r="2388">
          <cell r="A2388">
            <v>30002854</v>
          </cell>
          <cell r="B2388" t="str">
            <v>0</v>
          </cell>
          <cell r="C2388" t="str">
            <v>CIP1</v>
          </cell>
          <cell r="D2388" t="str">
            <v>M003</v>
          </cell>
          <cell r="E2388">
            <v>38943</v>
          </cell>
          <cell r="F2388" t="str">
            <v>SINGLE NEEDLE MACHINE</v>
          </cell>
          <cell r="G2388">
            <v>67400.55</v>
          </cell>
          <cell r="H2388">
            <v>-67400.55</v>
          </cell>
          <cell r="I2388">
            <v>0</v>
          </cell>
        </row>
        <row r="2389">
          <cell r="A2389">
            <v>30002855</v>
          </cell>
          <cell r="B2389" t="str">
            <v>0</v>
          </cell>
          <cell r="C2389" t="str">
            <v>CIP1</v>
          </cell>
          <cell r="D2389" t="str">
            <v>M003</v>
          </cell>
          <cell r="E2389">
            <v>38943</v>
          </cell>
          <cell r="F2389" t="str">
            <v>SINGLE NEEDLE MACHINE</v>
          </cell>
          <cell r="G2389">
            <v>67400.55</v>
          </cell>
          <cell r="H2389">
            <v>-67400.55</v>
          </cell>
          <cell r="I2389">
            <v>0</v>
          </cell>
        </row>
        <row r="2390">
          <cell r="A2390">
            <v>30002856</v>
          </cell>
          <cell r="B2390" t="str">
            <v>0</v>
          </cell>
          <cell r="C2390" t="str">
            <v>CIP1</v>
          </cell>
          <cell r="D2390" t="str">
            <v>M003</v>
          </cell>
          <cell r="E2390">
            <v>38943</v>
          </cell>
          <cell r="F2390" t="str">
            <v>SINGLE NEEDLE MACHINE</v>
          </cell>
          <cell r="G2390">
            <v>67400.55</v>
          </cell>
          <cell r="H2390">
            <v>-67400.55</v>
          </cell>
          <cell r="I2390">
            <v>0</v>
          </cell>
        </row>
        <row r="2391">
          <cell r="A2391">
            <v>30002857</v>
          </cell>
          <cell r="B2391" t="str">
            <v>0</v>
          </cell>
          <cell r="C2391" t="str">
            <v>CIP1</v>
          </cell>
          <cell r="D2391" t="str">
            <v>M003</v>
          </cell>
          <cell r="E2391">
            <v>38943</v>
          </cell>
          <cell r="F2391" t="str">
            <v>SINGLE NEEDLE MACHINE</v>
          </cell>
          <cell r="G2391">
            <v>67400.55</v>
          </cell>
          <cell r="H2391">
            <v>-67400.55</v>
          </cell>
          <cell r="I2391">
            <v>0</v>
          </cell>
        </row>
        <row r="2392">
          <cell r="A2392">
            <v>30002858</v>
          </cell>
          <cell r="B2392" t="str">
            <v>0</v>
          </cell>
          <cell r="C2392" t="str">
            <v>CIP1</v>
          </cell>
          <cell r="D2392" t="str">
            <v>M003</v>
          </cell>
          <cell r="E2392">
            <v>38943</v>
          </cell>
          <cell r="F2392" t="str">
            <v>SINGLE NEEDLE MACHINE</v>
          </cell>
          <cell r="G2392">
            <v>67400.55</v>
          </cell>
          <cell r="H2392">
            <v>-67400.55</v>
          </cell>
          <cell r="I2392">
            <v>0</v>
          </cell>
        </row>
        <row r="2393">
          <cell r="A2393">
            <v>30002859</v>
          </cell>
          <cell r="B2393" t="str">
            <v>0</v>
          </cell>
          <cell r="C2393" t="str">
            <v>CIP1</v>
          </cell>
          <cell r="D2393" t="str">
            <v>M003</v>
          </cell>
          <cell r="E2393">
            <v>38943</v>
          </cell>
          <cell r="F2393" t="str">
            <v>SINGLE NEEDLE MACHINE</v>
          </cell>
          <cell r="G2393">
            <v>67400.55</v>
          </cell>
          <cell r="H2393">
            <v>-67400.55</v>
          </cell>
          <cell r="I2393">
            <v>0</v>
          </cell>
        </row>
        <row r="2394">
          <cell r="A2394">
            <v>30002860</v>
          </cell>
          <cell r="B2394" t="str">
            <v>0</v>
          </cell>
          <cell r="C2394" t="str">
            <v>CIP1</v>
          </cell>
          <cell r="D2394" t="str">
            <v>M003</v>
          </cell>
          <cell r="E2394">
            <v>38871</v>
          </cell>
          <cell r="F2394" t="str">
            <v>SINGLE NEEDLE MACHINE</v>
          </cell>
          <cell r="G2394">
            <v>68105.62</v>
          </cell>
          <cell r="H2394">
            <v>-68105.62</v>
          </cell>
          <cell r="I2394">
            <v>0</v>
          </cell>
        </row>
        <row r="2395">
          <cell r="A2395">
            <v>30002861</v>
          </cell>
          <cell r="B2395" t="str">
            <v>0</v>
          </cell>
          <cell r="C2395" t="str">
            <v>CIP1</v>
          </cell>
          <cell r="D2395" t="str">
            <v>M003</v>
          </cell>
          <cell r="E2395">
            <v>38871</v>
          </cell>
          <cell r="F2395" t="str">
            <v>SINGLE NEEDLE MACHINE</v>
          </cell>
          <cell r="G2395">
            <v>68105.62</v>
          </cell>
          <cell r="H2395">
            <v>-68105.62</v>
          </cell>
          <cell r="I2395">
            <v>0</v>
          </cell>
        </row>
        <row r="2396">
          <cell r="A2396">
            <v>30002862</v>
          </cell>
          <cell r="B2396" t="str">
            <v>0</v>
          </cell>
          <cell r="C2396" t="str">
            <v>CIP1</v>
          </cell>
          <cell r="D2396" t="str">
            <v>M003</v>
          </cell>
          <cell r="E2396">
            <v>38871</v>
          </cell>
          <cell r="F2396" t="str">
            <v>SINGLE NEEDLE MACHINE</v>
          </cell>
          <cell r="G2396">
            <v>68105.62</v>
          </cell>
          <cell r="H2396">
            <v>-68105.62</v>
          </cell>
          <cell r="I2396">
            <v>0</v>
          </cell>
        </row>
        <row r="2397">
          <cell r="A2397">
            <v>30002863</v>
          </cell>
          <cell r="B2397" t="str">
            <v>0</v>
          </cell>
          <cell r="C2397" t="str">
            <v>CIP1</v>
          </cell>
          <cell r="D2397" t="str">
            <v>M003</v>
          </cell>
          <cell r="E2397">
            <v>39488</v>
          </cell>
          <cell r="F2397" t="str">
            <v>SINGLE NEEDLE MACHINE</v>
          </cell>
          <cell r="G2397">
            <v>68619.820000000007</v>
          </cell>
          <cell r="H2397">
            <v>-63663.94</v>
          </cell>
          <cell r="I2397">
            <v>4955.88</v>
          </cell>
        </row>
        <row r="2398">
          <cell r="A2398">
            <v>30002864</v>
          </cell>
          <cell r="B2398" t="str">
            <v>0</v>
          </cell>
          <cell r="C2398" t="str">
            <v>CIP1</v>
          </cell>
          <cell r="D2398" t="str">
            <v>M003</v>
          </cell>
          <cell r="E2398">
            <v>39488</v>
          </cell>
          <cell r="F2398" t="str">
            <v>SINGLE NEEDLE MACHINE</v>
          </cell>
          <cell r="G2398">
            <v>68619.820000000007</v>
          </cell>
          <cell r="H2398">
            <v>-63663.94</v>
          </cell>
          <cell r="I2398">
            <v>4955.88</v>
          </cell>
        </row>
        <row r="2399">
          <cell r="A2399">
            <v>30002865</v>
          </cell>
          <cell r="B2399" t="str">
            <v>0</v>
          </cell>
          <cell r="C2399" t="str">
            <v>CIP1</v>
          </cell>
          <cell r="D2399" t="str">
            <v>M003</v>
          </cell>
          <cell r="E2399">
            <v>39488</v>
          </cell>
          <cell r="F2399" t="str">
            <v>SINGLE NEEDLE MACHINE</v>
          </cell>
          <cell r="G2399">
            <v>68619.820000000007</v>
          </cell>
          <cell r="H2399">
            <v>-63663.94</v>
          </cell>
          <cell r="I2399">
            <v>4955.88</v>
          </cell>
        </row>
        <row r="2400">
          <cell r="A2400">
            <v>30002866</v>
          </cell>
          <cell r="B2400" t="str">
            <v>0</v>
          </cell>
          <cell r="C2400" t="str">
            <v>CIP1</v>
          </cell>
          <cell r="D2400" t="str">
            <v>M003</v>
          </cell>
          <cell r="E2400">
            <v>39488</v>
          </cell>
          <cell r="F2400" t="str">
            <v>SINGLE NEEDLE MACHINE</v>
          </cell>
          <cell r="G2400">
            <v>68758.240000000005</v>
          </cell>
          <cell r="H2400">
            <v>-63792.36</v>
          </cell>
          <cell r="I2400">
            <v>4965.88</v>
          </cell>
        </row>
        <row r="2401">
          <cell r="A2401">
            <v>30002867</v>
          </cell>
          <cell r="B2401" t="str">
            <v>0</v>
          </cell>
          <cell r="C2401" t="str">
            <v>CIP1</v>
          </cell>
          <cell r="D2401" t="str">
            <v>M003</v>
          </cell>
          <cell r="E2401">
            <v>39488</v>
          </cell>
          <cell r="F2401" t="str">
            <v>SINGLE NEEDLE MACHINE</v>
          </cell>
          <cell r="G2401">
            <v>68758.240000000005</v>
          </cell>
          <cell r="H2401">
            <v>-63792.36</v>
          </cell>
          <cell r="I2401">
            <v>4965.88</v>
          </cell>
        </row>
        <row r="2402">
          <cell r="A2402">
            <v>30002870</v>
          </cell>
          <cell r="B2402" t="str">
            <v>0</v>
          </cell>
          <cell r="C2402" t="str">
            <v>CIP1</v>
          </cell>
          <cell r="D2402" t="str">
            <v>M003</v>
          </cell>
          <cell r="E2402">
            <v>39124</v>
          </cell>
          <cell r="F2402" t="str">
            <v>EDGE CUTTER</v>
          </cell>
          <cell r="G2402">
            <v>69565.27</v>
          </cell>
          <cell r="H2402">
            <v>-69178.78</v>
          </cell>
          <cell r="I2402">
            <v>386.49</v>
          </cell>
        </row>
        <row r="2403">
          <cell r="A2403">
            <v>30002871</v>
          </cell>
          <cell r="B2403" t="str">
            <v>0</v>
          </cell>
          <cell r="C2403" t="str">
            <v>CIP1</v>
          </cell>
          <cell r="D2403" t="str">
            <v>M003</v>
          </cell>
          <cell r="E2403">
            <v>39124</v>
          </cell>
          <cell r="F2403" t="str">
            <v>EDGE CUTTER</v>
          </cell>
          <cell r="G2403">
            <v>69565.27</v>
          </cell>
          <cell r="H2403">
            <v>-69178.78</v>
          </cell>
          <cell r="I2403">
            <v>386.49</v>
          </cell>
        </row>
        <row r="2404">
          <cell r="A2404">
            <v>30002872</v>
          </cell>
          <cell r="B2404" t="str">
            <v>0</v>
          </cell>
          <cell r="C2404" t="str">
            <v>CIP1</v>
          </cell>
          <cell r="D2404" t="str">
            <v>M003</v>
          </cell>
          <cell r="E2404">
            <v>39124</v>
          </cell>
          <cell r="F2404" t="str">
            <v>EDGE CUTTER</v>
          </cell>
          <cell r="G2404">
            <v>69565.27</v>
          </cell>
          <cell r="H2404">
            <v>-69178.78</v>
          </cell>
          <cell r="I2404">
            <v>386.49</v>
          </cell>
        </row>
        <row r="2405">
          <cell r="A2405">
            <v>30002874</v>
          </cell>
          <cell r="B2405" t="str">
            <v>0</v>
          </cell>
          <cell r="C2405" t="str">
            <v>CIP1</v>
          </cell>
          <cell r="D2405" t="str">
            <v>M003</v>
          </cell>
          <cell r="E2405">
            <v>39124</v>
          </cell>
          <cell r="F2405" t="str">
            <v>EDGE CUTTER</v>
          </cell>
          <cell r="G2405">
            <v>69565.27</v>
          </cell>
          <cell r="H2405">
            <v>-69178.78</v>
          </cell>
          <cell r="I2405">
            <v>386.49</v>
          </cell>
        </row>
        <row r="2406">
          <cell r="A2406">
            <v>30002875</v>
          </cell>
          <cell r="B2406" t="str">
            <v>0</v>
          </cell>
          <cell r="C2406" t="str">
            <v>CIP1</v>
          </cell>
          <cell r="D2406" t="str">
            <v>M003</v>
          </cell>
          <cell r="E2406">
            <v>39124</v>
          </cell>
          <cell r="F2406" t="str">
            <v>EDGE CUTTER</v>
          </cell>
          <cell r="G2406">
            <v>69565.27</v>
          </cell>
          <cell r="H2406">
            <v>-69178.78</v>
          </cell>
          <cell r="I2406">
            <v>386.49</v>
          </cell>
        </row>
        <row r="2407">
          <cell r="A2407">
            <v>30002876</v>
          </cell>
          <cell r="B2407" t="str">
            <v>0</v>
          </cell>
          <cell r="C2407" t="str">
            <v>CIP1</v>
          </cell>
          <cell r="D2407" t="str">
            <v>M003</v>
          </cell>
          <cell r="E2407">
            <v>39124</v>
          </cell>
          <cell r="F2407" t="str">
            <v>EDGE CUTTER</v>
          </cell>
          <cell r="G2407">
            <v>69565.27</v>
          </cell>
          <cell r="H2407">
            <v>-69178.78</v>
          </cell>
          <cell r="I2407">
            <v>386.49</v>
          </cell>
        </row>
        <row r="2408">
          <cell r="A2408">
            <v>30002877</v>
          </cell>
          <cell r="B2408" t="str">
            <v>0</v>
          </cell>
          <cell r="C2408" t="str">
            <v>CIP1</v>
          </cell>
          <cell r="D2408" t="str">
            <v>M003</v>
          </cell>
          <cell r="E2408">
            <v>39124</v>
          </cell>
          <cell r="F2408" t="str">
            <v>EDGE CUTTER</v>
          </cell>
          <cell r="G2408">
            <v>69565.27</v>
          </cell>
          <cell r="H2408">
            <v>-69178.78</v>
          </cell>
          <cell r="I2408">
            <v>386.49</v>
          </cell>
        </row>
        <row r="2409">
          <cell r="A2409">
            <v>30002878</v>
          </cell>
          <cell r="B2409" t="str">
            <v>0</v>
          </cell>
          <cell r="C2409" t="str">
            <v>CIP1</v>
          </cell>
          <cell r="D2409" t="str">
            <v>M003</v>
          </cell>
          <cell r="E2409">
            <v>39124</v>
          </cell>
          <cell r="F2409" t="str">
            <v>EDGE CUTTER</v>
          </cell>
          <cell r="G2409">
            <v>69565.27</v>
          </cell>
          <cell r="H2409">
            <v>-69178.78</v>
          </cell>
          <cell r="I2409">
            <v>386.49</v>
          </cell>
        </row>
        <row r="2410">
          <cell r="A2410">
            <v>30002879</v>
          </cell>
          <cell r="B2410" t="str">
            <v>0</v>
          </cell>
          <cell r="C2410" t="str">
            <v>CIP1</v>
          </cell>
          <cell r="D2410" t="str">
            <v>M003</v>
          </cell>
          <cell r="E2410">
            <v>39124</v>
          </cell>
          <cell r="F2410" t="str">
            <v>EDGE CUTTER</v>
          </cell>
          <cell r="G2410">
            <v>69565.27</v>
          </cell>
          <cell r="H2410">
            <v>-69178.78</v>
          </cell>
          <cell r="I2410">
            <v>386.49</v>
          </cell>
        </row>
        <row r="2411">
          <cell r="A2411">
            <v>30002880</v>
          </cell>
          <cell r="B2411" t="str">
            <v>0</v>
          </cell>
          <cell r="C2411" t="str">
            <v>CIP1</v>
          </cell>
          <cell r="D2411" t="str">
            <v>M003</v>
          </cell>
          <cell r="E2411">
            <v>39124</v>
          </cell>
          <cell r="F2411" t="str">
            <v>EDGE CUTTER</v>
          </cell>
          <cell r="G2411">
            <v>69565.27</v>
          </cell>
          <cell r="H2411">
            <v>-69178.78</v>
          </cell>
          <cell r="I2411">
            <v>386.49</v>
          </cell>
        </row>
        <row r="2412">
          <cell r="A2412">
            <v>30002881</v>
          </cell>
          <cell r="B2412" t="str">
            <v>0</v>
          </cell>
          <cell r="C2412" t="str">
            <v>CIP1</v>
          </cell>
          <cell r="D2412" t="str">
            <v>M003</v>
          </cell>
          <cell r="E2412">
            <v>39124</v>
          </cell>
          <cell r="F2412" t="str">
            <v>EDGE CUTTER</v>
          </cell>
          <cell r="G2412">
            <v>69565.27</v>
          </cell>
          <cell r="H2412">
            <v>-69178.78</v>
          </cell>
          <cell r="I2412">
            <v>386.49</v>
          </cell>
        </row>
        <row r="2413">
          <cell r="A2413">
            <v>30002883</v>
          </cell>
          <cell r="B2413" t="str">
            <v>0</v>
          </cell>
          <cell r="C2413" t="str">
            <v>CIP1</v>
          </cell>
          <cell r="D2413" t="str">
            <v>M003</v>
          </cell>
          <cell r="E2413">
            <v>39124</v>
          </cell>
          <cell r="F2413" t="str">
            <v>EDGE CUTTER</v>
          </cell>
          <cell r="G2413">
            <v>69565.27</v>
          </cell>
          <cell r="H2413">
            <v>-69178.78</v>
          </cell>
          <cell r="I2413">
            <v>386.49</v>
          </cell>
        </row>
        <row r="2414">
          <cell r="A2414">
            <v>30002884</v>
          </cell>
          <cell r="B2414" t="str">
            <v>0</v>
          </cell>
          <cell r="C2414" t="str">
            <v>CIP1</v>
          </cell>
          <cell r="D2414" t="str">
            <v>M003</v>
          </cell>
          <cell r="E2414">
            <v>39124</v>
          </cell>
          <cell r="F2414" t="str">
            <v>EDGE CUTTER</v>
          </cell>
          <cell r="G2414">
            <v>69565.27</v>
          </cell>
          <cell r="H2414">
            <v>-69178.78</v>
          </cell>
          <cell r="I2414">
            <v>386.49</v>
          </cell>
        </row>
        <row r="2415">
          <cell r="A2415">
            <v>30002894</v>
          </cell>
          <cell r="B2415" t="str">
            <v>0</v>
          </cell>
          <cell r="C2415" t="str">
            <v>CIP1</v>
          </cell>
          <cell r="D2415" t="str">
            <v>M003</v>
          </cell>
          <cell r="E2415">
            <v>38943</v>
          </cell>
          <cell r="F2415" t="str">
            <v>NEEDLE FEED</v>
          </cell>
          <cell r="G2415">
            <v>87551.23</v>
          </cell>
          <cell r="H2415">
            <v>-87551.23</v>
          </cell>
          <cell r="I2415">
            <v>0</v>
          </cell>
        </row>
        <row r="2416">
          <cell r="A2416">
            <v>30002895</v>
          </cell>
          <cell r="B2416" t="str">
            <v>0</v>
          </cell>
          <cell r="C2416" t="str">
            <v>CIP1</v>
          </cell>
          <cell r="D2416" t="str">
            <v>M003</v>
          </cell>
          <cell r="E2416">
            <v>38943</v>
          </cell>
          <cell r="F2416" t="str">
            <v>NEEDLE FEED</v>
          </cell>
          <cell r="G2416">
            <v>87551.23</v>
          </cell>
          <cell r="H2416">
            <v>-87551.23</v>
          </cell>
          <cell r="I2416">
            <v>0</v>
          </cell>
        </row>
        <row r="2417">
          <cell r="A2417">
            <v>30002896</v>
          </cell>
          <cell r="B2417" t="str">
            <v>0</v>
          </cell>
          <cell r="C2417" t="str">
            <v>CIP1</v>
          </cell>
          <cell r="D2417" t="str">
            <v>M003</v>
          </cell>
          <cell r="E2417">
            <v>39124</v>
          </cell>
          <cell r="F2417" t="str">
            <v>NEEDLE FEED</v>
          </cell>
          <cell r="G2417">
            <v>90385.61</v>
          </cell>
          <cell r="H2417">
            <v>-89883.47</v>
          </cell>
          <cell r="I2417">
            <v>502.14</v>
          </cell>
        </row>
        <row r="2418">
          <cell r="A2418">
            <v>30002897</v>
          </cell>
          <cell r="B2418" t="str">
            <v>0</v>
          </cell>
          <cell r="C2418" t="str">
            <v>CIP1</v>
          </cell>
          <cell r="D2418" t="str">
            <v>M003</v>
          </cell>
          <cell r="E2418">
            <v>39124</v>
          </cell>
          <cell r="F2418" t="str">
            <v>NEEDLE FEED</v>
          </cell>
          <cell r="G2418">
            <v>90385.61</v>
          </cell>
          <cell r="H2418">
            <v>-89883.47</v>
          </cell>
          <cell r="I2418">
            <v>502.14</v>
          </cell>
        </row>
        <row r="2419">
          <cell r="A2419">
            <v>30002899</v>
          </cell>
          <cell r="B2419" t="str">
            <v>0</v>
          </cell>
          <cell r="C2419" t="str">
            <v>CIP1</v>
          </cell>
          <cell r="D2419" t="str">
            <v>M003</v>
          </cell>
          <cell r="E2419">
            <v>39488</v>
          </cell>
          <cell r="F2419" t="str">
            <v>NEEDLE FEED</v>
          </cell>
          <cell r="G2419">
            <v>130496.06</v>
          </cell>
          <cell r="H2419">
            <v>-121071.35</v>
          </cell>
          <cell r="I2419">
            <v>9424.7099999999991</v>
          </cell>
        </row>
        <row r="2420">
          <cell r="A2420">
            <v>30002900</v>
          </cell>
          <cell r="B2420" t="str">
            <v>0</v>
          </cell>
          <cell r="C2420" t="str">
            <v>CIP1</v>
          </cell>
          <cell r="D2420" t="str">
            <v>M003</v>
          </cell>
          <cell r="E2420">
            <v>39488</v>
          </cell>
          <cell r="F2420" t="str">
            <v>NEEDLE FEED</v>
          </cell>
          <cell r="G2420">
            <v>130496.06</v>
          </cell>
          <cell r="H2420">
            <v>-121071.35</v>
          </cell>
          <cell r="I2420">
            <v>9424.7099999999991</v>
          </cell>
        </row>
        <row r="2421">
          <cell r="A2421">
            <v>30002901</v>
          </cell>
          <cell r="B2421" t="str">
            <v>0</v>
          </cell>
          <cell r="C2421" t="str">
            <v>CIP1</v>
          </cell>
          <cell r="D2421" t="str">
            <v>M003</v>
          </cell>
          <cell r="E2421">
            <v>39488</v>
          </cell>
          <cell r="F2421" t="str">
            <v>NEEDLE FEED</v>
          </cell>
          <cell r="G2421">
            <v>130496.06</v>
          </cell>
          <cell r="H2421">
            <v>-121071.35</v>
          </cell>
          <cell r="I2421">
            <v>9424.7099999999991</v>
          </cell>
        </row>
        <row r="2422">
          <cell r="A2422">
            <v>30002902</v>
          </cell>
          <cell r="B2422" t="str">
            <v>0</v>
          </cell>
          <cell r="C2422" t="str">
            <v>CIP1</v>
          </cell>
          <cell r="D2422" t="str">
            <v>M003</v>
          </cell>
          <cell r="E2422">
            <v>39488</v>
          </cell>
          <cell r="F2422" t="str">
            <v>NEEDLE FEED</v>
          </cell>
          <cell r="G2422">
            <v>130496.06</v>
          </cell>
          <cell r="H2422">
            <v>-121071.35</v>
          </cell>
          <cell r="I2422">
            <v>9424.7099999999991</v>
          </cell>
        </row>
        <row r="2423">
          <cell r="A2423">
            <v>30002903</v>
          </cell>
          <cell r="B2423" t="str">
            <v>0</v>
          </cell>
          <cell r="C2423" t="str">
            <v>CIP1</v>
          </cell>
          <cell r="D2423" t="str">
            <v>M003</v>
          </cell>
          <cell r="E2423">
            <v>39488</v>
          </cell>
          <cell r="F2423" t="str">
            <v>NEEDLE FEED</v>
          </cell>
          <cell r="G2423">
            <v>130496.06</v>
          </cell>
          <cell r="H2423">
            <v>-121071.35</v>
          </cell>
          <cell r="I2423">
            <v>9424.7099999999991</v>
          </cell>
        </row>
        <row r="2424">
          <cell r="A2424">
            <v>30002904</v>
          </cell>
          <cell r="B2424" t="str">
            <v>0</v>
          </cell>
          <cell r="C2424" t="str">
            <v>CIP1</v>
          </cell>
          <cell r="D2424" t="str">
            <v>M003</v>
          </cell>
          <cell r="E2424">
            <v>39502</v>
          </cell>
          <cell r="F2424" t="str">
            <v>EDGE CUTTER</v>
          </cell>
          <cell r="G2424">
            <v>130600.35</v>
          </cell>
          <cell r="H2424">
            <v>-121168.11</v>
          </cell>
          <cell r="I2424">
            <v>9432.24</v>
          </cell>
        </row>
        <row r="2425">
          <cell r="A2425">
            <v>30002905</v>
          </cell>
          <cell r="B2425" t="str">
            <v>0</v>
          </cell>
          <cell r="C2425" t="str">
            <v>CIP1</v>
          </cell>
          <cell r="D2425" t="str">
            <v>M003</v>
          </cell>
          <cell r="E2425">
            <v>39502</v>
          </cell>
          <cell r="F2425" t="str">
            <v>EDGE CUTTER</v>
          </cell>
          <cell r="G2425">
            <v>130600.35</v>
          </cell>
          <cell r="H2425">
            <v>-121168.11</v>
          </cell>
          <cell r="I2425">
            <v>9432.24</v>
          </cell>
        </row>
        <row r="2426">
          <cell r="A2426">
            <v>30002906</v>
          </cell>
          <cell r="B2426" t="str">
            <v>0</v>
          </cell>
          <cell r="C2426" t="str">
            <v>CIP1</v>
          </cell>
          <cell r="D2426" t="str">
            <v>M003</v>
          </cell>
          <cell r="E2426">
            <v>39502</v>
          </cell>
          <cell r="F2426" t="str">
            <v>DOUBLE NEEDLE MACHINE</v>
          </cell>
          <cell r="G2426">
            <v>130600.35</v>
          </cell>
          <cell r="H2426">
            <v>-121168.11</v>
          </cell>
          <cell r="I2426">
            <v>9432.24</v>
          </cell>
        </row>
        <row r="2427">
          <cell r="A2427">
            <v>30002907</v>
          </cell>
          <cell r="B2427" t="str">
            <v>0</v>
          </cell>
          <cell r="C2427" t="str">
            <v>CIP1</v>
          </cell>
          <cell r="D2427" t="str">
            <v>M003</v>
          </cell>
          <cell r="E2427">
            <v>38978</v>
          </cell>
          <cell r="F2427" t="str">
            <v>CHAIN STITCH MACHINE</v>
          </cell>
          <cell r="G2427">
            <v>143886.06</v>
          </cell>
          <cell r="H2427">
            <v>-143886.04999999999</v>
          </cell>
          <cell r="I2427">
            <v>0.01</v>
          </cell>
        </row>
        <row r="2428">
          <cell r="A2428">
            <v>30002908</v>
          </cell>
          <cell r="B2428" t="str">
            <v>0</v>
          </cell>
          <cell r="C2428" t="str">
            <v>CIP1</v>
          </cell>
          <cell r="D2428" t="str">
            <v>M003</v>
          </cell>
          <cell r="E2428">
            <v>38978</v>
          </cell>
          <cell r="F2428" t="str">
            <v>CHAIN STITCH MACHINE</v>
          </cell>
          <cell r="G2428">
            <v>143886.06</v>
          </cell>
          <cell r="H2428">
            <v>-143886.04999999999</v>
          </cell>
          <cell r="I2428">
            <v>0.01</v>
          </cell>
        </row>
        <row r="2429">
          <cell r="A2429">
            <v>30002909</v>
          </cell>
          <cell r="B2429" t="str">
            <v>0</v>
          </cell>
          <cell r="C2429" t="str">
            <v>CIP1</v>
          </cell>
          <cell r="D2429" t="str">
            <v>M003</v>
          </cell>
          <cell r="E2429">
            <v>38978</v>
          </cell>
          <cell r="F2429" t="str">
            <v>2 needle chain stitch M#CM-380  SL#11052138006</v>
          </cell>
          <cell r="G2429">
            <v>143886.06</v>
          </cell>
          <cell r="H2429">
            <v>-143886.04999999999</v>
          </cell>
          <cell r="I2429">
            <v>0.01</v>
          </cell>
        </row>
        <row r="2430">
          <cell r="A2430">
            <v>30002910</v>
          </cell>
          <cell r="B2430" t="str">
            <v>0</v>
          </cell>
          <cell r="C2430" t="str">
            <v>CIP1</v>
          </cell>
          <cell r="D2430" t="str">
            <v>M003</v>
          </cell>
          <cell r="E2430">
            <v>38978</v>
          </cell>
          <cell r="F2430" t="str">
            <v>CHAIN STITCH MACHINE</v>
          </cell>
          <cell r="G2430">
            <v>143886.06</v>
          </cell>
          <cell r="H2430">
            <v>-143886.04999999999</v>
          </cell>
          <cell r="I2430">
            <v>0.01</v>
          </cell>
        </row>
        <row r="2431">
          <cell r="A2431">
            <v>30002911</v>
          </cell>
          <cell r="B2431" t="str">
            <v>0</v>
          </cell>
          <cell r="C2431" t="str">
            <v>CIP1</v>
          </cell>
          <cell r="D2431" t="str">
            <v>M003</v>
          </cell>
          <cell r="E2431">
            <v>38978</v>
          </cell>
          <cell r="F2431" t="str">
            <v>CHAIN STITCH MACHINE</v>
          </cell>
          <cell r="G2431">
            <v>143886.06</v>
          </cell>
          <cell r="H2431">
            <v>-143886.04999999999</v>
          </cell>
          <cell r="I2431">
            <v>0.01</v>
          </cell>
        </row>
        <row r="2432">
          <cell r="A2432">
            <v>30002912</v>
          </cell>
          <cell r="B2432" t="str">
            <v>0</v>
          </cell>
          <cell r="C2432" t="str">
            <v>CIP1</v>
          </cell>
          <cell r="D2432" t="str">
            <v>M003</v>
          </cell>
          <cell r="E2432">
            <v>38978</v>
          </cell>
          <cell r="F2432" t="str">
            <v>CHAIN STITCH MACHINE</v>
          </cell>
          <cell r="G2432">
            <v>143886.06</v>
          </cell>
          <cell r="H2432">
            <v>-143886.04999999999</v>
          </cell>
          <cell r="I2432">
            <v>0.01</v>
          </cell>
        </row>
        <row r="2433">
          <cell r="A2433">
            <v>30002913</v>
          </cell>
          <cell r="B2433" t="str">
            <v>0</v>
          </cell>
          <cell r="C2433" t="str">
            <v>CIP1</v>
          </cell>
          <cell r="D2433" t="str">
            <v>M003</v>
          </cell>
          <cell r="E2433">
            <v>38978</v>
          </cell>
          <cell r="F2433" t="str">
            <v>CHAIN STITCH MACHINE</v>
          </cell>
          <cell r="G2433">
            <v>143886.06</v>
          </cell>
          <cell r="H2433">
            <v>-143886.04999999999</v>
          </cell>
          <cell r="I2433">
            <v>0.01</v>
          </cell>
        </row>
        <row r="2434">
          <cell r="A2434">
            <v>30002914</v>
          </cell>
          <cell r="B2434" t="str">
            <v>0</v>
          </cell>
          <cell r="C2434" t="str">
            <v>CIP1</v>
          </cell>
          <cell r="D2434" t="str">
            <v>M003</v>
          </cell>
          <cell r="E2434">
            <v>38978</v>
          </cell>
          <cell r="F2434" t="str">
            <v>CHAIN STITCH MACHINE</v>
          </cell>
          <cell r="G2434">
            <v>143886.06</v>
          </cell>
          <cell r="H2434">
            <v>-143886.04999999999</v>
          </cell>
          <cell r="I2434">
            <v>0.01</v>
          </cell>
        </row>
        <row r="2435">
          <cell r="A2435">
            <v>30002915</v>
          </cell>
          <cell r="B2435" t="str">
            <v>0</v>
          </cell>
          <cell r="C2435" t="str">
            <v>CIP1</v>
          </cell>
          <cell r="D2435" t="str">
            <v>M003</v>
          </cell>
          <cell r="E2435">
            <v>38793</v>
          </cell>
          <cell r="F2435" t="str">
            <v>LOOP CUTTER MACHINE</v>
          </cell>
          <cell r="G2435">
            <v>148232.68</v>
          </cell>
          <cell r="H2435">
            <v>-148232.68</v>
          </cell>
          <cell r="I2435">
            <v>0</v>
          </cell>
        </row>
        <row r="2436">
          <cell r="A2436">
            <v>30002923</v>
          </cell>
          <cell r="B2436" t="str">
            <v>0</v>
          </cell>
          <cell r="C2436" t="str">
            <v>CIP1</v>
          </cell>
          <cell r="D2436" t="str">
            <v>M003</v>
          </cell>
          <cell r="E2436">
            <v>38943</v>
          </cell>
          <cell r="F2436" t="str">
            <v>CHAIN STITCH MACHINE</v>
          </cell>
          <cell r="G2436">
            <v>145223.87</v>
          </cell>
          <cell r="H2436">
            <v>-145223.87</v>
          </cell>
          <cell r="I2436">
            <v>0</v>
          </cell>
        </row>
        <row r="2437">
          <cell r="A2437">
            <v>30002924</v>
          </cell>
          <cell r="B2437" t="str">
            <v>0</v>
          </cell>
          <cell r="C2437" t="str">
            <v>CIP1</v>
          </cell>
          <cell r="D2437" t="str">
            <v>M003</v>
          </cell>
          <cell r="E2437">
            <v>38943</v>
          </cell>
          <cell r="F2437" t="str">
            <v>Plastic stapler attach M#ST9000 SL#ST123</v>
          </cell>
          <cell r="G2437">
            <v>145223.87</v>
          </cell>
          <cell r="H2437">
            <v>-145223.87</v>
          </cell>
          <cell r="I2437">
            <v>0</v>
          </cell>
        </row>
        <row r="2438">
          <cell r="A2438">
            <v>30002925</v>
          </cell>
          <cell r="B2438" t="str">
            <v>0</v>
          </cell>
          <cell r="C2438" t="str">
            <v>CIP1</v>
          </cell>
          <cell r="D2438" t="str">
            <v>M003</v>
          </cell>
          <cell r="E2438">
            <v>38871</v>
          </cell>
          <cell r="F2438" t="str">
            <v>Plastic stapler attach M#GS-500 SL#ps123</v>
          </cell>
          <cell r="G2438">
            <v>146743.03</v>
          </cell>
          <cell r="H2438">
            <v>-146743.03</v>
          </cell>
          <cell r="I2438">
            <v>0</v>
          </cell>
        </row>
        <row r="2439">
          <cell r="A2439">
            <v>30002926</v>
          </cell>
          <cell r="B2439" t="str">
            <v>0</v>
          </cell>
          <cell r="C2439" t="str">
            <v>CIP1</v>
          </cell>
          <cell r="D2439" t="str">
            <v>M003</v>
          </cell>
          <cell r="E2439">
            <v>38871</v>
          </cell>
          <cell r="F2439" t="str">
            <v>Plastic stapler attach M#ST9000  SL#63013672</v>
          </cell>
          <cell r="G2439">
            <v>146743.03</v>
          </cell>
          <cell r="H2439">
            <v>-146743.03</v>
          </cell>
          <cell r="I2439">
            <v>0</v>
          </cell>
        </row>
        <row r="2440">
          <cell r="A2440">
            <v>30002927</v>
          </cell>
          <cell r="B2440" t="str">
            <v>0</v>
          </cell>
          <cell r="C2440" t="str">
            <v>CIP1</v>
          </cell>
          <cell r="D2440" t="str">
            <v>M003</v>
          </cell>
          <cell r="E2440">
            <v>38871</v>
          </cell>
          <cell r="F2440" t="str">
            <v>Plastic stapler attach M#ST9000  SL#00001</v>
          </cell>
          <cell r="G2440">
            <v>146743.03</v>
          </cell>
          <cell r="H2440">
            <v>-146743.03</v>
          </cell>
          <cell r="I2440">
            <v>0</v>
          </cell>
        </row>
        <row r="2441">
          <cell r="A2441">
            <v>30002928</v>
          </cell>
          <cell r="B2441" t="str">
            <v>0</v>
          </cell>
          <cell r="C2441" t="str">
            <v>CIP1</v>
          </cell>
          <cell r="D2441" t="str">
            <v>M003</v>
          </cell>
          <cell r="E2441">
            <v>38871</v>
          </cell>
          <cell r="F2441" t="str">
            <v>Plastic stapler attach M#ST9000  SL#00002</v>
          </cell>
          <cell r="G2441">
            <v>146743.03</v>
          </cell>
          <cell r="H2441">
            <v>-146743.03</v>
          </cell>
          <cell r="I2441">
            <v>0</v>
          </cell>
        </row>
        <row r="2442">
          <cell r="A2442">
            <v>30002929</v>
          </cell>
          <cell r="B2442" t="str">
            <v>0</v>
          </cell>
          <cell r="C2442" t="str">
            <v>CIP1</v>
          </cell>
          <cell r="D2442" t="str">
            <v>M003</v>
          </cell>
          <cell r="E2442">
            <v>38871</v>
          </cell>
          <cell r="F2442" t="str">
            <v>Plastic stapler attach M#ST9000 SL#73013679</v>
          </cell>
          <cell r="G2442">
            <v>146743.03</v>
          </cell>
          <cell r="H2442">
            <v>-146743.03</v>
          </cell>
          <cell r="I2442">
            <v>0</v>
          </cell>
        </row>
        <row r="2443">
          <cell r="A2443">
            <v>30002930</v>
          </cell>
          <cell r="B2443" t="str">
            <v>0</v>
          </cell>
          <cell r="C2443" t="str">
            <v>CIP1</v>
          </cell>
          <cell r="D2443" t="str">
            <v>M003</v>
          </cell>
          <cell r="E2443">
            <v>38871</v>
          </cell>
          <cell r="F2443" t="str">
            <v>Plastic stapler attach M#ST9000  SL#00003</v>
          </cell>
          <cell r="G2443">
            <v>146743.03</v>
          </cell>
          <cell r="H2443">
            <v>-146743.03</v>
          </cell>
          <cell r="I2443">
            <v>0</v>
          </cell>
        </row>
        <row r="2444">
          <cell r="A2444">
            <v>30002931</v>
          </cell>
          <cell r="B2444" t="str">
            <v>0</v>
          </cell>
          <cell r="C2444" t="str">
            <v>CIP1</v>
          </cell>
          <cell r="D2444" t="str">
            <v>M003</v>
          </cell>
          <cell r="E2444">
            <v>38871</v>
          </cell>
          <cell r="F2444" t="str">
            <v>Plastic stapler attach M#ST9000  SL#00004</v>
          </cell>
          <cell r="G2444">
            <v>146743.03</v>
          </cell>
          <cell r="H2444">
            <v>-146743.03</v>
          </cell>
          <cell r="I2444">
            <v>0</v>
          </cell>
        </row>
        <row r="2445">
          <cell r="A2445">
            <v>30002932</v>
          </cell>
          <cell r="B2445" t="str">
            <v>0</v>
          </cell>
          <cell r="C2445" t="str">
            <v>CIP1</v>
          </cell>
          <cell r="D2445" t="str">
            <v>M003</v>
          </cell>
          <cell r="E2445">
            <v>38871</v>
          </cell>
          <cell r="F2445" t="str">
            <v>Plastic stapler attach M#ST9000  SL#00005</v>
          </cell>
          <cell r="G2445">
            <v>146743.03</v>
          </cell>
          <cell r="H2445">
            <v>-146743.03</v>
          </cell>
          <cell r="I2445">
            <v>0</v>
          </cell>
        </row>
        <row r="2446">
          <cell r="A2446">
            <v>30002933</v>
          </cell>
          <cell r="B2446" t="str">
            <v>0</v>
          </cell>
          <cell r="C2446" t="str">
            <v>CIP1</v>
          </cell>
          <cell r="D2446" t="str">
            <v>M003</v>
          </cell>
          <cell r="E2446">
            <v>39488</v>
          </cell>
          <cell r="F2446" t="str">
            <v>EDGE CUTTER</v>
          </cell>
          <cell r="G2446">
            <v>147591.62</v>
          </cell>
          <cell r="H2446">
            <v>-136932.22</v>
          </cell>
          <cell r="I2446">
            <v>10659.4</v>
          </cell>
        </row>
        <row r="2447">
          <cell r="A2447">
            <v>30002934</v>
          </cell>
          <cell r="B2447" t="str">
            <v>0</v>
          </cell>
          <cell r="C2447" t="str">
            <v>CIP1</v>
          </cell>
          <cell r="D2447" t="str">
            <v>M003</v>
          </cell>
          <cell r="E2447">
            <v>39488</v>
          </cell>
          <cell r="F2447" t="str">
            <v>EDGE CUTTER</v>
          </cell>
          <cell r="G2447">
            <v>147591.62</v>
          </cell>
          <cell r="H2447">
            <v>-136932.22</v>
          </cell>
          <cell r="I2447">
            <v>10659.4</v>
          </cell>
        </row>
        <row r="2448">
          <cell r="A2448">
            <v>30002935</v>
          </cell>
          <cell r="B2448" t="str">
            <v>0</v>
          </cell>
          <cell r="C2448" t="str">
            <v>CIP1</v>
          </cell>
          <cell r="D2448" t="str">
            <v>M003</v>
          </cell>
          <cell r="E2448">
            <v>39488</v>
          </cell>
          <cell r="F2448" t="str">
            <v>EDGE CUTTER</v>
          </cell>
          <cell r="G2448">
            <v>147591.62</v>
          </cell>
          <cell r="H2448">
            <v>-136932.22</v>
          </cell>
          <cell r="I2448">
            <v>10659.4</v>
          </cell>
        </row>
        <row r="2449">
          <cell r="A2449">
            <v>30002936</v>
          </cell>
          <cell r="B2449" t="str">
            <v>0</v>
          </cell>
          <cell r="C2449" t="str">
            <v>CIP1</v>
          </cell>
          <cell r="D2449" t="str">
            <v>M003</v>
          </cell>
          <cell r="E2449">
            <v>39488</v>
          </cell>
          <cell r="F2449" t="str">
            <v>EDGE CUTTER</v>
          </cell>
          <cell r="G2449">
            <v>147591.62</v>
          </cell>
          <cell r="H2449">
            <v>-136932.22</v>
          </cell>
          <cell r="I2449">
            <v>10659.4</v>
          </cell>
        </row>
        <row r="2450">
          <cell r="A2450">
            <v>30002937</v>
          </cell>
          <cell r="B2450" t="str">
            <v>0</v>
          </cell>
          <cell r="C2450" t="str">
            <v>CIP1</v>
          </cell>
          <cell r="D2450" t="str">
            <v>M003</v>
          </cell>
          <cell r="E2450">
            <v>39502</v>
          </cell>
          <cell r="F2450" t="str">
            <v>Plastic stapler attach M#ST9000  SL#00006</v>
          </cell>
          <cell r="G2450">
            <v>148103.49</v>
          </cell>
          <cell r="H2450">
            <v>-137407.13</v>
          </cell>
          <cell r="I2450">
            <v>10696.36</v>
          </cell>
        </row>
        <row r="2451">
          <cell r="A2451">
            <v>30002938</v>
          </cell>
          <cell r="B2451" t="str">
            <v>0</v>
          </cell>
          <cell r="C2451" t="str">
            <v>CIP1</v>
          </cell>
          <cell r="D2451" t="str">
            <v>M003</v>
          </cell>
          <cell r="E2451">
            <v>39502</v>
          </cell>
          <cell r="F2451" t="str">
            <v>Plastic stapler attach M#ST9000  SL#00007</v>
          </cell>
          <cell r="G2451">
            <v>148103.49</v>
          </cell>
          <cell r="H2451">
            <v>-137407.13</v>
          </cell>
          <cell r="I2451">
            <v>10696.36</v>
          </cell>
        </row>
        <row r="2452">
          <cell r="A2452">
            <v>30002941</v>
          </cell>
          <cell r="B2452" t="str">
            <v>0</v>
          </cell>
          <cell r="C2452" t="str">
            <v>CIP1</v>
          </cell>
          <cell r="D2452" t="str">
            <v>M003</v>
          </cell>
          <cell r="E2452">
            <v>39049</v>
          </cell>
          <cell r="F2452" t="str">
            <v>BARTAK MACHINE</v>
          </cell>
          <cell r="G2452">
            <v>177978.73</v>
          </cell>
          <cell r="H2452">
            <v>-177978.73</v>
          </cell>
          <cell r="I2452">
            <v>0</v>
          </cell>
        </row>
        <row r="2453">
          <cell r="A2453">
            <v>30002942</v>
          </cell>
          <cell r="B2453" t="str">
            <v>0</v>
          </cell>
          <cell r="C2453" t="str">
            <v>CIP1</v>
          </cell>
          <cell r="D2453" t="str">
            <v>M003</v>
          </cell>
          <cell r="E2453">
            <v>39049</v>
          </cell>
          <cell r="F2453" t="str">
            <v>BARTAK MACHINE</v>
          </cell>
          <cell r="G2453">
            <v>177978.73</v>
          </cell>
          <cell r="H2453">
            <v>-177978.73</v>
          </cell>
          <cell r="I2453">
            <v>0</v>
          </cell>
        </row>
        <row r="2454">
          <cell r="A2454">
            <v>30002943</v>
          </cell>
          <cell r="B2454" t="str">
            <v>0</v>
          </cell>
          <cell r="C2454" t="str">
            <v>CIP1</v>
          </cell>
          <cell r="D2454" t="str">
            <v>M003</v>
          </cell>
          <cell r="E2454">
            <v>39049</v>
          </cell>
          <cell r="F2454" t="str">
            <v>BARTAK MACHINE</v>
          </cell>
          <cell r="G2454">
            <v>177978.73</v>
          </cell>
          <cell r="H2454">
            <v>-177978.73</v>
          </cell>
          <cell r="I2454">
            <v>0</v>
          </cell>
        </row>
        <row r="2455">
          <cell r="A2455">
            <v>30002944</v>
          </cell>
          <cell r="B2455" t="str">
            <v>0</v>
          </cell>
          <cell r="C2455" t="str">
            <v>CIP1</v>
          </cell>
          <cell r="D2455" t="str">
            <v>M003</v>
          </cell>
          <cell r="E2455">
            <v>39049</v>
          </cell>
          <cell r="F2455" t="str">
            <v>BARTAK MACHINE</v>
          </cell>
          <cell r="G2455">
            <v>177978.73</v>
          </cell>
          <cell r="H2455">
            <v>-177978.73</v>
          </cell>
          <cell r="I2455">
            <v>0</v>
          </cell>
        </row>
        <row r="2456">
          <cell r="A2456">
            <v>30002945</v>
          </cell>
          <cell r="B2456" t="str">
            <v>0</v>
          </cell>
          <cell r="C2456" t="str">
            <v>CIP1</v>
          </cell>
          <cell r="D2456" t="str">
            <v>M003</v>
          </cell>
          <cell r="E2456">
            <v>39049</v>
          </cell>
          <cell r="F2456" t="str">
            <v>BARTAK MACHINE</v>
          </cell>
          <cell r="G2456">
            <v>177978.73</v>
          </cell>
          <cell r="H2456">
            <v>-177978.73</v>
          </cell>
          <cell r="I2456">
            <v>0</v>
          </cell>
        </row>
        <row r="2457">
          <cell r="A2457">
            <v>30002949</v>
          </cell>
          <cell r="B2457" t="str">
            <v>0</v>
          </cell>
          <cell r="C2457" t="str">
            <v>CIP1</v>
          </cell>
          <cell r="D2457" t="str">
            <v>M003</v>
          </cell>
          <cell r="E2457">
            <v>38943</v>
          </cell>
          <cell r="F2457" t="str">
            <v>BARTAK MACHINE</v>
          </cell>
          <cell r="G2457">
            <v>183440.68</v>
          </cell>
          <cell r="H2457">
            <v>-183440.68</v>
          </cell>
          <cell r="I2457">
            <v>0</v>
          </cell>
        </row>
        <row r="2458">
          <cell r="A2458">
            <v>30002950</v>
          </cell>
          <cell r="B2458" t="str">
            <v>0</v>
          </cell>
          <cell r="C2458" t="str">
            <v>CIP1</v>
          </cell>
          <cell r="D2458" t="str">
            <v>M003</v>
          </cell>
          <cell r="E2458">
            <v>38943</v>
          </cell>
          <cell r="F2458" t="str">
            <v>BARTAK MACHINE</v>
          </cell>
          <cell r="G2458">
            <v>183440.68</v>
          </cell>
          <cell r="H2458">
            <v>-183440.68</v>
          </cell>
          <cell r="I2458">
            <v>0</v>
          </cell>
        </row>
        <row r="2459">
          <cell r="A2459">
            <v>30002952</v>
          </cell>
          <cell r="B2459" t="str">
            <v>0</v>
          </cell>
          <cell r="C2459" t="str">
            <v>CIP1</v>
          </cell>
          <cell r="D2459" t="str">
            <v>M003</v>
          </cell>
          <cell r="E2459">
            <v>38943</v>
          </cell>
          <cell r="F2459" t="str">
            <v>BARTAK MACHINE</v>
          </cell>
          <cell r="G2459">
            <v>183440.68</v>
          </cell>
          <cell r="H2459">
            <v>-183440.68</v>
          </cell>
          <cell r="I2459">
            <v>0</v>
          </cell>
        </row>
        <row r="2460">
          <cell r="A2460">
            <v>30002953</v>
          </cell>
          <cell r="B2460" t="str">
            <v>0</v>
          </cell>
          <cell r="C2460" t="str">
            <v>CIP1</v>
          </cell>
          <cell r="D2460" t="str">
            <v>M003</v>
          </cell>
          <cell r="E2460">
            <v>38943</v>
          </cell>
          <cell r="F2460" t="str">
            <v>BARTAK MACHINE</v>
          </cell>
          <cell r="G2460">
            <v>183440.68</v>
          </cell>
          <cell r="H2460">
            <v>-183440.68</v>
          </cell>
          <cell r="I2460">
            <v>0</v>
          </cell>
        </row>
        <row r="2461">
          <cell r="A2461">
            <v>30002954</v>
          </cell>
          <cell r="B2461" t="str">
            <v>0</v>
          </cell>
          <cell r="C2461" t="str">
            <v>CIP1</v>
          </cell>
          <cell r="D2461" t="str">
            <v>M003</v>
          </cell>
          <cell r="E2461">
            <v>38943</v>
          </cell>
          <cell r="F2461" t="str">
            <v>BARTAK MACHINE</v>
          </cell>
          <cell r="G2461">
            <v>186220.09</v>
          </cell>
          <cell r="H2461">
            <v>-186220.09</v>
          </cell>
          <cell r="I2461">
            <v>0</v>
          </cell>
        </row>
        <row r="2462">
          <cell r="A2462">
            <v>30002955</v>
          </cell>
          <cell r="B2462" t="str">
            <v>0</v>
          </cell>
          <cell r="C2462" t="str">
            <v>CIP1</v>
          </cell>
          <cell r="D2462" t="str">
            <v>M003</v>
          </cell>
          <cell r="E2462">
            <v>38943</v>
          </cell>
          <cell r="F2462" t="str">
            <v>BARTAK MACHINE</v>
          </cell>
          <cell r="G2462">
            <v>186220.09</v>
          </cell>
          <cell r="H2462">
            <v>-186220.09</v>
          </cell>
          <cell r="I2462">
            <v>0</v>
          </cell>
        </row>
        <row r="2463">
          <cell r="A2463">
            <v>30002956</v>
          </cell>
          <cell r="B2463" t="str">
            <v>0</v>
          </cell>
          <cell r="C2463" t="str">
            <v>CIP1</v>
          </cell>
          <cell r="D2463" t="str">
            <v>M003</v>
          </cell>
          <cell r="E2463">
            <v>39502</v>
          </cell>
          <cell r="F2463" t="str">
            <v>BARTAK MACHINE</v>
          </cell>
          <cell r="G2463">
            <v>187078.1</v>
          </cell>
          <cell r="H2463">
            <v>-173566.9</v>
          </cell>
          <cell r="I2463">
            <v>13511.2</v>
          </cell>
        </row>
        <row r="2464">
          <cell r="A2464">
            <v>30002957</v>
          </cell>
          <cell r="B2464" t="str">
            <v>0</v>
          </cell>
          <cell r="C2464" t="str">
            <v>CIP1</v>
          </cell>
          <cell r="D2464" t="str">
            <v>M003</v>
          </cell>
          <cell r="E2464">
            <v>39502</v>
          </cell>
          <cell r="F2464" t="str">
            <v>Button attach M#LK-1903A-SS  SL#2L1AH01052</v>
          </cell>
          <cell r="G2464">
            <v>187078.1</v>
          </cell>
          <cell r="H2464">
            <v>-173566.9</v>
          </cell>
          <cell r="I2464">
            <v>13511.2</v>
          </cell>
        </row>
        <row r="2465">
          <cell r="A2465">
            <v>30002958</v>
          </cell>
          <cell r="B2465" t="str">
            <v>0</v>
          </cell>
          <cell r="C2465" t="str">
            <v>CIP1</v>
          </cell>
          <cell r="D2465" t="str">
            <v>M003</v>
          </cell>
          <cell r="E2465">
            <v>39182</v>
          </cell>
          <cell r="F2465" t="str">
            <v>BARTAK MACHINE</v>
          </cell>
          <cell r="G2465">
            <v>189492.94</v>
          </cell>
          <cell r="H2465">
            <v>-186334.72</v>
          </cell>
          <cell r="I2465">
            <v>3158.22</v>
          </cell>
        </row>
        <row r="2466">
          <cell r="A2466">
            <v>30002959</v>
          </cell>
          <cell r="B2466" t="str">
            <v>0</v>
          </cell>
          <cell r="C2466" t="str">
            <v>CIP1</v>
          </cell>
          <cell r="D2466" t="str">
            <v>M003</v>
          </cell>
          <cell r="E2466">
            <v>39182</v>
          </cell>
          <cell r="F2466" t="str">
            <v>BARTAK MACHINE</v>
          </cell>
          <cell r="G2466">
            <v>189492.94</v>
          </cell>
          <cell r="H2466">
            <v>-186334.72</v>
          </cell>
          <cell r="I2466">
            <v>3158.22</v>
          </cell>
        </row>
        <row r="2467">
          <cell r="A2467">
            <v>30002960</v>
          </cell>
          <cell r="B2467" t="str">
            <v>0</v>
          </cell>
          <cell r="C2467" t="str">
            <v>CIP1</v>
          </cell>
          <cell r="D2467" t="str">
            <v>M003</v>
          </cell>
          <cell r="E2467">
            <v>39182</v>
          </cell>
          <cell r="F2467" t="str">
            <v>BARTAK MACHINE</v>
          </cell>
          <cell r="G2467">
            <v>189492.94</v>
          </cell>
          <cell r="H2467">
            <v>-186334.72</v>
          </cell>
          <cell r="I2467">
            <v>3158.22</v>
          </cell>
        </row>
        <row r="2468">
          <cell r="A2468">
            <v>30002961</v>
          </cell>
          <cell r="B2468" t="str">
            <v>0</v>
          </cell>
          <cell r="C2468" t="str">
            <v>CIP1</v>
          </cell>
          <cell r="D2468" t="str">
            <v>M003</v>
          </cell>
          <cell r="E2468">
            <v>39182</v>
          </cell>
          <cell r="F2468" t="str">
            <v>BARTAK MACHINE</v>
          </cell>
          <cell r="G2468">
            <v>189492.94</v>
          </cell>
          <cell r="H2468">
            <v>-186334.72</v>
          </cell>
          <cell r="I2468">
            <v>3158.22</v>
          </cell>
        </row>
        <row r="2469">
          <cell r="A2469">
            <v>30002962</v>
          </cell>
          <cell r="B2469" t="str">
            <v>0</v>
          </cell>
          <cell r="C2469" t="str">
            <v>CIP1</v>
          </cell>
          <cell r="D2469" t="str">
            <v>M003</v>
          </cell>
          <cell r="E2469">
            <v>39124</v>
          </cell>
          <cell r="F2469" t="str">
            <v>BARTAK MACHINE</v>
          </cell>
          <cell r="G2469">
            <v>192306.82</v>
          </cell>
          <cell r="H2469">
            <v>-191238.44</v>
          </cell>
          <cell r="I2469">
            <v>1068.3800000000001</v>
          </cell>
        </row>
        <row r="2470">
          <cell r="A2470">
            <v>30002963</v>
          </cell>
          <cell r="B2470" t="str">
            <v>0</v>
          </cell>
          <cell r="C2470" t="str">
            <v>CIP1</v>
          </cell>
          <cell r="D2470" t="str">
            <v>M003</v>
          </cell>
          <cell r="E2470">
            <v>39124</v>
          </cell>
          <cell r="F2470" t="str">
            <v>BARTAK MACHINE</v>
          </cell>
          <cell r="G2470">
            <v>192306.82</v>
          </cell>
          <cell r="H2470">
            <v>-191238.44</v>
          </cell>
          <cell r="I2470">
            <v>1068.3800000000001</v>
          </cell>
        </row>
        <row r="2471">
          <cell r="A2471">
            <v>30002964</v>
          </cell>
          <cell r="B2471" t="str">
            <v>0</v>
          </cell>
          <cell r="C2471" t="str">
            <v>CIP1</v>
          </cell>
          <cell r="D2471" t="str">
            <v>M003</v>
          </cell>
          <cell r="E2471">
            <v>38978</v>
          </cell>
          <cell r="F2471" t="str">
            <v>BARTAK MACHINE</v>
          </cell>
          <cell r="G2471">
            <v>209288.81</v>
          </cell>
          <cell r="H2471">
            <v>-209288.81</v>
          </cell>
          <cell r="I2471">
            <v>0</v>
          </cell>
        </row>
        <row r="2472">
          <cell r="A2472">
            <v>30002965</v>
          </cell>
          <cell r="B2472" t="str">
            <v>0</v>
          </cell>
          <cell r="C2472" t="str">
            <v>CIP1</v>
          </cell>
          <cell r="D2472" t="str">
            <v>M003</v>
          </cell>
          <cell r="E2472">
            <v>38978</v>
          </cell>
          <cell r="F2472" t="str">
            <v>BARTAK MACHINE</v>
          </cell>
          <cell r="G2472">
            <v>209288.81</v>
          </cell>
          <cell r="H2472">
            <v>-209288.81</v>
          </cell>
          <cell r="I2472">
            <v>0</v>
          </cell>
        </row>
        <row r="2473">
          <cell r="A2473">
            <v>30002966</v>
          </cell>
          <cell r="B2473" t="str">
            <v>0</v>
          </cell>
          <cell r="C2473" t="str">
            <v>CIP1</v>
          </cell>
          <cell r="D2473" t="str">
            <v>M003</v>
          </cell>
          <cell r="E2473">
            <v>38978</v>
          </cell>
          <cell r="F2473" t="str">
            <v>BARTAK MACHINE</v>
          </cell>
          <cell r="G2473">
            <v>209288.81</v>
          </cell>
          <cell r="H2473">
            <v>-209288.81</v>
          </cell>
          <cell r="I2473">
            <v>0</v>
          </cell>
        </row>
        <row r="2474">
          <cell r="A2474">
            <v>30002967</v>
          </cell>
          <cell r="B2474" t="str">
            <v>0</v>
          </cell>
          <cell r="C2474" t="str">
            <v>CIP1</v>
          </cell>
          <cell r="D2474" t="str">
            <v>M003</v>
          </cell>
          <cell r="E2474">
            <v>38978</v>
          </cell>
          <cell r="F2474" t="str">
            <v>BARTAK MACHINE</v>
          </cell>
          <cell r="G2474">
            <v>209288.81</v>
          </cell>
          <cell r="H2474">
            <v>-209288.81</v>
          </cell>
          <cell r="I2474">
            <v>0</v>
          </cell>
        </row>
        <row r="2475">
          <cell r="A2475">
            <v>30002968</v>
          </cell>
          <cell r="B2475" t="str">
            <v>0</v>
          </cell>
          <cell r="C2475" t="str">
            <v>CIP1</v>
          </cell>
          <cell r="D2475" t="str">
            <v>M003</v>
          </cell>
          <cell r="E2475">
            <v>38978</v>
          </cell>
          <cell r="F2475" t="str">
            <v>BARTAK MACHINE</v>
          </cell>
          <cell r="G2475">
            <v>209288.81</v>
          </cell>
          <cell r="H2475">
            <v>-209288.81</v>
          </cell>
          <cell r="I2475">
            <v>0</v>
          </cell>
        </row>
        <row r="2476">
          <cell r="A2476">
            <v>30002969</v>
          </cell>
          <cell r="B2476" t="str">
            <v>0</v>
          </cell>
          <cell r="C2476" t="str">
            <v>CIP1</v>
          </cell>
          <cell r="D2476" t="str">
            <v>M003</v>
          </cell>
          <cell r="E2476">
            <v>38978</v>
          </cell>
          <cell r="F2476" t="str">
            <v>BARTAK MACHINE</v>
          </cell>
          <cell r="G2476">
            <v>209288.81</v>
          </cell>
          <cell r="H2476">
            <v>-209288.81</v>
          </cell>
          <cell r="I2476">
            <v>0</v>
          </cell>
        </row>
        <row r="2477">
          <cell r="A2477">
            <v>30002970</v>
          </cell>
          <cell r="B2477" t="str">
            <v>0</v>
          </cell>
          <cell r="C2477" t="str">
            <v>CIP1</v>
          </cell>
          <cell r="D2477" t="str">
            <v>M003</v>
          </cell>
          <cell r="E2477">
            <v>38978</v>
          </cell>
          <cell r="F2477" t="str">
            <v>BARTAK MACHINE</v>
          </cell>
          <cell r="G2477">
            <v>209288.81</v>
          </cell>
          <cell r="H2477">
            <v>-209288.81</v>
          </cell>
          <cell r="I2477">
            <v>0</v>
          </cell>
        </row>
        <row r="2478">
          <cell r="A2478">
            <v>30002971</v>
          </cell>
          <cell r="B2478" t="str">
            <v>0</v>
          </cell>
          <cell r="C2478" t="str">
            <v>CIP1</v>
          </cell>
          <cell r="D2478" t="str">
            <v>M003</v>
          </cell>
          <cell r="E2478">
            <v>38978</v>
          </cell>
          <cell r="F2478" t="str">
            <v>BARTAK MACHINE</v>
          </cell>
          <cell r="G2478">
            <v>209288.81</v>
          </cell>
          <cell r="H2478">
            <v>-209288.81</v>
          </cell>
          <cell r="I2478">
            <v>0</v>
          </cell>
        </row>
        <row r="2479">
          <cell r="A2479">
            <v>30002972</v>
          </cell>
          <cell r="B2479" t="str">
            <v>0</v>
          </cell>
          <cell r="C2479" t="str">
            <v>CIP1</v>
          </cell>
          <cell r="D2479" t="str">
            <v>M003</v>
          </cell>
          <cell r="E2479">
            <v>38978</v>
          </cell>
          <cell r="F2479" t="str">
            <v>BARTAK MACHINE</v>
          </cell>
          <cell r="G2479">
            <v>209288.81</v>
          </cell>
          <cell r="H2479">
            <v>-209288.81</v>
          </cell>
          <cell r="I2479">
            <v>0</v>
          </cell>
        </row>
        <row r="2480">
          <cell r="A2480">
            <v>30002973</v>
          </cell>
          <cell r="B2480" t="str">
            <v>0</v>
          </cell>
          <cell r="C2480" t="str">
            <v>CIP1</v>
          </cell>
          <cell r="D2480" t="str">
            <v>M003</v>
          </cell>
          <cell r="E2480">
            <v>38978</v>
          </cell>
          <cell r="F2480" t="str">
            <v>BARTAK MACHINE</v>
          </cell>
          <cell r="G2480">
            <v>209288.81</v>
          </cell>
          <cell r="H2480">
            <v>-209288.81</v>
          </cell>
          <cell r="I2480">
            <v>0</v>
          </cell>
        </row>
        <row r="2481">
          <cell r="A2481">
            <v>30002974</v>
          </cell>
          <cell r="B2481" t="str">
            <v>0</v>
          </cell>
          <cell r="C2481" t="str">
            <v>CIP1</v>
          </cell>
          <cell r="D2481" t="str">
            <v>M003</v>
          </cell>
          <cell r="E2481">
            <v>38978</v>
          </cell>
          <cell r="F2481" t="str">
            <v>BARTAK MACHINE</v>
          </cell>
          <cell r="G2481">
            <v>209288.81</v>
          </cell>
          <cell r="H2481">
            <v>-209288.81</v>
          </cell>
          <cell r="I2481">
            <v>0</v>
          </cell>
        </row>
        <row r="2482">
          <cell r="A2482">
            <v>30002975</v>
          </cell>
          <cell r="B2482" t="str">
            <v>0</v>
          </cell>
          <cell r="C2482" t="str">
            <v>CIP1</v>
          </cell>
          <cell r="D2482" t="str">
            <v>M003</v>
          </cell>
          <cell r="E2482">
            <v>38978</v>
          </cell>
          <cell r="F2482" t="str">
            <v>BARTAK MACHINE</v>
          </cell>
          <cell r="G2482">
            <v>209288.81</v>
          </cell>
          <cell r="H2482">
            <v>-209288.81</v>
          </cell>
          <cell r="I2482">
            <v>0</v>
          </cell>
        </row>
        <row r="2483">
          <cell r="A2483">
            <v>30002976</v>
          </cell>
          <cell r="B2483" t="str">
            <v>0</v>
          </cell>
          <cell r="C2483" t="str">
            <v>CIP1</v>
          </cell>
          <cell r="D2483" t="str">
            <v>M003</v>
          </cell>
          <cell r="E2483">
            <v>38959</v>
          </cell>
          <cell r="F2483" t="str">
            <v>BARTAK MACHINE</v>
          </cell>
          <cell r="G2483">
            <v>209496.74</v>
          </cell>
          <cell r="H2483">
            <v>-209496.74</v>
          </cell>
          <cell r="I2483">
            <v>0</v>
          </cell>
        </row>
        <row r="2484">
          <cell r="A2484">
            <v>30002977</v>
          </cell>
          <cell r="B2484" t="str">
            <v>0</v>
          </cell>
          <cell r="C2484" t="str">
            <v>CIP1</v>
          </cell>
          <cell r="D2484" t="str">
            <v>M003</v>
          </cell>
          <cell r="E2484">
            <v>38959</v>
          </cell>
          <cell r="F2484" t="str">
            <v>BARTAK MACHINE</v>
          </cell>
          <cell r="G2484">
            <v>209496.74</v>
          </cell>
          <cell r="H2484">
            <v>-209496.74</v>
          </cell>
          <cell r="I2484">
            <v>0</v>
          </cell>
        </row>
        <row r="2485">
          <cell r="A2485">
            <v>30002978</v>
          </cell>
          <cell r="B2485" t="str">
            <v>0</v>
          </cell>
          <cell r="C2485" t="str">
            <v>CIP1</v>
          </cell>
          <cell r="D2485" t="str">
            <v>M003</v>
          </cell>
          <cell r="E2485">
            <v>38793</v>
          </cell>
          <cell r="F2485" t="str">
            <v>BARTAK MACHINE</v>
          </cell>
          <cell r="G2485">
            <v>215611.16</v>
          </cell>
          <cell r="H2485">
            <v>-215611.16</v>
          </cell>
          <cell r="I2485">
            <v>0</v>
          </cell>
        </row>
        <row r="2486">
          <cell r="A2486">
            <v>30002979</v>
          </cell>
          <cell r="B2486" t="str">
            <v>0</v>
          </cell>
          <cell r="C2486" t="str">
            <v>CIP1</v>
          </cell>
          <cell r="D2486" t="str">
            <v>M003</v>
          </cell>
          <cell r="E2486">
            <v>38793</v>
          </cell>
          <cell r="F2486" t="str">
            <v>BARTAK MACHINE</v>
          </cell>
          <cell r="G2486">
            <v>215611.16</v>
          </cell>
          <cell r="H2486">
            <v>-215611.16</v>
          </cell>
          <cell r="I2486">
            <v>0</v>
          </cell>
        </row>
        <row r="2487">
          <cell r="A2487">
            <v>30002980</v>
          </cell>
          <cell r="B2487" t="str">
            <v>0</v>
          </cell>
          <cell r="C2487" t="str">
            <v>CIP1</v>
          </cell>
          <cell r="D2487" t="str">
            <v>M003</v>
          </cell>
          <cell r="E2487">
            <v>38793</v>
          </cell>
          <cell r="F2487" t="str">
            <v>BARTAK MACHINE</v>
          </cell>
          <cell r="G2487">
            <v>215611.16</v>
          </cell>
          <cell r="H2487">
            <v>-215611.16</v>
          </cell>
          <cell r="I2487">
            <v>0</v>
          </cell>
        </row>
        <row r="2488">
          <cell r="A2488">
            <v>30002981</v>
          </cell>
          <cell r="B2488" t="str">
            <v>0</v>
          </cell>
          <cell r="C2488" t="str">
            <v>CIP1</v>
          </cell>
          <cell r="D2488" t="str">
            <v>M003</v>
          </cell>
          <cell r="E2488">
            <v>38793</v>
          </cell>
          <cell r="F2488" t="str">
            <v>BARTAK MACHINE</v>
          </cell>
          <cell r="G2488">
            <v>215611.16</v>
          </cell>
          <cell r="H2488">
            <v>-215611.16</v>
          </cell>
          <cell r="I2488">
            <v>0</v>
          </cell>
        </row>
        <row r="2489">
          <cell r="A2489">
            <v>30002982</v>
          </cell>
          <cell r="B2489" t="str">
            <v>0</v>
          </cell>
          <cell r="C2489" t="str">
            <v>CIP1</v>
          </cell>
          <cell r="D2489" t="str">
            <v>M003</v>
          </cell>
          <cell r="E2489">
            <v>38793</v>
          </cell>
          <cell r="F2489" t="str">
            <v>BARTAK MACHINE</v>
          </cell>
          <cell r="G2489">
            <v>215611.16</v>
          </cell>
          <cell r="H2489">
            <v>-215611.16</v>
          </cell>
          <cell r="I2489">
            <v>0</v>
          </cell>
        </row>
        <row r="2490">
          <cell r="A2490">
            <v>30002983</v>
          </cell>
          <cell r="B2490" t="str">
            <v>0</v>
          </cell>
          <cell r="C2490" t="str">
            <v>CIP1</v>
          </cell>
          <cell r="D2490" t="str">
            <v>M003</v>
          </cell>
          <cell r="E2490">
            <v>38793</v>
          </cell>
          <cell r="F2490" t="str">
            <v>BARTAK MACHINE</v>
          </cell>
          <cell r="G2490">
            <v>215611.16</v>
          </cell>
          <cell r="H2490">
            <v>-215611.16</v>
          </cell>
          <cell r="I2490">
            <v>0</v>
          </cell>
        </row>
        <row r="2491">
          <cell r="A2491">
            <v>30002984</v>
          </cell>
          <cell r="B2491" t="str">
            <v>0</v>
          </cell>
          <cell r="C2491" t="str">
            <v>CIP1</v>
          </cell>
          <cell r="D2491" t="str">
            <v>M003</v>
          </cell>
          <cell r="E2491">
            <v>38793</v>
          </cell>
          <cell r="F2491" t="str">
            <v>Button attach M#LK-1903A-SS SL#2L1AG01693</v>
          </cell>
          <cell r="G2491">
            <v>215611.16</v>
          </cell>
          <cell r="H2491">
            <v>-215611.16</v>
          </cell>
          <cell r="I2491">
            <v>0</v>
          </cell>
        </row>
        <row r="2492">
          <cell r="A2492">
            <v>30002985</v>
          </cell>
          <cell r="B2492" t="str">
            <v>0</v>
          </cell>
          <cell r="C2492" t="str">
            <v>CIP1</v>
          </cell>
          <cell r="D2492" t="str">
            <v>M003</v>
          </cell>
          <cell r="E2492">
            <v>38793</v>
          </cell>
          <cell r="F2492" t="str">
            <v>BARTAK MACHINE</v>
          </cell>
          <cell r="G2492">
            <v>215611.16</v>
          </cell>
          <cell r="H2492">
            <v>-215611.16</v>
          </cell>
          <cell r="I2492">
            <v>0</v>
          </cell>
        </row>
        <row r="2493">
          <cell r="A2493">
            <v>30002986</v>
          </cell>
          <cell r="B2493" t="str">
            <v>0</v>
          </cell>
          <cell r="C2493" t="str">
            <v>CIP1</v>
          </cell>
          <cell r="D2493" t="str">
            <v>M003</v>
          </cell>
          <cell r="E2493">
            <v>38793</v>
          </cell>
          <cell r="F2493" t="str">
            <v>BARTAK MACHINE</v>
          </cell>
          <cell r="G2493">
            <v>215611.16</v>
          </cell>
          <cell r="H2493">
            <v>-215611.16</v>
          </cell>
          <cell r="I2493">
            <v>0</v>
          </cell>
        </row>
        <row r="2494">
          <cell r="A2494">
            <v>30002990</v>
          </cell>
          <cell r="B2494" t="str">
            <v>0</v>
          </cell>
          <cell r="C2494" t="str">
            <v>CIP1</v>
          </cell>
          <cell r="D2494" t="str">
            <v>M003</v>
          </cell>
          <cell r="E2494">
            <v>39488</v>
          </cell>
          <cell r="F2494" t="str">
            <v>EDGE CUTTER</v>
          </cell>
          <cell r="G2494">
            <v>213343.78</v>
          </cell>
          <cell r="H2494">
            <v>-197935.62</v>
          </cell>
          <cell r="I2494">
            <v>15408.16</v>
          </cell>
        </row>
        <row r="2495">
          <cell r="A2495">
            <v>30002991</v>
          </cell>
          <cell r="B2495" t="str">
            <v>0</v>
          </cell>
          <cell r="C2495" t="str">
            <v>CIP1</v>
          </cell>
          <cell r="D2495" t="str">
            <v>M003</v>
          </cell>
          <cell r="E2495">
            <v>39488</v>
          </cell>
          <cell r="F2495" t="str">
            <v>EDGE CUTTER</v>
          </cell>
          <cell r="G2495">
            <v>213343.78</v>
          </cell>
          <cell r="H2495">
            <v>-197935.62</v>
          </cell>
          <cell r="I2495">
            <v>15408.16</v>
          </cell>
        </row>
        <row r="2496">
          <cell r="A2496">
            <v>30002993</v>
          </cell>
          <cell r="B2496" t="str">
            <v>0</v>
          </cell>
          <cell r="C2496" t="str">
            <v>CIP1</v>
          </cell>
          <cell r="D2496" t="str">
            <v>M003</v>
          </cell>
          <cell r="E2496">
            <v>39488</v>
          </cell>
          <cell r="F2496" t="str">
            <v>EDGE CUTTER</v>
          </cell>
          <cell r="G2496">
            <v>213343.78</v>
          </cell>
          <cell r="H2496">
            <v>-197935.62</v>
          </cell>
          <cell r="I2496">
            <v>15408.16</v>
          </cell>
        </row>
        <row r="2497">
          <cell r="A2497">
            <v>30002995</v>
          </cell>
          <cell r="B2497" t="str">
            <v>0</v>
          </cell>
          <cell r="C2497" t="str">
            <v>CIP1</v>
          </cell>
          <cell r="D2497" t="str">
            <v>M003</v>
          </cell>
          <cell r="E2497">
            <v>39488</v>
          </cell>
          <cell r="F2497" t="str">
            <v>EDGE CUTTER</v>
          </cell>
          <cell r="G2497">
            <v>213343.78</v>
          </cell>
          <cell r="H2497">
            <v>-197935.62</v>
          </cell>
          <cell r="I2497">
            <v>15408.16</v>
          </cell>
        </row>
        <row r="2498">
          <cell r="A2498">
            <v>30002996</v>
          </cell>
          <cell r="B2498" t="str">
            <v>0</v>
          </cell>
          <cell r="C2498" t="str">
            <v>CIP1</v>
          </cell>
          <cell r="D2498" t="str">
            <v>M003</v>
          </cell>
          <cell r="E2498">
            <v>39488</v>
          </cell>
          <cell r="F2498" t="str">
            <v>EDGE CUTTER</v>
          </cell>
          <cell r="G2498">
            <v>213343.78</v>
          </cell>
          <cell r="H2498">
            <v>-197935.62</v>
          </cell>
          <cell r="I2498">
            <v>15408.16</v>
          </cell>
        </row>
        <row r="2499">
          <cell r="A2499">
            <v>30002997</v>
          </cell>
          <cell r="B2499" t="str">
            <v>0</v>
          </cell>
          <cell r="C2499" t="str">
            <v>CIP1</v>
          </cell>
          <cell r="D2499" t="str">
            <v>M003</v>
          </cell>
          <cell r="E2499">
            <v>39488</v>
          </cell>
          <cell r="F2499" t="str">
            <v>EDGE CUTTER</v>
          </cell>
          <cell r="G2499">
            <v>213343.78</v>
          </cell>
          <cell r="H2499">
            <v>-197935.62</v>
          </cell>
          <cell r="I2499">
            <v>15408.16</v>
          </cell>
        </row>
        <row r="2500">
          <cell r="A2500">
            <v>30002999</v>
          </cell>
          <cell r="B2500" t="str">
            <v>0</v>
          </cell>
          <cell r="C2500" t="str">
            <v>CIP1</v>
          </cell>
          <cell r="D2500" t="str">
            <v>M003</v>
          </cell>
          <cell r="E2500">
            <v>38871</v>
          </cell>
          <cell r="F2500" t="str">
            <v>SINGLE NEEDLE MACHINE</v>
          </cell>
          <cell r="G2500">
            <v>213444.41</v>
          </cell>
          <cell r="H2500">
            <v>-213444.41</v>
          </cell>
          <cell r="I2500">
            <v>0</v>
          </cell>
        </row>
        <row r="2501">
          <cell r="A2501">
            <v>30003000</v>
          </cell>
          <cell r="B2501" t="str">
            <v>0</v>
          </cell>
          <cell r="C2501" t="str">
            <v>CIP1</v>
          </cell>
          <cell r="D2501" t="str">
            <v>M003</v>
          </cell>
          <cell r="E2501">
            <v>38871</v>
          </cell>
          <cell r="F2501" t="str">
            <v>SINGLE NEEDLE MACHINE</v>
          </cell>
          <cell r="G2501">
            <v>213444.41</v>
          </cell>
          <cell r="H2501">
            <v>-213444.41</v>
          </cell>
          <cell r="I2501">
            <v>0</v>
          </cell>
        </row>
        <row r="2502">
          <cell r="A2502">
            <v>30003001</v>
          </cell>
          <cell r="B2502" t="str">
            <v>0</v>
          </cell>
          <cell r="C2502" t="str">
            <v>CIP1</v>
          </cell>
          <cell r="D2502" t="str">
            <v>M003</v>
          </cell>
          <cell r="E2502">
            <v>38871</v>
          </cell>
          <cell r="F2502" t="str">
            <v>SINGLE NEEDLE MACHINE</v>
          </cell>
          <cell r="G2502">
            <v>213444.41</v>
          </cell>
          <cell r="H2502">
            <v>-213444.41</v>
          </cell>
          <cell r="I2502">
            <v>0</v>
          </cell>
        </row>
        <row r="2503">
          <cell r="A2503">
            <v>30003002</v>
          </cell>
          <cell r="B2503" t="str">
            <v>0</v>
          </cell>
          <cell r="C2503" t="str">
            <v>CIP1</v>
          </cell>
          <cell r="D2503" t="str">
            <v>M003</v>
          </cell>
          <cell r="E2503">
            <v>38871</v>
          </cell>
          <cell r="F2503" t="str">
            <v>SINGLE NEEDLE MACHINE</v>
          </cell>
          <cell r="G2503">
            <v>213444.41</v>
          </cell>
          <cell r="H2503">
            <v>-213444.41</v>
          </cell>
          <cell r="I2503">
            <v>0</v>
          </cell>
        </row>
        <row r="2504">
          <cell r="A2504">
            <v>30003003</v>
          </cell>
          <cell r="B2504" t="str">
            <v>0</v>
          </cell>
          <cell r="C2504" t="str">
            <v>CIP1</v>
          </cell>
          <cell r="D2504" t="str">
            <v>M003</v>
          </cell>
          <cell r="E2504">
            <v>38871</v>
          </cell>
          <cell r="F2504" t="str">
            <v>SINGLE NEEDLE MACHINE</v>
          </cell>
          <cell r="G2504">
            <v>213444.41</v>
          </cell>
          <cell r="H2504">
            <v>-213444.41</v>
          </cell>
          <cell r="I2504">
            <v>0</v>
          </cell>
        </row>
        <row r="2505">
          <cell r="A2505">
            <v>30003004</v>
          </cell>
          <cell r="B2505" t="str">
            <v>0</v>
          </cell>
          <cell r="C2505" t="str">
            <v>CIP1</v>
          </cell>
          <cell r="D2505" t="str">
            <v>M003</v>
          </cell>
          <cell r="E2505">
            <v>38871</v>
          </cell>
          <cell r="F2505" t="str">
            <v>SINGLE NEEDLE MACHINE</v>
          </cell>
          <cell r="G2505">
            <v>213444.41</v>
          </cell>
          <cell r="H2505">
            <v>-213444.41</v>
          </cell>
          <cell r="I2505">
            <v>0</v>
          </cell>
        </row>
        <row r="2506">
          <cell r="A2506">
            <v>30003005</v>
          </cell>
          <cell r="B2506" t="str">
            <v>0</v>
          </cell>
          <cell r="C2506" t="str">
            <v>CIP1</v>
          </cell>
          <cell r="D2506" t="str">
            <v>M003</v>
          </cell>
          <cell r="E2506">
            <v>38871</v>
          </cell>
          <cell r="F2506" t="str">
            <v>SINGLE NEEDLE MACHINE</v>
          </cell>
          <cell r="G2506">
            <v>213444.41</v>
          </cell>
          <cell r="H2506">
            <v>-213444.41</v>
          </cell>
          <cell r="I2506">
            <v>0</v>
          </cell>
        </row>
        <row r="2507">
          <cell r="A2507">
            <v>30003006</v>
          </cell>
          <cell r="B2507" t="str">
            <v>0</v>
          </cell>
          <cell r="C2507" t="str">
            <v>CIP1</v>
          </cell>
          <cell r="D2507" t="str">
            <v>M003</v>
          </cell>
          <cell r="E2507">
            <v>38871</v>
          </cell>
          <cell r="F2507" t="str">
            <v>SINGLE NEEDLE MACHINE</v>
          </cell>
          <cell r="G2507">
            <v>213444.41</v>
          </cell>
          <cell r="H2507">
            <v>-213444.41</v>
          </cell>
          <cell r="I2507">
            <v>0</v>
          </cell>
        </row>
        <row r="2508">
          <cell r="A2508">
            <v>30003007</v>
          </cell>
          <cell r="B2508" t="str">
            <v>0</v>
          </cell>
          <cell r="C2508" t="str">
            <v>CIP1</v>
          </cell>
          <cell r="D2508" t="str">
            <v>M003</v>
          </cell>
          <cell r="E2508">
            <v>38871</v>
          </cell>
          <cell r="F2508" t="str">
            <v>SINGLE NEEDLE MACHINE</v>
          </cell>
          <cell r="G2508">
            <v>213444.41</v>
          </cell>
          <cell r="H2508">
            <v>-213444.41</v>
          </cell>
          <cell r="I2508">
            <v>0</v>
          </cell>
        </row>
        <row r="2509">
          <cell r="A2509">
            <v>30003008</v>
          </cell>
          <cell r="B2509" t="str">
            <v>0</v>
          </cell>
          <cell r="C2509" t="str">
            <v>CIP1</v>
          </cell>
          <cell r="D2509" t="str">
            <v>M003</v>
          </cell>
          <cell r="E2509">
            <v>38871</v>
          </cell>
          <cell r="F2509" t="str">
            <v>SINGLE NEEDLE MACHINE</v>
          </cell>
          <cell r="G2509">
            <v>213444.41</v>
          </cell>
          <cell r="H2509">
            <v>-213444.41</v>
          </cell>
          <cell r="I2509">
            <v>0</v>
          </cell>
        </row>
        <row r="2510">
          <cell r="A2510">
            <v>30003009</v>
          </cell>
          <cell r="B2510" t="str">
            <v>0</v>
          </cell>
          <cell r="C2510" t="str">
            <v>CIP1</v>
          </cell>
          <cell r="D2510" t="str">
            <v>M003</v>
          </cell>
          <cell r="E2510">
            <v>38871</v>
          </cell>
          <cell r="F2510" t="str">
            <v>SINGLE NEEDLE MACHINE</v>
          </cell>
          <cell r="G2510">
            <v>213444.41</v>
          </cell>
          <cell r="H2510">
            <v>-213444.41</v>
          </cell>
          <cell r="I2510">
            <v>0</v>
          </cell>
        </row>
        <row r="2511">
          <cell r="A2511">
            <v>30003012</v>
          </cell>
          <cell r="B2511" t="str">
            <v>0</v>
          </cell>
          <cell r="C2511" t="str">
            <v>CIP1</v>
          </cell>
          <cell r="D2511" t="str">
            <v>M003</v>
          </cell>
          <cell r="E2511">
            <v>39182</v>
          </cell>
          <cell r="F2511" t="str">
            <v>SINGLE NEEDLE MACHINE</v>
          </cell>
          <cell r="G2511">
            <v>226082.74</v>
          </cell>
          <cell r="H2511">
            <v>-222314.69</v>
          </cell>
          <cell r="I2511">
            <v>3768.05</v>
          </cell>
        </row>
        <row r="2512">
          <cell r="A2512">
            <v>30003013</v>
          </cell>
          <cell r="B2512" t="str">
            <v>0</v>
          </cell>
          <cell r="C2512" t="str">
            <v>CIP1</v>
          </cell>
          <cell r="D2512" t="str">
            <v>M003</v>
          </cell>
          <cell r="E2512">
            <v>39182</v>
          </cell>
          <cell r="F2512" t="str">
            <v>SINGLE NEEDLE MACHINE</v>
          </cell>
          <cell r="G2512">
            <v>226082.74</v>
          </cell>
          <cell r="H2512">
            <v>-222314.69</v>
          </cell>
          <cell r="I2512">
            <v>3768.05</v>
          </cell>
        </row>
        <row r="2513">
          <cell r="A2513">
            <v>30003015</v>
          </cell>
          <cell r="B2513" t="str">
            <v>0</v>
          </cell>
          <cell r="C2513" t="str">
            <v>CIP1</v>
          </cell>
          <cell r="D2513" t="str">
            <v>M003</v>
          </cell>
          <cell r="E2513">
            <v>39182</v>
          </cell>
          <cell r="F2513" t="str">
            <v>SINGLE NEEDLE MACHINE</v>
          </cell>
          <cell r="G2513">
            <v>226082.74</v>
          </cell>
          <cell r="H2513">
            <v>-222314.69</v>
          </cell>
          <cell r="I2513">
            <v>3768.05</v>
          </cell>
        </row>
        <row r="2514">
          <cell r="A2514">
            <v>30003016</v>
          </cell>
          <cell r="B2514" t="str">
            <v>0</v>
          </cell>
          <cell r="C2514" t="str">
            <v>CIP1</v>
          </cell>
          <cell r="D2514" t="str">
            <v>M003</v>
          </cell>
          <cell r="E2514">
            <v>39182</v>
          </cell>
          <cell r="F2514" t="str">
            <v>SINGLE NEEDLE MACHINE</v>
          </cell>
          <cell r="G2514">
            <v>226082.74</v>
          </cell>
          <cell r="H2514">
            <v>-222314.69</v>
          </cell>
          <cell r="I2514">
            <v>3768.05</v>
          </cell>
        </row>
        <row r="2515">
          <cell r="A2515">
            <v>30003017</v>
          </cell>
          <cell r="B2515" t="str">
            <v>0</v>
          </cell>
          <cell r="C2515" t="str">
            <v>CIP1</v>
          </cell>
          <cell r="D2515" t="str">
            <v>M003</v>
          </cell>
          <cell r="E2515">
            <v>39182</v>
          </cell>
          <cell r="F2515" t="str">
            <v>SINGLE NEEDLE MACHINE</v>
          </cell>
          <cell r="G2515">
            <v>226082.74</v>
          </cell>
          <cell r="H2515">
            <v>-222314.69</v>
          </cell>
          <cell r="I2515">
            <v>3768.05</v>
          </cell>
        </row>
        <row r="2516">
          <cell r="A2516">
            <v>30003018</v>
          </cell>
          <cell r="B2516" t="str">
            <v>0</v>
          </cell>
          <cell r="C2516" t="str">
            <v>CIP1</v>
          </cell>
          <cell r="D2516" t="str">
            <v>M003</v>
          </cell>
          <cell r="E2516">
            <v>39182</v>
          </cell>
          <cell r="F2516" t="str">
            <v>SINGLE NEEDLE MACHINE</v>
          </cell>
          <cell r="G2516">
            <v>226082.74</v>
          </cell>
          <cell r="H2516">
            <v>-222314.69</v>
          </cell>
          <cell r="I2516">
            <v>3768.05</v>
          </cell>
        </row>
        <row r="2517">
          <cell r="A2517">
            <v>30003019</v>
          </cell>
          <cell r="B2517" t="str">
            <v>0</v>
          </cell>
          <cell r="C2517" t="str">
            <v>CIP1</v>
          </cell>
          <cell r="D2517" t="str">
            <v>M003</v>
          </cell>
          <cell r="E2517">
            <v>39182</v>
          </cell>
          <cell r="F2517" t="str">
            <v>SINGLE NEEDLE MACHINE</v>
          </cell>
          <cell r="G2517">
            <v>226082.74</v>
          </cell>
          <cell r="H2517">
            <v>-222314.69</v>
          </cell>
          <cell r="I2517">
            <v>3768.05</v>
          </cell>
        </row>
        <row r="2518">
          <cell r="A2518">
            <v>30003020</v>
          </cell>
          <cell r="B2518" t="str">
            <v>0</v>
          </cell>
          <cell r="C2518" t="str">
            <v>CIP1</v>
          </cell>
          <cell r="D2518" t="str">
            <v>M003</v>
          </cell>
          <cell r="E2518">
            <v>39182</v>
          </cell>
          <cell r="F2518" t="str">
            <v>SINGLE NEEDLE MACHINE</v>
          </cell>
          <cell r="G2518">
            <v>226082.74</v>
          </cell>
          <cell r="H2518">
            <v>-222314.69</v>
          </cell>
          <cell r="I2518">
            <v>3768.05</v>
          </cell>
        </row>
        <row r="2519">
          <cell r="A2519">
            <v>30003021</v>
          </cell>
          <cell r="B2519" t="str">
            <v>0</v>
          </cell>
          <cell r="C2519" t="str">
            <v>CIP1</v>
          </cell>
          <cell r="D2519" t="str">
            <v>M003</v>
          </cell>
          <cell r="E2519">
            <v>39182</v>
          </cell>
          <cell r="F2519" t="str">
            <v>SINGLE NEEDLE MACHINE</v>
          </cell>
          <cell r="G2519">
            <v>226082.74</v>
          </cell>
          <cell r="H2519">
            <v>-222314.69</v>
          </cell>
          <cell r="I2519">
            <v>3768.05</v>
          </cell>
        </row>
        <row r="2520">
          <cell r="A2520">
            <v>30003022</v>
          </cell>
          <cell r="B2520" t="str">
            <v>0</v>
          </cell>
          <cell r="C2520" t="str">
            <v>CIP1</v>
          </cell>
          <cell r="D2520" t="str">
            <v>M003</v>
          </cell>
          <cell r="E2520">
            <v>39182</v>
          </cell>
          <cell r="F2520" t="str">
            <v>SINGLE NEEDLE MACHINE</v>
          </cell>
          <cell r="G2520">
            <v>226082.74</v>
          </cell>
          <cell r="H2520">
            <v>-222314.69</v>
          </cell>
          <cell r="I2520">
            <v>3768.05</v>
          </cell>
        </row>
        <row r="2521">
          <cell r="A2521">
            <v>30003023</v>
          </cell>
          <cell r="B2521" t="str">
            <v>0</v>
          </cell>
          <cell r="C2521" t="str">
            <v>CIP1</v>
          </cell>
          <cell r="D2521" t="str">
            <v>M003</v>
          </cell>
          <cell r="E2521">
            <v>39182</v>
          </cell>
          <cell r="F2521" t="str">
            <v>SINGLE NEEDLE MACHINE</v>
          </cell>
          <cell r="G2521">
            <v>226082.74</v>
          </cell>
          <cell r="H2521">
            <v>-222314.69</v>
          </cell>
          <cell r="I2521">
            <v>3768.05</v>
          </cell>
        </row>
        <row r="2522">
          <cell r="A2522">
            <v>30003024</v>
          </cell>
          <cell r="B2522" t="str">
            <v>0</v>
          </cell>
          <cell r="C2522" t="str">
            <v>CIP1</v>
          </cell>
          <cell r="D2522" t="str">
            <v>M003</v>
          </cell>
          <cell r="E2522">
            <v>39182</v>
          </cell>
          <cell r="F2522" t="str">
            <v>SINGLE NEEDLE MACHINE</v>
          </cell>
          <cell r="G2522">
            <v>226082.74</v>
          </cell>
          <cell r="H2522">
            <v>-222314.69</v>
          </cell>
          <cell r="I2522">
            <v>3768.05</v>
          </cell>
        </row>
        <row r="2523">
          <cell r="A2523">
            <v>30003025</v>
          </cell>
          <cell r="B2523" t="str">
            <v>0</v>
          </cell>
          <cell r="C2523" t="str">
            <v>CIP1</v>
          </cell>
          <cell r="D2523" t="str">
            <v>M003</v>
          </cell>
          <cell r="E2523">
            <v>39182</v>
          </cell>
          <cell r="F2523" t="str">
            <v>SINGLE NEEDLE MACHINE</v>
          </cell>
          <cell r="G2523">
            <v>226082.74</v>
          </cell>
          <cell r="H2523">
            <v>-222314.69</v>
          </cell>
          <cell r="I2523">
            <v>3768.05</v>
          </cell>
        </row>
        <row r="2524">
          <cell r="A2524">
            <v>30003026</v>
          </cell>
          <cell r="B2524" t="str">
            <v>0</v>
          </cell>
          <cell r="C2524" t="str">
            <v>CIP1</v>
          </cell>
          <cell r="D2524" t="str">
            <v>M003</v>
          </cell>
          <cell r="E2524">
            <v>39182</v>
          </cell>
          <cell r="F2524" t="str">
            <v>SINGLE NEEDLE MACHINE</v>
          </cell>
          <cell r="G2524">
            <v>226082.74</v>
          </cell>
          <cell r="H2524">
            <v>-222314.69</v>
          </cell>
          <cell r="I2524">
            <v>3768.05</v>
          </cell>
        </row>
        <row r="2525">
          <cell r="A2525">
            <v>30003027</v>
          </cell>
          <cell r="B2525" t="str">
            <v>0</v>
          </cell>
          <cell r="C2525" t="str">
            <v>CIP1</v>
          </cell>
          <cell r="D2525" t="str">
            <v>M003</v>
          </cell>
          <cell r="E2525">
            <v>39182</v>
          </cell>
          <cell r="F2525" t="str">
            <v>SINGLE NEEDLE MACHINE</v>
          </cell>
          <cell r="G2525">
            <v>226082.74</v>
          </cell>
          <cell r="H2525">
            <v>-222314.69</v>
          </cell>
          <cell r="I2525">
            <v>3768.05</v>
          </cell>
        </row>
        <row r="2526">
          <cell r="A2526">
            <v>30003028</v>
          </cell>
          <cell r="B2526" t="str">
            <v>0</v>
          </cell>
          <cell r="C2526" t="str">
            <v>CIP1</v>
          </cell>
          <cell r="D2526" t="str">
            <v>M003</v>
          </cell>
          <cell r="E2526">
            <v>39182</v>
          </cell>
          <cell r="F2526" t="str">
            <v>SINGLE NEEDLE MACHINE</v>
          </cell>
          <cell r="G2526">
            <v>226082.74</v>
          </cell>
          <cell r="H2526">
            <v>-222314.69</v>
          </cell>
          <cell r="I2526">
            <v>3768.05</v>
          </cell>
        </row>
        <row r="2527">
          <cell r="A2527">
            <v>30003029</v>
          </cell>
          <cell r="B2527" t="str">
            <v>0</v>
          </cell>
          <cell r="C2527" t="str">
            <v>CIP1</v>
          </cell>
          <cell r="D2527" t="str">
            <v>M003</v>
          </cell>
          <cell r="E2527">
            <v>39182</v>
          </cell>
          <cell r="F2527" t="str">
            <v>SINGLE NEEDLE MACHINE</v>
          </cell>
          <cell r="G2527">
            <v>226082.74</v>
          </cell>
          <cell r="H2527">
            <v>-222314.69</v>
          </cell>
          <cell r="I2527">
            <v>3768.05</v>
          </cell>
        </row>
        <row r="2528">
          <cell r="A2528">
            <v>30003030</v>
          </cell>
          <cell r="B2528" t="str">
            <v>0</v>
          </cell>
          <cell r="C2528" t="str">
            <v>CIP1</v>
          </cell>
          <cell r="D2528" t="str">
            <v>M003</v>
          </cell>
          <cell r="E2528">
            <v>39182</v>
          </cell>
          <cell r="F2528" t="str">
            <v>SINGLE NEEDLE MACHINE</v>
          </cell>
          <cell r="G2528">
            <v>226082.74</v>
          </cell>
          <cell r="H2528">
            <v>-222314.69</v>
          </cell>
          <cell r="I2528">
            <v>3768.05</v>
          </cell>
        </row>
        <row r="2529">
          <cell r="A2529">
            <v>30003031</v>
          </cell>
          <cell r="B2529" t="str">
            <v>0</v>
          </cell>
          <cell r="C2529" t="str">
            <v>CIP1</v>
          </cell>
          <cell r="D2529" t="str">
            <v>M003</v>
          </cell>
          <cell r="E2529">
            <v>39182</v>
          </cell>
          <cell r="F2529" t="str">
            <v>SINGLE NEEDLE MACHINE</v>
          </cell>
          <cell r="G2529">
            <v>226082.74</v>
          </cell>
          <cell r="H2529">
            <v>-222314.69</v>
          </cell>
          <cell r="I2529">
            <v>3768.05</v>
          </cell>
        </row>
        <row r="2530">
          <cell r="A2530">
            <v>30003032</v>
          </cell>
          <cell r="B2530" t="str">
            <v>0</v>
          </cell>
          <cell r="C2530" t="str">
            <v>CIP1</v>
          </cell>
          <cell r="D2530" t="str">
            <v>M003</v>
          </cell>
          <cell r="E2530">
            <v>39182</v>
          </cell>
          <cell r="F2530" t="str">
            <v>SINGLE NEEDLE MACHINE</v>
          </cell>
          <cell r="G2530">
            <v>226082.74</v>
          </cell>
          <cell r="H2530">
            <v>-222314.69</v>
          </cell>
          <cell r="I2530">
            <v>3768.05</v>
          </cell>
        </row>
        <row r="2531">
          <cell r="A2531">
            <v>30003033</v>
          </cell>
          <cell r="B2531" t="str">
            <v>0</v>
          </cell>
          <cell r="C2531" t="str">
            <v>CIP1</v>
          </cell>
          <cell r="D2531" t="str">
            <v>M003</v>
          </cell>
          <cell r="E2531">
            <v>39182</v>
          </cell>
          <cell r="F2531" t="str">
            <v>SINGLE NEEDLE MACHINE</v>
          </cell>
          <cell r="G2531">
            <v>226082.74</v>
          </cell>
          <cell r="H2531">
            <v>-222314.69</v>
          </cell>
          <cell r="I2531">
            <v>3768.05</v>
          </cell>
        </row>
        <row r="2532">
          <cell r="A2532">
            <v>30003034</v>
          </cell>
          <cell r="B2532" t="str">
            <v>0</v>
          </cell>
          <cell r="C2532" t="str">
            <v>CIP1</v>
          </cell>
          <cell r="D2532" t="str">
            <v>M003</v>
          </cell>
          <cell r="E2532">
            <v>39182</v>
          </cell>
          <cell r="F2532" t="str">
            <v>SINGLE NEEDLE MACHINE</v>
          </cell>
          <cell r="G2532">
            <v>226082.74</v>
          </cell>
          <cell r="H2532">
            <v>-222314.69</v>
          </cell>
          <cell r="I2532">
            <v>3768.05</v>
          </cell>
        </row>
        <row r="2533">
          <cell r="A2533">
            <v>30003035</v>
          </cell>
          <cell r="B2533" t="str">
            <v>0</v>
          </cell>
          <cell r="C2533" t="str">
            <v>CIP1</v>
          </cell>
          <cell r="D2533" t="str">
            <v>M003</v>
          </cell>
          <cell r="E2533">
            <v>38959</v>
          </cell>
          <cell r="F2533" t="str">
            <v>Button Attaches</v>
          </cell>
          <cell r="G2533">
            <v>277238.62</v>
          </cell>
          <cell r="H2533">
            <v>-277238.61</v>
          </cell>
          <cell r="I2533">
            <v>0.01</v>
          </cell>
        </row>
        <row r="2534">
          <cell r="A2534">
            <v>30003036</v>
          </cell>
          <cell r="B2534" t="str">
            <v>0</v>
          </cell>
          <cell r="C2534" t="str">
            <v>CIP1</v>
          </cell>
          <cell r="D2534" t="str">
            <v>M003</v>
          </cell>
          <cell r="E2534">
            <v>38943</v>
          </cell>
          <cell r="F2534" t="str">
            <v>SINGLE NEEDLE MACHINE</v>
          </cell>
          <cell r="G2534">
            <v>279538.58</v>
          </cell>
          <cell r="H2534">
            <v>-279538.58</v>
          </cell>
          <cell r="I2534">
            <v>0</v>
          </cell>
        </row>
        <row r="2535">
          <cell r="A2535">
            <v>30003037</v>
          </cell>
          <cell r="B2535" t="str">
            <v>0</v>
          </cell>
          <cell r="C2535" t="str">
            <v>CIP1</v>
          </cell>
          <cell r="D2535" t="str">
            <v>M003</v>
          </cell>
          <cell r="E2535">
            <v>38943</v>
          </cell>
          <cell r="F2535" t="str">
            <v>SINGLE NEEDLE MACHINE</v>
          </cell>
          <cell r="G2535">
            <v>279538.58</v>
          </cell>
          <cell r="H2535">
            <v>-279538.58</v>
          </cell>
          <cell r="I2535">
            <v>0</v>
          </cell>
        </row>
        <row r="2536">
          <cell r="A2536">
            <v>30003038</v>
          </cell>
          <cell r="B2536" t="str">
            <v>0</v>
          </cell>
          <cell r="C2536" t="str">
            <v>CIP1</v>
          </cell>
          <cell r="D2536" t="str">
            <v>M003</v>
          </cell>
          <cell r="E2536">
            <v>38943</v>
          </cell>
          <cell r="F2536" t="str">
            <v>SINGLE NEEDLE MACHINE</v>
          </cell>
          <cell r="G2536">
            <v>279538.58</v>
          </cell>
          <cell r="H2536">
            <v>-279538.58</v>
          </cell>
          <cell r="I2536">
            <v>0</v>
          </cell>
        </row>
        <row r="2537">
          <cell r="A2537">
            <v>30003039</v>
          </cell>
          <cell r="B2537" t="str">
            <v>0</v>
          </cell>
          <cell r="C2537" t="str">
            <v>CIP1</v>
          </cell>
          <cell r="D2537" t="str">
            <v>M003</v>
          </cell>
          <cell r="E2537">
            <v>38943</v>
          </cell>
          <cell r="F2537" t="str">
            <v>SINGLE NEEDLE MACHINE</v>
          </cell>
          <cell r="G2537">
            <v>279538.58</v>
          </cell>
          <cell r="H2537">
            <v>-279538.58</v>
          </cell>
          <cell r="I2537">
            <v>0</v>
          </cell>
        </row>
        <row r="2538">
          <cell r="A2538">
            <v>30003040</v>
          </cell>
          <cell r="B2538" t="str">
            <v>0</v>
          </cell>
          <cell r="C2538" t="str">
            <v>CIP1</v>
          </cell>
          <cell r="D2538" t="str">
            <v>M003</v>
          </cell>
          <cell r="E2538">
            <v>38943</v>
          </cell>
          <cell r="F2538" t="str">
            <v>SINGLE NEEDLE MACHINE</v>
          </cell>
          <cell r="G2538">
            <v>279538.58</v>
          </cell>
          <cell r="H2538">
            <v>-279538.58</v>
          </cell>
          <cell r="I2538">
            <v>0</v>
          </cell>
        </row>
        <row r="2539">
          <cell r="A2539">
            <v>30003041</v>
          </cell>
          <cell r="B2539" t="str">
            <v>0</v>
          </cell>
          <cell r="C2539" t="str">
            <v>CIP1</v>
          </cell>
          <cell r="D2539" t="str">
            <v>M003</v>
          </cell>
          <cell r="E2539">
            <v>38943</v>
          </cell>
          <cell r="F2539" t="str">
            <v>SINGLE NEEDLE MACHINE</v>
          </cell>
          <cell r="G2539">
            <v>279538.58</v>
          </cell>
          <cell r="H2539">
            <v>-279538.58</v>
          </cell>
          <cell r="I2539">
            <v>0</v>
          </cell>
        </row>
        <row r="2540">
          <cell r="A2540">
            <v>30003042</v>
          </cell>
          <cell r="B2540" t="str">
            <v>0</v>
          </cell>
          <cell r="C2540" t="str">
            <v>CIP1</v>
          </cell>
          <cell r="D2540" t="str">
            <v>M003</v>
          </cell>
          <cell r="E2540">
            <v>38943</v>
          </cell>
          <cell r="F2540" t="str">
            <v>SINGLE NEEDLE MACHINE</v>
          </cell>
          <cell r="G2540">
            <v>279538.58</v>
          </cell>
          <cell r="H2540">
            <v>-279538.58</v>
          </cell>
          <cell r="I2540">
            <v>0</v>
          </cell>
        </row>
        <row r="2541">
          <cell r="A2541">
            <v>30003043</v>
          </cell>
          <cell r="B2541" t="str">
            <v>0</v>
          </cell>
          <cell r="C2541" t="str">
            <v>CIP1</v>
          </cell>
          <cell r="D2541" t="str">
            <v>M003</v>
          </cell>
          <cell r="E2541">
            <v>38943</v>
          </cell>
          <cell r="F2541" t="str">
            <v>SINGLE NEEDLE MACHINE</v>
          </cell>
          <cell r="G2541">
            <v>279538.58</v>
          </cell>
          <cell r="H2541">
            <v>-279538.58</v>
          </cell>
          <cell r="I2541">
            <v>0</v>
          </cell>
        </row>
        <row r="2542">
          <cell r="A2542">
            <v>30003044</v>
          </cell>
          <cell r="B2542" t="str">
            <v>0</v>
          </cell>
          <cell r="C2542" t="str">
            <v>CIP1</v>
          </cell>
          <cell r="D2542" t="str">
            <v>M003</v>
          </cell>
          <cell r="E2542">
            <v>38943</v>
          </cell>
          <cell r="F2542" t="str">
            <v>SINGLE NEEDLE MACHINE</v>
          </cell>
          <cell r="G2542">
            <v>279538.58</v>
          </cell>
          <cell r="H2542">
            <v>-279538.58</v>
          </cell>
          <cell r="I2542">
            <v>0</v>
          </cell>
        </row>
        <row r="2543">
          <cell r="A2543">
            <v>30003046</v>
          </cell>
          <cell r="B2543" t="str">
            <v>0</v>
          </cell>
          <cell r="C2543" t="str">
            <v>CIP1</v>
          </cell>
          <cell r="D2543" t="str">
            <v>M003</v>
          </cell>
          <cell r="E2543">
            <v>38943</v>
          </cell>
          <cell r="F2543" t="str">
            <v>SINGLE NEEDLE MACHINE</v>
          </cell>
          <cell r="G2543">
            <v>402666.19</v>
          </cell>
          <cell r="H2543">
            <v>-402666.18</v>
          </cell>
          <cell r="I2543">
            <v>0.01</v>
          </cell>
        </row>
        <row r="2544">
          <cell r="A2544">
            <v>30003047</v>
          </cell>
          <cell r="B2544" t="str">
            <v>0</v>
          </cell>
          <cell r="C2544" t="str">
            <v>CIP1</v>
          </cell>
          <cell r="D2544" t="str">
            <v>M003</v>
          </cell>
          <cell r="E2544">
            <v>38943</v>
          </cell>
          <cell r="F2544" t="str">
            <v>SINGLE NEEDLE MACHINE</v>
          </cell>
          <cell r="G2544">
            <v>402666.19</v>
          </cell>
          <cell r="H2544">
            <v>-402666.18</v>
          </cell>
          <cell r="I2544">
            <v>0.01</v>
          </cell>
        </row>
        <row r="2545">
          <cell r="A2545">
            <v>30003048</v>
          </cell>
          <cell r="B2545" t="str">
            <v>0</v>
          </cell>
          <cell r="C2545" t="str">
            <v>CIP1</v>
          </cell>
          <cell r="D2545" t="str">
            <v>M003</v>
          </cell>
          <cell r="E2545">
            <v>38943</v>
          </cell>
          <cell r="F2545" t="str">
            <v>SINGLE NEEDLE MACHINE</v>
          </cell>
          <cell r="G2545">
            <v>402666.19</v>
          </cell>
          <cell r="H2545">
            <v>-402666.18</v>
          </cell>
          <cell r="I2545">
            <v>0.01</v>
          </cell>
        </row>
        <row r="2546">
          <cell r="A2546">
            <v>30003049</v>
          </cell>
          <cell r="B2546" t="str">
            <v>0</v>
          </cell>
          <cell r="C2546" t="str">
            <v>CIP1</v>
          </cell>
          <cell r="D2546" t="str">
            <v>M003</v>
          </cell>
          <cell r="E2546">
            <v>38943</v>
          </cell>
          <cell r="F2546" t="str">
            <v>SINGLE NEEDLE MACHINE</v>
          </cell>
          <cell r="G2546">
            <v>402666.19</v>
          </cell>
          <cell r="H2546">
            <v>-402666.18</v>
          </cell>
          <cell r="I2546">
            <v>0.01</v>
          </cell>
        </row>
        <row r="2547">
          <cell r="A2547">
            <v>30003050</v>
          </cell>
          <cell r="B2547" t="str">
            <v>0</v>
          </cell>
          <cell r="C2547" t="str">
            <v>CIP1</v>
          </cell>
          <cell r="D2547" t="str">
            <v>M003</v>
          </cell>
          <cell r="E2547">
            <v>38943</v>
          </cell>
          <cell r="F2547" t="str">
            <v>SINGLE NEEDLE MACHINE</v>
          </cell>
          <cell r="G2547">
            <v>402666.19</v>
          </cell>
          <cell r="H2547">
            <v>-402666.18</v>
          </cell>
          <cell r="I2547">
            <v>0.01</v>
          </cell>
        </row>
        <row r="2548">
          <cell r="A2548">
            <v>30003051</v>
          </cell>
          <cell r="B2548" t="str">
            <v>0</v>
          </cell>
          <cell r="C2548" t="str">
            <v>CIP1</v>
          </cell>
          <cell r="D2548" t="str">
            <v>M003</v>
          </cell>
          <cell r="E2548">
            <v>38943</v>
          </cell>
          <cell r="F2548" t="str">
            <v>SINGLE NEEDLE MACHINE</v>
          </cell>
          <cell r="G2548">
            <v>402666.19</v>
          </cell>
          <cell r="H2548">
            <v>-402666.18</v>
          </cell>
          <cell r="I2548">
            <v>0.01</v>
          </cell>
        </row>
        <row r="2549">
          <cell r="A2549">
            <v>30003052</v>
          </cell>
          <cell r="B2549" t="str">
            <v>0</v>
          </cell>
          <cell r="C2549" t="str">
            <v>CIP1</v>
          </cell>
          <cell r="D2549" t="str">
            <v>M003</v>
          </cell>
          <cell r="E2549">
            <v>38943</v>
          </cell>
          <cell r="F2549" t="str">
            <v>SINGLE NEEDLE MACHINE</v>
          </cell>
          <cell r="G2549">
            <v>402666.19</v>
          </cell>
          <cell r="H2549">
            <v>-402666.18</v>
          </cell>
          <cell r="I2549">
            <v>0.01</v>
          </cell>
        </row>
        <row r="2550">
          <cell r="A2550">
            <v>30003053</v>
          </cell>
          <cell r="B2550" t="str">
            <v>0</v>
          </cell>
          <cell r="C2550" t="str">
            <v>CIP1</v>
          </cell>
          <cell r="D2550" t="str">
            <v>M003</v>
          </cell>
          <cell r="E2550">
            <v>38943</v>
          </cell>
          <cell r="F2550" t="str">
            <v>SINGLE NEEDLE MACHINE</v>
          </cell>
          <cell r="G2550">
            <v>402666.19</v>
          </cell>
          <cell r="H2550">
            <v>-402666.18</v>
          </cell>
          <cell r="I2550">
            <v>0.01</v>
          </cell>
        </row>
        <row r="2551">
          <cell r="A2551">
            <v>30003054</v>
          </cell>
          <cell r="B2551" t="str">
            <v>0</v>
          </cell>
          <cell r="C2551" t="str">
            <v>CIP1</v>
          </cell>
          <cell r="D2551" t="str">
            <v>M003</v>
          </cell>
          <cell r="E2551">
            <v>39124</v>
          </cell>
          <cell r="F2551" t="str">
            <v>SINGLE NEEDLE MACHINE</v>
          </cell>
          <cell r="G2551">
            <v>444823.83</v>
          </cell>
          <cell r="H2551">
            <v>-442352.58</v>
          </cell>
          <cell r="I2551">
            <v>2471.25</v>
          </cell>
        </row>
        <row r="2552">
          <cell r="A2552">
            <v>30003055</v>
          </cell>
          <cell r="B2552" t="str">
            <v>0</v>
          </cell>
          <cell r="C2552" t="str">
            <v>CIP1</v>
          </cell>
          <cell r="D2552" t="str">
            <v>M003</v>
          </cell>
          <cell r="E2552">
            <v>39124</v>
          </cell>
          <cell r="F2552" t="str">
            <v>SINGLE NEEDLE MACHINE</v>
          </cell>
          <cell r="G2552">
            <v>444823.83</v>
          </cell>
          <cell r="H2552">
            <v>-442352.58</v>
          </cell>
          <cell r="I2552">
            <v>2471.25</v>
          </cell>
        </row>
        <row r="2553">
          <cell r="A2553">
            <v>30003056</v>
          </cell>
          <cell r="B2553" t="str">
            <v>0</v>
          </cell>
          <cell r="C2553" t="str">
            <v>CIP1</v>
          </cell>
          <cell r="D2553" t="str">
            <v>M003</v>
          </cell>
          <cell r="E2553">
            <v>39124</v>
          </cell>
          <cell r="F2553" t="str">
            <v>SINGLE NEEDLE MACHINE</v>
          </cell>
          <cell r="G2553">
            <v>444823.83</v>
          </cell>
          <cell r="H2553">
            <v>-442352.58</v>
          </cell>
          <cell r="I2553">
            <v>2471.25</v>
          </cell>
        </row>
        <row r="2554">
          <cell r="A2554">
            <v>30003057</v>
          </cell>
          <cell r="B2554" t="str">
            <v>0</v>
          </cell>
          <cell r="C2554" t="str">
            <v>CIP1</v>
          </cell>
          <cell r="D2554" t="str">
            <v>M003</v>
          </cell>
          <cell r="E2554">
            <v>39124</v>
          </cell>
          <cell r="F2554" t="str">
            <v>SINGLE NEEDLE MACHINE</v>
          </cell>
          <cell r="G2554">
            <v>444823.83</v>
          </cell>
          <cell r="H2554">
            <v>-442352.58</v>
          </cell>
          <cell r="I2554">
            <v>2471.25</v>
          </cell>
        </row>
        <row r="2555">
          <cell r="A2555">
            <v>30003058</v>
          </cell>
          <cell r="B2555" t="str">
            <v>0</v>
          </cell>
          <cell r="C2555" t="str">
            <v>CIP1</v>
          </cell>
          <cell r="D2555" t="str">
            <v>M003</v>
          </cell>
          <cell r="E2555">
            <v>39124</v>
          </cell>
          <cell r="F2555" t="str">
            <v>SINGLE NEEDLE MACHINE</v>
          </cell>
          <cell r="G2555">
            <v>444823.83</v>
          </cell>
          <cell r="H2555">
            <v>-442352.58</v>
          </cell>
          <cell r="I2555">
            <v>2471.25</v>
          </cell>
        </row>
        <row r="2556">
          <cell r="A2556">
            <v>30003059</v>
          </cell>
          <cell r="B2556" t="str">
            <v>0</v>
          </cell>
          <cell r="C2556" t="str">
            <v>CIP1</v>
          </cell>
          <cell r="D2556" t="str">
            <v>M003</v>
          </cell>
          <cell r="E2556">
            <v>39124</v>
          </cell>
          <cell r="F2556" t="str">
            <v>SINGLE NEEDLE MACHINE</v>
          </cell>
          <cell r="G2556">
            <v>444823.83</v>
          </cell>
          <cell r="H2556">
            <v>-442352.58</v>
          </cell>
          <cell r="I2556">
            <v>2471.25</v>
          </cell>
        </row>
        <row r="2557">
          <cell r="A2557">
            <v>30003063</v>
          </cell>
          <cell r="B2557" t="str">
            <v>0</v>
          </cell>
          <cell r="C2557" t="str">
            <v>CIP1</v>
          </cell>
          <cell r="D2557" t="str">
            <v>M003</v>
          </cell>
          <cell r="E2557">
            <v>38978</v>
          </cell>
          <cell r="F2557" t="str">
            <v>PANT FINISHING MACHINE</v>
          </cell>
          <cell r="G2557">
            <v>498782.06</v>
          </cell>
          <cell r="H2557">
            <v>-498782.06</v>
          </cell>
          <cell r="I2557">
            <v>0</v>
          </cell>
        </row>
        <row r="2558">
          <cell r="A2558">
            <v>30003064</v>
          </cell>
          <cell r="B2558" t="str">
            <v>0</v>
          </cell>
          <cell r="C2558" t="str">
            <v>CIP1</v>
          </cell>
          <cell r="D2558" t="str">
            <v>M003</v>
          </cell>
          <cell r="E2558">
            <v>38978</v>
          </cell>
          <cell r="F2558" t="str">
            <v>PANT FINISHING MACHINE</v>
          </cell>
          <cell r="G2558">
            <v>498782.06</v>
          </cell>
          <cell r="H2558">
            <v>-498782.06</v>
          </cell>
          <cell r="I2558">
            <v>0</v>
          </cell>
        </row>
        <row r="2559">
          <cell r="A2559">
            <v>30003065</v>
          </cell>
          <cell r="B2559" t="str">
            <v>0</v>
          </cell>
          <cell r="C2559" t="str">
            <v>CIP1</v>
          </cell>
          <cell r="D2559" t="str">
            <v>M003</v>
          </cell>
          <cell r="E2559">
            <v>38793</v>
          </cell>
          <cell r="F2559" t="str">
            <v>PANT FINISHING MACHINE</v>
          </cell>
          <cell r="G2559">
            <v>513849.63</v>
          </cell>
          <cell r="H2559">
            <v>-513849.63</v>
          </cell>
          <cell r="I2559">
            <v>0</v>
          </cell>
        </row>
        <row r="2560">
          <cell r="A2560">
            <v>30003066</v>
          </cell>
          <cell r="B2560" t="str">
            <v>0</v>
          </cell>
          <cell r="C2560" t="str">
            <v>CIP1</v>
          </cell>
          <cell r="D2560" t="str">
            <v>M003</v>
          </cell>
          <cell r="E2560">
            <v>38793</v>
          </cell>
          <cell r="F2560" t="str">
            <v>SINGLE NEEDLE MACHINE</v>
          </cell>
          <cell r="G2560">
            <v>513849.63</v>
          </cell>
          <cell r="H2560">
            <v>-513849.63</v>
          </cell>
          <cell r="I2560">
            <v>0</v>
          </cell>
        </row>
        <row r="2561">
          <cell r="A2561">
            <v>30003067</v>
          </cell>
          <cell r="B2561" t="str">
            <v>0</v>
          </cell>
          <cell r="C2561" t="str">
            <v>CIP1</v>
          </cell>
          <cell r="D2561" t="str">
            <v>M003</v>
          </cell>
          <cell r="E2561">
            <v>38943</v>
          </cell>
          <cell r="F2561" t="str">
            <v>SINGLE NEEDLE MACHINE</v>
          </cell>
          <cell r="G2561">
            <v>604520.43000000005</v>
          </cell>
          <cell r="H2561">
            <v>-604520.43000000005</v>
          </cell>
          <cell r="I2561">
            <v>0</v>
          </cell>
        </row>
        <row r="2562">
          <cell r="A2562">
            <v>30003069</v>
          </cell>
          <cell r="B2562" t="str">
            <v>0</v>
          </cell>
          <cell r="C2562" t="str">
            <v>CIP1</v>
          </cell>
          <cell r="D2562" t="str">
            <v>M003</v>
          </cell>
          <cell r="E2562">
            <v>38943</v>
          </cell>
          <cell r="F2562" t="str">
            <v>SINGLE NEEDLE MACHINE</v>
          </cell>
          <cell r="G2562">
            <v>604520.43000000005</v>
          </cell>
          <cell r="H2562">
            <v>-604520.43000000005</v>
          </cell>
          <cell r="I2562">
            <v>0</v>
          </cell>
        </row>
        <row r="2563">
          <cell r="A2563">
            <v>30003070</v>
          </cell>
          <cell r="B2563" t="str">
            <v>0</v>
          </cell>
          <cell r="C2563" t="str">
            <v>CIP1</v>
          </cell>
          <cell r="D2563" t="str">
            <v>M003</v>
          </cell>
          <cell r="E2563">
            <v>38943</v>
          </cell>
          <cell r="F2563" t="str">
            <v>SINGLE NEEDLE MACHINE</v>
          </cell>
          <cell r="G2563">
            <v>604520.43000000005</v>
          </cell>
          <cell r="H2563">
            <v>-604520.43000000005</v>
          </cell>
          <cell r="I2563">
            <v>0</v>
          </cell>
        </row>
        <row r="2564">
          <cell r="A2564">
            <v>30003071</v>
          </cell>
          <cell r="B2564" t="str">
            <v>0</v>
          </cell>
          <cell r="C2564" t="str">
            <v>CIP1</v>
          </cell>
          <cell r="D2564" t="str">
            <v>M003</v>
          </cell>
          <cell r="E2564">
            <v>38943</v>
          </cell>
          <cell r="F2564" t="str">
            <v>SINGLE NEEDLE MACHINE</v>
          </cell>
          <cell r="G2564">
            <v>604520.43000000005</v>
          </cell>
          <cell r="H2564">
            <v>-604520.43000000005</v>
          </cell>
          <cell r="I2564">
            <v>0</v>
          </cell>
        </row>
        <row r="2565">
          <cell r="A2565">
            <v>30003072</v>
          </cell>
          <cell r="B2565" t="str">
            <v>0</v>
          </cell>
          <cell r="C2565" t="str">
            <v>CIP1</v>
          </cell>
          <cell r="D2565" t="str">
            <v>M003</v>
          </cell>
          <cell r="E2565">
            <v>38943</v>
          </cell>
          <cell r="F2565" t="str">
            <v>SINGLE NEEDLE MACHINE</v>
          </cell>
          <cell r="G2565">
            <v>604520.43000000005</v>
          </cell>
          <cell r="H2565">
            <v>-604520.43000000005</v>
          </cell>
          <cell r="I2565">
            <v>0</v>
          </cell>
        </row>
        <row r="2566">
          <cell r="A2566">
            <v>30003073</v>
          </cell>
          <cell r="B2566" t="str">
            <v>0</v>
          </cell>
          <cell r="C2566" t="str">
            <v>CIP1</v>
          </cell>
          <cell r="D2566" t="str">
            <v>M003</v>
          </cell>
          <cell r="E2566">
            <v>39488</v>
          </cell>
          <cell r="F2566" t="str">
            <v>EYELET HOLE MACHINE</v>
          </cell>
          <cell r="G2566">
            <v>715967.14</v>
          </cell>
          <cell r="H2566">
            <v>-664258.4</v>
          </cell>
          <cell r="I2566">
            <v>51708.74</v>
          </cell>
        </row>
        <row r="2567">
          <cell r="A2567">
            <v>30003074</v>
          </cell>
          <cell r="B2567" t="str">
            <v>0</v>
          </cell>
          <cell r="C2567" t="str">
            <v>CIP1</v>
          </cell>
          <cell r="D2567" t="str">
            <v>M003</v>
          </cell>
          <cell r="E2567">
            <v>39488</v>
          </cell>
          <cell r="F2567" t="str">
            <v>EYELET HOLE MACHINE</v>
          </cell>
          <cell r="G2567">
            <v>715967.14</v>
          </cell>
          <cell r="H2567">
            <v>-664258.4</v>
          </cell>
          <cell r="I2567">
            <v>51708.74</v>
          </cell>
        </row>
        <row r="2568">
          <cell r="A2568">
            <v>30003075</v>
          </cell>
          <cell r="B2568" t="str">
            <v>0</v>
          </cell>
          <cell r="C2568" t="str">
            <v>CIP1</v>
          </cell>
          <cell r="D2568" t="str">
            <v>M003</v>
          </cell>
          <cell r="E2568">
            <v>39182</v>
          </cell>
          <cell r="F2568" t="str">
            <v>EYELET HOLE MACHINE</v>
          </cell>
          <cell r="G2568">
            <v>724900.22</v>
          </cell>
          <cell r="H2568">
            <v>-712818.55</v>
          </cell>
          <cell r="I2568">
            <v>12081.67</v>
          </cell>
        </row>
        <row r="2569">
          <cell r="A2569">
            <v>30003076</v>
          </cell>
          <cell r="B2569" t="str">
            <v>0</v>
          </cell>
          <cell r="C2569" t="str">
            <v>CIP1</v>
          </cell>
          <cell r="D2569" t="str">
            <v>M003</v>
          </cell>
          <cell r="E2569">
            <v>39182</v>
          </cell>
          <cell r="F2569" t="str">
            <v>EYELET HOLE MACHINE</v>
          </cell>
          <cell r="G2569">
            <v>724900.22</v>
          </cell>
          <cell r="H2569">
            <v>-712818.55</v>
          </cell>
          <cell r="I2569">
            <v>12081.67</v>
          </cell>
        </row>
        <row r="2570">
          <cell r="A2570">
            <v>30003077</v>
          </cell>
          <cell r="B2570" t="str">
            <v>0</v>
          </cell>
          <cell r="C2570" t="str">
            <v>CIP1</v>
          </cell>
          <cell r="D2570" t="str">
            <v>M003</v>
          </cell>
          <cell r="E2570">
            <v>39182</v>
          </cell>
          <cell r="F2570" t="str">
            <v>EYELET HOLE MACHINE</v>
          </cell>
          <cell r="G2570">
            <v>724900.22</v>
          </cell>
          <cell r="H2570">
            <v>-712818.55</v>
          </cell>
          <cell r="I2570">
            <v>12081.67</v>
          </cell>
        </row>
        <row r="2571">
          <cell r="A2571">
            <v>30003078</v>
          </cell>
          <cell r="B2571" t="str">
            <v>0</v>
          </cell>
          <cell r="C2571" t="str">
            <v>CIP1</v>
          </cell>
          <cell r="D2571" t="str">
            <v>M003</v>
          </cell>
          <cell r="E2571">
            <v>38793</v>
          </cell>
          <cell r="F2571" t="str">
            <v>EYELET HOLE MACHINE</v>
          </cell>
          <cell r="G2571">
            <v>744709.61</v>
          </cell>
          <cell r="H2571">
            <v>-744709.61</v>
          </cell>
          <cell r="I2571">
            <v>0</v>
          </cell>
        </row>
        <row r="2572">
          <cell r="A2572">
            <v>30003079</v>
          </cell>
          <cell r="B2572" t="str">
            <v>0</v>
          </cell>
          <cell r="C2572" t="str">
            <v>CIP1</v>
          </cell>
          <cell r="D2572" t="str">
            <v>M003</v>
          </cell>
          <cell r="E2572">
            <v>38793</v>
          </cell>
          <cell r="F2572" t="str">
            <v>EYELET HOLE MACHINE</v>
          </cell>
          <cell r="G2572">
            <v>744709.61</v>
          </cell>
          <cell r="H2572">
            <v>-744709.61</v>
          </cell>
          <cell r="I2572">
            <v>0</v>
          </cell>
        </row>
        <row r="2573">
          <cell r="A2573">
            <v>30003080</v>
          </cell>
          <cell r="B2573" t="str">
            <v>0</v>
          </cell>
          <cell r="C2573" t="str">
            <v>CIP1</v>
          </cell>
          <cell r="D2573" t="str">
            <v>M003</v>
          </cell>
          <cell r="E2573">
            <v>38793</v>
          </cell>
          <cell r="F2573" t="str">
            <v>EYELET HOLE MACHINE</v>
          </cell>
          <cell r="G2573">
            <v>744709.61</v>
          </cell>
          <cell r="H2573">
            <v>-744709.61</v>
          </cell>
          <cell r="I2573">
            <v>0</v>
          </cell>
        </row>
        <row r="2574">
          <cell r="A2574">
            <v>30003081</v>
          </cell>
          <cell r="B2574" t="str">
            <v>0</v>
          </cell>
          <cell r="C2574" t="str">
            <v>CIP1</v>
          </cell>
          <cell r="D2574" t="str">
            <v>M003</v>
          </cell>
          <cell r="E2574">
            <v>38871</v>
          </cell>
          <cell r="F2574" t="str">
            <v>EYELET HOLE</v>
          </cell>
          <cell r="G2574">
            <v>737225.75</v>
          </cell>
          <cell r="H2574">
            <v>-737225.74</v>
          </cell>
          <cell r="I2574">
            <v>0.01</v>
          </cell>
        </row>
        <row r="2575">
          <cell r="A2575">
            <v>30003082</v>
          </cell>
          <cell r="B2575" t="str">
            <v>0</v>
          </cell>
          <cell r="C2575" t="str">
            <v>CIP1</v>
          </cell>
          <cell r="D2575" t="str">
            <v>M003</v>
          </cell>
          <cell r="E2575">
            <v>38871</v>
          </cell>
          <cell r="F2575" t="str">
            <v>EYELET HOLE</v>
          </cell>
          <cell r="G2575">
            <v>737225.75</v>
          </cell>
          <cell r="H2575">
            <v>-737225.74</v>
          </cell>
          <cell r="I2575">
            <v>0.01</v>
          </cell>
        </row>
        <row r="2576">
          <cell r="A2576">
            <v>30003083</v>
          </cell>
          <cell r="B2576" t="str">
            <v>0</v>
          </cell>
          <cell r="C2576" t="str">
            <v>CIP1</v>
          </cell>
          <cell r="D2576" t="str">
            <v>M003</v>
          </cell>
          <cell r="E2576">
            <v>38871</v>
          </cell>
          <cell r="F2576" t="str">
            <v>EYELET HOLE</v>
          </cell>
          <cell r="G2576">
            <v>737225.75</v>
          </cell>
          <cell r="H2576">
            <v>-737225.74</v>
          </cell>
          <cell r="I2576">
            <v>0.01</v>
          </cell>
        </row>
        <row r="2577">
          <cell r="A2577">
            <v>30003105</v>
          </cell>
          <cell r="B2577" t="str">
            <v>0</v>
          </cell>
          <cell r="C2577" t="str">
            <v>CIP1</v>
          </cell>
          <cell r="D2577" t="str">
            <v>M003</v>
          </cell>
          <cell r="E2577">
            <v>39377</v>
          </cell>
          <cell r="F2577" t="str">
            <v>Snap Attaches M#US-*81HE-S-F  SL#K0-20766</v>
          </cell>
          <cell r="G2577">
            <v>25172.09</v>
          </cell>
          <cell r="H2577">
            <v>-23913.49</v>
          </cell>
          <cell r="I2577">
            <v>1258.5999999999999</v>
          </cell>
        </row>
        <row r="2578">
          <cell r="A2578">
            <v>30003106</v>
          </cell>
          <cell r="B2578" t="str">
            <v>0</v>
          </cell>
          <cell r="C2578" t="str">
            <v>CIP1</v>
          </cell>
          <cell r="D2578" t="str">
            <v>M003</v>
          </cell>
          <cell r="E2578">
            <v>39377</v>
          </cell>
          <cell r="F2578" t="str">
            <v>SNAP BUTTON MACHINE</v>
          </cell>
          <cell r="G2578">
            <v>25172.09</v>
          </cell>
          <cell r="H2578">
            <v>-23913.49</v>
          </cell>
          <cell r="I2578">
            <v>1258.5999999999999</v>
          </cell>
        </row>
        <row r="2579">
          <cell r="A2579">
            <v>30003107</v>
          </cell>
          <cell r="B2579" t="str">
            <v>0</v>
          </cell>
          <cell r="C2579" t="str">
            <v>CIP1</v>
          </cell>
          <cell r="D2579" t="str">
            <v>M003</v>
          </cell>
          <cell r="E2579">
            <v>39377</v>
          </cell>
          <cell r="F2579" t="str">
            <v>SNAP BUTTON MACHINE</v>
          </cell>
          <cell r="G2579">
            <v>25172.09</v>
          </cell>
          <cell r="H2579">
            <v>-23913.49</v>
          </cell>
          <cell r="I2579">
            <v>1258.5999999999999</v>
          </cell>
        </row>
        <row r="2580">
          <cell r="A2580">
            <v>30003108</v>
          </cell>
          <cell r="B2580" t="str">
            <v>0</v>
          </cell>
          <cell r="C2580" t="str">
            <v>CIP1</v>
          </cell>
          <cell r="D2580" t="str">
            <v>M003</v>
          </cell>
          <cell r="E2580">
            <v>39176</v>
          </cell>
          <cell r="F2580" t="str">
            <v>Stain Removing machine</v>
          </cell>
          <cell r="G2580">
            <v>82200</v>
          </cell>
          <cell r="H2580">
            <v>-80830</v>
          </cell>
          <cell r="I2580">
            <v>1370</v>
          </cell>
        </row>
        <row r="2581">
          <cell r="A2581">
            <v>30003109</v>
          </cell>
          <cell r="B2581" t="str">
            <v>0</v>
          </cell>
          <cell r="C2581" t="str">
            <v>CIP1</v>
          </cell>
          <cell r="D2581" t="str">
            <v>M003</v>
          </cell>
          <cell r="E2581">
            <v>39176</v>
          </cell>
          <cell r="F2581" t="str">
            <v>Stain Removing machine</v>
          </cell>
          <cell r="G2581">
            <v>82200</v>
          </cell>
          <cell r="H2581">
            <v>-80830</v>
          </cell>
          <cell r="I2581">
            <v>1370</v>
          </cell>
        </row>
        <row r="2582">
          <cell r="A2582">
            <v>30003110</v>
          </cell>
          <cell r="B2582" t="str">
            <v>0</v>
          </cell>
          <cell r="C2582" t="str">
            <v>CIP1</v>
          </cell>
          <cell r="D2582" t="str">
            <v>M003</v>
          </cell>
          <cell r="E2582">
            <v>41282</v>
          </cell>
          <cell r="F2582" t="str">
            <v>Stain Removing machine</v>
          </cell>
          <cell r="G2582">
            <v>120000</v>
          </cell>
          <cell r="H2582">
            <v>-72000</v>
          </cell>
          <cell r="I2582">
            <v>48000</v>
          </cell>
        </row>
        <row r="2583">
          <cell r="A2583">
            <v>30003111</v>
          </cell>
          <cell r="B2583" t="str">
            <v>0</v>
          </cell>
          <cell r="C2583" t="str">
            <v>CIP1</v>
          </cell>
          <cell r="D2583" t="str">
            <v>M003</v>
          </cell>
          <cell r="E2583">
            <v>39368</v>
          </cell>
          <cell r="F2583" t="str">
            <v>Side tape feeder</v>
          </cell>
          <cell r="G2583">
            <v>20052.34</v>
          </cell>
          <cell r="H2583">
            <v>-19049.72</v>
          </cell>
          <cell r="I2583">
            <v>1002.62</v>
          </cell>
        </row>
        <row r="2584">
          <cell r="A2584">
            <v>30003112</v>
          </cell>
          <cell r="B2584" t="str">
            <v>0</v>
          </cell>
          <cell r="C2584" t="str">
            <v>CIP1</v>
          </cell>
          <cell r="D2584" t="str">
            <v>M003</v>
          </cell>
          <cell r="E2584">
            <v>39368</v>
          </cell>
          <cell r="F2584" t="str">
            <v>Side tape feeder</v>
          </cell>
          <cell r="G2584">
            <v>20052.34</v>
          </cell>
          <cell r="H2584">
            <v>-19049.72</v>
          </cell>
          <cell r="I2584">
            <v>1002.62</v>
          </cell>
        </row>
        <row r="2585">
          <cell r="A2585">
            <v>30003113</v>
          </cell>
          <cell r="B2585" t="str">
            <v>0</v>
          </cell>
          <cell r="C2585" t="str">
            <v>CIP1</v>
          </cell>
          <cell r="D2585" t="str">
            <v>M003</v>
          </cell>
          <cell r="E2585">
            <v>39964</v>
          </cell>
          <cell r="F2585" t="str">
            <v>STAPLE ATTACHING MACHINE</v>
          </cell>
          <cell r="G2585">
            <v>30000</v>
          </cell>
          <cell r="H2585">
            <v>-25333.33</v>
          </cell>
          <cell r="I2585">
            <v>4666.67</v>
          </cell>
        </row>
        <row r="2586">
          <cell r="A2586">
            <v>30003114</v>
          </cell>
          <cell r="B2586" t="str">
            <v>0</v>
          </cell>
          <cell r="C2586" t="str">
            <v>CIP1</v>
          </cell>
          <cell r="D2586" t="str">
            <v>M003</v>
          </cell>
          <cell r="E2586">
            <v>39120</v>
          </cell>
          <cell r="F2586" t="str">
            <v>Plastic stapler attach M#VSV-80 SL#800A058</v>
          </cell>
          <cell r="G2586">
            <v>155354.92000000001</v>
          </cell>
          <cell r="H2586">
            <v>-154491.82999999999</v>
          </cell>
          <cell r="I2586">
            <v>863.09</v>
          </cell>
        </row>
        <row r="2587">
          <cell r="A2587">
            <v>30003115</v>
          </cell>
          <cell r="B2587" t="str">
            <v>0</v>
          </cell>
          <cell r="C2587" t="str">
            <v>CIP1</v>
          </cell>
          <cell r="D2587" t="str">
            <v>M003</v>
          </cell>
          <cell r="E2587">
            <v>39120</v>
          </cell>
          <cell r="F2587" t="str">
            <v>Plastic stapler attach M#ST9000  SL#3013673</v>
          </cell>
          <cell r="G2587">
            <v>155354.92000000001</v>
          </cell>
          <cell r="H2587">
            <v>-154491.82999999999</v>
          </cell>
          <cell r="I2587">
            <v>863.09</v>
          </cell>
        </row>
        <row r="2588">
          <cell r="A2588">
            <v>30003116</v>
          </cell>
          <cell r="B2588" t="str">
            <v>0</v>
          </cell>
          <cell r="C2588" t="str">
            <v>CIP1</v>
          </cell>
          <cell r="D2588" t="str">
            <v>M003</v>
          </cell>
          <cell r="E2588">
            <v>39120</v>
          </cell>
          <cell r="F2588" t="str">
            <v>Plastic stapler attach M#ST9000  SL#L70000521</v>
          </cell>
          <cell r="G2588">
            <v>155354.92000000001</v>
          </cell>
          <cell r="H2588">
            <v>-154491.82999999999</v>
          </cell>
          <cell r="I2588">
            <v>863.09</v>
          </cell>
        </row>
        <row r="2589">
          <cell r="A2589">
            <v>30003117</v>
          </cell>
          <cell r="B2589" t="str">
            <v>0</v>
          </cell>
          <cell r="C2589" t="str">
            <v>CIP1</v>
          </cell>
          <cell r="D2589" t="str">
            <v>M003</v>
          </cell>
          <cell r="E2589">
            <v>39120</v>
          </cell>
          <cell r="F2589" t="str">
            <v>Plastic stapler attach M#ST9000 SL#73013715</v>
          </cell>
          <cell r="G2589">
            <v>155354.92000000001</v>
          </cell>
          <cell r="H2589">
            <v>-154491.82999999999</v>
          </cell>
          <cell r="I2589">
            <v>863.09</v>
          </cell>
        </row>
        <row r="2590">
          <cell r="A2590">
            <v>30003118</v>
          </cell>
          <cell r="B2590" t="str">
            <v>0</v>
          </cell>
          <cell r="C2590" t="str">
            <v>CIP1</v>
          </cell>
          <cell r="D2590" t="str">
            <v>M003</v>
          </cell>
          <cell r="E2590">
            <v>39120</v>
          </cell>
          <cell r="F2590" t="str">
            <v>Plastic stapler attach M#ST9000  SL#PS-1</v>
          </cell>
          <cell r="G2590">
            <v>155354.92000000001</v>
          </cell>
          <cell r="H2590">
            <v>-154491.82999999999</v>
          </cell>
          <cell r="I2590">
            <v>863.09</v>
          </cell>
        </row>
        <row r="2591">
          <cell r="A2591">
            <v>30003119</v>
          </cell>
          <cell r="B2591" t="str">
            <v>0</v>
          </cell>
          <cell r="C2591" t="str">
            <v>CIP1</v>
          </cell>
          <cell r="D2591" t="str">
            <v>M003</v>
          </cell>
          <cell r="E2591">
            <v>39120</v>
          </cell>
          <cell r="F2591" t="str">
            <v>Plastic stapler attach M#VSV-80 SL#8000A051</v>
          </cell>
          <cell r="G2591">
            <v>155354.92000000001</v>
          </cell>
          <cell r="H2591">
            <v>-154491.82999999999</v>
          </cell>
          <cell r="I2591">
            <v>863.09</v>
          </cell>
        </row>
        <row r="2592">
          <cell r="A2592">
            <v>30003120</v>
          </cell>
          <cell r="B2592" t="str">
            <v>0</v>
          </cell>
          <cell r="C2592" t="str">
            <v>CIP1</v>
          </cell>
          <cell r="D2592" t="str">
            <v>M003</v>
          </cell>
          <cell r="E2592">
            <v>38777</v>
          </cell>
          <cell r="F2592" t="str">
            <v>STAPLE ATTACHING MACHINE</v>
          </cell>
          <cell r="G2592">
            <v>160529.32</v>
          </cell>
          <cell r="H2592">
            <v>-160529.31</v>
          </cell>
          <cell r="I2592">
            <v>0.01</v>
          </cell>
        </row>
        <row r="2593">
          <cell r="A2593">
            <v>30003121</v>
          </cell>
          <cell r="B2593" t="str">
            <v>0</v>
          </cell>
          <cell r="C2593" t="str">
            <v>CIP1</v>
          </cell>
          <cell r="D2593" t="str">
            <v>M003</v>
          </cell>
          <cell r="E2593">
            <v>38777</v>
          </cell>
          <cell r="F2593" t="str">
            <v>STAPLE ATTACHING MACHINE</v>
          </cell>
          <cell r="G2593">
            <v>160529.32</v>
          </cell>
          <cell r="H2593">
            <v>-160529.31</v>
          </cell>
          <cell r="I2593">
            <v>0.01</v>
          </cell>
        </row>
        <row r="2594">
          <cell r="A2594">
            <v>30003122</v>
          </cell>
          <cell r="B2594" t="str">
            <v>0</v>
          </cell>
          <cell r="C2594" t="str">
            <v>CIP1</v>
          </cell>
          <cell r="D2594" t="str">
            <v>M003</v>
          </cell>
          <cell r="E2594">
            <v>38777</v>
          </cell>
          <cell r="F2594" t="str">
            <v>Plastic stapler attach M#ST9000  SL#8000 A149</v>
          </cell>
          <cell r="G2594">
            <v>160529.32</v>
          </cell>
          <cell r="H2594">
            <v>-160529.31</v>
          </cell>
          <cell r="I2594">
            <v>0.01</v>
          </cell>
        </row>
        <row r="2595">
          <cell r="A2595">
            <v>30003123</v>
          </cell>
          <cell r="B2595" t="str">
            <v>0</v>
          </cell>
          <cell r="C2595" t="str">
            <v>CIP1</v>
          </cell>
          <cell r="D2595" t="str">
            <v>M003</v>
          </cell>
          <cell r="E2595">
            <v>38777</v>
          </cell>
          <cell r="F2595" t="str">
            <v>STAPLE ATTACHING MACHINE</v>
          </cell>
          <cell r="G2595">
            <v>160529.32</v>
          </cell>
          <cell r="H2595">
            <v>-160529.31</v>
          </cell>
          <cell r="I2595">
            <v>0.01</v>
          </cell>
        </row>
        <row r="2596">
          <cell r="A2596">
            <v>30003124</v>
          </cell>
          <cell r="B2596" t="str">
            <v>0</v>
          </cell>
          <cell r="C2596" t="str">
            <v>CIP1</v>
          </cell>
          <cell r="D2596" t="str">
            <v>M003</v>
          </cell>
          <cell r="E2596">
            <v>38777</v>
          </cell>
          <cell r="F2596" t="str">
            <v>Plastic stapler attach M#ST9000 SL#73013716</v>
          </cell>
          <cell r="G2596">
            <v>160529.32</v>
          </cell>
          <cell r="H2596">
            <v>-160529.31</v>
          </cell>
          <cell r="I2596">
            <v>0.01</v>
          </cell>
        </row>
        <row r="2597">
          <cell r="A2597">
            <v>30003125</v>
          </cell>
          <cell r="B2597" t="str">
            <v>0</v>
          </cell>
          <cell r="C2597" t="str">
            <v>CIP1</v>
          </cell>
          <cell r="D2597" t="str">
            <v>M003</v>
          </cell>
          <cell r="E2597">
            <v>38777</v>
          </cell>
          <cell r="F2597" t="str">
            <v>Plastic stapler attach M#VSV-80 SL#800A059</v>
          </cell>
          <cell r="G2597">
            <v>160529.32</v>
          </cell>
          <cell r="H2597">
            <v>-160529.31</v>
          </cell>
          <cell r="I2597">
            <v>0.01</v>
          </cell>
        </row>
        <row r="2598">
          <cell r="A2598">
            <v>30003127</v>
          </cell>
          <cell r="B2598" t="str">
            <v>0</v>
          </cell>
          <cell r="C2598" t="str">
            <v>CIP1</v>
          </cell>
          <cell r="D2598" t="str">
            <v>M003</v>
          </cell>
          <cell r="E2598">
            <v>39286</v>
          </cell>
          <cell r="F2598" t="str">
            <v>Steam Iron</v>
          </cell>
          <cell r="G2598">
            <v>5452.19</v>
          </cell>
          <cell r="H2598">
            <v>-5270.45</v>
          </cell>
          <cell r="I2598">
            <v>181.74</v>
          </cell>
        </row>
        <row r="2599">
          <cell r="A2599">
            <v>30003128</v>
          </cell>
          <cell r="B2599" t="str">
            <v>0</v>
          </cell>
          <cell r="C2599" t="str">
            <v>CIP1</v>
          </cell>
          <cell r="D2599" t="str">
            <v>M003</v>
          </cell>
          <cell r="E2599">
            <v>39286</v>
          </cell>
          <cell r="F2599" t="str">
            <v>Steam Iron</v>
          </cell>
          <cell r="G2599">
            <v>5452.19</v>
          </cell>
          <cell r="H2599">
            <v>-5270.45</v>
          </cell>
          <cell r="I2599">
            <v>181.74</v>
          </cell>
        </row>
        <row r="2600">
          <cell r="A2600">
            <v>30003129</v>
          </cell>
          <cell r="B2600" t="str">
            <v>0</v>
          </cell>
          <cell r="C2600" t="str">
            <v>CIP1</v>
          </cell>
          <cell r="D2600" t="str">
            <v>M003</v>
          </cell>
          <cell r="E2600">
            <v>39286</v>
          </cell>
          <cell r="F2600" t="str">
            <v>Steam Iron</v>
          </cell>
          <cell r="G2600">
            <v>5452.19</v>
          </cell>
          <cell r="H2600">
            <v>-5270.45</v>
          </cell>
          <cell r="I2600">
            <v>181.74</v>
          </cell>
        </row>
        <row r="2601">
          <cell r="A2601">
            <v>30003130</v>
          </cell>
          <cell r="B2601" t="str">
            <v>0</v>
          </cell>
          <cell r="C2601" t="str">
            <v>CIP1</v>
          </cell>
          <cell r="D2601" t="str">
            <v>M003</v>
          </cell>
          <cell r="E2601">
            <v>39286</v>
          </cell>
          <cell r="F2601" t="str">
            <v>Steam Iron</v>
          </cell>
          <cell r="G2601">
            <v>5452.19</v>
          </cell>
          <cell r="H2601">
            <v>-5270.45</v>
          </cell>
          <cell r="I2601">
            <v>181.74</v>
          </cell>
        </row>
        <row r="2602">
          <cell r="A2602">
            <v>30003131</v>
          </cell>
          <cell r="B2602" t="str">
            <v>0</v>
          </cell>
          <cell r="C2602" t="str">
            <v>CIP1</v>
          </cell>
          <cell r="D2602" t="str">
            <v>M003</v>
          </cell>
          <cell r="E2602">
            <v>39286</v>
          </cell>
          <cell r="F2602" t="str">
            <v>Steam Iron</v>
          </cell>
          <cell r="G2602">
            <v>5452.19</v>
          </cell>
          <cell r="H2602">
            <v>-5270.45</v>
          </cell>
          <cell r="I2602">
            <v>181.74</v>
          </cell>
        </row>
        <row r="2603">
          <cell r="A2603">
            <v>30003132</v>
          </cell>
          <cell r="B2603" t="str">
            <v>0</v>
          </cell>
          <cell r="C2603" t="str">
            <v>CIP1</v>
          </cell>
          <cell r="D2603" t="str">
            <v>M003</v>
          </cell>
          <cell r="E2603">
            <v>39286</v>
          </cell>
          <cell r="F2603" t="str">
            <v>Steam Iron</v>
          </cell>
          <cell r="G2603">
            <v>5452.19</v>
          </cell>
          <cell r="H2603">
            <v>-5270.45</v>
          </cell>
          <cell r="I2603">
            <v>181.74</v>
          </cell>
        </row>
        <row r="2604">
          <cell r="A2604">
            <v>30003133</v>
          </cell>
          <cell r="B2604" t="str">
            <v>0</v>
          </cell>
          <cell r="C2604" t="str">
            <v>CIP1</v>
          </cell>
          <cell r="D2604" t="str">
            <v>M003</v>
          </cell>
          <cell r="E2604">
            <v>39286</v>
          </cell>
          <cell r="F2604" t="str">
            <v>Steam Iron</v>
          </cell>
          <cell r="G2604">
            <v>5452.19</v>
          </cell>
          <cell r="H2604">
            <v>-5270.45</v>
          </cell>
          <cell r="I2604">
            <v>181.74</v>
          </cell>
        </row>
        <row r="2605">
          <cell r="A2605">
            <v>30003134</v>
          </cell>
          <cell r="B2605" t="str">
            <v>0</v>
          </cell>
          <cell r="C2605" t="str">
            <v>CIP1</v>
          </cell>
          <cell r="D2605" t="str">
            <v>M003</v>
          </cell>
          <cell r="E2605">
            <v>39286</v>
          </cell>
          <cell r="F2605" t="str">
            <v>Steam Iron</v>
          </cell>
          <cell r="G2605">
            <v>5452.19</v>
          </cell>
          <cell r="H2605">
            <v>-5270.45</v>
          </cell>
          <cell r="I2605">
            <v>181.74</v>
          </cell>
        </row>
        <row r="2606">
          <cell r="A2606">
            <v>30003135</v>
          </cell>
          <cell r="B2606" t="str">
            <v>0</v>
          </cell>
          <cell r="C2606" t="str">
            <v>CIP1</v>
          </cell>
          <cell r="D2606" t="str">
            <v>M003</v>
          </cell>
          <cell r="E2606">
            <v>39286</v>
          </cell>
          <cell r="F2606" t="str">
            <v>Steam Iron</v>
          </cell>
          <cell r="G2606">
            <v>5452.19</v>
          </cell>
          <cell r="H2606">
            <v>-5270.45</v>
          </cell>
          <cell r="I2606">
            <v>181.74</v>
          </cell>
        </row>
        <row r="2607">
          <cell r="A2607">
            <v>30003136</v>
          </cell>
          <cell r="B2607" t="str">
            <v>0</v>
          </cell>
          <cell r="C2607" t="str">
            <v>CIP1</v>
          </cell>
          <cell r="D2607" t="str">
            <v>M003</v>
          </cell>
          <cell r="E2607">
            <v>39286</v>
          </cell>
          <cell r="F2607" t="str">
            <v>Steam Iron</v>
          </cell>
          <cell r="G2607">
            <v>5452.19</v>
          </cell>
          <cell r="H2607">
            <v>-5270.45</v>
          </cell>
          <cell r="I2607">
            <v>181.74</v>
          </cell>
        </row>
        <row r="2608">
          <cell r="A2608">
            <v>30003137</v>
          </cell>
          <cell r="B2608" t="str">
            <v>0</v>
          </cell>
          <cell r="C2608" t="str">
            <v>CIP1</v>
          </cell>
          <cell r="D2608" t="str">
            <v>M003</v>
          </cell>
          <cell r="E2608">
            <v>39286</v>
          </cell>
          <cell r="F2608" t="str">
            <v>Steam Iron</v>
          </cell>
          <cell r="G2608">
            <v>5452.19</v>
          </cell>
          <cell r="H2608">
            <v>-5270.45</v>
          </cell>
          <cell r="I2608">
            <v>181.74</v>
          </cell>
        </row>
        <row r="2609">
          <cell r="A2609">
            <v>30003138</v>
          </cell>
          <cell r="B2609" t="str">
            <v>0</v>
          </cell>
          <cell r="C2609" t="str">
            <v>CIP1</v>
          </cell>
          <cell r="D2609" t="str">
            <v>M003</v>
          </cell>
          <cell r="E2609">
            <v>39286</v>
          </cell>
          <cell r="F2609" t="str">
            <v>Steam Iron</v>
          </cell>
          <cell r="G2609">
            <v>5452.19</v>
          </cell>
          <cell r="H2609">
            <v>-5270.45</v>
          </cell>
          <cell r="I2609">
            <v>181.74</v>
          </cell>
        </row>
        <row r="2610">
          <cell r="A2610">
            <v>30003139</v>
          </cell>
          <cell r="B2610" t="str">
            <v>0</v>
          </cell>
          <cell r="C2610" t="str">
            <v>CIP1</v>
          </cell>
          <cell r="D2610" t="str">
            <v>M003</v>
          </cell>
          <cell r="E2610">
            <v>39286</v>
          </cell>
          <cell r="F2610" t="str">
            <v>Steam Iron</v>
          </cell>
          <cell r="G2610">
            <v>5452.19</v>
          </cell>
          <cell r="H2610">
            <v>-5270.45</v>
          </cell>
          <cell r="I2610">
            <v>181.74</v>
          </cell>
        </row>
        <row r="2611">
          <cell r="A2611">
            <v>30003140</v>
          </cell>
          <cell r="B2611" t="str">
            <v>0</v>
          </cell>
          <cell r="C2611" t="str">
            <v>CIP1</v>
          </cell>
          <cell r="D2611" t="str">
            <v>M003</v>
          </cell>
          <cell r="E2611">
            <v>39286</v>
          </cell>
          <cell r="F2611" t="str">
            <v>Steam Iron</v>
          </cell>
          <cell r="G2611">
            <v>5452.19</v>
          </cell>
          <cell r="H2611">
            <v>-5270.45</v>
          </cell>
          <cell r="I2611">
            <v>181.74</v>
          </cell>
        </row>
        <row r="2612">
          <cell r="A2612">
            <v>30003141</v>
          </cell>
          <cell r="B2612" t="str">
            <v>0</v>
          </cell>
          <cell r="C2612" t="str">
            <v>CIP1</v>
          </cell>
          <cell r="D2612" t="str">
            <v>M003</v>
          </cell>
          <cell r="E2612">
            <v>39286</v>
          </cell>
          <cell r="F2612" t="str">
            <v>Steam Iron</v>
          </cell>
          <cell r="G2612">
            <v>5452.19</v>
          </cell>
          <cell r="H2612">
            <v>-5270.45</v>
          </cell>
          <cell r="I2612">
            <v>181.74</v>
          </cell>
        </row>
        <row r="2613">
          <cell r="A2613">
            <v>30003142</v>
          </cell>
          <cell r="B2613" t="str">
            <v>0</v>
          </cell>
          <cell r="C2613" t="str">
            <v>CIP1</v>
          </cell>
          <cell r="D2613" t="str">
            <v>M003</v>
          </cell>
          <cell r="E2613">
            <v>39286</v>
          </cell>
          <cell r="F2613" t="str">
            <v>Steam Iron</v>
          </cell>
          <cell r="G2613">
            <v>5452.19</v>
          </cell>
          <cell r="H2613">
            <v>-5270.45</v>
          </cell>
          <cell r="I2613">
            <v>181.74</v>
          </cell>
        </row>
        <row r="2614">
          <cell r="A2614">
            <v>30003143</v>
          </cell>
          <cell r="B2614" t="str">
            <v>0</v>
          </cell>
          <cell r="C2614" t="str">
            <v>CIP1</v>
          </cell>
          <cell r="D2614" t="str">
            <v>M003</v>
          </cell>
          <cell r="E2614">
            <v>39286</v>
          </cell>
          <cell r="F2614" t="str">
            <v>Steam Iron</v>
          </cell>
          <cell r="G2614">
            <v>5452.19</v>
          </cell>
          <cell r="H2614">
            <v>-5270.45</v>
          </cell>
          <cell r="I2614">
            <v>181.74</v>
          </cell>
        </row>
        <row r="2615">
          <cell r="A2615">
            <v>30003144</v>
          </cell>
          <cell r="B2615" t="str">
            <v>0</v>
          </cell>
          <cell r="C2615" t="str">
            <v>CIP1</v>
          </cell>
          <cell r="D2615" t="str">
            <v>M003</v>
          </cell>
          <cell r="E2615">
            <v>39286</v>
          </cell>
          <cell r="F2615" t="str">
            <v>Steam Iron</v>
          </cell>
          <cell r="G2615">
            <v>5452.19</v>
          </cell>
          <cell r="H2615">
            <v>-5270.45</v>
          </cell>
          <cell r="I2615">
            <v>181.74</v>
          </cell>
        </row>
        <row r="2616">
          <cell r="A2616">
            <v>30003145</v>
          </cell>
          <cell r="B2616" t="str">
            <v>0</v>
          </cell>
          <cell r="C2616" t="str">
            <v>CIP1</v>
          </cell>
          <cell r="D2616" t="str">
            <v>M003</v>
          </cell>
          <cell r="E2616">
            <v>39286</v>
          </cell>
          <cell r="F2616" t="str">
            <v>Steam Iron</v>
          </cell>
          <cell r="G2616">
            <v>5452.19</v>
          </cell>
          <cell r="H2616">
            <v>-5270.45</v>
          </cell>
          <cell r="I2616">
            <v>181.74</v>
          </cell>
        </row>
        <row r="2617">
          <cell r="A2617">
            <v>30003146</v>
          </cell>
          <cell r="B2617" t="str">
            <v>0</v>
          </cell>
          <cell r="C2617" t="str">
            <v>CIP1</v>
          </cell>
          <cell r="D2617" t="str">
            <v>M003</v>
          </cell>
          <cell r="E2617">
            <v>39286</v>
          </cell>
          <cell r="F2617" t="str">
            <v>Steam Iron</v>
          </cell>
          <cell r="G2617">
            <v>5452.19</v>
          </cell>
          <cell r="H2617">
            <v>-5270.45</v>
          </cell>
          <cell r="I2617">
            <v>181.74</v>
          </cell>
        </row>
        <row r="2618">
          <cell r="A2618">
            <v>30003147</v>
          </cell>
          <cell r="B2618" t="str">
            <v>0</v>
          </cell>
          <cell r="C2618" t="str">
            <v>CIP1</v>
          </cell>
          <cell r="D2618" t="str">
            <v>M003</v>
          </cell>
          <cell r="E2618">
            <v>39286</v>
          </cell>
          <cell r="F2618" t="str">
            <v>Steam Iron</v>
          </cell>
          <cell r="G2618">
            <v>5452.19</v>
          </cell>
          <cell r="H2618">
            <v>-5270.45</v>
          </cell>
          <cell r="I2618">
            <v>181.74</v>
          </cell>
        </row>
        <row r="2619">
          <cell r="A2619">
            <v>30003148</v>
          </cell>
          <cell r="B2619" t="str">
            <v>0</v>
          </cell>
          <cell r="C2619" t="str">
            <v>CIP1</v>
          </cell>
          <cell r="D2619" t="str">
            <v>M003</v>
          </cell>
          <cell r="E2619">
            <v>39286</v>
          </cell>
          <cell r="F2619" t="str">
            <v>Steam Iron</v>
          </cell>
          <cell r="G2619">
            <v>5452.19</v>
          </cell>
          <cell r="H2619">
            <v>-5270.45</v>
          </cell>
          <cell r="I2619">
            <v>181.74</v>
          </cell>
        </row>
        <row r="2620">
          <cell r="A2620">
            <v>30003149</v>
          </cell>
          <cell r="B2620" t="str">
            <v>0</v>
          </cell>
          <cell r="C2620" t="str">
            <v>CIP1</v>
          </cell>
          <cell r="D2620" t="str">
            <v>M003</v>
          </cell>
          <cell r="E2620">
            <v>39286</v>
          </cell>
          <cell r="F2620" t="str">
            <v>Steam Iron</v>
          </cell>
          <cell r="G2620">
            <v>5452.19</v>
          </cell>
          <cell r="H2620">
            <v>-5270.45</v>
          </cell>
          <cell r="I2620">
            <v>181.74</v>
          </cell>
        </row>
        <row r="2621">
          <cell r="A2621">
            <v>30003150</v>
          </cell>
          <cell r="B2621" t="str">
            <v>0</v>
          </cell>
          <cell r="C2621" t="str">
            <v>CIP1</v>
          </cell>
          <cell r="D2621" t="str">
            <v>M003</v>
          </cell>
          <cell r="E2621">
            <v>39286</v>
          </cell>
          <cell r="F2621" t="str">
            <v>Steam Iron</v>
          </cell>
          <cell r="G2621">
            <v>5452.19</v>
          </cell>
          <cell r="H2621">
            <v>-5270.45</v>
          </cell>
          <cell r="I2621">
            <v>181.74</v>
          </cell>
        </row>
        <row r="2622">
          <cell r="A2622">
            <v>30003151</v>
          </cell>
          <cell r="B2622" t="str">
            <v>0</v>
          </cell>
          <cell r="C2622" t="str">
            <v>CIP1</v>
          </cell>
          <cell r="D2622" t="str">
            <v>M003</v>
          </cell>
          <cell r="E2622">
            <v>39286</v>
          </cell>
          <cell r="F2622" t="str">
            <v>Steam Iron</v>
          </cell>
          <cell r="G2622">
            <v>5452.19</v>
          </cell>
          <cell r="H2622">
            <v>-5270.45</v>
          </cell>
          <cell r="I2622">
            <v>181.74</v>
          </cell>
        </row>
        <row r="2623">
          <cell r="A2623">
            <v>30003152</v>
          </cell>
          <cell r="B2623" t="str">
            <v>0</v>
          </cell>
          <cell r="C2623" t="str">
            <v>CIP1</v>
          </cell>
          <cell r="D2623" t="str">
            <v>M003</v>
          </cell>
          <cell r="E2623">
            <v>39286</v>
          </cell>
          <cell r="F2623" t="str">
            <v>Steam Iron</v>
          </cell>
          <cell r="G2623">
            <v>5452.19</v>
          </cell>
          <cell r="H2623">
            <v>-5270.45</v>
          </cell>
          <cell r="I2623">
            <v>181.74</v>
          </cell>
        </row>
        <row r="2624">
          <cell r="A2624">
            <v>30003153</v>
          </cell>
          <cell r="B2624" t="str">
            <v>0</v>
          </cell>
          <cell r="C2624" t="str">
            <v>CIP1</v>
          </cell>
          <cell r="D2624" t="str">
            <v>M003</v>
          </cell>
          <cell r="E2624">
            <v>39286</v>
          </cell>
          <cell r="F2624" t="str">
            <v>Steam Iron</v>
          </cell>
          <cell r="G2624">
            <v>5452.19</v>
          </cell>
          <cell r="H2624">
            <v>-5270.45</v>
          </cell>
          <cell r="I2624">
            <v>181.74</v>
          </cell>
        </row>
        <row r="2625">
          <cell r="A2625">
            <v>30003154</v>
          </cell>
          <cell r="B2625" t="str">
            <v>0</v>
          </cell>
          <cell r="C2625" t="str">
            <v>CIP1</v>
          </cell>
          <cell r="D2625" t="str">
            <v>M003</v>
          </cell>
          <cell r="E2625">
            <v>39286</v>
          </cell>
          <cell r="F2625" t="str">
            <v>Steam Iron</v>
          </cell>
          <cell r="G2625">
            <v>5452.19</v>
          </cell>
          <cell r="H2625">
            <v>-5270.45</v>
          </cell>
          <cell r="I2625">
            <v>181.74</v>
          </cell>
        </row>
        <row r="2626">
          <cell r="A2626">
            <v>30003155</v>
          </cell>
          <cell r="B2626" t="str">
            <v>0</v>
          </cell>
          <cell r="C2626" t="str">
            <v>CIP1</v>
          </cell>
          <cell r="D2626" t="str">
            <v>M003</v>
          </cell>
          <cell r="E2626">
            <v>39286</v>
          </cell>
          <cell r="F2626" t="str">
            <v>Steam Iron</v>
          </cell>
          <cell r="G2626">
            <v>5452.19</v>
          </cell>
          <cell r="H2626">
            <v>-5270.45</v>
          </cell>
          <cell r="I2626">
            <v>181.74</v>
          </cell>
        </row>
        <row r="2627">
          <cell r="A2627">
            <v>30003156</v>
          </cell>
          <cell r="B2627" t="str">
            <v>0</v>
          </cell>
          <cell r="C2627" t="str">
            <v>CIP1</v>
          </cell>
          <cell r="D2627" t="str">
            <v>M003</v>
          </cell>
          <cell r="E2627">
            <v>39286</v>
          </cell>
          <cell r="F2627" t="str">
            <v>Steam Iron</v>
          </cell>
          <cell r="G2627">
            <v>5452.19</v>
          </cell>
          <cell r="H2627">
            <v>-5270.45</v>
          </cell>
          <cell r="I2627">
            <v>181.74</v>
          </cell>
        </row>
        <row r="2628">
          <cell r="A2628">
            <v>30003157</v>
          </cell>
          <cell r="B2628" t="str">
            <v>0</v>
          </cell>
          <cell r="C2628" t="str">
            <v>CIP1</v>
          </cell>
          <cell r="D2628" t="str">
            <v>M003</v>
          </cell>
          <cell r="E2628">
            <v>39125</v>
          </cell>
          <cell r="F2628" t="str">
            <v>Steam Iron</v>
          </cell>
          <cell r="G2628">
            <v>6117.52</v>
          </cell>
          <cell r="H2628">
            <v>-6083.53</v>
          </cell>
          <cell r="I2628">
            <v>33.99</v>
          </cell>
        </row>
        <row r="2629">
          <cell r="A2629">
            <v>30003158</v>
          </cell>
          <cell r="B2629" t="str">
            <v>0</v>
          </cell>
          <cell r="C2629" t="str">
            <v>CIP1</v>
          </cell>
          <cell r="D2629" t="str">
            <v>M003</v>
          </cell>
          <cell r="E2629">
            <v>39125</v>
          </cell>
          <cell r="F2629" t="str">
            <v>Steam Iron</v>
          </cell>
          <cell r="G2629">
            <v>6117.52</v>
          </cell>
          <cell r="H2629">
            <v>-6083.53</v>
          </cell>
          <cell r="I2629">
            <v>33.99</v>
          </cell>
        </row>
        <row r="2630">
          <cell r="A2630">
            <v>30003159</v>
          </cell>
          <cell r="B2630" t="str">
            <v>0</v>
          </cell>
          <cell r="C2630" t="str">
            <v>CIP1</v>
          </cell>
          <cell r="D2630" t="str">
            <v>M003</v>
          </cell>
          <cell r="E2630">
            <v>39125</v>
          </cell>
          <cell r="F2630" t="str">
            <v>Steam Iron</v>
          </cell>
          <cell r="G2630">
            <v>6117.52</v>
          </cell>
          <cell r="H2630">
            <v>-6083.53</v>
          </cell>
          <cell r="I2630">
            <v>33.99</v>
          </cell>
        </row>
        <row r="2631">
          <cell r="A2631">
            <v>30003160</v>
          </cell>
          <cell r="B2631" t="str">
            <v>0</v>
          </cell>
          <cell r="C2631" t="str">
            <v>CIP1</v>
          </cell>
          <cell r="D2631" t="str">
            <v>M003</v>
          </cell>
          <cell r="E2631">
            <v>39125</v>
          </cell>
          <cell r="F2631" t="str">
            <v>Steam Iron</v>
          </cell>
          <cell r="G2631">
            <v>6117.52</v>
          </cell>
          <cell r="H2631">
            <v>-6083.53</v>
          </cell>
          <cell r="I2631">
            <v>33.99</v>
          </cell>
        </row>
        <row r="2632">
          <cell r="A2632">
            <v>30003161</v>
          </cell>
          <cell r="B2632" t="str">
            <v>0</v>
          </cell>
          <cell r="C2632" t="str">
            <v>CIP1</v>
          </cell>
          <cell r="D2632" t="str">
            <v>M003</v>
          </cell>
          <cell r="E2632">
            <v>39125</v>
          </cell>
          <cell r="F2632" t="str">
            <v>Steam Iron</v>
          </cell>
          <cell r="G2632">
            <v>6117.52</v>
          </cell>
          <cell r="H2632">
            <v>-6083.53</v>
          </cell>
          <cell r="I2632">
            <v>33.99</v>
          </cell>
        </row>
        <row r="2633">
          <cell r="A2633">
            <v>30003162</v>
          </cell>
          <cell r="B2633" t="str">
            <v>0</v>
          </cell>
          <cell r="C2633" t="str">
            <v>CIP1</v>
          </cell>
          <cell r="D2633" t="str">
            <v>M003</v>
          </cell>
          <cell r="E2633">
            <v>39125</v>
          </cell>
          <cell r="F2633" t="str">
            <v>Steam Iron</v>
          </cell>
          <cell r="G2633">
            <v>6117.52</v>
          </cell>
          <cell r="H2633">
            <v>-6083.53</v>
          </cell>
          <cell r="I2633">
            <v>33.99</v>
          </cell>
        </row>
        <row r="2634">
          <cell r="A2634">
            <v>30003163</v>
          </cell>
          <cell r="B2634" t="str">
            <v>0</v>
          </cell>
          <cell r="C2634" t="str">
            <v>CIP1</v>
          </cell>
          <cell r="D2634" t="str">
            <v>M003</v>
          </cell>
          <cell r="E2634">
            <v>39125</v>
          </cell>
          <cell r="F2634" t="str">
            <v>Steam Iron</v>
          </cell>
          <cell r="G2634">
            <v>6117.52</v>
          </cell>
          <cell r="H2634">
            <v>-6083.53</v>
          </cell>
          <cell r="I2634">
            <v>33.99</v>
          </cell>
        </row>
        <row r="2635">
          <cell r="A2635">
            <v>30003164</v>
          </cell>
          <cell r="B2635" t="str">
            <v>0</v>
          </cell>
          <cell r="C2635" t="str">
            <v>CIP1</v>
          </cell>
          <cell r="D2635" t="str">
            <v>M003</v>
          </cell>
          <cell r="E2635">
            <v>39125</v>
          </cell>
          <cell r="F2635" t="str">
            <v>Steam Iron</v>
          </cell>
          <cell r="G2635">
            <v>6117.52</v>
          </cell>
          <cell r="H2635">
            <v>-6083.53</v>
          </cell>
          <cell r="I2635">
            <v>33.99</v>
          </cell>
        </row>
        <row r="2636">
          <cell r="A2636">
            <v>30003165</v>
          </cell>
          <cell r="B2636" t="str">
            <v>0</v>
          </cell>
          <cell r="C2636" t="str">
            <v>CIP1</v>
          </cell>
          <cell r="D2636" t="str">
            <v>M003</v>
          </cell>
          <cell r="E2636">
            <v>39125</v>
          </cell>
          <cell r="F2636" t="str">
            <v>Steam Iron</v>
          </cell>
          <cell r="G2636">
            <v>6117.52</v>
          </cell>
          <cell r="H2636">
            <v>-6083.53</v>
          </cell>
          <cell r="I2636">
            <v>33.99</v>
          </cell>
        </row>
        <row r="2637">
          <cell r="A2637">
            <v>30003166</v>
          </cell>
          <cell r="B2637" t="str">
            <v>0</v>
          </cell>
          <cell r="C2637" t="str">
            <v>CIP1</v>
          </cell>
          <cell r="D2637" t="str">
            <v>M003</v>
          </cell>
          <cell r="E2637">
            <v>39125</v>
          </cell>
          <cell r="F2637" t="str">
            <v>Steam Iron</v>
          </cell>
          <cell r="G2637">
            <v>6117.52</v>
          </cell>
          <cell r="H2637">
            <v>-6083.53</v>
          </cell>
          <cell r="I2637">
            <v>33.99</v>
          </cell>
        </row>
        <row r="2638">
          <cell r="A2638">
            <v>30003167</v>
          </cell>
          <cell r="B2638" t="str">
            <v>0</v>
          </cell>
          <cell r="C2638" t="str">
            <v>CIP1</v>
          </cell>
          <cell r="D2638" t="str">
            <v>M003</v>
          </cell>
          <cell r="E2638">
            <v>39125</v>
          </cell>
          <cell r="F2638" t="str">
            <v>Steam Iron</v>
          </cell>
          <cell r="G2638">
            <v>6117.52</v>
          </cell>
          <cell r="H2638">
            <v>-6083.53</v>
          </cell>
          <cell r="I2638">
            <v>33.99</v>
          </cell>
        </row>
        <row r="2639">
          <cell r="A2639">
            <v>30003168</v>
          </cell>
          <cell r="B2639" t="str">
            <v>0</v>
          </cell>
          <cell r="C2639" t="str">
            <v>CIP1</v>
          </cell>
          <cell r="D2639" t="str">
            <v>M003</v>
          </cell>
          <cell r="E2639">
            <v>39125</v>
          </cell>
          <cell r="F2639" t="str">
            <v>Steam Iron</v>
          </cell>
          <cell r="G2639">
            <v>6117.52</v>
          </cell>
          <cell r="H2639">
            <v>-6083.53</v>
          </cell>
          <cell r="I2639">
            <v>33.99</v>
          </cell>
        </row>
        <row r="2640">
          <cell r="A2640">
            <v>30003169</v>
          </cell>
          <cell r="B2640" t="str">
            <v>0</v>
          </cell>
          <cell r="C2640" t="str">
            <v>CIP1</v>
          </cell>
          <cell r="D2640" t="str">
            <v>M003</v>
          </cell>
          <cell r="E2640">
            <v>39125</v>
          </cell>
          <cell r="F2640" t="str">
            <v>Steam Iron</v>
          </cell>
          <cell r="G2640">
            <v>6117.52</v>
          </cell>
          <cell r="H2640">
            <v>-6083.53</v>
          </cell>
          <cell r="I2640">
            <v>33.99</v>
          </cell>
        </row>
        <row r="2641">
          <cell r="A2641">
            <v>30003170</v>
          </cell>
          <cell r="B2641" t="str">
            <v>0</v>
          </cell>
          <cell r="C2641" t="str">
            <v>CIP1</v>
          </cell>
          <cell r="D2641" t="str">
            <v>M003</v>
          </cell>
          <cell r="E2641">
            <v>39125</v>
          </cell>
          <cell r="F2641" t="str">
            <v>Steam Iron</v>
          </cell>
          <cell r="G2641">
            <v>6117.52</v>
          </cell>
          <cell r="H2641">
            <v>-6083.53</v>
          </cell>
          <cell r="I2641">
            <v>33.99</v>
          </cell>
        </row>
        <row r="2642">
          <cell r="A2642">
            <v>30003171</v>
          </cell>
          <cell r="B2642" t="str">
            <v>0</v>
          </cell>
          <cell r="C2642" t="str">
            <v>CIP1</v>
          </cell>
          <cell r="D2642" t="str">
            <v>M003</v>
          </cell>
          <cell r="E2642">
            <v>39125</v>
          </cell>
          <cell r="F2642" t="str">
            <v>Steam Iron</v>
          </cell>
          <cell r="G2642">
            <v>6117.52</v>
          </cell>
          <cell r="H2642">
            <v>-6083.53</v>
          </cell>
          <cell r="I2642">
            <v>33.99</v>
          </cell>
        </row>
        <row r="2643">
          <cell r="A2643">
            <v>30003172</v>
          </cell>
          <cell r="B2643" t="str">
            <v>0</v>
          </cell>
          <cell r="C2643" t="str">
            <v>CIP1</v>
          </cell>
          <cell r="D2643" t="str">
            <v>M003</v>
          </cell>
          <cell r="E2643">
            <v>39125</v>
          </cell>
          <cell r="F2643" t="str">
            <v>Steam Iron</v>
          </cell>
          <cell r="G2643">
            <v>6117.52</v>
          </cell>
          <cell r="H2643">
            <v>-6083.53</v>
          </cell>
          <cell r="I2643">
            <v>33.99</v>
          </cell>
        </row>
        <row r="2644">
          <cell r="A2644">
            <v>30003173</v>
          </cell>
          <cell r="B2644" t="str">
            <v>0</v>
          </cell>
          <cell r="C2644" t="str">
            <v>CIP1</v>
          </cell>
          <cell r="D2644" t="str">
            <v>M003</v>
          </cell>
          <cell r="E2644">
            <v>39125</v>
          </cell>
          <cell r="F2644" t="str">
            <v>Steam Iron</v>
          </cell>
          <cell r="G2644">
            <v>6117.52</v>
          </cell>
          <cell r="H2644">
            <v>-6083.53</v>
          </cell>
          <cell r="I2644">
            <v>33.99</v>
          </cell>
        </row>
        <row r="2645">
          <cell r="A2645">
            <v>30003174</v>
          </cell>
          <cell r="B2645" t="str">
            <v>0</v>
          </cell>
          <cell r="C2645" t="str">
            <v>CIP1</v>
          </cell>
          <cell r="D2645" t="str">
            <v>M003</v>
          </cell>
          <cell r="E2645">
            <v>39125</v>
          </cell>
          <cell r="F2645" t="str">
            <v>Steam Iron</v>
          </cell>
          <cell r="G2645">
            <v>6117.52</v>
          </cell>
          <cell r="H2645">
            <v>-6083.53</v>
          </cell>
          <cell r="I2645">
            <v>33.99</v>
          </cell>
        </row>
        <row r="2646">
          <cell r="A2646">
            <v>30003175</v>
          </cell>
          <cell r="B2646" t="str">
            <v>0</v>
          </cell>
          <cell r="C2646" t="str">
            <v>CIP1</v>
          </cell>
          <cell r="D2646" t="str">
            <v>M003</v>
          </cell>
          <cell r="E2646">
            <v>39125</v>
          </cell>
          <cell r="F2646" t="str">
            <v>Steam Iron</v>
          </cell>
          <cell r="G2646">
            <v>6117.52</v>
          </cell>
          <cell r="H2646">
            <v>-6083.53</v>
          </cell>
          <cell r="I2646">
            <v>33.99</v>
          </cell>
        </row>
        <row r="2647">
          <cell r="A2647">
            <v>30003176</v>
          </cell>
          <cell r="B2647" t="str">
            <v>0</v>
          </cell>
          <cell r="C2647" t="str">
            <v>CIP1</v>
          </cell>
          <cell r="D2647" t="str">
            <v>M003</v>
          </cell>
          <cell r="E2647">
            <v>39125</v>
          </cell>
          <cell r="F2647" t="str">
            <v>Steam Iron</v>
          </cell>
          <cell r="G2647">
            <v>6117.52</v>
          </cell>
          <cell r="H2647">
            <v>-6083.53</v>
          </cell>
          <cell r="I2647">
            <v>33.99</v>
          </cell>
        </row>
        <row r="2648">
          <cell r="A2648">
            <v>30003177</v>
          </cell>
          <cell r="B2648" t="str">
            <v>0</v>
          </cell>
          <cell r="C2648" t="str">
            <v>CIP1</v>
          </cell>
          <cell r="D2648" t="str">
            <v>M003</v>
          </cell>
          <cell r="E2648">
            <v>39125</v>
          </cell>
          <cell r="F2648" t="str">
            <v>Steam Iron</v>
          </cell>
          <cell r="G2648">
            <v>6117.52</v>
          </cell>
          <cell r="H2648">
            <v>-6083.53</v>
          </cell>
          <cell r="I2648">
            <v>33.99</v>
          </cell>
        </row>
        <row r="2649">
          <cell r="A2649">
            <v>30003178</v>
          </cell>
          <cell r="B2649" t="str">
            <v>0</v>
          </cell>
          <cell r="C2649" t="str">
            <v>CIP1</v>
          </cell>
          <cell r="D2649" t="str">
            <v>M003</v>
          </cell>
          <cell r="E2649">
            <v>39125</v>
          </cell>
          <cell r="F2649" t="str">
            <v>Steam Iron</v>
          </cell>
          <cell r="G2649">
            <v>6117.52</v>
          </cell>
          <cell r="H2649">
            <v>-6083.53</v>
          </cell>
          <cell r="I2649">
            <v>33.99</v>
          </cell>
        </row>
        <row r="2650">
          <cell r="A2650">
            <v>30003179</v>
          </cell>
          <cell r="B2650" t="str">
            <v>0</v>
          </cell>
          <cell r="C2650" t="str">
            <v>CIP1</v>
          </cell>
          <cell r="D2650" t="str">
            <v>M003</v>
          </cell>
          <cell r="E2650">
            <v>39125</v>
          </cell>
          <cell r="F2650" t="str">
            <v>Steam Iron</v>
          </cell>
          <cell r="G2650">
            <v>6117.52</v>
          </cell>
          <cell r="H2650">
            <v>-6083.53</v>
          </cell>
          <cell r="I2650">
            <v>33.99</v>
          </cell>
        </row>
        <row r="2651">
          <cell r="A2651">
            <v>30003180</v>
          </cell>
          <cell r="B2651" t="str">
            <v>0</v>
          </cell>
          <cell r="C2651" t="str">
            <v>CIP1</v>
          </cell>
          <cell r="D2651" t="str">
            <v>M003</v>
          </cell>
          <cell r="E2651">
            <v>39125</v>
          </cell>
          <cell r="F2651" t="str">
            <v>Steam Iron</v>
          </cell>
          <cell r="G2651">
            <v>6117.52</v>
          </cell>
          <cell r="H2651">
            <v>-6083.53</v>
          </cell>
          <cell r="I2651">
            <v>33.99</v>
          </cell>
        </row>
        <row r="2652">
          <cell r="A2652">
            <v>30003181</v>
          </cell>
          <cell r="B2652" t="str">
            <v>0</v>
          </cell>
          <cell r="C2652" t="str">
            <v>CIP1</v>
          </cell>
          <cell r="D2652" t="str">
            <v>M003</v>
          </cell>
          <cell r="E2652">
            <v>39125</v>
          </cell>
          <cell r="F2652" t="str">
            <v>Steam Iron</v>
          </cell>
          <cell r="G2652">
            <v>6117.52</v>
          </cell>
          <cell r="H2652">
            <v>-6083.53</v>
          </cell>
          <cell r="I2652">
            <v>33.99</v>
          </cell>
        </row>
        <row r="2653">
          <cell r="A2653">
            <v>30003182</v>
          </cell>
          <cell r="B2653" t="str">
            <v>0</v>
          </cell>
          <cell r="C2653" t="str">
            <v>CIP1</v>
          </cell>
          <cell r="D2653" t="str">
            <v>M003</v>
          </cell>
          <cell r="E2653">
            <v>39125</v>
          </cell>
          <cell r="F2653" t="str">
            <v>Steam Iron</v>
          </cell>
          <cell r="G2653">
            <v>6117.52</v>
          </cell>
          <cell r="H2653">
            <v>-6083.53</v>
          </cell>
          <cell r="I2653">
            <v>33.99</v>
          </cell>
        </row>
        <row r="2654">
          <cell r="A2654">
            <v>30003183</v>
          </cell>
          <cell r="B2654" t="str">
            <v>0</v>
          </cell>
          <cell r="C2654" t="str">
            <v>CIP1</v>
          </cell>
          <cell r="D2654" t="str">
            <v>M003</v>
          </cell>
          <cell r="E2654">
            <v>39125</v>
          </cell>
          <cell r="F2654" t="str">
            <v>Steam Iron</v>
          </cell>
          <cell r="G2654">
            <v>6117.52</v>
          </cell>
          <cell r="H2654">
            <v>-6083.53</v>
          </cell>
          <cell r="I2654">
            <v>33.99</v>
          </cell>
        </row>
        <row r="2655">
          <cell r="A2655">
            <v>30003184</v>
          </cell>
          <cell r="B2655" t="str">
            <v>0</v>
          </cell>
          <cell r="C2655" t="str">
            <v>CIP1</v>
          </cell>
          <cell r="D2655" t="str">
            <v>M003</v>
          </cell>
          <cell r="E2655">
            <v>39125</v>
          </cell>
          <cell r="F2655" t="str">
            <v>Steam Iron</v>
          </cell>
          <cell r="G2655">
            <v>6117.52</v>
          </cell>
          <cell r="H2655">
            <v>-6083.53</v>
          </cell>
          <cell r="I2655">
            <v>33.99</v>
          </cell>
        </row>
        <row r="2656">
          <cell r="A2656">
            <v>30003185</v>
          </cell>
          <cell r="B2656" t="str">
            <v>0</v>
          </cell>
          <cell r="C2656" t="str">
            <v>CIP1</v>
          </cell>
          <cell r="D2656" t="str">
            <v>M003</v>
          </cell>
          <cell r="E2656">
            <v>39125</v>
          </cell>
          <cell r="F2656" t="str">
            <v>Steam Iron</v>
          </cell>
          <cell r="G2656">
            <v>6117.52</v>
          </cell>
          <cell r="H2656">
            <v>-6083.53</v>
          </cell>
          <cell r="I2656">
            <v>33.99</v>
          </cell>
        </row>
        <row r="2657">
          <cell r="A2657">
            <v>30003186</v>
          </cell>
          <cell r="B2657" t="str">
            <v>0</v>
          </cell>
          <cell r="C2657" t="str">
            <v>CIP1</v>
          </cell>
          <cell r="D2657" t="str">
            <v>M003</v>
          </cell>
          <cell r="E2657">
            <v>39125</v>
          </cell>
          <cell r="F2657" t="str">
            <v>Steam Iron</v>
          </cell>
          <cell r="G2657">
            <v>6117.52</v>
          </cell>
          <cell r="H2657">
            <v>-6083.53</v>
          </cell>
          <cell r="I2657">
            <v>33.99</v>
          </cell>
        </row>
        <row r="2658">
          <cell r="A2658">
            <v>30003187</v>
          </cell>
          <cell r="B2658" t="str">
            <v>0</v>
          </cell>
          <cell r="C2658" t="str">
            <v>CIP1</v>
          </cell>
          <cell r="D2658" t="str">
            <v>M003</v>
          </cell>
          <cell r="E2658">
            <v>38777</v>
          </cell>
          <cell r="F2658" t="str">
            <v>Steam Iron</v>
          </cell>
          <cell r="G2658">
            <v>7154.06</v>
          </cell>
          <cell r="H2658">
            <v>-7154.06</v>
          </cell>
          <cell r="I2658">
            <v>0</v>
          </cell>
        </row>
        <row r="2659">
          <cell r="A2659">
            <v>30003188</v>
          </cell>
          <cell r="B2659" t="str">
            <v>0</v>
          </cell>
          <cell r="C2659" t="str">
            <v>CIP1</v>
          </cell>
          <cell r="D2659" t="str">
            <v>M003</v>
          </cell>
          <cell r="E2659">
            <v>38777</v>
          </cell>
          <cell r="F2659" t="str">
            <v>Steam Iron</v>
          </cell>
          <cell r="G2659">
            <v>7154.06</v>
          </cell>
          <cell r="H2659">
            <v>-7154.06</v>
          </cell>
          <cell r="I2659">
            <v>0</v>
          </cell>
        </row>
        <row r="2660">
          <cell r="A2660">
            <v>30003189</v>
          </cell>
          <cell r="B2660" t="str">
            <v>0</v>
          </cell>
          <cell r="C2660" t="str">
            <v>CIP1</v>
          </cell>
          <cell r="D2660" t="str">
            <v>M003</v>
          </cell>
          <cell r="E2660">
            <v>38777</v>
          </cell>
          <cell r="F2660" t="str">
            <v>Steam Iron</v>
          </cell>
          <cell r="G2660">
            <v>7154.06</v>
          </cell>
          <cell r="H2660">
            <v>-7154.06</v>
          </cell>
          <cell r="I2660">
            <v>0</v>
          </cell>
        </row>
        <row r="2661">
          <cell r="A2661">
            <v>30003190</v>
          </cell>
          <cell r="B2661" t="str">
            <v>0</v>
          </cell>
          <cell r="C2661" t="str">
            <v>CIP1</v>
          </cell>
          <cell r="D2661" t="str">
            <v>M003</v>
          </cell>
          <cell r="E2661">
            <v>38777</v>
          </cell>
          <cell r="F2661" t="str">
            <v>Steam Iron</v>
          </cell>
          <cell r="G2661">
            <v>7154.06</v>
          </cell>
          <cell r="H2661">
            <v>-7154.06</v>
          </cell>
          <cell r="I2661">
            <v>0</v>
          </cell>
        </row>
        <row r="2662">
          <cell r="A2662">
            <v>30003191</v>
          </cell>
          <cell r="B2662" t="str">
            <v>0</v>
          </cell>
          <cell r="C2662" t="str">
            <v>CIP1</v>
          </cell>
          <cell r="D2662" t="str">
            <v>M003</v>
          </cell>
          <cell r="E2662">
            <v>38777</v>
          </cell>
          <cell r="F2662" t="str">
            <v>Steam Iron</v>
          </cell>
          <cell r="G2662">
            <v>7154.06</v>
          </cell>
          <cell r="H2662">
            <v>-7154.06</v>
          </cell>
          <cell r="I2662">
            <v>0</v>
          </cell>
        </row>
        <row r="2663">
          <cell r="A2663">
            <v>30003192</v>
          </cell>
          <cell r="B2663" t="str">
            <v>0</v>
          </cell>
          <cell r="C2663" t="str">
            <v>CIP1</v>
          </cell>
          <cell r="D2663" t="str">
            <v>M003</v>
          </cell>
          <cell r="E2663">
            <v>38777</v>
          </cell>
          <cell r="F2663" t="str">
            <v>Steam Iron</v>
          </cell>
          <cell r="G2663">
            <v>7154.06</v>
          </cell>
          <cell r="H2663">
            <v>-7154.06</v>
          </cell>
          <cell r="I2663">
            <v>0</v>
          </cell>
        </row>
        <row r="2664">
          <cell r="A2664">
            <v>30003193</v>
          </cell>
          <cell r="B2664" t="str">
            <v>0</v>
          </cell>
          <cell r="C2664" t="str">
            <v>CIP1</v>
          </cell>
          <cell r="D2664" t="str">
            <v>M003</v>
          </cell>
          <cell r="E2664">
            <v>38777</v>
          </cell>
          <cell r="F2664" t="str">
            <v>Steam Iron</v>
          </cell>
          <cell r="G2664">
            <v>7154.06</v>
          </cell>
          <cell r="H2664">
            <v>-7154.06</v>
          </cell>
          <cell r="I2664">
            <v>0</v>
          </cell>
        </row>
        <row r="2665">
          <cell r="A2665">
            <v>30003194</v>
          </cell>
          <cell r="B2665" t="str">
            <v>0</v>
          </cell>
          <cell r="C2665" t="str">
            <v>CIP1</v>
          </cell>
          <cell r="D2665" t="str">
            <v>M003</v>
          </cell>
          <cell r="E2665">
            <v>38777</v>
          </cell>
          <cell r="F2665" t="str">
            <v>Steam Iron</v>
          </cell>
          <cell r="G2665">
            <v>7154.06</v>
          </cell>
          <cell r="H2665">
            <v>-7154.06</v>
          </cell>
          <cell r="I2665">
            <v>0</v>
          </cell>
        </row>
        <row r="2666">
          <cell r="A2666">
            <v>30003195</v>
          </cell>
          <cell r="B2666" t="str">
            <v>0</v>
          </cell>
          <cell r="C2666" t="str">
            <v>CIP1</v>
          </cell>
          <cell r="D2666" t="str">
            <v>M003</v>
          </cell>
          <cell r="E2666">
            <v>38777</v>
          </cell>
          <cell r="F2666" t="str">
            <v>Steam Iron</v>
          </cell>
          <cell r="G2666">
            <v>7154.06</v>
          </cell>
          <cell r="H2666">
            <v>-7154.06</v>
          </cell>
          <cell r="I2666">
            <v>0</v>
          </cell>
        </row>
        <row r="2667">
          <cell r="A2667">
            <v>30003196</v>
          </cell>
          <cell r="B2667" t="str">
            <v>0</v>
          </cell>
          <cell r="C2667" t="str">
            <v>CIP1</v>
          </cell>
          <cell r="D2667" t="str">
            <v>M003</v>
          </cell>
          <cell r="E2667">
            <v>38777</v>
          </cell>
          <cell r="F2667" t="str">
            <v>Steam Iron</v>
          </cell>
          <cell r="G2667">
            <v>7154.06</v>
          </cell>
          <cell r="H2667">
            <v>-7154.06</v>
          </cell>
          <cell r="I2667">
            <v>0</v>
          </cell>
        </row>
        <row r="2668">
          <cell r="A2668">
            <v>30003197</v>
          </cell>
          <cell r="B2668" t="str">
            <v>0</v>
          </cell>
          <cell r="C2668" t="str">
            <v>CIP1</v>
          </cell>
          <cell r="D2668" t="str">
            <v>M003</v>
          </cell>
          <cell r="E2668">
            <v>38777</v>
          </cell>
          <cell r="F2668" t="str">
            <v>Steam Iron</v>
          </cell>
          <cell r="G2668">
            <v>7154.06</v>
          </cell>
          <cell r="H2668">
            <v>-7154.06</v>
          </cell>
          <cell r="I2668">
            <v>0</v>
          </cell>
        </row>
        <row r="2669">
          <cell r="A2669">
            <v>30003198</v>
          </cell>
          <cell r="B2669" t="str">
            <v>0</v>
          </cell>
          <cell r="C2669" t="str">
            <v>CIP1</v>
          </cell>
          <cell r="D2669" t="str">
            <v>M003</v>
          </cell>
          <cell r="E2669">
            <v>38777</v>
          </cell>
          <cell r="F2669" t="str">
            <v>Steam Iron</v>
          </cell>
          <cell r="G2669">
            <v>7154.06</v>
          </cell>
          <cell r="H2669">
            <v>-7154.06</v>
          </cell>
          <cell r="I2669">
            <v>0</v>
          </cell>
        </row>
        <row r="2670">
          <cell r="A2670">
            <v>30003199</v>
          </cell>
          <cell r="B2670" t="str">
            <v>0</v>
          </cell>
          <cell r="C2670" t="str">
            <v>CIP1</v>
          </cell>
          <cell r="D2670" t="str">
            <v>M003</v>
          </cell>
          <cell r="E2670">
            <v>38777</v>
          </cell>
          <cell r="F2670" t="str">
            <v>Steam Iron</v>
          </cell>
          <cell r="G2670">
            <v>7154.06</v>
          </cell>
          <cell r="H2670">
            <v>-7154.06</v>
          </cell>
          <cell r="I2670">
            <v>0</v>
          </cell>
        </row>
        <row r="2671">
          <cell r="A2671">
            <v>30003200</v>
          </cell>
          <cell r="B2671" t="str">
            <v>0</v>
          </cell>
          <cell r="C2671" t="str">
            <v>CIP1</v>
          </cell>
          <cell r="D2671" t="str">
            <v>M003</v>
          </cell>
          <cell r="E2671">
            <v>38777</v>
          </cell>
          <cell r="F2671" t="str">
            <v>Steam Iron</v>
          </cell>
          <cell r="G2671">
            <v>7154.06</v>
          </cell>
          <cell r="H2671">
            <v>-7154.06</v>
          </cell>
          <cell r="I2671">
            <v>0</v>
          </cell>
        </row>
        <row r="2672">
          <cell r="A2672">
            <v>30003201</v>
          </cell>
          <cell r="B2672" t="str">
            <v>0</v>
          </cell>
          <cell r="C2672" t="str">
            <v>CIP1</v>
          </cell>
          <cell r="D2672" t="str">
            <v>M003</v>
          </cell>
          <cell r="E2672">
            <v>38777</v>
          </cell>
          <cell r="F2672" t="str">
            <v>Steam Iron</v>
          </cell>
          <cell r="G2672">
            <v>7154.06</v>
          </cell>
          <cell r="H2672">
            <v>-7154.06</v>
          </cell>
          <cell r="I2672">
            <v>0</v>
          </cell>
        </row>
        <row r="2673">
          <cell r="A2673">
            <v>30003202</v>
          </cell>
          <cell r="B2673" t="str">
            <v>0</v>
          </cell>
          <cell r="C2673" t="str">
            <v>CIP1</v>
          </cell>
          <cell r="D2673" t="str">
            <v>M003</v>
          </cell>
          <cell r="E2673">
            <v>38777</v>
          </cell>
          <cell r="F2673" t="str">
            <v>Steam Iron</v>
          </cell>
          <cell r="G2673">
            <v>7154.06</v>
          </cell>
          <cell r="H2673">
            <v>-7154.06</v>
          </cell>
          <cell r="I2673">
            <v>0</v>
          </cell>
        </row>
        <row r="2674">
          <cell r="A2674">
            <v>30003203</v>
          </cell>
          <cell r="B2674" t="str">
            <v>0</v>
          </cell>
          <cell r="C2674" t="str">
            <v>CIP1</v>
          </cell>
          <cell r="D2674" t="str">
            <v>M003</v>
          </cell>
          <cell r="E2674">
            <v>38777</v>
          </cell>
          <cell r="F2674" t="str">
            <v>Steam Iron</v>
          </cell>
          <cell r="G2674">
            <v>7154.06</v>
          </cell>
          <cell r="H2674">
            <v>-7154.06</v>
          </cell>
          <cell r="I2674">
            <v>0</v>
          </cell>
        </row>
        <row r="2675">
          <cell r="A2675">
            <v>30003204</v>
          </cell>
          <cell r="B2675" t="str">
            <v>0</v>
          </cell>
          <cell r="C2675" t="str">
            <v>CIP1</v>
          </cell>
          <cell r="D2675" t="str">
            <v>M003</v>
          </cell>
          <cell r="E2675">
            <v>38777</v>
          </cell>
          <cell r="F2675" t="str">
            <v>Steam Iron</v>
          </cell>
          <cell r="G2675">
            <v>7154.06</v>
          </cell>
          <cell r="H2675">
            <v>-7154.06</v>
          </cell>
          <cell r="I2675">
            <v>0</v>
          </cell>
        </row>
        <row r="2676">
          <cell r="A2676">
            <v>30003205</v>
          </cell>
          <cell r="B2676" t="str">
            <v>0</v>
          </cell>
          <cell r="C2676" t="str">
            <v>CIP1</v>
          </cell>
          <cell r="D2676" t="str">
            <v>M003</v>
          </cell>
          <cell r="E2676">
            <v>38777</v>
          </cell>
          <cell r="F2676" t="str">
            <v>Steam Iron</v>
          </cell>
          <cell r="G2676">
            <v>7154.06</v>
          </cell>
          <cell r="H2676">
            <v>-7154.06</v>
          </cell>
          <cell r="I2676">
            <v>0</v>
          </cell>
        </row>
        <row r="2677">
          <cell r="A2677">
            <v>30003206</v>
          </cell>
          <cell r="B2677" t="str">
            <v>0</v>
          </cell>
          <cell r="C2677" t="str">
            <v>CIP1</v>
          </cell>
          <cell r="D2677" t="str">
            <v>M003</v>
          </cell>
          <cell r="E2677">
            <v>38777</v>
          </cell>
          <cell r="F2677" t="str">
            <v>Steam Iron</v>
          </cell>
          <cell r="G2677">
            <v>7154.06</v>
          </cell>
          <cell r="H2677">
            <v>-7154.06</v>
          </cell>
          <cell r="I2677">
            <v>0</v>
          </cell>
        </row>
        <row r="2678">
          <cell r="A2678">
            <v>30003207</v>
          </cell>
          <cell r="B2678" t="str">
            <v>0</v>
          </cell>
          <cell r="C2678" t="str">
            <v>CIP1</v>
          </cell>
          <cell r="D2678" t="str">
            <v>M003</v>
          </cell>
          <cell r="E2678">
            <v>38777</v>
          </cell>
          <cell r="F2678" t="str">
            <v>Steam Iron</v>
          </cell>
          <cell r="G2678">
            <v>7154.06</v>
          </cell>
          <cell r="H2678">
            <v>-7154.06</v>
          </cell>
          <cell r="I2678">
            <v>0</v>
          </cell>
        </row>
        <row r="2679">
          <cell r="A2679">
            <v>30003208</v>
          </cell>
          <cell r="B2679" t="str">
            <v>0</v>
          </cell>
          <cell r="C2679" t="str">
            <v>CIP1</v>
          </cell>
          <cell r="D2679" t="str">
            <v>M003</v>
          </cell>
          <cell r="E2679">
            <v>38777</v>
          </cell>
          <cell r="F2679" t="str">
            <v>Steam Iron</v>
          </cell>
          <cell r="G2679">
            <v>7154.06</v>
          </cell>
          <cell r="H2679">
            <v>-7154.06</v>
          </cell>
          <cell r="I2679">
            <v>0</v>
          </cell>
        </row>
        <row r="2680">
          <cell r="A2680">
            <v>30003209</v>
          </cell>
          <cell r="B2680" t="str">
            <v>0</v>
          </cell>
          <cell r="C2680" t="str">
            <v>CIP1</v>
          </cell>
          <cell r="D2680" t="str">
            <v>M003</v>
          </cell>
          <cell r="E2680">
            <v>39272</v>
          </cell>
          <cell r="F2680" t="str">
            <v>Steam Iron</v>
          </cell>
          <cell r="G2680">
            <v>8867.7900000000009</v>
          </cell>
          <cell r="H2680">
            <v>-8572.2000000000007</v>
          </cell>
          <cell r="I2680">
            <v>295.58999999999997</v>
          </cell>
        </row>
        <row r="2681">
          <cell r="A2681">
            <v>30003210</v>
          </cell>
          <cell r="B2681" t="str">
            <v>0</v>
          </cell>
          <cell r="C2681" t="str">
            <v>CIP1</v>
          </cell>
          <cell r="D2681" t="str">
            <v>M003</v>
          </cell>
          <cell r="E2681">
            <v>39272</v>
          </cell>
          <cell r="F2681" t="str">
            <v>Steam Iron</v>
          </cell>
          <cell r="G2681">
            <v>8867.7900000000009</v>
          </cell>
          <cell r="H2681">
            <v>-8572.2000000000007</v>
          </cell>
          <cell r="I2681">
            <v>295.58999999999997</v>
          </cell>
        </row>
        <row r="2682">
          <cell r="A2682">
            <v>30003211</v>
          </cell>
          <cell r="B2682" t="str">
            <v>0</v>
          </cell>
          <cell r="C2682" t="str">
            <v>CIP1</v>
          </cell>
          <cell r="D2682" t="str">
            <v>M003</v>
          </cell>
          <cell r="E2682">
            <v>39272</v>
          </cell>
          <cell r="F2682" t="str">
            <v>Steam Iron</v>
          </cell>
          <cell r="G2682">
            <v>8867.7900000000009</v>
          </cell>
          <cell r="H2682">
            <v>-8572.2000000000007</v>
          </cell>
          <cell r="I2682">
            <v>295.58999999999997</v>
          </cell>
        </row>
        <row r="2683">
          <cell r="A2683">
            <v>30003212</v>
          </cell>
          <cell r="B2683" t="str">
            <v>0</v>
          </cell>
          <cell r="C2683" t="str">
            <v>CIP1</v>
          </cell>
          <cell r="D2683" t="str">
            <v>M003</v>
          </cell>
          <cell r="E2683">
            <v>39272</v>
          </cell>
          <cell r="F2683" t="str">
            <v>Steam Iron</v>
          </cell>
          <cell r="G2683">
            <v>8867.7900000000009</v>
          </cell>
          <cell r="H2683">
            <v>-8572.2000000000007</v>
          </cell>
          <cell r="I2683">
            <v>295.58999999999997</v>
          </cell>
        </row>
        <row r="2684">
          <cell r="A2684">
            <v>30003213</v>
          </cell>
          <cell r="B2684" t="str">
            <v>0</v>
          </cell>
          <cell r="C2684" t="str">
            <v>CIP1</v>
          </cell>
          <cell r="D2684" t="str">
            <v>M003</v>
          </cell>
          <cell r="E2684">
            <v>39272</v>
          </cell>
          <cell r="F2684" t="str">
            <v>Steam Iron</v>
          </cell>
          <cell r="G2684">
            <v>8867.7900000000009</v>
          </cell>
          <cell r="H2684">
            <v>-8572.2000000000007</v>
          </cell>
          <cell r="I2684">
            <v>295.58999999999997</v>
          </cell>
        </row>
        <row r="2685">
          <cell r="A2685">
            <v>30003214</v>
          </cell>
          <cell r="B2685" t="str">
            <v>0</v>
          </cell>
          <cell r="C2685" t="str">
            <v>CIP1</v>
          </cell>
          <cell r="D2685" t="str">
            <v>M003</v>
          </cell>
          <cell r="E2685">
            <v>39272</v>
          </cell>
          <cell r="F2685" t="str">
            <v>Steam Iron</v>
          </cell>
          <cell r="G2685">
            <v>8867.7900000000009</v>
          </cell>
          <cell r="H2685">
            <v>-8572.2000000000007</v>
          </cell>
          <cell r="I2685">
            <v>295.58999999999997</v>
          </cell>
        </row>
        <row r="2686">
          <cell r="A2686">
            <v>30003215</v>
          </cell>
          <cell r="B2686" t="str">
            <v>0</v>
          </cell>
          <cell r="C2686" t="str">
            <v>CIP1</v>
          </cell>
          <cell r="D2686" t="str">
            <v>M003</v>
          </cell>
          <cell r="E2686">
            <v>39272</v>
          </cell>
          <cell r="F2686" t="str">
            <v>Steam Iron</v>
          </cell>
          <cell r="G2686">
            <v>8867.7900000000009</v>
          </cell>
          <cell r="H2686">
            <v>-8572.2000000000007</v>
          </cell>
          <cell r="I2686">
            <v>295.58999999999997</v>
          </cell>
        </row>
        <row r="2687">
          <cell r="A2687">
            <v>30003216</v>
          </cell>
          <cell r="B2687" t="str">
            <v>0</v>
          </cell>
          <cell r="C2687" t="str">
            <v>CIP1</v>
          </cell>
          <cell r="D2687" t="str">
            <v>M003</v>
          </cell>
          <cell r="E2687">
            <v>39272</v>
          </cell>
          <cell r="F2687" t="str">
            <v>Steam Iron</v>
          </cell>
          <cell r="G2687">
            <v>8867.7900000000009</v>
          </cell>
          <cell r="H2687">
            <v>-8572.2000000000007</v>
          </cell>
          <cell r="I2687">
            <v>295.58999999999997</v>
          </cell>
        </row>
        <row r="2688">
          <cell r="A2688">
            <v>30003217</v>
          </cell>
          <cell r="B2688" t="str">
            <v>0</v>
          </cell>
          <cell r="C2688" t="str">
            <v>CIP1</v>
          </cell>
          <cell r="D2688" t="str">
            <v>M003</v>
          </cell>
          <cell r="E2688">
            <v>39272</v>
          </cell>
          <cell r="F2688" t="str">
            <v>Steam Iron</v>
          </cell>
          <cell r="G2688">
            <v>8867.7900000000009</v>
          </cell>
          <cell r="H2688">
            <v>-8572.2000000000007</v>
          </cell>
          <cell r="I2688">
            <v>295.58999999999997</v>
          </cell>
        </row>
        <row r="2689">
          <cell r="A2689">
            <v>30003218</v>
          </cell>
          <cell r="B2689" t="str">
            <v>0</v>
          </cell>
          <cell r="C2689" t="str">
            <v>CIP1</v>
          </cell>
          <cell r="D2689" t="str">
            <v>M003</v>
          </cell>
          <cell r="E2689">
            <v>39272</v>
          </cell>
          <cell r="F2689" t="str">
            <v>Steam Iron</v>
          </cell>
          <cell r="G2689">
            <v>8867.7900000000009</v>
          </cell>
          <cell r="H2689">
            <v>-8572.2000000000007</v>
          </cell>
          <cell r="I2689">
            <v>295.58999999999997</v>
          </cell>
        </row>
        <row r="2690">
          <cell r="A2690">
            <v>30003219</v>
          </cell>
          <cell r="B2690" t="str">
            <v>0</v>
          </cell>
          <cell r="C2690" t="str">
            <v>CIP1</v>
          </cell>
          <cell r="D2690" t="str">
            <v>M003</v>
          </cell>
          <cell r="E2690">
            <v>39272</v>
          </cell>
          <cell r="F2690" t="str">
            <v>Steam Iron</v>
          </cell>
          <cell r="G2690">
            <v>8867.7900000000009</v>
          </cell>
          <cell r="H2690">
            <v>-8572.2000000000007</v>
          </cell>
          <cell r="I2690">
            <v>295.58999999999997</v>
          </cell>
        </row>
        <row r="2691">
          <cell r="A2691">
            <v>30003220</v>
          </cell>
          <cell r="B2691" t="str">
            <v>0</v>
          </cell>
          <cell r="C2691" t="str">
            <v>CIP1</v>
          </cell>
          <cell r="D2691" t="str">
            <v>M003</v>
          </cell>
          <cell r="E2691">
            <v>39272</v>
          </cell>
          <cell r="F2691" t="str">
            <v>Steam Iron</v>
          </cell>
          <cell r="G2691">
            <v>8867.7900000000009</v>
          </cell>
          <cell r="H2691">
            <v>-8572.2000000000007</v>
          </cell>
          <cell r="I2691">
            <v>295.58999999999997</v>
          </cell>
        </row>
        <row r="2692">
          <cell r="A2692">
            <v>30003221</v>
          </cell>
          <cell r="B2692" t="str">
            <v>0</v>
          </cell>
          <cell r="C2692" t="str">
            <v>CIP1</v>
          </cell>
          <cell r="D2692" t="str">
            <v>M003</v>
          </cell>
          <cell r="E2692">
            <v>39272</v>
          </cell>
          <cell r="F2692" t="str">
            <v>Steam Iron</v>
          </cell>
          <cell r="G2692">
            <v>8867.7900000000009</v>
          </cell>
          <cell r="H2692">
            <v>-8572.2000000000007</v>
          </cell>
          <cell r="I2692">
            <v>295.58999999999997</v>
          </cell>
        </row>
        <row r="2693">
          <cell r="A2693">
            <v>30003222</v>
          </cell>
          <cell r="B2693" t="str">
            <v>0</v>
          </cell>
          <cell r="C2693" t="str">
            <v>CIP1</v>
          </cell>
          <cell r="D2693" t="str">
            <v>M003</v>
          </cell>
          <cell r="E2693">
            <v>39272</v>
          </cell>
          <cell r="F2693" t="str">
            <v>Steam Iron</v>
          </cell>
          <cell r="G2693">
            <v>8867.7900000000009</v>
          </cell>
          <cell r="H2693">
            <v>-8572.2000000000007</v>
          </cell>
          <cell r="I2693">
            <v>295.58999999999997</v>
          </cell>
        </row>
        <row r="2694">
          <cell r="A2694">
            <v>30003223</v>
          </cell>
          <cell r="B2694" t="str">
            <v>0</v>
          </cell>
          <cell r="C2694" t="str">
            <v>CIP1</v>
          </cell>
          <cell r="D2694" t="str">
            <v>M003</v>
          </cell>
          <cell r="E2694">
            <v>39272</v>
          </cell>
          <cell r="F2694" t="str">
            <v>Steam Iron</v>
          </cell>
          <cell r="G2694">
            <v>8867.7900000000009</v>
          </cell>
          <cell r="H2694">
            <v>-8572.2000000000007</v>
          </cell>
          <cell r="I2694">
            <v>295.58999999999997</v>
          </cell>
        </row>
        <row r="2695">
          <cell r="A2695">
            <v>30003224</v>
          </cell>
          <cell r="B2695" t="str">
            <v>0</v>
          </cell>
          <cell r="C2695" t="str">
            <v>CIP1</v>
          </cell>
          <cell r="D2695" t="str">
            <v>M003</v>
          </cell>
          <cell r="E2695">
            <v>39272</v>
          </cell>
          <cell r="F2695" t="str">
            <v>Steam Iron</v>
          </cell>
          <cell r="G2695">
            <v>8867.7900000000009</v>
          </cell>
          <cell r="H2695">
            <v>-8572.2000000000007</v>
          </cell>
          <cell r="I2695">
            <v>295.58999999999997</v>
          </cell>
        </row>
        <row r="2696">
          <cell r="A2696">
            <v>30003225</v>
          </cell>
          <cell r="B2696" t="str">
            <v>0</v>
          </cell>
          <cell r="C2696" t="str">
            <v>CIP1</v>
          </cell>
          <cell r="D2696" t="str">
            <v>M003</v>
          </cell>
          <cell r="E2696">
            <v>39272</v>
          </cell>
          <cell r="F2696" t="str">
            <v>Steam Iron</v>
          </cell>
          <cell r="G2696">
            <v>8867.7900000000009</v>
          </cell>
          <cell r="H2696">
            <v>-8572.2000000000007</v>
          </cell>
          <cell r="I2696">
            <v>295.58999999999997</v>
          </cell>
        </row>
        <row r="2697">
          <cell r="A2697">
            <v>30003226</v>
          </cell>
          <cell r="B2697" t="str">
            <v>0</v>
          </cell>
          <cell r="C2697" t="str">
            <v>CIP1</v>
          </cell>
          <cell r="D2697" t="str">
            <v>M003</v>
          </cell>
          <cell r="E2697">
            <v>39272</v>
          </cell>
          <cell r="F2697" t="str">
            <v>Steam Iron</v>
          </cell>
          <cell r="G2697">
            <v>8867.7900000000009</v>
          </cell>
          <cell r="H2697">
            <v>-8572.2000000000007</v>
          </cell>
          <cell r="I2697">
            <v>295.58999999999997</v>
          </cell>
        </row>
        <row r="2698">
          <cell r="A2698">
            <v>30003227</v>
          </cell>
          <cell r="B2698" t="str">
            <v>0</v>
          </cell>
          <cell r="C2698" t="str">
            <v>CIP1</v>
          </cell>
          <cell r="D2698" t="str">
            <v>M003</v>
          </cell>
          <cell r="E2698">
            <v>39272</v>
          </cell>
          <cell r="F2698" t="str">
            <v>Steam Iron</v>
          </cell>
          <cell r="G2698">
            <v>8867.7900000000009</v>
          </cell>
          <cell r="H2698">
            <v>-8572.2000000000007</v>
          </cell>
          <cell r="I2698">
            <v>295.58999999999997</v>
          </cell>
        </row>
        <row r="2699">
          <cell r="A2699">
            <v>30003228</v>
          </cell>
          <cell r="B2699" t="str">
            <v>0</v>
          </cell>
          <cell r="C2699" t="str">
            <v>CIP1</v>
          </cell>
          <cell r="D2699" t="str">
            <v>M003</v>
          </cell>
          <cell r="E2699">
            <v>39272</v>
          </cell>
          <cell r="F2699" t="str">
            <v>Steam Iron</v>
          </cell>
          <cell r="G2699">
            <v>8867.7900000000009</v>
          </cell>
          <cell r="H2699">
            <v>-8572.2000000000007</v>
          </cell>
          <cell r="I2699">
            <v>295.58999999999997</v>
          </cell>
        </row>
        <row r="2700">
          <cell r="A2700">
            <v>30003229</v>
          </cell>
          <cell r="B2700" t="str">
            <v>0</v>
          </cell>
          <cell r="C2700" t="str">
            <v>CIP1</v>
          </cell>
          <cell r="D2700" t="str">
            <v>M003</v>
          </cell>
          <cell r="E2700">
            <v>39272</v>
          </cell>
          <cell r="F2700" t="str">
            <v>Steam Iron</v>
          </cell>
          <cell r="G2700">
            <v>8867.7900000000009</v>
          </cell>
          <cell r="H2700">
            <v>-8572.2000000000007</v>
          </cell>
          <cell r="I2700">
            <v>295.58999999999997</v>
          </cell>
        </row>
        <row r="2701">
          <cell r="A2701">
            <v>30003230</v>
          </cell>
          <cell r="B2701" t="str">
            <v>0</v>
          </cell>
          <cell r="C2701" t="str">
            <v>CIP1</v>
          </cell>
          <cell r="D2701" t="str">
            <v>M003</v>
          </cell>
          <cell r="E2701">
            <v>39272</v>
          </cell>
          <cell r="F2701" t="str">
            <v>Steam Iron</v>
          </cell>
          <cell r="G2701">
            <v>8867.7900000000009</v>
          </cell>
          <cell r="H2701">
            <v>-8572.2000000000007</v>
          </cell>
          <cell r="I2701">
            <v>295.58999999999997</v>
          </cell>
        </row>
        <row r="2702">
          <cell r="A2702">
            <v>30003231</v>
          </cell>
          <cell r="B2702" t="str">
            <v>0</v>
          </cell>
          <cell r="C2702" t="str">
            <v>CIP1</v>
          </cell>
          <cell r="D2702" t="str">
            <v>M003</v>
          </cell>
          <cell r="E2702">
            <v>39272</v>
          </cell>
          <cell r="F2702" t="str">
            <v>Steam Iron</v>
          </cell>
          <cell r="G2702">
            <v>8867.7900000000009</v>
          </cell>
          <cell r="H2702">
            <v>-8572.2000000000007</v>
          </cell>
          <cell r="I2702">
            <v>295.58999999999997</v>
          </cell>
        </row>
        <row r="2703">
          <cell r="A2703">
            <v>30003232</v>
          </cell>
          <cell r="B2703" t="str">
            <v>0</v>
          </cell>
          <cell r="C2703" t="str">
            <v>CIP1</v>
          </cell>
          <cell r="D2703" t="str">
            <v>M003</v>
          </cell>
          <cell r="E2703">
            <v>39272</v>
          </cell>
          <cell r="F2703" t="str">
            <v>Steam Iron</v>
          </cell>
          <cell r="G2703">
            <v>8867.7900000000009</v>
          </cell>
          <cell r="H2703">
            <v>-8572.2000000000007</v>
          </cell>
          <cell r="I2703">
            <v>295.58999999999997</v>
          </cell>
        </row>
        <row r="2704">
          <cell r="A2704">
            <v>30003233</v>
          </cell>
          <cell r="B2704" t="str">
            <v>0</v>
          </cell>
          <cell r="C2704" t="str">
            <v>CIP1</v>
          </cell>
          <cell r="D2704" t="str">
            <v>M003</v>
          </cell>
          <cell r="E2704">
            <v>39272</v>
          </cell>
          <cell r="F2704" t="str">
            <v>Steam Iron</v>
          </cell>
          <cell r="G2704">
            <v>8867.7900000000009</v>
          </cell>
          <cell r="H2704">
            <v>-8572.2000000000007</v>
          </cell>
          <cell r="I2704">
            <v>295.58999999999997</v>
          </cell>
        </row>
        <row r="2705">
          <cell r="A2705">
            <v>30003234</v>
          </cell>
          <cell r="B2705" t="str">
            <v>0</v>
          </cell>
          <cell r="C2705" t="str">
            <v>CIP1</v>
          </cell>
          <cell r="D2705" t="str">
            <v>M003</v>
          </cell>
          <cell r="E2705">
            <v>39272</v>
          </cell>
          <cell r="F2705" t="str">
            <v>Steam Iron</v>
          </cell>
          <cell r="G2705">
            <v>8867.7900000000009</v>
          </cell>
          <cell r="H2705">
            <v>-8572.2000000000007</v>
          </cell>
          <cell r="I2705">
            <v>295.58999999999997</v>
          </cell>
        </row>
        <row r="2706">
          <cell r="A2706">
            <v>30003235</v>
          </cell>
          <cell r="B2706" t="str">
            <v>0</v>
          </cell>
          <cell r="C2706" t="str">
            <v>CIP1</v>
          </cell>
          <cell r="D2706" t="str">
            <v>M003</v>
          </cell>
          <cell r="E2706">
            <v>39272</v>
          </cell>
          <cell r="F2706" t="str">
            <v>Steam Iron</v>
          </cell>
          <cell r="G2706">
            <v>8867.7900000000009</v>
          </cell>
          <cell r="H2706">
            <v>-8572.2000000000007</v>
          </cell>
          <cell r="I2706">
            <v>295.58999999999997</v>
          </cell>
        </row>
        <row r="2707">
          <cell r="A2707">
            <v>30003236</v>
          </cell>
          <cell r="B2707" t="str">
            <v>0</v>
          </cell>
          <cell r="C2707" t="str">
            <v>CIP1</v>
          </cell>
          <cell r="D2707" t="str">
            <v>M003</v>
          </cell>
          <cell r="E2707">
            <v>39272</v>
          </cell>
          <cell r="F2707" t="str">
            <v>Steam Iron</v>
          </cell>
          <cell r="G2707">
            <v>8867.7900000000009</v>
          </cell>
          <cell r="H2707">
            <v>-8572.2000000000007</v>
          </cell>
          <cell r="I2707">
            <v>295.58999999999997</v>
          </cell>
        </row>
        <row r="2708">
          <cell r="A2708">
            <v>30003237</v>
          </cell>
          <cell r="B2708" t="str">
            <v>0</v>
          </cell>
          <cell r="C2708" t="str">
            <v>CIP1</v>
          </cell>
          <cell r="D2708" t="str">
            <v>M003</v>
          </cell>
          <cell r="E2708">
            <v>39272</v>
          </cell>
          <cell r="F2708" t="str">
            <v>Steam Iron</v>
          </cell>
          <cell r="G2708">
            <v>8867.7900000000009</v>
          </cell>
          <cell r="H2708">
            <v>-8572.2000000000007</v>
          </cell>
          <cell r="I2708">
            <v>295.58999999999997</v>
          </cell>
        </row>
        <row r="2709">
          <cell r="A2709">
            <v>30003238</v>
          </cell>
          <cell r="B2709" t="str">
            <v>0</v>
          </cell>
          <cell r="C2709" t="str">
            <v>CIP1</v>
          </cell>
          <cell r="D2709" t="str">
            <v>M003</v>
          </cell>
          <cell r="E2709">
            <v>39272</v>
          </cell>
          <cell r="F2709" t="str">
            <v>Steam Iron</v>
          </cell>
          <cell r="G2709">
            <v>8867.7900000000009</v>
          </cell>
          <cell r="H2709">
            <v>-8572.2000000000007</v>
          </cell>
          <cell r="I2709">
            <v>295.58999999999997</v>
          </cell>
        </row>
        <row r="2710">
          <cell r="A2710">
            <v>30003239</v>
          </cell>
          <cell r="B2710" t="str">
            <v>0</v>
          </cell>
          <cell r="C2710" t="str">
            <v>CIP1</v>
          </cell>
          <cell r="D2710" t="str">
            <v>M003</v>
          </cell>
          <cell r="E2710">
            <v>39272</v>
          </cell>
          <cell r="F2710" t="str">
            <v>Steam Iron</v>
          </cell>
          <cell r="G2710">
            <v>8867.7900000000009</v>
          </cell>
          <cell r="H2710">
            <v>-8572.2000000000007</v>
          </cell>
          <cell r="I2710">
            <v>295.58999999999997</v>
          </cell>
        </row>
        <row r="2711">
          <cell r="A2711">
            <v>30003240</v>
          </cell>
          <cell r="B2711" t="str">
            <v>0</v>
          </cell>
          <cell r="C2711" t="str">
            <v>CIP1</v>
          </cell>
          <cell r="D2711" t="str">
            <v>M003</v>
          </cell>
          <cell r="E2711">
            <v>39272</v>
          </cell>
          <cell r="F2711" t="str">
            <v>Steam Iron</v>
          </cell>
          <cell r="G2711">
            <v>8867.7900000000009</v>
          </cell>
          <cell r="H2711">
            <v>-8572.2000000000007</v>
          </cell>
          <cell r="I2711">
            <v>295.58999999999997</v>
          </cell>
        </row>
        <row r="2712">
          <cell r="A2712">
            <v>30003241</v>
          </cell>
          <cell r="B2712" t="str">
            <v>0</v>
          </cell>
          <cell r="C2712" t="str">
            <v>CIP1</v>
          </cell>
          <cell r="D2712" t="str">
            <v>M003</v>
          </cell>
          <cell r="E2712">
            <v>39272</v>
          </cell>
          <cell r="F2712" t="str">
            <v>Steam Iron</v>
          </cell>
          <cell r="G2712">
            <v>8867.7900000000009</v>
          </cell>
          <cell r="H2712">
            <v>-8572.2000000000007</v>
          </cell>
          <cell r="I2712">
            <v>295.58999999999997</v>
          </cell>
        </row>
        <row r="2713">
          <cell r="A2713">
            <v>30003242</v>
          </cell>
          <cell r="B2713" t="str">
            <v>0</v>
          </cell>
          <cell r="C2713" t="str">
            <v>CIP1</v>
          </cell>
          <cell r="D2713" t="str">
            <v>M003</v>
          </cell>
          <cell r="E2713">
            <v>39272</v>
          </cell>
          <cell r="F2713" t="str">
            <v>Steam Iron</v>
          </cell>
          <cell r="G2713">
            <v>8867.7900000000009</v>
          </cell>
          <cell r="H2713">
            <v>-8572.2000000000007</v>
          </cell>
          <cell r="I2713">
            <v>295.58999999999997</v>
          </cell>
        </row>
        <row r="2714">
          <cell r="A2714">
            <v>30003243</v>
          </cell>
          <cell r="B2714" t="str">
            <v>0</v>
          </cell>
          <cell r="C2714" t="str">
            <v>CIP1</v>
          </cell>
          <cell r="D2714" t="str">
            <v>M003</v>
          </cell>
          <cell r="E2714">
            <v>39272</v>
          </cell>
          <cell r="F2714" t="str">
            <v>Steam Iron</v>
          </cell>
          <cell r="G2714">
            <v>8867.7900000000009</v>
          </cell>
          <cell r="H2714">
            <v>-8572.2000000000007</v>
          </cell>
          <cell r="I2714">
            <v>295.58999999999997</v>
          </cell>
        </row>
        <row r="2715">
          <cell r="A2715">
            <v>30003244</v>
          </cell>
          <cell r="B2715" t="str">
            <v>0</v>
          </cell>
          <cell r="C2715" t="str">
            <v>CIP1</v>
          </cell>
          <cell r="D2715" t="str">
            <v>M003</v>
          </cell>
          <cell r="E2715">
            <v>39272</v>
          </cell>
          <cell r="F2715" t="str">
            <v>Steam Iron</v>
          </cell>
          <cell r="G2715">
            <v>8867.7900000000009</v>
          </cell>
          <cell r="H2715">
            <v>-8572.2000000000007</v>
          </cell>
          <cell r="I2715">
            <v>295.58999999999997</v>
          </cell>
        </row>
        <row r="2716">
          <cell r="A2716">
            <v>30003245</v>
          </cell>
          <cell r="B2716" t="str">
            <v>0</v>
          </cell>
          <cell r="C2716" t="str">
            <v>CIP1</v>
          </cell>
          <cell r="D2716" t="str">
            <v>M003</v>
          </cell>
          <cell r="E2716">
            <v>39272</v>
          </cell>
          <cell r="F2716" t="str">
            <v>Steam Iron</v>
          </cell>
          <cell r="G2716">
            <v>8867.7900000000009</v>
          </cell>
          <cell r="H2716">
            <v>-8572.2000000000007</v>
          </cell>
          <cell r="I2716">
            <v>295.58999999999997</v>
          </cell>
        </row>
        <row r="2717">
          <cell r="A2717">
            <v>30003246</v>
          </cell>
          <cell r="B2717" t="str">
            <v>0</v>
          </cell>
          <cell r="C2717" t="str">
            <v>CIP1</v>
          </cell>
          <cell r="D2717" t="str">
            <v>M003</v>
          </cell>
          <cell r="E2717">
            <v>39272</v>
          </cell>
          <cell r="F2717" t="str">
            <v>Steam Iron</v>
          </cell>
          <cell r="G2717">
            <v>8867.7900000000009</v>
          </cell>
          <cell r="H2717">
            <v>-8572.2000000000007</v>
          </cell>
          <cell r="I2717">
            <v>295.58999999999997</v>
          </cell>
        </row>
        <row r="2718">
          <cell r="A2718">
            <v>30003247</v>
          </cell>
          <cell r="B2718" t="str">
            <v>0</v>
          </cell>
          <cell r="C2718" t="str">
            <v>CIP1</v>
          </cell>
          <cell r="D2718" t="str">
            <v>M003</v>
          </cell>
          <cell r="E2718">
            <v>39272</v>
          </cell>
          <cell r="F2718" t="str">
            <v>Steam Iron</v>
          </cell>
          <cell r="G2718">
            <v>8867.7900000000009</v>
          </cell>
          <cell r="H2718">
            <v>-8572.2000000000007</v>
          </cell>
          <cell r="I2718">
            <v>295.58999999999997</v>
          </cell>
        </row>
        <row r="2719">
          <cell r="A2719">
            <v>30003248</v>
          </cell>
          <cell r="B2719" t="str">
            <v>0</v>
          </cell>
          <cell r="C2719" t="str">
            <v>CIP1</v>
          </cell>
          <cell r="D2719" t="str">
            <v>M003</v>
          </cell>
          <cell r="E2719">
            <v>39272</v>
          </cell>
          <cell r="F2719" t="str">
            <v>Steam Iron</v>
          </cell>
          <cell r="G2719">
            <v>8867.7900000000009</v>
          </cell>
          <cell r="H2719">
            <v>-8572.2000000000007</v>
          </cell>
          <cell r="I2719">
            <v>295.58999999999997</v>
          </cell>
        </row>
        <row r="2720">
          <cell r="A2720">
            <v>30003249</v>
          </cell>
          <cell r="B2720" t="str">
            <v>0</v>
          </cell>
          <cell r="C2720" t="str">
            <v>CIP1</v>
          </cell>
          <cell r="D2720" t="str">
            <v>M003</v>
          </cell>
          <cell r="E2720">
            <v>39272</v>
          </cell>
          <cell r="F2720" t="str">
            <v>Steam Iron</v>
          </cell>
          <cell r="G2720">
            <v>8867.7900000000009</v>
          </cell>
          <cell r="H2720">
            <v>-8572.2000000000007</v>
          </cell>
          <cell r="I2720">
            <v>295.58999999999997</v>
          </cell>
        </row>
        <row r="2721">
          <cell r="A2721">
            <v>30003250</v>
          </cell>
          <cell r="B2721" t="str">
            <v>0</v>
          </cell>
          <cell r="C2721" t="str">
            <v>CIP1</v>
          </cell>
          <cell r="D2721" t="str">
            <v>M003</v>
          </cell>
          <cell r="E2721">
            <v>39272</v>
          </cell>
          <cell r="F2721" t="str">
            <v>Steam Iron</v>
          </cell>
          <cell r="G2721">
            <v>8867.7900000000009</v>
          </cell>
          <cell r="H2721">
            <v>-8572.2000000000007</v>
          </cell>
          <cell r="I2721">
            <v>295.58999999999997</v>
          </cell>
        </row>
        <row r="2722">
          <cell r="A2722">
            <v>30003251</v>
          </cell>
          <cell r="B2722" t="str">
            <v>0</v>
          </cell>
          <cell r="C2722" t="str">
            <v>CIP1</v>
          </cell>
          <cell r="D2722" t="str">
            <v>M003</v>
          </cell>
          <cell r="E2722">
            <v>39272</v>
          </cell>
          <cell r="F2722" t="str">
            <v>Steam Iron</v>
          </cell>
          <cell r="G2722">
            <v>8867.7900000000009</v>
          </cell>
          <cell r="H2722">
            <v>-8572.2000000000007</v>
          </cell>
          <cell r="I2722">
            <v>295.58999999999997</v>
          </cell>
        </row>
        <row r="2723">
          <cell r="A2723">
            <v>30003252</v>
          </cell>
          <cell r="B2723" t="str">
            <v>0</v>
          </cell>
          <cell r="C2723" t="str">
            <v>CIP1</v>
          </cell>
          <cell r="D2723" t="str">
            <v>M003</v>
          </cell>
          <cell r="E2723">
            <v>39272</v>
          </cell>
          <cell r="F2723" t="str">
            <v>Steam Iron</v>
          </cell>
          <cell r="G2723">
            <v>8867.7900000000009</v>
          </cell>
          <cell r="H2723">
            <v>-8572.2000000000007</v>
          </cell>
          <cell r="I2723">
            <v>295.58999999999997</v>
          </cell>
        </row>
        <row r="2724">
          <cell r="A2724">
            <v>30003253</v>
          </cell>
          <cell r="B2724" t="str">
            <v>0</v>
          </cell>
          <cell r="C2724" t="str">
            <v>CIP1</v>
          </cell>
          <cell r="D2724" t="str">
            <v>M003</v>
          </cell>
          <cell r="E2724">
            <v>39272</v>
          </cell>
          <cell r="F2724" t="str">
            <v>Steam Iron</v>
          </cell>
          <cell r="G2724">
            <v>8867.7900000000009</v>
          </cell>
          <cell r="H2724">
            <v>-8572.2000000000007</v>
          </cell>
          <cell r="I2724">
            <v>295.58999999999997</v>
          </cell>
        </row>
        <row r="2725">
          <cell r="A2725">
            <v>30003254</v>
          </cell>
          <cell r="B2725" t="str">
            <v>0</v>
          </cell>
          <cell r="C2725" t="str">
            <v>CIP1</v>
          </cell>
          <cell r="D2725" t="str">
            <v>M003</v>
          </cell>
          <cell r="E2725">
            <v>39272</v>
          </cell>
          <cell r="F2725" t="str">
            <v>Steam Iron</v>
          </cell>
          <cell r="G2725">
            <v>8867.7900000000009</v>
          </cell>
          <cell r="H2725">
            <v>-8572.2000000000007</v>
          </cell>
          <cell r="I2725">
            <v>295.58999999999997</v>
          </cell>
        </row>
        <row r="2726">
          <cell r="A2726">
            <v>30003255</v>
          </cell>
          <cell r="B2726" t="str">
            <v>0</v>
          </cell>
          <cell r="C2726" t="str">
            <v>CIP1</v>
          </cell>
          <cell r="D2726" t="str">
            <v>M003</v>
          </cell>
          <cell r="E2726">
            <v>38777</v>
          </cell>
          <cell r="F2726" t="str">
            <v>Steam Iron</v>
          </cell>
          <cell r="G2726">
            <v>11267.64</v>
          </cell>
          <cell r="H2726">
            <v>-11267.64</v>
          </cell>
          <cell r="I2726">
            <v>0</v>
          </cell>
        </row>
        <row r="2727">
          <cell r="A2727">
            <v>30003256</v>
          </cell>
          <cell r="B2727" t="str">
            <v>0</v>
          </cell>
          <cell r="C2727" t="str">
            <v>CIP1</v>
          </cell>
          <cell r="D2727" t="str">
            <v>M003</v>
          </cell>
          <cell r="E2727">
            <v>38777</v>
          </cell>
          <cell r="F2727" t="str">
            <v>Steam Iron</v>
          </cell>
          <cell r="G2727">
            <v>11267.64</v>
          </cell>
          <cell r="H2727">
            <v>-11267.64</v>
          </cell>
          <cell r="I2727">
            <v>0</v>
          </cell>
        </row>
        <row r="2728">
          <cell r="A2728">
            <v>30003257</v>
          </cell>
          <cell r="B2728" t="str">
            <v>0</v>
          </cell>
          <cell r="C2728" t="str">
            <v>CIP1</v>
          </cell>
          <cell r="D2728" t="str">
            <v>M003</v>
          </cell>
          <cell r="E2728">
            <v>38777</v>
          </cell>
          <cell r="F2728" t="str">
            <v>Steam Iron</v>
          </cell>
          <cell r="G2728">
            <v>11267.64</v>
          </cell>
          <cell r="H2728">
            <v>-11267.64</v>
          </cell>
          <cell r="I2728">
            <v>0</v>
          </cell>
        </row>
        <row r="2729">
          <cell r="A2729">
            <v>30003258</v>
          </cell>
          <cell r="B2729" t="str">
            <v>0</v>
          </cell>
          <cell r="C2729" t="str">
            <v>CIP1</v>
          </cell>
          <cell r="D2729" t="str">
            <v>M003</v>
          </cell>
          <cell r="E2729">
            <v>38777</v>
          </cell>
          <cell r="F2729" t="str">
            <v>Steam Iron</v>
          </cell>
          <cell r="G2729">
            <v>11267.64</v>
          </cell>
          <cell r="H2729">
            <v>-11267.64</v>
          </cell>
          <cell r="I2729">
            <v>0</v>
          </cell>
        </row>
        <row r="2730">
          <cell r="A2730">
            <v>30003259</v>
          </cell>
          <cell r="B2730" t="str">
            <v>0</v>
          </cell>
          <cell r="C2730" t="str">
            <v>CIP1</v>
          </cell>
          <cell r="D2730" t="str">
            <v>M003</v>
          </cell>
          <cell r="E2730">
            <v>38777</v>
          </cell>
          <cell r="F2730" t="str">
            <v>Steam Iron</v>
          </cell>
          <cell r="G2730">
            <v>11267.64</v>
          </cell>
          <cell r="H2730">
            <v>-11267.64</v>
          </cell>
          <cell r="I2730">
            <v>0</v>
          </cell>
        </row>
        <row r="2731">
          <cell r="A2731">
            <v>30003260</v>
          </cell>
          <cell r="B2731" t="str">
            <v>0</v>
          </cell>
          <cell r="C2731" t="str">
            <v>CIP1</v>
          </cell>
          <cell r="D2731" t="str">
            <v>M003</v>
          </cell>
          <cell r="E2731">
            <v>38777</v>
          </cell>
          <cell r="F2731" t="str">
            <v>Steam Iron</v>
          </cell>
          <cell r="G2731">
            <v>11267.64</v>
          </cell>
          <cell r="H2731">
            <v>-11267.64</v>
          </cell>
          <cell r="I2731">
            <v>0</v>
          </cell>
        </row>
        <row r="2732">
          <cell r="A2732">
            <v>30003261</v>
          </cell>
          <cell r="B2732" t="str">
            <v>0</v>
          </cell>
          <cell r="C2732" t="str">
            <v>CIP1</v>
          </cell>
          <cell r="D2732" t="str">
            <v>M003</v>
          </cell>
          <cell r="E2732">
            <v>38777</v>
          </cell>
          <cell r="F2732" t="str">
            <v>Steam Iron</v>
          </cell>
          <cell r="G2732">
            <v>11267.64</v>
          </cell>
          <cell r="H2732">
            <v>-11267.64</v>
          </cell>
          <cell r="I2732">
            <v>0</v>
          </cell>
        </row>
        <row r="2733">
          <cell r="A2733">
            <v>30003262</v>
          </cell>
          <cell r="B2733" t="str">
            <v>0</v>
          </cell>
          <cell r="C2733" t="str">
            <v>CIP1</v>
          </cell>
          <cell r="D2733" t="str">
            <v>M003</v>
          </cell>
          <cell r="E2733">
            <v>38777</v>
          </cell>
          <cell r="F2733" t="str">
            <v>Steam Iron</v>
          </cell>
          <cell r="G2733">
            <v>11267.64</v>
          </cell>
          <cell r="H2733">
            <v>-11267.64</v>
          </cell>
          <cell r="I2733">
            <v>0</v>
          </cell>
        </row>
        <row r="2734">
          <cell r="A2734">
            <v>30003263</v>
          </cell>
          <cell r="B2734" t="str">
            <v>0</v>
          </cell>
          <cell r="C2734" t="str">
            <v>CIP1</v>
          </cell>
          <cell r="D2734" t="str">
            <v>M003</v>
          </cell>
          <cell r="E2734">
            <v>38777</v>
          </cell>
          <cell r="F2734" t="str">
            <v>Steam Iron</v>
          </cell>
          <cell r="G2734">
            <v>11267.64</v>
          </cell>
          <cell r="H2734">
            <v>-11267.64</v>
          </cell>
          <cell r="I2734">
            <v>0</v>
          </cell>
        </row>
        <row r="2735">
          <cell r="A2735">
            <v>30003264</v>
          </cell>
          <cell r="B2735" t="str">
            <v>0</v>
          </cell>
          <cell r="C2735" t="str">
            <v>CIP1</v>
          </cell>
          <cell r="D2735" t="str">
            <v>M003</v>
          </cell>
          <cell r="E2735">
            <v>38777</v>
          </cell>
          <cell r="F2735" t="str">
            <v>Steam Iron</v>
          </cell>
          <cell r="G2735">
            <v>11267.64</v>
          </cell>
          <cell r="H2735">
            <v>-11267.64</v>
          </cell>
          <cell r="I2735">
            <v>0</v>
          </cell>
        </row>
        <row r="2736">
          <cell r="A2736">
            <v>30003265</v>
          </cell>
          <cell r="B2736" t="str">
            <v>0</v>
          </cell>
          <cell r="C2736" t="str">
            <v>CIP1</v>
          </cell>
          <cell r="D2736" t="str">
            <v>M003</v>
          </cell>
          <cell r="E2736">
            <v>38777</v>
          </cell>
          <cell r="F2736" t="str">
            <v>Steam Iron</v>
          </cell>
          <cell r="G2736">
            <v>11267.64</v>
          </cell>
          <cell r="H2736">
            <v>-11267.64</v>
          </cell>
          <cell r="I2736">
            <v>0</v>
          </cell>
        </row>
        <row r="2737">
          <cell r="A2737">
            <v>30003266</v>
          </cell>
          <cell r="B2737" t="str">
            <v>0</v>
          </cell>
          <cell r="C2737" t="str">
            <v>CIP1</v>
          </cell>
          <cell r="D2737" t="str">
            <v>M003</v>
          </cell>
          <cell r="E2737">
            <v>38777</v>
          </cell>
          <cell r="F2737" t="str">
            <v>Steam Iron</v>
          </cell>
          <cell r="G2737">
            <v>11267.64</v>
          </cell>
          <cell r="H2737">
            <v>-11267.64</v>
          </cell>
          <cell r="I2737">
            <v>0</v>
          </cell>
        </row>
        <row r="2738">
          <cell r="A2738">
            <v>30003267</v>
          </cell>
          <cell r="B2738" t="str">
            <v>0</v>
          </cell>
          <cell r="C2738" t="str">
            <v>CIP1</v>
          </cell>
          <cell r="D2738" t="str">
            <v>M003</v>
          </cell>
          <cell r="E2738">
            <v>38777</v>
          </cell>
          <cell r="F2738" t="str">
            <v>Steam Iron</v>
          </cell>
          <cell r="G2738">
            <v>11267.64</v>
          </cell>
          <cell r="H2738">
            <v>-11267.64</v>
          </cell>
          <cell r="I2738">
            <v>0</v>
          </cell>
        </row>
        <row r="2739">
          <cell r="A2739">
            <v>30003268</v>
          </cell>
          <cell r="B2739" t="str">
            <v>0</v>
          </cell>
          <cell r="C2739" t="str">
            <v>CIP1</v>
          </cell>
          <cell r="D2739" t="str">
            <v>M003</v>
          </cell>
          <cell r="E2739">
            <v>38777</v>
          </cell>
          <cell r="F2739" t="str">
            <v>Steam Iron</v>
          </cell>
          <cell r="G2739">
            <v>11267.64</v>
          </cell>
          <cell r="H2739">
            <v>-11267.64</v>
          </cell>
          <cell r="I2739">
            <v>0</v>
          </cell>
        </row>
        <row r="2740">
          <cell r="A2740">
            <v>30003269</v>
          </cell>
          <cell r="B2740" t="str">
            <v>0</v>
          </cell>
          <cell r="C2740" t="str">
            <v>CIP1</v>
          </cell>
          <cell r="D2740" t="str">
            <v>M003</v>
          </cell>
          <cell r="E2740">
            <v>39115</v>
          </cell>
          <cell r="F2740" t="str">
            <v>Steam Iron</v>
          </cell>
          <cell r="G2740">
            <v>11513.99</v>
          </cell>
          <cell r="H2740">
            <v>-11450.03</v>
          </cell>
          <cell r="I2740">
            <v>63.96</v>
          </cell>
        </row>
        <row r="2741">
          <cell r="A2741">
            <v>30003270</v>
          </cell>
          <cell r="B2741" t="str">
            <v>0</v>
          </cell>
          <cell r="C2741" t="str">
            <v>CIP1</v>
          </cell>
          <cell r="D2741" t="str">
            <v>M003</v>
          </cell>
          <cell r="E2741">
            <v>39115</v>
          </cell>
          <cell r="F2741" t="str">
            <v>Steam Iron</v>
          </cell>
          <cell r="G2741">
            <v>11513.99</v>
          </cell>
          <cell r="H2741">
            <v>-11450.03</v>
          </cell>
          <cell r="I2741">
            <v>63.96</v>
          </cell>
        </row>
        <row r="2742">
          <cell r="A2742">
            <v>30003271</v>
          </cell>
          <cell r="B2742" t="str">
            <v>0</v>
          </cell>
          <cell r="C2742" t="str">
            <v>CIP1</v>
          </cell>
          <cell r="D2742" t="str">
            <v>M003</v>
          </cell>
          <cell r="E2742">
            <v>39115</v>
          </cell>
          <cell r="F2742" t="str">
            <v>Steam Iron</v>
          </cell>
          <cell r="G2742">
            <v>11513.99</v>
          </cell>
          <cell r="H2742">
            <v>-11450.03</v>
          </cell>
          <cell r="I2742">
            <v>63.96</v>
          </cell>
        </row>
        <row r="2743">
          <cell r="A2743">
            <v>30003272</v>
          </cell>
          <cell r="B2743" t="str">
            <v>0</v>
          </cell>
          <cell r="C2743" t="str">
            <v>CIP1</v>
          </cell>
          <cell r="D2743" t="str">
            <v>M003</v>
          </cell>
          <cell r="E2743">
            <v>39115</v>
          </cell>
          <cell r="F2743" t="str">
            <v>Steam Iron</v>
          </cell>
          <cell r="G2743">
            <v>11513.99</v>
          </cell>
          <cell r="H2743">
            <v>-11450.03</v>
          </cell>
          <cell r="I2743">
            <v>63.96</v>
          </cell>
        </row>
        <row r="2744">
          <cell r="A2744">
            <v>30003273</v>
          </cell>
          <cell r="B2744" t="str">
            <v>0</v>
          </cell>
          <cell r="C2744" t="str">
            <v>CIP1</v>
          </cell>
          <cell r="D2744" t="str">
            <v>M003</v>
          </cell>
          <cell r="E2744">
            <v>39115</v>
          </cell>
          <cell r="F2744" t="str">
            <v>Steam Iron</v>
          </cell>
          <cell r="G2744">
            <v>11513.99</v>
          </cell>
          <cell r="H2744">
            <v>-11450.03</v>
          </cell>
          <cell r="I2744">
            <v>63.96</v>
          </cell>
        </row>
        <row r="2745">
          <cell r="A2745">
            <v>30003274</v>
          </cell>
          <cell r="B2745" t="str">
            <v>0</v>
          </cell>
          <cell r="C2745" t="str">
            <v>CIP1</v>
          </cell>
          <cell r="D2745" t="str">
            <v>M003</v>
          </cell>
          <cell r="E2745">
            <v>39115</v>
          </cell>
          <cell r="F2745" t="str">
            <v>Steam Iron</v>
          </cell>
          <cell r="G2745">
            <v>11513.99</v>
          </cell>
          <cell r="H2745">
            <v>-11450.03</v>
          </cell>
          <cell r="I2745">
            <v>63.96</v>
          </cell>
        </row>
        <row r="2746">
          <cell r="A2746">
            <v>30003275</v>
          </cell>
          <cell r="B2746" t="str">
            <v>0</v>
          </cell>
          <cell r="C2746" t="str">
            <v>CIP1</v>
          </cell>
          <cell r="D2746" t="str">
            <v>M003</v>
          </cell>
          <cell r="E2746">
            <v>39115</v>
          </cell>
          <cell r="F2746" t="str">
            <v>Steam Iron</v>
          </cell>
          <cell r="G2746">
            <v>11513.99</v>
          </cell>
          <cell r="H2746">
            <v>-11450.03</v>
          </cell>
          <cell r="I2746">
            <v>63.96</v>
          </cell>
        </row>
        <row r="2747">
          <cell r="A2747">
            <v>30003276</v>
          </cell>
          <cell r="B2747" t="str">
            <v>0</v>
          </cell>
          <cell r="C2747" t="str">
            <v>CIP1</v>
          </cell>
          <cell r="D2747" t="str">
            <v>M003</v>
          </cell>
          <cell r="E2747">
            <v>39115</v>
          </cell>
          <cell r="F2747" t="str">
            <v>Steam Iron</v>
          </cell>
          <cell r="G2747">
            <v>11513.99</v>
          </cell>
          <cell r="H2747">
            <v>-11450.03</v>
          </cell>
          <cell r="I2747">
            <v>63.96</v>
          </cell>
        </row>
        <row r="2748">
          <cell r="A2748">
            <v>30003277</v>
          </cell>
          <cell r="B2748" t="str">
            <v>0</v>
          </cell>
          <cell r="C2748" t="str">
            <v>CIP1</v>
          </cell>
          <cell r="D2748" t="str">
            <v>M003</v>
          </cell>
          <cell r="E2748">
            <v>39115</v>
          </cell>
          <cell r="F2748" t="str">
            <v>Steam Iron</v>
          </cell>
          <cell r="G2748">
            <v>11513.99</v>
          </cell>
          <cell r="H2748">
            <v>-11450.03</v>
          </cell>
          <cell r="I2748">
            <v>63.96</v>
          </cell>
        </row>
        <row r="2749">
          <cell r="A2749">
            <v>30003278</v>
          </cell>
          <cell r="B2749" t="str">
            <v>0</v>
          </cell>
          <cell r="C2749" t="str">
            <v>CIP1</v>
          </cell>
          <cell r="D2749" t="str">
            <v>M003</v>
          </cell>
          <cell r="E2749">
            <v>39115</v>
          </cell>
          <cell r="F2749" t="str">
            <v>Steam Iron</v>
          </cell>
          <cell r="G2749">
            <v>11513.99</v>
          </cell>
          <cell r="H2749">
            <v>-11450.03</v>
          </cell>
          <cell r="I2749">
            <v>63.96</v>
          </cell>
        </row>
        <row r="2750">
          <cell r="A2750">
            <v>30003279</v>
          </cell>
          <cell r="B2750" t="str">
            <v>0</v>
          </cell>
          <cell r="C2750" t="str">
            <v>CIP1</v>
          </cell>
          <cell r="D2750" t="str">
            <v>M003</v>
          </cell>
          <cell r="E2750">
            <v>39115</v>
          </cell>
          <cell r="F2750" t="str">
            <v>Steam Iron</v>
          </cell>
          <cell r="G2750">
            <v>11513.99</v>
          </cell>
          <cell r="H2750">
            <v>-11450.03</v>
          </cell>
          <cell r="I2750">
            <v>63.96</v>
          </cell>
        </row>
        <row r="2751">
          <cell r="A2751">
            <v>30003280</v>
          </cell>
          <cell r="B2751" t="str">
            <v>0</v>
          </cell>
          <cell r="C2751" t="str">
            <v>CIP1</v>
          </cell>
          <cell r="D2751" t="str">
            <v>M003</v>
          </cell>
          <cell r="E2751">
            <v>39115</v>
          </cell>
          <cell r="F2751" t="str">
            <v>Steam Iron</v>
          </cell>
          <cell r="G2751">
            <v>11513.99</v>
          </cell>
          <cell r="H2751">
            <v>-11450.03</v>
          </cell>
          <cell r="I2751">
            <v>63.96</v>
          </cell>
        </row>
        <row r="2752">
          <cell r="A2752">
            <v>30003281</v>
          </cell>
          <cell r="B2752" t="str">
            <v>0</v>
          </cell>
          <cell r="C2752" t="str">
            <v>CIP1</v>
          </cell>
          <cell r="D2752" t="str">
            <v>M003</v>
          </cell>
          <cell r="E2752">
            <v>39115</v>
          </cell>
          <cell r="F2752" t="str">
            <v>Steam Iron</v>
          </cell>
          <cell r="G2752">
            <v>11513.99</v>
          </cell>
          <cell r="H2752">
            <v>-11450.03</v>
          </cell>
          <cell r="I2752">
            <v>63.96</v>
          </cell>
        </row>
        <row r="2753">
          <cell r="A2753">
            <v>30003282</v>
          </cell>
          <cell r="B2753" t="str">
            <v>0</v>
          </cell>
          <cell r="C2753" t="str">
            <v>CIP1</v>
          </cell>
          <cell r="D2753" t="str">
            <v>M003</v>
          </cell>
          <cell r="E2753">
            <v>39115</v>
          </cell>
          <cell r="F2753" t="str">
            <v>Steam Iron</v>
          </cell>
          <cell r="G2753">
            <v>11513.99</v>
          </cell>
          <cell r="H2753">
            <v>-11450.03</v>
          </cell>
          <cell r="I2753">
            <v>63.96</v>
          </cell>
        </row>
        <row r="2754">
          <cell r="A2754">
            <v>30003283</v>
          </cell>
          <cell r="B2754" t="str">
            <v>0</v>
          </cell>
          <cell r="C2754" t="str">
            <v>CIP1</v>
          </cell>
          <cell r="D2754" t="str">
            <v>M003</v>
          </cell>
          <cell r="E2754">
            <v>39115</v>
          </cell>
          <cell r="F2754" t="str">
            <v>Steam Iron</v>
          </cell>
          <cell r="G2754">
            <v>11513.99</v>
          </cell>
          <cell r="H2754">
            <v>-11450.03</v>
          </cell>
          <cell r="I2754">
            <v>63.96</v>
          </cell>
        </row>
        <row r="2755">
          <cell r="A2755">
            <v>30003284</v>
          </cell>
          <cell r="B2755" t="str">
            <v>0</v>
          </cell>
          <cell r="C2755" t="str">
            <v>CIP1</v>
          </cell>
          <cell r="D2755" t="str">
            <v>M003</v>
          </cell>
          <cell r="E2755">
            <v>39115</v>
          </cell>
          <cell r="F2755" t="str">
            <v>Steam Iron</v>
          </cell>
          <cell r="G2755">
            <v>11513.99</v>
          </cell>
          <cell r="H2755">
            <v>-11450.03</v>
          </cell>
          <cell r="I2755">
            <v>63.96</v>
          </cell>
        </row>
        <row r="2756">
          <cell r="A2756">
            <v>30003285</v>
          </cell>
          <cell r="B2756" t="str">
            <v>0</v>
          </cell>
          <cell r="C2756" t="str">
            <v>CIP1</v>
          </cell>
          <cell r="D2756" t="str">
            <v>M003</v>
          </cell>
          <cell r="E2756">
            <v>39115</v>
          </cell>
          <cell r="F2756" t="str">
            <v>Steam Iron</v>
          </cell>
          <cell r="G2756">
            <v>11513.99</v>
          </cell>
          <cell r="H2756">
            <v>-11450.03</v>
          </cell>
          <cell r="I2756">
            <v>63.96</v>
          </cell>
        </row>
        <row r="2757">
          <cell r="A2757">
            <v>30003286</v>
          </cell>
          <cell r="B2757" t="str">
            <v>0</v>
          </cell>
          <cell r="C2757" t="str">
            <v>CIP1</v>
          </cell>
          <cell r="D2757" t="str">
            <v>M003</v>
          </cell>
          <cell r="E2757">
            <v>39115</v>
          </cell>
          <cell r="F2757" t="str">
            <v>Steam Iron</v>
          </cell>
          <cell r="G2757">
            <v>11513.99</v>
          </cell>
          <cell r="H2757">
            <v>-11450.03</v>
          </cell>
          <cell r="I2757">
            <v>63.96</v>
          </cell>
        </row>
        <row r="2758">
          <cell r="A2758">
            <v>30003287</v>
          </cell>
          <cell r="B2758" t="str">
            <v>0</v>
          </cell>
          <cell r="C2758" t="str">
            <v>CIP1</v>
          </cell>
          <cell r="D2758" t="str">
            <v>M003</v>
          </cell>
          <cell r="E2758">
            <v>39115</v>
          </cell>
          <cell r="F2758" t="str">
            <v>Steam Iron</v>
          </cell>
          <cell r="G2758">
            <v>11513.99</v>
          </cell>
          <cell r="H2758">
            <v>-11450.03</v>
          </cell>
          <cell r="I2758">
            <v>63.96</v>
          </cell>
        </row>
        <row r="2759">
          <cell r="A2759">
            <v>30003288</v>
          </cell>
          <cell r="B2759" t="str">
            <v>0</v>
          </cell>
          <cell r="C2759" t="str">
            <v>CIP1</v>
          </cell>
          <cell r="D2759" t="str">
            <v>M003</v>
          </cell>
          <cell r="E2759">
            <v>39115</v>
          </cell>
          <cell r="F2759" t="str">
            <v>Steam Iron</v>
          </cell>
          <cell r="G2759">
            <v>11513.99</v>
          </cell>
          <cell r="H2759">
            <v>-11450.03</v>
          </cell>
          <cell r="I2759">
            <v>63.96</v>
          </cell>
        </row>
        <row r="2760">
          <cell r="A2760">
            <v>30003289</v>
          </cell>
          <cell r="B2760" t="str">
            <v>0</v>
          </cell>
          <cell r="C2760" t="str">
            <v>CIP1</v>
          </cell>
          <cell r="D2760" t="str">
            <v>M003</v>
          </cell>
          <cell r="E2760">
            <v>39115</v>
          </cell>
          <cell r="F2760" t="str">
            <v>Steam Iron</v>
          </cell>
          <cell r="G2760">
            <v>11513.99</v>
          </cell>
          <cell r="H2760">
            <v>-11450.03</v>
          </cell>
          <cell r="I2760">
            <v>63.96</v>
          </cell>
        </row>
        <row r="2761">
          <cell r="A2761">
            <v>30003290</v>
          </cell>
          <cell r="B2761" t="str">
            <v>0</v>
          </cell>
          <cell r="C2761" t="str">
            <v>CIP1</v>
          </cell>
          <cell r="D2761" t="str">
            <v>M003</v>
          </cell>
          <cell r="E2761">
            <v>39115</v>
          </cell>
          <cell r="F2761" t="str">
            <v>Steam Iron</v>
          </cell>
          <cell r="G2761">
            <v>11513.99</v>
          </cell>
          <cell r="H2761">
            <v>-11450.03</v>
          </cell>
          <cell r="I2761">
            <v>63.96</v>
          </cell>
        </row>
        <row r="2762">
          <cell r="A2762">
            <v>30003291</v>
          </cell>
          <cell r="B2762" t="str">
            <v>0</v>
          </cell>
          <cell r="C2762" t="str">
            <v>CIP1</v>
          </cell>
          <cell r="D2762" t="str">
            <v>M003</v>
          </cell>
          <cell r="E2762">
            <v>39115</v>
          </cell>
          <cell r="F2762" t="str">
            <v>Steam Iron</v>
          </cell>
          <cell r="G2762">
            <v>11513.99</v>
          </cell>
          <cell r="H2762">
            <v>-11450.03</v>
          </cell>
          <cell r="I2762">
            <v>63.96</v>
          </cell>
        </row>
        <row r="2763">
          <cell r="A2763">
            <v>30003292</v>
          </cell>
          <cell r="B2763" t="str">
            <v>0</v>
          </cell>
          <cell r="C2763" t="str">
            <v>CIP1</v>
          </cell>
          <cell r="D2763" t="str">
            <v>M003</v>
          </cell>
          <cell r="E2763">
            <v>39115</v>
          </cell>
          <cell r="F2763" t="str">
            <v>Steam Iron</v>
          </cell>
          <cell r="G2763">
            <v>11513.99</v>
          </cell>
          <cell r="H2763">
            <v>-11450.03</v>
          </cell>
          <cell r="I2763">
            <v>63.96</v>
          </cell>
        </row>
        <row r="2764">
          <cell r="A2764">
            <v>30003293</v>
          </cell>
          <cell r="B2764" t="str">
            <v>0</v>
          </cell>
          <cell r="C2764" t="str">
            <v>CIP1</v>
          </cell>
          <cell r="D2764" t="str">
            <v>M003</v>
          </cell>
          <cell r="E2764">
            <v>39115</v>
          </cell>
          <cell r="F2764" t="str">
            <v>Steam Iron</v>
          </cell>
          <cell r="G2764">
            <v>11513.99</v>
          </cell>
          <cell r="H2764">
            <v>-11450.03</v>
          </cell>
          <cell r="I2764">
            <v>63.96</v>
          </cell>
        </row>
        <row r="2765">
          <cell r="A2765">
            <v>30003294</v>
          </cell>
          <cell r="B2765" t="str">
            <v>0</v>
          </cell>
          <cell r="C2765" t="str">
            <v>CIP1</v>
          </cell>
          <cell r="D2765" t="str">
            <v>M003</v>
          </cell>
          <cell r="E2765">
            <v>39115</v>
          </cell>
          <cell r="F2765" t="str">
            <v>Steam Iron</v>
          </cell>
          <cell r="G2765">
            <v>11513.99</v>
          </cell>
          <cell r="H2765">
            <v>-11450.03</v>
          </cell>
          <cell r="I2765">
            <v>63.96</v>
          </cell>
        </row>
        <row r="2766">
          <cell r="A2766">
            <v>30003295</v>
          </cell>
          <cell r="B2766" t="str">
            <v>0</v>
          </cell>
          <cell r="C2766" t="str">
            <v>CIP1</v>
          </cell>
          <cell r="D2766" t="str">
            <v>M003</v>
          </cell>
          <cell r="E2766">
            <v>39652</v>
          </cell>
          <cell r="F2766" t="str">
            <v>Steam Iron</v>
          </cell>
          <cell r="G2766">
            <v>13861.72</v>
          </cell>
          <cell r="H2766">
            <v>-12475.54</v>
          </cell>
          <cell r="I2766">
            <v>1386.18</v>
          </cell>
        </row>
        <row r="2767">
          <cell r="A2767">
            <v>30003296</v>
          </cell>
          <cell r="B2767" t="str">
            <v>0</v>
          </cell>
          <cell r="C2767" t="str">
            <v>CIP1</v>
          </cell>
          <cell r="D2767" t="str">
            <v>M003</v>
          </cell>
          <cell r="E2767">
            <v>39652</v>
          </cell>
          <cell r="F2767" t="str">
            <v>Steam Iron</v>
          </cell>
          <cell r="G2767">
            <v>13861.72</v>
          </cell>
          <cell r="H2767">
            <v>-12475.54</v>
          </cell>
          <cell r="I2767">
            <v>1386.18</v>
          </cell>
        </row>
        <row r="2768">
          <cell r="A2768">
            <v>30003297</v>
          </cell>
          <cell r="B2768" t="str">
            <v>0</v>
          </cell>
          <cell r="C2768" t="str">
            <v>CIP1</v>
          </cell>
          <cell r="D2768" t="str">
            <v>M003</v>
          </cell>
          <cell r="E2768">
            <v>39652</v>
          </cell>
          <cell r="F2768" t="str">
            <v>Steam Iron</v>
          </cell>
          <cell r="G2768">
            <v>13861.72</v>
          </cell>
          <cell r="H2768">
            <v>-12475.54</v>
          </cell>
          <cell r="I2768">
            <v>1386.18</v>
          </cell>
        </row>
        <row r="2769">
          <cell r="A2769">
            <v>30003298</v>
          </cell>
          <cell r="B2769" t="str">
            <v>0</v>
          </cell>
          <cell r="C2769" t="str">
            <v>CIP1</v>
          </cell>
          <cell r="D2769" t="str">
            <v>M003</v>
          </cell>
          <cell r="E2769">
            <v>39652</v>
          </cell>
          <cell r="F2769" t="str">
            <v>Steam Iron</v>
          </cell>
          <cell r="G2769">
            <v>13861.72</v>
          </cell>
          <cell r="H2769">
            <v>-12475.54</v>
          </cell>
          <cell r="I2769">
            <v>1386.18</v>
          </cell>
        </row>
        <row r="2770">
          <cell r="A2770">
            <v>30003299</v>
          </cell>
          <cell r="B2770" t="str">
            <v>0</v>
          </cell>
          <cell r="C2770" t="str">
            <v>CIP1</v>
          </cell>
          <cell r="D2770" t="str">
            <v>M003</v>
          </cell>
          <cell r="E2770">
            <v>39652</v>
          </cell>
          <cell r="F2770" t="str">
            <v>Steam Iron</v>
          </cell>
          <cell r="G2770">
            <v>13861.72</v>
          </cell>
          <cell r="H2770">
            <v>-12475.54</v>
          </cell>
          <cell r="I2770">
            <v>1386.18</v>
          </cell>
        </row>
        <row r="2771">
          <cell r="A2771">
            <v>30003300</v>
          </cell>
          <cell r="B2771" t="str">
            <v>0</v>
          </cell>
          <cell r="C2771" t="str">
            <v>CIP1</v>
          </cell>
          <cell r="D2771" t="str">
            <v>M003</v>
          </cell>
          <cell r="E2771">
            <v>39652</v>
          </cell>
          <cell r="F2771" t="str">
            <v>Steam Iron</v>
          </cell>
          <cell r="G2771">
            <v>13861.72</v>
          </cell>
          <cell r="H2771">
            <v>-12475.54</v>
          </cell>
          <cell r="I2771">
            <v>1386.18</v>
          </cell>
        </row>
        <row r="2772">
          <cell r="A2772">
            <v>30003301</v>
          </cell>
          <cell r="B2772" t="str">
            <v>0</v>
          </cell>
          <cell r="C2772" t="str">
            <v>CIP1</v>
          </cell>
          <cell r="D2772" t="str">
            <v>M003</v>
          </cell>
          <cell r="E2772">
            <v>39652</v>
          </cell>
          <cell r="F2772" t="str">
            <v>Steam Iron</v>
          </cell>
          <cell r="G2772">
            <v>13861.72</v>
          </cell>
          <cell r="H2772">
            <v>-12475.54</v>
          </cell>
          <cell r="I2772">
            <v>1386.18</v>
          </cell>
        </row>
        <row r="2773">
          <cell r="A2773">
            <v>30003302</v>
          </cell>
          <cell r="B2773" t="str">
            <v>0</v>
          </cell>
          <cell r="C2773" t="str">
            <v>CIP1</v>
          </cell>
          <cell r="D2773" t="str">
            <v>M003</v>
          </cell>
          <cell r="E2773">
            <v>39652</v>
          </cell>
          <cell r="F2773" t="str">
            <v>Steam Iron</v>
          </cell>
          <cell r="G2773">
            <v>13861.72</v>
          </cell>
          <cell r="H2773">
            <v>-12475.54</v>
          </cell>
          <cell r="I2773">
            <v>1386.18</v>
          </cell>
        </row>
        <row r="2774">
          <cell r="A2774">
            <v>30003303</v>
          </cell>
          <cell r="B2774" t="str">
            <v>0</v>
          </cell>
          <cell r="C2774" t="str">
            <v>CIP1</v>
          </cell>
          <cell r="D2774" t="str">
            <v>M003</v>
          </cell>
          <cell r="E2774">
            <v>39652</v>
          </cell>
          <cell r="F2774" t="str">
            <v>Steam Iron</v>
          </cell>
          <cell r="G2774">
            <v>13861.72</v>
          </cell>
          <cell r="H2774">
            <v>-12475.54</v>
          </cell>
          <cell r="I2774">
            <v>1386.18</v>
          </cell>
        </row>
        <row r="2775">
          <cell r="A2775">
            <v>30003304</v>
          </cell>
          <cell r="B2775" t="str">
            <v>0</v>
          </cell>
          <cell r="C2775" t="str">
            <v>CIP1</v>
          </cell>
          <cell r="D2775" t="str">
            <v>M003</v>
          </cell>
          <cell r="E2775">
            <v>39652</v>
          </cell>
          <cell r="F2775" t="str">
            <v>Steam Iron</v>
          </cell>
          <cell r="G2775">
            <v>13861.72</v>
          </cell>
          <cell r="H2775">
            <v>-12475.54</v>
          </cell>
          <cell r="I2775">
            <v>1386.18</v>
          </cell>
        </row>
        <row r="2776">
          <cell r="A2776">
            <v>30003305</v>
          </cell>
          <cell r="B2776" t="str">
            <v>0</v>
          </cell>
          <cell r="C2776" t="str">
            <v>CIP1</v>
          </cell>
          <cell r="D2776" t="str">
            <v>M003</v>
          </cell>
          <cell r="E2776">
            <v>39652</v>
          </cell>
          <cell r="F2776" t="str">
            <v>Steam Iron</v>
          </cell>
          <cell r="G2776">
            <v>13861.72</v>
          </cell>
          <cell r="H2776">
            <v>-12475.54</v>
          </cell>
          <cell r="I2776">
            <v>1386.18</v>
          </cell>
        </row>
        <row r="2777">
          <cell r="A2777">
            <v>30003306</v>
          </cell>
          <cell r="B2777" t="str">
            <v>0</v>
          </cell>
          <cell r="C2777" t="str">
            <v>CIP1</v>
          </cell>
          <cell r="D2777" t="str">
            <v>M003</v>
          </cell>
          <cell r="E2777">
            <v>39652</v>
          </cell>
          <cell r="F2777" t="str">
            <v>Steam Iron</v>
          </cell>
          <cell r="G2777">
            <v>13861.72</v>
          </cell>
          <cell r="H2777">
            <v>-12475.54</v>
          </cell>
          <cell r="I2777">
            <v>1386.18</v>
          </cell>
        </row>
        <row r="2778">
          <cell r="A2778">
            <v>30003307</v>
          </cell>
          <cell r="B2778" t="str">
            <v>0</v>
          </cell>
          <cell r="C2778" t="str">
            <v>CIP1</v>
          </cell>
          <cell r="D2778" t="str">
            <v>M003</v>
          </cell>
          <cell r="E2778">
            <v>39652</v>
          </cell>
          <cell r="F2778" t="str">
            <v>Steam Iron</v>
          </cell>
          <cell r="G2778">
            <v>13861.72</v>
          </cell>
          <cell r="H2778">
            <v>-12475.54</v>
          </cell>
          <cell r="I2778">
            <v>1386.18</v>
          </cell>
        </row>
        <row r="2779">
          <cell r="A2779">
            <v>30003308</v>
          </cell>
          <cell r="B2779" t="str">
            <v>0</v>
          </cell>
          <cell r="C2779" t="str">
            <v>CIP1</v>
          </cell>
          <cell r="D2779" t="str">
            <v>M003</v>
          </cell>
          <cell r="E2779">
            <v>39652</v>
          </cell>
          <cell r="F2779" t="str">
            <v>Steam Iron</v>
          </cell>
          <cell r="G2779">
            <v>13861.72</v>
          </cell>
          <cell r="H2779">
            <v>-12475.54</v>
          </cell>
          <cell r="I2779">
            <v>1386.18</v>
          </cell>
        </row>
        <row r="2780">
          <cell r="A2780">
            <v>30003309</v>
          </cell>
          <cell r="B2780" t="str">
            <v>0</v>
          </cell>
          <cell r="C2780" t="str">
            <v>CIP1</v>
          </cell>
          <cell r="D2780" t="str">
            <v>M003</v>
          </cell>
          <cell r="E2780">
            <v>39652</v>
          </cell>
          <cell r="F2780" t="str">
            <v>Steam Iron</v>
          </cell>
          <cell r="G2780">
            <v>13861.72</v>
          </cell>
          <cell r="H2780">
            <v>-12475.54</v>
          </cell>
          <cell r="I2780">
            <v>1386.18</v>
          </cell>
        </row>
        <row r="2781">
          <cell r="A2781">
            <v>30003310</v>
          </cell>
          <cell r="B2781" t="str">
            <v>0</v>
          </cell>
          <cell r="C2781" t="str">
            <v>CIP1</v>
          </cell>
          <cell r="D2781" t="str">
            <v>M003</v>
          </cell>
          <cell r="E2781">
            <v>39652</v>
          </cell>
          <cell r="F2781" t="str">
            <v>Steam Iron</v>
          </cell>
          <cell r="G2781">
            <v>13861.72</v>
          </cell>
          <cell r="H2781">
            <v>-12475.54</v>
          </cell>
          <cell r="I2781">
            <v>1386.18</v>
          </cell>
        </row>
        <row r="2782">
          <cell r="A2782">
            <v>30003311</v>
          </cell>
          <cell r="B2782" t="str">
            <v>0</v>
          </cell>
          <cell r="C2782" t="str">
            <v>CIP1</v>
          </cell>
          <cell r="D2782" t="str">
            <v>M003</v>
          </cell>
          <cell r="E2782">
            <v>39652</v>
          </cell>
          <cell r="F2782" t="str">
            <v>Steam Iron</v>
          </cell>
          <cell r="G2782">
            <v>13861.72</v>
          </cell>
          <cell r="H2782">
            <v>-12475.54</v>
          </cell>
          <cell r="I2782">
            <v>1386.18</v>
          </cell>
        </row>
        <row r="2783">
          <cell r="A2783">
            <v>30003312</v>
          </cell>
          <cell r="B2783" t="str">
            <v>0</v>
          </cell>
          <cell r="C2783" t="str">
            <v>CIP1</v>
          </cell>
          <cell r="D2783" t="str">
            <v>M003</v>
          </cell>
          <cell r="E2783">
            <v>39652</v>
          </cell>
          <cell r="F2783" t="str">
            <v>Steam Iron</v>
          </cell>
          <cell r="G2783">
            <v>13861.72</v>
          </cell>
          <cell r="H2783">
            <v>-12475.54</v>
          </cell>
          <cell r="I2783">
            <v>1386.18</v>
          </cell>
        </row>
        <row r="2784">
          <cell r="A2784">
            <v>30003313</v>
          </cell>
          <cell r="B2784" t="str">
            <v>0</v>
          </cell>
          <cell r="C2784" t="str">
            <v>CIP1</v>
          </cell>
          <cell r="D2784" t="str">
            <v>M003</v>
          </cell>
          <cell r="E2784">
            <v>39652</v>
          </cell>
          <cell r="F2784" t="str">
            <v>Steam Iron</v>
          </cell>
          <cell r="G2784">
            <v>13861.72</v>
          </cell>
          <cell r="H2784">
            <v>-12475.54</v>
          </cell>
          <cell r="I2784">
            <v>1386.18</v>
          </cell>
        </row>
        <row r="2785">
          <cell r="A2785">
            <v>30003314</v>
          </cell>
          <cell r="B2785" t="str">
            <v>0</v>
          </cell>
          <cell r="C2785" t="str">
            <v>CIP1</v>
          </cell>
          <cell r="D2785" t="str">
            <v>M003</v>
          </cell>
          <cell r="E2785">
            <v>39652</v>
          </cell>
          <cell r="F2785" t="str">
            <v>Steam Iron</v>
          </cell>
          <cell r="G2785">
            <v>13861.72</v>
          </cell>
          <cell r="H2785">
            <v>-12475.54</v>
          </cell>
          <cell r="I2785">
            <v>1386.18</v>
          </cell>
        </row>
        <row r="2786">
          <cell r="A2786">
            <v>30003315</v>
          </cell>
          <cell r="B2786" t="str">
            <v>0</v>
          </cell>
          <cell r="C2786" t="str">
            <v>CIP1</v>
          </cell>
          <cell r="D2786" t="str">
            <v>M003</v>
          </cell>
          <cell r="E2786">
            <v>39652</v>
          </cell>
          <cell r="F2786" t="str">
            <v>Steam Iron</v>
          </cell>
          <cell r="G2786">
            <v>13861.72</v>
          </cell>
          <cell r="H2786">
            <v>-12475.54</v>
          </cell>
          <cell r="I2786">
            <v>1386.18</v>
          </cell>
        </row>
        <row r="2787">
          <cell r="A2787">
            <v>30003316</v>
          </cell>
          <cell r="B2787" t="str">
            <v>0</v>
          </cell>
          <cell r="C2787" t="str">
            <v>CIP1</v>
          </cell>
          <cell r="D2787" t="str">
            <v>M003</v>
          </cell>
          <cell r="E2787">
            <v>39652</v>
          </cell>
          <cell r="F2787" t="str">
            <v>Steam Iron</v>
          </cell>
          <cell r="G2787">
            <v>13861.72</v>
          </cell>
          <cell r="H2787">
            <v>-12475.54</v>
          </cell>
          <cell r="I2787">
            <v>1386.18</v>
          </cell>
        </row>
        <row r="2788">
          <cell r="A2788">
            <v>30003317</v>
          </cell>
          <cell r="B2788" t="str">
            <v>0</v>
          </cell>
          <cell r="C2788" t="str">
            <v>CIP1</v>
          </cell>
          <cell r="D2788" t="str">
            <v>M003</v>
          </cell>
          <cell r="E2788">
            <v>39652</v>
          </cell>
          <cell r="F2788" t="str">
            <v>Steam Iron</v>
          </cell>
          <cell r="G2788">
            <v>13861.72</v>
          </cell>
          <cell r="H2788">
            <v>-12475.54</v>
          </cell>
          <cell r="I2788">
            <v>1386.18</v>
          </cell>
        </row>
        <row r="2789">
          <cell r="A2789">
            <v>30003318</v>
          </cell>
          <cell r="B2789" t="str">
            <v>0</v>
          </cell>
          <cell r="C2789" t="str">
            <v>CIP1</v>
          </cell>
          <cell r="D2789" t="str">
            <v>M003</v>
          </cell>
          <cell r="E2789">
            <v>39652</v>
          </cell>
          <cell r="F2789" t="str">
            <v>Steam Iron</v>
          </cell>
          <cell r="G2789">
            <v>13861.72</v>
          </cell>
          <cell r="H2789">
            <v>-12475.54</v>
          </cell>
          <cell r="I2789">
            <v>1386.18</v>
          </cell>
        </row>
        <row r="2790">
          <cell r="A2790">
            <v>30003319</v>
          </cell>
          <cell r="B2790" t="str">
            <v>0</v>
          </cell>
          <cell r="C2790" t="str">
            <v>CIP1</v>
          </cell>
          <cell r="D2790" t="str">
            <v>M003</v>
          </cell>
          <cell r="E2790">
            <v>41373</v>
          </cell>
          <cell r="F2790" t="str">
            <v>Steam oven dryer</v>
          </cell>
          <cell r="G2790">
            <v>718585</v>
          </cell>
          <cell r="H2790">
            <v>-419174.59</v>
          </cell>
          <cell r="I2790">
            <v>299410.40999999997</v>
          </cell>
        </row>
        <row r="2791">
          <cell r="A2791">
            <v>30003321</v>
          </cell>
          <cell r="B2791" t="str">
            <v>0</v>
          </cell>
          <cell r="C2791" t="str">
            <v>CIP1</v>
          </cell>
          <cell r="D2791" t="str">
            <v>M003</v>
          </cell>
          <cell r="E2791">
            <v>39561</v>
          </cell>
          <cell r="F2791" t="str">
            <v>SADDLE STITCH MACHINE</v>
          </cell>
          <cell r="G2791">
            <v>69979.45</v>
          </cell>
          <cell r="H2791">
            <v>-64147.839999999997</v>
          </cell>
          <cell r="I2791">
            <v>5831.61</v>
          </cell>
        </row>
        <row r="2792">
          <cell r="A2792">
            <v>30003322</v>
          </cell>
          <cell r="B2792" t="str">
            <v>0</v>
          </cell>
          <cell r="C2792" t="str">
            <v>CIP1</v>
          </cell>
          <cell r="D2792" t="str">
            <v>M003</v>
          </cell>
          <cell r="E2792">
            <v>39561</v>
          </cell>
          <cell r="F2792" t="str">
            <v>SADDLE STITCH MACHINE</v>
          </cell>
          <cell r="G2792">
            <v>69979.45</v>
          </cell>
          <cell r="H2792">
            <v>-64147.839999999997</v>
          </cell>
          <cell r="I2792">
            <v>5831.61</v>
          </cell>
        </row>
        <row r="2793">
          <cell r="A2793">
            <v>30003326</v>
          </cell>
          <cell r="B2793" t="str">
            <v>0</v>
          </cell>
          <cell r="C2793" t="str">
            <v>CIP1</v>
          </cell>
          <cell r="D2793" t="str">
            <v>M003</v>
          </cell>
          <cell r="E2793">
            <v>39561</v>
          </cell>
          <cell r="F2793" t="str">
            <v>Straight Knife Cutting Mc</v>
          </cell>
          <cell r="G2793">
            <v>69979.45</v>
          </cell>
          <cell r="H2793">
            <v>-64147.839999999997</v>
          </cell>
          <cell r="I2793">
            <v>5831.61</v>
          </cell>
        </row>
        <row r="2794">
          <cell r="A2794">
            <v>30003327</v>
          </cell>
          <cell r="B2794" t="str">
            <v>0</v>
          </cell>
          <cell r="C2794" t="str">
            <v>CIP1</v>
          </cell>
          <cell r="D2794" t="str">
            <v>M003</v>
          </cell>
          <cell r="E2794">
            <v>39561</v>
          </cell>
          <cell r="F2794" t="str">
            <v>Straight Knife Cutting Mc</v>
          </cell>
          <cell r="G2794">
            <v>69979.45</v>
          </cell>
          <cell r="H2794">
            <v>-64147.839999999997</v>
          </cell>
          <cell r="I2794">
            <v>5831.61</v>
          </cell>
        </row>
        <row r="2795">
          <cell r="A2795">
            <v>30003332</v>
          </cell>
          <cell r="B2795" t="str">
            <v>0</v>
          </cell>
          <cell r="C2795" t="str">
            <v>CIP1</v>
          </cell>
          <cell r="D2795" t="str">
            <v>M003</v>
          </cell>
          <cell r="E2795">
            <v>39670</v>
          </cell>
          <cell r="F2795" t="str">
            <v>BLIND TAG</v>
          </cell>
          <cell r="G2795">
            <v>126703.61</v>
          </cell>
          <cell r="H2795">
            <v>-113329.34</v>
          </cell>
          <cell r="I2795">
            <v>13374.27</v>
          </cell>
        </row>
        <row r="2796">
          <cell r="A2796">
            <v>30003333</v>
          </cell>
          <cell r="B2796" t="str">
            <v>0</v>
          </cell>
          <cell r="C2796" t="str">
            <v>CIP1</v>
          </cell>
          <cell r="D2796" t="str">
            <v>M003</v>
          </cell>
          <cell r="E2796">
            <v>39670</v>
          </cell>
          <cell r="F2796" t="str">
            <v>BLIND TAG</v>
          </cell>
          <cell r="G2796">
            <v>126703.61</v>
          </cell>
          <cell r="H2796">
            <v>-113329.34</v>
          </cell>
          <cell r="I2796">
            <v>13374.27</v>
          </cell>
        </row>
        <row r="2797">
          <cell r="A2797">
            <v>30003335</v>
          </cell>
          <cell r="B2797" t="str">
            <v>0</v>
          </cell>
          <cell r="C2797" t="str">
            <v>CIP1</v>
          </cell>
          <cell r="D2797" t="str">
            <v>M003</v>
          </cell>
          <cell r="E2797">
            <v>39670</v>
          </cell>
          <cell r="F2797" t="str">
            <v>BLIND TAG</v>
          </cell>
          <cell r="G2797">
            <v>126703.61</v>
          </cell>
          <cell r="H2797">
            <v>-113329.34</v>
          </cell>
          <cell r="I2797">
            <v>13374.27</v>
          </cell>
        </row>
        <row r="2798">
          <cell r="A2798">
            <v>30003336</v>
          </cell>
          <cell r="B2798" t="str">
            <v>0</v>
          </cell>
          <cell r="C2798" t="str">
            <v>CIP1</v>
          </cell>
          <cell r="D2798" t="str">
            <v>M003</v>
          </cell>
          <cell r="E2798">
            <v>39670</v>
          </cell>
          <cell r="F2798" t="str">
            <v>BLIND TAG</v>
          </cell>
          <cell r="G2798">
            <v>126703.61</v>
          </cell>
          <cell r="H2798">
            <v>-113329.34</v>
          </cell>
          <cell r="I2798">
            <v>13374.27</v>
          </cell>
        </row>
        <row r="2799">
          <cell r="A2799">
            <v>30003337</v>
          </cell>
          <cell r="B2799" t="str">
            <v>0</v>
          </cell>
          <cell r="C2799" t="str">
            <v>CIP1</v>
          </cell>
          <cell r="D2799" t="str">
            <v>M003</v>
          </cell>
          <cell r="E2799">
            <v>41396</v>
          </cell>
          <cell r="F2799" t="str">
            <v>Tearing Tester Machine</v>
          </cell>
          <cell r="G2799">
            <v>1000</v>
          </cell>
          <cell r="H2799">
            <v>-577.78</v>
          </cell>
          <cell r="I2799">
            <v>422.22</v>
          </cell>
        </row>
        <row r="2800">
          <cell r="A2800">
            <v>30003340</v>
          </cell>
          <cell r="B2800" t="str">
            <v>0</v>
          </cell>
          <cell r="C2800" t="str">
            <v>CIP1</v>
          </cell>
          <cell r="D2800" t="str">
            <v>M003</v>
          </cell>
          <cell r="E2800">
            <v>39502</v>
          </cell>
          <cell r="F2800" t="str">
            <v>Thread Cutter Machine</v>
          </cell>
          <cell r="G2800">
            <v>38620.29</v>
          </cell>
          <cell r="H2800">
            <v>-35831.050000000003</v>
          </cell>
          <cell r="I2800">
            <v>2789.24</v>
          </cell>
        </row>
        <row r="2801">
          <cell r="A2801">
            <v>30003341</v>
          </cell>
          <cell r="B2801" t="str">
            <v>0</v>
          </cell>
          <cell r="C2801" t="str">
            <v>CIP1</v>
          </cell>
          <cell r="D2801" t="str">
            <v>M003</v>
          </cell>
          <cell r="E2801">
            <v>39502</v>
          </cell>
          <cell r="F2801" t="str">
            <v>Thread Cutter Machine</v>
          </cell>
          <cell r="G2801">
            <v>38620.29</v>
          </cell>
          <cell r="H2801">
            <v>-35831.050000000003</v>
          </cell>
          <cell r="I2801">
            <v>2789.24</v>
          </cell>
        </row>
        <row r="2802">
          <cell r="A2802">
            <v>30003342</v>
          </cell>
          <cell r="B2802" t="str">
            <v>0</v>
          </cell>
          <cell r="C2802" t="str">
            <v>CIP1</v>
          </cell>
          <cell r="D2802" t="str">
            <v>M003</v>
          </cell>
          <cell r="E2802">
            <v>39502</v>
          </cell>
          <cell r="F2802" t="str">
            <v>Thread Cutter Machine</v>
          </cell>
          <cell r="G2802">
            <v>38620.29</v>
          </cell>
          <cell r="H2802">
            <v>-35831.050000000003</v>
          </cell>
          <cell r="I2802">
            <v>2789.24</v>
          </cell>
        </row>
        <row r="2803">
          <cell r="A2803">
            <v>30003343</v>
          </cell>
          <cell r="B2803" t="str">
            <v>0</v>
          </cell>
          <cell r="C2803" t="str">
            <v>CIP1</v>
          </cell>
          <cell r="D2803" t="str">
            <v>M003</v>
          </cell>
          <cell r="E2803">
            <v>39502</v>
          </cell>
          <cell r="F2803" t="str">
            <v>Thread Cutter Machine</v>
          </cell>
          <cell r="G2803">
            <v>38620.29</v>
          </cell>
          <cell r="H2803">
            <v>-35831.050000000003</v>
          </cell>
          <cell r="I2803">
            <v>2789.24</v>
          </cell>
        </row>
        <row r="2804">
          <cell r="A2804">
            <v>30003344</v>
          </cell>
          <cell r="B2804" t="str">
            <v>0</v>
          </cell>
          <cell r="C2804" t="str">
            <v>CIP1</v>
          </cell>
          <cell r="D2804" t="str">
            <v>M003</v>
          </cell>
          <cell r="E2804">
            <v>39502</v>
          </cell>
          <cell r="F2804" t="str">
            <v>Thread Cutter Machine</v>
          </cell>
          <cell r="G2804">
            <v>38620.29</v>
          </cell>
          <cell r="H2804">
            <v>-35831.050000000003</v>
          </cell>
          <cell r="I2804">
            <v>2789.24</v>
          </cell>
        </row>
        <row r="2805">
          <cell r="A2805">
            <v>30003345</v>
          </cell>
          <cell r="B2805" t="str">
            <v>0</v>
          </cell>
          <cell r="C2805" t="str">
            <v>CIP1</v>
          </cell>
          <cell r="D2805" t="str">
            <v>M003</v>
          </cell>
          <cell r="E2805">
            <v>39502</v>
          </cell>
          <cell r="F2805" t="str">
            <v>Thread Cutter Machine</v>
          </cell>
          <cell r="G2805">
            <v>38620.29</v>
          </cell>
          <cell r="H2805">
            <v>-35831.050000000003</v>
          </cell>
          <cell r="I2805">
            <v>2789.24</v>
          </cell>
        </row>
        <row r="2806">
          <cell r="A2806">
            <v>30003346</v>
          </cell>
          <cell r="B2806" t="str">
            <v>0</v>
          </cell>
          <cell r="C2806" t="str">
            <v>CIP1</v>
          </cell>
          <cell r="D2806" t="str">
            <v>M003</v>
          </cell>
          <cell r="E2806">
            <v>39488</v>
          </cell>
          <cell r="F2806" t="str">
            <v>Thread Cutter Machine</v>
          </cell>
          <cell r="G2806">
            <v>40657.85</v>
          </cell>
          <cell r="H2806">
            <v>-37721.440000000002</v>
          </cell>
          <cell r="I2806">
            <v>2936.41</v>
          </cell>
        </row>
        <row r="2807">
          <cell r="A2807">
            <v>30003347</v>
          </cell>
          <cell r="B2807" t="str">
            <v>0</v>
          </cell>
          <cell r="C2807" t="str">
            <v>CIP1</v>
          </cell>
          <cell r="D2807" t="str">
            <v>M003</v>
          </cell>
          <cell r="E2807">
            <v>39488</v>
          </cell>
          <cell r="F2807" t="str">
            <v>Thread Cutter Machine</v>
          </cell>
          <cell r="G2807">
            <v>40657.85</v>
          </cell>
          <cell r="H2807">
            <v>-37721.440000000002</v>
          </cell>
          <cell r="I2807">
            <v>2936.41</v>
          </cell>
        </row>
        <row r="2808">
          <cell r="A2808">
            <v>30003348</v>
          </cell>
          <cell r="B2808" t="str">
            <v>0</v>
          </cell>
          <cell r="C2808" t="str">
            <v>CIP1</v>
          </cell>
          <cell r="D2808" t="str">
            <v>M003</v>
          </cell>
          <cell r="E2808">
            <v>39488</v>
          </cell>
          <cell r="F2808" t="str">
            <v>Thread Cutter Machine</v>
          </cell>
          <cell r="G2808">
            <v>40657.85</v>
          </cell>
          <cell r="H2808">
            <v>-37721.440000000002</v>
          </cell>
          <cell r="I2808">
            <v>2936.41</v>
          </cell>
        </row>
        <row r="2809">
          <cell r="A2809">
            <v>30003349</v>
          </cell>
          <cell r="B2809" t="str">
            <v>0</v>
          </cell>
          <cell r="C2809" t="str">
            <v>CIP1</v>
          </cell>
          <cell r="D2809" t="str">
            <v>M003</v>
          </cell>
          <cell r="E2809">
            <v>39488</v>
          </cell>
          <cell r="F2809" t="str">
            <v>Thread Cutter Machine</v>
          </cell>
          <cell r="G2809">
            <v>40657.85</v>
          </cell>
          <cell r="H2809">
            <v>-37721.440000000002</v>
          </cell>
          <cell r="I2809">
            <v>2936.41</v>
          </cell>
        </row>
        <row r="2810">
          <cell r="A2810">
            <v>30003350</v>
          </cell>
          <cell r="B2810" t="str">
            <v>0</v>
          </cell>
          <cell r="C2810" t="str">
            <v>CIP1</v>
          </cell>
          <cell r="D2810" t="str">
            <v>M003</v>
          </cell>
          <cell r="E2810">
            <v>39488</v>
          </cell>
          <cell r="F2810" t="str">
            <v>Thread Cutter Machine</v>
          </cell>
          <cell r="G2810">
            <v>40657.85</v>
          </cell>
          <cell r="H2810">
            <v>-37721.440000000002</v>
          </cell>
          <cell r="I2810">
            <v>2936.41</v>
          </cell>
        </row>
        <row r="2811">
          <cell r="A2811">
            <v>30003351</v>
          </cell>
          <cell r="B2811" t="str">
            <v>0</v>
          </cell>
          <cell r="C2811" t="str">
            <v>CIP1</v>
          </cell>
          <cell r="D2811" t="str">
            <v>M003</v>
          </cell>
          <cell r="E2811">
            <v>39488</v>
          </cell>
          <cell r="F2811" t="str">
            <v>Thread Cutter Machine</v>
          </cell>
          <cell r="G2811">
            <v>40657.85</v>
          </cell>
          <cell r="H2811">
            <v>-37721.440000000002</v>
          </cell>
          <cell r="I2811">
            <v>2936.41</v>
          </cell>
        </row>
        <row r="2812">
          <cell r="A2812">
            <v>30003352</v>
          </cell>
          <cell r="B2812" t="str">
            <v>0</v>
          </cell>
          <cell r="C2812" t="str">
            <v>CIP1</v>
          </cell>
          <cell r="D2812" t="str">
            <v>M003</v>
          </cell>
          <cell r="E2812">
            <v>39488</v>
          </cell>
          <cell r="F2812" t="str">
            <v>Thread Cutter Machine</v>
          </cell>
          <cell r="G2812">
            <v>40657.85</v>
          </cell>
          <cell r="H2812">
            <v>-37721.440000000002</v>
          </cell>
          <cell r="I2812">
            <v>2936.41</v>
          </cell>
        </row>
        <row r="2813">
          <cell r="A2813">
            <v>30003353</v>
          </cell>
          <cell r="B2813" t="str">
            <v>0</v>
          </cell>
          <cell r="C2813" t="str">
            <v>CIP1</v>
          </cell>
          <cell r="D2813" t="str">
            <v>M003</v>
          </cell>
          <cell r="E2813">
            <v>39488</v>
          </cell>
          <cell r="F2813" t="str">
            <v>Thread Cutter Machine</v>
          </cell>
          <cell r="G2813">
            <v>40657.85</v>
          </cell>
          <cell r="H2813">
            <v>-37721.440000000002</v>
          </cell>
          <cell r="I2813">
            <v>2936.41</v>
          </cell>
        </row>
        <row r="2814">
          <cell r="A2814">
            <v>30003354</v>
          </cell>
          <cell r="B2814" t="str">
            <v>0</v>
          </cell>
          <cell r="C2814" t="str">
            <v>CIP1</v>
          </cell>
          <cell r="D2814" t="str">
            <v>M003</v>
          </cell>
          <cell r="E2814">
            <v>39176</v>
          </cell>
          <cell r="F2814" t="str">
            <v>THREAD SUCKING MACHINE</v>
          </cell>
          <cell r="G2814">
            <v>61650</v>
          </cell>
          <cell r="H2814">
            <v>-60622.5</v>
          </cell>
          <cell r="I2814">
            <v>1027.5</v>
          </cell>
        </row>
        <row r="2815">
          <cell r="A2815">
            <v>30003355</v>
          </cell>
          <cell r="B2815" t="str">
            <v>0</v>
          </cell>
          <cell r="C2815" t="str">
            <v>CIP1</v>
          </cell>
          <cell r="D2815" t="str">
            <v>M003</v>
          </cell>
          <cell r="E2815">
            <v>39176</v>
          </cell>
          <cell r="F2815" t="str">
            <v>THREAD SUCKING MACHINE</v>
          </cell>
          <cell r="G2815">
            <v>61650</v>
          </cell>
          <cell r="H2815">
            <v>-60622.5</v>
          </cell>
          <cell r="I2815">
            <v>1027.5</v>
          </cell>
        </row>
        <row r="2816">
          <cell r="A2816">
            <v>30003356</v>
          </cell>
          <cell r="B2816" t="str">
            <v>0</v>
          </cell>
          <cell r="C2816" t="str">
            <v>CIP1</v>
          </cell>
          <cell r="D2816" t="str">
            <v>M003</v>
          </cell>
          <cell r="E2816">
            <v>39164</v>
          </cell>
          <cell r="F2816" t="str">
            <v>THREAD SUCKING MACHINE</v>
          </cell>
          <cell r="G2816">
            <v>62835.62</v>
          </cell>
          <cell r="H2816">
            <v>-62137.440000000002</v>
          </cell>
          <cell r="I2816">
            <v>698.18</v>
          </cell>
        </row>
        <row r="2817">
          <cell r="A2817">
            <v>30003357</v>
          </cell>
          <cell r="B2817" t="str">
            <v>0</v>
          </cell>
          <cell r="C2817" t="str">
            <v>CIP1</v>
          </cell>
          <cell r="D2817" t="str">
            <v>M003</v>
          </cell>
          <cell r="E2817">
            <v>39164</v>
          </cell>
          <cell r="F2817" t="str">
            <v>THREAD SUCKING MACHINE</v>
          </cell>
          <cell r="G2817">
            <v>62835.62</v>
          </cell>
          <cell r="H2817">
            <v>-62137.440000000002</v>
          </cell>
          <cell r="I2817">
            <v>698.18</v>
          </cell>
        </row>
        <row r="2818">
          <cell r="A2818">
            <v>30003358</v>
          </cell>
          <cell r="B2818" t="str">
            <v>0</v>
          </cell>
          <cell r="C2818" t="str">
            <v>CIP1</v>
          </cell>
          <cell r="D2818" t="str">
            <v>M003</v>
          </cell>
          <cell r="E2818">
            <v>39164</v>
          </cell>
          <cell r="F2818" t="str">
            <v>THREAD SUCKING MACHINE</v>
          </cell>
          <cell r="G2818">
            <v>62835.62</v>
          </cell>
          <cell r="H2818">
            <v>-62137.440000000002</v>
          </cell>
          <cell r="I2818">
            <v>698.18</v>
          </cell>
        </row>
        <row r="2819">
          <cell r="A2819">
            <v>30003359</v>
          </cell>
          <cell r="B2819" t="str">
            <v>0</v>
          </cell>
          <cell r="C2819" t="str">
            <v>CIP1</v>
          </cell>
          <cell r="D2819" t="str">
            <v>M003</v>
          </cell>
          <cell r="E2819">
            <v>39502</v>
          </cell>
          <cell r="F2819" t="str">
            <v>Thread Sucking Machine</v>
          </cell>
          <cell r="G2819">
            <v>20904.560000000001</v>
          </cell>
          <cell r="H2819">
            <v>-19394.79</v>
          </cell>
          <cell r="I2819">
            <v>1509.77</v>
          </cell>
        </row>
        <row r="2820">
          <cell r="A2820">
            <v>30003360</v>
          </cell>
          <cell r="B2820" t="str">
            <v>0</v>
          </cell>
          <cell r="C2820" t="str">
            <v>CIP1</v>
          </cell>
          <cell r="D2820" t="str">
            <v>M003</v>
          </cell>
          <cell r="E2820">
            <v>39430</v>
          </cell>
          <cell r="F2820" t="str">
            <v>Thread Sucking Machine</v>
          </cell>
          <cell r="G2820">
            <v>21049.9</v>
          </cell>
          <cell r="H2820">
            <v>-19763.52</v>
          </cell>
          <cell r="I2820">
            <v>1286.3800000000001</v>
          </cell>
        </row>
        <row r="2821">
          <cell r="A2821">
            <v>30003361</v>
          </cell>
          <cell r="B2821" t="str">
            <v>0</v>
          </cell>
          <cell r="C2821" t="str">
            <v>CIP1</v>
          </cell>
          <cell r="D2821" t="str">
            <v>M003</v>
          </cell>
          <cell r="E2821">
            <v>39299</v>
          </cell>
          <cell r="F2821" t="str">
            <v>Thread Sucking Machine</v>
          </cell>
          <cell r="G2821">
            <v>20948.72</v>
          </cell>
          <cell r="H2821">
            <v>-20134.04</v>
          </cell>
          <cell r="I2821">
            <v>814.68</v>
          </cell>
        </row>
        <row r="2822">
          <cell r="A2822">
            <v>30003362</v>
          </cell>
          <cell r="B2822" t="str">
            <v>0</v>
          </cell>
          <cell r="C2822" t="str">
            <v>CIP1</v>
          </cell>
          <cell r="D2822" t="str">
            <v>M003</v>
          </cell>
          <cell r="E2822">
            <v>38959</v>
          </cell>
          <cell r="F2822" t="str">
            <v>Thread Sucking Machine</v>
          </cell>
          <cell r="G2822">
            <v>29494.94</v>
          </cell>
          <cell r="H2822">
            <v>-29494.94</v>
          </cell>
          <cell r="I2822">
            <v>0</v>
          </cell>
        </row>
        <row r="2823">
          <cell r="A2823">
            <v>30003365</v>
          </cell>
          <cell r="B2823" t="str">
            <v>0</v>
          </cell>
          <cell r="C2823" t="str">
            <v>CIP1</v>
          </cell>
          <cell r="D2823" t="str">
            <v>M003</v>
          </cell>
          <cell r="E2823">
            <v>41688</v>
          </cell>
          <cell r="F2823" t="str">
            <v>Thread Sucking Machine</v>
          </cell>
          <cell r="G2823">
            <v>489600</v>
          </cell>
          <cell r="H2823">
            <v>-258400</v>
          </cell>
          <cell r="I2823">
            <v>231200</v>
          </cell>
        </row>
        <row r="2824">
          <cell r="A2824">
            <v>30003398</v>
          </cell>
          <cell r="B2824" t="str">
            <v>0</v>
          </cell>
          <cell r="C2824" t="str">
            <v>CIP1</v>
          </cell>
          <cell r="D2824" t="str">
            <v>M003</v>
          </cell>
          <cell r="E2824">
            <v>39546</v>
          </cell>
          <cell r="F2824" t="str">
            <v>Single needle Lock stitch Machine</v>
          </cell>
          <cell r="G2824">
            <v>31776.38</v>
          </cell>
          <cell r="H2824">
            <v>-29128.36</v>
          </cell>
          <cell r="I2824">
            <v>2648.02</v>
          </cell>
        </row>
        <row r="2825">
          <cell r="A2825">
            <v>30003399</v>
          </cell>
          <cell r="B2825" t="str">
            <v>0</v>
          </cell>
          <cell r="C2825" t="str">
            <v>CIP1</v>
          </cell>
          <cell r="D2825" t="str">
            <v>M003</v>
          </cell>
          <cell r="E2825">
            <v>39546</v>
          </cell>
          <cell r="F2825" t="str">
            <v>Single needle Lock stitch Machine</v>
          </cell>
          <cell r="G2825">
            <v>31776.38</v>
          </cell>
          <cell r="H2825">
            <v>-29128.36</v>
          </cell>
          <cell r="I2825">
            <v>2648.02</v>
          </cell>
        </row>
        <row r="2826">
          <cell r="A2826">
            <v>30003400</v>
          </cell>
          <cell r="B2826" t="str">
            <v>0</v>
          </cell>
          <cell r="C2826" t="str">
            <v>CIP1</v>
          </cell>
          <cell r="D2826" t="str">
            <v>M003</v>
          </cell>
          <cell r="E2826">
            <v>39546</v>
          </cell>
          <cell r="F2826" t="str">
            <v>Single needle Lock stitch Machine</v>
          </cell>
          <cell r="G2826">
            <v>31776.38</v>
          </cell>
          <cell r="H2826">
            <v>-29128.36</v>
          </cell>
          <cell r="I2826">
            <v>2648.02</v>
          </cell>
        </row>
        <row r="2827">
          <cell r="A2827">
            <v>30003401</v>
          </cell>
          <cell r="B2827" t="str">
            <v>0</v>
          </cell>
          <cell r="C2827" t="str">
            <v>CIP1</v>
          </cell>
          <cell r="D2827" t="str">
            <v>M003</v>
          </cell>
          <cell r="E2827">
            <v>39546</v>
          </cell>
          <cell r="F2827" t="str">
            <v>Single needle Lock stitch Machine</v>
          </cell>
          <cell r="G2827">
            <v>31776.38</v>
          </cell>
          <cell r="H2827">
            <v>-29128.36</v>
          </cell>
          <cell r="I2827">
            <v>2648.02</v>
          </cell>
        </row>
        <row r="2828">
          <cell r="A2828">
            <v>30003402</v>
          </cell>
          <cell r="B2828" t="str">
            <v>0</v>
          </cell>
          <cell r="C2828" t="str">
            <v>CIP1</v>
          </cell>
          <cell r="D2828" t="str">
            <v>M003</v>
          </cell>
          <cell r="E2828">
            <v>39546</v>
          </cell>
          <cell r="F2828" t="str">
            <v>Trimmer Machine</v>
          </cell>
          <cell r="G2828">
            <v>31776.38</v>
          </cell>
          <cell r="H2828">
            <v>-29128.36</v>
          </cell>
          <cell r="I2828">
            <v>2648.02</v>
          </cell>
        </row>
        <row r="2829">
          <cell r="A2829">
            <v>30003403</v>
          </cell>
          <cell r="B2829" t="str">
            <v>0</v>
          </cell>
          <cell r="C2829" t="str">
            <v>CIP1</v>
          </cell>
          <cell r="D2829" t="str">
            <v>M003</v>
          </cell>
          <cell r="E2829">
            <v>39546</v>
          </cell>
          <cell r="F2829" t="str">
            <v>Trimmer Machine</v>
          </cell>
          <cell r="G2829">
            <v>31776.38</v>
          </cell>
          <cell r="H2829">
            <v>-29128.36</v>
          </cell>
          <cell r="I2829">
            <v>2648.02</v>
          </cell>
        </row>
        <row r="2830">
          <cell r="A2830">
            <v>30003404</v>
          </cell>
          <cell r="B2830" t="str">
            <v>0</v>
          </cell>
          <cell r="C2830" t="str">
            <v>CIP1</v>
          </cell>
          <cell r="D2830" t="str">
            <v>M003</v>
          </cell>
          <cell r="E2830">
            <v>39546</v>
          </cell>
          <cell r="F2830" t="str">
            <v>Trimmer Machine</v>
          </cell>
          <cell r="G2830">
            <v>31776.38</v>
          </cell>
          <cell r="H2830">
            <v>-29128.36</v>
          </cell>
          <cell r="I2830">
            <v>2648.02</v>
          </cell>
        </row>
        <row r="2831">
          <cell r="A2831">
            <v>30003405</v>
          </cell>
          <cell r="B2831" t="str">
            <v>0</v>
          </cell>
          <cell r="C2831" t="str">
            <v>CIP1</v>
          </cell>
          <cell r="D2831" t="str">
            <v>M003</v>
          </cell>
          <cell r="E2831">
            <v>39546</v>
          </cell>
          <cell r="F2831" t="str">
            <v>Trimmer Machine</v>
          </cell>
          <cell r="G2831">
            <v>31776.38</v>
          </cell>
          <cell r="H2831">
            <v>-29128.36</v>
          </cell>
          <cell r="I2831">
            <v>2648.02</v>
          </cell>
        </row>
        <row r="2832">
          <cell r="A2832">
            <v>30003406</v>
          </cell>
          <cell r="B2832" t="str">
            <v>0</v>
          </cell>
          <cell r="C2832" t="str">
            <v>CIP1</v>
          </cell>
          <cell r="D2832" t="str">
            <v>M003</v>
          </cell>
          <cell r="E2832">
            <v>39546</v>
          </cell>
          <cell r="F2832" t="str">
            <v>Trimmer Machine</v>
          </cell>
          <cell r="G2832">
            <v>31776.38</v>
          </cell>
          <cell r="H2832">
            <v>-29128.36</v>
          </cell>
          <cell r="I2832">
            <v>2648.02</v>
          </cell>
        </row>
        <row r="2833">
          <cell r="A2833">
            <v>30003407</v>
          </cell>
          <cell r="B2833" t="str">
            <v>0</v>
          </cell>
          <cell r="C2833" t="str">
            <v>CIP1</v>
          </cell>
          <cell r="D2833" t="str">
            <v>M003</v>
          </cell>
          <cell r="E2833">
            <v>39546</v>
          </cell>
          <cell r="F2833" t="str">
            <v>Trimmer Machine</v>
          </cell>
          <cell r="G2833">
            <v>31776.38</v>
          </cell>
          <cell r="H2833">
            <v>-29128.36</v>
          </cell>
          <cell r="I2833">
            <v>2648.02</v>
          </cell>
        </row>
        <row r="2834">
          <cell r="A2834">
            <v>30003408</v>
          </cell>
          <cell r="B2834" t="str">
            <v>0</v>
          </cell>
          <cell r="C2834" t="str">
            <v>CIP1</v>
          </cell>
          <cell r="D2834" t="str">
            <v>M003</v>
          </cell>
          <cell r="E2834">
            <v>39546</v>
          </cell>
          <cell r="F2834" t="str">
            <v>Trimmer Machine</v>
          </cell>
          <cell r="G2834">
            <v>31776.38</v>
          </cell>
          <cell r="H2834">
            <v>-29128.36</v>
          </cell>
          <cell r="I2834">
            <v>2648.02</v>
          </cell>
        </row>
        <row r="2835">
          <cell r="A2835">
            <v>30003409</v>
          </cell>
          <cell r="B2835" t="str">
            <v>0</v>
          </cell>
          <cell r="C2835" t="str">
            <v>CIP1</v>
          </cell>
          <cell r="D2835" t="str">
            <v>M003</v>
          </cell>
          <cell r="E2835">
            <v>39546</v>
          </cell>
          <cell r="F2835" t="str">
            <v>Trimmer Machine</v>
          </cell>
          <cell r="G2835">
            <v>31776.38</v>
          </cell>
          <cell r="H2835">
            <v>-29128.36</v>
          </cell>
          <cell r="I2835">
            <v>2648.02</v>
          </cell>
        </row>
        <row r="2836">
          <cell r="A2836">
            <v>30003410</v>
          </cell>
          <cell r="B2836" t="str">
            <v>0</v>
          </cell>
          <cell r="C2836" t="str">
            <v>CIP1</v>
          </cell>
          <cell r="D2836" t="str">
            <v>M003</v>
          </cell>
          <cell r="E2836">
            <v>39546</v>
          </cell>
          <cell r="F2836" t="str">
            <v>Trimmer Machine</v>
          </cell>
          <cell r="G2836">
            <v>31776.38</v>
          </cell>
          <cell r="H2836">
            <v>-29128.36</v>
          </cell>
          <cell r="I2836">
            <v>2648.02</v>
          </cell>
        </row>
        <row r="2837">
          <cell r="A2837">
            <v>30003411</v>
          </cell>
          <cell r="B2837" t="str">
            <v>0</v>
          </cell>
          <cell r="C2837" t="str">
            <v>CIP1</v>
          </cell>
          <cell r="D2837" t="str">
            <v>M003</v>
          </cell>
          <cell r="E2837">
            <v>39546</v>
          </cell>
          <cell r="F2837" t="str">
            <v>Trimmer Machine</v>
          </cell>
          <cell r="G2837">
            <v>31776.38</v>
          </cell>
          <cell r="H2837">
            <v>-29128.36</v>
          </cell>
          <cell r="I2837">
            <v>2648.02</v>
          </cell>
        </row>
        <row r="2838">
          <cell r="A2838">
            <v>30003412</v>
          </cell>
          <cell r="B2838" t="str">
            <v>0</v>
          </cell>
          <cell r="C2838" t="str">
            <v>CIP1</v>
          </cell>
          <cell r="D2838" t="str">
            <v>M003</v>
          </cell>
          <cell r="E2838">
            <v>39546</v>
          </cell>
          <cell r="F2838" t="str">
            <v>Trimmer Machine</v>
          </cell>
          <cell r="G2838">
            <v>31776.38</v>
          </cell>
          <cell r="H2838">
            <v>-29128.36</v>
          </cell>
          <cell r="I2838">
            <v>2648.02</v>
          </cell>
        </row>
        <row r="2839">
          <cell r="A2839">
            <v>30003413</v>
          </cell>
          <cell r="B2839" t="str">
            <v>0</v>
          </cell>
          <cell r="C2839" t="str">
            <v>CIP1</v>
          </cell>
          <cell r="D2839" t="str">
            <v>M003</v>
          </cell>
          <cell r="E2839">
            <v>39546</v>
          </cell>
          <cell r="F2839" t="str">
            <v>Trimmer Machine</v>
          </cell>
          <cell r="G2839">
            <v>31776.38</v>
          </cell>
          <cell r="H2839">
            <v>-29128.36</v>
          </cell>
          <cell r="I2839">
            <v>2648.02</v>
          </cell>
        </row>
        <row r="2840">
          <cell r="A2840">
            <v>30003414</v>
          </cell>
          <cell r="B2840" t="str">
            <v>0</v>
          </cell>
          <cell r="C2840" t="str">
            <v>CIP1</v>
          </cell>
          <cell r="D2840" t="str">
            <v>M003</v>
          </cell>
          <cell r="E2840">
            <v>39546</v>
          </cell>
          <cell r="F2840" t="str">
            <v>Trimmer Machine</v>
          </cell>
          <cell r="G2840">
            <v>31776.38</v>
          </cell>
          <cell r="H2840">
            <v>-29128.36</v>
          </cell>
          <cell r="I2840">
            <v>2648.02</v>
          </cell>
        </row>
        <row r="2841">
          <cell r="A2841">
            <v>30003415</v>
          </cell>
          <cell r="B2841" t="str">
            <v>0</v>
          </cell>
          <cell r="C2841" t="str">
            <v>CIP1</v>
          </cell>
          <cell r="D2841" t="str">
            <v>M003</v>
          </cell>
          <cell r="E2841">
            <v>39546</v>
          </cell>
          <cell r="F2841" t="str">
            <v>Trimmer Machine</v>
          </cell>
          <cell r="G2841">
            <v>31776.38</v>
          </cell>
          <cell r="H2841">
            <v>-29128.36</v>
          </cell>
          <cell r="I2841">
            <v>2648.02</v>
          </cell>
        </row>
        <row r="2842">
          <cell r="A2842">
            <v>30003416</v>
          </cell>
          <cell r="B2842" t="str">
            <v>0</v>
          </cell>
          <cell r="C2842" t="str">
            <v>CIP1</v>
          </cell>
          <cell r="D2842" t="str">
            <v>M003</v>
          </cell>
          <cell r="E2842">
            <v>39546</v>
          </cell>
          <cell r="F2842" t="str">
            <v>Trimmer Machine</v>
          </cell>
          <cell r="G2842">
            <v>31776.38</v>
          </cell>
          <cell r="H2842">
            <v>-29128.36</v>
          </cell>
          <cell r="I2842">
            <v>2648.02</v>
          </cell>
        </row>
        <row r="2843">
          <cell r="A2843">
            <v>30003417</v>
          </cell>
          <cell r="B2843" t="str">
            <v>0</v>
          </cell>
          <cell r="C2843" t="str">
            <v>CIP1</v>
          </cell>
          <cell r="D2843" t="str">
            <v>M003</v>
          </cell>
          <cell r="E2843">
            <v>39546</v>
          </cell>
          <cell r="F2843" t="str">
            <v>Trimmer Machine</v>
          </cell>
          <cell r="G2843">
            <v>31776.38</v>
          </cell>
          <cell r="H2843">
            <v>-29128.36</v>
          </cell>
          <cell r="I2843">
            <v>2648.02</v>
          </cell>
        </row>
        <row r="2844">
          <cell r="A2844">
            <v>30003418</v>
          </cell>
          <cell r="B2844" t="str">
            <v>0</v>
          </cell>
          <cell r="C2844" t="str">
            <v>CIP1</v>
          </cell>
          <cell r="D2844" t="str">
            <v>M003</v>
          </cell>
          <cell r="E2844">
            <v>39546</v>
          </cell>
          <cell r="F2844" t="str">
            <v>Trimmer Machine</v>
          </cell>
          <cell r="G2844">
            <v>31776.38</v>
          </cell>
          <cell r="H2844">
            <v>-29128.36</v>
          </cell>
          <cell r="I2844">
            <v>2648.02</v>
          </cell>
        </row>
        <row r="2845">
          <cell r="A2845">
            <v>30003419</v>
          </cell>
          <cell r="B2845" t="str">
            <v>0</v>
          </cell>
          <cell r="C2845" t="str">
            <v>CIP1</v>
          </cell>
          <cell r="D2845" t="str">
            <v>M003</v>
          </cell>
          <cell r="E2845">
            <v>39546</v>
          </cell>
          <cell r="F2845" t="str">
            <v>Trimmer Machine</v>
          </cell>
          <cell r="G2845">
            <v>31776.38</v>
          </cell>
          <cell r="H2845">
            <v>-29128.36</v>
          </cell>
          <cell r="I2845">
            <v>2648.02</v>
          </cell>
        </row>
        <row r="2846">
          <cell r="A2846">
            <v>30003420</v>
          </cell>
          <cell r="B2846" t="str">
            <v>0</v>
          </cell>
          <cell r="C2846" t="str">
            <v>CIP1</v>
          </cell>
          <cell r="D2846" t="str">
            <v>M003</v>
          </cell>
          <cell r="E2846">
            <v>39546</v>
          </cell>
          <cell r="F2846" t="str">
            <v>Trimmer Machine</v>
          </cell>
          <cell r="G2846">
            <v>31776.38</v>
          </cell>
          <cell r="H2846">
            <v>-29128.36</v>
          </cell>
          <cell r="I2846">
            <v>2648.02</v>
          </cell>
        </row>
        <row r="2847">
          <cell r="A2847">
            <v>30003421</v>
          </cell>
          <cell r="B2847" t="str">
            <v>0</v>
          </cell>
          <cell r="C2847" t="str">
            <v>CIP1</v>
          </cell>
          <cell r="D2847" t="str">
            <v>M003</v>
          </cell>
          <cell r="E2847">
            <v>39546</v>
          </cell>
          <cell r="F2847" t="str">
            <v>Trimmer Machine</v>
          </cell>
          <cell r="G2847">
            <v>31776.38</v>
          </cell>
          <cell r="H2847">
            <v>-29128.36</v>
          </cell>
          <cell r="I2847">
            <v>2648.02</v>
          </cell>
        </row>
        <row r="2848">
          <cell r="A2848">
            <v>30003422</v>
          </cell>
          <cell r="B2848" t="str">
            <v>0</v>
          </cell>
          <cell r="C2848" t="str">
            <v>CIP1</v>
          </cell>
          <cell r="D2848" t="str">
            <v>M003</v>
          </cell>
          <cell r="E2848">
            <v>39546</v>
          </cell>
          <cell r="F2848" t="str">
            <v>Trimmer Machine</v>
          </cell>
          <cell r="G2848">
            <v>31776.38</v>
          </cell>
          <cell r="H2848">
            <v>-29128.36</v>
          </cell>
          <cell r="I2848">
            <v>2648.02</v>
          </cell>
        </row>
        <row r="2849">
          <cell r="A2849">
            <v>30003423</v>
          </cell>
          <cell r="B2849" t="str">
            <v>0</v>
          </cell>
          <cell r="C2849" t="str">
            <v>CIP1</v>
          </cell>
          <cell r="D2849" t="str">
            <v>M003</v>
          </cell>
          <cell r="E2849">
            <v>39546</v>
          </cell>
          <cell r="F2849" t="str">
            <v>Trimmer Machine</v>
          </cell>
          <cell r="G2849">
            <v>31776.38</v>
          </cell>
          <cell r="H2849">
            <v>-29128.36</v>
          </cell>
          <cell r="I2849">
            <v>2648.02</v>
          </cell>
        </row>
        <row r="2850">
          <cell r="A2850">
            <v>30003424</v>
          </cell>
          <cell r="B2850" t="str">
            <v>0</v>
          </cell>
          <cell r="C2850" t="str">
            <v>CIP1</v>
          </cell>
          <cell r="D2850" t="str">
            <v>M003</v>
          </cell>
          <cell r="E2850">
            <v>39546</v>
          </cell>
          <cell r="F2850" t="str">
            <v>Trimmer Machine</v>
          </cell>
          <cell r="G2850">
            <v>31776.38</v>
          </cell>
          <cell r="H2850">
            <v>-29128.36</v>
          </cell>
          <cell r="I2850">
            <v>2648.02</v>
          </cell>
        </row>
        <row r="2851">
          <cell r="A2851">
            <v>30003425</v>
          </cell>
          <cell r="B2851" t="str">
            <v>0</v>
          </cell>
          <cell r="C2851" t="str">
            <v>CIP1</v>
          </cell>
          <cell r="D2851" t="str">
            <v>M003</v>
          </cell>
          <cell r="E2851">
            <v>39546</v>
          </cell>
          <cell r="F2851" t="str">
            <v>Trimmer Machine</v>
          </cell>
          <cell r="G2851">
            <v>31776.38</v>
          </cell>
          <cell r="H2851">
            <v>-29128.36</v>
          </cell>
          <cell r="I2851">
            <v>2648.02</v>
          </cell>
        </row>
        <row r="2852">
          <cell r="A2852">
            <v>30003426</v>
          </cell>
          <cell r="B2852" t="str">
            <v>0</v>
          </cell>
          <cell r="C2852" t="str">
            <v>CIP1</v>
          </cell>
          <cell r="D2852" t="str">
            <v>M003</v>
          </cell>
          <cell r="E2852">
            <v>39546</v>
          </cell>
          <cell r="F2852" t="str">
            <v>Trimmer Machine</v>
          </cell>
          <cell r="G2852">
            <v>31776.38</v>
          </cell>
          <cell r="H2852">
            <v>-29128.36</v>
          </cell>
          <cell r="I2852">
            <v>2648.02</v>
          </cell>
        </row>
        <row r="2853">
          <cell r="A2853">
            <v>30003427</v>
          </cell>
          <cell r="B2853" t="str">
            <v>0</v>
          </cell>
          <cell r="C2853" t="str">
            <v>CIP1</v>
          </cell>
          <cell r="D2853" t="str">
            <v>M003</v>
          </cell>
          <cell r="E2853">
            <v>39670</v>
          </cell>
          <cell r="F2853" t="str">
            <v>Trimmer Machine</v>
          </cell>
          <cell r="G2853">
            <v>55597.760000000002</v>
          </cell>
          <cell r="H2853">
            <v>-49729.11</v>
          </cell>
          <cell r="I2853">
            <v>5868.65</v>
          </cell>
        </row>
        <row r="2854">
          <cell r="A2854">
            <v>30003428</v>
          </cell>
          <cell r="B2854" t="str">
            <v>0</v>
          </cell>
          <cell r="C2854" t="str">
            <v>CIP1</v>
          </cell>
          <cell r="D2854" t="str">
            <v>M003</v>
          </cell>
          <cell r="E2854">
            <v>39670</v>
          </cell>
          <cell r="F2854" t="str">
            <v>Trimmer Machine</v>
          </cell>
          <cell r="G2854">
            <v>55597.760000000002</v>
          </cell>
          <cell r="H2854">
            <v>-49729.11</v>
          </cell>
          <cell r="I2854">
            <v>5868.65</v>
          </cell>
        </row>
        <row r="2855">
          <cell r="A2855">
            <v>30003429</v>
          </cell>
          <cell r="B2855" t="str">
            <v>0</v>
          </cell>
          <cell r="C2855" t="str">
            <v>CIP1</v>
          </cell>
          <cell r="D2855" t="str">
            <v>M003</v>
          </cell>
          <cell r="E2855">
            <v>39670</v>
          </cell>
          <cell r="F2855" t="str">
            <v>Trimmer Machine</v>
          </cell>
          <cell r="G2855">
            <v>55597.760000000002</v>
          </cell>
          <cell r="H2855">
            <v>-49729.11</v>
          </cell>
          <cell r="I2855">
            <v>5868.65</v>
          </cell>
        </row>
        <row r="2856">
          <cell r="A2856">
            <v>30003430</v>
          </cell>
          <cell r="B2856" t="str">
            <v>0</v>
          </cell>
          <cell r="C2856" t="str">
            <v>CIP1</v>
          </cell>
          <cell r="D2856" t="str">
            <v>M003</v>
          </cell>
          <cell r="E2856">
            <v>39670</v>
          </cell>
          <cell r="F2856" t="str">
            <v>Trimmer Machine</v>
          </cell>
          <cell r="G2856">
            <v>55597.760000000002</v>
          </cell>
          <cell r="H2856">
            <v>-49729.11</v>
          </cell>
          <cell r="I2856">
            <v>5868.65</v>
          </cell>
        </row>
        <row r="2857">
          <cell r="A2857">
            <v>30003431</v>
          </cell>
          <cell r="B2857" t="str">
            <v>0</v>
          </cell>
          <cell r="C2857" t="str">
            <v>CIP1</v>
          </cell>
          <cell r="D2857" t="str">
            <v>M003</v>
          </cell>
          <cell r="E2857">
            <v>39670</v>
          </cell>
          <cell r="F2857" t="str">
            <v>Trimmer Machine</v>
          </cell>
          <cell r="G2857">
            <v>55597.760000000002</v>
          </cell>
          <cell r="H2857">
            <v>-49729.11</v>
          </cell>
          <cell r="I2857">
            <v>5868.65</v>
          </cell>
        </row>
        <row r="2858">
          <cell r="A2858">
            <v>30003432</v>
          </cell>
          <cell r="B2858" t="str">
            <v>0</v>
          </cell>
          <cell r="C2858" t="str">
            <v>CIP1</v>
          </cell>
          <cell r="D2858" t="str">
            <v>M003</v>
          </cell>
          <cell r="E2858">
            <v>39670</v>
          </cell>
          <cell r="F2858" t="str">
            <v>Trimmer Machine</v>
          </cell>
          <cell r="G2858">
            <v>55597.760000000002</v>
          </cell>
          <cell r="H2858">
            <v>-49729.11</v>
          </cell>
          <cell r="I2858">
            <v>5868.65</v>
          </cell>
        </row>
        <row r="2859">
          <cell r="A2859">
            <v>30003433</v>
          </cell>
          <cell r="B2859" t="str">
            <v>0</v>
          </cell>
          <cell r="C2859" t="str">
            <v>CIP1</v>
          </cell>
          <cell r="D2859" t="str">
            <v>M003</v>
          </cell>
          <cell r="E2859">
            <v>39670</v>
          </cell>
          <cell r="F2859" t="str">
            <v>Trimmer Machine</v>
          </cell>
          <cell r="G2859">
            <v>55597.760000000002</v>
          </cell>
          <cell r="H2859">
            <v>-49729.11</v>
          </cell>
          <cell r="I2859">
            <v>5868.65</v>
          </cell>
        </row>
        <row r="2860">
          <cell r="A2860">
            <v>30003434</v>
          </cell>
          <cell r="B2860" t="str">
            <v>0</v>
          </cell>
          <cell r="C2860" t="str">
            <v>CIP1</v>
          </cell>
          <cell r="D2860" t="str">
            <v>M003</v>
          </cell>
          <cell r="E2860">
            <v>39430</v>
          </cell>
          <cell r="F2860" t="str">
            <v>Trimmer Machine</v>
          </cell>
          <cell r="G2860">
            <v>55657.37</v>
          </cell>
          <cell r="H2860">
            <v>-52256.09</v>
          </cell>
          <cell r="I2860">
            <v>3401.28</v>
          </cell>
        </row>
        <row r="2861">
          <cell r="A2861">
            <v>30003435</v>
          </cell>
          <cell r="B2861" t="str">
            <v>0</v>
          </cell>
          <cell r="C2861" t="str">
            <v>CIP1</v>
          </cell>
          <cell r="D2861" t="str">
            <v>M003</v>
          </cell>
          <cell r="E2861">
            <v>39430</v>
          </cell>
          <cell r="F2861" t="str">
            <v>Trimmer Machine</v>
          </cell>
          <cell r="G2861">
            <v>55657.37</v>
          </cell>
          <cell r="H2861">
            <v>-52256.09</v>
          </cell>
          <cell r="I2861">
            <v>3401.28</v>
          </cell>
        </row>
        <row r="2862">
          <cell r="A2862">
            <v>30003436</v>
          </cell>
          <cell r="B2862" t="str">
            <v>0</v>
          </cell>
          <cell r="C2862" t="str">
            <v>CIP1</v>
          </cell>
          <cell r="D2862" t="str">
            <v>M003</v>
          </cell>
          <cell r="E2862">
            <v>39611</v>
          </cell>
          <cell r="F2862" t="str">
            <v>OVERLOCK</v>
          </cell>
          <cell r="G2862">
            <v>65694.990000000005</v>
          </cell>
          <cell r="H2862">
            <v>-59490.47</v>
          </cell>
          <cell r="I2862">
            <v>6204.52</v>
          </cell>
        </row>
        <row r="2863">
          <cell r="A2863">
            <v>30003437</v>
          </cell>
          <cell r="B2863" t="str">
            <v>0</v>
          </cell>
          <cell r="C2863" t="str">
            <v>CIP1</v>
          </cell>
          <cell r="D2863" t="str">
            <v>M003</v>
          </cell>
          <cell r="E2863">
            <v>39611</v>
          </cell>
          <cell r="F2863" t="str">
            <v>OVERLOCK</v>
          </cell>
          <cell r="G2863">
            <v>65694.990000000005</v>
          </cell>
          <cell r="H2863">
            <v>-59490.47</v>
          </cell>
          <cell r="I2863">
            <v>6204.52</v>
          </cell>
        </row>
        <row r="2864">
          <cell r="A2864">
            <v>30003438</v>
          </cell>
          <cell r="B2864" t="str">
            <v>0</v>
          </cell>
          <cell r="C2864" t="str">
            <v>CIP1</v>
          </cell>
          <cell r="D2864" t="str">
            <v>M003</v>
          </cell>
          <cell r="E2864">
            <v>39611</v>
          </cell>
          <cell r="F2864" t="str">
            <v>OVERLOCK</v>
          </cell>
          <cell r="G2864">
            <v>65694.990000000005</v>
          </cell>
          <cell r="H2864">
            <v>-59490.47</v>
          </cell>
          <cell r="I2864">
            <v>6204.52</v>
          </cell>
        </row>
        <row r="2865">
          <cell r="A2865">
            <v>30003439</v>
          </cell>
          <cell r="B2865" t="str">
            <v>0</v>
          </cell>
          <cell r="C2865" t="str">
            <v>CIP1</v>
          </cell>
          <cell r="D2865" t="str">
            <v>M003</v>
          </cell>
          <cell r="E2865">
            <v>39611</v>
          </cell>
          <cell r="F2865" t="str">
            <v>Trimmer Machine</v>
          </cell>
          <cell r="G2865">
            <v>65694.990000000005</v>
          </cell>
          <cell r="H2865">
            <v>-59490.47</v>
          </cell>
          <cell r="I2865">
            <v>6204.52</v>
          </cell>
        </row>
        <row r="2866">
          <cell r="A2866">
            <v>30003440</v>
          </cell>
          <cell r="B2866" t="str">
            <v>0</v>
          </cell>
          <cell r="C2866" t="str">
            <v>CIP1</v>
          </cell>
          <cell r="D2866" t="str">
            <v>M003</v>
          </cell>
          <cell r="E2866">
            <v>38943</v>
          </cell>
          <cell r="F2866" t="str">
            <v>Trimmer Machine</v>
          </cell>
          <cell r="G2866">
            <v>132021.70000000001</v>
          </cell>
          <cell r="H2866">
            <v>-132021.70000000001</v>
          </cell>
          <cell r="I2866">
            <v>0</v>
          </cell>
        </row>
        <row r="2867">
          <cell r="A2867">
            <v>30003441</v>
          </cell>
          <cell r="B2867" t="str">
            <v>0</v>
          </cell>
          <cell r="C2867" t="str">
            <v>CIP1</v>
          </cell>
          <cell r="D2867" t="str">
            <v>M003</v>
          </cell>
          <cell r="E2867">
            <v>39049</v>
          </cell>
          <cell r="F2867" t="str">
            <v>Trimmer Machine</v>
          </cell>
          <cell r="G2867">
            <v>37639.01</v>
          </cell>
          <cell r="H2867">
            <v>-37639.01</v>
          </cell>
          <cell r="I2867">
            <v>0</v>
          </cell>
        </row>
        <row r="2868">
          <cell r="A2868">
            <v>30003442</v>
          </cell>
          <cell r="B2868" t="str">
            <v>0</v>
          </cell>
          <cell r="C2868" t="str">
            <v>CIP1</v>
          </cell>
          <cell r="D2868" t="str">
            <v>M003</v>
          </cell>
          <cell r="E2868">
            <v>39049</v>
          </cell>
          <cell r="F2868" t="str">
            <v>Trimmer Machine</v>
          </cell>
          <cell r="G2868">
            <v>37639.01</v>
          </cell>
          <cell r="H2868">
            <v>-37639.01</v>
          </cell>
          <cell r="I2868">
            <v>0</v>
          </cell>
        </row>
        <row r="2869">
          <cell r="A2869">
            <v>30003443</v>
          </cell>
          <cell r="B2869" t="str">
            <v>0</v>
          </cell>
          <cell r="C2869" t="str">
            <v>CIP1</v>
          </cell>
          <cell r="D2869" t="str">
            <v>M003</v>
          </cell>
          <cell r="E2869">
            <v>39049</v>
          </cell>
          <cell r="F2869" t="str">
            <v>Trimmer Machine</v>
          </cell>
          <cell r="G2869">
            <v>37639.01</v>
          </cell>
          <cell r="H2869">
            <v>-37639.01</v>
          </cell>
          <cell r="I2869">
            <v>0</v>
          </cell>
        </row>
        <row r="2870">
          <cell r="A2870">
            <v>30003444</v>
          </cell>
          <cell r="B2870" t="str">
            <v>0</v>
          </cell>
          <cell r="C2870" t="str">
            <v>CIP1</v>
          </cell>
          <cell r="D2870" t="str">
            <v>M003</v>
          </cell>
          <cell r="E2870">
            <v>39049</v>
          </cell>
          <cell r="F2870" t="str">
            <v>Trimmer Machine</v>
          </cell>
          <cell r="G2870">
            <v>37639.01</v>
          </cell>
          <cell r="H2870">
            <v>-37639.01</v>
          </cell>
          <cell r="I2870">
            <v>0</v>
          </cell>
        </row>
        <row r="2871">
          <cell r="A2871">
            <v>30003445</v>
          </cell>
          <cell r="B2871" t="str">
            <v>0</v>
          </cell>
          <cell r="C2871" t="str">
            <v>CIP1</v>
          </cell>
          <cell r="D2871" t="str">
            <v>M003</v>
          </cell>
          <cell r="E2871">
            <v>39049</v>
          </cell>
          <cell r="F2871" t="str">
            <v>Trimmer Machine</v>
          </cell>
          <cell r="G2871">
            <v>37639.01</v>
          </cell>
          <cell r="H2871">
            <v>-37639.01</v>
          </cell>
          <cell r="I2871">
            <v>0</v>
          </cell>
        </row>
        <row r="2872">
          <cell r="A2872">
            <v>30003446</v>
          </cell>
          <cell r="B2872" t="str">
            <v>0</v>
          </cell>
          <cell r="C2872" t="str">
            <v>CIP1</v>
          </cell>
          <cell r="D2872" t="str">
            <v>M003</v>
          </cell>
          <cell r="E2872">
            <v>39049</v>
          </cell>
          <cell r="F2872" t="str">
            <v>Trimmer Machine</v>
          </cell>
          <cell r="G2872">
            <v>37639.01</v>
          </cell>
          <cell r="H2872">
            <v>-37639.01</v>
          </cell>
          <cell r="I2872">
            <v>0</v>
          </cell>
        </row>
        <row r="2873">
          <cell r="A2873">
            <v>30003447</v>
          </cell>
          <cell r="B2873" t="str">
            <v>0</v>
          </cell>
          <cell r="C2873" t="str">
            <v>CIP1</v>
          </cell>
          <cell r="D2873" t="str">
            <v>M003</v>
          </cell>
          <cell r="E2873">
            <v>39049</v>
          </cell>
          <cell r="F2873" t="str">
            <v>Trimmer Machine</v>
          </cell>
          <cell r="G2873">
            <v>37639.01</v>
          </cell>
          <cell r="H2873">
            <v>-37639.01</v>
          </cell>
          <cell r="I2873">
            <v>0</v>
          </cell>
        </row>
        <row r="2874">
          <cell r="A2874">
            <v>30003448</v>
          </cell>
          <cell r="B2874" t="str">
            <v>0</v>
          </cell>
          <cell r="C2874" t="str">
            <v>CIP1</v>
          </cell>
          <cell r="D2874" t="str">
            <v>M003</v>
          </cell>
          <cell r="E2874">
            <v>39049</v>
          </cell>
          <cell r="F2874" t="str">
            <v>Trimmer Machine</v>
          </cell>
          <cell r="G2874">
            <v>37639.01</v>
          </cell>
          <cell r="H2874">
            <v>-37639.01</v>
          </cell>
          <cell r="I2874">
            <v>0</v>
          </cell>
        </row>
        <row r="2875">
          <cell r="A2875">
            <v>30003449</v>
          </cell>
          <cell r="B2875" t="str">
            <v>0</v>
          </cell>
          <cell r="C2875" t="str">
            <v>CIP1</v>
          </cell>
          <cell r="D2875" t="str">
            <v>M003</v>
          </cell>
          <cell r="E2875">
            <v>39049</v>
          </cell>
          <cell r="F2875" t="str">
            <v>Trimmer Machine</v>
          </cell>
          <cell r="G2875">
            <v>37639.01</v>
          </cell>
          <cell r="H2875">
            <v>-37639.01</v>
          </cell>
          <cell r="I2875">
            <v>0</v>
          </cell>
        </row>
        <row r="2876">
          <cell r="A2876">
            <v>30003450</v>
          </cell>
          <cell r="B2876" t="str">
            <v>0</v>
          </cell>
          <cell r="C2876" t="str">
            <v>CIP1</v>
          </cell>
          <cell r="D2876" t="str">
            <v>M003</v>
          </cell>
          <cell r="E2876">
            <v>39049</v>
          </cell>
          <cell r="F2876" t="str">
            <v>Trimmer Machine</v>
          </cell>
          <cell r="G2876">
            <v>37639.01</v>
          </cell>
          <cell r="H2876">
            <v>-37639.01</v>
          </cell>
          <cell r="I2876">
            <v>0</v>
          </cell>
        </row>
        <row r="2877">
          <cell r="A2877">
            <v>30003451</v>
          </cell>
          <cell r="B2877" t="str">
            <v>0</v>
          </cell>
          <cell r="C2877" t="str">
            <v>CIP1</v>
          </cell>
          <cell r="D2877" t="str">
            <v>M003</v>
          </cell>
          <cell r="E2877">
            <v>39049</v>
          </cell>
          <cell r="F2877" t="str">
            <v>Trimmer Machine</v>
          </cell>
          <cell r="G2877">
            <v>37639.01</v>
          </cell>
          <cell r="H2877">
            <v>-37639.01</v>
          </cell>
          <cell r="I2877">
            <v>0</v>
          </cell>
        </row>
        <row r="2878">
          <cell r="A2878">
            <v>30003452</v>
          </cell>
          <cell r="B2878" t="str">
            <v>0</v>
          </cell>
          <cell r="C2878" t="str">
            <v>CIP1</v>
          </cell>
          <cell r="D2878" t="str">
            <v>M003</v>
          </cell>
          <cell r="E2878">
            <v>39049</v>
          </cell>
          <cell r="F2878" t="str">
            <v>Trimmer Machine</v>
          </cell>
          <cell r="G2878">
            <v>37639.01</v>
          </cell>
          <cell r="H2878">
            <v>-37639.01</v>
          </cell>
          <cell r="I2878">
            <v>0</v>
          </cell>
        </row>
        <row r="2879">
          <cell r="A2879">
            <v>30003453</v>
          </cell>
          <cell r="B2879" t="str">
            <v>0</v>
          </cell>
          <cell r="C2879" t="str">
            <v>CIP1</v>
          </cell>
          <cell r="D2879" t="str">
            <v>M003</v>
          </cell>
          <cell r="E2879">
            <v>39049</v>
          </cell>
          <cell r="F2879" t="str">
            <v>Trimmer Machine</v>
          </cell>
          <cell r="G2879">
            <v>37639.01</v>
          </cell>
          <cell r="H2879">
            <v>-37639.01</v>
          </cell>
          <cell r="I2879">
            <v>0</v>
          </cell>
        </row>
        <row r="2880">
          <cell r="A2880">
            <v>30003454</v>
          </cell>
          <cell r="B2880" t="str">
            <v>0</v>
          </cell>
          <cell r="C2880" t="str">
            <v>CIP1</v>
          </cell>
          <cell r="D2880" t="str">
            <v>M003</v>
          </cell>
          <cell r="E2880">
            <v>39049</v>
          </cell>
          <cell r="F2880" t="str">
            <v>Trimmer Machine</v>
          </cell>
          <cell r="G2880">
            <v>37639.01</v>
          </cell>
          <cell r="H2880">
            <v>-37639.01</v>
          </cell>
          <cell r="I2880">
            <v>0</v>
          </cell>
        </row>
        <row r="2881">
          <cell r="A2881">
            <v>30003455</v>
          </cell>
          <cell r="B2881" t="str">
            <v>0</v>
          </cell>
          <cell r="C2881" t="str">
            <v>CIP1</v>
          </cell>
          <cell r="D2881" t="str">
            <v>M003</v>
          </cell>
          <cell r="E2881">
            <v>39049</v>
          </cell>
          <cell r="F2881" t="str">
            <v>Trimmer Machine</v>
          </cell>
          <cell r="G2881">
            <v>37639.01</v>
          </cell>
          <cell r="H2881">
            <v>-37639.01</v>
          </cell>
          <cell r="I2881">
            <v>0</v>
          </cell>
        </row>
        <row r="2882">
          <cell r="A2882">
            <v>30003456</v>
          </cell>
          <cell r="B2882" t="str">
            <v>0</v>
          </cell>
          <cell r="C2882" t="str">
            <v>CIP1</v>
          </cell>
          <cell r="D2882" t="str">
            <v>M003</v>
          </cell>
          <cell r="E2882">
            <v>39049</v>
          </cell>
          <cell r="F2882" t="str">
            <v>Trimmer Machine</v>
          </cell>
          <cell r="G2882">
            <v>37639.01</v>
          </cell>
          <cell r="H2882">
            <v>-37639.01</v>
          </cell>
          <cell r="I2882">
            <v>0</v>
          </cell>
        </row>
        <row r="2883">
          <cell r="A2883">
            <v>30003457</v>
          </cell>
          <cell r="B2883" t="str">
            <v>0</v>
          </cell>
          <cell r="C2883" t="str">
            <v>CIP1</v>
          </cell>
          <cell r="D2883" t="str">
            <v>M003</v>
          </cell>
          <cell r="E2883">
            <v>39049</v>
          </cell>
          <cell r="F2883" t="str">
            <v>Single Needle Lock Stitch Machine</v>
          </cell>
          <cell r="G2883">
            <v>37639.01</v>
          </cell>
          <cell r="H2883">
            <v>-37639.01</v>
          </cell>
          <cell r="I2883">
            <v>0</v>
          </cell>
        </row>
        <row r="2884">
          <cell r="A2884">
            <v>30003458</v>
          </cell>
          <cell r="B2884" t="str">
            <v>0</v>
          </cell>
          <cell r="C2884" t="str">
            <v>CIP1</v>
          </cell>
          <cell r="D2884" t="str">
            <v>M003</v>
          </cell>
          <cell r="E2884">
            <v>39049</v>
          </cell>
          <cell r="F2884" t="str">
            <v>Single Needle Lock Stitch Machine</v>
          </cell>
          <cell r="G2884">
            <v>37639.01</v>
          </cell>
          <cell r="H2884">
            <v>-37639.01</v>
          </cell>
          <cell r="I2884">
            <v>0</v>
          </cell>
        </row>
        <row r="2885">
          <cell r="A2885">
            <v>30003459</v>
          </cell>
          <cell r="B2885" t="str">
            <v>0</v>
          </cell>
          <cell r="C2885" t="str">
            <v>CIP1</v>
          </cell>
          <cell r="D2885" t="str">
            <v>M003</v>
          </cell>
          <cell r="E2885">
            <v>39049</v>
          </cell>
          <cell r="F2885" t="str">
            <v>Single Needle Lock Stitch Machine</v>
          </cell>
          <cell r="G2885">
            <v>37639.01</v>
          </cell>
          <cell r="H2885">
            <v>-37639.01</v>
          </cell>
          <cell r="I2885">
            <v>0</v>
          </cell>
        </row>
        <row r="2886">
          <cell r="A2886">
            <v>30003460</v>
          </cell>
          <cell r="B2886" t="str">
            <v>0</v>
          </cell>
          <cell r="C2886" t="str">
            <v>CIP1</v>
          </cell>
          <cell r="D2886" t="str">
            <v>M003</v>
          </cell>
          <cell r="E2886">
            <v>39049</v>
          </cell>
          <cell r="F2886" t="str">
            <v>Single Needle Lock Stitch Machine</v>
          </cell>
          <cell r="G2886">
            <v>37639.01</v>
          </cell>
          <cell r="H2886">
            <v>-37639.01</v>
          </cell>
          <cell r="I2886">
            <v>0</v>
          </cell>
        </row>
        <row r="2887">
          <cell r="A2887">
            <v>30003461</v>
          </cell>
          <cell r="B2887" t="str">
            <v>0</v>
          </cell>
          <cell r="C2887" t="str">
            <v>CIP1</v>
          </cell>
          <cell r="D2887" t="str">
            <v>M003</v>
          </cell>
          <cell r="E2887">
            <v>39049</v>
          </cell>
          <cell r="F2887" t="str">
            <v>Single Needle Lock Stitch Machine</v>
          </cell>
          <cell r="G2887">
            <v>37639.01</v>
          </cell>
          <cell r="H2887">
            <v>-37639.01</v>
          </cell>
          <cell r="I2887">
            <v>0</v>
          </cell>
        </row>
        <row r="2888">
          <cell r="A2888">
            <v>30003462</v>
          </cell>
          <cell r="B2888" t="str">
            <v>0</v>
          </cell>
          <cell r="C2888" t="str">
            <v>CIP1</v>
          </cell>
          <cell r="D2888" t="str">
            <v>M003</v>
          </cell>
          <cell r="E2888">
            <v>39049</v>
          </cell>
          <cell r="F2888" t="str">
            <v>Single Needle Lock Stitch Machine</v>
          </cell>
          <cell r="G2888">
            <v>37639.01</v>
          </cell>
          <cell r="H2888">
            <v>-37639.01</v>
          </cell>
          <cell r="I2888">
            <v>0</v>
          </cell>
        </row>
        <row r="2889">
          <cell r="A2889">
            <v>30003463</v>
          </cell>
          <cell r="B2889" t="str">
            <v>0</v>
          </cell>
          <cell r="C2889" t="str">
            <v>CIP1</v>
          </cell>
          <cell r="D2889" t="str">
            <v>M003</v>
          </cell>
          <cell r="E2889">
            <v>39049</v>
          </cell>
          <cell r="F2889" t="str">
            <v>Single Needle Lock Stitch Machine</v>
          </cell>
          <cell r="G2889">
            <v>37639.01</v>
          </cell>
          <cell r="H2889">
            <v>-37639.01</v>
          </cell>
          <cell r="I2889">
            <v>0</v>
          </cell>
        </row>
        <row r="2890">
          <cell r="A2890">
            <v>30003464</v>
          </cell>
          <cell r="B2890" t="str">
            <v>0</v>
          </cell>
          <cell r="C2890" t="str">
            <v>CIP1</v>
          </cell>
          <cell r="D2890" t="str">
            <v>M003</v>
          </cell>
          <cell r="E2890">
            <v>39049</v>
          </cell>
          <cell r="F2890" t="str">
            <v>Single Needle Lock Stitch Machine</v>
          </cell>
          <cell r="G2890">
            <v>37639.01</v>
          </cell>
          <cell r="H2890">
            <v>-37639.01</v>
          </cell>
          <cell r="I2890">
            <v>0</v>
          </cell>
        </row>
        <row r="2891">
          <cell r="A2891">
            <v>30003465</v>
          </cell>
          <cell r="B2891" t="str">
            <v>0</v>
          </cell>
          <cell r="C2891" t="str">
            <v>CIP1</v>
          </cell>
          <cell r="D2891" t="str">
            <v>M003</v>
          </cell>
          <cell r="E2891">
            <v>39049</v>
          </cell>
          <cell r="F2891" t="str">
            <v>Single Needle Lock Stitch Machine</v>
          </cell>
          <cell r="G2891">
            <v>37639.01</v>
          </cell>
          <cell r="H2891">
            <v>-37639.01</v>
          </cell>
          <cell r="I2891">
            <v>0</v>
          </cell>
        </row>
        <row r="2892">
          <cell r="A2892">
            <v>30003466</v>
          </cell>
          <cell r="B2892" t="str">
            <v>0</v>
          </cell>
          <cell r="C2892" t="str">
            <v>CIP1</v>
          </cell>
          <cell r="D2892" t="str">
            <v>M003</v>
          </cell>
          <cell r="E2892">
            <v>39049</v>
          </cell>
          <cell r="F2892" t="str">
            <v>Single Needle Lock Stitch Machine</v>
          </cell>
          <cell r="G2892">
            <v>37639.01</v>
          </cell>
          <cell r="H2892">
            <v>-37639.01</v>
          </cell>
          <cell r="I2892">
            <v>0</v>
          </cell>
        </row>
        <row r="2893">
          <cell r="A2893">
            <v>30003467</v>
          </cell>
          <cell r="B2893" t="str">
            <v>0</v>
          </cell>
          <cell r="C2893" t="str">
            <v>CIP1</v>
          </cell>
          <cell r="D2893" t="str">
            <v>M003</v>
          </cell>
          <cell r="E2893">
            <v>39049</v>
          </cell>
          <cell r="F2893" t="str">
            <v>Single Needle Lock Stitch Machine</v>
          </cell>
          <cell r="G2893">
            <v>37639.01</v>
          </cell>
          <cell r="H2893">
            <v>-37639.01</v>
          </cell>
          <cell r="I2893">
            <v>0</v>
          </cell>
        </row>
        <row r="2894">
          <cell r="A2894">
            <v>30003468</v>
          </cell>
          <cell r="B2894" t="str">
            <v>0</v>
          </cell>
          <cell r="C2894" t="str">
            <v>CIP1</v>
          </cell>
          <cell r="D2894" t="str">
            <v>M003</v>
          </cell>
          <cell r="E2894">
            <v>39049</v>
          </cell>
          <cell r="F2894" t="str">
            <v>Single Needle Lock Stitch Machine</v>
          </cell>
          <cell r="G2894">
            <v>37639.01</v>
          </cell>
          <cell r="H2894">
            <v>-37639.01</v>
          </cell>
          <cell r="I2894">
            <v>0</v>
          </cell>
        </row>
        <row r="2895">
          <cell r="A2895">
            <v>30003469</v>
          </cell>
          <cell r="B2895" t="str">
            <v>0</v>
          </cell>
          <cell r="C2895" t="str">
            <v>CIP1</v>
          </cell>
          <cell r="D2895" t="str">
            <v>M003</v>
          </cell>
          <cell r="E2895">
            <v>39058</v>
          </cell>
          <cell r="F2895" t="str">
            <v>Single Needle Lock Stitch Machine</v>
          </cell>
          <cell r="G2895">
            <v>49607.17</v>
          </cell>
          <cell r="H2895">
            <v>-49607.16</v>
          </cell>
          <cell r="I2895">
            <v>0.01</v>
          </cell>
        </row>
        <row r="2896">
          <cell r="A2896">
            <v>30003470</v>
          </cell>
          <cell r="B2896" t="str">
            <v>0</v>
          </cell>
          <cell r="C2896" t="str">
            <v>CIP1</v>
          </cell>
          <cell r="D2896" t="str">
            <v>M003</v>
          </cell>
          <cell r="E2896">
            <v>39058</v>
          </cell>
          <cell r="F2896" t="str">
            <v>Single Needle Lock Stitch Machine</v>
          </cell>
          <cell r="G2896">
            <v>49607.17</v>
          </cell>
          <cell r="H2896">
            <v>-49607.16</v>
          </cell>
          <cell r="I2896">
            <v>0.01</v>
          </cell>
        </row>
        <row r="2897">
          <cell r="A2897">
            <v>30003471</v>
          </cell>
          <cell r="B2897" t="str">
            <v>0</v>
          </cell>
          <cell r="C2897" t="str">
            <v>CIP1</v>
          </cell>
          <cell r="D2897" t="str">
            <v>M003</v>
          </cell>
          <cell r="E2897">
            <v>39058</v>
          </cell>
          <cell r="F2897" t="str">
            <v>Single Needle Lock Stitch Machine</v>
          </cell>
          <cell r="G2897">
            <v>49607.17</v>
          </cell>
          <cell r="H2897">
            <v>-49607.16</v>
          </cell>
          <cell r="I2897">
            <v>0.01</v>
          </cell>
        </row>
        <row r="2898">
          <cell r="A2898">
            <v>30003472</v>
          </cell>
          <cell r="B2898" t="str">
            <v>0</v>
          </cell>
          <cell r="C2898" t="str">
            <v>CIP1</v>
          </cell>
          <cell r="D2898" t="str">
            <v>M003</v>
          </cell>
          <cell r="E2898">
            <v>39058</v>
          </cell>
          <cell r="F2898" t="str">
            <v>Single Needle Lock Stitch Machine</v>
          </cell>
          <cell r="G2898">
            <v>49607.17</v>
          </cell>
          <cell r="H2898">
            <v>-49607.16</v>
          </cell>
          <cell r="I2898">
            <v>0.01</v>
          </cell>
        </row>
        <row r="2899">
          <cell r="A2899">
            <v>30003473</v>
          </cell>
          <cell r="B2899" t="str">
            <v>0</v>
          </cell>
          <cell r="C2899" t="str">
            <v>CIP1</v>
          </cell>
          <cell r="D2899" t="str">
            <v>M003</v>
          </cell>
          <cell r="E2899">
            <v>39058</v>
          </cell>
          <cell r="F2899" t="str">
            <v>Single Needle Lock Stitch Machine</v>
          </cell>
          <cell r="G2899">
            <v>49607.17</v>
          </cell>
          <cell r="H2899">
            <v>-49607.16</v>
          </cell>
          <cell r="I2899">
            <v>0.01</v>
          </cell>
        </row>
        <row r="2900">
          <cell r="A2900">
            <v>30003474</v>
          </cell>
          <cell r="B2900" t="str">
            <v>0</v>
          </cell>
          <cell r="C2900" t="str">
            <v>CIP1</v>
          </cell>
          <cell r="D2900" t="str">
            <v>M003</v>
          </cell>
          <cell r="E2900">
            <v>39058</v>
          </cell>
          <cell r="F2900" t="str">
            <v>Single Needle Lock Stitch Machine</v>
          </cell>
          <cell r="G2900">
            <v>49607.17</v>
          </cell>
          <cell r="H2900">
            <v>-49607.16</v>
          </cell>
          <cell r="I2900">
            <v>0.01</v>
          </cell>
        </row>
        <row r="2901">
          <cell r="A2901">
            <v>30003475</v>
          </cell>
          <cell r="B2901" t="str">
            <v>0</v>
          </cell>
          <cell r="C2901" t="str">
            <v>CIP1</v>
          </cell>
          <cell r="D2901" t="str">
            <v>M003</v>
          </cell>
          <cell r="E2901">
            <v>39058</v>
          </cell>
          <cell r="F2901" t="str">
            <v>Single Needle Lock Stitch Machine</v>
          </cell>
          <cell r="G2901">
            <v>49607.17</v>
          </cell>
          <cell r="H2901">
            <v>-49607.16</v>
          </cell>
          <cell r="I2901">
            <v>0.01</v>
          </cell>
        </row>
        <row r="2902">
          <cell r="A2902">
            <v>30003476</v>
          </cell>
          <cell r="B2902" t="str">
            <v>0</v>
          </cell>
          <cell r="C2902" t="str">
            <v>CIP1</v>
          </cell>
          <cell r="D2902" t="str">
            <v>M003</v>
          </cell>
          <cell r="E2902">
            <v>39058</v>
          </cell>
          <cell r="F2902" t="str">
            <v>Single Needle Lock Stitch Machine</v>
          </cell>
          <cell r="G2902">
            <v>49607.17</v>
          </cell>
          <cell r="H2902">
            <v>-49607.16</v>
          </cell>
          <cell r="I2902">
            <v>0.01</v>
          </cell>
        </row>
        <row r="2903">
          <cell r="A2903">
            <v>30003477</v>
          </cell>
          <cell r="B2903" t="str">
            <v>0</v>
          </cell>
          <cell r="C2903" t="str">
            <v>CIP1</v>
          </cell>
          <cell r="D2903" t="str">
            <v>M003</v>
          </cell>
          <cell r="E2903">
            <v>39058</v>
          </cell>
          <cell r="F2903" t="str">
            <v>Single Needle Lock Stitch Machine</v>
          </cell>
          <cell r="G2903">
            <v>49607.17</v>
          </cell>
          <cell r="H2903">
            <v>-49607.16</v>
          </cell>
          <cell r="I2903">
            <v>0.01</v>
          </cell>
        </row>
        <row r="2904">
          <cell r="A2904">
            <v>30003478</v>
          </cell>
          <cell r="B2904" t="str">
            <v>0</v>
          </cell>
          <cell r="C2904" t="str">
            <v>CIP1</v>
          </cell>
          <cell r="D2904" t="str">
            <v>M003</v>
          </cell>
          <cell r="E2904">
            <v>39502</v>
          </cell>
          <cell r="F2904" t="str">
            <v>Trimmer Machine</v>
          </cell>
          <cell r="G2904">
            <v>55273.07</v>
          </cell>
          <cell r="H2904">
            <v>-51281.13</v>
          </cell>
          <cell r="I2904">
            <v>3991.94</v>
          </cell>
        </row>
        <row r="2905">
          <cell r="A2905">
            <v>30003479</v>
          </cell>
          <cell r="B2905" t="str">
            <v>0</v>
          </cell>
          <cell r="C2905" t="str">
            <v>CIP1</v>
          </cell>
          <cell r="D2905" t="str">
            <v>M003</v>
          </cell>
          <cell r="E2905">
            <v>39502</v>
          </cell>
          <cell r="F2905" t="str">
            <v>Trimmer Machine</v>
          </cell>
          <cell r="G2905">
            <v>55273.07</v>
          </cell>
          <cell r="H2905">
            <v>-51281.13</v>
          </cell>
          <cell r="I2905">
            <v>3991.94</v>
          </cell>
        </row>
        <row r="2906">
          <cell r="A2906">
            <v>30003480</v>
          </cell>
          <cell r="B2906" t="str">
            <v>0</v>
          </cell>
          <cell r="C2906" t="str">
            <v>CIP1</v>
          </cell>
          <cell r="D2906" t="str">
            <v>M003</v>
          </cell>
          <cell r="E2906">
            <v>39488</v>
          </cell>
          <cell r="F2906" t="str">
            <v>Trimmer Machine</v>
          </cell>
          <cell r="G2906">
            <v>56922.85</v>
          </cell>
          <cell r="H2906">
            <v>-52811.76</v>
          </cell>
          <cell r="I2906">
            <v>4111.09</v>
          </cell>
        </row>
        <row r="2907">
          <cell r="A2907">
            <v>30003481</v>
          </cell>
          <cell r="B2907" t="str">
            <v>0</v>
          </cell>
          <cell r="C2907" t="str">
            <v>CIP1</v>
          </cell>
          <cell r="D2907" t="str">
            <v>M003</v>
          </cell>
          <cell r="E2907">
            <v>39488</v>
          </cell>
          <cell r="F2907" t="str">
            <v>Trimmer Machine</v>
          </cell>
          <cell r="G2907">
            <v>56922.85</v>
          </cell>
          <cell r="H2907">
            <v>-52811.76</v>
          </cell>
          <cell r="I2907">
            <v>4111.09</v>
          </cell>
        </row>
        <row r="2908">
          <cell r="A2908">
            <v>30003483</v>
          </cell>
          <cell r="B2908" t="str">
            <v>0</v>
          </cell>
          <cell r="C2908" t="str">
            <v>CIP1</v>
          </cell>
          <cell r="D2908" t="str">
            <v>M003</v>
          </cell>
          <cell r="E2908">
            <v>38777</v>
          </cell>
          <cell r="F2908" t="str">
            <v>Single Needle Lock Stitch Machine</v>
          </cell>
          <cell r="G2908">
            <v>71338.460000000006</v>
          </cell>
          <cell r="H2908">
            <v>-71338.460000000006</v>
          </cell>
          <cell r="I2908">
            <v>0</v>
          </cell>
        </row>
        <row r="2909">
          <cell r="A2909">
            <v>30003484</v>
          </cell>
          <cell r="B2909" t="str">
            <v>0</v>
          </cell>
          <cell r="C2909" t="str">
            <v>CIP1</v>
          </cell>
          <cell r="D2909" t="str">
            <v>M003</v>
          </cell>
          <cell r="E2909">
            <v>38777</v>
          </cell>
          <cell r="F2909" t="str">
            <v>Trimmer Machine</v>
          </cell>
          <cell r="G2909">
            <v>71338.460000000006</v>
          </cell>
          <cell r="H2909">
            <v>-71338.460000000006</v>
          </cell>
          <cell r="I2909">
            <v>0</v>
          </cell>
        </row>
        <row r="2910">
          <cell r="A2910">
            <v>30003485</v>
          </cell>
          <cell r="B2910" t="str">
            <v>0</v>
          </cell>
          <cell r="C2910" t="str">
            <v>CIP1</v>
          </cell>
          <cell r="D2910" t="str">
            <v>M003</v>
          </cell>
          <cell r="E2910">
            <v>38777</v>
          </cell>
          <cell r="F2910" t="str">
            <v>Trimmer Machine</v>
          </cell>
          <cell r="G2910">
            <v>71338.460000000006</v>
          </cell>
          <cell r="H2910">
            <v>-71338.460000000006</v>
          </cell>
          <cell r="I2910">
            <v>0</v>
          </cell>
        </row>
        <row r="2911">
          <cell r="A2911">
            <v>30003486</v>
          </cell>
          <cell r="B2911" t="str">
            <v>0</v>
          </cell>
          <cell r="C2911" t="str">
            <v>CIP1</v>
          </cell>
          <cell r="D2911" t="str">
            <v>M003</v>
          </cell>
          <cell r="E2911">
            <v>38777</v>
          </cell>
          <cell r="F2911" t="str">
            <v>Trimmer Machine</v>
          </cell>
          <cell r="G2911">
            <v>71338.460000000006</v>
          </cell>
          <cell r="H2911">
            <v>-71338.460000000006</v>
          </cell>
          <cell r="I2911">
            <v>0</v>
          </cell>
        </row>
        <row r="2912">
          <cell r="A2912">
            <v>30003487</v>
          </cell>
          <cell r="B2912" t="str">
            <v>0</v>
          </cell>
          <cell r="C2912" t="str">
            <v>CIP1</v>
          </cell>
          <cell r="D2912" t="str">
            <v>M003</v>
          </cell>
          <cell r="E2912">
            <v>38777</v>
          </cell>
          <cell r="F2912" t="str">
            <v>Trimmer Machine</v>
          </cell>
          <cell r="G2912">
            <v>71338.460000000006</v>
          </cell>
          <cell r="H2912">
            <v>-71338.460000000006</v>
          </cell>
          <cell r="I2912">
            <v>0</v>
          </cell>
        </row>
        <row r="2913">
          <cell r="A2913">
            <v>30003488</v>
          </cell>
          <cell r="B2913" t="str">
            <v>0</v>
          </cell>
          <cell r="C2913" t="str">
            <v>CIP1</v>
          </cell>
          <cell r="D2913" t="str">
            <v>M003</v>
          </cell>
          <cell r="E2913">
            <v>38777</v>
          </cell>
          <cell r="F2913" t="str">
            <v>Trimmer Machine</v>
          </cell>
          <cell r="G2913">
            <v>71338.460000000006</v>
          </cell>
          <cell r="H2913">
            <v>-71338.460000000006</v>
          </cell>
          <cell r="I2913">
            <v>0</v>
          </cell>
        </row>
        <row r="2914">
          <cell r="A2914">
            <v>30003489</v>
          </cell>
          <cell r="B2914" t="str">
            <v>0</v>
          </cell>
          <cell r="C2914" t="str">
            <v>CIP1</v>
          </cell>
          <cell r="D2914" t="str">
            <v>M003</v>
          </cell>
          <cell r="E2914">
            <v>38777</v>
          </cell>
          <cell r="F2914" t="str">
            <v>Trimmer Machine</v>
          </cell>
          <cell r="G2914">
            <v>71338.460000000006</v>
          </cell>
          <cell r="H2914">
            <v>-71338.460000000006</v>
          </cell>
          <cell r="I2914">
            <v>0</v>
          </cell>
        </row>
        <row r="2915">
          <cell r="A2915">
            <v>30003490</v>
          </cell>
          <cell r="B2915" t="str">
            <v>0</v>
          </cell>
          <cell r="C2915" t="str">
            <v>CIP1</v>
          </cell>
          <cell r="D2915" t="str">
            <v>M003</v>
          </cell>
          <cell r="E2915">
            <v>39657</v>
          </cell>
          <cell r="F2915" t="str">
            <v>VACCUM IRONING MACHINE</v>
          </cell>
          <cell r="G2915">
            <v>60200</v>
          </cell>
          <cell r="H2915">
            <v>-54180</v>
          </cell>
          <cell r="I2915">
            <v>6020</v>
          </cell>
        </row>
        <row r="2916">
          <cell r="A2916">
            <v>30003493</v>
          </cell>
          <cell r="B2916" t="str">
            <v>0</v>
          </cell>
          <cell r="C2916" t="str">
            <v>CIP1</v>
          </cell>
          <cell r="D2916" t="str">
            <v>M003</v>
          </cell>
          <cell r="E2916">
            <v>38978</v>
          </cell>
          <cell r="F2916" t="str">
            <v>DLR-KS</v>
          </cell>
          <cell r="G2916">
            <v>822000</v>
          </cell>
          <cell r="H2916">
            <v>-822000</v>
          </cell>
          <cell r="I2916">
            <v>0</v>
          </cell>
        </row>
        <row r="2917">
          <cell r="A2917">
            <v>30003494</v>
          </cell>
          <cell r="B2917" t="str">
            <v>0</v>
          </cell>
          <cell r="C2917" t="str">
            <v>CIP1</v>
          </cell>
          <cell r="D2917" t="str">
            <v>M003</v>
          </cell>
          <cell r="E2917">
            <v>38978</v>
          </cell>
          <cell r="F2917" t="str">
            <v>KANSAI</v>
          </cell>
          <cell r="G2917">
            <v>212042.61</v>
          </cell>
          <cell r="H2917">
            <v>-212042.6</v>
          </cell>
          <cell r="I2917">
            <v>0.01</v>
          </cell>
        </row>
        <row r="2918">
          <cell r="A2918">
            <v>30003495</v>
          </cell>
          <cell r="B2918" t="str">
            <v>0</v>
          </cell>
          <cell r="C2918" t="str">
            <v>CIP1</v>
          </cell>
          <cell r="D2918" t="str">
            <v>M003</v>
          </cell>
          <cell r="E2918">
            <v>38978</v>
          </cell>
          <cell r="F2918" t="str">
            <v>KANSAI</v>
          </cell>
          <cell r="G2918">
            <v>212042.61</v>
          </cell>
          <cell r="H2918">
            <v>-212042.6</v>
          </cell>
          <cell r="I2918">
            <v>0.01</v>
          </cell>
        </row>
        <row r="2919">
          <cell r="A2919">
            <v>30003496</v>
          </cell>
          <cell r="B2919" t="str">
            <v>0</v>
          </cell>
          <cell r="C2919" t="str">
            <v>CIP1</v>
          </cell>
          <cell r="D2919" t="str">
            <v>M003</v>
          </cell>
          <cell r="E2919">
            <v>38978</v>
          </cell>
          <cell r="F2919" t="str">
            <v>KANSAI</v>
          </cell>
          <cell r="G2919">
            <v>212042.61</v>
          </cell>
          <cell r="H2919">
            <v>-212042.6</v>
          </cell>
          <cell r="I2919">
            <v>0.01</v>
          </cell>
        </row>
        <row r="2920">
          <cell r="A2920">
            <v>30003497</v>
          </cell>
          <cell r="B2920" t="str">
            <v>0</v>
          </cell>
          <cell r="C2920" t="str">
            <v>CIP1</v>
          </cell>
          <cell r="D2920" t="str">
            <v>M003</v>
          </cell>
          <cell r="E2920">
            <v>38978</v>
          </cell>
          <cell r="F2920" t="str">
            <v>KANSAI</v>
          </cell>
          <cell r="G2920">
            <v>212042.61</v>
          </cell>
          <cell r="H2920">
            <v>-212042.6</v>
          </cell>
          <cell r="I2920">
            <v>0.01</v>
          </cell>
        </row>
        <row r="2921">
          <cell r="A2921">
            <v>30003498</v>
          </cell>
          <cell r="B2921" t="str">
            <v>0</v>
          </cell>
          <cell r="C2921" t="str">
            <v>CIP1</v>
          </cell>
          <cell r="D2921" t="str">
            <v>M003</v>
          </cell>
          <cell r="E2921">
            <v>38978</v>
          </cell>
          <cell r="F2921" t="str">
            <v>KANSAI</v>
          </cell>
          <cell r="G2921">
            <v>212042.61</v>
          </cell>
          <cell r="H2921">
            <v>-212042.6</v>
          </cell>
          <cell r="I2921">
            <v>0.01</v>
          </cell>
        </row>
        <row r="2922">
          <cell r="A2922">
            <v>30003499</v>
          </cell>
          <cell r="B2922" t="str">
            <v>0</v>
          </cell>
          <cell r="C2922" t="str">
            <v>CIP1</v>
          </cell>
          <cell r="D2922" t="str">
            <v>M003</v>
          </cell>
          <cell r="E2922">
            <v>38978</v>
          </cell>
          <cell r="F2922" t="str">
            <v>KANSAI</v>
          </cell>
          <cell r="G2922">
            <v>212042.61</v>
          </cell>
          <cell r="H2922">
            <v>-212042.6</v>
          </cell>
          <cell r="I2922">
            <v>0.01</v>
          </cell>
        </row>
        <row r="2923">
          <cell r="A2923">
            <v>30003500</v>
          </cell>
          <cell r="B2923" t="str">
            <v>0</v>
          </cell>
          <cell r="C2923" t="str">
            <v>CIP1</v>
          </cell>
          <cell r="D2923" t="str">
            <v>M003</v>
          </cell>
          <cell r="E2923">
            <v>38978</v>
          </cell>
          <cell r="F2923" t="str">
            <v>KANSAI</v>
          </cell>
          <cell r="G2923">
            <v>212042.61</v>
          </cell>
          <cell r="H2923">
            <v>-212042.6</v>
          </cell>
          <cell r="I2923">
            <v>0.01</v>
          </cell>
        </row>
        <row r="2924">
          <cell r="A2924">
            <v>30003501</v>
          </cell>
          <cell r="B2924" t="str">
            <v>0</v>
          </cell>
          <cell r="C2924" t="str">
            <v>CIP1</v>
          </cell>
          <cell r="D2924" t="str">
            <v>M003</v>
          </cell>
          <cell r="E2924">
            <v>38978</v>
          </cell>
          <cell r="F2924" t="str">
            <v>KANSAI</v>
          </cell>
          <cell r="G2924">
            <v>212042.61</v>
          </cell>
          <cell r="H2924">
            <v>-212042.6</v>
          </cell>
          <cell r="I2924">
            <v>0.01</v>
          </cell>
        </row>
        <row r="2925">
          <cell r="A2925">
            <v>30003509</v>
          </cell>
          <cell r="B2925" t="str">
            <v>0</v>
          </cell>
          <cell r="C2925" t="str">
            <v>CIP1</v>
          </cell>
          <cell r="D2925" t="str">
            <v>M003</v>
          </cell>
          <cell r="E2925">
            <v>38793</v>
          </cell>
          <cell r="F2925" t="str">
            <v>KANSAI</v>
          </cell>
          <cell r="G2925">
            <v>218448.15</v>
          </cell>
          <cell r="H2925">
            <v>-218448.15</v>
          </cell>
          <cell r="I2925">
            <v>0</v>
          </cell>
        </row>
        <row r="2926">
          <cell r="A2926">
            <v>30003510</v>
          </cell>
          <cell r="B2926" t="str">
            <v>0</v>
          </cell>
          <cell r="C2926" t="str">
            <v>CIP1</v>
          </cell>
          <cell r="D2926" t="str">
            <v>M003</v>
          </cell>
          <cell r="E2926">
            <v>38793</v>
          </cell>
          <cell r="F2926" t="str">
            <v>KANSAI</v>
          </cell>
          <cell r="G2926">
            <v>218448.15</v>
          </cell>
          <cell r="H2926">
            <v>-218448.15</v>
          </cell>
          <cell r="I2926">
            <v>0</v>
          </cell>
        </row>
        <row r="2927">
          <cell r="A2927">
            <v>30003511</v>
          </cell>
          <cell r="B2927" t="str">
            <v>0</v>
          </cell>
          <cell r="C2927" t="str">
            <v>CIP1</v>
          </cell>
          <cell r="D2927" t="str">
            <v>M003</v>
          </cell>
          <cell r="E2927">
            <v>38793</v>
          </cell>
          <cell r="F2927" t="str">
            <v>KANSAI</v>
          </cell>
          <cell r="G2927">
            <v>218448.15</v>
          </cell>
          <cell r="H2927">
            <v>-218448.15</v>
          </cell>
          <cell r="I2927">
            <v>0</v>
          </cell>
        </row>
        <row r="2928">
          <cell r="A2928">
            <v>30003512</v>
          </cell>
          <cell r="B2928" t="str">
            <v>0</v>
          </cell>
          <cell r="C2928" t="str">
            <v>CIP1</v>
          </cell>
          <cell r="D2928" t="str">
            <v>M003</v>
          </cell>
          <cell r="E2928">
            <v>38793</v>
          </cell>
          <cell r="F2928" t="str">
            <v>KANSAI</v>
          </cell>
          <cell r="G2928">
            <v>218448.15</v>
          </cell>
          <cell r="H2928">
            <v>-218448.15</v>
          </cell>
          <cell r="I2928">
            <v>0</v>
          </cell>
        </row>
        <row r="2929">
          <cell r="A2929">
            <v>30003513</v>
          </cell>
          <cell r="B2929" t="str">
            <v>0</v>
          </cell>
          <cell r="C2929" t="str">
            <v>CIP1</v>
          </cell>
          <cell r="D2929" t="str">
            <v>M003</v>
          </cell>
          <cell r="E2929">
            <v>38793</v>
          </cell>
          <cell r="F2929" t="str">
            <v>KANSAI</v>
          </cell>
          <cell r="G2929">
            <v>218448.15</v>
          </cell>
          <cell r="H2929">
            <v>-218448.15</v>
          </cell>
          <cell r="I2929">
            <v>0</v>
          </cell>
        </row>
        <row r="2930">
          <cell r="A2930">
            <v>30003514</v>
          </cell>
          <cell r="B2930" t="str">
            <v>0</v>
          </cell>
          <cell r="C2930" t="str">
            <v>CIP1</v>
          </cell>
          <cell r="D2930" t="str">
            <v>M003</v>
          </cell>
          <cell r="E2930">
            <v>39502</v>
          </cell>
          <cell r="F2930" t="str">
            <v>KANSAI</v>
          </cell>
          <cell r="G2930">
            <v>218448.15</v>
          </cell>
          <cell r="H2930">
            <v>-202671.34</v>
          </cell>
          <cell r="I2930">
            <v>15776.81</v>
          </cell>
        </row>
        <row r="2931">
          <cell r="A2931">
            <v>30003517</v>
          </cell>
          <cell r="B2931" t="str">
            <v>0</v>
          </cell>
          <cell r="C2931" t="str">
            <v>CIP1</v>
          </cell>
          <cell r="D2931" t="str">
            <v>M003</v>
          </cell>
          <cell r="E2931">
            <v>39502</v>
          </cell>
          <cell r="F2931" t="str">
            <v>DLR (Heavy 3Ndl Cha St) M#DLR-1503PTF SL#0722057</v>
          </cell>
          <cell r="G2931">
            <v>229170.67</v>
          </cell>
          <cell r="H2931">
            <v>-212619.44</v>
          </cell>
          <cell r="I2931">
            <v>16551.23</v>
          </cell>
        </row>
        <row r="2932">
          <cell r="A2932">
            <v>30003518</v>
          </cell>
          <cell r="B2932" t="str">
            <v>0</v>
          </cell>
          <cell r="C2932" t="str">
            <v>CIP1</v>
          </cell>
          <cell r="D2932" t="str">
            <v>M003</v>
          </cell>
          <cell r="E2932">
            <v>39502</v>
          </cell>
          <cell r="F2932" t="str">
            <v>KANSAI</v>
          </cell>
          <cell r="G2932">
            <v>229170.67</v>
          </cell>
          <cell r="H2932">
            <v>-212619.44</v>
          </cell>
          <cell r="I2932">
            <v>16551.23</v>
          </cell>
        </row>
        <row r="2933">
          <cell r="A2933">
            <v>30003519</v>
          </cell>
          <cell r="B2933" t="str">
            <v>0</v>
          </cell>
          <cell r="C2933" t="str">
            <v>CIP1</v>
          </cell>
          <cell r="D2933" t="str">
            <v>M003</v>
          </cell>
          <cell r="E2933">
            <v>39502</v>
          </cell>
          <cell r="F2933" t="str">
            <v>KANSAI</v>
          </cell>
          <cell r="G2933">
            <v>229170.67</v>
          </cell>
          <cell r="H2933">
            <v>-212619.44</v>
          </cell>
          <cell r="I2933">
            <v>16551.23</v>
          </cell>
        </row>
        <row r="2934">
          <cell r="A2934">
            <v>30003520</v>
          </cell>
          <cell r="B2934" t="str">
            <v>0</v>
          </cell>
          <cell r="C2934" t="str">
            <v>CIP1</v>
          </cell>
          <cell r="D2934" t="str">
            <v>M003</v>
          </cell>
          <cell r="E2934">
            <v>38943</v>
          </cell>
          <cell r="F2934" t="str">
            <v>KANSAI</v>
          </cell>
          <cell r="G2934">
            <v>229170.67</v>
          </cell>
          <cell r="H2934">
            <v>-229170.66</v>
          </cell>
          <cell r="I2934">
            <v>0.01</v>
          </cell>
        </row>
        <row r="2935">
          <cell r="A2935">
            <v>30003521</v>
          </cell>
          <cell r="B2935" t="str">
            <v>0</v>
          </cell>
          <cell r="C2935" t="str">
            <v>CIP1</v>
          </cell>
          <cell r="D2935" t="str">
            <v>M003</v>
          </cell>
          <cell r="E2935">
            <v>38943</v>
          </cell>
          <cell r="F2935" t="str">
            <v>KANSAI</v>
          </cell>
          <cell r="G2935">
            <v>261958.85</v>
          </cell>
          <cell r="H2935">
            <v>-261958.85</v>
          </cell>
          <cell r="I2935">
            <v>0</v>
          </cell>
        </row>
        <row r="2936">
          <cell r="A2936">
            <v>30003523</v>
          </cell>
          <cell r="B2936" t="str">
            <v>0</v>
          </cell>
          <cell r="C2936" t="str">
            <v>CIP1</v>
          </cell>
          <cell r="D2936" t="str">
            <v>M003</v>
          </cell>
          <cell r="E2936">
            <v>38978</v>
          </cell>
          <cell r="F2936" t="str">
            <v>KANSAI</v>
          </cell>
          <cell r="G2936">
            <v>261958.85</v>
          </cell>
          <cell r="H2936">
            <v>-261958.84</v>
          </cell>
          <cell r="I2936">
            <v>0.01</v>
          </cell>
        </row>
        <row r="2937">
          <cell r="A2937">
            <v>30003525</v>
          </cell>
          <cell r="B2937" t="str">
            <v>0</v>
          </cell>
          <cell r="C2937" t="str">
            <v>CIP1</v>
          </cell>
          <cell r="D2937" t="str">
            <v>M003</v>
          </cell>
          <cell r="E2937">
            <v>38978</v>
          </cell>
          <cell r="F2937" t="str">
            <v>KANSAI</v>
          </cell>
          <cell r="G2937">
            <v>289149.02</v>
          </cell>
          <cell r="H2937">
            <v>-289149.02</v>
          </cell>
          <cell r="I2937">
            <v>0</v>
          </cell>
        </row>
        <row r="2938">
          <cell r="A2938">
            <v>30003527</v>
          </cell>
          <cell r="B2938" t="str">
            <v>0</v>
          </cell>
          <cell r="C2938" t="str">
            <v>CIP1</v>
          </cell>
          <cell r="D2938" t="str">
            <v>M003</v>
          </cell>
          <cell r="E2938">
            <v>38793</v>
          </cell>
          <cell r="F2938" t="str">
            <v>DLR (Heavy 3Ndl Cha St) M#DLR-1508SPF SL#0608942</v>
          </cell>
          <cell r="G2938">
            <v>289149.02</v>
          </cell>
          <cell r="H2938">
            <v>-289149.02</v>
          </cell>
          <cell r="I2938">
            <v>0</v>
          </cell>
        </row>
        <row r="2939">
          <cell r="A2939">
            <v>30003528</v>
          </cell>
          <cell r="B2939" t="str">
            <v>0</v>
          </cell>
          <cell r="C2939" t="str">
            <v>CIP1</v>
          </cell>
          <cell r="D2939" t="str">
            <v>M003</v>
          </cell>
          <cell r="E2939">
            <v>38793</v>
          </cell>
          <cell r="F2939" t="str">
            <v>DLR-KS</v>
          </cell>
          <cell r="G2939">
            <v>297883.84999999998</v>
          </cell>
          <cell r="H2939">
            <v>-297883.84000000003</v>
          </cell>
          <cell r="I2939">
            <v>0.01</v>
          </cell>
        </row>
        <row r="2940">
          <cell r="A2940">
            <v>30003529</v>
          </cell>
          <cell r="B2940" t="str">
            <v>0</v>
          </cell>
          <cell r="C2940" t="str">
            <v>CIP1</v>
          </cell>
          <cell r="D2940" t="str">
            <v>M003</v>
          </cell>
          <cell r="E2940">
            <v>38793</v>
          </cell>
          <cell r="F2940" t="str">
            <v>DLR-KS</v>
          </cell>
          <cell r="G2940">
            <v>297883.84999999998</v>
          </cell>
          <cell r="H2940">
            <v>-297883.84000000003</v>
          </cell>
          <cell r="I2940">
            <v>0.01</v>
          </cell>
        </row>
        <row r="2941">
          <cell r="A2941">
            <v>30003530</v>
          </cell>
          <cell r="B2941" t="str">
            <v>0</v>
          </cell>
          <cell r="C2941" t="str">
            <v>CIP1</v>
          </cell>
          <cell r="D2941" t="str">
            <v>M003</v>
          </cell>
          <cell r="E2941">
            <v>38793</v>
          </cell>
          <cell r="F2941" t="str">
            <v>DLR-KS</v>
          </cell>
          <cell r="G2941">
            <v>297883.84999999998</v>
          </cell>
          <cell r="H2941">
            <v>-297883.84000000003</v>
          </cell>
          <cell r="I2941">
            <v>0.01</v>
          </cell>
        </row>
        <row r="2942">
          <cell r="A2942">
            <v>30003531</v>
          </cell>
          <cell r="B2942" t="str">
            <v>0</v>
          </cell>
          <cell r="C2942" t="str">
            <v>CIP1</v>
          </cell>
          <cell r="D2942" t="str">
            <v>M003</v>
          </cell>
          <cell r="E2942">
            <v>38871</v>
          </cell>
          <cell r="F2942" t="str">
            <v>DLR-KS</v>
          </cell>
          <cell r="G2942">
            <v>297883.84999999998</v>
          </cell>
          <cell r="H2942">
            <v>-297883.84000000003</v>
          </cell>
          <cell r="I2942">
            <v>0.01</v>
          </cell>
        </row>
        <row r="2943">
          <cell r="A2943">
            <v>30003532</v>
          </cell>
          <cell r="B2943" t="str">
            <v>0</v>
          </cell>
          <cell r="C2943" t="str">
            <v>CIP1</v>
          </cell>
          <cell r="D2943" t="str">
            <v>M003</v>
          </cell>
          <cell r="E2943">
            <v>38871</v>
          </cell>
          <cell r="F2943" t="str">
            <v>DLR-KS</v>
          </cell>
          <cell r="G2943">
            <v>294890.3</v>
          </cell>
          <cell r="H2943">
            <v>-294890.28999999998</v>
          </cell>
          <cell r="I2943">
            <v>0.01</v>
          </cell>
        </row>
        <row r="2944">
          <cell r="A2944">
            <v>30003533</v>
          </cell>
          <cell r="B2944" t="str">
            <v>0</v>
          </cell>
          <cell r="C2944" t="str">
            <v>CIP1</v>
          </cell>
          <cell r="D2944" t="str">
            <v>M003</v>
          </cell>
          <cell r="E2944">
            <v>38871</v>
          </cell>
          <cell r="F2944" t="str">
            <v>DLR-KS</v>
          </cell>
          <cell r="G2944">
            <v>294890.3</v>
          </cell>
          <cell r="H2944">
            <v>-294890.28999999998</v>
          </cell>
          <cell r="I2944">
            <v>0.01</v>
          </cell>
        </row>
        <row r="2945">
          <cell r="A2945">
            <v>30003534</v>
          </cell>
          <cell r="B2945" t="str">
            <v>0</v>
          </cell>
          <cell r="C2945" t="str">
            <v>CIP1</v>
          </cell>
          <cell r="D2945" t="str">
            <v>M003</v>
          </cell>
          <cell r="E2945">
            <v>38871</v>
          </cell>
          <cell r="F2945" t="str">
            <v>DLR-KS</v>
          </cell>
          <cell r="G2945">
            <v>294890.3</v>
          </cell>
          <cell r="H2945">
            <v>-294890.28999999998</v>
          </cell>
          <cell r="I2945">
            <v>0.01</v>
          </cell>
        </row>
        <row r="2946">
          <cell r="A2946">
            <v>30003535</v>
          </cell>
          <cell r="B2946" t="str">
            <v>0</v>
          </cell>
          <cell r="C2946" t="str">
            <v>CIP1</v>
          </cell>
          <cell r="D2946" t="str">
            <v>M003</v>
          </cell>
          <cell r="E2946">
            <v>39502</v>
          </cell>
          <cell r="F2946" t="str">
            <v>DLR-KS</v>
          </cell>
          <cell r="G2946">
            <v>294890.3</v>
          </cell>
          <cell r="H2946">
            <v>-273592.65999999997</v>
          </cell>
          <cell r="I2946">
            <v>21297.64</v>
          </cell>
        </row>
        <row r="2947">
          <cell r="A2947">
            <v>30003536</v>
          </cell>
          <cell r="B2947" t="str">
            <v>0</v>
          </cell>
          <cell r="C2947" t="str">
            <v>CIP1</v>
          </cell>
          <cell r="D2947" t="str">
            <v>M003</v>
          </cell>
          <cell r="E2947">
            <v>39502</v>
          </cell>
          <cell r="F2947" t="str">
            <v>DLR-KS</v>
          </cell>
          <cell r="G2947">
            <v>321009.01</v>
          </cell>
          <cell r="H2947">
            <v>-297825.02</v>
          </cell>
          <cell r="I2947">
            <v>23183.99</v>
          </cell>
        </row>
        <row r="2948">
          <cell r="A2948">
            <v>30003553</v>
          </cell>
          <cell r="B2948" t="str">
            <v>0</v>
          </cell>
          <cell r="C2948" t="str">
            <v>CIP1</v>
          </cell>
          <cell r="D2948" t="str">
            <v>M003</v>
          </cell>
          <cell r="E2948">
            <v>40516</v>
          </cell>
          <cell r="F2948" t="str">
            <v>WELT POCKET MACHINE</v>
          </cell>
          <cell r="G2948">
            <v>1432070.63</v>
          </cell>
          <cell r="H2948">
            <v>-1058141.0900000001</v>
          </cell>
          <cell r="I2948">
            <v>373929.54</v>
          </cell>
        </row>
        <row r="2949">
          <cell r="A2949">
            <v>30003554</v>
          </cell>
          <cell r="B2949" t="str">
            <v>0</v>
          </cell>
          <cell r="C2949" t="str">
            <v>CIP1</v>
          </cell>
          <cell r="D2949" t="str">
            <v>M003</v>
          </cell>
          <cell r="E2949">
            <v>40516</v>
          </cell>
          <cell r="F2949" t="str">
            <v>WELT POCKET MACHINE</v>
          </cell>
          <cell r="G2949">
            <v>1329874.3500000001</v>
          </cell>
          <cell r="H2949">
            <v>-982629.39</v>
          </cell>
          <cell r="I2949">
            <v>347244.96</v>
          </cell>
        </row>
        <row r="2950">
          <cell r="A2950">
            <v>30003555</v>
          </cell>
          <cell r="B2950" t="str">
            <v>0</v>
          </cell>
          <cell r="C2950" t="str">
            <v>CIP1</v>
          </cell>
          <cell r="D2950" t="str">
            <v>M003</v>
          </cell>
          <cell r="E2950">
            <v>40608</v>
          </cell>
          <cell r="F2950" t="str">
            <v>WELT POCKET MACHINE</v>
          </cell>
          <cell r="G2950">
            <v>1329874.3500000001</v>
          </cell>
          <cell r="H2950">
            <v>-960464.81</v>
          </cell>
          <cell r="I2950">
            <v>369409.54</v>
          </cell>
        </row>
        <row r="2951">
          <cell r="A2951">
            <v>30003556</v>
          </cell>
          <cell r="B2951" t="str">
            <v>0</v>
          </cell>
          <cell r="C2951" t="str">
            <v>CIP1</v>
          </cell>
          <cell r="D2951" t="str">
            <v>M003</v>
          </cell>
          <cell r="E2951">
            <v>40608</v>
          </cell>
          <cell r="F2951" t="str">
            <v>Loop make blindstitch M#CM-370-BD SL#B627560227016</v>
          </cell>
          <cell r="G2951">
            <v>1489378</v>
          </cell>
          <cell r="H2951">
            <v>-1075661.8899999999</v>
          </cell>
          <cell r="I2951">
            <v>413716.11</v>
          </cell>
        </row>
        <row r="2952">
          <cell r="A2952">
            <v>30003557</v>
          </cell>
          <cell r="B2952" t="str">
            <v>0</v>
          </cell>
          <cell r="C2952" t="str">
            <v>CIP1</v>
          </cell>
          <cell r="D2952" t="str">
            <v>M003</v>
          </cell>
          <cell r="E2952">
            <v>40608</v>
          </cell>
          <cell r="F2952" t="str">
            <v>WELT POCKET MACHINE</v>
          </cell>
          <cell r="G2952">
            <v>1489378</v>
          </cell>
          <cell r="H2952">
            <v>-1075661.8899999999</v>
          </cell>
          <cell r="I2952">
            <v>413716.11</v>
          </cell>
        </row>
        <row r="2953">
          <cell r="A2953">
            <v>30003558</v>
          </cell>
          <cell r="B2953" t="str">
            <v>0</v>
          </cell>
          <cell r="C2953" t="str">
            <v>CIP1</v>
          </cell>
          <cell r="D2953" t="str">
            <v>M003</v>
          </cell>
          <cell r="E2953">
            <v>40608</v>
          </cell>
          <cell r="F2953" t="str">
            <v>WELT POCKET MACHINE</v>
          </cell>
          <cell r="G2953">
            <v>1489378</v>
          </cell>
          <cell r="H2953">
            <v>-1075661.8899999999</v>
          </cell>
          <cell r="I2953">
            <v>413716.11</v>
          </cell>
        </row>
        <row r="2954">
          <cell r="A2954">
            <v>30003559</v>
          </cell>
          <cell r="B2954" t="str">
            <v>0</v>
          </cell>
          <cell r="C2954" t="str">
            <v>CIP1</v>
          </cell>
          <cell r="D2954" t="str">
            <v>M003</v>
          </cell>
          <cell r="E2954">
            <v>40608</v>
          </cell>
          <cell r="F2954" t="str">
            <v>WELT POCKET MACHINE</v>
          </cell>
          <cell r="G2954">
            <v>1489378</v>
          </cell>
          <cell r="H2954">
            <v>-1075661.8899999999</v>
          </cell>
          <cell r="I2954">
            <v>413716.11</v>
          </cell>
        </row>
        <row r="2955">
          <cell r="A2955">
            <v>30003560</v>
          </cell>
          <cell r="B2955" t="str">
            <v>0</v>
          </cell>
          <cell r="C2955" t="str">
            <v>CIP1</v>
          </cell>
          <cell r="D2955" t="str">
            <v>M003</v>
          </cell>
          <cell r="E2955">
            <v>40290</v>
          </cell>
          <cell r="F2955" t="str">
            <v>WELT POCKET MACHINE</v>
          </cell>
          <cell r="G2955">
            <v>1489378</v>
          </cell>
          <cell r="H2955">
            <v>-1166679.44</v>
          </cell>
          <cell r="I2955">
            <v>322698.56</v>
          </cell>
        </row>
        <row r="2956">
          <cell r="A2956">
            <v>30003561</v>
          </cell>
          <cell r="B2956" t="str">
            <v>0</v>
          </cell>
          <cell r="C2956" t="str">
            <v>CIP1</v>
          </cell>
          <cell r="D2956" t="str">
            <v>M003</v>
          </cell>
          <cell r="E2956">
            <v>40290</v>
          </cell>
          <cell r="F2956" t="str">
            <v>WELT POCKET MACHINE</v>
          </cell>
          <cell r="G2956">
            <v>1493952.6</v>
          </cell>
          <cell r="H2956">
            <v>-1170262.8700000001</v>
          </cell>
          <cell r="I2956">
            <v>323689.73</v>
          </cell>
        </row>
        <row r="2957">
          <cell r="A2957">
            <v>30003562</v>
          </cell>
          <cell r="B2957" t="str">
            <v>0</v>
          </cell>
          <cell r="C2957" t="str">
            <v>CIP1</v>
          </cell>
          <cell r="D2957" t="str">
            <v>M003</v>
          </cell>
          <cell r="E2957">
            <v>40290</v>
          </cell>
          <cell r="F2957" t="str">
            <v>WELT POCKET MACHINE</v>
          </cell>
          <cell r="G2957">
            <v>1493952.6</v>
          </cell>
          <cell r="H2957">
            <v>-1170262.8700000001</v>
          </cell>
          <cell r="I2957">
            <v>323689.73</v>
          </cell>
        </row>
        <row r="2958">
          <cell r="A2958">
            <v>30003563</v>
          </cell>
          <cell r="B2958" t="str">
            <v>0</v>
          </cell>
          <cell r="C2958" t="str">
            <v>CIP1</v>
          </cell>
          <cell r="D2958" t="str">
            <v>M003</v>
          </cell>
          <cell r="E2958">
            <v>40290</v>
          </cell>
          <cell r="F2958" t="str">
            <v>WELT POCKET MACHINE</v>
          </cell>
          <cell r="G2958">
            <v>1493952.6</v>
          </cell>
          <cell r="H2958">
            <v>-1170262.8700000001</v>
          </cell>
          <cell r="I2958">
            <v>323689.73</v>
          </cell>
        </row>
        <row r="2959">
          <cell r="A2959">
            <v>30003564</v>
          </cell>
          <cell r="B2959" t="str">
            <v>0</v>
          </cell>
          <cell r="C2959" t="str">
            <v>CIP1</v>
          </cell>
          <cell r="D2959" t="str">
            <v>M003</v>
          </cell>
          <cell r="E2959">
            <v>38718</v>
          </cell>
          <cell r="F2959" t="str">
            <v>Pant finisher</v>
          </cell>
          <cell r="G2959">
            <v>1493952.6</v>
          </cell>
          <cell r="H2959">
            <v>-1493952.6</v>
          </cell>
          <cell r="I2959">
            <v>0</v>
          </cell>
        </row>
        <row r="2960">
          <cell r="A2960">
            <v>30003565</v>
          </cell>
          <cell r="B2960" t="str">
            <v>0</v>
          </cell>
          <cell r="C2960" t="str">
            <v>CIP1</v>
          </cell>
          <cell r="D2960" t="str">
            <v>M003</v>
          </cell>
          <cell r="E2960">
            <v>38718</v>
          </cell>
          <cell r="F2960" t="str">
            <v>Pant finisher</v>
          </cell>
          <cell r="G2960">
            <v>1503627.27</v>
          </cell>
          <cell r="H2960">
            <v>-1503627.27</v>
          </cell>
          <cell r="I2960">
            <v>0</v>
          </cell>
        </row>
        <row r="2961">
          <cell r="A2961">
            <v>30003566</v>
          </cell>
          <cell r="B2961" t="str">
            <v>0</v>
          </cell>
          <cell r="C2961" t="str">
            <v>CIP1</v>
          </cell>
          <cell r="D2961" t="str">
            <v>M003</v>
          </cell>
          <cell r="E2961">
            <v>38718</v>
          </cell>
          <cell r="F2961" t="str">
            <v>WELT POCKET MACHINE</v>
          </cell>
          <cell r="G2961">
            <v>1503627.27</v>
          </cell>
          <cell r="H2961">
            <v>-1503627.27</v>
          </cell>
          <cell r="I2961">
            <v>0</v>
          </cell>
        </row>
        <row r="2962">
          <cell r="A2962">
            <v>30003567</v>
          </cell>
          <cell r="B2962" t="str">
            <v>0</v>
          </cell>
          <cell r="C2962" t="str">
            <v>CIP1</v>
          </cell>
          <cell r="D2962" t="str">
            <v>M003</v>
          </cell>
          <cell r="E2962">
            <v>38718</v>
          </cell>
          <cell r="F2962" t="str">
            <v>Pant finisher</v>
          </cell>
          <cell r="G2962">
            <v>1503627.27</v>
          </cell>
          <cell r="H2962">
            <v>-1503627.27</v>
          </cell>
          <cell r="I2962">
            <v>0</v>
          </cell>
        </row>
        <row r="2963">
          <cell r="A2963">
            <v>30003568</v>
          </cell>
          <cell r="B2963" t="str">
            <v>0</v>
          </cell>
          <cell r="C2963" t="str">
            <v>CIP1</v>
          </cell>
          <cell r="D2963" t="str">
            <v>M003</v>
          </cell>
          <cell r="E2963">
            <v>38718</v>
          </cell>
          <cell r="F2963" t="str">
            <v>Pant finisher</v>
          </cell>
          <cell r="G2963">
            <v>1503627.27</v>
          </cell>
          <cell r="H2963">
            <v>-1503627.27</v>
          </cell>
          <cell r="I2963">
            <v>0</v>
          </cell>
        </row>
        <row r="2964">
          <cell r="A2964">
            <v>30003569</v>
          </cell>
          <cell r="B2964" t="str">
            <v>0</v>
          </cell>
          <cell r="C2964" t="str">
            <v>CIP1</v>
          </cell>
          <cell r="D2964" t="str">
            <v>M003</v>
          </cell>
          <cell r="E2964">
            <v>38718</v>
          </cell>
          <cell r="F2964" t="str">
            <v>Pant finisher</v>
          </cell>
          <cell r="G2964">
            <v>1503627.27</v>
          </cell>
          <cell r="H2964">
            <v>-1503627.27</v>
          </cell>
          <cell r="I2964">
            <v>0</v>
          </cell>
        </row>
        <row r="2965">
          <cell r="A2965">
            <v>30003570</v>
          </cell>
          <cell r="B2965" t="str">
            <v>0</v>
          </cell>
          <cell r="C2965" t="str">
            <v>CIP1</v>
          </cell>
          <cell r="D2965" t="str">
            <v>M003</v>
          </cell>
          <cell r="E2965">
            <v>39069</v>
          </cell>
          <cell r="F2965" t="str">
            <v>Pant finisher</v>
          </cell>
          <cell r="G2965">
            <v>1503627.27</v>
          </cell>
          <cell r="H2965">
            <v>-1503627.27</v>
          </cell>
          <cell r="I2965">
            <v>0</v>
          </cell>
        </row>
        <row r="2966">
          <cell r="A2966">
            <v>30003571</v>
          </cell>
          <cell r="B2966" t="str">
            <v>0</v>
          </cell>
          <cell r="C2966" t="str">
            <v>CIP1</v>
          </cell>
          <cell r="D2966" t="str">
            <v>M003</v>
          </cell>
          <cell r="E2966">
            <v>39069</v>
          </cell>
          <cell r="F2966" t="str">
            <v>Pant finisher</v>
          </cell>
          <cell r="G2966">
            <v>1555284.79</v>
          </cell>
          <cell r="H2966">
            <v>-1555284.79</v>
          </cell>
          <cell r="I2966">
            <v>0</v>
          </cell>
        </row>
        <row r="2967">
          <cell r="A2967">
            <v>30003572</v>
          </cell>
          <cell r="B2967" t="str">
            <v>0</v>
          </cell>
          <cell r="C2967" t="str">
            <v>CIP1</v>
          </cell>
          <cell r="D2967" t="str">
            <v>M003</v>
          </cell>
          <cell r="E2967">
            <v>39069</v>
          </cell>
          <cell r="F2967" t="str">
            <v>WELT POCKET MACHINE</v>
          </cell>
          <cell r="G2967">
            <v>1555284.79</v>
          </cell>
          <cell r="H2967">
            <v>-1555284.79</v>
          </cell>
          <cell r="I2967">
            <v>0</v>
          </cell>
        </row>
        <row r="2968">
          <cell r="A2968">
            <v>30003573</v>
          </cell>
          <cell r="B2968" t="str">
            <v>0</v>
          </cell>
          <cell r="C2968" t="str">
            <v>CIP1</v>
          </cell>
          <cell r="D2968" t="str">
            <v>M003</v>
          </cell>
          <cell r="E2968">
            <v>39120</v>
          </cell>
          <cell r="F2968" t="str">
            <v>WELT POCKET MACHINE</v>
          </cell>
          <cell r="G2968">
            <v>1555284.79</v>
          </cell>
          <cell r="H2968">
            <v>-1546644.32</v>
          </cell>
          <cell r="I2968">
            <v>8640.4699999999993</v>
          </cell>
        </row>
        <row r="2969">
          <cell r="A2969">
            <v>30003574</v>
          </cell>
          <cell r="B2969" t="str">
            <v>0</v>
          </cell>
          <cell r="C2969" t="str">
            <v>CIP1</v>
          </cell>
          <cell r="D2969" t="str">
            <v>M003</v>
          </cell>
          <cell r="E2969">
            <v>39120</v>
          </cell>
          <cell r="F2969" t="str">
            <v>WELT POCKET MACHINE</v>
          </cell>
          <cell r="G2969">
            <v>1569772.89</v>
          </cell>
          <cell r="H2969">
            <v>-1561051.93</v>
          </cell>
          <cell r="I2969">
            <v>8720.9599999999991</v>
          </cell>
        </row>
        <row r="2970">
          <cell r="A2970">
            <v>30003575</v>
          </cell>
          <cell r="B2970" t="str">
            <v>0</v>
          </cell>
          <cell r="C2970" t="str">
            <v>CIP1</v>
          </cell>
          <cell r="D2970" t="str">
            <v>M003</v>
          </cell>
          <cell r="E2970">
            <v>39367</v>
          </cell>
          <cell r="F2970" t="str">
            <v>WELT POCKET MACHINE</v>
          </cell>
          <cell r="G2970">
            <v>1569772.89</v>
          </cell>
          <cell r="H2970">
            <v>-1491284.25</v>
          </cell>
          <cell r="I2970">
            <v>78488.639999999999</v>
          </cell>
        </row>
        <row r="2971">
          <cell r="A2971">
            <v>30003576</v>
          </cell>
          <cell r="B2971" t="str">
            <v>0</v>
          </cell>
          <cell r="C2971" t="str">
            <v>CIP1</v>
          </cell>
          <cell r="D2971" t="str">
            <v>M003</v>
          </cell>
          <cell r="E2971">
            <v>39554</v>
          </cell>
          <cell r="F2971" t="str">
            <v>WELT POCKET MACHINE</v>
          </cell>
          <cell r="G2971">
            <v>1610088.62</v>
          </cell>
          <cell r="H2971">
            <v>-1475914.57</v>
          </cell>
          <cell r="I2971">
            <v>134174.04999999999</v>
          </cell>
        </row>
        <row r="2972">
          <cell r="A2972">
            <v>30003577</v>
          </cell>
          <cell r="B2972" t="str">
            <v>0</v>
          </cell>
          <cell r="C2972" t="str">
            <v>CIP1</v>
          </cell>
          <cell r="D2972" t="str">
            <v>M003</v>
          </cell>
          <cell r="E2972">
            <v>39554</v>
          </cell>
          <cell r="F2972" t="str">
            <v>WELT POCKET MACHINE</v>
          </cell>
          <cell r="G2972">
            <v>1606671</v>
          </cell>
          <cell r="H2972">
            <v>-1472781.75</v>
          </cell>
          <cell r="I2972">
            <v>133889.25</v>
          </cell>
        </row>
        <row r="2973">
          <cell r="A2973">
            <v>30003578</v>
          </cell>
          <cell r="B2973" t="str">
            <v>0</v>
          </cell>
          <cell r="C2973" t="str">
            <v>CIP1</v>
          </cell>
          <cell r="D2973" t="str">
            <v>M003</v>
          </cell>
          <cell r="E2973">
            <v>39554</v>
          </cell>
          <cell r="F2973" t="str">
            <v>WELT POCKET MACHINE</v>
          </cell>
          <cell r="G2973">
            <v>1606671</v>
          </cell>
          <cell r="H2973">
            <v>-1472781.75</v>
          </cell>
          <cell r="I2973">
            <v>133889.25</v>
          </cell>
        </row>
        <row r="2974">
          <cell r="A2974">
            <v>30003579</v>
          </cell>
          <cell r="B2974" t="str">
            <v>0</v>
          </cell>
          <cell r="C2974" t="str">
            <v>CIP1</v>
          </cell>
          <cell r="D2974" t="str">
            <v>M003</v>
          </cell>
          <cell r="E2974">
            <v>40634</v>
          </cell>
          <cell r="F2974" t="str">
            <v>WELT POCKET MACHINE</v>
          </cell>
          <cell r="G2974">
            <v>1606671</v>
          </cell>
          <cell r="H2974">
            <v>-1151447.55</v>
          </cell>
          <cell r="I2974">
            <v>455223.45</v>
          </cell>
        </row>
        <row r="2975">
          <cell r="A2975">
            <v>30003580</v>
          </cell>
          <cell r="B2975" t="str">
            <v>0</v>
          </cell>
          <cell r="C2975" t="str">
            <v>CIP1</v>
          </cell>
          <cell r="D2975" t="str">
            <v>M003</v>
          </cell>
          <cell r="E2975">
            <v>40634</v>
          </cell>
          <cell r="F2975" t="str">
            <v>Loop make blind stitch M#CM-370-BD  SL#LA-1</v>
          </cell>
          <cell r="G2975">
            <v>2762083.49</v>
          </cell>
          <cell r="H2975">
            <v>-1979493.17</v>
          </cell>
          <cell r="I2975">
            <v>782590.32</v>
          </cell>
        </row>
        <row r="2976">
          <cell r="A2976">
            <v>30003581</v>
          </cell>
          <cell r="B2976" t="str">
            <v>0</v>
          </cell>
          <cell r="C2976" t="str">
            <v>CIP1</v>
          </cell>
          <cell r="D2976" t="str">
            <v>M003</v>
          </cell>
          <cell r="E2976">
            <v>40634</v>
          </cell>
          <cell r="F2976" t="str">
            <v>Loop make blindstitch M#CM-370-BD SL#B627460227017</v>
          </cell>
          <cell r="G2976">
            <v>2762083.49</v>
          </cell>
          <cell r="H2976">
            <v>-1979493.17</v>
          </cell>
          <cell r="I2976">
            <v>782590.32</v>
          </cell>
        </row>
        <row r="2977">
          <cell r="A2977">
            <v>30003582</v>
          </cell>
          <cell r="B2977" t="str">
            <v>0</v>
          </cell>
          <cell r="C2977" t="str">
            <v>CIP1</v>
          </cell>
          <cell r="D2977" t="str">
            <v>M003</v>
          </cell>
          <cell r="E2977">
            <v>40634</v>
          </cell>
          <cell r="F2977" t="str">
            <v>Loop make blind stitch M#000 SL#LS01</v>
          </cell>
          <cell r="G2977">
            <v>2762083.49</v>
          </cell>
          <cell r="H2977">
            <v>-1979493.17</v>
          </cell>
          <cell r="I2977">
            <v>782590.32</v>
          </cell>
        </row>
        <row r="2978">
          <cell r="A2978">
            <v>30003583</v>
          </cell>
          <cell r="B2978" t="str">
            <v>0</v>
          </cell>
          <cell r="C2978" t="str">
            <v>CIP1</v>
          </cell>
          <cell r="D2978" t="str">
            <v>M003</v>
          </cell>
          <cell r="E2978">
            <v>40634</v>
          </cell>
          <cell r="F2978" t="str">
            <v>Loop make blind stitch M#0000 SL#BSL-1</v>
          </cell>
          <cell r="G2978">
            <v>2762083.49</v>
          </cell>
          <cell r="H2978">
            <v>-1979493.17</v>
          </cell>
          <cell r="I2978">
            <v>782590.32</v>
          </cell>
        </row>
        <row r="2979">
          <cell r="A2979">
            <v>30003584</v>
          </cell>
          <cell r="B2979" t="str">
            <v>0</v>
          </cell>
          <cell r="C2979" t="str">
            <v>CIP1</v>
          </cell>
          <cell r="D2979" t="str">
            <v>M003</v>
          </cell>
          <cell r="E2979">
            <v>40634</v>
          </cell>
          <cell r="F2979" t="str">
            <v>WELT POCKET MACHINE</v>
          </cell>
          <cell r="G2979">
            <v>2762083.49</v>
          </cell>
          <cell r="H2979">
            <v>-1979493.17</v>
          </cell>
          <cell r="I2979">
            <v>782590.32</v>
          </cell>
        </row>
        <row r="2980">
          <cell r="A2980">
            <v>30003585</v>
          </cell>
          <cell r="B2980" t="str">
            <v>0</v>
          </cell>
          <cell r="C2980" t="str">
            <v>CIP1</v>
          </cell>
          <cell r="D2980" t="str">
            <v>M003</v>
          </cell>
          <cell r="E2980">
            <v>40634</v>
          </cell>
          <cell r="F2980" t="str">
            <v>WELT POCKET MACHINE</v>
          </cell>
          <cell r="G2980">
            <v>2762083.49</v>
          </cell>
          <cell r="H2980">
            <v>-1979493.17</v>
          </cell>
          <cell r="I2980">
            <v>782590.32</v>
          </cell>
        </row>
        <row r="2981">
          <cell r="A2981">
            <v>30003586</v>
          </cell>
          <cell r="B2981" t="str">
            <v>0</v>
          </cell>
          <cell r="C2981" t="str">
            <v>CIP1</v>
          </cell>
          <cell r="D2981" t="str">
            <v>M003</v>
          </cell>
          <cell r="E2981">
            <v>40634</v>
          </cell>
          <cell r="F2981" t="str">
            <v>WELT POCKET MACHINE</v>
          </cell>
          <cell r="G2981">
            <v>2762083.49</v>
          </cell>
          <cell r="H2981">
            <v>-1979493.17</v>
          </cell>
          <cell r="I2981">
            <v>782590.32</v>
          </cell>
        </row>
        <row r="2982">
          <cell r="A2982">
            <v>30003587</v>
          </cell>
          <cell r="B2982" t="str">
            <v>0</v>
          </cell>
          <cell r="C2982" t="str">
            <v>CIP1</v>
          </cell>
          <cell r="D2982" t="str">
            <v>M003</v>
          </cell>
          <cell r="E2982">
            <v>40634</v>
          </cell>
          <cell r="F2982" t="str">
            <v>WELT POCKET MACHINE</v>
          </cell>
          <cell r="G2982">
            <v>2762083.49</v>
          </cell>
          <cell r="H2982">
            <v>-1979493.17</v>
          </cell>
          <cell r="I2982">
            <v>782590.32</v>
          </cell>
        </row>
        <row r="2983">
          <cell r="A2983">
            <v>30003588</v>
          </cell>
          <cell r="B2983" t="str">
            <v>0</v>
          </cell>
          <cell r="C2983" t="str">
            <v>CIP1</v>
          </cell>
          <cell r="D2983" t="str">
            <v>M003</v>
          </cell>
          <cell r="E2983">
            <v>40634</v>
          </cell>
          <cell r="F2983" t="str">
            <v>WELT POCKET MACHINE</v>
          </cell>
          <cell r="G2983">
            <v>2762083.49</v>
          </cell>
          <cell r="H2983">
            <v>-1979493.17</v>
          </cell>
          <cell r="I2983">
            <v>782590.32</v>
          </cell>
        </row>
        <row r="2984">
          <cell r="A2984">
            <v>30003589</v>
          </cell>
          <cell r="B2984" t="str">
            <v>0</v>
          </cell>
          <cell r="C2984" t="str">
            <v>CIP1</v>
          </cell>
          <cell r="D2984" t="str">
            <v>M003</v>
          </cell>
          <cell r="E2984">
            <v>39264</v>
          </cell>
          <cell r="F2984" t="str">
            <v>WELT POCKET MACHINE</v>
          </cell>
          <cell r="G2984">
            <v>2762083.49</v>
          </cell>
          <cell r="H2984">
            <v>-2670014.04</v>
          </cell>
          <cell r="I2984">
            <v>92069.45</v>
          </cell>
        </row>
        <row r="2985">
          <cell r="A2985">
            <v>30003590</v>
          </cell>
          <cell r="B2985" t="str">
            <v>0</v>
          </cell>
          <cell r="C2985" t="str">
            <v>CIP1</v>
          </cell>
          <cell r="D2985" t="str">
            <v>M003</v>
          </cell>
          <cell r="E2985">
            <v>39561</v>
          </cell>
          <cell r="F2985" t="str">
            <v>ZIG-ZAG MACHINE</v>
          </cell>
          <cell r="G2985">
            <v>2993034.85</v>
          </cell>
          <cell r="H2985">
            <v>-2743615.29</v>
          </cell>
          <cell r="I2985">
            <v>249419.56</v>
          </cell>
        </row>
        <row r="2986">
          <cell r="A2986">
            <v>30003595</v>
          </cell>
          <cell r="B2986" t="str">
            <v>0</v>
          </cell>
          <cell r="C2986" t="str">
            <v>CIP1</v>
          </cell>
          <cell r="D2986" t="str">
            <v>M003</v>
          </cell>
          <cell r="E2986">
            <v>39124</v>
          </cell>
          <cell r="F2986" t="str">
            <v>ZIG-ZAG MACHINE</v>
          </cell>
          <cell r="G2986">
            <v>975744.74</v>
          </cell>
          <cell r="H2986">
            <v>-970323.93</v>
          </cell>
          <cell r="I2986">
            <v>5420.81</v>
          </cell>
        </row>
        <row r="2987">
          <cell r="A2987">
            <v>30003600</v>
          </cell>
          <cell r="B2987" t="str">
            <v>0</v>
          </cell>
          <cell r="C2987" t="str">
            <v>CIP1</v>
          </cell>
          <cell r="D2987" t="str">
            <v>M003</v>
          </cell>
          <cell r="E2987">
            <v>41947</v>
          </cell>
          <cell r="F2987" t="str">
            <v>POLY SHRINK WRAP MACHINE</v>
          </cell>
          <cell r="G2987">
            <v>487522.25</v>
          </cell>
          <cell r="H2987">
            <v>-232927.29</v>
          </cell>
          <cell r="I2987">
            <v>254594.96</v>
          </cell>
        </row>
        <row r="2988">
          <cell r="A2988">
            <v>30003757</v>
          </cell>
          <cell r="B2988" t="str">
            <v>0</v>
          </cell>
          <cell r="C2988" t="str">
            <v>CIP1</v>
          </cell>
          <cell r="D2988" t="str">
            <v>M003</v>
          </cell>
          <cell r="E2988">
            <v>42619</v>
          </cell>
          <cell r="F2988" t="str">
            <v>CHAIN STITCH MACHINE</v>
          </cell>
          <cell r="G2988">
            <v>200000</v>
          </cell>
          <cell r="H2988">
            <v>-71111.11</v>
          </cell>
          <cell r="I2988">
            <v>128888.89</v>
          </cell>
        </row>
        <row r="2989">
          <cell r="A2989">
            <v>30003760</v>
          </cell>
          <cell r="B2989" t="str">
            <v>0</v>
          </cell>
          <cell r="C2989" t="str">
            <v>CIP1</v>
          </cell>
          <cell r="D2989" t="str">
            <v>M003</v>
          </cell>
          <cell r="E2989">
            <v>42617</v>
          </cell>
          <cell r="F2989" t="str">
            <v>End Cutter Machine</v>
          </cell>
          <cell r="G2989">
            <v>25000</v>
          </cell>
          <cell r="H2989">
            <v>-8888.89</v>
          </cell>
          <cell r="I2989">
            <v>16111.11</v>
          </cell>
        </row>
        <row r="2990">
          <cell r="A2990">
            <v>30003761</v>
          </cell>
          <cell r="B2990" t="str">
            <v>0</v>
          </cell>
          <cell r="C2990" t="str">
            <v>CIP1</v>
          </cell>
          <cell r="D2990" t="str">
            <v>M003</v>
          </cell>
          <cell r="E2990">
            <v>42674</v>
          </cell>
          <cell r="F2990" t="str">
            <v>Fusing Machine-Hashima-AX450</v>
          </cell>
          <cell r="G2990">
            <v>884344.31</v>
          </cell>
          <cell r="H2990">
            <v>-309520.51</v>
          </cell>
          <cell r="I2990">
            <v>574823.80000000005</v>
          </cell>
        </row>
        <row r="2991">
          <cell r="A2991">
            <v>30003762</v>
          </cell>
          <cell r="B2991" t="str">
            <v>0</v>
          </cell>
          <cell r="C2991" t="str">
            <v>CIP1</v>
          </cell>
          <cell r="D2991" t="str">
            <v>M003</v>
          </cell>
          <cell r="E2991">
            <v>42674</v>
          </cell>
          <cell r="F2991" t="str">
            <v>Fusing Machine-Hashima-AX450</v>
          </cell>
          <cell r="G2991">
            <v>884345.31</v>
          </cell>
          <cell r="H2991">
            <v>-309520.84999999998</v>
          </cell>
          <cell r="I2991">
            <v>574824.46</v>
          </cell>
        </row>
        <row r="2992">
          <cell r="A2992">
            <v>30003763</v>
          </cell>
          <cell r="B2992" t="str">
            <v>0</v>
          </cell>
          <cell r="C2992" t="str">
            <v>CIP1</v>
          </cell>
          <cell r="D2992" t="str">
            <v>M003</v>
          </cell>
          <cell r="E2992">
            <v>42660</v>
          </cell>
          <cell r="F2992" t="str">
            <v>Single Needle -DL7000-NM1-11</v>
          </cell>
          <cell r="G2992">
            <v>67196</v>
          </cell>
          <cell r="H2992">
            <v>-23518.6</v>
          </cell>
          <cell r="I2992">
            <v>43677.4</v>
          </cell>
        </row>
        <row r="2993">
          <cell r="A2993">
            <v>30003764</v>
          </cell>
          <cell r="B2993" t="str">
            <v>0</v>
          </cell>
          <cell r="C2993" t="str">
            <v>CIP1</v>
          </cell>
          <cell r="D2993" t="str">
            <v>M003</v>
          </cell>
          <cell r="E2993">
            <v>42660</v>
          </cell>
          <cell r="F2993" t="str">
            <v>Single Needle -DL7000-NM1-11</v>
          </cell>
          <cell r="G2993">
            <v>67196</v>
          </cell>
          <cell r="H2993">
            <v>-23518.6</v>
          </cell>
          <cell r="I2993">
            <v>43677.4</v>
          </cell>
        </row>
        <row r="2994">
          <cell r="A2994">
            <v>30003765</v>
          </cell>
          <cell r="B2994" t="str">
            <v>0</v>
          </cell>
          <cell r="C2994" t="str">
            <v>CIP1</v>
          </cell>
          <cell r="D2994" t="str">
            <v>M003</v>
          </cell>
          <cell r="E2994">
            <v>42660</v>
          </cell>
          <cell r="F2994" t="str">
            <v>Single Needle -DL7000-NM1-11</v>
          </cell>
          <cell r="G2994">
            <v>67196</v>
          </cell>
          <cell r="H2994">
            <v>-23518.6</v>
          </cell>
          <cell r="I2994">
            <v>43677.4</v>
          </cell>
        </row>
        <row r="2995">
          <cell r="A2995">
            <v>30003766</v>
          </cell>
          <cell r="B2995" t="str">
            <v>0</v>
          </cell>
          <cell r="C2995" t="str">
            <v>CIP1</v>
          </cell>
          <cell r="D2995" t="str">
            <v>M003</v>
          </cell>
          <cell r="E2995">
            <v>42660</v>
          </cell>
          <cell r="F2995" t="str">
            <v>Single Needle -DL7000-NM1-11</v>
          </cell>
          <cell r="G2995">
            <v>67196</v>
          </cell>
          <cell r="H2995">
            <v>-23518.6</v>
          </cell>
          <cell r="I2995">
            <v>43677.4</v>
          </cell>
        </row>
        <row r="2996">
          <cell r="A2996">
            <v>30003767</v>
          </cell>
          <cell r="B2996" t="str">
            <v>0</v>
          </cell>
          <cell r="C2996" t="str">
            <v>CIP1</v>
          </cell>
          <cell r="D2996" t="str">
            <v>M003</v>
          </cell>
          <cell r="E2996">
            <v>42660</v>
          </cell>
          <cell r="F2996" t="str">
            <v>Single Needle -DL7000-NM1-11</v>
          </cell>
          <cell r="G2996">
            <v>67196</v>
          </cell>
          <cell r="H2996">
            <v>-23518.6</v>
          </cell>
          <cell r="I2996">
            <v>43677.4</v>
          </cell>
        </row>
        <row r="2997">
          <cell r="A2997">
            <v>30003768</v>
          </cell>
          <cell r="B2997" t="str">
            <v>0</v>
          </cell>
          <cell r="C2997" t="str">
            <v>CIP1</v>
          </cell>
          <cell r="D2997" t="str">
            <v>M003</v>
          </cell>
          <cell r="E2997">
            <v>42660</v>
          </cell>
          <cell r="F2997" t="str">
            <v>Single Needle -DL7000-NM1-11</v>
          </cell>
          <cell r="G2997">
            <v>67196</v>
          </cell>
          <cell r="H2997">
            <v>-23518.6</v>
          </cell>
          <cell r="I2997">
            <v>43677.4</v>
          </cell>
        </row>
        <row r="2998">
          <cell r="A2998">
            <v>30003769</v>
          </cell>
          <cell r="B2998" t="str">
            <v>0</v>
          </cell>
          <cell r="C2998" t="str">
            <v>CIP1</v>
          </cell>
          <cell r="D2998" t="str">
            <v>M003</v>
          </cell>
          <cell r="E2998">
            <v>42660</v>
          </cell>
          <cell r="F2998" t="str">
            <v>Single Needle -DL7000-NM1-11</v>
          </cell>
          <cell r="G2998">
            <v>67196</v>
          </cell>
          <cell r="H2998">
            <v>-23518.6</v>
          </cell>
          <cell r="I2998">
            <v>43677.4</v>
          </cell>
        </row>
        <row r="2999">
          <cell r="A2999">
            <v>30003770</v>
          </cell>
          <cell r="B2999" t="str">
            <v>0</v>
          </cell>
          <cell r="C2999" t="str">
            <v>CIP1</v>
          </cell>
          <cell r="D2999" t="str">
            <v>M003</v>
          </cell>
          <cell r="E2999">
            <v>42660</v>
          </cell>
          <cell r="F2999" t="str">
            <v>Single Needle -DL7000-NM1-11</v>
          </cell>
          <cell r="G2999">
            <v>67196</v>
          </cell>
          <cell r="H2999">
            <v>-23518.6</v>
          </cell>
          <cell r="I2999">
            <v>43677.4</v>
          </cell>
        </row>
        <row r="3000">
          <cell r="A3000">
            <v>30003771</v>
          </cell>
          <cell r="B3000" t="str">
            <v>0</v>
          </cell>
          <cell r="C3000" t="str">
            <v>CIP1</v>
          </cell>
          <cell r="D3000" t="str">
            <v>M003</v>
          </cell>
          <cell r="E3000">
            <v>42660</v>
          </cell>
          <cell r="F3000" t="str">
            <v>Single Needle -DL7000-NM1-11</v>
          </cell>
          <cell r="G3000">
            <v>67196</v>
          </cell>
          <cell r="H3000">
            <v>-23518.6</v>
          </cell>
          <cell r="I3000">
            <v>43677.4</v>
          </cell>
        </row>
        <row r="3001">
          <cell r="A3001">
            <v>30003772</v>
          </cell>
          <cell r="B3001" t="str">
            <v>0</v>
          </cell>
          <cell r="C3001" t="str">
            <v>CIP1</v>
          </cell>
          <cell r="D3001" t="str">
            <v>M003</v>
          </cell>
          <cell r="E3001">
            <v>42660</v>
          </cell>
          <cell r="F3001" t="str">
            <v>Single Needle -DL7000-NM1-11</v>
          </cell>
          <cell r="G3001">
            <v>67196</v>
          </cell>
          <cell r="H3001">
            <v>-23518.6</v>
          </cell>
          <cell r="I3001">
            <v>43677.4</v>
          </cell>
        </row>
        <row r="3002">
          <cell r="A3002">
            <v>30003773</v>
          </cell>
          <cell r="B3002" t="str">
            <v>0</v>
          </cell>
          <cell r="C3002" t="str">
            <v>CIP1</v>
          </cell>
          <cell r="D3002" t="str">
            <v>M003</v>
          </cell>
          <cell r="E3002">
            <v>42660</v>
          </cell>
          <cell r="F3002" t="str">
            <v>Single Needle -DL7000-NM1-11</v>
          </cell>
          <cell r="G3002">
            <v>67196</v>
          </cell>
          <cell r="H3002">
            <v>-23518.6</v>
          </cell>
          <cell r="I3002">
            <v>43677.4</v>
          </cell>
        </row>
        <row r="3003">
          <cell r="A3003">
            <v>30003774</v>
          </cell>
          <cell r="B3003" t="str">
            <v>0</v>
          </cell>
          <cell r="C3003" t="str">
            <v>CIP1</v>
          </cell>
          <cell r="D3003" t="str">
            <v>M003</v>
          </cell>
          <cell r="E3003">
            <v>42660</v>
          </cell>
          <cell r="F3003" t="str">
            <v>Single Needle -DL7000-NM1-11</v>
          </cell>
          <cell r="G3003">
            <v>67197.009999999995</v>
          </cell>
          <cell r="H3003">
            <v>-23518.95</v>
          </cell>
          <cell r="I3003">
            <v>43678.06</v>
          </cell>
        </row>
        <row r="3004">
          <cell r="A3004">
            <v>30003775</v>
          </cell>
          <cell r="B3004" t="str">
            <v>0</v>
          </cell>
          <cell r="C3004" t="str">
            <v>CIP1</v>
          </cell>
          <cell r="D3004" t="str">
            <v>M003</v>
          </cell>
          <cell r="E3004">
            <v>42660</v>
          </cell>
          <cell r="F3004" t="str">
            <v>Single Needle -DL7000-NM1-11</v>
          </cell>
          <cell r="G3004">
            <v>67197.009999999995</v>
          </cell>
          <cell r="H3004">
            <v>-23518.95</v>
          </cell>
          <cell r="I3004">
            <v>43678.06</v>
          </cell>
        </row>
        <row r="3005">
          <cell r="A3005">
            <v>30003776</v>
          </cell>
          <cell r="B3005" t="str">
            <v>0</v>
          </cell>
          <cell r="C3005" t="str">
            <v>CIP1</v>
          </cell>
          <cell r="D3005" t="str">
            <v>M003</v>
          </cell>
          <cell r="E3005">
            <v>42660</v>
          </cell>
          <cell r="F3005" t="str">
            <v>Single Needle -DL7000-NM1-11</v>
          </cell>
          <cell r="G3005">
            <v>67197.009999999995</v>
          </cell>
          <cell r="H3005">
            <v>-23518.95</v>
          </cell>
          <cell r="I3005">
            <v>43678.06</v>
          </cell>
        </row>
        <row r="3006">
          <cell r="A3006">
            <v>30003777</v>
          </cell>
          <cell r="B3006" t="str">
            <v>0</v>
          </cell>
          <cell r="C3006" t="str">
            <v>CIP1</v>
          </cell>
          <cell r="D3006" t="str">
            <v>M003</v>
          </cell>
          <cell r="E3006">
            <v>42660</v>
          </cell>
          <cell r="F3006" t="str">
            <v>Single Needle -DL7000-NM1-11</v>
          </cell>
          <cell r="G3006">
            <v>67197.009999999995</v>
          </cell>
          <cell r="H3006">
            <v>-23518.95</v>
          </cell>
          <cell r="I3006">
            <v>43678.06</v>
          </cell>
        </row>
        <row r="3007">
          <cell r="A3007">
            <v>30003778</v>
          </cell>
          <cell r="B3007" t="str">
            <v>0</v>
          </cell>
          <cell r="C3007" t="str">
            <v>CIP1</v>
          </cell>
          <cell r="D3007" t="str">
            <v>M003</v>
          </cell>
          <cell r="E3007">
            <v>42660</v>
          </cell>
          <cell r="F3007" t="str">
            <v>Single Needle -DL7000-NM1-11</v>
          </cell>
          <cell r="G3007">
            <v>67197.009999999995</v>
          </cell>
          <cell r="H3007">
            <v>-23518.95</v>
          </cell>
          <cell r="I3007">
            <v>43678.06</v>
          </cell>
        </row>
        <row r="3008">
          <cell r="A3008">
            <v>30003779</v>
          </cell>
          <cell r="B3008" t="str">
            <v>0</v>
          </cell>
          <cell r="C3008" t="str">
            <v>CIP1</v>
          </cell>
          <cell r="D3008" t="str">
            <v>M003</v>
          </cell>
          <cell r="E3008">
            <v>42660</v>
          </cell>
          <cell r="F3008" t="str">
            <v>Single Needle -DL7000-NM1-11</v>
          </cell>
          <cell r="G3008">
            <v>67197.02</v>
          </cell>
          <cell r="H3008">
            <v>-23518.95</v>
          </cell>
          <cell r="I3008">
            <v>43678.07</v>
          </cell>
        </row>
        <row r="3009">
          <cell r="A3009">
            <v>30003780</v>
          </cell>
          <cell r="B3009" t="str">
            <v>0</v>
          </cell>
          <cell r="C3009" t="str">
            <v>CIP1</v>
          </cell>
          <cell r="D3009" t="str">
            <v>M003</v>
          </cell>
          <cell r="E3009">
            <v>42660</v>
          </cell>
          <cell r="F3009" t="str">
            <v>EYELET HOLE-MEB3200</v>
          </cell>
          <cell r="G3009">
            <v>755397</v>
          </cell>
          <cell r="H3009">
            <v>-264388.95</v>
          </cell>
          <cell r="I3009">
            <v>491008.05</v>
          </cell>
        </row>
        <row r="3010">
          <cell r="A3010">
            <v>30003781</v>
          </cell>
          <cell r="B3010" t="str">
            <v>0</v>
          </cell>
          <cell r="C3010" t="str">
            <v>CIP1</v>
          </cell>
          <cell r="D3010" t="str">
            <v>M003</v>
          </cell>
          <cell r="E3010">
            <v>42660</v>
          </cell>
          <cell r="F3010" t="str">
            <v>EYELET HOLE-MEB3200</v>
          </cell>
          <cell r="G3010">
            <v>755396</v>
          </cell>
          <cell r="H3010">
            <v>-264388.59999999998</v>
          </cell>
          <cell r="I3010">
            <v>491007.4</v>
          </cell>
        </row>
        <row r="3011">
          <cell r="A3011">
            <v>30003782</v>
          </cell>
          <cell r="B3011" t="str">
            <v>0</v>
          </cell>
          <cell r="C3011" t="str">
            <v>CIP1</v>
          </cell>
          <cell r="D3011" t="str">
            <v>M003</v>
          </cell>
          <cell r="E3011">
            <v>42674</v>
          </cell>
          <cell r="F3011" t="str">
            <v>Serging Machine - KS3751PT</v>
          </cell>
          <cell r="G3011">
            <v>693063.02</v>
          </cell>
          <cell r="H3011">
            <v>-242572.05</v>
          </cell>
          <cell r="I3011">
            <v>450490.97</v>
          </cell>
        </row>
        <row r="3012">
          <cell r="A3012">
            <v>30003783</v>
          </cell>
          <cell r="B3012" t="str">
            <v>0</v>
          </cell>
          <cell r="C3012" t="str">
            <v>CIP1</v>
          </cell>
          <cell r="D3012" t="str">
            <v>M003</v>
          </cell>
          <cell r="E3012">
            <v>42674</v>
          </cell>
          <cell r="F3012" t="str">
            <v>Serging Machine - KS3751PT</v>
          </cell>
          <cell r="G3012">
            <v>693063.02</v>
          </cell>
          <cell r="H3012">
            <v>-242572.05</v>
          </cell>
          <cell r="I3012">
            <v>450490.97</v>
          </cell>
        </row>
        <row r="3013">
          <cell r="A3013">
            <v>30003784</v>
          </cell>
          <cell r="B3013" t="str">
            <v>0</v>
          </cell>
          <cell r="C3013" t="str">
            <v>CIP1</v>
          </cell>
          <cell r="D3013" t="str">
            <v>M003</v>
          </cell>
          <cell r="E3013">
            <v>42674</v>
          </cell>
          <cell r="F3013" t="str">
            <v>Serging Machine - KS3751PT</v>
          </cell>
          <cell r="G3013">
            <v>693063.02</v>
          </cell>
          <cell r="H3013">
            <v>-242572.05</v>
          </cell>
          <cell r="I3013">
            <v>450490.97</v>
          </cell>
        </row>
        <row r="3014">
          <cell r="A3014">
            <v>30003785</v>
          </cell>
          <cell r="B3014" t="str">
            <v>0</v>
          </cell>
          <cell r="C3014" t="str">
            <v>CIP1</v>
          </cell>
          <cell r="D3014" t="str">
            <v>M003</v>
          </cell>
          <cell r="E3014">
            <v>42674</v>
          </cell>
          <cell r="F3014" t="str">
            <v>Serging Machine - KS3751PT</v>
          </cell>
          <cell r="G3014">
            <v>693064.01</v>
          </cell>
          <cell r="H3014">
            <v>-242572.41</v>
          </cell>
          <cell r="I3014">
            <v>450491.6</v>
          </cell>
        </row>
        <row r="3015">
          <cell r="A3015">
            <v>30003786</v>
          </cell>
          <cell r="B3015" t="str">
            <v>0</v>
          </cell>
          <cell r="C3015" t="str">
            <v>CIP1</v>
          </cell>
          <cell r="D3015" t="str">
            <v>M003</v>
          </cell>
          <cell r="E3015">
            <v>42674</v>
          </cell>
          <cell r="F3015" t="str">
            <v>Serging Machine - KS3751PT</v>
          </cell>
          <cell r="G3015">
            <v>693064.01</v>
          </cell>
          <cell r="H3015">
            <v>-242572.41</v>
          </cell>
          <cell r="I3015">
            <v>450491.6</v>
          </cell>
        </row>
        <row r="3016">
          <cell r="A3016">
            <v>30003787</v>
          </cell>
          <cell r="B3016" t="str">
            <v>0</v>
          </cell>
          <cell r="C3016" t="str">
            <v>CIP1</v>
          </cell>
          <cell r="D3016" t="str">
            <v>M003</v>
          </cell>
          <cell r="E3016">
            <v>42674</v>
          </cell>
          <cell r="F3016" t="str">
            <v>Serging Machine - KS3751PT</v>
          </cell>
          <cell r="G3016">
            <v>693064.01</v>
          </cell>
          <cell r="H3016">
            <v>-242572.41</v>
          </cell>
          <cell r="I3016">
            <v>450491.6</v>
          </cell>
        </row>
        <row r="3017">
          <cell r="A3017">
            <v>30003788</v>
          </cell>
          <cell r="B3017" t="str">
            <v>0</v>
          </cell>
          <cell r="C3017" t="str">
            <v>CIP1</v>
          </cell>
          <cell r="D3017" t="str">
            <v>M003</v>
          </cell>
          <cell r="E3017">
            <v>42674</v>
          </cell>
          <cell r="F3017" t="str">
            <v>Serging Machine - KS3751PT</v>
          </cell>
          <cell r="G3017">
            <v>693069.98</v>
          </cell>
          <cell r="H3017">
            <v>-242574.5</v>
          </cell>
          <cell r="I3017">
            <v>450495.48</v>
          </cell>
        </row>
        <row r="3018">
          <cell r="A3018">
            <v>30003790</v>
          </cell>
          <cell r="B3018" t="str">
            <v>0</v>
          </cell>
          <cell r="C3018" t="str">
            <v>CIP1</v>
          </cell>
          <cell r="D3018" t="str">
            <v>M003</v>
          </cell>
          <cell r="E3018">
            <v>42644</v>
          </cell>
          <cell r="F3018" t="str">
            <v>AIR PRESSING MACHINE-PAB SU-81HE-G</v>
          </cell>
          <cell r="G3018">
            <v>62322</v>
          </cell>
          <cell r="H3018">
            <v>-21812.7</v>
          </cell>
          <cell r="I3018">
            <v>40509.300000000003</v>
          </cell>
        </row>
        <row r="3019">
          <cell r="A3019">
            <v>30003791</v>
          </cell>
          <cell r="B3019" t="str">
            <v>0</v>
          </cell>
          <cell r="C3019" t="str">
            <v>CIP1</v>
          </cell>
          <cell r="D3019" t="str">
            <v>M003</v>
          </cell>
          <cell r="E3019">
            <v>42644</v>
          </cell>
          <cell r="F3019" t="str">
            <v>AIR PRESSING MACHINE-PAB SU-81HE-G</v>
          </cell>
          <cell r="G3019">
            <v>62322</v>
          </cell>
          <cell r="H3019">
            <v>-21812.7</v>
          </cell>
          <cell r="I3019">
            <v>40509.300000000003</v>
          </cell>
        </row>
        <row r="3020">
          <cell r="A3020">
            <v>30003792</v>
          </cell>
          <cell r="B3020" t="str">
            <v>0</v>
          </cell>
          <cell r="C3020" t="str">
            <v>CIP1</v>
          </cell>
          <cell r="D3020" t="str">
            <v>M003</v>
          </cell>
          <cell r="E3020">
            <v>42644</v>
          </cell>
          <cell r="F3020" t="str">
            <v>AIR PRESSING MACHINE-PAB SU-81HE-G</v>
          </cell>
          <cell r="G3020">
            <v>62322</v>
          </cell>
          <cell r="H3020">
            <v>-21812.7</v>
          </cell>
          <cell r="I3020">
            <v>40509.300000000003</v>
          </cell>
        </row>
        <row r="3021">
          <cell r="A3021">
            <v>30003793</v>
          </cell>
          <cell r="B3021" t="str">
            <v>0</v>
          </cell>
          <cell r="C3021" t="str">
            <v>CIP1</v>
          </cell>
          <cell r="D3021" t="str">
            <v>M003</v>
          </cell>
          <cell r="E3021">
            <v>42644</v>
          </cell>
          <cell r="F3021" t="str">
            <v>AIR PRESSING MACHINE-PAB SU-81HE-G</v>
          </cell>
          <cell r="G3021">
            <v>62322</v>
          </cell>
          <cell r="H3021">
            <v>-21812.7</v>
          </cell>
          <cell r="I3021">
            <v>40509.300000000003</v>
          </cell>
        </row>
        <row r="3022">
          <cell r="A3022">
            <v>30003794</v>
          </cell>
          <cell r="B3022" t="str">
            <v>0</v>
          </cell>
          <cell r="C3022" t="str">
            <v>CIP1</v>
          </cell>
          <cell r="D3022" t="str">
            <v>M003</v>
          </cell>
          <cell r="E3022">
            <v>42644</v>
          </cell>
          <cell r="F3022" t="str">
            <v>AIR PRESSING MACHINE-PAB SU-81HE-G</v>
          </cell>
          <cell r="G3022">
            <v>62323</v>
          </cell>
          <cell r="H3022">
            <v>-21813.05</v>
          </cell>
          <cell r="I3022">
            <v>40509.949999999997</v>
          </cell>
        </row>
        <row r="3023">
          <cell r="A3023">
            <v>30003795</v>
          </cell>
          <cell r="B3023" t="str">
            <v>0</v>
          </cell>
          <cell r="C3023" t="str">
            <v>CIP1</v>
          </cell>
          <cell r="D3023" t="str">
            <v>M003</v>
          </cell>
          <cell r="E3023">
            <v>42644</v>
          </cell>
          <cell r="F3023" t="str">
            <v>AIR PRESSING MACHINE-PAB SU-81HE-G</v>
          </cell>
          <cell r="G3023">
            <v>62323</v>
          </cell>
          <cell r="H3023">
            <v>-21813.05</v>
          </cell>
          <cell r="I3023">
            <v>40509.949999999997</v>
          </cell>
        </row>
        <row r="3024">
          <cell r="A3024">
            <v>30003796</v>
          </cell>
          <cell r="B3024" t="str">
            <v>0</v>
          </cell>
          <cell r="C3024" t="str">
            <v>CIP1</v>
          </cell>
          <cell r="D3024" t="str">
            <v>M003</v>
          </cell>
          <cell r="E3024">
            <v>42644</v>
          </cell>
          <cell r="F3024" t="str">
            <v>AIR PRESSING MACHINE-PAB SU-81HE-G</v>
          </cell>
          <cell r="G3024">
            <v>62323</v>
          </cell>
          <cell r="H3024">
            <v>-21813.05</v>
          </cell>
          <cell r="I3024">
            <v>40509.949999999997</v>
          </cell>
        </row>
        <row r="3025">
          <cell r="A3025">
            <v>30003797</v>
          </cell>
          <cell r="B3025" t="str">
            <v>0</v>
          </cell>
          <cell r="C3025" t="str">
            <v>CIP1</v>
          </cell>
          <cell r="D3025" t="str">
            <v>M003</v>
          </cell>
          <cell r="E3025">
            <v>42644</v>
          </cell>
          <cell r="F3025" t="str">
            <v>AIR PRESSING MACHINE-PAB SU-81HE-G</v>
          </cell>
          <cell r="G3025">
            <v>62323</v>
          </cell>
          <cell r="H3025">
            <v>-21813.05</v>
          </cell>
          <cell r="I3025">
            <v>40509.949999999997</v>
          </cell>
        </row>
        <row r="3026">
          <cell r="A3026">
            <v>30003798</v>
          </cell>
          <cell r="B3026" t="str">
            <v>0</v>
          </cell>
          <cell r="C3026" t="str">
            <v>CIP1</v>
          </cell>
          <cell r="D3026" t="str">
            <v>M003</v>
          </cell>
          <cell r="E3026">
            <v>42676</v>
          </cell>
          <cell r="F3026" t="str">
            <v>FUSING MC-FA-450N</v>
          </cell>
          <cell r="G3026">
            <v>417240.07</v>
          </cell>
          <cell r="H3026">
            <v>-143716.01</v>
          </cell>
          <cell r="I3026">
            <v>273524.06</v>
          </cell>
        </row>
        <row r="3027">
          <cell r="A3027">
            <v>30003799</v>
          </cell>
          <cell r="B3027" t="str">
            <v>0</v>
          </cell>
          <cell r="C3027" t="str">
            <v>CIP1</v>
          </cell>
          <cell r="D3027" t="str">
            <v>M003</v>
          </cell>
          <cell r="E3027">
            <v>42676</v>
          </cell>
          <cell r="F3027" t="str">
            <v>FUSING MC-FA-450N</v>
          </cell>
          <cell r="G3027">
            <v>417240.07</v>
          </cell>
          <cell r="H3027">
            <v>-143716.01</v>
          </cell>
          <cell r="I3027">
            <v>273524.06</v>
          </cell>
        </row>
        <row r="3028">
          <cell r="A3028">
            <v>30003800</v>
          </cell>
          <cell r="B3028" t="str">
            <v>0</v>
          </cell>
          <cell r="C3028" t="str">
            <v>CIP1</v>
          </cell>
          <cell r="D3028" t="str">
            <v>M003</v>
          </cell>
          <cell r="E3028">
            <v>42676</v>
          </cell>
          <cell r="F3028" t="str">
            <v>FUSING MC-FA-450N</v>
          </cell>
          <cell r="G3028">
            <v>417241.08</v>
          </cell>
          <cell r="H3028">
            <v>-143716.37</v>
          </cell>
          <cell r="I3028">
            <v>273524.71000000002</v>
          </cell>
        </row>
        <row r="3029">
          <cell r="A3029">
            <v>30003801</v>
          </cell>
          <cell r="B3029" t="str">
            <v>0</v>
          </cell>
          <cell r="C3029" t="str">
            <v>CIP1</v>
          </cell>
          <cell r="D3029" t="str">
            <v>M003</v>
          </cell>
          <cell r="E3029">
            <v>42676</v>
          </cell>
          <cell r="F3029" t="str">
            <v>FUSING MC-FA-450N</v>
          </cell>
          <cell r="G3029">
            <v>417241.08</v>
          </cell>
          <cell r="H3029">
            <v>-143716.37</v>
          </cell>
          <cell r="I3029">
            <v>273524.71000000002</v>
          </cell>
        </row>
        <row r="3030">
          <cell r="A3030">
            <v>30003802</v>
          </cell>
          <cell r="B3030" t="str">
            <v>0</v>
          </cell>
          <cell r="C3030" t="str">
            <v>CIP1</v>
          </cell>
          <cell r="D3030" t="str">
            <v>M003</v>
          </cell>
          <cell r="E3030">
            <v>42675</v>
          </cell>
          <cell r="F3030" t="str">
            <v>Button Wrapping M#ST-10 SL#BW-12345</v>
          </cell>
          <cell r="G3030">
            <v>471507.16</v>
          </cell>
          <cell r="H3030">
            <v>-162408.03</v>
          </cell>
          <cell r="I3030">
            <v>309099.13</v>
          </cell>
        </row>
        <row r="3031">
          <cell r="A3031">
            <v>30003803</v>
          </cell>
          <cell r="B3031" t="str">
            <v>0</v>
          </cell>
          <cell r="C3031" t="str">
            <v>CIP1</v>
          </cell>
          <cell r="D3031" t="str">
            <v>M003</v>
          </cell>
          <cell r="E3031">
            <v>42675</v>
          </cell>
          <cell r="F3031" t="str">
            <v>Button Wrapping M#ST-10 SL#26164118488</v>
          </cell>
          <cell r="G3031">
            <v>471507.13</v>
          </cell>
          <cell r="H3031">
            <v>-162408.01</v>
          </cell>
          <cell r="I3031">
            <v>309099.12</v>
          </cell>
        </row>
        <row r="3032">
          <cell r="A3032">
            <v>30003804</v>
          </cell>
          <cell r="B3032" t="str">
            <v>0</v>
          </cell>
          <cell r="C3032" t="str">
            <v>CIP1</v>
          </cell>
          <cell r="D3032" t="str">
            <v>M003</v>
          </cell>
          <cell r="E3032">
            <v>42682</v>
          </cell>
          <cell r="F3032" t="str">
            <v>Durkop Adler machine</v>
          </cell>
          <cell r="G3032">
            <v>506987.06</v>
          </cell>
          <cell r="H3032">
            <v>-174628.88</v>
          </cell>
          <cell r="I3032">
            <v>332358.18</v>
          </cell>
        </row>
        <row r="3033">
          <cell r="A3033">
            <v>30003805</v>
          </cell>
          <cell r="B3033" t="str">
            <v>0</v>
          </cell>
          <cell r="C3033" t="str">
            <v>CIP1</v>
          </cell>
          <cell r="D3033" t="str">
            <v>M003</v>
          </cell>
          <cell r="E3033">
            <v>42682</v>
          </cell>
          <cell r="F3033" t="str">
            <v>Durkop Adler machine</v>
          </cell>
          <cell r="G3033">
            <v>506987.06</v>
          </cell>
          <cell r="H3033">
            <v>-174628.88</v>
          </cell>
          <cell r="I3033">
            <v>332358.18</v>
          </cell>
        </row>
        <row r="3034">
          <cell r="A3034">
            <v>30003806</v>
          </cell>
          <cell r="B3034" t="str">
            <v>0</v>
          </cell>
          <cell r="C3034" t="str">
            <v>CIP1</v>
          </cell>
          <cell r="D3034" t="str">
            <v>M003</v>
          </cell>
          <cell r="E3034">
            <v>42682</v>
          </cell>
          <cell r="F3034" t="str">
            <v>Durkop Adler machine</v>
          </cell>
          <cell r="G3034">
            <v>506987.28</v>
          </cell>
          <cell r="H3034">
            <v>-174628.95</v>
          </cell>
          <cell r="I3034">
            <v>332358.33</v>
          </cell>
        </row>
        <row r="3035">
          <cell r="A3035">
            <v>30003824</v>
          </cell>
          <cell r="B3035" t="str">
            <v>0</v>
          </cell>
          <cell r="C3035" t="str">
            <v>CIP1</v>
          </cell>
          <cell r="D3035" t="str">
            <v>M003</v>
          </cell>
          <cell r="E3035">
            <v>43009</v>
          </cell>
          <cell r="F3035" t="str">
            <v>Edge Cutter M/c Automation(6)</v>
          </cell>
          <cell r="G3035">
            <v>95300</v>
          </cell>
          <cell r="H3035">
            <v>-27001.66</v>
          </cell>
          <cell r="I3035">
            <v>68298.34</v>
          </cell>
        </row>
        <row r="3036">
          <cell r="A3036">
            <v>30003825</v>
          </cell>
          <cell r="B3036" t="str">
            <v>0</v>
          </cell>
          <cell r="C3036" t="str">
            <v>CIP1</v>
          </cell>
          <cell r="D3036" t="str">
            <v>M003</v>
          </cell>
          <cell r="E3036">
            <v>42975</v>
          </cell>
          <cell r="F3036" t="str">
            <v>New Fusing Stacker-3 pcs</v>
          </cell>
          <cell r="G3036">
            <v>301425</v>
          </cell>
          <cell r="H3036">
            <v>-88752.92</v>
          </cell>
          <cell r="I3036">
            <v>212672.08</v>
          </cell>
        </row>
        <row r="3037">
          <cell r="A3037">
            <v>30003830</v>
          </cell>
          <cell r="B3037" t="str">
            <v>0</v>
          </cell>
          <cell r="C3037" t="str">
            <v>CIP1</v>
          </cell>
          <cell r="D3037" t="str">
            <v>M003</v>
          </cell>
          <cell r="E3037">
            <v>43012</v>
          </cell>
          <cell r="F3037" t="str">
            <v>Finishing Layout</v>
          </cell>
          <cell r="G3037">
            <v>275710</v>
          </cell>
          <cell r="H3037">
            <v>-78117.84</v>
          </cell>
          <cell r="I3037">
            <v>197592.16</v>
          </cell>
        </row>
        <row r="3038">
          <cell r="A3038">
            <v>30003831</v>
          </cell>
          <cell r="B3038" t="str">
            <v>0</v>
          </cell>
          <cell r="C3038" t="str">
            <v>CIP1</v>
          </cell>
          <cell r="D3038" t="str">
            <v>M003</v>
          </cell>
          <cell r="E3038">
            <v>43059</v>
          </cell>
          <cell r="F3038" t="str">
            <v>THREAD SUCKING MACHINE</v>
          </cell>
          <cell r="G3038">
            <v>65000</v>
          </cell>
          <cell r="H3038">
            <v>-18055.55</v>
          </cell>
          <cell r="I3038">
            <v>46944.45</v>
          </cell>
        </row>
        <row r="3039">
          <cell r="A3039">
            <v>30003832</v>
          </cell>
          <cell r="B3039" t="str">
            <v>0</v>
          </cell>
          <cell r="C3039" t="str">
            <v>CIP1</v>
          </cell>
          <cell r="D3039" t="str">
            <v>M003</v>
          </cell>
          <cell r="E3039">
            <v>43059</v>
          </cell>
          <cell r="F3039" t="str">
            <v>THREAD SUCKING MACHINE</v>
          </cell>
          <cell r="G3039">
            <v>65000</v>
          </cell>
          <cell r="H3039">
            <v>-18055.55</v>
          </cell>
          <cell r="I3039">
            <v>46944.45</v>
          </cell>
        </row>
        <row r="3040">
          <cell r="A3040">
            <v>30003833</v>
          </cell>
          <cell r="B3040" t="str">
            <v>0</v>
          </cell>
          <cell r="C3040" t="str">
            <v>CIP1</v>
          </cell>
          <cell r="D3040" t="str">
            <v>M003</v>
          </cell>
          <cell r="E3040">
            <v>43059</v>
          </cell>
          <cell r="F3040" t="str">
            <v>THREAD SUCKING MACHINE</v>
          </cell>
          <cell r="G3040">
            <v>65000</v>
          </cell>
          <cell r="H3040">
            <v>-18055.55</v>
          </cell>
          <cell r="I3040">
            <v>46944.45</v>
          </cell>
        </row>
        <row r="3041">
          <cell r="A3041">
            <v>30003834</v>
          </cell>
          <cell r="B3041" t="str">
            <v>0</v>
          </cell>
          <cell r="C3041" t="str">
            <v>CIP1</v>
          </cell>
          <cell r="D3041" t="str">
            <v>M003</v>
          </cell>
          <cell r="E3041">
            <v>43059</v>
          </cell>
          <cell r="F3041" t="str">
            <v>THREAD SUCKING MACHINE</v>
          </cell>
          <cell r="G3041">
            <v>65000</v>
          </cell>
          <cell r="H3041">
            <v>-18055.55</v>
          </cell>
          <cell r="I3041">
            <v>46944.45</v>
          </cell>
        </row>
        <row r="3042">
          <cell r="A3042">
            <v>30003835</v>
          </cell>
          <cell r="B3042" t="str">
            <v>0</v>
          </cell>
          <cell r="C3042" t="str">
            <v>CIP1</v>
          </cell>
          <cell r="D3042" t="str">
            <v>M003</v>
          </cell>
          <cell r="E3042">
            <v>43059</v>
          </cell>
          <cell r="F3042" t="str">
            <v>THREAD SUCKING MACHINE</v>
          </cell>
          <cell r="G3042">
            <v>65000</v>
          </cell>
          <cell r="H3042">
            <v>-18055.55</v>
          </cell>
          <cell r="I3042">
            <v>46944.45</v>
          </cell>
        </row>
        <row r="3043">
          <cell r="A3043">
            <v>30003836</v>
          </cell>
          <cell r="B3043" t="str">
            <v>0</v>
          </cell>
          <cell r="C3043" t="str">
            <v>CIP1</v>
          </cell>
          <cell r="D3043" t="str">
            <v>M003</v>
          </cell>
          <cell r="E3043">
            <v>43059</v>
          </cell>
          <cell r="F3043" t="str">
            <v>THREAD SUCKING MACHINE</v>
          </cell>
          <cell r="G3043">
            <v>65000</v>
          </cell>
          <cell r="H3043">
            <v>-18055.55</v>
          </cell>
          <cell r="I3043">
            <v>46944.45</v>
          </cell>
        </row>
        <row r="3044">
          <cell r="A3044">
            <v>30003837</v>
          </cell>
          <cell r="B3044" t="str">
            <v>0</v>
          </cell>
          <cell r="C3044" t="str">
            <v>CIP1</v>
          </cell>
          <cell r="D3044" t="str">
            <v>M003</v>
          </cell>
          <cell r="E3044">
            <v>43059</v>
          </cell>
          <cell r="F3044" t="str">
            <v>THREAD SUCKING MACHINE</v>
          </cell>
          <cell r="G3044">
            <v>65000</v>
          </cell>
          <cell r="H3044">
            <v>-18055.55</v>
          </cell>
          <cell r="I3044">
            <v>46944.45</v>
          </cell>
        </row>
        <row r="3045">
          <cell r="A3045">
            <v>30003838</v>
          </cell>
          <cell r="B3045" t="str">
            <v>0</v>
          </cell>
          <cell r="C3045" t="str">
            <v>CIP1</v>
          </cell>
          <cell r="D3045" t="str">
            <v>M003</v>
          </cell>
          <cell r="E3045">
            <v>43059</v>
          </cell>
          <cell r="F3045" t="str">
            <v>THREAD SUCKING MACHINE</v>
          </cell>
          <cell r="G3045">
            <v>65000</v>
          </cell>
          <cell r="H3045">
            <v>-18055.55</v>
          </cell>
          <cell r="I3045">
            <v>46944.45</v>
          </cell>
        </row>
        <row r="3046">
          <cell r="A3046">
            <v>30003839</v>
          </cell>
          <cell r="B3046" t="str">
            <v>0</v>
          </cell>
          <cell r="C3046" t="str">
            <v>CIP1</v>
          </cell>
          <cell r="D3046" t="str">
            <v>M003</v>
          </cell>
          <cell r="E3046">
            <v>43059</v>
          </cell>
          <cell r="F3046" t="str">
            <v>THREAD SUCKING MACHINE</v>
          </cell>
          <cell r="G3046">
            <v>65000</v>
          </cell>
          <cell r="H3046">
            <v>-18055.55</v>
          </cell>
          <cell r="I3046">
            <v>46944.45</v>
          </cell>
        </row>
        <row r="3047">
          <cell r="A3047">
            <v>30003840</v>
          </cell>
          <cell r="B3047" t="str">
            <v>0</v>
          </cell>
          <cell r="C3047" t="str">
            <v>CIP1</v>
          </cell>
          <cell r="D3047" t="str">
            <v>M003</v>
          </cell>
          <cell r="E3047">
            <v>43059</v>
          </cell>
          <cell r="F3047" t="str">
            <v>THREAD SUCKING MACHINE</v>
          </cell>
          <cell r="G3047">
            <v>65000</v>
          </cell>
          <cell r="H3047">
            <v>-18055.55</v>
          </cell>
          <cell r="I3047">
            <v>46944.45</v>
          </cell>
        </row>
        <row r="3048">
          <cell r="A3048">
            <v>30003841</v>
          </cell>
          <cell r="B3048" t="str">
            <v>0</v>
          </cell>
          <cell r="C3048" t="str">
            <v>CIP1</v>
          </cell>
          <cell r="D3048" t="str">
            <v>M003</v>
          </cell>
          <cell r="E3048">
            <v>43059</v>
          </cell>
          <cell r="F3048" t="str">
            <v>THREAD SUCKING MACHINE</v>
          </cell>
          <cell r="G3048">
            <v>65000</v>
          </cell>
          <cell r="H3048">
            <v>-18055.55</v>
          </cell>
          <cell r="I3048">
            <v>46944.45</v>
          </cell>
        </row>
        <row r="3049">
          <cell r="A3049">
            <v>30003842</v>
          </cell>
          <cell r="B3049" t="str">
            <v>0</v>
          </cell>
          <cell r="C3049" t="str">
            <v>CIP1</v>
          </cell>
          <cell r="D3049" t="str">
            <v>M003</v>
          </cell>
          <cell r="E3049">
            <v>43059</v>
          </cell>
          <cell r="F3049" t="str">
            <v>THREAD SUCKING MACHINE</v>
          </cell>
          <cell r="G3049">
            <v>65000</v>
          </cell>
          <cell r="H3049">
            <v>-18055.55</v>
          </cell>
          <cell r="I3049">
            <v>46944.45</v>
          </cell>
        </row>
        <row r="3050">
          <cell r="A3050">
            <v>30003843</v>
          </cell>
          <cell r="B3050" t="str">
            <v>0</v>
          </cell>
          <cell r="C3050" t="str">
            <v>CIP1</v>
          </cell>
          <cell r="D3050" t="str">
            <v>M003</v>
          </cell>
          <cell r="E3050">
            <v>43048</v>
          </cell>
          <cell r="F3050" t="str">
            <v>Loop Trimmer Machine-LT1080</v>
          </cell>
          <cell r="G3050">
            <v>47932.61</v>
          </cell>
          <cell r="H3050">
            <v>-13314.62</v>
          </cell>
          <cell r="I3050">
            <v>34617.99</v>
          </cell>
        </row>
        <row r="3051">
          <cell r="A3051">
            <v>30003844</v>
          </cell>
          <cell r="B3051" t="str">
            <v>0</v>
          </cell>
          <cell r="C3051" t="str">
            <v>CIP1</v>
          </cell>
          <cell r="D3051" t="str">
            <v>M003</v>
          </cell>
          <cell r="E3051">
            <v>43048</v>
          </cell>
          <cell r="F3051" t="str">
            <v>DLR (Heavy 3Ndl Cha St) M#DLR-1503PTF SL#KS0722057</v>
          </cell>
          <cell r="G3051">
            <v>25694</v>
          </cell>
          <cell r="H3051">
            <v>-7137.22</v>
          </cell>
          <cell r="I3051">
            <v>18556.78</v>
          </cell>
        </row>
        <row r="3052">
          <cell r="A3052">
            <v>30003845</v>
          </cell>
          <cell r="B3052" t="str">
            <v>0</v>
          </cell>
          <cell r="C3052" t="str">
            <v>CIP1</v>
          </cell>
          <cell r="D3052" t="str">
            <v>M003</v>
          </cell>
          <cell r="E3052">
            <v>43048</v>
          </cell>
          <cell r="F3052" t="str">
            <v>Loop Trimmer Machine-LT1080</v>
          </cell>
          <cell r="G3052">
            <v>25694</v>
          </cell>
          <cell r="H3052">
            <v>-7137.22</v>
          </cell>
          <cell r="I3052">
            <v>18556.78</v>
          </cell>
        </row>
        <row r="3053">
          <cell r="A3053">
            <v>30003846</v>
          </cell>
          <cell r="B3053" t="str">
            <v>0</v>
          </cell>
          <cell r="C3053" t="str">
            <v>CIP1</v>
          </cell>
          <cell r="D3053" t="str">
            <v>M003</v>
          </cell>
          <cell r="E3053">
            <v>43048</v>
          </cell>
          <cell r="F3053" t="str">
            <v>Loop make M#B-2000C SL#1405367</v>
          </cell>
          <cell r="G3053">
            <v>25694</v>
          </cell>
          <cell r="H3053">
            <v>-7137.22</v>
          </cell>
          <cell r="I3053">
            <v>18556.78</v>
          </cell>
        </row>
        <row r="3054">
          <cell r="A3054">
            <v>30003847</v>
          </cell>
          <cell r="B3054" t="str">
            <v>0</v>
          </cell>
          <cell r="C3054" t="str">
            <v>CIP1</v>
          </cell>
          <cell r="D3054" t="str">
            <v>M003</v>
          </cell>
          <cell r="E3054">
            <v>43048</v>
          </cell>
          <cell r="F3054" t="str">
            <v>Loop Trimmer Machine-LT1080</v>
          </cell>
          <cell r="G3054">
            <v>25694</v>
          </cell>
          <cell r="H3054">
            <v>-7137.22</v>
          </cell>
          <cell r="I3054">
            <v>18556.78</v>
          </cell>
        </row>
        <row r="3055">
          <cell r="A3055">
            <v>30003848</v>
          </cell>
          <cell r="B3055" t="str">
            <v>0</v>
          </cell>
          <cell r="C3055" t="str">
            <v>CIP1</v>
          </cell>
          <cell r="D3055" t="str">
            <v>M003</v>
          </cell>
          <cell r="E3055">
            <v>43048</v>
          </cell>
          <cell r="F3055" t="str">
            <v>Loop Trimmer Machine-LT1080</v>
          </cell>
          <cell r="G3055">
            <v>25694</v>
          </cell>
          <cell r="H3055">
            <v>-7137.22</v>
          </cell>
          <cell r="I3055">
            <v>18556.78</v>
          </cell>
        </row>
        <row r="3056">
          <cell r="A3056">
            <v>30003849</v>
          </cell>
          <cell r="B3056" t="str">
            <v>0</v>
          </cell>
          <cell r="C3056" t="str">
            <v>CIP1</v>
          </cell>
          <cell r="D3056" t="str">
            <v>M003</v>
          </cell>
          <cell r="E3056">
            <v>43048</v>
          </cell>
          <cell r="F3056" t="str">
            <v>Loop Trimmer Machine-LT1080</v>
          </cell>
          <cell r="G3056">
            <v>25694</v>
          </cell>
          <cell r="H3056">
            <v>-7137.22</v>
          </cell>
          <cell r="I3056">
            <v>18556.78</v>
          </cell>
        </row>
        <row r="3057">
          <cell r="A3057">
            <v>30003850</v>
          </cell>
          <cell r="B3057" t="str">
            <v>0</v>
          </cell>
          <cell r="C3057" t="str">
            <v>CIP1</v>
          </cell>
          <cell r="D3057" t="str">
            <v>M003</v>
          </cell>
          <cell r="E3057">
            <v>43048</v>
          </cell>
          <cell r="F3057" t="str">
            <v>Loop Trimmer Machine-LT1080</v>
          </cell>
          <cell r="G3057">
            <v>25695</v>
          </cell>
          <cell r="H3057">
            <v>-7137.5</v>
          </cell>
          <cell r="I3057">
            <v>18557.5</v>
          </cell>
        </row>
        <row r="3058">
          <cell r="A3058">
            <v>30003851</v>
          </cell>
          <cell r="B3058" t="str">
            <v>0</v>
          </cell>
          <cell r="C3058" t="str">
            <v>CIP1</v>
          </cell>
          <cell r="D3058" t="str">
            <v>M003</v>
          </cell>
          <cell r="E3058">
            <v>43048</v>
          </cell>
          <cell r="F3058" t="str">
            <v>Loop Trimmer Machine-LT1080</v>
          </cell>
          <cell r="G3058">
            <v>25695</v>
          </cell>
          <cell r="H3058">
            <v>-7137.5</v>
          </cell>
          <cell r="I3058">
            <v>18557.5</v>
          </cell>
        </row>
        <row r="3059">
          <cell r="A3059">
            <v>30003852</v>
          </cell>
          <cell r="B3059" t="str">
            <v>0</v>
          </cell>
          <cell r="C3059" t="str">
            <v>CIP1</v>
          </cell>
          <cell r="D3059" t="str">
            <v>M003</v>
          </cell>
          <cell r="E3059">
            <v>43048</v>
          </cell>
          <cell r="F3059" t="str">
            <v>Loop Trimmer Machine-LT1080</v>
          </cell>
          <cell r="G3059">
            <v>25695</v>
          </cell>
          <cell r="H3059">
            <v>-7137.5</v>
          </cell>
          <cell r="I3059">
            <v>18557.5</v>
          </cell>
        </row>
        <row r="3060">
          <cell r="A3060">
            <v>30003853</v>
          </cell>
          <cell r="B3060" t="str">
            <v>0</v>
          </cell>
          <cell r="C3060" t="str">
            <v>CIP1</v>
          </cell>
          <cell r="D3060" t="str">
            <v>M003</v>
          </cell>
          <cell r="E3060">
            <v>43048</v>
          </cell>
          <cell r="F3060" t="str">
            <v>Loop Trimmer Machine-LT1080</v>
          </cell>
          <cell r="G3060">
            <v>25695</v>
          </cell>
          <cell r="H3060">
            <v>-7137.5</v>
          </cell>
          <cell r="I3060">
            <v>18557.5</v>
          </cell>
        </row>
        <row r="3061">
          <cell r="A3061">
            <v>30003854</v>
          </cell>
          <cell r="B3061" t="str">
            <v>0</v>
          </cell>
          <cell r="C3061" t="str">
            <v>CIP1</v>
          </cell>
          <cell r="D3061" t="str">
            <v>M003</v>
          </cell>
          <cell r="E3061">
            <v>43048</v>
          </cell>
          <cell r="F3061" t="str">
            <v>Loop Trimmer Machine-LT1080</v>
          </cell>
          <cell r="G3061">
            <v>25695</v>
          </cell>
          <cell r="H3061">
            <v>-7137.5</v>
          </cell>
          <cell r="I3061">
            <v>18557.5</v>
          </cell>
        </row>
        <row r="3062">
          <cell r="A3062">
            <v>30003855</v>
          </cell>
          <cell r="B3062" t="str">
            <v>0</v>
          </cell>
          <cell r="C3062" t="str">
            <v>CIP1</v>
          </cell>
          <cell r="D3062" t="str">
            <v>M003</v>
          </cell>
          <cell r="E3062">
            <v>43048</v>
          </cell>
          <cell r="F3062" t="str">
            <v>Loop Trimmer Machine-LT1080</v>
          </cell>
          <cell r="G3062">
            <v>25695</v>
          </cell>
          <cell r="H3062">
            <v>-7137.5</v>
          </cell>
          <cell r="I3062">
            <v>18557.5</v>
          </cell>
        </row>
        <row r="3063">
          <cell r="A3063">
            <v>30003856</v>
          </cell>
          <cell r="B3063" t="str">
            <v>0</v>
          </cell>
          <cell r="C3063" t="str">
            <v>CIP1</v>
          </cell>
          <cell r="D3063" t="str">
            <v>M003</v>
          </cell>
          <cell r="E3063">
            <v>43048</v>
          </cell>
          <cell r="F3063" t="str">
            <v>Loop Trimmer Machine-LT1080</v>
          </cell>
          <cell r="G3063">
            <v>25695</v>
          </cell>
          <cell r="H3063">
            <v>-7137.5</v>
          </cell>
          <cell r="I3063">
            <v>18557.5</v>
          </cell>
        </row>
        <row r="3064">
          <cell r="A3064">
            <v>30003857</v>
          </cell>
          <cell r="B3064" t="str">
            <v>0</v>
          </cell>
          <cell r="C3064" t="str">
            <v>CIP1</v>
          </cell>
          <cell r="D3064" t="str">
            <v>M003</v>
          </cell>
          <cell r="E3064">
            <v>43048</v>
          </cell>
          <cell r="F3064" t="str">
            <v>Loop Trimmer Machine-LT1080</v>
          </cell>
          <cell r="G3064">
            <v>25695</v>
          </cell>
          <cell r="H3064">
            <v>-7137.5</v>
          </cell>
          <cell r="I3064">
            <v>18557.5</v>
          </cell>
        </row>
        <row r="3065">
          <cell r="A3065">
            <v>30003858</v>
          </cell>
          <cell r="B3065" t="str">
            <v>0</v>
          </cell>
          <cell r="C3065" t="str">
            <v>CIP1</v>
          </cell>
          <cell r="D3065" t="str">
            <v>M003</v>
          </cell>
          <cell r="E3065">
            <v>43048</v>
          </cell>
          <cell r="F3065" t="str">
            <v>Loop Trimmer Machine-LT1080</v>
          </cell>
          <cell r="G3065">
            <v>25694.94</v>
          </cell>
          <cell r="H3065">
            <v>-7137.49</v>
          </cell>
          <cell r="I3065">
            <v>18557.45</v>
          </cell>
        </row>
        <row r="3066">
          <cell r="A3066">
            <v>30003859</v>
          </cell>
          <cell r="B3066" t="str">
            <v>0</v>
          </cell>
          <cell r="C3066" t="str">
            <v>CIP1</v>
          </cell>
          <cell r="D3066" t="str">
            <v>M003</v>
          </cell>
          <cell r="E3066">
            <v>43087</v>
          </cell>
          <cell r="F3066" t="str">
            <v>End Cutter Machine</v>
          </cell>
          <cell r="G3066">
            <v>25000</v>
          </cell>
          <cell r="H3066">
            <v>-6805.56</v>
          </cell>
          <cell r="I3066">
            <v>18194.439999999999</v>
          </cell>
        </row>
        <row r="3067">
          <cell r="A3067">
            <v>30003860</v>
          </cell>
          <cell r="B3067" t="str">
            <v>0</v>
          </cell>
          <cell r="C3067" t="str">
            <v>CIP1</v>
          </cell>
          <cell r="D3067" t="str">
            <v>M003</v>
          </cell>
          <cell r="E3067">
            <v>43163</v>
          </cell>
          <cell r="F3067" t="str">
            <v>Blind Tack-Single thread spot-CM-160-20</v>
          </cell>
          <cell r="G3067">
            <v>175000</v>
          </cell>
          <cell r="H3067">
            <v>-44722.23</v>
          </cell>
          <cell r="I3067">
            <v>130277.77</v>
          </cell>
        </row>
        <row r="3068">
          <cell r="A3068">
            <v>30003861</v>
          </cell>
          <cell r="B3068" t="str">
            <v>0</v>
          </cell>
          <cell r="C3068" t="str">
            <v>CIP1</v>
          </cell>
          <cell r="D3068" t="str">
            <v>M003</v>
          </cell>
          <cell r="E3068">
            <v>43163</v>
          </cell>
          <cell r="F3068" t="str">
            <v>Blind Tack-Single thread spot-CM-160-20</v>
          </cell>
          <cell r="G3068">
            <v>175000</v>
          </cell>
          <cell r="H3068">
            <v>-44722.23</v>
          </cell>
          <cell r="I3068">
            <v>130277.77</v>
          </cell>
        </row>
        <row r="3069">
          <cell r="A3069">
            <v>30003864</v>
          </cell>
          <cell r="B3069" t="str">
            <v>0</v>
          </cell>
          <cell r="C3069" t="str">
            <v>CIP1</v>
          </cell>
          <cell r="D3069" t="str">
            <v>M003</v>
          </cell>
          <cell r="E3069">
            <v>43183</v>
          </cell>
          <cell r="F3069" t="str">
            <v>Blind Tack-Single thread spot-CM-160-20</v>
          </cell>
          <cell r="G3069">
            <v>228038.7</v>
          </cell>
          <cell r="H3069">
            <v>-58276.56</v>
          </cell>
          <cell r="I3069">
            <v>169762.14</v>
          </cell>
        </row>
        <row r="3070">
          <cell r="A3070">
            <v>30003865</v>
          </cell>
          <cell r="B3070" t="str">
            <v>0</v>
          </cell>
          <cell r="C3070" t="str">
            <v>CIP1</v>
          </cell>
          <cell r="D3070" t="str">
            <v>M003</v>
          </cell>
          <cell r="E3070">
            <v>43183</v>
          </cell>
          <cell r="F3070" t="str">
            <v>Blind Tack-Single thread spot-CM-160-20</v>
          </cell>
          <cell r="G3070">
            <v>179823.02</v>
          </cell>
          <cell r="H3070">
            <v>-45954.77</v>
          </cell>
          <cell r="I3070">
            <v>133868.25</v>
          </cell>
        </row>
        <row r="3071">
          <cell r="A3071">
            <v>30003866</v>
          </cell>
          <cell r="B3071" t="str">
            <v>0</v>
          </cell>
          <cell r="C3071" t="str">
            <v>CIP1</v>
          </cell>
          <cell r="D3071" t="str">
            <v>M003</v>
          </cell>
          <cell r="E3071">
            <v>43183</v>
          </cell>
          <cell r="F3071" t="str">
            <v>Blind Tack-Single thread spot-CM-160-20</v>
          </cell>
          <cell r="G3071">
            <v>179823.02</v>
          </cell>
          <cell r="H3071">
            <v>-45954.77</v>
          </cell>
          <cell r="I3071">
            <v>133868.25</v>
          </cell>
        </row>
        <row r="3072">
          <cell r="A3072">
            <v>30003867</v>
          </cell>
          <cell r="B3072" t="str">
            <v>0</v>
          </cell>
          <cell r="C3072" t="str">
            <v>CIP1</v>
          </cell>
          <cell r="D3072" t="str">
            <v>M003</v>
          </cell>
          <cell r="E3072">
            <v>43183</v>
          </cell>
          <cell r="F3072" t="str">
            <v>Blind Tack-Single thread spot-CM-160-20</v>
          </cell>
          <cell r="G3072">
            <v>178816.97</v>
          </cell>
          <cell r="H3072">
            <v>-45697.67</v>
          </cell>
          <cell r="I3072">
            <v>133119.29999999999</v>
          </cell>
        </row>
        <row r="3073">
          <cell r="A3073">
            <v>30003868</v>
          </cell>
          <cell r="B3073" t="str">
            <v>0</v>
          </cell>
          <cell r="C3073" t="str">
            <v>CIP1</v>
          </cell>
          <cell r="D3073" t="str">
            <v>M003</v>
          </cell>
          <cell r="E3073">
            <v>43183</v>
          </cell>
          <cell r="F3073" t="str">
            <v>Blind Tack-Single thread spot-CM-160-20</v>
          </cell>
          <cell r="G3073">
            <v>178816.97</v>
          </cell>
          <cell r="H3073">
            <v>-45697.67</v>
          </cell>
          <cell r="I3073">
            <v>133119.29999999999</v>
          </cell>
        </row>
        <row r="3074">
          <cell r="A3074">
            <v>30003869</v>
          </cell>
          <cell r="B3074" t="str">
            <v>0</v>
          </cell>
          <cell r="C3074" t="str">
            <v>CIP1</v>
          </cell>
          <cell r="D3074" t="str">
            <v>M003</v>
          </cell>
          <cell r="E3074">
            <v>43183</v>
          </cell>
          <cell r="F3074" t="str">
            <v>Blind Tack-Single thread spot-CM-160-20</v>
          </cell>
          <cell r="G3074">
            <v>178816.97</v>
          </cell>
          <cell r="H3074">
            <v>-45697.67</v>
          </cell>
          <cell r="I3074">
            <v>133119.29999999999</v>
          </cell>
        </row>
        <row r="3075">
          <cell r="A3075">
            <v>30003870</v>
          </cell>
          <cell r="B3075" t="str">
            <v>0</v>
          </cell>
          <cell r="C3075" t="str">
            <v>CIP1</v>
          </cell>
          <cell r="D3075" t="str">
            <v>M003</v>
          </cell>
          <cell r="E3075">
            <v>43183</v>
          </cell>
          <cell r="F3075" t="str">
            <v>Blind Tack-Single thread spot-CM-160-20</v>
          </cell>
          <cell r="G3075">
            <v>178815.94</v>
          </cell>
          <cell r="H3075">
            <v>-45697.4</v>
          </cell>
          <cell r="I3075">
            <v>133118.54</v>
          </cell>
        </row>
        <row r="3076">
          <cell r="A3076">
            <v>30003878</v>
          </cell>
          <cell r="B3076" t="str">
            <v>0</v>
          </cell>
          <cell r="C3076" t="str">
            <v>CIP1</v>
          </cell>
          <cell r="D3076" t="str">
            <v>M003</v>
          </cell>
          <cell r="E3076">
            <v>43022</v>
          </cell>
          <cell r="F3076" t="str">
            <v>Starting Motor E0051510001</v>
          </cell>
          <cell r="G3076">
            <v>270064</v>
          </cell>
          <cell r="H3076">
            <v>-76518.14</v>
          </cell>
          <cell r="I3076">
            <v>193545.86</v>
          </cell>
        </row>
        <row r="3077">
          <cell r="A3077">
            <v>30003879</v>
          </cell>
          <cell r="B3077" t="str">
            <v>0</v>
          </cell>
          <cell r="C3077" t="str">
            <v>CIP1</v>
          </cell>
          <cell r="D3077" t="str">
            <v>M003</v>
          </cell>
          <cell r="E3077">
            <v>42932</v>
          </cell>
          <cell r="F3077" t="str">
            <v>Bullmer auto cutter mc upgradation</v>
          </cell>
          <cell r="G3077">
            <v>1369250</v>
          </cell>
          <cell r="H3077">
            <v>-410775</v>
          </cell>
          <cell r="I3077">
            <v>958475</v>
          </cell>
        </row>
        <row r="3078">
          <cell r="A3078">
            <v>30003880</v>
          </cell>
          <cell r="B3078" t="str">
            <v>0</v>
          </cell>
          <cell r="C3078" t="str">
            <v>CIP1</v>
          </cell>
          <cell r="D3078" t="str">
            <v>M003</v>
          </cell>
          <cell r="E3078">
            <v>42946</v>
          </cell>
          <cell r="F3078" t="str">
            <v>APW Panel Board</v>
          </cell>
          <cell r="G3078">
            <v>211514.46</v>
          </cell>
          <cell r="H3078">
            <v>-63454.33</v>
          </cell>
          <cell r="I3078">
            <v>148060.13</v>
          </cell>
        </row>
        <row r="3079">
          <cell r="A3079">
            <v>30003882</v>
          </cell>
          <cell r="B3079" t="str">
            <v>0</v>
          </cell>
          <cell r="C3079" t="str">
            <v>CIP1</v>
          </cell>
          <cell r="D3079" t="str">
            <v>M003</v>
          </cell>
          <cell r="E3079">
            <v>43242</v>
          </cell>
          <cell r="F3079" t="str">
            <v>Steam Iron-SP-620</v>
          </cell>
          <cell r="G3079">
            <v>12600</v>
          </cell>
          <cell r="H3079">
            <v>-3080</v>
          </cell>
          <cell r="I3079">
            <v>9520</v>
          </cell>
        </row>
        <row r="3080">
          <cell r="A3080">
            <v>30003883</v>
          </cell>
          <cell r="B3080" t="str">
            <v>0</v>
          </cell>
          <cell r="C3080" t="str">
            <v>CIP1</v>
          </cell>
          <cell r="D3080" t="str">
            <v>M003</v>
          </cell>
          <cell r="E3080">
            <v>43251</v>
          </cell>
          <cell r="F3080" t="str">
            <v>Vacuam Iron Table-Max-1300</v>
          </cell>
          <cell r="G3080">
            <v>19000</v>
          </cell>
          <cell r="H3080">
            <v>-4644.45</v>
          </cell>
          <cell r="I3080">
            <v>14355.55</v>
          </cell>
        </row>
        <row r="3081">
          <cell r="A3081">
            <v>30003884</v>
          </cell>
          <cell r="B3081" t="str">
            <v>0</v>
          </cell>
          <cell r="C3081" t="str">
            <v>CIP1</v>
          </cell>
          <cell r="D3081" t="str">
            <v>M003</v>
          </cell>
          <cell r="E3081">
            <v>43251</v>
          </cell>
          <cell r="F3081" t="str">
            <v>Vacuam Iron Table-Max-1300</v>
          </cell>
          <cell r="G3081">
            <v>19000</v>
          </cell>
          <cell r="H3081">
            <v>-4644.45</v>
          </cell>
          <cell r="I3081">
            <v>14355.55</v>
          </cell>
        </row>
        <row r="3082">
          <cell r="A3082">
            <v>30003885</v>
          </cell>
          <cell r="B3082" t="str">
            <v>0</v>
          </cell>
          <cell r="C3082" t="str">
            <v>CIP1</v>
          </cell>
          <cell r="D3082" t="str">
            <v>M003</v>
          </cell>
          <cell r="E3082">
            <v>43251</v>
          </cell>
          <cell r="F3082" t="str">
            <v>Vacuam Iron Table-Max-1300</v>
          </cell>
          <cell r="G3082">
            <v>19000</v>
          </cell>
          <cell r="H3082">
            <v>-4644.45</v>
          </cell>
          <cell r="I3082">
            <v>14355.55</v>
          </cell>
        </row>
        <row r="3083">
          <cell r="A3083">
            <v>30003886</v>
          </cell>
          <cell r="B3083" t="str">
            <v>0</v>
          </cell>
          <cell r="C3083" t="str">
            <v>CIP1</v>
          </cell>
          <cell r="D3083" t="str">
            <v>M003</v>
          </cell>
          <cell r="E3083">
            <v>43251</v>
          </cell>
          <cell r="F3083" t="str">
            <v>Vacuam Iron Table-Max-1300</v>
          </cell>
          <cell r="G3083">
            <v>19000</v>
          </cell>
          <cell r="H3083">
            <v>-4644.45</v>
          </cell>
          <cell r="I3083">
            <v>14355.55</v>
          </cell>
        </row>
        <row r="3084">
          <cell r="A3084">
            <v>30003889</v>
          </cell>
          <cell r="B3084" t="str">
            <v>0</v>
          </cell>
          <cell r="C3084" t="str">
            <v>CIP1</v>
          </cell>
          <cell r="D3084" t="str">
            <v>M003</v>
          </cell>
          <cell r="E3084">
            <v>43312</v>
          </cell>
          <cell r="F3084" t="str">
            <v>EDGE CUTTER MC-DLM5200N-D-A</v>
          </cell>
          <cell r="G3084">
            <v>93247.2</v>
          </cell>
          <cell r="H3084">
            <v>-21757.68</v>
          </cell>
          <cell r="I3084">
            <v>71489.52</v>
          </cell>
        </row>
        <row r="3085">
          <cell r="A3085">
            <v>30003890</v>
          </cell>
          <cell r="B3085" t="str">
            <v>0</v>
          </cell>
          <cell r="C3085" t="str">
            <v>CIP1</v>
          </cell>
          <cell r="D3085" t="str">
            <v>M003</v>
          </cell>
          <cell r="E3085">
            <v>43312</v>
          </cell>
          <cell r="F3085" t="str">
            <v>EDGE CUTTER MC-DLM5200N-D-A</v>
          </cell>
          <cell r="G3085">
            <v>93247.2</v>
          </cell>
          <cell r="H3085">
            <v>-21757.68</v>
          </cell>
          <cell r="I3085">
            <v>71489.52</v>
          </cell>
        </row>
        <row r="3086">
          <cell r="A3086">
            <v>30003891</v>
          </cell>
          <cell r="B3086" t="str">
            <v>0</v>
          </cell>
          <cell r="C3086" t="str">
            <v>CIP1</v>
          </cell>
          <cell r="D3086" t="str">
            <v>M003</v>
          </cell>
          <cell r="E3086">
            <v>43312</v>
          </cell>
          <cell r="F3086" t="str">
            <v>EDGE CUTTER MC-DLM5200N-D-A</v>
          </cell>
          <cell r="G3086">
            <v>93247.2</v>
          </cell>
          <cell r="H3086">
            <v>-21757.68</v>
          </cell>
          <cell r="I3086">
            <v>71489.52</v>
          </cell>
        </row>
        <row r="3087">
          <cell r="A3087">
            <v>30003892</v>
          </cell>
          <cell r="B3087" t="str">
            <v>0</v>
          </cell>
          <cell r="C3087" t="str">
            <v>CIP1</v>
          </cell>
          <cell r="D3087" t="str">
            <v>M003</v>
          </cell>
          <cell r="E3087">
            <v>43312</v>
          </cell>
          <cell r="F3087" t="str">
            <v>EDGE CUTTER MC-DLM5200N-D-A</v>
          </cell>
          <cell r="G3087">
            <v>93247.2</v>
          </cell>
          <cell r="H3087">
            <v>-21757.68</v>
          </cell>
          <cell r="I3087">
            <v>71489.52</v>
          </cell>
        </row>
        <row r="3088">
          <cell r="A3088">
            <v>30003893</v>
          </cell>
          <cell r="B3088" t="str">
            <v>0</v>
          </cell>
          <cell r="C3088" t="str">
            <v>CIP1</v>
          </cell>
          <cell r="D3088" t="str">
            <v>M003</v>
          </cell>
          <cell r="E3088">
            <v>43312</v>
          </cell>
          <cell r="F3088" t="str">
            <v>EDGE CUTTER MC-DLM5200N-D-A</v>
          </cell>
          <cell r="G3088">
            <v>93247.2</v>
          </cell>
          <cell r="H3088">
            <v>-21757.68</v>
          </cell>
          <cell r="I3088">
            <v>71489.52</v>
          </cell>
        </row>
        <row r="3089">
          <cell r="A3089">
            <v>30003894</v>
          </cell>
          <cell r="B3089" t="str">
            <v>0</v>
          </cell>
          <cell r="C3089" t="str">
            <v>CIP1</v>
          </cell>
          <cell r="D3089" t="str">
            <v>M003</v>
          </cell>
          <cell r="E3089">
            <v>43312</v>
          </cell>
          <cell r="F3089" t="str">
            <v>EDGE CUTTER MC-DLM5200N-D-A</v>
          </cell>
          <cell r="G3089">
            <v>93247.2</v>
          </cell>
          <cell r="H3089">
            <v>-21757.68</v>
          </cell>
          <cell r="I3089">
            <v>71489.52</v>
          </cell>
        </row>
        <row r="3090">
          <cell r="A3090">
            <v>30003895</v>
          </cell>
          <cell r="B3090" t="str">
            <v>0</v>
          </cell>
          <cell r="C3090" t="str">
            <v>CIP1</v>
          </cell>
          <cell r="D3090" t="str">
            <v>M003</v>
          </cell>
          <cell r="E3090">
            <v>43312</v>
          </cell>
          <cell r="F3090" t="str">
            <v>EDGE CUTTER MC-DLM5200N-D-A</v>
          </cell>
          <cell r="G3090">
            <v>93247.2</v>
          </cell>
          <cell r="H3090">
            <v>-21757.68</v>
          </cell>
          <cell r="I3090">
            <v>71489.52</v>
          </cell>
        </row>
        <row r="3091">
          <cell r="A3091">
            <v>30003896</v>
          </cell>
          <cell r="B3091" t="str">
            <v>0</v>
          </cell>
          <cell r="C3091" t="str">
            <v>CIP1</v>
          </cell>
          <cell r="D3091" t="str">
            <v>M003</v>
          </cell>
          <cell r="E3091">
            <v>43312</v>
          </cell>
          <cell r="F3091" t="str">
            <v>EDGE CUTTER MC-DLM5200N-D-A</v>
          </cell>
          <cell r="G3091">
            <v>93247.2</v>
          </cell>
          <cell r="H3091">
            <v>-21757.68</v>
          </cell>
          <cell r="I3091">
            <v>71489.52</v>
          </cell>
        </row>
        <row r="3092">
          <cell r="A3092">
            <v>30003897</v>
          </cell>
          <cell r="B3092" t="str">
            <v>0</v>
          </cell>
          <cell r="C3092" t="str">
            <v>CIP1</v>
          </cell>
          <cell r="D3092" t="str">
            <v>M003</v>
          </cell>
          <cell r="E3092">
            <v>43312</v>
          </cell>
          <cell r="F3092" t="str">
            <v>EDGE CUTTER MC-DLM5200N-D-A</v>
          </cell>
          <cell r="G3092">
            <v>93247.2</v>
          </cell>
          <cell r="H3092">
            <v>-21757.68</v>
          </cell>
          <cell r="I3092">
            <v>71489.52</v>
          </cell>
        </row>
        <row r="3093">
          <cell r="A3093">
            <v>30003898</v>
          </cell>
          <cell r="B3093" t="str">
            <v>0</v>
          </cell>
          <cell r="C3093" t="str">
            <v>CIP1</v>
          </cell>
          <cell r="D3093" t="str">
            <v>M003</v>
          </cell>
          <cell r="E3093">
            <v>43312</v>
          </cell>
          <cell r="F3093" t="str">
            <v>EDGE CUTTER MC-DLM5200N-D-A</v>
          </cell>
          <cell r="G3093">
            <v>93247.2</v>
          </cell>
          <cell r="H3093">
            <v>-21757.68</v>
          </cell>
          <cell r="I3093">
            <v>71489.52</v>
          </cell>
        </row>
        <row r="3094">
          <cell r="A3094">
            <v>30003899</v>
          </cell>
          <cell r="B3094" t="str">
            <v>0</v>
          </cell>
          <cell r="C3094" t="str">
            <v>CIP1</v>
          </cell>
          <cell r="D3094" t="str">
            <v>M003</v>
          </cell>
          <cell r="E3094">
            <v>43312</v>
          </cell>
          <cell r="F3094" t="str">
            <v>EDGE CUTTER MC-DLM5200N-D-A</v>
          </cell>
          <cell r="G3094">
            <v>93247.2</v>
          </cell>
          <cell r="H3094">
            <v>-21757.68</v>
          </cell>
          <cell r="I3094">
            <v>71489.52</v>
          </cell>
        </row>
        <row r="3095">
          <cell r="A3095">
            <v>30003900</v>
          </cell>
          <cell r="B3095" t="str">
            <v>0</v>
          </cell>
          <cell r="C3095" t="str">
            <v>CIP1</v>
          </cell>
          <cell r="D3095" t="str">
            <v>M003</v>
          </cell>
          <cell r="E3095">
            <v>43312</v>
          </cell>
          <cell r="F3095" t="str">
            <v>EDGE CUTTER MC-DLM5200N-D-A</v>
          </cell>
          <cell r="G3095">
            <v>93247.2</v>
          </cell>
          <cell r="H3095">
            <v>-21757.68</v>
          </cell>
          <cell r="I3095">
            <v>71489.52</v>
          </cell>
        </row>
        <row r="3096">
          <cell r="A3096">
            <v>30003901</v>
          </cell>
          <cell r="B3096" t="str">
            <v>0</v>
          </cell>
          <cell r="C3096" t="str">
            <v>CIP1</v>
          </cell>
          <cell r="D3096" t="str">
            <v>M003</v>
          </cell>
          <cell r="E3096">
            <v>43312</v>
          </cell>
          <cell r="F3096" t="str">
            <v>EDGE CUTTER MC-DLM5200N-D-A</v>
          </cell>
          <cell r="G3096">
            <v>93247.2</v>
          </cell>
          <cell r="H3096">
            <v>-21757.68</v>
          </cell>
          <cell r="I3096">
            <v>71489.52</v>
          </cell>
        </row>
        <row r="3097">
          <cell r="A3097">
            <v>30003902</v>
          </cell>
          <cell r="B3097" t="str">
            <v>0</v>
          </cell>
          <cell r="C3097" t="str">
            <v>CIP1</v>
          </cell>
          <cell r="D3097" t="str">
            <v>M003</v>
          </cell>
          <cell r="E3097">
            <v>43312</v>
          </cell>
          <cell r="F3097" t="str">
            <v>EDGE CUTTER MC-DLM5200N-D-A</v>
          </cell>
          <cell r="G3097">
            <v>93247.2</v>
          </cell>
          <cell r="H3097">
            <v>-21757.68</v>
          </cell>
          <cell r="I3097">
            <v>71489.52</v>
          </cell>
        </row>
        <row r="3098">
          <cell r="A3098">
            <v>30003903</v>
          </cell>
          <cell r="B3098" t="str">
            <v>0</v>
          </cell>
          <cell r="C3098" t="str">
            <v>CIP1</v>
          </cell>
          <cell r="D3098" t="str">
            <v>M003</v>
          </cell>
          <cell r="E3098">
            <v>43312</v>
          </cell>
          <cell r="F3098" t="str">
            <v>EDGE CUTTER MC-DLM5200N-D-A</v>
          </cell>
          <cell r="G3098">
            <v>93247.2</v>
          </cell>
          <cell r="H3098">
            <v>-21757.68</v>
          </cell>
          <cell r="I3098">
            <v>71489.52</v>
          </cell>
        </row>
        <row r="3099">
          <cell r="A3099">
            <v>30003904</v>
          </cell>
          <cell r="B3099" t="str">
            <v>0</v>
          </cell>
          <cell r="C3099" t="str">
            <v>CIP1</v>
          </cell>
          <cell r="D3099" t="str">
            <v>M003</v>
          </cell>
          <cell r="E3099">
            <v>43312</v>
          </cell>
          <cell r="F3099" t="str">
            <v>EDGE CUTTER MC-DLM5200N-D-A</v>
          </cell>
          <cell r="G3099">
            <v>93247.2</v>
          </cell>
          <cell r="H3099">
            <v>-21757.68</v>
          </cell>
          <cell r="I3099">
            <v>71489.52</v>
          </cell>
        </row>
        <row r="3100">
          <cell r="A3100">
            <v>30003905</v>
          </cell>
          <cell r="B3100" t="str">
            <v>0</v>
          </cell>
          <cell r="C3100" t="str">
            <v>CIP1</v>
          </cell>
          <cell r="D3100" t="str">
            <v>M003</v>
          </cell>
          <cell r="E3100">
            <v>43312</v>
          </cell>
          <cell r="F3100" t="str">
            <v>EDGE CUTTER MC-DLM5200N-D-A</v>
          </cell>
          <cell r="G3100">
            <v>93247.2</v>
          </cell>
          <cell r="H3100">
            <v>-21757.68</v>
          </cell>
          <cell r="I3100">
            <v>71489.52</v>
          </cell>
        </row>
        <row r="3101">
          <cell r="A3101">
            <v>30003906</v>
          </cell>
          <cell r="B3101" t="str">
            <v>0</v>
          </cell>
          <cell r="C3101" t="str">
            <v>CIP1</v>
          </cell>
          <cell r="D3101" t="str">
            <v>M003</v>
          </cell>
          <cell r="E3101">
            <v>43312</v>
          </cell>
          <cell r="F3101" t="str">
            <v>EDGE CUTTER MC-DLM5200N-D-A</v>
          </cell>
          <cell r="G3101">
            <v>93247.2</v>
          </cell>
          <cell r="H3101">
            <v>-21757.68</v>
          </cell>
          <cell r="I3101">
            <v>71489.52</v>
          </cell>
        </row>
        <row r="3102">
          <cell r="A3102">
            <v>30003907</v>
          </cell>
          <cell r="B3102" t="str">
            <v>0</v>
          </cell>
          <cell r="C3102" t="str">
            <v>CIP1</v>
          </cell>
          <cell r="D3102" t="str">
            <v>M003</v>
          </cell>
          <cell r="E3102">
            <v>43312</v>
          </cell>
          <cell r="F3102" t="str">
            <v>EDGE CUTTER MC-DLM5200N-D-A</v>
          </cell>
          <cell r="G3102">
            <v>93246.81</v>
          </cell>
          <cell r="H3102">
            <v>-21757.58</v>
          </cell>
          <cell r="I3102">
            <v>71489.23</v>
          </cell>
        </row>
        <row r="3103">
          <cell r="A3103">
            <v>30003908</v>
          </cell>
          <cell r="B3103" t="str">
            <v>0</v>
          </cell>
          <cell r="C3103" t="str">
            <v>CIP1</v>
          </cell>
          <cell r="D3103" t="str">
            <v>M003</v>
          </cell>
          <cell r="E3103">
            <v>43312</v>
          </cell>
          <cell r="F3103" t="str">
            <v>OVER LOCK-MO6716SFCH 660H-A</v>
          </cell>
          <cell r="G3103">
            <v>82574.17</v>
          </cell>
          <cell r="H3103">
            <v>-19267.3</v>
          </cell>
          <cell r="I3103">
            <v>63306.87</v>
          </cell>
        </row>
        <row r="3104">
          <cell r="A3104">
            <v>30003909</v>
          </cell>
          <cell r="B3104" t="str">
            <v>0</v>
          </cell>
          <cell r="C3104" t="str">
            <v>CIP1</v>
          </cell>
          <cell r="D3104" t="str">
            <v>M003</v>
          </cell>
          <cell r="E3104">
            <v>43312</v>
          </cell>
          <cell r="F3104" t="str">
            <v>OVER LOCK-MO6716SFCH 660H-A</v>
          </cell>
          <cell r="G3104">
            <v>82574.17</v>
          </cell>
          <cell r="H3104">
            <v>-19267.3</v>
          </cell>
          <cell r="I3104">
            <v>63306.87</v>
          </cell>
        </row>
        <row r="3105">
          <cell r="A3105">
            <v>30003910</v>
          </cell>
          <cell r="B3105" t="str">
            <v>0</v>
          </cell>
          <cell r="C3105" t="str">
            <v>CIP1</v>
          </cell>
          <cell r="D3105" t="str">
            <v>M003</v>
          </cell>
          <cell r="E3105">
            <v>43312</v>
          </cell>
          <cell r="F3105" t="str">
            <v>OVER LOCK-MO6716SFCH 660H-A</v>
          </cell>
          <cell r="G3105">
            <v>82574.17</v>
          </cell>
          <cell r="H3105">
            <v>-19267.3</v>
          </cell>
          <cell r="I3105">
            <v>63306.87</v>
          </cell>
        </row>
        <row r="3106">
          <cell r="A3106">
            <v>30003911</v>
          </cell>
          <cell r="B3106" t="str">
            <v>0</v>
          </cell>
          <cell r="C3106" t="str">
            <v>CIP1</v>
          </cell>
          <cell r="D3106" t="str">
            <v>M003</v>
          </cell>
          <cell r="E3106">
            <v>43312</v>
          </cell>
          <cell r="F3106" t="str">
            <v>OVER LOCK-MO6716SFCH 660H-A</v>
          </cell>
          <cell r="G3106">
            <v>82574.17</v>
          </cell>
          <cell r="H3106">
            <v>-19267.3</v>
          </cell>
          <cell r="I3106">
            <v>63306.87</v>
          </cell>
        </row>
        <row r="3107">
          <cell r="A3107">
            <v>30003912</v>
          </cell>
          <cell r="B3107" t="str">
            <v>0</v>
          </cell>
          <cell r="C3107" t="str">
            <v>CIP1</v>
          </cell>
          <cell r="D3107" t="str">
            <v>M003</v>
          </cell>
          <cell r="E3107">
            <v>43312</v>
          </cell>
          <cell r="F3107" t="str">
            <v>OVER LOCK-MO6716SFCH 660H-A</v>
          </cell>
          <cell r="G3107">
            <v>82574.17</v>
          </cell>
          <cell r="H3107">
            <v>-19267.3</v>
          </cell>
          <cell r="I3107">
            <v>63306.87</v>
          </cell>
        </row>
        <row r="3108">
          <cell r="A3108">
            <v>30003913</v>
          </cell>
          <cell r="B3108" t="str">
            <v>0</v>
          </cell>
          <cell r="C3108" t="str">
            <v>CIP1</v>
          </cell>
          <cell r="D3108" t="str">
            <v>M003</v>
          </cell>
          <cell r="E3108">
            <v>43312</v>
          </cell>
          <cell r="F3108" t="str">
            <v>OVER LOCK-MO6716SFCH 660H-A</v>
          </cell>
          <cell r="G3108">
            <v>82574.17</v>
          </cell>
          <cell r="H3108">
            <v>-19267.3</v>
          </cell>
          <cell r="I3108">
            <v>63306.87</v>
          </cell>
        </row>
        <row r="3109">
          <cell r="A3109">
            <v>30003914</v>
          </cell>
          <cell r="B3109" t="str">
            <v>0</v>
          </cell>
          <cell r="C3109" t="str">
            <v>CIP1</v>
          </cell>
          <cell r="D3109" t="str">
            <v>M003</v>
          </cell>
          <cell r="E3109">
            <v>43312</v>
          </cell>
          <cell r="F3109" t="str">
            <v>OVER LOCK-MO6716SFCH 660H-A</v>
          </cell>
          <cell r="G3109">
            <v>82574.17</v>
          </cell>
          <cell r="H3109">
            <v>-19267.3</v>
          </cell>
          <cell r="I3109">
            <v>63306.87</v>
          </cell>
        </row>
        <row r="3110">
          <cell r="A3110">
            <v>30003915</v>
          </cell>
          <cell r="B3110" t="str">
            <v>0</v>
          </cell>
          <cell r="C3110" t="str">
            <v>CIP1</v>
          </cell>
          <cell r="D3110" t="str">
            <v>M003</v>
          </cell>
          <cell r="E3110">
            <v>43312</v>
          </cell>
          <cell r="F3110" t="str">
            <v>OVER LOCK-MO6716SFCH 660H-A</v>
          </cell>
          <cell r="G3110">
            <v>82574.17</v>
          </cell>
          <cell r="H3110">
            <v>-19267.3</v>
          </cell>
          <cell r="I3110">
            <v>63306.87</v>
          </cell>
        </row>
        <row r="3111">
          <cell r="A3111">
            <v>30003916</v>
          </cell>
          <cell r="B3111" t="str">
            <v>0</v>
          </cell>
          <cell r="C3111" t="str">
            <v>CIP1</v>
          </cell>
          <cell r="D3111" t="str">
            <v>M003</v>
          </cell>
          <cell r="E3111">
            <v>43312</v>
          </cell>
          <cell r="F3111" t="str">
            <v>OVER LOCK-MO6716SFCH 660H-A</v>
          </cell>
          <cell r="G3111">
            <v>82574.17</v>
          </cell>
          <cell r="H3111">
            <v>-19267.3</v>
          </cell>
          <cell r="I3111">
            <v>63306.87</v>
          </cell>
        </row>
        <row r="3112">
          <cell r="A3112">
            <v>30003917</v>
          </cell>
          <cell r="B3112" t="str">
            <v>0</v>
          </cell>
          <cell r="C3112" t="str">
            <v>CIP1</v>
          </cell>
          <cell r="D3112" t="str">
            <v>M003</v>
          </cell>
          <cell r="E3112">
            <v>43312</v>
          </cell>
          <cell r="F3112" t="str">
            <v>BAR TACK-LK1900BN SH000-A</v>
          </cell>
          <cell r="G3112">
            <v>204256.43</v>
          </cell>
          <cell r="H3112">
            <v>-47659.839999999997</v>
          </cell>
          <cell r="I3112">
            <v>156596.59</v>
          </cell>
        </row>
        <row r="3113">
          <cell r="A3113">
            <v>30003918</v>
          </cell>
          <cell r="B3113" t="str">
            <v>0</v>
          </cell>
          <cell r="C3113" t="str">
            <v>CIP1</v>
          </cell>
          <cell r="D3113" t="str">
            <v>M003</v>
          </cell>
          <cell r="E3113">
            <v>43312</v>
          </cell>
          <cell r="F3113" t="str">
            <v>BAR TACK-LK1900BN SH000-A</v>
          </cell>
          <cell r="G3113">
            <v>204256.43</v>
          </cell>
          <cell r="H3113">
            <v>-47659.839999999997</v>
          </cell>
          <cell r="I3113">
            <v>156596.59</v>
          </cell>
        </row>
        <row r="3114">
          <cell r="A3114">
            <v>30003919</v>
          </cell>
          <cell r="B3114" t="str">
            <v>0</v>
          </cell>
          <cell r="C3114" t="str">
            <v>CIP1</v>
          </cell>
          <cell r="D3114" t="str">
            <v>M003</v>
          </cell>
          <cell r="E3114">
            <v>43312</v>
          </cell>
          <cell r="F3114" t="str">
            <v>BAR TACK-LK1900BN SH000-A</v>
          </cell>
          <cell r="G3114">
            <v>204256.43</v>
          </cell>
          <cell r="H3114">
            <v>-47659.839999999997</v>
          </cell>
          <cell r="I3114">
            <v>156596.59</v>
          </cell>
        </row>
        <row r="3115">
          <cell r="A3115">
            <v>30003920</v>
          </cell>
          <cell r="B3115" t="str">
            <v>0</v>
          </cell>
          <cell r="C3115" t="str">
            <v>CIP1</v>
          </cell>
          <cell r="D3115" t="str">
            <v>M003</v>
          </cell>
          <cell r="E3115">
            <v>43312</v>
          </cell>
          <cell r="F3115" t="str">
            <v>BAR TACK-LK1900BN SH000-A</v>
          </cell>
          <cell r="G3115">
            <v>204256.43</v>
          </cell>
          <cell r="H3115">
            <v>-47659.839999999997</v>
          </cell>
          <cell r="I3115">
            <v>156596.59</v>
          </cell>
        </row>
        <row r="3116">
          <cell r="A3116">
            <v>30003921</v>
          </cell>
          <cell r="B3116" t="str">
            <v>0</v>
          </cell>
          <cell r="C3116" t="str">
            <v>CIP1</v>
          </cell>
          <cell r="D3116" t="str">
            <v>M003</v>
          </cell>
          <cell r="E3116">
            <v>43312</v>
          </cell>
          <cell r="F3116" t="str">
            <v>BAR TACK-LK1900BN SH000-A</v>
          </cell>
          <cell r="G3116">
            <v>204256.43</v>
          </cell>
          <cell r="H3116">
            <v>-47659.839999999997</v>
          </cell>
          <cell r="I3116">
            <v>156596.59</v>
          </cell>
        </row>
        <row r="3117">
          <cell r="A3117">
            <v>30003922</v>
          </cell>
          <cell r="B3117" t="str">
            <v>0</v>
          </cell>
          <cell r="C3117" t="str">
            <v>CIP1</v>
          </cell>
          <cell r="D3117" t="str">
            <v>M003</v>
          </cell>
          <cell r="E3117">
            <v>43312</v>
          </cell>
          <cell r="F3117" t="str">
            <v>BAR TACK-LK1900BN SH000-A</v>
          </cell>
          <cell r="G3117">
            <v>204256.43</v>
          </cell>
          <cell r="H3117">
            <v>-47659.839999999997</v>
          </cell>
          <cell r="I3117">
            <v>156596.59</v>
          </cell>
        </row>
        <row r="3118">
          <cell r="A3118">
            <v>30003923</v>
          </cell>
          <cell r="B3118" t="str">
            <v>0</v>
          </cell>
          <cell r="C3118" t="str">
            <v>CIP1</v>
          </cell>
          <cell r="D3118" t="str">
            <v>M003</v>
          </cell>
          <cell r="E3118">
            <v>43312</v>
          </cell>
          <cell r="F3118" t="str">
            <v>BAR TACK-LK1900BN SH000-A</v>
          </cell>
          <cell r="G3118">
            <v>204256.43</v>
          </cell>
          <cell r="H3118">
            <v>-47659.839999999997</v>
          </cell>
          <cell r="I3118">
            <v>156596.59</v>
          </cell>
        </row>
        <row r="3119">
          <cell r="A3119">
            <v>30003924</v>
          </cell>
          <cell r="B3119" t="str">
            <v>0</v>
          </cell>
          <cell r="C3119" t="str">
            <v>CIP1</v>
          </cell>
          <cell r="D3119" t="str">
            <v>M003</v>
          </cell>
          <cell r="E3119">
            <v>43312</v>
          </cell>
          <cell r="F3119" t="str">
            <v>BAR TACK-LK1900BN SH000-A</v>
          </cell>
          <cell r="G3119">
            <v>204256.43</v>
          </cell>
          <cell r="H3119">
            <v>-47659.839999999997</v>
          </cell>
          <cell r="I3119">
            <v>156596.59</v>
          </cell>
        </row>
        <row r="3120">
          <cell r="A3120">
            <v>30003925</v>
          </cell>
          <cell r="B3120" t="str">
            <v>0</v>
          </cell>
          <cell r="C3120" t="str">
            <v>CIP1</v>
          </cell>
          <cell r="D3120" t="str">
            <v>M003</v>
          </cell>
          <cell r="E3120">
            <v>43312</v>
          </cell>
          <cell r="F3120" t="str">
            <v>BAR TACK-LK1900BN SH000-A</v>
          </cell>
          <cell r="G3120">
            <v>204256.43</v>
          </cell>
          <cell r="H3120">
            <v>-47659.839999999997</v>
          </cell>
          <cell r="I3120">
            <v>156596.59</v>
          </cell>
        </row>
        <row r="3121">
          <cell r="A3121">
            <v>30003926</v>
          </cell>
          <cell r="B3121" t="str">
            <v>0</v>
          </cell>
          <cell r="C3121" t="str">
            <v>CIP1</v>
          </cell>
          <cell r="D3121" t="str">
            <v>M003</v>
          </cell>
          <cell r="E3121">
            <v>43312</v>
          </cell>
          <cell r="F3121" t="str">
            <v>BAR TACK-LK1900BN SH000-A</v>
          </cell>
          <cell r="G3121">
            <v>204256.43</v>
          </cell>
          <cell r="H3121">
            <v>-47659.839999999997</v>
          </cell>
          <cell r="I3121">
            <v>156596.59</v>
          </cell>
        </row>
        <row r="3122">
          <cell r="A3122">
            <v>30003927</v>
          </cell>
          <cell r="B3122" t="str">
            <v>0</v>
          </cell>
          <cell r="C3122" t="str">
            <v>CIP1</v>
          </cell>
          <cell r="D3122" t="str">
            <v>M003</v>
          </cell>
          <cell r="E3122">
            <v>43312</v>
          </cell>
          <cell r="F3122" t="str">
            <v>BAR TACK-LK1900BN SH000-A</v>
          </cell>
          <cell r="G3122">
            <v>204256.43</v>
          </cell>
          <cell r="H3122">
            <v>-47659.839999999997</v>
          </cell>
          <cell r="I3122">
            <v>156596.59</v>
          </cell>
        </row>
        <row r="3123">
          <cell r="A3123">
            <v>30003928</v>
          </cell>
          <cell r="B3123" t="str">
            <v>0</v>
          </cell>
          <cell r="C3123" t="str">
            <v>CIP1</v>
          </cell>
          <cell r="D3123" t="str">
            <v>M003</v>
          </cell>
          <cell r="E3123">
            <v>43312</v>
          </cell>
          <cell r="F3123" t="str">
            <v>BAR TACK-LK1900BN SH000-A</v>
          </cell>
          <cell r="G3123">
            <v>204256.43</v>
          </cell>
          <cell r="H3123">
            <v>-47659.839999999997</v>
          </cell>
          <cell r="I3123">
            <v>156596.59</v>
          </cell>
        </row>
        <row r="3124">
          <cell r="A3124">
            <v>30003929</v>
          </cell>
          <cell r="B3124" t="str">
            <v>0</v>
          </cell>
          <cell r="C3124" t="str">
            <v>CIP1</v>
          </cell>
          <cell r="D3124" t="str">
            <v>M003</v>
          </cell>
          <cell r="E3124">
            <v>43312</v>
          </cell>
          <cell r="F3124" t="str">
            <v>BAR TACK-LK1900BN SH000-A</v>
          </cell>
          <cell r="G3124">
            <v>204256.43</v>
          </cell>
          <cell r="H3124">
            <v>-47659.839999999997</v>
          </cell>
          <cell r="I3124">
            <v>156596.59</v>
          </cell>
        </row>
        <row r="3125">
          <cell r="A3125">
            <v>30003930</v>
          </cell>
          <cell r="B3125" t="str">
            <v>0</v>
          </cell>
          <cell r="C3125" t="str">
            <v>CIP1</v>
          </cell>
          <cell r="D3125" t="str">
            <v>M003</v>
          </cell>
          <cell r="E3125">
            <v>43312</v>
          </cell>
          <cell r="F3125" t="str">
            <v>BAR TACK-LK1900BN SH000-A</v>
          </cell>
          <cell r="G3125">
            <v>204256.43</v>
          </cell>
          <cell r="H3125">
            <v>-47659.839999999997</v>
          </cell>
          <cell r="I3125">
            <v>156596.59</v>
          </cell>
        </row>
        <row r="3126">
          <cell r="A3126">
            <v>30003931</v>
          </cell>
          <cell r="B3126" t="str">
            <v>0</v>
          </cell>
          <cell r="C3126" t="str">
            <v>CIP1</v>
          </cell>
          <cell r="D3126" t="str">
            <v>M003</v>
          </cell>
          <cell r="E3126">
            <v>43312</v>
          </cell>
          <cell r="F3126" t="str">
            <v>BAR TACK-LK1900BN SH000-A</v>
          </cell>
          <cell r="G3126">
            <v>204256.43</v>
          </cell>
          <cell r="H3126">
            <v>-47659.839999999997</v>
          </cell>
          <cell r="I3126">
            <v>156596.59</v>
          </cell>
        </row>
        <row r="3127">
          <cell r="A3127">
            <v>30003932</v>
          </cell>
          <cell r="B3127" t="str">
            <v>0</v>
          </cell>
          <cell r="C3127" t="str">
            <v>CIP1</v>
          </cell>
          <cell r="D3127" t="str">
            <v>M003</v>
          </cell>
          <cell r="E3127">
            <v>43312</v>
          </cell>
          <cell r="F3127" t="str">
            <v>BAR TACK-LK1900BN SH000-A</v>
          </cell>
          <cell r="G3127">
            <v>204256.43</v>
          </cell>
          <cell r="H3127">
            <v>-47659.839999999997</v>
          </cell>
          <cell r="I3127">
            <v>156596.59</v>
          </cell>
        </row>
        <row r="3128">
          <cell r="A3128">
            <v>30003933</v>
          </cell>
          <cell r="B3128" t="str">
            <v>0</v>
          </cell>
          <cell r="C3128" t="str">
            <v>CIP1</v>
          </cell>
          <cell r="D3128" t="str">
            <v>M003</v>
          </cell>
          <cell r="E3128">
            <v>43312</v>
          </cell>
          <cell r="F3128" t="str">
            <v>BAR TACK-LK1900BN SH000-A</v>
          </cell>
          <cell r="G3128">
            <v>204256.43</v>
          </cell>
          <cell r="H3128">
            <v>-47659.839999999997</v>
          </cell>
          <cell r="I3128">
            <v>156596.59</v>
          </cell>
        </row>
        <row r="3129">
          <cell r="A3129">
            <v>30003934</v>
          </cell>
          <cell r="B3129" t="str">
            <v>0</v>
          </cell>
          <cell r="C3129" t="str">
            <v>CIP1</v>
          </cell>
          <cell r="D3129" t="str">
            <v>M003</v>
          </cell>
          <cell r="E3129">
            <v>43312</v>
          </cell>
          <cell r="F3129" t="str">
            <v>BAR TACK-LK1900BN SH000-A</v>
          </cell>
          <cell r="G3129">
            <v>204256.43</v>
          </cell>
          <cell r="H3129">
            <v>-47659.839999999997</v>
          </cell>
          <cell r="I3129">
            <v>156596.59</v>
          </cell>
        </row>
        <row r="3130">
          <cell r="A3130">
            <v>30003935</v>
          </cell>
          <cell r="B3130" t="str">
            <v>0</v>
          </cell>
          <cell r="C3130" t="str">
            <v>CIP1</v>
          </cell>
          <cell r="D3130" t="str">
            <v>M003</v>
          </cell>
          <cell r="E3130">
            <v>43312</v>
          </cell>
          <cell r="F3130" t="str">
            <v>BAR TACK-LK1900BN SH000-A</v>
          </cell>
          <cell r="G3130">
            <v>204256.43</v>
          </cell>
          <cell r="H3130">
            <v>-47659.839999999997</v>
          </cell>
          <cell r="I3130">
            <v>156596.59</v>
          </cell>
        </row>
        <row r="3131">
          <cell r="A3131">
            <v>30003936</v>
          </cell>
          <cell r="B3131" t="str">
            <v>0</v>
          </cell>
          <cell r="C3131" t="str">
            <v>CIP1</v>
          </cell>
          <cell r="D3131" t="str">
            <v>M003</v>
          </cell>
          <cell r="E3131">
            <v>43312</v>
          </cell>
          <cell r="F3131" t="str">
            <v>BAR TACK-LK1900BN SH000-A</v>
          </cell>
          <cell r="G3131">
            <v>204256.43</v>
          </cell>
          <cell r="H3131">
            <v>-47659.839999999997</v>
          </cell>
          <cell r="I3131">
            <v>156596.59</v>
          </cell>
        </row>
        <row r="3132">
          <cell r="A3132">
            <v>30003937</v>
          </cell>
          <cell r="B3132" t="str">
            <v>0</v>
          </cell>
          <cell r="C3132" t="str">
            <v>CIP1</v>
          </cell>
          <cell r="D3132" t="str">
            <v>M003</v>
          </cell>
          <cell r="E3132">
            <v>43312</v>
          </cell>
          <cell r="F3132" t="str">
            <v>Bar Tack</v>
          </cell>
          <cell r="G3132">
            <v>275387.57</v>
          </cell>
          <cell r="H3132">
            <v>-64257.1</v>
          </cell>
          <cell r="I3132">
            <v>211130.47</v>
          </cell>
        </row>
        <row r="3133">
          <cell r="A3133">
            <v>30003938</v>
          </cell>
          <cell r="B3133" t="str">
            <v>0</v>
          </cell>
          <cell r="C3133" t="str">
            <v>CIP1</v>
          </cell>
          <cell r="D3133" t="str">
            <v>M003</v>
          </cell>
          <cell r="E3133">
            <v>43312</v>
          </cell>
          <cell r="F3133" t="str">
            <v>Bar Tack</v>
          </cell>
          <cell r="G3133">
            <v>275387.57</v>
          </cell>
          <cell r="H3133">
            <v>-64257.1</v>
          </cell>
          <cell r="I3133">
            <v>211130.47</v>
          </cell>
        </row>
        <row r="3134">
          <cell r="A3134">
            <v>30003939</v>
          </cell>
          <cell r="B3134" t="str">
            <v>0</v>
          </cell>
          <cell r="C3134" t="str">
            <v>CIP1</v>
          </cell>
          <cell r="D3134" t="str">
            <v>M003</v>
          </cell>
          <cell r="E3134">
            <v>43312</v>
          </cell>
          <cell r="F3134" t="str">
            <v>Bar Tack</v>
          </cell>
          <cell r="G3134">
            <v>275387.57</v>
          </cell>
          <cell r="H3134">
            <v>-64257.1</v>
          </cell>
          <cell r="I3134">
            <v>211130.47</v>
          </cell>
        </row>
        <row r="3135">
          <cell r="A3135">
            <v>30003940</v>
          </cell>
          <cell r="B3135" t="str">
            <v>0</v>
          </cell>
          <cell r="C3135" t="str">
            <v>CIP1</v>
          </cell>
          <cell r="D3135" t="str">
            <v>M003</v>
          </cell>
          <cell r="E3135">
            <v>43312</v>
          </cell>
          <cell r="F3135" t="str">
            <v>KANSAI-DFB1411</v>
          </cell>
          <cell r="G3135">
            <v>128770.25</v>
          </cell>
          <cell r="H3135">
            <v>-30046.38</v>
          </cell>
          <cell r="I3135">
            <v>98723.87</v>
          </cell>
        </row>
        <row r="3136">
          <cell r="A3136">
            <v>30003941</v>
          </cell>
          <cell r="B3136" t="str">
            <v>0</v>
          </cell>
          <cell r="C3136" t="str">
            <v>CIP1</v>
          </cell>
          <cell r="D3136" t="str">
            <v>M003</v>
          </cell>
          <cell r="E3136">
            <v>43312</v>
          </cell>
          <cell r="F3136" t="str">
            <v>KANSAI-DFB1411</v>
          </cell>
          <cell r="G3136">
            <v>128770.25</v>
          </cell>
          <cell r="H3136">
            <v>-30046.38</v>
          </cell>
          <cell r="I3136">
            <v>98723.87</v>
          </cell>
        </row>
        <row r="3137">
          <cell r="A3137">
            <v>30003942</v>
          </cell>
          <cell r="B3137" t="str">
            <v>0</v>
          </cell>
          <cell r="C3137" t="str">
            <v>CIP1</v>
          </cell>
          <cell r="D3137" t="str">
            <v>M003</v>
          </cell>
          <cell r="E3137">
            <v>43312</v>
          </cell>
          <cell r="F3137" t="str">
            <v>KANSAI-DFB1411</v>
          </cell>
          <cell r="G3137">
            <v>128770.25</v>
          </cell>
          <cell r="H3137">
            <v>-30046.38</v>
          </cell>
          <cell r="I3137">
            <v>98723.87</v>
          </cell>
        </row>
        <row r="3138">
          <cell r="A3138">
            <v>30003943</v>
          </cell>
          <cell r="B3138" t="str">
            <v>0</v>
          </cell>
          <cell r="C3138" t="str">
            <v>CIP1</v>
          </cell>
          <cell r="D3138" t="str">
            <v>M003</v>
          </cell>
          <cell r="E3138">
            <v>43312</v>
          </cell>
          <cell r="F3138" t="str">
            <v>KANSAI-DFB1411</v>
          </cell>
          <cell r="G3138">
            <v>128770.25</v>
          </cell>
          <cell r="H3138">
            <v>-30046.38</v>
          </cell>
          <cell r="I3138">
            <v>98723.87</v>
          </cell>
        </row>
        <row r="3139">
          <cell r="A3139">
            <v>30003944</v>
          </cell>
          <cell r="B3139" t="str">
            <v>0</v>
          </cell>
          <cell r="C3139" t="str">
            <v>CIP1</v>
          </cell>
          <cell r="D3139" t="str">
            <v>M003</v>
          </cell>
          <cell r="E3139">
            <v>43312</v>
          </cell>
          <cell r="F3139" t="str">
            <v>KANSAI-DFB1411</v>
          </cell>
          <cell r="G3139">
            <v>128770.25</v>
          </cell>
          <cell r="H3139">
            <v>-30046.38</v>
          </cell>
          <cell r="I3139">
            <v>98723.87</v>
          </cell>
        </row>
        <row r="3140">
          <cell r="A3140">
            <v>30003945</v>
          </cell>
          <cell r="B3140" t="str">
            <v>0</v>
          </cell>
          <cell r="C3140" t="str">
            <v>CIP1</v>
          </cell>
          <cell r="D3140" t="str">
            <v>M003</v>
          </cell>
          <cell r="E3140">
            <v>43312</v>
          </cell>
          <cell r="F3140" t="str">
            <v>KANSAI-DFB1411</v>
          </cell>
          <cell r="G3140">
            <v>128770.25</v>
          </cell>
          <cell r="H3140">
            <v>-30046.38</v>
          </cell>
          <cell r="I3140">
            <v>98723.87</v>
          </cell>
        </row>
        <row r="3141">
          <cell r="A3141">
            <v>30003946</v>
          </cell>
          <cell r="B3141" t="str">
            <v>0</v>
          </cell>
          <cell r="C3141" t="str">
            <v>CIP1</v>
          </cell>
          <cell r="D3141" t="str">
            <v>M003</v>
          </cell>
          <cell r="E3141">
            <v>43312</v>
          </cell>
          <cell r="F3141" t="str">
            <v>KANSAI-DFB1411</v>
          </cell>
          <cell r="G3141">
            <v>128770.25</v>
          </cell>
          <cell r="H3141">
            <v>-30046.38</v>
          </cell>
          <cell r="I3141">
            <v>98723.87</v>
          </cell>
        </row>
        <row r="3142">
          <cell r="A3142">
            <v>30003947</v>
          </cell>
          <cell r="B3142" t="str">
            <v>0</v>
          </cell>
          <cell r="C3142" t="str">
            <v>CIP1</v>
          </cell>
          <cell r="D3142" t="str">
            <v>M003</v>
          </cell>
          <cell r="E3142">
            <v>43312</v>
          </cell>
          <cell r="F3142" t="str">
            <v>KANSAI-DFB1411</v>
          </cell>
          <cell r="G3142">
            <v>128770.25</v>
          </cell>
          <cell r="H3142">
            <v>-30046.38</v>
          </cell>
          <cell r="I3142">
            <v>98723.87</v>
          </cell>
        </row>
        <row r="3143">
          <cell r="A3143">
            <v>30003948</v>
          </cell>
          <cell r="B3143" t="str">
            <v>0</v>
          </cell>
          <cell r="C3143" t="str">
            <v>CIP1</v>
          </cell>
          <cell r="D3143" t="str">
            <v>M003</v>
          </cell>
          <cell r="E3143">
            <v>43312</v>
          </cell>
          <cell r="F3143" t="str">
            <v>KANSAI-DFB1411</v>
          </cell>
          <cell r="G3143">
            <v>128770.25</v>
          </cell>
          <cell r="H3143">
            <v>-30046.38</v>
          </cell>
          <cell r="I3143">
            <v>98723.87</v>
          </cell>
        </row>
        <row r="3144">
          <cell r="A3144">
            <v>30003949</v>
          </cell>
          <cell r="B3144" t="str">
            <v>0</v>
          </cell>
          <cell r="C3144" t="str">
            <v>CIP1</v>
          </cell>
          <cell r="D3144" t="str">
            <v>M003</v>
          </cell>
          <cell r="E3144">
            <v>43312</v>
          </cell>
          <cell r="F3144" t="str">
            <v>KANSAI-DFB1411</v>
          </cell>
          <cell r="G3144">
            <v>128770.25</v>
          </cell>
          <cell r="H3144">
            <v>-30046.38</v>
          </cell>
          <cell r="I3144">
            <v>98723.87</v>
          </cell>
        </row>
        <row r="3145">
          <cell r="A3145">
            <v>30003956</v>
          </cell>
          <cell r="B3145" t="str">
            <v>0</v>
          </cell>
          <cell r="C3145" t="str">
            <v>CIP1</v>
          </cell>
          <cell r="D3145" t="str">
            <v>M003</v>
          </cell>
          <cell r="E3145">
            <v>43342</v>
          </cell>
          <cell r="F3145" t="str">
            <v>Single Needle Lock Stitch-S7250A-403P</v>
          </cell>
          <cell r="G3145">
            <v>57711.99</v>
          </cell>
          <cell r="H3145">
            <v>-13145.52</v>
          </cell>
          <cell r="I3145">
            <v>44566.47</v>
          </cell>
        </row>
        <row r="3146">
          <cell r="A3146">
            <v>30003957</v>
          </cell>
          <cell r="B3146" t="str">
            <v>0</v>
          </cell>
          <cell r="C3146" t="str">
            <v>CIP1</v>
          </cell>
          <cell r="D3146" t="str">
            <v>M003</v>
          </cell>
          <cell r="E3146">
            <v>43342</v>
          </cell>
          <cell r="F3146" t="str">
            <v>Single Needle Lock Stitch-S7250A-403P</v>
          </cell>
          <cell r="G3146">
            <v>57711.99</v>
          </cell>
          <cell r="H3146">
            <v>-13145.52</v>
          </cell>
          <cell r="I3146">
            <v>44566.47</v>
          </cell>
        </row>
        <row r="3147">
          <cell r="A3147">
            <v>30003958</v>
          </cell>
          <cell r="B3147" t="str">
            <v>0</v>
          </cell>
          <cell r="C3147" t="str">
            <v>CIP1</v>
          </cell>
          <cell r="D3147" t="str">
            <v>M003</v>
          </cell>
          <cell r="E3147">
            <v>43342</v>
          </cell>
          <cell r="F3147" t="str">
            <v>Single Needle Lock Stitch-S7250A-403P</v>
          </cell>
          <cell r="G3147">
            <v>57711.99</v>
          </cell>
          <cell r="H3147">
            <v>-13145.52</v>
          </cell>
          <cell r="I3147">
            <v>44566.47</v>
          </cell>
        </row>
        <row r="3148">
          <cell r="A3148">
            <v>30003959</v>
          </cell>
          <cell r="B3148" t="str">
            <v>0</v>
          </cell>
          <cell r="C3148" t="str">
            <v>CIP1</v>
          </cell>
          <cell r="D3148" t="str">
            <v>M003</v>
          </cell>
          <cell r="E3148">
            <v>43342</v>
          </cell>
          <cell r="F3148" t="str">
            <v>Single Needle Lock Stitch-S7250A-403P</v>
          </cell>
          <cell r="G3148">
            <v>57711.99</v>
          </cell>
          <cell r="H3148">
            <v>-13145.52</v>
          </cell>
          <cell r="I3148">
            <v>44566.47</v>
          </cell>
        </row>
        <row r="3149">
          <cell r="A3149">
            <v>30003960</v>
          </cell>
          <cell r="B3149" t="str">
            <v>0</v>
          </cell>
          <cell r="C3149" t="str">
            <v>CIP1</v>
          </cell>
          <cell r="D3149" t="str">
            <v>M003</v>
          </cell>
          <cell r="E3149">
            <v>43342</v>
          </cell>
          <cell r="F3149" t="str">
            <v>Single Needle Lock Stitch-S7250A-403P</v>
          </cell>
          <cell r="G3149">
            <v>57711.99</v>
          </cell>
          <cell r="H3149">
            <v>-13145.52</v>
          </cell>
          <cell r="I3149">
            <v>44566.47</v>
          </cell>
        </row>
        <row r="3150">
          <cell r="A3150">
            <v>30003961</v>
          </cell>
          <cell r="B3150" t="str">
            <v>0</v>
          </cell>
          <cell r="C3150" t="str">
            <v>CIP1</v>
          </cell>
          <cell r="D3150" t="str">
            <v>M003</v>
          </cell>
          <cell r="E3150">
            <v>43342</v>
          </cell>
          <cell r="F3150" t="str">
            <v>Single Needle Lock Stitch-S7250A-403P</v>
          </cell>
          <cell r="G3150">
            <v>57711.99</v>
          </cell>
          <cell r="H3150">
            <v>-13145.52</v>
          </cell>
          <cell r="I3150">
            <v>44566.47</v>
          </cell>
        </row>
        <row r="3151">
          <cell r="A3151">
            <v>30003962</v>
          </cell>
          <cell r="B3151" t="str">
            <v>0</v>
          </cell>
          <cell r="C3151" t="str">
            <v>CIP1</v>
          </cell>
          <cell r="D3151" t="str">
            <v>M003</v>
          </cell>
          <cell r="E3151">
            <v>43342</v>
          </cell>
          <cell r="F3151" t="str">
            <v>Single Needle Lock Stitch-S7250A-403P</v>
          </cell>
          <cell r="G3151">
            <v>57711.99</v>
          </cell>
          <cell r="H3151">
            <v>-13145.52</v>
          </cell>
          <cell r="I3151">
            <v>44566.47</v>
          </cell>
        </row>
        <row r="3152">
          <cell r="A3152">
            <v>30003963</v>
          </cell>
          <cell r="B3152" t="str">
            <v>0</v>
          </cell>
          <cell r="C3152" t="str">
            <v>CIP1</v>
          </cell>
          <cell r="D3152" t="str">
            <v>M003</v>
          </cell>
          <cell r="E3152">
            <v>43342</v>
          </cell>
          <cell r="F3152" t="str">
            <v>Single Needle Lock Stitch-S7250A-403P</v>
          </cell>
          <cell r="G3152">
            <v>57711.99</v>
          </cell>
          <cell r="H3152">
            <v>-13145.52</v>
          </cell>
          <cell r="I3152">
            <v>44566.47</v>
          </cell>
        </row>
        <row r="3153">
          <cell r="A3153">
            <v>30003964</v>
          </cell>
          <cell r="B3153" t="str">
            <v>0</v>
          </cell>
          <cell r="C3153" t="str">
            <v>CIP1</v>
          </cell>
          <cell r="D3153" t="str">
            <v>M003</v>
          </cell>
          <cell r="E3153">
            <v>43342</v>
          </cell>
          <cell r="F3153" t="str">
            <v>Single Needle Lock Stitch-S7250A-403P</v>
          </cell>
          <cell r="G3153">
            <v>57711.99</v>
          </cell>
          <cell r="H3153">
            <v>-13145.52</v>
          </cell>
          <cell r="I3153">
            <v>44566.47</v>
          </cell>
        </row>
        <row r="3154">
          <cell r="A3154">
            <v>30003965</v>
          </cell>
          <cell r="B3154" t="str">
            <v>0</v>
          </cell>
          <cell r="C3154" t="str">
            <v>CIP1</v>
          </cell>
          <cell r="D3154" t="str">
            <v>M003</v>
          </cell>
          <cell r="E3154">
            <v>43342</v>
          </cell>
          <cell r="F3154" t="str">
            <v>Single Needle Lock Stitch-S7250A-403P</v>
          </cell>
          <cell r="G3154">
            <v>57711.99</v>
          </cell>
          <cell r="H3154">
            <v>-13145.52</v>
          </cell>
          <cell r="I3154">
            <v>44566.47</v>
          </cell>
        </row>
        <row r="3155">
          <cell r="A3155">
            <v>30003966</v>
          </cell>
          <cell r="B3155" t="str">
            <v>0</v>
          </cell>
          <cell r="C3155" t="str">
            <v>CIP1</v>
          </cell>
          <cell r="D3155" t="str">
            <v>M003</v>
          </cell>
          <cell r="E3155">
            <v>43342</v>
          </cell>
          <cell r="F3155" t="str">
            <v>Single Needle Lock Stitch-S7250A-403P</v>
          </cell>
          <cell r="G3155">
            <v>57711.99</v>
          </cell>
          <cell r="H3155">
            <v>-13145.52</v>
          </cell>
          <cell r="I3155">
            <v>44566.47</v>
          </cell>
        </row>
        <row r="3156">
          <cell r="A3156">
            <v>30003967</v>
          </cell>
          <cell r="B3156" t="str">
            <v>0</v>
          </cell>
          <cell r="C3156" t="str">
            <v>CIP1</v>
          </cell>
          <cell r="D3156" t="str">
            <v>M003</v>
          </cell>
          <cell r="E3156">
            <v>43342</v>
          </cell>
          <cell r="F3156" t="str">
            <v>Single Needle Lock Stitch-S7250A-403P</v>
          </cell>
          <cell r="G3156">
            <v>57711.99</v>
          </cell>
          <cell r="H3156">
            <v>-13145.52</v>
          </cell>
          <cell r="I3156">
            <v>44566.47</v>
          </cell>
        </row>
        <row r="3157">
          <cell r="A3157">
            <v>30003968</v>
          </cell>
          <cell r="B3157" t="str">
            <v>0</v>
          </cell>
          <cell r="C3157" t="str">
            <v>CIP1</v>
          </cell>
          <cell r="D3157" t="str">
            <v>M003</v>
          </cell>
          <cell r="E3157">
            <v>43342</v>
          </cell>
          <cell r="F3157" t="str">
            <v>Single Needle Lock Stitch-S7250A-403P</v>
          </cell>
          <cell r="G3157">
            <v>57711.99</v>
          </cell>
          <cell r="H3157">
            <v>-13145.52</v>
          </cell>
          <cell r="I3157">
            <v>44566.47</v>
          </cell>
        </row>
        <row r="3158">
          <cell r="A3158">
            <v>30003969</v>
          </cell>
          <cell r="B3158" t="str">
            <v>0</v>
          </cell>
          <cell r="C3158" t="str">
            <v>CIP1</v>
          </cell>
          <cell r="D3158" t="str">
            <v>M003</v>
          </cell>
          <cell r="E3158">
            <v>43342</v>
          </cell>
          <cell r="F3158" t="str">
            <v>Single Needle Lock Stitch-S7250A-403P</v>
          </cell>
          <cell r="G3158">
            <v>57711.99</v>
          </cell>
          <cell r="H3158">
            <v>-13145.52</v>
          </cell>
          <cell r="I3158">
            <v>44566.47</v>
          </cell>
        </row>
        <row r="3159">
          <cell r="A3159">
            <v>30003970</v>
          </cell>
          <cell r="B3159" t="str">
            <v>0</v>
          </cell>
          <cell r="C3159" t="str">
            <v>CIP1</v>
          </cell>
          <cell r="D3159" t="str">
            <v>M003</v>
          </cell>
          <cell r="E3159">
            <v>43342</v>
          </cell>
          <cell r="F3159" t="str">
            <v>Single Needle Lock Stitch-S7250A-403P</v>
          </cell>
          <cell r="G3159">
            <v>57711.99</v>
          </cell>
          <cell r="H3159">
            <v>-13145.52</v>
          </cell>
          <cell r="I3159">
            <v>44566.47</v>
          </cell>
        </row>
        <row r="3160">
          <cell r="A3160">
            <v>30003971</v>
          </cell>
          <cell r="B3160" t="str">
            <v>0</v>
          </cell>
          <cell r="C3160" t="str">
            <v>CIP1</v>
          </cell>
          <cell r="D3160" t="str">
            <v>M003</v>
          </cell>
          <cell r="E3160">
            <v>43342</v>
          </cell>
          <cell r="F3160" t="str">
            <v>Single Needle Lock Stitch-S7250A-403P</v>
          </cell>
          <cell r="G3160">
            <v>57711.99</v>
          </cell>
          <cell r="H3160">
            <v>-13145.52</v>
          </cell>
          <cell r="I3160">
            <v>44566.47</v>
          </cell>
        </row>
        <row r="3161">
          <cell r="A3161">
            <v>30003972</v>
          </cell>
          <cell r="B3161" t="str">
            <v>0</v>
          </cell>
          <cell r="C3161" t="str">
            <v>CIP1</v>
          </cell>
          <cell r="D3161" t="str">
            <v>M003</v>
          </cell>
          <cell r="E3161">
            <v>43342</v>
          </cell>
          <cell r="F3161" t="str">
            <v>Single Needle Lock Stitch-S7250A-403P</v>
          </cell>
          <cell r="G3161">
            <v>57711.99</v>
          </cell>
          <cell r="H3161">
            <v>-13145.52</v>
          </cell>
          <cell r="I3161">
            <v>44566.47</v>
          </cell>
        </row>
        <row r="3162">
          <cell r="A3162">
            <v>30003973</v>
          </cell>
          <cell r="B3162" t="str">
            <v>0</v>
          </cell>
          <cell r="C3162" t="str">
            <v>CIP1</v>
          </cell>
          <cell r="D3162" t="str">
            <v>M003</v>
          </cell>
          <cell r="E3162">
            <v>43342</v>
          </cell>
          <cell r="F3162" t="str">
            <v>Single Needle Lock Stitch-S7250A-403P</v>
          </cell>
          <cell r="G3162">
            <v>57711.99</v>
          </cell>
          <cell r="H3162">
            <v>-13145.52</v>
          </cell>
          <cell r="I3162">
            <v>44566.47</v>
          </cell>
        </row>
        <row r="3163">
          <cell r="A3163">
            <v>30003974</v>
          </cell>
          <cell r="B3163" t="str">
            <v>0</v>
          </cell>
          <cell r="C3163" t="str">
            <v>CIP1</v>
          </cell>
          <cell r="D3163" t="str">
            <v>M003</v>
          </cell>
          <cell r="E3163">
            <v>43342</v>
          </cell>
          <cell r="F3163" t="str">
            <v>Single Needle Lock Stitch-S7250A-403P</v>
          </cell>
          <cell r="G3163">
            <v>57711.99</v>
          </cell>
          <cell r="H3163">
            <v>-13145.52</v>
          </cell>
          <cell r="I3163">
            <v>44566.47</v>
          </cell>
        </row>
        <row r="3164">
          <cell r="A3164">
            <v>30003975</v>
          </cell>
          <cell r="B3164" t="str">
            <v>0</v>
          </cell>
          <cell r="C3164" t="str">
            <v>CIP1</v>
          </cell>
          <cell r="D3164" t="str">
            <v>M003</v>
          </cell>
          <cell r="E3164">
            <v>43342</v>
          </cell>
          <cell r="F3164" t="str">
            <v>Single Needle Lock Stitch-S7250A-403P</v>
          </cell>
          <cell r="G3164">
            <v>57711.99</v>
          </cell>
          <cell r="H3164">
            <v>-13145.52</v>
          </cell>
          <cell r="I3164">
            <v>44566.47</v>
          </cell>
        </row>
        <row r="3165">
          <cell r="A3165">
            <v>30003976</v>
          </cell>
          <cell r="B3165" t="str">
            <v>0</v>
          </cell>
          <cell r="C3165" t="str">
            <v>CIP1</v>
          </cell>
          <cell r="D3165" t="str">
            <v>M003</v>
          </cell>
          <cell r="E3165">
            <v>43342</v>
          </cell>
          <cell r="F3165" t="str">
            <v>Single Needle Lock Stitch-S7250A-403P</v>
          </cell>
          <cell r="G3165">
            <v>57711.99</v>
          </cell>
          <cell r="H3165">
            <v>-13145.52</v>
          </cell>
          <cell r="I3165">
            <v>44566.47</v>
          </cell>
        </row>
        <row r="3166">
          <cell r="A3166">
            <v>30003977</v>
          </cell>
          <cell r="B3166" t="str">
            <v>0</v>
          </cell>
          <cell r="C3166" t="str">
            <v>CIP1</v>
          </cell>
          <cell r="D3166" t="str">
            <v>M003</v>
          </cell>
          <cell r="E3166">
            <v>43342</v>
          </cell>
          <cell r="F3166" t="str">
            <v>Single Needle Lock Stitch-S7250A-403P</v>
          </cell>
          <cell r="G3166">
            <v>57711.99</v>
          </cell>
          <cell r="H3166">
            <v>-13145.52</v>
          </cell>
          <cell r="I3166">
            <v>44566.47</v>
          </cell>
        </row>
        <row r="3167">
          <cell r="A3167">
            <v>30003978</v>
          </cell>
          <cell r="B3167" t="str">
            <v>0</v>
          </cell>
          <cell r="C3167" t="str">
            <v>CIP1</v>
          </cell>
          <cell r="D3167" t="str">
            <v>M003</v>
          </cell>
          <cell r="E3167">
            <v>43342</v>
          </cell>
          <cell r="F3167" t="str">
            <v>Single Needle Lock Stitch-S7250A-403P</v>
          </cell>
          <cell r="G3167">
            <v>57711.99</v>
          </cell>
          <cell r="H3167">
            <v>-13145.52</v>
          </cell>
          <cell r="I3167">
            <v>44566.47</v>
          </cell>
        </row>
        <row r="3168">
          <cell r="A3168">
            <v>30003979</v>
          </cell>
          <cell r="B3168" t="str">
            <v>0</v>
          </cell>
          <cell r="C3168" t="str">
            <v>CIP1</v>
          </cell>
          <cell r="D3168" t="str">
            <v>M003</v>
          </cell>
          <cell r="E3168">
            <v>43342</v>
          </cell>
          <cell r="F3168" t="str">
            <v>Single Needle Lock Stitch-S7250A-403P</v>
          </cell>
          <cell r="G3168">
            <v>57711.99</v>
          </cell>
          <cell r="H3168">
            <v>-13145.52</v>
          </cell>
          <cell r="I3168">
            <v>44566.47</v>
          </cell>
        </row>
        <row r="3169">
          <cell r="A3169">
            <v>30003980</v>
          </cell>
          <cell r="B3169" t="str">
            <v>0</v>
          </cell>
          <cell r="C3169" t="str">
            <v>CIP1</v>
          </cell>
          <cell r="D3169" t="str">
            <v>M003</v>
          </cell>
          <cell r="E3169">
            <v>43342</v>
          </cell>
          <cell r="F3169" t="str">
            <v>Single Needle Lock Stitch-S7250A-403P</v>
          </cell>
          <cell r="G3169">
            <v>57710.99</v>
          </cell>
          <cell r="H3169">
            <v>-13145.29</v>
          </cell>
          <cell r="I3169">
            <v>44565.7</v>
          </cell>
        </row>
        <row r="3170">
          <cell r="A3170">
            <v>30003981</v>
          </cell>
          <cell r="B3170" t="str">
            <v>0</v>
          </cell>
          <cell r="C3170" t="str">
            <v>CIP1</v>
          </cell>
          <cell r="D3170" t="str">
            <v>M003</v>
          </cell>
          <cell r="E3170">
            <v>43342</v>
          </cell>
          <cell r="F3170" t="str">
            <v>Single Needle Lock Stitch-S7250A-403P</v>
          </cell>
          <cell r="G3170">
            <v>57710.99</v>
          </cell>
          <cell r="H3170">
            <v>-13145.29</v>
          </cell>
          <cell r="I3170">
            <v>44565.7</v>
          </cell>
        </row>
        <row r="3171">
          <cell r="A3171">
            <v>30003982</v>
          </cell>
          <cell r="B3171" t="str">
            <v>0</v>
          </cell>
          <cell r="C3171" t="str">
            <v>CIP1</v>
          </cell>
          <cell r="D3171" t="str">
            <v>M003</v>
          </cell>
          <cell r="E3171">
            <v>43342</v>
          </cell>
          <cell r="F3171" t="str">
            <v>Single Needle Lock Stitch-S7250A-403P</v>
          </cell>
          <cell r="G3171">
            <v>57710.99</v>
          </cell>
          <cell r="H3171">
            <v>-13145.29</v>
          </cell>
          <cell r="I3171">
            <v>44565.7</v>
          </cell>
        </row>
        <row r="3172">
          <cell r="A3172">
            <v>30003983</v>
          </cell>
          <cell r="B3172" t="str">
            <v>0</v>
          </cell>
          <cell r="C3172" t="str">
            <v>CIP1</v>
          </cell>
          <cell r="D3172" t="str">
            <v>M003</v>
          </cell>
          <cell r="E3172">
            <v>43342</v>
          </cell>
          <cell r="F3172" t="str">
            <v>Single Needle Lock Stitch-S7250A-403P</v>
          </cell>
          <cell r="G3172">
            <v>57710.99</v>
          </cell>
          <cell r="H3172">
            <v>-13145.29</v>
          </cell>
          <cell r="I3172">
            <v>44565.7</v>
          </cell>
        </row>
        <row r="3173">
          <cell r="A3173">
            <v>30003984</v>
          </cell>
          <cell r="B3173" t="str">
            <v>0</v>
          </cell>
          <cell r="C3173" t="str">
            <v>CIP1</v>
          </cell>
          <cell r="D3173" t="str">
            <v>M003</v>
          </cell>
          <cell r="E3173">
            <v>43342</v>
          </cell>
          <cell r="F3173" t="str">
            <v>Single Needle Lock Stitch-S7250A-403P</v>
          </cell>
          <cell r="G3173">
            <v>57710.99</v>
          </cell>
          <cell r="H3173">
            <v>-13145.29</v>
          </cell>
          <cell r="I3173">
            <v>44565.7</v>
          </cell>
        </row>
        <row r="3174">
          <cell r="A3174">
            <v>30003985</v>
          </cell>
          <cell r="B3174" t="str">
            <v>0</v>
          </cell>
          <cell r="C3174" t="str">
            <v>CIP1</v>
          </cell>
          <cell r="D3174" t="str">
            <v>M003</v>
          </cell>
          <cell r="E3174">
            <v>43342</v>
          </cell>
          <cell r="F3174" t="str">
            <v>Single Needle Lock Stitch-S7250A-403P</v>
          </cell>
          <cell r="G3174">
            <v>57710.99</v>
          </cell>
          <cell r="H3174">
            <v>-13145.29</v>
          </cell>
          <cell r="I3174">
            <v>44565.7</v>
          </cell>
        </row>
        <row r="3175">
          <cell r="A3175">
            <v>30003986</v>
          </cell>
          <cell r="B3175" t="str">
            <v>0</v>
          </cell>
          <cell r="C3175" t="str">
            <v>CIP1</v>
          </cell>
          <cell r="D3175" t="str">
            <v>M003</v>
          </cell>
          <cell r="E3175">
            <v>43342</v>
          </cell>
          <cell r="F3175" t="str">
            <v>Single Needle Lock Stitch-S7250A-403P</v>
          </cell>
          <cell r="G3175">
            <v>57710.99</v>
          </cell>
          <cell r="H3175">
            <v>-13145.29</v>
          </cell>
          <cell r="I3175">
            <v>44565.7</v>
          </cell>
        </row>
        <row r="3176">
          <cell r="A3176">
            <v>30003987</v>
          </cell>
          <cell r="B3176" t="str">
            <v>0</v>
          </cell>
          <cell r="C3176" t="str">
            <v>CIP1</v>
          </cell>
          <cell r="D3176" t="str">
            <v>M003</v>
          </cell>
          <cell r="E3176">
            <v>43342</v>
          </cell>
          <cell r="F3176" t="str">
            <v>Single Needle Lock Stitch-S7250A-403P</v>
          </cell>
          <cell r="G3176">
            <v>57710.99</v>
          </cell>
          <cell r="H3176">
            <v>-13145.29</v>
          </cell>
          <cell r="I3176">
            <v>44565.7</v>
          </cell>
        </row>
        <row r="3177">
          <cell r="A3177">
            <v>30003988</v>
          </cell>
          <cell r="B3177" t="str">
            <v>0</v>
          </cell>
          <cell r="C3177" t="str">
            <v>CIP1</v>
          </cell>
          <cell r="D3177" t="str">
            <v>M003</v>
          </cell>
          <cell r="E3177">
            <v>43342</v>
          </cell>
          <cell r="F3177" t="str">
            <v>Single Needle Lock Stitch-S7250A-403P</v>
          </cell>
          <cell r="G3177">
            <v>57710.99</v>
          </cell>
          <cell r="H3177">
            <v>-13145.29</v>
          </cell>
          <cell r="I3177">
            <v>44565.7</v>
          </cell>
        </row>
        <row r="3178">
          <cell r="A3178">
            <v>30003989</v>
          </cell>
          <cell r="B3178" t="str">
            <v>0</v>
          </cell>
          <cell r="C3178" t="str">
            <v>CIP1</v>
          </cell>
          <cell r="D3178" t="str">
            <v>M003</v>
          </cell>
          <cell r="E3178">
            <v>43342</v>
          </cell>
          <cell r="F3178" t="str">
            <v>Single Needle Lock Stitch-S7250A-403P</v>
          </cell>
          <cell r="G3178">
            <v>57710.99</v>
          </cell>
          <cell r="H3178">
            <v>-13145.29</v>
          </cell>
          <cell r="I3178">
            <v>44565.7</v>
          </cell>
        </row>
        <row r="3179">
          <cell r="A3179">
            <v>30003990</v>
          </cell>
          <cell r="B3179" t="str">
            <v>0</v>
          </cell>
          <cell r="C3179" t="str">
            <v>CIP1</v>
          </cell>
          <cell r="D3179" t="str">
            <v>M003</v>
          </cell>
          <cell r="E3179">
            <v>43342</v>
          </cell>
          <cell r="F3179" t="str">
            <v>Single Needle Lock Stitch-S7250A-403P</v>
          </cell>
          <cell r="G3179">
            <v>57710.99</v>
          </cell>
          <cell r="H3179">
            <v>-13145.29</v>
          </cell>
          <cell r="I3179">
            <v>44565.7</v>
          </cell>
        </row>
        <row r="3180">
          <cell r="A3180">
            <v>30003991</v>
          </cell>
          <cell r="B3180" t="str">
            <v>0</v>
          </cell>
          <cell r="C3180" t="str">
            <v>CIP1</v>
          </cell>
          <cell r="D3180" t="str">
            <v>M003</v>
          </cell>
          <cell r="E3180">
            <v>43342</v>
          </cell>
          <cell r="F3180" t="str">
            <v>Single Needle Lock Stitch-S7250A-403P</v>
          </cell>
          <cell r="G3180">
            <v>57710.99</v>
          </cell>
          <cell r="H3180">
            <v>-13145.29</v>
          </cell>
          <cell r="I3180">
            <v>44565.7</v>
          </cell>
        </row>
        <row r="3181">
          <cell r="A3181">
            <v>30003992</v>
          </cell>
          <cell r="B3181" t="str">
            <v>0</v>
          </cell>
          <cell r="C3181" t="str">
            <v>CIP1</v>
          </cell>
          <cell r="D3181" t="str">
            <v>M003</v>
          </cell>
          <cell r="E3181">
            <v>43342</v>
          </cell>
          <cell r="F3181" t="str">
            <v>Single Needle Lock Stitch-S7250A-403P</v>
          </cell>
          <cell r="G3181">
            <v>57710.99</v>
          </cell>
          <cell r="H3181">
            <v>-13145.29</v>
          </cell>
          <cell r="I3181">
            <v>44565.7</v>
          </cell>
        </row>
        <row r="3182">
          <cell r="A3182">
            <v>30003993</v>
          </cell>
          <cell r="B3182" t="str">
            <v>0</v>
          </cell>
          <cell r="C3182" t="str">
            <v>CIP1</v>
          </cell>
          <cell r="D3182" t="str">
            <v>M003</v>
          </cell>
          <cell r="E3182">
            <v>43342</v>
          </cell>
          <cell r="F3182" t="str">
            <v>Single Needle Lock Stitch-S7250A-403P</v>
          </cell>
          <cell r="G3182">
            <v>57710.99</v>
          </cell>
          <cell r="H3182">
            <v>-13145.29</v>
          </cell>
          <cell r="I3182">
            <v>44565.7</v>
          </cell>
        </row>
        <row r="3183">
          <cell r="A3183">
            <v>30003994</v>
          </cell>
          <cell r="B3183" t="str">
            <v>0</v>
          </cell>
          <cell r="C3183" t="str">
            <v>CIP1</v>
          </cell>
          <cell r="D3183" t="str">
            <v>M003</v>
          </cell>
          <cell r="E3183">
            <v>43342</v>
          </cell>
          <cell r="F3183" t="str">
            <v>Single Needle Lock Stitch-S7250A-403P</v>
          </cell>
          <cell r="G3183">
            <v>57710.99</v>
          </cell>
          <cell r="H3183">
            <v>-13145.29</v>
          </cell>
          <cell r="I3183">
            <v>44565.7</v>
          </cell>
        </row>
        <row r="3184">
          <cell r="A3184">
            <v>30003995</v>
          </cell>
          <cell r="B3184" t="str">
            <v>0</v>
          </cell>
          <cell r="C3184" t="str">
            <v>CIP1</v>
          </cell>
          <cell r="D3184" t="str">
            <v>M003</v>
          </cell>
          <cell r="E3184">
            <v>43342</v>
          </cell>
          <cell r="F3184" t="str">
            <v>Single Needle Lock Stitch-S7250A-403P</v>
          </cell>
          <cell r="G3184">
            <v>57710.99</v>
          </cell>
          <cell r="H3184">
            <v>-13145.29</v>
          </cell>
          <cell r="I3184">
            <v>44565.7</v>
          </cell>
        </row>
        <row r="3185">
          <cell r="A3185">
            <v>30003996</v>
          </cell>
          <cell r="B3185" t="str">
            <v>0</v>
          </cell>
          <cell r="C3185" t="str">
            <v>CIP1</v>
          </cell>
          <cell r="D3185" t="str">
            <v>M003</v>
          </cell>
          <cell r="E3185">
            <v>43342</v>
          </cell>
          <cell r="F3185" t="str">
            <v>Single Needle Lock Stitch-S7250A-403P</v>
          </cell>
          <cell r="G3185">
            <v>57710.99</v>
          </cell>
          <cell r="H3185">
            <v>-13145.29</v>
          </cell>
          <cell r="I3185">
            <v>44565.7</v>
          </cell>
        </row>
        <row r="3186">
          <cell r="A3186">
            <v>30003997</v>
          </cell>
          <cell r="B3186" t="str">
            <v>0</v>
          </cell>
          <cell r="C3186" t="str">
            <v>CIP1</v>
          </cell>
          <cell r="D3186" t="str">
            <v>M003</v>
          </cell>
          <cell r="E3186">
            <v>43342</v>
          </cell>
          <cell r="F3186" t="str">
            <v>Single Needle Lock Stitch-S7250A-403P</v>
          </cell>
          <cell r="G3186">
            <v>57710.99</v>
          </cell>
          <cell r="H3186">
            <v>-13145.29</v>
          </cell>
          <cell r="I3186">
            <v>44565.7</v>
          </cell>
        </row>
        <row r="3187">
          <cell r="A3187">
            <v>30003998</v>
          </cell>
          <cell r="B3187" t="str">
            <v>0</v>
          </cell>
          <cell r="C3187" t="str">
            <v>CIP1</v>
          </cell>
          <cell r="D3187" t="str">
            <v>M003</v>
          </cell>
          <cell r="E3187">
            <v>43342</v>
          </cell>
          <cell r="F3187" t="str">
            <v>Single Needle Lock Stitch-S7250A-403P</v>
          </cell>
          <cell r="G3187">
            <v>57710.99</v>
          </cell>
          <cell r="H3187">
            <v>-13145.29</v>
          </cell>
          <cell r="I3187">
            <v>44565.7</v>
          </cell>
        </row>
        <row r="3188">
          <cell r="A3188">
            <v>30003999</v>
          </cell>
          <cell r="B3188" t="str">
            <v>0</v>
          </cell>
          <cell r="C3188" t="str">
            <v>CIP1</v>
          </cell>
          <cell r="D3188" t="str">
            <v>M003</v>
          </cell>
          <cell r="E3188">
            <v>43342</v>
          </cell>
          <cell r="F3188" t="str">
            <v>Single Needle Lock Stitch-S7250A-403P</v>
          </cell>
          <cell r="G3188">
            <v>57710.99</v>
          </cell>
          <cell r="H3188">
            <v>-13145.29</v>
          </cell>
          <cell r="I3188">
            <v>44565.7</v>
          </cell>
        </row>
        <row r="3189">
          <cell r="A3189">
            <v>30004000</v>
          </cell>
          <cell r="B3189" t="str">
            <v>0</v>
          </cell>
          <cell r="C3189" t="str">
            <v>CIP1</v>
          </cell>
          <cell r="D3189" t="str">
            <v>M003</v>
          </cell>
          <cell r="E3189">
            <v>43342</v>
          </cell>
          <cell r="F3189" t="str">
            <v>Single Needle Lock Stitch-S7250A-403P</v>
          </cell>
          <cell r="G3189">
            <v>57710.99</v>
          </cell>
          <cell r="H3189">
            <v>-13145.29</v>
          </cell>
          <cell r="I3189">
            <v>44565.7</v>
          </cell>
        </row>
        <row r="3190">
          <cell r="A3190">
            <v>30004001</v>
          </cell>
          <cell r="B3190" t="str">
            <v>0</v>
          </cell>
          <cell r="C3190" t="str">
            <v>CIP1</v>
          </cell>
          <cell r="D3190" t="str">
            <v>M003</v>
          </cell>
          <cell r="E3190">
            <v>43342</v>
          </cell>
          <cell r="F3190" t="str">
            <v>Single Needle Lock Stitch-S7250A-403P</v>
          </cell>
          <cell r="G3190">
            <v>57710.99</v>
          </cell>
          <cell r="H3190">
            <v>-13145.29</v>
          </cell>
          <cell r="I3190">
            <v>44565.7</v>
          </cell>
        </row>
        <row r="3191">
          <cell r="A3191">
            <v>30004002</v>
          </cell>
          <cell r="B3191" t="str">
            <v>0</v>
          </cell>
          <cell r="C3191" t="str">
            <v>CIP1</v>
          </cell>
          <cell r="D3191" t="str">
            <v>M003</v>
          </cell>
          <cell r="E3191">
            <v>43342</v>
          </cell>
          <cell r="F3191" t="str">
            <v>Single Needle Lock Stitch-S7250A-403P</v>
          </cell>
          <cell r="G3191">
            <v>57710.99</v>
          </cell>
          <cell r="H3191">
            <v>-13145.29</v>
          </cell>
          <cell r="I3191">
            <v>44565.7</v>
          </cell>
        </row>
        <row r="3192">
          <cell r="A3192">
            <v>30004003</v>
          </cell>
          <cell r="B3192" t="str">
            <v>0</v>
          </cell>
          <cell r="C3192" t="str">
            <v>CIP1</v>
          </cell>
          <cell r="D3192" t="str">
            <v>M003</v>
          </cell>
          <cell r="E3192">
            <v>43342</v>
          </cell>
          <cell r="F3192" t="str">
            <v>Single Needle Lock Stitch-S7250A-403P</v>
          </cell>
          <cell r="G3192">
            <v>57710.99</v>
          </cell>
          <cell r="H3192">
            <v>-13145.29</v>
          </cell>
          <cell r="I3192">
            <v>44565.7</v>
          </cell>
        </row>
        <row r="3193">
          <cell r="A3193">
            <v>30004004</v>
          </cell>
          <cell r="B3193" t="str">
            <v>0</v>
          </cell>
          <cell r="C3193" t="str">
            <v>CIP1</v>
          </cell>
          <cell r="D3193" t="str">
            <v>M003</v>
          </cell>
          <cell r="E3193">
            <v>43342</v>
          </cell>
          <cell r="F3193" t="str">
            <v>Single Needle Lock Stitch-S7250A-403P</v>
          </cell>
          <cell r="G3193">
            <v>57710.99</v>
          </cell>
          <cell r="H3193">
            <v>-13145.29</v>
          </cell>
          <cell r="I3193">
            <v>44565.7</v>
          </cell>
        </row>
        <row r="3194">
          <cell r="A3194">
            <v>30004005</v>
          </cell>
          <cell r="B3194" t="str">
            <v>0</v>
          </cell>
          <cell r="C3194" t="str">
            <v>CIP1</v>
          </cell>
          <cell r="D3194" t="str">
            <v>M003</v>
          </cell>
          <cell r="E3194">
            <v>43342</v>
          </cell>
          <cell r="F3194" t="str">
            <v>Single Needle Lock Stitch-S7250A-403P</v>
          </cell>
          <cell r="G3194">
            <v>57710.99</v>
          </cell>
          <cell r="H3194">
            <v>-13145.29</v>
          </cell>
          <cell r="I3194">
            <v>44565.7</v>
          </cell>
        </row>
        <row r="3195">
          <cell r="A3195">
            <v>30004006</v>
          </cell>
          <cell r="B3195" t="str">
            <v>0</v>
          </cell>
          <cell r="C3195" t="str">
            <v>CIP1</v>
          </cell>
          <cell r="D3195" t="str">
            <v>M003</v>
          </cell>
          <cell r="E3195">
            <v>43342</v>
          </cell>
          <cell r="F3195" t="str">
            <v>Single Needle Lock Stitch-S7250A-403P</v>
          </cell>
          <cell r="G3195">
            <v>57710.99</v>
          </cell>
          <cell r="H3195">
            <v>-13145.29</v>
          </cell>
          <cell r="I3195">
            <v>44565.7</v>
          </cell>
        </row>
        <row r="3196">
          <cell r="A3196">
            <v>30004007</v>
          </cell>
          <cell r="B3196" t="str">
            <v>0</v>
          </cell>
          <cell r="C3196" t="str">
            <v>CIP1</v>
          </cell>
          <cell r="D3196" t="str">
            <v>M003</v>
          </cell>
          <cell r="E3196">
            <v>43342</v>
          </cell>
          <cell r="F3196" t="str">
            <v>Single Needle Lock Stitch-S7250A-403P</v>
          </cell>
          <cell r="G3196">
            <v>57710.99</v>
          </cell>
          <cell r="H3196">
            <v>-13145.29</v>
          </cell>
          <cell r="I3196">
            <v>44565.7</v>
          </cell>
        </row>
        <row r="3197">
          <cell r="A3197">
            <v>30004008</v>
          </cell>
          <cell r="B3197" t="str">
            <v>0</v>
          </cell>
          <cell r="C3197" t="str">
            <v>CIP1</v>
          </cell>
          <cell r="D3197" t="str">
            <v>M003</v>
          </cell>
          <cell r="E3197">
            <v>43342</v>
          </cell>
          <cell r="F3197" t="str">
            <v>Single Needle Lock Stitch-S7250A-403P</v>
          </cell>
          <cell r="G3197">
            <v>57710.99</v>
          </cell>
          <cell r="H3197">
            <v>-13145.29</v>
          </cell>
          <cell r="I3197">
            <v>44565.7</v>
          </cell>
        </row>
        <row r="3198">
          <cell r="A3198">
            <v>30004009</v>
          </cell>
          <cell r="B3198" t="str">
            <v>0</v>
          </cell>
          <cell r="C3198" t="str">
            <v>CIP1</v>
          </cell>
          <cell r="D3198" t="str">
            <v>M003</v>
          </cell>
          <cell r="E3198">
            <v>43342</v>
          </cell>
          <cell r="F3198" t="str">
            <v>Single Needle Lock Stitch-S7250A-403P</v>
          </cell>
          <cell r="G3198">
            <v>57710.99</v>
          </cell>
          <cell r="H3198">
            <v>-13145.29</v>
          </cell>
          <cell r="I3198">
            <v>44565.7</v>
          </cell>
        </row>
        <row r="3199">
          <cell r="A3199">
            <v>30004010</v>
          </cell>
          <cell r="B3199" t="str">
            <v>0</v>
          </cell>
          <cell r="C3199" t="str">
            <v>CIP1</v>
          </cell>
          <cell r="D3199" t="str">
            <v>M003</v>
          </cell>
          <cell r="E3199">
            <v>43342</v>
          </cell>
          <cell r="F3199" t="str">
            <v>Single Needle Lock Stitch-S7250A-403P</v>
          </cell>
          <cell r="G3199">
            <v>57710.99</v>
          </cell>
          <cell r="H3199">
            <v>-13145.29</v>
          </cell>
          <cell r="I3199">
            <v>44565.7</v>
          </cell>
        </row>
        <row r="3200">
          <cell r="A3200">
            <v>30004011</v>
          </cell>
          <cell r="B3200" t="str">
            <v>0</v>
          </cell>
          <cell r="C3200" t="str">
            <v>CIP1</v>
          </cell>
          <cell r="D3200" t="str">
            <v>M003</v>
          </cell>
          <cell r="E3200">
            <v>43342</v>
          </cell>
          <cell r="F3200" t="str">
            <v>Single Needle Lock Stitch-S7250A-403P</v>
          </cell>
          <cell r="G3200">
            <v>57710.99</v>
          </cell>
          <cell r="H3200">
            <v>-13145.29</v>
          </cell>
          <cell r="I3200">
            <v>44565.7</v>
          </cell>
        </row>
        <row r="3201">
          <cell r="A3201">
            <v>30004012</v>
          </cell>
          <cell r="B3201" t="str">
            <v>0</v>
          </cell>
          <cell r="C3201" t="str">
            <v>CIP1</v>
          </cell>
          <cell r="D3201" t="str">
            <v>M003</v>
          </cell>
          <cell r="E3201">
            <v>43342</v>
          </cell>
          <cell r="F3201" t="str">
            <v>Single Needle Lock Stitch-S7250A-403P</v>
          </cell>
          <cell r="G3201">
            <v>57710.99</v>
          </cell>
          <cell r="H3201">
            <v>-13145.29</v>
          </cell>
          <cell r="I3201">
            <v>44565.7</v>
          </cell>
        </row>
        <row r="3202">
          <cell r="A3202">
            <v>30004013</v>
          </cell>
          <cell r="B3202" t="str">
            <v>0</v>
          </cell>
          <cell r="C3202" t="str">
            <v>CIP1</v>
          </cell>
          <cell r="D3202" t="str">
            <v>M003</v>
          </cell>
          <cell r="E3202">
            <v>43342</v>
          </cell>
          <cell r="F3202" t="str">
            <v>Single Needle Lock Stitch-S7250A-403P</v>
          </cell>
          <cell r="G3202">
            <v>57710.99</v>
          </cell>
          <cell r="H3202">
            <v>-13145.29</v>
          </cell>
          <cell r="I3202">
            <v>44565.7</v>
          </cell>
        </row>
        <row r="3203">
          <cell r="A3203">
            <v>30004014</v>
          </cell>
          <cell r="B3203" t="str">
            <v>0</v>
          </cell>
          <cell r="C3203" t="str">
            <v>CIP1</v>
          </cell>
          <cell r="D3203" t="str">
            <v>M003</v>
          </cell>
          <cell r="E3203">
            <v>43342</v>
          </cell>
          <cell r="F3203" t="str">
            <v>Single Needle Lock Stitch-S7250A-403P</v>
          </cell>
          <cell r="G3203">
            <v>57710.99</v>
          </cell>
          <cell r="H3203">
            <v>-13145.29</v>
          </cell>
          <cell r="I3203">
            <v>44565.7</v>
          </cell>
        </row>
        <row r="3204">
          <cell r="A3204">
            <v>30004015</v>
          </cell>
          <cell r="B3204" t="str">
            <v>0</v>
          </cell>
          <cell r="C3204" t="str">
            <v>CIP1</v>
          </cell>
          <cell r="D3204" t="str">
            <v>M003</v>
          </cell>
          <cell r="E3204">
            <v>43342</v>
          </cell>
          <cell r="F3204" t="str">
            <v>Single Needle Lock Stitch-S7250A-403P</v>
          </cell>
          <cell r="G3204">
            <v>57710.99</v>
          </cell>
          <cell r="H3204">
            <v>-13145.29</v>
          </cell>
          <cell r="I3204">
            <v>44565.7</v>
          </cell>
        </row>
        <row r="3205">
          <cell r="A3205">
            <v>30004016</v>
          </cell>
          <cell r="B3205" t="str">
            <v>0</v>
          </cell>
          <cell r="C3205" t="str">
            <v>CIP1</v>
          </cell>
          <cell r="D3205" t="str">
            <v>M003</v>
          </cell>
          <cell r="E3205">
            <v>43342</v>
          </cell>
          <cell r="F3205" t="str">
            <v>Single Needle Lock Stitch-S7250A-403P</v>
          </cell>
          <cell r="G3205">
            <v>57710.99</v>
          </cell>
          <cell r="H3205">
            <v>-13145.29</v>
          </cell>
          <cell r="I3205">
            <v>44565.7</v>
          </cell>
        </row>
        <row r="3206">
          <cell r="A3206">
            <v>30004017</v>
          </cell>
          <cell r="B3206" t="str">
            <v>0</v>
          </cell>
          <cell r="C3206" t="str">
            <v>CIP1</v>
          </cell>
          <cell r="D3206" t="str">
            <v>M003</v>
          </cell>
          <cell r="E3206">
            <v>43342</v>
          </cell>
          <cell r="F3206" t="str">
            <v>Single Needle Lock Stitch-S7250A-403P</v>
          </cell>
          <cell r="G3206">
            <v>57710.99</v>
          </cell>
          <cell r="H3206">
            <v>-13145.29</v>
          </cell>
          <cell r="I3206">
            <v>44565.7</v>
          </cell>
        </row>
        <row r="3207">
          <cell r="A3207">
            <v>30004018</v>
          </cell>
          <cell r="B3207" t="str">
            <v>0</v>
          </cell>
          <cell r="C3207" t="str">
            <v>CIP1</v>
          </cell>
          <cell r="D3207" t="str">
            <v>M003</v>
          </cell>
          <cell r="E3207">
            <v>43342</v>
          </cell>
          <cell r="F3207" t="str">
            <v>Single Needle Lock Stitch-S7250A-403P</v>
          </cell>
          <cell r="G3207">
            <v>57710.99</v>
          </cell>
          <cell r="H3207">
            <v>-13145.29</v>
          </cell>
          <cell r="I3207">
            <v>44565.7</v>
          </cell>
        </row>
        <row r="3208">
          <cell r="A3208">
            <v>30004019</v>
          </cell>
          <cell r="B3208" t="str">
            <v>0</v>
          </cell>
          <cell r="C3208" t="str">
            <v>CIP1</v>
          </cell>
          <cell r="D3208" t="str">
            <v>M003</v>
          </cell>
          <cell r="E3208">
            <v>43342</v>
          </cell>
          <cell r="F3208" t="str">
            <v>Single Needle Lock Stitch-S7250A-403P</v>
          </cell>
          <cell r="G3208">
            <v>57710.99</v>
          </cell>
          <cell r="H3208">
            <v>-13145.29</v>
          </cell>
          <cell r="I3208">
            <v>44565.7</v>
          </cell>
        </row>
        <row r="3209">
          <cell r="A3209">
            <v>30004020</v>
          </cell>
          <cell r="B3209" t="str">
            <v>0</v>
          </cell>
          <cell r="C3209" t="str">
            <v>CIP1</v>
          </cell>
          <cell r="D3209" t="str">
            <v>M003</v>
          </cell>
          <cell r="E3209">
            <v>43342</v>
          </cell>
          <cell r="F3209" t="str">
            <v>Single Needle Lock Stitch-S7250A-403P</v>
          </cell>
          <cell r="G3209">
            <v>57710.99</v>
          </cell>
          <cell r="H3209">
            <v>-13145.29</v>
          </cell>
          <cell r="I3209">
            <v>44565.7</v>
          </cell>
        </row>
        <row r="3210">
          <cell r="A3210">
            <v>30004021</v>
          </cell>
          <cell r="B3210" t="str">
            <v>0</v>
          </cell>
          <cell r="C3210" t="str">
            <v>CIP1</v>
          </cell>
          <cell r="D3210" t="str">
            <v>M003</v>
          </cell>
          <cell r="E3210">
            <v>43342</v>
          </cell>
          <cell r="F3210" t="str">
            <v>Single Needle Lock Stitch-S7250A-403P</v>
          </cell>
          <cell r="G3210">
            <v>57710.99</v>
          </cell>
          <cell r="H3210">
            <v>-13145.29</v>
          </cell>
          <cell r="I3210">
            <v>44565.7</v>
          </cell>
        </row>
        <row r="3211">
          <cell r="A3211">
            <v>30004022</v>
          </cell>
          <cell r="B3211" t="str">
            <v>0</v>
          </cell>
          <cell r="C3211" t="str">
            <v>CIP1</v>
          </cell>
          <cell r="D3211" t="str">
            <v>M003</v>
          </cell>
          <cell r="E3211">
            <v>43342</v>
          </cell>
          <cell r="F3211" t="str">
            <v>Single Needle Lock Stitch-S7250A-403P</v>
          </cell>
          <cell r="G3211">
            <v>57710.99</v>
          </cell>
          <cell r="H3211">
            <v>-13145.29</v>
          </cell>
          <cell r="I3211">
            <v>44565.7</v>
          </cell>
        </row>
        <row r="3212">
          <cell r="A3212">
            <v>30004023</v>
          </cell>
          <cell r="B3212" t="str">
            <v>0</v>
          </cell>
          <cell r="C3212" t="str">
            <v>CIP1</v>
          </cell>
          <cell r="D3212" t="str">
            <v>M003</v>
          </cell>
          <cell r="E3212">
            <v>43342</v>
          </cell>
          <cell r="F3212" t="str">
            <v>Single Needle Lock Stitch-S7250A-403P</v>
          </cell>
          <cell r="G3212">
            <v>57710.99</v>
          </cell>
          <cell r="H3212">
            <v>-13145.29</v>
          </cell>
          <cell r="I3212">
            <v>44565.7</v>
          </cell>
        </row>
        <row r="3213">
          <cell r="A3213">
            <v>30004024</v>
          </cell>
          <cell r="B3213" t="str">
            <v>0</v>
          </cell>
          <cell r="C3213" t="str">
            <v>CIP1</v>
          </cell>
          <cell r="D3213" t="str">
            <v>M003</v>
          </cell>
          <cell r="E3213">
            <v>43342</v>
          </cell>
          <cell r="F3213" t="str">
            <v>1 Needle Lock Stitch M#S-7250A-403P SL#J7Z25567</v>
          </cell>
          <cell r="G3213">
            <v>57710.99</v>
          </cell>
          <cell r="H3213">
            <v>-13145.29</v>
          </cell>
          <cell r="I3213">
            <v>44565.7</v>
          </cell>
        </row>
        <row r="3214">
          <cell r="A3214">
            <v>30004025</v>
          </cell>
          <cell r="B3214" t="str">
            <v>0</v>
          </cell>
          <cell r="C3214" t="str">
            <v>CIP1</v>
          </cell>
          <cell r="D3214" t="str">
            <v>M003</v>
          </cell>
          <cell r="E3214">
            <v>43342</v>
          </cell>
          <cell r="F3214" t="str">
            <v>Single Needle Lock Stitch-S7250A-403P</v>
          </cell>
          <cell r="G3214">
            <v>57710.99</v>
          </cell>
          <cell r="H3214">
            <v>-13145.29</v>
          </cell>
          <cell r="I3214">
            <v>44565.7</v>
          </cell>
        </row>
        <row r="3215">
          <cell r="A3215">
            <v>30004026</v>
          </cell>
          <cell r="B3215" t="str">
            <v>0</v>
          </cell>
          <cell r="C3215" t="str">
            <v>CIP1</v>
          </cell>
          <cell r="D3215" t="str">
            <v>M003</v>
          </cell>
          <cell r="E3215">
            <v>43342</v>
          </cell>
          <cell r="F3215" t="str">
            <v>Single Needle Lock Stitch-S7250A-403P</v>
          </cell>
          <cell r="G3215">
            <v>57710.99</v>
          </cell>
          <cell r="H3215">
            <v>-13145.29</v>
          </cell>
          <cell r="I3215">
            <v>44565.7</v>
          </cell>
        </row>
        <row r="3216">
          <cell r="A3216">
            <v>30004027</v>
          </cell>
          <cell r="B3216" t="str">
            <v>0</v>
          </cell>
          <cell r="C3216" t="str">
            <v>CIP1</v>
          </cell>
          <cell r="D3216" t="str">
            <v>M003</v>
          </cell>
          <cell r="E3216">
            <v>43342</v>
          </cell>
          <cell r="F3216" t="str">
            <v>Single Needle Lock Stitch-S7250A-403P</v>
          </cell>
          <cell r="G3216">
            <v>57710.99</v>
          </cell>
          <cell r="H3216">
            <v>-13145.29</v>
          </cell>
          <cell r="I3216">
            <v>44565.7</v>
          </cell>
        </row>
        <row r="3217">
          <cell r="A3217">
            <v>30004028</v>
          </cell>
          <cell r="B3217" t="str">
            <v>0</v>
          </cell>
          <cell r="C3217" t="str">
            <v>CIP1</v>
          </cell>
          <cell r="D3217" t="str">
            <v>M003</v>
          </cell>
          <cell r="E3217">
            <v>43342</v>
          </cell>
          <cell r="F3217" t="str">
            <v>Single Needle Lock Stitch-S7250A-403P</v>
          </cell>
          <cell r="G3217">
            <v>57710.99</v>
          </cell>
          <cell r="H3217">
            <v>-13145.29</v>
          </cell>
          <cell r="I3217">
            <v>44565.7</v>
          </cell>
        </row>
        <row r="3218">
          <cell r="A3218">
            <v>30004029</v>
          </cell>
          <cell r="B3218" t="str">
            <v>0</v>
          </cell>
          <cell r="C3218" t="str">
            <v>CIP1</v>
          </cell>
          <cell r="D3218" t="str">
            <v>M003</v>
          </cell>
          <cell r="E3218">
            <v>43342</v>
          </cell>
          <cell r="F3218" t="str">
            <v>Single Needle Lock Stitch-S7250A-403P</v>
          </cell>
          <cell r="G3218">
            <v>57710.99</v>
          </cell>
          <cell r="H3218">
            <v>-13145.29</v>
          </cell>
          <cell r="I3218">
            <v>44565.7</v>
          </cell>
        </row>
        <row r="3219">
          <cell r="A3219">
            <v>30004030</v>
          </cell>
          <cell r="B3219" t="str">
            <v>0</v>
          </cell>
          <cell r="C3219" t="str">
            <v>CIP1</v>
          </cell>
          <cell r="D3219" t="str">
            <v>M003</v>
          </cell>
          <cell r="E3219">
            <v>43342</v>
          </cell>
          <cell r="F3219" t="str">
            <v>Single Needle Lock Stitch-S7250A-403P</v>
          </cell>
          <cell r="G3219">
            <v>57710.99</v>
          </cell>
          <cell r="H3219">
            <v>-13145.29</v>
          </cell>
          <cell r="I3219">
            <v>44565.7</v>
          </cell>
        </row>
        <row r="3220">
          <cell r="A3220">
            <v>30004031</v>
          </cell>
          <cell r="B3220" t="str">
            <v>0</v>
          </cell>
          <cell r="C3220" t="str">
            <v>CIP1</v>
          </cell>
          <cell r="D3220" t="str">
            <v>M003</v>
          </cell>
          <cell r="E3220">
            <v>43342</v>
          </cell>
          <cell r="F3220" t="str">
            <v>Single Needle Lock Stitch-S7250A-403P</v>
          </cell>
          <cell r="G3220">
            <v>57710.99</v>
          </cell>
          <cell r="H3220">
            <v>-13145.29</v>
          </cell>
          <cell r="I3220">
            <v>44565.7</v>
          </cell>
        </row>
        <row r="3221">
          <cell r="A3221">
            <v>30004032</v>
          </cell>
          <cell r="B3221" t="str">
            <v>0</v>
          </cell>
          <cell r="C3221" t="str">
            <v>CIP1</v>
          </cell>
          <cell r="D3221" t="str">
            <v>M003</v>
          </cell>
          <cell r="E3221">
            <v>43342</v>
          </cell>
          <cell r="F3221" t="str">
            <v>Single Needle Lock Stitch-S7250A-403P</v>
          </cell>
          <cell r="G3221">
            <v>57710.99</v>
          </cell>
          <cell r="H3221">
            <v>-13145.29</v>
          </cell>
          <cell r="I3221">
            <v>44565.7</v>
          </cell>
        </row>
        <row r="3222">
          <cell r="A3222">
            <v>30004033</v>
          </cell>
          <cell r="B3222" t="str">
            <v>0</v>
          </cell>
          <cell r="C3222" t="str">
            <v>CIP1</v>
          </cell>
          <cell r="D3222" t="str">
            <v>M003</v>
          </cell>
          <cell r="E3222">
            <v>43342</v>
          </cell>
          <cell r="F3222" t="str">
            <v>Single Needle Lock Stitch-S7250A-403P</v>
          </cell>
          <cell r="G3222">
            <v>57710.99</v>
          </cell>
          <cell r="H3222">
            <v>-13145.29</v>
          </cell>
          <cell r="I3222">
            <v>44565.7</v>
          </cell>
        </row>
        <row r="3223">
          <cell r="A3223">
            <v>30004034</v>
          </cell>
          <cell r="B3223" t="str">
            <v>0</v>
          </cell>
          <cell r="C3223" t="str">
            <v>CIP1</v>
          </cell>
          <cell r="D3223" t="str">
            <v>M003</v>
          </cell>
          <cell r="E3223">
            <v>43342</v>
          </cell>
          <cell r="F3223" t="str">
            <v>Single Needle Lock Stitch-S7250A-403P</v>
          </cell>
          <cell r="G3223">
            <v>57710.99</v>
          </cell>
          <cell r="H3223">
            <v>-13145.29</v>
          </cell>
          <cell r="I3223">
            <v>44565.7</v>
          </cell>
        </row>
        <row r="3224">
          <cell r="A3224">
            <v>30004035</v>
          </cell>
          <cell r="B3224" t="str">
            <v>0</v>
          </cell>
          <cell r="C3224" t="str">
            <v>CIP1</v>
          </cell>
          <cell r="D3224" t="str">
            <v>M003</v>
          </cell>
          <cell r="E3224">
            <v>43342</v>
          </cell>
          <cell r="F3224" t="str">
            <v>Single Needle Lock Stitch-S7250A-403P</v>
          </cell>
          <cell r="G3224">
            <v>57710.99</v>
          </cell>
          <cell r="H3224">
            <v>-13145.29</v>
          </cell>
          <cell r="I3224">
            <v>44565.7</v>
          </cell>
        </row>
        <row r="3225">
          <cell r="A3225">
            <v>30004036</v>
          </cell>
          <cell r="B3225" t="str">
            <v>0</v>
          </cell>
          <cell r="C3225" t="str">
            <v>CIP1</v>
          </cell>
          <cell r="D3225" t="str">
            <v>M003</v>
          </cell>
          <cell r="E3225">
            <v>43342</v>
          </cell>
          <cell r="F3225" t="str">
            <v>Single Needle Lock Stitch-S7250A-403P</v>
          </cell>
          <cell r="G3225">
            <v>57710.99</v>
          </cell>
          <cell r="H3225">
            <v>-13145.29</v>
          </cell>
          <cell r="I3225">
            <v>44565.7</v>
          </cell>
        </row>
        <row r="3226">
          <cell r="A3226">
            <v>30004037</v>
          </cell>
          <cell r="B3226" t="str">
            <v>0</v>
          </cell>
          <cell r="C3226" t="str">
            <v>CIP1</v>
          </cell>
          <cell r="D3226" t="str">
            <v>M003</v>
          </cell>
          <cell r="E3226">
            <v>43342</v>
          </cell>
          <cell r="F3226" t="str">
            <v>Single Needle Lock Stitch-S7250A-403P</v>
          </cell>
          <cell r="G3226">
            <v>57710.99</v>
          </cell>
          <cell r="H3226">
            <v>-13145.29</v>
          </cell>
          <cell r="I3226">
            <v>44565.7</v>
          </cell>
        </row>
        <row r="3227">
          <cell r="A3227">
            <v>30004038</v>
          </cell>
          <cell r="B3227" t="str">
            <v>0</v>
          </cell>
          <cell r="C3227" t="str">
            <v>CIP1</v>
          </cell>
          <cell r="D3227" t="str">
            <v>M003</v>
          </cell>
          <cell r="E3227">
            <v>43342</v>
          </cell>
          <cell r="F3227" t="str">
            <v>Single Needle Lock Stitch-S7250A-403P</v>
          </cell>
          <cell r="G3227">
            <v>57710.99</v>
          </cell>
          <cell r="H3227">
            <v>-13145.29</v>
          </cell>
          <cell r="I3227">
            <v>44565.7</v>
          </cell>
        </row>
        <row r="3228">
          <cell r="A3228">
            <v>30004039</v>
          </cell>
          <cell r="B3228" t="str">
            <v>0</v>
          </cell>
          <cell r="C3228" t="str">
            <v>CIP1</v>
          </cell>
          <cell r="D3228" t="str">
            <v>M003</v>
          </cell>
          <cell r="E3228">
            <v>43342</v>
          </cell>
          <cell r="F3228" t="str">
            <v>Single Needle Lock Stitch-S7250A-403P</v>
          </cell>
          <cell r="G3228">
            <v>57710.99</v>
          </cell>
          <cell r="H3228">
            <v>-13145.29</v>
          </cell>
          <cell r="I3228">
            <v>44565.7</v>
          </cell>
        </row>
        <row r="3229">
          <cell r="A3229">
            <v>30004040</v>
          </cell>
          <cell r="B3229" t="str">
            <v>0</v>
          </cell>
          <cell r="C3229" t="str">
            <v>CIP1</v>
          </cell>
          <cell r="D3229" t="str">
            <v>M003</v>
          </cell>
          <cell r="E3229">
            <v>43342</v>
          </cell>
          <cell r="F3229" t="str">
            <v>Single Needle Lock Stitch-S7250A-403P</v>
          </cell>
          <cell r="G3229">
            <v>57710.99</v>
          </cell>
          <cell r="H3229">
            <v>-13145.29</v>
          </cell>
          <cell r="I3229">
            <v>44565.7</v>
          </cell>
        </row>
        <row r="3230">
          <cell r="A3230">
            <v>30004041</v>
          </cell>
          <cell r="B3230" t="str">
            <v>0</v>
          </cell>
          <cell r="C3230" t="str">
            <v>CIP1</v>
          </cell>
          <cell r="D3230" t="str">
            <v>M003</v>
          </cell>
          <cell r="E3230">
            <v>43342</v>
          </cell>
          <cell r="F3230" t="str">
            <v>Single Needle Lock Stitch-S7250A-403P</v>
          </cell>
          <cell r="G3230">
            <v>57710.99</v>
          </cell>
          <cell r="H3230">
            <v>-13145.29</v>
          </cell>
          <cell r="I3230">
            <v>44565.7</v>
          </cell>
        </row>
        <row r="3231">
          <cell r="A3231">
            <v>30004042</v>
          </cell>
          <cell r="B3231" t="str">
            <v>0</v>
          </cell>
          <cell r="C3231" t="str">
            <v>CIP1</v>
          </cell>
          <cell r="D3231" t="str">
            <v>M003</v>
          </cell>
          <cell r="E3231">
            <v>43342</v>
          </cell>
          <cell r="F3231" t="str">
            <v>Single Needle Lock Stitch-S7250A-403P</v>
          </cell>
          <cell r="G3231">
            <v>57710.99</v>
          </cell>
          <cell r="H3231">
            <v>-13145.29</v>
          </cell>
          <cell r="I3231">
            <v>44565.7</v>
          </cell>
        </row>
        <row r="3232">
          <cell r="A3232">
            <v>30004043</v>
          </cell>
          <cell r="B3232" t="str">
            <v>0</v>
          </cell>
          <cell r="C3232" t="str">
            <v>CIP1</v>
          </cell>
          <cell r="D3232" t="str">
            <v>M003</v>
          </cell>
          <cell r="E3232">
            <v>43342</v>
          </cell>
          <cell r="F3232" t="str">
            <v>Single Needle Lock Stitch-S7250A-403P</v>
          </cell>
          <cell r="G3232">
            <v>57710.99</v>
          </cell>
          <cell r="H3232">
            <v>-13145.29</v>
          </cell>
          <cell r="I3232">
            <v>44565.7</v>
          </cell>
        </row>
        <row r="3233">
          <cell r="A3233">
            <v>30004044</v>
          </cell>
          <cell r="B3233" t="str">
            <v>0</v>
          </cell>
          <cell r="C3233" t="str">
            <v>CIP1</v>
          </cell>
          <cell r="D3233" t="str">
            <v>M003</v>
          </cell>
          <cell r="E3233">
            <v>43342</v>
          </cell>
          <cell r="F3233" t="str">
            <v>Single Needle Lock Stitch-S7250A-403P</v>
          </cell>
          <cell r="G3233">
            <v>57710.99</v>
          </cell>
          <cell r="H3233">
            <v>-13145.29</v>
          </cell>
          <cell r="I3233">
            <v>44565.7</v>
          </cell>
        </row>
        <row r="3234">
          <cell r="A3234">
            <v>30004045</v>
          </cell>
          <cell r="B3234" t="str">
            <v>0</v>
          </cell>
          <cell r="C3234" t="str">
            <v>CIP1</v>
          </cell>
          <cell r="D3234" t="str">
            <v>M003</v>
          </cell>
          <cell r="E3234">
            <v>43342</v>
          </cell>
          <cell r="F3234" t="str">
            <v>Single Needle Lock Stitch-S7250A-403P</v>
          </cell>
          <cell r="G3234">
            <v>57710.99</v>
          </cell>
          <cell r="H3234">
            <v>-13145.29</v>
          </cell>
          <cell r="I3234">
            <v>44565.7</v>
          </cell>
        </row>
        <row r="3235">
          <cell r="A3235">
            <v>30004046</v>
          </cell>
          <cell r="B3235" t="str">
            <v>0</v>
          </cell>
          <cell r="C3235" t="str">
            <v>CIP1</v>
          </cell>
          <cell r="D3235" t="str">
            <v>M003</v>
          </cell>
          <cell r="E3235">
            <v>43342</v>
          </cell>
          <cell r="F3235" t="str">
            <v>Single Needle Lock Stitch-S7250A-403P</v>
          </cell>
          <cell r="G3235">
            <v>57710.99</v>
          </cell>
          <cell r="H3235">
            <v>-13145.29</v>
          </cell>
          <cell r="I3235">
            <v>44565.7</v>
          </cell>
        </row>
        <row r="3236">
          <cell r="A3236">
            <v>30004047</v>
          </cell>
          <cell r="B3236" t="str">
            <v>0</v>
          </cell>
          <cell r="C3236" t="str">
            <v>CIP1</v>
          </cell>
          <cell r="D3236" t="str">
            <v>M003</v>
          </cell>
          <cell r="E3236">
            <v>43342</v>
          </cell>
          <cell r="F3236" t="str">
            <v>Single Needle Lock Stitch-S7250A-403P</v>
          </cell>
          <cell r="G3236">
            <v>57710.99</v>
          </cell>
          <cell r="H3236">
            <v>-13145.29</v>
          </cell>
          <cell r="I3236">
            <v>44565.7</v>
          </cell>
        </row>
        <row r="3237">
          <cell r="A3237">
            <v>30004048</v>
          </cell>
          <cell r="B3237" t="str">
            <v>0</v>
          </cell>
          <cell r="C3237" t="str">
            <v>CIP1</v>
          </cell>
          <cell r="D3237" t="str">
            <v>M003</v>
          </cell>
          <cell r="E3237">
            <v>43342</v>
          </cell>
          <cell r="F3237" t="str">
            <v>Single Needle Lock Stitch-S7250A-403P</v>
          </cell>
          <cell r="G3237">
            <v>57710.99</v>
          </cell>
          <cell r="H3237">
            <v>-13145.29</v>
          </cell>
          <cell r="I3237">
            <v>44565.7</v>
          </cell>
        </row>
        <row r="3238">
          <cell r="A3238">
            <v>30004049</v>
          </cell>
          <cell r="B3238" t="str">
            <v>0</v>
          </cell>
          <cell r="C3238" t="str">
            <v>CIP1</v>
          </cell>
          <cell r="D3238" t="str">
            <v>M003</v>
          </cell>
          <cell r="E3238">
            <v>43342</v>
          </cell>
          <cell r="F3238" t="str">
            <v>Single Needle Lock Stitch-S7250A-403P</v>
          </cell>
          <cell r="G3238">
            <v>57710.99</v>
          </cell>
          <cell r="H3238">
            <v>-13145.29</v>
          </cell>
          <cell r="I3238">
            <v>44565.7</v>
          </cell>
        </row>
        <row r="3239">
          <cell r="A3239">
            <v>30004050</v>
          </cell>
          <cell r="B3239" t="str">
            <v>0</v>
          </cell>
          <cell r="C3239" t="str">
            <v>CIP1</v>
          </cell>
          <cell r="D3239" t="str">
            <v>M003</v>
          </cell>
          <cell r="E3239">
            <v>43342</v>
          </cell>
          <cell r="F3239" t="str">
            <v>Single Needle Lock Stitch-S7250A-403P</v>
          </cell>
          <cell r="G3239">
            <v>57710.99</v>
          </cell>
          <cell r="H3239">
            <v>-13145.29</v>
          </cell>
          <cell r="I3239">
            <v>44565.7</v>
          </cell>
        </row>
        <row r="3240">
          <cell r="A3240">
            <v>30004051</v>
          </cell>
          <cell r="B3240" t="str">
            <v>0</v>
          </cell>
          <cell r="C3240" t="str">
            <v>CIP1</v>
          </cell>
          <cell r="D3240" t="str">
            <v>M003</v>
          </cell>
          <cell r="E3240">
            <v>43342</v>
          </cell>
          <cell r="F3240" t="str">
            <v>Single Needle Lock Stitch-S7250A-403P</v>
          </cell>
          <cell r="G3240">
            <v>57710.99</v>
          </cell>
          <cell r="H3240">
            <v>-13145.29</v>
          </cell>
          <cell r="I3240">
            <v>44565.7</v>
          </cell>
        </row>
        <row r="3241">
          <cell r="A3241">
            <v>30004052</v>
          </cell>
          <cell r="B3241" t="str">
            <v>0</v>
          </cell>
          <cell r="C3241" t="str">
            <v>CIP1</v>
          </cell>
          <cell r="D3241" t="str">
            <v>M003</v>
          </cell>
          <cell r="E3241">
            <v>43342</v>
          </cell>
          <cell r="F3241" t="str">
            <v>Single Needle Lock Stitch-S7250A-403P</v>
          </cell>
          <cell r="G3241">
            <v>57710.99</v>
          </cell>
          <cell r="H3241">
            <v>-13145.29</v>
          </cell>
          <cell r="I3241">
            <v>44565.7</v>
          </cell>
        </row>
        <row r="3242">
          <cell r="A3242">
            <v>30004053</v>
          </cell>
          <cell r="B3242" t="str">
            <v>0</v>
          </cell>
          <cell r="C3242" t="str">
            <v>CIP1</v>
          </cell>
          <cell r="D3242" t="str">
            <v>M003</v>
          </cell>
          <cell r="E3242">
            <v>43342</v>
          </cell>
          <cell r="F3242" t="str">
            <v>Single Needle Lock Stitch-S7250A-403P</v>
          </cell>
          <cell r="G3242">
            <v>57710.99</v>
          </cell>
          <cell r="H3242">
            <v>-13145.29</v>
          </cell>
          <cell r="I3242">
            <v>44565.7</v>
          </cell>
        </row>
        <row r="3243">
          <cell r="A3243">
            <v>30004054</v>
          </cell>
          <cell r="B3243" t="str">
            <v>0</v>
          </cell>
          <cell r="C3243" t="str">
            <v>CIP1</v>
          </cell>
          <cell r="D3243" t="str">
            <v>M003</v>
          </cell>
          <cell r="E3243">
            <v>43342</v>
          </cell>
          <cell r="F3243" t="str">
            <v>Single Needle Lock Stitch-S7250A-403P</v>
          </cell>
          <cell r="G3243">
            <v>57710.99</v>
          </cell>
          <cell r="H3243">
            <v>-13145.29</v>
          </cell>
          <cell r="I3243">
            <v>44565.7</v>
          </cell>
        </row>
        <row r="3244">
          <cell r="A3244">
            <v>30004055</v>
          </cell>
          <cell r="B3244" t="str">
            <v>0</v>
          </cell>
          <cell r="C3244" t="str">
            <v>CIP1</v>
          </cell>
          <cell r="D3244" t="str">
            <v>M003</v>
          </cell>
          <cell r="E3244">
            <v>43342</v>
          </cell>
          <cell r="F3244" t="str">
            <v>Single Needle Lock Stitch-S7250A-403P</v>
          </cell>
          <cell r="G3244">
            <v>57710.99</v>
          </cell>
          <cell r="H3244">
            <v>-13145.29</v>
          </cell>
          <cell r="I3244">
            <v>44565.7</v>
          </cell>
        </row>
        <row r="3245">
          <cell r="A3245">
            <v>30004056</v>
          </cell>
          <cell r="B3245" t="str">
            <v>0</v>
          </cell>
          <cell r="C3245" t="str">
            <v>CIP1</v>
          </cell>
          <cell r="D3245" t="str">
            <v>M003</v>
          </cell>
          <cell r="E3245">
            <v>43342</v>
          </cell>
          <cell r="F3245" t="str">
            <v>Single Needle Lock Stitch-S7250A-403P</v>
          </cell>
          <cell r="G3245">
            <v>57710.99</v>
          </cell>
          <cell r="H3245">
            <v>-13145.29</v>
          </cell>
          <cell r="I3245">
            <v>44565.7</v>
          </cell>
        </row>
        <row r="3246">
          <cell r="A3246">
            <v>30004057</v>
          </cell>
          <cell r="B3246" t="str">
            <v>0</v>
          </cell>
          <cell r="C3246" t="str">
            <v>CIP1</v>
          </cell>
          <cell r="D3246" t="str">
            <v>M003</v>
          </cell>
          <cell r="E3246">
            <v>43342</v>
          </cell>
          <cell r="F3246" t="str">
            <v>Single Needle Lock Stitch-S7250A-403P</v>
          </cell>
          <cell r="G3246">
            <v>57710.99</v>
          </cell>
          <cell r="H3246">
            <v>-13145.29</v>
          </cell>
          <cell r="I3246">
            <v>44565.7</v>
          </cell>
        </row>
        <row r="3247">
          <cell r="A3247">
            <v>30004058</v>
          </cell>
          <cell r="B3247" t="str">
            <v>0</v>
          </cell>
          <cell r="C3247" t="str">
            <v>CIP1</v>
          </cell>
          <cell r="D3247" t="str">
            <v>M003</v>
          </cell>
          <cell r="E3247">
            <v>43342</v>
          </cell>
          <cell r="F3247" t="str">
            <v>Single Needle Lock Stitch-S7250A-403P</v>
          </cell>
          <cell r="G3247">
            <v>57710.99</v>
          </cell>
          <cell r="H3247">
            <v>-13145.29</v>
          </cell>
          <cell r="I3247">
            <v>44565.7</v>
          </cell>
        </row>
        <row r="3248">
          <cell r="A3248">
            <v>30004059</v>
          </cell>
          <cell r="B3248" t="str">
            <v>0</v>
          </cell>
          <cell r="C3248" t="str">
            <v>CIP1</v>
          </cell>
          <cell r="D3248" t="str">
            <v>M003</v>
          </cell>
          <cell r="E3248">
            <v>43342</v>
          </cell>
          <cell r="F3248" t="str">
            <v>Single Needle Lock Stitch-S7250A-403P</v>
          </cell>
          <cell r="G3248">
            <v>57710.99</v>
          </cell>
          <cell r="H3248">
            <v>-13145.29</v>
          </cell>
          <cell r="I3248">
            <v>44565.7</v>
          </cell>
        </row>
        <row r="3249">
          <cell r="A3249">
            <v>30004060</v>
          </cell>
          <cell r="B3249" t="str">
            <v>0</v>
          </cell>
          <cell r="C3249" t="str">
            <v>CIP1</v>
          </cell>
          <cell r="D3249" t="str">
            <v>M003</v>
          </cell>
          <cell r="E3249">
            <v>43342</v>
          </cell>
          <cell r="F3249" t="str">
            <v>Single Needle Lock Stitch-S7250A-403P</v>
          </cell>
          <cell r="G3249">
            <v>57710.99</v>
          </cell>
          <cell r="H3249">
            <v>-13145.29</v>
          </cell>
          <cell r="I3249">
            <v>44565.7</v>
          </cell>
        </row>
        <row r="3250">
          <cell r="A3250">
            <v>30004061</v>
          </cell>
          <cell r="B3250" t="str">
            <v>0</v>
          </cell>
          <cell r="C3250" t="str">
            <v>CIP1</v>
          </cell>
          <cell r="D3250" t="str">
            <v>M003</v>
          </cell>
          <cell r="E3250">
            <v>43342</v>
          </cell>
          <cell r="F3250" t="str">
            <v>Single Needle Lock Stitch-S7250A-403P</v>
          </cell>
          <cell r="G3250">
            <v>57710.99</v>
          </cell>
          <cell r="H3250">
            <v>-13145.29</v>
          </cell>
          <cell r="I3250">
            <v>44565.7</v>
          </cell>
        </row>
        <row r="3251">
          <cell r="A3251">
            <v>30004062</v>
          </cell>
          <cell r="B3251" t="str">
            <v>0</v>
          </cell>
          <cell r="C3251" t="str">
            <v>CIP1</v>
          </cell>
          <cell r="D3251" t="str">
            <v>M003</v>
          </cell>
          <cell r="E3251">
            <v>43342</v>
          </cell>
          <cell r="F3251" t="str">
            <v>Single Needle Lock Stitch-S7250A-403P</v>
          </cell>
          <cell r="G3251">
            <v>57710.99</v>
          </cell>
          <cell r="H3251">
            <v>-13145.29</v>
          </cell>
          <cell r="I3251">
            <v>44565.7</v>
          </cell>
        </row>
        <row r="3252">
          <cell r="A3252">
            <v>30004063</v>
          </cell>
          <cell r="B3252" t="str">
            <v>0</v>
          </cell>
          <cell r="C3252" t="str">
            <v>CIP1</v>
          </cell>
          <cell r="D3252" t="str">
            <v>M003</v>
          </cell>
          <cell r="E3252">
            <v>43342</v>
          </cell>
          <cell r="F3252" t="str">
            <v>Single Needle Lock Stitch-S7250A-403P</v>
          </cell>
          <cell r="G3252">
            <v>57710.99</v>
          </cell>
          <cell r="H3252">
            <v>-13145.29</v>
          </cell>
          <cell r="I3252">
            <v>44565.7</v>
          </cell>
        </row>
        <row r="3253">
          <cell r="A3253">
            <v>30004064</v>
          </cell>
          <cell r="B3253" t="str">
            <v>0</v>
          </cell>
          <cell r="C3253" t="str">
            <v>CIP1</v>
          </cell>
          <cell r="D3253" t="str">
            <v>M003</v>
          </cell>
          <cell r="E3253">
            <v>43342</v>
          </cell>
          <cell r="F3253" t="str">
            <v>Single Needle Lock Stitch-S7250A-403P</v>
          </cell>
          <cell r="G3253">
            <v>57710.99</v>
          </cell>
          <cell r="H3253">
            <v>-13145.29</v>
          </cell>
          <cell r="I3253">
            <v>44565.7</v>
          </cell>
        </row>
        <row r="3254">
          <cell r="A3254">
            <v>30004065</v>
          </cell>
          <cell r="B3254" t="str">
            <v>0</v>
          </cell>
          <cell r="C3254" t="str">
            <v>CIP1</v>
          </cell>
          <cell r="D3254" t="str">
            <v>M003</v>
          </cell>
          <cell r="E3254">
            <v>43342</v>
          </cell>
          <cell r="F3254" t="str">
            <v>Single Needle Lock Stitch-S7250A-403P</v>
          </cell>
          <cell r="G3254">
            <v>57710.99</v>
          </cell>
          <cell r="H3254">
            <v>-13145.29</v>
          </cell>
          <cell r="I3254">
            <v>44565.7</v>
          </cell>
        </row>
        <row r="3255">
          <cell r="A3255">
            <v>30004066</v>
          </cell>
          <cell r="B3255" t="str">
            <v>0</v>
          </cell>
          <cell r="C3255" t="str">
            <v>CIP1</v>
          </cell>
          <cell r="D3255" t="str">
            <v>M003</v>
          </cell>
          <cell r="E3255">
            <v>43342</v>
          </cell>
          <cell r="F3255" t="str">
            <v>Single Needle Lock Stitch-S7250A-403P</v>
          </cell>
          <cell r="G3255">
            <v>57710.99</v>
          </cell>
          <cell r="H3255">
            <v>-13145.29</v>
          </cell>
          <cell r="I3255">
            <v>44565.7</v>
          </cell>
        </row>
        <row r="3256">
          <cell r="A3256">
            <v>30004067</v>
          </cell>
          <cell r="B3256" t="str">
            <v>0</v>
          </cell>
          <cell r="C3256" t="str">
            <v>CIP1</v>
          </cell>
          <cell r="D3256" t="str">
            <v>M003</v>
          </cell>
          <cell r="E3256">
            <v>43342</v>
          </cell>
          <cell r="F3256" t="str">
            <v>Single Needle Lock Stitch-S7250A-403P</v>
          </cell>
          <cell r="G3256">
            <v>57710.99</v>
          </cell>
          <cell r="H3256">
            <v>-13145.29</v>
          </cell>
          <cell r="I3256">
            <v>44565.7</v>
          </cell>
        </row>
        <row r="3257">
          <cell r="A3257">
            <v>30004068</v>
          </cell>
          <cell r="B3257" t="str">
            <v>0</v>
          </cell>
          <cell r="C3257" t="str">
            <v>CIP1</v>
          </cell>
          <cell r="D3257" t="str">
            <v>M003</v>
          </cell>
          <cell r="E3257">
            <v>43342</v>
          </cell>
          <cell r="F3257" t="str">
            <v>Button Hole-HE800B-2</v>
          </cell>
          <cell r="G3257">
            <v>281896.99</v>
          </cell>
          <cell r="H3257">
            <v>-64209.87</v>
          </cell>
          <cell r="I3257">
            <v>217687.12</v>
          </cell>
        </row>
        <row r="3258">
          <cell r="A3258">
            <v>30004069</v>
          </cell>
          <cell r="B3258" t="str">
            <v>0</v>
          </cell>
          <cell r="C3258" t="str">
            <v>CIP1</v>
          </cell>
          <cell r="D3258" t="str">
            <v>M003</v>
          </cell>
          <cell r="E3258">
            <v>43342</v>
          </cell>
          <cell r="F3258" t="str">
            <v>Button Hole-HE800B-2</v>
          </cell>
          <cell r="G3258">
            <v>281896.99</v>
          </cell>
          <cell r="H3258">
            <v>-64209.87</v>
          </cell>
          <cell r="I3258">
            <v>217687.12</v>
          </cell>
        </row>
        <row r="3259">
          <cell r="A3259">
            <v>30004070</v>
          </cell>
          <cell r="B3259" t="str">
            <v>0</v>
          </cell>
          <cell r="C3259" t="str">
            <v>CIP1</v>
          </cell>
          <cell r="D3259" t="str">
            <v>M003</v>
          </cell>
          <cell r="E3259">
            <v>43342</v>
          </cell>
          <cell r="F3259" t="str">
            <v>Eyelet Hole M#RH-9820-02 SL#D8Z11973</v>
          </cell>
          <cell r="G3259">
            <v>763563.97</v>
          </cell>
          <cell r="H3259">
            <v>-173922.89</v>
          </cell>
          <cell r="I3259">
            <v>589641.07999999996</v>
          </cell>
        </row>
        <row r="3260">
          <cell r="A3260">
            <v>30004071</v>
          </cell>
          <cell r="B3260" t="str">
            <v>0</v>
          </cell>
          <cell r="C3260" t="str">
            <v>CIP1</v>
          </cell>
          <cell r="D3260" t="str">
            <v>M003</v>
          </cell>
          <cell r="E3260">
            <v>43342</v>
          </cell>
          <cell r="F3260" t="str">
            <v>EYELET HOLE-RH9820-02</v>
          </cell>
          <cell r="G3260">
            <v>763563.97</v>
          </cell>
          <cell r="H3260">
            <v>-173922.89</v>
          </cell>
          <cell r="I3260">
            <v>589641.07999999996</v>
          </cell>
        </row>
        <row r="3261">
          <cell r="A3261">
            <v>30004072</v>
          </cell>
          <cell r="B3261" t="str">
            <v>0</v>
          </cell>
          <cell r="C3261" t="str">
            <v>CIP1</v>
          </cell>
          <cell r="D3261" t="str">
            <v>M003</v>
          </cell>
          <cell r="E3261">
            <v>43342</v>
          </cell>
          <cell r="F3261" t="str">
            <v>EYELET HOLE-RH9820-02</v>
          </cell>
          <cell r="G3261">
            <v>763563.97</v>
          </cell>
          <cell r="H3261">
            <v>-173922.89</v>
          </cell>
          <cell r="I3261">
            <v>589641.07999999996</v>
          </cell>
        </row>
        <row r="3262">
          <cell r="A3262">
            <v>30004073</v>
          </cell>
          <cell r="B3262" t="str">
            <v>0</v>
          </cell>
          <cell r="C3262" t="str">
            <v>CIP1</v>
          </cell>
          <cell r="D3262" t="str">
            <v>M003</v>
          </cell>
          <cell r="E3262">
            <v>43342</v>
          </cell>
          <cell r="F3262" t="str">
            <v>EYELET HOLE-RH9820-02</v>
          </cell>
          <cell r="G3262">
            <v>763563.97</v>
          </cell>
          <cell r="H3262">
            <v>-173922.89</v>
          </cell>
          <cell r="I3262">
            <v>589641.07999999996</v>
          </cell>
        </row>
        <row r="3263">
          <cell r="A3263">
            <v>30004074</v>
          </cell>
          <cell r="B3263" t="str">
            <v>0</v>
          </cell>
          <cell r="C3263" t="str">
            <v>CIP1</v>
          </cell>
          <cell r="D3263" t="str">
            <v>M003</v>
          </cell>
          <cell r="E3263">
            <v>43342</v>
          </cell>
          <cell r="F3263" t="str">
            <v>EYELET HOLE-RH9820-02</v>
          </cell>
          <cell r="G3263">
            <v>763563.49</v>
          </cell>
          <cell r="H3263">
            <v>-173922.79</v>
          </cell>
          <cell r="I3263">
            <v>589640.69999999995</v>
          </cell>
        </row>
        <row r="3264">
          <cell r="A3264">
            <v>30004087</v>
          </cell>
          <cell r="B3264" t="str">
            <v>0</v>
          </cell>
          <cell r="C3264" t="str">
            <v>CIP1</v>
          </cell>
          <cell r="D3264" t="str">
            <v>M003</v>
          </cell>
          <cell r="E3264">
            <v>43381</v>
          </cell>
          <cell r="F3264" t="str">
            <v>Single Needle lockstitch -Degital-DDL9000CSMSN</v>
          </cell>
          <cell r="G3264">
            <v>79659</v>
          </cell>
          <cell r="H3264">
            <v>-17259.45</v>
          </cell>
          <cell r="I3264">
            <v>62399.55</v>
          </cell>
        </row>
        <row r="3265">
          <cell r="A3265">
            <v>30004088</v>
          </cell>
          <cell r="B3265" t="str">
            <v>0</v>
          </cell>
          <cell r="C3265" t="str">
            <v>CIP1</v>
          </cell>
          <cell r="D3265" t="str">
            <v>M003</v>
          </cell>
          <cell r="E3265">
            <v>43381</v>
          </cell>
          <cell r="F3265" t="str">
            <v>Single Needle lockstitch -Degital-DDL9000CSMSN</v>
          </cell>
          <cell r="G3265">
            <v>121152</v>
          </cell>
          <cell r="H3265">
            <v>-26249.599999999999</v>
          </cell>
          <cell r="I3265">
            <v>94902.399999999994</v>
          </cell>
        </row>
        <row r="3266">
          <cell r="A3266">
            <v>30004089</v>
          </cell>
          <cell r="B3266" t="str">
            <v>0</v>
          </cell>
          <cell r="C3266" t="str">
            <v>CIP1</v>
          </cell>
          <cell r="D3266" t="str">
            <v>M003</v>
          </cell>
          <cell r="E3266">
            <v>43404</v>
          </cell>
          <cell r="F3266" t="str">
            <v>Button Wrapping M#ST-10 SL#26164134025</v>
          </cell>
          <cell r="G3266">
            <v>474964.93</v>
          </cell>
          <cell r="H3266">
            <v>-102909.07</v>
          </cell>
          <cell r="I3266">
            <v>372055.86</v>
          </cell>
        </row>
        <row r="3267">
          <cell r="A3267">
            <v>30004090</v>
          </cell>
          <cell r="B3267" t="str">
            <v>0</v>
          </cell>
          <cell r="C3267" t="str">
            <v>CIP1</v>
          </cell>
          <cell r="D3267" t="str">
            <v>M003</v>
          </cell>
          <cell r="E3267">
            <v>43404</v>
          </cell>
          <cell r="F3267" t="str">
            <v>Hook &amp; bar attach M#SU*81HE-S-F SL#KO-21247</v>
          </cell>
          <cell r="G3267">
            <v>474964.93</v>
          </cell>
          <cell r="H3267">
            <v>-102909.07</v>
          </cell>
          <cell r="I3267">
            <v>372055.86</v>
          </cell>
        </row>
        <row r="3268">
          <cell r="A3268">
            <v>30004091</v>
          </cell>
          <cell r="B3268" t="str">
            <v>0</v>
          </cell>
          <cell r="C3268" t="str">
            <v>CIP1</v>
          </cell>
          <cell r="D3268" t="str">
            <v>M003</v>
          </cell>
          <cell r="E3268">
            <v>43404</v>
          </cell>
          <cell r="F3268" t="str">
            <v>Hook &amp; bar attach M#SU*81HE-S-F SL#KO-12140</v>
          </cell>
          <cell r="G3268">
            <v>474964.93</v>
          </cell>
          <cell r="H3268">
            <v>-102909.07</v>
          </cell>
          <cell r="I3268">
            <v>372055.86</v>
          </cell>
        </row>
        <row r="3269">
          <cell r="A3269">
            <v>30004092</v>
          </cell>
          <cell r="B3269" t="str">
            <v>0</v>
          </cell>
          <cell r="C3269" t="str">
            <v>CIP1</v>
          </cell>
          <cell r="D3269" t="str">
            <v>M003</v>
          </cell>
          <cell r="E3269">
            <v>43404</v>
          </cell>
          <cell r="F3269" t="str">
            <v>Button Wraping and Knoting Machine</v>
          </cell>
          <cell r="G3269">
            <v>474965.93</v>
          </cell>
          <cell r="H3269">
            <v>-102909.3</v>
          </cell>
          <cell r="I3269">
            <v>372056.63</v>
          </cell>
        </row>
        <row r="3270">
          <cell r="A3270">
            <v>30004093</v>
          </cell>
          <cell r="B3270" t="str">
            <v>0</v>
          </cell>
          <cell r="C3270" t="str">
            <v>CIP1</v>
          </cell>
          <cell r="D3270" t="str">
            <v>M003</v>
          </cell>
          <cell r="E3270">
            <v>43404</v>
          </cell>
          <cell r="F3270" t="str">
            <v>Snap attach M#NS-47  SL#4490</v>
          </cell>
          <cell r="G3270">
            <v>474963.93</v>
          </cell>
          <cell r="H3270">
            <v>-102908.85</v>
          </cell>
          <cell r="I3270">
            <v>372055.08</v>
          </cell>
        </row>
        <row r="3271">
          <cell r="A3271">
            <v>30004094</v>
          </cell>
          <cell r="B3271" t="str">
            <v>0</v>
          </cell>
          <cell r="C3271" t="str">
            <v>CIP1</v>
          </cell>
          <cell r="D3271" t="str">
            <v>M003</v>
          </cell>
          <cell r="E3271">
            <v>43404</v>
          </cell>
          <cell r="F3271" t="str">
            <v>Button Wrapping M#ST-10 SL#261641801030</v>
          </cell>
          <cell r="G3271">
            <v>474963.95</v>
          </cell>
          <cell r="H3271">
            <v>-102908.85</v>
          </cell>
          <cell r="I3271">
            <v>372055.1</v>
          </cell>
        </row>
        <row r="3272">
          <cell r="A3272">
            <v>30004103</v>
          </cell>
          <cell r="B3272" t="str">
            <v>0</v>
          </cell>
          <cell r="C3272" t="str">
            <v>CIP1</v>
          </cell>
          <cell r="D3272" t="str">
            <v>M003</v>
          </cell>
          <cell r="E3272">
            <v>43496</v>
          </cell>
          <cell r="F3272" t="str">
            <v>FEED OF THE ARM - V2261HR</v>
          </cell>
          <cell r="G3272">
            <v>673294.84</v>
          </cell>
          <cell r="H3272">
            <v>-134658.96</v>
          </cell>
          <cell r="I3272">
            <v>538635.88</v>
          </cell>
        </row>
        <row r="3273">
          <cell r="A3273">
            <v>30004104</v>
          </cell>
          <cell r="B3273" t="str">
            <v>0</v>
          </cell>
          <cell r="C3273" t="str">
            <v>CIP1</v>
          </cell>
          <cell r="D3273" t="str">
            <v>M003</v>
          </cell>
          <cell r="E3273">
            <v>43496</v>
          </cell>
          <cell r="F3273" t="str">
            <v>FEED OF THE ARM - V2261HR</v>
          </cell>
          <cell r="G3273">
            <v>665681.41</v>
          </cell>
          <cell r="H3273">
            <v>-133136.28</v>
          </cell>
          <cell r="I3273">
            <v>532545.13</v>
          </cell>
        </row>
        <row r="3274">
          <cell r="A3274">
            <v>30004112</v>
          </cell>
          <cell r="B3274" t="str">
            <v>0</v>
          </cell>
          <cell r="C3274" t="str">
            <v>CIP1</v>
          </cell>
          <cell r="D3274" t="str">
            <v>M003</v>
          </cell>
          <cell r="E3274">
            <v>43555</v>
          </cell>
          <cell r="F3274" t="str">
            <v>Cutting Pin Table project</v>
          </cell>
          <cell r="G3274">
            <v>562415</v>
          </cell>
          <cell r="H3274">
            <v>-106233.94</v>
          </cell>
          <cell r="I3274">
            <v>456181.06</v>
          </cell>
        </row>
        <row r="3275">
          <cell r="A3275">
            <v>30004124</v>
          </cell>
          <cell r="B3275" t="str">
            <v>0</v>
          </cell>
          <cell r="C3275" t="str">
            <v>CIP1</v>
          </cell>
          <cell r="D3275" t="str">
            <v>M003</v>
          </cell>
          <cell r="E3275">
            <v>43585</v>
          </cell>
          <cell r="F3275" t="str">
            <v>Bottle Iron Pen 520 -sewoong with Iron Shoe</v>
          </cell>
          <cell r="G3275">
            <v>5500</v>
          </cell>
          <cell r="H3275">
            <v>-1008.34</v>
          </cell>
          <cell r="I3275">
            <v>4491.66</v>
          </cell>
        </row>
        <row r="3276">
          <cell r="A3276">
            <v>30004125</v>
          </cell>
          <cell r="B3276" t="str">
            <v>0</v>
          </cell>
          <cell r="C3276" t="str">
            <v>CIP1</v>
          </cell>
          <cell r="D3276" t="str">
            <v>M003</v>
          </cell>
          <cell r="E3276">
            <v>43585</v>
          </cell>
          <cell r="F3276" t="str">
            <v>Bottle Iron Pen 520 -sewoong with Iron Shoe</v>
          </cell>
          <cell r="G3276">
            <v>5500</v>
          </cell>
          <cell r="H3276">
            <v>-1008.34</v>
          </cell>
          <cell r="I3276">
            <v>4491.66</v>
          </cell>
        </row>
        <row r="3277">
          <cell r="A3277">
            <v>30004126</v>
          </cell>
          <cell r="B3277" t="str">
            <v>0</v>
          </cell>
          <cell r="C3277" t="str">
            <v>CIP1</v>
          </cell>
          <cell r="D3277" t="str">
            <v>M003</v>
          </cell>
          <cell r="E3277">
            <v>43585</v>
          </cell>
          <cell r="F3277" t="str">
            <v>Bottle Iron Pen 520 -sewoong with Iron Shoe</v>
          </cell>
          <cell r="G3277">
            <v>5500</v>
          </cell>
          <cell r="H3277">
            <v>-1008.34</v>
          </cell>
          <cell r="I3277">
            <v>4491.66</v>
          </cell>
        </row>
        <row r="3278">
          <cell r="A3278">
            <v>30004127</v>
          </cell>
          <cell r="B3278" t="str">
            <v>0</v>
          </cell>
          <cell r="C3278" t="str">
            <v>CIP1</v>
          </cell>
          <cell r="D3278" t="str">
            <v>M003</v>
          </cell>
          <cell r="E3278">
            <v>43585</v>
          </cell>
          <cell r="F3278" t="str">
            <v>Bottle Iron Pen 520 -sewoong with Iron Shoe</v>
          </cell>
          <cell r="G3278">
            <v>5500</v>
          </cell>
          <cell r="H3278">
            <v>-1008.34</v>
          </cell>
          <cell r="I3278">
            <v>4491.66</v>
          </cell>
        </row>
        <row r="3279">
          <cell r="A3279">
            <v>30004128</v>
          </cell>
          <cell r="B3279" t="str">
            <v>0</v>
          </cell>
          <cell r="C3279" t="str">
            <v>CIP1</v>
          </cell>
          <cell r="D3279" t="str">
            <v>M003</v>
          </cell>
          <cell r="E3279">
            <v>43585</v>
          </cell>
          <cell r="F3279" t="str">
            <v>Bottle Iron Pen 520 -sewoong with Iron Shoe</v>
          </cell>
          <cell r="G3279">
            <v>5500</v>
          </cell>
          <cell r="H3279">
            <v>-1008.34</v>
          </cell>
          <cell r="I3279">
            <v>4491.66</v>
          </cell>
        </row>
        <row r="3280">
          <cell r="A3280">
            <v>30004129</v>
          </cell>
          <cell r="B3280" t="str">
            <v>0</v>
          </cell>
          <cell r="C3280" t="str">
            <v>CIP1</v>
          </cell>
          <cell r="D3280" t="str">
            <v>M003</v>
          </cell>
          <cell r="E3280">
            <v>43585</v>
          </cell>
          <cell r="F3280" t="str">
            <v>Bottle Iron Pen 520 -sewoong with Iron Shoe</v>
          </cell>
          <cell r="G3280">
            <v>5500</v>
          </cell>
          <cell r="H3280">
            <v>-1008.34</v>
          </cell>
          <cell r="I3280">
            <v>4491.66</v>
          </cell>
        </row>
        <row r="3281">
          <cell r="A3281">
            <v>30004130</v>
          </cell>
          <cell r="B3281" t="str">
            <v>0</v>
          </cell>
          <cell r="C3281" t="str">
            <v>CIP1</v>
          </cell>
          <cell r="D3281" t="str">
            <v>M003</v>
          </cell>
          <cell r="E3281">
            <v>43585</v>
          </cell>
          <cell r="F3281" t="str">
            <v>Bottle Iron Pen 520 -sewoong with Iron Shoe</v>
          </cell>
          <cell r="G3281">
            <v>5500</v>
          </cell>
          <cell r="H3281">
            <v>-1008.34</v>
          </cell>
          <cell r="I3281">
            <v>4491.66</v>
          </cell>
        </row>
        <row r="3282">
          <cell r="A3282">
            <v>30004131</v>
          </cell>
          <cell r="B3282" t="str">
            <v>0</v>
          </cell>
          <cell r="C3282" t="str">
            <v>CIP1</v>
          </cell>
          <cell r="D3282" t="str">
            <v>M003</v>
          </cell>
          <cell r="E3282">
            <v>43585</v>
          </cell>
          <cell r="F3282" t="str">
            <v>Bottle Iron Pen 520 -sewoong with Iron Shoe</v>
          </cell>
          <cell r="G3282">
            <v>5500</v>
          </cell>
          <cell r="H3282">
            <v>-1008.34</v>
          </cell>
          <cell r="I3282">
            <v>4491.66</v>
          </cell>
        </row>
        <row r="3283">
          <cell r="A3283">
            <v>30004132</v>
          </cell>
          <cell r="B3283" t="str">
            <v>0</v>
          </cell>
          <cell r="C3283" t="str">
            <v>CIP1</v>
          </cell>
          <cell r="D3283" t="str">
            <v>M003</v>
          </cell>
          <cell r="E3283">
            <v>43585</v>
          </cell>
          <cell r="F3283" t="str">
            <v>Bottle Iron Pen 520 -sewoong with Iron Shoe</v>
          </cell>
          <cell r="G3283">
            <v>5500</v>
          </cell>
          <cell r="H3283">
            <v>-1008.34</v>
          </cell>
          <cell r="I3283">
            <v>4491.66</v>
          </cell>
        </row>
        <row r="3284">
          <cell r="A3284">
            <v>30004133</v>
          </cell>
          <cell r="B3284" t="str">
            <v>0</v>
          </cell>
          <cell r="C3284" t="str">
            <v>CIP1</v>
          </cell>
          <cell r="D3284" t="str">
            <v>M003</v>
          </cell>
          <cell r="E3284">
            <v>43585</v>
          </cell>
          <cell r="F3284" t="str">
            <v>Bottle Iron Pen 520 -sewoong with Iron Shoe</v>
          </cell>
          <cell r="G3284">
            <v>5500</v>
          </cell>
          <cell r="H3284">
            <v>-1008.34</v>
          </cell>
          <cell r="I3284">
            <v>4491.66</v>
          </cell>
        </row>
        <row r="3285">
          <cell r="A3285">
            <v>30004134</v>
          </cell>
          <cell r="B3285" t="str">
            <v>0</v>
          </cell>
          <cell r="C3285" t="str">
            <v>CIP1</v>
          </cell>
          <cell r="D3285" t="str">
            <v>M003</v>
          </cell>
          <cell r="E3285">
            <v>43585</v>
          </cell>
          <cell r="F3285" t="str">
            <v>Bottle Iron Pen 520 -sewoong with Iron Shoe</v>
          </cell>
          <cell r="G3285">
            <v>5500</v>
          </cell>
          <cell r="H3285">
            <v>-1008.34</v>
          </cell>
          <cell r="I3285">
            <v>4491.66</v>
          </cell>
        </row>
        <row r="3286">
          <cell r="A3286">
            <v>30004135</v>
          </cell>
          <cell r="B3286" t="str">
            <v>0</v>
          </cell>
          <cell r="C3286" t="str">
            <v>CIP1</v>
          </cell>
          <cell r="D3286" t="str">
            <v>M003</v>
          </cell>
          <cell r="E3286">
            <v>43585</v>
          </cell>
          <cell r="F3286" t="str">
            <v>Bottle Iron Pen 520 -sewoong with Iron Shoe</v>
          </cell>
          <cell r="G3286">
            <v>5500</v>
          </cell>
          <cell r="H3286">
            <v>-1008.34</v>
          </cell>
          <cell r="I3286">
            <v>4491.66</v>
          </cell>
        </row>
        <row r="3287">
          <cell r="A3287">
            <v>30004136</v>
          </cell>
          <cell r="B3287" t="str">
            <v>0</v>
          </cell>
          <cell r="C3287" t="str">
            <v>CIP1</v>
          </cell>
          <cell r="D3287" t="str">
            <v>M003</v>
          </cell>
          <cell r="E3287">
            <v>43585</v>
          </cell>
          <cell r="F3287" t="str">
            <v>Bottle Iron Pen 520 -sewoong with Iron Shoe</v>
          </cell>
          <cell r="G3287">
            <v>5500</v>
          </cell>
          <cell r="H3287">
            <v>-1008.34</v>
          </cell>
          <cell r="I3287">
            <v>4491.66</v>
          </cell>
        </row>
        <row r="3288">
          <cell r="A3288">
            <v>30004137</v>
          </cell>
          <cell r="B3288" t="str">
            <v>0</v>
          </cell>
          <cell r="C3288" t="str">
            <v>CIP1</v>
          </cell>
          <cell r="D3288" t="str">
            <v>M003</v>
          </cell>
          <cell r="E3288">
            <v>43585</v>
          </cell>
          <cell r="F3288" t="str">
            <v>Bottle Iron Pen 520 -sewoong with Iron Shoe</v>
          </cell>
          <cell r="G3288">
            <v>5500</v>
          </cell>
          <cell r="H3288">
            <v>-1008.34</v>
          </cell>
          <cell r="I3288">
            <v>4491.66</v>
          </cell>
        </row>
        <row r="3289">
          <cell r="A3289">
            <v>30004138</v>
          </cell>
          <cell r="B3289" t="str">
            <v>0</v>
          </cell>
          <cell r="C3289" t="str">
            <v>CIP1</v>
          </cell>
          <cell r="D3289" t="str">
            <v>M003</v>
          </cell>
          <cell r="E3289">
            <v>43585</v>
          </cell>
          <cell r="F3289" t="str">
            <v>Bottle Iron Pen 520 -sewoong with Iron Shoe</v>
          </cell>
          <cell r="G3289">
            <v>5500</v>
          </cell>
          <cell r="H3289">
            <v>-1008.34</v>
          </cell>
          <cell r="I3289">
            <v>4491.66</v>
          </cell>
        </row>
        <row r="3290">
          <cell r="A3290">
            <v>30004139</v>
          </cell>
          <cell r="B3290" t="str">
            <v>0</v>
          </cell>
          <cell r="C3290" t="str">
            <v>CIP1</v>
          </cell>
          <cell r="D3290" t="str">
            <v>M003</v>
          </cell>
          <cell r="E3290">
            <v>43585</v>
          </cell>
          <cell r="F3290" t="str">
            <v>Bottle Iron Pen 520 -sewoong with Iron Shoe</v>
          </cell>
          <cell r="G3290">
            <v>5500</v>
          </cell>
          <cell r="H3290">
            <v>-1008.34</v>
          </cell>
          <cell r="I3290">
            <v>4491.66</v>
          </cell>
        </row>
        <row r="3291">
          <cell r="A3291">
            <v>30004140</v>
          </cell>
          <cell r="B3291" t="str">
            <v>0</v>
          </cell>
          <cell r="C3291" t="str">
            <v>CIP1</v>
          </cell>
          <cell r="D3291" t="str">
            <v>M003</v>
          </cell>
          <cell r="E3291">
            <v>43585</v>
          </cell>
          <cell r="F3291" t="str">
            <v>Bottle Iron Pen 520 -sewoong with Iron Shoe</v>
          </cell>
          <cell r="G3291">
            <v>5500</v>
          </cell>
          <cell r="H3291">
            <v>-1008.34</v>
          </cell>
          <cell r="I3291">
            <v>4491.66</v>
          </cell>
        </row>
        <row r="3292">
          <cell r="A3292">
            <v>30004141</v>
          </cell>
          <cell r="B3292" t="str">
            <v>0</v>
          </cell>
          <cell r="C3292" t="str">
            <v>CIP1</v>
          </cell>
          <cell r="D3292" t="str">
            <v>M003</v>
          </cell>
          <cell r="E3292">
            <v>43585</v>
          </cell>
          <cell r="F3292" t="str">
            <v>Bottle Iron Pen 520 -sewoong with Iron Shoe</v>
          </cell>
          <cell r="G3292">
            <v>5500</v>
          </cell>
          <cell r="H3292">
            <v>-1008.34</v>
          </cell>
          <cell r="I3292">
            <v>4491.66</v>
          </cell>
        </row>
        <row r="3293">
          <cell r="A3293">
            <v>30004142</v>
          </cell>
          <cell r="B3293" t="str">
            <v>0</v>
          </cell>
          <cell r="C3293" t="str">
            <v>CIP1</v>
          </cell>
          <cell r="D3293" t="str">
            <v>M003</v>
          </cell>
          <cell r="E3293">
            <v>43585</v>
          </cell>
          <cell r="F3293" t="str">
            <v>Bottle Iron Pen 520 -sewoong with Iron Shoe</v>
          </cell>
          <cell r="G3293">
            <v>5500</v>
          </cell>
          <cell r="H3293">
            <v>-1008.34</v>
          </cell>
          <cell r="I3293">
            <v>4491.66</v>
          </cell>
        </row>
        <row r="3294">
          <cell r="A3294">
            <v>30004143</v>
          </cell>
          <cell r="B3294" t="str">
            <v>0</v>
          </cell>
          <cell r="C3294" t="str">
            <v>CIP1</v>
          </cell>
          <cell r="D3294" t="str">
            <v>M003</v>
          </cell>
          <cell r="E3294">
            <v>43585</v>
          </cell>
          <cell r="F3294" t="str">
            <v>Bottle Iron Pen 520 -sewoong with Iron Shoe</v>
          </cell>
          <cell r="G3294">
            <v>5500</v>
          </cell>
          <cell r="H3294">
            <v>-1008.34</v>
          </cell>
          <cell r="I3294">
            <v>4491.66</v>
          </cell>
        </row>
        <row r="3295">
          <cell r="A3295">
            <v>30004144</v>
          </cell>
          <cell r="B3295" t="str">
            <v>0</v>
          </cell>
          <cell r="C3295" t="str">
            <v>CIP1</v>
          </cell>
          <cell r="D3295" t="str">
            <v>M003</v>
          </cell>
          <cell r="E3295">
            <v>43585</v>
          </cell>
          <cell r="F3295" t="str">
            <v>Bottle Iron Pen 520 -sewoong with Iron Shoe</v>
          </cell>
          <cell r="G3295">
            <v>5500</v>
          </cell>
          <cell r="H3295">
            <v>-1008.34</v>
          </cell>
          <cell r="I3295">
            <v>4491.66</v>
          </cell>
        </row>
        <row r="3296">
          <cell r="A3296">
            <v>30004145</v>
          </cell>
          <cell r="B3296" t="str">
            <v>0</v>
          </cell>
          <cell r="C3296" t="str">
            <v>CIP1</v>
          </cell>
          <cell r="D3296" t="str">
            <v>M003</v>
          </cell>
          <cell r="E3296">
            <v>43585</v>
          </cell>
          <cell r="F3296" t="str">
            <v>Bottle Iron Pen 520 -sewoong with Iron Shoe</v>
          </cell>
          <cell r="G3296">
            <v>5500</v>
          </cell>
          <cell r="H3296">
            <v>-1008.34</v>
          </cell>
          <cell r="I3296">
            <v>4491.66</v>
          </cell>
        </row>
        <row r="3297">
          <cell r="A3297">
            <v>30004146</v>
          </cell>
          <cell r="B3297" t="str">
            <v>0</v>
          </cell>
          <cell r="C3297" t="str">
            <v>CIP1</v>
          </cell>
          <cell r="D3297" t="str">
            <v>M003</v>
          </cell>
          <cell r="E3297">
            <v>43585</v>
          </cell>
          <cell r="F3297" t="str">
            <v>Bottle Iron Pen 520 -sewoong with Iron Shoe</v>
          </cell>
          <cell r="G3297">
            <v>5500</v>
          </cell>
          <cell r="H3297">
            <v>-1008.34</v>
          </cell>
          <cell r="I3297">
            <v>4491.66</v>
          </cell>
        </row>
        <row r="3298">
          <cell r="A3298">
            <v>30004147</v>
          </cell>
          <cell r="B3298" t="str">
            <v>0</v>
          </cell>
          <cell r="C3298" t="str">
            <v>CIP1</v>
          </cell>
          <cell r="D3298" t="str">
            <v>M003</v>
          </cell>
          <cell r="E3298">
            <v>43585</v>
          </cell>
          <cell r="F3298" t="str">
            <v>Bottle Iron Pen 520 -sewoong with Iron Shoe</v>
          </cell>
          <cell r="G3298">
            <v>5500</v>
          </cell>
          <cell r="H3298">
            <v>-1008.34</v>
          </cell>
          <cell r="I3298">
            <v>4491.66</v>
          </cell>
        </row>
        <row r="3299">
          <cell r="A3299">
            <v>30004148</v>
          </cell>
          <cell r="B3299" t="str">
            <v>0</v>
          </cell>
          <cell r="C3299" t="str">
            <v>CIP1</v>
          </cell>
          <cell r="D3299" t="str">
            <v>M003</v>
          </cell>
          <cell r="E3299">
            <v>43585</v>
          </cell>
          <cell r="F3299" t="str">
            <v>Bottle Iron Pen 520 -sewoong with Iron Shoe</v>
          </cell>
          <cell r="G3299">
            <v>5500</v>
          </cell>
          <cell r="H3299">
            <v>-1008.34</v>
          </cell>
          <cell r="I3299">
            <v>4491.66</v>
          </cell>
        </row>
        <row r="3300">
          <cell r="A3300">
            <v>30004149</v>
          </cell>
          <cell r="B3300" t="str">
            <v>0</v>
          </cell>
          <cell r="C3300" t="str">
            <v>CIP1</v>
          </cell>
          <cell r="D3300" t="str">
            <v>M003</v>
          </cell>
          <cell r="E3300">
            <v>43585</v>
          </cell>
          <cell r="F3300" t="str">
            <v>Vaccuam Iron Table (Yamata Brand)</v>
          </cell>
          <cell r="G3300">
            <v>18999.990000000002</v>
          </cell>
          <cell r="H3300">
            <v>-3483.34</v>
          </cell>
          <cell r="I3300">
            <v>15516.65</v>
          </cell>
        </row>
        <row r="3301">
          <cell r="A3301">
            <v>30004150</v>
          </cell>
          <cell r="B3301" t="str">
            <v>0</v>
          </cell>
          <cell r="C3301" t="str">
            <v>CIP1</v>
          </cell>
          <cell r="D3301" t="str">
            <v>M003</v>
          </cell>
          <cell r="E3301">
            <v>43585</v>
          </cell>
          <cell r="F3301" t="str">
            <v>Vaccuam Iron Table (Yamata Brand)</v>
          </cell>
          <cell r="G3301">
            <v>18999.990000000002</v>
          </cell>
          <cell r="H3301">
            <v>-3483.34</v>
          </cell>
          <cell r="I3301">
            <v>15516.65</v>
          </cell>
        </row>
        <row r="3302">
          <cell r="A3302">
            <v>30004151</v>
          </cell>
          <cell r="B3302" t="str">
            <v>0</v>
          </cell>
          <cell r="C3302" t="str">
            <v>CIP1</v>
          </cell>
          <cell r="D3302" t="str">
            <v>M003</v>
          </cell>
          <cell r="E3302">
            <v>43585</v>
          </cell>
          <cell r="F3302" t="str">
            <v>Vaccuam Iron Table (Yamata Brand)</v>
          </cell>
          <cell r="G3302">
            <v>18999.990000000002</v>
          </cell>
          <cell r="H3302">
            <v>-3483.34</v>
          </cell>
          <cell r="I3302">
            <v>15516.65</v>
          </cell>
        </row>
        <row r="3303">
          <cell r="A3303">
            <v>30004152</v>
          </cell>
          <cell r="B3303" t="str">
            <v>0</v>
          </cell>
          <cell r="C3303" t="str">
            <v>CIP1</v>
          </cell>
          <cell r="D3303" t="str">
            <v>M003</v>
          </cell>
          <cell r="E3303">
            <v>43585</v>
          </cell>
          <cell r="F3303" t="str">
            <v>Vaccuam Iron Table (Yamata Brand)</v>
          </cell>
          <cell r="G3303">
            <v>18999.990000000002</v>
          </cell>
          <cell r="H3303">
            <v>-3483.34</v>
          </cell>
          <cell r="I3303">
            <v>15516.65</v>
          </cell>
        </row>
        <row r="3304">
          <cell r="A3304">
            <v>30004153</v>
          </cell>
          <cell r="B3304" t="str">
            <v>0</v>
          </cell>
          <cell r="C3304" t="str">
            <v>CIP1</v>
          </cell>
          <cell r="D3304" t="str">
            <v>M003</v>
          </cell>
          <cell r="E3304">
            <v>43585</v>
          </cell>
          <cell r="F3304" t="str">
            <v>Vaccuam Iron Table (Yamata Brand)</v>
          </cell>
          <cell r="G3304">
            <v>18999.990000000002</v>
          </cell>
          <cell r="H3304">
            <v>-3483.34</v>
          </cell>
          <cell r="I3304">
            <v>15516.65</v>
          </cell>
        </row>
        <row r="3305">
          <cell r="A3305">
            <v>30004154</v>
          </cell>
          <cell r="B3305" t="str">
            <v>0</v>
          </cell>
          <cell r="C3305" t="str">
            <v>CIP1</v>
          </cell>
          <cell r="D3305" t="str">
            <v>M003</v>
          </cell>
          <cell r="E3305">
            <v>43585</v>
          </cell>
          <cell r="F3305" t="str">
            <v>Vaccuam Iron Table (Yamata Brand)</v>
          </cell>
          <cell r="G3305">
            <v>18999.990000000002</v>
          </cell>
          <cell r="H3305">
            <v>-3483.34</v>
          </cell>
          <cell r="I3305">
            <v>15516.65</v>
          </cell>
        </row>
        <row r="3306">
          <cell r="A3306">
            <v>30004155</v>
          </cell>
          <cell r="B3306" t="str">
            <v>0</v>
          </cell>
          <cell r="C3306" t="str">
            <v>CIP1</v>
          </cell>
          <cell r="D3306" t="str">
            <v>M003</v>
          </cell>
          <cell r="E3306">
            <v>43585</v>
          </cell>
          <cell r="F3306" t="str">
            <v>Vaccuam Iron Table (Yamata Brand)</v>
          </cell>
          <cell r="G3306">
            <v>18999.990000000002</v>
          </cell>
          <cell r="H3306">
            <v>-3483.34</v>
          </cell>
          <cell r="I3306">
            <v>15516.65</v>
          </cell>
        </row>
        <row r="3307">
          <cell r="A3307">
            <v>30004156</v>
          </cell>
          <cell r="B3307" t="str">
            <v>0</v>
          </cell>
          <cell r="C3307" t="str">
            <v>CIP1</v>
          </cell>
          <cell r="D3307" t="str">
            <v>M003</v>
          </cell>
          <cell r="E3307">
            <v>43585</v>
          </cell>
          <cell r="F3307" t="str">
            <v>Vaccuam Iron Table (Yamata Brand)</v>
          </cell>
          <cell r="G3307">
            <v>18999.990000000002</v>
          </cell>
          <cell r="H3307">
            <v>-3483.34</v>
          </cell>
          <cell r="I3307">
            <v>15516.65</v>
          </cell>
        </row>
        <row r="3308">
          <cell r="A3308">
            <v>30004157</v>
          </cell>
          <cell r="B3308" t="str">
            <v>0</v>
          </cell>
          <cell r="C3308" t="str">
            <v>CIP1</v>
          </cell>
          <cell r="D3308" t="str">
            <v>M003</v>
          </cell>
          <cell r="E3308">
            <v>43585</v>
          </cell>
          <cell r="F3308" t="str">
            <v>Vaccuam Iron Table (Yamata Brand)</v>
          </cell>
          <cell r="G3308">
            <v>18999.990000000002</v>
          </cell>
          <cell r="H3308">
            <v>-3483.34</v>
          </cell>
          <cell r="I3308">
            <v>15516.65</v>
          </cell>
        </row>
        <row r="3309">
          <cell r="A3309">
            <v>30004158</v>
          </cell>
          <cell r="B3309" t="str">
            <v>0</v>
          </cell>
          <cell r="C3309" t="str">
            <v>CIP1</v>
          </cell>
          <cell r="D3309" t="str">
            <v>M003</v>
          </cell>
          <cell r="E3309">
            <v>43585</v>
          </cell>
          <cell r="F3309" t="str">
            <v>Vaccuam Iron Table (Yamata Brand)</v>
          </cell>
          <cell r="G3309">
            <v>18999.990000000002</v>
          </cell>
          <cell r="H3309">
            <v>-3483.34</v>
          </cell>
          <cell r="I3309">
            <v>15516.65</v>
          </cell>
        </row>
        <row r="3310">
          <cell r="A3310">
            <v>30004159</v>
          </cell>
          <cell r="B3310" t="str">
            <v>0</v>
          </cell>
          <cell r="C3310" t="str">
            <v>CIP1</v>
          </cell>
          <cell r="D3310" t="str">
            <v>M003</v>
          </cell>
          <cell r="E3310">
            <v>43585</v>
          </cell>
          <cell r="F3310" t="str">
            <v>Vaccuam Iron Table (Yamata Brand)</v>
          </cell>
          <cell r="G3310">
            <v>18999.990000000002</v>
          </cell>
          <cell r="H3310">
            <v>-3483.34</v>
          </cell>
          <cell r="I3310">
            <v>15516.65</v>
          </cell>
        </row>
        <row r="3311">
          <cell r="A3311">
            <v>30004160</v>
          </cell>
          <cell r="B3311" t="str">
            <v>0</v>
          </cell>
          <cell r="C3311" t="str">
            <v>CIP1</v>
          </cell>
          <cell r="D3311" t="str">
            <v>M003</v>
          </cell>
          <cell r="E3311">
            <v>43585</v>
          </cell>
          <cell r="F3311" t="str">
            <v>Vaccuam Iron Table (Yamata Brand)</v>
          </cell>
          <cell r="G3311">
            <v>18999.990000000002</v>
          </cell>
          <cell r="H3311">
            <v>-3483.34</v>
          </cell>
          <cell r="I3311">
            <v>15516.65</v>
          </cell>
        </row>
        <row r="3312">
          <cell r="A3312">
            <v>30004161</v>
          </cell>
          <cell r="B3312" t="str">
            <v>0</v>
          </cell>
          <cell r="C3312" t="str">
            <v>CIP1</v>
          </cell>
          <cell r="D3312" t="str">
            <v>M003</v>
          </cell>
          <cell r="E3312">
            <v>43585</v>
          </cell>
          <cell r="F3312" t="str">
            <v>Vaccuam Iron Table (Yamata Brand)</v>
          </cell>
          <cell r="G3312">
            <v>18999.990000000002</v>
          </cell>
          <cell r="H3312">
            <v>-3483.34</v>
          </cell>
          <cell r="I3312">
            <v>15516.65</v>
          </cell>
        </row>
        <row r="3313">
          <cell r="A3313">
            <v>30004162</v>
          </cell>
          <cell r="B3313" t="str">
            <v>0</v>
          </cell>
          <cell r="C3313" t="str">
            <v>CIP1</v>
          </cell>
          <cell r="D3313" t="str">
            <v>M003</v>
          </cell>
          <cell r="E3313">
            <v>43585</v>
          </cell>
          <cell r="F3313" t="str">
            <v>Vaccuam Iron Table (Yamata Brand)</v>
          </cell>
          <cell r="G3313">
            <v>18999.990000000002</v>
          </cell>
          <cell r="H3313">
            <v>-3483.34</v>
          </cell>
          <cell r="I3313">
            <v>15516.65</v>
          </cell>
        </row>
        <row r="3314">
          <cell r="A3314">
            <v>30004163</v>
          </cell>
          <cell r="B3314" t="str">
            <v>0</v>
          </cell>
          <cell r="C3314" t="str">
            <v>CIP1</v>
          </cell>
          <cell r="D3314" t="str">
            <v>M003</v>
          </cell>
          <cell r="E3314">
            <v>43585</v>
          </cell>
          <cell r="F3314" t="str">
            <v>Vaccuam Iron Table (Yamata Brand)</v>
          </cell>
          <cell r="G3314">
            <v>18999.990000000002</v>
          </cell>
          <cell r="H3314">
            <v>-3483.34</v>
          </cell>
          <cell r="I3314">
            <v>15516.65</v>
          </cell>
        </row>
        <row r="3315">
          <cell r="A3315">
            <v>30004164</v>
          </cell>
          <cell r="B3315" t="str">
            <v>0</v>
          </cell>
          <cell r="C3315" t="str">
            <v>CIP1</v>
          </cell>
          <cell r="D3315" t="str">
            <v>M003</v>
          </cell>
          <cell r="E3315">
            <v>43585</v>
          </cell>
          <cell r="F3315" t="str">
            <v>Vaccuam Iron Table (Yamata Brand)</v>
          </cell>
          <cell r="G3315">
            <v>18999.990000000002</v>
          </cell>
          <cell r="H3315">
            <v>-3483.34</v>
          </cell>
          <cell r="I3315">
            <v>15516.65</v>
          </cell>
        </row>
        <row r="3316">
          <cell r="A3316">
            <v>30004165</v>
          </cell>
          <cell r="B3316" t="str">
            <v>0</v>
          </cell>
          <cell r="C3316" t="str">
            <v>CIP1</v>
          </cell>
          <cell r="D3316" t="str">
            <v>M003</v>
          </cell>
          <cell r="E3316">
            <v>43585</v>
          </cell>
          <cell r="F3316" t="str">
            <v>Vaccuam Iron Table (Yamata Brand)</v>
          </cell>
          <cell r="G3316">
            <v>18999.990000000002</v>
          </cell>
          <cell r="H3316">
            <v>-3483.34</v>
          </cell>
          <cell r="I3316">
            <v>15516.65</v>
          </cell>
        </row>
        <row r="3317">
          <cell r="A3317">
            <v>30004166</v>
          </cell>
          <cell r="B3317" t="str">
            <v>0</v>
          </cell>
          <cell r="C3317" t="str">
            <v>CIP1</v>
          </cell>
          <cell r="D3317" t="str">
            <v>M003</v>
          </cell>
          <cell r="E3317">
            <v>43585</v>
          </cell>
          <cell r="F3317" t="str">
            <v>Vaccuam Iron Table (Yamata Brand)</v>
          </cell>
          <cell r="G3317">
            <v>18999.990000000002</v>
          </cell>
          <cell r="H3317">
            <v>-3483.34</v>
          </cell>
          <cell r="I3317">
            <v>15516.65</v>
          </cell>
        </row>
        <row r="3318">
          <cell r="A3318">
            <v>30004167</v>
          </cell>
          <cell r="B3318" t="str">
            <v>0</v>
          </cell>
          <cell r="C3318" t="str">
            <v>CIP1</v>
          </cell>
          <cell r="D3318" t="str">
            <v>M003</v>
          </cell>
          <cell r="E3318">
            <v>43585</v>
          </cell>
          <cell r="F3318" t="str">
            <v>Vaccuam Iron Table (Yamata Brand)</v>
          </cell>
          <cell r="G3318">
            <v>18999.990000000002</v>
          </cell>
          <cell r="H3318">
            <v>-3483.34</v>
          </cell>
          <cell r="I3318">
            <v>15516.65</v>
          </cell>
        </row>
        <row r="3319">
          <cell r="A3319">
            <v>30004168</v>
          </cell>
          <cell r="B3319" t="str">
            <v>0</v>
          </cell>
          <cell r="C3319" t="str">
            <v>CIP1</v>
          </cell>
          <cell r="D3319" t="str">
            <v>M003</v>
          </cell>
          <cell r="E3319">
            <v>43585</v>
          </cell>
          <cell r="F3319" t="str">
            <v>Vaccuam Iron Table (Yamata Brand)</v>
          </cell>
          <cell r="G3319">
            <v>19000.189999999999</v>
          </cell>
          <cell r="H3319">
            <v>-3483.37</v>
          </cell>
          <cell r="I3319">
            <v>15516.82</v>
          </cell>
        </row>
        <row r="3320">
          <cell r="A3320">
            <v>30004169</v>
          </cell>
          <cell r="B3320" t="str">
            <v>0</v>
          </cell>
          <cell r="C3320" t="str">
            <v>CIP1</v>
          </cell>
          <cell r="D3320" t="str">
            <v>M003</v>
          </cell>
          <cell r="E3320">
            <v>43585</v>
          </cell>
          <cell r="F3320" t="str">
            <v>Cutting Table (16'x4x3')</v>
          </cell>
          <cell r="G3320">
            <v>70000</v>
          </cell>
          <cell r="H3320">
            <v>-12833.34</v>
          </cell>
          <cell r="I3320">
            <v>57166.66</v>
          </cell>
        </row>
        <row r="3321">
          <cell r="A3321">
            <v>30004170</v>
          </cell>
          <cell r="B3321" t="str">
            <v>0</v>
          </cell>
          <cell r="C3321" t="str">
            <v>CIP1</v>
          </cell>
          <cell r="D3321" t="str">
            <v>M003</v>
          </cell>
          <cell r="E3321">
            <v>43585</v>
          </cell>
          <cell r="F3321" t="str">
            <v>Cutting Table made by Melamine Board including ext</v>
          </cell>
          <cell r="G3321">
            <v>277400</v>
          </cell>
          <cell r="H3321">
            <v>-50856.66</v>
          </cell>
          <cell r="I3321">
            <v>226543.34</v>
          </cell>
        </row>
        <row r="3322">
          <cell r="A3322">
            <v>30004180</v>
          </cell>
          <cell r="B3322" t="str">
            <v>0</v>
          </cell>
          <cell r="C3322" t="str">
            <v>CIP1</v>
          </cell>
          <cell r="D3322" t="str">
            <v>M003</v>
          </cell>
          <cell r="E3322">
            <v>43659</v>
          </cell>
          <cell r="F3322" t="str">
            <v>Stem Iron Spe-620</v>
          </cell>
          <cell r="G3322">
            <v>6000</v>
          </cell>
          <cell r="H3322">
            <v>-1000</v>
          </cell>
          <cell r="I3322">
            <v>5000</v>
          </cell>
        </row>
        <row r="3323">
          <cell r="A3323">
            <v>30004181</v>
          </cell>
          <cell r="B3323" t="str">
            <v>0</v>
          </cell>
          <cell r="C3323" t="str">
            <v>CIP1</v>
          </cell>
          <cell r="D3323" t="str">
            <v>M003</v>
          </cell>
          <cell r="E3323">
            <v>43659</v>
          </cell>
          <cell r="F3323" t="str">
            <v>Stem Iron Spe-620</v>
          </cell>
          <cell r="G3323">
            <v>6000</v>
          </cell>
          <cell r="H3323">
            <v>-1000</v>
          </cell>
          <cell r="I3323">
            <v>5000</v>
          </cell>
        </row>
        <row r="3324">
          <cell r="A3324">
            <v>30004182</v>
          </cell>
          <cell r="B3324" t="str">
            <v>0</v>
          </cell>
          <cell r="C3324" t="str">
            <v>CIP1</v>
          </cell>
          <cell r="D3324" t="str">
            <v>M003</v>
          </cell>
          <cell r="E3324">
            <v>43659</v>
          </cell>
          <cell r="F3324" t="str">
            <v>Stem Iron Spe-620</v>
          </cell>
          <cell r="G3324">
            <v>6000</v>
          </cell>
          <cell r="H3324">
            <v>-1000</v>
          </cell>
          <cell r="I3324">
            <v>5000</v>
          </cell>
        </row>
        <row r="3325">
          <cell r="A3325">
            <v>30004183</v>
          </cell>
          <cell r="B3325" t="str">
            <v>0</v>
          </cell>
          <cell r="C3325" t="str">
            <v>CIP1</v>
          </cell>
          <cell r="D3325" t="str">
            <v>M003</v>
          </cell>
          <cell r="E3325">
            <v>43659</v>
          </cell>
          <cell r="F3325" t="str">
            <v>Stem Iron Spe-620</v>
          </cell>
          <cell r="G3325">
            <v>6000</v>
          </cell>
          <cell r="H3325">
            <v>-1000</v>
          </cell>
          <cell r="I3325">
            <v>5000</v>
          </cell>
        </row>
        <row r="3326">
          <cell r="A3326">
            <v>30004184</v>
          </cell>
          <cell r="B3326" t="str">
            <v>0</v>
          </cell>
          <cell r="C3326" t="str">
            <v>CIP1</v>
          </cell>
          <cell r="D3326" t="str">
            <v>M003</v>
          </cell>
          <cell r="E3326">
            <v>43659</v>
          </cell>
          <cell r="F3326" t="str">
            <v>Stem Iron Spe-620</v>
          </cell>
          <cell r="G3326">
            <v>6000</v>
          </cell>
          <cell r="H3326">
            <v>-1000</v>
          </cell>
          <cell r="I3326">
            <v>5000</v>
          </cell>
        </row>
        <row r="3327">
          <cell r="A3327">
            <v>30004185</v>
          </cell>
          <cell r="B3327" t="str">
            <v>0</v>
          </cell>
          <cell r="C3327" t="str">
            <v>CIP1</v>
          </cell>
          <cell r="D3327" t="str">
            <v>M003</v>
          </cell>
          <cell r="E3327">
            <v>43659</v>
          </cell>
          <cell r="F3327" t="str">
            <v>Stem Iron Spe-620</v>
          </cell>
          <cell r="G3327">
            <v>6000</v>
          </cell>
          <cell r="H3327">
            <v>-1000</v>
          </cell>
          <cell r="I3327">
            <v>5000</v>
          </cell>
        </row>
        <row r="3328">
          <cell r="A3328">
            <v>30004186</v>
          </cell>
          <cell r="B3328" t="str">
            <v>0</v>
          </cell>
          <cell r="C3328" t="str">
            <v>CIP1</v>
          </cell>
          <cell r="D3328" t="str">
            <v>M003</v>
          </cell>
          <cell r="E3328">
            <v>43659</v>
          </cell>
          <cell r="F3328" t="str">
            <v>Stem Iron Spe-620</v>
          </cell>
          <cell r="G3328">
            <v>6000</v>
          </cell>
          <cell r="H3328">
            <v>-1000</v>
          </cell>
          <cell r="I3328">
            <v>5000</v>
          </cell>
        </row>
        <row r="3329">
          <cell r="A3329">
            <v>30004187</v>
          </cell>
          <cell r="B3329" t="str">
            <v>0</v>
          </cell>
          <cell r="C3329" t="str">
            <v>CIP1</v>
          </cell>
          <cell r="D3329" t="str">
            <v>M003</v>
          </cell>
          <cell r="E3329">
            <v>43659</v>
          </cell>
          <cell r="F3329" t="str">
            <v>Iron Table</v>
          </cell>
          <cell r="G3329">
            <v>21000</v>
          </cell>
          <cell r="H3329">
            <v>-3500</v>
          </cell>
          <cell r="I3329">
            <v>17500</v>
          </cell>
        </row>
        <row r="3330">
          <cell r="A3330">
            <v>30004188</v>
          </cell>
          <cell r="B3330" t="str">
            <v>0</v>
          </cell>
          <cell r="C3330" t="str">
            <v>CIP1</v>
          </cell>
          <cell r="D3330" t="str">
            <v>M003</v>
          </cell>
          <cell r="E3330">
            <v>43659</v>
          </cell>
          <cell r="F3330" t="str">
            <v>Iron Table</v>
          </cell>
          <cell r="G3330">
            <v>21000</v>
          </cell>
          <cell r="H3330">
            <v>-3500</v>
          </cell>
          <cell r="I3330">
            <v>17500</v>
          </cell>
        </row>
        <row r="3331">
          <cell r="A3331">
            <v>30004189</v>
          </cell>
          <cell r="B3331" t="str">
            <v>0</v>
          </cell>
          <cell r="C3331" t="str">
            <v>CIP1</v>
          </cell>
          <cell r="D3331" t="str">
            <v>M003</v>
          </cell>
          <cell r="E3331">
            <v>43659</v>
          </cell>
          <cell r="F3331" t="str">
            <v>Iron Table</v>
          </cell>
          <cell r="G3331">
            <v>21000</v>
          </cell>
          <cell r="H3331">
            <v>-3500</v>
          </cell>
          <cell r="I3331">
            <v>17500</v>
          </cell>
        </row>
        <row r="3332">
          <cell r="A3332">
            <v>30004200</v>
          </cell>
          <cell r="B3332" t="str">
            <v>0</v>
          </cell>
          <cell r="C3332" t="str">
            <v>CIP1</v>
          </cell>
          <cell r="D3332" t="str">
            <v>M003</v>
          </cell>
          <cell r="E3332">
            <v>43708</v>
          </cell>
          <cell r="F3332" t="str">
            <v>Round Blade Cutting Machine</v>
          </cell>
          <cell r="G3332">
            <v>31737.3</v>
          </cell>
          <cell r="H3332">
            <v>-7089.32</v>
          </cell>
          <cell r="I3332">
            <v>24647.98</v>
          </cell>
        </row>
        <row r="3333">
          <cell r="A3333">
            <v>30004201</v>
          </cell>
          <cell r="B3333" t="str">
            <v>0</v>
          </cell>
          <cell r="C3333" t="str">
            <v>CIP1</v>
          </cell>
          <cell r="D3333" t="str">
            <v>M003</v>
          </cell>
          <cell r="E3333">
            <v>43708</v>
          </cell>
          <cell r="F3333" t="str">
            <v>Round Blade Cutting Machine</v>
          </cell>
          <cell r="G3333">
            <v>31737.3</v>
          </cell>
          <cell r="H3333">
            <v>-7089.32</v>
          </cell>
          <cell r="I3333">
            <v>24647.98</v>
          </cell>
        </row>
        <row r="3334">
          <cell r="A3334">
            <v>30004202</v>
          </cell>
          <cell r="B3334" t="str">
            <v>0</v>
          </cell>
          <cell r="C3334" t="str">
            <v>CIP1</v>
          </cell>
          <cell r="D3334" t="str">
            <v>M003</v>
          </cell>
          <cell r="E3334">
            <v>43708</v>
          </cell>
          <cell r="F3334" t="str">
            <v>Round Blade Cutting Machine</v>
          </cell>
          <cell r="G3334">
            <v>31737.3</v>
          </cell>
          <cell r="H3334">
            <v>-7089.32</v>
          </cell>
          <cell r="I3334">
            <v>24647.98</v>
          </cell>
        </row>
        <row r="3335">
          <cell r="A3335">
            <v>30004203</v>
          </cell>
          <cell r="B3335" t="str">
            <v>0</v>
          </cell>
          <cell r="C3335" t="str">
            <v>CIP1</v>
          </cell>
          <cell r="D3335" t="str">
            <v>M003</v>
          </cell>
          <cell r="E3335">
            <v>43708</v>
          </cell>
          <cell r="F3335" t="str">
            <v>Round Blade Cutting Machine</v>
          </cell>
          <cell r="G3335">
            <v>31737.3</v>
          </cell>
          <cell r="H3335">
            <v>-7089.32</v>
          </cell>
          <cell r="I3335">
            <v>24647.98</v>
          </cell>
        </row>
        <row r="3336">
          <cell r="A3336">
            <v>30004204</v>
          </cell>
          <cell r="B3336" t="str">
            <v>0</v>
          </cell>
          <cell r="C3336" t="str">
            <v>CIP1</v>
          </cell>
          <cell r="D3336" t="str">
            <v>M003</v>
          </cell>
          <cell r="E3336">
            <v>43708</v>
          </cell>
          <cell r="F3336" t="str">
            <v>Round Blade Cutting Machine</v>
          </cell>
          <cell r="G3336">
            <v>31737.3</v>
          </cell>
          <cell r="H3336">
            <v>-7089.32</v>
          </cell>
          <cell r="I3336">
            <v>24647.98</v>
          </cell>
        </row>
        <row r="3337">
          <cell r="A3337">
            <v>30004205</v>
          </cell>
          <cell r="B3337" t="str">
            <v>0</v>
          </cell>
          <cell r="C3337" t="str">
            <v>CIP1</v>
          </cell>
          <cell r="D3337" t="str">
            <v>M003</v>
          </cell>
          <cell r="E3337">
            <v>43751</v>
          </cell>
          <cell r="F3337" t="str">
            <v>Button pull tester STA-0020</v>
          </cell>
          <cell r="G3337">
            <v>175000</v>
          </cell>
          <cell r="H3337">
            <v>-26250</v>
          </cell>
          <cell r="I3337">
            <v>148750</v>
          </cell>
        </row>
        <row r="3338">
          <cell r="A3338">
            <v>30004207</v>
          </cell>
          <cell r="B3338" t="str">
            <v>0</v>
          </cell>
          <cell r="C3338" t="str">
            <v>CIP1</v>
          </cell>
          <cell r="D3338" t="str">
            <v>M003</v>
          </cell>
          <cell r="E3338">
            <v>43799</v>
          </cell>
          <cell r="F3338" t="str">
            <v>"Dennison Plastic Staple MC ST-9000</v>
          </cell>
          <cell r="G3338">
            <v>67535.61</v>
          </cell>
          <cell r="H3338">
            <v>-9755.14</v>
          </cell>
          <cell r="I3338">
            <v>57780.47</v>
          </cell>
        </row>
        <row r="3339">
          <cell r="A3339">
            <v>30004208</v>
          </cell>
          <cell r="B3339" t="str">
            <v>0</v>
          </cell>
          <cell r="C3339" t="str">
            <v>CIP1</v>
          </cell>
          <cell r="D3339" t="str">
            <v>M003</v>
          </cell>
          <cell r="E3339">
            <v>43799</v>
          </cell>
          <cell r="F3339" t="str">
            <v>"Dennison Plastic Staple MC ST-9000</v>
          </cell>
          <cell r="G3339">
            <v>67535.61</v>
          </cell>
          <cell r="H3339">
            <v>-9755.14</v>
          </cell>
          <cell r="I3339">
            <v>57780.47</v>
          </cell>
        </row>
        <row r="3340">
          <cell r="A3340">
            <v>30004209</v>
          </cell>
          <cell r="B3340" t="str">
            <v>0</v>
          </cell>
          <cell r="C3340" t="str">
            <v>CIP1</v>
          </cell>
          <cell r="D3340" t="str">
            <v>M003</v>
          </cell>
          <cell r="E3340">
            <v>43799</v>
          </cell>
          <cell r="F3340" t="str">
            <v>"Dennison Plastic Staple MC ST-9000</v>
          </cell>
          <cell r="G3340">
            <v>67535.61</v>
          </cell>
          <cell r="H3340">
            <v>-9755.14</v>
          </cell>
          <cell r="I3340">
            <v>57780.47</v>
          </cell>
        </row>
        <row r="3341">
          <cell r="A3341">
            <v>30004210</v>
          </cell>
          <cell r="B3341" t="str">
            <v>0</v>
          </cell>
          <cell r="C3341" t="str">
            <v>CIP1</v>
          </cell>
          <cell r="D3341" t="str">
            <v>M003</v>
          </cell>
          <cell r="E3341">
            <v>43799</v>
          </cell>
          <cell r="F3341" t="str">
            <v>"Dennison Plastic Staple MC ST-9000</v>
          </cell>
          <cell r="G3341">
            <v>67535.61</v>
          </cell>
          <cell r="H3341">
            <v>-9755.14</v>
          </cell>
          <cell r="I3341">
            <v>57780.47</v>
          </cell>
        </row>
        <row r="3342">
          <cell r="A3342">
            <v>30004211</v>
          </cell>
          <cell r="B3342" t="str">
            <v>0</v>
          </cell>
          <cell r="C3342" t="str">
            <v>CIP1</v>
          </cell>
          <cell r="D3342" t="str">
            <v>M003</v>
          </cell>
          <cell r="E3342">
            <v>43799</v>
          </cell>
          <cell r="F3342" t="str">
            <v>"Dennison Plastic Staple MC ST-9000</v>
          </cell>
          <cell r="G3342">
            <v>67535.61</v>
          </cell>
          <cell r="H3342">
            <v>-9755.14</v>
          </cell>
          <cell r="I3342">
            <v>57780.47</v>
          </cell>
        </row>
        <row r="3343">
          <cell r="A3343">
            <v>30004212</v>
          </cell>
          <cell r="B3343" t="str">
            <v>0</v>
          </cell>
          <cell r="C3343" t="str">
            <v>CIP1</v>
          </cell>
          <cell r="D3343" t="str">
            <v>M003</v>
          </cell>
          <cell r="E3343">
            <v>43799</v>
          </cell>
          <cell r="F3343" t="str">
            <v>Fusing MC HP-450</v>
          </cell>
          <cell r="G3343">
            <v>94629.62</v>
          </cell>
          <cell r="H3343">
            <v>-13668.72</v>
          </cell>
          <cell r="I3343">
            <v>80960.899999999994</v>
          </cell>
        </row>
        <row r="3344">
          <cell r="A3344">
            <v>30004213</v>
          </cell>
          <cell r="B3344" t="str">
            <v>0</v>
          </cell>
          <cell r="C3344" t="str">
            <v>CIP1</v>
          </cell>
          <cell r="D3344" t="str">
            <v>M003</v>
          </cell>
          <cell r="E3344">
            <v>43799</v>
          </cell>
          <cell r="F3344" t="str">
            <v>Fusing MC HP-450</v>
          </cell>
          <cell r="G3344">
            <v>94629.62</v>
          </cell>
          <cell r="H3344">
            <v>-13668.72</v>
          </cell>
          <cell r="I3344">
            <v>80960.899999999994</v>
          </cell>
        </row>
        <row r="3345">
          <cell r="A3345">
            <v>30004214</v>
          </cell>
          <cell r="B3345" t="str">
            <v>0</v>
          </cell>
          <cell r="C3345" t="str">
            <v>CIP1</v>
          </cell>
          <cell r="D3345" t="str">
            <v>M003</v>
          </cell>
          <cell r="E3345">
            <v>43799</v>
          </cell>
          <cell r="F3345" t="str">
            <v>Fusing MC HP-900LFS</v>
          </cell>
          <cell r="G3345">
            <v>350862.94</v>
          </cell>
          <cell r="H3345">
            <v>-50680.2</v>
          </cell>
          <cell r="I3345">
            <v>300182.74</v>
          </cell>
        </row>
        <row r="3346">
          <cell r="A3346">
            <v>30004215</v>
          </cell>
          <cell r="B3346" t="str">
            <v>0</v>
          </cell>
          <cell r="C3346" t="str">
            <v>CIP1</v>
          </cell>
          <cell r="D3346" t="str">
            <v>M003</v>
          </cell>
          <cell r="E3346">
            <v>43799</v>
          </cell>
          <cell r="F3346" t="str">
            <v>Single Needle Lock Stitch 84522900</v>
          </cell>
          <cell r="G3346">
            <v>31513.55</v>
          </cell>
          <cell r="H3346">
            <v>-4551.95</v>
          </cell>
          <cell r="I3346">
            <v>26961.599999999999</v>
          </cell>
        </row>
        <row r="3347">
          <cell r="A3347">
            <v>30004216</v>
          </cell>
          <cell r="B3347" t="str">
            <v>0</v>
          </cell>
          <cell r="C3347" t="str">
            <v>CIP1</v>
          </cell>
          <cell r="D3347" t="str">
            <v>M003</v>
          </cell>
          <cell r="E3347">
            <v>43799</v>
          </cell>
          <cell r="F3347" t="str">
            <v>Single Needle Lock Stitch 84522900</v>
          </cell>
          <cell r="G3347">
            <v>31513.55</v>
          </cell>
          <cell r="H3347">
            <v>-4551.95</v>
          </cell>
          <cell r="I3347">
            <v>26961.599999999999</v>
          </cell>
        </row>
        <row r="3348">
          <cell r="A3348">
            <v>30004217</v>
          </cell>
          <cell r="B3348" t="str">
            <v>0</v>
          </cell>
          <cell r="C3348" t="str">
            <v>CIP1</v>
          </cell>
          <cell r="D3348" t="str">
            <v>M003</v>
          </cell>
          <cell r="E3348">
            <v>43799</v>
          </cell>
          <cell r="F3348" t="str">
            <v>Single Needle Lock Stitch 84522900</v>
          </cell>
          <cell r="G3348">
            <v>31513.55</v>
          </cell>
          <cell r="H3348">
            <v>-4551.95</v>
          </cell>
          <cell r="I3348">
            <v>26961.599999999999</v>
          </cell>
        </row>
        <row r="3349">
          <cell r="A3349">
            <v>30004218</v>
          </cell>
          <cell r="B3349" t="str">
            <v>0</v>
          </cell>
          <cell r="C3349" t="str">
            <v>CIP1</v>
          </cell>
          <cell r="D3349" t="str">
            <v>M003</v>
          </cell>
          <cell r="E3349">
            <v>43799</v>
          </cell>
          <cell r="F3349" t="str">
            <v>Single Needle Lock Stitch 84522900</v>
          </cell>
          <cell r="G3349">
            <v>31513.55</v>
          </cell>
          <cell r="H3349">
            <v>-4551.95</v>
          </cell>
          <cell r="I3349">
            <v>26961.599999999999</v>
          </cell>
        </row>
        <row r="3350">
          <cell r="A3350">
            <v>30004219</v>
          </cell>
          <cell r="B3350" t="str">
            <v>0</v>
          </cell>
          <cell r="C3350" t="str">
            <v>CIP1</v>
          </cell>
          <cell r="D3350" t="str">
            <v>M003</v>
          </cell>
          <cell r="E3350">
            <v>43799</v>
          </cell>
          <cell r="F3350" t="str">
            <v>Single Needle Lock Stitch 84522900</v>
          </cell>
          <cell r="G3350">
            <v>31513.55</v>
          </cell>
          <cell r="H3350">
            <v>-4551.95</v>
          </cell>
          <cell r="I3350">
            <v>26961.599999999999</v>
          </cell>
        </row>
        <row r="3351">
          <cell r="A3351">
            <v>30004220</v>
          </cell>
          <cell r="B3351" t="str">
            <v>0</v>
          </cell>
          <cell r="C3351" t="str">
            <v>CIP1</v>
          </cell>
          <cell r="D3351" t="str">
            <v>M003</v>
          </cell>
          <cell r="E3351">
            <v>43799</v>
          </cell>
          <cell r="F3351" t="str">
            <v>Single Needle Lock Stitch 84522900</v>
          </cell>
          <cell r="G3351">
            <v>31513.55</v>
          </cell>
          <cell r="H3351">
            <v>-4551.95</v>
          </cell>
          <cell r="I3351">
            <v>26961.599999999999</v>
          </cell>
        </row>
        <row r="3352">
          <cell r="A3352">
            <v>30004221</v>
          </cell>
          <cell r="B3352" t="str">
            <v>0</v>
          </cell>
          <cell r="C3352" t="str">
            <v>CIP1</v>
          </cell>
          <cell r="D3352" t="str">
            <v>M003</v>
          </cell>
          <cell r="E3352">
            <v>43799</v>
          </cell>
          <cell r="F3352" t="str">
            <v>Single Needle Lock Stitch 84522900</v>
          </cell>
          <cell r="G3352">
            <v>31513.55</v>
          </cell>
          <cell r="H3352">
            <v>-4551.95</v>
          </cell>
          <cell r="I3352">
            <v>26961.599999999999</v>
          </cell>
        </row>
        <row r="3353">
          <cell r="A3353">
            <v>30004222</v>
          </cell>
          <cell r="B3353" t="str">
            <v>0</v>
          </cell>
          <cell r="C3353" t="str">
            <v>CIP1</v>
          </cell>
          <cell r="D3353" t="str">
            <v>M003</v>
          </cell>
          <cell r="E3353">
            <v>43799</v>
          </cell>
          <cell r="F3353" t="str">
            <v>Single Needle Lock Stitch 84522900</v>
          </cell>
          <cell r="G3353">
            <v>31513.55</v>
          </cell>
          <cell r="H3353">
            <v>-4551.95</v>
          </cell>
          <cell r="I3353">
            <v>26961.599999999999</v>
          </cell>
        </row>
        <row r="3354">
          <cell r="A3354">
            <v>30004223</v>
          </cell>
          <cell r="B3354" t="str">
            <v>0</v>
          </cell>
          <cell r="C3354" t="str">
            <v>CIP1</v>
          </cell>
          <cell r="D3354" t="str">
            <v>M003</v>
          </cell>
          <cell r="E3354">
            <v>43799</v>
          </cell>
          <cell r="F3354" t="str">
            <v>Single Needle Lock Stitch 84522900</v>
          </cell>
          <cell r="G3354">
            <v>31513.55</v>
          </cell>
          <cell r="H3354">
            <v>-4551.95</v>
          </cell>
          <cell r="I3354">
            <v>26961.599999999999</v>
          </cell>
        </row>
        <row r="3355">
          <cell r="A3355">
            <v>30004224</v>
          </cell>
          <cell r="B3355" t="str">
            <v>0</v>
          </cell>
          <cell r="C3355" t="str">
            <v>CIP1</v>
          </cell>
          <cell r="D3355" t="str">
            <v>M003</v>
          </cell>
          <cell r="E3355">
            <v>43799</v>
          </cell>
          <cell r="F3355" t="str">
            <v>Single Needle Lock Stitch 84522900</v>
          </cell>
          <cell r="G3355">
            <v>31513.55</v>
          </cell>
          <cell r="H3355">
            <v>-4551.95</v>
          </cell>
          <cell r="I3355">
            <v>26961.599999999999</v>
          </cell>
        </row>
        <row r="3356">
          <cell r="A3356">
            <v>30004225</v>
          </cell>
          <cell r="B3356" t="str">
            <v>0</v>
          </cell>
          <cell r="C3356" t="str">
            <v>CIP1</v>
          </cell>
          <cell r="D3356" t="str">
            <v>M003</v>
          </cell>
          <cell r="E3356">
            <v>43799</v>
          </cell>
          <cell r="F3356" t="str">
            <v>Single Needle Lock Stitch 84522900</v>
          </cell>
          <cell r="G3356">
            <v>31513.55</v>
          </cell>
          <cell r="H3356">
            <v>-4551.95</v>
          </cell>
          <cell r="I3356">
            <v>26961.599999999999</v>
          </cell>
        </row>
        <row r="3357">
          <cell r="A3357">
            <v>30004226</v>
          </cell>
          <cell r="B3357" t="str">
            <v>0</v>
          </cell>
          <cell r="C3357" t="str">
            <v>CIP1</v>
          </cell>
          <cell r="D3357" t="str">
            <v>M003</v>
          </cell>
          <cell r="E3357">
            <v>43799</v>
          </cell>
          <cell r="F3357" t="str">
            <v>Single Needle Lock Stitch 84522900</v>
          </cell>
          <cell r="G3357">
            <v>31062.38</v>
          </cell>
          <cell r="H3357">
            <v>-4486.79</v>
          </cell>
          <cell r="I3357">
            <v>26575.59</v>
          </cell>
        </row>
        <row r="3358">
          <cell r="A3358">
            <v>30004227</v>
          </cell>
          <cell r="B3358" t="str">
            <v>0</v>
          </cell>
          <cell r="C3358" t="str">
            <v>CIP1</v>
          </cell>
          <cell r="D3358" t="str">
            <v>M003</v>
          </cell>
          <cell r="E3358">
            <v>43799</v>
          </cell>
          <cell r="F3358" t="str">
            <v>Single Needle Lock Stitch 84522900</v>
          </cell>
          <cell r="G3358">
            <v>31062.38</v>
          </cell>
          <cell r="H3358">
            <v>-4486.79</v>
          </cell>
          <cell r="I3358">
            <v>26575.59</v>
          </cell>
        </row>
        <row r="3359">
          <cell r="A3359">
            <v>30004228</v>
          </cell>
          <cell r="B3359" t="str">
            <v>0</v>
          </cell>
          <cell r="C3359" t="str">
            <v>CIP1</v>
          </cell>
          <cell r="D3359" t="str">
            <v>M003</v>
          </cell>
          <cell r="E3359">
            <v>43799</v>
          </cell>
          <cell r="F3359" t="str">
            <v>Single Needle Lock Stitch 84522900</v>
          </cell>
          <cell r="G3359">
            <v>31062.38</v>
          </cell>
          <cell r="H3359">
            <v>-4486.79</v>
          </cell>
          <cell r="I3359">
            <v>26575.59</v>
          </cell>
        </row>
        <row r="3360">
          <cell r="A3360">
            <v>30004229</v>
          </cell>
          <cell r="B3360" t="str">
            <v>0</v>
          </cell>
          <cell r="C3360" t="str">
            <v>CIP1</v>
          </cell>
          <cell r="D3360" t="str">
            <v>M003</v>
          </cell>
          <cell r="E3360">
            <v>43799</v>
          </cell>
          <cell r="F3360" t="str">
            <v>Single Needle Lock Stitch 84522900</v>
          </cell>
          <cell r="G3360">
            <v>31062.38</v>
          </cell>
          <cell r="H3360">
            <v>-4486.79</v>
          </cell>
          <cell r="I3360">
            <v>26575.59</v>
          </cell>
        </row>
        <row r="3361">
          <cell r="A3361">
            <v>30004230</v>
          </cell>
          <cell r="B3361" t="str">
            <v>0</v>
          </cell>
          <cell r="C3361" t="str">
            <v>CIP1</v>
          </cell>
          <cell r="D3361" t="str">
            <v>M003</v>
          </cell>
          <cell r="E3361">
            <v>43799</v>
          </cell>
          <cell r="F3361" t="str">
            <v>Single Needle Lock Stitch 84522900</v>
          </cell>
          <cell r="G3361">
            <v>31062.38</v>
          </cell>
          <cell r="H3361">
            <v>-4486.79</v>
          </cell>
          <cell r="I3361">
            <v>26575.59</v>
          </cell>
        </row>
        <row r="3362">
          <cell r="A3362">
            <v>30004231</v>
          </cell>
          <cell r="B3362" t="str">
            <v>0</v>
          </cell>
          <cell r="C3362" t="str">
            <v>CIP1</v>
          </cell>
          <cell r="D3362" t="str">
            <v>M003</v>
          </cell>
          <cell r="E3362">
            <v>43799</v>
          </cell>
          <cell r="F3362" t="str">
            <v>Single Needle Lock Stitch 84522900</v>
          </cell>
          <cell r="G3362">
            <v>31062.38</v>
          </cell>
          <cell r="H3362">
            <v>-4486.79</v>
          </cell>
          <cell r="I3362">
            <v>26575.59</v>
          </cell>
        </row>
        <row r="3363">
          <cell r="A3363">
            <v>30004232</v>
          </cell>
          <cell r="B3363" t="str">
            <v>0</v>
          </cell>
          <cell r="C3363" t="str">
            <v>CIP1</v>
          </cell>
          <cell r="D3363" t="str">
            <v>M003</v>
          </cell>
          <cell r="E3363">
            <v>43799</v>
          </cell>
          <cell r="F3363" t="str">
            <v>Single Needle Lock Stitch 84522900</v>
          </cell>
          <cell r="G3363">
            <v>31062.38</v>
          </cell>
          <cell r="H3363">
            <v>-4486.79</v>
          </cell>
          <cell r="I3363">
            <v>26575.59</v>
          </cell>
        </row>
        <row r="3364">
          <cell r="A3364">
            <v>30004233</v>
          </cell>
          <cell r="B3364" t="str">
            <v>0</v>
          </cell>
          <cell r="C3364" t="str">
            <v>CIP1</v>
          </cell>
          <cell r="D3364" t="str">
            <v>M003</v>
          </cell>
          <cell r="E3364">
            <v>43799</v>
          </cell>
          <cell r="F3364" t="str">
            <v>Single Needle Lock Stitch 84522900</v>
          </cell>
          <cell r="G3364">
            <v>31062.38</v>
          </cell>
          <cell r="H3364">
            <v>-4486.79</v>
          </cell>
          <cell r="I3364">
            <v>26575.59</v>
          </cell>
        </row>
        <row r="3365">
          <cell r="A3365">
            <v>30004234</v>
          </cell>
          <cell r="B3365" t="str">
            <v>0</v>
          </cell>
          <cell r="C3365" t="str">
            <v>CIP1</v>
          </cell>
          <cell r="D3365" t="str">
            <v>M003</v>
          </cell>
          <cell r="E3365">
            <v>43799</v>
          </cell>
          <cell r="F3365" t="str">
            <v>Single Needle Lock Stitch 84522900</v>
          </cell>
          <cell r="G3365">
            <v>31062.38</v>
          </cell>
          <cell r="H3365">
            <v>-4486.79</v>
          </cell>
          <cell r="I3365">
            <v>26575.59</v>
          </cell>
        </row>
        <row r="3366">
          <cell r="A3366">
            <v>30004235</v>
          </cell>
          <cell r="B3366" t="str">
            <v>0</v>
          </cell>
          <cell r="C3366" t="str">
            <v>CIP1</v>
          </cell>
          <cell r="D3366" t="str">
            <v>M003</v>
          </cell>
          <cell r="E3366">
            <v>43799</v>
          </cell>
          <cell r="F3366" t="str">
            <v>Single Needle Lock Stitch 84522900</v>
          </cell>
          <cell r="G3366">
            <v>31062.38</v>
          </cell>
          <cell r="H3366">
            <v>-4486.79</v>
          </cell>
          <cell r="I3366">
            <v>26575.59</v>
          </cell>
        </row>
        <row r="3367">
          <cell r="A3367">
            <v>30004236</v>
          </cell>
          <cell r="B3367" t="str">
            <v>0</v>
          </cell>
          <cell r="C3367" t="str">
            <v>CIP1</v>
          </cell>
          <cell r="D3367" t="str">
            <v>M003</v>
          </cell>
          <cell r="E3367">
            <v>43799</v>
          </cell>
          <cell r="F3367" t="str">
            <v>Single Needle Lock Stitch 84522900</v>
          </cell>
          <cell r="G3367">
            <v>31062.38</v>
          </cell>
          <cell r="H3367">
            <v>-4486.79</v>
          </cell>
          <cell r="I3367">
            <v>26575.59</v>
          </cell>
        </row>
        <row r="3368">
          <cell r="A3368">
            <v>30004237</v>
          </cell>
          <cell r="B3368" t="str">
            <v>0</v>
          </cell>
          <cell r="C3368" t="str">
            <v>CIP1</v>
          </cell>
          <cell r="D3368" t="str">
            <v>M003</v>
          </cell>
          <cell r="E3368">
            <v>43799</v>
          </cell>
          <cell r="F3368" t="str">
            <v>Single Needle Lock Stitch 84522900</v>
          </cell>
          <cell r="G3368">
            <v>31062.38</v>
          </cell>
          <cell r="H3368">
            <v>-4486.79</v>
          </cell>
          <cell r="I3368">
            <v>26575.59</v>
          </cell>
        </row>
        <row r="3369">
          <cell r="A3369">
            <v>30004238</v>
          </cell>
          <cell r="B3369" t="str">
            <v>0</v>
          </cell>
          <cell r="C3369" t="str">
            <v>CIP1</v>
          </cell>
          <cell r="D3369" t="str">
            <v>M003</v>
          </cell>
          <cell r="E3369">
            <v>43799</v>
          </cell>
          <cell r="F3369" t="str">
            <v>Single Needle Lock Stitch 84522900</v>
          </cell>
          <cell r="G3369">
            <v>31062.38</v>
          </cell>
          <cell r="H3369">
            <v>-4486.79</v>
          </cell>
          <cell r="I3369">
            <v>26575.59</v>
          </cell>
        </row>
        <row r="3370">
          <cell r="A3370">
            <v>30004239</v>
          </cell>
          <cell r="B3370" t="str">
            <v>0</v>
          </cell>
          <cell r="C3370" t="str">
            <v>CIP1</v>
          </cell>
          <cell r="D3370" t="str">
            <v>M003</v>
          </cell>
          <cell r="E3370">
            <v>43799</v>
          </cell>
          <cell r="F3370" t="str">
            <v>Single Needle Lock Stitch 84522900</v>
          </cell>
          <cell r="G3370">
            <v>31062.38</v>
          </cell>
          <cell r="H3370">
            <v>-4486.79</v>
          </cell>
          <cell r="I3370">
            <v>26575.59</v>
          </cell>
        </row>
        <row r="3371">
          <cell r="A3371">
            <v>30004240</v>
          </cell>
          <cell r="B3371" t="str">
            <v>0</v>
          </cell>
          <cell r="C3371" t="str">
            <v>CIP1</v>
          </cell>
          <cell r="D3371" t="str">
            <v>M003</v>
          </cell>
          <cell r="E3371">
            <v>43799</v>
          </cell>
          <cell r="F3371" t="str">
            <v>Single Needle Lock Stitch 84522900</v>
          </cell>
          <cell r="G3371">
            <v>31062.38</v>
          </cell>
          <cell r="H3371">
            <v>-4486.79</v>
          </cell>
          <cell r="I3371">
            <v>26575.59</v>
          </cell>
        </row>
        <row r="3372">
          <cell r="A3372">
            <v>30004241</v>
          </cell>
          <cell r="B3372" t="str">
            <v>0</v>
          </cell>
          <cell r="C3372" t="str">
            <v>CIP1</v>
          </cell>
          <cell r="D3372" t="str">
            <v>M003</v>
          </cell>
          <cell r="E3372">
            <v>43799</v>
          </cell>
          <cell r="F3372" t="str">
            <v>Single Needle Lock Stitch 84522900</v>
          </cell>
          <cell r="G3372">
            <v>31062.38</v>
          </cell>
          <cell r="H3372">
            <v>-4486.79</v>
          </cell>
          <cell r="I3372">
            <v>26575.59</v>
          </cell>
        </row>
        <row r="3373">
          <cell r="A3373">
            <v>30004242</v>
          </cell>
          <cell r="B3373" t="str">
            <v>0</v>
          </cell>
          <cell r="C3373" t="str">
            <v>CIP1</v>
          </cell>
          <cell r="D3373" t="str">
            <v>M003</v>
          </cell>
          <cell r="E3373">
            <v>43799</v>
          </cell>
          <cell r="F3373" t="str">
            <v>Single Needle Lock Stitch 84522900</v>
          </cell>
          <cell r="G3373">
            <v>31062.38</v>
          </cell>
          <cell r="H3373">
            <v>-4486.79</v>
          </cell>
          <cell r="I3373">
            <v>26575.59</v>
          </cell>
        </row>
        <row r="3374">
          <cell r="A3374">
            <v>30004243</v>
          </cell>
          <cell r="B3374" t="str">
            <v>0</v>
          </cell>
          <cell r="C3374" t="str">
            <v>CIP1</v>
          </cell>
          <cell r="D3374" t="str">
            <v>M003</v>
          </cell>
          <cell r="E3374">
            <v>43799</v>
          </cell>
          <cell r="F3374" t="str">
            <v>Single Needle Lock Stitch 84522900</v>
          </cell>
          <cell r="G3374">
            <v>31062.38</v>
          </cell>
          <cell r="H3374">
            <v>-4486.79</v>
          </cell>
          <cell r="I3374">
            <v>26575.59</v>
          </cell>
        </row>
        <row r="3375">
          <cell r="A3375">
            <v>30004244</v>
          </cell>
          <cell r="B3375" t="str">
            <v>0</v>
          </cell>
          <cell r="C3375" t="str">
            <v>CIP1</v>
          </cell>
          <cell r="D3375" t="str">
            <v>M003</v>
          </cell>
          <cell r="E3375">
            <v>43799</v>
          </cell>
          <cell r="F3375" t="str">
            <v>Single Needle Lock Stitch 84522900</v>
          </cell>
          <cell r="G3375">
            <v>32080.959999999999</v>
          </cell>
          <cell r="H3375">
            <v>-4633.92</v>
          </cell>
          <cell r="I3375">
            <v>27447.040000000001</v>
          </cell>
        </row>
        <row r="3376">
          <cell r="A3376">
            <v>30004245</v>
          </cell>
          <cell r="B3376" t="str">
            <v>0</v>
          </cell>
          <cell r="C3376" t="str">
            <v>CIP1</v>
          </cell>
          <cell r="D3376" t="str">
            <v>M003</v>
          </cell>
          <cell r="E3376">
            <v>43799</v>
          </cell>
          <cell r="F3376" t="str">
            <v>Single Needle Lock Stitch 84522900</v>
          </cell>
          <cell r="G3376">
            <v>32080.959999999999</v>
          </cell>
          <cell r="H3376">
            <v>-4633.92</v>
          </cell>
          <cell r="I3376">
            <v>27447.040000000001</v>
          </cell>
        </row>
        <row r="3377">
          <cell r="A3377">
            <v>30004246</v>
          </cell>
          <cell r="B3377" t="str">
            <v>0</v>
          </cell>
          <cell r="C3377" t="str">
            <v>CIP1</v>
          </cell>
          <cell r="D3377" t="str">
            <v>M003</v>
          </cell>
          <cell r="E3377">
            <v>43799</v>
          </cell>
          <cell r="F3377" t="str">
            <v>Single Needle Lock Stitch 84522900</v>
          </cell>
          <cell r="G3377">
            <v>32080.959999999999</v>
          </cell>
          <cell r="H3377">
            <v>-4633.92</v>
          </cell>
          <cell r="I3377">
            <v>27447.040000000001</v>
          </cell>
        </row>
        <row r="3378">
          <cell r="A3378">
            <v>30004247</v>
          </cell>
          <cell r="B3378" t="str">
            <v>0</v>
          </cell>
          <cell r="C3378" t="str">
            <v>CIP1</v>
          </cell>
          <cell r="D3378" t="str">
            <v>M003</v>
          </cell>
          <cell r="E3378">
            <v>43799</v>
          </cell>
          <cell r="F3378" t="str">
            <v>Single Needle Lock Stitch 84522900</v>
          </cell>
          <cell r="G3378">
            <v>32080.959999999999</v>
          </cell>
          <cell r="H3378">
            <v>-4633.92</v>
          </cell>
          <cell r="I3378">
            <v>27447.040000000001</v>
          </cell>
        </row>
        <row r="3379">
          <cell r="A3379">
            <v>30004248</v>
          </cell>
          <cell r="B3379" t="str">
            <v>0</v>
          </cell>
          <cell r="C3379" t="str">
            <v>CIP1</v>
          </cell>
          <cell r="D3379" t="str">
            <v>M003</v>
          </cell>
          <cell r="E3379">
            <v>43799</v>
          </cell>
          <cell r="F3379" t="str">
            <v>Single Needle Lock Stitch 84522900</v>
          </cell>
          <cell r="G3379">
            <v>32080.959999999999</v>
          </cell>
          <cell r="H3379">
            <v>-4633.92</v>
          </cell>
          <cell r="I3379">
            <v>27447.040000000001</v>
          </cell>
        </row>
        <row r="3380">
          <cell r="A3380">
            <v>30004249</v>
          </cell>
          <cell r="B3380" t="str">
            <v>0</v>
          </cell>
          <cell r="C3380" t="str">
            <v>CIP1</v>
          </cell>
          <cell r="D3380" t="str">
            <v>M003</v>
          </cell>
          <cell r="E3380">
            <v>43799</v>
          </cell>
          <cell r="F3380" t="str">
            <v>Single Needle Lock Stitch 84522900</v>
          </cell>
          <cell r="G3380">
            <v>32080.959999999999</v>
          </cell>
          <cell r="H3380">
            <v>-4633.92</v>
          </cell>
          <cell r="I3380">
            <v>27447.040000000001</v>
          </cell>
        </row>
        <row r="3381">
          <cell r="A3381">
            <v>30004250</v>
          </cell>
          <cell r="B3381" t="str">
            <v>0</v>
          </cell>
          <cell r="C3381" t="str">
            <v>CIP1</v>
          </cell>
          <cell r="D3381" t="str">
            <v>M003</v>
          </cell>
          <cell r="E3381">
            <v>43799</v>
          </cell>
          <cell r="F3381" t="str">
            <v>Single Needle Lock Stitch 84522900</v>
          </cell>
          <cell r="G3381">
            <v>32080.959999999999</v>
          </cell>
          <cell r="H3381">
            <v>-4633.92</v>
          </cell>
          <cell r="I3381">
            <v>27447.040000000001</v>
          </cell>
        </row>
        <row r="3382">
          <cell r="A3382">
            <v>30004251</v>
          </cell>
          <cell r="B3382" t="str">
            <v>0</v>
          </cell>
          <cell r="C3382" t="str">
            <v>CIP1</v>
          </cell>
          <cell r="D3382" t="str">
            <v>M003</v>
          </cell>
          <cell r="E3382">
            <v>43799</v>
          </cell>
          <cell r="F3382" t="str">
            <v>Single Needle Lock Stitch 84522900</v>
          </cell>
          <cell r="G3382">
            <v>32080.959999999999</v>
          </cell>
          <cell r="H3382">
            <v>-4633.92</v>
          </cell>
          <cell r="I3382">
            <v>27447.040000000001</v>
          </cell>
        </row>
        <row r="3383">
          <cell r="A3383">
            <v>30004252</v>
          </cell>
          <cell r="B3383" t="str">
            <v>0</v>
          </cell>
          <cell r="C3383" t="str">
            <v>CIP1</v>
          </cell>
          <cell r="D3383" t="str">
            <v>M003</v>
          </cell>
          <cell r="E3383">
            <v>43799</v>
          </cell>
          <cell r="F3383" t="str">
            <v>Single Needle Lock Stitch 84522900</v>
          </cell>
          <cell r="G3383">
            <v>32080.959999999999</v>
          </cell>
          <cell r="H3383">
            <v>-4633.92</v>
          </cell>
          <cell r="I3383">
            <v>27447.040000000001</v>
          </cell>
        </row>
        <row r="3384">
          <cell r="A3384">
            <v>30004253</v>
          </cell>
          <cell r="B3384" t="str">
            <v>0</v>
          </cell>
          <cell r="C3384" t="str">
            <v>CIP1</v>
          </cell>
          <cell r="D3384" t="str">
            <v>M003</v>
          </cell>
          <cell r="E3384">
            <v>43799</v>
          </cell>
          <cell r="F3384" t="str">
            <v>Single Needle Lock Stitch 84522900</v>
          </cell>
          <cell r="G3384">
            <v>32080.959999999999</v>
          </cell>
          <cell r="H3384">
            <v>-4633.92</v>
          </cell>
          <cell r="I3384">
            <v>27447.040000000001</v>
          </cell>
        </row>
        <row r="3385">
          <cell r="A3385">
            <v>30004254</v>
          </cell>
          <cell r="B3385" t="str">
            <v>0</v>
          </cell>
          <cell r="C3385" t="str">
            <v>CIP1</v>
          </cell>
          <cell r="D3385" t="str">
            <v>M003</v>
          </cell>
          <cell r="E3385">
            <v>43799</v>
          </cell>
          <cell r="F3385" t="str">
            <v>Single Needle Lock Stitch 84522900</v>
          </cell>
          <cell r="G3385">
            <v>32080.959999999999</v>
          </cell>
          <cell r="H3385">
            <v>-4633.92</v>
          </cell>
          <cell r="I3385">
            <v>27447.040000000001</v>
          </cell>
        </row>
        <row r="3386">
          <cell r="A3386">
            <v>30004255</v>
          </cell>
          <cell r="B3386" t="str">
            <v>0</v>
          </cell>
          <cell r="C3386" t="str">
            <v>CIP1</v>
          </cell>
          <cell r="D3386" t="str">
            <v>M003</v>
          </cell>
          <cell r="E3386">
            <v>43799</v>
          </cell>
          <cell r="F3386" t="str">
            <v>Single Needle Lock Stitch 84522900</v>
          </cell>
          <cell r="G3386">
            <v>32080.959999999999</v>
          </cell>
          <cell r="H3386">
            <v>-4633.92</v>
          </cell>
          <cell r="I3386">
            <v>27447.040000000001</v>
          </cell>
        </row>
        <row r="3387">
          <cell r="A3387">
            <v>30004256</v>
          </cell>
          <cell r="B3387" t="str">
            <v>0</v>
          </cell>
          <cell r="C3387" t="str">
            <v>CIP1</v>
          </cell>
          <cell r="D3387" t="str">
            <v>M003</v>
          </cell>
          <cell r="E3387">
            <v>43799</v>
          </cell>
          <cell r="F3387" t="str">
            <v>Single Needle Lock Stitch 84522900</v>
          </cell>
          <cell r="G3387">
            <v>32080.959999999999</v>
          </cell>
          <cell r="H3387">
            <v>-4633.92</v>
          </cell>
          <cell r="I3387">
            <v>27447.040000000001</v>
          </cell>
        </row>
        <row r="3388">
          <cell r="A3388">
            <v>30004257</v>
          </cell>
          <cell r="B3388" t="str">
            <v>0</v>
          </cell>
          <cell r="C3388" t="str">
            <v>CIP1</v>
          </cell>
          <cell r="D3388" t="str">
            <v>M003</v>
          </cell>
          <cell r="E3388">
            <v>43799</v>
          </cell>
          <cell r="F3388" t="str">
            <v>Single Needle Lock Stitch 84522900</v>
          </cell>
          <cell r="G3388">
            <v>32080.959999999999</v>
          </cell>
          <cell r="H3388">
            <v>-4633.92</v>
          </cell>
          <cell r="I3388">
            <v>27447.040000000001</v>
          </cell>
        </row>
        <row r="3389">
          <cell r="A3389">
            <v>30004258</v>
          </cell>
          <cell r="B3389" t="str">
            <v>0</v>
          </cell>
          <cell r="C3389" t="str">
            <v>CIP1</v>
          </cell>
          <cell r="D3389" t="str">
            <v>M003</v>
          </cell>
          <cell r="E3389">
            <v>43799</v>
          </cell>
          <cell r="F3389" t="str">
            <v>Single Needle Lock Stitch 84522900</v>
          </cell>
          <cell r="G3389">
            <v>32080.959999999999</v>
          </cell>
          <cell r="H3389">
            <v>-4633.92</v>
          </cell>
          <cell r="I3389">
            <v>27447.040000000001</v>
          </cell>
        </row>
        <row r="3390">
          <cell r="A3390">
            <v>30004259</v>
          </cell>
          <cell r="B3390" t="str">
            <v>0</v>
          </cell>
          <cell r="C3390" t="str">
            <v>CIP1</v>
          </cell>
          <cell r="D3390" t="str">
            <v>M003</v>
          </cell>
          <cell r="E3390">
            <v>43799</v>
          </cell>
          <cell r="F3390" t="str">
            <v>Single Needle Lock Stitch 84522900</v>
          </cell>
          <cell r="G3390">
            <v>30554.55</v>
          </cell>
          <cell r="H3390">
            <v>-4413.4399999999996</v>
          </cell>
          <cell r="I3390">
            <v>26141.11</v>
          </cell>
        </row>
        <row r="3391">
          <cell r="A3391">
            <v>30004260</v>
          </cell>
          <cell r="B3391" t="str">
            <v>0</v>
          </cell>
          <cell r="C3391" t="str">
            <v>CIP1</v>
          </cell>
          <cell r="D3391" t="str">
            <v>M003</v>
          </cell>
          <cell r="E3391">
            <v>43799</v>
          </cell>
          <cell r="F3391" t="str">
            <v>Single Needle Lock Stitch 84522900</v>
          </cell>
          <cell r="G3391">
            <v>30554.55</v>
          </cell>
          <cell r="H3391">
            <v>-4413.4399999999996</v>
          </cell>
          <cell r="I3391">
            <v>26141.11</v>
          </cell>
        </row>
        <row r="3392">
          <cell r="A3392">
            <v>30004261</v>
          </cell>
          <cell r="B3392" t="str">
            <v>0</v>
          </cell>
          <cell r="C3392" t="str">
            <v>CIP1</v>
          </cell>
          <cell r="D3392" t="str">
            <v>M003</v>
          </cell>
          <cell r="E3392">
            <v>43799</v>
          </cell>
          <cell r="F3392" t="str">
            <v>Single Needle Lock Stitch 84522900</v>
          </cell>
          <cell r="G3392">
            <v>30554.55</v>
          </cell>
          <cell r="H3392">
            <v>-4413.4399999999996</v>
          </cell>
          <cell r="I3392">
            <v>26141.11</v>
          </cell>
        </row>
        <row r="3393">
          <cell r="A3393">
            <v>30004262</v>
          </cell>
          <cell r="B3393" t="str">
            <v>0</v>
          </cell>
          <cell r="C3393" t="str">
            <v>CIP1</v>
          </cell>
          <cell r="D3393" t="str">
            <v>M003</v>
          </cell>
          <cell r="E3393">
            <v>43799</v>
          </cell>
          <cell r="F3393" t="str">
            <v>Single Needle Lock Stitch 84522900</v>
          </cell>
          <cell r="G3393">
            <v>30554.55</v>
          </cell>
          <cell r="H3393">
            <v>-4413.4399999999996</v>
          </cell>
          <cell r="I3393">
            <v>26141.11</v>
          </cell>
        </row>
        <row r="3394">
          <cell r="A3394">
            <v>30004263</v>
          </cell>
          <cell r="B3394" t="str">
            <v>0</v>
          </cell>
          <cell r="C3394" t="str">
            <v>CIP1</v>
          </cell>
          <cell r="D3394" t="str">
            <v>M003</v>
          </cell>
          <cell r="E3394">
            <v>43799</v>
          </cell>
          <cell r="F3394" t="str">
            <v>Single Needle Lock Stitch 84522900</v>
          </cell>
          <cell r="G3394">
            <v>30554.55</v>
          </cell>
          <cell r="H3394">
            <v>-4413.4399999999996</v>
          </cell>
          <cell r="I3394">
            <v>26141.11</v>
          </cell>
        </row>
        <row r="3395">
          <cell r="A3395">
            <v>30004264</v>
          </cell>
          <cell r="B3395" t="str">
            <v>0</v>
          </cell>
          <cell r="C3395" t="str">
            <v>CIP1</v>
          </cell>
          <cell r="D3395" t="str">
            <v>M003</v>
          </cell>
          <cell r="E3395">
            <v>43799</v>
          </cell>
          <cell r="F3395" t="str">
            <v>Single Needle Lock Stitch 84522900</v>
          </cell>
          <cell r="G3395">
            <v>30554.55</v>
          </cell>
          <cell r="H3395">
            <v>-4413.4399999999996</v>
          </cell>
          <cell r="I3395">
            <v>26141.11</v>
          </cell>
        </row>
        <row r="3396">
          <cell r="A3396">
            <v>30004265</v>
          </cell>
          <cell r="B3396" t="str">
            <v>0</v>
          </cell>
          <cell r="C3396" t="str">
            <v>CIP1</v>
          </cell>
          <cell r="D3396" t="str">
            <v>M003</v>
          </cell>
          <cell r="E3396">
            <v>43799</v>
          </cell>
          <cell r="F3396" t="str">
            <v>Single Needle Lock Stitch 84522900</v>
          </cell>
          <cell r="G3396">
            <v>30554.55</v>
          </cell>
          <cell r="H3396">
            <v>-4413.4399999999996</v>
          </cell>
          <cell r="I3396">
            <v>26141.11</v>
          </cell>
        </row>
        <row r="3397">
          <cell r="A3397">
            <v>30004266</v>
          </cell>
          <cell r="B3397" t="str">
            <v>0</v>
          </cell>
          <cell r="C3397" t="str">
            <v>CIP1</v>
          </cell>
          <cell r="D3397" t="str">
            <v>M003</v>
          </cell>
          <cell r="E3397">
            <v>43799</v>
          </cell>
          <cell r="F3397" t="str">
            <v>Single Needle Lock Stitch 84522900</v>
          </cell>
          <cell r="G3397">
            <v>30554.55</v>
          </cell>
          <cell r="H3397">
            <v>-4413.4399999999996</v>
          </cell>
          <cell r="I3397">
            <v>26141.11</v>
          </cell>
        </row>
        <row r="3398">
          <cell r="A3398">
            <v>30004267</v>
          </cell>
          <cell r="B3398" t="str">
            <v>0</v>
          </cell>
          <cell r="C3398" t="str">
            <v>CIP1</v>
          </cell>
          <cell r="D3398" t="str">
            <v>M003</v>
          </cell>
          <cell r="E3398">
            <v>43799</v>
          </cell>
          <cell r="F3398" t="str">
            <v>KANSAI Chainstitch 84522900</v>
          </cell>
          <cell r="G3398">
            <v>99639.27</v>
          </cell>
          <cell r="H3398">
            <v>-14392.35</v>
          </cell>
          <cell r="I3398">
            <v>85246.92</v>
          </cell>
        </row>
        <row r="3399">
          <cell r="A3399">
            <v>30004268</v>
          </cell>
          <cell r="B3399" t="str">
            <v>0</v>
          </cell>
          <cell r="C3399" t="str">
            <v>CIP1</v>
          </cell>
          <cell r="D3399" t="str">
            <v>M003</v>
          </cell>
          <cell r="E3399">
            <v>43799</v>
          </cell>
          <cell r="F3399" t="str">
            <v>DLR (Heavy 3Ndl Cha St) M#DLR-1508 SL#1417167</v>
          </cell>
          <cell r="G3399">
            <v>99639.27</v>
          </cell>
          <cell r="H3399">
            <v>-14392.35</v>
          </cell>
          <cell r="I3399">
            <v>85246.92</v>
          </cell>
        </row>
        <row r="3400">
          <cell r="A3400">
            <v>30004269</v>
          </cell>
          <cell r="B3400" t="str">
            <v>0</v>
          </cell>
          <cell r="C3400" t="str">
            <v>CIP1</v>
          </cell>
          <cell r="D3400" t="str">
            <v>M003</v>
          </cell>
          <cell r="E3400">
            <v>43799</v>
          </cell>
          <cell r="F3400" t="str">
            <v>KANSAI Chainstitch 84522900</v>
          </cell>
          <cell r="G3400">
            <v>94361.99</v>
          </cell>
          <cell r="H3400">
            <v>-13630.07</v>
          </cell>
          <cell r="I3400">
            <v>80731.92</v>
          </cell>
        </row>
        <row r="3401">
          <cell r="A3401">
            <v>30004270</v>
          </cell>
          <cell r="B3401" t="str">
            <v>0</v>
          </cell>
          <cell r="C3401" t="str">
            <v>CIP1</v>
          </cell>
          <cell r="D3401" t="str">
            <v>M003</v>
          </cell>
          <cell r="E3401">
            <v>43799</v>
          </cell>
          <cell r="F3401" t="str">
            <v>Loop make M#B-2000C  SL#KS1405336</v>
          </cell>
          <cell r="G3401">
            <v>72100.72</v>
          </cell>
          <cell r="H3401">
            <v>-10414.549999999999</v>
          </cell>
          <cell r="I3401">
            <v>61686.17</v>
          </cell>
        </row>
        <row r="3402">
          <cell r="A3402">
            <v>30004271</v>
          </cell>
          <cell r="B3402" t="str">
            <v>0</v>
          </cell>
          <cell r="C3402" t="str">
            <v>CIP1</v>
          </cell>
          <cell r="D3402" t="str">
            <v>M003</v>
          </cell>
          <cell r="E3402">
            <v>43799</v>
          </cell>
          <cell r="F3402" t="str">
            <v>KANSAI Chainstitch 84522900</v>
          </cell>
          <cell r="G3402">
            <v>72100.72</v>
          </cell>
          <cell r="H3402">
            <v>-10414.549999999999</v>
          </cell>
          <cell r="I3402">
            <v>61686.17</v>
          </cell>
        </row>
        <row r="3403">
          <cell r="A3403">
            <v>30004272</v>
          </cell>
          <cell r="B3403" t="str">
            <v>0</v>
          </cell>
          <cell r="C3403" t="str">
            <v>CIP1</v>
          </cell>
          <cell r="D3403" t="str">
            <v>M003</v>
          </cell>
          <cell r="E3403">
            <v>43799</v>
          </cell>
          <cell r="F3403" t="str">
            <v>KANSAI Chainstitch 84522900</v>
          </cell>
          <cell r="G3403">
            <v>101558.23</v>
          </cell>
          <cell r="H3403">
            <v>-14669.51</v>
          </cell>
          <cell r="I3403">
            <v>86888.72</v>
          </cell>
        </row>
        <row r="3404">
          <cell r="A3404">
            <v>30004273</v>
          </cell>
          <cell r="B3404" t="str">
            <v>0</v>
          </cell>
          <cell r="C3404" t="str">
            <v>CIP1</v>
          </cell>
          <cell r="D3404" t="str">
            <v>M003</v>
          </cell>
          <cell r="E3404">
            <v>43799</v>
          </cell>
          <cell r="F3404" t="str">
            <v>KANSAI Chainstitch 84522900</v>
          </cell>
          <cell r="G3404">
            <v>105396.1</v>
          </cell>
          <cell r="H3404">
            <v>-15223.88</v>
          </cell>
          <cell r="I3404">
            <v>90172.22</v>
          </cell>
        </row>
        <row r="3405">
          <cell r="A3405">
            <v>30004274</v>
          </cell>
          <cell r="B3405" t="str">
            <v>0</v>
          </cell>
          <cell r="C3405" t="str">
            <v>CIP1</v>
          </cell>
          <cell r="D3405" t="str">
            <v>M003</v>
          </cell>
          <cell r="E3405">
            <v>43799</v>
          </cell>
          <cell r="F3405" t="str">
            <v>BAR TACK 84479010</v>
          </cell>
          <cell r="G3405">
            <v>118350.2</v>
          </cell>
          <cell r="H3405">
            <v>-17095.03</v>
          </cell>
          <cell r="I3405">
            <v>101255.17</v>
          </cell>
        </row>
        <row r="3406">
          <cell r="A3406">
            <v>30004275</v>
          </cell>
          <cell r="B3406" t="str">
            <v>0</v>
          </cell>
          <cell r="C3406" t="str">
            <v>CIP1</v>
          </cell>
          <cell r="D3406" t="str">
            <v>M003</v>
          </cell>
          <cell r="E3406">
            <v>43799</v>
          </cell>
          <cell r="F3406" t="str">
            <v>BAR TACK 84479010</v>
          </cell>
          <cell r="G3406">
            <v>118350.2</v>
          </cell>
          <cell r="H3406">
            <v>-17095.03</v>
          </cell>
          <cell r="I3406">
            <v>101255.17</v>
          </cell>
        </row>
        <row r="3407">
          <cell r="A3407">
            <v>30004276</v>
          </cell>
          <cell r="B3407" t="str">
            <v>0</v>
          </cell>
          <cell r="C3407" t="str">
            <v>CIP1</v>
          </cell>
          <cell r="D3407" t="str">
            <v>M003</v>
          </cell>
          <cell r="E3407">
            <v>43799</v>
          </cell>
          <cell r="F3407" t="str">
            <v>BAR TACK 84479010</v>
          </cell>
          <cell r="G3407">
            <v>118350.2</v>
          </cell>
          <cell r="H3407">
            <v>-17095.03</v>
          </cell>
          <cell r="I3407">
            <v>101255.17</v>
          </cell>
        </row>
        <row r="3408">
          <cell r="A3408">
            <v>30004277</v>
          </cell>
          <cell r="B3408" t="str">
            <v>0</v>
          </cell>
          <cell r="C3408" t="str">
            <v>CIP1</v>
          </cell>
          <cell r="D3408" t="str">
            <v>M003</v>
          </cell>
          <cell r="E3408">
            <v>43799</v>
          </cell>
          <cell r="F3408" t="str">
            <v>BAR TACK 84479010</v>
          </cell>
          <cell r="G3408">
            <v>118350.2</v>
          </cell>
          <cell r="H3408">
            <v>-17095.03</v>
          </cell>
          <cell r="I3408">
            <v>101255.17</v>
          </cell>
        </row>
        <row r="3409">
          <cell r="A3409">
            <v>30004278</v>
          </cell>
          <cell r="B3409" t="str">
            <v>0</v>
          </cell>
          <cell r="C3409" t="str">
            <v>CIP1</v>
          </cell>
          <cell r="D3409" t="str">
            <v>M003</v>
          </cell>
          <cell r="E3409">
            <v>43799</v>
          </cell>
          <cell r="F3409" t="str">
            <v>BAR TACK 84479010</v>
          </cell>
          <cell r="G3409">
            <v>108755.5</v>
          </cell>
          <cell r="H3409">
            <v>-15709.12</v>
          </cell>
          <cell r="I3409">
            <v>93046.38</v>
          </cell>
        </row>
        <row r="3410">
          <cell r="A3410">
            <v>30004279</v>
          </cell>
          <cell r="B3410" t="str">
            <v>0</v>
          </cell>
          <cell r="C3410" t="str">
            <v>CIP1</v>
          </cell>
          <cell r="D3410" t="str">
            <v>M003</v>
          </cell>
          <cell r="E3410">
            <v>43799</v>
          </cell>
          <cell r="F3410" t="str">
            <v>BAR TACK 84479010</v>
          </cell>
          <cell r="G3410">
            <v>108755.5</v>
          </cell>
          <cell r="H3410">
            <v>-15709.12</v>
          </cell>
          <cell r="I3410">
            <v>93046.38</v>
          </cell>
        </row>
        <row r="3411">
          <cell r="A3411">
            <v>30004280</v>
          </cell>
          <cell r="B3411" t="str">
            <v>0</v>
          </cell>
          <cell r="C3411" t="str">
            <v>CIP1</v>
          </cell>
          <cell r="D3411" t="str">
            <v>M003</v>
          </cell>
          <cell r="E3411">
            <v>43799</v>
          </cell>
          <cell r="F3411" t="str">
            <v>BAR TACK 84479010</v>
          </cell>
          <cell r="G3411">
            <v>108755.5</v>
          </cell>
          <cell r="H3411">
            <v>-15709.12</v>
          </cell>
          <cell r="I3411">
            <v>93046.38</v>
          </cell>
        </row>
        <row r="3412">
          <cell r="A3412">
            <v>30004281</v>
          </cell>
          <cell r="B3412" t="str">
            <v>0</v>
          </cell>
          <cell r="C3412" t="str">
            <v>CIP1</v>
          </cell>
          <cell r="D3412" t="str">
            <v>M003</v>
          </cell>
          <cell r="E3412">
            <v>43799</v>
          </cell>
          <cell r="F3412" t="str">
            <v>BAR TACK 84479010</v>
          </cell>
          <cell r="G3412">
            <v>115070.34</v>
          </cell>
          <cell r="H3412">
            <v>-16621.28</v>
          </cell>
          <cell r="I3412">
            <v>98449.06</v>
          </cell>
        </row>
        <row r="3413">
          <cell r="A3413">
            <v>30004282</v>
          </cell>
          <cell r="B3413" t="str">
            <v>0</v>
          </cell>
          <cell r="C3413" t="str">
            <v>CIP1</v>
          </cell>
          <cell r="D3413" t="str">
            <v>M003</v>
          </cell>
          <cell r="E3413">
            <v>43799</v>
          </cell>
          <cell r="F3413" t="str">
            <v>BAR TACK 84479010</v>
          </cell>
          <cell r="G3413">
            <v>115070.34</v>
          </cell>
          <cell r="H3413">
            <v>-16621.28</v>
          </cell>
          <cell r="I3413">
            <v>98449.06</v>
          </cell>
        </row>
        <row r="3414">
          <cell r="A3414">
            <v>30004283</v>
          </cell>
          <cell r="B3414" t="str">
            <v>0</v>
          </cell>
          <cell r="C3414" t="str">
            <v>CIP1</v>
          </cell>
          <cell r="D3414" t="str">
            <v>M003</v>
          </cell>
          <cell r="E3414">
            <v>43799</v>
          </cell>
          <cell r="F3414" t="str">
            <v>BAR TACK 84479010</v>
          </cell>
          <cell r="G3414">
            <v>115070.34</v>
          </cell>
          <cell r="H3414">
            <v>-16621.28</v>
          </cell>
          <cell r="I3414">
            <v>98449.06</v>
          </cell>
        </row>
        <row r="3415">
          <cell r="A3415">
            <v>30004284</v>
          </cell>
          <cell r="B3415" t="str">
            <v>0</v>
          </cell>
          <cell r="C3415" t="str">
            <v>CIP1</v>
          </cell>
          <cell r="D3415" t="str">
            <v>M003</v>
          </cell>
          <cell r="E3415">
            <v>43799</v>
          </cell>
          <cell r="F3415" t="str">
            <v>BAR TACK 84479010</v>
          </cell>
          <cell r="G3415">
            <v>115070.34</v>
          </cell>
          <cell r="H3415">
            <v>-16621.28</v>
          </cell>
          <cell r="I3415">
            <v>98449.06</v>
          </cell>
        </row>
        <row r="3416">
          <cell r="A3416">
            <v>30004285</v>
          </cell>
          <cell r="B3416" t="str">
            <v>0</v>
          </cell>
          <cell r="C3416" t="str">
            <v>CIP1</v>
          </cell>
          <cell r="D3416" t="str">
            <v>M003</v>
          </cell>
          <cell r="E3416">
            <v>43799</v>
          </cell>
          <cell r="F3416" t="str">
            <v>BAR TACK 84479010</v>
          </cell>
          <cell r="G3416">
            <v>115070.34</v>
          </cell>
          <cell r="H3416">
            <v>-16621.28</v>
          </cell>
          <cell r="I3416">
            <v>98449.06</v>
          </cell>
        </row>
        <row r="3417">
          <cell r="A3417">
            <v>30004286</v>
          </cell>
          <cell r="B3417" t="str">
            <v>0</v>
          </cell>
          <cell r="C3417" t="str">
            <v>CIP1</v>
          </cell>
          <cell r="D3417" t="str">
            <v>M003</v>
          </cell>
          <cell r="E3417">
            <v>43799</v>
          </cell>
          <cell r="F3417" t="str">
            <v>BAR TACK 84479010</v>
          </cell>
          <cell r="G3417">
            <v>110860.78</v>
          </cell>
          <cell r="H3417">
            <v>-16013.22</v>
          </cell>
          <cell r="I3417">
            <v>94847.56</v>
          </cell>
        </row>
        <row r="3418">
          <cell r="A3418">
            <v>30004287</v>
          </cell>
          <cell r="B3418" t="str">
            <v>0</v>
          </cell>
          <cell r="C3418" t="str">
            <v>CIP1</v>
          </cell>
          <cell r="D3418" t="str">
            <v>M003</v>
          </cell>
          <cell r="E3418">
            <v>43799</v>
          </cell>
          <cell r="F3418" t="str">
            <v>BAR TACK 84479010</v>
          </cell>
          <cell r="G3418">
            <v>110860.78</v>
          </cell>
          <cell r="H3418">
            <v>-16013.22</v>
          </cell>
          <cell r="I3418">
            <v>94847.56</v>
          </cell>
        </row>
        <row r="3419">
          <cell r="A3419">
            <v>30004288</v>
          </cell>
          <cell r="B3419" t="str">
            <v>0</v>
          </cell>
          <cell r="C3419" t="str">
            <v>CIP1</v>
          </cell>
          <cell r="D3419" t="str">
            <v>M003</v>
          </cell>
          <cell r="E3419">
            <v>43799</v>
          </cell>
          <cell r="F3419" t="str">
            <v>Blower 85164010</v>
          </cell>
          <cell r="G3419">
            <v>400884.08</v>
          </cell>
          <cell r="H3419">
            <v>-57905.48</v>
          </cell>
          <cell r="I3419">
            <v>342978.6</v>
          </cell>
        </row>
        <row r="3420">
          <cell r="A3420">
            <v>30004289</v>
          </cell>
          <cell r="B3420" t="str">
            <v>0</v>
          </cell>
          <cell r="C3420" t="str">
            <v>CIP1</v>
          </cell>
          <cell r="D3420" t="str">
            <v>M003</v>
          </cell>
          <cell r="E3420">
            <v>43799</v>
          </cell>
          <cell r="F3420" t="str">
            <v>Blower 85164010</v>
          </cell>
          <cell r="G3420">
            <v>384749.43</v>
          </cell>
          <cell r="H3420">
            <v>-55574.91</v>
          </cell>
          <cell r="I3420">
            <v>329174.52</v>
          </cell>
        </row>
        <row r="3421">
          <cell r="A3421">
            <v>30004290</v>
          </cell>
          <cell r="B3421" t="str">
            <v>0</v>
          </cell>
          <cell r="C3421" t="str">
            <v>CIP1</v>
          </cell>
          <cell r="D3421" t="str">
            <v>M003</v>
          </cell>
          <cell r="E3421">
            <v>43799</v>
          </cell>
          <cell r="F3421" t="str">
            <v>Blower 85164010</v>
          </cell>
          <cell r="G3421">
            <v>560299.18000000005</v>
          </cell>
          <cell r="H3421">
            <v>-80932.100000000006</v>
          </cell>
          <cell r="I3421">
            <v>479367.08</v>
          </cell>
        </row>
        <row r="3422">
          <cell r="A3422">
            <v>30004291</v>
          </cell>
          <cell r="B3422" t="str">
            <v>0</v>
          </cell>
          <cell r="C3422" t="str">
            <v>CIP1</v>
          </cell>
          <cell r="D3422" t="str">
            <v>M003</v>
          </cell>
          <cell r="E3422">
            <v>43799</v>
          </cell>
          <cell r="F3422" t="str">
            <v>Blower 85164010</v>
          </cell>
          <cell r="G3422">
            <v>560299.18000000005</v>
          </cell>
          <cell r="H3422">
            <v>-80932.100000000006</v>
          </cell>
          <cell r="I3422">
            <v>479367.08</v>
          </cell>
        </row>
        <row r="3423">
          <cell r="A3423">
            <v>30004292</v>
          </cell>
          <cell r="B3423" t="str">
            <v>0</v>
          </cell>
          <cell r="C3423" t="str">
            <v>CIP1</v>
          </cell>
          <cell r="D3423" t="str">
            <v>M003</v>
          </cell>
          <cell r="E3423">
            <v>43799</v>
          </cell>
          <cell r="F3423" t="str">
            <v>Blower 85164010</v>
          </cell>
          <cell r="G3423">
            <v>382749.17</v>
          </cell>
          <cell r="H3423">
            <v>-55285.99</v>
          </cell>
          <cell r="I3423">
            <v>327463.18</v>
          </cell>
        </row>
        <row r="3424">
          <cell r="A3424">
            <v>30004293</v>
          </cell>
          <cell r="B3424" t="str">
            <v>0</v>
          </cell>
          <cell r="C3424" t="str">
            <v>CIP1</v>
          </cell>
          <cell r="D3424" t="str">
            <v>M003</v>
          </cell>
          <cell r="E3424">
            <v>43799</v>
          </cell>
          <cell r="F3424" t="str">
            <v>Button Attach 84479010</v>
          </cell>
          <cell r="G3424">
            <v>177025.02</v>
          </cell>
          <cell r="H3424">
            <v>-25570.27</v>
          </cell>
          <cell r="I3424">
            <v>151454.75</v>
          </cell>
        </row>
        <row r="3425">
          <cell r="A3425">
            <v>30004294</v>
          </cell>
          <cell r="B3425" t="str">
            <v>0</v>
          </cell>
          <cell r="C3425" t="str">
            <v>CIP1</v>
          </cell>
          <cell r="D3425" t="str">
            <v>M003</v>
          </cell>
          <cell r="E3425">
            <v>43799</v>
          </cell>
          <cell r="F3425" t="str">
            <v>Button Holling</v>
          </cell>
          <cell r="G3425">
            <v>177025.02</v>
          </cell>
          <cell r="H3425">
            <v>-25570.27</v>
          </cell>
          <cell r="I3425">
            <v>151454.75</v>
          </cell>
        </row>
        <row r="3426">
          <cell r="A3426">
            <v>30004295</v>
          </cell>
          <cell r="B3426" t="str">
            <v>0</v>
          </cell>
          <cell r="C3426" t="str">
            <v>CIP1</v>
          </cell>
          <cell r="D3426" t="str">
            <v>M003</v>
          </cell>
          <cell r="E3426">
            <v>43799</v>
          </cell>
          <cell r="F3426" t="str">
            <v>Button Attach 84479010</v>
          </cell>
          <cell r="G3426">
            <v>177025.02</v>
          </cell>
          <cell r="H3426">
            <v>-25570.27</v>
          </cell>
          <cell r="I3426">
            <v>151454.75</v>
          </cell>
        </row>
        <row r="3427">
          <cell r="A3427">
            <v>30004296</v>
          </cell>
          <cell r="B3427" t="str">
            <v>0</v>
          </cell>
          <cell r="C3427" t="str">
            <v>CIP1</v>
          </cell>
          <cell r="D3427" t="str">
            <v>M003</v>
          </cell>
          <cell r="E3427">
            <v>43799</v>
          </cell>
          <cell r="F3427" t="str">
            <v>Button Attach 84479010</v>
          </cell>
          <cell r="G3427">
            <v>177025.02</v>
          </cell>
          <cell r="H3427">
            <v>-25570.27</v>
          </cell>
          <cell r="I3427">
            <v>151454.75</v>
          </cell>
        </row>
        <row r="3428">
          <cell r="A3428">
            <v>30004297</v>
          </cell>
          <cell r="B3428" t="str">
            <v>0</v>
          </cell>
          <cell r="C3428" t="str">
            <v>CIP1</v>
          </cell>
          <cell r="D3428" t="str">
            <v>M003</v>
          </cell>
          <cell r="E3428">
            <v>43799</v>
          </cell>
          <cell r="F3428" t="str">
            <v>Button Attach 84479010</v>
          </cell>
          <cell r="G3428">
            <v>177025.02</v>
          </cell>
          <cell r="H3428">
            <v>-25570.27</v>
          </cell>
          <cell r="I3428">
            <v>151454.75</v>
          </cell>
        </row>
        <row r="3429">
          <cell r="A3429">
            <v>30004298</v>
          </cell>
          <cell r="B3429" t="str">
            <v>0</v>
          </cell>
          <cell r="C3429" t="str">
            <v>CIP1</v>
          </cell>
          <cell r="D3429" t="str">
            <v>M003</v>
          </cell>
          <cell r="E3429">
            <v>43799</v>
          </cell>
          <cell r="F3429" t="str">
            <v>Button Attach 84479010</v>
          </cell>
          <cell r="G3429">
            <v>180523.4</v>
          </cell>
          <cell r="H3429">
            <v>-26075.599999999999</v>
          </cell>
          <cell r="I3429">
            <v>154447.79999999999</v>
          </cell>
        </row>
        <row r="3430">
          <cell r="A3430">
            <v>30004299</v>
          </cell>
          <cell r="B3430" t="str">
            <v>0</v>
          </cell>
          <cell r="C3430" t="str">
            <v>CIP1</v>
          </cell>
          <cell r="D3430" t="str">
            <v>M003</v>
          </cell>
          <cell r="E3430">
            <v>43799</v>
          </cell>
          <cell r="F3430" t="str">
            <v>Button Holling</v>
          </cell>
          <cell r="G3430">
            <v>344384.54</v>
          </cell>
          <cell r="H3430">
            <v>-49744.43</v>
          </cell>
          <cell r="I3430">
            <v>294640.11</v>
          </cell>
        </row>
        <row r="3431">
          <cell r="A3431">
            <v>30004300</v>
          </cell>
          <cell r="B3431" t="str">
            <v>0</v>
          </cell>
          <cell r="C3431" t="str">
            <v>CIP1</v>
          </cell>
          <cell r="D3431" t="str">
            <v>M003</v>
          </cell>
          <cell r="E3431">
            <v>43799</v>
          </cell>
          <cell r="F3431" t="str">
            <v>Button Attach 84479010</v>
          </cell>
          <cell r="G3431">
            <v>351441.72</v>
          </cell>
          <cell r="H3431">
            <v>-50763.8</v>
          </cell>
          <cell r="I3431">
            <v>300677.92</v>
          </cell>
        </row>
        <row r="3432">
          <cell r="A3432">
            <v>30004301</v>
          </cell>
          <cell r="B3432" t="str">
            <v>0</v>
          </cell>
          <cell r="C3432" t="str">
            <v>CIP1</v>
          </cell>
          <cell r="D3432" t="str">
            <v>M003</v>
          </cell>
          <cell r="E3432">
            <v>43799</v>
          </cell>
          <cell r="F3432" t="str">
            <v>Button Holling</v>
          </cell>
          <cell r="G3432">
            <v>351441.72</v>
          </cell>
          <cell r="H3432">
            <v>-50763.8</v>
          </cell>
          <cell r="I3432">
            <v>300677.92</v>
          </cell>
        </row>
        <row r="3433">
          <cell r="A3433">
            <v>30004302</v>
          </cell>
          <cell r="B3433" t="str">
            <v>0</v>
          </cell>
          <cell r="C3433" t="str">
            <v>CIP1</v>
          </cell>
          <cell r="D3433" t="str">
            <v>M003</v>
          </cell>
          <cell r="E3433">
            <v>43799</v>
          </cell>
          <cell r="F3433" t="str">
            <v>Button Holling</v>
          </cell>
          <cell r="G3433">
            <v>389036.57</v>
          </cell>
          <cell r="H3433">
            <v>-56194.17</v>
          </cell>
          <cell r="I3433">
            <v>332842.40000000002</v>
          </cell>
        </row>
        <row r="3434">
          <cell r="A3434">
            <v>30004303</v>
          </cell>
          <cell r="B3434" t="str">
            <v>0</v>
          </cell>
          <cell r="C3434" t="str">
            <v>CIP1</v>
          </cell>
          <cell r="D3434" t="str">
            <v>M003</v>
          </cell>
          <cell r="E3434">
            <v>43799</v>
          </cell>
          <cell r="F3434" t="str">
            <v>Button Holling</v>
          </cell>
          <cell r="G3434">
            <v>389036.57</v>
          </cell>
          <cell r="H3434">
            <v>-56194.17</v>
          </cell>
          <cell r="I3434">
            <v>332842.40000000002</v>
          </cell>
        </row>
        <row r="3435">
          <cell r="A3435">
            <v>30004304</v>
          </cell>
          <cell r="B3435" t="str">
            <v>0</v>
          </cell>
          <cell r="C3435" t="str">
            <v>CIP1</v>
          </cell>
          <cell r="D3435" t="str">
            <v>M003</v>
          </cell>
          <cell r="E3435">
            <v>43799</v>
          </cell>
          <cell r="F3435" t="str">
            <v>Button Holling</v>
          </cell>
          <cell r="G3435">
            <v>364232.13</v>
          </cell>
          <cell r="H3435">
            <v>-52611.3</v>
          </cell>
          <cell r="I3435">
            <v>311620.83</v>
          </cell>
        </row>
        <row r="3436">
          <cell r="A3436">
            <v>30004305</v>
          </cell>
          <cell r="B3436" t="str">
            <v>0</v>
          </cell>
          <cell r="C3436" t="str">
            <v>CIP1</v>
          </cell>
          <cell r="D3436" t="str">
            <v>M003</v>
          </cell>
          <cell r="E3436">
            <v>43799</v>
          </cell>
          <cell r="F3436" t="str">
            <v>Eyelet Hole M#0580990025 SL#0580627551</v>
          </cell>
          <cell r="G3436">
            <v>364232.13</v>
          </cell>
          <cell r="H3436">
            <v>-52611.3</v>
          </cell>
          <cell r="I3436">
            <v>311620.83</v>
          </cell>
        </row>
        <row r="3437">
          <cell r="A3437">
            <v>30004306</v>
          </cell>
          <cell r="B3437" t="str">
            <v>0</v>
          </cell>
          <cell r="C3437" t="str">
            <v>CIP1</v>
          </cell>
          <cell r="D3437" t="str">
            <v>M003</v>
          </cell>
          <cell r="E3437">
            <v>43799</v>
          </cell>
          <cell r="F3437" t="str">
            <v>Flatlock 84522900</v>
          </cell>
          <cell r="G3437">
            <v>58379.64</v>
          </cell>
          <cell r="H3437">
            <v>-8432.6200000000008</v>
          </cell>
          <cell r="I3437">
            <v>49947.02</v>
          </cell>
        </row>
        <row r="3438">
          <cell r="A3438">
            <v>30004307</v>
          </cell>
          <cell r="B3438" t="str">
            <v>0</v>
          </cell>
          <cell r="C3438" t="str">
            <v>CIP1</v>
          </cell>
          <cell r="D3438" t="str">
            <v>M003</v>
          </cell>
          <cell r="E3438">
            <v>43799</v>
          </cell>
          <cell r="F3438" t="str">
            <v>Flatlock 84522900</v>
          </cell>
          <cell r="G3438">
            <v>58379.64</v>
          </cell>
          <cell r="H3438">
            <v>-8432.6200000000008</v>
          </cell>
          <cell r="I3438">
            <v>49947.02</v>
          </cell>
        </row>
        <row r="3439">
          <cell r="A3439">
            <v>30004308</v>
          </cell>
          <cell r="B3439" t="str">
            <v>0</v>
          </cell>
          <cell r="C3439" t="str">
            <v>CIP1</v>
          </cell>
          <cell r="D3439" t="str">
            <v>M003</v>
          </cell>
          <cell r="E3439">
            <v>43799</v>
          </cell>
          <cell r="F3439" t="str">
            <v>Flatlock 84522900</v>
          </cell>
          <cell r="G3439">
            <v>58379.64</v>
          </cell>
          <cell r="H3439">
            <v>-8432.6200000000008</v>
          </cell>
          <cell r="I3439">
            <v>49947.02</v>
          </cell>
        </row>
        <row r="3440">
          <cell r="A3440">
            <v>30004309</v>
          </cell>
          <cell r="B3440" t="str">
            <v>0</v>
          </cell>
          <cell r="C3440" t="str">
            <v>CIP1</v>
          </cell>
          <cell r="D3440" t="str">
            <v>M003</v>
          </cell>
          <cell r="E3440">
            <v>43799</v>
          </cell>
          <cell r="F3440" t="str">
            <v>Flatlock 84522900</v>
          </cell>
          <cell r="G3440">
            <v>58379.64</v>
          </cell>
          <cell r="H3440">
            <v>-8432.6200000000008</v>
          </cell>
          <cell r="I3440">
            <v>49947.02</v>
          </cell>
        </row>
        <row r="3441">
          <cell r="A3441">
            <v>30004310</v>
          </cell>
          <cell r="B3441" t="str">
            <v>0</v>
          </cell>
          <cell r="C3441" t="str">
            <v>CIP1</v>
          </cell>
          <cell r="D3441" t="str">
            <v>M003</v>
          </cell>
          <cell r="E3441">
            <v>43799</v>
          </cell>
          <cell r="F3441" t="str">
            <v>Flatlock 84522900</v>
          </cell>
          <cell r="G3441">
            <v>58379.64</v>
          </cell>
          <cell r="H3441">
            <v>-8432.6200000000008</v>
          </cell>
          <cell r="I3441">
            <v>49947.02</v>
          </cell>
        </row>
        <row r="3442">
          <cell r="A3442">
            <v>30004311</v>
          </cell>
          <cell r="B3442" t="str">
            <v>0</v>
          </cell>
          <cell r="C3442" t="str">
            <v>CIP1</v>
          </cell>
          <cell r="D3442" t="str">
            <v>M003</v>
          </cell>
          <cell r="E3442">
            <v>43799</v>
          </cell>
          <cell r="F3442" t="str">
            <v>Flatlock 84522900</v>
          </cell>
          <cell r="G3442">
            <v>57303.41</v>
          </cell>
          <cell r="H3442">
            <v>-8277.16</v>
          </cell>
          <cell r="I3442">
            <v>49026.25</v>
          </cell>
        </row>
        <row r="3443">
          <cell r="A3443">
            <v>30004312</v>
          </cell>
          <cell r="B3443" t="str">
            <v>0</v>
          </cell>
          <cell r="C3443" t="str">
            <v>CIP1</v>
          </cell>
          <cell r="D3443" t="str">
            <v>M003</v>
          </cell>
          <cell r="E3443">
            <v>43799</v>
          </cell>
          <cell r="F3443" t="str">
            <v>Flatlock 84522900</v>
          </cell>
          <cell r="G3443">
            <v>59456.9</v>
          </cell>
          <cell r="H3443">
            <v>-8588.2199999999993</v>
          </cell>
          <cell r="I3443">
            <v>50868.68</v>
          </cell>
        </row>
        <row r="3444">
          <cell r="A3444">
            <v>30004313</v>
          </cell>
          <cell r="B3444" t="str">
            <v>0</v>
          </cell>
          <cell r="C3444" t="str">
            <v>CIP1</v>
          </cell>
          <cell r="D3444" t="str">
            <v>M003</v>
          </cell>
          <cell r="E3444">
            <v>43799</v>
          </cell>
          <cell r="F3444" t="str">
            <v>Double Needle Machine 84522900</v>
          </cell>
          <cell r="G3444">
            <v>99600.58</v>
          </cell>
          <cell r="H3444">
            <v>-14386.75</v>
          </cell>
          <cell r="I3444">
            <v>85213.83</v>
          </cell>
        </row>
        <row r="3445">
          <cell r="A3445">
            <v>30004314</v>
          </cell>
          <cell r="B3445" t="str">
            <v>0</v>
          </cell>
          <cell r="C3445" t="str">
            <v>CIP1</v>
          </cell>
          <cell r="D3445" t="str">
            <v>M003</v>
          </cell>
          <cell r="E3445">
            <v>43799</v>
          </cell>
          <cell r="F3445" t="str">
            <v>Double Needle Machine 84522900</v>
          </cell>
          <cell r="G3445">
            <v>76274.37</v>
          </cell>
          <cell r="H3445">
            <v>-11017.4</v>
          </cell>
          <cell r="I3445">
            <v>65256.97</v>
          </cell>
        </row>
        <row r="3446">
          <cell r="A3446">
            <v>30004315</v>
          </cell>
          <cell r="B3446" t="str">
            <v>0</v>
          </cell>
          <cell r="C3446" t="str">
            <v>CIP1</v>
          </cell>
          <cell r="D3446" t="str">
            <v>M003</v>
          </cell>
          <cell r="E3446">
            <v>43799</v>
          </cell>
          <cell r="F3446" t="str">
            <v>Overlock 84522900</v>
          </cell>
          <cell r="G3446">
            <v>64004.09</v>
          </cell>
          <cell r="H3446">
            <v>-9245.0400000000009</v>
          </cell>
          <cell r="I3446">
            <v>54759.05</v>
          </cell>
        </row>
        <row r="3447">
          <cell r="A3447">
            <v>30004316</v>
          </cell>
          <cell r="B3447" t="str">
            <v>0</v>
          </cell>
          <cell r="C3447" t="str">
            <v>CIP1</v>
          </cell>
          <cell r="D3447" t="str">
            <v>M003</v>
          </cell>
          <cell r="E3447">
            <v>43799</v>
          </cell>
          <cell r="F3447" t="str">
            <v>Overlock 84522900</v>
          </cell>
          <cell r="G3447">
            <v>47217.82</v>
          </cell>
          <cell r="H3447">
            <v>-6820.35</v>
          </cell>
          <cell r="I3447">
            <v>40397.47</v>
          </cell>
        </row>
        <row r="3448">
          <cell r="A3448">
            <v>30004317</v>
          </cell>
          <cell r="B3448" t="str">
            <v>0</v>
          </cell>
          <cell r="C3448" t="str">
            <v>CIP1</v>
          </cell>
          <cell r="D3448" t="str">
            <v>M003</v>
          </cell>
          <cell r="E3448">
            <v>43799</v>
          </cell>
          <cell r="F3448" t="str">
            <v>Overlock 84522900</v>
          </cell>
          <cell r="G3448">
            <v>49715.61</v>
          </cell>
          <cell r="H3448">
            <v>-7181.14</v>
          </cell>
          <cell r="I3448">
            <v>42534.47</v>
          </cell>
        </row>
        <row r="3449">
          <cell r="A3449">
            <v>30004318</v>
          </cell>
          <cell r="B3449" t="str">
            <v>0</v>
          </cell>
          <cell r="C3449" t="str">
            <v>CIP1</v>
          </cell>
          <cell r="D3449" t="str">
            <v>M003</v>
          </cell>
          <cell r="E3449">
            <v>43799</v>
          </cell>
          <cell r="F3449" t="str">
            <v>Overlock 84522900</v>
          </cell>
          <cell r="G3449">
            <v>49715.61</v>
          </cell>
          <cell r="H3449">
            <v>-7181.14</v>
          </cell>
          <cell r="I3449">
            <v>42534.47</v>
          </cell>
        </row>
        <row r="3450">
          <cell r="A3450">
            <v>30004319</v>
          </cell>
          <cell r="B3450" t="str">
            <v>0</v>
          </cell>
          <cell r="C3450" t="str">
            <v>CIP1</v>
          </cell>
          <cell r="D3450" t="str">
            <v>M003</v>
          </cell>
          <cell r="E3450">
            <v>43799</v>
          </cell>
          <cell r="F3450" t="str">
            <v>Overlock 84522900</v>
          </cell>
          <cell r="G3450">
            <v>49715.61</v>
          </cell>
          <cell r="H3450">
            <v>-7181.14</v>
          </cell>
          <cell r="I3450">
            <v>42534.47</v>
          </cell>
        </row>
        <row r="3451">
          <cell r="A3451">
            <v>30004320</v>
          </cell>
          <cell r="B3451" t="str">
            <v>0</v>
          </cell>
          <cell r="C3451" t="str">
            <v>CIP1</v>
          </cell>
          <cell r="D3451" t="str">
            <v>M003</v>
          </cell>
          <cell r="E3451">
            <v>43799</v>
          </cell>
          <cell r="F3451" t="str">
            <v>Overlock 84522900</v>
          </cell>
          <cell r="G3451">
            <v>49715.61</v>
          </cell>
          <cell r="H3451">
            <v>-7181.14</v>
          </cell>
          <cell r="I3451">
            <v>42534.47</v>
          </cell>
        </row>
        <row r="3452">
          <cell r="A3452">
            <v>30004321</v>
          </cell>
          <cell r="B3452" t="str">
            <v>0</v>
          </cell>
          <cell r="C3452" t="str">
            <v>CIP1</v>
          </cell>
          <cell r="D3452" t="str">
            <v>M003</v>
          </cell>
          <cell r="E3452">
            <v>43799</v>
          </cell>
          <cell r="F3452" t="str">
            <v>Overlock 84522900</v>
          </cell>
          <cell r="G3452">
            <v>64137.49</v>
          </cell>
          <cell r="H3452">
            <v>-9264.2999999999993</v>
          </cell>
          <cell r="I3452">
            <v>54873.19</v>
          </cell>
        </row>
        <row r="3453">
          <cell r="A3453">
            <v>30004322</v>
          </cell>
          <cell r="B3453" t="str">
            <v>0</v>
          </cell>
          <cell r="C3453" t="str">
            <v>CIP1</v>
          </cell>
          <cell r="D3453" t="str">
            <v>M003</v>
          </cell>
          <cell r="E3453">
            <v>43799</v>
          </cell>
          <cell r="F3453" t="str">
            <v>Overlock 84522900</v>
          </cell>
          <cell r="G3453">
            <v>64137.49</v>
          </cell>
          <cell r="H3453">
            <v>-9264.2999999999993</v>
          </cell>
          <cell r="I3453">
            <v>54873.19</v>
          </cell>
        </row>
        <row r="3454">
          <cell r="A3454">
            <v>30004323</v>
          </cell>
          <cell r="B3454" t="str">
            <v>0</v>
          </cell>
          <cell r="C3454" t="str">
            <v>CIP1</v>
          </cell>
          <cell r="D3454" t="str">
            <v>M003</v>
          </cell>
          <cell r="E3454">
            <v>43799</v>
          </cell>
          <cell r="F3454" t="str">
            <v>Overlock 84522900</v>
          </cell>
          <cell r="G3454">
            <v>64137.49</v>
          </cell>
          <cell r="H3454">
            <v>-9264.2999999999993</v>
          </cell>
          <cell r="I3454">
            <v>54873.19</v>
          </cell>
        </row>
        <row r="3455">
          <cell r="A3455">
            <v>30004324</v>
          </cell>
          <cell r="B3455" t="str">
            <v>0</v>
          </cell>
          <cell r="C3455" t="str">
            <v>CIP1</v>
          </cell>
          <cell r="D3455" t="str">
            <v>M003</v>
          </cell>
          <cell r="E3455">
            <v>43799</v>
          </cell>
          <cell r="F3455" t="str">
            <v>Overlock 84522900</v>
          </cell>
          <cell r="G3455">
            <v>64137.49</v>
          </cell>
          <cell r="H3455">
            <v>-9264.2999999999993</v>
          </cell>
          <cell r="I3455">
            <v>54873.19</v>
          </cell>
        </row>
        <row r="3456">
          <cell r="A3456">
            <v>30004325</v>
          </cell>
          <cell r="B3456" t="str">
            <v>0</v>
          </cell>
          <cell r="C3456" t="str">
            <v>CIP1</v>
          </cell>
          <cell r="D3456" t="str">
            <v>M003</v>
          </cell>
          <cell r="E3456">
            <v>43799</v>
          </cell>
          <cell r="F3456" t="str">
            <v>Overlock 84522900</v>
          </cell>
          <cell r="G3456">
            <v>64137.49</v>
          </cell>
          <cell r="H3456">
            <v>-9264.2999999999993</v>
          </cell>
          <cell r="I3456">
            <v>54873.19</v>
          </cell>
        </row>
        <row r="3457">
          <cell r="A3457">
            <v>30004326</v>
          </cell>
          <cell r="B3457" t="str">
            <v>0</v>
          </cell>
          <cell r="C3457" t="str">
            <v>CIP1</v>
          </cell>
          <cell r="D3457" t="str">
            <v>M003</v>
          </cell>
          <cell r="E3457">
            <v>43799</v>
          </cell>
          <cell r="F3457" t="str">
            <v>Overlock 84522900</v>
          </cell>
          <cell r="G3457">
            <v>64137.49</v>
          </cell>
          <cell r="H3457">
            <v>-9264.2999999999993</v>
          </cell>
          <cell r="I3457">
            <v>54873.19</v>
          </cell>
        </row>
        <row r="3458">
          <cell r="A3458">
            <v>30004327</v>
          </cell>
          <cell r="B3458" t="str">
            <v>0</v>
          </cell>
          <cell r="C3458" t="str">
            <v>CIP1</v>
          </cell>
          <cell r="D3458" t="str">
            <v>M003</v>
          </cell>
          <cell r="E3458">
            <v>43799</v>
          </cell>
          <cell r="F3458" t="str">
            <v>Overlock 84522900</v>
          </cell>
          <cell r="G3458">
            <v>68915.44</v>
          </cell>
          <cell r="H3458">
            <v>-9954.4500000000007</v>
          </cell>
          <cell r="I3458">
            <v>58960.99</v>
          </cell>
        </row>
        <row r="3459">
          <cell r="A3459">
            <v>30004328</v>
          </cell>
          <cell r="B3459" t="str">
            <v>0</v>
          </cell>
          <cell r="C3459" t="str">
            <v>CIP1</v>
          </cell>
          <cell r="D3459" t="str">
            <v>M003</v>
          </cell>
          <cell r="E3459">
            <v>43799</v>
          </cell>
          <cell r="F3459" t="str">
            <v>Overlock 84522900</v>
          </cell>
          <cell r="G3459">
            <v>46386.55</v>
          </cell>
          <cell r="H3459">
            <v>-6700.29</v>
          </cell>
          <cell r="I3459">
            <v>39686.26</v>
          </cell>
        </row>
        <row r="3460">
          <cell r="A3460">
            <v>30004329</v>
          </cell>
          <cell r="B3460" t="str">
            <v>0</v>
          </cell>
          <cell r="C3460" t="str">
            <v>CIP1</v>
          </cell>
          <cell r="D3460" t="str">
            <v>M003</v>
          </cell>
          <cell r="E3460">
            <v>43799</v>
          </cell>
          <cell r="F3460" t="str">
            <v>Overlock 84522900</v>
          </cell>
          <cell r="G3460">
            <v>46386.55</v>
          </cell>
          <cell r="H3460">
            <v>-6700.29</v>
          </cell>
          <cell r="I3460">
            <v>39686.26</v>
          </cell>
        </row>
        <row r="3461">
          <cell r="A3461">
            <v>30004330</v>
          </cell>
          <cell r="B3461" t="str">
            <v>0</v>
          </cell>
          <cell r="C3461" t="str">
            <v>CIP1</v>
          </cell>
          <cell r="D3461" t="str">
            <v>M003</v>
          </cell>
          <cell r="E3461">
            <v>43799</v>
          </cell>
          <cell r="F3461" t="str">
            <v>Overlock 84522900</v>
          </cell>
          <cell r="G3461">
            <v>46386.55</v>
          </cell>
          <cell r="H3461">
            <v>-6700.29</v>
          </cell>
          <cell r="I3461">
            <v>39686.26</v>
          </cell>
        </row>
        <row r="3462">
          <cell r="A3462">
            <v>30004331</v>
          </cell>
          <cell r="B3462" t="str">
            <v>0</v>
          </cell>
          <cell r="C3462" t="str">
            <v>CIP1</v>
          </cell>
          <cell r="D3462" t="str">
            <v>M003</v>
          </cell>
          <cell r="E3462">
            <v>43799</v>
          </cell>
          <cell r="F3462" t="str">
            <v>Overlock 84522900</v>
          </cell>
          <cell r="G3462">
            <v>46386.55</v>
          </cell>
          <cell r="H3462">
            <v>-6700.29</v>
          </cell>
          <cell r="I3462">
            <v>39686.26</v>
          </cell>
        </row>
        <row r="3463">
          <cell r="A3463">
            <v>30004332</v>
          </cell>
          <cell r="B3463" t="str">
            <v>0</v>
          </cell>
          <cell r="C3463" t="str">
            <v>CIP1</v>
          </cell>
          <cell r="D3463" t="str">
            <v>M003</v>
          </cell>
          <cell r="E3463">
            <v>43799</v>
          </cell>
          <cell r="F3463" t="str">
            <v>Overlock 84522900</v>
          </cell>
          <cell r="G3463">
            <v>46386.55</v>
          </cell>
          <cell r="H3463">
            <v>-6700.29</v>
          </cell>
          <cell r="I3463">
            <v>39686.26</v>
          </cell>
        </row>
        <row r="3464">
          <cell r="A3464">
            <v>30004333</v>
          </cell>
          <cell r="B3464" t="str">
            <v>0</v>
          </cell>
          <cell r="C3464" t="str">
            <v>CIP1</v>
          </cell>
          <cell r="D3464" t="str">
            <v>M003</v>
          </cell>
          <cell r="E3464">
            <v>43799</v>
          </cell>
          <cell r="F3464" t="str">
            <v>Overlock 84522900</v>
          </cell>
          <cell r="G3464">
            <v>45554.26</v>
          </cell>
          <cell r="H3464">
            <v>-6580.07</v>
          </cell>
          <cell r="I3464">
            <v>38974.19</v>
          </cell>
        </row>
        <row r="3465">
          <cell r="A3465">
            <v>30004334</v>
          </cell>
          <cell r="B3465" t="str">
            <v>0</v>
          </cell>
          <cell r="C3465" t="str">
            <v>CIP1</v>
          </cell>
          <cell r="D3465" t="str">
            <v>M003</v>
          </cell>
          <cell r="E3465">
            <v>43799</v>
          </cell>
          <cell r="F3465" t="str">
            <v>POCKET CREASING MACHINE 84440010</v>
          </cell>
          <cell r="G3465">
            <v>243528.84</v>
          </cell>
          <cell r="H3465">
            <v>-35176.400000000001</v>
          </cell>
          <cell r="I3465">
            <v>208352.44</v>
          </cell>
        </row>
        <row r="3466">
          <cell r="A3466">
            <v>30004335</v>
          </cell>
          <cell r="B3466" t="str">
            <v>0</v>
          </cell>
          <cell r="C3466" t="str">
            <v>CIP1</v>
          </cell>
          <cell r="D3466" t="str">
            <v>M003</v>
          </cell>
          <cell r="E3466">
            <v>43799</v>
          </cell>
          <cell r="F3466" t="str">
            <v>POCKET CREASING MACHINE 84440010</v>
          </cell>
          <cell r="G3466">
            <v>243528.84</v>
          </cell>
          <cell r="H3466">
            <v>-35176.400000000001</v>
          </cell>
          <cell r="I3466">
            <v>208352.44</v>
          </cell>
        </row>
        <row r="3467">
          <cell r="A3467">
            <v>30004336</v>
          </cell>
          <cell r="B3467" t="str">
            <v>0</v>
          </cell>
          <cell r="C3467" t="str">
            <v>CIP1</v>
          </cell>
          <cell r="D3467" t="str">
            <v>M003</v>
          </cell>
          <cell r="E3467">
            <v>43799</v>
          </cell>
          <cell r="F3467" t="str">
            <v>Saddle 84522900</v>
          </cell>
          <cell r="G3467">
            <v>118399.4</v>
          </cell>
          <cell r="H3467">
            <v>-17102.13</v>
          </cell>
          <cell r="I3467">
            <v>101297.27</v>
          </cell>
        </row>
        <row r="3468">
          <cell r="A3468">
            <v>30004337</v>
          </cell>
          <cell r="B3468" t="str">
            <v>0</v>
          </cell>
          <cell r="C3468" t="str">
            <v>CIP1</v>
          </cell>
          <cell r="D3468" t="str">
            <v>M003</v>
          </cell>
          <cell r="E3468">
            <v>43799</v>
          </cell>
          <cell r="F3468" t="str">
            <v>SNAP FIXING 84479010</v>
          </cell>
          <cell r="G3468">
            <v>58373.11</v>
          </cell>
          <cell r="H3468">
            <v>-8431.67</v>
          </cell>
          <cell r="I3468">
            <v>49941.440000000002</v>
          </cell>
        </row>
        <row r="3469">
          <cell r="A3469">
            <v>30004338</v>
          </cell>
          <cell r="B3469" t="str">
            <v>0</v>
          </cell>
          <cell r="C3469" t="str">
            <v>CIP1</v>
          </cell>
          <cell r="D3469" t="str">
            <v>M003</v>
          </cell>
          <cell r="E3469">
            <v>43799</v>
          </cell>
          <cell r="F3469" t="str">
            <v>SNAP FIXING 84479010</v>
          </cell>
          <cell r="G3469">
            <v>58373.11</v>
          </cell>
          <cell r="H3469">
            <v>-8431.67</v>
          </cell>
          <cell r="I3469">
            <v>49941.440000000002</v>
          </cell>
        </row>
        <row r="3470">
          <cell r="A3470">
            <v>30004339</v>
          </cell>
          <cell r="B3470" t="str">
            <v>0</v>
          </cell>
          <cell r="C3470" t="str">
            <v>CIP1</v>
          </cell>
          <cell r="D3470" t="str">
            <v>M003</v>
          </cell>
          <cell r="E3470">
            <v>43799</v>
          </cell>
          <cell r="F3470" t="str">
            <v>SNAP FIXING 84479010</v>
          </cell>
          <cell r="G3470">
            <v>58373.11</v>
          </cell>
          <cell r="H3470">
            <v>-8431.67</v>
          </cell>
          <cell r="I3470">
            <v>49941.440000000002</v>
          </cell>
        </row>
        <row r="3471">
          <cell r="A3471">
            <v>30004340</v>
          </cell>
          <cell r="B3471" t="str">
            <v>0</v>
          </cell>
          <cell r="C3471" t="str">
            <v>CIP1</v>
          </cell>
          <cell r="D3471" t="str">
            <v>M003</v>
          </cell>
          <cell r="E3471">
            <v>43799</v>
          </cell>
          <cell r="F3471" t="str">
            <v>Welt Pocket 84798930</v>
          </cell>
          <cell r="G3471">
            <v>636134.80000000005</v>
          </cell>
          <cell r="H3471">
            <v>-91886.13</v>
          </cell>
          <cell r="I3471">
            <v>544248.67000000004</v>
          </cell>
        </row>
        <row r="3472">
          <cell r="A3472">
            <v>30004341</v>
          </cell>
          <cell r="B3472" t="str">
            <v>0</v>
          </cell>
          <cell r="C3472" t="str">
            <v>CIP1</v>
          </cell>
          <cell r="D3472" t="str">
            <v>M003</v>
          </cell>
          <cell r="E3472">
            <v>43799</v>
          </cell>
          <cell r="F3472" t="str">
            <v>Welt Pocket 84798930</v>
          </cell>
          <cell r="G3472">
            <v>636134.80000000005</v>
          </cell>
          <cell r="H3472">
            <v>-91886.13</v>
          </cell>
          <cell r="I3472">
            <v>544248.67000000004</v>
          </cell>
        </row>
        <row r="3473">
          <cell r="A3473">
            <v>30004342</v>
          </cell>
          <cell r="B3473" t="str">
            <v>0</v>
          </cell>
          <cell r="C3473" t="str">
            <v>CIP1</v>
          </cell>
          <cell r="D3473" t="str">
            <v>M003</v>
          </cell>
          <cell r="E3473">
            <v>43799</v>
          </cell>
          <cell r="F3473" t="str">
            <v>Welt Pocket 84798930</v>
          </cell>
          <cell r="G3473">
            <v>654443.78</v>
          </cell>
          <cell r="H3473">
            <v>-94530.76</v>
          </cell>
          <cell r="I3473">
            <v>559913.02</v>
          </cell>
        </row>
        <row r="3474">
          <cell r="A3474">
            <v>30004343</v>
          </cell>
          <cell r="B3474" t="str">
            <v>0</v>
          </cell>
          <cell r="C3474" t="str">
            <v>CIP1</v>
          </cell>
          <cell r="D3474" t="str">
            <v>M003</v>
          </cell>
          <cell r="E3474">
            <v>43799</v>
          </cell>
          <cell r="F3474" t="str">
            <v>Welt Pocket 84798930</v>
          </cell>
          <cell r="G3474">
            <v>681478.26</v>
          </cell>
          <cell r="H3474">
            <v>-98435.74</v>
          </cell>
          <cell r="I3474">
            <v>583042.52</v>
          </cell>
        </row>
        <row r="3475">
          <cell r="A3475">
            <v>30004344</v>
          </cell>
          <cell r="B3475" t="str">
            <v>0</v>
          </cell>
          <cell r="C3475" t="str">
            <v>CIP1</v>
          </cell>
          <cell r="D3475" t="str">
            <v>M003</v>
          </cell>
          <cell r="E3475">
            <v>43799</v>
          </cell>
          <cell r="F3475" t="str">
            <v>Welt Pocket 84798930</v>
          </cell>
          <cell r="G3475">
            <v>681478.26</v>
          </cell>
          <cell r="H3475">
            <v>-98435.74</v>
          </cell>
          <cell r="I3475">
            <v>583042.52</v>
          </cell>
        </row>
        <row r="3476">
          <cell r="A3476">
            <v>30004345</v>
          </cell>
          <cell r="B3476" t="str">
            <v>0</v>
          </cell>
          <cell r="C3476" t="str">
            <v>CIP1</v>
          </cell>
          <cell r="D3476" t="str">
            <v>M003</v>
          </cell>
          <cell r="E3476">
            <v>43799</v>
          </cell>
          <cell r="F3476" t="str">
            <v>Zigzag 84522900</v>
          </cell>
          <cell r="G3476">
            <v>102341.31</v>
          </cell>
          <cell r="H3476">
            <v>-14782.63</v>
          </cell>
          <cell r="I3476">
            <v>87558.68</v>
          </cell>
        </row>
        <row r="3477">
          <cell r="A3477">
            <v>30004346</v>
          </cell>
          <cell r="B3477" t="str">
            <v>0</v>
          </cell>
          <cell r="C3477" t="str">
            <v>CIP1</v>
          </cell>
          <cell r="D3477" t="str">
            <v>M003</v>
          </cell>
          <cell r="E3477">
            <v>43799</v>
          </cell>
          <cell r="F3477" t="str">
            <v>Spreader MC</v>
          </cell>
          <cell r="G3477">
            <v>4170217.3</v>
          </cell>
          <cell r="H3477">
            <v>-602364.72</v>
          </cell>
          <cell r="I3477">
            <v>3567852.58</v>
          </cell>
        </row>
        <row r="3478">
          <cell r="A3478">
            <v>30004347</v>
          </cell>
          <cell r="B3478" t="str">
            <v>0</v>
          </cell>
          <cell r="C3478" t="str">
            <v>CIP1</v>
          </cell>
          <cell r="D3478" t="str">
            <v>M003</v>
          </cell>
          <cell r="E3478">
            <v>43799</v>
          </cell>
          <cell r="F3478" t="str">
            <v>Automatic Cutting 84515000</v>
          </cell>
          <cell r="G3478">
            <v>8750900.0500000007</v>
          </cell>
          <cell r="H3478">
            <v>-1205211.1599999999</v>
          </cell>
          <cell r="I3478">
            <v>7545688.8899999997</v>
          </cell>
        </row>
        <row r="3479">
          <cell r="A3479">
            <v>30004348</v>
          </cell>
          <cell r="B3479" t="str">
            <v>0</v>
          </cell>
          <cell r="C3479" t="str">
            <v>CIP1</v>
          </cell>
          <cell r="D3479" t="str">
            <v>M003</v>
          </cell>
          <cell r="E3479">
            <v>43799</v>
          </cell>
          <cell r="F3479" t="str">
            <v>Placket Cutting Machine NS-94AC-2</v>
          </cell>
          <cell r="G3479">
            <v>209624.32000000001</v>
          </cell>
          <cell r="H3479">
            <v>-30279.06</v>
          </cell>
          <cell r="I3479">
            <v>179345.26</v>
          </cell>
        </row>
        <row r="3480">
          <cell r="A3480">
            <v>30004349</v>
          </cell>
          <cell r="B3480" t="str">
            <v>0</v>
          </cell>
          <cell r="C3480" t="str">
            <v>CIP1</v>
          </cell>
          <cell r="D3480" t="str">
            <v>M003</v>
          </cell>
          <cell r="E3480">
            <v>43799</v>
          </cell>
          <cell r="F3480" t="str">
            <v>Placket Cutting Machine NS-94AC-2</v>
          </cell>
          <cell r="G3480">
            <v>209624.32000000001</v>
          </cell>
          <cell r="H3480">
            <v>-30279.06</v>
          </cell>
          <cell r="I3480">
            <v>179345.26</v>
          </cell>
        </row>
        <row r="3481">
          <cell r="A3481">
            <v>30004350</v>
          </cell>
          <cell r="B3481" t="str">
            <v>0</v>
          </cell>
          <cell r="C3481" t="str">
            <v>CIP1</v>
          </cell>
          <cell r="D3481" t="str">
            <v>M003</v>
          </cell>
          <cell r="E3481">
            <v>43799</v>
          </cell>
          <cell r="F3481" t="str">
            <v>Buttone Hole LBH-1790</v>
          </cell>
          <cell r="G3481">
            <v>308774.51</v>
          </cell>
          <cell r="H3481">
            <v>-44600.76</v>
          </cell>
          <cell r="I3481">
            <v>264173.75</v>
          </cell>
        </row>
        <row r="3482">
          <cell r="A3482">
            <v>30004351</v>
          </cell>
          <cell r="B3482" t="str">
            <v>0</v>
          </cell>
          <cell r="C3482" t="str">
            <v>CIP1</v>
          </cell>
          <cell r="D3482" t="str">
            <v>M003</v>
          </cell>
          <cell r="E3482">
            <v>43799</v>
          </cell>
          <cell r="F3482" t="str">
            <v>Buttone Hole LBH-1790</v>
          </cell>
          <cell r="G3482">
            <v>308774.51</v>
          </cell>
          <cell r="H3482">
            <v>-44600.76</v>
          </cell>
          <cell r="I3482">
            <v>264173.75</v>
          </cell>
        </row>
        <row r="3483">
          <cell r="A3483">
            <v>30004352</v>
          </cell>
          <cell r="B3483" t="str">
            <v>0</v>
          </cell>
          <cell r="C3483" t="str">
            <v>CIP1</v>
          </cell>
          <cell r="D3483" t="str">
            <v>M003</v>
          </cell>
          <cell r="E3483">
            <v>43799</v>
          </cell>
          <cell r="F3483" t="str">
            <v>Buttone Hole LBH-1790</v>
          </cell>
          <cell r="G3483">
            <v>308774.51</v>
          </cell>
          <cell r="H3483">
            <v>-44600.76</v>
          </cell>
          <cell r="I3483">
            <v>264173.75</v>
          </cell>
        </row>
        <row r="3484">
          <cell r="A3484">
            <v>30004353</v>
          </cell>
          <cell r="B3484" t="str">
            <v>0</v>
          </cell>
          <cell r="C3484" t="str">
            <v>CIP1</v>
          </cell>
          <cell r="D3484" t="str">
            <v>M003</v>
          </cell>
          <cell r="E3484">
            <v>43799</v>
          </cell>
          <cell r="F3484" t="str">
            <v>Buttone Hole LBH-1790</v>
          </cell>
          <cell r="G3484">
            <v>308774.51</v>
          </cell>
          <cell r="H3484">
            <v>-44600.76</v>
          </cell>
          <cell r="I3484">
            <v>264173.75</v>
          </cell>
        </row>
        <row r="3485">
          <cell r="A3485">
            <v>30004354</v>
          </cell>
          <cell r="B3485" t="str">
            <v>0</v>
          </cell>
          <cell r="C3485" t="str">
            <v>CIP1</v>
          </cell>
          <cell r="D3485" t="str">
            <v>M003</v>
          </cell>
          <cell r="E3485">
            <v>43799</v>
          </cell>
          <cell r="F3485" t="str">
            <v>Buttone Hole LBH-1790</v>
          </cell>
          <cell r="G3485">
            <v>308774.51</v>
          </cell>
          <cell r="H3485">
            <v>-44600.76</v>
          </cell>
          <cell r="I3485">
            <v>264173.75</v>
          </cell>
        </row>
        <row r="3486">
          <cell r="A3486">
            <v>30004355</v>
          </cell>
          <cell r="B3486" t="str">
            <v>0</v>
          </cell>
          <cell r="C3486" t="str">
            <v>CIP1</v>
          </cell>
          <cell r="D3486" t="str">
            <v>M003</v>
          </cell>
          <cell r="E3486">
            <v>43799</v>
          </cell>
          <cell r="F3486" t="str">
            <v>Double needle lock stitch JK-58450J-405E</v>
          </cell>
          <cell r="G3486">
            <v>115027</v>
          </cell>
          <cell r="H3486">
            <v>-16615.009999999998</v>
          </cell>
          <cell r="I3486">
            <v>98411.99</v>
          </cell>
        </row>
        <row r="3487">
          <cell r="A3487">
            <v>30004356</v>
          </cell>
          <cell r="B3487" t="str">
            <v>0</v>
          </cell>
          <cell r="C3487" t="str">
            <v>CIP1</v>
          </cell>
          <cell r="D3487" t="str">
            <v>M003</v>
          </cell>
          <cell r="E3487">
            <v>43799</v>
          </cell>
          <cell r="F3487" t="str">
            <v>Double needle lock stitch JK-58450J-405E</v>
          </cell>
          <cell r="G3487">
            <v>115027</v>
          </cell>
          <cell r="H3487">
            <v>-16615.009999999998</v>
          </cell>
          <cell r="I3487">
            <v>98411.99</v>
          </cell>
        </row>
        <row r="3488">
          <cell r="A3488">
            <v>30004357</v>
          </cell>
          <cell r="B3488" t="str">
            <v>0</v>
          </cell>
          <cell r="C3488" t="str">
            <v>CIP1</v>
          </cell>
          <cell r="D3488" t="str">
            <v>M003</v>
          </cell>
          <cell r="E3488">
            <v>43799</v>
          </cell>
          <cell r="F3488" t="str">
            <v>Double needle lock stitch JK-58450J-405E</v>
          </cell>
          <cell r="G3488">
            <v>115027</v>
          </cell>
          <cell r="H3488">
            <v>-16615.009999999998</v>
          </cell>
          <cell r="I3488">
            <v>98411.99</v>
          </cell>
        </row>
        <row r="3489">
          <cell r="A3489">
            <v>30004358</v>
          </cell>
          <cell r="B3489" t="str">
            <v>0</v>
          </cell>
          <cell r="C3489" t="str">
            <v>CIP1</v>
          </cell>
          <cell r="D3489" t="str">
            <v>M003</v>
          </cell>
          <cell r="E3489">
            <v>43799</v>
          </cell>
          <cell r="F3489" t="str">
            <v>Double needle lock stitch JK-58450J-405E</v>
          </cell>
          <cell r="G3489">
            <v>115027</v>
          </cell>
          <cell r="H3489">
            <v>-16615.009999999998</v>
          </cell>
          <cell r="I3489">
            <v>98411.99</v>
          </cell>
        </row>
        <row r="3490">
          <cell r="A3490">
            <v>30004359</v>
          </cell>
          <cell r="B3490" t="str">
            <v>0</v>
          </cell>
          <cell r="C3490" t="str">
            <v>CIP1</v>
          </cell>
          <cell r="D3490" t="str">
            <v>M003</v>
          </cell>
          <cell r="E3490">
            <v>43799</v>
          </cell>
          <cell r="F3490" t="str">
            <v>Double needle lock stitch JK-58450J-405E</v>
          </cell>
          <cell r="G3490">
            <v>115027</v>
          </cell>
          <cell r="H3490">
            <v>-16615.009999999998</v>
          </cell>
          <cell r="I3490">
            <v>98411.99</v>
          </cell>
        </row>
        <row r="3491">
          <cell r="A3491">
            <v>30004360</v>
          </cell>
          <cell r="B3491" t="str">
            <v>0</v>
          </cell>
          <cell r="C3491" t="str">
            <v>CIP1</v>
          </cell>
          <cell r="D3491" t="str">
            <v>M003</v>
          </cell>
          <cell r="E3491">
            <v>43799</v>
          </cell>
          <cell r="F3491" t="str">
            <v>Double needle lock stitch JK-58450J-405E</v>
          </cell>
          <cell r="G3491">
            <v>115027</v>
          </cell>
          <cell r="H3491">
            <v>-16615.009999999998</v>
          </cell>
          <cell r="I3491">
            <v>98411.99</v>
          </cell>
        </row>
        <row r="3492">
          <cell r="A3492">
            <v>30004361</v>
          </cell>
          <cell r="B3492" t="str">
            <v>0</v>
          </cell>
          <cell r="C3492" t="str">
            <v>CIP1</v>
          </cell>
          <cell r="D3492" t="str">
            <v>M003</v>
          </cell>
          <cell r="E3492">
            <v>43799</v>
          </cell>
          <cell r="F3492" t="str">
            <v>Double needle lock stitch JK-58450J-405E</v>
          </cell>
          <cell r="G3492">
            <v>115027</v>
          </cell>
          <cell r="H3492">
            <v>-16615.009999999998</v>
          </cell>
          <cell r="I3492">
            <v>98411.99</v>
          </cell>
        </row>
        <row r="3493">
          <cell r="A3493">
            <v>30004362</v>
          </cell>
          <cell r="B3493" t="str">
            <v>0</v>
          </cell>
          <cell r="C3493" t="str">
            <v>CIP1</v>
          </cell>
          <cell r="D3493" t="str">
            <v>M003</v>
          </cell>
          <cell r="E3493">
            <v>43799</v>
          </cell>
          <cell r="F3493" t="str">
            <v>Double needle lock stitch JK-58450J-405E</v>
          </cell>
          <cell r="G3493">
            <v>115027</v>
          </cell>
          <cell r="H3493">
            <v>-16615.009999999998</v>
          </cell>
          <cell r="I3493">
            <v>98411.99</v>
          </cell>
        </row>
        <row r="3494">
          <cell r="A3494">
            <v>30004363</v>
          </cell>
          <cell r="B3494" t="str">
            <v>0</v>
          </cell>
          <cell r="C3494" t="str">
            <v>CIP1</v>
          </cell>
          <cell r="D3494" t="str">
            <v>M003</v>
          </cell>
          <cell r="E3494">
            <v>43799</v>
          </cell>
          <cell r="F3494" t="str">
            <v>Double needle lock stitch JK-58450J-405E</v>
          </cell>
          <cell r="G3494">
            <v>115027</v>
          </cell>
          <cell r="H3494">
            <v>-16615.009999999998</v>
          </cell>
          <cell r="I3494">
            <v>98411.99</v>
          </cell>
        </row>
        <row r="3495">
          <cell r="A3495">
            <v>30004364</v>
          </cell>
          <cell r="B3495" t="str">
            <v>0</v>
          </cell>
          <cell r="C3495" t="str">
            <v>CIP1</v>
          </cell>
          <cell r="D3495" t="str">
            <v>M003</v>
          </cell>
          <cell r="E3495">
            <v>43799</v>
          </cell>
          <cell r="F3495" t="str">
            <v>Double needle lock stitch JK-58450J-405E</v>
          </cell>
          <cell r="G3495">
            <v>115027</v>
          </cell>
          <cell r="H3495">
            <v>-16615.009999999998</v>
          </cell>
          <cell r="I3495">
            <v>98411.99</v>
          </cell>
        </row>
        <row r="3496">
          <cell r="A3496">
            <v>30004365</v>
          </cell>
          <cell r="B3496" t="str">
            <v>0</v>
          </cell>
          <cell r="C3496" t="str">
            <v>CIP1</v>
          </cell>
          <cell r="D3496" t="str">
            <v>M003</v>
          </cell>
          <cell r="E3496">
            <v>43799</v>
          </cell>
          <cell r="F3496" t="str">
            <v>Double needle lock stitch JK-58450J-405E</v>
          </cell>
          <cell r="G3496">
            <v>115027</v>
          </cell>
          <cell r="H3496">
            <v>-16615.009999999998</v>
          </cell>
          <cell r="I3496">
            <v>98411.99</v>
          </cell>
        </row>
        <row r="3497">
          <cell r="A3497">
            <v>30004366</v>
          </cell>
          <cell r="B3497" t="str">
            <v>0</v>
          </cell>
          <cell r="C3497" t="str">
            <v>CIP1</v>
          </cell>
          <cell r="D3497" t="str">
            <v>M003</v>
          </cell>
          <cell r="E3497">
            <v>43799</v>
          </cell>
          <cell r="F3497" t="str">
            <v>Double needle lock stitch JK-58450J-405E</v>
          </cell>
          <cell r="G3497">
            <v>115027</v>
          </cell>
          <cell r="H3497">
            <v>-16615.009999999998</v>
          </cell>
          <cell r="I3497">
            <v>98411.99</v>
          </cell>
        </row>
        <row r="3498">
          <cell r="A3498">
            <v>30004367</v>
          </cell>
          <cell r="B3498" t="str">
            <v>0</v>
          </cell>
          <cell r="C3498" t="str">
            <v>CIP1</v>
          </cell>
          <cell r="D3498" t="str">
            <v>M003</v>
          </cell>
          <cell r="E3498">
            <v>43799</v>
          </cell>
          <cell r="F3498" t="str">
            <v>Double needle lock stitch JK-58450J-405E</v>
          </cell>
          <cell r="G3498">
            <v>115027</v>
          </cell>
          <cell r="H3498">
            <v>-16615.009999999998</v>
          </cell>
          <cell r="I3498">
            <v>98411.99</v>
          </cell>
        </row>
        <row r="3499">
          <cell r="A3499">
            <v>30004368</v>
          </cell>
          <cell r="B3499" t="str">
            <v>0</v>
          </cell>
          <cell r="C3499" t="str">
            <v>CIP1</v>
          </cell>
          <cell r="D3499" t="str">
            <v>M003</v>
          </cell>
          <cell r="E3499">
            <v>43799</v>
          </cell>
          <cell r="F3499" t="str">
            <v>Double needle lock stitch JK-58450J-405E</v>
          </cell>
          <cell r="G3499">
            <v>115027</v>
          </cell>
          <cell r="H3499">
            <v>-16615.009999999998</v>
          </cell>
          <cell r="I3499">
            <v>98411.99</v>
          </cell>
        </row>
        <row r="3500">
          <cell r="A3500">
            <v>30004369</v>
          </cell>
          <cell r="B3500" t="str">
            <v>0</v>
          </cell>
          <cell r="C3500" t="str">
            <v>CIP1</v>
          </cell>
          <cell r="D3500" t="str">
            <v>M003</v>
          </cell>
          <cell r="E3500">
            <v>43799</v>
          </cell>
          <cell r="F3500" t="str">
            <v>2Ndl Lock Stitch M#JK-58450J-405E  SL#19081032045</v>
          </cell>
          <cell r="G3500">
            <v>115027</v>
          </cell>
          <cell r="H3500">
            <v>-16615.009999999998</v>
          </cell>
          <cell r="I3500">
            <v>98411.99</v>
          </cell>
        </row>
        <row r="3501">
          <cell r="A3501">
            <v>30004370</v>
          </cell>
          <cell r="B3501" t="str">
            <v>0</v>
          </cell>
          <cell r="C3501" t="str">
            <v>CIP1</v>
          </cell>
          <cell r="D3501" t="str">
            <v>M003</v>
          </cell>
          <cell r="E3501">
            <v>43799</v>
          </cell>
          <cell r="F3501" t="str">
            <v>Double needle lock stitch JK-58450J-405E</v>
          </cell>
          <cell r="G3501">
            <v>115027</v>
          </cell>
          <cell r="H3501">
            <v>-16615.009999999998</v>
          </cell>
          <cell r="I3501">
            <v>98411.99</v>
          </cell>
        </row>
        <row r="3502">
          <cell r="A3502">
            <v>30004371</v>
          </cell>
          <cell r="B3502" t="str">
            <v>0</v>
          </cell>
          <cell r="C3502" t="str">
            <v>CIP1</v>
          </cell>
          <cell r="D3502" t="str">
            <v>M003</v>
          </cell>
          <cell r="E3502">
            <v>43799</v>
          </cell>
          <cell r="F3502" t="str">
            <v>Double needle lock stitch JK-58450J-405E</v>
          </cell>
          <cell r="G3502">
            <v>115027</v>
          </cell>
          <cell r="H3502">
            <v>-16615.009999999998</v>
          </cell>
          <cell r="I3502">
            <v>98411.99</v>
          </cell>
        </row>
        <row r="3503">
          <cell r="A3503">
            <v>30004372</v>
          </cell>
          <cell r="B3503" t="str">
            <v>0</v>
          </cell>
          <cell r="C3503" t="str">
            <v>CIP1</v>
          </cell>
          <cell r="D3503" t="str">
            <v>M003</v>
          </cell>
          <cell r="E3503">
            <v>43799</v>
          </cell>
          <cell r="F3503" t="str">
            <v>Double needle lock stitch JK-58450J-405E</v>
          </cell>
          <cell r="G3503">
            <v>115027</v>
          </cell>
          <cell r="H3503">
            <v>-16615.009999999998</v>
          </cell>
          <cell r="I3503">
            <v>98411.99</v>
          </cell>
        </row>
        <row r="3504">
          <cell r="A3504">
            <v>30004373</v>
          </cell>
          <cell r="B3504" t="str">
            <v>0</v>
          </cell>
          <cell r="C3504" t="str">
            <v>CIP1</v>
          </cell>
          <cell r="D3504" t="str">
            <v>M003</v>
          </cell>
          <cell r="E3504">
            <v>43799</v>
          </cell>
          <cell r="F3504" t="str">
            <v>Double needle lock stitch JK-58450J-405E</v>
          </cell>
          <cell r="G3504">
            <v>115027</v>
          </cell>
          <cell r="H3504">
            <v>-16615.009999999998</v>
          </cell>
          <cell r="I3504">
            <v>98411.99</v>
          </cell>
        </row>
        <row r="3505">
          <cell r="A3505">
            <v>30004374</v>
          </cell>
          <cell r="B3505" t="str">
            <v>0</v>
          </cell>
          <cell r="C3505" t="str">
            <v>CIP1</v>
          </cell>
          <cell r="D3505" t="str">
            <v>M003</v>
          </cell>
          <cell r="E3505">
            <v>43799</v>
          </cell>
          <cell r="F3505" t="str">
            <v>Double needle lock stitch JK-58450J-405E</v>
          </cell>
          <cell r="G3505">
            <v>115027</v>
          </cell>
          <cell r="H3505">
            <v>-16615.009999999998</v>
          </cell>
          <cell r="I3505">
            <v>98411.99</v>
          </cell>
        </row>
        <row r="3506">
          <cell r="A3506">
            <v>30004375</v>
          </cell>
          <cell r="B3506" t="str">
            <v>0</v>
          </cell>
          <cell r="C3506" t="str">
            <v>CIP1</v>
          </cell>
          <cell r="D3506" t="str">
            <v>M003</v>
          </cell>
          <cell r="E3506">
            <v>43799</v>
          </cell>
          <cell r="F3506" t="str">
            <v>Double needle lock stitch JK-58450J-405E</v>
          </cell>
          <cell r="G3506">
            <v>115027</v>
          </cell>
          <cell r="H3506">
            <v>-16615.009999999998</v>
          </cell>
          <cell r="I3506">
            <v>98411.99</v>
          </cell>
        </row>
        <row r="3507">
          <cell r="A3507">
            <v>30004376</v>
          </cell>
          <cell r="B3507" t="str">
            <v>0</v>
          </cell>
          <cell r="C3507" t="str">
            <v>CIP1</v>
          </cell>
          <cell r="D3507" t="str">
            <v>M003</v>
          </cell>
          <cell r="E3507">
            <v>43799</v>
          </cell>
          <cell r="F3507" t="str">
            <v>Double needle lock stitch JK-58450J-405E</v>
          </cell>
          <cell r="G3507">
            <v>115027</v>
          </cell>
          <cell r="H3507">
            <v>-16615.009999999998</v>
          </cell>
          <cell r="I3507">
            <v>98411.99</v>
          </cell>
        </row>
        <row r="3508">
          <cell r="A3508">
            <v>30004377</v>
          </cell>
          <cell r="B3508" t="str">
            <v>0</v>
          </cell>
          <cell r="C3508" t="str">
            <v>CIP1</v>
          </cell>
          <cell r="D3508" t="str">
            <v>M003</v>
          </cell>
          <cell r="E3508">
            <v>43799</v>
          </cell>
          <cell r="F3508" t="str">
            <v>Double needle lock stitch JK-58450J-405E</v>
          </cell>
          <cell r="G3508">
            <v>115027</v>
          </cell>
          <cell r="H3508">
            <v>-16615.009999999998</v>
          </cell>
          <cell r="I3508">
            <v>98411.99</v>
          </cell>
        </row>
        <row r="3509">
          <cell r="A3509">
            <v>30004378</v>
          </cell>
          <cell r="B3509" t="str">
            <v>0</v>
          </cell>
          <cell r="C3509" t="str">
            <v>CIP1</v>
          </cell>
          <cell r="D3509" t="str">
            <v>M003</v>
          </cell>
          <cell r="E3509">
            <v>43799</v>
          </cell>
          <cell r="F3509" t="str">
            <v>Double needle lock stitch JK-58450J-405E</v>
          </cell>
          <cell r="G3509">
            <v>115027</v>
          </cell>
          <cell r="H3509">
            <v>-16615.009999999998</v>
          </cell>
          <cell r="I3509">
            <v>98411.99</v>
          </cell>
        </row>
        <row r="3510">
          <cell r="A3510">
            <v>30004379</v>
          </cell>
          <cell r="B3510" t="str">
            <v>0</v>
          </cell>
          <cell r="C3510" t="str">
            <v>CIP1</v>
          </cell>
          <cell r="D3510" t="str">
            <v>M003</v>
          </cell>
          <cell r="E3510">
            <v>43799</v>
          </cell>
          <cell r="F3510" t="str">
            <v>Double needle lock stitch JK-58450J-405E</v>
          </cell>
          <cell r="G3510">
            <v>115027</v>
          </cell>
          <cell r="H3510">
            <v>-16615.009999999998</v>
          </cell>
          <cell r="I3510">
            <v>98411.99</v>
          </cell>
        </row>
        <row r="3511">
          <cell r="A3511">
            <v>30004380</v>
          </cell>
          <cell r="B3511" t="str">
            <v>0</v>
          </cell>
          <cell r="C3511" t="str">
            <v>CIP1</v>
          </cell>
          <cell r="D3511" t="str">
            <v>M003</v>
          </cell>
          <cell r="E3511">
            <v>43799</v>
          </cell>
          <cell r="F3511" t="str">
            <v>Double needle lock stitch JK-58450J-405E</v>
          </cell>
          <cell r="G3511">
            <v>115027</v>
          </cell>
          <cell r="H3511">
            <v>-16615.009999999998</v>
          </cell>
          <cell r="I3511">
            <v>98411.99</v>
          </cell>
        </row>
        <row r="3512">
          <cell r="A3512">
            <v>30004381</v>
          </cell>
          <cell r="B3512" t="str">
            <v>0</v>
          </cell>
          <cell r="C3512" t="str">
            <v>CIP1</v>
          </cell>
          <cell r="D3512" t="str">
            <v>M003</v>
          </cell>
          <cell r="E3512">
            <v>43799</v>
          </cell>
          <cell r="F3512" t="str">
            <v>Double needle lock stitch JK-58450J-405E</v>
          </cell>
          <cell r="G3512">
            <v>115027</v>
          </cell>
          <cell r="H3512">
            <v>-16615.009999999998</v>
          </cell>
          <cell r="I3512">
            <v>98411.99</v>
          </cell>
        </row>
        <row r="3513">
          <cell r="A3513">
            <v>30004382</v>
          </cell>
          <cell r="B3513" t="str">
            <v>0</v>
          </cell>
          <cell r="C3513" t="str">
            <v>CIP1</v>
          </cell>
          <cell r="D3513" t="str">
            <v>M003</v>
          </cell>
          <cell r="E3513">
            <v>43799</v>
          </cell>
          <cell r="F3513" t="str">
            <v>Double needle lock stitch JK-58450J-405E</v>
          </cell>
          <cell r="G3513">
            <v>115027</v>
          </cell>
          <cell r="H3513">
            <v>-16615.009999999998</v>
          </cell>
          <cell r="I3513">
            <v>98411.99</v>
          </cell>
        </row>
        <row r="3514">
          <cell r="A3514">
            <v>30004383</v>
          </cell>
          <cell r="B3514" t="str">
            <v>0</v>
          </cell>
          <cell r="C3514" t="str">
            <v>CIP1</v>
          </cell>
          <cell r="D3514" t="str">
            <v>M003</v>
          </cell>
          <cell r="E3514">
            <v>43799</v>
          </cell>
          <cell r="F3514" t="str">
            <v>Double needle lock stitch JK-58450J-405E</v>
          </cell>
          <cell r="G3514">
            <v>115027</v>
          </cell>
          <cell r="H3514">
            <v>-16615.009999999998</v>
          </cell>
          <cell r="I3514">
            <v>98411.99</v>
          </cell>
        </row>
        <row r="3515">
          <cell r="A3515">
            <v>30004384</v>
          </cell>
          <cell r="B3515" t="str">
            <v>0</v>
          </cell>
          <cell r="C3515" t="str">
            <v>CIP1</v>
          </cell>
          <cell r="D3515" t="str">
            <v>M003</v>
          </cell>
          <cell r="E3515">
            <v>43799</v>
          </cell>
          <cell r="F3515" t="str">
            <v>Double needle lock stitch JK-58450J-405E</v>
          </cell>
          <cell r="G3515">
            <v>115027</v>
          </cell>
          <cell r="H3515">
            <v>-16615.009999999998</v>
          </cell>
          <cell r="I3515">
            <v>98411.99</v>
          </cell>
        </row>
        <row r="3516">
          <cell r="A3516">
            <v>30004385</v>
          </cell>
          <cell r="B3516" t="str">
            <v>0</v>
          </cell>
          <cell r="C3516" t="str">
            <v>CIP1</v>
          </cell>
          <cell r="D3516" t="str">
            <v>M003</v>
          </cell>
          <cell r="E3516">
            <v>43799</v>
          </cell>
          <cell r="F3516" t="str">
            <v>Double needle lock stitch -fixebar JK-5842OJ-405E</v>
          </cell>
          <cell r="G3516">
            <v>103960.08</v>
          </cell>
          <cell r="H3516">
            <v>-15016.46</v>
          </cell>
          <cell r="I3516">
            <v>88943.62</v>
          </cell>
        </row>
        <row r="3517">
          <cell r="A3517">
            <v>30004386</v>
          </cell>
          <cell r="B3517" t="str">
            <v>0</v>
          </cell>
          <cell r="C3517" t="str">
            <v>CIP1</v>
          </cell>
          <cell r="D3517" t="str">
            <v>M003</v>
          </cell>
          <cell r="E3517">
            <v>43799</v>
          </cell>
          <cell r="F3517" t="str">
            <v>Double needle lock stitch -fixebar JK-5842OJ-405E</v>
          </cell>
          <cell r="G3517">
            <v>103960.08</v>
          </cell>
          <cell r="H3517">
            <v>-15016.46</v>
          </cell>
          <cell r="I3517">
            <v>88943.62</v>
          </cell>
        </row>
        <row r="3518">
          <cell r="A3518">
            <v>30004387</v>
          </cell>
          <cell r="B3518" t="str">
            <v>0</v>
          </cell>
          <cell r="C3518" t="str">
            <v>CIP1</v>
          </cell>
          <cell r="D3518" t="str">
            <v>M003</v>
          </cell>
          <cell r="E3518">
            <v>43799</v>
          </cell>
          <cell r="F3518" t="str">
            <v>Double needle lock stitch -fixebar JK-5842OJ-405E</v>
          </cell>
          <cell r="G3518">
            <v>103960.08</v>
          </cell>
          <cell r="H3518">
            <v>-15016.46</v>
          </cell>
          <cell r="I3518">
            <v>88943.62</v>
          </cell>
        </row>
        <row r="3519">
          <cell r="A3519">
            <v>30004388</v>
          </cell>
          <cell r="B3519" t="str">
            <v>0</v>
          </cell>
          <cell r="C3519" t="str">
            <v>CIP1</v>
          </cell>
          <cell r="D3519" t="str">
            <v>M003</v>
          </cell>
          <cell r="E3519">
            <v>43799</v>
          </cell>
          <cell r="F3519" t="str">
            <v>Double needle lock stitch -fixebar JK-5842OJ-405E</v>
          </cell>
          <cell r="G3519">
            <v>103960.08</v>
          </cell>
          <cell r="H3519">
            <v>-15016.46</v>
          </cell>
          <cell r="I3519">
            <v>88943.62</v>
          </cell>
        </row>
        <row r="3520">
          <cell r="A3520">
            <v>30004389</v>
          </cell>
          <cell r="B3520" t="str">
            <v>0</v>
          </cell>
          <cell r="C3520" t="str">
            <v>CIP1</v>
          </cell>
          <cell r="D3520" t="str">
            <v>M003</v>
          </cell>
          <cell r="E3520">
            <v>43799</v>
          </cell>
          <cell r="F3520" t="str">
            <v>Double needle lock stitch -fixebar JK-5842OJ-405E</v>
          </cell>
          <cell r="G3520">
            <v>103960.08</v>
          </cell>
          <cell r="H3520">
            <v>-15016.46</v>
          </cell>
          <cell r="I3520">
            <v>88943.62</v>
          </cell>
        </row>
        <row r="3521">
          <cell r="A3521">
            <v>30004390</v>
          </cell>
          <cell r="B3521" t="str">
            <v>0</v>
          </cell>
          <cell r="C3521" t="str">
            <v>CIP1</v>
          </cell>
          <cell r="D3521" t="str">
            <v>M003</v>
          </cell>
          <cell r="E3521">
            <v>43799</v>
          </cell>
          <cell r="F3521" t="str">
            <v>Double needle lock stitch -fixebar JK-5842OJ-405E</v>
          </cell>
          <cell r="G3521">
            <v>103960.08</v>
          </cell>
          <cell r="H3521">
            <v>-15016.46</v>
          </cell>
          <cell r="I3521">
            <v>88943.62</v>
          </cell>
        </row>
        <row r="3522">
          <cell r="A3522">
            <v>30004391</v>
          </cell>
          <cell r="B3522" t="str">
            <v>0</v>
          </cell>
          <cell r="C3522" t="str">
            <v>CIP1</v>
          </cell>
          <cell r="D3522" t="str">
            <v>M003</v>
          </cell>
          <cell r="E3522">
            <v>43799</v>
          </cell>
          <cell r="F3522" t="str">
            <v>Double needle lock stitch -fixebar JK-5842OJ-405E</v>
          </cell>
          <cell r="G3522">
            <v>103960.08</v>
          </cell>
          <cell r="H3522">
            <v>-15016.46</v>
          </cell>
          <cell r="I3522">
            <v>88943.62</v>
          </cell>
        </row>
        <row r="3523">
          <cell r="A3523">
            <v>30004392</v>
          </cell>
          <cell r="B3523" t="str">
            <v>0</v>
          </cell>
          <cell r="C3523" t="str">
            <v>CIP1</v>
          </cell>
          <cell r="D3523" t="str">
            <v>M003</v>
          </cell>
          <cell r="E3523">
            <v>43799</v>
          </cell>
          <cell r="F3523" t="str">
            <v>Double needle lock stitch -fixebar JK-5842OJ-405E</v>
          </cell>
          <cell r="G3523">
            <v>103960.08</v>
          </cell>
          <cell r="H3523">
            <v>-15016.46</v>
          </cell>
          <cell r="I3523">
            <v>88943.62</v>
          </cell>
        </row>
        <row r="3524">
          <cell r="A3524">
            <v>30004393</v>
          </cell>
          <cell r="B3524" t="str">
            <v>0</v>
          </cell>
          <cell r="C3524" t="str">
            <v>CIP1</v>
          </cell>
          <cell r="D3524" t="str">
            <v>M003</v>
          </cell>
          <cell r="E3524">
            <v>43799</v>
          </cell>
          <cell r="F3524" t="str">
            <v>Double needle lock stitch -fixebar JK-5842OJ-405E</v>
          </cell>
          <cell r="G3524">
            <v>103960.08</v>
          </cell>
          <cell r="H3524">
            <v>-15016.46</v>
          </cell>
          <cell r="I3524">
            <v>88943.62</v>
          </cell>
        </row>
        <row r="3525">
          <cell r="A3525">
            <v>30004394</v>
          </cell>
          <cell r="B3525" t="str">
            <v>0</v>
          </cell>
          <cell r="C3525" t="str">
            <v>CIP1</v>
          </cell>
          <cell r="D3525" t="str">
            <v>M003</v>
          </cell>
          <cell r="E3525">
            <v>43799</v>
          </cell>
          <cell r="F3525" t="str">
            <v>Double needle lock stitch -fixebar JK-5842OJ-405E</v>
          </cell>
          <cell r="G3525">
            <v>103960.08</v>
          </cell>
          <cell r="H3525">
            <v>-15016.46</v>
          </cell>
          <cell r="I3525">
            <v>88943.62</v>
          </cell>
        </row>
        <row r="3526">
          <cell r="A3526">
            <v>30004395</v>
          </cell>
          <cell r="B3526" t="str">
            <v>0</v>
          </cell>
          <cell r="C3526" t="str">
            <v>CIP1</v>
          </cell>
          <cell r="D3526" t="str">
            <v>M003</v>
          </cell>
          <cell r="E3526">
            <v>43799</v>
          </cell>
          <cell r="F3526" t="str">
            <v>Feed Off The Arm MS-1261</v>
          </cell>
          <cell r="G3526">
            <v>373540.96</v>
          </cell>
          <cell r="H3526">
            <v>-53955.92</v>
          </cell>
          <cell r="I3526">
            <v>319585.03999999998</v>
          </cell>
        </row>
        <row r="3527">
          <cell r="A3527">
            <v>30004396</v>
          </cell>
          <cell r="B3527" t="str">
            <v>0</v>
          </cell>
          <cell r="C3527" t="str">
            <v>CIP1</v>
          </cell>
          <cell r="D3527" t="str">
            <v>M003</v>
          </cell>
          <cell r="E3527">
            <v>43799</v>
          </cell>
          <cell r="F3527" t="str">
            <v>Feed Off The Arm MS-1261</v>
          </cell>
          <cell r="G3527">
            <v>373540.96</v>
          </cell>
          <cell r="H3527">
            <v>-53955.92</v>
          </cell>
          <cell r="I3527">
            <v>319585.03999999998</v>
          </cell>
        </row>
        <row r="3528">
          <cell r="A3528">
            <v>30004397</v>
          </cell>
          <cell r="B3528" t="str">
            <v>0</v>
          </cell>
          <cell r="C3528" t="str">
            <v>CIP1</v>
          </cell>
          <cell r="D3528" t="str">
            <v>M003</v>
          </cell>
          <cell r="E3528">
            <v>43799</v>
          </cell>
          <cell r="F3528" t="str">
            <v>Feed Off The Arm MS-1261</v>
          </cell>
          <cell r="G3528">
            <v>373540.96</v>
          </cell>
          <cell r="H3528">
            <v>-53955.92</v>
          </cell>
          <cell r="I3528">
            <v>319585.03999999998</v>
          </cell>
        </row>
        <row r="3529">
          <cell r="A3529">
            <v>30004398</v>
          </cell>
          <cell r="B3529" t="str">
            <v>0</v>
          </cell>
          <cell r="C3529" t="str">
            <v>CIP1</v>
          </cell>
          <cell r="D3529" t="str">
            <v>M003</v>
          </cell>
          <cell r="E3529">
            <v>43799</v>
          </cell>
          <cell r="F3529" t="str">
            <v>Feed Off The Arm MS-1261</v>
          </cell>
          <cell r="G3529">
            <v>373540.96</v>
          </cell>
          <cell r="H3529">
            <v>-53955.92</v>
          </cell>
          <cell r="I3529">
            <v>319585.03999999998</v>
          </cell>
        </row>
        <row r="3530">
          <cell r="A3530">
            <v>30004399</v>
          </cell>
          <cell r="B3530" t="str">
            <v>0</v>
          </cell>
          <cell r="C3530" t="str">
            <v>CIP1</v>
          </cell>
          <cell r="D3530" t="str">
            <v>M003</v>
          </cell>
          <cell r="E3530">
            <v>43799</v>
          </cell>
          <cell r="F3530" t="str">
            <v>Feed Off The Arm MS-1261</v>
          </cell>
          <cell r="G3530">
            <v>373540.96</v>
          </cell>
          <cell r="H3530">
            <v>-53955.92</v>
          </cell>
          <cell r="I3530">
            <v>319585.03999999998</v>
          </cell>
        </row>
        <row r="3531">
          <cell r="A3531">
            <v>30004400</v>
          </cell>
          <cell r="B3531" t="str">
            <v>0</v>
          </cell>
          <cell r="C3531" t="str">
            <v>CIP1</v>
          </cell>
          <cell r="D3531" t="str">
            <v>M003</v>
          </cell>
          <cell r="E3531">
            <v>43799</v>
          </cell>
          <cell r="F3531" t="str">
            <v>Feed Off The Arm MS-1261</v>
          </cell>
          <cell r="G3531">
            <v>373540.96</v>
          </cell>
          <cell r="H3531">
            <v>-53955.92</v>
          </cell>
          <cell r="I3531">
            <v>319585.03999999998</v>
          </cell>
        </row>
        <row r="3532">
          <cell r="A3532">
            <v>30004401</v>
          </cell>
          <cell r="B3532" t="str">
            <v>0</v>
          </cell>
          <cell r="C3532" t="str">
            <v>CIP1</v>
          </cell>
          <cell r="D3532" t="str">
            <v>M003</v>
          </cell>
          <cell r="E3532">
            <v>43799</v>
          </cell>
          <cell r="F3532" t="str">
            <v>Feed Off The Arm MS-1261</v>
          </cell>
          <cell r="G3532">
            <v>373540.96</v>
          </cell>
          <cell r="H3532">
            <v>-53955.92</v>
          </cell>
          <cell r="I3532">
            <v>319585.03999999998</v>
          </cell>
        </row>
        <row r="3533">
          <cell r="A3533">
            <v>30004402</v>
          </cell>
          <cell r="B3533" t="str">
            <v>0</v>
          </cell>
          <cell r="C3533" t="str">
            <v>CIP1</v>
          </cell>
          <cell r="D3533" t="str">
            <v>M003</v>
          </cell>
          <cell r="E3533">
            <v>43799</v>
          </cell>
          <cell r="F3533" t="str">
            <v>Feed Off The Arm MS-1261</v>
          </cell>
          <cell r="G3533">
            <v>373540.96</v>
          </cell>
          <cell r="H3533">
            <v>-53955.92</v>
          </cell>
          <cell r="I3533">
            <v>319585.03999999998</v>
          </cell>
        </row>
        <row r="3534">
          <cell r="A3534">
            <v>30004403</v>
          </cell>
          <cell r="B3534" t="str">
            <v>0</v>
          </cell>
          <cell r="C3534" t="str">
            <v>CIP1</v>
          </cell>
          <cell r="D3534" t="str">
            <v>M003</v>
          </cell>
          <cell r="E3534">
            <v>43799</v>
          </cell>
          <cell r="F3534" t="str">
            <v>Feed Off The Arm MS-1261</v>
          </cell>
          <cell r="G3534">
            <v>373540.96</v>
          </cell>
          <cell r="H3534">
            <v>-53955.92</v>
          </cell>
          <cell r="I3534">
            <v>319585.03999999998</v>
          </cell>
        </row>
        <row r="3535">
          <cell r="A3535">
            <v>30004404</v>
          </cell>
          <cell r="B3535" t="str">
            <v>0</v>
          </cell>
          <cell r="C3535" t="str">
            <v>CIP1</v>
          </cell>
          <cell r="D3535" t="str">
            <v>M003</v>
          </cell>
          <cell r="E3535">
            <v>43799</v>
          </cell>
          <cell r="F3535" t="str">
            <v>Feed Off The Arm MS-1261</v>
          </cell>
          <cell r="G3535">
            <v>373540.96</v>
          </cell>
          <cell r="H3535">
            <v>-53955.92</v>
          </cell>
          <cell r="I3535">
            <v>319585.03999999998</v>
          </cell>
        </row>
        <row r="3536">
          <cell r="A3536">
            <v>30004405</v>
          </cell>
          <cell r="B3536" t="str">
            <v>0</v>
          </cell>
          <cell r="C3536" t="str">
            <v>CIP1</v>
          </cell>
          <cell r="D3536" t="str">
            <v>M003</v>
          </cell>
          <cell r="E3536">
            <v>43799</v>
          </cell>
          <cell r="F3536" t="str">
            <v>Needle Feed Lockstitch JK-A6F</v>
          </cell>
          <cell r="G3536">
            <v>46891.67</v>
          </cell>
          <cell r="H3536">
            <v>-6773.24</v>
          </cell>
          <cell r="I3536">
            <v>40118.43</v>
          </cell>
        </row>
        <row r="3537">
          <cell r="A3537">
            <v>30004406</v>
          </cell>
          <cell r="B3537" t="str">
            <v>0</v>
          </cell>
          <cell r="C3537" t="str">
            <v>CIP1</v>
          </cell>
          <cell r="D3537" t="str">
            <v>M003</v>
          </cell>
          <cell r="E3537">
            <v>43799</v>
          </cell>
          <cell r="F3537" t="str">
            <v>Needle Feed Lockstitch JK-A6F</v>
          </cell>
          <cell r="G3537">
            <v>46891.67</v>
          </cell>
          <cell r="H3537">
            <v>-6773.24</v>
          </cell>
          <cell r="I3537">
            <v>40118.43</v>
          </cell>
        </row>
        <row r="3538">
          <cell r="A3538">
            <v>30004407</v>
          </cell>
          <cell r="B3538" t="str">
            <v>0</v>
          </cell>
          <cell r="C3538" t="str">
            <v>CIP1</v>
          </cell>
          <cell r="D3538" t="str">
            <v>M003</v>
          </cell>
          <cell r="E3538">
            <v>43799</v>
          </cell>
          <cell r="F3538" t="str">
            <v>Needle Feed Lockstitch JK-A6F</v>
          </cell>
          <cell r="G3538">
            <v>46891.67</v>
          </cell>
          <cell r="H3538">
            <v>-6773.24</v>
          </cell>
          <cell r="I3538">
            <v>40118.43</v>
          </cell>
        </row>
        <row r="3539">
          <cell r="A3539">
            <v>30004408</v>
          </cell>
          <cell r="B3539" t="str">
            <v>0</v>
          </cell>
          <cell r="C3539" t="str">
            <v>CIP1</v>
          </cell>
          <cell r="D3539" t="str">
            <v>M003</v>
          </cell>
          <cell r="E3539">
            <v>43799</v>
          </cell>
          <cell r="F3539" t="str">
            <v>Needle Feed Lockstitch JK-A6F</v>
          </cell>
          <cell r="G3539">
            <v>46891.67</v>
          </cell>
          <cell r="H3539">
            <v>-6773.24</v>
          </cell>
          <cell r="I3539">
            <v>40118.43</v>
          </cell>
        </row>
        <row r="3540">
          <cell r="A3540">
            <v>30004409</v>
          </cell>
          <cell r="B3540" t="str">
            <v>0</v>
          </cell>
          <cell r="C3540" t="str">
            <v>CIP1</v>
          </cell>
          <cell r="D3540" t="str">
            <v>M003</v>
          </cell>
          <cell r="E3540">
            <v>43799</v>
          </cell>
          <cell r="F3540" t="str">
            <v>Needle Feed Lockstitch JK-A6F</v>
          </cell>
          <cell r="G3540">
            <v>46891.67</v>
          </cell>
          <cell r="H3540">
            <v>-6773.24</v>
          </cell>
          <cell r="I3540">
            <v>40118.43</v>
          </cell>
        </row>
        <row r="3541">
          <cell r="A3541">
            <v>30004410</v>
          </cell>
          <cell r="B3541" t="str">
            <v>0</v>
          </cell>
          <cell r="C3541" t="str">
            <v>CIP1</v>
          </cell>
          <cell r="D3541" t="str">
            <v>M003</v>
          </cell>
          <cell r="E3541">
            <v>43799</v>
          </cell>
          <cell r="F3541" t="str">
            <v>Needle Feed Lockstitch JK-A6F</v>
          </cell>
          <cell r="G3541">
            <v>46891.67</v>
          </cell>
          <cell r="H3541">
            <v>-6773.24</v>
          </cell>
          <cell r="I3541">
            <v>40118.43</v>
          </cell>
        </row>
        <row r="3542">
          <cell r="A3542">
            <v>30004411</v>
          </cell>
          <cell r="B3542" t="str">
            <v>0</v>
          </cell>
          <cell r="C3542" t="str">
            <v>CIP1</v>
          </cell>
          <cell r="D3542" t="str">
            <v>M003</v>
          </cell>
          <cell r="E3542">
            <v>43799</v>
          </cell>
          <cell r="F3542" t="str">
            <v>1 Needle Lock Stitch M#A6F SL#19074034436</v>
          </cell>
          <cell r="G3542">
            <v>46891.67</v>
          </cell>
          <cell r="H3542">
            <v>-6773.24</v>
          </cell>
          <cell r="I3542">
            <v>40118.43</v>
          </cell>
        </row>
        <row r="3543">
          <cell r="A3543">
            <v>30004412</v>
          </cell>
          <cell r="B3543" t="str">
            <v>0</v>
          </cell>
          <cell r="C3543" t="str">
            <v>CIP1</v>
          </cell>
          <cell r="D3543" t="str">
            <v>M003</v>
          </cell>
          <cell r="E3543">
            <v>43799</v>
          </cell>
          <cell r="F3543" t="str">
            <v>Needle Feed Lockstitch JK-A6F</v>
          </cell>
          <cell r="G3543">
            <v>46891.67</v>
          </cell>
          <cell r="H3543">
            <v>-6773.24</v>
          </cell>
          <cell r="I3543">
            <v>40118.43</v>
          </cell>
        </row>
        <row r="3544">
          <cell r="A3544">
            <v>30004413</v>
          </cell>
          <cell r="B3544" t="str">
            <v>0</v>
          </cell>
          <cell r="C3544" t="str">
            <v>CIP1</v>
          </cell>
          <cell r="D3544" t="str">
            <v>M003</v>
          </cell>
          <cell r="E3544">
            <v>43799</v>
          </cell>
          <cell r="F3544" t="str">
            <v>Needle Feed Lockstitch JK-A6F</v>
          </cell>
          <cell r="G3544">
            <v>46891.67</v>
          </cell>
          <cell r="H3544">
            <v>-6773.24</v>
          </cell>
          <cell r="I3544">
            <v>40118.43</v>
          </cell>
        </row>
        <row r="3545">
          <cell r="A3545">
            <v>30004414</v>
          </cell>
          <cell r="B3545" t="str">
            <v>0</v>
          </cell>
          <cell r="C3545" t="str">
            <v>CIP1</v>
          </cell>
          <cell r="D3545" t="str">
            <v>M003</v>
          </cell>
          <cell r="E3545">
            <v>43799</v>
          </cell>
          <cell r="F3545" t="str">
            <v>Needle Feed Lockstitch JK-A6F</v>
          </cell>
          <cell r="G3545">
            <v>46891.67</v>
          </cell>
          <cell r="H3545">
            <v>-6773.24</v>
          </cell>
          <cell r="I3545">
            <v>40118.43</v>
          </cell>
        </row>
        <row r="3546">
          <cell r="A3546">
            <v>30004415</v>
          </cell>
          <cell r="B3546" t="str">
            <v>0</v>
          </cell>
          <cell r="C3546" t="str">
            <v>CIP1</v>
          </cell>
          <cell r="D3546" t="str">
            <v>M003</v>
          </cell>
          <cell r="E3546">
            <v>43799</v>
          </cell>
          <cell r="F3546" t="str">
            <v>Over Lock MO-6716</v>
          </cell>
          <cell r="G3546">
            <v>86825.12</v>
          </cell>
          <cell r="H3546">
            <v>-12541.4</v>
          </cell>
          <cell r="I3546">
            <v>74283.72</v>
          </cell>
        </row>
        <row r="3547">
          <cell r="A3547">
            <v>30004416</v>
          </cell>
          <cell r="B3547" t="str">
            <v>0</v>
          </cell>
          <cell r="C3547" t="str">
            <v>CIP1</v>
          </cell>
          <cell r="D3547" t="str">
            <v>M003</v>
          </cell>
          <cell r="E3547">
            <v>43799</v>
          </cell>
          <cell r="F3547" t="str">
            <v>Over Lock MO-6716</v>
          </cell>
          <cell r="G3547">
            <v>86825.12</v>
          </cell>
          <cell r="H3547">
            <v>-12541.4</v>
          </cell>
          <cell r="I3547">
            <v>74283.72</v>
          </cell>
        </row>
        <row r="3548">
          <cell r="A3548">
            <v>30004417</v>
          </cell>
          <cell r="B3548" t="str">
            <v>0</v>
          </cell>
          <cell r="C3548" t="str">
            <v>CIP1</v>
          </cell>
          <cell r="D3548" t="str">
            <v>M003</v>
          </cell>
          <cell r="E3548">
            <v>43799</v>
          </cell>
          <cell r="F3548" t="str">
            <v>Over Lock MO-6716</v>
          </cell>
          <cell r="G3548">
            <v>86825.12</v>
          </cell>
          <cell r="H3548">
            <v>-12541.4</v>
          </cell>
          <cell r="I3548">
            <v>74283.72</v>
          </cell>
        </row>
        <row r="3549">
          <cell r="A3549">
            <v>30004418</v>
          </cell>
          <cell r="B3549" t="str">
            <v>0</v>
          </cell>
          <cell r="C3549" t="str">
            <v>CIP1</v>
          </cell>
          <cell r="D3549" t="str">
            <v>M003</v>
          </cell>
          <cell r="E3549">
            <v>43799</v>
          </cell>
          <cell r="F3549" t="str">
            <v>Over Lock MO-6716</v>
          </cell>
          <cell r="G3549">
            <v>86825.12</v>
          </cell>
          <cell r="H3549">
            <v>-12541.4</v>
          </cell>
          <cell r="I3549">
            <v>74283.72</v>
          </cell>
        </row>
        <row r="3550">
          <cell r="A3550">
            <v>30004419</v>
          </cell>
          <cell r="B3550" t="str">
            <v>0</v>
          </cell>
          <cell r="C3550" t="str">
            <v>CIP1</v>
          </cell>
          <cell r="D3550" t="str">
            <v>M003</v>
          </cell>
          <cell r="E3550">
            <v>43799</v>
          </cell>
          <cell r="F3550" t="str">
            <v>Over Lock MO-6716</v>
          </cell>
          <cell r="G3550">
            <v>86825.12</v>
          </cell>
          <cell r="H3550">
            <v>-12541.4</v>
          </cell>
          <cell r="I3550">
            <v>74283.72</v>
          </cell>
        </row>
        <row r="3551">
          <cell r="A3551">
            <v>30004420</v>
          </cell>
          <cell r="B3551" t="str">
            <v>0</v>
          </cell>
          <cell r="C3551" t="str">
            <v>CIP1</v>
          </cell>
          <cell r="D3551" t="str">
            <v>M003</v>
          </cell>
          <cell r="E3551">
            <v>43799</v>
          </cell>
          <cell r="F3551" t="str">
            <v>Three Thread Over Lock M#M0-6704S  SL#8M0ZD23219</v>
          </cell>
          <cell r="G3551">
            <v>86825.12</v>
          </cell>
          <cell r="H3551">
            <v>-12541.4</v>
          </cell>
          <cell r="I3551">
            <v>74283.72</v>
          </cell>
        </row>
        <row r="3552">
          <cell r="A3552">
            <v>30004421</v>
          </cell>
          <cell r="B3552" t="str">
            <v>0</v>
          </cell>
          <cell r="C3552" t="str">
            <v>CIP1</v>
          </cell>
          <cell r="D3552" t="str">
            <v>M003</v>
          </cell>
          <cell r="E3552">
            <v>43799</v>
          </cell>
          <cell r="F3552" t="str">
            <v>Over Lock MO-6716</v>
          </cell>
          <cell r="G3552">
            <v>86825.12</v>
          </cell>
          <cell r="H3552">
            <v>-12541.4</v>
          </cell>
          <cell r="I3552">
            <v>74283.72</v>
          </cell>
        </row>
        <row r="3553">
          <cell r="A3553">
            <v>30004422</v>
          </cell>
          <cell r="B3553" t="str">
            <v>0</v>
          </cell>
          <cell r="C3553" t="str">
            <v>CIP1</v>
          </cell>
          <cell r="D3553" t="str">
            <v>M003</v>
          </cell>
          <cell r="E3553">
            <v>43799</v>
          </cell>
          <cell r="F3553" t="str">
            <v>Over Lock MO-6716</v>
          </cell>
          <cell r="G3553">
            <v>86825.12</v>
          </cell>
          <cell r="H3553">
            <v>-12541.4</v>
          </cell>
          <cell r="I3553">
            <v>74283.72</v>
          </cell>
        </row>
        <row r="3554">
          <cell r="A3554">
            <v>30004423</v>
          </cell>
          <cell r="B3554" t="str">
            <v>0</v>
          </cell>
          <cell r="C3554" t="str">
            <v>CIP1</v>
          </cell>
          <cell r="D3554" t="str">
            <v>M003</v>
          </cell>
          <cell r="E3554">
            <v>43799</v>
          </cell>
          <cell r="F3554" t="str">
            <v>Over Lock MO-6716</v>
          </cell>
          <cell r="G3554">
            <v>86825.12</v>
          </cell>
          <cell r="H3554">
            <v>-12541.4</v>
          </cell>
          <cell r="I3554">
            <v>74283.72</v>
          </cell>
        </row>
        <row r="3555">
          <cell r="A3555">
            <v>30004424</v>
          </cell>
          <cell r="B3555" t="str">
            <v>0</v>
          </cell>
          <cell r="C3555" t="str">
            <v>CIP1</v>
          </cell>
          <cell r="D3555" t="str">
            <v>M003</v>
          </cell>
          <cell r="E3555">
            <v>43799</v>
          </cell>
          <cell r="F3555" t="str">
            <v>Over Lock MO-6716</v>
          </cell>
          <cell r="G3555">
            <v>86825.12</v>
          </cell>
          <cell r="H3555">
            <v>-12541.4</v>
          </cell>
          <cell r="I3555">
            <v>74283.72</v>
          </cell>
        </row>
        <row r="3556">
          <cell r="A3556">
            <v>30004425</v>
          </cell>
          <cell r="B3556" t="str">
            <v>0</v>
          </cell>
          <cell r="C3556" t="str">
            <v>CIP1</v>
          </cell>
          <cell r="D3556" t="str">
            <v>M003</v>
          </cell>
          <cell r="E3556">
            <v>43799</v>
          </cell>
          <cell r="F3556" t="str">
            <v>Over Lock MO-6716</v>
          </cell>
          <cell r="G3556">
            <v>86825.12</v>
          </cell>
          <cell r="H3556">
            <v>-12541.4</v>
          </cell>
          <cell r="I3556">
            <v>74283.72</v>
          </cell>
        </row>
        <row r="3557">
          <cell r="A3557">
            <v>30004426</v>
          </cell>
          <cell r="B3557" t="str">
            <v>0</v>
          </cell>
          <cell r="C3557" t="str">
            <v>CIP1</v>
          </cell>
          <cell r="D3557" t="str">
            <v>M003</v>
          </cell>
          <cell r="E3557">
            <v>43799</v>
          </cell>
          <cell r="F3557" t="str">
            <v>Over Lock MO-6716</v>
          </cell>
          <cell r="G3557">
            <v>86825.12</v>
          </cell>
          <cell r="H3557">
            <v>-12541.4</v>
          </cell>
          <cell r="I3557">
            <v>74283.72</v>
          </cell>
        </row>
        <row r="3558">
          <cell r="A3558">
            <v>30004427</v>
          </cell>
          <cell r="B3558" t="str">
            <v>0</v>
          </cell>
          <cell r="C3558" t="str">
            <v>CIP1</v>
          </cell>
          <cell r="D3558" t="str">
            <v>M003</v>
          </cell>
          <cell r="E3558">
            <v>43799</v>
          </cell>
          <cell r="F3558" t="str">
            <v>Over Lock MO-6716</v>
          </cell>
          <cell r="G3558">
            <v>86825.12</v>
          </cell>
          <cell r="H3558">
            <v>-12541.4</v>
          </cell>
          <cell r="I3558">
            <v>74283.72</v>
          </cell>
        </row>
        <row r="3559">
          <cell r="A3559">
            <v>30004428</v>
          </cell>
          <cell r="B3559" t="str">
            <v>0</v>
          </cell>
          <cell r="C3559" t="str">
            <v>CIP1</v>
          </cell>
          <cell r="D3559" t="str">
            <v>M003</v>
          </cell>
          <cell r="E3559">
            <v>43799</v>
          </cell>
          <cell r="F3559" t="str">
            <v>Over Lock MO-6716</v>
          </cell>
          <cell r="G3559">
            <v>86825.12</v>
          </cell>
          <cell r="H3559">
            <v>-12541.4</v>
          </cell>
          <cell r="I3559">
            <v>74283.72</v>
          </cell>
        </row>
        <row r="3560">
          <cell r="A3560">
            <v>30004429</v>
          </cell>
          <cell r="B3560" t="str">
            <v>0</v>
          </cell>
          <cell r="C3560" t="str">
            <v>CIP1</v>
          </cell>
          <cell r="D3560" t="str">
            <v>M003</v>
          </cell>
          <cell r="E3560">
            <v>43799</v>
          </cell>
          <cell r="F3560" t="str">
            <v>Over Lock MO-6716</v>
          </cell>
          <cell r="G3560">
            <v>86825.12</v>
          </cell>
          <cell r="H3560">
            <v>-12541.4</v>
          </cell>
          <cell r="I3560">
            <v>74283.72</v>
          </cell>
        </row>
        <row r="3561">
          <cell r="A3561">
            <v>30004430</v>
          </cell>
          <cell r="B3561" t="str">
            <v>0</v>
          </cell>
          <cell r="C3561" t="str">
            <v>CIP1</v>
          </cell>
          <cell r="D3561" t="str">
            <v>M003</v>
          </cell>
          <cell r="E3561">
            <v>43799</v>
          </cell>
          <cell r="F3561" t="str">
            <v>Over Lock MO-6716</v>
          </cell>
          <cell r="G3561">
            <v>86825.12</v>
          </cell>
          <cell r="H3561">
            <v>-12541.4</v>
          </cell>
          <cell r="I3561">
            <v>74283.72</v>
          </cell>
        </row>
        <row r="3562">
          <cell r="A3562">
            <v>30004431</v>
          </cell>
          <cell r="B3562" t="str">
            <v>0</v>
          </cell>
          <cell r="C3562" t="str">
            <v>CIP1</v>
          </cell>
          <cell r="D3562" t="str">
            <v>M003</v>
          </cell>
          <cell r="E3562">
            <v>43799</v>
          </cell>
          <cell r="F3562" t="str">
            <v>Over Lock MO-6716</v>
          </cell>
          <cell r="G3562">
            <v>86825.12</v>
          </cell>
          <cell r="H3562">
            <v>-12541.4</v>
          </cell>
          <cell r="I3562">
            <v>74283.72</v>
          </cell>
        </row>
        <row r="3563">
          <cell r="A3563">
            <v>30004432</v>
          </cell>
          <cell r="B3563" t="str">
            <v>0</v>
          </cell>
          <cell r="C3563" t="str">
            <v>CIP1</v>
          </cell>
          <cell r="D3563" t="str">
            <v>M003</v>
          </cell>
          <cell r="E3563">
            <v>43799</v>
          </cell>
          <cell r="F3563" t="str">
            <v>Over Lock MO-6716</v>
          </cell>
          <cell r="G3563">
            <v>86825.12</v>
          </cell>
          <cell r="H3563">
            <v>-12541.4</v>
          </cell>
          <cell r="I3563">
            <v>74283.72</v>
          </cell>
        </row>
        <row r="3564">
          <cell r="A3564">
            <v>30004433</v>
          </cell>
          <cell r="B3564" t="str">
            <v>0</v>
          </cell>
          <cell r="C3564" t="str">
            <v>CIP1</v>
          </cell>
          <cell r="D3564" t="str">
            <v>M003</v>
          </cell>
          <cell r="E3564">
            <v>43799</v>
          </cell>
          <cell r="F3564" t="str">
            <v>Over Lock MO-6716</v>
          </cell>
          <cell r="G3564">
            <v>86825.12</v>
          </cell>
          <cell r="H3564">
            <v>-12541.4</v>
          </cell>
          <cell r="I3564">
            <v>74283.72</v>
          </cell>
        </row>
        <row r="3565">
          <cell r="A3565">
            <v>30004434</v>
          </cell>
          <cell r="B3565" t="str">
            <v>0</v>
          </cell>
          <cell r="C3565" t="str">
            <v>CIP1</v>
          </cell>
          <cell r="D3565" t="str">
            <v>M003</v>
          </cell>
          <cell r="E3565">
            <v>43799</v>
          </cell>
          <cell r="F3565" t="str">
            <v>Over Lock MO-6716</v>
          </cell>
          <cell r="G3565">
            <v>86825.12</v>
          </cell>
          <cell r="H3565">
            <v>-12541.4</v>
          </cell>
          <cell r="I3565">
            <v>74283.72</v>
          </cell>
        </row>
        <row r="3566">
          <cell r="A3566">
            <v>30004435</v>
          </cell>
          <cell r="B3566" t="str">
            <v>0</v>
          </cell>
          <cell r="C3566" t="str">
            <v>CIP1</v>
          </cell>
          <cell r="D3566" t="str">
            <v>M003</v>
          </cell>
          <cell r="E3566">
            <v>43799</v>
          </cell>
          <cell r="F3566" t="str">
            <v>Over Lock MO-6716</v>
          </cell>
          <cell r="G3566">
            <v>86825.12</v>
          </cell>
          <cell r="H3566">
            <v>-12541.4</v>
          </cell>
          <cell r="I3566">
            <v>74283.72</v>
          </cell>
        </row>
        <row r="3567">
          <cell r="A3567">
            <v>30004436</v>
          </cell>
          <cell r="B3567" t="str">
            <v>0</v>
          </cell>
          <cell r="C3567" t="str">
            <v>CIP1</v>
          </cell>
          <cell r="D3567" t="str">
            <v>M003</v>
          </cell>
          <cell r="E3567">
            <v>43799</v>
          </cell>
          <cell r="F3567" t="str">
            <v>Over Lock MO-6716</v>
          </cell>
          <cell r="G3567">
            <v>86825.12</v>
          </cell>
          <cell r="H3567">
            <v>-12541.4</v>
          </cell>
          <cell r="I3567">
            <v>74283.72</v>
          </cell>
        </row>
        <row r="3568">
          <cell r="A3568">
            <v>30004437</v>
          </cell>
          <cell r="B3568" t="str">
            <v>0</v>
          </cell>
          <cell r="C3568" t="str">
            <v>CIP1</v>
          </cell>
          <cell r="D3568" t="str">
            <v>M003</v>
          </cell>
          <cell r="E3568">
            <v>43799</v>
          </cell>
          <cell r="F3568" t="str">
            <v>Over Lock MO-6716</v>
          </cell>
          <cell r="G3568">
            <v>86825.12</v>
          </cell>
          <cell r="H3568">
            <v>-12541.4</v>
          </cell>
          <cell r="I3568">
            <v>74283.72</v>
          </cell>
        </row>
        <row r="3569">
          <cell r="A3569">
            <v>30004438</v>
          </cell>
          <cell r="B3569" t="str">
            <v>0</v>
          </cell>
          <cell r="C3569" t="str">
            <v>CIP1</v>
          </cell>
          <cell r="D3569" t="str">
            <v>M003</v>
          </cell>
          <cell r="E3569">
            <v>43799</v>
          </cell>
          <cell r="F3569" t="str">
            <v>Over Lock MO-6716</v>
          </cell>
          <cell r="G3569">
            <v>86825.12</v>
          </cell>
          <cell r="H3569">
            <v>-12541.4</v>
          </cell>
          <cell r="I3569">
            <v>74283.72</v>
          </cell>
        </row>
        <row r="3570">
          <cell r="A3570">
            <v>30004439</v>
          </cell>
          <cell r="B3570" t="str">
            <v>0</v>
          </cell>
          <cell r="C3570" t="str">
            <v>CIP1</v>
          </cell>
          <cell r="D3570" t="str">
            <v>M003</v>
          </cell>
          <cell r="E3570">
            <v>43799</v>
          </cell>
          <cell r="F3570" t="str">
            <v>Five Thread Over Lock M#MO-6716S SL#8MOND00686</v>
          </cell>
          <cell r="G3570">
            <v>86825.12</v>
          </cell>
          <cell r="H3570">
            <v>-12541.4</v>
          </cell>
          <cell r="I3570">
            <v>74283.72</v>
          </cell>
        </row>
        <row r="3571">
          <cell r="A3571">
            <v>30004440</v>
          </cell>
          <cell r="B3571" t="str">
            <v>0</v>
          </cell>
          <cell r="C3571" t="str">
            <v>CIP1</v>
          </cell>
          <cell r="D3571" t="str">
            <v>M003</v>
          </cell>
          <cell r="E3571">
            <v>43799</v>
          </cell>
          <cell r="F3571" t="str">
            <v>Over Lock MO-6716</v>
          </cell>
          <cell r="G3571">
            <v>86825.12</v>
          </cell>
          <cell r="H3571">
            <v>-12541.4</v>
          </cell>
          <cell r="I3571">
            <v>74283.72</v>
          </cell>
        </row>
        <row r="3572">
          <cell r="A3572">
            <v>30004441</v>
          </cell>
          <cell r="B3572" t="str">
            <v>0</v>
          </cell>
          <cell r="C3572" t="str">
            <v>CIP1</v>
          </cell>
          <cell r="D3572" t="str">
            <v>M003</v>
          </cell>
          <cell r="E3572">
            <v>43799</v>
          </cell>
          <cell r="F3572" t="str">
            <v>Over Lock MO-6716</v>
          </cell>
          <cell r="G3572">
            <v>86825.12</v>
          </cell>
          <cell r="H3572">
            <v>-12541.4</v>
          </cell>
          <cell r="I3572">
            <v>74283.72</v>
          </cell>
        </row>
        <row r="3573">
          <cell r="A3573">
            <v>30004442</v>
          </cell>
          <cell r="B3573" t="str">
            <v>0</v>
          </cell>
          <cell r="C3573" t="str">
            <v>CIP1</v>
          </cell>
          <cell r="D3573" t="str">
            <v>M003</v>
          </cell>
          <cell r="E3573">
            <v>43799</v>
          </cell>
          <cell r="F3573" t="str">
            <v>Over Lock MO-6716</v>
          </cell>
          <cell r="G3573">
            <v>86825.12</v>
          </cell>
          <cell r="H3573">
            <v>-12541.4</v>
          </cell>
          <cell r="I3573">
            <v>74283.72</v>
          </cell>
        </row>
        <row r="3574">
          <cell r="A3574">
            <v>30004443</v>
          </cell>
          <cell r="B3574" t="str">
            <v>0</v>
          </cell>
          <cell r="C3574" t="str">
            <v>CIP1</v>
          </cell>
          <cell r="D3574" t="str">
            <v>M003</v>
          </cell>
          <cell r="E3574">
            <v>43799</v>
          </cell>
          <cell r="F3574" t="str">
            <v>Over Lock MO-6716</v>
          </cell>
          <cell r="G3574">
            <v>86825.12</v>
          </cell>
          <cell r="H3574">
            <v>-12541.4</v>
          </cell>
          <cell r="I3574">
            <v>74283.72</v>
          </cell>
        </row>
        <row r="3575">
          <cell r="A3575">
            <v>30004444</v>
          </cell>
          <cell r="B3575" t="str">
            <v>0</v>
          </cell>
          <cell r="C3575" t="str">
            <v>CIP1</v>
          </cell>
          <cell r="D3575" t="str">
            <v>M003</v>
          </cell>
          <cell r="E3575">
            <v>43799</v>
          </cell>
          <cell r="F3575" t="str">
            <v>Over Lock MO-6716</v>
          </cell>
          <cell r="G3575">
            <v>86825.12</v>
          </cell>
          <cell r="H3575">
            <v>-12541.4</v>
          </cell>
          <cell r="I3575">
            <v>74283.72</v>
          </cell>
        </row>
        <row r="3576">
          <cell r="A3576">
            <v>30004445</v>
          </cell>
          <cell r="B3576" t="str">
            <v>0</v>
          </cell>
          <cell r="C3576" t="str">
            <v>CIP1</v>
          </cell>
          <cell r="D3576" t="str">
            <v>M003</v>
          </cell>
          <cell r="E3576">
            <v>43799</v>
          </cell>
          <cell r="F3576" t="str">
            <v>Over Lock MO-6716</v>
          </cell>
          <cell r="G3576">
            <v>86825.12</v>
          </cell>
          <cell r="H3576">
            <v>-12541.4</v>
          </cell>
          <cell r="I3576">
            <v>74283.72</v>
          </cell>
        </row>
        <row r="3577">
          <cell r="A3577">
            <v>30004446</v>
          </cell>
          <cell r="B3577" t="str">
            <v>0</v>
          </cell>
          <cell r="C3577" t="str">
            <v>CIP1</v>
          </cell>
          <cell r="D3577" t="str">
            <v>M003</v>
          </cell>
          <cell r="E3577">
            <v>43799</v>
          </cell>
          <cell r="F3577" t="str">
            <v>Over Lock MO-6716</v>
          </cell>
          <cell r="G3577">
            <v>86825.12</v>
          </cell>
          <cell r="H3577">
            <v>-12541.4</v>
          </cell>
          <cell r="I3577">
            <v>74283.72</v>
          </cell>
        </row>
        <row r="3578">
          <cell r="A3578">
            <v>30004447</v>
          </cell>
          <cell r="B3578" t="str">
            <v>0</v>
          </cell>
          <cell r="C3578" t="str">
            <v>CIP1</v>
          </cell>
          <cell r="D3578" t="str">
            <v>M003</v>
          </cell>
          <cell r="E3578">
            <v>43799</v>
          </cell>
          <cell r="F3578" t="str">
            <v>Over Lock MO-6716</v>
          </cell>
          <cell r="G3578">
            <v>86825.12</v>
          </cell>
          <cell r="H3578">
            <v>-12541.4</v>
          </cell>
          <cell r="I3578">
            <v>74283.72</v>
          </cell>
        </row>
        <row r="3579">
          <cell r="A3579">
            <v>30004448</v>
          </cell>
          <cell r="B3579" t="str">
            <v>0</v>
          </cell>
          <cell r="C3579" t="str">
            <v>CIP1</v>
          </cell>
          <cell r="D3579" t="str">
            <v>M003</v>
          </cell>
          <cell r="E3579">
            <v>43799</v>
          </cell>
          <cell r="F3579" t="str">
            <v>Over Lock MO-6716</v>
          </cell>
          <cell r="G3579">
            <v>86825.12</v>
          </cell>
          <cell r="H3579">
            <v>-12541.4</v>
          </cell>
          <cell r="I3579">
            <v>74283.72</v>
          </cell>
        </row>
        <row r="3580">
          <cell r="A3580">
            <v>30004449</v>
          </cell>
          <cell r="B3580" t="str">
            <v>0</v>
          </cell>
          <cell r="C3580" t="str">
            <v>CIP1</v>
          </cell>
          <cell r="D3580" t="str">
            <v>M003</v>
          </cell>
          <cell r="E3580">
            <v>43799</v>
          </cell>
          <cell r="F3580" t="str">
            <v>Over Lock MO-6716</v>
          </cell>
          <cell r="G3580">
            <v>86825.12</v>
          </cell>
          <cell r="H3580">
            <v>-12541.4</v>
          </cell>
          <cell r="I3580">
            <v>74283.72</v>
          </cell>
        </row>
        <row r="3581">
          <cell r="A3581">
            <v>30004450</v>
          </cell>
          <cell r="B3581" t="str">
            <v>0</v>
          </cell>
          <cell r="C3581" t="str">
            <v>CIP1</v>
          </cell>
          <cell r="D3581" t="str">
            <v>M003</v>
          </cell>
          <cell r="E3581">
            <v>43799</v>
          </cell>
          <cell r="F3581" t="str">
            <v>Over Lock MO-6716</v>
          </cell>
          <cell r="G3581">
            <v>86825.12</v>
          </cell>
          <cell r="H3581">
            <v>-12541.4</v>
          </cell>
          <cell r="I3581">
            <v>74283.72</v>
          </cell>
        </row>
        <row r="3582">
          <cell r="A3582">
            <v>30004451</v>
          </cell>
          <cell r="B3582" t="str">
            <v>0</v>
          </cell>
          <cell r="C3582" t="str">
            <v>CIP1</v>
          </cell>
          <cell r="D3582" t="str">
            <v>M003</v>
          </cell>
          <cell r="E3582">
            <v>43799</v>
          </cell>
          <cell r="F3582" t="str">
            <v>Over Lock MO-6716</v>
          </cell>
          <cell r="G3582">
            <v>86825.12</v>
          </cell>
          <cell r="H3582">
            <v>-12541.4</v>
          </cell>
          <cell r="I3582">
            <v>74283.72</v>
          </cell>
        </row>
        <row r="3583">
          <cell r="A3583">
            <v>30004452</v>
          </cell>
          <cell r="B3583" t="str">
            <v>0</v>
          </cell>
          <cell r="C3583" t="str">
            <v>CIP1</v>
          </cell>
          <cell r="D3583" t="str">
            <v>M003</v>
          </cell>
          <cell r="E3583">
            <v>43799</v>
          </cell>
          <cell r="F3583" t="str">
            <v>Over Lock MO-6716</v>
          </cell>
          <cell r="G3583">
            <v>86825.12</v>
          </cell>
          <cell r="H3583">
            <v>-12541.4</v>
          </cell>
          <cell r="I3583">
            <v>74283.72</v>
          </cell>
        </row>
        <row r="3584">
          <cell r="A3584">
            <v>30004453</v>
          </cell>
          <cell r="B3584" t="str">
            <v>0</v>
          </cell>
          <cell r="C3584" t="str">
            <v>CIP1</v>
          </cell>
          <cell r="D3584" t="str">
            <v>M003</v>
          </cell>
          <cell r="E3584">
            <v>43799</v>
          </cell>
          <cell r="F3584" t="str">
            <v>Over Lock MO-6716</v>
          </cell>
          <cell r="G3584">
            <v>86825.12</v>
          </cell>
          <cell r="H3584">
            <v>-12541.4</v>
          </cell>
          <cell r="I3584">
            <v>74283.72</v>
          </cell>
        </row>
        <row r="3585">
          <cell r="A3585">
            <v>30004454</v>
          </cell>
          <cell r="B3585" t="str">
            <v>0</v>
          </cell>
          <cell r="C3585" t="str">
            <v>CIP1</v>
          </cell>
          <cell r="D3585" t="str">
            <v>M003</v>
          </cell>
          <cell r="E3585">
            <v>43799</v>
          </cell>
          <cell r="F3585" t="str">
            <v>Over Lock MO-6716</v>
          </cell>
          <cell r="G3585">
            <v>86825.12</v>
          </cell>
          <cell r="H3585">
            <v>-12541.4</v>
          </cell>
          <cell r="I3585">
            <v>74283.72</v>
          </cell>
        </row>
        <row r="3586">
          <cell r="A3586">
            <v>30004455</v>
          </cell>
          <cell r="B3586" t="str">
            <v>0</v>
          </cell>
          <cell r="C3586" t="str">
            <v>CIP1</v>
          </cell>
          <cell r="D3586" t="str">
            <v>M003</v>
          </cell>
          <cell r="E3586">
            <v>43799</v>
          </cell>
          <cell r="F3586" t="str">
            <v>Over Lock MO-6716</v>
          </cell>
          <cell r="G3586">
            <v>86825.12</v>
          </cell>
          <cell r="H3586">
            <v>-12541.4</v>
          </cell>
          <cell r="I3586">
            <v>74283.72</v>
          </cell>
        </row>
        <row r="3587">
          <cell r="A3587">
            <v>30004456</v>
          </cell>
          <cell r="B3587" t="str">
            <v>0</v>
          </cell>
          <cell r="C3587" t="str">
            <v>CIP1</v>
          </cell>
          <cell r="D3587" t="str">
            <v>M003</v>
          </cell>
          <cell r="E3587">
            <v>43799</v>
          </cell>
          <cell r="F3587" t="str">
            <v>Singal Needle lockstitch JK-5559G-W</v>
          </cell>
          <cell r="G3587">
            <v>49038.98</v>
          </cell>
          <cell r="H3587">
            <v>-7083.41</v>
          </cell>
          <cell r="I3587">
            <v>41955.57</v>
          </cell>
        </row>
        <row r="3588">
          <cell r="A3588">
            <v>30004457</v>
          </cell>
          <cell r="B3588" t="str">
            <v>0</v>
          </cell>
          <cell r="C3588" t="str">
            <v>CIP1</v>
          </cell>
          <cell r="D3588" t="str">
            <v>M003</v>
          </cell>
          <cell r="E3588">
            <v>43799</v>
          </cell>
          <cell r="F3588" t="str">
            <v>Singal Needle lockstitch JK-5559G-W</v>
          </cell>
          <cell r="G3588">
            <v>49038.98</v>
          </cell>
          <cell r="H3588">
            <v>-7083.41</v>
          </cell>
          <cell r="I3588">
            <v>41955.57</v>
          </cell>
        </row>
        <row r="3589">
          <cell r="A3589">
            <v>30004458</v>
          </cell>
          <cell r="B3589" t="str">
            <v>0</v>
          </cell>
          <cell r="C3589" t="str">
            <v>CIP1</v>
          </cell>
          <cell r="D3589" t="str">
            <v>M003</v>
          </cell>
          <cell r="E3589">
            <v>43799</v>
          </cell>
          <cell r="F3589" t="str">
            <v>Singal Needle lockstitch JK-5559G-W</v>
          </cell>
          <cell r="G3589">
            <v>49038.98</v>
          </cell>
          <cell r="H3589">
            <v>-7083.41</v>
          </cell>
          <cell r="I3589">
            <v>41955.57</v>
          </cell>
        </row>
        <row r="3590">
          <cell r="A3590">
            <v>30004459</v>
          </cell>
          <cell r="B3590" t="str">
            <v>0</v>
          </cell>
          <cell r="C3590" t="str">
            <v>CIP1</v>
          </cell>
          <cell r="D3590" t="str">
            <v>M003</v>
          </cell>
          <cell r="E3590">
            <v>43799</v>
          </cell>
          <cell r="F3590" t="str">
            <v>Singal Needle lockstitch JK-5559G-W</v>
          </cell>
          <cell r="G3590">
            <v>49038.98</v>
          </cell>
          <cell r="H3590">
            <v>-7083.41</v>
          </cell>
          <cell r="I3590">
            <v>41955.57</v>
          </cell>
        </row>
        <row r="3591">
          <cell r="A3591">
            <v>30004460</v>
          </cell>
          <cell r="B3591" t="str">
            <v>0</v>
          </cell>
          <cell r="C3591" t="str">
            <v>CIP1</v>
          </cell>
          <cell r="D3591" t="str">
            <v>M003</v>
          </cell>
          <cell r="E3591">
            <v>43799</v>
          </cell>
          <cell r="F3591" t="str">
            <v>Singal Needle lockstitch JK-5559G-W</v>
          </cell>
          <cell r="G3591">
            <v>49038.98</v>
          </cell>
          <cell r="H3591">
            <v>-7083.41</v>
          </cell>
          <cell r="I3591">
            <v>41955.57</v>
          </cell>
        </row>
        <row r="3592">
          <cell r="A3592">
            <v>30004461</v>
          </cell>
          <cell r="B3592" t="str">
            <v>0</v>
          </cell>
          <cell r="C3592" t="str">
            <v>CIP1</v>
          </cell>
          <cell r="D3592" t="str">
            <v>M003</v>
          </cell>
          <cell r="E3592">
            <v>43799</v>
          </cell>
          <cell r="F3592" t="str">
            <v>Singal Needle lockstitch JK-5559G-W</v>
          </cell>
          <cell r="G3592">
            <v>49038.98</v>
          </cell>
          <cell r="H3592">
            <v>-7083.41</v>
          </cell>
          <cell r="I3592">
            <v>41955.57</v>
          </cell>
        </row>
        <row r="3593">
          <cell r="A3593">
            <v>30004462</v>
          </cell>
          <cell r="B3593" t="str">
            <v>0</v>
          </cell>
          <cell r="C3593" t="str">
            <v>CIP1</v>
          </cell>
          <cell r="D3593" t="str">
            <v>M003</v>
          </cell>
          <cell r="E3593">
            <v>43799</v>
          </cell>
          <cell r="F3593" t="str">
            <v>Singal Needle lockstitch JK-5559G-W</v>
          </cell>
          <cell r="G3593">
            <v>49038.98</v>
          </cell>
          <cell r="H3593">
            <v>-7083.41</v>
          </cell>
          <cell r="I3593">
            <v>41955.57</v>
          </cell>
        </row>
        <row r="3594">
          <cell r="A3594">
            <v>30004463</v>
          </cell>
          <cell r="B3594" t="str">
            <v>0</v>
          </cell>
          <cell r="C3594" t="str">
            <v>CIP1</v>
          </cell>
          <cell r="D3594" t="str">
            <v>M003</v>
          </cell>
          <cell r="E3594">
            <v>43799</v>
          </cell>
          <cell r="F3594" t="str">
            <v>Singal Needle lockstitch JK-5559G-W</v>
          </cell>
          <cell r="G3594">
            <v>49038.98</v>
          </cell>
          <cell r="H3594">
            <v>-7083.41</v>
          </cell>
          <cell r="I3594">
            <v>41955.57</v>
          </cell>
        </row>
        <row r="3595">
          <cell r="A3595">
            <v>30004464</v>
          </cell>
          <cell r="B3595" t="str">
            <v>0</v>
          </cell>
          <cell r="C3595" t="str">
            <v>CIP1</v>
          </cell>
          <cell r="D3595" t="str">
            <v>M003</v>
          </cell>
          <cell r="E3595">
            <v>43799</v>
          </cell>
          <cell r="F3595" t="str">
            <v>Singal Needle lockstitch JK-5559G-W</v>
          </cell>
          <cell r="G3595">
            <v>49038.98</v>
          </cell>
          <cell r="H3595">
            <v>-7083.41</v>
          </cell>
          <cell r="I3595">
            <v>41955.57</v>
          </cell>
        </row>
        <row r="3596">
          <cell r="A3596">
            <v>30004465</v>
          </cell>
          <cell r="B3596" t="str">
            <v>0</v>
          </cell>
          <cell r="C3596" t="str">
            <v>CIP1</v>
          </cell>
          <cell r="D3596" t="str">
            <v>M003</v>
          </cell>
          <cell r="E3596">
            <v>43799</v>
          </cell>
          <cell r="F3596" t="str">
            <v>Singal Needle lockstitch JK-5559G-W</v>
          </cell>
          <cell r="G3596">
            <v>49060.74</v>
          </cell>
          <cell r="H3596">
            <v>-7086.56</v>
          </cell>
          <cell r="I3596">
            <v>41974.18</v>
          </cell>
        </row>
        <row r="3597">
          <cell r="A3597">
            <v>30004468</v>
          </cell>
          <cell r="B3597" t="str">
            <v>0</v>
          </cell>
          <cell r="C3597" t="str">
            <v>CIP1</v>
          </cell>
          <cell r="D3597" t="str">
            <v>M003</v>
          </cell>
          <cell r="E3597">
            <v>43799</v>
          </cell>
          <cell r="F3597" t="str">
            <v>PG  Puller</v>
          </cell>
          <cell r="G3597">
            <v>50392.08</v>
          </cell>
          <cell r="H3597">
            <v>-7278.86</v>
          </cell>
          <cell r="I3597">
            <v>43113.22</v>
          </cell>
        </row>
        <row r="3598">
          <cell r="A3598">
            <v>30004469</v>
          </cell>
          <cell r="B3598" t="str">
            <v>0</v>
          </cell>
          <cell r="C3598" t="str">
            <v>CIP1</v>
          </cell>
          <cell r="D3598" t="str">
            <v>M003</v>
          </cell>
          <cell r="E3598">
            <v>43799</v>
          </cell>
          <cell r="F3598" t="str">
            <v>PG  Puller</v>
          </cell>
          <cell r="G3598">
            <v>50392.08</v>
          </cell>
          <cell r="H3598">
            <v>-7278.86</v>
          </cell>
          <cell r="I3598">
            <v>43113.22</v>
          </cell>
        </row>
        <row r="3599">
          <cell r="A3599">
            <v>30004470</v>
          </cell>
          <cell r="B3599" t="str">
            <v>0</v>
          </cell>
          <cell r="C3599" t="str">
            <v>CIP1</v>
          </cell>
          <cell r="D3599" t="str">
            <v>M003</v>
          </cell>
          <cell r="E3599">
            <v>43799</v>
          </cell>
          <cell r="F3599" t="str">
            <v>PG  Puller</v>
          </cell>
          <cell r="G3599">
            <v>50392.08</v>
          </cell>
          <cell r="H3599">
            <v>-7278.86</v>
          </cell>
          <cell r="I3599">
            <v>43113.22</v>
          </cell>
        </row>
        <row r="3600">
          <cell r="A3600">
            <v>30004471</v>
          </cell>
          <cell r="B3600" t="str">
            <v>0</v>
          </cell>
          <cell r="C3600" t="str">
            <v>CIP1</v>
          </cell>
          <cell r="D3600" t="str">
            <v>M003</v>
          </cell>
          <cell r="E3600">
            <v>43799</v>
          </cell>
          <cell r="F3600" t="str">
            <v>PG  Puller</v>
          </cell>
          <cell r="G3600">
            <v>50392.08</v>
          </cell>
          <cell r="H3600">
            <v>-7278.86</v>
          </cell>
          <cell r="I3600">
            <v>43113.22</v>
          </cell>
        </row>
        <row r="3601">
          <cell r="A3601">
            <v>30004472</v>
          </cell>
          <cell r="B3601" t="str">
            <v>0</v>
          </cell>
          <cell r="C3601" t="str">
            <v>CIP1</v>
          </cell>
          <cell r="D3601" t="str">
            <v>M003</v>
          </cell>
          <cell r="E3601">
            <v>43799</v>
          </cell>
          <cell r="F3601" t="str">
            <v>PG  Puller</v>
          </cell>
          <cell r="G3601">
            <v>50392.08</v>
          </cell>
          <cell r="H3601">
            <v>-7278.86</v>
          </cell>
          <cell r="I3601">
            <v>43113.22</v>
          </cell>
        </row>
        <row r="3602">
          <cell r="A3602">
            <v>30004473</v>
          </cell>
          <cell r="B3602" t="str">
            <v>0</v>
          </cell>
          <cell r="C3602" t="str">
            <v>CIP1</v>
          </cell>
          <cell r="D3602" t="str">
            <v>M003</v>
          </cell>
          <cell r="E3602">
            <v>43799</v>
          </cell>
          <cell r="F3602" t="str">
            <v>PG  Puller</v>
          </cell>
          <cell r="G3602">
            <v>50392.08</v>
          </cell>
          <cell r="H3602">
            <v>-7278.86</v>
          </cell>
          <cell r="I3602">
            <v>43113.22</v>
          </cell>
        </row>
        <row r="3603">
          <cell r="A3603">
            <v>30004474</v>
          </cell>
          <cell r="B3603" t="str">
            <v>0</v>
          </cell>
          <cell r="C3603" t="str">
            <v>CIP1</v>
          </cell>
          <cell r="D3603" t="str">
            <v>M003</v>
          </cell>
          <cell r="E3603">
            <v>43799</v>
          </cell>
          <cell r="F3603" t="str">
            <v>PG  Puller</v>
          </cell>
          <cell r="G3603">
            <v>50392.08</v>
          </cell>
          <cell r="H3603">
            <v>-7278.86</v>
          </cell>
          <cell r="I3603">
            <v>43113.22</v>
          </cell>
        </row>
        <row r="3604">
          <cell r="A3604">
            <v>30004475</v>
          </cell>
          <cell r="B3604" t="str">
            <v>0</v>
          </cell>
          <cell r="C3604" t="str">
            <v>CIP1</v>
          </cell>
          <cell r="D3604" t="str">
            <v>M003</v>
          </cell>
          <cell r="E3604">
            <v>43799</v>
          </cell>
          <cell r="F3604" t="str">
            <v>PG  Puller</v>
          </cell>
          <cell r="G3604">
            <v>50392.08</v>
          </cell>
          <cell r="H3604">
            <v>-7278.86</v>
          </cell>
          <cell r="I3604">
            <v>43113.22</v>
          </cell>
        </row>
        <row r="3605">
          <cell r="A3605">
            <v>30004476</v>
          </cell>
          <cell r="B3605" t="str">
            <v>0</v>
          </cell>
          <cell r="C3605" t="str">
            <v>CIP1</v>
          </cell>
          <cell r="D3605" t="str">
            <v>M003</v>
          </cell>
          <cell r="E3605">
            <v>43799</v>
          </cell>
          <cell r="F3605" t="str">
            <v>PG  Puller</v>
          </cell>
          <cell r="G3605">
            <v>50392.08</v>
          </cell>
          <cell r="H3605">
            <v>-7278.86</v>
          </cell>
          <cell r="I3605">
            <v>43113.22</v>
          </cell>
        </row>
        <row r="3606">
          <cell r="A3606">
            <v>30004477</v>
          </cell>
          <cell r="B3606" t="str">
            <v>0</v>
          </cell>
          <cell r="C3606" t="str">
            <v>CIP1</v>
          </cell>
          <cell r="D3606" t="str">
            <v>M003</v>
          </cell>
          <cell r="E3606">
            <v>43799</v>
          </cell>
          <cell r="F3606" t="str">
            <v>PG  Puller</v>
          </cell>
          <cell r="G3606">
            <v>50392.08</v>
          </cell>
          <cell r="H3606">
            <v>-7278.86</v>
          </cell>
          <cell r="I3606">
            <v>43113.22</v>
          </cell>
        </row>
        <row r="3607">
          <cell r="A3607">
            <v>30004478</v>
          </cell>
          <cell r="B3607" t="str">
            <v>0</v>
          </cell>
          <cell r="C3607" t="str">
            <v>CIP1</v>
          </cell>
          <cell r="D3607" t="str">
            <v>M003</v>
          </cell>
          <cell r="E3607">
            <v>43799</v>
          </cell>
          <cell r="F3607" t="str">
            <v>PG  Puller</v>
          </cell>
          <cell r="G3607">
            <v>50392.08</v>
          </cell>
          <cell r="H3607">
            <v>-7278.86</v>
          </cell>
          <cell r="I3607">
            <v>43113.22</v>
          </cell>
        </row>
        <row r="3608">
          <cell r="A3608">
            <v>30004479</v>
          </cell>
          <cell r="B3608" t="str">
            <v>0</v>
          </cell>
          <cell r="C3608" t="str">
            <v>CIP1</v>
          </cell>
          <cell r="D3608" t="str">
            <v>M003</v>
          </cell>
          <cell r="E3608">
            <v>43799</v>
          </cell>
          <cell r="F3608" t="str">
            <v>PG  Puller</v>
          </cell>
          <cell r="G3608">
            <v>50392.08</v>
          </cell>
          <cell r="H3608">
            <v>-7278.86</v>
          </cell>
          <cell r="I3608">
            <v>43113.22</v>
          </cell>
        </row>
        <row r="3609">
          <cell r="A3609">
            <v>30004480</v>
          </cell>
          <cell r="B3609" t="str">
            <v>0</v>
          </cell>
          <cell r="C3609" t="str">
            <v>CIP1</v>
          </cell>
          <cell r="D3609" t="str">
            <v>M003</v>
          </cell>
          <cell r="E3609">
            <v>43799</v>
          </cell>
          <cell r="F3609" t="str">
            <v>PG  Puller</v>
          </cell>
          <cell r="G3609">
            <v>50392.08</v>
          </cell>
          <cell r="H3609">
            <v>-7278.86</v>
          </cell>
          <cell r="I3609">
            <v>43113.22</v>
          </cell>
        </row>
        <row r="3610">
          <cell r="A3610">
            <v>30004481</v>
          </cell>
          <cell r="B3610" t="str">
            <v>0</v>
          </cell>
          <cell r="C3610" t="str">
            <v>CIP1</v>
          </cell>
          <cell r="D3610" t="str">
            <v>M003</v>
          </cell>
          <cell r="E3610">
            <v>43799</v>
          </cell>
          <cell r="F3610" t="str">
            <v>PG  Puller</v>
          </cell>
          <cell r="G3610">
            <v>50392.08</v>
          </cell>
          <cell r="H3610">
            <v>-7278.86</v>
          </cell>
          <cell r="I3610">
            <v>43113.22</v>
          </cell>
        </row>
        <row r="3611">
          <cell r="A3611">
            <v>30004482</v>
          </cell>
          <cell r="B3611" t="str">
            <v>0</v>
          </cell>
          <cell r="C3611" t="str">
            <v>CIP1</v>
          </cell>
          <cell r="D3611" t="str">
            <v>M003</v>
          </cell>
          <cell r="E3611">
            <v>43799</v>
          </cell>
          <cell r="F3611" t="str">
            <v>PG  Puller</v>
          </cell>
          <cell r="G3611">
            <v>50392.08</v>
          </cell>
          <cell r="H3611">
            <v>-7278.86</v>
          </cell>
          <cell r="I3611">
            <v>43113.22</v>
          </cell>
        </row>
        <row r="3612">
          <cell r="A3612">
            <v>30004483</v>
          </cell>
          <cell r="B3612" t="str">
            <v>0</v>
          </cell>
          <cell r="C3612" t="str">
            <v>CIP1</v>
          </cell>
          <cell r="D3612" t="str">
            <v>M003</v>
          </cell>
          <cell r="E3612">
            <v>43799</v>
          </cell>
          <cell r="F3612" t="str">
            <v>PG  Puller/P 5550</v>
          </cell>
          <cell r="G3612">
            <v>48740.28</v>
          </cell>
          <cell r="H3612">
            <v>-7040.26</v>
          </cell>
          <cell r="I3612">
            <v>41700.019999999997</v>
          </cell>
        </row>
        <row r="3613">
          <cell r="A3613">
            <v>30004484</v>
          </cell>
          <cell r="B3613" t="str">
            <v>0</v>
          </cell>
          <cell r="C3613" t="str">
            <v>CIP1</v>
          </cell>
          <cell r="D3613" t="str">
            <v>M003</v>
          </cell>
          <cell r="E3613">
            <v>43799</v>
          </cell>
          <cell r="F3613" t="str">
            <v>PG  Puller/P 5550</v>
          </cell>
          <cell r="G3613">
            <v>48740.28</v>
          </cell>
          <cell r="H3613">
            <v>-7040.26</v>
          </cell>
          <cell r="I3613">
            <v>41700.019999999997</v>
          </cell>
        </row>
        <row r="3614">
          <cell r="A3614">
            <v>30004485</v>
          </cell>
          <cell r="B3614" t="str">
            <v>0</v>
          </cell>
          <cell r="C3614" t="str">
            <v>CIP1</v>
          </cell>
          <cell r="D3614" t="str">
            <v>M003</v>
          </cell>
          <cell r="E3614">
            <v>43799</v>
          </cell>
          <cell r="F3614" t="str">
            <v>PG  Puller/P 5550</v>
          </cell>
          <cell r="G3614">
            <v>48740.28</v>
          </cell>
          <cell r="H3614">
            <v>-7040.26</v>
          </cell>
          <cell r="I3614">
            <v>41700.019999999997</v>
          </cell>
        </row>
        <row r="3615">
          <cell r="A3615">
            <v>30004486</v>
          </cell>
          <cell r="B3615" t="str">
            <v>0</v>
          </cell>
          <cell r="C3615" t="str">
            <v>CIP1</v>
          </cell>
          <cell r="D3615" t="str">
            <v>M003</v>
          </cell>
          <cell r="E3615">
            <v>43799</v>
          </cell>
          <cell r="F3615" t="str">
            <v>PG  Puller/P 5550</v>
          </cell>
          <cell r="G3615">
            <v>48740.28</v>
          </cell>
          <cell r="H3615">
            <v>-7040.26</v>
          </cell>
          <cell r="I3615">
            <v>41700.019999999997</v>
          </cell>
        </row>
        <row r="3616">
          <cell r="A3616">
            <v>30004487</v>
          </cell>
          <cell r="B3616" t="str">
            <v>0</v>
          </cell>
          <cell r="C3616" t="str">
            <v>CIP1</v>
          </cell>
          <cell r="D3616" t="str">
            <v>M003</v>
          </cell>
          <cell r="E3616">
            <v>43799</v>
          </cell>
          <cell r="F3616" t="str">
            <v>PG  Puller/P 5550</v>
          </cell>
          <cell r="G3616">
            <v>48740.28</v>
          </cell>
          <cell r="H3616">
            <v>-7040.26</v>
          </cell>
          <cell r="I3616">
            <v>41700.019999999997</v>
          </cell>
        </row>
        <row r="3617">
          <cell r="A3617">
            <v>30004488</v>
          </cell>
          <cell r="B3617" t="str">
            <v>0</v>
          </cell>
          <cell r="C3617" t="str">
            <v>CIP1</v>
          </cell>
          <cell r="D3617" t="str">
            <v>M003</v>
          </cell>
          <cell r="E3617">
            <v>43799</v>
          </cell>
          <cell r="F3617" t="str">
            <v>PG  Puller/P 5550</v>
          </cell>
          <cell r="G3617">
            <v>48740.28</v>
          </cell>
          <cell r="H3617">
            <v>-7040.26</v>
          </cell>
          <cell r="I3617">
            <v>41700.019999999997</v>
          </cell>
        </row>
        <row r="3618">
          <cell r="A3618">
            <v>30004489</v>
          </cell>
          <cell r="B3618" t="str">
            <v>0</v>
          </cell>
          <cell r="C3618" t="str">
            <v>CIP1</v>
          </cell>
          <cell r="D3618" t="str">
            <v>M003</v>
          </cell>
          <cell r="E3618">
            <v>43799</v>
          </cell>
          <cell r="F3618" t="str">
            <v>PG  Puller/P 5550</v>
          </cell>
          <cell r="G3618">
            <v>48740.28</v>
          </cell>
          <cell r="H3618">
            <v>-7040.26</v>
          </cell>
          <cell r="I3618">
            <v>41700.019999999997</v>
          </cell>
        </row>
        <row r="3619">
          <cell r="A3619">
            <v>30004490</v>
          </cell>
          <cell r="B3619" t="str">
            <v>0</v>
          </cell>
          <cell r="C3619" t="str">
            <v>CIP1</v>
          </cell>
          <cell r="D3619" t="str">
            <v>M003</v>
          </cell>
          <cell r="E3619">
            <v>43799</v>
          </cell>
          <cell r="F3619" t="str">
            <v>PG  Puller/P 5550</v>
          </cell>
          <cell r="G3619">
            <v>48740.28</v>
          </cell>
          <cell r="H3619">
            <v>-7040.26</v>
          </cell>
          <cell r="I3619">
            <v>41700.019999999997</v>
          </cell>
        </row>
        <row r="3620">
          <cell r="A3620">
            <v>30004491</v>
          </cell>
          <cell r="B3620" t="str">
            <v>0</v>
          </cell>
          <cell r="C3620" t="str">
            <v>CIP1</v>
          </cell>
          <cell r="D3620" t="str">
            <v>M003</v>
          </cell>
          <cell r="E3620">
            <v>43799</v>
          </cell>
          <cell r="F3620" t="str">
            <v>PG  Puller/P 5550</v>
          </cell>
          <cell r="G3620">
            <v>48740.28</v>
          </cell>
          <cell r="H3620">
            <v>-7040.26</v>
          </cell>
          <cell r="I3620">
            <v>41700.019999999997</v>
          </cell>
        </row>
        <row r="3621">
          <cell r="A3621">
            <v>30004492</v>
          </cell>
          <cell r="B3621" t="str">
            <v>0</v>
          </cell>
          <cell r="C3621" t="str">
            <v>CIP1</v>
          </cell>
          <cell r="D3621" t="str">
            <v>M003</v>
          </cell>
          <cell r="E3621">
            <v>43799</v>
          </cell>
          <cell r="F3621" t="str">
            <v>PG  Puller/P 5550</v>
          </cell>
          <cell r="G3621">
            <v>48760.17</v>
          </cell>
          <cell r="H3621">
            <v>-7043.14</v>
          </cell>
          <cell r="I3621">
            <v>41717.03</v>
          </cell>
        </row>
        <row r="3622">
          <cell r="A3622">
            <v>30004493</v>
          </cell>
          <cell r="B3622" t="str">
            <v>0</v>
          </cell>
          <cell r="C3622" t="str">
            <v>CIP1</v>
          </cell>
          <cell r="D3622" t="str">
            <v>M003</v>
          </cell>
          <cell r="E3622">
            <v>43799</v>
          </cell>
          <cell r="F3622" t="str">
            <v>Suction Device &amp; Regulator</v>
          </cell>
          <cell r="G3622">
            <v>2435292</v>
          </cell>
          <cell r="H3622">
            <v>-351764.4</v>
          </cell>
          <cell r="I3622">
            <v>2083527.6</v>
          </cell>
        </row>
        <row r="3623">
          <cell r="A3623">
            <v>30004494</v>
          </cell>
          <cell r="B3623" t="str">
            <v>0</v>
          </cell>
          <cell r="C3623" t="str">
            <v>CIP1</v>
          </cell>
          <cell r="D3623" t="str">
            <v>M003</v>
          </cell>
          <cell r="E3623">
            <v>43799</v>
          </cell>
          <cell r="F3623" t="str">
            <v>Suction Device &amp; Regulator</v>
          </cell>
          <cell r="G3623">
            <v>679105.87</v>
          </cell>
          <cell r="H3623">
            <v>-98093.06</v>
          </cell>
          <cell r="I3623">
            <v>581012.81000000006</v>
          </cell>
        </row>
        <row r="3624">
          <cell r="A3624">
            <v>30004495</v>
          </cell>
          <cell r="B3624" t="str">
            <v>0</v>
          </cell>
          <cell r="C3624" t="str">
            <v>CIP1</v>
          </cell>
          <cell r="D3624" t="str">
            <v>M003</v>
          </cell>
          <cell r="E3624">
            <v>43799</v>
          </cell>
          <cell r="F3624" t="str">
            <v>Cloth Clip suction Device</v>
          </cell>
          <cell r="G3624">
            <v>3561538.34</v>
          </cell>
          <cell r="H3624">
            <v>-514444.42</v>
          </cell>
          <cell r="I3624">
            <v>3047093.92</v>
          </cell>
        </row>
        <row r="3625">
          <cell r="A3625">
            <v>30004496</v>
          </cell>
          <cell r="B3625" t="str">
            <v>0</v>
          </cell>
          <cell r="C3625" t="str">
            <v>CIP1</v>
          </cell>
          <cell r="D3625" t="str">
            <v>M003</v>
          </cell>
          <cell r="E3625">
            <v>43830</v>
          </cell>
          <cell r="F3625" t="str">
            <v>Carton binding machine</v>
          </cell>
          <cell r="G3625">
            <v>39000</v>
          </cell>
          <cell r="H3625">
            <v>-5416.67</v>
          </cell>
          <cell r="I3625">
            <v>33583.33</v>
          </cell>
        </row>
        <row r="3626">
          <cell r="A3626">
            <v>30004497</v>
          </cell>
          <cell r="B3626" t="str">
            <v>0</v>
          </cell>
          <cell r="C3626" t="str">
            <v>CIP1</v>
          </cell>
          <cell r="D3626" t="str">
            <v>M003</v>
          </cell>
          <cell r="E3626">
            <v>43921</v>
          </cell>
          <cell r="F3626" t="str">
            <v>Kansai DFB1411X-P</v>
          </cell>
          <cell r="G3626">
            <v>124714.96</v>
          </cell>
          <cell r="H3626">
            <v>-15242.94</v>
          </cell>
          <cell r="I3626">
            <v>109472.02</v>
          </cell>
        </row>
        <row r="3627">
          <cell r="A3627">
            <v>30004498</v>
          </cell>
          <cell r="B3627" t="str">
            <v>0</v>
          </cell>
          <cell r="C3627" t="str">
            <v>CIP1</v>
          </cell>
          <cell r="D3627" t="str">
            <v>M003</v>
          </cell>
          <cell r="E3627">
            <v>43921</v>
          </cell>
          <cell r="F3627" t="str">
            <v>BAR TACK  LK-1900BN</v>
          </cell>
          <cell r="G3627">
            <v>207740.98</v>
          </cell>
          <cell r="H3627">
            <v>-25390.57</v>
          </cell>
          <cell r="I3627">
            <v>182350.41</v>
          </cell>
        </row>
        <row r="3628">
          <cell r="A3628">
            <v>30004499</v>
          </cell>
          <cell r="B3628" t="str">
            <v>0</v>
          </cell>
          <cell r="C3628" t="str">
            <v>CIP1</v>
          </cell>
          <cell r="D3628" t="str">
            <v>M003</v>
          </cell>
          <cell r="E3628">
            <v>43921</v>
          </cell>
          <cell r="F3628" t="str">
            <v>BAR TACK  LK-1900BN</v>
          </cell>
          <cell r="G3628">
            <v>207740.98</v>
          </cell>
          <cell r="H3628">
            <v>-25390.57</v>
          </cell>
          <cell r="I3628">
            <v>182350.41</v>
          </cell>
        </row>
        <row r="3629">
          <cell r="A3629">
            <v>30004500</v>
          </cell>
          <cell r="B3629" t="str">
            <v>0</v>
          </cell>
          <cell r="C3629" t="str">
            <v>CIP1</v>
          </cell>
          <cell r="D3629" t="str">
            <v>M003</v>
          </cell>
          <cell r="E3629">
            <v>43921</v>
          </cell>
          <cell r="F3629" t="str">
            <v>BAR TACK  LK-1900BN</v>
          </cell>
          <cell r="G3629">
            <v>207740.98</v>
          </cell>
          <cell r="H3629">
            <v>-25390.57</v>
          </cell>
          <cell r="I3629">
            <v>182350.41</v>
          </cell>
        </row>
        <row r="3630">
          <cell r="A3630">
            <v>30004501</v>
          </cell>
          <cell r="B3630" t="str">
            <v>0</v>
          </cell>
          <cell r="C3630" t="str">
            <v>CIP1</v>
          </cell>
          <cell r="D3630" t="str">
            <v>M003</v>
          </cell>
          <cell r="E3630">
            <v>43921</v>
          </cell>
          <cell r="F3630" t="str">
            <v>BAR TACK  LK-1900BN</v>
          </cell>
          <cell r="G3630">
            <v>207740.98</v>
          </cell>
          <cell r="H3630">
            <v>-25390.57</v>
          </cell>
          <cell r="I3630">
            <v>182350.41</v>
          </cell>
        </row>
        <row r="3631">
          <cell r="A3631">
            <v>30004502</v>
          </cell>
          <cell r="B3631" t="str">
            <v>0</v>
          </cell>
          <cell r="C3631" t="str">
            <v>CIP1</v>
          </cell>
          <cell r="D3631" t="str">
            <v>M003</v>
          </cell>
          <cell r="E3631">
            <v>43921</v>
          </cell>
          <cell r="F3631" t="str">
            <v>BAR TACK  LK-1900BN</v>
          </cell>
          <cell r="G3631">
            <v>207740.98</v>
          </cell>
          <cell r="H3631">
            <v>-25390.57</v>
          </cell>
          <cell r="I3631">
            <v>182350.41</v>
          </cell>
        </row>
        <row r="3632">
          <cell r="A3632">
            <v>30004503</v>
          </cell>
          <cell r="B3632" t="str">
            <v>0</v>
          </cell>
          <cell r="C3632" t="str">
            <v>CIP1</v>
          </cell>
          <cell r="D3632" t="str">
            <v>M003</v>
          </cell>
          <cell r="E3632">
            <v>43921</v>
          </cell>
          <cell r="F3632" t="str">
            <v>BAR TACK  LK-1900BN</v>
          </cell>
          <cell r="G3632">
            <v>207740.98</v>
          </cell>
          <cell r="H3632">
            <v>-25390.57</v>
          </cell>
          <cell r="I3632">
            <v>182350.41</v>
          </cell>
        </row>
        <row r="3633">
          <cell r="A3633">
            <v>30004504</v>
          </cell>
          <cell r="B3633" t="str">
            <v>0</v>
          </cell>
          <cell r="C3633" t="str">
            <v>CIP1</v>
          </cell>
          <cell r="D3633" t="str">
            <v>M003</v>
          </cell>
          <cell r="E3633">
            <v>43921</v>
          </cell>
          <cell r="F3633" t="str">
            <v>BAR TACK  LK-1900BN</v>
          </cell>
          <cell r="G3633">
            <v>207740.98</v>
          </cell>
          <cell r="H3633">
            <v>-25390.57</v>
          </cell>
          <cell r="I3633">
            <v>182350.41</v>
          </cell>
        </row>
        <row r="3634">
          <cell r="A3634">
            <v>30004505</v>
          </cell>
          <cell r="B3634" t="str">
            <v>0</v>
          </cell>
          <cell r="C3634" t="str">
            <v>CIP1</v>
          </cell>
          <cell r="D3634" t="str">
            <v>M003</v>
          </cell>
          <cell r="E3634">
            <v>43921</v>
          </cell>
          <cell r="F3634" t="str">
            <v>BAR TACK  LK-1900BN</v>
          </cell>
          <cell r="G3634">
            <v>207740.98</v>
          </cell>
          <cell r="H3634">
            <v>-25390.57</v>
          </cell>
          <cell r="I3634">
            <v>182350.41</v>
          </cell>
        </row>
        <row r="3635">
          <cell r="A3635">
            <v>30004506</v>
          </cell>
          <cell r="B3635" t="str">
            <v>0</v>
          </cell>
          <cell r="C3635" t="str">
            <v>CIP1</v>
          </cell>
          <cell r="D3635" t="str">
            <v>M003</v>
          </cell>
          <cell r="E3635">
            <v>43921</v>
          </cell>
          <cell r="F3635" t="str">
            <v>Button Attach LK1903BN</v>
          </cell>
          <cell r="G3635">
            <v>286234.96999999997</v>
          </cell>
          <cell r="H3635">
            <v>-34984.28</v>
          </cell>
          <cell r="I3635">
            <v>251250.69</v>
          </cell>
        </row>
        <row r="3636">
          <cell r="A3636">
            <v>30004507</v>
          </cell>
          <cell r="B3636" t="str">
            <v>0</v>
          </cell>
          <cell r="C3636" t="str">
            <v>CIP1</v>
          </cell>
          <cell r="D3636" t="str">
            <v>M003</v>
          </cell>
          <cell r="E3636">
            <v>43921</v>
          </cell>
          <cell r="F3636" t="str">
            <v>Button Attach LK1903BN</v>
          </cell>
          <cell r="G3636">
            <v>286234.96999999997</v>
          </cell>
          <cell r="H3636">
            <v>-34984.28</v>
          </cell>
          <cell r="I3636">
            <v>251250.69</v>
          </cell>
        </row>
        <row r="3637">
          <cell r="A3637">
            <v>30004508</v>
          </cell>
          <cell r="B3637" t="str">
            <v>0</v>
          </cell>
          <cell r="C3637" t="str">
            <v>CIP1</v>
          </cell>
          <cell r="D3637" t="str">
            <v>M003</v>
          </cell>
          <cell r="E3637">
            <v>43921</v>
          </cell>
          <cell r="F3637" t="str">
            <v>Eyelet Hole MEB-3200J</v>
          </cell>
          <cell r="G3637">
            <v>748966.85</v>
          </cell>
          <cell r="H3637">
            <v>-91540.39</v>
          </cell>
          <cell r="I3637">
            <v>657426.46</v>
          </cell>
        </row>
        <row r="3638">
          <cell r="A3638">
            <v>30004509</v>
          </cell>
          <cell r="B3638" t="str">
            <v>0</v>
          </cell>
          <cell r="C3638" t="str">
            <v>CIP1</v>
          </cell>
          <cell r="D3638" t="str">
            <v>M003</v>
          </cell>
          <cell r="E3638">
            <v>43921</v>
          </cell>
          <cell r="F3638" t="str">
            <v>Eyelet Hole MEB-3200J</v>
          </cell>
          <cell r="G3638">
            <v>748966.85</v>
          </cell>
          <cell r="H3638">
            <v>-91540.39</v>
          </cell>
          <cell r="I3638">
            <v>657426.46</v>
          </cell>
        </row>
        <row r="3639">
          <cell r="A3639">
            <v>30004510</v>
          </cell>
          <cell r="B3639" t="str">
            <v>0</v>
          </cell>
          <cell r="C3639" t="str">
            <v>CIP1</v>
          </cell>
          <cell r="D3639" t="str">
            <v>M003</v>
          </cell>
          <cell r="E3639">
            <v>43921</v>
          </cell>
          <cell r="F3639" t="str">
            <v>Over Lock MO6716SFH660H</v>
          </cell>
          <cell r="G3639">
            <v>88028.99</v>
          </cell>
          <cell r="H3639">
            <v>-10759.1</v>
          </cell>
          <cell r="I3639">
            <v>77269.89</v>
          </cell>
        </row>
        <row r="3640">
          <cell r="A3640">
            <v>30004511</v>
          </cell>
          <cell r="B3640" t="str">
            <v>0</v>
          </cell>
          <cell r="C3640" t="str">
            <v>CIP1</v>
          </cell>
          <cell r="D3640" t="str">
            <v>M003</v>
          </cell>
          <cell r="E3640">
            <v>43921</v>
          </cell>
          <cell r="F3640" t="str">
            <v>Over Lock MO6716SFH660H</v>
          </cell>
          <cell r="G3640">
            <v>88028.99</v>
          </cell>
          <cell r="H3640">
            <v>-10759.1</v>
          </cell>
          <cell r="I3640">
            <v>77269.89</v>
          </cell>
        </row>
        <row r="3641">
          <cell r="A3641">
            <v>30004512</v>
          </cell>
          <cell r="B3641" t="str">
            <v>0</v>
          </cell>
          <cell r="C3641" t="str">
            <v>CIP1</v>
          </cell>
          <cell r="D3641" t="str">
            <v>M003</v>
          </cell>
          <cell r="E3641">
            <v>43921</v>
          </cell>
          <cell r="F3641" t="str">
            <v>1 needle lock stitch M#DDL-8700-7  SL#2DOZHO4597</v>
          </cell>
          <cell r="G3641">
            <v>88028.99</v>
          </cell>
          <cell r="H3641">
            <v>-10759.1</v>
          </cell>
          <cell r="I3641">
            <v>77269.89</v>
          </cell>
        </row>
        <row r="3642">
          <cell r="A3642">
            <v>30004513</v>
          </cell>
          <cell r="B3642" t="str">
            <v>0</v>
          </cell>
          <cell r="C3642" t="str">
            <v>CIP1</v>
          </cell>
          <cell r="D3642" t="str">
            <v>M003</v>
          </cell>
          <cell r="E3642">
            <v>43921</v>
          </cell>
          <cell r="F3642" t="str">
            <v>Over Lock MO6716SFH660H</v>
          </cell>
          <cell r="G3642">
            <v>88028.99</v>
          </cell>
          <cell r="H3642">
            <v>-10759.1</v>
          </cell>
          <cell r="I3642">
            <v>77269.89</v>
          </cell>
        </row>
        <row r="3643">
          <cell r="A3643">
            <v>30004514</v>
          </cell>
          <cell r="B3643" t="str">
            <v>0</v>
          </cell>
          <cell r="C3643" t="str">
            <v>CIP1</v>
          </cell>
          <cell r="D3643" t="str">
            <v>M003</v>
          </cell>
          <cell r="E3643">
            <v>43921</v>
          </cell>
          <cell r="F3643" t="str">
            <v>Over Lock MO6716SFH660H</v>
          </cell>
          <cell r="G3643">
            <v>88028.99</v>
          </cell>
          <cell r="H3643">
            <v>-10759.1</v>
          </cell>
          <cell r="I3643">
            <v>77269.89</v>
          </cell>
        </row>
        <row r="3644">
          <cell r="A3644">
            <v>30004515</v>
          </cell>
          <cell r="B3644" t="str">
            <v>0</v>
          </cell>
          <cell r="C3644" t="str">
            <v>CIP1</v>
          </cell>
          <cell r="D3644" t="str">
            <v>M003</v>
          </cell>
          <cell r="E3644">
            <v>43921</v>
          </cell>
          <cell r="F3644" t="str">
            <v>Five Thread Over Lock M#MO-6716S  SL#8M0ZC23658</v>
          </cell>
          <cell r="G3644">
            <v>88028.99</v>
          </cell>
          <cell r="H3644">
            <v>-10759.1</v>
          </cell>
          <cell r="I3644">
            <v>77269.89</v>
          </cell>
        </row>
        <row r="3645">
          <cell r="A3645">
            <v>30004516</v>
          </cell>
          <cell r="B3645" t="str">
            <v>0</v>
          </cell>
          <cell r="C3645" t="str">
            <v>CIP1</v>
          </cell>
          <cell r="D3645" t="str">
            <v>M003</v>
          </cell>
          <cell r="E3645">
            <v>43921</v>
          </cell>
          <cell r="F3645" t="str">
            <v>Over Lock MO6716SFH660H</v>
          </cell>
          <cell r="G3645">
            <v>88028.99</v>
          </cell>
          <cell r="H3645">
            <v>-10759.1</v>
          </cell>
          <cell r="I3645">
            <v>77269.89</v>
          </cell>
        </row>
        <row r="3646">
          <cell r="A3646">
            <v>30004517</v>
          </cell>
          <cell r="B3646" t="str">
            <v>0</v>
          </cell>
          <cell r="C3646" t="str">
            <v>CIP1</v>
          </cell>
          <cell r="D3646" t="str">
            <v>M003</v>
          </cell>
          <cell r="E3646">
            <v>43921</v>
          </cell>
          <cell r="F3646" t="str">
            <v>Over Lock MO6716SFH660H</v>
          </cell>
          <cell r="G3646">
            <v>88028.99</v>
          </cell>
          <cell r="H3646">
            <v>-10759.1</v>
          </cell>
          <cell r="I3646">
            <v>77269.89</v>
          </cell>
        </row>
        <row r="3647">
          <cell r="A3647">
            <v>30004518</v>
          </cell>
          <cell r="B3647" t="str">
            <v>0</v>
          </cell>
          <cell r="C3647" t="str">
            <v>CIP1</v>
          </cell>
          <cell r="D3647" t="str">
            <v>M003</v>
          </cell>
          <cell r="E3647">
            <v>43921</v>
          </cell>
          <cell r="F3647" t="str">
            <v>Over Lock MO6716SFH660H</v>
          </cell>
          <cell r="G3647">
            <v>88028.99</v>
          </cell>
          <cell r="H3647">
            <v>-10759.1</v>
          </cell>
          <cell r="I3647">
            <v>77269.89</v>
          </cell>
        </row>
        <row r="3648">
          <cell r="A3648">
            <v>30004519</v>
          </cell>
          <cell r="B3648" t="str">
            <v>0</v>
          </cell>
          <cell r="C3648" t="str">
            <v>CIP1</v>
          </cell>
          <cell r="D3648" t="str">
            <v>M003</v>
          </cell>
          <cell r="E3648">
            <v>43921</v>
          </cell>
          <cell r="F3648" t="str">
            <v>Over Lock MO6716SFH660H</v>
          </cell>
          <cell r="G3648">
            <v>88028.99</v>
          </cell>
          <cell r="H3648">
            <v>-10759.1</v>
          </cell>
          <cell r="I3648">
            <v>77269.89</v>
          </cell>
        </row>
        <row r="3649">
          <cell r="A3649">
            <v>30004520</v>
          </cell>
          <cell r="B3649" t="str">
            <v>0</v>
          </cell>
          <cell r="C3649" t="str">
            <v>CIP1</v>
          </cell>
          <cell r="D3649" t="str">
            <v>M003</v>
          </cell>
          <cell r="E3649">
            <v>43921</v>
          </cell>
          <cell r="F3649" t="str">
            <v>Over Lock MO6716SFH660H</v>
          </cell>
          <cell r="G3649">
            <v>88028.99</v>
          </cell>
          <cell r="H3649">
            <v>-10759.1</v>
          </cell>
          <cell r="I3649">
            <v>77269.89</v>
          </cell>
        </row>
        <row r="3650">
          <cell r="A3650">
            <v>30004521</v>
          </cell>
          <cell r="B3650" t="str">
            <v>0</v>
          </cell>
          <cell r="C3650" t="str">
            <v>CIP1</v>
          </cell>
          <cell r="D3650" t="str">
            <v>M003</v>
          </cell>
          <cell r="E3650">
            <v>43921</v>
          </cell>
          <cell r="F3650" t="str">
            <v>Over Lock MO6716SFH660H</v>
          </cell>
          <cell r="G3650">
            <v>88028.99</v>
          </cell>
          <cell r="H3650">
            <v>-10759.1</v>
          </cell>
          <cell r="I3650">
            <v>77269.89</v>
          </cell>
        </row>
        <row r="3651">
          <cell r="A3651">
            <v>30004522</v>
          </cell>
          <cell r="B3651" t="str">
            <v>0</v>
          </cell>
          <cell r="C3651" t="str">
            <v>CIP1</v>
          </cell>
          <cell r="D3651" t="str">
            <v>M003</v>
          </cell>
          <cell r="E3651">
            <v>43921</v>
          </cell>
          <cell r="F3651" t="str">
            <v>Over Lock MO6716SFH660H</v>
          </cell>
          <cell r="G3651">
            <v>88028.99</v>
          </cell>
          <cell r="H3651">
            <v>-10759.1</v>
          </cell>
          <cell r="I3651">
            <v>77269.89</v>
          </cell>
        </row>
        <row r="3652">
          <cell r="A3652">
            <v>30004523</v>
          </cell>
          <cell r="B3652" t="str">
            <v>0</v>
          </cell>
          <cell r="C3652" t="str">
            <v>CIP1</v>
          </cell>
          <cell r="D3652" t="str">
            <v>M003</v>
          </cell>
          <cell r="E3652">
            <v>43921</v>
          </cell>
          <cell r="F3652" t="str">
            <v>Over Lock MO6716SFH660H</v>
          </cell>
          <cell r="G3652">
            <v>88028.99</v>
          </cell>
          <cell r="H3652">
            <v>-10759.1</v>
          </cell>
          <cell r="I3652">
            <v>77269.89</v>
          </cell>
        </row>
        <row r="3653">
          <cell r="A3653">
            <v>30004524</v>
          </cell>
          <cell r="B3653" t="str">
            <v>0</v>
          </cell>
          <cell r="C3653" t="str">
            <v>CIP1</v>
          </cell>
          <cell r="D3653" t="str">
            <v>M003</v>
          </cell>
          <cell r="E3653">
            <v>43921</v>
          </cell>
          <cell r="F3653" t="str">
            <v>Over Lock MO6716SFH660H</v>
          </cell>
          <cell r="G3653">
            <v>88028.99</v>
          </cell>
          <cell r="H3653">
            <v>-10759.1</v>
          </cell>
          <cell r="I3653">
            <v>77269.89</v>
          </cell>
        </row>
        <row r="3654">
          <cell r="A3654">
            <v>30004525</v>
          </cell>
          <cell r="B3654" t="str">
            <v>0</v>
          </cell>
          <cell r="C3654" t="str">
            <v>CIP1</v>
          </cell>
          <cell r="D3654" t="str">
            <v>M003</v>
          </cell>
          <cell r="E3654">
            <v>43921</v>
          </cell>
          <cell r="F3654" t="str">
            <v>Over Lock MO6716SFH660H</v>
          </cell>
          <cell r="G3654">
            <v>88028.99</v>
          </cell>
          <cell r="H3654">
            <v>-10759.1</v>
          </cell>
          <cell r="I3654">
            <v>77269.89</v>
          </cell>
        </row>
        <row r="3655">
          <cell r="A3655">
            <v>30004526</v>
          </cell>
          <cell r="B3655" t="str">
            <v>0</v>
          </cell>
          <cell r="C3655" t="str">
            <v>CIP1</v>
          </cell>
          <cell r="D3655" t="str">
            <v>M003</v>
          </cell>
          <cell r="E3655">
            <v>43921</v>
          </cell>
          <cell r="F3655" t="str">
            <v>Over Lock MO6716SFH660H</v>
          </cell>
          <cell r="G3655">
            <v>88028.99</v>
          </cell>
          <cell r="H3655">
            <v>-10759.1</v>
          </cell>
          <cell r="I3655">
            <v>77269.89</v>
          </cell>
        </row>
        <row r="3656">
          <cell r="A3656">
            <v>30004527</v>
          </cell>
          <cell r="B3656" t="str">
            <v>0</v>
          </cell>
          <cell r="C3656" t="str">
            <v>CIP1</v>
          </cell>
          <cell r="D3656" t="str">
            <v>M003</v>
          </cell>
          <cell r="E3656">
            <v>43921</v>
          </cell>
          <cell r="F3656" t="str">
            <v>Over Lock MO6716SFH660H</v>
          </cell>
          <cell r="G3656">
            <v>88028.99</v>
          </cell>
          <cell r="H3656">
            <v>-10759.1</v>
          </cell>
          <cell r="I3656">
            <v>77269.89</v>
          </cell>
        </row>
        <row r="3657">
          <cell r="A3657">
            <v>30004528</v>
          </cell>
          <cell r="B3657" t="str">
            <v>0</v>
          </cell>
          <cell r="C3657" t="str">
            <v>CIP1</v>
          </cell>
          <cell r="D3657" t="str">
            <v>M003</v>
          </cell>
          <cell r="E3657">
            <v>43921</v>
          </cell>
          <cell r="F3657" t="str">
            <v>Over Lock MO6716SFH660H</v>
          </cell>
          <cell r="G3657">
            <v>88028.99</v>
          </cell>
          <cell r="H3657">
            <v>-10759.1</v>
          </cell>
          <cell r="I3657">
            <v>77269.89</v>
          </cell>
        </row>
        <row r="3658">
          <cell r="A3658">
            <v>30004529</v>
          </cell>
          <cell r="B3658" t="str">
            <v>0</v>
          </cell>
          <cell r="C3658" t="str">
            <v>CIP1</v>
          </cell>
          <cell r="D3658" t="str">
            <v>M003</v>
          </cell>
          <cell r="E3658">
            <v>43921</v>
          </cell>
          <cell r="F3658" t="str">
            <v>Over Lock MO6716SFH660H</v>
          </cell>
          <cell r="G3658">
            <v>88028.99</v>
          </cell>
          <cell r="H3658">
            <v>-10759.1</v>
          </cell>
          <cell r="I3658">
            <v>77269.89</v>
          </cell>
        </row>
        <row r="3659">
          <cell r="A3659">
            <v>30004530</v>
          </cell>
          <cell r="B3659" t="str">
            <v>0</v>
          </cell>
          <cell r="C3659" t="str">
            <v>CIP1</v>
          </cell>
          <cell r="D3659" t="str">
            <v>M003</v>
          </cell>
          <cell r="E3659">
            <v>43921</v>
          </cell>
          <cell r="F3659" t="str">
            <v>Over Lock MO6716SFH660H</v>
          </cell>
          <cell r="G3659">
            <v>88028.99</v>
          </cell>
          <cell r="H3659">
            <v>-10759.1</v>
          </cell>
          <cell r="I3659">
            <v>77269.89</v>
          </cell>
        </row>
        <row r="3660">
          <cell r="A3660">
            <v>30004531</v>
          </cell>
          <cell r="B3660" t="str">
            <v>0</v>
          </cell>
          <cell r="C3660" t="str">
            <v>CIP1</v>
          </cell>
          <cell r="D3660" t="str">
            <v>M003</v>
          </cell>
          <cell r="E3660">
            <v>43921</v>
          </cell>
          <cell r="F3660" t="str">
            <v>Over Lock MO6716SFH660H</v>
          </cell>
          <cell r="G3660">
            <v>88028.99</v>
          </cell>
          <cell r="H3660">
            <v>-10759.1</v>
          </cell>
          <cell r="I3660">
            <v>77269.89</v>
          </cell>
        </row>
        <row r="3661">
          <cell r="A3661">
            <v>30004532</v>
          </cell>
          <cell r="B3661" t="str">
            <v>0</v>
          </cell>
          <cell r="C3661" t="str">
            <v>CIP1</v>
          </cell>
          <cell r="D3661" t="str">
            <v>M003</v>
          </cell>
          <cell r="E3661">
            <v>43921</v>
          </cell>
          <cell r="F3661" t="str">
            <v>Blind Stitch H-101- M</v>
          </cell>
          <cell r="G3661">
            <v>67964.97</v>
          </cell>
          <cell r="H3661">
            <v>-8306.83</v>
          </cell>
          <cell r="I3661">
            <v>59658.14</v>
          </cell>
        </row>
        <row r="3662">
          <cell r="A3662">
            <v>30004533</v>
          </cell>
          <cell r="B3662" t="str">
            <v>0</v>
          </cell>
          <cell r="C3662" t="str">
            <v>CIP1</v>
          </cell>
          <cell r="D3662" t="str">
            <v>M003</v>
          </cell>
          <cell r="E3662">
            <v>43921</v>
          </cell>
          <cell r="F3662" t="str">
            <v>Single Needle Lockstitch DDL-8000</v>
          </cell>
          <cell r="G3662">
            <v>50503</v>
          </cell>
          <cell r="H3662">
            <v>-6172.59</v>
          </cell>
          <cell r="I3662">
            <v>44330.41</v>
          </cell>
        </row>
        <row r="3663">
          <cell r="A3663">
            <v>30004534</v>
          </cell>
          <cell r="B3663" t="str">
            <v>0</v>
          </cell>
          <cell r="C3663" t="str">
            <v>CIP1</v>
          </cell>
          <cell r="D3663" t="str">
            <v>M003</v>
          </cell>
          <cell r="E3663">
            <v>43921</v>
          </cell>
          <cell r="F3663" t="str">
            <v>Single Needle Lockstitch DDL-8000</v>
          </cell>
          <cell r="G3663">
            <v>50503</v>
          </cell>
          <cell r="H3663">
            <v>-6172.59</v>
          </cell>
          <cell r="I3663">
            <v>44330.41</v>
          </cell>
        </row>
        <row r="3664">
          <cell r="A3664">
            <v>30004535</v>
          </cell>
          <cell r="B3664" t="str">
            <v>0</v>
          </cell>
          <cell r="C3664" t="str">
            <v>CIP1</v>
          </cell>
          <cell r="D3664" t="str">
            <v>M003</v>
          </cell>
          <cell r="E3664">
            <v>43921</v>
          </cell>
          <cell r="F3664" t="str">
            <v>Single Needle Lockstitch DDL-8000</v>
          </cell>
          <cell r="G3664">
            <v>50503</v>
          </cell>
          <cell r="H3664">
            <v>-6172.59</v>
          </cell>
          <cell r="I3664">
            <v>44330.41</v>
          </cell>
        </row>
        <row r="3665">
          <cell r="A3665">
            <v>30004536</v>
          </cell>
          <cell r="B3665" t="str">
            <v>0</v>
          </cell>
          <cell r="C3665" t="str">
            <v>CIP1</v>
          </cell>
          <cell r="D3665" t="str">
            <v>M003</v>
          </cell>
          <cell r="E3665">
            <v>43921</v>
          </cell>
          <cell r="F3665" t="str">
            <v>Single Needle Lockstitch DDL-8000</v>
          </cell>
          <cell r="G3665">
            <v>50503</v>
          </cell>
          <cell r="H3665">
            <v>-6172.59</v>
          </cell>
          <cell r="I3665">
            <v>44330.41</v>
          </cell>
        </row>
        <row r="3666">
          <cell r="A3666">
            <v>30004537</v>
          </cell>
          <cell r="B3666" t="str">
            <v>0</v>
          </cell>
          <cell r="C3666" t="str">
            <v>CIP1</v>
          </cell>
          <cell r="D3666" t="str">
            <v>M003</v>
          </cell>
          <cell r="E3666">
            <v>43921</v>
          </cell>
          <cell r="F3666" t="str">
            <v>Single Needle Lockstitch DDL-8000</v>
          </cell>
          <cell r="G3666">
            <v>50503</v>
          </cell>
          <cell r="H3666">
            <v>-6172.59</v>
          </cell>
          <cell r="I3666">
            <v>44330.41</v>
          </cell>
        </row>
        <row r="3667">
          <cell r="A3667">
            <v>30004538</v>
          </cell>
          <cell r="B3667" t="str">
            <v>0</v>
          </cell>
          <cell r="C3667" t="str">
            <v>CIP1</v>
          </cell>
          <cell r="D3667" t="str">
            <v>M003</v>
          </cell>
          <cell r="E3667">
            <v>43921</v>
          </cell>
          <cell r="F3667" t="str">
            <v>Single Needle Lockstitch DDL-8000</v>
          </cell>
          <cell r="G3667">
            <v>50503</v>
          </cell>
          <cell r="H3667">
            <v>-6172.59</v>
          </cell>
          <cell r="I3667">
            <v>44330.41</v>
          </cell>
        </row>
        <row r="3668">
          <cell r="A3668">
            <v>30004539</v>
          </cell>
          <cell r="B3668" t="str">
            <v>0</v>
          </cell>
          <cell r="C3668" t="str">
            <v>CIP1</v>
          </cell>
          <cell r="D3668" t="str">
            <v>M003</v>
          </cell>
          <cell r="E3668">
            <v>43921</v>
          </cell>
          <cell r="F3668" t="str">
            <v>1 Needle Lock Stitch M#DDL-8700-7  SL#4D0BA15887</v>
          </cell>
          <cell r="G3668">
            <v>50503</v>
          </cell>
          <cell r="H3668">
            <v>-6172.59</v>
          </cell>
          <cell r="I3668">
            <v>44330.41</v>
          </cell>
        </row>
        <row r="3669">
          <cell r="A3669">
            <v>30004540</v>
          </cell>
          <cell r="B3669" t="str">
            <v>0</v>
          </cell>
          <cell r="C3669" t="str">
            <v>CIP1</v>
          </cell>
          <cell r="D3669" t="str">
            <v>M003</v>
          </cell>
          <cell r="E3669">
            <v>43921</v>
          </cell>
          <cell r="F3669" t="str">
            <v>Single Needle Lockstitch DDL-8000</v>
          </cell>
          <cell r="G3669">
            <v>50503</v>
          </cell>
          <cell r="H3669">
            <v>-6172.59</v>
          </cell>
          <cell r="I3669">
            <v>44330.41</v>
          </cell>
        </row>
        <row r="3670">
          <cell r="A3670">
            <v>30004541</v>
          </cell>
          <cell r="B3670" t="str">
            <v>0</v>
          </cell>
          <cell r="C3670" t="str">
            <v>CIP1</v>
          </cell>
          <cell r="D3670" t="str">
            <v>M003</v>
          </cell>
          <cell r="E3670">
            <v>43921</v>
          </cell>
          <cell r="F3670" t="str">
            <v>Single Needle Lockstitch DDL-8000</v>
          </cell>
          <cell r="G3670">
            <v>50503</v>
          </cell>
          <cell r="H3670">
            <v>-6172.59</v>
          </cell>
          <cell r="I3670">
            <v>44330.41</v>
          </cell>
        </row>
        <row r="3671">
          <cell r="A3671">
            <v>30004542</v>
          </cell>
          <cell r="B3671" t="str">
            <v>0</v>
          </cell>
          <cell r="C3671" t="str">
            <v>CIP1</v>
          </cell>
          <cell r="D3671" t="str">
            <v>M003</v>
          </cell>
          <cell r="E3671">
            <v>43921</v>
          </cell>
          <cell r="F3671" t="str">
            <v>Single Needle Lockstitch DDL-8000</v>
          </cell>
          <cell r="G3671">
            <v>50503</v>
          </cell>
          <cell r="H3671">
            <v>-6172.59</v>
          </cell>
          <cell r="I3671">
            <v>44330.41</v>
          </cell>
        </row>
        <row r="3672">
          <cell r="A3672">
            <v>30004543</v>
          </cell>
          <cell r="B3672" t="str">
            <v>0</v>
          </cell>
          <cell r="C3672" t="str">
            <v>CIP1</v>
          </cell>
          <cell r="D3672" t="str">
            <v>M003</v>
          </cell>
          <cell r="E3672">
            <v>43921</v>
          </cell>
          <cell r="F3672" t="str">
            <v>Single Needle Lockstitch DDL-8000</v>
          </cell>
          <cell r="G3672">
            <v>50503</v>
          </cell>
          <cell r="H3672">
            <v>-6172.59</v>
          </cell>
          <cell r="I3672">
            <v>44330.41</v>
          </cell>
        </row>
        <row r="3673">
          <cell r="A3673">
            <v>30004544</v>
          </cell>
          <cell r="B3673" t="str">
            <v>0</v>
          </cell>
          <cell r="C3673" t="str">
            <v>CIP1</v>
          </cell>
          <cell r="D3673" t="str">
            <v>M003</v>
          </cell>
          <cell r="E3673">
            <v>43921</v>
          </cell>
          <cell r="F3673" t="str">
            <v>Single Needle Lockstitch DDL-8000</v>
          </cell>
          <cell r="G3673">
            <v>50503</v>
          </cell>
          <cell r="H3673">
            <v>-6172.59</v>
          </cell>
          <cell r="I3673">
            <v>44330.41</v>
          </cell>
        </row>
        <row r="3674">
          <cell r="A3674">
            <v>30004545</v>
          </cell>
          <cell r="B3674" t="str">
            <v>0</v>
          </cell>
          <cell r="C3674" t="str">
            <v>CIP1</v>
          </cell>
          <cell r="D3674" t="str">
            <v>M003</v>
          </cell>
          <cell r="E3674">
            <v>43921</v>
          </cell>
          <cell r="F3674" t="str">
            <v>Single Needle Lockstitch DDL-8000</v>
          </cell>
          <cell r="G3674">
            <v>50503</v>
          </cell>
          <cell r="H3674">
            <v>-6172.59</v>
          </cell>
          <cell r="I3674">
            <v>44330.41</v>
          </cell>
        </row>
        <row r="3675">
          <cell r="A3675">
            <v>30004546</v>
          </cell>
          <cell r="B3675" t="str">
            <v>0</v>
          </cell>
          <cell r="C3675" t="str">
            <v>CIP1</v>
          </cell>
          <cell r="D3675" t="str">
            <v>M003</v>
          </cell>
          <cell r="E3675">
            <v>43921</v>
          </cell>
          <cell r="F3675" t="str">
            <v>Single Needle Lockstitch DDL-8000</v>
          </cell>
          <cell r="G3675">
            <v>50503</v>
          </cell>
          <cell r="H3675">
            <v>-6172.59</v>
          </cell>
          <cell r="I3675">
            <v>44330.41</v>
          </cell>
        </row>
        <row r="3676">
          <cell r="A3676">
            <v>30004547</v>
          </cell>
          <cell r="B3676" t="str">
            <v>0</v>
          </cell>
          <cell r="C3676" t="str">
            <v>CIP1</v>
          </cell>
          <cell r="D3676" t="str">
            <v>M003</v>
          </cell>
          <cell r="E3676">
            <v>43921</v>
          </cell>
          <cell r="F3676" t="str">
            <v>Single Needle Lockstitch DDL-8000</v>
          </cell>
          <cell r="G3676">
            <v>50503</v>
          </cell>
          <cell r="H3676">
            <v>-6172.59</v>
          </cell>
          <cell r="I3676">
            <v>44330.41</v>
          </cell>
        </row>
        <row r="3677">
          <cell r="A3677">
            <v>30004548</v>
          </cell>
          <cell r="B3677" t="str">
            <v>0</v>
          </cell>
          <cell r="C3677" t="str">
            <v>CIP1</v>
          </cell>
          <cell r="D3677" t="str">
            <v>M003</v>
          </cell>
          <cell r="E3677">
            <v>43921</v>
          </cell>
          <cell r="F3677" t="str">
            <v>Single Needle Lockstitch DDL-8000</v>
          </cell>
          <cell r="G3677">
            <v>50503</v>
          </cell>
          <cell r="H3677">
            <v>-6172.59</v>
          </cell>
          <cell r="I3677">
            <v>44330.41</v>
          </cell>
        </row>
        <row r="3678">
          <cell r="A3678">
            <v>30004549</v>
          </cell>
          <cell r="B3678" t="str">
            <v>0</v>
          </cell>
          <cell r="C3678" t="str">
            <v>CIP1</v>
          </cell>
          <cell r="D3678" t="str">
            <v>M003</v>
          </cell>
          <cell r="E3678">
            <v>43921</v>
          </cell>
          <cell r="F3678" t="str">
            <v>Single Needle Lockstitch DDL-8000</v>
          </cell>
          <cell r="G3678">
            <v>50503</v>
          </cell>
          <cell r="H3678">
            <v>-6172.59</v>
          </cell>
          <cell r="I3678">
            <v>44330.41</v>
          </cell>
        </row>
        <row r="3679">
          <cell r="A3679">
            <v>30004550</v>
          </cell>
          <cell r="B3679" t="str">
            <v>0</v>
          </cell>
          <cell r="C3679" t="str">
            <v>CIP1</v>
          </cell>
          <cell r="D3679" t="str">
            <v>M003</v>
          </cell>
          <cell r="E3679">
            <v>43921</v>
          </cell>
          <cell r="F3679" t="str">
            <v>Single Needle Lockstitch DDL-8000</v>
          </cell>
          <cell r="G3679">
            <v>50503</v>
          </cell>
          <cell r="H3679">
            <v>-6172.59</v>
          </cell>
          <cell r="I3679">
            <v>44330.41</v>
          </cell>
        </row>
        <row r="3680">
          <cell r="A3680">
            <v>30004551</v>
          </cell>
          <cell r="B3680" t="str">
            <v>0</v>
          </cell>
          <cell r="C3680" t="str">
            <v>CIP1</v>
          </cell>
          <cell r="D3680" t="str">
            <v>M003</v>
          </cell>
          <cell r="E3680">
            <v>43921</v>
          </cell>
          <cell r="F3680" t="str">
            <v>Single Needle Lockstitch DDL-8000</v>
          </cell>
          <cell r="G3680">
            <v>50503</v>
          </cell>
          <cell r="H3680">
            <v>-6172.59</v>
          </cell>
          <cell r="I3680">
            <v>44330.41</v>
          </cell>
        </row>
        <row r="3681">
          <cell r="A3681">
            <v>30004552</v>
          </cell>
          <cell r="B3681" t="str">
            <v>0</v>
          </cell>
          <cell r="C3681" t="str">
            <v>CIP1</v>
          </cell>
          <cell r="D3681" t="str">
            <v>M003</v>
          </cell>
          <cell r="E3681">
            <v>43921</v>
          </cell>
          <cell r="F3681" t="str">
            <v>Pant finisher M#8714 SL#18741980054</v>
          </cell>
          <cell r="G3681">
            <v>50503</v>
          </cell>
          <cell r="H3681">
            <v>-6172.59</v>
          </cell>
          <cell r="I3681">
            <v>44330.41</v>
          </cell>
        </row>
        <row r="3682">
          <cell r="A3682">
            <v>30004553</v>
          </cell>
          <cell r="B3682" t="str">
            <v>0</v>
          </cell>
          <cell r="C3682" t="str">
            <v>CIP1</v>
          </cell>
          <cell r="D3682" t="str">
            <v>M003</v>
          </cell>
          <cell r="E3682">
            <v>43921</v>
          </cell>
          <cell r="F3682" t="str">
            <v>Single Needle Lockstitch DDL-8000</v>
          </cell>
          <cell r="G3682">
            <v>50503</v>
          </cell>
          <cell r="H3682">
            <v>-6172.59</v>
          </cell>
          <cell r="I3682">
            <v>44330.41</v>
          </cell>
        </row>
        <row r="3683">
          <cell r="A3683">
            <v>30004554</v>
          </cell>
          <cell r="B3683" t="str">
            <v>0</v>
          </cell>
          <cell r="C3683" t="str">
            <v>CIP1</v>
          </cell>
          <cell r="D3683" t="str">
            <v>M003</v>
          </cell>
          <cell r="E3683">
            <v>43921</v>
          </cell>
          <cell r="F3683" t="str">
            <v>Single Needle Lockstitch DDL-8000</v>
          </cell>
          <cell r="G3683">
            <v>50503</v>
          </cell>
          <cell r="H3683">
            <v>-6172.59</v>
          </cell>
          <cell r="I3683">
            <v>44330.41</v>
          </cell>
        </row>
        <row r="3684">
          <cell r="A3684">
            <v>30004555</v>
          </cell>
          <cell r="B3684" t="str">
            <v>0</v>
          </cell>
          <cell r="C3684" t="str">
            <v>CIP1</v>
          </cell>
          <cell r="D3684" t="str">
            <v>M003</v>
          </cell>
          <cell r="E3684">
            <v>43921</v>
          </cell>
          <cell r="F3684" t="str">
            <v>Single Needle Lockstitch DDL-8000</v>
          </cell>
          <cell r="G3684">
            <v>50503</v>
          </cell>
          <cell r="H3684">
            <v>-6172.59</v>
          </cell>
          <cell r="I3684">
            <v>44330.41</v>
          </cell>
        </row>
        <row r="3685">
          <cell r="A3685">
            <v>30004556</v>
          </cell>
          <cell r="B3685" t="str">
            <v>0</v>
          </cell>
          <cell r="C3685" t="str">
            <v>CIP1</v>
          </cell>
          <cell r="D3685" t="str">
            <v>M003</v>
          </cell>
          <cell r="E3685">
            <v>43921</v>
          </cell>
          <cell r="F3685" t="str">
            <v>Single Needle Lockstitch DDL-8000</v>
          </cell>
          <cell r="G3685">
            <v>50503</v>
          </cell>
          <cell r="H3685">
            <v>-6172.59</v>
          </cell>
          <cell r="I3685">
            <v>44330.41</v>
          </cell>
        </row>
        <row r="3686">
          <cell r="A3686">
            <v>30004557</v>
          </cell>
          <cell r="B3686" t="str">
            <v>0</v>
          </cell>
          <cell r="C3686" t="str">
            <v>CIP1</v>
          </cell>
          <cell r="D3686" t="str">
            <v>M003</v>
          </cell>
          <cell r="E3686">
            <v>43921</v>
          </cell>
          <cell r="F3686" t="str">
            <v>Single Needle Lockstitch DDL-8000</v>
          </cell>
          <cell r="G3686">
            <v>50503</v>
          </cell>
          <cell r="H3686">
            <v>-6172.59</v>
          </cell>
          <cell r="I3686">
            <v>44330.41</v>
          </cell>
        </row>
        <row r="3687">
          <cell r="A3687">
            <v>30004558</v>
          </cell>
          <cell r="B3687" t="str">
            <v>0</v>
          </cell>
          <cell r="C3687" t="str">
            <v>CIP1</v>
          </cell>
          <cell r="D3687" t="str">
            <v>M003</v>
          </cell>
          <cell r="E3687">
            <v>43921</v>
          </cell>
          <cell r="F3687" t="str">
            <v>Single Needle Lockstitch DDL-8000</v>
          </cell>
          <cell r="G3687">
            <v>50503</v>
          </cell>
          <cell r="H3687">
            <v>-6172.59</v>
          </cell>
          <cell r="I3687">
            <v>44330.41</v>
          </cell>
        </row>
        <row r="3688">
          <cell r="A3688">
            <v>30004559</v>
          </cell>
          <cell r="B3688" t="str">
            <v>0</v>
          </cell>
          <cell r="C3688" t="str">
            <v>CIP1</v>
          </cell>
          <cell r="D3688" t="str">
            <v>M003</v>
          </cell>
          <cell r="E3688">
            <v>43921</v>
          </cell>
          <cell r="F3688" t="str">
            <v>Single Needle Lockstitch DDL-8000</v>
          </cell>
          <cell r="G3688">
            <v>50503</v>
          </cell>
          <cell r="H3688">
            <v>-6172.59</v>
          </cell>
          <cell r="I3688">
            <v>44330.41</v>
          </cell>
        </row>
        <row r="3689">
          <cell r="A3689">
            <v>30004560</v>
          </cell>
          <cell r="B3689" t="str">
            <v>0</v>
          </cell>
          <cell r="C3689" t="str">
            <v>CIP1</v>
          </cell>
          <cell r="D3689" t="str">
            <v>M003</v>
          </cell>
          <cell r="E3689">
            <v>43921</v>
          </cell>
          <cell r="F3689" t="str">
            <v>Single Needle Lockstitch DDL-8000</v>
          </cell>
          <cell r="G3689">
            <v>50503</v>
          </cell>
          <cell r="H3689">
            <v>-6172.59</v>
          </cell>
          <cell r="I3689">
            <v>44330.41</v>
          </cell>
        </row>
        <row r="3690">
          <cell r="A3690">
            <v>30004561</v>
          </cell>
          <cell r="B3690" t="str">
            <v>0</v>
          </cell>
          <cell r="C3690" t="str">
            <v>CIP1</v>
          </cell>
          <cell r="D3690" t="str">
            <v>M003</v>
          </cell>
          <cell r="E3690">
            <v>43921</v>
          </cell>
          <cell r="F3690" t="str">
            <v>Single Needle Lockstitch DDL-8000</v>
          </cell>
          <cell r="G3690">
            <v>50503</v>
          </cell>
          <cell r="H3690">
            <v>-6172.59</v>
          </cell>
          <cell r="I3690">
            <v>44330.41</v>
          </cell>
        </row>
        <row r="3691">
          <cell r="A3691">
            <v>30004562</v>
          </cell>
          <cell r="B3691" t="str">
            <v>0</v>
          </cell>
          <cell r="C3691" t="str">
            <v>CIP1</v>
          </cell>
          <cell r="D3691" t="str">
            <v>M003</v>
          </cell>
          <cell r="E3691">
            <v>43921</v>
          </cell>
          <cell r="F3691" t="str">
            <v>Single Needle Lockstitch DDL-8000</v>
          </cell>
          <cell r="G3691">
            <v>50503</v>
          </cell>
          <cell r="H3691">
            <v>-6172.59</v>
          </cell>
          <cell r="I3691">
            <v>44330.41</v>
          </cell>
        </row>
        <row r="3692">
          <cell r="A3692">
            <v>30004563</v>
          </cell>
          <cell r="B3692" t="str">
            <v>0</v>
          </cell>
          <cell r="C3692" t="str">
            <v>CIP1</v>
          </cell>
          <cell r="D3692" t="str">
            <v>M003</v>
          </cell>
          <cell r="E3692">
            <v>43921</v>
          </cell>
          <cell r="F3692" t="str">
            <v>Single Needle Lockstitch DDL-8000</v>
          </cell>
          <cell r="G3692">
            <v>50503</v>
          </cell>
          <cell r="H3692">
            <v>-6172.59</v>
          </cell>
          <cell r="I3692">
            <v>44330.41</v>
          </cell>
        </row>
        <row r="3693">
          <cell r="A3693">
            <v>30004564</v>
          </cell>
          <cell r="B3693" t="str">
            <v>0</v>
          </cell>
          <cell r="C3693" t="str">
            <v>CIP1</v>
          </cell>
          <cell r="D3693" t="str">
            <v>M003</v>
          </cell>
          <cell r="E3693">
            <v>43921</v>
          </cell>
          <cell r="F3693" t="str">
            <v>Single Needle Lockstitch DDL-8000</v>
          </cell>
          <cell r="G3693">
            <v>50503</v>
          </cell>
          <cell r="H3693">
            <v>-6172.59</v>
          </cell>
          <cell r="I3693">
            <v>44330.41</v>
          </cell>
        </row>
        <row r="3694">
          <cell r="A3694">
            <v>30004565</v>
          </cell>
          <cell r="B3694" t="str">
            <v>0</v>
          </cell>
          <cell r="C3694" t="str">
            <v>CIP1</v>
          </cell>
          <cell r="D3694" t="str">
            <v>M003</v>
          </cell>
          <cell r="E3694">
            <v>43921</v>
          </cell>
          <cell r="F3694" t="str">
            <v>Single Needle Lockstitch DDL-8000</v>
          </cell>
          <cell r="G3694">
            <v>50503</v>
          </cell>
          <cell r="H3694">
            <v>-6172.59</v>
          </cell>
          <cell r="I3694">
            <v>44330.41</v>
          </cell>
        </row>
        <row r="3695">
          <cell r="A3695">
            <v>30004566</v>
          </cell>
          <cell r="B3695" t="str">
            <v>0</v>
          </cell>
          <cell r="C3695" t="str">
            <v>CIP1</v>
          </cell>
          <cell r="D3695" t="str">
            <v>M003</v>
          </cell>
          <cell r="E3695">
            <v>43921</v>
          </cell>
          <cell r="F3695" t="str">
            <v>Single Needle Lockstitch DDL-8000</v>
          </cell>
          <cell r="G3695">
            <v>50503</v>
          </cell>
          <cell r="H3695">
            <v>-6172.59</v>
          </cell>
          <cell r="I3695">
            <v>44330.41</v>
          </cell>
        </row>
        <row r="3696">
          <cell r="A3696">
            <v>30004567</v>
          </cell>
          <cell r="B3696" t="str">
            <v>0</v>
          </cell>
          <cell r="C3696" t="str">
            <v>CIP1</v>
          </cell>
          <cell r="D3696" t="str">
            <v>M003</v>
          </cell>
          <cell r="E3696">
            <v>43921</v>
          </cell>
          <cell r="F3696" t="str">
            <v>Single Needle Lockstitch DDL-8000</v>
          </cell>
          <cell r="G3696">
            <v>50503</v>
          </cell>
          <cell r="H3696">
            <v>-6172.59</v>
          </cell>
          <cell r="I3696">
            <v>44330.41</v>
          </cell>
        </row>
        <row r="3697">
          <cell r="A3697">
            <v>30004568</v>
          </cell>
          <cell r="B3697" t="str">
            <v>0</v>
          </cell>
          <cell r="C3697" t="str">
            <v>CIP1</v>
          </cell>
          <cell r="D3697" t="str">
            <v>M003</v>
          </cell>
          <cell r="E3697">
            <v>43921</v>
          </cell>
          <cell r="F3697" t="str">
            <v>Single Needle Lockstitch DDL-8000</v>
          </cell>
          <cell r="G3697">
            <v>50503</v>
          </cell>
          <cell r="H3697">
            <v>-6172.59</v>
          </cell>
          <cell r="I3697">
            <v>44330.41</v>
          </cell>
        </row>
        <row r="3698">
          <cell r="A3698">
            <v>30004569</v>
          </cell>
          <cell r="B3698" t="str">
            <v>0</v>
          </cell>
          <cell r="C3698" t="str">
            <v>CIP1</v>
          </cell>
          <cell r="D3698" t="str">
            <v>M003</v>
          </cell>
          <cell r="E3698">
            <v>43921</v>
          </cell>
          <cell r="F3698" t="str">
            <v>Single Needle Lockstitch DDL-8000</v>
          </cell>
          <cell r="G3698">
            <v>50503</v>
          </cell>
          <cell r="H3698">
            <v>-6172.59</v>
          </cell>
          <cell r="I3698">
            <v>44330.41</v>
          </cell>
        </row>
        <row r="3699">
          <cell r="A3699">
            <v>30004570</v>
          </cell>
          <cell r="B3699" t="str">
            <v>0</v>
          </cell>
          <cell r="C3699" t="str">
            <v>CIP1</v>
          </cell>
          <cell r="D3699" t="str">
            <v>M003</v>
          </cell>
          <cell r="E3699">
            <v>43921</v>
          </cell>
          <cell r="F3699" t="str">
            <v>Single Needle Lockstitch DDL-8000</v>
          </cell>
          <cell r="G3699">
            <v>50503</v>
          </cell>
          <cell r="H3699">
            <v>-6172.59</v>
          </cell>
          <cell r="I3699">
            <v>44330.41</v>
          </cell>
        </row>
        <row r="3700">
          <cell r="A3700">
            <v>30004571</v>
          </cell>
          <cell r="B3700" t="str">
            <v>0</v>
          </cell>
          <cell r="C3700" t="str">
            <v>CIP1</v>
          </cell>
          <cell r="D3700" t="str">
            <v>M003</v>
          </cell>
          <cell r="E3700">
            <v>43921</v>
          </cell>
          <cell r="F3700" t="str">
            <v>Single Needle Lockstitch DDL-8000</v>
          </cell>
          <cell r="G3700">
            <v>50503</v>
          </cell>
          <cell r="H3700">
            <v>-6172.59</v>
          </cell>
          <cell r="I3700">
            <v>44330.41</v>
          </cell>
        </row>
        <row r="3701">
          <cell r="A3701">
            <v>30004572</v>
          </cell>
          <cell r="B3701" t="str">
            <v>0</v>
          </cell>
          <cell r="C3701" t="str">
            <v>CIP1</v>
          </cell>
          <cell r="D3701" t="str">
            <v>M003</v>
          </cell>
          <cell r="E3701">
            <v>43921</v>
          </cell>
          <cell r="F3701" t="str">
            <v>Single Needle Lockstitch DDL-8000</v>
          </cell>
          <cell r="G3701">
            <v>50503</v>
          </cell>
          <cell r="H3701">
            <v>-6172.59</v>
          </cell>
          <cell r="I3701">
            <v>44330.41</v>
          </cell>
        </row>
        <row r="3702">
          <cell r="A3702">
            <v>30004573</v>
          </cell>
          <cell r="B3702" t="str">
            <v>0</v>
          </cell>
          <cell r="C3702" t="str">
            <v>CIP1</v>
          </cell>
          <cell r="D3702" t="str">
            <v>M003</v>
          </cell>
          <cell r="E3702">
            <v>43921</v>
          </cell>
          <cell r="F3702" t="str">
            <v>Single Needle Lockstitch DDL-8000</v>
          </cell>
          <cell r="G3702">
            <v>50503</v>
          </cell>
          <cell r="H3702">
            <v>-6172.59</v>
          </cell>
          <cell r="I3702">
            <v>44330.41</v>
          </cell>
        </row>
        <row r="3703">
          <cell r="A3703">
            <v>30004574</v>
          </cell>
          <cell r="B3703" t="str">
            <v>0</v>
          </cell>
          <cell r="C3703" t="str">
            <v>CIP1</v>
          </cell>
          <cell r="D3703" t="str">
            <v>M003</v>
          </cell>
          <cell r="E3703">
            <v>43921</v>
          </cell>
          <cell r="F3703" t="str">
            <v>Single Needle Lockstitch DDL-8000</v>
          </cell>
          <cell r="G3703">
            <v>50503</v>
          </cell>
          <cell r="H3703">
            <v>-6172.59</v>
          </cell>
          <cell r="I3703">
            <v>44330.41</v>
          </cell>
        </row>
        <row r="3704">
          <cell r="A3704">
            <v>30004575</v>
          </cell>
          <cell r="B3704" t="str">
            <v>0</v>
          </cell>
          <cell r="C3704" t="str">
            <v>CIP1</v>
          </cell>
          <cell r="D3704" t="str">
            <v>M003</v>
          </cell>
          <cell r="E3704">
            <v>43921</v>
          </cell>
          <cell r="F3704" t="str">
            <v>Single Needle Lockstitch DDL-8000</v>
          </cell>
          <cell r="G3704">
            <v>50503</v>
          </cell>
          <cell r="H3704">
            <v>-6172.59</v>
          </cell>
          <cell r="I3704">
            <v>44330.41</v>
          </cell>
        </row>
        <row r="3705">
          <cell r="A3705">
            <v>30004576</v>
          </cell>
          <cell r="B3705" t="str">
            <v>0</v>
          </cell>
          <cell r="C3705" t="str">
            <v>CIP1</v>
          </cell>
          <cell r="D3705" t="str">
            <v>M003</v>
          </cell>
          <cell r="E3705">
            <v>43921</v>
          </cell>
          <cell r="F3705" t="str">
            <v>Single Needle Lockstitch DDL-8000</v>
          </cell>
          <cell r="G3705">
            <v>50503</v>
          </cell>
          <cell r="H3705">
            <v>-6172.59</v>
          </cell>
          <cell r="I3705">
            <v>44330.41</v>
          </cell>
        </row>
        <row r="3706">
          <cell r="A3706">
            <v>30004577</v>
          </cell>
          <cell r="B3706" t="str">
            <v>0</v>
          </cell>
          <cell r="C3706" t="str">
            <v>CIP1</v>
          </cell>
          <cell r="D3706" t="str">
            <v>M003</v>
          </cell>
          <cell r="E3706">
            <v>43921</v>
          </cell>
          <cell r="F3706" t="str">
            <v>1 Needle Lock Stitch M#DDL-8700-7  SL#4D0BE04070</v>
          </cell>
          <cell r="G3706">
            <v>50503</v>
          </cell>
          <cell r="H3706">
            <v>-6172.59</v>
          </cell>
          <cell r="I3706">
            <v>44330.41</v>
          </cell>
        </row>
        <row r="3707">
          <cell r="A3707">
            <v>30004578</v>
          </cell>
          <cell r="B3707" t="str">
            <v>0</v>
          </cell>
          <cell r="C3707" t="str">
            <v>CIP1</v>
          </cell>
          <cell r="D3707" t="str">
            <v>M003</v>
          </cell>
          <cell r="E3707">
            <v>43921</v>
          </cell>
          <cell r="F3707" t="str">
            <v>1 Needle Lock Stitch M#DL7000-NM1-11  SL#27360389</v>
          </cell>
          <cell r="G3707">
            <v>50503</v>
          </cell>
          <cell r="H3707">
            <v>-6172.59</v>
          </cell>
          <cell r="I3707">
            <v>44330.41</v>
          </cell>
        </row>
        <row r="3708">
          <cell r="A3708">
            <v>30004579</v>
          </cell>
          <cell r="B3708" t="str">
            <v>0</v>
          </cell>
          <cell r="C3708" t="str">
            <v>CIP1</v>
          </cell>
          <cell r="D3708" t="str">
            <v>M003</v>
          </cell>
          <cell r="E3708">
            <v>43921</v>
          </cell>
          <cell r="F3708" t="str">
            <v>Single Needle Lockstitch DDL-8000</v>
          </cell>
          <cell r="G3708">
            <v>50503</v>
          </cell>
          <cell r="H3708">
            <v>-6172.59</v>
          </cell>
          <cell r="I3708">
            <v>44330.41</v>
          </cell>
        </row>
        <row r="3709">
          <cell r="A3709">
            <v>30004580</v>
          </cell>
          <cell r="B3709" t="str">
            <v>0</v>
          </cell>
          <cell r="C3709" t="str">
            <v>CIP1</v>
          </cell>
          <cell r="D3709" t="str">
            <v>M003</v>
          </cell>
          <cell r="E3709">
            <v>43921</v>
          </cell>
          <cell r="F3709" t="str">
            <v>Single Needle Lockstitch DDL-8000</v>
          </cell>
          <cell r="G3709">
            <v>50503</v>
          </cell>
          <cell r="H3709">
            <v>-6172.59</v>
          </cell>
          <cell r="I3709">
            <v>44330.41</v>
          </cell>
        </row>
        <row r="3710">
          <cell r="A3710">
            <v>30004581</v>
          </cell>
          <cell r="B3710" t="str">
            <v>0</v>
          </cell>
          <cell r="C3710" t="str">
            <v>CIP1</v>
          </cell>
          <cell r="D3710" t="str">
            <v>M003</v>
          </cell>
          <cell r="E3710">
            <v>43921</v>
          </cell>
          <cell r="F3710" t="str">
            <v>Single Needle Lockstitch DDL-8000</v>
          </cell>
          <cell r="G3710">
            <v>50503</v>
          </cell>
          <cell r="H3710">
            <v>-6172.59</v>
          </cell>
          <cell r="I3710">
            <v>44330.41</v>
          </cell>
        </row>
        <row r="3711">
          <cell r="A3711">
            <v>30004582</v>
          </cell>
          <cell r="B3711" t="str">
            <v>0</v>
          </cell>
          <cell r="C3711" t="str">
            <v>CIP1</v>
          </cell>
          <cell r="D3711" t="str">
            <v>M003</v>
          </cell>
          <cell r="E3711">
            <v>43921</v>
          </cell>
          <cell r="F3711" t="str">
            <v>Single Needle Lockstitch DDL-8000</v>
          </cell>
          <cell r="G3711">
            <v>50503</v>
          </cell>
          <cell r="H3711">
            <v>-6172.59</v>
          </cell>
          <cell r="I3711">
            <v>44330.41</v>
          </cell>
        </row>
        <row r="3712">
          <cell r="A3712">
            <v>30004583</v>
          </cell>
          <cell r="B3712" t="str">
            <v>0</v>
          </cell>
          <cell r="C3712" t="str">
            <v>CIP1</v>
          </cell>
          <cell r="D3712" t="str">
            <v>M003</v>
          </cell>
          <cell r="E3712">
            <v>43921</v>
          </cell>
          <cell r="F3712" t="str">
            <v>Single Needle Lockstitch DDL-8000</v>
          </cell>
          <cell r="G3712">
            <v>50503</v>
          </cell>
          <cell r="H3712">
            <v>-6172.59</v>
          </cell>
          <cell r="I3712">
            <v>44330.41</v>
          </cell>
        </row>
        <row r="3713">
          <cell r="A3713">
            <v>30004584</v>
          </cell>
          <cell r="B3713" t="str">
            <v>0</v>
          </cell>
          <cell r="C3713" t="str">
            <v>CIP1</v>
          </cell>
          <cell r="D3713" t="str">
            <v>M003</v>
          </cell>
          <cell r="E3713">
            <v>43921</v>
          </cell>
          <cell r="F3713" t="str">
            <v>Single Needle Lockstitch DDL-8000</v>
          </cell>
          <cell r="G3713">
            <v>50503</v>
          </cell>
          <cell r="H3713">
            <v>-6172.59</v>
          </cell>
          <cell r="I3713">
            <v>44330.41</v>
          </cell>
        </row>
        <row r="3714">
          <cell r="A3714">
            <v>30004585</v>
          </cell>
          <cell r="B3714" t="str">
            <v>0</v>
          </cell>
          <cell r="C3714" t="str">
            <v>CIP1</v>
          </cell>
          <cell r="D3714" t="str">
            <v>M003</v>
          </cell>
          <cell r="E3714">
            <v>43921</v>
          </cell>
          <cell r="F3714" t="str">
            <v>1 Needle Lock Stitch M#DL7000-NM1 SL#26366727</v>
          </cell>
          <cell r="G3714">
            <v>50503</v>
          </cell>
          <cell r="H3714">
            <v>-6172.59</v>
          </cell>
          <cell r="I3714">
            <v>44330.41</v>
          </cell>
        </row>
        <row r="3715">
          <cell r="A3715">
            <v>30004586</v>
          </cell>
          <cell r="B3715" t="str">
            <v>0</v>
          </cell>
          <cell r="C3715" t="str">
            <v>CIP1</v>
          </cell>
          <cell r="D3715" t="str">
            <v>M003</v>
          </cell>
          <cell r="E3715">
            <v>43921</v>
          </cell>
          <cell r="F3715" t="str">
            <v>Single Needle Lockstitch DDL-8000</v>
          </cell>
          <cell r="G3715">
            <v>50503</v>
          </cell>
          <cell r="H3715">
            <v>-6172.59</v>
          </cell>
          <cell r="I3715">
            <v>44330.41</v>
          </cell>
        </row>
        <row r="3716">
          <cell r="A3716">
            <v>30004587</v>
          </cell>
          <cell r="B3716" t="str">
            <v>0</v>
          </cell>
          <cell r="C3716" t="str">
            <v>CIP1</v>
          </cell>
          <cell r="D3716" t="str">
            <v>M003</v>
          </cell>
          <cell r="E3716">
            <v>43921</v>
          </cell>
          <cell r="F3716" t="str">
            <v>Single Needle Lockstitch DDL-8000</v>
          </cell>
          <cell r="G3716">
            <v>50503</v>
          </cell>
          <cell r="H3716">
            <v>-6172.59</v>
          </cell>
          <cell r="I3716">
            <v>44330.41</v>
          </cell>
        </row>
        <row r="3717">
          <cell r="A3717">
            <v>30004588</v>
          </cell>
          <cell r="B3717" t="str">
            <v>0</v>
          </cell>
          <cell r="C3717" t="str">
            <v>CIP1</v>
          </cell>
          <cell r="D3717" t="str">
            <v>M003</v>
          </cell>
          <cell r="E3717">
            <v>43921</v>
          </cell>
          <cell r="F3717" t="str">
            <v>Single Needle Lockstitch DDL-8000</v>
          </cell>
          <cell r="G3717">
            <v>50503</v>
          </cell>
          <cell r="H3717">
            <v>-6172.59</v>
          </cell>
          <cell r="I3717">
            <v>44330.41</v>
          </cell>
        </row>
        <row r="3718">
          <cell r="A3718">
            <v>30004589</v>
          </cell>
          <cell r="B3718" t="str">
            <v>0</v>
          </cell>
          <cell r="C3718" t="str">
            <v>CIP1</v>
          </cell>
          <cell r="D3718" t="str">
            <v>M003</v>
          </cell>
          <cell r="E3718">
            <v>43921</v>
          </cell>
          <cell r="F3718" t="str">
            <v>Single Needle Lockstitch DDL-8000</v>
          </cell>
          <cell r="G3718">
            <v>50503</v>
          </cell>
          <cell r="H3718">
            <v>-6172.59</v>
          </cell>
          <cell r="I3718">
            <v>44330.41</v>
          </cell>
        </row>
        <row r="3719">
          <cell r="A3719">
            <v>30004590</v>
          </cell>
          <cell r="B3719" t="str">
            <v>0</v>
          </cell>
          <cell r="C3719" t="str">
            <v>CIP1</v>
          </cell>
          <cell r="D3719" t="str">
            <v>M003</v>
          </cell>
          <cell r="E3719">
            <v>43921</v>
          </cell>
          <cell r="F3719" t="str">
            <v>Single Needle Lockstitch DDL-8000</v>
          </cell>
          <cell r="G3719">
            <v>50503</v>
          </cell>
          <cell r="H3719">
            <v>-6172.59</v>
          </cell>
          <cell r="I3719">
            <v>44330.41</v>
          </cell>
        </row>
        <row r="3720">
          <cell r="A3720">
            <v>30004591</v>
          </cell>
          <cell r="B3720" t="str">
            <v>0</v>
          </cell>
          <cell r="C3720" t="str">
            <v>CIP1</v>
          </cell>
          <cell r="D3720" t="str">
            <v>M003</v>
          </cell>
          <cell r="E3720">
            <v>43921</v>
          </cell>
          <cell r="F3720" t="str">
            <v>Single Needle Lockstitch DDL-8000</v>
          </cell>
          <cell r="G3720">
            <v>50503</v>
          </cell>
          <cell r="H3720">
            <v>-6172.59</v>
          </cell>
          <cell r="I3720">
            <v>44330.41</v>
          </cell>
        </row>
        <row r="3721">
          <cell r="A3721">
            <v>30004592</v>
          </cell>
          <cell r="B3721" t="str">
            <v>0</v>
          </cell>
          <cell r="C3721" t="str">
            <v>CIP1</v>
          </cell>
          <cell r="D3721" t="str">
            <v>M003</v>
          </cell>
          <cell r="E3721">
            <v>43921</v>
          </cell>
          <cell r="F3721" t="str">
            <v>Single Needle Lockstitch DDL-8000</v>
          </cell>
          <cell r="G3721">
            <v>50503</v>
          </cell>
          <cell r="H3721">
            <v>-6172.59</v>
          </cell>
          <cell r="I3721">
            <v>44330.41</v>
          </cell>
        </row>
        <row r="3722">
          <cell r="A3722">
            <v>30004593</v>
          </cell>
          <cell r="B3722" t="str">
            <v>0</v>
          </cell>
          <cell r="C3722" t="str">
            <v>CIP1</v>
          </cell>
          <cell r="D3722" t="str">
            <v>M003</v>
          </cell>
          <cell r="E3722">
            <v>43921</v>
          </cell>
          <cell r="F3722" t="str">
            <v>Single Needle Lockstitch DDL-8000</v>
          </cell>
          <cell r="G3722">
            <v>50503</v>
          </cell>
          <cell r="H3722">
            <v>-6172.59</v>
          </cell>
          <cell r="I3722">
            <v>44330.41</v>
          </cell>
        </row>
        <row r="3723">
          <cell r="A3723">
            <v>30004594</v>
          </cell>
          <cell r="B3723" t="str">
            <v>0</v>
          </cell>
          <cell r="C3723" t="str">
            <v>CIP1</v>
          </cell>
          <cell r="D3723" t="str">
            <v>M003</v>
          </cell>
          <cell r="E3723">
            <v>43921</v>
          </cell>
          <cell r="F3723" t="str">
            <v>Single Needle Lockstitch DDL-8000</v>
          </cell>
          <cell r="G3723">
            <v>50503</v>
          </cell>
          <cell r="H3723">
            <v>-6172.59</v>
          </cell>
          <cell r="I3723">
            <v>44330.41</v>
          </cell>
        </row>
        <row r="3724">
          <cell r="A3724">
            <v>30004595</v>
          </cell>
          <cell r="B3724" t="str">
            <v>0</v>
          </cell>
          <cell r="C3724" t="str">
            <v>CIP1</v>
          </cell>
          <cell r="D3724" t="str">
            <v>M003</v>
          </cell>
          <cell r="E3724">
            <v>43921</v>
          </cell>
          <cell r="F3724" t="str">
            <v>Single Needle Lockstitch DDL-8000</v>
          </cell>
          <cell r="G3724">
            <v>50503</v>
          </cell>
          <cell r="H3724">
            <v>-6172.59</v>
          </cell>
          <cell r="I3724">
            <v>44330.41</v>
          </cell>
        </row>
        <row r="3725">
          <cell r="A3725">
            <v>30004596</v>
          </cell>
          <cell r="B3725" t="str">
            <v>0</v>
          </cell>
          <cell r="C3725" t="str">
            <v>CIP1</v>
          </cell>
          <cell r="D3725" t="str">
            <v>M003</v>
          </cell>
          <cell r="E3725">
            <v>43921</v>
          </cell>
          <cell r="F3725" t="str">
            <v>Single Needle Lockstitch DDL-8000</v>
          </cell>
          <cell r="G3725">
            <v>50503</v>
          </cell>
          <cell r="H3725">
            <v>-6172.59</v>
          </cell>
          <cell r="I3725">
            <v>44330.41</v>
          </cell>
        </row>
        <row r="3726">
          <cell r="A3726">
            <v>30004597</v>
          </cell>
          <cell r="B3726" t="str">
            <v>0</v>
          </cell>
          <cell r="C3726" t="str">
            <v>CIP1</v>
          </cell>
          <cell r="D3726" t="str">
            <v>M003</v>
          </cell>
          <cell r="E3726">
            <v>43921</v>
          </cell>
          <cell r="F3726" t="str">
            <v>Single Needle Lockstitch DDL-8000</v>
          </cell>
          <cell r="G3726">
            <v>50503</v>
          </cell>
          <cell r="H3726">
            <v>-6172.59</v>
          </cell>
          <cell r="I3726">
            <v>44330.41</v>
          </cell>
        </row>
        <row r="3727">
          <cell r="A3727">
            <v>30004598</v>
          </cell>
          <cell r="B3727" t="str">
            <v>0</v>
          </cell>
          <cell r="C3727" t="str">
            <v>CIP1</v>
          </cell>
          <cell r="D3727" t="str">
            <v>M003</v>
          </cell>
          <cell r="E3727">
            <v>43921</v>
          </cell>
          <cell r="F3727" t="str">
            <v>Single Needle Lockstitch DDL-8000</v>
          </cell>
          <cell r="G3727">
            <v>50503</v>
          </cell>
          <cell r="H3727">
            <v>-6172.59</v>
          </cell>
          <cell r="I3727">
            <v>44330.41</v>
          </cell>
        </row>
        <row r="3728">
          <cell r="A3728">
            <v>30004599</v>
          </cell>
          <cell r="B3728" t="str">
            <v>0</v>
          </cell>
          <cell r="C3728" t="str">
            <v>CIP1</v>
          </cell>
          <cell r="D3728" t="str">
            <v>M003</v>
          </cell>
          <cell r="E3728">
            <v>43921</v>
          </cell>
          <cell r="F3728" t="str">
            <v>Single Needle Lockstitch DDL-8000</v>
          </cell>
          <cell r="G3728">
            <v>50503</v>
          </cell>
          <cell r="H3728">
            <v>-6172.59</v>
          </cell>
          <cell r="I3728">
            <v>44330.41</v>
          </cell>
        </row>
        <row r="3729">
          <cell r="A3729">
            <v>30004600</v>
          </cell>
          <cell r="B3729" t="str">
            <v>0</v>
          </cell>
          <cell r="C3729" t="str">
            <v>CIP1</v>
          </cell>
          <cell r="D3729" t="str">
            <v>M003</v>
          </cell>
          <cell r="E3729">
            <v>43921</v>
          </cell>
          <cell r="F3729" t="str">
            <v>Single Needle Lockstitch DDL-8000</v>
          </cell>
          <cell r="G3729">
            <v>50503</v>
          </cell>
          <cell r="H3729">
            <v>-6172.59</v>
          </cell>
          <cell r="I3729">
            <v>44330.41</v>
          </cell>
        </row>
        <row r="3730">
          <cell r="A3730">
            <v>30004601</v>
          </cell>
          <cell r="B3730" t="str">
            <v>0</v>
          </cell>
          <cell r="C3730" t="str">
            <v>CIP1</v>
          </cell>
          <cell r="D3730" t="str">
            <v>M003</v>
          </cell>
          <cell r="E3730">
            <v>43921</v>
          </cell>
          <cell r="F3730" t="str">
            <v>Single Needle Lockstitch DDL-8000</v>
          </cell>
          <cell r="G3730">
            <v>50503</v>
          </cell>
          <cell r="H3730">
            <v>-6172.59</v>
          </cell>
          <cell r="I3730">
            <v>44330.41</v>
          </cell>
        </row>
        <row r="3731">
          <cell r="A3731">
            <v>30004602</v>
          </cell>
          <cell r="B3731" t="str">
            <v>0</v>
          </cell>
          <cell r="C3731" t="str">
            <v>CIP1</v>
          </cell>
          <cell r="D3731" t="str">
            <v>M003</v>
          </cell>
          <cell r="E3731">
            <v>43921</v>
          </cell>
          <cell r="F3731" t="str">
            <v>Single Needle Lockstitch DDL-8000</v>
          </cell>
          <cell r="G3731">
            <v>50503</v>
          </cell>
          <cell r="H3731">
            <v>-6172.59</v>
          </cell>
          <cell r="I3731">
            <v>44330.41</v>
          </cell>
        </row>
        <row r="3732">
          <cell r="A3732">
            <v>30004603</v>
          </cell>
          <cell r="B3732" t="str">
            <v>0</v>
          </cell>
          <cell r="C3732" t="str">
            <v>CIP1</v>
          </cell>
          <cell r="D3732" t="str">
            <v>M003</v>
          </cell>
          <cell r="E3732">
            <v>43921</v>
          </cell>
          <cell r="F3732" t="str">
            <v>1 Needle Lock Stitch M#DL7000-NM1-11  SL#27360390</v>
          </cell>
          <cell r="G3732">
            <v>50503</v>
          </cell>
          <cell r="H3732">
            <v>-6172.59</v>
          </cell>
          <cell r="I3732">
            <v>44330.41</v>
          </cell>
        </row>
        <row r="3733">
          <cell r="A3733">
            <v>30004604</v>
          </cell>
          <cell r="B3733" t="str">
            <v>0</v>
          </cell>
          <cell r="C3733" t="str">
            <v>CIP1</v>
          </cell>
          <cell r="D3733" t="str">
            <v>M003</v>
          </cell>
          <cell r="E3733">
            <v>43921</v>
          </cell>
          <cell r="F3733" t="str">
            <v>Single Needle Lockstitch DDL-8000</v>
          </cell>
          <cell r="G3733">
            <v>50503</v>
          </cell>
          <cell r="H3733">
            <v>-6172.59</v>
          </cell>
          <cell r="I3733">
            <v>44330.41</v>
          </cell>
        </row>
        <row r="3734">
          <cell r="A3734">
            <v>30004605</v>
          </cell>
          <cell r="B3734" t="str">
            <v>0</v>
          </cell>
          <cell r="C3734" t="str">
            <v>CIP1</v>
          </cell>
          <cell r="D3734" t="str">
            <v>M003</v>
          </cell>
          <cell r="E3734">
            <v>43921</v>
          </cell>
          <cell r="F3734" t="str">
            <v>Single Needle Lockstitch DDL-8000</v>
          </cell>
          <cell r="G3734">
            <v>50503</v>
          </cell>
          <cell r="H3734">
            <v>-6172.59</v>
          </cell>
          <cell r="I3734">
            <v>44330.41</v>
          </cell>
        </row>
        <row r="3735">
          <cell r="A3735">
            <v>30004606</v>
          </cell>
          <cell r="B3735" t="str">
            <v>0</v>
          </cell>
          <cell r="C3735" t="str">
            <v>CIP1</v>
          </cell>
          <cell r="D3735" t="str">
            <v>M003</v>
          </cell>
          <cell r="E3735">
            <v>43921</v>
          </cell>
          <cell r="F3735" t="str">
            <v>Single Needle Lockstitch DDL-8000</v>
          </cell>
          <cell r="G3735">
            <v>50503</v>
          </cell>
          <cell r="H3735">
            <v>-6172.59</v>
          </cell>
          <cell r="I3735">
            <v>44330.41</v>
          </cell>
        </row>
        <row r="3736">
          <cell r="A3736">
            <v>30004607</v>
          </cell>
          <cell r="B3736" t="str">
            <v>0</v>
          </cell>
          <cell r="C3736" t="str">
            <v>CIP1</v>
          </cell>
          <cell r="D3736" t="str">
            <v>M003</v>
          </cell>
          <cell r="E3736">
            <v>43921</v>
          </cell>
          <cell r="F3736" t="str">
            <v>Single Needle Lockstitch DDL-8000</v>
          </cell>
          <cell r="G3736">
            <v>50503</v>
          </cell>
          <cell r="H3736">
            <v>-6172.59</v>
          </cell>
          <cell r="I3736">
            <v>44330.41</v>
          </cell>
        </row>
        <row r="3737">
          <cell r="A3737">
            <v>30004608</v>
          </cell>
          <cell r="B3737" t="str">
            <v>0</v>
          </cell>
          <cell r="C3737" t="str">
            <v>CIP1</v>
          </cell>
          <cell r="D3737" t="str">
            <v>M003</v>
          </cell>
          <cell r="E3737">
            <v>43921</v>
          </cell>
          <cell r="F3737" t="str">
            <v>Single Needle Lockstitch DDL-8000</v>
          </cell>
          <cell r="G3737">
            <v>50503</v>
          </cell>
          <cell r="H3737">
            <v>-6172.59</v>
          </cell>
          <cell r="I3737">
            <v>44330.41</v>
          </cell>
        </row>
        <row r="3738">
          <cell r="A3738">
            <v>30004609</v>
          </cell>
          <cell r="B3738" t="str">
            <v>0</v>
          </cell>
          <cell r="C3738" t="str">
            <v>CIP1</v>
          </cell>
          <cell r="D3738" t="str">
            <v>M003</v>
          </cell>
          <cell r="E3738">
            <v>43921</v>
          </cell>
          <cell r="F3738" t="str">
            <v>Single Needle Lockstitch DDL-8000</v>
          </cell>
          <cell r="G3738">
            <v>50503</v>
          </cell>
          <cell r="H3738">
            <v>-6172.59</v>
          </cell>
          <cell r="I3738">
            <v>44330.41</v>
          </cell>
        </row>
        <row r="3739">
          <cell r="A3739">
            <v>30004610</v>
          </cell>
          <cell r="B3739" t="str">
            <v>0</v>
          </cell>
          <cell r="C3739" t="str">
            <v>CIP1</v>
          </cell>
          <cell r="D3739" t="str">
            <v>M003</v>
          </cell>
          <cell r="E3739">
            <v>43921</v>
          </cell>
          <cell r="F3739" t="str">
            <v>Single Needle Lockstitch DDL-8000</v>
          </cell>
          <cell r="G3739">
            <v>50503</v>
          </cell>
          <cell r="H3739">
            <v>-6172.59</v>
          </cell>
          <cell r="I3739">
            <v>44330.41</v>
          </cell>
        </row>
        <row r="3740">
          <cell r="A3740">
            <v>30004611</v>
          </cell>
          <cell r="B3740" t="str">
            <v>0</v>
          </cell>
          <cell r="C3740" t="str">
            <v>CIP1</v>
          </cell>
          <cell r="D3740" t="str">
            <v>M003</v>
          </cell>
          <cell r="E3740">
            <v>43921</v>
          </cell>
          <cell r="F3740" t="str">
            <v>Single Needle Lockstitch DDL-8000</v>
          </cell>
          <cell r="G3740">
            <v>50503</v>
          </cell>
          <cell r="H3740">
            <v>-6172.59</v>
          </cell>
          <cell r="I3740">
            <v>44330.41</v>
          </cell>
        </row>
        <row r="3741">
          <cell r="A3741">
            <v>30004612</v>
          </cell>
          <cell r="B3741" t="str">
            <v>0</v>
          </cell>
          <cell r="C3741" t="str">
            <v>CIP1</v>
          </cell>
          <cell r="D3741" t="str">
            <v>M003</v>
          </cell>
          <cell r="E3741">
            <v>43921</v>
          </cell>
          <cell r="F3741" t="str">
            <v>Single Needle Lockstitch DDL-8000</v>
          </cell>
          <cell r="G3741">
            <v>50503</v>
          </cell>
          <cell r="H3741">
            <v>-6172.59</v>
          </cell>
          <cell r="I3741">
            <v>44330.41</v>
          </cell>
        </row>
        <row r="3742">
          <cell r="A3742">
            <v>30004613</v>
          </cell>
          <cell r="B3742" t="str">
            <v>0</v>
          </cell>
          <cell r="C3742" t="str">
            <v>CIP1</v>
          </cell>
          <cell r="D3742" t="str">
            <v>M003</v>
          </cell>
          <cell r="E3742">
            <v>43921</v>
          </cell>
          <cell r="F3742" t="str">
            <v>Single Needle Lockstitch DDL-8000</v>
          </cell>
          <cell r="G3742">
            <v>50503</v>
          </cell>
          <cell r="H3742">
            <v>-6172.59</v>
          </cell>
          <cell r="I3742">
            <v>44330.41</v>
          </cell>
        </row>
        <row r="3743">
          <cell r="A3743">
            <v>30004614</v>
          </cell>
          <cell r="B3743" t="str">
            <v>0</v>
          </cell>
          <cell r="C3743" t="str">
            <v>CIP1</v>
          </cell>
          <cell r="D3743" t="str">
            <v>M003</v>
          </cell>
          <cell r="E3743">
            <v>43921</v>
          </cell>
          <cell r="F3743" t="str">
            <v>Button Hole LBH1790AN</v>
          </cell>
          <cell r="G3743">
            <v>312426.96000000002</v>
          </cell>
          <cell r="H3743">
            <v>-38185.51</v>
          </cell>
          <cell r="I3743">
            <v>274241.45</v>
          </cell>
        </row>
        <row r="3744">
          <cell r="A3744">
            <v>30004615</v>
          </cell>
          <cell r="B3744" t="str">
            <v>0</v>
          </cell>
          <cell r="C3744" t="str">
            <v>CIP1</v>
          </cell>
          <cell r="D3744" t="str">
            <v>M003</v>
          </cell>
          <cell r="E3744">
            <v>43921</v>
          </cell>
          <cell r="F3744" t="str">
            <v>Button Hole LBH1790AN</v>
          </cell>
          <cell r="G3744">
            <v>312426.96000000002</v>
          </cell>
          <cell r="H3744">
            <v>-38185.51</v>
          </cell>
          <cell r="I3744">
            <v>274241.45</v>
          </cell>
        </row>
        <row r="3745">
          <cell r="A3745">
            <v>30004616</v>
          </cell>
          <cell r="B3745" t="str">
            <v>0</v>
          </cell>
          <cell r="C3745" t="str">
            <v>CIP1</v>
          </cell>
          <cell r="D3745" t="str">
            <v>M003</v>
          </cell>
          <cell r="E3745">
            <v>43921</v>
          </cell>
          <cell r="F3745" t="str">
            <v>Bottle Iron NH-5193</v>
          </cell>
          <cell r="G3745">
            <v>12138.03</v>
          </cell>
          <cell r="H3745">
            <v>-1483.53</v>
          </cell>
          <cell r="I3745">
            <v>10654.5</v>
          </cell>
        </row>
        <row r="3746">
          <cell r="A3746">
            <v>30004617</v>
          </cell>
          <cell r="B3746" t="str">
            <v>0</v>
          </cell>
          <cell r="C3746" t="str">
            <v>CIP1</v>
          </cell>
          <cell r="D3746" t="str">
            <v>M003</v>
          </cell>
          <cell r="E3746">
            <v>43921</v>
          </cell>
          <cell r="F3746" t="str">
            <v>Bottle Iron NH-5193</v>
          </cell>
          <cell r="G3746">
            <v>12138.03</v>
          </cell>
          <cell r="H3746">
            <v>-1483.53</v>
          </cell>
          <cell r="I3746">
            <v>10654.5</v>
          </cell>
        </row>
        <row r="3747">
          <cell r="A3747">
            <v>30004618</v>
          </cell>
          <cell r="B3747" t="str">
            <v>0</v>
          </cell>
          <cell r="C3747" t="str">
            <v>CIP1</v>
          </cell>
          <cell r="D3747" t="str">
            <v>M003</v>
          </cell>
          <cell r="E3747">
            <v>43921</v>
          </cell>
          <cell r="F3747" t="str">
            <v>Bottle Iron NH-5193</v>
          </cell>
          <cell r="G3747">
            <v>12138.03</v>
          </cell>
          <cell r="H3747">
            <v>-1483.53</v>
          </cell>
          <cell r="I3747">
            <v>10654.5</v>
          </cell>
        </row>
        <row r="3748">
          <cell r="A3748">
            <v>30004619</v>
          </cell>
          <cell r="B3748" t="str">
            <v>0</v>
          </cell>
          <cell r="C3748" t="str">
            <v>CIP1</v>
          </cell>
          <cell r="D3748" t="str">
            <v>M003</v>
          </cell>
          <cell r="E3748">
            <v>43921</v>
          </cell>
          <cell r="F3748" t="str">
            <v>Bottle Iron NH-5193</v>
          </cell>
          <cell r="G3748">
            <v>12138.03</v>
          </cell>
          <cell r="H3748">
            <v>-1483.53</v>
          </cell>
          <cell r="I3748">
            <v>10654.5</v>
          </cell>
        </row>
        <row r="3749">
          <cell r="A3749">
            <v>30004620</v>
          </cell>
          <cell r="B3749" t="str">
            <v>0</v>
          </cell>
          <cell r="C3749" t="str">
            <v>CIP1</v>
          </cell>
          <cell r="D3749" t="str">
            <v>M003</v>
          </cell>
          <cell r="E3749">
            <v>43921</v>
          </cell>
          <cell r="F3749" t="str">
            <v>Bottle Iron NH-5193</v>
          </cell>
          <cell r="G3749">
            <v>12138.03</v>
          </cell>
          <cell r="H3749">
            <v>-1483.53</v>
          </cell>
          <cell r="I3749">
            <v>10654.5</v>
          </cell>
        </row>
        <row r="3750">
          <cell r="A3750">
            <v>30004621</v>
          </cell>
          <cell r="B3750" t="str">
            <v>0</v>
          </cell>
          <cell r="C3750" t="str">
            <v>CIP1</v>
          </cell>
          <cell r="D3750" t="str">
            <v>M003</v>
          </cell>
          <cell r="E3750">
            <v>43921</v>
          </cell>
          <cell r="F3750" t="str">
            <v>Bottle Iron NH-5193</v>
          </cell>
          <cell r="G3750">
            <v>12138.03</v>
          </cell>
          <cell r="H3750">
            <v>-1483.53</v>
          </cell>
          <cell r="I3750">
            <v>10654.5</v>
          </cell>
        </row>
        <row r="3751">
          <cell r="A3751">
            <v>30004622</v>
          </cell>
          <cell r="B3751" t="str">
            <v>0</v>
          </cell>
          <cell r="C3751" t="str">
            <v>CIP1</v>
          </cell>
          <cell r="D3751" t="str">
            <v>M003</v>
          </cell>
          <cell r="E3751">
            <v>43921</v>
          </cell>
          <cell r="F3751" t="str">
            <v>Bottle Iron NH-5193</v>
          </cell>
          <cell r="G3751">
            <v>12138.03</v>
          </cell>
          <cell r="H3751">
            <v>-1483.53</v>
          </cell>
          <cell r="I3751">
            <v>10654.5</v>
          </cell>
        </row>
        <row r="3752">
          <cell r="A3752">
            <v>30004623</v>
          </cell>
          <cell r="B3752" t="str">
            <v>0</v>
          </cell>
          <cell r="C3752" t="str">
            <v>CIP1</v>
          </cell>
          <cell r="D3752" t="str">
            <v>M003</v>
          </cell>
          <cell r="E3752">
            <v>43921</v>
          </cell>
          <cell r="F3752" t="str">
            <v>Bottle Iron NH-5193</v>
          </cell>
          <cell r="G3752">
            <v>12138.03</v>
          </cell>
          <cell r="H3752">
            <v>-1483.53</v>
          </cell>
          <cell r="I3752">
            <v>10654.5</v>
          </cell>
        </row>
        <row r="3753">
          <cell r="A3753">
            <v>30004624</v>
          </cell>
          <cell r="B3753" t="str">
            <v>0</v>
          </cell>
          <cell r="C3753" t="str">
            <v>CIP1</v>
          </cell>
          <cell r="D3753" t="str">
            <v>M003</v>
          </cell>
          <cell r="E3753">
            <v>43921</v>
          </cell>
          <cell r="F3753" t="str">
            <v>PL Puller Racing Brand</v>
          </cell>
          <cell r="G3753">
            <v>54868</v>
          </cell>
          <cell r="H3753">
            <v>-6706.09</v>
          </cell>
          <cell r="I3753">
            <v>48161.91</v>
          </cell>
        </row>
        <row r="3754">
          <cell r="A3754">
            <v>30004625</v>
          </cell>
          <cell r="B3754" t="str">
            <v>0</v>
          </cell>
          <cell r="C3754" t="str">
            <v>CIP1</v>
          </cell>
          <cell r="D3754" t="str">
            <v>M003</v>
          </cell>
          <cell r="E3754">
            <v>43921</v>
          </cell>
          <cell r="F3754" t="str">
            <v>PL Puller Racing Brand</v>
          </cell>
          <cell r="G3754">
            <v>54868</v>
          </cell>
          <cell r="H3754">
            <v>-6706.09</v>
          </cell>
          <cell r="I3754">
            <v>48161.91</v>
          </cell>
        </row>
        <row r="3755">
          <cell r="A3755">
            <v>30004626</v>
          </cell>
          <cell r="B3755" t="str">
            <v>0</v>
          </cell>
          <cell r="C3755" t="str">
            <v>CIP1</v>
          </cell>
          <cell r="D3755" t="str">
            <v>M003</v>
          </cell>
          <cell r="E3755">
            <v>43921</v>
          </cell>
          <cell r="F3755" t="str">
            <v>PL Puller Racing Brand</v>
          </cell>
          <cell r="G3755">
            <v>54868</v>
          </cell>
          <cell r="H3755">
            <v>-6706.09</v>
          </cell>
          <cell r="I3755">
            <v>48161.91</v>
          </cell>
        </row>
        <row r="3756">
          <cell r="A3756">
            <v>30004627</v>
          </cell>
          <cell r="B3756" t="str">
            <v>0</v>
          </cell>
          <cell r="C3756" t="str">
            <v>CIP1</v>
          </cell>
          <cell r="D3756" t="str">
            <v>M003</v>
          </cell>
          <cell r="E3756">
            <v>43921</v>
          </cell>
          <cell r="F3756" t="str">
            <v>PL Puller Racing Brand</v>
          </cell>
          <cell r="G3756">
            <v>54868</v>
          </cell>
          <cell r="H3756">
            <v>-6706.09</v>
          </cell>
          <cell r="I3756">
            <v>48161.91</v>
          </cell>
        </row>
        <row r="3757">
          <cell r="A3757">
            <v>30004628</v>
          </cell>
          <cell r="B3757" t="str">
            <v>0</v>
          </cell>
          <cell r="C3757" t="str">
            <v>CIP1</v>
          </cell>
          <cell r="D3757" t="str">
            <v>M003</v>
          </cell>
          <cell r="E3757">
            <v>43921</v>
          </cell>
          <cell r="F3757" t="str">
            <v>PL Puller Racing Brand</v>
          </cell>
          <cell r="G3757">
            <v>54868</v>
          </cell>
          <cell r="H3757">
            <v>-6706.09</v>
          </cell>
          <cell r="I3757">
            <v>48161.91</v>
          </cell>
        </row>
        <row r="3758">
          <cell r="A3758">
            <v>30004629</v>
          </cell>
          <cell r="B3758" t="str">
            <v>0</v>
          </cell>
          <cell r="C3758" t="str">
            <v>CIP1</v>
          </cell>
          <cell r="D3758" t="str">
            <v>M003</v>
          </cell>
          <cell r="E3758">
            <v>43921</v>
          </cell>
          <cell r="F3758" t="str">
            <v>PL Puller Racing Brand</v>
          </cell>
          <cell r="G3758">
            <v>54868</v>
          </cell>
          <cell r="H3758">
            <v>-6706.09</v>
          </cell>
          <cell r="I3758">
            <v>48161.91</v>
          </cell>
        </row>
        <row r="3759">
          <cell r="A3759">
            <v>30004630</v>
          </cell>
          <cell r="B3759" t="str">
            <v>0</v>
          </cell>
          <cell r="C3759" t="str">
            <v>CIP1</v>
          </cell>
          <cell r="D3759" t="str">
            <v>M003</v>
          </cell>
          <cell r="E3759">
            <v>43921</v>
          </cell>
          <cell r="F3759" t="str">
            <v>PG Puller Racing Brand</v>
          </cell>
          <cell r="G3759">
            <v>54868</v>
          </cell>
          <cell r="H3759">
            <v>-6706.09</v>
          </cell>
          <cell r="I3759">
            <v>48161.91</v>
          </cell>
        </row>
        <row r="3760">
          <cell r="A3760">
            <v>30004631</v>
          </cell>
          <cell r="B3760" t="str">
            <v>0</v>
          </cell>
          <cell r="C3760" t="str">
            <v>CIP1</v>
          </cell>
          <cell r="D3760" t="str">
            <v>M003</v>
          </cell>
          <cell r="E3760">
            <v>43921</v>
          </cell>
          <cell r="F3760" t="str">
            <v>PG Puller Racing Brand</v>
          </cell>
          <cell r="G3760">
            <v>54868</v>
          </cell>
          <cell r="H3760">
            <v>-6706.09</v>
          </cell>
          <cell r="I3760">
            <v>48161.91</v>
          </cell>
        </row>
        <row r="3761">
          <cell r="A3761">
            <v>30004632</v>
          </cell>
          <cell r="B3761" t="str">
            <v>0</v>
          </cell>
          <cell r="C3761" t="str">
            <v>CIP1</v>
          </cell>
          <cell r="D3761" t="str">
            <v>M003</v>
          </cell>
          <cell r="E3761">
            <v>43921</v>
          </cell>
          <cell r="F3761" t="str">
            <v>PG Puller Racing Brand</v>
          </cell>
          <cell r="G3761">
            <v>54868</v>
          </cell>
          <cell r="H3761">
            <v>-6706.09</v>
          </cell>
          <cell r="I3761">
            <v>48161.91</v>
          </cell>
        </row>
        <row r="3762">
          <cell r="A3762">
            <v>30004633</v>
          </cell>
          <cell r="B3762" t="str">
            <v>0</v>
          </cell>
          <cell r="C3762" t="str">
            <v>CIP1</v>
          </cell>
          <cell r="D3762" t="str">
            <v>M003</v>
          </cell>
          <cell r="E3762">
            <v>43921</v>
          </cell>
          <cell r="F3762" t="str">
            <v>PG Puller Racing Brand</v>
          </cell>
          <cell r="G3762">
            <v>54868</v>
          </cell>
          <cell r="H3762">
            <v>-6706.09</v>
          </cell>
          <cell r="I3762">
            <v>48161.91</v>
          </cell>
        </row>
        <row r="3763">
          <cell r="A3763">
            <v>30004634</v>
          </cell>
          <cell r="B3763" t="str">
            <v>0</v>
          </cell>
          <cell r="C3763" t="str">
            <v>CIP1</v>
          </cell>
          <cell r="D3763" t="str">
            <v>M003</v>
          </cell>
          <cell r="E3763">
            <v>43921</v>
          </cell>
          <cell r="F3763" t="str">
            <v>PG Puller Racing Brand</v>
          </cell>
          <cell r="G3763">
            <v>54868</v>
          </cell>
          <cell r="H3763">
            <v>-6706.09</v>
          </cell>
          <cell r="I3763">
            <v>48161.91</v>
          </cell>
        </row>
        <row r="3764">
          <cell r="A3764">
            <v>30004635</v>
          </cell>
          <cell r="B3764" t="str">
            <v>0</v>
          </cell>
          <cell r="C3764" t="str">
            <v>CIP1</v>
          </cell>
          <cell r="D3764" t="str">
            <v>M003</v>
          </cell>
          <cell r="E3764">
            <v>43921</v>
          </cell>
          <cell r="F3764" t="str">
            <v>PG Puller Racing Brand</v>
          </cell>
          <cell r="G3764">
            <v>54868</v>
          </cell>
          <cell r="H3764">
            <v>-6706.09</v>
          </cell>
          <cell r="I3764">
            <v>48161.91</v>
          </cell>
        </row>
        <row r="3765">
          <cell r="A3765">
            <v>30004636</v>
          </cell>
          <cell r="B3765" t="str">
            <v>0</v>
          </cell>
          <cell r="C3765" t="str">
            <v>CIP1</v>
          </cell>
          <cell r="D3765" t="str">
            <v>M003</v>
          </cell>
          <cell r="E3765">
            <v>43921</v>
          </cell>
          <cell r="F3765" t="str">
            <v>Button Wrapping SA-18</v>
          </cell>
          <cell r="G3765">
            <v>356080.94</v>
          </cell>
          <cell r="H3765">
            <v>-43521</v>
          </cell>
          <cell r="I3765">
            <v>312559.94</v>
          </cell>
        </row>
        <row r="3766">
          <cell r="A3766">
            <v>30004637</v>
          </cell>
          <cell r="B3766" t="str">
            <v>0</v>
          </cell>
          <cell r="C3766" t="str">
            <v>CIP1</v>
          </cell>
          <cell r="D3766" t="str">
            <v>M003</v>
          </cell>
          <cell r="E3766">
            <v>43921</v>
          </cell>
          <cell r="F3766" t="str">
            <v>Hook &amp; bar attach M#SU*81HE-S-F SL#ko-20771</v>
          </cell>
          <cell r="G3766">
            <v>356080.94</v>
          </cell>
          <cell r="H3766">
            <v>-43521</v>
          </cell>
          <cell r="I3766">
            <v>312559.94</v>
          </cell>
        </row>
        <row r="3767">
          <cell r="A3767">
            <v>30004638</v>
          </cell>
          <cell r="B3767" t="str">
            <v>0</v>
          </cell>
          <cell r="C3767" t="str">
            <v>CIP1</v>
          </cell>
          <cell r="D3767" t="str">
            <v>M003</v>
          </cell>
          <cell r="E3767">
            <v>43921</v>
          </cell>
          <cell r="F3767" t="str">
            <v>Hook &amp; bar attach M#SU*81HE-S-F SL#ko-20906</v>
          </cell>
          <cell r="G3767">
            <v>356080.94</v>
          </cell>
          <cell r="H3767">
            <v>-43521</v>
          </cell>
          <cell r="I3767">
            <v>312559.94</v>
          </cell>
        </row>
        <row r="3768">
          <cell r="A3768">
            <v>30004639</v>
          </cell>
          <cell r="B3768" t="str">
            <v>0</v>
          </cell>
          <cell r="C3768" t="str">
            <v>CIP1</v>
          </cell>
          <cell r="D3768" t="str">
            <v>M003</v>
          </cell>
          <cell r="E3768">
            <v>43921</v>
          </cell>
          <cell r="F3768" t="str">
            <v>Hook &amp; bar attach M#SU*81HE-S-F SL#K0-20906</v>
          </cell>
          <cell r="G3768">
            <v>356080.94</v>
          </cell>
          <cell r="H3768">
            <v>-43521</v>
          </cell>
          <cell r="I3768">
            <v>312559.94</v>
          </cell>
        </row>
        <row r="3769">
          <cell r="A3769">
            <v>30004640</v>
          </cell>
          <cell r="B3769" t="str">
            <v>0</v>
          </cell>
          <cell r="C3769" t="str">
            <v>CIP1</v>
          </cell>
          <cell r="D3769" t="str">
            <v>M003</v>
          </cell>
          <cell r="E3769">
            <v>43921</v>
          </cell>
          <cell r="F3769" t="str">
            <v>Button Wrapping SA-18</v>
          </cell>
          <cell r="G3769">
            <v>356080.94</v>
          </cell>
          <cell r="H3769">
            <v>-43521</v>
          </cell>
          <cell r="I3769">
            <v>312559.94</v>
          </cell>
        </row>
        <row r="3770">
          <cell r="A3770">
            <v>30004641</v>
          </cell>
          <cell r="B3770" t="str">
            <v>0</v>
          </cell>
          <cell r="C3770" t="str">
            <v>CIP1</v>
          </cell>
          <cell r="D3770" t="str">
            <v>M003</v>
          </cell>
          <cell r="E3770">
            <v>43921</v>
          </cell>
          <cell r="F3770" t="str">
            <v>Button Wrapping SA-18</v>
          </cell>
          <cell r="G3770">
            <v>356246.5</v>
          </cell>
          <cell r="H3770">
            <v>-43541.24</v>
          </cell>
          <cell r="I3770">
            <v>312705.26</v>
          </cell>
        </row>
        <row r="3771">
          <cell r="A3771">
            <v>30004642</v>
          </cell>
          <cell r="B3771" t="str">
            <v>0</v>
          </cell>
          <cell r="C3771" t="str">
            <v>CIP1</v>
          </cell>
          <cell r="D3771" t="str">
            <v>M003</v>
          </cell>
          <cell r="E3771">
            <v>43921</v>
          </cell>
          <cell r="F3771" t="str">
            <v>Double Needle Chain Stich JK-8558G</v>
          </cell>
          <cell r="G3771">
            <v>38286.959999999999</v>
          </cell>
          <cell r="H3771">
            <v>-4679.51</v>
          </cell>
          <cell r="I3771">
            <v>33607.449999999997</v>
          </cell>
        </row>
        <row r="3772">
          <cell r="A3772">
            <v>30004643</v>
          </cell>
          <cell r="B3772" t="str">
            <v>0</v>
          </cell>
          <cell r="C3772" t="str">
            <v>CIP1</v>
          </cell>
          <cell r="D3772" t="str">
            <v>M003</v>
          </cell>
          <cell r="E3772">
            <v>43921</v>
          </cell>
          <cell r="F3772" t="str">
            <v>Double Needle Chain Stich JK-8558G</v>
          </cell>
          <cell r="G3772">
            <v>38286.959999999999</v>
          </cell>
          <cell r="H3772">
            <v>-4679.51</v>
          </cell>
          <cell r="I3772">
            <v>33607.449999999997</v>
          </cell>
        </row>
        <row r="3773">
          <cell r="A3773">
            <v>30004644</v>
          </cell>
          <cell r="B3773" t="str">
            <v>0</v>
          </cell>
          <cell r="C3773" t="str">
            <v>CIP1</v>
          </cell>
          <cell r="D3773" t="str">
            <v>M003</v>
          </cell>
          <cell r="E3773">
            <v>43921</v>
          </cell>
          <cell r="F3773" t="str">
            <v>Double Needle Chain Stich JK-8558G</v>
          </cell>
          <cell r="G3773">
            <v>38286.959999999999</v>
          </cell>
          <cell r="H3773">
            <v>-4679.51</v>
          </cell>
          <cell r="I3773">
            <v>33607.449999999997</v>
          </cell>
        </row>
        <row r="3774">
          <cell r="A3774">
            <v>30004645</v>
          </cell>
          <cell r="B3774" t="str">
            <v>0</v>
          </cell>
          <cell r="C3774" t="str">
            <v>CIP1</v>
          </cell>
          <cell r="D3774" t="str">
            <v>M003</v>
          </cell>
          <cell r="E3774">
            <v>43921</v>
          </cell>
          <cell r="F3774" t="str">
            <v>Double Needle Chain Stich JK-8558G</v>
          </cell>
          <cell r="G3774">
            <v>38286.959999999999</v>
          </cell>
          <cell r="H3774">
            <v>-4679.51</v>
          </cell>
          <cell r="I3774">
            <v>33607.449999999997</v>
          </cell>
        </row>
        <row r="3775">
          <cell r="A3775">
            <v>30004646</v>
          </cell>
          <cell r="B3775" t="str">
            <v>0</v>
          </cell>
          <cell r="C3775" t="str">
            <v>CIP1</v>
          </cell>
          <cell r="D3775" t="str">
            <v>M003</v>
          </cell>
          <cell r="E3775">
            <v>43921</v>
          </cell>
          <cell r="F3775" t="str">
            <v>Double Needle Chain Stich JK-8558G</v>
          </cell>
          <cell r="G3775">
            <v>38286.959999999999</v>
          </cell>
          <cell r="H3775">
            <v>-4679.51</v>
          </cell>
          <cell r="I3775">
            <v>33607.449999999997</v>
          </cell>
        </row>
        <row r="3776">
          <cell r="A3776">
            <v>30004647</v>
          </cell>
          <cell r="B3776" t="str">
            <v>0</v>
          </cell>
          <cell r="C3776" t="str">
            <v>CIP1</v>
          </cell>
          <cell r="D3776" t="str">
            <v>M003</v>
          </cell>
          <cell r="E3776">
            <v>43921</v>
          </cell>
          <cell r="F3776" t="str">
            <v>Single Needle JK-A6F</v>
          </cell>
          <cell r="G3776">
            <v>44666.96</v>
          </cell>
          <cell r="H3776">
            <v>-5459.3</v>
          </cell>
          <cell r="I3776">
            <v>39207.660000000003</v>
          </cell>
        </row>
        <row r="3777">
          <cell r="A3777">
            <v>30004648</v>
          </cell>
          <cell r="B3777" t="str">
            <v>0</v>
          </cell>
          <cell r="C3777" t="str">
            <v>CIP1</v>
          </cell>
          <cell r="D3777" t="str">
            <v>M003</v>
          </cell>
          <cell r="E3777">
            <v>43921</v>
          </cell>
          <cell r="F3777" t="str">
            <v>Single Needle JK-A6F</v>
          </cell>
          <cell r="G3777">
            <v>44666.96</v>
          </cell>
          <cell r="H3777">
            <v>-5459.3</v>
          </cell>
          <cell r="I3777">
            <v>39207.660000000003</v>
          </cell>
        </row>
        <row r="3778">
          <cell r="A3778">
            <v>30004649</v>
          </cell>
          <cell r="B3778" t="str">
            <v>0</v>
          </cell>
          <cell r="C3778" t="str">
            <v>CIP1</v>
          </cell>
          <cell r="D3778" t="str">
            <v>M003</v>
          </cell>
          <cell r="E3778">
            <v>43921</v>
          </cell>
          <cell r="F3778" t="str">
            <v>Edge Cutter JK-5559G-W</v>
          </cell>
          <cell r="G3778">
            <v>46764.95</v>
          </cell>
          <cell r="H3778">
            <v>-5715.71</v>
          </cell>
          <cell r="I3778">
            <v>41049.24</v>
          </cell>
        </row>
        <row r="3779">
          <cell r="A3779">
            <v>30004650</v>
          </cell>
          <cell r="B3779" t="str">
            <v>0</v>
          </cell>
          <cell r="C3779" t="str">
            <v>CIP1</v>
          </cell>
          <cell r="D3779" t="str">
            <v>M003</v>
          </cell>
          <cell r="E3779">
            <v>43921</v>
          </cell>
          <cell r="F3779" t="str">
            <v>Edge Cutter JK-5559G-W</v>
          </cell>
          <cell r="G3779">
            <v>46764.95</v>
          </cell>
          <cell r="H3779">
            <v>-5715.71</v>
          </cell>
          <cell r="I3779">
            <v>41049.24</v>
          </cell>
        </row>
        <row r="3780">
          <cell r="A3780">
            <v>30004651</v>
          </cell>
          <cell r="B3780" t="str">
            <v>0</v>
          </cell>
          <cell r="C3780" t="str">
            <v>CIP1</v>
          </cell>
          <cell r="D3780" t="str">
            <v>M003</v>
          </cell>
          <cell r="E3780">
            <v>43921</v>
          </cell>
          <cell r="F3780" t="str">
            <v>Edge Cutter JK-5559G-W</v>
          </cell>
          <cell r="G3780">
            <v>46764.95</v>
          </cell>
          <cell r="H3780">
            <v>-5715.71</v>
          </cell>
          <cell r="I3780">
            <v>41049.24</v>
          </cell>
        </row>
        <row r="3781">
          <cell r="A3781">
            <v>30004652</v>
          </cell>
          <cell r="B3781" t="str">
            <v>0</v>
          </cell>
          <cell r="C3781" t="str">
            <v>CIP1</v>
          </cell>
          <cell r="D3781" t="str">
            <v>M003</v>
          </cell>
          <cell r="E3781">
            <v>43921</v>
          </cell>
          <cell r="F3781" t="str">
            <v>Edge Cutter JK-5559G-W</v>
          </cell>
          <cell r="G3781">
            <v>46764.95</v>
          </cell>
          <cell r="H3781">
            <v>-5715.71</v>
          </cell>
          <cell r="I3781">
            <v>41049.24</v>
          </cell>
        </row>
        <row r="3782">
          <cell r="A3782">
            <v>30004653</v>
          </cell>
          <cell r="B3782" t="str">
            <v>0</v>
          </cell>
          <cell r="C3782" t="str">
            <v>CIP1</v>
          </cell>
          <cell r="D3782" t="str">
            <v>M003</v>
          </cell>
          <cell r="E3782">
            <v>43921</v>
          </cell>
          <cell r="F3782" t="str">
            <v>Edge Cutter JK-5559G-W</v>
          </cell>
          <cell r="G3782">
            <v>46764.95</v>
          </cell>
          <cell r="H3782">
            <v>-5715.71</v>
          </cell>
          <cell r="I3782">
            <v>41049.24</v>
          </cell>
        </row>
        <row r="3783">
          <cell r="A3783">
            <v>30004654</v>
          </cell>
          <cell r="B3783" t="str">
            <v>0</v>
          </cell>
          <cell r="C3783" t="str">
            <v>CIP1</v>
          </cell>
          <cell r="D3783" t="str">
            <v>M003</v>
          </cell>
          <cell r="E3783">
            <v>43921</v>
          </cell>
          <cell r="F3783" t="str">
            <v>Edge Cutter JK-5559G-W</v>
          </cell>
          <cell r="G3783">
            <v>46764.95</v>
          </cell>
          <cell r="H3783">
            <v>-5715.71</v>
          </cell>
          <cell r="I3783">
            <v>41049.24</v>
          </cell>
        </row>
        <row r="3784">
          <cell r="A3784">
            <v>30004655</v>
          </cell>
          <cell r="B3784" t="str">
            <v>0</v>
          </cell>
          <cell r="C3784" t="str">
            <v>CIP1</v>
          </cell>
          <cell r="D3784" t="str">
            <v>M003</v>
          </cell>
          <cell r="E3784">
            <v>43921</v>
          </cell>
          <cell r="F3784" t="str">
            <v>Edge Cutter JK-5559G-W</v>
          </cell>
          <cell r="G3784">
            <v>46764.95</v>
          </cell>
          <cell r="H3784">
            <v>-5715.71</v>
          </cell>
          <cell r="I3784">
            <v>41049.24</v>
          </cell>
        </row>
        <row r="3785">
          <cell r="A3785">
            <v>30004656</v>
          </cell>
          <cell r="B3785" t="str">
            <v>0</v>
          </cell>
          <cell r="C3785" t="str">
            <v>CIP1</v>
          </cell>
          <cell r="D3785" t="str">
            <v>M003</v>
          </cell>
          <cell r="E3785">
            <v>43921</v>
          </cell>
          <cell r="F3785" t="str">
            <v>Edge Cutter JK-5559G-W</v>
          </cell>
          <cell r="G3785">
            <v>46772.959999999999</v>
          </cell>
          <cell r="H3785">
            <v>-5716.7</v>
          </cell>
          <cell r="I3785">
            <v>41056.26</v>
          </cell>
        </row>
        <row r="3786">
          <cell r="A3786">
            <v>30004657</v>
          </cell>
          <cell r="B3786" t="str">
            <v>0</v>
          </cell>
          <cell r="C3786" t="str">
            <v>CIP1</v>
          </cell>
          <cell r="D3786" t="str">
            <v>M003</v>
          </cell>
          <cell r="E3786">
            <v>43921</v>
          </cell>
          <cell r="F3786" t="str">
            <v>Double Needle JK-58450J-405E</v>
          </cell>
          <cell r="G3786">
            <v>113841.87</v>
          </cell>
          <cell r="H3786">
            <v>-13914.01</v>
          </cell>
          <cell r="I3786">
            <v>99927.86</v>
          </cell>
        </row>
        <row r="3787">
          <cell r="A3787">
            <v>30004658</v>
          </cell>
          <cell r="B3787" t="str">
            <v>0</v>
          </cell>
          <cell r="C3787" t="str">
            <v>CIP1</v>
          </cell>
          <cell r="D3787" t="str">
            <v>M003</v>
          </cell>
          <cell r="E3787">
            <v>43921</v>
          </cell>
          <cell r="F3787" t="str">
            <v>Double Needle JK-58450J-405E</v>
          </cell>
          <cell r="G3787">
            <v>113841.87</v>
          </cell>
          <cell r="H3787">
            <v>-13914.01</v>
          </cell>
          <cell r="I3787">
            <v>99927.86</v>
          </cell>
        </row>
        <row r="3788">
          <cell r="A3788">
            <v>30004659</v>
          </cell>
          <cell r="B3788" t="str">
            <v>0</v>
          </cell>
          <cell r="C3788" t="str">
            <v>CIP1</v>
          </cell>
          <cell r="D3788" t="str">
            <v>M003</v>
          </cell>
          <cell r="E3788">
            <v>43921</v>
          </cell>
          <cell r="F3788" t="str">
            <v>Double Needle JK-58450J-405E</v>
          </cell>
          <cell r="G3788">
            <v>113841.87</v>
          </cell>
          <cell r="H3788">
            <v>-13914.01</v>
          </cell>
          <cell r="I3788">
            <v>99927.86</v>
          </cell>
        </row>
        <row r="3789">
          <cell r="A3789">
            <v>30004660</v>
          </cell>
          <cell r="B3789" t="str">
            <v>0</v>
          </cell>
          <cell r="C3789" t="str">
            <v>CIP1</v>
          </cell>
          <cell r="D3789" t="str">
            <v>M003</v>
          </cell>
          <cell r="E3789">
            <v>43921</v>
          </cell>
          <cell r="F3789" t="str">
            <v>Flat table (arm&amp;buck) Coolset v5 130*80</v>
          </cell>
          <cell r="G3789">
            <v>51646.26</v>
          </cell>
          <cell r="H3789">
            <v>-6312.31</v>
          </cell>
          <cell r="I3789">
            <v>45333.95</v>
          </cell>
        </row>
        <row r="3790">
          <cell r="A3790">
            <v>30004661</v>
          </cell>
          <cell r="B3790" t="str">
            <v>0</v>
          </cell>
          <cell r="C3790" t="str">
            <v>CIP1</v>
          </cell>
          <cell r="D3790" t="str">
            <v>M003</v>
          </cell>
          <cell r="E3790">
            <v>43921</v>
          </cell>
          <cell r="F3790" t="str">
            <v>Flat table (arm&amp;buck) Coolset v5 130*80</v>
          </cell>
          <cell r="G3790">
            <v>51646.26</v>
          </cell>
          <cell r="H3790">
            <v>-6312.31</v>
          </cell>
          <cell r="I3790">
            <v>45333.95</v>
          </cell>
        </row>
        <row r="3791">
          <cell r="A3791">
            <v>30004662</v>
          </cell>
          <cell r="B3791" t="str">
            <v>0</v>
          </cell>
          <cell r="C3791" t="str">
            <v>CIP1</v>
          </cell>
          <cell r="D3791" t="str">
            <v>M003</v>
          </cell>
          <cell r="E3791">
            <v>43921</v>
          </cell>
          <cell r="F3791" t="str">
            <v>Flat table (arm&amp;buck) Coolset v5 130*80</v>
          </cell>
          <cell r="G3791">
            <v>51646.26</v>
          </cell>
          <cell r="H3791">
            <v>-6312.31</v>
          </cell>
          <cell r="I3791">
            <v>45333.95</v>
          </cell>
        </row>
        <row r="3792">
          <cell r="A3792">
            <v>30004663</v>
          </cell>
          <cell r="B3792" t="str">
            <v>0</v>
          </cell>
          <cell r="C3792" t="str">
            <v>CIP1</v>
          </cell>
          <cell r="D3792" t="str">
            <v>M003</v>
          </cell>
          <cell r="E3792">
            <v>43921</v>
          </cell>
          <cell r="F3792" t="str">
            <v>Flat table (arm&amp;buck) Coolset v5 130*80</v>
          </cell>
          <cell r="G3792">
            <v>51646.26</v>
          </cell>
          <cell r="H3792">
            <v>-6312.31</v>
          </cell>
          <cell r="I3792">
            <v>45333.95</v>
          </cell>
        </row>
        <row r="3793">
          <cell r="A3793">
            <v>30004664</v>
          </cell>
          <cell r="B3793" t="str">
            <v>0</v>
          </cell>
          <cell r="C3793" t="str">
            <v>CIP1</v>
          </cell>
          <cell r="D3793" t="str">
            <v>M003</v>
          </cell>
          <cell r="E3793">
            <v>43921</v>
          </cell>
          <cell r="F3793" t="str">
            <v>Flat table (arm&amp;buck) Coolset v5 130*80</v>
          </cell>
          <cell r="G3793">
            <v>51646.26</v>
          </cell>
          <cell r="H3793">
            <v>-6312.31</v>
          </cell>
          <cell r="I3793">
            <v>45333.95</v>
          </cell>
        </row>
        <row r="3794">
          <cell r="A3794">
            <v>30004665</v>
          </cell>
          <cell r="B3794" t="str">
            <v>0</v>
          </cell>
          <cell r="C3794" t="str">
            <v>CIP1</v>
          </cell>
          <cell r="D3794" t="str">
            <v>M003</v>
          </cell>
          <cell r="E3794">
            <v>43921</v>
          </cell>
          <cell r="F3794" t="str">
            <v>Flat table (arm&amp;buck) Coolset v5 130*80</v>
          </cell>
          <cell r="G3794">
            <v>51646.26</v>
          </cell>
          <cell r="H3794">
            <v>-6312.31</v>
          </cell>
          <cell r="I3794">
            <v>45333.95</v>
          </cell>
        </row>
        <row r="3795">
          <cell r="A3795">
            <v>30004666</v>
          </cell>
          <cell r="B3795" t="str">
            <v>0</v>
          </cell>
          <cell r="C3795" t="str">
            <v>CIP1</v>
          </cell>
          <cell r="D3795" t="str">
            <v>M003</v>
          </cell>
          <cell r="E3795">
            <v>43921</v>
          </cell>
          <cell r="F3795" t="str">
            <v>Flat table (arm&amp;buck) Coolset v5 130*80</v>
          </cell>
          <cell r="G3795">
            <v>51646.26</v>
          </cell>
          <cell r="H3795">
            <v>-6312.31</v>
          </cell>
          <cell r="I3795">
            <v>45333.95</v>
          </cell>
        </row>
        <row r="3796">
          <cell r="A3796">
            <v>30004667</v>
          </cell>
          <cell r="B3796" t="str">
            <v>0</v>
          </cell>
          <cell r="C3796" t="str">
            <v>CIP1</v>
          </cell>
          <cell r="D3796" t="str">
            <v>M003</v>
          </cell>
          <cell r="E3796">
            <v>43921</v>
          </cell>
          <cell r="F3796" t="str">
            <v>Flat table (arm&amp;buck) Coolset v5 130*80</v>
          </cell>
          <cell r="G3796">
            <v>51646.26</v>
          </cell>
          <cell r="H3796">
            <v>-6312.31</v>
          </cell>
          <cell r="I3796">
            <v>45333.95</v>
          </cell>
        </row>
        <row r="3797">
          <cell r="A3797">
            <v>30004668</v>
          </cell>
          <cell r="B3797" t="str">
            <v>0</v>
          </cell>
          <cell r="C3797" t="str">
            <v>CIP1</v>
          </cell>
          <cell r="D3797" t="str">
            <v>M003</v>
          </cell>
          <cell r="E3797">
            <v>43921</v>
          </cell>
          <cell r="F3797" t="str">
            <v>Flat table (arm&amp;buck) Coolset v5 130*80</v>
          </cell>
          <cell r="G3797">
            <v>51646.26</v>
          </cell>
          <cell r="H3797">
            <v>-6312.31</v>
          </cell>
          <cell r="I3797">
            <v>45333.95</v>
          </cell>
        </row>
        <row r="3798">
          <cell r="A3798">
            <v>30004669</v>
          </cell>
          <cell r="B3798" t="str">
            <v>0</v>
          </cell>
          <cell r="C3798" t="str">
            <v>CIP1</v>
          </cell>
          <cell r="D3798" t="str">
            <v>M003</v>
          </cell>
          <cell r="E3798">
            <v>43921</v>
          </cell>
          <cell r="F3798" t="str">
            <v>Flat table (arm&amp;buck) Coolset v5 130*80</v>
          </cell>
          <cell r="G3798">
            <v>51646.26</v>
          </cell>
          <cell r="H3798">
            <v>-6312.31</v>
          </cell>
          <cell r="I3798">
            <v>45333.95</v>
          </cell>
        </row>
        <row r="3799">
          <cell r="A3799">
            <v>30004670</v>
          </cell>
          <cell r="B3799" t="str">
            <v>0</v>
          </cell>
          <cell r="C3799" t="str">
            <v>CIP1</v>
          </cell>
          <cell r="D3799" t="str">
            <v>M003</v>
          </cell>
          <cell r="E3799">
            <v>43921</v>
          </cell>
          <cell r="F3799" t="str">
            <v>Flat table (arm&amp;buck) Coolset v5 130*80</v>
          </cell>
          <cell r="G3799">
            <v>51646.26</v>
          </cell>
          <cell r="H3799">
            <v>-6312.31</v>
          </cell>
          <cell r="I3799">
            <v>45333.95</v>
          </cell>
        </row>
        <row r="3800">
          <cell r="A3800">
            <v>30004671</v>
          </cell>
          <cell r="B3800" t="str">
            <v>0</v>
          </cell>
          <cell r="C3800" t="str">
            <v>CIP1</v>
          </cell>
          <cell r="D3800" t="str">
            <v>M003</v>
          </cell>
          <cell r="E3800">
            <v>43921</v>
          </cell>
          <cell r="F3800" t="str">
            <v>Flat table (arm&amp;buck) Coolset v5 130*80</v>
          </cell>
          <cell r="G3800">
            <v>51646.26</v>
          </cell>
          <cell r="H3800">
            <v>-6312.31</v>
          </cell>
          <cell r="I3800">
            <v>45333.95</v>
          </cell>
        </row>
        <row r="3801">
          <cell r="A3801">
            <v>30004672</v>
          </cell>
          <cell r="B3801" t="str">
            <v>0</v>
          </cell>
          <cell r="C3801" t="str">
            <v>CIP1</v>
          </cell>
          <cell r="D3801" t="str">
            <v>M003</v>
          </cell>
          <cell r="E3801">
            <v>43921</v>
          </cell>
          <cell r="F3801" t="str">
            <v>Flat table (arm&amp;buck) Coolset v5 130*80</v>
          </cell>
          <cell r="G3801">
            <v>51646.26</v>
          </cell>
          <cell r="H3801">
            <v>-6312.31</v>
          </cell>
          <cell r="I3801">
            <v>45333.95</v>
          </cell>
        </row>
        <row r="3802">
          <cell r="A3802">
            <v>30004673</v>
          </cell>
          <cell r="B3802" t="str">
            <v>0</v>
          </cell>
          <cell r="C3802" t="str">
            <v>CIP1</v>
          </cell>
          <cell r="D3802" t="str">
            <v>M003</v>
          </cell>
          <cell r="E3802">
            <v>43921</v>
          </cell>
          <cell r="F3802" t="str">
            <v>Flat table (arm&amp;buck) Coolset v5 130*80</v>
          </cell>
          <cell r="G3802">
            <v>51646.26</v>
          </cell>
          <cell r="H3802">
            <v>-6312.31</v>
          </cell>
          <cell r="I3802">
            <v>45333.95</v>
          </cell>
        </row>
        <row r="3803">
          <cell r="A3803">
            <v>30004674</v>
          </cell>
          <cell r="B3803" t="str">
            <v>0</v>
          </cell>
          <cell r="C3803" t="str">
            <v>CIP1</v>
          </cell>
          <cell r="D3803" t="str">
            <v>M003</v>
          </cell>
          <cell r="E3803">
            <v>43921</v>
          </cell>
          <cell r="F3803" t="str">
            <v>Flat table (arm&amp;buck) Coolset v5 130*80</v>
          </cell>
          <cell r="G3803">
            <v>51646.26</v>
          </cell>
          <cell r="H3803">
            <v>-6312.31</v>
          </cell>
          <cell r="I3803">
            <v>45333.95</v>
          </cell>
        </row>
        <row r="3804">
          <cell r="A3804">
            <v>30004675</v>
          </cell>
          <cell r="B3804" t="str">
            <v>0</v>
          </cell>
          <cell r="C3804" t="str">
            <v>CIP1</v>
          </cell>
          <cell r="D3804" t="str">
            <v>M003</v>
          </cell>
          <cell r="E3804">
            <v>43921</v>
          </cell>
          <cell r="F3804" t="str">
            <v>Flat table (arm&amp;buck) Coolset v5 130*80</v>
          </cell>
          <cell r="G3804">
            <v>51646.26</v>
          </cell>
          <cell r="H3804">
            <v>-6312.31</v>
          </cell>
          <cell r="I3804">
            <v>45333.95</v>
          </cell>
        </row>
        <row r="3805">
          <cell r="A3805">
            <v>30004676</v>
          </cell>
          <cell r="B3805" t="str">
            <v>0</v>
          </cell>
          <cell r="C3805" t="str">
            <v>CIP1</v>
          </cell>
          <cell r="D3805" t="str">
            <v>M003</v>
          </cell>
          <cell r="E3805">
            <v>43921</v>
          </cell>
          <cell r="F3805" t="str">
            <v>Flat table (arm&amp;buck) Coolset v5 130*80</v>
          </cell>
          <cell r="G3805">
            <v>51646.26</v>
          </cell>
          <cell r="H3805">
            <v>-6312.31</v>
          </cell>
          <cell r="I3805">
            <v>45333.95</v>
          </cell>
        </row>
        <row r="3806">
          <cell r="A3806">
            <v>30004677</v>
          </cell>
          <cell r="B3806" t="str">
            <v>0</v>
          </cell>
          <cell r="C3806" t="str">
            <v>CIP1</v>
          </cell>
          <cell r="D3806" t="str">
            <v>M003</v>
          </cell>
          <cell r="E3806">
            <v>43921</v>
          </cell>
          <cell r="F3806" t="str">
            <v>Flat table (arm&amp;buck) Coolset v5 130*80</v>
          </cell>
          <cell r="G3806">
            <v>51646.26</v>
          </cell>
          <cell r="H3806">
            <v>-6312.31</v>
          </cell>
          <cell r="I3806">
            <v>45333.95</v>
          </cell>
        </row>
        <row r="3807">
          <cell r="A3807">
            <v>30004678</v>
          </cell>
          <cell r="B3807" t="str">
            <v>0</v>
          </cell>
          <cell r="C3807" t="str">
            <v>CIP1</v>
          </cell>
          <cell r="D3807" t="str">
            <v>M003</v>
          </cell>
          <cell r="E3807">
            <v>43921</v>
          </cell>
          <cell r="F3807" t="str">
            <v>Flat table (arm&amp;buck) Coolset v5 130*80</v>
          </cell>
          <cell r="G3807">
            <v>51646.26</v>
          </cell>
          <cell r="H3807">
            <v>-6312.31</v>
          </cell>
          <cell r="I3807">
            <v>45333.95</v>
          </cell>
        </row>
        <row r="3808">
          <cell r="A3808">
            <v>30004679</v>
          </cell>
          <cell r="B3808" t="str">
            <v>0</v>
          </cell>
          <cell r="C3808" t="str">
            <v>CIP1</v>
          </cell>
          <cell r="D3808" t="str">
            <v>M003</v>
          </cell>
          <cell r="E3808">
            <v>43921</v>
          </cell>
          <cell r="F3808" t="str">
            <v>Flat table (arm&amp;buck) Coolset v5 130*80</v>
          </cell>
          <cell r="G3808">
            <v>51646.26</v>
          </cell>
          <cell r="H3808">
            <v>-6312.31</v>
          </cell>
          <cell r="I3808">
            <v>45333.95</v>
          </cell>
        </row>
        <row r="3809">
          <cell r="A3809">
            <v>30004680</v>
          </cell>
          <cell r="B3809" t="str">
            <v>0</v>
          </cell>
          <cell r="C3809" t="str">
            <v>CIP1</v>
          </cell>
          <cell r="D3809" t="str">
            <v>M003</v>
          </cell>
          <cell r="E3809">
            <v>43921</v>
          </cell>
          <cell r="F3809" t="str">
            <v>Flat table  - Coolset v5 130*80</v>
          </cell>
          <cell r="G3809">
            <v>41488.22</v>
          </cell>
          <cell r="H3809">
            <v>-5070.78</v>
          </cell>
          <cell r="I3809">
            <v>36417.440000000002</v>
          </cell>
        </row>
        <row r="3810">
          <cell r="A3810">
            <v>30004681</v>
          </cell>
          <cell r="B3810" t="str">
            <v>0</v>
          </cell>
          <cell r="C3810" t="str">
            <v>CIP1</v>
          </cell>
          <cell r="D3810" t="str">
            <v>M003</v>
          </cell>
          <cell r="E3810">
            <v>43921</v>
          </cell>
          <cell r="F3810" t="str">
            <v>Flat table  - Coolset v5 130*80</v>
          </cell>
          <cell r="G3810">
            <v>41488.22</v>
          </cell>
          <cell r="H3810">
            <v>-5070.78</v>
          </cell>
          <cell r="I3810">
            <v>36417.440000000002</v>
          </cell>
        </row>
        <row r="3811">
          <cell r="A3811">
            <v>30004682</v>
          </cell>
          <cell r="B3811" t="str">
            <v>0</v>
          </cell>
          <cell r="C3811" t="str">
            <v>CIP1</v>
          </cell>
          <cell r="D3811" t="str">
            <v>M003</v>
          </cell>
          <cell r="E3811">
            <v>43921</v>
          </cell>
          <cell r="F3811" t="str">
            <v>Flat table  - Coolset v5 130*80</v>
          </cell>
          <cell r="G3811">
            <v>41488.22</v>
          </cell>
          <cell r="H3811">
            <v>-5070.78</v>
          </cell>
          <cell r="I3811">
            <v>36417.440000000002</v>
          </cell>
        </row>
        <row r="3812">
          <cell r="A3812">
            <v>30004683</v>
          </cell>
          <cell r="B3812" t="str">
            <v>0</v>
          </cell>
          <cell r="C3812" t="str">
            <v>CIP1</v>
          </cell>
          <cell r="D3812" t="str">
            <v>M003</v>
          </cell>
          <cell r="E3812">
            <v>43921</v>
          </cell>
          <cell r="F3812" t="str">
            <v>Flat table  - Coolset v5 130*80</v>
          </cell>
          <cell r="G3812">
            <v>41488.22</v>
          </cell>
          <cell r="H3812">
            <v>-5070.78</v>
          </cell>
          <cell r="I3812">
            <v>36417.440000000002</v>
          </cell>
        </row>
        <row r="3813">
          <cell r="A3813">
            <v>30004684</v>
          </cell>
          <cell r="B3813" t="str">
            <v>0</v>
          </cell>
          <cell r="C3813" t="str">
            <v>CIP1</v>
          </cell>
          <cell r="D3813" t="str">
            <v>M003</v>
          </cell>
          <cell r="E3813">
            <v>43921</v>
          </cell>
          <cell r="F3813" t="str">
            <v>Flat table  - Coolset v5 130*80</v>
          </cell>
          <cell r="G3813">
            <v>41488.22</v>
          </cell>
          <cell r="H3813">
            <v>-5070.78</v>
          </cell>
          <cell r="I3813">
            <v>36417.440000000002</v>
          </cell>
        </row>
        <row r="3814">
          <cell r="A3814">
            <v>30004685</v>
          </cell>
          <cell r="B3814" t="str">
            <v>0</v>
          </cell>
          <cell r="C3814" t="str">
            <v>CIP1</v>
          </cell>
          <cell r="D3814" t="str">
            <v>M003</v>
          </cell>
          <cell r="E3814">
            <v>43921</v>
          </cell>
          <cell r="F3814" t="str">
            <v>Flat table  - Coolset v5 130*80</v>
          </cell>
          <cell r="G3814">
            <v>41488.22</v>
          </cell>
          <cell r="H3814">
            <v>-5070.78</v>
          </cell>
          <cell r="I3814">
            <v>36417.440000000002</v>
          </cell>
        </row>
        <row r="3815">
          <cell r="A3815">
            <v>30004686</v>
          </cell>
          <cell r="B3815" t="str">
            <v>0</v>
          </cell>
          <cell r="C3815" t="str">
            <v>CIP1</v>
          </cell>
          <cell r="D3815" t="str">
            <v>M003</v>
          </cell>
          <cell r="E3815">
            <v>43921</v>
          </cell>
          <cell r="F3815" t="str">
            <v>Flat table  - Coolset v5 130*80</v>
          </cell>
          <cell r="G3815">
            <v>41488.22</v>
          </cell>
          <cell r="H3815">
            <v>-5070.78</v>
          </cell>
          <cell r="I3815">
            <v>36417.440000000002</v>
          </cell>
        </row>
        <row r="3816">
          <cell r="A3816">
            <v>30004687</v>
          </cell>
          <cell r="B3816" t="str">
            <v>0</v>
          </cell>
          <cell r="C3816" t="str">
            <v>CIP1</v>
          </cell>
          <cell r="D3816" t="str">
            <v>M003</v>
          </cell>
          <cell r="E3816">
            <v>43921</v>
          </cell>
          <cell r="F3816" t="str">
            <v>Flat table  - Coolset v5 130*80</v>
          </cell>
          <cell r="G3816">
            <v>41488.22</v>
          </cell>
          <cell r="H3816">
            <v>-5070.78</v>
          </cell>
          <cell r="I3816">
            <v>36417.440000000002</v>
          </cell>
        </row>
        <row r="3817">
          <cell r="A3817">
            <v>30004688</v>
          </cell>
          <cell r="B3817" t="str">
            <v>0</v>
          </cell>
          <cell r="C3817" t="str">
            <v>CIP1</v>
          </cell>
          <cell r="D3817" t="str">
            <v>M003</v>
          </cell>
          <cell r="E3817">
            <v>43921</v>
          </cell>
          <cell r="F3817" t="str">
            <v>Flat table  - Coolset v5 130*80</v>
          </cell>
          <cell r="G3817">
            <v>41488.22</v>
          </cell>
          <cell r="H3817">
            <v>-5070.78</v>
          </cell>
          <cell r="I3817">
            <v>36417.440000000002</v>
          </cell>
        </row>
        <row r="3818">
          <cell r="A3818">
            <v>30004689</v>
          </cell>
          <cell r="B3818" t="str">
            <v>0</v>
          </cell>
          <cell r="C3818" t="str">
            <v>CIP1</v>
          </cell>
          <cell r="D3818" t="str">
            <v>M003</v>
          </cell>
          <cell r="E3818">
            <v>43921</v>
          </cell>
          <cell r="F3818" t="str">
            <v>Flat table  - Coolset v5 130*80</v>
          </cell>
          <cell r="G3818">
            <v>41488.22</v>
          </cell>
          <cell r="H3818">
            <v>-5070.78</v>
          </cell>
          <cell r="I3818">
            <v>36417.440000000002</v>
          </cell>
        </row>
        <row r="3819">
          <cell r="A3819">
            <v>30004690</v>
          </cell>
          <cell r="B3819" t="str">
            <v>0</v>
          </cell>
          <cell r="C3819" t="str">
            <v>CIP1</v>
          </cell>
          <cell r="D3819" t="str">
            <v>M003</v>
          </cell>
          <cell r="E3819">
            <v>43921</v>
          </cell>
          <cell r="F3819" t="str">
            <v>Electric Iron AS 1450</v>
          </cell>
          <cell r="G3819">
            <v>14750.08</v>
          </cell>
          <cell r="H3819">
            <v>-1802.79</v>
          </cell>
          <cell r="I3819">
            <v>12947.29</v>
          </cell>
        </row>
        <row r="3820">
          <cell r="A3820">
            <v>30004691</v>
          </cell>
          <cell r="B3820" t="str">
            <v>0</v>
          </cell>
          <cell r="C3820" t="str">
            <v>CIP1</v>
          </cell>
          <cell r="D3820" t="str">
            <v>M003</v>
          </cell>
          <cell r="E3820">
            <v>43921</v>
          </cell>
          <cell r="F3820" t="str">
            <v>Electric Iron AS 1450</v>
          </cell>
          <cell r="G3820">
            <v>14750.08</v>
          </cell>
          <cell r="H3820">
            <v>-1802.79</v>
          </cell>
          <cell r="I3820">
            <v>12947.29</v>
          </cell>
        </row>
        <row r="3821">
          <cell r="A3821">
            <v>30004692</v>
          </cell>
          <cell r="B3821" t="str">
            <v>0</v>
          </cell>
          <cell r="C3821" t="str">
            <v>CIP1</v>
          </cell>
          <cell r="D3821" t="str">
            <v>M003</v>
          </cell>
          <cell r="E3821">
            <v>43921</v>
          </cell>
          <cell r="F3821" t="str">
            <v>Electric Iron AS 1450</v>
          </cell>
          <cell r="G3821">
            <v>14750.08</v>
          </cell>
          <cell r="H3821">
            <v>-1802.79</v>
          </cell>
          <cell r="I3821">
            <v>12947.29</v>
          </cell>
        </row>
        <row r="3822">
          <cell r="A3822">
            <v>30004693</v>
          </cell>
          <cell r="B3822" t="str">
            <v>0</v>
          </cell>
          <cell r="C3822" t="str">
            <v>CIP1</v>
          </cell>
          <cell r="D3822" t="str">
            <v>M003</v>
          </cell>
          <cell r="E3822">
            <v>43921</v>
          </cell>
          <cell r="F3822" t="str">
            <v>Electric Iron AS 1450</v>
          </cell>
          <cell r="G3822">
            <v>14750.08</v>
          </cell>
          <cell r="H3822">
            <v>-1802.79</v>
          </cell>
          <cell r="I3822">
            <v>12947.29</v>
          </cell>
        </row>
        <row r="3823">
          <cell r="A3823">
            <v>30004694</v>
          </cell>
          <cell r="B3823" t="str">
            <v>0</v>
          </cell>
          <cell r="C3823" t="str">
            <v>CIP1</v>
          </cell>
          <cell r="D3823" t="str">
            <v>M003</v>
          </cell>
          <cell r="E3823">
            <v>43921</v>
          </cell>
          <cell r="F3823" t="str">
            <v>Electric Iron AS 1450</v>
          </cell>
          <cell r="G3823">
            <v>14750.08</v>
          </cell>
          <cell r="H3823">
            <v>-1802.79</v>
          </cell>
          <cell r="I3823">
            <v>12947.29</v>
          </cell>
        </row>
        <row r="3824">
          <cell r="A3824">
            <v>30004695</v>
          </cell>
          <cell r="B3824" t="str">
            <v>0</v>
          </cell>
          <cell r="C3824" t="str">
            <v>CIP1</v>
          </cell>
          <cell r="D3824" t="str">
            <v>M003</v>
          </cell>
          <cell r="E3824">
            <v>43921</v>
          </cell>
          <cell r="F3824" t="str">
            <v>Electric Iron AS 1450</v>
          </cell>
          <cell r="G3824">
            <v>14750.08</v>
          </cell>
          <cell r="H3824">
            <v>-1802.79</v>
          </cell>
          <cell r="I3824">
            <v>12947.29</v>
          </cell>
        </row>
        <row r="3825">
          <cell r="A3825">
            <v>30004696</v>
          </cell>
          <cell r="B3825" t="str">
            <v>0</v>
          </cell>
          <cell r="C3825" t="str">
            <v>CIP1</v>
          </cell>
          <cell r="D3825" t="str">
            <v>M003</v>
          </cell>
          <cell r="E3825">
            <v>43921</v>
          </cell>
          <cell r="F3825" t="str">
            <v>Electric Iron AS 1450</v>
          </cell>
          <cell r="G3825">
            <v>14750.08</v>
          </cell>
          <cell r="H3825">
            <v>-1802.79</v>
          </cell>
          <cell r="I3825">
            <v>12947.29</v>
          </cell>
        </row>
        <row r="3826">
          <cell r="A3826">
            <v>30004697</v>
          </cell>
          <cell r="B3826" t="str">
            <v>0</v>
          </cell>
          <cell r="C3826" t="str">
            <v>CIP1</v>
          </cell>
          <cell r="D3826" t="str">
            <v>M003</v>
          </cell>
          <cell r="E3826">
            <v>43921</v>
          </cell>
          <cell r="F3826" t="str">
            <v>Electric Iron AS 1450</v>
          </cell>
          <cell r="G3826">
            <v>14750.08</v>
          </cell>
          <cell r="H3826">
            <v>-1802.79</v>
          </cell>
          <cell r="I3826">
            <v>12947.29</v>
          </cell>
        </row>
        <row r="3827">
          <cell r="A3827">
            <v>30004698</v>
          </cell>
          <cell r="B3827" t="str">
            <v>0</v>
          </cell>
          <cell r="C3827" t="str">
            <v>CIP1</v>
          </cell>
          <cell r="D3827" t="str">
            <v>M003</v>
          </cell>
          <cell r="E3827">
            <v>43921</v>
          </cell>
          <cell r="F3827" t="str">
            <v>Electric Iron AS 1450</v>
          </cell>
          <cell r="G3827">
            <v>14750.08</v>
          </cell>
          <cell r="H3827">
            <v>-1802.79</v>
          </cell>
          <cell r="I3827">
            <v>12947.29</v>
          </cell>
        </row>
        <row r="3828">
          <cell r="A3828">
            <v>30004699</v>
          </cell>
          <cell r="B3828" t="str">
            <v>0</v>
          </cell>
          <cell r="C3828" t="str">
            <v>CIP1</v>
          </cell>
          <cell r="D3828" t="str">
            <v>M003</v>
          </cell>
          <cell r="E3828">
            <v>43921</v>
          </cell>
          <cell r="F3828" t="str">
            <v>Electric Iron AS 1450</v>
          </cell>
          <cell r="G3828">
            <v>14750.08</v>
          </cell>
          <cell r="H3828">
            <v>-1802.79</v>
          </cell>
          <cell r="I3828">
            <v>12947.29</v>
          </cell>
        </row>
        <row r="3829">
          <cell r="A3829">
            <v>30004700</v>
          </cell>
          <cell r="B3829" t="str">
            <v>0</v>
          </cell>
          <cell r="C3829" t="str">
            <v>CIP1</v>
          </cell>
          <cell r="D3829" t="str">
            <v>M003</v>
          </cell>
          <cell r="E3829">
            <v>43921</v>
          </cell>
          <cell r="F3829" t="str">
            <v>Electric Iron AS 1450</v>
          </cell>
          <cell r="G3829">
            <v>14750.08</v>
          </cell>
          <cell r="H3829">
            <v>-1802.79</v>
          </cell>
          <cell r="I3829">
            <v>12947.29</v>
          </cell>
        </row>
        <row r="3830">
          <cell r="A3830">
            <v>30004701</v>
          </cell>
          <cell r="B3830" t="str">
            <v>0</v>
          </cell>
          <cell r="C3830" t="str">
            <v>CIP1</v>
          </cell>
          <cell r="D3830" t="str">
            <v>M003</v>
          </cell>
          <cell r="E3830">
            <v>43921</v>
          </cell>
          <cell r="F3830" t="str">
            <v>Electric Iron AS 1450</v>
          </cell>
          <cell r="G3830">
            <v>14750.08</v>
          </cell>
          <cell r="H3830">
            <v>-1802.79</v>
          </cell>
          <cell r="I3830">
            <v>12947.29</v>
          </cell>
        </row>
        <row r="3831">
          <cell r="A3831">
            <v>30004702</v>
          </cell>
          <cell r="B3831" t="str">
            <v>0</v>
          </cell>
          <cell r="C3831" t="str">
            <v>CIP1</v>
          </cell>
          <cell r="D3831" t="str">
            <v>M003</v>
          </cell>
          <cell r="E3831">
            <v>43921</v>
          </cell>
          <cell r="F3831" t="str">
            <v>Electric Iron AS 1450</v>
          </cell>
          <cell r="G3831">
            <v>14750.08</v>
          </cell>
          <cell r="H3831">
            <v>-1802.79</v>
          </cell>
          <cell r="I3831">
            <v>12947.29</v>
          </cell>
        </row>
        <row r="3832">
          <cell r="A3832">
            <v>30004703</v>
          </cell>
          <cell r="B3832" t="str">
            <v>0</v>
          </cell>
          <cell r="C3832" t="str">
            <v>CIP1</v>
          </cell>
          <cell r="D3832" t="str">
            <v>M003</v>
          </cell>
          <cell r="E3832">
            <v>43921</v>
          </cell>
          <cell r="F3832" t="str">
            <v>Electric Iron AS 1450</v>
          </cell>
          <cell r="G3832">
            <v>14750.08</v>
          </cell>
          <cell r="H3832">
            <v>-1802.79</v>
          </cell>
          <cell r="I3832">
            <v>12947.29</v>
          </cell>
        </row>
        <row r="3833">
          <cell r="A3833">
            <v>30004704</v>
          </cell>
          <cell r="B3833" t="str">
            <v>0</v>
          </cell>
          <cell r="C3833" t="str">
            <v>CIP1</v>
          </cell>
          <cell r="D3833" t="str">
            <v>M003</v>
          </cell>
          <cell r="E3833">
            <v>43921</v>
          </cell>
          <cell r="F3833" t="str">
            <v>Electric Iron AS 1450</v>
          </cell>
          <cell r="G3833">
            <v>14750.08</v>
          </cell>
          <cell r="H3833">
            <v>-1802.79</v>
          </cell>
          <cell r="I3833">
            <v>12947.29</v>
          </cell>
        </row>
        <row r="3834">
          <cell r="A3834">
            <v>30004705</v>
          </cell>
          <cell r="B3834" t="str">
            <v>0</v>
          </cell>
          <cell r="C3834" t="str">
            <v>CIP1</v>
          </cell>
          <cell r="D3834" t="str">
            <v>M003</v>
          </cell>
          <cell r="E3834">
            <v>43921</v>
          </cell>
          <cell r="F3834" t="str">
            <v>Electric Iron AS 1450</v>
          </cell>
          <cell r="G3834">
            <v>14750.08</v>
          </cell>
          <cell r="H3834">
            <v>-1802.79</v>
          </cell>
          <cell r="I3834">
            <v>12947.29</v>
          </cell>
        </row>
        <row r="3835">
          <cell r="A3835">
            <v>30004706</v>
          </cell>
          <cell r="B3835" t="str">
            <v>0</v>
          </cell>
          <cell r="C3835" t="str">
            <v>CIP1</v>
          </cell>
          <cell r="D3835" t="str">
            <v>M003</v>
          </cell>
          <cell r="E3835">
            <v>43921</v>
          </cell>
          <cell r="F3835" t="str">
            <v>Electric Iron AS 1450</v>
          </cell>
          <cell r="G3835">
            <v>14750.08</v>
          </cell>
          <cell r="H3835">
            <v>-1802.79</v>
          </cell>
          <cell r="I3835">
            <v>12947.29</v>
          </cell>
        </row>
        <row r="3836">
          <cell r="A3836">
            <v>30004707</v>
          </cell>
          <cell r="B3836" t="str">
            <v>0</v>
          </cell>
          <cell r="C3836" t="str">
            <v>CIP1</v>
          </cell>
          <cell r="D3836" t="str">
            <v>M003</v>
          </cell>
          <cell r="E3836">
            <v>43921</v>
          </cell>
          <cell r="F3836" t="str">
            <v>Electric Iron AS 1450</v>
          </cell>
          <cell r="G3836">
            <v>14750.08</v>
          </cell>
          <cell r="H3836">
            <v>-1802.79</v>
          </cell>
          <cell r="I3836">
            <v>12947.29</v>
          </cell>
        </row>
        <row r="3837">
          <cell r="A3837">
            <v>30004708</v>
          </cell>
          <cell r="B3837" t="str">
            <v>0</v>
          </cell>
          <cell r="C3837" t="str">
            <v>CIP1</v>
          </cell>
          <cell r="D3837" t="str">
            <v>M003</v>
          </cell>
          <cell r="E3837">
            <v>43921</v>
          </cell>
          <cell r="F3837" t="str">
            <v>Electric Iron AS 1450</v>
          </cell>
          <cell r="G3837">
            <v>14750.08</v>
          </cell>
          <cell r="H3837">
            <v>-1802.79</v>
          </cell>
          <cell r="I3837">
            <v>12947.29</v>
          </cell>
        </row>
        <row r="3838">
          <cell r="A3838">
            <v>30004709</v>
          </cell>
          <cell r="B3838" t="str">
            <v>0</v>
          </cell>
          <cell r="C3838" t="str">
            <v>CIP1</v>
          </cell>
          <cell r="D3838" t="str">
            <v>M003</v>
          </cell>
          <cell r="E3838">
            <v>43921</v>
          </cell>
          <cell r="F3838" t="str">
            <v>Electric Iron AS 1450</v>
          </cell>
          <cell r="G3838">
            <v>14750.08</v>
          </cell>
          <cell r="H3838">
            <v>-1802.79</v>
          </cell>
          <cell r="I3838">
            <v>12947.29</v>
          </cell>
        </row>
        <row r="3839">
          <cell r="A3839">
            <v>30004710</v>
          </cell>
          <cell r="B3839" t="str">
            <v>0</v>
          </cell>
          <cell r="C3839" t="str">
            <v>CIP1</v>
          </cell>
          <cell r="D3839" t="str">
            <v>M003</v>
          </cell>
          <cell r="E3839">
            <v>43921</v>
          </cell>
          <cell r="F3839" t="str">
            <v>Electric Iron AS 1450</v>
          </cell>
          <cell r="G3839">
            <v>14750.08</v>
          </cell>
          <cell r="H3839">
            <v>-1802.79</v>
          </cell>
          <cell r="I3839">
            <v>12947.29</v>
          </cell>
        </row>
        <row r="3840">
          <cell r="A3840">
            <v>30004711</v>
          </cell>
          <cell r="B3840" t="str">
            <v>0</v>
          </cell>
          <cell r="C3840" t="str">
            <v>CIP1</v>
          </cell>
          <cell r="D3840" t="str">
            <v>M003</v>
          </cell>
          <cell r="E3840">
            <v>43921</v>
          </cell>
          <cell r="F3840" t="str">
            <v>Electric Iron AS 1450</v>
          </cell>
          <cell r="G3840">
            <v>14750.08</v>
          </cell>
          <cell r="H3840">
            <v>-1802.79</v>
          </cell>
          <cell r="I3840">
            <v>12947.29</v>
          </cell>
        </row>
        <row r="3841">
          <cell r="A3841">
            <v>30004712</v>
          </cell>
          <cell r="B3841" t="str">
            <v>0</v>
          </cell>
          <cell r="C3841" t="str">
            <v>CIP1</v>
          </cell>
          <cell r="D3841" t="str">
            <v>M003</v>
          </cell>
          <cell r="E3841">
            <v>43921</v>
          </cell>
          <cell r="F3841" t="str">
            <v>Electric Iron AS 1450</v>
          </cell>
          <cell r="G3841">
            <v>14750.08</v>
          </cell>
          <cell r="H3841">
            <v>-1802.79</v>
          </cell>
          <cell r="I3841">
            <v>12947.29</v>
          </cell>
        </row>
        <row r="3842">
          <cell r="A3842">
            <v>30004713</v>
          </cell>
          <cell r="B3842" t="str">
            <v>0</v>
          </cell>
          <cell r="C3842" t="str">
            <v>CIP1</v>
          </cell>
          <cell r="D3842" t="str">
            <v>M003</v>
          </cell>
          <cell r="E3842">
            <v>43921</v>
          </cell>
          <cell r="F3842" t="str">
            <v>Electric Iron AS 1450</v>
          </cell>
          <cell r="G3842">
            <v>14750.08</v>
          </cell>
          <cell r="H3842">
            <v>-1802.79</v>
          </cell>
          <cell r="I3842">
            <v>12947.29</v>
          </cell>
        </row>
        <row r="3843">
          <cell r="A3843">
            <v>30004714</v>
          </cell>
          <cell r="B3843" t="str">
            <v>0</v>
          </cell>
          <cell r="C3843" t="str">
            <v>CIP1</v>
          </cell>
          <cell r="D3843" t="str">
            <v>M003</v>
          </cell>
          <cell r="E3843">
            <v>43921</v>
          </cell>
          <cell r="F3843" t="str">
            <v>Electric Iron AS 1450</v>
          </cell>
          <cell r="G3843">
            <v>14750.08</v>
          </cell>
          <cell r="H3843">
            <v>-1802.79</v>
          </cell>
          <cell r="I3843">
            <v>12947.29</v>
          </cell>
        </row>
        <row r="3844">
          <cell r="A3844">
            <v>30004715</v>
          </cell>
          <cell r="B3844" t="str">
            <v>0</v>
          </cell>
          <cell r="C3844" t="str">
            <v>CIP1</v>
          </cell>
          <cell r="D3844" t="str">
            <v>M003</v>
          </cell>
          <cell r="E3844">
            <v>43921</v>
          </cell>
          <cell r="F3844" t="str">
            <v>Electric Iron AS 1450</v>
          </cell>
          <cell r="G3844">
            <v>14750.08</v>
          </cell>
          <cell r="H3844">
            <v>-1802.79</v>
          </cell>
          <cell r="I3844">
            <v>12947.29</v>
          </cell>
        </row>
        <row r="3845">
          <cell r="A3845">
            <v>30004716</v>
          </cell>
          <cell r="B3845" t="str">
            <v>0</v>
          </cell>
          <cell r="C3845" t="str">
            <v>CIP1</v>
          </cell>
          <cell r="D3845" t="str">
            <v>M003</v>
          </cell>
          <cell r="E3845">
            <v>43921</v>
          </cell>
          <cell r="F3845" t="str">
            <v>Electric Iron AS 1450</v>
          </cell>
          <cell r="G3845">
            <v>14750.08</v>
          </cell>
          <cell r="H3845">
            <v>-1802.79</v>
          </cell>
          <cell r="I3845">
            <v>12947.29</v>
          </cell>
        </row>
        <row r="3846">
          <cell r="A3846">
            <v>30004717</v>
          </cell>
          <cell r="B3846" t="str">
            <v>0</v>
          </cell>
          <cell r="C3846" t="str">
            <v>CIP1</v>
          </cell>
          <cell r="D3846" t="str">
            <v>M003</v>
          </cell>
          <cell r="E3846">
            <v>43921</v>
          </cell>
          <cell r="F3846" t="str">
            <v>Electric Iron AS 1450</v>
          </cell>
          <cell r="G3846">
            <v>14750.08</v>
          </cell>
          <cell r="H3846">
            <v>-1802.79</v>
          </cell>
          <cell r="I3846">
            <v>12947.29</v>
          </cell>
        </row>
        <row r="3847">
          <cell r="A3847">
            <v>30004718</v>
          </cell>
          <cell r="B3847" t="str">
            <v>0</v>
          </cell>
          <cell r="C3847" t="str">
            <v>CIP1</v>
          </cell>
          <cell r="D3847" t="str">
            <v>M003</v>
          </cell>
          <cell r="E3847">
            <v>43921</v>
          </cell>
          <cell r="F3847" t="str">
            <v>Electric Iron AS 1450</v>
          </cell>
          <cell r="G3847">
            <v>14750.08</v>
          </cell>
          <cell r="H3847">
            <v>-1802.79</v>
          </cell>
          <cell r="I3847">
            <v>12947.29</v>
          </cell>
        </row>
        <row r="3848">
          <cell r="A3848">
            <v>30004719</v>
          </cell>
          <cell r="B3848" t="str">
            <v>0</v>
          </cell>
          <cell r="C3848" t="str">
            <v>CIP1</v>
          </cell>
          <cell r="D3848" t="str">
            <v>M003</v>
          </cell>
          <cell r="E3848">
            <v>43921</v>
          </cell>
          <cell r="F3848" t="str">
            <v>Electric Iron AS 1450</v>
          </cell>
          <cell r="G3848">
            <v>14750.08</v>
          </cell>
          <cell r="H3848">
            <v>-1802.79</v>
          </cell>
          <cell r="I3848">
            <v>12947.29</v>
          </cell>
        </row>
        <row r="3849">
          <cell r="A3849">
            <v>30004720</v>
          </cell>
          <cell r="B3849" t="str">
            <v>0</v>
          </cell>
          <cell r="C3849" t="str">
            <v>CIP1</v>
          </cell>
          <cell r="D3849" t="str">
            <v>M003</v>
          </cell>
          <cell r="E3849">
            <v>43921</v>
          </cell>
          <cell r="F3849" t="str">
            <v>Ironing Table</v>
          </cell>
          <cell r="G3849">
            <v>128796.67</v>
          </cell>
          <cell r="H3849">
            <v>-15741.81</v>
          </cell>
          <cell r="I3849">
            <v>113054.86</v>
          </cell>
        </row>
        <row r="3850">
          <cell r="A3850">
            <v>30004721</v>
          </cell>
          <cell r="B3850" t="str">
            <v>0</v>
          </cell>
          <cell r="C3850" t="str">
            <v>CIP1</v>
          </cell>
          <cell r="D3850" t="str">
            <v>M003</v>
          </cell>
          <cell r="E3850">
            <v>43921</v>
          </cell>
          <cell r="F3850" t="str">
            <v>Ironing Table</v>
          </cell>
          <cell r="G3850">
            <v>128796.67</v>
          </cell>
          <cell r="H3850">
            <v>-15741.81</v>
          </cell>
          <cell r="I3850">
            <v>113054.86</v>
          </cell>
        </row>
        <row r="3851">
          <cell r="A3851">
            <v>30004722</v>
          </cell>
          <cell r="B3851" t="str">
            <v>0</v>
          </cell>
          <cell r="C3851" t="str">
            <v>CIP1</v>
          </cell>
          <cell r="D3851" t="str">
            <v>M003</v>
          </cell>
          <cell r="E3851">
            <v>43921</v>
          </cell>
          <cell r="F3851" t="str">
            <v>Ironing Table</v>
          </cell>
          <cell r="G3851">
            <v>128796.67</v>
          </cell>
          <cell r="H3851">
            <v>-15741.81</v>
          </cell>
          <cell r="I3851">
            <v>113054.86</v>
          </cell>
        </row>
        <row r="3852">
          <cell r="A3852">
            <v>30004723</v>
          </cell>
          <cell r="B3852" t="str">
            <v>0</v>
          </cell>
          <cell r="C3852" t="str">
            <v>CIP1</v>
          </cell>
          <cell r="D3852" t="str">
            <v>M003</v>
          </cell>
          <cell r="E3852">
            <v>43921</v>
          </cell>
          <cell r="F3852" t="str">
            <v>Ironing Table</v>
          </cell>
          <cell r="G3852">
            <v>128796.67</v>
          </cell>
          <cell r="H3852">
            <v>-15741.81</v>
          </cell>
          <cell r="I3852">
            <v>113054.86</v>
          </cell>
        </row>
        <row r="3853">
          <cell r="A3853">
            <v>30004724</v>
          </cell>
          <cell r="B3853" t="str">
            <v>0</v>
          </cell>
          <cell r="C3853" t="str">
            <v>CIP1</v>
          </cell>
          <cell r="D3853" t="str">
            <v>M003</v>
          </cell>
          <cell r="E3853">
            <v>43921</v>
          </cell>
          <cell r="F3853" t="str">
            <v>Ironing Table</v>
          </cell>
          <cell r="G3853">
            <v>128796.67</v>
          </cell>
          <cell r="H3853">
            <v>-15741.81</v>
          </cell>
          <cell r="I3853">
            <v>113054.86</v>
          </cell>
        </row>
        <row r="3854">
          <cell r="A3854">
            <v>30004725</v>
          </cell>
          <cell r="B3854" t="str">
            <v>0</v>
          </cell>
          <cell r="C3854" t="str">
            <v>CIP1</v>
          </cell>
          <cell r="D3854" t="str">
            <v>M003</v>
          </cell>
          <cell r="E3854">
            <v>43921</v>
          </cell>
          <cell r="F3854" t="str">
            <v>Ironing Table</v>
          </cell>
          <cell r="G3854">
            <v>128796.67</v>
          </cell>
          <cell r="H3854">
            <v>-15741.81</v>
          </cell>
          <cell r="I3854">
            <v>113054.86</v>
          </cell>
        </row>
        <row r="3855">
          <cell r="A3855">
            <v>30004726</v>
          </cell>
          <cell r="B3855" t="str">
            <v>0</v>
          </cell>
          <cell r="C3855" t="str">
            <v>CIP1</v>
          </cell>
          <cell r="D3855" t="str">
            <v>M003</v>
          </cell>
          <cell r="E3855">
            <v>43921</v>
          </cell>
          <cell r="F3855" t="str">
            <v>Ironing Table</v>
          </cell>
          <cell r="G3855">
            <v>128796.67</v>
          </cell>
          <cell r="H3855">
            <v>-15741.81</v>
          </cell>
          <cell r="I3855">
            <v>113054.86</v>
          </cell>
        </row>
        <row r="3856">
          <cell r="A3856">
            <v>30004727</v>
          </cell>
          <cell r="B3856" t="str">
            <v>0</v>
          </cell>
          <cell r="C3856" t="str">
            <v>CIP1</v>
          </cell>
          <cell r="D3856" t="str">
            <v>M003</v>
          </cell>
          <cell r="E3856">
            <v>43921</v>
          </cell>
          <cell r="F3856" t="str">
            <v>Steam Iron (seam opening ) AS 1420</v>
          </cell>
          <cell r="G3856">
            <v>14750.08</v>
          </cell>
          <cell r="H3856">
            <v>-1802.79</v>
          </cell>
          <cell r="I3856">
            <v>12947.29</v>
          </cell>
        </row>
        <row r="3857">
          <cell r="A3857">
            <v>30004728</v>
          </cell>
          <cell r="B3857" t="str">
            <v>0</v>
          </cell>
          <cell r="C3857" t="str">
            <v>CIP1</v>
          </cell>
          <cell r="D3857" t="str">
            <v>M003</v>
          </cell>
          <cell r="E3857">
            <v>43921</v>
          </cell>
          <cell r="F3857" t="str">
            <v>Steam Iron (seam opening ) AS 1420</v>
          </cell>
          <cell r="G3857">
            <v>14750.08</v>
          </cell>
          <cell r="H3857">
            <v>-1802.79</v>
          </cell>
          <cell r="I3857">
            <v>12947.29</v>
          </cell>
        </row>
        <row r="3858">
          <cell r="A3858">
            <v>30004729</v>
          </cell>
          <cell r="B3858" t="str">
            <v>0</v>
          </cell>
          <cell r="C3858" t="str">
            <v>CIP1</v>
          </cell>
          <cell r="D3858" t="str">
            <v>M003</v>
          </cell>
          <cell r="E3858">
            <v>43921</v>
          </cell>
          <cell r="F3858" t="str">
            <v>Steam Iron (seam opening ) AS 1420</v>
          </cell>
          <cell r="G3858">
            <v>14750.08</v>
          </cell>
          <cell r="H3858">
            <v>-1802.79</v>
          </cell>
          <cell r="I3858">
            <v>12947.29</v>
          </cell>
        </row>
        <row r="3859">
          <cell r="A3859">
            <v>30004730</v>
          </cell>
          <cell r="B3859" t="str">
            <v>0</v>
          </cell>
          <cell r="C3859" t="str">
            <v>CIP1</v>
          </cell>
          <cell r="D3859" t="str">
            <v>M003</v>
          </cell>
          <cell r="E3859">
            <v>43921</v>
          </cell>
          <cell r="F3859" t="str">
            <v>Steam Iron (seam opening ) AS 1420</v>
          </cell>
          <cell r="G3859">
            <v>14750.08</v>
          </cell>
          <cell r="H3859">
            <v>-1802.79</v>
          </cell>
          <cell r="I3859">
            <v>12947.29</v>
          </cell>
        </row>
        <row r="3860">
          <cell r="A3860">
            <v>30004731</v>
          </cell>
          <cell r="B3860" t="str">
            <v>0</v>
          </cell>
          <cell r="C3860" t="str">
            <v>CIP1</v>
          </cell>
          <cell r="D3860" t="str">
            <v>M003</v>
          </cell>
          <cell r="E3860">
            <v>43921</v>
          </cell>
          <cell r="F3860" t="str">
            <v>Steam Iron (seam opening ) AS 1420</v>
          </cell>
          <cell r="G3860">
            <v>14750.08</v>
          </cell>
          <cell r="H3860">
            <v>-1802.79</v>
          </cell>
          <cell r="I3860">
            <v>12947.29</v>
          </cell>
        </row>
        <row r="3861">
          <cell r="A3861">
            <v>30004732</v>
          </cell>
          <cell r="B3861" t="str">
            <v>0</v>
          </cell>
          <cell r="C3861" t="str">
            <v>CIP1</v>
          </cell>
          <cell r="D3861" t="str">
            <v>M003</v>
          </cell>
          <cell r="E3861">
            <v>43921</v>
          </cell>
          <cell r="F3861" t="str">
            <v>Steam Iron (seam opening ) AS 1420</v>
          </cell>
          <cell r="G3861">
            <v>14750.08</v>
          </cell>
          <cell r="H3861">
            <v>-1802.79</v>
          </cell>
          <cell r="I3861">
            <v>12947.29</v>
          </cell>
        </row>
        <row r="3862">
          <cell r="A3862">
            <v>30004733</v>
          </cell>
          <cell r="B3862" t="str">
            <v>0</v>
          </cell>
          <cell r="C3862" t="str">
            <v>CIP1</v>
          </cell>
          <cell r="D3862" t="str">
            <v>M003</v>
          </cell>
          <cell r="E3862">
            <v>43921</v>
          </cell>
          <cell r="F3862" t="str">
            <v>Steam Iron (seam opening ) AS 1420</v>
          </cell>
          <cell r="G3862">
            <v>14750.96</v>
          </cell>
          <cell r="H3862">
            <v>-1802.9</v>
          </cell>
          <cell r="I3862">
            <v>12948.06</v>
          </cell>
        </row>
        <row r="3863">
          <cell r="A3863">
            <v>30004734</v>
          </cell>
          <cell r="B3863" t="str">
            <v>0</v>
          </cell>
          <cell r="C3863" t="str">
            <v>CIP1</v>
          </cell>
          <cell r="D3863" t="str">
            <v>M003</v>
          </cell>
          <cell r="E3863">
            <v>43921</v>
          </cell>
          <cell r="F3863" t="str">
            <v>Blind stitch</v>
          </cell>
          <cell r="G3863">
            <v>159505</v>
          </cell>
          <cell r="H3863">
            <v>-19495.060000000001</v>
          </cell>
          <cell r="I3863">
            <v>140009.94</v>
          </cell>
        </row>
        <row r="3864">
          <cell r="A3864">
            <v>30004735</v>
          </cell>
          <cell r="B3864" t="str">
            <v>0</v>
          </cell>
          <cell r="C3864" t="str">
            <v>CIP1</v>
          </cell>
          <cell r="D3864" t="str">
            <v>M003</v>
          </cell>
          <cell r="E3864">
            <v>43921</v>
          </cell>
          <cell r="F3864" t="str">
            <v>Blind stitch</v>
          </cell>
          <cell r="G3864">
            <v>159505</v>
          </cell>
          <cell r="H3864">
            <v>-19495.060000000001</v>
          </cell>
          <cell r="I3864">
            <v>140009.94</v>
          </cell>
        </row>
        <row r="3865">
          <cell r="A3865">
            <v>30004736</v>
          </cell>
          <cell r="B3865" t="str">
            <v>0</v>
          </cell>
          <cell r="C3865" t="str">
            <v>CIP1</v>
          </cell>
          <cell r="D3865" t="str">
            <v>M003</v>
          </cell>
          <cell r="E3865">
            <v>44042</v>
          </cell>
          <cell r="F3865" t="str">
            <v>Fusing Machine Auto Receiver</v>
          </cell>
          <cell r="G3865">
            <v>98700</v>
          </cell>
          <cell r="H3865">
            <v>-9870</v>
          </cell>
          <cell r="I3865">
            <v>88830</v>
          </cell>
        </row>
        <row r="3866">
          <cell r="A3866">
            <v>30004737</v>
          </cell>
          <cell r="B3866" t="str">
            <v>0</v>
          </cell>
          <cell r="C3866" t="str">
            <v>CIP1</v>
          </cell>
          <cell r="D3866" t="str">
            <v>M003</v>
          </cell>
          <cell r="E3866">
            <v>44123</v>
          </cell>
          <cell r="F3866" t="str">
            <v>Feed Off The Arm MS-1261 71S(650W)-Juki</v>
          </cell>
          <cell r="G3866">
            <v>371059</v>
          </cell>
          <cell r="H3866">
            <v>-30921.58</v>
          </cell>
          <cell r="I3866">
            <v>340137.42</v>
          </cell>
        </row>
        <row r="3867">
          <cell r="A3867">
            <v>30004738</v>
          </cell>
          <cell r="B3867" t="str">
            <v>0</v>
          </cell>
          <cell r="C3867" t="str">
            <v>CIP1</v>
          </cell>
          <cell r="D3867" t="str">
            <v>M003</v>
          </cell>
          <cell r="E3867">
            <v>44123</v>
          </cell>
          <cell r="F3867" t="str">
            <v>Feed Off The Arm MS-1261 71S(650W)-Juki</v>
          </cell>
          <cell r="G3867">
            <v>371059</v>
          </cell>
          <cell r="H3867">
            <v>-30921.58</v>
          </cell>
          <cell r="I3867">
            <v>340137.42</v>
          </cell>
        </row>
        <row r="3868">
          <cell r="A3868">
            <v>30004739</v>
          </cell>
          <cell r="B3868" t="str">
            <v>0</v>
          </cell>
          <cell r="C3868" t="str">
            <v>CIP1</v>
          </cell>
          <cell r="D3868" t="str">
            <v>M003</v>
          </cell>
          <cell r="E3868">
            <v>44123</v>
          </cell>
          <cell r="F3868" t="str">
            <v>Feed Off The Arm MS-1261 71S(650W)-Juki</v>
          </cell>
          <cell r="G3868">
            <v>371059</v>
          </cell>
          <cell r="H3868">
            <v>-30921.58</v>
          </cell>
          <cell r="I3868">
            <v>340137.42</v>
          </cell>
        </row>
        <row r="3869">
          <cell r="A3869">
            <v>30004740</v>
          </cell>
          <cell r="B3869" t="str">
            <v>0</v>
          </cell>
          <cell r="C3869" t="str">
            <v>CIP1</v>
          </cell>
          <cell r="D3869" t="str">
            <v>M003</v>
          </cell>
          <cell r="E3869">
            <v>44123</v>
          </cell>
          <cell r="F3869" t="str">
            <v>Feed Off The Arm MS-1261 71S(650W)-Juki</v>
          </cell>
          <cell r="G3869">
            <v>371059</v>
          </cell>
          <cell r="H3869">
            <v>-30921.58</v>
          </cell>
          <cell r="I3869">
            <v>340137.42</v>
          </cell>
        </row>
        <row r="3870">
          <cell r="A3870">
            <v>30004741</v>
          </cell>
          <cell r="B3870" t="str">
            <v>0</v>
          </cell>
          <cell r="C3870" t="str">
            <v>CIP1</v>
          </cell>
          <cell r="D3870" t="str">
            <v>M003</v>
          </cell>
          <cell r="E3870">
            <v>44123</v>
          </cell>
          <cell r="F3870" t="str">
            <v>Feed Off The Arm MS-1261 71S(650W)-Juki</v>
          </cell>
          <cell r="G3870">
            <v>371059</v>
          </cell>
          <cell r="H3870">
            <v>-30921.58</v>
          </cell>
          <cell r="I3870">
            <v>340137.42</v>
          </cell>
        </row>
        <row r="3871">
          <cell r="A3871">
            <v>30004742</v>
          </cell>
          <cell r="B3871" t="str">
            <v>0</v>
          </cell>
          <cell r="C3871" t="str">
            <v>CIP1</v>
          </cell>
          <cell r="D3871" t="str">
            <v>M003</v>
          </cell>
          <cell r="E3871">
            <v>44123</v>
          </cell>
          <cell r="F3871" t="str">
            <v>Feed Off The Arm MS-1261 71S(650W)-Juki</v>
          </cell>
          <cell r="G3871">
            <v>371059</v>
          </cell>
          <cell r="H3871">
            <v>-30921.58</v>
          </cell>
          <cell r="I3871">
            <v>340137.42</v>
          </cell>
        </row>
        <row r="3872">
          <cell r="A3872">
            <v>30004743</v>
          </cell>
          <cell r="B3872" t="str">
            <v>0</v>
          </cell>
          <cell r="C3872" t="str">
            <v>CIP1</v>
          </cell>
          <cell r="D3872" t="str">
            <v>M003</v>
          </cell>
          <cell r="E3872">
            <v>44123</v>
          </cell>
          <cell r="F3872" t="str">
            <v>Feed Off The Arm MS-1261 71S(650W)-Juki</v>
          </cell>
          <cell r="G3872">
            <v>371059</v>
          </cell>
          <cell r="H3872">
            <v>-30921.58</v>
          </cell>
          <cell r="I3872">
            <v>340137.42</v>
          </cell>
        </row>
        <row r="3873">
          <cell r="A3873">
            <v>30004744</v>
          </cell>
          <cell r="B3873" t="str">
            <v>0</v>
          </cell>
          <cell r="C3873" t="str">
            <v>CIP1</v>
          </cell>
          <cell r="D3873" t="str">
            <v>M003</v>
          </cell>
          <cell r="E3873">
            <v>44123</v>
          </cell>
          <cell r="F3873" t="str">
            <v>Feed Off The Arm MS-1261 71S(650W)-Juki</v>
          </cell>
          <cell r="G3873">
            <v>371059</v>
          </cell>
          <cell r="H3873">
            <v>-30921.58</v>
          </cell>
          <cell r="I3873">
            <v>340137.42</v>
          </cell>
        </row>
        <row r="3874">
          <cell r="A3874">
            <v>30004745</v>
          </cell>
          <cell r="B3874" t="str">
            <v>0</v>
          </cell>
          <cell r="C3874" t="str">
            <v>CIP1</v>
          </cell>
          <cell r="D3874" t="str">
            <v>M003</v>
          </cell>
          <cell r="E3874">
            <v>44123</v>
          </cell>
          <cell r="F3874" t="str">
            <v>Feed Off The Arm MS-1261 71S(650W)-Juki</v>
          </cell>
          <cell r="G3874">
            <v>371059</v>
          </cell>
          <cell r="H3874">
            <v>-30921.58</v>
          </cell>
          <cell r="I3874">
            <v>340137.42</v>
          </cell>
        </row>
        <row r="3875">
          <cell r="A3875">
            <v>30004746</v>
          </cell>
          <cell r="B3875" t="str">
            <v>0</v>
          </cell>
          <cell r="C3875" t="str">
            <v>CIP1</v>
          </cell>
          <cell r="D3875" t="str">
            <v>M003</v>
          </cell>
          <cell r="E3875">
            <v>44123</v>
          </cell>
          <cell r="F3875" t="str">
            <v>Feed Off The Arm MS-1261 71S(650W)-Juki</v>
          </cell>
          <cell r="G3875">
            <v>371059</v>
          </cell>
          <cell r="H3875">
            <v>-30921.58</v>
          </cell>
          <cell r="I3875">
            <v>340137.42</v>
          </cell>
        </row>
        <row r="3876">
          <cell r="A3876">
            <v>30004747</v>
          </cell>
          <cell r="B3876" t="str">
            <v>0</v>
          </cell>
          <cell r="C3876" t="str">
            <v>CIP1</v>
          </cell>
          <cell r="D3876" t="str">
            <v>M003</v>
          </cell>
          <cell r="E3876">
            <v>44123</v>
          </cell>
          <cell r="F3876" t="str">
            <v>Feed Off The Arm MS-1261 71S(650W)-Juki</v>
          </cell>
          <cell r="G3876">
            <v>371059</v>
          </cell>
          <cell r="H3876">
            <v>-30921.58</v>
          </cell>
          <cell r="I3876">
            <v>340137.42</v>
          </cell>
        </row>
        <row r="3877">
          <cell r="A3877">
            <v>30004748</v>
          </cell>
          <cell r="B3877" t="str">
            <v>0</v>
          </cell>
          <cell r="C3877" t="str">
            <v>CIP1</v>
          </cell>
          <cell r="D3877" t="str">
            <v>M003</v>
          </cell>
          <cell r="E3877">
            <v>44123</v>
          </cell>
          <cell r="F3877" t="str">
            <v>Feed Off The Arm MS-1261 71S(650W)-Juki</v>
          </cell>
          <cell r="G3877">
            <v>371059</v>
          </cell>
          <cell r="H3877">
            <v>-30921.58</v>
          </cell>
          <cell r="I3877">
            <v>340137.42</v>
          </cell>
        </row>
        <row r="3878">
          <cell r="A3878">
            <v>30004749</v>
          </cell>
          <cell r="B3878" t="str">
            <v>0</v>
          </cell>
          <cell r="C3878" t="str">
            <v>CIP1</v>
          </cell>
          <cell r="D3878" t="str">
            <v>M003</v>
          </cell>
          <cell r="E3878">
            <v>44123</v>
          </cell>
          <cell r="F3878" t="str">
            <v>Feed Off The Arm MS-1261 71S(650W)-Juki</v>
          </cell>
          <cell r="G3878">
            <v>371059</v>
          </cell>
          <cell r="H3878">
            <v>-30921.58</v>
          </cell>
          <cell r="I3878">
            <v>340137.42</v>
          </cell>
        </row>
        <row r="3879">
          <cell r="A3879">
            <v>30004750</v>
          </cell>
          <cell r="B3879" t="str">
            <v>0</v>
          </cell>
          <cell r="C3879" t="str">
            <v>CIP1</v>
          </cell>
          <cell r="D3879" t="str">
            <v>M003</v>
          </cell>
          <cell r="E3879">
            <v>44377</v>
          </cell>
          <cell r="F3879" t="str">
            <v>CYLINDER BED INTERLOCK STITCH MACHINE C007KD-Sirub</v>
          </cell>
          <cell r="G3879">
            <v>96038.8</v>
          </cell>
          <cell r="H3879">
            <v>-3734.84</v>
          </cell>
          <cell r="I3879">
            <v>92303.96</v>
          </cell>
        </row>
        <row r="3880">
          <cell r="A3880">
            <v>30004751</v>
          </cell>
          <cell r="B3880" t="str">
            <v>0</v>
          </cell>
          <cell r="C3880" t="str">
            <v>CIP1</v>
          </cell>
          <cell r="D3880" t="str">
            <v>M003</v>
          </cell>
          <cell r="E3880">
            <v>44377</v>
          </cell>
          <cell r="F3880" t="str">
            <v>CYLINDER BED INTERLOCK STITCH MACHINE C007KD-Sirub</v>
          </cell>
          <cell r="G3880">
            <v>96038.8</v>
          </cell>
          <cell r="H3880">
            <v>-3734.84</v>
          </cell>
          <cell r="I3880">
            <v>92303.96</v>
          </cell>
        </row>
        <row r="3881">
          <cell r="A3881">
            <v>30004752</v>
          </cell>
          <cell r="B3881" t="str">
            <v>0</v>
          </cell>
          <cell r="C3881" t="str">
            <v>CIP1</v>
          </cell>
          <cell r="D3881" t="str">
            <v>M003</v>
          </cell>
          <cell r="E3881">
            <v>44377</v>
          </cell>
          <cell r="F3881" t="str">
            <v>CYLINDER BED INTERLOCK STITCH MACHINE C007KD-Sirub</v>
          </cell>
          <cell r="G3881">
            <v>96038.8</v>
          </cell>
          <cell r="H3881">
            <v>-3734.84</v>
          </cell>
          <cell r="I3881">
            <v>92303.96</v>
          </cell>
        </row>
        <row r="3882">
          <cell r="A3882">
            <v>30004753</v>
          </cell>
          <cell r="B3882" t="str">
            <v>0</v>
          </cell>
          <cell r="C3882" t="str">
            <v>CIP1</v>
          </cell>
          <cell r="D3882" t="str">
            <v>M003</v>
          </cell>
          <cell r="E3882">
            <v>44377</v>
          </cell>
          <cell r="F3882" t="str">
            <v>CYLINDER BED INTERLOCK STITCH MACHINE C007KD-Sirub</v>
          </cell>
          <cell r="G3882">
            <v>96038.8</v>
          </cell>
          <cell r="H3882">
            <v>-3734.84</v>
          </cell>
          <cell r="I3882">
            <v>92303.96</v>
          </cell>
        </row>
        <row r="3883">
          <cell r="A3883">
            <v>30004754</v>
          </cell>
          <cell r="B3883" t="str">
            <v>0</v>
          </cell>
          <cell r="C3883" t="str">
            <v>CIP1</v>
          </cell>
          <cell r="D3883" t="str">
            <v>M003</v>
          </cell>
          <cell r="E3883">
            <v>44377</v>
          </cell>
          <cell r="F3883" t="str">
            <v>CYLINDER BED INTERLOCK STITCH MACHINE C007KD-Sirub</v>
          </cell>
          <cell r="G3883">
            <v>96038.8</v>
          </cell>
          <cell r="H3883">
            <v>-3734.84</v>
          </cell>
          <cell r="I3883">
            <v>92303.96</v>
          </cell>
        </row>
        <row r="3884">
          <cell r="A3884">
            <v>30004755</v>
          </cell>
          <cell r="B3884" t="str">
            <v>0</v>
          </cell>
          <cell r="C3884" t="str">
            <v>CIP1</v>
          </cell>
          <cell r="D3884" t="str">
            <v>M003</v>
          </cell>
          <cell r="E3884">
            <v>44377</v>
          </cell>
          <cell r="F3884" t="str">
            <v>CYLINDER BED INTERLOCK STITCH MACHINE C007KD-Sirub</v>
          </cell>
          <cell r="G3884">
            <v>96038.8</v>
          </cell>
          <cell r="H3884">
            <v>-3734.84</v>
          </cell>
          <cell r="I3884">
            <v>92303.96</v>
          </cell>
        </row>
        <row r="3885">
          <cell r="A3885">
            <v>30004756</v>
          </cell>
          <cell r="B3885" t="str">
            <v>0</v>
          </cell>
          <cell r="C3885" t="str">
            <v>CIP1</v>
          </cell>
          <cell r="D3885" t="str">
            <v>M003</v>
          </cell>
          <cell r="E3885">
            <v>44377</v>
          </cell>
          <cell r="F3885" t="str">
            <v>CYLINDER BED INTERLOCK STITCH MACHINE C007KD-Sirub</v>
          </cell>
          <cell r="G3885">
            <v>96038.8</v>
          </cell>
          <cell r="H3885">
            <v>-3734.84</v>
          </cell>
          <cell r="I3885">
            <v>92303.96</v>
          </cell>
        </row>
        <row r="3886">
          <cell r="A3886">
            <v>30004757</v>
          </cell>
          <cell r="B3886" t="str">
            <v>0</v>
          </cell>
          <cell r="C3886" t="str">
            <v>CIP1</v>
          </cell>
          <cell r="D3886" t="str">
            <v>M003</v>
          </cell>
          <cell r="E3886">
            <v>44377</v>
          </cell>
          <cell r="F3886" t="str">
            <v>HEAT TRANSFER PRESS MACHINE-US-6850</v>
          </cell>
          <cell r="G3886">
            <v>122567</v>
          </cell>
          <cell r="H3886">
            <v>-4766.5</v>
          </cell>
          <cell r="I3886">
            <v>117800.5</v>
          </cell>
        </row>
        <row r="3887">
          <cell r="A3887">
            <v>30004758</v>
          </cell>
          <cell r="B3887" t="str">
            <v>0</v>
          </cell>
          <cell r="C3887" t="str">
            <v>CIP1</v>
          </cell>
          <cell r="D3887" t="str">
            <v>M003</v>
          </cell>
          <cell r="E3887">
            <v>44377</v>
          </cell>
          <cell r="F3887" t="str">
            <v>HEAT TRANSFER PRESS MACHINE-US-6850</v>
          </cell>
          <cell r="G3887">
            <v>122567</v>
          </cell>
          <cell r="H3887">
            <v>-4766.5</v>
          </cell>
          <cell r="I3887">
            <v>117800.5</v>
          </cell>
        </row>
        <row r="3888">
          <cell r="A3888">
            <v>30004759</v>
          </cell>
          <cell r="B3888" t="str">
            <v>0</v>
          </cell>
          <cell r="C3888" t="str">
            <v>CIP1</v>
          </cell>
          <cell r="D3888" t="str">
            <v>M003</v>
          </cell>
          <cell r="E3888">
            <v>44377</v>
          </cell>
          <cell r="F3888" t="str">
            <v>HEAT TRANSFER PRESS MACHINE-US-9900-SP</v>
          </cell>
          <cell r="G3888">
            <v>244462.4</v>
          </cell>
          <cell r="H3888">
            <v>-9506.8700000000008</v>
          </cell>
          <cell r="I3888">
            <v>234955.53</v>
          </cell>
        </row>
        <row r="3889">
          <cell r="A3889">
            <v>30004760</v>
          </cell>
          <cell r="B3889" t="str">
            <v>0</v>
          </cell>
          <cell r="C3889" t="str">
            <v>CIP1</v>
          </cell>
          <cell r="D3889" t="str">
            <v>M003</v>
          </cell>
          <cell r="E3889">
            <v>44123</v>
          </cell>
          <cell r="F3889" t="str">
            <v>ZIGZAG STITCHING MACHINE JK-LZ.2290 ASRTWB</v>
          </cell>
          <cell r="G3889">
            <v>419078.40000000002</v>
          </cell>
          <cell r="H3889">
            <v>-34923.199999999997</v>
          </cell>
          <cell r="I3889">
            <v>384155.2</v>
          </cell>
        </row>
        <row r="3890">
          <cell r="A3890">
            <v>30004761</v>
          </cell>
          <cell r="B3890" t="str">
            <v>0</v>
          </cell>
          <cell r="C3890" t="str">
            <v>CIP1</v>
          </cell>
          <cell r="D3890" t="str">
            <v>M003</v>
          </cell>
          <cell r="E3890">
            <v>44123</v>
          </cell>
          <cell r="F3890" t="str">
            <v>ZIGZAG STITCHING MACHINE JK-LZ.2290 ASRTWB</v>
          </cell>
          <cell r="G3890">
            <v>419078.40000000002</v>
          </cell>
          <cell r="H3890">
            <v>-34923.199999999997</v>
          </cell>
          <cell r="I3890">
            <v>384155.2</v>
          </cell>
        </row>
        <row r="3891">
          <cell r="A3891">
            <v>30004762</v>
          </cell>
          <cell r="B3891" t="str">
            <v>0</v>
          </cell>
          <cell r="C3891" t="str">
            <v>CIP1</v>
          </cell>
          <cell r="D3891" t="str">
            <v>M003</v>
          </cell>
          <cell r="E3891">
            <v>44123</v>
          </cell>
          <cell r="F3891" t="str">
            <v>ZIGZAG STITCHING MACHINE JK-LZ.2290 ASRTWB</v>
          </cell>
          <cell r="G3891">
            <v>419078.40000000002</v>
          </cell>
          <cell r="H3891">
            <v>-34923.199999999997</v>
          </cell>
          <cell r="I3891">
            <v>384155.2</v>
          </cell>
        </row>
        <row r="3892">
          <cell r="A3892">
            <v>30004763</v>
          </cell>
          <cell r="B3892" t="str">
            <v>0</v>
          </cell>
          <cell r="C3892" t="str">
            <v>CIP1</v>
          </cell>
          <cell r="D3892" t="str">
            <v>M003</v>
          </cell>
          <cell r="E3892">
            <v>44305</v>
          </cell>
          <cell r="F3892" t="str">
            <v>End Cutter Machine</v>
          </cell>
          <cell r="G3892">
            <v>21800</v>
          </cell>
          <cell r="H3892">
            <v>-1090</v>
          </cell>
          <cell r="I3892">
            <v>20710</v>
          </cell>
        </row>
        <row r="3893">
          <cell r="A3893">
            <v>30004764</v>
          </cell>
          <cell r="B3893" t="str">
            <v>0</v>
          </cell>
          <cell r="C3893" t="str">
            <v>CIP1</v>
          </cell>
          <cell r="D3893" t="str">
            <v>M003</v>
          </cell>
          <cell r="E3893">
            <v>44305</v>
          </cell>
          <cell r="F3893" t="str">
            <v>End Cutter Machine</v>
          </cell>
          <cell r="G3893">
            <v>21800</v>
          </cell>
          <cell r="H3893">
            <v>-1090</v>
          </cell>
          <cell r="I3893">
            <v>20710</v>
          </cell>
        </row>
        <row r="3894">
          <cell r="A3894">
            <v>30004765</v>
          </cell>
          <cell r="B3894" t="str">
            <v>0</v>
          </cell>
          <cell r="C3894" t="str">
            <v>CIP1</v>
          </cell>
          <cell r="D3894" t="str">
            <v>M003</v>
          </cell>
          <cell r="E3894">
            <v>44305</v>
          </cell>
          <cell r="F3894" t="str">
            <v>End Cutter Machine</v>
          </cell>
          <cell r="G3894">
            <v>21800</v>
          </cell>
          <cell r="H3894">
            <v>-1090</v>
          </cell>
          <cell r="I3894">
            <v>20710</v>
          </cell>
        </row>
        <row r="3895">
          <cell r="A3895">
            <v>30004766</v>
          </cell>
          <cell r="B3895" t="str">
            <v>0</v>
          </cell>
          <cell r="C3895" t="str">
            <v>CIP1</v>
          </cell>
          <cell r="D3895" t="str">
            <v>M003</v>
          </cell>
          <cell r="E3895">
            <v>44145</v>
          </cell>
          <cell r="F3895" t="str">
            <v>Hook &amp; bar attach M#US-*81HE-G SL#21240</v>
          </cell>
          <cell r="G3895">
            <v>58765.01</v>
          </cell>
          <cell r="H3895">
            <v>-4570.6099999999997</v>
          </cell>
          <cell r="I3895">
            <v>54194.400000000001</v>
          </cell>
        </row>
        <row r="3896">
          <cell r="A3896">
            <v>30004767</v>
          </cell>
          <cell r="B3896" t="str">
            <v>0</v>
          </cell>
          <cell r="C3896" t="str">
            <v>CIP1</v>
          </cell>
          <cell r="D3896" t="str">
            <v>M003</v>
          </cell>
          <cell r="E3896">
            <v>44145</v>
          </cell>
          <cell r="F3896" t="str">
            <v>Hook &amp; bar attach M#SU*81HE-S-F SL#KO20771</v>
          </cell>
          <cell r="G3896">
            <v>58765.01</v>
          </cell>
          <cell r="H3896">
            <v>-4570.6099999999997</v>
          </cell>
          <cell r="I3896">
            <v>54194.400000000001</v>
          </cell>
        </row>
        <row r="3897">
          <cell r="A3897">
            <v>30004768</v>
          </cell>
          <cell r="B3897" t="str">
            <v>0</v>
          </cell>
          <cell r="C3897" t="str">
            <v>CIP1</v>
          </cell>
          <cell r="D3897" t="str">
            <v>M003</v>
          </cell>
          <cell r="E3897">
            <v>44145</v>
          </cell>
          <cell r="F3897" t="str">
            <v>Hook &amp; bar attach M#SU*81HE-S-F SL#KO-21238</v>
          </cell>
          <cell r="G3897">
            <v>58765.01</v>
          </cell>
          <cell r="H3897">
            <v>-4570.6099999999997</v>
          </cell>
          <cell r="I3897">
            <v>54194.400000000001</v>
          </cell>
        </row>
        <row r="3898">
          <cell r="A3898">
            <v>30004769</v>
          </cell>
          <cell r="B3898" t="str">
            <v>0</v>
          </cell>
          <cell r="C3898" t="str">
            <v>CIP1</v>
          </cell>
          <cell r="D3898" t="str">
            <v>M003</v>
          </cell>
          <cell r="E3898">
            <v>44145</v>
          </cell>
          <cell r="F3898" t="str">
            <v>Hook &amp; bar attach M#SU*81HE-S-F SL#KO-21245</v>
          </cell>
          <cell r="G3898">
            <v>58765.01</v>
          </cell>
          <cell r="H3898">
            <v>-4570.6099999999997</v>
          </cell>
          <cell r="I3898">
            <v>54194.400000000001</v>
          </cell>
        </row>
        <row r="3899">
          <cell r="A3899">
            <v>30004770</v>
          </cell>
          <cell r="B3899" t="str">
            <v>0</v>
          </cell>
          <cell r="C3899" t="str">
            <v>CIP1</v>
          </cell>
          <cell r="D3899" t="str">
            <v>M003</v>
          </cell>
          <cell r="E3899">
            <v>44145</v>
          </cell>
          <cell r="F3899" t="str">
            <v>Attaching Machine for Dotting Button</v>
          </cell>
          <cell r="G3899">
            <v>58765.01</v>
          </cell>
          <cell r="H3899">
            <v>-4570.6099999999997</v>
          </cell>
          <cell r="I3899">
            <v>54194.400000000001</v>
          </cell>
        </row>
        <row r="3900">
          <cell r="A3900">
            <v>30004771</v>
          </cell>
          <cell r="B3900" t="str">
            <v>0</v>
          </cell>
          <cell r="C3900" t="str">
            <v>CIP1</v>
          </cell>
          <cell r="D3900" t="str">
            <v>M003</v>
          </cell>
          <cell r="E3900">
            <v>44145</v>
          </cell>
          <cell r="F3900" t="str">
            <v>Attaching Machine for Dotting Button</v>
          </cell>
          <cell r="G3900">
            <v>58765.01</v>
          </cell>
          <cell r="H3900">
            <v>-4570.6099999999997</v>
          </cell>
          <cell r="I3900">
            <v>54194.400000000001</v>
          </cell>
        </row>
        <row r="3901">
          <cell r="A3901">
            <v>30004772</v>
          </cell>
          <cell r="B3901" t="str">
            <v>0</v>
          </cell>
          <cell r="C3901" t="str">
            <v>CIP1</v>
          </cell>
          <cell r="D3901" t="str">
            <v>M003</v>
          </cell>
          <cell r="E3901">
            <v>44145</v>
          </cell>
          <cell r="F3901" t="str">
            <v>Attaching Machine for Dotting Button</v>
          </cell>
          <cell r="G3901">
            <v>58765.01</v>
          </cell>
          <cell r="H3901">
            <v>-4570.6099999999997</v>
          </cell>
          <cell r="I3901">
            <v>54194.400000000001</v>
          </cell>
        </row>
        <row r="3902">
          <cell r="A3902">
            <v>30004773</v>
          </cell>
          <cell r="B3902" t="str">
            <v>0</v>
          </cell>
          <cell r="C3902" t="str">
            <v>CIP1</v>
          </cell>
          <cell r="D3902" t="str">
            <v>M003</v>
          </cell>
          <cell r="E3902">
            <v>44145</v>
          </cell>
          <cell r="F3902" t="str">
            <v>Attaching Machine for Dotting Button</v>
          </cell>
          <cell r="G3902">
            <v>58765.01</v>
          </cell>
          <cell r="H3902">
            <v>-4570.6099999999997</v>
          </cell>
          <cell r="I3902">
            <v>54194.400000000001</v>
          </cell>
        </row>
        <row r="3903">
          <cell r="A3903">
            <v>30004774</v>
          </cell>
          <cell r="B3903" t="str">
            <v>0</v>
          </cell>
          <cell r="C3903" t="str">
            <v>CIP1</v>
          </cell>
          <cell r="D3903" t="str">
            <v>M003</v>
          </cell>
          <cell r="E3903">
            <v>44145</v>
          </cell>
          <cell r="F3903" t="str">
            <v>Attaching Machine for Dotting Button</v>
          </cell>
          <cell r="G3903">
            <v>58765.01</v>
          </cell>
          <cell r="H3903">
            <v>-4570.6099999999997</v>
          </cell>
          <cell r="I3903">
            <v>54194.400000000001</v>
          </cell>
        </row>
        <row r="3904">
          <cell r="A3904">
            <v>30004775</v>
          </cell>
          <cell r="B3904" t="str">
            <v>0</v>
          </cell>
          <cell r="C3904" t="str">
            <v>CIP1</v>
          </cell>
          <cell r="D3904" t="str">
            <v>M003</v>
          </cell>
          <cell r="E3904">
            <v>44145</v>
          </cell>
          <cell r="F3904" t="str">
            <v>Attaching Machine for Dotting Button</v>
          </cell>
          <cell r="G3904">
            <v>58765.01</v>
          </cell>
          <cell r="H3904">
            <v>-4570.6099999999997</v>
          </cell>
          <cell r="I3904">
            <v>54194.400000000001</v>
          </cell>
        </row>
        <row r="3905">
          <cell r="A3905">
            <v>30004776</v>
          </cell>
          <cell r="B3905" t="str">
            <v>0</v>
          </cell>
          <cell r="C3905" t="str">
            <v>CIP1</v>
          </cell>
          <cell r="D3905" t="str">
            <v>M003</v>
          </cell>
          <cell r="E3905">
            <v>44145</v>
          </cell>
          <cell r="F3905" t="str">
            <v>Attaching Machine for Dotting Button</v>
          </cell>
          <cell r="G3905">
            <v>58765.01</v>
          </cell>
          <cell r="H3905">
            <v>-4570.6099999999997</v>
          </cell>
          <cell r="I3905">
            <v>54194.400000000001</v>
          </cell>
        </row>
        <row r="3906">
          <cell r="A3906">
            <v>30004777</v>
          </cell>
          <cell r="B3906" t="str">
            <v>0</v>
          </cell>
          <cell r="C3906" t="str">
            <v>CIP1</v>
          </cell>
          <cell r="D3906" t="str">
            <v>M003</v>
          </cell>
          <cell r="E3906">
            <v>44145</v>
          </cell>
          <cell r="F3906" t="str">
            <v>Attaching Machine for Dotting Button</v>
          </cell>
          <cell r="G3906">
            <v>58765.01</v>
          </cell>
          <cell r="H3906">
            <v>-4570.6099999999997</v>
          </cell>
          <cell r="I3906">
            <v>54194.400000000001</v>
          </cell>
        </row>
        <row r="3907">
          <cell r="A3907">
            <v>30004778</v>
          </cell>
          <cell r="B3907" t="str">
            <v>0</v>
          </cell>
          <cell r="C3907" t="str">
            <v>CIP1</v>
          </cell>
          <cell r="D3907" t="str">
            <v>M003</v>
          </cell>
          <cell r="E3907">
            <v>44145</v>
          </cell>
          <cell r="F3907" t="str">
            <v>Attaching Machine for Dotting Button</v>
          </cell>
          <cell r="G3907">
            <v>58765.01</v>
          </cell>
          <cell r="H3907">
            <v>-4570.6099999999997</v>
          </cell>
          <cell r="I3907">
            <v>54194.400000000001</v>
          </cell>
        </row>
        <row r="3908">
          <cell r="A3908">
            <v>30004779</v>
          </cell>
          <cell r="B3908" t="str">
            <v>0</v>
          </cell>
          <cell r="C3908" t="str">
            <v>CIP1</v>
          </cell>
          <cell r="D3908" t="str">
            <v>M003</v>
          </cell>
          <cell r="E3908">
            <v>44145</v>
          </cell>
          <cell r="F3908" t="str">
            <v>Snap attach M#NS-47  SL#4451</v>
          </cell>
          <cell r="G3908">
            <v>58765.01</v>
          </cell>
          <cell r="H3908">
            <v>-4570.6099999999997</v>
          </cell>
          <cell r="I3908">
            <v>54194.400000000001</v>
          </cell>
        </row>
        <row r="3909">
          <cell r="A3909">
            <v>30004780</v>
          </cell>
          <cell r="B3909" t="str">
            <v>0</v>
          </cell>
          <cell r="C3909" t="str">
            <v>CIP1</v>
          </cell>
          <cell r="D3909" t="str">
            <v>M003</v>
          </cell>
          <cell r="E3909">
            <v>44396</v>
          </cell>
          <cell r="F3909" t="str">
            <v>Pattem cutting Machine</v>
          </cell>
          <cell r="G3909">
            <v>1159176</v>
          </cell>
          <cell r="H3909">
            <v>-38639.199999999997</v>
          </cell>
          <cell r="I3909">
            <v>1120536.8</v>
          </cell>
        </row>
        <row r="3910">
          <cell r="A3910">
            <v>30004781</v>
          </cell>
          <cell r="B3910" t="str">
            <v>0</v>
          </cell>
          <cell r="C3910" t="str">
            <v>CIP1</v>
          </cell>
          <cell r="D3910" t="str">
            <v>M003</v>
          </cell>
          <cell r="E3910">
            <v>44192</v>
          </cell>
          <cell r="F3910" t="str">
            <v>End cutter machine</v>
          </cell>
          <cell r="G3910">
            <v>22000</v>
          </cell>
          <cell r="H3910">
            <v>-1588.89</v>
          </cell>
          <cell r="I3910">
            <v>20411.11</v>
          </cell>
        </row>
        <row r="3911">
          <cell r="A3911">
            <v>30004782</v>
          </cell>
          <cell r="B3911" t="str">
            <v>0</v>
          </cell>
          <cell r="C3911" t="str">
            <v>CIP1</v>
          </cell>
          <cell r="D3911" t="str">
            <v>M003</v>
          </cell>
          <cell r="E3911">
            <v>44192</v>
          </cell>
          <cell r="F3911" t="str">
            <v>End cutter machine</v>
          </cell>
          <cell r="G3911">
            <v>22000</v>
          </cell>
          <cell r="H3911">
            <v>-1588.89</v>
          </cell>
          <cell r="I3911">
            <v>20411.11</v>
          </cell>
        </row>
        <row r="3912">
          <cell r="A3912">
            <v>30004783</v>
          </cell>
          <cell r="B3912" t="str">
            <v>0</v>
          </cell>
          <cell r="C3912" t="str">
            <v>CIP1</v>
          </cell>
          <cell r="D3912" t="str">
            <v>M003</v>
          </cell>
          <cell r="E3912">
            <v>44347</v>
          </cell>
          <cell r="F3912" t="str">
            <v>3 NEEDLE CHAIN STITCH</v>
          </cell>
          <cell r="G3912">
            <v>680604.68</v>
          </cell>
          <cell r="H3912">
            <v>-30249.1</v>
          </cell>
          <cell r="I3912">
            <v>650355.57999999996</v>
          </cell>
        </row>
        <row r="3913">
          <cell r="A3913">
            <v>30004784</v>
          </cell>
          <cell r="B3913" t="str">
            <v>0</v>
          </cell>
          <cell r="C3913" t="str">
            <v>CIP1</v>
          </cell>
          <cell r="D3913" t="str">
            <v>M003</v>
          </cell>
          <cell r="E3913">
            <v>44278</v>
          </cell>
          <cell r="F3913" t="str">
            <v>New Moisture Meters</v>
          </cell>
          <cell r="G3913">
            <v>130000</v>
          </cell>
          <cell r="H3913">
            <v>-7222.22</v>
          </cell>
          <cell r="I3913">
            <v>122777.78</v>
          </cell>
        </row>
        <row r="3914">
          <cell r="A3914">
            <v>30004785</v>
          </cell>
          <cell r="B3914" t="str">
            <v>0</v>
          </cell>
          <cell r="C3914" t="str">
            <v>CIP1</v>
          </cell>
          <cell r="D3914" t="str">
            <v>M003</v>
          </cell>
          <cell r="E3914">
            <v>44278</v>
          </cell>
          <cell r="F3914" t="str">
            <v>New Moisture Meters</v>
          </cell>
          <cell r="G3914">
            <v>130000</v>
          </cell>
          <cell r="H3914">
            <v>-7222.22</v>
          </cell>
          <cell r="I3914">
            <v>122777.78</v>
          </cell>
        </row>
        <row r="3915">
          <cell r="A3915">
            <v>30004786</v>
          </cell>
          <cell r="B3915" t="str">
            <v>0</v>
          </cell>
          <cell r="C3915" t="str">
            <v>CIP1</v>
          </cell>
          <cell r="D3915" t="str">
            <v>M003</v>
          </cell>
          <cell r="E3915">
            <v>44278</v>
          </cell>
          <cell r="F3915" t="str">
            <v>New Moisture Meters</v>
          </cell>
          <cell r="G3915">
            <v>130000</v>
          </cell>
          <cell r="H3915">
            <v>-7222.22</v>
          </cell>
          <cell r="I3915">
            <v>122777.78</v>
          </cell>
        </row>
        <row r="3916">
          <cell r="A3916">
            <v>30004787</v>
          </cell>
          <cell r="B3916" t="str">
            <v>0</v>
          </cell>
          <cell r="C3916" t="str">
            <v>CIP1</v>
          </cell>
          <cell r="D3916" t="str">
            <v>M003</v>
          </cell>
          <cell r="E3916">
            <v>44278</v>
          </cell>
          <cell r="F3916" t="str">
            <v>New Moisture Meters</v>
          </cell>
          <cell r="G3916">
            <v>130000</v>
          </cell>
          <cell r="H3916">
            <v>-7222.22</v>
          </cell>
          <cell r="I3916">
            <v>122777.78</v>
          </cell>
        </row>
        <row r="3917">
          <cell r="A3917">
            <v>30004788</v>
          </cell>
          <cell r="B3917" t="str">
            <v>0</v>
          </cell>
          <cell r="C3917" t="str">
            <v>CIP1</v>
          </cell>
          <cell r="D3917" t="str">
            <v>M003</v>
          </cell>
          <cell r="E3917">
            <v>44278</v>
          </cell>
          <cell r="F3917" t="str">
            <v>New Moisture Meters</v>
          </cell>
          <cell r="G3917">
            <v>130000</v>
          </cell>
          <cell r="H3917">
            <v>-7222.22</v>
          </cell>
          <cell r="I3917">
            <v>122777.78</v>
          </cell>
        </row>
        <row r="3918">
          <cell r="A3918">
            <v>30004789</v>
          </cell>
          <cell r="B3918" t="str">
            <v>0</v>
          </cell>
          <cell r="C3918" t="str">
            <v>CIP1</v>
          </cell>
          <cell r="D3918" t="str">
            <v>M003</v>
          </cell>
          <cell r="E3918">
            <v>44336</v>
          </cell>
          <cell r="F3918" t="str">
            <v>Loop make blind stitch M#CM-370/Y90 SL#CM51004</v>
          </cell>
          <cell r="G3918">
            <v>273886.88</v>
          </cell>
          <cell r="H3918">
            <v>-12172.75</v>
          </cell>
          <cell r="I3918">
            <v>261714.13</v>
          </cell>
        </row>
        <row r="3919">
          <cell r="A3919">
            <v>30004790</v>
          </cell>
          <cell r="B3919" t="str">
            <v>0</v>
          </cell>
          <cell r="C3919" t="str">
            <v>CIP1</v>
          </cell>
          <cell r="D3919" t="str">
            <v>M003</v>
          </cell>
          <cell r="E3919">
            <v>44336</v>
          </cell>
          <cell r="F3919" t="str">
            <v>Loop make blind stitch M# CM-370/Y90 SL# CM 51003</v>
          </cell>
          <cell r="G3919">
            <v>273886.88</v>
          </cell>
          <cell r="H3919">
            <v>-12172.75</v>
          </cell>
          <cell r="I3919">
            <v>261714.13</v>
          </cell>
        </row>
        <row r="3920">
          <cell r="A3920">
            <v>30004791</v>
          </cell>
          <cell r="B3920" t="str">
            <v>0</v>
          </cell>
          <cell r="C3920" t="str">
            <v>CIP1</v>
          </cell>
          <cell r="D3920" t="str">
            <v>M003</v>
          </cell>
          <cell r="E3920">
            <v>44336</v>
          </cell>
          <cell r="F3920" t="str">
            <v>Loop make blind stitch M#CM-370/Y90 SL#CM50946</v>
          </cell>
          <cell r="G3920">
            <v>273886.88</v>
          </cell>
          <cell r="H3920">
            <v>-12172.75</v>
          </cell>
          <cell r="I3920">
            <v>261714.13</v>
          </cell>
        </row>
        <row r="3921">
          <cell r="A3921">
            <v>30004792</v>
          </cell>
          <cell r="B3921" t="str">
            <v>0</v>
          </cell>
          <cell r="C3921" t="str">
            <v>CIP1</v>
          </cell>
          <cell r="D3921" t="str">
            <v>M003</v>
          </cell>
          <cell r="E3921">
            <v>44336</v>
          </cell>
          <cell r="F3921" t="str">
            <v>M# CM-370/Y90 SL# CM 50944 Loop make blind S.</v>
          </cell>
          <cell r="G3921">
            <v>682565.54</v>
          </cell>
          <cell r="H3921">
            <v>-21254.5</v>
          </cell>
          <cell r="I3921">
            <v>661311.04</v>
          </cell>
        </row>
        <row r="3922">
          <cell r="A3922">
            <v>30004793</v>
          </cell>
          <cell r="B3922" t="str">
            <v>0</v>
          </cell>
          <cell r="C3922" t="str">
            <v>CIP1</v>
          </cell>
          <cell r="D3922" t="str">
            <v>M003</v>
          </cell>
          <cell r="E3922">
            <v>44289</v>
          </cell>
          <cell r="F3922" t="str">
            <v>CIPL-Thread trimming machine</v>
          </cell>
          <cell r="G3922">
            <v>61996.63</v>
          </cell>
          <cell r="H3922">
            <v>-3099.83</v>
          </cell>
          <cell r="I3922">
            <v>58896.800000000003</v>
          </cell>
        </row>
        <row r="3923">
          <cell r="A3923">
            <v>30004794</v>
          </cell>
          <cell r="B3923" t="str">
            <v>0</v>
          </cell>
          <cell r="C3923" t="str">
            <v>CIP1</v>
          </cell>
          <cell r="D3923" t="str">
            <v>M003</v>
          </cell>
          <cell r="E3923">
            <v>44289</v>
          </cell>
          <cell r="F3923" t="str">
            <v>CIPL-Thread trimming machine</v>
          </cell>
          <cell r="G3923">
            <v>45962.63</v>
          </cell>
          <cell r="H3923">
            <v>-2298.14</v>
          </cell>
          <cell r="I3923">
            <v>43664.49</v>
          </cell>
        </row>
        <row r="3924">
          <cell r="A3924">
            <v>30004795</v>
          </cell>
          <cell r="B3924" t="str">
            <v>0</v>
          </cell>
          <cell r="C3924" t="str">
            <v>CIP1</v>
          </cell>
          <cell r="D3924" t="str">
            <v>M003</v>
          </cell>
          <cell r="E3924">
            <v>44301</v>
          </cell>
          <cell r="F3924" t="str">
            <v>CIPL-Thread trimming machine</v>
          </cell>
          <cell r="G3924">
            <v>103191.55</v>
          </cell>
          <cell r="H3924">
            <v>-5159.58</v>
          </cell>
          <cell r="I3924">
            <v>98031.97</v>
          </cell>
        </row>
        <row r="3925">
          <cell r="A3925">
            <v>30004796</v>
          </cell>
          <cell r="B3925" t="str">
            <v>0</v>
          </cell>
          <cell r="C3925" t="str">
            <v>CIP1</v>
          </cell>
          <cell r="D3925" t="str">
            <v>M003</v>
          </cell>
          <cell r="E3925">
            <v>44301</v>
          </cell>
          <cell r="F3925" t="str">
            <v>CIPL-Thread trimming machine</v>
          </cell>
          <cell r="G3925">
            <v>37217.550000000003</v>
          </cell>
          <cell r="H3925">
            <v>-1860.88</v>
          </cell>
          <cell r="I3925">
            <v>35356.67</v>
          </cell>
        </row>
        <row r="3926">
          <cell r="A3926">
            <v>30004797</v>
          </cell>
          <cell r="B3926" t="str">
            <v>0</v>
          </cell>
          <cell r="C3926" t="str">
            <v>CIP1</v>
          </cell>
          <cell r="D3926" t="str">
            <v>M003</v>
          </cell>
          <cell r="E3926">
            <v>44301</v>
          </cell>
          <cell r="F3926" t="str">
            <v>CIPL-Thread trimming machine</v>
          </cell>
          <cell r="G3926">
            <v>37217.550000000003</v>
          </cell>
          <cell r="H3926">
            <v>-1860.88</v>
          </cell>
          <cell r="I3926">
            <v>35356.67</v>
          </cell>
        </row>
        <row r="3927">
          <cell r="A3927">
            <v>30004798</v>
          </cell>
          <cell r="B3927" t="str">
            <v>0</v>
          </cell>
          <cell r="C3927" t="str">
            <v>CIP1</v>
          </cell>
          <cell r="D3927" t="str">
            <v>M003</v>
          </cell>
          <cell r="E3927">
            <v>44301</v>
          </cell>
          <cell r="F3927" t="str">
            <v>CIPL-Thread trimming machine</v>
          </cell>
          <cell r="G3927">
            <v>37217.550000000003</v>
          </cell>
          <cell r="H3927">
            <v>-1860.88</v>
          </cell>
          <cell r="I3927">
            <v>35356.67</v>
          </cell>
        </row>
        <row r="3928">
          <cell r="A3928">
            <v>30004799</v>
          </cell>
          <cell r="B3928" t="str">
            <v>0</v>
          </cell>
          <cell r="C3928" t="str">
            <v>CIP1</v>
          </cell>
          <cell r="D3928" t="str">
            <v>M003</v>
          </cell>
          <cell r="E3928">
            <v>44301</v>
          </cell>
          <cell r="F3928" t="str">
            <v>CIPL-Thread trimming machine</v>
          </cell>
          <cell r="G3928">
            <v>37217.550000000003</v>
          </cell>
          <cell r="H3928">
            <v>-1860.88</v>
          </cell>
          <cell r="I3928">
            <v>35356.67</v>
          </cell>
        </row>
        <row r="3929">
          <cell r="A3929">
            <v>30004800</v>
          </cell>
          <cell r="B3929" t="str">
            <v>0</v>
          </cell>
          <cell r="C3929" t="str">
            <v>CIP1</v>
          </cell>
          <cell r="D3929" t="str">
            <v>M003</v>
          </cell>
          <cell r="E3929">
            <v>44301</v>
          </cell>
          <cell r="F3929" t="str">
            <v>CIPL-Thread trimming machine</v>
          </cell>
          <cell r="G3929">
            <v>37217.550000000003</v>
          </cell>
          <cell r="H3929">
            <v>-1860.88</v>
          </cell>
          <cell r="I3929">
            <v>35356.67</v>
          </cell>
        </row>
        <row r="3930">
          <cell r="A3930">
            <v>30004801</v>
          </cell>
          <cell r="B3930" t="str">
            <v>0</v>
          </cell>
          <cell r="C3930" t="str">
            <v>CIP1</v>
          </cell>
          <cell r="D3930" t="str">
            <v>M003</v>
          </cell>
          <cell r="E3930">
            <v>44301</v>
          </cell>
          <cell r="F3930" t="str">
            <v>CIPL-Thread trimming machine</v>
          </cell>
          <cell r="G3930">
            <v>37217.550000000003</v>
          </cell>
          <cell r="H3930">
            <v>-1860.88</v>
          </cell>
          <cell r="I3930">
            <v>35356.67</v>
          </cell>
        </row>
        <row r="3931">
          <cell r="A3931">
            <v>30004802</v>
          </cell>
          <cell r="B3931" t="str">
            <v>0</v>
          </cell>
          <cell r="C3931" t="str">
            <v>CIP1</v>
          </cell>
          <cell r="D3931" t="str">
            <v>M003</v>
          </cell>
          <cell r="E3931">
            <v>44301</v>
          </cell>
          <cell r="F3931" t="str">
            <v>CIPL-Thread trimming machine</v>
          </cell>
          <cell r="G3931">
            <v>37217.550000000003</v>
          </cell>
          <cell r="H3931">
            <v>-1860.88</v>
          </cell>
          <cell r="I3931">
            <v>35356.67</v>
          </cell>
        </row>
        <row r="3932">
          <cell r="A3932">
            <v>30004803</v>
          </cell>
          <cell r="B3932" t="str">
            <v>0</v>
          </cell>
          <cell r="C3932" t="str">
            <v>CIP1</v>
          </cell>
          <cell r="D3932" t="str">
            <v>M003</v>
          </cell>
          <cell r="E3932">
            <v>44301</v>
          </cell>
          <cell r="F3932" t="str">
            <v>CIPL-Thread trimming machine</v>
          </cell>
          <cell r="G3932">
            <v>37217.550000000003</v>
          </cell>
          <cell r="H3932">
            <v>-1860.88</v>
          </cell>
          <cell r="I3932">
            <v>35356.67</v>
          </cell>
        </row>
        <row r="3933">
          <cell r="A3933">
            <v>30004804</v>
          </cell>
          <cell r="B3933" t="str">
            <v>0</v>
          </cell>
          <cell r="C3933" t="str">
            <v>CIP1</v>
          </cell>
          <cell r="D3933" t="str">
            <v>M003</v>
          </cell>
          <cell r="E3933">
            <v>44301</v>
          </cell>
          <cell r="F3933" t="str">
            <v>CIPL-Thread trimming machine</v>
          </cell>
          <cell r="G3933">
            <v>37217.550000000003</v>
          </cell>
          <cell r="H3933">
            <v>-1860.88</v>
          </cell>
          <cell r="I3933">
            <v>35356.67</v>
          </cell>
        </row>
        <row r="3934">
          <cell r="A3934">
            <v>30004805</v>
          </cell>
          <cell r="B3934" t="str">
            <v>0</v>
          </cell>
          <cell r="C3934" t="str">
            <v>CIP1</v>
          </cell>
          <cell r="D3934" t="str">
            <v>M003</v>
          </cell>
          <cell r="E3934">
            <v>44301</v>
          </cell>
          <cell r="F3934" t="str">
            <v>CIPL-Thread trimming machine</v>
          </cell>
          <cell r="G3934">
            <v>37217.550000000003</v>
          </cell>
          <cell r="H3934">
            <v>-1860.88</v>
          </cell>
          <cell r="I3934">
            <v>35356.67</v>
          </cell>
        </row>
        <row r="3935">
          <cell r="A3935">
            <v>30004806</v>
          </cell>
          <cell r="B3935" t="str">
            <v>0</v>
          </cell>
          <cell r="C3935" t="str">
            <v>CIP1</v>
          </cell>
          <cell r="D3935" t="str">
            <v>M003</v>
          </cell>
          <cell r="E3935">
            <v>44301</v>
          </cell>
          <cell r="F3935" t="str">
            <v>CIPL-Thread trimming machine</v>
          </cell>
          <cell r="G3935">
            <v>37217.550000000003</v>
          </cell>
          <cell r="H3935">
            <v>-1860.88</v>
          </cell>
          <cell r="I3935">
            <v>35356.67</v>
          </cell>
        </row>
        <row r="3936">
          <cell r="A3936">
            <v>30004807</v>
          </cell>
          <cell r="B3936" t="str">
            <v>0</v>
          </cell>
          <cell r="C3936" t="str">
            <v>CIP1</v>
          </cell>
          <cell r="D3936" t="str">
            <v>M003</v>
          </cell>
          <cell r="E3936">
            <v>44301</v>
          </cell>
          <cell r="F3936" t="str">
            <v>CIPL-Thread trimming machine</v>
          </cell>
          <cell r="G3936">
            <v>37217.550000000003</v>
          </cell>
          <cell r="H3936">
            <v>-1860.88</v>
          </cell>
          <cell r="I3936">
            <v>35356.67</v>
          </cell>
        </row>
        <row r="3937">
          <cell r="A3937">
            <v>30004808</v>
          </cell>
          <cell r="B3937" t="str">
            <v>0</v>
          </cell>
          <cell r="C3937" t="str">
            <v>CIP1</v>
          </cell>
          <cell r="D3937" t="str">
            <v>M003</v>
          </cell>
          <cell r="E3937">
            <v>44301</v>
          </cell>
          <cell r="F3937" t="str">
            <v>CIPL-Thread trimming machine</v>
          </cell>
          <cell r="G3937">
            <v>37217.550000000003</v>
          </cell>
          <cell r="H3937">
            <v>-1860.88</v>
          </cell>
          <cell r="I3937">
            <v>35356.67</v>
          </cell>
        </row>
        <row r="3938">
          <cell r="A3938">
            <v>30004809</v>
          </cell>
          <cell r="B3938" t="str">
            <v>0</v>
          </cell>
          <cell r="C3938" t="str">
            <v>CIP1</v>
          </cell>
          <cell r="D3938" t="str">
            <v>M003</v>
          </cell>
          <cell r="E3938">
            <v>44301</v>
          </cell>
          <cell r="F3938" t="str">
            <v>CIPL-Thread trimming machine</v>
          </cell>
          <cell r="G3938">
            <v>37217.550000000003</v>
          </cell>
          <cell r="H3938">
            <v>-1860.88</v>
          </cell>
          <cell r="I3938">
            <v>35356.67</v>
          </cell>
        </row>
        <row r="3939">
          <cell r="A3939">
            <v>30004810</v>
          </cell>
          <cell r="B3939" t="str">
            <v>0</v>
          </cell>
          <cell r="C3939" t="str">
            <v>CIP1</v>
          </cell>
          <cell r="D3939" t="str">
            <v>M003</v>
          </cell>
          <cell r="E3939">
            <v>44301</v>
          </cell>
          <cell r="F3939" t="str">
            <v>CIPL-Thread trimming machine</v>
          </cell>
          <cell r="G3939">
            <v>37217.550000000003</v>
          </cell>
          <cell r="H3939">
            <v>-1860.88</v>
          </cell>
          <cell r="I3939">
            <v>35356.67</v>
          </cell>
        </row>
        <row r="3940">
          <cell r="A3940">
            <v>30004811</v>
          </cell>
          <cell r="B3940" t="str">
            <v>0</v>
          </cell>
          <cell r="C3940" t="str">
            <v>CIP1</v>
          </cell>
          <cell r="D3940" t="str">
            <v>M003</v>
          </cell>
          <cell r="E3940">
            <v>44301</v>
          </cell>
          <cell r="F3940" t="str">
            <v>CIPL-Thread trimming machine</v>
          </cell>
          <cell r="G3940">
            <v>37217.550000000003</v>
          </cell>
          <cell r="H3940">
            <v>-1860.88</v>
          </cell>
          <cell r="I3940">
            <v>35356.67</v>
          </cell>
        </row>
        <row r="3941">
          <cell r="A3941">
            <v>30004812</v>
          </cell>
          <cell r="B3941" t="str">
            <v>0</v>
          </cell>
          <cell r="C3941" t="str">
            <v>CIP1</v>
          </cell>
          <cell r="D3941" t="str">
            <v>M003</v>
          </cell>
          <cell r="E3941">
            <v>44301</v>
          </cell>
          <cell r="F3941" t="str">
            <v>CIPL-Thread trimming machine</v>
          </cell>
          <cell r="G3941">
            <v>37217.550000000003</v>
          </cell>
          <cell r="H3941">
            <v>-1860.88</v>
          </cell>
          <cell r="I3941">
            <v>35356.67</v>
          </cell>
        </row>
        <row r="3942">
          <cell r="A3942">
            <v>30004813</v>
          </cell>
          <cell r="B3942" t="str">
            <v>0</v>
          </cell>
          <cell r="C3942" t="str">
            <v>CIP1</v>
          </cell>
          <cell r="D3942" t="str">
            <v>M003</v>
          </cell>
          <cell r="E3942">
            <v>44357</v>
          </cell>
          <cell r="F3942" t="str">
            <v>Blind stich M# CM-352 SL# CM 49432</v>
          </cell>
          <cell r="G3942">
            <v>409500</v>
          </cell>
          <cell r="H3942">
            <v>-15925</v>
          </cell>
          <cell r="I3942">
            <v>393575</v>
          </cell>
        </row>
        <row r="3943">
          <cell r="A3943">
            <v>30004814</v>
          </cell>
          <cell r="B3943" t="str">
            <v>0</v>
          </cell>
          <cell r="C3943" t="str">
            <v>CIP1</v>
          </cell>
          <cell r="D3943" t="str">
            <v>M003</v>
          </cell>
          <cell r="E3943">
            <v>44377</v>
          </cell>
          <cell r="F3943" t="str">
            <v>Press Machine EP-06-200V US # 81HE-G SL=KO-21247</v>
          </cell>
          <cell r="G3943">
            <v>50409.83</v>
          </cell>
          <cell r="H3943">
            <v>-1960.39</v>
          </cell>
          <cell r="I3943">
            <v>48449.440000000002</v>
          </cell>
        </row>
        <row r="3944">
          <cell r="A3944">
            <v>30004815</v>
          </cell>
          <cell r="B3944" t="str">
            <v>0</v>
          </cell>
          <cell r="C3944" t="str">
            <v>CIP1</v>
          </cell>
          <cell r="D3944" t="str">
            <v>M003</v>
          </cell>
          <cell r="E3944">
            <v>44377</v>
          </cell>
          <cell r="F3944" t="str">
            <v>Press Machine EP-06-200V US # 81HE-G SL=KO-21240</v>
          </cell>
          <cell r="G3944">
            <v>50409.83</v>
          </cell>
          <cell r="H3944">
            <v>-1960.39</v>
          </cell>
          <cell r="I3944">
            <v>48449.440000000002</v>
          </cell>
        </row>
        <row r="3945">
          <cell r="A3945">
            <v>30004816</v>
          </cell>
          <cell r="B3945" t="str">
            <v>0</v>
          </cell>
          <cell r="C3945" t="str">
            <v>CIP1</v>
          </cell>
          <cell r="D3945" t="str">
            <v>M003</v>
          </cell>
          <cell r="E3945">
            <v>44377</v>
          </cell>
          <cell r="F3945" t="str">
            <v>Press Machine EP-06-200V US # 81HE-G SL=KO-12138</v>
          </cell>
          <cell r="G3945">
            <v>50409.83</v>
          </cell>
          <cell r="H3945">
            <v>-1960.39</v>
          </cell>
          <cell r="I3945">
            <v>48449.440000000002</v>
          </cell>
        </row>
        <row r="3946">
          <cell r="A3946">
            <v>30004817</v>
          </cell>
          <cell r="B3946" t="str">
            <v>0</v>
          </cell>
          <cell r="C3946" t="str">
            <v>CIP1</v>
          </cell>
          <cell r="D3946" t="str">
            <v>M003</v>
          </cell>
          <cell r="E3946">
            <v>44377</v>
          </cell>
          <cell r="F3946" t="str">
            <v>Press Machine EP-06-200V US # 81HE-G SL=KO-21245</v>
          </cell>
          <cell r="G3946">
            <v>50409.83</v>
          </cell>
          <cell r="H3946">
            <v>-1960.39</v>
          </cell>
          <cell r="I3946">
            <v>48449.440000000002</v>
          </cell>
        </row>
        <row r="3947">
          <cell r="A3947">
            <v>30004818</v>
          </cell>
          <cell r="B3947" t="str">
            <v>0</v>
          </cell>
          <cell r="C3947" t="str">
            <v>CIP1</v>
          </cell>
          <cell r="D3947" t="str">
            <v>M003</v>
          </cell>
          <cell r="E3947">
            <v>44377</v>
          </cell>
          <cell r="F3947" t="str">
            <v>Press Machine EP-06-200V US # 81HE-G SL=KO-21246</v>
          </cell>
          <cell r="G3947">
            <v>50409.83</v>
          </cell>
          <cell r="H3947">
            <v>-1960.39</v>
          </cell>
          <cell r="I3947">
            <v>48449.440000000002</v>
          </cell>
        </row>
        <row r="3948">
          <cell r="A3948">
            <v>30004819</v>
          </cell>
          <cell r="B3948" t="str">
            <v>0</v>
          </cell>
          <cell r="C3948" t="str">
            <v>CIP1</v>
          </cell>
          <cell r="D3948" t="str">
            <v>M003</v>
          </cell>
          <cell r="E3948">
            <v>44377</v>
          </cell>
          <cell r="F3948" t="str">
            <v>Press Machine EP-06-200V US # 81HE-G SL=KO-12136</v>
          </cell>
          <cell r="G3948">
            <v>50409.85</v>
          </cell>
          <cell r="H3948">
            <v>-1960.39</v>
          </cell>
          <cell r="I3948">
            <v>48449.46</v>
          </cell>
        </row>
        <row r="3949">
          <cell r="A3949">
            <v>30004821</v>
          </cell>
          <cell r="B3949" t="str">
            <v>0</v>
          </cell>
          <cell r="C3949" t="str">
            <v>CIP1</v>
          </cell>
          <cell r="D3949" t="str">
            <v>M003</v>
          </cell>
          <cell r="E3949">
            <v>44377</v>
          </cell>
          <cell r="F3949" t="str">
            <v>End Cutter machin Mo=ST-BLL SL= 201121476</v>
          </cell>
          <cell r="G3949">
            <v>21900</v>
          </cell>
          <cell r="H3949">
            <v>-851.67</v>
          </cell>
          <cell r="I3949">
            <v>21048.33</v>
          </cell>
        </row>
        <row r="3950">
          <cell r="A3950">
            <v>30004822</v>
          </cell>
          <cell r="B3950" t="str">
            <v>0</v>
          </cell>
          <cell r="C3950" t="str">
            <v>CIP1</v>
          </cell>
          <cell r="D3950" t="str">
            <v>M003</v>
          </cell>
          <cell r="E3950">
            <v>44377</v>
          </cell>
          <cell r="F3950" t="str">
            <v>End Cutter machin Mo= ST-BLL SL=201121738</v>
          </cell>
          <cell r="G3950">
            <v>21900</v>
          </cell>
          <cell r="H3950">
            <v>-851.67</v>
          </cell>
          <cell r="I3950">
            <v>21048.33</v>
          </cell>
        </row>
        <row r="3951">
          <cell r="A3951">
            <v>30004824</v>
          </cell>
          <cell r="B3951" t="str">
            <v>0</v>
          </cell>
          <cell r="C3951" t="str">
            <v>CIP1</v>
          </cell>
          <cell r="D3951" t="str">
            <v>M003</v>
          </cell>
          <cell r="E3951">
            <v>44466</v>
          </cell>
          <cell r="F3951" t="str">
            <v>Forklift battery charger</v>
          </cell>
          <cell r="G3951">
            <v>230000</v>
          </cell>
          <cell r="H3951">
            <v>-5111.1099999999997</v>
          </cell>
          <cell r="I3951">
            <v>224888.89</v>
          </cell>
        </row>
        <row r="3952">
          <cell r="A3952">
            <v>30004825</v>
          </cell>
          <cell r="B3952" t="str">
            <v>0</v>
          </cell>
          <cell r="C3952" t="str">
            <v>CIP1</v>
          </cell>
          <cell r="D3952" t="str">
            <v>M003</v>
          </cell>
          <cell r="E3952">
            <v>44466</v>
          </cell>
          <cell r="F3952" t="str">
            <v>Forklift battery charger</v>
          </cell>
          <cell r="G3952">
            <v>230000</v>
          </cell>
          <cell r="H3952">
            <v>-5111.1099999999997</v>
          </cell>
          <cell r="I3952">
            <v>224888.89</v>
          </cell>
        </row>
        <row r="3953">
          <cell r="A3953">
            <v>30004826</v>
          </cell>
          <cell r="B3953" t="str">
            <v>0</v>
          </cell>
          <cell r="C3953" t="str">
            <v>CIP1</v>
          </cell>
          <cell r="D3953" t="str">
            <v>M003</v>
          </cell>
          <cell r="E3953">
            <v>44439</v>
          </cell>
          <cell r="F3953" t="str">
            <v>END Cutter Mch M# ST-B11 SL# B11-201121738</v>
          </cell>
          <cell r="G3953">
            <v>21500</v>
          </cell>
          <cell r="H3953">
            <v>-597.22</v>
          </cell>
          <cell r="I3953">
            <v>20902.78</v>
          </cell>
        </row>
        <row r="3954">
          <cell r="A3954">
            <v>30004827</v>
          </cell>
          <cell r="B3954" t="str">
            <v>0</v>
          </cell>
          <cell r="C3954" t="str">
            <v>CIP1</v>
          </cell>
          <cell r="D3954" t="str">
            <v>M003</v>
          </cell>
          <cell r="E3954">
            <v>44439</v>
          </cell>
          <cell r="F3954" t="str">
            <v>End cutter machine M# St-B11 S# B-11201121476</v>
          </cell>
          <cell r="G3954">
            <v>21500</v>
          </cell>
          <cell r="H3954">
            <v>-597.22</v>
          </cell>
          <cell r="I3954">
            <v>20902.78</v>
          </cell>
        </row>
        <row r="3955">
          <cell r="A3955">
            <v>30004828</v>
          </cell>
          <cell r="B3955" t="str">
            <v>0</v>
          </cell>
          <cell r="C3955" t="str">
            <v>CIP1</v>
          </cell>
          <cell r="D3955" t="str">
            <v>M003</v>
          </cell>
          <cell r="E3955">
            <v>44469</v>
          </cell>
          <cell r="F3955" t="str">
            <v>O.LOCKM#CZ6600-C6DA-31/CC4F/HF-20M/GD60SL#TP 68323</v>
          </cell>
          <cell r="G3955">
            <v>119784.91</v>
          </cell>
          <cell r="H3955">
            <v>-2661.89</v>
          </cell>
          <cell r="I3955">
            <v>117123.02</v>
          </cell>
        </row>
        <row r="3956">
          <cell r="A3956">
            <v>30004829</v>
          </cell>
          <cell r="B3956" t="str">
            <v>0</v>
          </cell>
          <cell r="C3956" t="str">
            <v>CIP1</v>
          </cell>
          <cell r="D3956" t="str">
            <v>M003</v>
          </cell>
          <cell r="E3956">
            <v>44469</v>
          </cell>
          <cell r="F3956" t="str">
            <v>O.LOCKM#CZ6600-C6DA-31/CC4F/HF-20M/GD60SL#TP 68299</v>
          </cell>
          <cell r="G3956">
            <v>119784.91</v>
          </cell>
          <cell r="H3956">
            <v>-2661.89</v>
          </cell>
          <cell r="I3956">
            <v>117123.02</v>
          </cell>
        </row>
        <row r="3957">
          <cell r="A3957">
            <v>30004830</v>
          </cell>
          <cell r="B3957" t="str">
            <v>0</v>
          </cell>
          <cell r="C3957" t="str">
            <v>CIP1</v>
          </cell>
          <cell r="D3957" t="str">
            <v>M003</v>
          </cell>
          <cell r="E3957">
            <v>44469</v>
          </cell>
          <cell r="F3957" t="str">
            <v>O.LOCKM#CZ6600-C6DA-31/CC4F/HF-20M/GD60SL#TP 68308</v>
          </cell>
          <cell r="G3957">
            <v>119784.91</v>
          </cell>
          <cell r="H3957">
            <v>-2661.89</v>
          </cell>
          <cell r="I3957">
            <v>117123.02</v>
          </cell>
        </row>
        <row r="3958">
          <cell r="A3958">
            <v>30004831</v>
          </cell>
          <cell r="B3958" t="str">
            <v>0</v>
          </cell>
          <cell r="C3958" t="str">
            <v>CIP1</v>
          </cell>
          <cell r="D3958" t="str">
            <v>M003</v>
          </cell>
          <cell r="E3958">
            <v>44469</v>
          </cell>
          <cell r="F3958" t="str">
            <v>O.LOCKM#CZ6600-C6DA-31/CC4F/HF-20M/GD60SL#TP 68324</v>
          </cell>
          <cell r="G3958">
            <v>119784.91</v>
          </cell>
          <cell r="H3958">
            <v>-2661.89</v>
          </cell>
          <cell r="I3958">
            <v>117123.02</v>
          </cell>
        </row>
        <row r="3959">
          <cell r="A3959">
            <v>30004832</v>
          </cell>
          <cell r="B3959" t="str">
            <v>0</v>
          </cell>
          <cell r="C3959" t="str">
            <v>CIP1</v>
          </cell>
          <cell r="D3959" t="str">
            <v>M003</v>
          </cell>
          <cell r="E3959">
            <v>44469</v>
          </cell>
          <cell r="F3959" t="str">
            <v>O.LOCKM#CZ6600-C6DA-31/CC4F/HF-20M/GD60SL#TP 68310</v>
          </cell>
          <cell r="G3959">
            <v>119784.91</v>
          </cell>
          <cell r="H3959">
            <v>-2661.89</v>
          </cell>
          <cell r="I3959">
            <v>117123.02</v>
          </cell>
        </row>
        <row r="3960">
          <cell r="A3960">
            <v>30004833</v>
          </cell>
          <cell r="B3960" t="str">
            <v>0</v>
          </cell>
          <cell r="C3960" t="str">
            <v>CIP1</v>
          </cell>
          <cell r="D3960" t="str">
            <v>M003</v>
          </cell>
          <cell r="E3960">
            <v>44469</v>
          </cell>
          <cell r="F3960" t="str">
            <v>O.LOCKM#CZ6600-C6DA-31/CC4F/HF-20M/GD60SL#TP 68312</v>
          </cell>
          <cell r="G3960">
            <v>119784.91</v>
          </cell>
          <cell r="H3960">
            <v>-2661.89</v>
          </cell>
          <cell r="I3960">
            <v>117123.02</v>
          </cell>
        </row>
        <row r="3961">
          <cell r="A3961">
            <v>30004834</v>
          </cell>
          <cell r="B3961" t="str">
            <v>0</v>
          </cell>
          <cell r="C3961" t="str">
            <v>CIP1</v>
          </cell>
          <cell r="D3961" t="str">
            <v>M003</v>
          </cell>
          <cell r="E3961">
            <v>44469</v>
          </cell>
          <cell r="F3961" t="str">
            <v>O.LOCKM#CZ6600-C6DA-31/CC4F/HF-20M/GD60SL#TP 68297</v>
          </cell>
          <cell r="G3961">
            <v>119784.91</v>
          </cell>
          <cell r="H3961">
            <v>-2661.89</v>
          </cell>
          <cell r="I3961">
            <v>117123.02</v>
          </cell>
        </row>
        <row r="3962">
          <cell r="A3962">
            <v>30004835</v>
          </cell>
          <cell r="B3962" t="str">
            <v>0</v>
          </cell>
          <cell r="C3962" t="str">
            <v>CIP1</v>
          </cell>
          <cell r="D3962" t="str">
            <v>M003</v>
          </cell>
          <cell r="E3962">
            <v>44469</v>
          </cell>
          <cell r="F3962" t="str">
            <v>O.LOCKM#CZ6600-C6DA-31/CC4F/HF-20M/GD60SL#TP 68328</v>
          </cell>
          <cell r="G3962">
            <v>119784.91</v>
          </cell>
          <cell r="H3962">
            <v>-2661.89</v>
          </cell>
          <cell r="I3962">
            <v>117123.02</v>
          </cell>
        </row>
        <row r="3963">
          <cell r="A3963">
            <v>30004836</v>
          </cell>
          <cell r="B3963" t="str">
            <v>0</v>
          </cell>
          <cell r="C3963" t="str">
            <v>CIP1</v>
          </cell>
          <cell r="D3963" t="str">
            <v>M003</v>
          </cell>
          <cell r="E3963">
            <v>44469</v>
          </cell>
          <cell r="F3963" t="str">
            <v>O.LOCKM#CZ6600-C6DA-31/CC4F/HF-20M/GD60SL#TP 68327</v>
          </cell>
          <cell r="G3963">
            <v>119784.91</v>
          </cell>
          <cell r="H3963">
            <v>-2661.89</v>
          </cell>
          <cell r="I3963">
            <v>117123.02</v>
          </cell>
        </row>
        <row r="3964">
          <cell r="A3964">
            <v>30004837</v>
          </cell>
          <cell r="B3964" t="str">
            <v>0</v>
          </cell>
          <cell r="C3964" t="str">
            <v>CIP1</v>
          </cell>
          <cell r="D3964" t="str">
            <v>M003</v>
          </cell>
          <cell r="E3964">
            <v>44469</v>
          </cell>
          <cell r="F3964" t="str">
            <v>O.LOCKM#CZ6600-C6DA-31/CC4F/HF-20M/GD60SL#TP 68322</v>
          </cell>
          <cell r="G3964">
            <v>119784.91</v>
          </cell>
          <cell r="H3964">
            <v>-2661.89</v>
          </cell>
          <cell r="I3964">
            <v>117123.02</v>
          </cell>
        </row>
        <row r="3965">
          <cell r="A3965">
            <v>30004838</v>
          </cell>
          <cell r="B3965" t="str">
            <v>0</v>
          </cell>
          <cell r="C3965" t="str">
            <v>CIP1</v>
          </cell>
          <cell r="D3965" t="str">
            <v>M003</v>
          </cell>
          <cell r="E3965">
            <v>44469</v>
          </cell>
          <cell r="F3965" t="str">
            <v>O.LOCKM#CZ6600-C6DA-31/CC4F/HF-20M/GD60SL#TP 68325</v>
          </cell>
          <cell r="G3965">
            <v>119784.91</v>
          </cell>
          <cell r="H3965">
            <v>-2661.89</v>
          </cell>
          <cell r="I3965">
            <v>117123.02</v>
          </cell>
        </row>
        <row r="3966">
          <cell r="A3966">
            <v>30004839</v>
          </cell>
          <cell r="B3966" t="str">
            <v>0</v>
          </cell>
          <cell r="C3966" t="str">
            <v>CIP1</v>
          </cell>
          <cell r="D3966" t="str">
            <v>M003</v>
          </cell>
          <cell r="E3966">
            <v>44469</v>
          </cell>
          <cell r="F3966" t="str">
            <v>O.LOCKM#CZ6600-C6DA-31/CC4F/HF-20M/GD60SL#TP 68304</v>
          </cell>
          <cell r="G3966">
            <v>119784.91</v>
          </cell>
          <cell r="H3966">
            <v>-2661.89</v>
          </cell>
          <cell r="I3966">
            <v>117123.02</v>
          </cell>
        </row>
        <row r="3967">
          <cell r="A3967">
            <v>30004840</v>
          </cell>
          <cell r="B3967" t="str">
            <v>0</v>
          </cell>
          <cell r="C3967" t="str">
            <v>CIP1</v>
          </cell>
          <cell r="D3967" t="str">
            <v>M003</v>
          </cell>
          <cell r="E3967">
            <v>44469</v>
          </cell>
          <cell r="F3967" t="str">
            <v>O.LOCKM#CZ6600-C6DA-31/CC4F/HF-20M/GD60SL#TP 68300</v>
          </cell>
          <cell r="G3967">
            <v>119784.91</v>
          </cell>
          <cell r="H3967">
            <v>-2661.89</v>
          </cell>
          <cell r="I3967">
            <v>117123.02</v>
          </cell>
        </row>
        <row r="3968">
          <cell r="A3968">
            <v>30004841</v>
          </cell>
          <cell r="B3968" t="str">
            <v>0</v>
          </cell>
          <cell r="C3968" t="str">
            <v>CIP1</v>
          </cell>
          <cell r="D3968" t="str">
            <v>M003</v>
          </cell>
          <cell r="E3968">
            <v>44469</v>
          </cell>
          <cell r="F3968" t="str">
            <v>O.LOCKM#CZ6600-C6DA-31/CC4F/HF-20M/GD60SL#TP 68313</v>
          </cell>
          <cell r="G3968">
            <v>119784.91</v>
          </cell>
          <cell r="H3968">
            <v>-2661.89</v>
          </cell>
          <cell r="I3968">
            <v>117123.02</v>
          </cell>
        </row>
        <row r="3969">
          <cell r="A3969">
            <v>30004842</v>
          </cell>
          <cell r="B3969" t="str">
            <v>0</v>
          </cell>
          <cell r="C3969" t="str">
            <v>CIP1</v>
          </cell>
          <cell r="D3969" t="str">
            <v>M003</v>
          </cell>
          <cell r="E3969">
            <v>44469</v>
          </cell>
          <cell r="F3969" t="str">
            <v>O.LOCKM#CZ6600-C6DA-31/CC4F/HF-20M/GD60SL#TP 68311</v>
          </cell>
          <cell r="G3969">
            <v>119784.91</v>
          </cell>
          <cell r="H3969">
            <v>-2661.89</v>
          </cell>
          <cell r="I3969">
            <v>117123.02</v>
          </cell>
        </row>
        <row r="3970">
          <cell r="A3970">
            <v>30004843</v>
          </cell>
          <cell r="B3970" t="str">
            <v>0</v>
          </cell>
          <cell r="C3970" t="str">
            <v>CIP1</v>
          </cell>
          <cell r="D3970" t="str">
            <v>M003</v>
          </cell>
          <cell r="E3970">
            <v>44469</v>
          </cell>
          <cell r="F3970" t="str">
            <v>O.LOCKM#CZ6600-C6DA-31/CC4F/HF-20M/GD60SL#TP 68318</v>
          </cell>
          <cell r="G3970">
            <v>119784.91</v>
          </cell>
          <cell r="H3970">
            <v>-2661.89</v>
          </cell>
          <cell r="I3970">
            <v>117123.02</v>
          </cell>
        </row>
        <row r="3971">
          <cell r="A3971">
            <v>30004844</v>
          </cell>
          <cell r="B3971" t="str">
            <v>0</v>
          </cell>
          <cell r="C3971" t="str">
            <v>CIP1</v>
          </cell>
          <cell r="D3971" t="str">
            <v>M003</v>
          </cell>
          <cell r="E3971">
            <v>44469</v>
          </cell>
          <cell r="F3971" t="str">
            <v>O.LOCKM#CZ6600-C6DA-31/CC4F/HF-20M/GD60SL#TP 68302</v>
          </cell>
          <cell r="G3971">
            <v>119784.91</v>
          </cell>
          <cell r="H3971">
            <v>-2661.89</v>
          </cell>
          <cell r="I3971">
            <v>117123.02</v>
          </cell>
        </row>
        <row r="3972">
          <cell r="A3972">
            <v>30004845</v>
          </cell>
          <cell r="B3972" t="str">
            <v>0</v>
          </cell>
          <cell r="C3972" t="str">
            <v>CIP1</v>
          </cell>
          <cell r="D3972" t="str">
            <v>M003</v>
          </cell>
          <cell r="E3972">
            <v>44469</v>
          </cell>
          <cell r="F3972" t="str">
            <v>O.LOCKM#CZ6600-C6DA-31/CC4F/HF-20M/GD60SL#TP 68315</v>
          </cell>
          <cell r="G3972">
            <v>119784.91</v>
          </cell>
          <cell r="H3972">
            <v>-2661.89</v>
          </cell>
          <cell r="I3972">
            <v>117123.02</v>
          </cell>
        </row>
        <row r="3973">
          <cell r="A3973">
            <v>30004846</v>
          </cell>
          <cell r="B3973" t="str">
            <v>0</v>
          </cell>
          <cell r="C3973" t="str">
            <v>CIP1</v>
          </cell>
          <cell r="D3973" t="str">
            <v>M003</v>
          </cell>
          <cell r="E3973">
            <v>44469</v>
          </cell>
          <cell r="F3973" t="str">
            <v>O.LOCKM#CZ6600-C6DA-31/CC4F/HF-20M/GD60SL#TP 68309</v>
          </cell>
          <cell r="G3973">
            <v>119784.91</v>
          </cell>
          <cell r="H3973">
            <v>-2661.89</v>
          </cell>
          <cell r="I3973">
            <v>117123.02</v>
          </cell>
        </row>
        <row r="3974">
          <cell r="A3974">
            <v>30004847</v>
          </cell>
          <cell r="B3974" t="str">
            <v>0</v>
          </cell>
          <cell r="C3974" t="str">
            <v>CIP1</v>
          </cell>
          <cell r="D3974" t="str">
            <v>M003</v>
          </cell>
          <cell r="E3974">
            <v>44469</v>
          </cell>
          <cell r="F3974" t="str">
            <v>O.LOCKM#CZ6600-C6DA-31/CC4F/HF-20M/GD60SL#TP 68326</v>
          </cell>
          <cell r="G3974">
            <v>119784.91</v>
          </cell>
          <cell r="H3974">
            <v>-2661.89</v>
          </cell>
          <cell r="I3974">
            <v>117123.02</v>
          </cell>
        </row>
        <row r="3975">
          <cell r="A3975">
            <v>30004848</v>
          </cell>
          <cell r="B3975" t="str">
            <v>0</v>
          </cell>
          <cell r="C3975" t="str">
            <v>CIP1</v>
          </cell>
          <cell r="D3975" t="str">
            <v>M003</v>
          </cell>
          <cell r="E3975">
            <v>44469</v>
          </cell>
          <cell r="F3975" t="str">
            <v>O.LOCKM#CZ6600-C6DA-31/CC4F/HF-20M/GD60SL#TP 68306</v>
          </cell>
          <cell r="G3975">
            <v>119784.91</v>
          </cell>
          <cell r="H3975">
            <v>-2661.89</v>
          </cell>
          <cell r="I3975">
            <v>117123.02</v>
          </cell>
        </row>
        <row r="3976">
          <cell r="A3976">
            <v>30004849</v>
          </cell>
          <cell r="B3976" t="str">
            <v>0</v>
          </cell>
          <cell r="C3976" t="str">
            <v>CIP1</v>
          </cell>
          <cell r="D3976" t="str">
            <v>M003</v>
          </cell>
          <cell r="E3976">
            <v>44469</v>
          </cell>
          <cell r="F3976" t="str">
            <v>O.LOCKM#CZ6600-C6DA-31/CC4F/HF-20M/GD60SL#TP 68307</v>
          </cell>
          <cell r="G3976">
            <v>119784.91</v>
          </cell>
          <cell r="H3976">
            <v>-2661.89</v>
          </cell>
          <cell r="I3976">
            <v>117123.02</v>
          </cell>
        </row>
        <row r="3977">
          <cell r="A3977">
            <v>30004850</v>
          </cell>
          <cell r="B3977" t="str">
            <v>0</v>
          </cell>
          <cell r="C3977" t="str">
            <v>CIP1</v>
          </cell>
          <cell r="D3977" t="str">
            <v>M003</v>
          </cell>
          <cell r="E3977">
            <v>44469</v>
          </cell>
          <cell r="F3977" t="str">
            <v>O.LOCKM#CZ6600-C6DA-31/CC4F/HF-20M/GD60SL#TP 68305</v>
          </cell>
          <cell r="G3977">
            <v>119784.91</v>
          </cell>
          <cell r="H3977">
            <v>-2661.89</v>
          </cell>
          <cell r="I3977">
            <v>117123.02</v>
          </cell>
        </row>
        <row r="3978">
          <cell r="A3978">
            <v>30004851</v>
          </cell>
          <cell r="B3978" t="str">
            <v>0</v>
          </cell>
          <cell r="C3978" t="str">
            <v>CIP1</v>
          </cell>
          <cell r="D3978" t="str">
            <v>M003</v>
          </cell>
          <cell r="E3978">
            <v>44469</v>
          </cell>
          <cell r="F3978" t="str">
            <v>O.LOCKM#CZ6600-C6DA-31/CC4F/HF-20M/GD60SL#TP 68320</v>
          </cell>
          <cell r="G3978">
            <v>119784.91</v>
          </cell>
          <cell r="H3978">
            <v>-2661.89</v>
          </cell>
          <cell r="I3978">
            <v>117123.02</v>
          </cell>
        </row>
        <row r="3979">
          <cell r="A3979">
            <v>30004852</v>
          </cell>
          <cell r="B3979" t="str">
            <v>0</v>
          </cell>
          <cell r="C3979" t="str">
            <v>CIP1</v>
          </cell>
          <cell r="D3979" t="str">
            <v>M003</v>
          </cell>
          <cell r="E3979">
            <v>44469</v>
          </cell>
          <cell r="F3979" t="str">
            <v>O.LOCKM#CZ6600-C6DA-31/CC4F/HF-20M/GD60SL#TP 68317</v>
          </cell>
          <cell r="G3979">
            <v>119784.91</v>
          </cell>
          <cell r="H3979">
            <v>-2661.89</v>
          </cell>
          <cell r="I3979">
            <v>117123.02</v>
          </cell>
        </row>
        <row r="3980">
          <cell r="A3980">
            <v>30004853</v>
          </cell>
          <cell r="B3980" t="str">
            <v>0</v>
          </cell>
          <cell r="C3980" t="str">
            <v>CIP1</v>
          </cell>
          <cell r="D3980" t="str">
            <v>M003</v>
          </cell>
          <cell r="E3980">
            <v>44469</v>
          </cell>
          <cell r="F3980" t="str">
            <v>O.LOCKM#CZ6600-C6DA-31/CC4F/HF-20M/GD60SL#TP 68301</v>
          </cell>
          <cell r="G3980">
            <v>119784.91</v>
          </cell>
          <cell r="H3980">
            <v>-2661.89</v>
          </cell>
          <cell r="I3980">
            <v>117123.02</v>
          </cell>
        </row>
        <row r="3981">
          <cell r="A3981">
            <v>30004854</v>
          </cell>
          <cell r="B3981" t="str">
            <v>0</v>
          </cell>
          <cell r="C3981" t="str">
            <v>CIP1</v>
          </cell>
          <cell r="D3981" t="str">
            <v>M003</v>
          </cell>
          <cell r="E3981">
            <v>44469</v>
          </cell>
          <cell r="F3981" t="str">
            <v>O.LOCKM#CZ6600-C6DA-31/CC4F/HF-20M/GD60SL#TP 68298</v>
          </cell>
          <cell r="G3981">
            <v>119784.91</v>
          </cell>
          <cell r="H3981">
            <v>-2661.89</v>
          </cell>
          <cell r="I3981">
            <v>117123.02</v>
          </cell>
        </row>
        <row r="3982">
          <cell r="A3982">
            <v>30004855</v>
          </cell>
          <cell r="B3982" t="str">
            <v>0</v>
          </cell>
          <cell r="C3982" t="str">
            <v>CIP1</v>
          </cell>
          <cell r="D3982" t="str">
            <v>M003</v>
          </cell>
          <cell r="E3982">
            <v>44469</v>
          </cell>
          <cell r="F3982" t="str">
            <v>O.LOCKM#CZ6600-C6DA-31/CC4F/HF-20M/GD60SL#TP 68319</v>
          </cell>
          <cell r="G3982">
            <v>119784.91</v>
          </cell>
          <cell r="H3982">
            <v>-2661.89</v>
          </cell>
          <cell r="I3982">
            <v>117123.02</v>
          </cell>
        </row>
        <row r="3983">
          <cell r="A3983">
            <v>30004856</v>
          </cell>
          <cell r="B3983" t="str">
            <v>0</v>
          </cell>
          <cell r="C3983" t="str">
            <v>CIP1</v>
          </cell>
          <cell r="D3983" t="str">
            <v>M003</v>
          </cell>
          <cell r="E3983">
            <v>44469</v>
          </cell>
          <cell r="F3983" t="str">
            <v>O.LOCKM#CZ6600-C6DA-31/CC4F/HF-20M/GD60SL#TP 68314</v>
          </cell>
          <cell r="G3983">
            <v>119784.91</v>
          </cell>
          <cell r="H3983">
            <v>-2661.89</v>
          </cell>
          <cell r="I3983">
            <v>117123.02</v>
          </cell>
        </row>
        <row r="3984">
          <cell r="A3984">
            <v>30004857</v>
          </cell>
          <cell r="B3984" t="str">
            <v>0</v>
          </cell>
          <cell r="C3984" t="str">
            <v>CIP1</v>
          </cell>
          <cell r="D3984" t="str">
            <v>M003</v>
          </cell>
          <cell r="E3984">
            <v>44469</v>
          </cell>
          <cell r="F3984" t="str">
            <v>O.LOCKM#CZ6600-C6DA-31/CC4F/HF-20M/GD60SL#TP 68321</v>
          </cell>
          <cell r="G3984">
            <v>119784.91</v>
          </cell>
          <cell r="H3984">
            <v>-2661.89</v>
          </cell>
          <cell r="I3984">
            <v>117123.02</v>
          </cell>
        </row>
        <row r="3985">
          <cell r="A3985">
            <v>30004858</v>
          </cell>
          <cell r="B3985" t="str">
            <v>0</v>
          </cell>
          <cell r="C3985" t="str">
            <v>CIP1</v>
          </cell>
          <cell r="D3985" t="str">
            <v>M003</v>
          </cell>
          <cell r="E3985">
            <v>44469</v>
          </cell>
          <cell r="F3985" t="str">
            <v>O.LOCKM#CZ6600-C6DA-31/CC4F/HF-20M/GD60SL#TP 68303</v>
          </cell>
          <cell r="G3985">
            <v>119784.91</v>
          </cell>
          <cell r="H3985">
            <v>-2661.89</v>
          </cell>
          <cell r="I3985">
            <v>117123.02</v>
          </cell>
        </row>
        <row r="3986">
          <cell r="A3986">
            <v>30004859</v>
          </cell>
          <cell r="B3986" t="str">
            <v>0</v>
          </cell>
          <cell r="C3986" t="str">
            <v>CIP1</v>
          </cell>
          <cell r="D3986" t="str">
            <v>M003</v>
          </cell>
          <cell r="E3986">
            <v>44469</v>
          </cell>
          <cell r="F3986" t="str">
            <v>Eyelet Hole M# RH-9820-02-12 SL# D0Z92721</v>
          </cell>
          <cell r="G3986">
            <v>904865.56</v>
          </cell>
          <cell r="H3986">
            <v>-20108.12</v>
          </cell>
          <cell r="I3986">
            <v>884757.44</v>
          </cell>
        </row>
        <row r="3987">
          <cell r="A3987">
            <v>30004860</v>
          </cell>
          <cell r="B3987" t="str">
            <v>0</v>
          </cell>
          <cell r="C3987" t="str">
            <v>CIP1</v>
          </cell>
          <cell r="D3987" t="str">
            <v>M003</v>
          </cell>
          <cell r="E3987">
            <v>44531</v>
          </cell>
          <cell r="F3987" t="str">
            <v>Eyelet Hole M# RH-9820-02-12 SL# C0Z90363</v>
          </cell>
          <cell r="G3987">
            <v>881371.74</v>
          </cell>
          <cell r="H3987">
            <v>-4896.51</v>
          </cell>
          <cell r="I3987">
            <v>876475.23</v>
          </cell>
        </row>
        <row r="3988">
          <cell r="A3988">
            <v>30004861</v>
          </cell>
          <cell r="B3988" t="str">
            <v>0</v>
          </cell>
          <cell r="C3988" t="str">
            <v>CIP1</v>
          </cell>
          <cell r="D3988" t="str">
            <v>M003</v>
          </cell>
          <cell r="E3988">
            <v>44531</v>
          </cell>
          <cell r="F3988" t="str">
            <v>Eyelet Hole M# RH-9820-02-12 SL#C0Z90393</v>
          </cell>
          <cell r="G3988">
            <v>881372</v>
          </cell>
          <cell r="H3988">
            <v>-4896.51</v>
          </cell>
          <cell r="I3988">
            <v>876475.49</v>
          </cell>
        </row>
        <row r="3989">
          <cell r="A3989">
            <v>30004862</v>
          </cell>
          <cell r="B3989" t="str">
            <v>0</v>
          </cell>
          <cell r="C3989" t="str">
            <v>CIP1</v>
          </cell>
          <cell r="D3989" t="str">
            <v>M003</v>
          </cell>
          <cell r="E3989">
            <v>44531</v>
          </cell>
          <cell r="F3989" t="str">
            <v>Eyelet Hole M# RH-9820-02-12 SL# D0Z92706</v>
          </cell>
          <cell r="G3989">
            <v>881372</v>
          </cell>
          <cell r="H3989">
            <v>-4896.51</v>
          </cell>
          <cell r="I3989">
            <v>876475.49</v>
          </cell>
        </row>
        <row r="3990">
          <cell r="A3990">
            <v>30004863</v>
          </cell>
          <cell r="B3990" t="str">
            <v>0</v>
          </cell>
          <cell r="C3990" t="str">
            <v>CIP1</v>
          </cell>
          <cell r="D3990" t="str">
            <v>M003</v>
          </cell>
          <cell r="E3990">
            <v>44531</v>
          </cell>
          <cell r="F3990" t="str">
            <v>Eyelet Hole M# RH-9820-02-12 SL# D0Z92721</v>
          </cell>
          <cell r="G3990">
            <v>881372</v>
          </cell>
          <cell r="H3990">
            <v>-4896.51</v>
          </cell>
          <cell r="I3990">
            <v>876475.49</v>
          </cell>
        </row>
        <row r="3991">
          <cell r="A3991">
            <v>30004864</v>
          </cell>
          <cell r="B3991" t="str">
            <v>0</v>
          </cell>
          <cell r="C3991" t="str">
            <v>CIP1</v>
          </cell>
          <cell r="D3991" t="str">
            <v>M003</v>
          </cell>
          <cell r="E3991">
            <v>44531</v>
          </cell>
          <cell r="F3991" t="str">
            <v>Eyelet Hole M# RH-9820-02-12 SL# C0Z90381</v>
          </cell>
          <cell r="G3991">
            <v>881372</v>
          </cell>
          <cell r="H3991">
            <v>-4896.51</v>
          </cell>
          <cell r="I3991">
            <v>876475.49</v>
          </cell>
        </row>
        <row r="3992">
          <cell r="A3992">
            <v>30004865</v>
          </cell>
          <cell r="B3992" t="str">
            <v>0</v>
          </cell>
          <cell r="C3992" t="str">
            <v>CIP1</v>
          </cell>
          <cell r="D3992" t="str">
            <v>M003</v>
          </cell>
          <cell r="E3992">
            <v>44531</v>
          </cell>
          <cell r="F3992" t="str">
            <v>Eyelet Hole M# RH-9820-02-12 SL#C0Z90377</v>
          </cell>
          <cell r="G3992">
            <v>881372</v>
          </cell>
          <cell r="H3992">
            <v>-4896.51</v>
          </cell>
          <cell r="I3992">
            <v>876475.49</v>
          </cell>
        </row>
        <row r="3993">
          <cell r="A3993">
            <v>30004866</v>
          </cell>
          <cell r="B3993" t="str">
            <v>0</v>
          </cell>
          <cell r="C3993" t="str">
            <v>CIP1</v>
          </cell>
          <cell r="D3993" t="str">
            <v>M003</v>
          </cell>
          <cell r="E3993">
            <v>44531</v>
          </cell>
          <cell r="F3993" t="str">
            <v>Eyelet Hole M# RH-9820-02-12 SL# D0Z92727</v>
          </cell>
          <cell r="G3993">
            <v>881372</v>
          </cell>
          <cell r="H3993">
            <v>-4896.51</v>
          </cell>
          <cell r="I3993">
            <v>876475.49</v>
          </cell>
        </row>
        <row r="3994">
          <cell r="A3994">
            <v>30004867</v>
          </cell>
          <cell r="B3994" t="str">
            <v>0</v>
          </cell>
          <cell r="C3994" t="str">
            <v>CIP1</v>
          </cell>
          <cell r="D3994" t="str">
            <v>M003</v>
          </cell>
          <cell r="E3994">
            <v>44531</v>
          </cell>
          <cell r="F3994" t="str">
            <v>Eyelet Hole M# RH-9820-02-12 SL#C0Z90385</v>
          </cell>
          <cell r="G3994">
            <v>881372</v>
          </cell>
          <cell r="H3994">
            <v>-4896.51</v>
          </cell>
          <cell r="I3994">
            <v>876475.49</v>
          </cell>
        </row>
        <row r="3995">
          <cell r="A3995">
            <v>30004868</v>
          </cell>
          <cell r="B3995" t="str">
            <v>0</v>
          </cell>
          <cell r="C3995" t="str">
            <v>CIP1</v>
          </cell>
          <cell r="D3995" t="str">
            <v>M003</v>
          </cell>
          <cell r="E3995">
            <v>44531</v>
          </cell>
          <cell r="F3995" t="str">
            <v>Eyelet Hole M# RH-9820-02-12 SL#D0Z92728</v>
          </cell>
          <cell r="G3995">
            <v>881372</v>
          </cell>
          <cell r="H3995">
            <v>-4896.51</v>
          </cell>
          <cell r="I3995">
            <v>876475.49</v>
          </cell>
        </row>
        <row r="3996">
          <cell r="A3996">
            <v>30004869</v>
          </cell>
          <cell r="B3996" t="str">
            <v>0</v>
          </cell>
          <cell r="C3996" t="str">
            <v>CIP1</v>
          </cell>
          <cell r="D3996" t="str">
            <v>M003</v>
          </cell>
          <cell r="E3996">
            <v>44469</v>
          </cell>
          <cell r="F3996" t="str">
            <v>F. OF ARM M#DA-927A-1-364M/PF-BSL#39Z20484</v>
          </cell>
          <cell r="G3996">
            <v>333080.74</v>
          </cell>
          <cell r="H3996">
            <v>-7401.79</v>
          </cell>
          <cell r="I3996">
            <v>325678.95</v>
          </cell>
        </row>
        <row r="3997">
          <cell r="A3997">
            <v>30004870</v>
          </cell>
          <cell r="B3997" t="str">
            <v>0</v>
          </cell>
          <cell r="C3997" t="str">
            <v>CIP1</v>
          </cell>
          <cell r="D3997" t="str">
            <v>M003</v>
          </cell>
          <cell r="E3997">
            <v>44469</v>
          </cell>
          <cell r="F3997" t="str">
            <v>DOBLE NEEDLEM#T-8452D-S03-N64D/AFLSL#C1Z31208</v>
          </cell>
          <cell r="G3997">
            <v>253133.8</v>
          </cell>
          <cell r="H3997">
            <v>-5625.2</v>
          </cell>
          <cell r="I3997">
            <v>247508.6</v>
          </cell>
        </row>
        <row r="3998">
          <cell r="A3998">
            <v>30004872</v>
          </cell>
          <cell r="B3998" t="str">
            <v>0</v>
          </cell>
          <cell r="C3998" t="str">
            <v>CIP1</v>
          </cell>
          <cell r="D3998" t="str">
            <v>M003</v>
          </cell>
          <cell r="E3998">
            <v>44469</v>
          </cell>
          <cell r="F3998" t="str">
            <v>Loop make blind stitchM#CM-370/Y90SL#CM50995</v>
          </cell>
          <cell r="G3998">
            <v>408678.66</v>
          </cell>
          <cell r="H3998">
            <v>-9081.75</v>
          </cell>
          <cell r="I3998">
            <v>399596.91</v>
          </cell>
        </row>
        <row r="3999">
          <cell r="A3999">
            <v>30004879</v>
          </cell>
          <cell r="B3999" t="str">
            <v>0</v>
          </cell>
          <cell r="C3999" t="str">
            <v>CIP1</v>
          </cell>
          <cell r="D3999" t="str">
            <v>M003</v>
          </cell>
          <cell r="E3999">
            <v>44469</v>
          </cell>
          <cell r="F3999" t="str">
            <v>Multi Ndl Kansai M# DFB-1412P/G60 SL# 2104158</v>
          </cell>
          <cell r="G3999">
            <v>168505.87</v>
          </cell>
          <cell r="H3999">
            <v>-3744.57</v>
          </cell>
          <cell r="I3999">
            <v>164761.29999999999</v>
          </cell>
        </row>
        <row r="4000">
          <cell r="A4000">
            <v>30004880</v>
          </cell>
          <cell r="B4000" t="str">
            <v>0</v>
          </cell>
          <cell r="C4000" t="str">
            <v>CIP1</v>
          </cell>
          <cell r="D4000" t="str">
            <v>M003</v>
          </cell>
          <cell r="E4000">
            <v>44469</v>
          </cell>
          <cell r="F4000" t="str">
            <v>CLOTH CUTTING MCH M# KS-AU-AU-V 10'' SL# 166330J</v>
          </cell>
          <cell r="G4000">
            <v>87061.9</v>
          </cell>
          <cell r="H4000">
            <v>-1934.71</v>
          </cell>
          <cell r="I4000">
            <v>85127.19</v>
          </cell>
        </row>
        <row r="4001">
          <cell r="A4001">
            <v>30004881</v>
          </cell>
          <cell r="B4001" t="str">
            <v>0</v>
          </cell>
          <cell r="C4001" t="str">
            <v>CIP1</v>
          </cell>
          <cell r="D4001" t="str">
            <v>M003</v>
          </cell>
          <cell r="E4001">
            <v>44469</v>
          </cell>
          <cell r="F4001" t="str">
            <v>CLOTH CUTTING MCH M# KS-AU-AU-V 10'' SL# 168410U</v>
          </cell>
          <cell r="G4001">
            <v>87061.9</v>
          </cell>
          <cell r="H4001">
            <v>-1934.71</v>
          </cell>
          <cell r="I4001">
            <v>85127.19</v>
          </cell>
        </row>
        <row r="4002">
          <cell r="A4002">
            <v>30004882</v>
          </cell>
          <cell r="B4002" t="str">
            <v>0</v>
          </cell>
          <cell r="C4002" t="str">
            <v>CIP1</v>
          </cell>
          <cell r="D4002" t="str">
            <v>M003</v>
          </cell>
          <cell r="E4002">
            <v>44469</v>
          </cell>
          <cell r="F4002" t="str">
            <v>CLOTH CUTTING MCH M# KS-AU-AU-V 10'' SL# 166335J</v>
          </cell>
          <cell r="G4002">
            <v>87061.9</v>
          </cell>
          <cell r="H4002">
            <v>-1934.71</v>
          </cell>
          <cell r="I4002">
            <v>85127.19</v>
          </cell>
        </row>
        <row r="4003">
          <cell r="A4003">
            <v>30004883</v>
          </cell>
          <cell r="B4003" t="str">
            <v>0</v>
          </cell>
          <cell r="C4003" t="str">
            <v>CIP1</v>
          </cell>
          <cell r="D4003" t="str">
            <v>M003</v>
          </cell>
          <cell r="E4003">
            <v>44469</v>
          </cell>
          <cell r="F4003" t="str">
            <v>CLOTH CUTTING MCH M# KS-AU-AU-V 10'' SL# 166342J</v>
          </cell>
          <cell r="G4003">
            <v>87061.9</v>
          </cell>
          <cell r="H4003">
            <v>-1934.71</v>
          </cell>
          <cell r="I4003">
            <v>85127.19</v>
          </cell>
        </row>
        <row r="4004">
          <cell r="A4004">
            <v>30004884</v>
          </cell>
          <cell r="B4004" t="str">
            <v>0</v>
          </cell>
          <cell r="C4004" t="str">
            <v>CIP1</v>
          </cell>
          <cell r="D4004" t="str">
            <v>M003</v>
          </cell>
          <cell r="E4004">
            <v>44469</v>
          </cell>
          <cell r="F4004" t="str">
            <v>CLOTH CUTTING MCH M# KS-AU-AU-V 10'' SL# 166334J</v>
          </cell>
          <cell r="G4004">
            <v>87061.9</v>
          </cell>
          <cell r="H4004">
            <v>-1934.71</v>
          </cell>
          <cell r="I4004">
            <v>85127.19</v>
          </cell>
        </row>
        <row r="4005">
          <cell r="A4005">
            <v>30004885</v>
          </cell>
          <cell r="B4005" t="str">
            <v>0</v>
          </cell>
          <cell r="C4005" t="str">
            <v>CIP1</v>
          </cell>
          <cell r="D4005" t="str">
            <v>M003</v>
          </cell>
          <cell r="E4005">
            <v>44469</v>
          </cell>
          <cell r="F4005" t="str">
            <v>CLOTH CUTTING MCH M# KS-AU-AU-V 10'' SL# 166343J</v>
          </cell>
          <cell r="G4005">
            <v>87061.9</v>
          </cell>
          <cell r="H4005">
            <v>-1934.71</v>
          </cell>
          <cell r="I4005">
            <v>85127.19</v>
          </cell>
        </row>
        <row r="4006">
          <cell r="A4006">
            <v>30004886</v>
          </cell>
          <cell r="B4006" t="str">
            <v>0</v>
          </cell>
          <cell r="C4006" t="str">
            <v>CIP1</v>
          </cell>
          <cell r="D4006" t="str">
            <v>M003</v>
          </cell>
          <cell r="E4006">
            <v>44469</v>
          </cell>
          <cell r="F4006" t="str">
            <v>CLOTH CUTTING MCH M# KS-AU-AU-V 10'' SL# 166340J</v>
          </cell>
          <cell r="G4006">
            <v>87061.9</v>
          </cell>
          <cell r="H4006">
            <v>-1934.71</v>
          </cell>
          <cell r="I4006">
            <v>85127.19</v>
          </cell>
        </row>
        <row r="4007">
          <cell r="A4007">
            <v>30004887</v>
          </cell>
          <cell r="B4007" t="str">
            <v>0</v>
          </cell>
          <cell r="C4007" t="str">
            <v>CIP1</v>
          </cell>
          <cell r="D4007" t="str">
            <v>M003</v>
          </cell>
          <cell r="E4007">
            <v>44469</v>
          </cell>
          <cell r="F4007" t="str">
            <v>CLOTH CUTTING MCH M# KS-AU-AU-V 10'' SL# 168415U</v>
          </cell>
          <cell r="G4007">
            <v>87061.9</v>
          </cell>
          <cell r="H4007">
            <v>-1934.71</v>
          </cell>
          <cell r="I4007">
            <v>85127.19</v>
          </cell>
        </row>
        <row r="4008">
          <cell r="A4008">
            <v>30004888</v>
          </cell>
          <cell r="B4008" t="str">
            <v>0</v>
          </cell>
          <cell r="C4008" t="str">
            <v>CIP1</v>
          </cell>
          <cell r="D4008" t="str">
            <v>M003</v>
          </cell>
          <cell r="E4008">
            <v>44469</v>
          </cell>
          <cell r="F4008" t="str">
            <v>CLOTH CUTTING MCH M# KS-AU-AU-V 10'' SL# 166326J</v>
          </cell>
          <cell r="G4008">
            <v>87061.9</v>
          </cell>
          <cell r="H4008">
            <v>-1934.71</v>
          </cell>
          <cell r="I4008">
            <v>85127.19</v>
          </cell>
        </row>
        <row r="4009">
          <cell r="A4009">
            <v>30004889</v>
          </cell>
          <cell r="B4009" t="str">
            <v>0</v>
          </cell>
          <cell r="C4009" t="str">
            <v>CIP1</v>
          </cell>
          <cell r="D4009" t="str">
            <v>M003</v>
          </cell>
          <cell r="E4009">
            <v>44469</v>
          </cell>
          <cell r="F4009" t="str">
            <v>CLOTH CUTTING MCH M# KS-AU-AU-V 10'' SL# 166345J</v>
          </cell>
          <cell r="G4009">
            <v>87061.9</v>
          </cell>
          <cell r="H4009">
            <v>-1934.71</v>
          </cell>
          <cell r="I4009">
            <v>85127.19</v>
          </cell>
        </row>
        <row r="4010">
          <cell r="A4010">
            <v>30004890</v>
          </cell>
          <cell r="B4010" t="str">
            <v>0</v>
          </cell>
          <cell r="C4010" t="str">
            <v>CIP1</v>
          </cell>
          <cell r="D4010" t="str">
            <v>M003</v>
          </cell>
          <cell r="E4010">
            <v>44469</v>
          </cell>
          <cell r="F4010" t="str">
            <v>CLOTH CUTTING MCH M# KS-AU-AU-V 10'' SL# 166336J</v>
          </cell>
          <cell r="G4010">
            <v>87061.9</v>
          </cell>
          <cell r="H4010">
            <v>-1934.71</v>
          </cell>
          <cell r="I4010">
            <v>85127.19</v>
          </cell>
        </row>
        <row r="4011">
          <cell r="A4011">
            <v>30004891</v>
          </cell>
          <cell r="B4011" t="str">
            <v>0</v>
          </cell>
          <cell r="C4011" t="str">
            <v>CIP1</v>
          </cell>
          <cell r="D4011" t="str">
            <v>M003</v>
          </cell>
          <cell r="E4011">
            <v>44469</v>
          </cell>
          <cell r="F4011" t="str">
            <v>CLOTH CUTTING MCH M# KS-AU-AU-V 10'' SL# 166338J</v>
          </cell>
          <cell r="G4011">
            <v>87061.9</v>
          </cell>
          <cell r="H4011">
            <v>-1934.71</v>
          </cell>
          <cell r="I4011">
            <v>85127.19</v>
          </cell>
        </row>
        <row r="4012">
          <cell r="A4012">
            <v>30004892</v>
          </cell>
          <cell r="B4012" t="str">
            <v>0</v>
          </cell>
          <cell r="C4012" t="str">
            <v>CIP1</v>
          </cell>
          <cell r="D4012" t="str">
            <v>M003</v>
          </cell>
          <cell r="E4012">
            <v>44469</v>
          </cell>
          <cell r="F4012" t="str">
            <v>CLOTH CUTTING MCH M# KS-AU-AU-V 10'' SL# 166341J</v>
          </cell>
          <cell r="G4012">
            <v>87061.9</v>
          </cell>
          <cell r="H4012">
            <v>-1934.71</v>
          </cell>
          <cell r="I4012">
            <v>85127.19</v>
          </cell>
        </row>
        <row r="4013">
          <cell r="A4013">
            <v>30004893</v>
          </cell>
          <cell r="B4013" t="str">
            <v>0</v>
          </cell>
          <cell r="C4013" t="str">
            <v>CIP1</v>
          </cell>
          <cell r="D4013" t="str">
            <v>M003</v>
          </cell>
          <cell r="E4013">
            <v>44469</v>
          </cell>
          <cell r="F4013" t="str">
            <v>CLOTH CUTTING MCH M# KS-AU-AU-V 10'' SL# 166339J</v>
          </cell>
          <cell r="G4013">
            <v>87061.9</v>
          </cell>
          <cell r="H4013">
            <v>-1934.71</v>
          </cell>
          <cell r="I4013">
            <v>85127.19</v>
          </cell>
        </row>
        <row r="4014">
          <cell r="A4014">
            <v>30004894</v>
          </cell>
          <cell r="B4014" t="str">
            <v>0</v>
          </cell>
          <cell r="C4014" t="str">
            <v>CIP1</v>
          </cell>
          <cell r="D4014" t="str">
            <v>M003</v>
          </cell>
          <cell r="E4014">
            <v>44469</v>
          </cell>
          <cell r="F4014" t="str">
            <v>CLOTH CUTTING MCH M# KS-AU-AU-V 10'' SL# 166329J</v>
          </cell>
          <cell r="G4014">
            <v>87061.9</v>
          </cell>
          <cell r="H4014">
            <v>-1934.71</v>
          </cell>
          <cell r="I4014">
            <v>85127.19</v>
          </cell>
        </row>
        <row r="4015">
          <cell r="A4015">
            <v>30004895</v>
          </cell>
          <cell r="B4015" t="str">
            <v>0</v>
          </cell>
          <cell r="C4015" t="str">
            <v>CIP1</v>
          </cell>
          <cell r="D4015" t="str">
            <v>M003</v>
          </cell>
          <cell r="E4015">
            <v>44469</v>
          </cell>
          <cell r="F4015" t="str">
            <v>CLOTH CUTTING MCH M# KS-AU-AU-V 10'' SL# 166344J</v>
          </cell>
          <cell r="G4015">
            <v>87061.9</v>
          </cell>
          <cell r="H4015">
            <v>-1934.71</v>
          </cell>
          <cell r="I4015">
            <v>85127.19</v>
          </cell>
        </row>
        <row r="4016">
          <cell r="A4016">
            <v>30004896</v>
          </cell>
          <cell r="B4016" t="str">
            <v>0</v>
          </cell>
          <cell r="C4016" t="str">
            <v>CIP1</v>
          </cell>
          <cell r="D4016" t="str">
            <v>M003</v>
          </cell>
          <cell r="E4016">
            <v>44469</v>
          </cell>
          <cell r="F4016" t="str">
            <v>CLOTH CUTTING MCH M# KS-AU-AU-V 10'' SL# 168409J</v>
          </cell>
          <cell r="G4016">
            <v>87061.9</v>
          </cell>
          <cell r="H4016">
            <v>-1934.71</v>
          </cell>
          <cell r="I4016">
            <v>85127.19</v>
          </cell>
        </row>
        <row r="4017">
          <cell r="A4017">
            <v>30004897</v>
          </cell>
          <cell r="B4017" t="str">
            <v>0</v>
          </cell>
          <cell r="C4017" t="str">
            <v>CIP1</v>
          </cell>
          <cell r="D4017" t="str">
            <v>M003</v>
          </cell>
          <cell r="E4017">
            <v>44469</v>
          </cell>
          <cell r="F4017" t="str">
            <v>CLOTH CUTTING MCH M# KS-AU-AU-V 10'' SL# 168411U</v>
          </cell>
          <cell r="G4017">
            <v>87061.9</v>
          </cell>
          <cell r="H4017">
            <v>-1934.71</v>
          </cell>
          <cell r="I4017">
            <v>85127.19</v>
          </cell>
        </row>
        <row r="4018">
          <cell r="A4018">
            <v>30004898</v>
          </cell>
          <cell r="B4018" t="str">
            <v>0</v>
          </cell>
          <cell r="C4018" t="str">
            <v>CIP1</v>
          </cell>
          <cell r="D4018" t="str">
            <v>M003</v>
          </cell>
          <cell r="E4018">
            <v>44469</v>
          </cell>
          <cell r="F4018" t="str">
            <v>CLOTH CUTTING MCH M# KS-AU-AU-V 10'' SL# 168408U</v>
          </cell>
          <cell r="G4018">
            <v>87061.9</v>
          </cell>
          <cell r="H4018">
            <v>-1934.71</v>
          </cell>
          <cell r="I4018">
            <v>85127.19</v>
          </cell>
        </row>
        <row r="4019">
          <cell r="A4019">
            <v>30004899</v>
          </cell>
          <cell r="B4019" t="str">
            <v>0</v>
          </cell>
          <cell r="C4019" t="str">
            <v>CIP1</v>
          </cell>
          <cell r="D4019" t="str">
            <v>M003</v>
          </cell>
          <cell r="E4019">
            <v>44469</v>
          </cell>
          <cell r="F4019" t="str">
            <v>CLOTH CUTTING MCH M# KS-AU-AU-V 10'' SL# 166337J</v>
          </cell>
          <cell r="G4019">
            <v>87061.9</v>
          </cell>
          <cell r="H4019">
            <v>-1934.71</v>
          </cell>
          <cell r="I4019">
            <v>85127.19</v>
          </cell>
        </row>
        <row r="4020">
          <cell r="A4020">
            <v>30004900</v>
          </cell>
          <cell r="B4020" t="str">
            <v>0</v>
          </cell>
          <cell r="C4020" t="str">
            <v>CIP1</v>
          </cell>
          <cell r="D4020" t="str">
            <v>M003</v>
          </cell>
          <cell r="E4020">
            <v>44469</v>
          </cell>
          <cell r="F4020" t="str">
            <v>COMPACT FUSING PRESS M# HP-450MS SL# 0364220V</v>
          </cell>
          <cell r="G4020">
            <v>205951.85</v>
          </cell>
          <cell r="H4020">
            <v>-4576.71</v>
          </cell>
          <cell r="I4020">
            <v>201375.14</v>
          </cell>
        </row>
        <row r="4021">
          <cell r="A4021">
            <v>30004901</v>
          </cell>
          <cell r="B4021" t="str">
            <v>0</v>
          </cell>
          <cell r="C4021" t="str">
            <v>CIP1</v>
          </cell>
          <cell r="D4021" t="str">
            <v>M003</v>
          </cell>
          <cell r="E4021">
            <v>44469</v>
          </cell>
          <cell r="F4021" t="str">
            <v>Heat Transfer Press Mac M#ST-HT-3025-HP/HM SL# 524</v>
          </cell>
          <cell r="G4021">
            <v>72482.94</v>
          </cell>
          <cell r="H4021">
            <v>-1610.73</v>
          </cell>
          <cell r="I4021">
            <v>70872.210000000006</v>
          </cell>
        </row>
        <row r="4022">
          <cell r="A4022">
            <v>30004902</v>
          </cell>
          <cell r="B4022" t="str">
            <v>0</v>
          </cell>
          <cell r="C4022" t="str">
            <v>CIP1</v>
          </cell>
          <cell r="D4022" t="str">
            <v>M003</v>
          </cell>
          <cell r="E4022">
            <v>44469</v>
          </cell>
          <cell r="F4022" t="str">
            <v>Blind stich M# KL251-12-K/E SL# NR-5459</v>
          </cell>
          <cell r="G4022">
            <v>782760.41</v>
          </cell>
          <cell r="H4022">
            <v>-17394.68</v>
          </cell>
          <cell r="I4022">
            <v>765365.73</v>
          </cell>
        </row>
        <row r="4023">
          <cell r="A4023">
            <v>30004903</v>
          </cell>
          <cell r="B4023" t="str">
            <v>0</v>
          </cell>
          <cell r="C4023" t="str">
            <v>CIP1</v>
          </cell>
          <cell r="D4023" t="str">
            <v>M003</v>
          </cell>
          <cell r="E4023">
            <v>44469</v>
          </cell>
          <cell r="F4023" t="str">
            <v>coolset v5 130*80 Iron Table 3PH/380V/50</v>
          </cell>
          <cell r="G4023">
            <v>62721.94</v>
          </cell>
          <cell r="H4023">
            <v>-1393.82</v>
          </cell>
          <cell r="I4023">
            <v>61328.12</v>
          </cell>
        </row>
        <row r="4024">
          <cell r="A4024">
            <v>30004904</v>
          </cell>
          <cell r="B4024" t="str">
            <v>0</v>
          </cell>
          <cell r="C4024" t="str">
            <v>CIP1</v>
          </cell>
          <cell r="D4024" t="str">
            <v>M003</v>
          </cell>
          <cell r="E4024">
            <v>44469</v>
          </cell>
          <cell r="F4024" t="str">
            <v>coolset v5 130*80 Iron Table 3PH/380V/50</v>
          </cell>
          <cell r="G4024">
            <v>62721.94</v>
          </cell>
          <cell r="H4024">
            <v>-1393.82</v>
          </cell>
          <cell r="I4024">
            <v>61328.12</v>
          </cell>
        </row>
        <row r="4025">
          <cell r="A4025">
            <v>30004905</v>
          </cell>
          <cell r="B4025" t="str">
            <v>0</v>
          </cell>
          <cell r="C4025" t="str">
            <v>CIP1</v>
          </cell>
          <cell r="D4025" t="str">
            <v>M003</v>
          </cell>
          <cell r="E4025">
            <v>44469</v>
          </cell>
          <cell r="F4025" t="str">
            <v>coolset v5 130*80 Iron Table 3PH/380V/50</v>
          </cell>
          <cell r="G4025">
            <v>62721.94</v>
          </cell>
          <cell r="H4025">
            <v>-1393.82</v>
          </cell>
          <cell r="I4025">
            <v>61328.12</v>
          </cell>
        </row>
        <row r="4026">
          <cell r="A4026">
            <v>30004906</v>
          </cell>
          <cell r="B4026" t="str">
            <v>0</v>
          </cell>
          <cell r="C4026" t="str">
            <v>CIP1</v>
          </cell>
          <cell r="D4026" t="str">
            <v>M003</v>
          </cell>
          <cell r="E4026">
            <v>44469</v>
          </cell>
          <cell r="F4026" t="str">
            <v>coolset v5 130*80 Iron Table 3PH/380V/50</v>
          </cell>
          <cell r="G4026">
            <v>62721.94</v>
          </cell>
          <cell r="H4026">
            <v>-1393.82</v>
          </cell>
          <cell r="I4026">
            <v>61328.12</v>
          </cell>
        </row>
        <row r="4027">
          <cell r="A4027">
            <v>30004907</v>
          </cell>
          <cell r="B4027" t="str">
            <v>0</v>
          </cell>
          <cell r="C4027" t="str">
            <v>CIP1</v>
          </cell>
          <cell r="D4027" t="str">
            <v>M003</v>
          </cell>
          <cell r="E4027">
            <v>44469</v>
          </cell>
          <cell r="F4027" t="str">
            <v>coolset v5 130*80 Iron Table 3PH/380V/50</v>
          </cell>
          <cell r="G4027">
            <v>62721.94</v>
          </cell>
          <cell r="H4027">
            <v>-1393.82</v>
          </cell>
          <cell r="I4027">
            <v>61328.12</v>
          </cell>
        </row>
        <row r="4028">
          <cell r="A4028">
            <v>30004908</v>
          </cell>
          <cell r="B4028" t="str">
            <v>0</v>
          </cell>
          <cell r="C4028" t="str">
            <v>CIP1</v>
          </cell>
          <cell r="D4028" t="str">
            <v>M003</v>
          </cell>
          <cell r="E4028">
            <v>44469</v>
          </cell>
          <cell r="F4028" t="str">
            <v>coolset v5 130*80 Iron Table 3PH/380V/50</v>
          </cell>
          <cell r="G4028">
            <v>62721.94</v>
          </cell>
          <cell r="H4028">
            <v>-1393.82</v>
          </cell>
          <cell r="I4028">
            <v>61328.12</v>
          </cell>
        </row>
        <row r="4029">
          <cell r="A4029">
            <v>30004909</v>
          </cell>
          <cell r="B4029" t="str">
            <v>0</v>
          </cell>
          <cell r="C4029" t="str">
            <v>CIP1</v>
          </cell>
          <cell r="D4029" t="str">
            <v>M003</v>
          </cell>
          <cell r="E4029">
            <v>44469</v>
          </cell>
          <cell r="F4029" t="str">
            <v>coolset v5 130*80 Iron Table 3PH/380V/50</v>
          </cell>
          <cell r="G4029">
            <v>62721.94</v>
          </cell>
          <cell r="H4029">
            <v>-1393.82</v>
          </cell>
          <cell r="I4029">
            <v>61328.12</v>
          </cell>
        </row>
        <row r="4030">
          <cell r="A4030">
            <v>30004910</v>
          </cell>
          <cell r="B4030" t="str">
            <v>0</v>
          </cell>
          <cell r="C4030" t="str">
            <v>CIP1</v>
          </cell>
          <cell r="D4030" t="str">
            <v>M003</v>
          </cell>
          <cell r="E4030">
            <v>44469</v>
          </cell>
          <cell r="F4030" t="str">
            <v>coolset v5 130*80 Iron Table 3PH/380V/50</v>
          </cell>
          <cell r="G4030">
            <v>62721.94</v>
          </cell>
          <cell r="H4030">
            <v>-1393.82</v>
          </cell>
          <cell r="I4030">
            <v>61328.12</v>
          </cell>
        </row>
        <row r="4031">
          <cell r="A4031">
            <v>30004911</v>
          </cell>
          <cell r="B4031" t="str">
            <v>0</v>
          </cell>
          <cell r="C4031" t="str">
            <v>CIP1</v>
          </cell>
          <cell r="D4031" t="str">
            <v>M003</v>
          </cell>
          <cell r="E4031">
            <v>44469</v>
          </cell>
          <cell r="F4031" t="str">
            <v>coolset v5 130*80 Iron Table 3PH/380V/50</v>
          </cell>
          <cell r="G4031">
            <v>62721.94</v>
          </cell>
          <cell r="H4031">
            <v>-1393.82</v>
          </cell>
          <cell r="I4031">
            <v>61328.12</v>
          </cell>
        </row>
        <row r="4032">
          <cell r="A4032">
            <v>30004912</v>
          </cell>
          <cell r="B4032" t="str">
            <v>0</v>
          </cell>
          <cell r="C4032" t="str">
            <v>CIP1</v>
          </cell>
          <cell r="D4032" t="str">
            <v>M003</v>
          </cell>
          <cell r="E4032">
            <v>44469</v>
          </cell>
          <cell r="F4032" t="str">
            <v>coolset v5 130*80 Iron Table 3PH/380V/50</v>
          </cell>
          <cell r="G4032">
            <v>62721.94</v>
          </cell>
          <cell r="H4032">
            <v>-1393.82</v>
          </cell>
          <cell r="I4032">
            <v>61328.12</v>
          </cell>
        </row>
        <row r="4033">
          <cell r="A4033">
            <v>30004913</v>
          </cell>
          <cell r="B4033" t="str">
            <v>0</v>
          </cell>
          <cell r="C4033" t="str">
            <v>CIP1</v>
          </cell>
          <cell r="D4033" t="str">
            <v>M003</v>
          </cell>
          <cell r="E4033">
            <v>44469</v>
          </cell>
          <cell r="F4033" t="str">
            <v>coolset v5 130*80 Iron Table 3PH/380V/50</v>
          </cell>
          <cell r="G4033">
            <v>62721.94</v>
          </cell>
          <cell r="H4033">
            <v>-1393.82</v>
          </cell>
          <cell r="I4033">
            <v>61328.12</v>
          </cell>
        </row>
        <row r="4034">
          <cell r="A4034">
            <v>30004914</v>
          </cell>
          <cell r="B4034" t="str">
            <v>0</v>
          </cell>
          <cell r="C4034" t="str">
            <v>CIP1</v>
          </cell>
          <cell r="D4034" t="str">
            <v>M003</v>
          </cell>
          <cell r="E4034">
            <v>44469</v>
          </cell>
          <cell r="F4034" t="str">
            <v>coolset v5 130*80 Iron Table 3PH/380V/50</v>
          </cell>
          <cell r="G4034">
            <v>62721.94</v>
          </cell>
          <cell r="H4034">
            <v>-1393.82</v>
          </cell>
          <cell r="I4034">
            <v>61328.12</v>
          </cell>
        </row>
        <row r="4035">
          <cell r="A4035">
            <v>30004915</v>
          </cell>
          <cell r="B4035" t="str">
            <v>0</v>
          </cell>
          <cell r="C4035" t="str">
            <v>CIP1</v>
          </cell>
          <cell r="D4035" t="str">
            <v>M003</v>
          </cell>
          <cell r="E4035">
            <v>44469</v>
          </cell>
          <cell r="F4035" t="str">
            <v>coolset v5 130*80 Iron Table 3PH/380V/50</v>
          </cell>
          <cell r="G4035">
            <v>62721.94</v>
          </cell>
          <cell r="H4035">
            <v>-1393.82</v>
          </cell>
          <cell r="I4035">
            <v>61328.12</v>
          </cell>
        </row>
        <row r="4036">
          <cell r="A4036">
            <v>30004916</v>
          </cell>
          <cell r="B4036" t="str">
            <v>0</v>
          </cell>
          <cell r="C4036" t="str">
            <v>CIP1</v>
          </cell>
          <cell r="D4036" t="str">
            <v>M003</v>
          </cell>
          <cell r="E4036">
            <v>44469</v>
          </cell>
          <cell r="F4036" t="str">
            <v>coolset v5 130*80 Iron Table 3PH/380V/50</v>
          </cell>
          <cell r="G4036">
            <v>62721.94</v>
          </cell>
          <cell r="H4036">
            <v>-1393.82</v>
          </cell>
          <cell r="I4036">
            <v>61328.12</v>
          </cell>
        </row>
        <row r="4037">
          <cell r="A4037">
            <v>30004917</v>
          </cell>
          <cell r="B4037" t="str">
            <v>0</v>
          </cell>
          <cell r="C4037" t="str">
            <v>CIP1</v>
          </cell>
          <cell r="D4037" t="str">
            <v>M003</v>
          </cell>
          <cell r="E4037">
            <v>44469</v>
          </cell>
          <cell r="F4037" t="str">
            <v>coolset v5 130*80 Iron Table 3PH/380V/50</v>
          </cell>
          <cell r="G4037">
            <v>62721.94</v>
          </cell>
          <cell r="H4037">
            <v>-1393.82</v>
          </cell>
          <cell r="I4037">
            <v>61328.12</v>
          </cell>
        </row>
        <row r="4038">
          <cell r="A4038">
            <v>30004918</v>
          </cell>
          <cell r="B4038" t="str">
            <v>0</v>
          </cell>
          <cell r="C4038" t="str">
            <v>CIP1</v>
          </cell>
          <cell r="D4038" t="str">
            <v>M003</v>
          </cell>
          <cell r="E4038">
            <v>44469</v>
          </cell>
          <cell r="F4038" t="str">
            <v>coolset v5 130*80 Iron Table 3PH/380V/50</v>
          </cell>
          <cell r="G4038">
            <v>62721.94</v>
          </cell>
          <cell r="H4038">
            <v>-1393.82</v>
          </cell>
          <cell r="I4038">
            <v>61328.12</v>
          </cell>
        </row>
        <row r="4039">
          <cell r="A4039">
            <v>30004919</v>
          </cell>
          <cell r="B4039" t="str">
            <v>0</v>
          </cell>
          <cell r="C4039" t="str">
            <v>CIP1</v>
          </cell>
          <cell r="D4039" t="str">
            <v>M003</v>
          </cell>
          <cell r="E4039">
            <v>44469</v>
          </cell>
          <cell r="F4039" t="str">
            <v>coolset v5 130*80 Iron Table 3PH/380V/50</v>
          </cell>
          <cell r="G4039">
            <v>62721.94</v>
          </cell>
          <cell r="H4039">
            <v>-1393.82</v>
          </cell>
          <cell r="I4039">
            <v>61328.12</v>
          </cell>
        </row>
        <row r="4040">
          <cell r="A4040">
            <v>30004920</v>
          </cell>
          <cell r="B4040" t="str">
            <v>0</v>
          </cell>
          <cell r="C4040" t="str">
            <v>CIP1</v>
          </cell>
          <cell r="D4040" t="str">
            <v>M003</v>
          </cell>
          <cell r="E4040">
            <v>44469</v>
          </cell>
          <cell r="F4040" t="str">
            <v>coolset v5 130*80 Iron Table 3PH/380V/50</v>
          </cell>
          <cell r="G4040">
            <v>62721.94</v>
          </cell>
          <cell r="H4040">
            <v>-1393.82</v>
          </cell>
          <cell r="I4040">
            <v>61328.12</v>
          </cell>
        </row>
        <row r="4041">
          <cell r="A4041">
            <v>30004921</v>
          </cell>
          <cell r="B4041" t="str">
            <v>0</v>
          </cell>
          <cell r="C4041" t="str">
            <v>CIP1</v>
          </cell>
          <cell r="D4041" t="str">
            <v>M003</v>
          </cell>
          <cell r="E4041">
            <v>44469</v>
          </cell>
          <cell r="F4041" t="str">
            <v>coolset v5 130*80 Iron Table 3PH/380V/50</v>
          </cell>
          <cell r="G4041">
            <v>62721.94</v>
          </cell>
          <cell r="H4041">
            <v>-1393.82</v>
          </cell>
          <cell r="I4041">
            <v>61328.12</v>
          </cell>
        </row>
        <row r="4042">
          <cell r="A4042">
            <v>30004922</v>
          </cell>
          <cell r="B4042" t="str">
            <v>0</v>
          </cell>
          <cell r="C4042" t="str">
            <v>CIP1</v>
          </cell>
          <cell r="D4042" t="str">
            <v>M003</v>
          </cell>
          <cell r="E4042">
            <v>44469</v>
          </cell>
          <cell r="F4042" t="str">
            <v>coolset v5 130*80 Iron Table 3PH/380V/50</v>
          </cell>
          <cell r="G4042">
            <v>62721.94</v>
          </cell>
          <cell r="H4042">
            <v>-1393.82</v>
          </cell>
          <cell r="I4042">
            <v>61328.12</v>
          </cell>
        </row>
        <row r="4043">
          <cell r="A4043">
            <v>30004923</v>
          </cell>
          <cell r="B4043" t="str">
            <v>0</v>
          </cell>
          <cell r="C4043" t="str">
            <v>CIP1</v>
          </cell>
          <cell r="D4043" t="str">
            <v>M003</v>
          </cell>
          <cell r="E4043">
            <v>44469</v>
          </cell>
          <cell r="F4043" t="str">
            <v>Iron gantry for Coolset v4/v5 flat table</v>
          </cell>
          <cell r="G4043">
            <v>14977.99</v>
          </cell>
          <cell r="H4043">
            <v>-332.84</v>
          </cell>
          <cell r="I4043">
            <v>14645.15</v>
          </cell>
        </row>
        <row r="4044">
          <cell r="A4044">
            <v>30004924</v>
          </cell>
          <cell r="B4044" t="str">
            <v>0</v>
          </cell>
          <cell r="C4044" t="str">
            <v>CIP1</v>
          </cell>
          <cell r="D4044" t="str">
            <v>M003</v>
          </cell>
          <cell r="E4044">
            <v>44469</v>
          </cell>
          <cell r="F4044" t="str">
            <v>Iron gantry for Coolset v4/v5 flat table</v>
          </cell>
          <cell r="G4044">
            <v>14977.99</v>
          </cell>
          <cell r="H4044">
            <v>-332.84</v>
          </cell>
          <cell r="I4044">
            <v>14645.15</v>
          </cell>
        </row>
        <row r="4045">
          <cell r="A4045">
            <v>30004925</v>
          </cell>
          <cell r="B4045" t="str">
            <v>0</v>
          </cell>
          <cell r="C4045" t="str">
            <v>CIP1</v>
          </cell>
          <cell r="D4045" t="str">
            <v>M003</v>
          </cell>
          <cell r="E4045">
            <v>44469</v>
          </cell>
          <cell r="F4045" t="str">
            <v>Iron gantry for Coolset v4/v5 flat table</v>
          </cell>
          <cell r="G4045">
            <v>14977.99</v>
          </cell>
          <cell r="H4045">
            <v>-332.84</v>
          </cell>
          <cell r="I4045">
            <v>14645.15</v>
          </cell>
        </row>
        <row r="4046">
          <cell r="A4046">
            <v>30004926</v>
          </cell>
          <cell r="B4046" t="str">
            <v>0</v>
          </cell>
          <cell r="C4046" t="str">
            <v>CIP1</v>
          </cell>
          <cell r="D4046" t="str">
            <v>M003</v>
          </cell>
          <cell r="E4046">
            <v>44469</v>
          </cell>
          <cell r="F4046" t="str">
            <v>Iron gantry for Coolset v4/v5 flat table</v>
          </cell>
          <cell r="G4046">
            <v>14977.99</v>
          </cell>
          <cell r="H4046">
            <v>-332.84</v>
          </cell>
          <cell r="I4046">
            <v>14645.15</v>
          </cell>
        </row>
        <row r="4047">
          <cell r="A4047">
            <v>30004927</v>
          </cell>
          <cell r="B4047" t="str">
            <v>0</v>
          </cell>
          <cell r="C4047" t="str">
            <v>CIP1</v>
          </cell>
          <cell r="D4047" t="str">
            <v>M003</v>
          </cell>
          <cell r="E4047">
            <v>44469</v>
          </cell>
          <cell r="F4047" t="str">
            <v>Iron gantry for Coolset v4/v5 flat table</v>
          </cell>
          <cell r="G4047">
            <v>14977.99</v>
          </cell>
          <cell r="H4047">
            <v>-332.84</v>
          </cell>
          <cell r="I4047">
            <v>14645.15</v>
          </cell>
        </row>
        <row r="4048">
          <cell r="A4048">
            <v>30004928</v>
          </cell>
          <cell r="B4048" t="str">
            <v>0</v>
          </cell>
          <cell r="C4048" t="str">
            <v>CIP1</v>
          </cell>
          <cell r="D4048" t="str">
            <v>M003</v>
          </cell>
          <cell r="E4048">
            <v>44469</v>
          </cell>
          <cell r="F4048" t="str">
            <v>Iron gantry for Coolset v4/v5 flat table</v>
          </cell>
          <cell r="G4048">
            <v>14977.99</v>
          </cell>
          <cell r="H4048">
            <v>-332.84</v>
          </cell>
          <cell r="I4048">
            <v>14645.15</v>
          </cell>
        </row>
        <row r="4049">
          <cell r="A4049">
            <v>30004929</v>
          </cell>
          <cell r="B4049" t="str">
            <v>0</v>
          </cell>
          <cell r="C4049" t="str">
            <v>CIP1</v>
          </cell>
          <cell r="D4049" t="str">
            <v>M003</v>
          </cell>
          <cell r="E4049">
            <v>44469</v>
          </cell>
          <cell r="F4049" t="str">
            <v>Iron gantry for Coolset v4/v5 flat table</v>
          </cell>
          <cell r="G4049">
            <v>14977.99</v>
          </cell>
          <cell r="H4049">
            <v>-332.84</v>
          </cell>
          <cell r="I4049">
            <v>14645.15</v>
          </cell>
        </row>
        <row r="4050">
          <cell r="A4050">
            <v>30004930</v>
          </cell>
          <cell r="B4050" t="str">
            <v>0</v>
          </cell>
          <cell r="C4050" t="str">
            <v>CIP1</v>
          </cell>
          <cell r="D4050" t="str">
            <v>M003</v>
          </cell>
          <cell r="E4050">
            <v>44469</v>
          </cell>
          <cell r="F4050" t="str">
            <v>Iron gantry for Coolset v4/v5 flat table</v>
          </cell>
          <cell r="G4050">
            <v>14977.99</v>
          </cell>
          <cell r="H4050">
            <v>-332.84</v>
          </cell>
          <cell r="I4050">
            <v>14645.15</v>
          </cell>
        </row>
        <row r="4051">
          <cell r="A4051">
            <v>30004931</v>
          </cell>
          <cell r="B4051" t="str">
            <v>0</v>
          </cell>
          <cell r="C4051" t="str">
            <v>CIP1</v>
          </cell>
          <cell r="D4051" t="str">
            <v>M003</v>
          </cell>
          <cell r="E4051">
            <v>44469</v>
          </cell>
          <cell r="F4051" t="str">
            <v>Iron gantry for Coolset v4/v5 flat table</v>
          </cell>
          <cell r="G4051">
            <v>14977.99</v>
          </cell>
          <cell r="H4051">
            <v>-332.84</v>
          </cell>
          <cell r="I4051">
            <v>14645.15</v>
          </cell>
        </row>
        <row r="4052">
          <cell r="A4052">
            <v>30004932</v>
          </cell>
          <cell r="B4052" t="str">
            <v>0</v>
          </cell>
          <cell r="C4052" t="str">
            <v>CIP1</v>
          </cell>
          <cell r="D4052" t="str">
            <v>M003</v>
          </cell>
          <cell r="E4052">
            <v>44469</v>
          </cell>
          <cell r="F4052" t="str">
            <v>Iron gantry for Coolset v4/v5 flat table</v>
          </cell>
          <cell r="G4052">
            <v>14977.99</v>
          </cell>
          <cell r="H4052">
            <v>-332.84</v>
          </cell>
          <cell r="I4052">
            <v>14645.15</v>
          </cell>
        </row>
        <row r="4053">
          <cell r="A4053">
            <v>30004933</v>
          </cell>
          <cell r="B4053" t="str">
            <v>0</v>
          </cell>
          <cell r="C4053" t="str">
            <v>CIP1</v>
          </cell>
          <cell r="D4053" t="str">
            <v>M003</v>
          </cell>
          <cell r="E4053">
            <v>44469</v>
          </cell>
          <cell r="F4053" t="str">
            <v>Iron gantry for Coolset v4/v5 flat table</v>
          </cell>
          <cell r="G4053">
            <v>14977.99</v>
          </cell>
          <cell r="H4053">
            <v>-332.84</v>
          </cell>
          <cell r="I4053">
            <v>14645.15</v>
          </cell>
        </row>
        <row r="4054">
          <cell r="A4054">
            <v>30004934</v>
          </cell>
          <cell r="B4054" t="str">
            <v>0</v>
          </cell>
          <cell r="C4054" t="str">
            <v>CIP1</v>
          </cell>
          <cell r="D4054" t="str">
            <v>M003</v>
          </cell>
          <cell r="E4054">
            <v>44469</v>
          </cell>
          <cell r="F4054" t="str">
            <v>Iron gantry for Coolset v4/v5 flat table</v>
          </cell>
          <cell r="G4054">
            <v>14977.99</v>
          </cell>
          <cell r="H4054">
            <v>-332.84</v>
          </cell>
          <cell r="I4054">
            <v>14645.15</v>
          </cell>
        </row>
        <row r="4055">
          <cell r="A4055">
            <v>30004935</v>
          </cell>
          <cell r="B4055" t="str">
            <v>0</v>
          </cell>
          <cell r="C4055" t="str">
            <v>CIP1</v>
          </cell>
          <cell r="D4055" t="str">
            <v>M003</v>
          </cell>
          <cell r="E4055">
            <v>44469</v>
          </cell>
          <cell r="F4055" t="str">
            <v>Iron gantry for Coolset v4/v5 flat table</v>
          </cell>
          <cell r="G4055">
            <v>14977.99</v>
          </cell>
          <cell r="H4055">
            <v>-332.84</v>
          </cell>
          <cell r="I4055">
            <v>14645.15</v>
          </cell>
        </row>
        <row r="4056">
          <cell r="A4056">
            <v>30004936</v>
          </cell>
          <cell r="B4056" t="str">
            <v>0</v>
          </cell>
          <cell r="C4056" t="str">
            <v>CIP1</v>
          </cell>
          <cell r="D4056" t="str">
            <v>M003</v>
          </cell>
          <cell r="E4056">
            <v>44469</v>
          </cell>
          <cell r="F4056" t="str">
            <v>Iron gantry for Coolset v4/v5 flat table</v>
          </cell>
          <cell r="G4056">
            <v>14977.99</v>
          </cell>
          <cell r="H4056">
            <v>-332.84</v>
          </cell>
          <cell r="I4056">
            <v>14645.15</v>
          </cell>
        </row>
        <row r="4057">
          <cell r="A4057">
            <v>30004937</v>
          </cell>
          <cell r="B4057" t="str">
            <v>0</v>
          </cell>
          <cell r="C4057" t="str">
            <v>CIP1</v>
          </cell>
          <cell r="D4057" t="str">
            <v>M003</v>
          </cell>
          <cell r="E4057">
            <v>44469</v>
          </cell>
          <cell r="F4057" t="str">
            <v>Iron gantry for Coolset v4/v5 flat table</v>
          </cell>
          <cell r="G4057">
            <v>14977.99</v>
          </cell>
          <cell r="H4057">
            <v>-332.84</v>
          </cell>
          <cell r="I4057">
            <v>14645.15</v>
          </cell>
        </row>
        <row r="4058">
          <cell r="A4058">
            <v>30004938</v>
          </cell>
          <cell r="B4058" t="str">
            <v>0</v>
          </cell>
          <cell r="C4058" t="str">
            <v>CIP1</v>
          </cell>
          <cell r="D4058" t="str">
            <v>M003</v>
          </cell>
          <cell r="E4058">
            <v>44469</v>
          </cell>
          <cell r="F4058" t="str">
            <v>Iron gantry for Coolset v4/v5 flat table</v>
          </cell>
          <cell r="G4058">
            <v>14977.99</v>
          </cell>
          <cell r="H4058">
            <v>-332.84</v>
          </cell>
          <cell r="I4058">
            <v>14645.15</v>
          </cell>
        </row>
        <row r="4059">
          <cell r="A4059">
            <v>30004939</v>
          </cell>
          <cell r="B4059" t="str">
            <v>0</v>
          </cell>
          <cell r="C4059" t="str">
            <v>CIP1</v>
          </cell>
          <cell r="D4059" t="str">
            <v>M003</v>
          </cell>
          <cell r="E4059">
            <v>44469</v>
          </cell>
          <cell r="F4059" t="str">
            <v>Iron gantry for Coolset v4/v5 flat table</v>
          </cell>
          <cell r="G4059">
            <v>14977.99</v>
          </cell>
          <cell r="H4059">
            <v>-332.84</v>
          </cell>
          <cell r="I4059">
            <v>14645.15</v>
          </cell>
        </row>
        <row r="4060">
          <cell r="A4060">
            <v>30004940</v>
          </cell>
          <cell r="B4060" t="str">
            <v>0</v>
          </cell>
          <cell r="C4060" t="str">
            <v>CIP1</v>
          </cell>
          <cell r="D4060" t="str">
            <v>M003</v>
          </cell>
          <cell r="E4060">
            <v>44469</v>
          </cell>
          <cell r="F4060" t="str">
            <v>Iron gantry for Coolset v4/v5 flat table</v>
          </cell>
          <cell r="G4060">
            <v>14977.99</v>
          </cell>
          <cell r="H4060">
            <v>-332.84</v>
          </cell>
          <cell r="I4060">
            <v>14645.15</v>
          </cell>
        </row>
        <row r="4061">
          <cell r="A4061">
            <v>30004941</v>
          </cell>
          <cell r="B4061" t="str">
            <v>0</v>
          </cell>
          <cell r="C4061" t="str">
            <v>CIP1</v>
          </cell>
          <cell r="D4061" t="str">
            <v>M003</v>
          </cell>
          <cell r="E4061">
            <v>44469</v>
          </cell>
          <cell r="F4061" t="str">
            <v>Iron gantry for Coolset v4/v5 flat table</v>
          </cell>
          <cell r="G4061">
            <v>14977.99</v>
          </cell>
          <cell r="H4061">
            <v>-332.84</v>
          </cell>
          <cell r="I4061">
            <v>14645.15</v>
          </cell>
        </row>
        <row r="4062">
          <cell r="A4062">
            <v>30004942</v>
          </cell>
          <cell r="B4062" t="str">
            <v>0</v>
          </cell>
          <cell r="C4062" t="str">
            <v>CIP1</v>
          </cell>
          <cell r="D4062" t="str">
            <v>M003</v>
          </cell>
          <cell r="E4062">
            <v>44469</v>
          </cell>
          <cell r="F4062" t="str">
            <v>Iron gantry for Coolset v4/v5 flat table</v>
          </cell>
          <cell r="G4062">
            <v>14977.99</v>
          </cell>
          <cell r="H4062">
            <v>-332.84</v>
          </cell>
          <cell r="I4062">
            <v>14645.15</v>
          </cell>
        </row>
        <row r="4063">
          <cell r="A4063">
            <v>30004943</v>
          </cell>
          <cell r="B4063" t="str">
            <v>0</v>
          </cell>
          <cell r="C4063" t="str">
            <v>CIP1</v>
          </cell>
          <cell r="D4063" t="str">
            <v>M003</v>
          </cell>
          <cell r="E4063">
            <v>44469</v>
          </cell>
          <cell r="F4063" t="str">
            <v>AS 1450 iron complete with 2x2.5m hoses</v>
          </cell>
          <cell r="G4063">
            <v>16382.99</v>
          </cell>
          <cell r="H4063">
            <v>-364.07</v>
          </cell>
          <cell r="I4063">
            <v>16018.92</v>
          </cell>
        </row>
        <row r="4064">
          <cell r="A4064">
            <v>30004944</v>
          </cell>
          <cell r="B4064" t="str">
            <v>0</v>
          </cell>
          <cell r="C4064" t="str">
            <v>CIP1</v>
          </cell>
          <cell r="D4064" t="str">
            <v>M003</v>
          </cell>
          <cell r="E4064">
            <v>44469</v>
          </cell>
          <cell r="F4064" t="str">
            <v>AS 1450 iron complete with 2x2.5m hoses</v>
          </cell>
          <cell r="G4064">
            <v>16382.99</v>
          </cell>
          <cell r="H4064">
            <v>-364.07</v>
          </cell>
          <cell r="I4064">
            <v>16018.92</v>
          </cell>
        </row>
        <row r="4065">
          <cell r="A4065">
            <v>30004945</v>
          </cell>
          <cell r="B4065" t="str">
            <v>0</v>
          </cell>
          <cell r="C4065" t="str">
            <v>CIP1</v>
          </cell>
          <cell r="D4065" t="str">
            <v>M003</v>
          </cell>
          <cell r="E4065">
            <v>44469</v>
          </cell>
          <cell r="F4065" t="str">
            <v>AS 1450 iron complete with 2x2.5m hoses</v>
          </cell>
          <cell r="G4065">
            <v>16382.99</v>
          </cell>
          <cell r="H4065">
            <v>-364.07</v>
          </cell>
          <cell r="I4065">
            <v>16018.92</v>
          </cell>
        </row>
        <row r="4066">
          <cell r="A4066">
            <v>30004946</v>
          </cell>
          <cell r="B4066" t="str">
            <v>0</v>
          </cell>
          <cell r="C4066" t="str">
            <v>CIP1</v>
          </cell>
          <cell r="D4066" t="str">
            <v>M003</v>
          </cell>
          <cell r="E4066">
            <v>44469</v>
          </cell>
          <cell r="F4066" t="str">
            <v>AS 1450 iron complete with 2x2.5m hoses</v>
          </cell>
          <cell r="G4066">
            <v>16382.99</v>
          </cell>
          <cell r="H4066">
            <v>-364.07</v>
          </cell>
          <cell r="I4066">
            <v>16018.92</v>
          </cell>
        </row>
        <row r="4067">
          <cell r="A4067">
            <v>30004947</v>
          </cell>
          <cell r="B4067" t="str">
            <v>0</v>
          </cell>
          <cell r="C4067" t="str">
            <v>CIP1</v>
          </cell>
          <cell r="D4067" t="str">
            <v>M003</v>
          </cell>
          <cell r="E4067">
            <v>44469</v>
          </cell>
          <cell r="F4067" t="str">
            <v>AS 1450 iron complete with 2x2.5m hoses</v>
          </cell>
          <cell r="G4067">
            <v>16382.99</v>
          </cell>
          <cell r="H4067">
            <v>-364.07</v>
          </cell>
          <cell r="I4067">
            <v>16018.92</v>
          </cell>
        </row>
        <row r="4068">
          <cell r="A4068">
            <v>30004948</v>
          </cell>
          <cell r="B4068" t="str">
            <v>0</v>
          </cell>
          <cell r="C4068" t="str">
            <v>CIP1</v>
          </cell>
          <cell r="D4068" t="str">
            <v>M003</v>
          </cell>
          <cell r="E4068">
            <v>44469</v>
          </cell>
          <cell r="F4068" t="str">
            <v>AS 1450 iron complete with 2x2.5m hoses</v>
          </cell>
          <cell r="G4068">
            <v>16382.99</v>
          </cell>
          <cell r="H4068">
            <v>-364.07</v>
          </cell>
          <cell r="I4068">
            <v>16018.92</v>
          </cell>
        </row>
        <row r="4069">
          <cell r="A4069">
            <v>30004949</v>
          </cell>
          <cell r="B4069" t="str">
            <v>0</v>
          </cell>
          <cell r="C4069" t="str">
            <v>CIP1</v>
          </cell>
          <cell r="D4069" t="str">
            <v>M003</v>
          </cell>
          <cell r="E4069">
            <v>44469</v>
          </cell>
          <cell r="F4069" t="str">
            <v>AS 1450 iron complete with 2x2.5m hoses</v>
          </cell>
          <cell r="G4069">
            <v>16382.99</v>
          </cell>
          <cell r="H4069">
            <v>-364.07</v>
          </cell>
          <cell r="I4069">
            <v>16018.92</v>
          </cell>
        </row>
        <row r="4070">
          <cell r="A4070">
            <v>30004950</v>
          </cell>
          <cell r="B4070" t="str">
            <v>0</v>
          </cell>
          <cell r="C4070" t="str">
            <v>CIP1</v>
          </cell>
          <cell r="D4070" t="str">
            <v>M003</v>
          </cell>
          <cell r="E4070">
            <v>44469</v>
          </cell>
          <cell r="F4070" t="str">
            <v>AS 1450 iron complete with 2x2.5m hoses</v>
          </cell>
          <cell r="G4070">
            <v>16382.99</v>
          </cell>
          <cell r="H4070">
            <v>-364.07</v>
          </cell>
          <cell r="I4070">
            <v>16018.92</v>
          </cell>
        </row>
        <row r="4071">
          <cell r="A4071">
            <v>30004951</v>
          </cell>
          <cell r="B4071" t="str">
            <v>0</v>
          </cell>
          <cell r="C4071" t="str">
            <v>CIP1</v>
          </cell>
          <cell r="D4071" t="str">
            <v>M003</v>
          </cell>
          <cell r="E4071">
            <v>44469</v>
          </cell>
          <cell r="F4071" t="str">
            <v>AS 1450 iron complete with 2x2.5m hoses</v>
          </cell>
          <cell r="G4071">
            <v>16382.99</v>
          </cell>
          <cell r="H4071">
            <v>-364.07</v>
          </cell>
          <cell r="I4071">
            <v>16018.92</v>
          </cell>
        </row>
        <row r="4072">
          <cell r="A4072">
            <v>30004952</v>
          </cell>
          <cell r="B4072" t="str">
            <v>0</v>
          </cell>
          <cell r="C4072" t="str">
            <v>CIP1</v>
          </cell>
          <cell r="D4072" t="str">
            <v>M003</v>
          </cell>
          <cell r="E4072">
            <v>44469</v>
          </cell>
          <cell r="F4072" t="str">
            <v>AS 1450 iron complete with 2x2.5m hoses</v>
          </cell>
          <cell r="G4072">
            <v>16382.99</v>
          </cell>
          <cell r="H4072">
            <v>-364.07</v>
          </cell>
          <cell r="I4072">
            <v>16018.92</v>
          </cell>
        </row>
        <row r="4073">
          <cell r="A4073">
            <v>30004953</v>
          </cell>
          <cell r="B4073" t="str">
            <v>0</v>
          </cell>
          <cell r="C4073" t="str">
            <v>CIP1</v>
          </cell>
          <cell r="D4073" t="str">
            <v>M003</v>
          </cell>
          <cell r="E4073">
            <v>44469</v>
          </cell>
          <cell r="F4073" t="str">
            <v>AS 1450 iron complete with 2x2.5m hoses</v>
          </cell>
          <cell r="G4073">
            <v>16382.99</v>
          </cell>
          <cell r="H4073">
            <v>-364.07</v>
          </cell>
          <cell r="I4073">
            <v>16018.92</v>
          </cell>
        </row>
        <row r="4074">
          <cell r="A4074">
            <v>30004954</v>
          </cell>
          <cell r="B4074" t="str">
            <v>0</v>
          </cell>
          <cell r="C4074" t="str">
            <v>CIP1</v>
          </cell>
          <cell r="D4074" t="str">
            <v>M003</v>
          </cell>
          <cell r="E4074">
            <v>44469</v>
          </cell>
          <cell r="F4074" t="str">
            <v>AS 1450 iron complete with 2x2.5m hoses</v>
          </cell>
          <cell r="G4074">
            <v>16382.99</v>
          </cell>
          <cell r="H4074">
            <v>-364.07</v>
          </cell>
          <cell r="I4074">
            <v>16018.92</v>
          </cell>
        </row>
        <row r="4075">
          <cell r="A4075">
            <v>30004955</v>
          </cell>
          <cell r="B4075" t="str">
            <v>0</v>
          </cell>
          <cell r="C4075" t="str">
            <v>CIP1</v>
          </cell>
          <cell r="D4075" t="str">
            <v>M003</v>
          </cell>
          <cell r="E4075">
            <v>44469</v>
          </cell>
          <cell r="F4075" t="str">
            <v>AS 1450 iron complete with 2x2.5m hoses</v>
          </cell>
          <cell r="G4075">
            <v>16382.99</v>
          </cell>
          <cell r="H4075">
            <v>-364.07</v>
          </cell>
          <cell r="I4075">
            <v>16018.92</v>
          </cell>
        </row>
        <row r="4076">
          <cell r="A4076">
            <v>30004956</v>
          </cell>
          <cell r="B4076" t="str">
            <v>0</v>
          </cell>
          <cell r="C4076" t="str">
            <v>CIP1</v>
          </cell>
          <cell r="D4076" t="str">
            <v>M003</v>
          </cell>
          <cell r="E4076">
            <v>44469</v>
          </cell>
          <cell r="F4076" t="str">
            <v>AS 1450 iron complete with 2x2.5m hoses</v>
          </cell>
          <cell r="G4076">
            <v>16382.99</v>
          </cell>
          <cell r="H4076">
            <v>-364.07</v>
          </cell>
          <cell r="I4076">
            <v>16018.92</v>
          </cell>
        </row>
        <row r="4077">
          <cell r="A4077">
            <v>30004957</v>
          </cell>
          <cell r="B4077" t="str">
            <v>0</v>
          </cell>
          <cell r="C4077" t="str">
            <v>CIP1</v>
          </cell>
          <cell r="D4077" t="str">
            <v>M003</v>
          </cell>
          <cell r="E4077">
            <v>44469</v>
          </cell>
          <cell r="F4077" t="str">
            <v>AS 1450 iron complete with 2x2.5m hoses</v>
          </cell>
          <cell r="G4077">
            <v>16382.99</v>
          </cell>
          <cell r="H4077">
            <v>-364.07</v>
          </cell>
          <cell r="I4077">
            <v>16018.92</v>
          </cell>
        </row>
        <row r="4078">
          <cell r="A4078">
            <v>30004958</v>
          </cell>
          <cell r="B4078" t="str">
            <v>0</v>
          </cell>
          <cell r="C4078" t="str">
            <v>CIP1</v>
          </cell>
          <cell r="D4078" t="str">
            <v>M003</v>
          </cell>
          <cell r="E4078">
            <v>44469</v>
          </cell>
          <cell r="F4078" t="str">
            <v>AS 1450 iron complete with 2x2.5m hoses</v>
          </cell>
          <cell r="G4078">
            <v>16382.99</v>
          </cell>
          <cell r="H4078">
            <v>-364.07</v>
          </cell>
          <cell r="I4078">
            <v>16018.92</v>
          </cell>
        </row>
        <row r="4079">
          <cell r="A4079">
            <v>30004959</v>
          </cell>
          <cell r="B4079" t="str">
            <v>0</v>
          </cell>
          <cell r="C4079" t="str">
            <v>CIP1</v>
          </cell>
          <cell r="D4079" t="str">
            <v>M003</v>
          </cell>
          <cell r="E4079">
            <v>44469</v>
          </cell>
          <cell r="F4079" t="str">
            <v>AS 1450 iron complete with 2x2.5m hoses</v>
          </cell>
          <cell r="G4079">
            <v>16382.99</v>
          </cell>
          <cell r="H4079">
            <v>-364.07</v>
          </cell>
          <cell r="I4079">
            <v>16018.92</v>
          </cell>
        </row>
        <row r="4080">
          <cell r="A4080">
            <v>30004960</v>
          </cell>
          <cell r="B4080" t="str">
            <v>0</v>
          </cell>
          <cell r="C4080" t="str">
            <v>CIP1</v>
          </cell>
          <cell r="D4080" t="str">
            <v>M003</v>
          </cell>
          <cell r="E4080">
            <v>44469</v>
          </cell>
          <cell r="F4080" t="str">
            <v>AS 1450 iron complete with 2x2.5m hoses</v>
          </cell>
          <cell r="G4080">
            <v>16382.99</v>
          </cell>
          <cell r="H4080">
            <v>-364.07</v>
          </cell>
          <cell r="I4080">
            <v>16018.92</v>
          </cell>
        </row>
        <row r="4081">
          <cell r="A4081">
            <v>30004961</v>
          </cell>
          <cell r="B4081" t="str">
            <v>0</v>
          </cell>
          <cell r="C4081" t="str">
            <v>CIP1</v>
          </cell>
          <cell r="D4081" t="str">
            <v>M003</v>
          </cell>
          <cell r="E4081">
            <v>44469</v>
          </cell>
          <cell r="F4081" t="str">
            <v>AS 1450 iron complete with 2x2.5m hoses</v>
          </cell>
          <cell r="G4081">
            <v>16382.99</v>
          </cell>
          <cell r="H4081">
            <v>-364.07</v>
          </cell>
          <cell r="I4081">
            <v>16018.92</v>
          </cell>
        </row>
        <row r="4082">
          <cell r="A4082">
            <v>30004962</v>
          </cell>
          <cell r="B4082" t="str">
            <v>0</v>
          </cell>
          <cell r="C4082" t="str">
            <v>CIP1</v>
          </cell>
          <cell r="D4082" t="str">
            <v>M003</v>
          </cell>
          <cell r="E4082">
            <v>44469</v>
          </cell>
          <cell r="F4082" t="str">
            <v>AS 1450 iron complete with 2x2.5m hoses</v>
          </cell>
          <cell r="G4082">
            <v>16383.74</v>
          </cell>
          <cell r="H4082">
            <v>-364.08</v>
          </cell>
          <cell r="I4082">
            <v>16019.66</v>
          </cell>
        </row>
        <row r="4083">
          <cell r="A4083">
            <v>30004964</v>
          </cell>
          <cell r="B4083" t="str">
            <v>0</v>
          </cell>
          <cell r="C4083" t="str">
            <v>CIP1</v>
          </cell>
          <cell r="D4083" t="str">
            <v>M003</v>
          </cell>
          <cell r="E4083">
            <v>44500</v>
          </cell>
          <cell r="F4083" t="str">
            <v>Air floatation table standard</v>
          </cell>
          <cell r="G4083">
            <v>537231.17000000004</v>
          </cell>
          <cell r="H4083">
            <v>-8953.85</v>
          </cell>
          <cell r="I4083">
            <v>528277.31999999995</v>
          </cell>
        </row>
        <row r="4084">
          <cell r="A4084">
            <v>30004965</v>
          </cell>
          <cell r="B4084" t="str">
            <v>0</v>
          </cell>
          <cell r="C4084" t="str">
            <v>CIP1</v>
          </cell>
          <cell r="D4084" t="str">
            <v>M003</v>
          </cell>
          <cell r="E4084">
            <v>44500</v>
          </cell>
          <cell r="F4084" t="str">
            <v>Vacuum pump</v>
          </cell>
          <cell r="G4084">
            <v>50034</v>
          </cell>
          <cell r="H4084">
            <v>-833.9</v>
          </cell>
          <cell r="I4084">
            <v>49200.1</v>
          </cell>
        </row>
        <row r="4085">
          <cell r="A4085">
            <v>30004966</v>
          </cell>
          <cell r="B4085" t="str">
            <v>0</v>
          </cell>
          <cell r="C4085" t="str">
            <v>CIP1</v>
          </cell>
          <cell r="D4085" t="str">
            <v>M003</v>
          </cell>
          <cell r="E4085">
            <v>44500</v>
          </cell>
          <cell r="F4085" t="str">
            <v>Vacuum pump</v>
          </cell>
          <cell r="G4085">
            <v>50034</v>
          </cell>
          <cell r="H4085">
            <v>-833.9</v>
          </cell>
          <cell r="I4085">
            <v>49200.1</v>
          </cell>
        </row>
        <row r="4086">
          <cell r="A4086">
            <v>30004967</v>
          </cell>
          <cell r="B4086" t="str">
            <v>0</v>
          </cell>
          <cell r="C4086" t="str">
            <v>CIP1</v>
          </cell>
          <cell r="D4086" t="str">
            <v>M003</v>
          </cell>
          <cell r="E4086">
            <v>44500</v>
          </cell>
          <cell r="F4086" t="str">
            <v>Vacuum pump</v>
          </cell>
          <cell r="G4086">
            <v>50034</v>
          </cell>
          <cell r="H4086">
            <v>-833.9</v>
          </cell>
          <cell r="I4086">
            <v>49200.1</v>
          </cell>
        </row>
        <row r="4087">
          <cell r="A4087">
            <v>30004968</v>
          </cell>
          <cell r="B4087" t="str">
            <v>0</v>
          </cell>
          <cell r="C4087" t="str">
            <v>CIP1</v>
          </cell>
          <cell r="D4087" t="str">
            <v>M003</v>
          </cell>
          <cell r="E4087">
            <v>44500</v>
          </cell>
          <cell r="F4087" t="str">
            <v>Vacuum pump</v>
          </cell>
          <cell r="G4087">
            <v>50034</v>
          </cell>
          <cell r="H4087">
            <v>-833.9</v>
          </cell>
          <cell r="I4087">
            <v>49200.1</v>
          </cell>
        </row>
        <row r="4088">
          <cell r="A4088">
            <v>30004969</v>
          </cell>
          <cell r="B4088" t="str">
            <v>0</v>
          </cell>
          <cell r="C4088" t="str">
            <v>CIP1</v>
          </cell>
          <cell r="D4088" t="str">
            <v>M003</v>
          </cell>
          <cell r="E4088">
            <v>44500</v>
          </cell>
          <cell r="F4088" t="str">
            <v>Vacuum pump</v>
          </cell>
          <cell r="G4088">
            <v>50034</v>
          </cell>
          <cell r="H4088">
            <v>-833.9</v>
          </cell>
          <cell r="I4088">
            <v>49200.1</v>
          </cell>
        </row>
        <row r="4089">
          <cell r="A4089">
            <v>30004970</v>
          </cell>
          <cell r="B4089" t="str">
            <v>0</v>
          </cell>
          <cell r="C4089" t="str">
            <v>CIP1</v>
          </cell>
          <cell r="D4089" t="str">
            <v>M003</v>
          </cell>
          <cell r="E4089">
            <v>44500</v>
          </cell>
          <cell r="F4089" t="str">
            <v>AIR FLU CUTTING TABLE TOP</v>
          </cell>
          <cell r="G4089">
            <v>762540.33</v>
          </cell>
          <cell r="H4089">
            <v>-12709.01</v>
          </cell>
          <cell r="I4089">
            <v>749831.32</v>
          </cell>
        </row>
        <row r="4090">
          <cell r="A4090">
            <v>40000480</v>
          </cell>
          <cell r="B4090" t="str">
            <v>0</v>
          </cell>
          <cell r="C4090" t="str">
            <v>CIP1</v>
          </cell>
          <cell r="D4090" t="str">
            <v>M004</v>
          </cell>
          <cell r="E4090">
            <v>39627</v>
          </cell>
          <cell r="F4090" t="str">
            <v>Chair</v>
          </cell>
          <cell r="G4090">
            <v>58000</v>
          </cell>
          <cell r="H4090">
            <v>-58000</v>
          </cell>
          <cell r="I4090">
            <v>0</v>
          </cell>
        </row>
        <row r="4091">
          <cell r="A4091">
            <v>40000482</v>
          </cell>
          <cell r="B4091" t="str">
            <v>0</v>
          </cell>
          <cell r="C4091" t="str">
            <v>CIP1</v>
          </cell>
          <cell r="D4091" t="str">
            <v>M004</v>
          </cell>
          <cell r="E4091">
            <v>41608</v>
          </cell>
          <cell r="F4091" t="str">
            <v>Chair</v>
          </cell>
          <cell r="G4091">
            <v>11420</v>
          </cell>
          <cell r="H4091">
            <v>-9326.33</v>
          </cell>
          <cell r="I4091">
            <v>2093.67</v>
          </cell>
        </row>
        <row r="4092">
          <cell r="A4092">
            <v>40000483</v>
          </cell>
          <cell r="B4092" t="str">
            <v>0</v>
          </cell>
          <cell r="C4092" t="str">
            <v>CIP1</v>
          </cell>
          <cell r="D4092" t="str">
            <v>M004</v>
          </cell>
          <cell r="E4092">
            <v>41652</v>
          </cell>
          <cell r="F4092" t="str">
            <v>Chair</v>
          </cell>
          <cell r="G4092">
            <v>124800</v>
          </cell>
          <cell r="H4092">
            <v>-99840</v>
          </cell>
          <cell r="I4092">
            <v>24960</v>
          </cell>
        </row>
        <row r="4093">
          <cell r="A4093">
            <v>40000485</v>
          </cell>
          <cell r="B4093" t="str">
            <v>0</v>
          </cell>
          <cell r="C4093" t="str">
            <v>CIP1</v>
          </cell>
          <cell r="D4093" t="str">
            <v>M004</v>
          </cell>
          <cell r="E4093">
            <v>41060</v>
          </cell>
          <cell r="F4093" t="str">
            <v>Chair</v>
          </cell>
          <cell r="G4093">
            <v>27680</v>
          </cell>
          <cell r="H4093">
            <v>-26757.33</v>
          </cell>
          <cell r="I4093">
            <v>922.67</v>
          </cell>
        </row>
        <row r="4094">
          <cell r="A4094">
            <v>40000488</v>
          </cell>
          <cell r="B4094" t="str">
            <v>0</v>
          </cell>
          <cell r="C4094" t="str">
            <v>CIP1</v>
          </cell>
          <cell r="D4094" t="str">
            <v>M004</v>
          </cell>
          <cell r="E4094">
            <v>39263</v>
          </cell>
          <cell r="F4094" t="str">
            <v>Chair</v>
          </cell>
          <cell r="G4094">
            <v>117000</v>
          </cell>
          <cell r="H4094">
            <v>-117000</v>
          </cell>
          <cell r="I4094">
            <v>0</v>
          </cell>
        </row>
        <row r="4095">
          <cell r="A4095">
            <v>40000489</v>
          </cell>
          <cell r="B4095" t="str">
            <v>0</v>
          </cell>
          <cell r="C4095" t="str">
            <v>CIP1</v>
          </cell>
          <cell r="D4095" t="str">
            <v>M004</v>
          </cell>
          <cell r="E4095">
            <v>39421</v>
          </cell>
          <cell r="F4095" t="str">
            <v>Chair</v>
          </cell>
          <cell r="G4095">
            <v>272400</v>
          </cell>
          <cell r="H4095">
            <v>-272400</v>
          </cell>
          <cell r="I4095">
            <v>0</v>
          </cell>
        </row>
        <row r="4096">
          <cell r="A4096">
            <v>40000490</v>
          </cell>
          <cell r="B4096" t="str">
            <v>0</v>
          </cell>
          <cell r="C4096" t="str">
            <v>CIP1</v>
          </cell>
          <cell r="D4096" t="str">
            <v>M004</v>
          </cell>
          <cell r="E4096">
            <v>39480</v>
          </cell>
          <cell r="F4096" t="str">
            <v>Chair</v>
          </cell>
          <cell r="G4096">
            <v>225000</v>
          </cell>
          <cell r="H4096">
            <v>-225000</v>
          </cell>
          <cell r="I4096">
            <v>0</v>
          </cell>
        </row>
        <row r="4097">
          <cell r="A4097">
            <v>40000491</v>
          </cell>
          <cell r="B4097" t="str">
            <v>0</v>
          </cell>
          <cell r="C4097" t="str">
            <v>CIP1</v>
          </cell>
          <cell r="D4097" t="str">
            <v>M004</v>
          </cell>
          <cell r="E4097">
            <v>39506</v>
          </cell>
          <cell r="F4097" t="str">
            <v>Chair</v>
          </cell>
          <cell r="G4097">
            <v>230000</v>
          </cell>
          <cell r="H4097">
            <v>-230000</v>
          </cell>
          <cell r="I4097">
            <v>0</v>
          </cell>
        </row>
        <row r="4098">
          <cell r="A4098">
            <v>40000492</v>
          </cell>
          <cell r="B4098" t="str">
            <v>0</v>
          </cell>
          <cell r="C4098" t="str">
            <v>CIP1</v>
          </cell>
          <cell r="D4098" t="str">
            <v>M004</v>
          </cell>
          <cell r="E4098">
            <v>39526</v>
          </cell>
          <cell r="F4098" t="str">
            <v>Chair</v>
          </cell>
          <cell r="G4098">
            <v>216000</v>
          </cell>
          <cell r="H4098">
            <v>-216000</v>
          </cell>
          <cell r="I4098">
            <v>0</v>
          </cell>
        </row>
        <row r="4099">
          <cell r="A4099">
            <v>40000493</v>
          </cell>
          <cell r="B4099" t="str">
            <v>0</v>
          </cell>
          <cell r="C4099" t="str">
            <v>CIP1</v>
          </cell>
          <cell r="D4099" t="str">
            <v>M004</v>
          </cell>
          <cell r="E4099">
            <v>39607</v>
          </cell>
          <cell r="F4099" t="str">
            <v>Chair</v>
          </cell>
          <cell r="G4099">
            <v>225000</v>
          </cell>
          <cell r="H4099">
            <v>-225000</v>
          </cell>
          <cell r="I4099">
            <v>0</v>
          </cell>
        </row>
        <row r="4100">
          <cell r="A4100">
            <v>40000494</v>
          </cell>
          <cell r="B4100" t="str">
            <v>0</v>
          </cell>
          <cell r="C4100" t="str">
            <v>CIP1</v>
          </cell>
          <cell r="D4100" t="str">
            <v>M004</v>
          </cell>
          <cell r="E4100">
            <v>39657</v>
          </cell>
          <cell r="F4100" t="str">
            <v>Chair</v>
          </cell>
          <cell r="G4100">
            <v>220000</v>
          </cell>
          <cell r="H4100">
            <v>-220000</v>
          </cell>
          <cell r="I4100">
            <v>0</v>
          </cell>
        </row>
        <row r="4101">
          <cell r="A4101">
            <v>40000495</v>
          </cell>
          <cell r="B4101" t="str">
            <v>0</v>
          </cell>
          <cell r="C4101" t="str">
            <v>CIP1</v>
          </cell>
          <cell r="D4101" t="str">
            <v>M004</v>
          </cell>
          <cell r="E4101">
            <v>41643</v>
          </cell>
          <cell r="F4101" t="str">
            <v>Chair</v>
          </cell>
          <cell r="G4101">
            <v>46000</v>
          </cell>
          <cell r="H4101">
            <v>-36800</v>
          </cell>
          <cell r="I4101">
            <v>9200</v>
          </cell>
        </row>
        <row r="4102">
          <cell r="A4102">
            <v>40000496</v>
          </cell>
          <cell r="B4102" t="str">
            <v>0</v>
          </cell>
          <cell r="C4102" t="str">
            <v>CIP1</v>
          </cell>
          <cell r="D4102" t="str">
            <v>M004</v>
          </cell>
          <cell r="E4102">
            <v>41717</v>
          </cell>
          <cell r="F4102" t="str">
            <v>Chair</v>
          </cell>
          <cell r="G4102">
            <v>34500</v>
          </cell>
          <cell r="H4102">
            <v>-27025</v>
          </cell>
          <cell r="I4102">
            <v>7475</v>
          </cell>
        </row>
        <row r="4103">
          <cell r="A4103">
            <v>40000497</v>
          </cell>
          <cell r="B4103" t="str">
            <v>0</v>
          </cell>
          <cell r="C4103" t="str">
            <v>CIP1</v>
          </cell>
          <cell r="D4103" t="str">
            <v>M004</v>
          </cell>
          <cell r="E4103">
            <v>40694</v>
          </cell>
          <cell r="F4103" t="str">
            <v>Chair</v>
          </cell>
          <cell r="G4103">
            <v>127500</v>
          </cell>
          <cell r="H4103">
            <v>-127500</v>
          </cell>
          <cell r="I4103">
            <v>0</v>
          </cell>
        </row>
        <row r="4104">
          <cell r="A4104">
            <v>40000498</v>
          </cell>
          <cell r="B4104" t="str">
            <v>0</v>
          </cell>
          <cell r="C4104" t="str">
            <v>CIP1</v>
          </cell>
          <cell r="D4104" t="str">
            <v>M004</v>
          </cell>
          <cell r="E4104">
            <v>41203</v>
          </cell>
          <cell r="F4104" t="str">
            <v>Chair</v>
          </cell>
          <cell r="G4104">
            <v>208000</v>
          </cell>
          <cell r="H4104">
            <v>-192400</v>
          </cell>
          <cell r="I4104">
            <v>15600</v>
          </cell>
        </row>
        <row r="4105">
          <cell r="A4105">
            <v>40000499</v>
          </cell>
          <cell r="B4105" t="str">
            <v>0</v>
          </cell>
          <cell r="C4105" t="str">
            <v>CIP1</v>
          </cell>
          <cell r="D4105" t="str">
            <v>M004</v>
          </cell>
          <cell r="E4105">
            <v>41303</v>
          </cell>
          <cell r="F4105" t="str">
            <v>Chair</v>
          </cell>
          <cell r="G4105">
            <v>110000</v>
          </cell>
          <cell r="H4105">
            <v>-99000</v>
          </cell>
          <cell r="I4105">
            <v>11000</v>
          </cell>
        </row>
        <row r="4106">
          <cell r="A4106">
            <v>40000500</v>
          </cell>
          <cell r="B4106" t="str">
            <v>0</v>
          </cell>
          <cell r="C4106" t="str">
            <v>CIP1</v>
          </cell>
          <cell r="D4106" t="str">
            <v>M004</v>
          </cell>
          <cell r="E4106">
            <v>41400</v>
          </cell>
          <cell r="F4106" t="str">
            <v>Chair</v>
          </cell>
          <cell r="G4106">
            <v>215000</v>
          </cell>
          <cell r="H4106">
            <v>-186333.33</v>
          </cell>
          <cell r="I4106">
            <v>28666.67</v>
          </cell>
        </row>
        <row r="4107">
          <cell r="A4107">
            <v>40000501</v>
          </cell>
          <cell r="B4107" t="str">
            <v>0</v>
          </cell>
          <cell r="C4107" t="str">
            <v>CIP1</v>
          </cell>
          <cell r="D4107" t="str">
            <v>M004</v>
          </cell>
          <cell r="E4107">
            <v>41435</v>
          </cell>
          <cell r="F4107" t="str">
            <v>Chair</v>
          </cell>
          <cell r="G4107">
            <v>113950</v>
          </cell>
          <cell r="H4107">
            <v>-97807.08</v>
          </cell>
          <cell r="I4107">
            <v>16142.92</v>
          </cell>
        </row>
        <row r="4108">
          <cell r="A4108">
            <v>40000503</v>
          </cell>
          <cell r="B4108" t="str">
            <v>0</v>
          </cell>
          <cell r="C4108" t="str">
            <v>CIP1</v>
          </cell>
          <cell r="D4108" t="str">
            <v>M004</v>
          </cell>
          <cell r="E4108">
            <v>39294</v>
          </cell>
          <cell r="F4108" t="str">
            <v>Chair</v>
          </cell>
          <cell r="G4108">
            <v>235000</v>
          </cell>
          <cell r="H4108">
            <v>-235000</v>
          </cell>
          <cell r="I4108">
            <v>0</v>
          </cell>
        </row>
        <row r="4109">
          <cell r="A4109">
            <v>40000504</v>
          </cell>
          <cell r="B4109" t="str">
            <v>0</v>
          </cell>
          <cell r="C4109" t="str">
            <v>CIP1</v>
          </cell>
          <cell r="D4109" t="str">
            <v>M004</v>
          </cell>
          <cell r="E4109">
            <v>39338</v>
          </cell>
          <cell r="F4109" t="str">
            <v>Chair</v>
          </cell>
          <cell r="G4109">
            <v>235000</v>
          </cell>
          <cell r="H4109">
            <v>-235000</v>
          </cell>
          <cell r="I4109">
            <v>0</v>
          </cell>
        </row>
        <row r="4110">
          <cell r="A4110">
            <v>40000505</v>
          </cell>
          <cell r="B4110" t="str">
            <v>0</v>
          </cell>
          <cell r="C4110" t="str">
            <v>CIP1</v>
          </cell>
          <cell r="D4110" t="str">
            <v>M004</v>
          </cell>
          <cell r="E4110">
            <v>39342</v>
          </cell>
          <cell r="F4110" t="str">
            <v>Chair</v>
          </cell>
          <cell r="G4110">
            <v>293750</v>
          </cell>
          <cell r="H4110">
            <v>-293750</v>
          </cell>
          <cell r="I4110">
            <v>0</v>
          </cell>
        </row>
        <row r="4111">
          <cell r="A4111">
            <v>40000575</v>
          </cell>
          <cell r="B4111" t="str">
            <v>0</v>
          </cell>
          <cell r="C4111" t="str">
            <v>CIP1</v>
          </cell>
          <cell r="D4111" t="str">
            <v>M004</v>
          </cell>
          <cell r="E4111">
            <v>39151</v>
          </cell>
          <cell r="F4111" t="str">
            <v>Cuting Table</v>
          </cell>
          <cell r="G4111">
            <v>185472</v>
          </cell>
          <cell r="H4111">
            <v>-185472</v>
          </cell>
          <cell r="I4111">
            <v>0</v>
          </cell>
        </row>
        <row r="4112">
          <cell r="A4112">
            <v>40000576</v>
          </cell>
          <cell r="B4112" t="str">
            <v>0</v>
          </cell>
          <cell r="C4112" t="str">
            <v>CIP1</v>
          </cell>
          <cell r="D4112" t="str">
            <v>M004</v>
          </cell>
          <cell r="E4112">
            <v>40861</v>
          </cell>
          <cell r="F4112" t="str">
            <v>Cutting table</v>
          </cell>
          <cell r="G4112">
            <v>15000</v>
          </cell>
          <cell r="H4112">
            <v>-15000</v>
          </cell>
          <cell r="I4112">
            <v>0</v>
          </cell>
        </row>
        <row r="4113">
          <cell r="A4113">
            <v>40000577</v>
          </cell>
          <cell r="B4113" t="str">
            <v>0</v>
          </cell>
          <cell r="C4113" t="str">
            <v>CIP1</v>
          </cell>
          <cell r="D4113" t="str">
            <v>M004</v>
          </cell>
          <cell r="E4113">
            <v>39398</v>
          </cell>
          <cell r="F4113" t="str">
            <v>Cutting table</v>
          </cell>
          <cell r="G4113">
            <v>12000</v>
          </cell>
          <cell r="H4113">
            <v>-12000</v>
          </cell>
          <cell r="I4113">
            <v>0</v>
          </cell>
        </row>
        <row r="4114">
          <cell r="A4114">
            <v>40000578</v>
          </cell>
          <cell r="B4114" t="str">
            <v>0</v>
          </cell>
          <cell r="C4114" t="str">
            <v>CIP1</v>
          </cell>
          <cell r="D4114" t="str">
            <v>M004</v>
          </cell>
          <cell r="E4114">
            <v>38990</v>
          </cell>
          <cell r="F4114" t="str">
            <v>Cutting Table</v>
          </cell>
          <cell r="G4114">
            <v>70200</v>
          </cell>
          <cell r="H4114">
            <v>-70200</v>
          </cell>
          <cell r="I4114">
            <v>0</v>
          </cell>
        </row>
        <row r="4115">
          <cell r="A4115">
            <v>40000579</v>
          </cell>
          <cell r="B4115" t="str">
            <v>0</v>
          </cell>
          <cell r="C4115" t="str">
            <v>CIP1</v>
          </cell>
          <cell r="D4115" t="str">
            <v>M004</v>
          </cell>
          <cell r="E4115">
            <v>39139</v>
          </cell>
          <cell r="F4115" t="str">
            <v>Cutting Table</v>
          </cell>
          <cell r="G4115">
            <v>200000</v>
          </cell>
          <cell r="H4115">
            <v>-200000</v>
          </cell>
          <cell r="I4115">
            <v>0</v>
          </cell>
        </row>
        <row r="4116">
          <cell r="A4116">
            <v>40000580</v>
          </cell>
          <cell r="B4116" t="str">
            <v>0</v>
          </cell>
          <cell r="C4116" t="str">
            <v>CIP1</v>
          </cell>
          <cell r="D4116" t="str">
            <v>M004</v>
          </cell>
          <cell r="E4116">
            <v>39151</v>
          </cell>
          <cell r="F4116" t="str">
            <v>Cutting Table</v>
          </cell>
          <cell r="G4116">
            <v>132480</v>
          </cell>
          <cell r="H4116">
            <v>-132480</v>
          </cell>
          <cell r="I4116">
            <v>0</v>
          </cell>
        </row>
        <row r="4117">
          <cell r="A4117">
            <v>40000581</v>
          </cell>
          <cell r="B4117" t="str">
            <v>0</v>
          </cell>
          <cell r="C4117" t="str">
            <v>CIP1</v>
          </cell>
          <cell r="D4117" t="str">
            <v>M004</v>
          </cell>
          <cell r="E4117">
            <v>39290</v>
          </cell>
          <cell r="F4117" t="str">
            <v>Cutting table</v>
          </cell>
          <cell r="G4117">
            <v>12000</v>
          </cell>
          <cell r="H4117">
            <v>-12000</v>
          </cell>
          <cell r="I4117">
            <v>0</v>
          </cell>
        </row>
        <row r="4118">
          <cell r="A4118">
            <v>40000582</v>
          </cell>
          <cell r="B4118" t="str">
            <v>0</v>
          </cell>
          <cell r="C4118" t="str">
            <v>CIP1</v>
          </cell>
          <cell r="D4118" t="str">
            <v>M004</v>
          </cell>
          <cell r="E4118">
            <v>39338</v>
          </cell>
          <cell r="F4118" t="str">
            <v>Cutting table</v>
          </cell>
          <cell r="G4118">
            <v>60000</v>
          </cell>
          <cell r="H4118">
            <v>-60000</v>
          </cell>
          <cell r="I4118">
            <v>0</v>
          </cell>
        </row>
        <row r="4119">
          <cell r="A4119">
            <v>40000583</v>
          </cell>
          <cell r="B4119" t="str">
            <v>0</v>
          </cell>
          <cell r="C4119" t="str">
            <v>CIP1</v>
          </cell>
          <cell r="D4119" t="str">
            <v>M004</v>
          </cell>
          <cell r="E4119">
            <v>39429</v>
          </cell>
          <cell r="F4119" t="str">
            <v>Cutting Table</v>
          </cell>
          <cell r="G4119">
            <v>120000</v>
          </cell>
          <cell r="H4119">
            <v>-120000</v>
          </cell>
          <cell r="I4119">
            <v>0</v>
          </cell>
        </row>
        <row r="4120">
          <cell r="A4120">
            <v>40000584</v>
          </cell>
          <cell r="B4120" t="str">
            <v>0</v>
          </cell>
          <cell r="C4120" t="str">
            <v>CIP1</v>
          </cell>
          <cell r="D4120" t="str">
            <v>M004</v>
          </cell>
          <cell r="E4120">
            <v>40369</v>
          </cell>
          <cell r="F4120" t="str">
            <v>Cutting table</v>
          </cell>
          <cell r="G4120">
            <v>170000</v>
          </cell>
          <cell r="H4120">
            <v>-170000</v>
          </cell>
          <cell r="I4120">
            <v>0</v>
          </cell>
        </row>
        <row r="4121">
          <cell r="A4121">
            <v>40000585</v>
          </cell>
          <cell r="B4121" t="str">
            <v>0</v>
          </cell>
          <cell r="C4121" t="str">
            <v>CIP1</v>
          </cell>
          <cell r="D4121" t="str">
            <v>M004</v>
          </cell>
          <cell r="E4121">
            <v>40511</v>
          </cell>
          <cell r="F4121" t="str">
            <v>Cutting Table</v>
          </cell>
          <cell r="G4121">
            <v>37000</v>
          </cell>
          <cell r="H4121">
            <v>-37000</v>
          </cell>
          <cell r="I4121">
            <v>0</v>
          </cell>
        </row>
        <row r="4122">
          <cell r="A4122">
            <v>40000586</v>
          </cell>
          <cell r="B4122" t="str">
            <v>0</v>
          </cell>
          <cell r="C4122" t="str">
            <v>CIP1</v>
          </cell>
          <cell r="D4122" t="str">
            <v>M004</v>
          </cell>
          <cell r="E4122">
            <v>40512</v>
          </cell>
          <cell r="F4122" t="str">
            <v>Cutting Table</v>
          </cell>
          <cell r="G4122">
            <v>90000</v>
          </cell>
          <cell r="H4122">
            <v>-90000</v>
          </cell>
          <cell r="I4122">
            <v>0</v>
          </cell>
        </row>
        <row r="4123">
          <cell r="A4123">
            <v>40000587</v>
          </cell>
          <cell r="B4123" t="str">
            <v>0</v>
          </cell>
          <cell r="C4123" t="str">
            <v>CIP1</v>
          </cell>
          <cell r="D4123" t="str">
            <v>M004</v>
          </cell>
          <cell r="E4123">
            <v>40816</v>
          </cell>
          <cell r="F4123" t="str">
            <v>Cutting Table</v>
          </cell>
          <cell r="G4123">
            <v>300000</v>
          </cell>
          <cell r="H4123">
            <v>-300000</v>
          </cell>
          <cell r="I4123">
            <v>0</v>
          </cell>
        </row>
        <row r="4124">
          <cell r="A4124">
            <v>40000588</v>
          </cell>
          <cell r="B4124" t="str">
            <v>0</v>
          </cell>
          <cell r="C4124" t="str">
            <v>CIP1</v>
          </cell>
          <cell r="D4124" t="str">
            <v>M004</v>
          </cell>
          <cell r="E4124">
            <v>40816</v>
          </cell>
          <cell r="F4124" t="str">
            <v>Cutting table</v>
          </cell>
          <cell r="G4124">
            <v>74525</v>
          </cell>
          <cell r="H4124">
            <v>-74525</v>
          </cell>
          <cell r="I4124">
            <v>0</v>
          </cell>
        </row>
        <row r="4125">
          <cell r="A4125">
            <v>40000589</v>
          </cell>
          <cell r="B4125" t="str">
            <v>0</v>
          </cell>
          <cell r="C4125" t="str">
            <v>CIP1</v>
          </cell>
          <cell r="D4125" t="str">
            <v>M004</v>
          </cell>
          <cell r="E4125">
            <v>39162</v>
          </cell>
          <cell r="F4125" t="str">
            <v>Cutting Table</v>
          </cell>
          <cell r="G4125">
            <v>48000</v>
          </cell>
          <cell r="H4125">
            <v>-48000</v>
          </cell>
          <cell r="I4125">
            <v>0</v>
          </cell>
        </row>
        <row r="4126">
          <cell r="A4126">
            <v>40000590</v>
          </cell>
          <cell r="B4126" t="str">
            <v>0</v>
          </cell>
          <cell r="C4126" t="str">
            <v>CIP1</v>
          </cell>
          <cell r="D4126" t="str">
            <v>M004</v>
          </cell>
          <cell r="E4126">
            <v>39593</v>
          </cell>
          <cell r="F4126" t="str">
            <v>Cutting Table</v>
          </cell>
          <cell r="G4126">
            <v>500600</v>
          </cell>
          <cell r="H4126">
            <v>-500600</v>
          </cell>
          <cell r="I4126">
            <v>0</v>
          </cell>
        </row>
        <row r="4127">
          <cell r="A4127">
            <v>40000591</v>
          </cell>
          <cell r="B4127" t="str">
            <v>0</v>
          </cell>
          <cell r="C4127" t="str">
            <v>CIP1</v>
          </cell>
          <cell r="D4127" t="str">
            <v>M004</v>
          </cell>
          <cell r="E4127">
            <v>38990</v>
          </cell>
          <cell r="F4127" t="str">
            <v>Cutting Table</v>
          </cell>
          <cell r="G4127">
            <v>17550</v>
          </cell>
          <cell r="H4127">
            <v>-17550</v>
          </cell>
          <cell r="I4127">
            <v>0</v>
          </cell>
        </row>
        <row r="4128">
          <cell r="A4128">
            <v>40000592</v>
          </cell>
          <cell r="B4128" t="str">
            <v>0</v>
          </cell>
          <cell r="C4128" t="str">
            <v>CIP1</v>
          </cell>
          <cell r="D4128" t="str">
            <v>M004</v>
          </cell>
          <cell r="E4128">
            <v>39002</v>
          </cell>
          <cell r="F4128" t="str">
            <v>Cutting Table</v>
          </cell>
          <cell r="G4128">
            <v>48000</v>
          </cell>
          <cell r="H4128">
            <v>-48000</v>
          </cell>
          <cell r="I4128">
            <v>0</v>
          </cell>
        </row>
        <row r="4129">
          <cell r="A4129">
            <v>40000593</v>
          </cell>
          <cell r="B4129" t="str">
            <v>0</v>
          </cell>
          <cell r="C4129" t="str">
            <v>CIP1</v>
          </cell>
          <cell r="D4129" t="str">
            <v>M004</v>
          </cell>
          <cell r="E4129">
            <v>39139</v>
          </cell>
          <cell r="F4129" t="str">
            <v>Cutting Table</v>
          </cell>
          <cell r="G4129">
            <v>108000</v>
          </cell>
          <cell r="H4129">
            <v>-108000</v>
          </cell>
          <cell r="I4129">
            <v>0</v>
          </cell>
        </row>
        <row r="4130">
          <cell r="A4130">
            <v>40000594</v>
          </cell>
          <cell r="B4130" t="str">
            <v>0</v>
          </cell>
          <cell r="C4130" t="str">
            <v>CIP1</v>
          </cell>
          <cell r="D4130" t="str">
            <v>M004</v>
          </cell>
          <cell r="E4130">
            <v>39319</v>
          </cell>
          <cell r="F4130" t="str">
            <v>Cutting Table</v>
          </cell>
          <cell r="G4130">
            <v>144000</v>
          </cell>
          <cell r="H4130">
            <v>-144000</v>
          </cell>
          <cell r="I4130">
            <v>0</v>
          </cell>
        </row>
        <row r="4131">
          <cell r="A4131">
            <v>40000595</v>
          </cell>
          <cell r="B4131" t="str">
            <v>0</v>
          </cell>
          <cell r="C4131" t="str">
            <v>CIP1</v>
          </cell>
          <cell r="D4131" t="str">
            <v>M004</v>
          </cell>
          <cell r="E4131">
            <v>39392</v>
          </cell>
          <cell r="F4131" t="str">
            <v>Cutting Table</v>
          </cell>
          <cell r="G4131">
            <v>48000</v>
          </cell>
          <cell r="H4131">
            <v>-48000</v>
          </cell>
          <cell r="I4131">
            <v>0</v>
          </cell>
        </row>
        <row r="4132">
          <cell r="A4132">
            <v>40000596</v>
          </cell>
          <cell r="B4132" t="str">
            <v>0</v>
          </cell>
          <cell r="C4132" t="str">
            <v>CIP1</v>
          </cell>
          <cell r="D4132" t="str">
            <v>M004</v>
          </cell>
          <cell r="E4132">
            <v>39427</v>
          </cell>
          <cell r="F4132" t="str">
            <v>Cutting Table</v>
          </cell>
          <cell r="G4132">
            <v>48000</v>
          </cell>
          <cell r="H4132">
            <v>-48000</v>
          </cell>
          <cell r="I4132">
            <v>0</v>
          </cell>
        </row>
        <row r="4133">
          <cell r="A4133">
            <v>40000597</v>
          </cell>
          <cell r="B4133" t="str">
            <v>0</v>
          </cell>
          <cell r="C4133" t="str">
            <v>CIP1</v>
          </cell>
          <cell r="D4133" t="str">
            <v>M004</v>
          </cell>
          <cell r="E4133">
            <v>39565</v>
          </cell>
          <cell r="F4133" t="str">
            <v>Cutting Table</v>
          </cell>
          <cell r="G4133">
            <v>28800</v>
          </cell>
          <cell r="H4133">
            <v>-28800</v>
          </cell>
          <cell r="I4133">
            <v>0</v>
          </cell>
        </row>
        <row r="4134">
          <cell r="A4134">
            <v>40000598</v>
          </cell>
          <cell r="B4134" t="str">
            <v>0</v>
          </cell>
          <cell r="C4134" t="str">
            <v>CIP1</v>
          </cell>
          <cell r="D4134" t="str">
            <v>M004</v>
          </cell>
          <cell r="E4134">
            <v>39618</v>
          </cell>
          <cell r="F4134" t="str">
            <v>Cutting Table</v>
          </cell>
          <cell r="G4134">
            <v>82800</v>
          </cell>
          <cell r="H4134">
            <v>-82800</v>
          </cell>
          <cell r="I4134">
            <v>0</v>
          </cell>
        </row>
        <row r="4135">
          <cell r="A4135">
            <v>40000599</v>
          </cell>
          <cell r="B4135" t="str">
            <v>0</v>
          </cell>
          <cell r="C4135" t="str">
            <v>CIP1</v>
          </cell>
          <cell r="D4135" t="str">
            <v>M004</v>
          </cell>
          <cell r="E4135">
            <v>39618</v>
          </cell>
          <cell r="F4135" t="str">
            <v>Cutting Table</v>
          </cell>
          <cell r="G4135">
            <v>30000</v>
          </cell>
          <cell r="H4135">
            <v>-30000</v>
          </cell>
          <cell r="I4135">
            <v>0</v>
          </cell>
        </row>
        <row r="4136">
          <cell r="A4136">
            <v>40000600</v>
          </cell>
          <cell r="B4136" t="str">
            <v>0</v>
          </cell>
          <cell r="C4136" t="str">
            <v>CIP1</v>
          </cell>
          <cell r="D4136" t="str">
            <v>M004</v>
          </cell>
          <cell r="E4136">
            <v>39319</v>
          </cell>
          <cell r="F4136" t="str">
            <v>Cutting Table</v>
          </cell>
          <cell r="G4136">
            <v>18000</v>
          </cell>
          <cell r="H4136">
            <v>-18000</v>
          </cell>
          <cell r="I4136">
            <v>0</v>
          </cell>
        </row>
        <row r="4137">
          <cell r="A4137">
            <v>40000601</v>
          </cell>
          <cell r="B4137" t="str">
            <v>0</v>
          </cell>
          <cell r="C4137" t="str">
            <v>CIP1</v>
          </cell>
          <cell r="D4137" t="str">
            <v>M004</v>
          </cell>
          <cell r="E4137">
            <v>39021</v>
          </cell>
          <cell r="F4137" t="str">
            <v>Cutting Table</v>
          </cell>
          <cell r="G4137">
            <v>40000</v>
          </cell>
          <cell r="H4137">
            <v>-40000</v>
          </cell>
          <cell r="I4137">
            <v>0</v>
          </cell>
        </row>
        <row r="4138">
          <cell r="A4138">
            <v>40000602</v>
          </cell>
          <cell r="B4138" t="str">
            <v>0</v>
          </cell>
          <cell r="C4138" t="str">
            <v>CIP1</v>
          </cell>
          <cell r="D4138" t="str">
            <v>M004</v>
          </cell>
          <cell r="E4138">
            <v>39525</v>
          </cell>
          <cell r="F4138" t="str">
            <v>Cutting Table</v>
          </cell>
          <cell r="G4138">
            <v>48000</v>
          </cell>
          <cell r="H4138">
            <v>-48000</v>
          </cell>
          <cell r="I4138">
            <v>0</v>
          </cell>
        </row>
        <row r="4139">
          <cell r="A4139">
            <v>40000603</v>
          </cell>
          <cell r="B4139" t="str">
            <v>0</v>
          </cell>
          <cell r="C4139" t="str">
            <v>CIP1</v>
          </cell>
          <cell r="D4139" t="str">
            <v>M004</v>
          </cell>
          <cell r="E4139">
            <v>39139</v>
          </cell>
          <cell r="F4139" t="str">
            <v>Cutting Table</v>
          </cell>
          <cell r="G4139">
            <v>108000</v>
          </cell>
          <cell r="H4139">
            <v>-108000</v>
          </cell>
          <cell r="I4139">
            <v>0</v>
          </cell>
        </row>
        <row r="4140">
          <cell r="A4140">
            <v>40000604</v>
          </cell>
          <cell r="B4140" t="str">
            <v>0</v>
          </cell>
          <cell r="C4140" t="str">
            <v>CIP1</v>
          </cell>
          <cell r="D4140" t="str">
            <v>M004</v>
          </cell>
          <cell r="E4140">
            <v>39398</v>
          </cell>
          <cell r="F4140" t="str">
            <v>Cutting Table</v>
          </cell>
          <cell r="G4140">
            <v>10000</v>
          </cell>
          <cell r="H4140">
            <v>-10000</v>
          </cell>
          <cell r="I4140">
            <v>0</v>
          </cell>
        </row>
        <row r="4141">
          <cell r="A4141">
            <v>40000605</v>
          </cell>
          <cell r="B4141" t="str">
            <v>0</v>
          </cell>
          <cell r="C4141" t="str">
            <v>CIP1</v>
          </cell>
          <cell r="D4141" t="str">
            <v>M004</v>
          </cell>
          <cell r="E4141">
            <v>39139</v>
          </cell>
          <cell r="F4141" t="str">
            <v>Cutting Table</v>
          </cell>
          <cell r="G4141">
            <v>60000</v>
          </cell>
          <cell r="H4141">
            <v>-60000</v>
          </cell>
          <cell r="I4141">
            <v>0</v>
          </cell>
        </row>
        <row r="4142">
          <cell r="A4142">
            <v>40000606</v>
          </cell>
          <cell r="B4142" t="str">
            <v>0</v>
          </cell>
          <cell r="C4142" t="str">
            <v>CIP1</v>
          </cell>
          <cell r="D4142" t="str">
            <v>M004</v>
          </cell>
          <cell r="E4142">
            <v>39290</v>
          </cell>
          <cell r="F4142" t="str">
            <v>Cutting Table</v>
          </cell>
          <cell r="G4142">
            <v>60000</v>
          </cell>
          <cell r="H4142">
            <v>-60000</v>
          </cell>
          <cell r="I4142">
            <v>0</v>
          </cell>
        </row>
        <row r="4143">
          <cell r="A4143">
            <v>40000607</v>
          </cell>
          <cell r="B4143" t="str">
            <v>0</v>
          </cell>
          <cell r="C4143" t="str">
            <v>CIP1</v>
          </cell>
          <cell r="D4143" t="str">
            <v>M004</v>
          </cell>
          <cell r="E4143">
            <v>39398</v>
          </cell>
          <cell r="F4143" t="str">
            <v>Cutting Table</v>
          </cell>
          <cell r="G4143">
            <v>30000</v>
          </cell>
          <cell r="H4143">
            <v>-30000</v>
          </cell>
          <cell r="I4143">
            <v>0</v>
          </cell>
        </row>
        <row r="4144">
          <cell r="A4144">
            <v>40000608</v>
          </cell>
          <cell r="B4144" t="str">
            <v>0</v>
          </cell>
          <cell r="C4144" t="str">
            <v>CIP1</v>
          </cell>
          <cell r="D4144" t="str">
            <v>M004</v>
          </cell>
          <cell r="E4144">
            <v>39398</v>
          </cell>
          <cell r="F4144" t="str">
            <v>Cutting Table</v>
          </cell>
          <cell r="G4144">
            <v>30000</v>
          </cell>
          <cell r="H4144">
            <v>-30000</v>
          </cell>
          <cell r="I4144">
            <v>0</v>
          </cell>
        </row>
        <row r="4145">
          <cell r="A4145">
            <v>40000609</v>
          </cell>
          <cell r="B4145" t="str">
            <v>0</v>
          </cell>
          <cell r="C4145" t="str">
            <v>CIP1</v>
          </cell>
          <cell r="D4145" t="str">
            <v>M004</v>
          </cell>
          <cell r="E4145">
            <v>39779</v>
          </cell>
          <cell r="F4145" t="str">
            <v>Cutting Table</v>
          </cell>
          <cell r="G4145">
            <v>100000</v>
          </cell>
          <cell r="H4145">
            <v>-100000</v>
          </cell>
          <cell r="I4145">
            <v>0</v>
          </cell>
        </row>
        <row r="4146">
          <cell r="A4146">
            <v>40000610</v>
          </cell>
          <cell r="B4146" t="str">
            <v>0</v>
          </cell>
          <cell r="C4146" t="str">
            <v>CIP1</v>
          </cell>
          <cell r="D4146" t="str">
            <v>M004</v>
          </cell>
          <cell r="E4146">
            <v>39338</v>
          </cell>
          <cell r="F4146" t="str">
            <v>Cutting Table</v>
          </cell>
          <cell r="G4146">
            <v>100000</v>
          </cell>
          <cell r="H4146">
            <v>-100000</v>
          </cell>
          <cell r="I4146">
            <v>0</v>
          </cell>
        </row>
        <row r="4147">
          <cell r="A4147">
            <v>40000617</v>
          </cell>
          <cell r="B4147" t="str">
            <v>0</v>
          </cell>
          <cell r="C4147" t="str">
            <v>CIP1</v>
          </cell>
          <cell r="D4147" t="str">
            <v>M004</v>
          </cell>
          <cell r="E4147">
            <v>39139</v>
          </cell>
          <cell r="F4147" t="str">
            <v>Cutting Table</v>
          </cell>
          <cell r="G4147">
            <v>36000</v>
          </cell>
          <cell r="H4147">
            <v>-36000</v>
          </cell>
          <cell r="I4147">
            <v>0</v>
          </cell>
        </row>
        <row r="4148">
          <cell r="A4148">
            <v>40000618</v>
          </cell>
          <cell r="B4148" t="str">
            <v>0</v>
          </cell>
          <cell r="C4148" t="str">
            <v>CIP1</v>
          </cell>
          <cell r="D4148" t="str">
            <v>M004</v>
          </cell>
          <cell r="E4148">
            <v>39162</v>
          </cell>
          <cell r="F4148" t="str">
            <v>Cutting Table</v>
          </cell>
          <cell r="G4148">
            <v>84000</v>
          </cell>
          <cell r="H4148">
            <v>-84000</v>
          </cell>
          <cell r="I4148">
            <v>0</v>
          </cell>
        </row>
        <row r="4149">
          <cell r="A4149">
            <v>40000619</v>
          </cell>
          <cell r="B4149" t="str">
            <v>0</v>
          </cell>
          <cell r="C4149" t="str">
            <v>CIP1</v>
          </cell>
          <cell r="D4149" t="str">
            <v>M004</v>
          </cell>
          <cell r="E4149">
            <v>41694</v>
          </cell>
          <cell r="F4149" t="str">
            <v>Cutting Table</v>
          </cell>
          <cell r="G4149">
            <v>98000</v>
          </cell>
          <cell r="H4149">
            <v>-77583.33</v>
          </cell>
          <cell r="I4149">
            <v>20416.669999999998</v>
          </cell>
        </row>
        <row r="4150">
          <cell r="A4150">
            <v>40000622</v>
          </cell>
          <cell r="B4150" t="str">
            <v>0</v>
          </cell>
          <cell r="C4150" t="str">
            <v>CIP1</v>
          </cell>
          <cell r="D4150" t="str">
            <v>M004</v>
          </cell>
          <cell r="E4150">
            <v>39586</v>
          </cell>
          <cell r="F4150" t="str">
            <v>Cutting Table</v>
          </cell>
          <cell r="G4150">
            <v>360000</v>
          </cell>
          <cell r="H4150">
            <v>-360000</v>
          </cell>
          <cell r="I4150">
            <v>0</v>
          </cell>
        </row>
        <row r="4151">
          <cell r="A4151">
            <v>40000623</v>
          </cell>
          <cell r="B4151" t="str">
            <v>0</v>
          </cell>
          <cell r="C4151" t="str">
            <v>CIP1</v>
          </cell>
          <cell r="D4151" t="str">
            <v>M004</v>
          </cell>
          <cell r="E4151">
            <v>39779</v>
          </cell>
          <cell r="F4151" t="str">
            <v>Cutting Table</v>
          </cell>
          <cell r="G4151">
            <v>22000</v>
          </cell>
          <cell r="H4151">
            <v>-22000</v>
          </cell>
          <cell r="I4151">
            <v>0</v>
          </cell>
        </row>
        <row r="4152">
          <cell r="A4152">
            <v>40000624</v>
          </cell>
          <cell r="B4152" t="str">
            <v>0</v>
          </cell>
          <cell r="C4152" t="str">
            <v>CIP1</v>
          </cell>
          <cell r="D4152" t="str">
            <v>M004</v>
          </cell>
          <cell r="E4152">
            <v>39645</v>
          </cell>
          <cell r="F4152" t="str">
            <v>Cutting Table</v>
          </cell>
          <cell r="G4152">
            <v>160000</v>
          </cell>
          <cell r="H4152">
            <v>-160000</v>
          </cell>
          <cell r="I4152">
            <v>0</v>
          </cell>
        </row>
        <row r="4153">
          <cell r="A4153">
            <v>40000625</v>
          </cell>
          <cell r="B4153" t="str">
            <v>0</v>
          </cell>
          <cell r="C4153" t="str">
            <v>CIP1</v>
          </cell>
          <cell r="D4153" t="str">
            <v>M004</v>
          </cell>
          <cell r="E4153">
            <v>39319</v>
          </cell>
          <cell r="F4153" t="str">
            <v>Cutting Table</v>
          </cell>
          <cell r="G4153">
            <v>265000</v>
          </cell>
          <cell r="H4153">
            <v>-265000</v>
          </cell>
          <cell r="I4153">
            <v>0</v>
          </cell>
        </row>
        <row r="4154">
          <cell r="A4154">
            <v>40000626</v>
          </cell>
          <cell r="B4154" t="str">
            <v>0</v>
          </cell>
          <cell r="C4154" t="str">
            <v>CIP1</v>
          </cell>
          <cell r="D4154" t="str">
            <v>M004</v>
          </cell>
          <cell r="E4154">
            <v>39162</v>
          </cell>
          <cell r="F4154" t="str">
            <v>Cutting Table</v>
          </cell>
          <cell r="G4154">
            <v>90000</v>
          </cell>
          <cell r="H4154">
            <v>-90000</v>
          </cell>
          <cell r="I4154">
            <v>0</v>
          </cell>
        </row>
        <row r="4155">
          <cell r="A4155">
            <v>40000627</v>
          </cell>
          <cell r="B4155" t="str">
            <v>0</v>
          </cell>
          <cell r="C4155" t="str">
            <v>CIP1</v>
          </cell>
          <cell r="D4155" t="str">
            <v>M004</v>
          </cell>
          <cell r="E4155">
            <v>40511</v>
          </cell>
          <cell r="F4155" t="str">
            <v>Cutting Table</v>
          </cell>
          <cell r="G4155">
            <v>10000</v>
          </cell>
          <cell r="H4155">
            <v>-10000</v>
          </cell>
          <cell r="I4155">
            <v>0</v>
          </cell>
        </row>
        <row r="4156">
          <cell r="A4156">
            <v>40000628</v>
          </cell>
          <cell r="B4156" t="str">
            <v>0</v>
          </cell>
          <cell r="C4156" t="str">
            <v>CIP1</v>
          </cell>
          <cell r="D4156" t="str">
            <v>M004</v>
          </cell>
          <cell r="E4156">
            <v>41451</v>
          </cell>
          <cell r="F4156" t="str">
            <v>Cutting Table</v>
          </cell>
          <cell r="G4156">
            <v>59000</v>
          </cell>
          <cell r="H4156">
            <v>-50641.67</v>
          </cell>
          <cell r="I4156">
            <v>8358.33</v>
          </cell>
        </row>
        <row r="4157">
          <cell r="A4157">
            <v>40000629</v>
          </cell>
          <cell r="B4157" t="str">
            <v>0</v>
          </cell>
          <cell r="C4157" t="str">
            <v>CIP1</v>
          </cell>
          <cell r="D4157" t="str">
            <v>M004</v>
          </cell>
          <cell r="E4157">
            <v>39413</v>
          </cell>
          <cell r="F4157" t="str">
            <v>Cutting Table</v>
          </cell>
          <cell r="G4157">
            <v>20000</v>
          </cell>
          <cell r="H4157">
            <v>-20000</v>
          </cell>
          <cell r="I4157">
            <v>0</v>
          </cell>
        </row>
        <row r="4158">
          <cell r="A4158">
            <v>40000683</v>
          </cell>
          <cell r="B4158" t="str">
            <v>0</v>
          </cell>
          <cell r="C4158" t="str">
            <v>CIP1</v>
          </cell>
          <cell r="D4158" t="str">
            <v>M004</v>
          </cell>
          <cell r="E4158">
            <v>41669</v>
          </cell>
          <cell r="F4158" t="str">
            <v>Finishing Line Table</v>
          </cell>
          <cell r="G4158">
            <v>26000</v>
          </cell>
          <cell r="H4158">
            <v>-20800</v>
          </cell>
          <cell r="I4158">
            <v>5200</v>
          </cell>
        </row>
        <row r="4159">
          <cell r="A4159">
            <v>40000684</v>
          </cell>
          <cell r="B4159" t="str">
            <v>0</v>
          </cell>
          <cell r="C4159" t="str">
            <v>CIP1</v>
          </cell>
          <cell r="D4159" t="str">
            <v>M004</v>
          </cell>
          <cell r="E4159">
            <v>39139</v>
          </cell>
          <cell r="F4159" t="str">
            <v>Finishing Line Table</v>
          </cell>
          <cell r="G4159">
            <v>48000</v>
          </cell>
          <cell r="H4159">
            <v>-48000</v>
          </cell>
          <cell r="I4159">
            <v>0</v>
          </cell>
        </row>
        <row r="4160">
          <cell r="A4160">
            <v>40000685</v>
          </cell>
          <cell r="B4160" t="str">
            <v>0</v>
          </cell>
          <cell r="C4160" t="str">
            <v>CIP1</v>
          </cell>
          <cell r="D4160" t="str">
            <v>M004</v>
          </cell>
          <cell r="E4160">
            <v>39139</v>
          </cell>
          <cell r="F4160" t="str">
            <v>Finishing Line Table</v>
          </cell>
          <cell r="G4160">
            <v>84000</v>
          </cell>
          <cell r="H4160">
            <v>-84000</v>
          </cell>
          <cell r="I4160">
            <v>0</v>
          </cell>
        </row>
        <row r="4161">
          <cell r="A4161">
            <v>40000686</v>
          </cell>
          <cell r="B4161" t="str">
            <v>0</v>
          </cell>
          <cell r="C4161" t="str">
            <v>CIP1</v>
          </cell>
          <cell r="D4161" t="str">
            <v>M004</v>
          </cell>
          <cell r="E4161">
            <v>39427</v>
          </cell>
          <cell r="F4161" t="str">
            <v>Finishing Line Table</v>
          </cell>
          <cell r="G4161">
            <v>84000</v>
          </cell>
          <cell r="H4161">
            <v>-84000</v>
          </cell>
          <cell r="I4161">
            <v>0</v>
          </cell>
        </row>
        <row r="4162">
          <cell r="A4162">
            <v>40000687</v>
          </cell>
          <cell r="B4162" t="str">
            <v>0</v>
          </cell>
          <cell r="C4162" t="str">
            <v>CIP1</v>
          </cell>
          <cell r="D4162" t="str">
            <v>M004</v>
          </cell>
          <cell r="E4162">
            <v>39294</v>
          </cell>
          <cell r="F4162" t="str">
            <v>Finishing Line Table</v>
          </cell>
          <cell r="G4162">
            <v>11000</v>
          </cell>
          <cell r="H4162">
            <v>-11000</v>
          </cell>
          <cell r="I4162">
            <v>0</v>
          </cell>
        </row>
        <row r="4163">
          <cell r="A4163">
            <v>40000688</v>
          </cell>
          <cell r="B4163" t="str">
            <v>0</v>
          </cell>
          <cell r="C4163" t="str">
            <v>CIP1</v>
          </cell>
          <cell r="D4163" t="str">
            <v>M004</v>
          </cell>
          <cell r="E4163">
            <v>39427</v>
          </cell>
          <cell r="F4163" t="str">
            <v>Finishing Line Table</v>
          </cell>
          <cell r="G4163">
            <v>98400</v>
          </cell>
          <cell r="H4163">
            <v>-98400</v>
          </cell>
          <cell r="I4163">
            <v>0</v>
          </cell>
        </row>
        <row r="4164">
          <cell r="A4164">
            <v>40000689</v>
          </cell>
          <cell r="B4164" t="str">
            <v>0</v>
          </cell>
          <cell r="C4164" t="str">
            <v>CIP1</v>
          </cell>
          <cell r="D4164" t="str">
            <v>M004</v>
          </cell>
          <cell r="E4164">
            <v>39525</v>
          </cell>
          <cell r="F4164" t="str">
            <v>Finishing Line Table</v>
          </cell>
          <cell r="G4164">
            <v>54000</v>
          </cell>
          <cell r="H4164">
            <v>-54000</v>
          </cell>
          <cell r="I4164">
            <v>0</v>
          </cell>
        </row>
        <row r="4165">
          <cell r="A4165">
            <v>40000690</v>
          </cell>
          <cell r="B4165" t="str">
            <v>0</v>
          </cell>
          <cell r="C4165" t="str">
            <v>CIP1</v>
          </cell>
          <cell r="D4165" t="str">
            <v>M004</v>
          </cell>
          <cell r="E4165">
            <v>39447</v>
          </cell>
          <cell r="F4165" t="str">
            <v>Finishing Line Table</v>
          </cell>
          <cell r="G4165">
            <v>16000</v>
          </cell>
          <cell r="H4165">
            <v>-16000</v>
          </cell>
          <cell r="I4165">
            <v>0</v>
          </cell>
        </row>
        <row r="4166">
          <cell r="A4166">
            <v>40000692</v>
          </cell>
          <cell r="B4166" t="str">
            <v>0</v>
          </cell>
          <cell r="C4166" t="str">
            <v>CIP1</v>
          </cell>
          <cell r="D4166" t="str">
            <v>M004</v>
          </cell>
          <cell r="E4166">
            <v>41121</v>
          </cell>
          <cell r="F4166" t="str">
            <v>Hanger System</v>
          </cell>
          <cell r="G4166">
            <v>491470.88</v>
          </cell>
          <cell r="H4166">
            <v>-466897.34</v>
          </cell>
          <cell r="I4166">
            <v>24573.54</v>
          </cell>
        </row>
        <row r="4167">
          <cell r="A4167">
            <v>40000693</v>
          </cell>
          <cell r="B4167" t="str">
            <v>0</v>
          </cell>
          <cell r="C4167" t="str">
            <v>CIP1</v>
          </cell>
          <cell r="D4167" t="str">
            <v>M004</v>
          </cell>
          <cell r="E4167">
            <v>41151</v>
          </cell>
          <cell r="F4167" t="str">
            <v>Hanger System</v>
          </cell>
          <cell r="G4167">
            <v>479934</v>
          </cell>
          <cell r="H4167">
            <v>-451937.85</v>
          </cell>
          <cell r="I4167">
            <v>27996.15</v>
          </cell>
        </row>
        <row r="4168">
          <cell r="A4168">
            <v>40000694</v>
          </cell>
          <cell r="B4168" t="str">
            <v>0</v>
          </cell>
          <cell r="C4168" t="str">
            <v>CIP1</v>
          </cell>
          <cell r="D4168" t="str">
            <v>M004</v>
          </cell>
          <cell r="E4168">
            <v>39691</v>
          </cell>
          <cell r="F4168" t="str">
            <v>Hanger System</v>
          </cell>
          <cell r="G4168">
            <v>11000</v>
          </cell>
          <cell r="H4168">
            <v>-11000</v>
          </cell>
          <cell r="I4168">
            <v>0</v>
          </cell>
        </row>
        <row r="4169">
          <cell r="A4169">
            <v>40000695</v>
          </cell>
          <cell r="B4169" t="str">
            <v>0</v>
          </cell>
          <cell r="C4169" t="str">
            <v>CIP1</v>
          </cell>
          <cell r="D4169" t="str">
            <v>M004</v>
          </cell>
          <cell r="E4169">
            <v>40116</v>
          </cell>
          <cell r="F4169" t="str">
            <v>Hanger System</v>
          </cell>
          <cell r="G4169">
            <v>20000</v>
          </cell>
          <cell r="H4169">
            <v>-20000</v>
          </cell>
          <cell r="I4169">
            <v>0</v>
          </cell>
        </row>
        <row r="4170">
          <cell r="A4170">
            <v>40000696</v>
          </cell>
          <cell r="B4170" t="str">
            <v>0</v>
          </cell>
          <cell r="C4170" t="str">
            <v>CIP1</v>
          </cell>
          <cell r="D4170" t="str">
            <v>M004</v>
          </cell>
          <cell r="E4170">
            <v>39419</v>
          </cell>
          <cell r="F4170" t="str">
            <v>Hanger System</v>
          </cell>
          <cell r="G4170">
            <v>245000</v>
          </cell>
          <cell r="H4170">
            <v>-245000</v>
          </cell>
          <cell r="I4170">
            <v>0</v>
          </cell>
        </row>
        <row r="4171">
          <cell r="A4171">
            <v>40000697</v>
          </cell>
          <cell r="B4171" t="str">
            <v>0</v>
          </cell>
          <cell r="C4171" t="str">
            <v>CIP1</v>
          </cell>
          <cell r="D4171" t="str">
            <v>M004</v>
          </cell>
          <cell r="E4171">
            <v>39428</v>
          </cell>
          <cell r="F4171" t="str">
            <v>Hanger System</v>
          </cell>
          <cell r="G4171">
            <v>245000</v>
          </cell>
          <cell r="H4171">
            <v>-245000</v>
          </cell>
          <cell r="I4171">
            <v>0</v>
          </cell>
        </row>
        <row r="4172">
          <cell r="A4172">
            <v>40000698</v>
          </cell>
          <cell r="B4172" t="str">
            <v>0</v>
          </cell>
          <cell r="C4172" t="str">
            <v>CIP1</v>
          </cell>
          <cell r="D4172" t="str">
            <v>M004</v>
          </cell>
          <cell r="E4172">
            <v>39238</v>
          </cell>
          <cell r="F4172" t="str">
            <v>Hanger System</v>
          </cell>
          <cell r="G4172">
            <v>30000</v>
          </cell>
          <cell r="H4172">
            <v>-30000</v>
          </cell>
          <cell r="I4172">
            <v>0</v>
          </cell>
        </row>
        <row r="4173">
          <cell r="A4173">
            <v>40000699</v>
          </cell>
          <cell r="B4173" t="str">
            <v>0</v>
          </cell>
          <cell r="C4173" t="str">
            <v>CIP1</v>
          </cell>
          <cell r="D4173" t="str">
            <v>M004</v>
          </cell>
          <cell r="E4173">
            <v>39460</v>
          </cell>
          <cell r="F4173" t="str">
            <v>Hanger System</v>
          </cell>
          <cell r="G4173">
            <v>11804</v>
          </cell>
          <cell r="H4173">
            <v>-11804</v>
          </cell>
          <cell r="I4173">
            <v>0</v>
          </cell>
        </row>
        <row r="4174">
          <cell r="A4174">
            <v>40000700</v>
          </cell>
          <cell r="B4174" t="str">
            <v>0</v>
          </cell>
          <cell r="C4174" t="str">
            <v>CIP1</v>
          </cell>
          <cell r="D4174" t="str">
            <v>M004</v>
          </cell>
          <cell r="E4174">
            <v>39416</v>
          </cell>
          <cell r="F4174" t="str">
            <v>Hanger System</v>
          </cell>
          <cell r="G4174">
            <v>32240</v>
          </cell>
          <cell r="H4174">
            <v>-32240</v>
          </cell>
          <cell r="I4174">
            <v>0</v>
          </cell>
        </row>
        <row r="4175">
          <cell r="A4175">
            <v>40000701</v>
          </cell>
          <cell r="B4175" t="str">
            <v>0</v>
          </cell>
          <cell r="C4175" t="str">
            <v>CIP1</v>
          </cell>
          <cell r="D4175" t="str">
            <v>M004</v>
          </cell>
          <cell r="E4175">
            <v>39506</v>
          </cell>
          <cell r="F4175" t="str">
            <v>Hanger System</v>
          </cell>
          <cell r="G4175">
            <v>157500</v>
          </cell>
          <cell r="H4175">
            <v>-157500</v>
          </cell>
          <cell r="I4175">
            <v>0</v>
          </cell>
        </row>
        <row r="4176">
          <cell r="A4176">
            <v>40000702</v>
          </cell>
          <cell r="B4176" t="str">
            <v>0</v>
          </cell>
          <cell r="C4176" t="str">
            <v>CIP1</v>
          </cell>
          <cell r="D4176" t="str">
            <v>M004</v>
          </cell>
          <cell r="E4176">
            <v>39686</v>
          </cell>
          <cell r="F4176" t="str">
            <v>Hanger System</v>
          </cell>
          <cell r="G4176">
            <v>6000</v>
          </cell>
          <cell r="H4176">
            <v>-6000</v>
          </cell>
          <cell r="I4176">
            <v>0</v>
          </cell>
        </row>
        <row r="4177">
          <cell r="A4177">
            <v>40000703</v>
          </cell>
          <cell r="B4177" t="str">
            <v>0</v>
          </cell>
          <cell r="C4177" t="str">
            <v>CIP1</v>
          </cell>
          <cell r="D4177" t="str">
            <v>M004</v>
          </cell>
          <cell r="E4177">
            <v>39866</v>
          </cell>
          <cell r="F4177" t="str">
            <v>Hanger System</v>
          </cell>
          <cell r="G4177">
            <v>21140</v>
          </cell>
          <cell r="H4177">
            <v>-21140</v>
          </cell>
          <cell r="I4177">
            <v>0</v>
          </cell>
        </row>
        <row r="4178">
          <cell r="A4178">
            <v>40000704</v>
          </cell>
          <cell r="B4178" t="str">
            <v>0</v>
          </cell>
          <cell r="C4178" t="str">
            <v>CIP1</v>
          </cell>
          <cell r="D4178" t="str">
            <v>M004</v>
          </cell>
          <cell r="E4178">
            <v>39460</v>
          </cell>
          <cell r="F4178" t="str">
            <v>Hanger System</v>
          </cell>
          <cell r="G4178">
            <v>405000</v>
          </cell>
          <cell r="H4178">
            <v>-405000</v>
          </cell>
          <cell r="I4178">
            <v>0</v>
          </cell>
        </row>
        <row r="4179">
          <cell r="A4179">
            <v>40000705</v>
          </cell>
          <cell r="B4179" t="str">
            <v>0</v>
          </cell>
          <cell r="C4179" t="str">
            <v>CIP1</v>
          </cell>
          <cell r="D4179" t="str">
            <v>M004</v>
          </cell>
          <cell r="E4179">
            <v>39538</v>
          </cell>
          <cell r="F4179" t="str">
            <v>Hanger System</v>
          </cell>
          <cell r="G4179">
            <v>280700</v>
          </cell>
          <cell r="H4179">
            <v>-280700</v>
          </cell>
          <cell r="I4179">
            <v>0</v>
          </cell>
        </row>
        <row r="4180">
          <cell r="A4180">
            <v>40000706</v>
          </cell>
          <cell r="B4180" t="str">
            <v>0</v>
          </cell>
          <cell r="C4180" t="str">
            <v>CIP1</v>
          </cell>
          <cell r="D4180" t="str">
            <v>M004</v>
          </cell>
          <cell r="E4180">
            <v>39538</v>
          </cell>
          <cell r="F4180" t="str">
            <v>Hanger System</v>
          </cell>
          <cell r="G4180">
            <v>1017016</v>
          </cell>
          <cell r="H4180">
            <v>-1017016</v>
          </cell>
          <cell r="I4180">
            <v>0</v>
          </cell>
        </row>
        <row r="4181">
          <cell r="A4181">
            <v>40000707</v>
          </cell>
          <cell r="B4181" t="str">
            <v>0</v>
          </cell>
          <cell r="C4181" t="str">
            <v>CIP1</v>
          </cell>
          <cell r="D4181" t="str">
            <v>M004</v>
          </cell>
          <cell r="E4181">
            <v>39561</v>
          </cell>
          <cell r="F4181" t="str">
            <v>Hanger System</v>
          </cell>
          <cell r="G4181">
            <v>69300</v>
          </cell>
          <cell r="H4181">
            <v>-69300</v>
          </cell>
          <cell r="I4181">
            <v>0</v>
          </cell>
        </row>
        <row r="4182">
          <cell r="A4182">
            <v>40000708</v>
          </cell>
          <cell r="B4182" t="str">
            <v>0</v>
          </cell>
          <cell r="C4182" t="str">
            <v>CIP1</v>
          </cell>
          <cell r="D4182" t="str">
            <v>M004</v>
          </cell>
          <cell r="E4182">
            <v>39561</v>
          </cell>
          <cell r="F4182" t="str">
            <v>Hanger System</v>
          </cell>
          <cell r="G4182">
            <v>69300</v>
          </cell>
          <cell r="H4182">
            <v>-69300</v>
          </cell>
          <cell r="I4182">
            <v>0</v>
          </cell>
        </row>
        <row r="4183">
          <cell r="A4183">
            <v>40000709</v>
          </cell>
          <cell r="B4183" t="str">
            <v>0</v>
          </cell>
          <cell r="C4183" t="str">
            <v>CIP1</v>
          </cell>
          <cell r="D4183" t="str">
            <v>M004</v>
          </cell>
          <cell r="E4183">
            <v>39823</v>
          </cell>
          <cell r="F4183" t="str">
            <v>Hanger System</v>
          </cell>
          <cell r="G4183">
            <v>245322</v>
          </cell>
          <cell r="H4183">
            <v>-245322</v>
          </cell>
          <cell r="I4183">
            <v>0</v>
          </cell>
        </row>
        <row r="4184">
          <cell r="A4184">
            <v>40000710</v>
          </cell>
          <cell r="B4184" t="str">
            <v>0</v>
          </cell>
          <cell r="C4184" t="str">
            <v>CIP1</v>
          </cell>
          <cell r="D4184" t="str">
            <v>M004</v>
          </cell>
          <cell r="E4184">
            <v>39858</v>
          </cell>
          <cell r="F4184" t="str">
            <v>Hanger System</v>
          </cell>
          <cell r="G4184">
            <v>607068</v>
          </cell>
          <cell r="H4184">
            <v>-607068</v>
          </cell>
          <cell r="I4184">
            <v>0</v>
          </cell>
        </row>
        <row r="4185">
          <cell r="A4185">
            <v>40000711</v>
          </cell>
          <cell r="B4185" t="str">
            <v>0</v>
          </cell>
          <cell r="C4185" t="str">
            <v>CIP1</v>
          </cell>
          <cell r="D4185" t="str">
            <v>M004</v>
          </cell>
          <cell r="E4185">
            <v>39236</v>
          </cell>
          <cell r="F4185" t="str">
            <v>Hanger System</v>
          </cell>
          <cell r="G4185">
            <v>19880</v>
          </cell>
          <cell r="H4185">
            <v>-19880</v>
          </cell>
          <cell r="I4185">
            <v>0</v>
          </cell>
        </row>
        <row r="4186">
          <cell r="A4186">
            <v>40000713</v>
          </cell>
          <cell r="B4186" t="str">
            <v>0</v>
          </cell>
          <cell r="C4186" t="str">
            <v>CIP1</v>
          </cell>
          <cell r="D4186" t="str">
            <v>M004</v>
          </cell>
          <cell r="E4186">
            <v>39139</v>
          </cell>
          <cell r="F4186" t="str">
            <v>Input Table</v>
          </cell>
          <cell r="G4186">
            <v>40000</v>
          </cell>
          <cell r="H4186">
            <v>-40000</v>
          </cell>
          <cell r="I4186">
            <v>0</v>
          </cell>
        </row>
        <row r="4187">
          <cell r="A4187">
            <v>40000714</v>
          </cell>
          <cell r="B4187" t="str">
            <v>0</v>
          </cell>
          <cell r="C4187" t="str">
            <v>CIP1</v>
          </cell>
          <cell r="D4187" t="str">
            <v>M004</v>
          </cell>
          <cell r="E4187">
            <v>39427</v>
          </cell>
          <cell r="F4187" t="str">
            <v>Input Table</v>
          </cell>
          <cell r="G4187">
            <v>34000</v>
          </cell>
          <cell r="H4187">
            <v>-34000</v>
          </cell>
          <cell r="I4187">
            <v>0</v>
          </cell>
        </row>
        <row r="4188">
          <cell r="A4188">
            <v>40000715</v>
          </cell>
          <cell r="B4188" t="str">
            <v>0</v>
          </cell>
          <cell r="C4188" t="str">
            <v>CIP1</v>
          </cell>
          <cell r="D4188" t="str">
            <v>M004</v>
          </cell>
          <cell r="E4188">
            <v>39565</v>
          </cell>
          <cell r="F4188" t="str">
            <v>Input Table</v>
          </cell>
          <cell r="G4188">
            <v>66400</v>
          </cell>
          <cell r="H4188">
            <v>-66400</v>
          </cell>
          <cell r="I4188">
            <v>0</v>
          </cell>
        </row>
        <row r="4189">
          <cell r="A4189">
            <v>40000716</v>
          </cell>
          <cell r="B4189" t="str">
            <v>0</v>
          </cell>
          <cell r="C4189" t="str">
            <v>CIP1</v>
          </cell>
          <cell r="D4189" t="str">
            <v>M004</v>
          </cell>
          <cell r="E4189">
            <v>41669</v>
          </cell>
          <cell r="F4189" t="str">
            <v>Input Table</v>
          </cell>
          <cell r="G4189">
            <v>43000</v>
          </cell>
          <cell r="H4189">
            <v>-34400</v>
          </cell>
          <cell r="I4189">
            <v>8600</v>
          </cell>
        </row>
        <row r="4190">
          <cell r="A4190">
            <v>40000717</v>
          </cell>
          <cell r="B4190" t="str">
            <v>0</v>
          </cell>
          <cell r="C4190" t="str">
            <v>CIP1</v>
          </cell>
          <cell r="D4190" t="str">
            <v>M004</v>
          </cell>
          <cell r="E4190">
            <v>39002</v>
          </cell>
          <cell r="F4190" t="str">
            <v>Input Table</v>
          </cell>
          <cell r="G4190">
            <v>22000</v>
          </cell>
          <cell r="H4190">
            <v>-22000</v>
          </cell>
          <cell r="I4190">
            <v>0</v>
          </cell>
        </row>
        <row r="4191">
          <cell r="A4191">
            <v>40000719</v>
          </cell>
          <cell r="B4191" t="str">
            <v>0</v>
          </cell>
          <cell r="C4191" t="str">
            <v>CIP1</v>
          </cell>
          <cell r="D4191" t="str">
            <v>M004</v>
          </cell>
          <cell r="E4191">
            <v>41346</v>
          </cell>
          <cell r="F4191" t="str">
            <v>Iron Table</v>
          </cell>
          <cell r="G4191">
            <v>111000</v>
          </cell>
          <cell r="H4191">
            <v>-98050</v>
          </cell>
          <cell r="I4191">
            <v>12950</v>
          </cell>
        </row>
        <row r="4192">
          <cell r="A4192">
            <v>40000732</v>
          </cell>
          <cell r="B4192" t="str">
            <v>0</v>
          </cell>
          <cell r="C4192" t="str">
            <v>CIP1</v>
          </cell>
          <cell r="D4192" t="str">
            <v>M004</v>
          </cell>
          <cell r="E4192">
            <v>39565</v>
          </cell>
          <cell r="F4192" t="str">
            <v>Iron Table</v>
          </cell>
          <cell r="G4192">
            <v>28800</v>
          </cell>
          <cell r="H4192">
            <v>-28800</v>
          </cell>
          <cell r="I4192">
            <v>0</v>
          </cell>
        </row>
        <row r="4193">
          <cell r="A4193">
            <v>40000733</v>
          </cell>
          <cell r="B4193" t="str">
            <v>0</v>
          </cell>
          <cell r="C4193" t="str">
            <v>CIP1</v>
          </cell>
          <cell r="D4193" t="str">
            <v>M004</v>
          </cell>
          <cell r="E4193">
            <v>39618</v>
          </cell>
          <cell r="F4193" t="str">
            <v>Iron Table</v>
          </cell>
          <cell r="G4193">
            <v>116900</v>
          </cell>
          <cell r="H4193">
            <v>-116900</v>
          </cell>
          <cell r="I4193">
            <v>0</v>
          </cell>
        </row>
        <row r="4194">
          <cell r="A4194">
            <v>40000734</v>
          </cell>
          <cell r="B4194" t="str">
            <v>0</v>
          </cell>
          <cell r="C4194" t="str">
            <v>CIP1</v>
          </cell>
          <cell r="D4194" t="str">
            <v>M004</v>
          </cell>
          <cell r="E4194">
            <v>39643</v>
          </cell>
          <cell r="F4194" t="str">
            <v>Iron Table</v>
          </cell>
          <cell r="G4194">
            <v>30000</v>
          </cell>
          <cell r="H4194">
            <v>-30000</v>
          </cell>
          <cell r="I4194">
            <v>0</v>
          </cell>
        </row>
        <row r="4195">
          <cell r="A4195">
            <v>40000735</v>
          </cell>
          <cell r="B4195" t="str">
            <v>0</v>
          </cell>
          <cell r="C4195" t="str">
            <v>CIP1</v>
          </cell>
          <cell r="D4195" t="str">
            <v>M004</v>
          </cell>
          <cell r="E4195">
            <v>39691</v>
          </cell>
          <cell r="F4195" t="str">
            <v>Iron Table</v>
          </cell>
          <cell r="G4195">
            <v>110000</v>
          </cell>
          <cell r="H4195">
            <v>-110000</v>
          </cell>
          <cell r="I4195">
            <v>0</v>
          </cell>
        </row>
        <row r="4196">
          <cell r="A4196">
            <v>40000736</v>
          </cell>
          <cell r="B4196" t="str">
            <v>0</v>
          </cell>
          <cell r="C4196" t="str">
            <v>CIP1</v>
          </cell>
          <cell r="D4196" t="str">
            <v>M004</v>
          </cell>
          <cell r="E4196">
            <v>39691</v>
          </cell>
          <cell r="F4196" t="str">
            <v>Iron Table</v>
          </cell>
          <cell r="G4196">
            <v>55000</v>
          </cell>
          <cell r="H4196">
            <v>-55000</v>
          </cell>
          <cell r="I4196">
            <v>0</v>
          </cell>
        </row>
        <row r="4197">
          <cell r="A4197">
            <v>40000737</v>
          </cell>
          <cell r="B4197" t="str">
            <v>0</v>
          </cell>
          <cell r="C4197" t="str">
            <v>CIP1</v>
          </cell>
          <cell r="D4197" t="str">
            <v>M004</v>
          </cell>
          <cell r="E4197">
            <v>39928</v>
          </cell>
          <cell r="F4197" t="str">
            <v>Iron Table</v>
          </cell>
          <cell r="G4197">
            <v>87500</v>
          </cell>
          <cell r="H4197">
            <v>-87500</v>
          </cell>
          <cell r="I4197">
            <v>0</v>
          </cell>
        </row>
        <row r="4198">
          <cell r="A4198">
            <v>40000738</v>
          </cell>
          <cell r="B4198" t="str">
            <v>0</v>
          </cell>
          <cell r="C4198" t="str">
            <v>CIP1</v>
          </cell>
          <cell r="D4198" t="str">
            <v>M004</v>
          </cell>
          <cell r="E4198">
            <v>39928</v>
          </cell>
          <cell r="F4198" t="str">
            <v>Iron Table</v>
          </cell>
          <cell r="G4198">
            <v>87500</v>
          </cell>
          <cell r="H4198">
            <v>-87500</v>
          </cell>
          <cell r="I4198">
            <v>0</v>
          </cell>
        </row>
        <row r="4199">
          <cell r="A4199">
            <v>40000739</v>
          </cell>
          <cell r="B4199" t="str">
            <v>0</v>
          </cell>
          <cell r="C4199" t="str">
            <v>CIP1</v>
          </cell>
          <cell r="D4199" t="str">
            <v>M004</v>
          </cell>
          <cell r="E4199">
            <v>39928</v>
          </cell>
          <cell r="F4199" t="str">
            <v>Iron Table</v>
          </cell>
          <cell r="G4199">
            <v>52500</v>
          </cell>
          <cell r="H4199">
            <v>-52500</v>
          </cell>
          <cell r="I4199">
            <v>0</v>
          </cell>
        </row>
        <row r="4200">
          <cell r="A4200">
            <v>40000740</v>
          </cell>
          <cell r="B4200" t="str">
            <v>0</v>
          </cell>
          <cell r="C4200" t="str">
            <v>CIP1</v>
          </cell>
          <cell r="D4200" t="str">
            <v>M004</v>
          </cell>
          <cell r="E4200">
            <v>40366</v>
          </cell>
          <cell r="F4200" t="str">
            <v>Iron table</v>
          </cell>
          <cell r="G4200">
            <v>30000</v>
          </cell>
          <cell r="H4200">
            <v>-30000</v>
          </cell>
          <cell r="I4200">
            <v>0</v>
          </cell>
        </row>
        <row r="4201">
          <cell r="A4201">
            <v>40000741</v>
          </cell>
          <cell r="B4201" t="str">
            <v>0</v>
          </cell>
          <cell r="C4201" t="str">
            <v>CIP1</v>
          </cell>
          <cell r="D4201" t="str">
            <v>M004</v>
          </cell>
          <cell r="E4201">
            <v>40367</v>
          </cell>
          <cell r="F4201" t="str">
            <v>Iron table</v>
          </cell>
          <cell r="G4201">
            <v>90000</v>
          </cell>
          <cell r="H4201">
            <v>-90000</v>
          </cell>
          <cell r="I4201">
            <v>0</v>
          </cell>
        </row>
        <row r="4202">
          <cell r="A4202">
            <v>40000774</v>
          </cell>
          <cell r="B4202" t="str">
            <v>0</v>
          </cell>
          <cell r="C4202" t="str">
            <v>CIP1</v>
          </cell>
          <cell r="D4202" t="str">
            <v>M004</v>
          </cell>
          <cell r="E4202">
            <v>40542</v>
          </cell>
          <cell r="F4202" t="str">
            <v>Movement trolley</v>
          </cell>
          <cell r="G4202">
            <v>50500</v>
          </cell>
          <cell r="H4202">
            <v>-50500</v>
          </cell>
          <cell r="I4202">
            <v>0</v>
          </cell>
        </row>
        <row r="4203">
          <cell r="A4203">
            <v>40000775</v>
          </cell>
          <cell r="B4203" t="str">
            <v>0</v>
          </cell>
          <cell r="C4203" t="str">
            <v>CIP1</v>
          </cell>
          <cell r="D4203" t="str">
            <v>M004</v>
          </cell>
          <cell r="E4203">
            <v>40412</v>
          </cell>
          <cell r="F4203" t="str">
            <v>Movement trolley</v>
          </cell>
          <cell r="G4203">
            <v>70000</v>
          </cell>
          <cell r="H4203">
            <v>-70000</v>
          </cell>
          <cell r="I4203">
            <v>0</v>
          </cell>
        </row>
        <row r="4204">
          <cell r="A4204">
            <v>40000776</v>
          </cell>
          <cell r="B4204" t="str">
            <v>0</v>
          </cell>
          <cell r="C4204" t="str">
            <v>CIP1</v>
          </cell>
          <cell r="D4204" t="str">
            <v>M004</v>
          </cell>
          <cell r="E4204">
            <v>41243</v>
          </cell>
          <cell r="F4204" t="str">
            <v>Movement trolley</v>
          </cell>
          <cell r="G4204">
            <v>9000</v>
          </cell>
          <cell r="H4204">
            <v>-8250</v>
          </cell>
          <cell r="I4204">
            <v>750</v>
          </cell>
        </row>
        <row r="4205">
          <cell r="A4205">
            <v>40000777</v>
          </cell>
          <cell r="B4205" t="str">
            <v>0</v>
          </cell>
          <cell r="C4205" t="str">
            <v>CIP1</v>
          </cell>
          <cell r="D4205" t="str">
            <v>M004</v>
          </cell>
          <cell r="E4205">
            <v>40816</v>
          </cell>
          <cell r="F4205" t="str">
            <v>Movement trolley</v>
          </cell>
          <cell r="G4205">
            <v>72500</v>
          </cell>
          <cell r="H4205">
            <v>-72500</v>
          </cell>
          <cell r="I4205">
            <v>0</v>
          </cell>
        </row>
        <row r="4206">
          <cell r="A4206">
            <v>40000778</v>
          </cell>
          <cell r="B4206" t="str">
            <v>0</v>
          </cell>
          <cell r="C4206" t="str">
            <v>CIP1</v>
          </cell>
          <cell r="D4206" t="str">
            <v>M004</v>
          </cell>
          <cell r="E4206">
            <v>41121</v>
          </cell>
          <cell r="F4206" t="str">
            <v>Movement trolley</v>
          </cell>
          <cell r="G4206">
            <v>83200</v>
          </cell>
          <cell r="H4206">
            <v>-79040</v>
          </cell>
          <cell r="I4206">
            <v>4160</v>
          </cell>
        </row>
        <row r="4207">
          <cell r="A4207">
            <v>40000779</v>
          </cell>
          <cell r="B4207" t="str">
            <v>0</v>
          </cell>
          <cell r="C4207" t="str">
            <v>CIP1</v>
          </cell>
          <cell r="D4207" t="str">
            <v>M004</v>
          </cell>
          <cell r="E4207">
            <v>40298</v>
          </cell>
          <cell r="F4207" t="str">
            <v>Movement trolley</v>
          </cell>
          <cell r="G4207">
            <v>36000</v>
          </cell>
          <cell r="H4207">
            <v>-36000</v>
          </cell>
          <cell r="I4207">
            <v>0</v>
          </cell>
        </row>
        <row r="4208">
          <cell r="A4208">
            <v>40000780</v>
          </cell>
          <cell r="B4208" t="str">
            <v>0</v>
          </cell>
          <cell r="C4208" t="str">
            <v>CIP1</v>
          </cell>
          <cell r="D4208" t="str">
            <v>M004</v>
          </cell>
          <cell r="E4208">
            <v>39540</v>
          </cell>
          <cell r="F4208" t="str">
            <v>Movement trolley</v>
          </cell>
          <cell r="G4208">
            <v>23800</v>
          </cell>
          <cell r="H4208">
            <v>-23800</v>
          </cell>
          <cell r="I4208">
            <v>0</v>
          </cell>
        </row>
        <row r="4209">
          <cell r="A4209">
            <v>40000781</v>
          </cell>
          <cell r="B4209" t="str">
            <v>0</v>
          </cell>
          <cell r="C4209" t="str">
            <v>CIP1</v>
          </cell>
          <cell r="D4209" t="str">
            <v>M004</v>
          </cell>
          <cell r="E4209">
            <v>41718</v>
          </cell>
          <cell r="F4209" t="str">
            <v>Movement trolley</v>
          </cell>
          <cell r="G4209">
            <v>30000</v>
          </cell>
          <cell r="H4209">
            <v>-23500</v>
          </cell>
          <cell r="I4209">
            <v>6500</v>
          </cell>
        </row>
        <row r="4210">
          <cell r="A4210">
            <v>40000782</v>
          </cell>
          <cell r="B4210" t="str">
            <v>0</v>
          </cell>
          <cell r="C4210" t="str">
            <v>CIP1</v>
          </cell>
          <cell r="D4210" t="str">
            <v>M004</v>
          </cell>
          <cell r="E4210">
            <v>39021</v>
          </cell>
          <cell r="F4210" t="str">
            <v>Movement trolley</v>
          </cell>
          <cell r="G4210">
            <v>57500</v>
          </cell>
          <cell r="H4210">
            <v>-57500</v>
          </cell>
          <cell r="I4210">
            <v>0</v>
          </cell>
        </row>
        <row r="4211">
          <cell r="A4211">
            <v>40000783</v>
          </cell>
          <cell r="B4211" t="str">
            <v>0</v>
          </cell>
          <cell r="C4211" t="str">
            <v>CIP1</v>
          </cell>
          <cell r="D4211" t="str">
            <v>M004</v>
          </cell>
          <cell r="E4211">
            <v>41763</v>
          </cell>
          <cell r="F4211" t="str">
            <v>Movement trolley</v>
          </cell>
          <cell r="G4211">
            <v>16000</v>
          </cell>
          <cell r="H4211">
            <v>-12266.67</v>
          </cell>
          <cell r="I4211">
            <v>3733.33</v>
          </cell>
        </row>
        <row r="4212">
          <cell r="A4212">
            <v>40000784</v>
          </cell>
          <cell r="B4212" t="str">
            <v>0</v>
          </cell>
          <cell r="C4212" t="str">
            <v>CIP1</v>
          </cell>
          <cell r="D4212" t="str">
            <v>M004</v>
          </cell>
          <cell r="E4212">
            <v>41780</v>
          </cell>
          <cell r="F4212" t="str">
            <v>Movement trolley</v>
          </cell>
          <cell r="G4212">
            <v>60000</v>
          </cell>
          <cell r="H4212">
            <v>-46000</v>
          </cell>
          <cell r="I4212">
            <v>14000</v>
          </cell>
        </row>
        <row r="4213">
          <cell r="A4213">
            <v>40000785</v>
          </cell>
          <cell r="B4213" t="str">
            <v>0</v>
          </cell>
          <cell r="C4213" t="str">
            <v>CIP1</v>
          </cell>
          <cell r="D4213" t="str">
            <v>M004</v>
          </cell>
          <cell r="E4213">
            <v>41555</v>
          </cell>
          <cell r="F4213" t="str">
            <v>Movement trolley</v>
          </cell>
          <cell r="G4213">
            <v>111000</v>
          </cell>
          <cell r="H4213">
            <v>-91575</v>
          </cell>
          <cell r="I4213">
            <v>19425</v>
          </cell>
        </row>
        <row r="4214">
          <cell r="A4214">
            <v>40000786</v>
          </cell>
          <cell r="B4214" t="str">
            <v>0</v>
          </cell>
          <cell r="C4214" t="str">
            <v>CIP1</v>
          </cell>
          <cell r="D4214" t="str">
            <v>M004</v>
          </cell>
          <cell r="E4214">
            <v>41303</v>
          </cell>
          <cell r="F4214" t="str">
            <v>Movement trolley</v>
          </cell>
          <cell r="G4214">
            <v>51000</v>
          </cell>
          <cell r="H4214">
            <v>-45900</v>
          </cell>
          <cell r="I4214">
            <v>5100</v>
          </cell>
        </row>
        <row r="4215">
          <cell r="A4215">
            <v>40000787</v>
          </cell>
          <cell r="B4215" t="str">
            <v>0</v>
          </cell>
          <cell r="C4215" t="str">
            <v>CIP1</v>
          </cell>
          <cell r="D4215" t="str">
            <v>M004</v>
          </cell>
          <cell r="E4215">
            <v>39355</v>
          </cell>
          <cell r="F4215" t="str">
            <v>Movement trolley</v>
          </cell>
          <cell r="G4215">
            <v>39000</v>
          </cell>
          <cell r="H4215">
            <v>-39000</v>
          </cell>
          <cell r="I4215">
            <v>0</v>
          </cell>
        </row>
        <row r="4216">
          <cell r="A4216">
            <v>40000788</v>
          </cell>
          <cell r="B4216" t="str">
            <v>0</v>
          </cell>
          <cell r="C4216" t="str">
            <v>CIP1</v>
          </cell>
          <cell r="D4216" t="str">
            <v>M004</v>
          </cell>
          <cell r="E4216">
            <v>39277</v>
          </cell>
          <cell r="F4216" t="str">
            <v>Movement trolley</v>
          </cell>
          <cell r="G4216">
            <v>110000</v>
          </cell>
          <cell r="H4216">
            <v>-110000</v>
          </cell>
          <cell r="I4216">
            <v>0</v>
          </cell>
        </row>
        <row r="4217">
          <cell r="A4217">
            <v>40000789</v>
          </cell>
          <cell r="B4217" t="str">
            <v>0</v>
          </cell>
          <cell r="C4217" t="str">
            <v>CIP1</v>
          </cell>
          <cell r="D4217" t="str">
            <v>M004</v>
          </cell>
          <cell r="E4217">
            <v>39277</v>
          </cell>
          <cell r="F4217" t="str">
            <v>Movement trolley</v>
          </cell>
          <cell r="G4217">
            <v>55000</v>
          </cell>
          <cell r="H4217">
            <v>-55000</v>
          </cell>
          <cell r="I4217">
            <v>0</v>
          </cell>
        </row>
        <row r="4218">
          <cell r="A4218">
            <v>40000790</v>
          </cell>
          <cell r="B4218" t="str">
            <v>0</v>
          </cell>
          <cell r="C4218" t="str">
            <v>CIP1</v>
          </cell>
          <cell r="D4218" t="str">
            <v>M004</v>
          </cell>
          <cell r="E4218">
            <v>39196</v>
          </cell>
          <cell r="F4218" t="str">
            <v>Movement trolley</v>
          </cell>
          <cell r="G4218">
            <v>94175</v>
          </cell>
          <cell r="H4218">
            <v>-94175</v>
          </cell>
          <cell r="I4218">
            <v>0</v>
          </cell>
        </row>
        <row r="4219">
          <cell r="A4219">
            <v>40000791</v>
          </cell>
          <cell r="B4219" t="str">
            <v>0</v>
          </cell>
          <cell r="C4219" t="str">
            <v>CIP1</v>
          </cell>
          <cell r="D4219" t="str">
            <v>M004</v>
          </cell>
          <cell r="E4219">
            <v>39219</v>
          </cell>
          <cell r="F4219" t="str">
            <v>Movement trolley</v>
          </cell>
          <cell r="G4219">
            <v>337000</v>
          </cell>
          <cell r="H4219">
            <v>-337000</v>
          </cell>
          <cell r="I4219">
            <v>0</v>
          </cell>
        </row>
        <row r="4220">
          <cell r="A4220">
            <v>40000792</v>
          </cell>
          <cell r="B4220" t="str">
            <v>0</v>
          </cell>
          <cell r="C4220" t="str">
            <v>CIP1</v>
          </cell>
          <cell r="D4220" t="str">
            <v>M004</v>
          </cell>
          <cell r="E4220">
            <v>40353</v>
          </cell>
          <cell r="F4220" t="str">
            <v>Movement trolley</v>
          </cell>
          <cell r="G4220">
            <v>95000</v>
          </cell>
          <cell r="H4220">
            <v>-95000</v>
          </cell>
          <cell r="I4220">
            <v>0</v>
          </cell>
        </row>
        <row r="4221">
          <cell r="A4221">
            <v>40000793</v>
          </cell>
          <cell r="B4221" t="str">
            <v>0</v>
          </cell>
          <cell r="C4221" t="str">
            <v>CIP1</v>
          </cell>
          <cell r="D4221" t="str">
            <v>M004</v>
          </cell>
          <cell r="E4221">
            <v>41090</v>
          </cell>
          <cell r="F4221" t="str">
            <v>Movement trolley</v>
          </cell>
          <cell r="G4221">
            <v>13500</v>
          </cell>
          <cell r="H4221">
            <v>-12937.5</v>
          </cell>
          <cell r="I4221">
            <v>562.5</v>
          </cell>
        </row>
        <row r="4222">
          <cell r="A4222">
            <v>40000794</v>
          </cell>
          <cell r="B4222" t="str">
            <v>0</v>
          </cell>
          <cell r="C4222" t="str">
            <v>CIP1</v>
          </cell>
          <cell r="D4222" t="str">
            <v>M004</v>
          </cell>
          <cell r="E4222">
            <v>41273</v>
          </cell>
          <cell r="F4222" t="str">
            <v>Movement trolley</v>
          </cell>
          <cell r="G4222">
            <v>50000</v>
          </cell>
          <cell r="H4222">
            <v>-45416.67</v>
          </cell>
          <cell r="I4222">
            <v>4583.33</v>
          </cell>
        </row>
        <row r="4223">
          <cell r="A4223">
            <v>40000795</v>
          </cell>
          <cell r="B4223" t="str">
            <v>0</v>
          </cell>
          <cell r="C4223" t="str">
            <v>CIP1</v>
          </cell>
          <cell r="D4223" t="str">
            <v>M004</v>
          </cell>
          <cell r="E4223">
            <v>40724</v>
          </cell>
          <cell r="F4223" t="str">
            <v>Movement trolley</v>
          </cell>
          <cell r="G4223">
            <v>46932</v>
          </cell>
          <cell r="H4223">
            <v>-46932</v>
          </cell>
          <cell r="I4223">
            <v>0</v>
          </cell>
        </row>
        <row r="4224">
          <cell r="A4224">
            <v>40000796</v>
          </cell>
          <cell r="B4224" t="str">
            <v>0</v>
          </cell>
          <cell r="C4224" t="str">
            <v>CIP1</v>
          </cell>
          <cell r="D4224" t="str">
            <v>M004</v>
          </cell>
          <cell r="E4224">
            <v>40525</v>
          </cell>
          <cell r="F4224" t="str">
            <v>Movement trolley</v>
          </cell>
          <cell r="G4224">
            <v>172000</v>
          </cell>
          <cell r="H4224">
            <v>-172000</v>
          </cell>
          <cell r="I4224">
            <v>0</v>
          </cell>
        </row>
        <row r="4225">
          <cell r="A4225">
            <v>40000797</v>
          </cell>
          <cell r="B4225" t="str">
            <v>0</v>
          </cell>
          <cell r="C4225" t="str">
            <v>CIP1</v>
          </cell>
          <cell r="D4225" t="str">
            <v>M004</v>
          </cell>
          <cell r="E4225">
            <v>39994</v>
          </cell>
          <cell r="F4225" t="str">
            <v>Movement trolley</v>
          </cell>
          <cell r="G4225">
            <v>210000</v>
          </cell>
          <cell r="H4225">
            <v>-210000</v>
          </cell>
          <cell r="I4225">
            <v>0</v>
          </cell>
        </row>
        <row r="4226">
          <cell r="A4226">
            <v>40000798</v>
          </cell>
          <cell r="B4226" t="str">
            <v>0</v>
          </cell>
          <cell r="C4226" t="str">
            <v>CIP1</v>
          </cell>
          <cell r="D4226" t="str">
            <v>M004</v>
          </cell>
          <cell r="E4226">
            <v>40568</v>
          </cell>
          <cell r="F4226" t="str">
            <v>Movement trolley</v>
          </cell>
          <cell r="G4226">
            <v>41000</v>
          </cell>
          <cell r="H4226">
            <v>-41000</v>
          </cell>
          <cell r="I4226">
            <v>0</v>
          </cell>
        </row>
        <row r="4227">
          <cell r="A4227">
            <v>40000799</v>
          </cell>
          <cell r="B4227" t="str">
            <v>0</v>
          </cell>
          <cell r="C4227" t="str">
            <v>CIP1</v>
          </cell>
          <cell r="D4227" t="str">
            <v>M004</v>
          </cell>
          <cell r="E4227">
            <v>40359</v>
          </cell>
          <cell r="F4227" t="str">
            <v>Movement trolley</v>
          </cell>
          <cell r="G4227">
            <v>88000</v>
          </cell>
          <cell r="H4227">
            <v>-88000</v>
          </cell>
          <cell r="I4227">
            <v>0</v>
          </cell>
        </row>
        <row r="4228">
          <cell r="A4228">
            <v>40000800</v>
          </cell>
          <cell r="B4228" t="str">
            <v>0</v>
          </cell>
          <cell r="C4228" t="str">
            <v>CIP1</v>
          </cell>
          <cell r="D4228" t="str">
            <v>M004</v>
          </cell>
          <cell r="E4228">
            <v>40847</v>
          </cell>
          <cell r="F4228" t="str">
            <v>Movement trolley</v>
          </cell>
          <cell r="G4228">
            <v>64000</v>
          </cell>
          <cell r="H4228">
            <v>-64000</v>
          </cell>
          <cell r="I4228">
            <v>0</v>
          </cell>
        </row>
        <row r="4229">
          <cell r="A4229">
            <v>40000801</v>
          </cell>
          <cell r="B4229" t="str">
            <v>0</v>
          </cell>
          <cell r="C4229" t="str">
            <v>CIP1</v>
          </cell>
          <cell r="D4229" t="str">
            <v>M004</v>
          </cell>
          <cell r="E4229">
            <v>39643</v>
          </cell>
          <cell r="F4229" t="str">
            <v>Movement trolley</v>
          </cell>
          <cell r="G4229">
            <v>198000</v>
          </cell>
          <cell r="H4229">
            <v>-198000</v>
          </cell>
          <cell r="I4229">
            <v>0</v>
          </cell>
        </row>
        <row r="4230">
          <cell r="A4230">
            <v>40000802</v>
          </cell>
          <cell r="B4230" t="str">
            <v>0</v>
          </cell>
          <cell r="C4230" t="str">
            <v>CIP1</v>
          </cell>
          <cell r="D4230" t="str">
            <v>M004</v>
          </cell>
          <cell r="E4230">
            <v>39643</v>
          </cell>
          <cell r="F4230" t="str">
            <v>Movement trolley</v>
          </cell>
          <cell r="G4230">
            <v>132000</v>
          </cell>
          <cell r="H4230">
            <v>-132000</v>
          </cell>
          <cell r="I4230">
            <v>0</v>
          </cell>
        </row>
        <row r="4231">
          <cell r="A4231">
            <v>40000803</v>
          </cell>
          <cell r="B4231" t="str">
            <v>0</v>
          </cell>
          <cell r="C4231" t="str">
            <v>CIP1</v>
          </cell>
          <cell r="D4231" t="str">
            <v>M004</v>
          </cell>
          <cell r="E4231">
            <v>39355</v>
          </cell>
          <cell r="F4231" t="str">
            <v>Movement trolley</v>
          </cell>
          <cell r="G4231">
            <v>150000</v>
          </cell>
          <cell r="H4231">
            <v>-150000</v>
          </cell>
          <cell r="I4231">
            <v>0</v>
          </cell>
        </row>
        <row r="4232">
          <cell r="A4232">
            <v>40000804</v>
          </cell>
          <cell r="B4232" t="str">
            <v>0</v>
          </cell>
          <cell r="C4232" t="str">
            <v>CIP1</v>
          </cell>
          <cell r="D4232" t="str">
            <v>M004</v>
          </cell>
          <cell r="E4232">
            <v>39398</v>
          </cell>
          <cell r="F4232" t="str">
            <v>Movement trolley</v>
          </cell>
          <cell r="G4232">
            <v>217500</v>
          </cell>
          <cell r="H4232">
            <v>-217500</v>
          </cell>
          <cell r="I4232">
            <v>0</v>
          </cell>
        </row>
        <row r="4233">
          <cell r="A4233">
            <v>40000805</v>
          </cell>
          <cell r="B4233" t="str">
            <v>0</v>
          </cell>
          <cell r="C4233" t="str">
            <v>CIP1</v>
          </cell>
          <cell r="D4233" t="str">
            <v>M004</v>
          </cell>
          <cell r="E4233">
            <v>39498</v>
          </cell>
          <cell r="F4233" t="str">
            <v>Movement trolley</v>
          </cell>
          <cell r="G4233">
            <v>110000</v>
          </cell>
          <cell r="H4233">
            <v>-110000</v>
          </cell>
          <cell r="I4233">
            <v>0</v>
          </cell>
        </row>
        <row r="4234">
          <cell r="A4234">
            <v>40000806</v>
          </cell>
          <cell r="B4234" t="str">
            <v>0</v>
          </cell>
          <cell r="C4234" t="str">
            <v>CIP1</v>
          </cell>
          <cell r="D4234" t="str">
            <v>M004</v>
          </cell>
          <cell r="E4234">
            <v>39625</v>
          </cell>
          <cell r="F4234" t="str">
            <v>Movement trolley</v>
          </cell>
          <cell r="G4234">
            <v>176000</v>
          </cell>
          <cell r="H4234">
            <v>-176000</v>
          </cell>
          <cell r="I4234">
            <v>0</v>
          </cell>
        </row>
        <row r="4235">
          <cell r="A4235">
            <v>40000807</v>
          </cell>
          <cell r="B4235" t="str">
            <v>0</v>
          </cell>
          <cell r="C4235" t="str">
            <v>CIP1</v>
          </cell>
          <cell r="D4235" t="str">
            <v>M004</v>
          </cell>
          <cell r="E4235">
            <v>39660</v>
          </cell>
          <cell r="F4235" t="str">
            <v>Movement trolley</v>
          </cell>
          <cell r="G4235">
            <v>220000</v>
          </cell>
          <cell r="H4235">
            <v>-220000</v>
          </cell>
          <cell r="I4235">
            <v>0</v>
          </cell>
        </row>
        <row r="4236">
          <cell r="A4236">
            <v>40000808</v>
          </cell>
          <cell r="B4236" t="str">
            <v>0</v>
          </cell>
          <cell r="C4236" t="str">
            <v>CIP1</v>
          </cell>
          <cell r="D4236" t="str">
            <v>M004</v>
          </cell>
          <cell r="E4236">
            <v>39691</v>
          </cell>
          <cell r="F4236" t="str">
            <v>Movement trolley</v>
          </cell>
          <cell r="G4236">
            <v>22000</v>
          </cell>
          <cell r="H4236">
            <v>-22000</v>
          </cell>
          <cell r="I4236">
            <v>0</v>
          </cell>
        </row>
        <row r="4237">
          <cell r="A4237">
            <v>40000809</v>
          </cell>
          <cell r="B4237" t="str">
            <v>0</v>
          </cell>
          <cell r="C4237" t="str">
            <v>CIP1</v>
          </cell>
          <cell r="D4237" t="str">
            <v>M004</v>
          </cell>
          <cell r="E4237">
            <v>39900</v>
          </cell>
          <cell r="F4237" t="str">
            <v>Movement trolley</v>
          </cell>
          <cell r="G4237">
            <v>150000</v>
          </cell>
          <cell r="H4237">
            <v>-150000</v>
          </cell>
          <cell r="I4237">
            <v>0</v>
          </cell>
        </row>
        <row r="4238">
          <cell r="A4238">
            <v>40000810</v>
          </cell>
          <cell r="B4238" t="str">
            <v>0</v>
          </cell>
          <cell r="C4238" t="str">
            <v>CIP1</v>
          </cell>
          <cell r="D4238" t="str">
            <v>M004</v>
          </cell>
          <cell r="E4238">
            <v>41630</v>
          </cell>
          <cell r="F4238" t="str">
            <v>Movement trolley</v>
          </cell>
          <cell r="G4238">
            <v>544880</v>
          </cell>
          <cell r="H4238">
            <v>-440444.67</v>
          </cell>
          <cell r="I4238">
            <v>104435.33</v>
          </cell>
        </row>
        <row r="4239">
          <cell r="A4239">
            <v>40000811</v>
          </cell>
          <cell r="B4239" t="str">
            <v>0</v>
          </cell>
          <cell r="C4239" t="str">
            <v>CIP1</v>
          </cell>
          <cell r="D4239" t="str">
            <v>M004</v>
          </cell>
          <cell r="E4239">
            <v>41629</v>
          </cell>
          <cell r="F4239" t="str">
            <v>Movement trolley</v>
          </cell>
          <cell r="G4239">
            <v>25000</v>
          </cell>
          <cell r="H4239">
            <v>-20208.330000000002</v>
          </cell>
          <cell r="I4239">
            <v>4791.67</v>
          </cell>
        </row>
        <row r="4240">
          <cell r="A4240">
            <v>40000812</v>
          </cell>
          <cell r="B4240" t="str">
            <v>0</v>
          </cell>
          <cell r="C4240" t="str">
            <v>CIP1</v>
          </cell>
          <cell r="D4240" t="str">
            <v>M004</v>
          </cell>
          <cell r="E4240">
            <v>39109</v>
          </cell>
          <cell r="F4240" t="str">
            <v>Movement trolley</v>
          </cell>
          <cell r="G4240">
            <v>265000</v>
          </cell>
          <cell r="H4240">
            <v>-265000</v>
          </cell>
          <cell r="I4240">
            <v>0</v>
          </cell>
        </row>
        <row r="4241">
          <cell r="A4241">
            <v>40000813</v>
          </cell>
          <cell r="B4241" t="str">
            <v>0</v>
          </cell>
          <cell r="C4241" t="str">
            <v>CIP1</v>
          </cell>
          <cell r="D4241" t="str">
            <v>M004</v>
          </cell>
          <cell r="E4241">
            <v>39203</v>
          </cell>
          <cell r="F4241" t="str">
            <v>Movement trolley</v>
          </cell>
          <cell r="G4241">
            <v>90000</v>
          </cell>
          <cell r="H4241">
            <v>-90000</v>
          </cell>
          <cell r="I4241">
            <v>0</v>
          </cell>
        </row>
        <row r="4242">
          <cell r="A4242">
            <v>40000814</v>
          </cell>
          <cell r="B4242" t="str">
            <v>0</v>
          </cell>
          <cell r="C4242" t="str">
            <v>CIP1</v>
          </cell>
          <cell r="D4242" t="str">
            <v>M004</v>
          </cell>
          <cell r="E4242">
            <v>39615</v>
          </cell>
          <cell r="F4242" t="str">
            <v>Movement trolley</v>
          </cell>
          <cell r="G4242">
            <v>220000</v>
          </cell>
          <cell r="H4242">
            <v>-220000</v>
          </cell>
          <cell r="I4242">
            <v>0</v>
          </cell>
        </row>
        <row r="4243">
          <cell r="A4243">
            <v>40000815</v>
          </cell>
          <cell r="B4243" t="str">
            <v>0</v>
          </cell>
          <cell r="C4243" t="str">
            <v>CIP1</v>
          </cell>
          <cell r="D4243" t="str">
            <v>M004</v>
          </cell>
          <cell r="E4243">
            <v>39618</v>
          </cell>
          <cell r="F4243" t="str">
            <v>Movement trolley</v>
          </cell>
          <cell r="G4243">
            <v>30000</v>
          </cell>
          <cell r="H4243">
            <v>-30000</v>
          </cell>
          <cell r="I4243">
            <v>0</v>
          </cell>
        </row>
        <row r="4244">
          <cell r="A4244">
            <v>40000816</v>
          </cell>
          <cell r="B4244" t="str">
            <v>0</v>
          </cell>
          <cell r="C4244" t="str">
            <v>CIP1</v>
          </cell>
          <cell r="D4244" t="str">
            <v>M004</v>
          </cell>
          <cell r="E4244">
            <v>39236</v>
          </cell>
          <cell r="F4244" t="str">
            <v>Movement trolley</v>
          </cell>
          <cell r="G4244">
            <v>23000</v>
          </cell>
          <cell r="H4244">
            <v>-23000</v>
          </cell>
          <cell r="I4244">
            <v>0</v>
          </cell>
        </row>
        <row r="4245">
          <cell r="A4245">
            <v>40000817</v>
          </cell>
          <cell r="B4245" t="str">
            <v>0</v>
          </cell>
          <cell r="C4245" t="str">
            <v>CIP1</v>
          </cell>
          <cell r="D4245" t="str">
            <v>M004</v>
          </cell>
          <cell r="E4245">
            <v>39538</v>
          </cell>
          <cell r="F4245" t="str">
            <v>Movement trolley</v>
          </cell>
          <cell r="G4245">
            <v>100000</v>
          </cell>
          <cell r="H4245">
            <v>-100000</v>
          </cell>
          <cell r="I4245">
            <v>0</v>
          </cell>
        </row>
        <row r="4246">
          <cell r="A4246">
            <v>40000818</v>
          </cell>
          <cell r="B4246" t="str">
            <v>0</v>
          </cell>
          <cell r="C4246" t="str">
            <v>CIP1</v>
          </cell>
          <cell r="D4246" t="str">
            <v>M004</v>
          </cell>
          <cell r="E4246">
            <v>39304</v>
          </cell>
          <cell r="F4246" t="str">
            <v>Movement trolley</v>
          </cell>
          <cell r="G4246">
            <v>90000</v>
          </cell>
          <cell r="H4246">
            <v>-90000</v>
          </cell>
          <cell r="I4246">
            <v>0</v>
          </cell>
        </row>
        <row r="4247">
          <cell r="A4247">
            <v>40000819</v>
          </cell>
          <cell r="B4247" t="str">
            <v>0</v>
          </cell>
          <cell r="C4247" t="str">
            <v>CIP1</v>
          </cell>
          <cell r="D4247" t="str">
            <v>M004</v>
          </cell>
          <cell r="E4247">
            <v>39627</v>
          </cell>
          <cell r="F4247" t="str">
            <v>Movement trolley</v>
          </cell>
          <cell r="G4247">
            <v>36000</v>
          </cell>
          <cell r="H4247">
            <v>-36000</v>
          </cell>
          <cell r="I4247">
            <v>0</v>
          </cell>
        </row>
        <row r="4248">
          <cell r="A4248">
            <v>40000820</v>
          </cell>
          <cell r="B4248" t="str">
            <v>0</v>
          </cell>
          <cell r="C4248" t="str">
            <v>CIP1</v>
          </cell>
          <cell r="D4248" t="str">
            <v>M004</v>
          </cell>
          <cell r="E4248">
            <v>39355</v>
          </cell>
          <cell r="F4248" t="str">
            <v>Movement trolley</v>
          </cell>
          <cell r="G4248">
            <v>45000</v>
          </cell>
          <cell r="H4248">
            <v>-45000</v>
          </cell>
          <cell r="I4248">
            <v>0</v>
          </cell>
        </row>
        <row r="4249">
          <cell r="A4249">
            <v>40000821</v>
          </cell>
          <cell r="B4249" t="str">
            <v>0</v>
          </cell>
          <cell r="C4249" t="str">
            <v>CIP1</v>
          </cell>
          <cell r="D4249" t="str">
            <v>M004</v>
          </cell>
          <cell r="E4249">
            <v>39507</v>
          </cell>
          <cell r="F4249" t="str">
            <v>Movement trolley</v>
          </cell>
          <cell r="G4249">
            <v>90000</v>
          </cell>
          <cell r="H4249">
            <v>-90000</v>
          </cell>
          <cell r="I4249">
            <v>0</v>
          </cell>
        </row>
        <row r="4250">
          <cell r="A4250">
            <v>40000822</v>
          </cell>
          <cell r="B4250" t="str">
            <v>0</v>
          </cell>
          <cell r="C4250" t="str">
            <v>CIP1</v>
          </cell>
          <cell r="D4250" t="str">
            <v>M004</v>
          </cell>
          <cell r="E4250">
            <v>41629</v>
          </cell>
          <cell r="F4250" t="str">
            <v>Movement trolley</v>
          </cell>
          <cell r="G4250">
            <v>66000</v>
          </cell>
          <cell r="H4250">
            <v>-53350</v>
          </cell>
          <cell r="I4250">
            <v>12650</v>
          </cell>
        </row>
        <row r="4251">
          <cell r="A4251">
            <v>40000823</v>
          </cell>
          <cell r="B4251" t="str">
            <v>0</v>
          </cell>
          <cell r="C4251" t="str">
            <v>CIP1</v>
          </cell>
          <cell r="D4251" t="str">
            <v>M004</v>
          </cell>
          <cell r="E4251">
            <v>41482</v>
          </cell>
          <cell r="F4251" t="str">
            <v>Movement trolley</v>
          </cell>
          <cell r="G4251">
            <v>22000</v>
          </cell>
          <cell r="H4251">
            <v>-18700</v>
          </cell>
          <cell r="I4251">
            <v>3300</v>
          </cell>
        </row>
        <row r="4252">
          <cell r="A4252">
            <v>40000824</v>
          </cell>
          <cell r="B4252" t="str">
            <v>0</v>
          </cell>
          <cell r="C4252" t="str">
            <v>CIP1</v>
          </cell>
          <cell r="D4252" t="str">
            <v>M004</v>
          </cell>
          <cell r="E4252">
            <v>39649</v>
          </cell>
          <cell r="F4252" t="str">
            <v>Movement trolley</v>
          </cell>
          <cell r="G4252">
            <v>360000</v>
          </cell>
          <cell r="H4252">
            <v>-360000</v>
          </cell>
          <cell r="I4252">
            <v>0</v>
          </cell>
        </row>
        <row r="4253">
          <cell r="A4253">
            <v>40000825</v>
          </cell>
          <cell r="B4253" t="str">
            <v>0</v>
          </cell>
          <cell r="C4253" t="str">
            <v>CIP1</v>
          </cell>
          <cell r="D4253" t="str">
            <v>M004</v>
          </cell>
          <cell r="E4253">
            <v>39021</v>
          </cell>
          <cell r="F4253" t="str">
            <v>Movement trolley</v>
          </cell>
          <cell r="G4253">
            <v>135000</v>
          </cell>
          <cell r="H4253">
            <v>-135000</v>
          </cell>
          <cell r="I4253">
            <v>0</v>
          </cell>
        </row>
        <row r="4254">
          <cell r="A4254">
            <v>40000826</v>
          </cell>
          <cell r="B4254" t="str">
            <v>0</v>
          </cell>
          <cell r="C4254" t="str">
            <v>CIP1</v>
          </cell>
          <cell r="D4254" t="str">
            <v>M004</v>
          </cell>
          <cell r="E4254">
            <v>39021</v>
          </cell>
          <cell r="F4254" t="str">
            <v>Movement trolley</v>
          </cell>
          <cell r="G4254">
            <v>105000</v>
          </cell>
          <cell r="H4254">
            <v>-105000</v>
          </cell>
          <cell r="I4254">
            <v>0</v>
          </cell>
        </row>
        <row r="4255">
          <cell r="A4255">
            <v>40000827</v>
          </cell>
          <cell r="B4255" t="str">
            <v>0</v>
          </cell>
          <cell r="C4255" t="str">
            <v>CIP1</v>
          </cell>
          <cell r="D4255" t="str">
            <v>M004</v>
          </cell>
          <cell r="E4255">
            <v>39341</v>
          </cell>
          <cell r="F4255" t="str">
            <v>Movement trolley</v>
          </cell>
          <cell r="G4255">
            <v>2400</v>
          </cell>
          <cell r="H4255">
            <v>-2400</v>
          </cell>
          <cell r="I4255">
            <v>0</v>
          </cell>
        </row>
        <row r="4256">
          <cell r="A4256">
            <v>40000828</v>
          </cell>
          <cell r="B4256" t="str">
            <v>0</v>
          </cell>
          <cell r="C4256" t="str">
            <v>CIP1</v>
          </cell>
          <cell r="D4256" t="str">
            <v>M004</v>
          </cell>
          <cell r="E4256">
            <v>39643</v>
          </cell>
          <cell r="F4256" t="str">
            <v>Movement trolley</v>
          </cell>
          <cell r="G4256">
            <v>48000</v>
          </cell>
          <cell r="H4256">
            <v>-48000</v>
          </cell>
          <cell r="I4256">
            <v>0</v>
          </cell>
        </row>
        <row r="4257">
          <cell r="A4257">
            <v>40000829</v>
          </cell>
          <cell r="B4257" t="str">
            <v>0</v>
          </cell>
          <cell r="C4257" t="str">
            <v>CIP1</v>
          </cell>
          <cell r="D4257" t="str">
            <v>M004</v>
          </cell>
          <cell r="E4257">
            <v>39964</v>
          </cell>
          <cell r="F4257" t="str">
            <v>Movement trolley</v>
          </cell>
          <cell r="G4257">
            <v>165000</v>
          </cell>
          <cell r="H4257">
            <v>-165000</v>
          </cell>
          <cell r="I4257">
            <v>0</v>
          </cell>
        </row>
        <row r="4258">
          <cell r="A4258">
            <v>40000830</v>
          </cell>
          <cell r="B4258" t="str">
            <v>0</v>
          </cell>
          <cell r="C4258" t="str">
            <v>CIP1</v>
          </cell>
          <cell r="D4258" t="str">
            <v>M004</v>
          </cell>
          <cell r="E4258">
            <v>40371</v>
          </cell>
          <cell r="F4258" t="str">
            <v>Movement trolley</v>
          </cell>
          <cell r="G4258">
            <v>36000</v>
          </cell>
          <cell r="H4258">
            <v>-36000</v>
          </cell>
          <cell r="I4258">
            <v>0</v>
          </cell>
        </row>
        <row r="4259">
          <cell r="A4259">
            <v>40000831</v>
          </cell>
          <cell r="B4259" t="str">
            <v>0</v>
          </cell>
          <cell r="C4259" t="str">
            <v>CIP1</v>
          </cell>
          <cell r="D4259" t="str">
            <v>M004</v>
          </cell>
          <cell r="E4259">
            <v>39506</v>
          </cell>
          <cell r="F4259" t="str">
            <v>Movement trolley</v>
          </cell>
          <cell r="G4259">
            <v>68000</v>
          </cell>
          <cell r="H4259">
            <v>-68000</v>
          </cell>
          <cell r="I4259">
            <v>0</v>
          </cell>
        </row>
        <row r="4260">
          <cell r="A4260">
            <v>40000832</v>
          </cell>
          <cell r="B4260" t="str">
            <v>0</v>
          </cell>
          <cell r="C4260" t="str">
            <v>CIP1</v>
          </cell>
          <cell r="D4260" t="str">
            <v>M004</v>
          </cell>
          <cell r="E4260">
            <v>39338</v>
          </cell>
          <cell r="F4260" t="str">
            <v>Movement trolley</v>
          </cell>
          <cell r="G4260">
            <v>45000</v>
          </cell>
          <cell r="H4260">
            <v>-45000</v>
          </cell>
          <cell r="I4260">
            <v>0</v>
          </cell>
        </row>
        <row r="4261">
          <cell r="A4261">
            <v>40000833</v>
          </cell>
          <cell r="B4261" t="str">
            <v>0</v>
          </cell>
          <cell r="C4261" t="str">
            <v>CIP1</v>
          </cell>
          <cell r="D4261" t="str">
            <v>M004</v>
          </cell>
          <cell r="E4261">
            <v>41273</v>
          </cell>
          <cell r="F4261" t="str">
            <v>Movement trolley</v>
          </cell>
          <cell r="G4261">
            <v>21000</v>
          </cell>
          <cell r="H4261">
            <v>-19075</v>
          </cell>
          <cell r="I4261">
            <v>1925</v>
          </cell>
        </row>
        <row r="4262">
          <cell r="A4262">
            <v>40000834</v>
          </cell>
          <cell r="B4262" t="str">
            <v>0</v>
          </cell>
          <cell r="C4262" t="str">
            <v>CIP1</v>
          </cell>
          <cell r="D4262" t="str">
            <v>M004</v>
          </cell>
          <cell r="E4262">
            <v>40047</v>
          </cell>
          <cell r="F4262" t="str">
            <v>Movement trolley</v>
          </cell>
          <cell r="G4262">
            <v>160000</v>
          </cell>
          <cell r="H4262">
            <v>-160000</v>
          </cell>
          <cell r="I4262">
            <v>0</v>
          </cell>
        </row>
        <row r="4263">
          <cell r="A4263">
            <v>40000835</v>
          </cell>
          <cell r="B4263" t="str">
            <v>0</v>
          </cell>
          <cell r="C4263" t="str">
            <v>CIP1</v>
          </cell>
          <cell r="D4263" t="str">
            <v>M004</v>
          </cell>
          <cell r="E4263">
            <v>39176</v>
          </cell>
          <cell r="F4263" t="str">
            <v>Movement trolley</v>
          </cell>
          <cell r="G4263">
            <v>67500</v>
          </cell>
          <cell r="H4263">
            <v>-67500</v>
          </cell>
          <cell r="I4263">
            <v>0</v>
          </cell>
        </row>
        <row r="4264">
          <cell r="A4264">
            <v>40000836</v>
          </cell>
          <cell r="B4264" t="str">
            <v>0</v>
          </cell>
          <cell r="C4264" t="str">
            <v>CIP1</v>
          </cell>
          <cell r="D4264" t="str">
            <v>M004</v>
          </cell>
          <cell r="E4264">
            <v>39561</v>
          </cell>
          <cell r="F4264" t="str">
            <v>Movement trolley</v>
          </cell>
          <cell r="G4264">
            <v>50000</v>
          </cell>
          <cell r="H4264">
            <v>-50000</v>
          </cell>
          <cell r="I4264">
            <v>0</v>
          </cell>
        </row>
        <row r="4265">
          <cell r="A4265">
            <v>40000837</v>
          </cell>
          <cell r="B4265" t="str">
            <v>0</v>
          </cell>
          <cell r="C4265" t="str">
            <v>CIP1</v>
          </cell>
          <cell r="D4265" t="str">
            <v>M004</v>
          </cell>
          <cell r="E4265">
            <v>39526</v>
          </cell>
          <cell r="F4265" t="str">
            <v>Movement trolley</v>
          </cell>
          <cell r="G4265">
            <v>100000</v>
          </cell>
          <cell r="H4265">
            <v>-100000</v>
          </cell>
          <cell r="I4265">
            <v>0</v>
          </cell>
        </row>
        <row r="4266">
          <cell r="A4266">
            <v>40000838</v>
          </cell>
          <cell r="B4266" t="str">
            <v>0</v>
          </cell>
          <cell r="C4266" t="str">
            <v>CIP1</v>
          </cell>
          <cell r="D4266" t="str">
            <v>M004</v>
          </cell>
          <cell r="E4266">
            <v>41729</v>
          </cell>
          <cell r="F4266" t="str">
            <v>Movement trolley</v>
          </cell>
          <cell r="G4266">
            <v>31000</v>
          </cell>
          <cell r="H4266">
            <v>-24283.33</v>
          </cell>
          <cell r="I4266">
            <v>6716.67</v>
          </cell>
        </row>
        <row r="4267">
          <cell r="A4267">
            <v>40000839</v>
          </cell>
          <cell r="B4267" t="str">
            <v>0</v>
          </cell>
          <cell r="C4267" t="str">
            <v>CIP1</v>
          </cell>
          <cell r="D4267" t="str">
            <v>M004</v>
          </cell>
          <cell r="E4267">
            <v>39002</v>
          </cell>
          <cell r="F4267" t="str">
            <v>Movement trolley</v>
          </cell>
          <cell r="G4267">
            <v>12000</v>
          </cell>
          <cell r="H4267">
            <v>-12000</v>
          </cell>
          <cell r="I4267">
            <v>0</v>
          </cell>
        </row>
        <row r="4268">
          <cell r="A4268">
            <v>40000840</v>
          </cell>
          <cell r="B4268" t="str">
            <v>0</v>
          </cell>
          <cell r="C4268" t="str">
            <v>CIP1</v>
          </cell>
          <cell r="D4268" t="str">
            <v>M004</v>
          </cell>
          <cell r="E4268">
            <v>39204</v>
          </cell>
          <cell r="F4268" t="str">
            <v>Movement trolley</v>
          </cell>
          <cell r="G4268">
            <v>8000</v>
          </cell>
          <cell r="H4268">
            <v>-8000</v>
          </cell>
          <cell r="I4268">
            <v>0</v>
          </cell>
        </row>
        <row r="4269">
          <cell r="A4269">
            <v>40000841</v>
          </cell>
          <cell r="B4269" t="str">
            <v>0</v>
          </cell>
          <cell r="C4269" t="str">
            <v>CIP1</v>
          </cell>
          <cell r="D4269" t="str">
            <v>M004</v>
          </cell>
          <cell r="E4269">
            <v>39002</v>
          </cell>
          <cell r="F4269" t="str">
            <v>Movement trolley</v>
          </cell>
          <cell r="G4269">
            <v>30000</v>
          </cell>
          <cell r="H4269">
            <v>-30000</v>
          </cell>
          <cell r="I4269">
            <v>0</v>
          </cell>
        </row>
        <row r="4270">
          <cell r="A4270">
            <v>40000842</v>
          </cell>
          <cell r="B4270" t="str">
            <v>0</v>
          </cell>
          <cell r="C4270" t="str">
            <v>CIP1</v>
          </cell>
          <cell r="D4270" t="str">
            <v>M004</v>
          </cell>
          <cell r="E4270">
            <v>41317</v>
          </cell>
          <cell r="F4270" t="str">
            <v>Movement trolley</v>
          </cell>
          <cell r="G4270">
            <v>22000</v>
          </cell>
          <cell r="H4270">
            <v>-19616.669999999998</v>
          </cell>
          <cell r="I4270">
            <v>2383.33</v>
          </cell>
        </row>
        <row r="4271">
          <cell r="A4271">
            <v>40000843</v>
          </cell>
          <cell r="B4271" t="str">
            <v>0</v>
          </cell>
          <cell r="C4271" t="str">
            <v>CIP1</v>
          </cell>
          <cell r="D4271" t="str">
            <v>M004</v>
          </cell>
          <cell r="E4271">
            <v>39559</v>
          </cell>
          <cell r="F4271" t="str">
            <v>Movement trolley</v>
          </cell>
          <cell r="G4271">
            <v>28000</v>
          </cell>
          <cell r="H4271">
            <v>-28000</v>
          </cell>
          <cell r="I4271">
            <v>0</v>
          </cell>
        </row>
        <row r="4272">
          <cell r="A4272">
            <v>40000844</v>
          </cell>
          <cell r="B4272" t="str">
            <v>0</v>
          </cell>
          <cell r="C4272" t="str">
            <v>CIP1</v>
          </cell>
          <cell r="D4272" t="str">
            <v>M004</v>
          </cell>
          <cell r="E4272">
            <v>39844</v>
          </cell>
          <cell r="F4272" t="str">
            <v>Movement trolley</v>
          </cell>
          <cell r="G4272">
            <v>75000</v>
          </cell>
          <cell r="H4272">
            <v>-75000</v>
          </cell>
          <cell r="I4272">
            <v>0</v>
          </cell>
        </row>
        <row r="4273">
          <cell r="A4273">
            <v>40000845</v>
          </cell>
          <cell r="B4273" t="str">
            <v>0</v>
          </cell>
          <cell r="C4273" t="str">
            <v>CIP1</v>
          </cell>
          <cell r="D4273" t="str">
            <v>M004</v>
          </cell>
          <cell r="E4273">
            <v>39844</v>
          </cell>
          <cell r="F4273" t="str">
            <v>Movement trolley</v>
          </cell>
          <cell r="G4273">
            <v>75000</v>
          </cell>
          <cell r="H4273">
            <v>-75000</v>
          </cell>
          <cell r="I4273">
            <v>0</v>
          </cell>
        </row>
        <row r="4274">
          <cell r="A4274">
            <v>40000846</v>
          </cell>
          <cell r="B4274" t="str">
            <v>0</v>
          </cell>
          <cell r="C4274" t="str">
            <v>CIP1</v>
          </cell>
          <cell r="D4274" t="str">
            <v>M004</v>
          </cell>
          <cell r="E4274">
            <v>39844</v>
          </cell>
          <cell r="F4274" t="str">
            <v>Movement trolley</v>
          </cell>
          <cell r="G4274">
            <v>60000</v>
          </cell>
          <cell r="H4274">
            <v>-60000</v>
          </cell>
          <cell r="I4274">
            <v>0</v>
          </cell>
        </row>
        <row r="4275">
          <cell r="A4275">
            <v>40000847</v>
          </cell>
          <cell r="B4275" t="str">
            <v>0</v>
          </cell>
          <cell r="C4275" t="str">
            <v>CIP1</v>
          </cell>
          <cell r="D4275" t="str">
            <v>M004</v>
          </cell>
          <cell r="E4275">
            <v>41059</v>
          </cell>
          <cell r="F4275" t="str">
            <v>Movement trolley</v>
          </cell>
          <cell r="G4275">
            <v>112320</v>
          </cell>
          <cell r="H4275">
            <v>-108576</v>
          </cell>
          <cell r="I4275">
            <v>3744</v>
          </cell>
        </row>
        <row r="4276">
          <cell r="A4276">
            <v>40000848</v>
          </cell>
          <cell r="B4276" t="str">
            <v>0</v>
          </cell>
          <cell r="C4276" t="str">
            <v>CIP1</v>
          </cell>
          <cell r="D4276" t="str">
            <v>M004</v>
          </cell>
          <cell r="E4276">
            <v>41090</v>
          </cell>
          <cell r="F4276" t="str">
            <v>Movement trolley</v>
          </cell>
          <cell r="G4276">
            <v>136475</v>
          </cell>
          <cell r="H4276">
            <v>-130788.54</v>
          </cell>
          <cell r="I4276">
            <v>5686.46</v>
          </cell>
        </row>
        <row r="4277">
          <cell r="A4277">
            <v>40000849</v>
          </cell>
          <cell r="B4277" t="str">
            <v>0</v>
          </cell>
          <cell r="C4277" t="str">
            <v>CIP1</v>
          </cell>
          <cell r="D4277" t="str">
            <v>M004</v>
          </cell>
          <cell r="E4277">
            <v>41554</v>
          </cell>
          <cell r="F4277" t="str">
            <v>Movement trolley</v>
          </cell>
          <cell r="G4277">
            <v>129500</v>
          </cell>
          <cell r="H4277">
            <v>-106837.5</v>
          </cell>
          <cell r="I4277">
            <v>22662.5</v>
          </cell>
        </row>
        <row r="4278">
          <cell r="A4278">
            <v>40000850</v>
          </cell>
          <cell r="B4278" t="str">
            <v>0</v>
          </cell>
          <cell r="C4278" t="str">
            <v>CIP1</v>
          </cell>
          <cell r="D4278" t="str">
            <v>M004</v>
          </cell>
          <cell r="E4278">
            <v>39238</v>
          </cell>
          <cell r="F4278" t="str">
            <v>Movement trolley</v>
          </cell>
          <cell r="G4278">
            <v>125593</v>
          </cell>
          <cell r="H4278">
            <v>-125593</v>
          </cell>
          <cell r="I4278">
            <v>0</v>
          </cell>
        </row>
        <row r="4279">
          <cell r="A4279">
            <v>40000851</v>
          </cell>
          <cell r="B4279" t="str">
            <v>0</v>
          </cell>
          <cell r="C4279" t="str">
            <v>CIP1</v>
          </cell>
          <cell r="D4279" t="str">
            <v>M004</v>
          </cell>
          <cell r="E4279">
            <v>40685</v>
          </cell>
          <cell r="F4279" t="str">
            <v>Movement trolley</v>
          </cell>
          <cell r="G4279">
            <v>25000</v>
          </cell>
          <cell r="H4279">
            <v>-25000</v>
          </cell>
          <cell r="I4279">
            <v>0</v>
          </cell>
        </row>
        <row r="4280">
          <cell r="A4280">
            <v>40000852</v>
          </cell>
          <cell r="B4280" t="str">
            <v>0</v>
          </cell>
          <cell r="C4280" t="str">
            <v>CIP1</v>
          </cell>
          <cell r="D4280" t="str">
            <v>M004</v>
          </cell>
          <cell r="E4280">
            <v>39994</v>
          </cell>
          <cell r="F4280" t="str">
            <v>Movement trolley</v>
          </cell>
          <cell r="G4280">
            <v>15000</v>
          </cell>
          <cell r="H4280">
            <v>-15000</v>
          </cell>
          <cell r="I4280">
            <v>0</v>
          </cell>
        </row>
        <row r="4281">
          <cell r="A4281">
            <v>40000853</v>
          </cell>
          <cell r="B4281" t="str">
            <v>0</v>
          </cell>
          <cell r="C4281" t="str">
            <v>CIP1</v>
          </cell>
          <cell r="D4281" t="str">
            <v>M004</v>
          </cell>
          <cell r="E4281">
            <v>39994</v>
          </cell>
          <cell r="F4281" t="str">
            <v>Movement trolley</v>
          </cell>
          <cell r="G4281">
            <v>15000</v>
          </cell>
          <cell r="H4281">
            <v>-15000</v>
          </cell>
          <cell r="I4281">
            <v>0</v>
          </cell>
        </row>
        <row r="4282">
          <cell r="A4282">
            <v>40000854</v>
          </cell>
          <cell r="B4282" t="str">
            <v>0</v>
          </cell>
          <cell r="C4282" t="str">
            <v>CIP1</v>
          </cell>
          <cell r="D4282" t="str">
            <v>M004</v>
          </cell>
          <cell r="E4282">
            <v>39196</v>
          </cell>
          <cell r="F4282" t="str">
            <v>Movement trolley</v>
          </cell>
          <cell r="G4282">
            <v>98610</v>
          </cell>
          <cell r="H4282">
            <v>-98610</v>
          </cell>
          <cell r="I4282">
            <v>0</v>
          </cell>
        </row>
        <row r="4283">
          <cell r="A4283">
            <v>40000855</v>
          </cell>
          <cell r="B4283" t="str">
            <v>0</v>
          </cell>
          <cell r="C4283" t="str">
            <v>CIP1</v>
          </cell>
          <cell r="D4283" t="str">
            <v>M004</v>
          </cell>
          <cell r="E4283">
            <v>39618</v>
          </cell>
          <cell r="F4283" t="str">
            <v>Movement trolley</v>
          </cell>
          <cell r="G4283">
            <v>64500</v>
          </cell>
          <cell r="H4283">
            <v>-64500</v>
          </cell>
          <cell r="I4283">
            <v>0</v>
          </cell>
        </row>
        <row r="4284">
          <cell r="A4284">
            <v>40000856</v>
          </cell>
          <cell r="B4284" t="str">
            <v>0</v>
          </cell>
          <cell r="C4284" t="str">
            <v>CIP1</v>
          </cell>
          <cell r="D4284" t="str">
            <v>M004</v>
          </cell>
          <cell r="E4284">
            <v>38846</v>
          </cell>
          <cell r="F4284" t="str">
            <v>Movement trolley</v>
          </cell>
          <cell r="G4284">
            <v>14000</v>
          </cell>
          <cell r="H4284">
            <v>-14000</v>
          </cell>
          <cell r="I4284">
            <v>0</v>
          </cell>
        </row>
        <row r="4285">
          <cell r="A4285">
            <v>40000857</v>
          </cell>
          <cell r="B4285" t="str">
            <v>0</v>
          </cell>
          <cell r="C4285" t="str">
            <v>CIP1</v>
          </cell>
          <cell r="D4285" t="str">
            <v>M004</v>
          </cell>
          <cell r="E4285">
            <v>38846</v>
          </cell>
          <cell r="F4285" t="str">
            <v>Movement trolley</v>
          </cell>
          <cell r="G4285">
            <v>3000</v>
          </cell>
          <cell r="H4285">
            <v>-3000</v>
          </cell>
          <cell r="I4285">
            <v>0</v>
          </cell>
        </row>
        <row r="4286">
          <cell r="A4286">
            <v>40000858</v>
          </cell>
          <cell r="B4286" t="str">
            <v>0</v>
          </cell>
          <cell r="C4286" t="str">
            <v>CIP1</v>
          </cell>
          <cell r="D4286" t="str">
            <v>M004</v>
          </cell>
          <cell r="E4286">
            <v>38846</v>
          </cell>
          <cell r="F4286" t="str">
            <v>Movement trolley</v>
          </cell>
          <cell r="G4286">
            <v>6500</v>
          </cell>
          <cell r="H4286">
            <v>-6500</v>
          </cell>
          <cell r="I4286">
            <v>0</v>
          </cell>
        </row>
        <row r="4287">
          <cell r="A4287">
            <v>40000859</v>
          </cell>
          <cell r="B4287" t="str">
            <v>0</v>
          </cell>
          <cell r="C4287" t="str">
            <v>CIP1</v>
          </cell>
          <cell r="D4287" t="str">
            <v>M004</v>
          </cell>
          <cell r="E4287">
            <v>38846</v>
          </cell>
          <cell r="F4287" t="str">
            <v>Movement trolley</v>
          </cell>
          <cell r="G4287">
            <v>5500</v>
          </cell>
          <cell r="H4287">
            <v>-5500</v>
          </cell>
          <cell r="I4287">
            <v>0</v>
          </cell>
        </row>
        <row r="4288">
          <cell r="A4288">
            <v>40000860</v>
          </cell>
          <cell r="B4288" t="str">
            <v>0</v>
          </cell>
          <cell r="C4288" t="str">
            <v>CIP1</v>
          </cell>
          <cell r="D4288" t="str">
            <v>M004</v>
          </cell>
          <cell r="E4288">
            <v>38846</v>
          </cell>
          <cell r="F4288" t="str">
            <v>Movement trolley</v>
          </cell>
          <cell r="G4288">
            <v>9500</v>
          </cell>
          <cell r="H4288">
            <v>-9500</v>
          </cell>
          <cell r="I4288">
            <v>0</v>
          </cell>
        </row>
        <row r="4289">
          <cell r="A4289">
            <v>40000861</v>
          </cell>
          <cell r="B4289" t="str">
            <v>0</v>
          </cell>
          <cell r="C4289" t="str">
            <v>CIP1</v>
          </cell>
          <cell r="D4289" t="str">
            <v>M004</v>
          </cell>
          <cell r="E4289">
            <v>38846</v>
          </cell>
          <cell r="F4289" t="str">
            <v>Movement trolley</v>
          </cell>
          <cell r="G4289">
            <v>17500</v>
          </cell>
          <cell r="H4289">
            <v>-17500</v>
          </cell>
          <cell r="I4289">
            <v>0</v>
          </cell>
        </row>
        <row r="4290">
          <cell r="A4290">
            <v>40000862</v>
          </cell>
          <cell r="B4290" t="str">
            <v>0</v>
          </cell>
          <cell r="C4290" t="str">
            <v>CIP1</v>
          </cell>
          <cell r="D4290" t="str">
            <v>M004</v>
          </cell>
          <cell r="E4290">
            <v>38898</v>
          </cell>
          <cell r="F4290" t="str">
            <v>Movement trolley</v>
          </cell>
          <cell r="G4290">
            <v>10500</v>
          </cell>
          <cell r="H4290">
            <v>-10500</v>
          </cell>
          <cell r="I4290">
            <v>0</v>
          </cell>
        </row>
        <row r="4291">
          <cell r="A4291">
            <v>40000863</v>
          </cell>
          <cell r="B4291" t="str">
            <v>0</v>
          </cell>
          <cell r="C4291" t="str">
            <v>CIP1</v>
          </cell>
          <cell r="D4291" t="str">
            <v>M004</v>
          </cell>
          <cell r="E4291">
            <v>38898</v>
          </cell>
          <cell r="F4291" t="str">
            <v>Movement trolley</v>
          </cell>
          <cell r="G4291">
            <v>10500</v>
          </cell>
          <cell r="H4291">
            <v>-10500</v>
          </cell>
          <cell r="I4291">
            <v>0</v>
          </cell>
        </row>
        <row r="4292">
          <cell r="A4292">
            <v>40000864</v>
          </cell>
          <cell r="B4292" t="str">
            <v>0</v>
          </cell>
          <cell r="C4292" t="str">
            <v>CIP1</v>
          </cell>
          <cell r="D4292" t="str">
            <v>M004</v>
          </cell>
          <cell r="E4292">
            <v>38898</v>
          </cell>
          <cell r="F4292" t="str">
            <v>Movement trolley</v>
          </cell>
          <cell r="G4292">
            <v>2000</v>
          </cell>
          <cell r="H4292">
            <v>-2000</v>
          </cell>
          <cell r="I4292">
            <v>0</v>
          </cell>
        </row>
        <row r="4293">
          <cell r="A4293">
            <v>40000865</v>
          </cell>
          <cell r="B4293" t="str">
            <v>0</v>
          </cell>
          <cell r="C4293" t="str">
            <v>CIP1</v>
          </cell>
          <cell r="D4293" t="str">
            <v>M004</v>
          </cell>
          <cell r="E4293">
            <v>38898</v>
          </cell>
          <cell r="F4293" t="str">
            <v>Movement trolley</v>
          </cell>
          <cell r="G4293">
            <v>2000</v>
          </cell>
          <cell r="H4293">
            <v>-2000</v>
          </cell>
          <cell r="I4293">
            <v>0</v>
          </cell>
        </row>
        <row r="4294">
          <cell r="A4294">
            <v>40000866</v>
          </cell>
          <cell r="B4294" t="str">
            <v>0</v>
          </cell>
          <cell r="C4294" t="str">
            <v>CIP1</v>
          </cell>
          <cell r="D4294" t="str">
            <v>M004</v>
          </cell>
          <cell r="E4294">
            <v>38898</v>
          </cell>
          <cell r="F4294" t="str">
            <v>Movement trolley</v>
          </cell>
          <cell r="G4294">
            <v>2000</v>
          </cell>
          <cell r="H4294">
            <v>-2000</v>
          </cell>
          <cell r="I4294">
            <v>0</v>
          </cell>
        </row>
        <row r="4295">
          <cell r="A4295">
            <v>40000867</v>
          </cell>
          <cell r="B4295" t="str">
            <v>0</v>
          </cell>
          <cell r="C4295" t="str">
            <v>CIP1</v>
          </cell>
          <cell r="D4295" t="str">
            <v>M004</v>
          </cell>
          <cell r="E4295">
            <v>38898</v>
          </cell>
          <cell r="F4295" t="str">
            <v>Movement trolley</v>
          </cell>
          <cell r="G4295">
            <v>2000</v>
          </cell>
          <cell r="H4295">
            <v>-2000</v>
          </cell>
          <cell r="I4295">
            <v>0</v>
          </cell>
        </row>
        <row r="4296">
          <cell r="A4296">
            <v>40000868</v>
          </cell>
          <cell r="B4296" t="str">
            <v>0</v>
          </cell>
          <cell r="C4296" t="str">
            <v>CIP1</v>
          </cell>
          <cell r="D4296" t="str">
            <v>M004</v>
          </cell>
          <cell r="E4296">
            <v>38898</v>
          </cell>
          <cell r="F4296" t="str">
            <v>Movement trolley</v>
          </cell>
          <cell r="G4296">
            <v>2000</v>
          </cell>
          <cell r="H4296">
            <v>-2000</v>
          </cell>
          <cell r="I4296">
            <v>0</v>
          </cell>
        </row>
        <row r="4297">
          <cell r="A4297">
            <v>40000869</v>
          </cell>
          <cell r="B4297" t="str">
            <v>0</v>
          </cell>
          <cell r="C4297" t="str">
            <v>CIP1</v>
          </cell>
          <cell r="D4297" t="str">
            <v>M004</v>
          </cell>
          <cell r="E4297">
            <v>38898</v>
          </cell>
          <cell r="F4297" t="str">
            <v>Movement trolley</v>
          </cell>
          <cell r="G4297">
            <v>2000</v>
          </cell>
          <cell r="H4297">
            <v>-2000</v>
          </cell>
          <cell r="I4297">
            <v>0</v>
          </cell>
        </row>
        <row r="4298">
          <cell r="A4298">
            <v>40000870</v>
          </cell>
          <cell r="B4298" t="str">
            <v>0</v>
          </cell>
          <cell r="C4298" t="str">
            <v>CIP1</v>
          </cell>
          <cell r="D4298" t="str">
            <v>M004</v>
          </cell>
          <cell r="E4298">
            <v>38898</v>
          </cell>
          <cell r="F4298" t="str">
            <v>Movement trolley</v>
          </cell>
          <cell r="G4298">
            <v>2000</v>
          </cell>
          <cell r="H4298">
            <v>-2000</v>
          </cell>
          <cell r="I4298">
            <v>0</v>
          </cell>
        </row>
        <row r="4299">
          <cell r="A4299">
            <v>40000871</v>
          </cell>
          <cell r="B4299" t="str">
            <v>0</v>
          </cell>
          <cell r="C4299" t="str">
            <v>CIP1</v>
          </cell>
          <cell r="D4299" t="str">
            <v>M004</v>
          </cell>
          <cell r="E4299">
            <v>39139</v>
          </cell>
          <cell r="F4299" t="str">
            <v>Movement trolley</v>
          </cell>
          <cell r="G4299">
            <v>240000</v>
          </cell>
          <cell r="H4299">
            <v>-240000</v>
          </cell>
          <cell r="I4299">
            <v>0</v>
          </cell>
        </row>
        <row r="4300">
          <cell r="A4300">
            <v>40000872</v>
          </cell>
          <cell r="B4300" t="str">
            <v>0</v>
          </cell>
          <cell r="C4300" t="str">
            <v>CIP1</v>
          </cell>
          <cell r="D4300" t="str">
            <v>M004</v>
          </cell>
          <cell r="E4300">
            <v>38987</v>
          </cell>
          <cell r="F4300" t="str">
            <v>Movement trolley</v>
          </cell>
          <cell r="G4300">
            <v>7850</v>
          </cell>
          <cell r="H4300">
            <v>-7850</v>
          </cell>
          <cell r="I4300">
            <v>0</v>
          </cell>
        </row>
        <row r="4301">
          <cell r="A4301">
            <v>40000873</v>
          </cell>
          <cell r="B4301" t="str">
            <v>0</v>
          </cell>
          <cell r="C4301" t="str">
            <v>CIP1</v>
          </cell>
          <cell r="D4301" t="str">
            <v>M004</v>
          </cell>
          <cell r="E4301">
            <v>39151</v>
          </cell>
          <cell r="F4301" t="str">
            <v>Movement trolley</v>
          </cell>
          <cell r="G4301">
            <v>24000</v>
          </cell>
          <cell r="H4301">
            <v>-24000</v>
          </cell>
          <cell r="I4301">
            <v>0</v>
          </cell>
        </row>
        <row r="4302">
          <cell r="A4302">
            <v>40000874</v>
          </cell>
          <cell r="B4302" t="str">
            <v>0</v>
          </cell>
          <cell r="C4302" t="str">
            <v>CIP1</v>
          </cell>
          <cell r="D4302" t="str">
            <v>M004</v>
          </cell>
          <cell r="E4302">
            <v>39154</v>
          </cell>
          <cell r="F4302" t="str">
            <v>Movement trolley</v>
          </cell>
          <cell r="G4302">
            <v>3500</v>
          </cell>
          <cell r="H4302">
            <v>-3500</v>
          </cell>
          <cell r="I4302">
            <v>0</v>
          </cell>
        </row>
        <row r="4303">
          <cell r="A4303">
            <v>40000875</v>
          </cell>
          <cell r="B4303" t="str">
            <v>0</v>
          </cell>
          <cell r="C4303" t="str">
            <v>CIP1</v>
          </cell>
          <cell r="D4303" t="str">
            <v>M004</v>
          </cell>
          <cell r="E4303">
            <v>39294</v>
          </cell>
          <cell r="F4303" t="str">
            <v>Movement trolley</v>
          </cell>
          <cell r="G4303">
            <v>60000</v>
          </cell>
          <cell r="H4303">
            <v>-60000</v>
          </cell>
          <cell r="I4303">
            <v>0</v>
          </cell>
        </row>
        <row r="4304">
          <cell r="A4304">
            <v>40000876</v>
          </cell>
          <cell r="B4304" t="str">
            <v>0</v>
          </cell>
          <cell r="C4304" t="str">
            <v>CIP1</v>
          </cell>
          <cell r="D4304" t="str">
            <v>M004</v>
          </cell>
          <cell r="E4304">
            <v>39304</v>
          </cell>
          <cell r="F4304" t="str">
            <v>Movement trolley</v>
          </cell>
          <cell r="G4304">
            <v>52000</v>
          </cell>
          <cell r="H4304">
            <v>-52000</v>
          </cell>
          <cell r="I4304">
            <v>0</v>
          </cell>
        </row>
        <row r="4305">
          <cell r="A4305">
            <v>40000877</v>
          </cell>
          <cell r="B4305" t="str">
            <v>0</v>
          </cell>
          <cell r="C4305" t="str">
            <v>CIP1</v>
          </cell>
          <cell r="D4305" t="str">
            <v>M004</v>
          </cell>
          <cell r="E4305">
            <v>39565</v>
          </cell>
          <cell r="F4305" t="str">
            <v>Movement trolley</v>
          </cell>
          <cell r="G4305">
            <v>80000</v>
          </cell>
          <cell r="H4305">
            <v>-80000</v>
          </cell>
          <cell r="I4305">
            <v>0</v>
          </cell>
        </row>
        <row r="4306">
          <cell r="A4306">
            <v>40000878</v>
          </cell>
          <cell r="B4306" t="str">
            <v>0</v>
          </cell>
          <cell r="C4306" t="str">
            <v>CIP1</v>
          </cell>
          <cell r="D4306" t="str">
            <v>M004</v>
          </cell>
          <cell r="E4306">
            <v>40785</v>
          </cell>
          <cell r="F4306" t="str">
            <v>Movement trolley</v>
          </cell>
          <cell r="G4306">
            <v>83500</v>
          </cell>
          <cell r="H4306">
            <v>-83500</v>
          </cell>
          <cell r="I4306">
            <v>0</v>
          </cell>
        </row>
        <row r="4307">
          <cell r="A4307">
            <v>40000879</v>
          </cell>
          <cell r="B4307" t="str">
            <v>0</v>
          </cell>
          <cell r="C4307" t="str">
            <v>CIP1</v>
          </cell>
          <cell r="D4307" t="str">
            <v>M004</v>
          </cell>
          <cell r="E4307">
            <v>39181</v>
          </cell>
          <cell r="F4307" t="str">
            <v>Movement trolley</v>
          </cell>
          <cell r="G4307">
            <v>45500</v>
          </cell>
          <cell r="H4307">
            <v>-45500</v>
          </cell>
          <cell r="I4307">
            <v>0</v>
          </cell>
        </row>
        <row r="4308">
          <cell r="A4308">
            <v>40000880</v>
          </cell>
          <cell r="B4308" t="str">
            <v>0</v>
          </cell>
          <cell r="C4308" t="str">
            <v>CIP1</v>
          </cell>
          <cell r="D4308" t="str">
            <v>M004</v>
          </cell>
          <cell r="E4308">
            <v>39181</v>
          </cell>
          <cell r="F4308" t="str">
            <v>Movement trolley</v>
          </cell>
          <cell r="G4308">
            <v>54000</v>
          </cell>
          <cell r="H4308">
            <v>-54000</v>
          </cell>
          <cell r="I4308">
            <v>0</v>
          </cell>
        </row>
        <row r="4309">
          <cell r="A4309">
            <v>40000881</v>
          </cell>
          <cell r="B4309" t="str">
            <v>0</v>
          </cell>
          <cell r="C4309" t="str">
            <v>CIP1</v>
          </cell>
          <cell r="D4309" t="str">
            <v>M004</v>
          </cell>
          <cell r="E4309">
            <v>39782</v>
          </cell>
          <cell r="F4309" t="str">
            <v>Movement trolley</v>
          </cell>
          <cell r="G4309">
            <v>140000</v>
          </cell>
          <cell r="H4309">
            <v>-140000</v>
          </cell>
          <cell r="I4309">
            <v>0</v>
          </cell>
        </row>
        <row r="4310">
          <cell r="A4310">
            <v>40000882</v>
          </cell>
          <cell r="B4310" t="str">
            <v>0</v>
          </cell>
          <cell r="C4310" t="str">
            <v>CIP1</v>
          </cell>
          <cell r="D4310" t="str">
            <v>M004</v>
          </cell>
          <cell r="E4310">
            <v>40785</v>
          </cell>
          <cell r="F4310" t="str">
            <v>Movement trolley</v>
          </cell>
          <cell r="G4310">
            <v>77500</v>
          </cell>
          <cell r="H4310">
            <v>-77500</v>
          </cell>
          <cell r="I4310">
            <v>0</v>
          </cell>
        </row>
        <row r="4311">
          <cell r="A4311">
            <v>40000883</v>
          </cell>
          <cell r="B4311" t="str">
            <v>0</v>
          </cell>
          <cell r="C4311" t="str">
            <v>CIP1</v>
          </cell>
          <cell r="D4311" t="str">
            <v>M004</v>
          </cell>
          <cell r="E4311">
            <v>39142</v>
          </cell>
          <cell r="F4311" t="str">
            <v>Movement trolley</v>
          </cell>
          <cell r="G4311">
            <v>12800</v>
          </cell>
          <cell r="H4311">
            <v>-12800</v>
          </cell>
          <cell r="I4311">
            <v>0</v>
          </cell>
        </row>
        <row r="4312">
          <cell r="A4312">
            <v>40000884</v>
          </cell>
          <cell r="B4312" t="str">
            <v>0</v>
          </cell>
          <cell r="C4312" t="str">
            <v>CIP1</v>
          </cell>
          <cell r="D4312" t="str">
            <v>M004</v>
          </cell>
          <cell r="E4312">
            <v>39193</v>
          </cell>
          <cell r="F4312" t="str">
            <v>Movement trolley</v>
          </cell>
          <cell r="G4312">
            <v>8200</v>
          </cell>
          <cell r="H4312">
            <v>-8200</v>
          </cell>
          <cell r="I4312">
            <v>0</v>
          </cell>
        </row>
        <row r="4313">
          <cell r="A4313">
            <v>40000885</v>
          </cell>
          <cell r="B4313" t="str">
            <v>0</v>
          </cell>
          <cell r="C4313" t="str">
            <v>CIP1</v>
          </cell>
          <cell r="D4313" t="str">
            <v>M004</v>
          </cell>
          <cell r="E4313">
            <v>40198</v>
          </cell>
          <cell r="F4313" t="str">
            <v>Movement trolley</v>
          </cell>
          <cell r="G4313">
            <v>18000</v>
          </cell>
          <cell r="H4313">
            <v>-18000</v>
          </cell>
          <cell r="I4313">
            <v>0</v>
          </cell>
        </row>
        <row r="4314">
          <cell r="A4314">
            <v>40000886</v>
          </cell>
          <cell r="B4314" t="str">
            <v>0</v>
          </cell>
          <cell r="C4314" t="str">
            <v>CIP1</v>
          </cell>
          <cell r="D4314" t="str">
            <v>M004</v>
          </cell>
          <cell r="E4314">
            <v>41669</v>
          </cell>
          <cell r="F4314" t="str">
            <v>Movement trolley</v>
          </cell>
          <cell r="G4314">
            <v>45000</v>
          </cell>
          <cell r="H4314">
            <v>-36000</v>
          </cell>
          <cell r="I4314">
            <v>9000</v>
          </cell>
        </row>
        <row r="4315">
          <cell r="A4315">
            <v>40000887</v>
          </cell>
          <cell r="B4315" t="str">
            <v>0</v>
          </cell>
          <cell r="C4315" t="str">
            <v>CIP1</v>
          </cell>
          <cell r="D4315" t="str">
            <v>M004</v>
          </cell>
          <cell r="E4315">
            <v>39844</v>
          </cell>
          <cell r="F4315" t="str">
            <v>Movement trolley</v>
          </cell>
          <cell r="G4315">
            <v>30000</v>
          </cell>
          <cell r="H4315">
            <v>-30000</v>
          </cell>
          <cell r="I4315">
            <v>0</v>
          </cell>
        </row>
        <row r="4316">
          <cell r="A4316">
            <v>40000888</v>
          </cell>
          <cell r="B4316" t="str">
            <v>0</v>
          </cell>
          <cell r="C4316" t="str">
            <v>CIP1</v>
          </cell>
          <cell r="D4316" t="str">
            <v>M004</v>
          </cell>
          <cell r="E4316">
            <v>39844</v>
          </cell>
          <cell r="F4316" t="str">
            <v>Movement trolley</v>
          </cell>
          <cell r="G4316">
            <v>12000</v>
          </cell>
          <cell r="H4316">
            <v>-12000</v>
          </cell>
          <cell r="I4316">
            <v>0</v>
          </cell>
        </row>
        <row r="4317">
          <cell r="A4317">
            <v>40000889</v>
          </cell>
          <cell r="B4317" t="str">
            <v>0</v>
          </cell>
          <cell r="C4317" t="str">
            <v>CIP1</v>
          </cell>
          <cell r="D4317" t="str">
            <v>M004</v>
          </cell>
          <cell r="E4317">
            <v>39625</v>
          </cell>
          <cell r="F4317" t="str">
            <v>Movement trolley</v>
          </cell>
          <cell r="G4317">
            <v>45898</v>
          </cell>
          <cell r="H4317">
            <v>-45898</v>
          </cell>
          <cell r="I4317">
            <v>0</v>
          </cell>
        </row>
        <row r="4318">
          <cell r="A4318">
            <v>40000890</v>
          </cell>
          <cell r="B4318" t="str">
            <v>0</v>
          </cell>
          <cell r="C4318" t="str">
            <v>CIP1</v>
          </cell>
          <cell r="D4318" t="str">
            <v>M004</v>
          </cell>
          <cell r="E4318">
            <v>39151</v>
          </cell>
          <cell r="F4318" t="str">
            <v>Movement trolley</v>
          </cell>
          <cell r="G4318">
            <v>145000</v>
          </cell>
          <cell r="H4318">
            <v>-145000</v>
          </cell>
          <cell r="I4318">
            <v>0</v>
          </cell>
        </row>
        <row r="4319">
          <cell r="A4319">
            <v>40000891</v>
          </cell>
          <cell r="B4319" t="str">
            <v>0</v>
          </cell>
          <cell r="C4319" t="str">
            <v>CIP1</v>
          </cell>
          <cell r="D4319" t="str">
            <v>M004</v>
          </cell>
          <cell r="E4319">
            <v>41594</v>
          </cell>
          <cell r="F4319" t="str">
            <v>Movement trolley</v>
          </cell>
          <cell r="G4319">
            <v>105000</v>
          </cell>
          <cell r="H4319">
            <v>-85750</v>
          </cell>
          <cell r="I4319">
            <v>19250</v>
          </cell>
        </row>
        <row r="4320">
          <cell r="A4320">
            <v>40000892</v>
          </cell>
          <cell r="B4320" t="str">
            <v>0</v>
          </cell>
          <cell r="C4320" t="str">
            <v>CIP1</v>
          </cell>
          <cell r="D4320" t="str">
            <v>M004</v>
          </cell>
          <cell r="E4320">
            <v>39338</v>
          </cell>
          <cell r="F4320" t="str">
            <v>Movement trolley</v>
          </cell>
          <cell r="G4320">
            <v>250000</v>
          </cell>
          <cell r="H4320">
            <v>-250000</v>
          </cell>
          <cell r="I4320">
            <v>0</v>
          </cell>
        </row>
        <row r="4321">
          <cell r="A4321">
            <v>40000893</v>
          </cell>
          <cell r="B4321" t="str">
            <v>0</v>
          </cell>
          <cell r="C4321" t="str">
            <v>CIP1</v>
          </cell>
          <cell r="D4321" t="str">
            <v>M004</v>
          </cell>
          <cell r="E4321">
            <v>39567</v>
          </cell>
          <cell r="F4321" t="str">
            <v>Movement trolley</v>
          </cell>
          <cell r="G4321">
            <v>30000</v>
          </cell>
          <cell r="H4321">
            <v>-30000</v>
          </cell>
          <cell r="I4321">
            <v>0</v>
          </cell>
        </row>
        <row r="4322">
          <cell r="A4322">
            <v>40000894</v>
          </cell>
          <cell r="B4322" t="str">
            <v>0</v>
          </cell>
          <cell r="C4322" t="str">
            <v>CIP1</v>
          </cell>
          <cell r="D4322" t="str">
            <v>M004</v>
          </cell>
          <cell r="E4322">
            <v>39021</v>
          </cell>
          <cell r="F4322" t="str">
            <v>Movement trolley</v>
          </cell>
          <cell r="G4322">
            <v>50000</v>
          </cell>
          <cell r="H4322">
            <v>-50000</v>
          </cell>
          <cell r="I4322">
            <v>0</v>
          </cell>
        </row>
        <row r="4323">
          <cell r="A4323">
            <v>40000895</v>
          </cell>
          <cell r="B4323" t="str">
            <v>0</v>
          </cell>
          <cell r="C4323" t="str">
            <v>CIP1</v>
          </cell>
          <cell r="D4323" t="str">
            <v>M004</v>
          </cell>
          <cell r="E4323">
            <v>39196</v>
          </cell>
          <cell r="F4323" t="str">
            <v>Movement trolley</v>
          </cell>
          <cell r="G4323">
            <v>28500</v>
          </cell>
          <cell r="H4323">
            <v>-28500</v>
          </cell>
          <cell r="I4323">
            <v>0</v>
          </cell>
        </row>
        <row r="4324">
          <cell r="A4324">
            <v>40000896</v>
          </cell>
          <cell r="B4324" t="str">
            <v>0</v>
          </cell>
          <cell r="C4324" t="str">
            <v>CIP1</v>
          </cell>
          <cell r="D4324" t="str">
            <v>M004</v>
          </cell>
          <cell r="E4324">
            <v>41305</v>
          </cell>
          <cell r="F4324" t="str">
            <v>Movement trolley</v>
          </cell>
          <cell r="G4324">
            <v>22575</v>
          </cell>
          <cell r="H4324">
            <v>-20317.5</v>
          </cell>
          <cell r="I4324">
            <v>2257.5</v>
          </cell>
        </row>
        <row r="4325">
          <cell r="A4325">
            <v>40000897</v>
          </cell>
          <cell r="B4325" t="str">
            <v>0</v>
          </cell>
          <cell r="C4325" t="str">
            <v>CIP1</v>
          </cell>
          <cell r="D4325" t="str">
            <v>M004</v>
          </cell>
          <cell r="E4325">
            <v>39258</v>
          </cell>
          <cell r="F4325" t="str">
            <v>Movement trolley</v>
          </cell>
          <cell r="G4325">
            <v>8000</v>
          </cell>
          <cell r="H4325">
            <v>-8000</v>
          </cell>
          <cell r="I4325">
            <v>0</v>
          </cell>
        </row>
        <row r="4326">
          <cell r="A4326">
            <v>40000898</v>
          </cell>
          <cell r="B4326" t="str">
            <v>0</v>
          </cell>
          <cell r="C4326" t="str">
            <v>CIP1</v>
          </cell>
          <cell r="D4326" t="str">
            <v>M004</v>
          </cell>
          <cell r="E4326">
            <v>41273</v>
          </cell>
          <cell r="F4326" t="str">
            <v>Movement trolley</v>
          </cell>
          <cell r="G4326">
            <v>34000</v>
          </cell>
          <cell r="H4326">
            <v>-30883.33</v>
          </cell>
          <cell r="I4326">
            <v>3116.67</v>
          </cell>
        </row>
        <row r="4327">
          <cell r="A4327">
            <v>40000899</v>
          </cell>
          <cell r="B4327" t="str">
            <v>0</v>
          </cell>
          <cell r="C4327" t="str">
            <v>CIP1</v>
          </cell>
          <cell r="D4327" t="str">
            <v>M004</v>
          </cell>
          <cell r="E4327">
            <v>38949</v>
          </cell>
          <cell r="F4327" t="str">
            <v>Movement trolley</v>
          </cell>
          <cell r="G4327">
            <v>424238</v>
          </cell>
          <cell r="H4327">
            <v>-424238</v>
          </cell>
          <cell r="I4327">
            <v>0</v>
          </cell>
        </row>
        <row r="4328">
          <cell r="A4328">
            <v>40000900</v>
          </cell>
          <cell r="B4328" t="str">
            <v>0</v>
          </cell>
          <cell r="C4328" t="str">
            <v>CIP1</v>
          </cell>
          <cell r="D4328" t="str">
            <v>M004</v>
          </cell>
          <cell r="E4328">
            <v>38949</v>
          </cell>
          <cell r="F4328" t="str">
            <v>Movement trolley</v>
          </cell>
          <cell r="G4328">
            <v>37300</v>
          </cell>
          <cell r="H4328">
            <v>-37300</v>
          </cell>
          <cell r="I4328">
            <v>0</v>
          </cell>
        </row>
        <row r="4329">
          <cell r="A4329">
            <v>40000901</v>
          </cell>
          <cell r="B4329" t="str">
            <v>0</v>
          </cell>
          <cell r="C4329" t="str">
            <v>CIP1</v>
          </cell>
          <cell r="D4329" t="str">
            <v>M004</v>
          </cell>
          <cell r="E4329">
            <v>38949</v>
          </cell>
          <cell r="F4329" t="str">
            <v>Movement trolley</v>
          </cell>
          <cell r="G4329">
            <v>141414</v>
          </cell>
          <cell r="H4329">
            <v>-141414</v>
          </cell>
          <cell r="I4329">
            <v>0</v>
          </cell>
        </row>
        <row r="4330">
          <cell r="A4330">
            <v>40000902</v>
          </cell>
          <cell r="B4330" t="str">
            <v>0</v>
          </cell>
          <cell r="C4330" t="str">
            <v>CIP1</v>
          </cell>
          <cell r="D4330" t="str">
            <v>M004</v>
          </cell>
          <cell r="E4330">
            <v>39479</v>
          </cell>
          <cell r="F4330" t="str">
            <v>Movement trolley</v>
          </cell>
          <cell r="G4330">
            <v>146000</v>
          </cell>
          <cell r="H4330">
            <v>-146000</v>
          </cell>
          <cell r="I4330">
            <v>0</v>
          </cell>
        </row>
        <row r="4331">
          <cell r="A4331">
            <v>40000903</v>
          </cell>
          <cell r="B4331" t="str">
            <v>0</v>
          </cell>
          <cell r="C4331" t="str">
            <v>CIP1</v>
          </cell>
          <cell r="D4331" t="str">
            <v>M004</v>
          </cell>
          <cell r="E4331">
            <v>39201</v>
          </cell>
          <cell r="F4331" t="str">
            <v>Movement trolley</v>
          </cell>
          <cell r="G4331">
            <v>30000</v>
          </cell>
          <cell r="H4331">
            <v>-30000</v>
          </cell>
          <cell r="I4331">
            <v>0</v>
          </cell>
        </row>
        <row r="4332">
          <cell r="A4332">
            <v>40000904</v>
          </cell>
          <cell r="B4332" t="str">
            <v>0</v>
          </cell>
          <cell r="C4332" t="str">
            <v>CIP1</v>
          </cell>
          <cell r="D4332" t="str">
            <v>M004</v>
          </cell>
          <cell r="E4332">
            <v>40755</v>
          </cell>
          <cell r="F4332" t="str">
            <v>Movement trolley</v>
          </cell>
          <cell r="G4332">
            <v>13000</v>
          </cell>
          <cell r="H4332">
            <v>-13000</v>
          </cell>
          <cell r="I4332">
            <v>0</v>
          </cell>
        </row>
        <row r="4333">
          <cell r="A4333">
            <v>40000905</v>
          </cell>
          <cell r="B4333" t="str">
            <v>0</v>
          </cell>
          <cell r="C4333" t="str">
            <v>CIP1</v>
          </cell>
          <cell r="D4333" t="str">
            <v>M004</v>
          </cell>
          <cell r="E4333">
            <v>40847</v>
          </cell>
          <cell r="F4333" t="str">
            <v>Movement trolley</v>
          </cell>
          <cell r="G4333">
            <v>62000</v>
          </cell>
          <cell r="H4333">
            <v>-62000</v>
          </cell>
          <cell r="I4333">
            <v>0</v>
          </cell>
        </row>
        <row r="4334">
          <cell r="A4334">
            <v>40000906</v>
          </cell>
          <cell r="B4334" t="str">
            <v>0</v>
          </cell>
          <cell r="C4334" t="str">
            <v>CIP1</v>
          </cell>
          <cell r="D4334" t="str">
            <v>M004</v>
          </cell>
          <cell r="E4334">
            <v>39196</v>
          </cell>
          <cell r="F4334" t="str">
            <v>Movement trolley</v>
          </cell>
          <cell r="G4334">
            <v>124000</v>
          </cell>
          <cell r="H4334">
            <v>-124000</v>
          </cell>
          <cell r="I4334">
            <v>0</v>
          </cell>
        </row>
        <row r="4335">
          <cell r="A4335">
            <v>40000907</v>
          </cell>
          <cell r="B4335" t="str">
            <v>0</v>
          </cell>
          <cell r="C4335" t="str">
            <v>CIP1</v>
          </cell>
          <cell r="D4335" t="str">
            <v>M004</v>
          </cell>
          <cell r="E4335">
            <v>39204</v>
          </cell>
          <cell r="F4335" t="str">
            <v>Movement trolley</v>
          </cell>
          <cell r="G4335">
            <v>8000</v>
          </cell>
          <cell r="H4335">
            <v>-8000</v>
          </cell>
          <cell r="I4335">
            <v>0</v>
          </cell>
        </row>
        <row r="4336">
          <cell r="A4336">
            <v>40000908</v>
          </cell>
          <cell r="B4336" t="str">
            <v>0</v>
          </cell>
          <cell r="C4336" t="str">
            <v>CIP1</v>
          </cell>
          <cell r="D4336" t="str">
            <v>M004</v>
          </cell>
          <cell r="E4336">
            <v>39092</v>
          </cell>
          <cell r="F4336" t="str">
            <v>Movement trolley</v>
          </cell>
          <cell r="G4336">
            <v>350000</v>
          </cell>
          <cell r="H4336">
            <v>-350000</v>
          </cell>
          <cell r="I4336">
            <v>0</v>
          </cell>
        </row>
        <row r="4337">
          <cell r="A4337">
            <v>40000909</v>
          </cell>
          <cell r="B4337" t="str">
            <v>0</v>
          </cell>
          <cell r="C4337" t="str">
            <v>CIP1</v>
          </cell>
          <cell r="D4337" t="str">
            <v>M004</v>
          </cell>
          <cell r="E4337">
            <v>40404</v>
          </cell>
          <cell r="F4337" t="str">
            <v>Movement trolley</v>
          </cell>
          <cell r="G4337">
            <v>76000</v>
          </cell>
          <cell r="H4337">
            <v>-76000</v>
          </cell>
          <cell r="I4337">
            <v>0</v>
          </cell>
        </row>
        <row r="4338">
          <cell r="A4338">
            <v>40000910</v>
          </cell>
          <cell r="B4338" t="str">
            <v>0</v>
          </cell>
          <cell r="C4338" t="str">
            <v>CIP1</v>
          </cell>
          <cell r="D4338" t="str">
            <v>M004</v>
          </cell>
          <cell r="E4338">
            <v>39215</v>
          </cell>
          <cell r="F4338" t="str">
            <v>Movement trolley</v>
          </cell>
          <cell r="G4338">
            <v>102000</v>
          </cell>
          <cell r="H4338">
            <v>-102000</v>
          </cell>
          <cell r="I4338">
            <v>0</v>
          </cell>
        </row>
        <row r="4339">
          <cell r="A4339">
            <v>40000911</v>
          </cell>
          <cell r="B4339" t="str">
            <v>0</v>
          </cell>
          <cell r="C4339" t="str">
            <v>CIP1</v>
          </cell>
          <cell r="D4339" t="str">
            <v>M004</v>
          </cell>
          <cell r="E4339">
            <v>39478</v>
          </cell>
          <cell r="F4339" t="str">
            <v>Movement trolley</v>
          </cell>
          <cell r="G4339">
            <v>530000</v>
          </cell>
          <cell r="H4339">
            <v>-530000</v>
          </cell>
          <cell r="I4339">
            <v>0</v>
          </cell>
        </row>
        <row r="4340">
          <cell r="A4340">
            <v>40000912</v>
          </cell>
          <cell r="B4340" t="str">
            <v>0</v>
          </cell>
          <cell r="C4340" t="str">
            <v>CIP1</v>
          </cell>
          <cell r="D4340" t="str">
            <v>M004</v>
          </cell>
          <cell r="E4340">
            <v>38949</v>
          </cell>
          <cell r="F4340" t="str">
            <v>Movement trolley</v>
          </cell>
          <cell r="G4340">
            <v>175000</v>
          </cell>
          <cell r="H4340">
            <v>-175000</v>
          </cell>
          <cell r="I4340">
            <v>0</v>
          </cell>
        </row>
        <row r="4341">
          <cell r="A4341">
            <v>40000913</v>
          </cell>
          <cell r="B4341" t="str">
            <v>0</v>
          </cell>
          <cell r="C4341" t="str">
            <v>CIP1</v>
          </cell>
          <cell r="D4341" t="str">
            <v>M004</v>
          </cell>
          <cell r="E4341">
            <v>39538</v>
          </cell>
          <cell r="F4341" t="str">
            <v>Movement trolley</v>
          </cell>
          <cell r="G4341">
            <v>210000</v>
          </cell>
          <cell r="H4341">
            <v>-210000</v>
          </cell>
          <cell r="I4341">
            <v>0</v>
          </cell>
        </row>
        <row r="4342">
          <cell r="A4342">
            <v>40000914</v>
          </cell>
          <cell r="B4342" t="str">
            <v>0</v>
          </cell>
          <cell r="C4342" t="str">
            <v>CIP1</v>
          </cell>
          <cell r="D4342" t="str">
            <v>M004</v>
          </cell>
          <cell r="E4342">
            <v>39565</v>
          </cell>
          <cell r="F4342" t="str">
            <v>Movement trolley</v>
          </cell>
          <cell r="G4342">
            <v>24000</v>
          </cell>
          <cell r="H4342">
            <v>-24000</v>
          </cell>
          <cell r="I4342">
            <v>0</v>
          </cell>
        </row>
        <row r="4343">
          <cell r="A4343">
            <v>40000915</v>
          </cell>
          <cell r="B4343" t="str">
            <v>0</v>
          </cell>
          <cell r="C4343" t="str">
            <v>CIP1</v>
          </cell>
          <cell r="D4343" t="str">
            <v>M004</v>
          </cell>
          <cell r="E4343">
            <v>39139</v>
          </cell>
          <cell r="F4343" t="str">
            <v>Movement trolley</v>
          </cell>
          <cell r="G4343">
            <v>100000</v>
          </cell>
          <cell r="H4343">
            <v>-100000</v>
          </cell>
          <cell r="I4343">
            <v>0</v>
          </cell>
        </row>
        <row r="4344">
          <cell r="A4344">
            <v>40000916</v>
          </cell>
          <cell r="B4344" t="str">
            <v>0</v>
          </cell>
          <cell r="C4344" t="str">
            <v>CIP1</v>
          </cell>
          <cell r="D4344" t="str">
            <v>M004</v>
          </cell>
          <cell r="E4344">
            <v>39341</v>
          </cell>
          <cell r="F4344" t="str">
            <v>Movement trolley</v>
          </cell>
          <cell r="G4344">
            <v>105000</v>
          </cell>
          <cell r="H4344">
            <v>-105000</v>
          </cell>
          <cell r="I4344">
            <v>0</v>
          </cell>
        </row>
        <row r="4345">
          <cell r="A4345">
            <v>40000917</v>
          </cell>
          <cell r="B4345" t="str">
            <v>0</v>
          </cell>
          <cell r="C4345" t="str">
            <v>CIP1</v>
          </cell>
          <cell r="D4345" t="str">
            <v>M004</v>
          </cell>
          <cell r="E4345">
            <v>40390</v>
          </cell>
          <cell r="F4345" t="str">
            <v>Movement trolley</v>
          </cell>
          <cell r="G4345">
            <v>155000</v>
          </cell>
          <cell r="H4345">
            <v>-155000</v>
          </cell>
          <cell r="I4345">
            <v>0</v>
          </cell>
        </row>
        <row r="4346">
          <cell r="A4346">
            <v>40000918</v>
          </cell>
          <cell r="B4346" t="str">
            <v>0</v>
          </cell>
          <cell r="C4346" t="str">
            <v>CIP1</v>
          </cell>
          <cell r="D4346" t="str">
            <v>M004</v>
          </cell>
          <cell r="E4346">
            <v>40133</v>
          </cell>
          <cell r="F4346" t="str">
            <v>Movement trolley</v>
          </cell>
          <cell r="G4346">
            <v>23000</v>
          </cell>
          <cell r="H4346">
            <v>-23000</v>
          </cell>
          <cell r="I4346">
            <v>0</v>
          </cell>
        </row>
        <row r="4347">
          <cell r="A4347">
            <v>40000919</v>
          </cell>
          <cell r="B4347" t="str">
            <v>0</v>
          </cell>
          <cell r="C4347" t="str">
            <v>CIP1</v>
          </cell>
          <cell r="D4347" t="str">
            <v>M004</v>
          </cell>
          <cell r="E4347">
            <v>40359</v>
          </cell>
          <cell r="F4347" t="str">
            <v>Movement trolley</v>
          </cell>
          <cell r="G4347">
            <v>47500</v>
          </cell>
          <cell r="H4347">
            <v>-47500</v>
          </cell>
          <cell r="I4347">
            <v>0</v>
          </cell>
        </row>
        <row r="4348">
          <cell r="A4348">
            <v>40000920</v>
          </cell>
          <cell r="B4348" t="str">
            <v>0</v>
          </cell>
          <cell r="C4348" t="str">
            <v>CIP1</v>
          </cell>
          <cell r="D4348" t="str">
            <v>M004</v>
          </cell>
          <cell r="E4348">
            <v>39506</v>
          </cell>
          <cell r="F4348" t="str">
            <v>Movement trolley</v>
          </cell>
          <cell r="G4348">
            <v>25000</v>
          </cell>
          <cell r="H4348">
            <v>-25000</v>
          </cell>
          <cell r="I4348">
            <v>0</v>
          </cell>
        </row>
        <row r="4349">
          <cell r="A4349">
            <v>40001076</v>
          </cell>
          <cell r="B4349" t="str">
            <v>0</v>
          </cell>
          <cell r="C4349" t="str">
            <v>CIP1</v>
          </cell>
          <cell r="D4349" t="str">
            <v>M004</v>
          </cell>
          <cell r="E4349">
            <v>39201</v>
          </cell>
          <cell r="F4349" t="str">
            <v>Production Furniture</v>
          </cell>
          <cell r="G4349">
            <v>1731900</v>
          </cell>
          <cell r="H4349">
            <v>-1731900</v>
          </cell>
          <cell r="I4349">
            <v>0</v>
          </cell>
        </row>
        <row r="4350">
          <cell r="A4350">
            <v>40001077</v>
          </cell>
          <cell r="B4350" t="str">
            <v>0</v>
          </cell>
          <cell r="C4350" t="str">
            <v>CIP1</v>
          </cell>
          <cell r="D4350" t="str">
            <v>M004</v>
          </cell>
          <cell r="E4350">
            <v>39222</v>
          </cell>
          <cell r="F4350" t="str">
            <v>Production Furniture</v>
          </cell>
          <cell r="G4350">
            <v>94700</v>
          </cell>
          <cell r="H4350">
            <v>-94700</v>
          </cell>
          <cell r="I4350">
            <v>0</v>
          </cell>
        </row>
        <row r="4351">
          <cell r="A4351">
            <v>40001078</v>
          </cell>
          <cell r="B4351" t="str">
            <v>0</v>
          </cell>
          <cell r="C4351" t="str">
            <v>CIP1</v>
          </cell>
          <cell r="D4351" t="str">
            <v>M004</v>
          </cell>
          <cell r="E4351">
            <v>39243</v>
          </cell>
          <cell r="F4351" t="str">
            <v>Production Furniture</v>
          </cell>
          <cell r="G4351">
            <v>53000</v>
          </cell>
          <cell r="H4351">
            <v>-53000</v>
          </cell>
          <cell r="I4351">
            <v>0</v>
          </cell>
        </row>
        <row r="4352">
          <cell r="A4352">
            <v>40001079</v>
          </cell>
          <cell r="B4352" t="str">
            <v>0</v>
          </cell>
          <cell r="C4352" t="str">
            <v>CIP1</v>
          </cell>
          <cell r="D4352" t="str">
            <v>M004</v>
          </cell>
          <cell r="E4352">
            <v>39352</v>
          </cell>
          <cell r="F4352" t="str">
            <v>Production Furniture</v>
          </cell>
          <cell r="G4352">
            <v>1502900</v>
          </cell>
          <cell r="H4352">
            <v>-1502900</v>
          </cell>
          <cell r="I4352">
            <v>0</v>
          </cell>
        </row>
        <row r="4353">
          <cell r="A4353">
            <v>40001080</v>
          </cell>
          <cell r="B4353" t="str">
            <v>0</v>
          </cell>
          <cell r="C4353" t="str">
            <v>CIP1</v>
          </cell>
          <cell r="D4353" t="str">
            <v>M004</v>
          </cell>
          <cell r="E4353">
            <v>39994</v>
          </cell>
          <cell r="F4353" t="str">
            <v>Production Furniture</v>
          </cell>
          <cell r="G4353">
            <v>52800</v>
          </cell>
          <cell r="H4353">
            <v>-52800</v>
          </cell>
          <cell r="I4353">
            <v>0</v>
          </cell>
        </row>
        <row r="4354">
          <cell r="A4354">
            <v>40001293</v>
          </cell>
          <cell r="B4354" t="str">
            <v>0</v>
          </cell>
          <cell r="C4354" t="str">
            <v>CIP1</v>
          </cell>
          <cell r="D4354" t="str">
            <v>M004</v>
          </cell>
          <cell r="E4354">
            <v>39338</v>
          </cell>
          <cell r="F4354" t="str">
            <v>Sweing Table</v>
          </cell>
          <cell r="G4354">
            <v>45000</v>
          </cell>
          <cell r="H4354">
            <v>-45000</v>
          </cell>
          <cell r="I4354">
            <v>0</v>
          </cell>
        </row>
        <row r="4355">
          <cell r="A4355">
            <v>40001294</v>
          </cell>
          <cell r="B4355" t="str">
            <v>0</v>
          </cell>
          <cell r="C4355" t="str">
            <v>CIP1</v>
          </cell>
          <cell r="D4355" t="str">
            <v>M004</v>
          </cell>
          <cell r="E4355">
            <v>39191</v>
          </cell>
          <cell r="F4355" t="str">
            <v>Sweing Table</v>
          </cell>
          <cell r="G4355">
            <v>700000</v>
          </cell>
          <cell r="H4355">
            <v>-700000</v>
          </cell>
          <cell r="I4355">
            <v>0</v>
          </cell>
        </row>
        <row r="4356">
          <cell r="A4356">
            <v>40001295</v>
          </cell>
          <cell r="B4356" t="str">
            <v>0</v>
          </cell>
          <cell r="C4356" t="str">
            <v>CIP1</v>
          </cell>
          <cell r="D4356" t="str">
            <v>M004</v>
          </cell>
          <cell r="E4356">
            <v>39196</v>
          </cell>
          <cell r="F4356" t="str">
            <v>Sweing Table</v>
          </cell>
          <cell r="G4356">
            <v>12000</v>
          </cell>
          <cell r="H4356">
            <v>-12000</v>
          </cell>
          <cell r="I4356">
            <v>0</v>
          </cell>
        </row>
        <row r="4357">
          <cell r="A4357">
            <v>40001296</v>
          </cell>
          <cell r="B4357" t="str">
            <v>0</v>
          </cell>
          <cell r="C4357" t="str">
            <v>CIP1</v>
          </cell>
          <cell r="D4357" t="str">
            <v>M004</v>
          </cell>
          <cell r="E4357">
            <v>39139</v>
          </cell>
          <cell r="F4357" t="str">
            <v>Sweing Table</v>
          </cell>
          <cell r="G4357">
            <v>560000</v>
          </cell>
          <cell r="H4357">
            <v>-560000</v>
          </cell>
          <cell r="I4357">
            <v>0</v>
          </cell>
        </row>
        <row r="4358">
          <cell r="A4358">
            <v>40001297</v>
          </cell>
          <cell r="B4358" t="str">
            <v>0</v>
          </cell>
          <cell r="C4358" t="str">
            <v>CIP1</v>
          </cell>
          <cell r="D4358" t="str">
            <v>M004</v>
          </cell>
          <cell r="E4358">
            <v>39191</v>
          </cell>
          <cell r="F4358" t="str">
            <v>Sweing Table</v>
          </cell>
          <cell r="G4358">
            <v>1136000</v>
          </cell>
          <cell r="H4358">
            <v>-1136000</v>
          </cell>
          <cell r="I4358">
            <v>0</v>
          </cell>
        </row>
        <row r="4359">
          <cell r="A4359">
            <v>40001298</v>
          </cell>
          <cell r="B4359" t="str">
            <v>0</v>
          </cell>
          <cell r="C4359" t="str">
            <v>CIP1</v>
          </cell>
          <cell r="D4359" t="str">
            <v>M004</v>
          </cell>
          <cell r="E4359">
            <v>39392</v>
          </cell>
          <cell r="F4359" t="str">
            <v>Sweing Table</v>
          </cell>
          <cell r="G4359">
            <v>336000</v>
          </cell>
          <cell r="H4359">
            <v>-336000</v>
          </cell>
          <cell r="I4359">
            <v>0</v>
          </cell>
        </row>
        <row r="4360">
          <cell r="A4360">
            <v>40001299</v>
          </cell>
          <cell r="B4360" t="str">
            <v>0</v>
          </cell>
          <cell r="C4360" t="str">
            <v>CIP1</v>
          </cell>
          <cell r="D4360" t="str">
            <v>M004</v>
          </cell>
          <cell r="E4360">
            <v>38987</v>
          </cell>
          <cell r="F4360" t="str">
            <v>Sweing Table</v>
          </cell>
          <cell r="G4360">
            <v>280000</v>
          </cell>
          <cell r="H4360">
            <v>-280000</v>
          </cell>
          <cell r="I4360">
            <v>0</v>
          </cell>
        </row>
        <row r="4361">
          <cell r="A4361">
            <v>40001300</v>
          </cell>
          <cell r="B4361" t="str">
            <v>0</v>
          </cell>
          <cell r="C4361" t="str">
            <v>CIP1</v>
          </cell>
          <cell r="D4361" t="str">
            <v>M004</v>
          </cell>
          <cell r="E4361">
            <v>39021</v>
          </cell>
          <cell r="F4361" t="str">
            <v>Sweing Table</v>
          </cell>
          <cell r="G4361">
            <v>294000</v>
          </cell>
          <cell r="H4361">
            <v>-294000</v>
          </cell>
          <cell r="I4361">
            <v>0</v>
          </cell>
        </row>
        <row r="4362">
          <cell r="A4362">
            <v>40001610</v>
          </cell>
          <cell r="B4362" t="str">
            <v>0</v>
          </cell>
          <cell r="C4362" t="str">
            <v>CIP1</v>
          </cell>
          <cell r="D4362" t="str">
            <v>M004</v>
          </cell>
          <cell r="E4362">
            <v>41876</v>
          </cell>
          <cell r="F4362" t="str">
            <v>Hanger System</v>
          </cell>
          <cell r="G4362">
            <v>121800</v>
          </cell>
          <cell r="H4362">
            <v>-90335</v>
          </cell>
          <cell r="I4362">
            <v>31465</v>
          </cell>
        </row>
        <row r="4363">
          <cell r="A4363">
            <v>40001611</v>
          </cell>
          <cell r="B4363" t="str">
            <v>0</v>
          </cell>
          <cell r="C4363" t="str">
            <v>CIP1</v>
          </cell>
          <cell r="D4363" t="str">
            <v>M004</v>
          </cell>
          <cell r="E4363">
            <v>41876</v>
          </cell>
          <cell r="F4363" t="str">
            <v>Movement trolley</v>
          </cell>
          <cell r="G4363">
            <v>52500</v>
          </cell>
          <cell r="H4363">
            <v>-38937.5</v>
          </cell>
          <cell r="I4363">
            <v>13562.5</v>
          </cell>
        </row>
        <row r="4364">
          <cell r="A4364">
            <v>40001612</v>
          </cell>
          <cell r="B4364" t="str">
            <v>0</v>
          </cell>
          <cell r="C4364" t="str">
            <v>CIP1</v>
          </cell>
          <cell r="D4364" t="str">
            <v>M004</v>
          </cell>
          <cell r="E4364">
            <v>41934</v>
          </cell>
          <cell r="F4364" t="str">
            <v>Movement trolley</v>
          </cell>
          <cell r="G4364">
            <v>38000</v>
          </cell>
          <cell r="H4364">
            <v>-27550</v>
          </cell>
          <cell r="I4364">
            <v>10450</v>
          </cell>
        </row>
        <row r="4365">
          <cell r="A4365">
            <v>40001613</v>
          </cell>
          <cell r="B4365" t="str">
            <v>0</v>
          </cell>
          <cell r="C4365" t="str">
            <v>CIP1</v>
          </cell>
          <cell r="D4365" t="str">
            <v>M004</v>
          </cell>
          <cell r="E4365">
            <v>41934</v>
          </cell>
          <cell r="F4365" t="str">
            <v>Movement trolley</v>
          </cell>
          <cell r="G4365">
            <v>26000</v>
          </cell>
          <cell r="H4365">
            <v>-18850</v>
          </cell>
          <cell r="I4365">
            <v>7150</v>
          </cell>
        </row>
        <row r="4366">
          <cell r="A4366">
            <v>40001614</v>
          </cell>
          <cell r="B4366" t="str">
            <v>0</v>
          </cell>
          <cell r="C4366" t="str">
            <v>CIP1</v>
          </cell>
          <cell r="D4366" t="str">
            <v>M004</v>
          </cell>
          <cell r="E4366">
            <v>41876</v>
          </cell>
          <cell r="F4366" t="str">
            <v>Movement trolley</v>
          </cell>
          <cell r="G4366">
            <v>104000</v>
          </cell>
          <cell r="H4366">
            <v>-77133.33</v>
          </cell>
          <cell r="I4366">
            <v>26866.67</v>
          </cell>
        </row>
        <row r="4367">
          <cell r="A4367">
            <v>40001615</v>
          </cell>
          <cell r="B4367" t="str">
            <v>0</v>
          </cell>
          <cell r="C4367" t="str">
            <v>CIP1</v>
          </cell>
          <cell r="D4367" t="str">
            <v>M004</v>
          </cell>
          <cell r="E4367">
            <v>41907</v>
          </cell>
          <cell r="F4367" t="str">
            <v>Movement trolley</v>
          </cell>
          <cell r="G4367">
            <v>23500</v>
          </cell>
          <cell r="H4367">
            <v>-17233.330000000002</v>
          </cell>
          <cell r="I4367">
            <v>6266.67</v>
          </cell>
        </row>
        <row r="4368">
          <cell r="A4368">
            <v>40001629</v>
          </cell>
          <cell r="B4368" t="str">
            <v>0</v>
          </cell>
          <cell r="C4368" t="str">
            <v>CIP1</v>
          </cell>
          <cell r="D4368" t="str">
            <v>M004</v>
          </cell>
          <cell r="E4368">
            <v>41980</v>
          </cell>
          <cell r="F4368" t="str">
            <v>Trolly for GIB -05/1200 LTR</v>
          </cell>
          <cell r="G4368">
            <v>15000</v>
          </cell>
          <cell r="H4368">
            <v>-10625</v>
          </cell>
          <cell r="I4368">
            <v>4375</v>
          </cell>
        </row>
        <row r="4369">
          <cell r="A4369">
            <v>40001630</v>
          </cell>
          <cell r="B4369" t="str">
            <v>0</v>
          </cell>
          <cell r="C4369" t="str">
            <v>CIP1</v>
          </cell>
          <cell r="D4369" t="str">
            <v>M004</v>
          </cell>
          <cell r="E4369">
            <v>41980</v>
          </cell>
          <cell r="F4369" t="str">
            <v>Trolly for GIB -05/1200 LTR</v>
          </cell>
          <cell r="G4369">
            <v>15000</v>
          </cell>
          <cell r="H4369">
            <v>-10625</v>
          </cell>
          <cell r="I4369">
            <v>4375</v>
          </cell>
        </row>
        <row r="4370">
          <cell r="A4370">
            <v>40001631</v>
          </cell>
          <cell r="B4370" t="str">
            <v>0</v>
          </cell>
          <cell r="C4370" t="str">
            <v>CIP1</v>
          </cell>
          <cell r="D4370" t="str">
            <v>M004</v>
          </cell>
          <cell r="E4370">
            <v>41980</v>
          </cell>
          <cell r="F4370" t="str">
            <v>Trolly for GIB -05/1200 LTR</v>
          </cell>
          <cell r="G4370">
            <v>15000</v>
          </cell>
          <cell r="H4370">
            <v>-10625</v>
          </cell>
          <cell r="I4370">
            <v>4375</v>
          </cell>
        </row>
        <row r="4371">
          <cell r="A4371">
            <v>40001632</v>
          </cell>
          <cell r="B4371" t="str">
            <v>0</v>
          </cell>
          <cell r="C4371" t="str">
            <v>CIP1</v>
          </cell>
          <cell r="D4371" t="str">
            <v>M004</v>
          </cell>
          <cell r="E4371">
            <v>41980</v>
          </cell>
          <cell r="F4371" t="str">
            <v>Trolly for GIB -05/1200 LTR</v>
          </cell>
          <cell r="G4371">
            <v>15000</v>
          </cell>
          <cell r="H4371">
            <v>-10625</v>
          </cell>
          <cell r="I4371">
            <v>4375</v>
          </cell>
        </row>
        <row r="4372">
          <cell r="A4372">
            <v>40001633</v>
          </cell>
          <cell r="B4372" t="str">
            <v>0</v>
          </cell>
          <cell r="C4372" t="str">
            <v>CIP1</v>
          </cell>
          <cell r="D4372" t="str">
            <v>M004</v>
          </cell>
          <cell r="E4372">
            <v>41980</v>
          </cell>
          <cell r="F4372" t="str">
            <v>Trolly for GIB -05/1200 LTR</v>
          </cell>
          <cell r="G4372">
            <v>15000</v>
          </cell>
          <cell r="H4372">
            <v>-10625</v>
          </cell>
          <cell r="I4372">
            <v>4375</v>
          </cell>
        </row>
        <row r="4373">
          <cell r="A4373">
            <v>40001634</v>
          </cell>
          <cell r="B4373" t="str">
            <v>0</v>
          </cell>
          <cell r="C4373" t="str">
            <v>CIP1</v>
          </cell>
          <cell r="D4373" t="str">
            <v>M004</v>
          </cell>
          <cell r="E4373">
            <v>41979</v>
          </cell>
          <cell r="F4373" t="str">
            <v>Wooden Rack</v>
          </cell>
          <cell r="G4373">
            <v>94744</v>
          </cell>
          <cell r="H4373">
            <v>-67110.33</v>
          </cell>
          <cell r="I4373">
            <v>27633.67</v>
          </cell>
        </row>
        <row r="4374">
          <cell r="A4374">
            <v>40001635</v>
          </cell>
          <cell r="B4374" t="str">
            <v>0</v>
          </cell>
          <cell r="C4374" t="str">
            <v>CIP1</v>
          </cell>
          <cell r="D4374" t="str">
            <v>M004</v>
          </cell>
          <cell r="E4374">
            <v>41975</v>
          </cell>
          <cell r="F4374" t="str">
            <v>Warehouse Racking System</v>
          </cell>
          <cell r="G4374">
            <v>605178.42000000004</v>
          </cell>
          <cell r="H4374">
            <v>-428668.04</v>
          </cell>
          <cell r="I4374">
            <v>176510.38</v>
          </cell>
        </row>
        <row r="4375">
          <cell r="A4375">
            <v>40001638</v>
          </cell>
          <cell r="B4375" t="str">
            <v>0</v>
          </cell>
          <cell r="C4375" t="str">
            <v>CIP1</v>
          </cell>
          <cell r="D4375" t="str">
            <v>M004</v>
          </cell>
          <cell r="E4375">
            <v>41981</v>
          </cell>
          <cell r="F4375" t="str">
            <v>Exhaust Fan 3 Pcs 24 Inc</v>
          </cell>
          <cell r="G4375">
            <v>24000</v>
          </cell>
          <cell r="H4375">
            <v>-17000</v>
          </cell>
          <cell r="I4375">
            <v>7000</v>
          </cell>
        </row>
        <row r="4376">
          <cell r="A4376">
            <v>40001639</v>
          </cell>
          <cell r="B4376" t="str">
            <v>0</v>
          </cell>
          <cell r="C4376" t="str">
            <v>CIP1</v>
          </cell>
          <cell r="D4376" t="str">
            <v>M004</v>
          </cell>
          <cell r="E4376">
            <v>41982</v>
          </cell>
          <cell r="F4376" t="str">
            <v>Full Body Mannequin Womens Size-12 &amp; 22</v>
          </cell>
          <cell r="G4376">
            <v>280379</v>
          </cell>
          <cell r="H4376">
            <v>-198601.79</v>
          </cell>
          <cell r="I4376">
            <v>81777.210000000006</v>
          </cell>
        </row>
        <row r="4377">
          <cell r="A4377">
            <v>40001640</v>
          </cell>
          <cell r="B4377" t="str">
            <v>0</v>
          </cell>
          <cell r="C4377" t="str">
            <v>CIP1</v>
          </cell>
          <cell r="D4377" t="str">
            <v>M004</v>
          </cell>
          <cell r="E4377">
            <v>41980</v>
          </cell>
          <cell r="F4377" t="str">
            <v>Full Body Mannequin Womens Size-12 &amp; 22</v>
          </cell>
          <cell r="G4377">
            <v>305761.5</v>
          </cell>
          <cell r="H4377">
            <v>-216581.07</v>
          </cell>
          <cell r="I4377">
            <v>89180.43</v>
          </cell>
        </row>
        <row r="4378">
          <cell r="A4378">
            <v>40002397</v>
          </cell>
          <cell r="B4378" t="str">
            <v>0</v>
          </cell>
          <cell r="C4378" t="str">
            <v>CIP1</v>
          </cell>
          <cell r="D4378" t="str">
            <v>M004</v>
          </cell>
          <cell r="E4378">
            <v>42614</v>
          </cell>
          <cell r="F4378" t="str">
            <v>Shade table</v>
          </cell>
          <cell r="G4378">
            <v>8000</v>
          </cell>
          <cell r="H4378">
            <v>-4266.67</v>
          </cell>
          <cell r="I4378">
            <v>3733.33</v>
          </cell>
        </row>
        <row r="4379">
          <cell r="A4379">
            <v>40002398</v>
          </cell>
          <cell r="B4379" t="str">
            <v>0</v>
          </cell>
          <cell r="C4379" t="str">
            <v>CIP1</v>
          </cell>
          <cell r="D4379" t="str">
            <v>M004</v>
          </cell>
          <cell r="E4379">
            <v>42614</v>
          </cell>
          <cell r="F4379" t="str">
            <v>QC Table</v>
          </cell>
          <cell r="G4379">
            <v>15000</v>
          </cell>
          <cell r="H4379">
            <v>-8000</v>
          </cell>
          <cell r="I4379">
            <v>7000</v>
          </cell>
        </row>
        <row r="4380">
          <cell r="A4380">
            <v>40002399</v>
          </cell>
          <cell r="B4380" t="str">
            <v>0</v>
          </cell>
          <cell r="C4380" t="str">
            <v>CIP1</v>
          </cell>
          <cell r="D4380" t="str">
            <v>M004</v>
          </cell>
          <cell r="E4380">
            <v>42614</v>
          </cell>
          <cell r="F4380" t="str">
            <v>QC Table</v>
          </cell>
          <cell r="G4380">
            <v>9500</v>
          </cell>
          <cell r="H4380">
            <v>-5066.67</v>
          </cell>
          <cell r="I4380">
            <v>4433.33</v>
          </cell>
        </row>
        <row r="4381">
          <cell r="A4381">
            <v>40002400</v>
          </cell>
          <cell r="B4381" t="str">
            <v>0</v>
          </cell>
          <cell r="C4381" t="str">
            <v>CIP1</v>
          </cell>
          <cell r="D4381" t="str">
            <v>M004</v>
          </cell>
          <cell r="E4381">
            <v>42619</v>
          </cell>
          <cell r="F4381" t="str">
            <v>Stand fan GFC</v>
          </cell>
          <cell r="G4381">
            <v>6000</v>
          </cell>
          <cell r="H4381">
            <v>-3200</v>
          </cell>
          <cell r="I4381">
            <v>2800</v>
          </cell>
        </row>
        <row r="4382">
          <cell r="A4382">
            <v>40002401</v>
          </cell>
          <cell r="B4382" t="str">
            <v>0</v>
          </cell>
          <cell r="C4382" t="str">
            <v>CIP1</v>
          </cell>
          <cell r="D4382" t="str">
            <v>M004</v>
          </cell>
          <cell r="E4382">
            <v>42619</v>
          </cell>
          <cell r="F4382" t="str">
            <v>Stand fan GFC</v>
          </cell>
          <cell r="G4382">
            <v>6000</v>
          </cell>
          <cell r="H4382">
            <v>-3200</v>
          </cell>
          <cell r="I4382">
            <v>2800</v>
          </cell>
        </row>
        <row r="4383">
          <cell r="A4383">
            <v>40002402</v>
          </cell>
          <cell r="B4383" t="str">
            <v>0</v>
          </cell>
          <cell r="C4383" t="str">
            <v>CIP1</v>
          </cell>
          <cell r="D4383" t="str">
            <v>M004</v>
          </cell>
          <cell r="E4383">
            <v>42674</v>
          </cell>
          <cell r="F4383" t="str">
            <v>Operator Chair</v>
          </cell>
          <cell r="G4383">
            <v>330000</v>
          </cell>
          <cell r="H4383">
            <v>-173250</v>
          </cell>
          <cell r="I4383">
            <v>156750</v>
          </cell>
        </row>
        <row r="4384">
          <cell r="A4384">
            <v>40002403</v>
          </cell>
          <cell r="B4384" t="str">
            <v>0</v>
          </cell>
          <cell r="C4384" t="str">
            <v>CIP1</v>
          </cell>
          <cell r="D4384" t="str">
            <v>M004</v>
          </cell>
          <cell r="E4384">
            <v>42674</v>
          </cell>
          <cell r="F4384" t="str">
            <v>Iron Table -Vaccum</v>
          </cell>
          <cell r="G4384">
            <v>18500</v>
          </cell>
          <cell r="H4384">
            <v>-9712.5</v>
          </cell>
          <cell r="I4384">
            <v>8787.5</v>
          </cell>
        </row>
        <row r="4385">
          <cell r="A4385">
            <v>40002404</v>
          </cell>
          <cell r="B4385" t="str">
            <v>0</v>
          </cell>
          <cell r="C4385" t="str">
            <v>CIP1</v>
          </cell>
          <cell r="D4385" t="str">
            <v>M004</v>
          </cell>
          <cell r="E4385">
            <v>42674</v>
          </cell>
          <cell r="F4385" t="str">
            <v>Iron Table -Vaccum</v>
          </cell>
          <cell r="G4385">
            <v>18500</v>
          </cell>
          <cell r="H4385">
            <v>-9712.5</v>
          </cell>
          <cell r="I4385">
            <v>8787.5</v>
          </cell>
        </row>
        <row r="4386">
          <cell r="A4386">
            <v>40002405</v>
          </cell>
          <cell r="B4386" t="str">
            <v>0</v>
          </cell>
          <cell r="C4386" t="str">
            <v>CIP1</v>
          </cell>
          <cell r="D4386" t="str">
            <v>M004</v>
          </cell>
          <cell r="E4386">
            <v>42674</v>
          </cell>
          <cell r="F4386" t="str">
            <v>Iron Table -Vaccum</v>
          </cell>
          <cell r="G4386">
            <v>18500</v>
          </cell>
          <cell r="H4386">
            <v>-9712.5</v>
          </cell>
          <cell r="I4386">
            <v>8787.5</v>
          </cell>
        </row>
        <row r="4387">
          <cell r="A4387">
            <v>40002406</v>
          </cell>
          <cell r="B4387" t="str">
            <v>0</v>
          </cell>
          <cell r="C4387" t="str">
            <v>CIP1</v>
          </cell>
          <cell r="D4387" t="str">
            <v>M004</v>
          </cell>
          <cell r="E4387">
            <v>42674</v>
          </cell>
          <cell r="F4387" t="str">
            <v>Iron Table -Vaccum</v>
          </cell>
          <cell r="G4387">
            <v>18500</v>
          </cell>
          <cell r="H4387">
            <v>-9712.5</v>
          </cell>
          <cell r="I4387">
            <v>8787.5</v>
          </cell>
        </row>
        <row r="4388">
          <cell r="A4388">
            <v>40002407</v>
          </cell>
          <cell r="B4388" t="str">
            <v>0</v>
          </cell>
          <cell r="C4388" t="str">
            <v>CIP1</v>
          </cell>
          <cell r="D4388" t="str">
            <v>M004</v>
          </cell>
          <cell r="E4388">
            <v>42674</v>
          </cell>
          <cell r="F4388" t="str">
            <v>Iron Table -Vaccum</v>
          </cell>
          <cell r="G4388">
            <v>18500</v>
          </cell>
          <cell r="H4388">
            <v>-9712.5</v>
          </cell>
          <cell r="I4388">
            <v>8787.5</v>
          </cell>
        </row>
        <row r="4389">
          <cell r="A4389">
            <v>40002408</v>
          </cell>
          <cell r="B4389" t="str">
            <v>0</v>
          </cell>
          <cell r="C4389" t="str">
            <v>CIP1</v>
          </cell>
          <cell r="D4389" t="str">
            <v>M004</v>
          </cell>
          <cell r="E4389">
            <v>42674</v>
          </cell>
          <cell r="F4389" t="str">
            <v>Iron Table -Vaccum</v>
          </cell>
          <cell r="G4389">
            <v>18500</v>
          </cell>
          <cell r="H4389">
            <v>-9712.5</v>
          </cell>
          <cell r="I4389">
            <v>8787.5</v>
          </cell>
        </row>
        <row r="4390">
          <cell r="A4390">
            <v>40002409</v>
          </cell>
          <cell r="B4390" t="str">
            <v>0</v>
          </cell>
          <cell r="C4390" t="str">
            <v>CIP1</v>
          </cell>
          <cell r="D4390" t="str">
            <v>M004</v>
          </cell>
          <cell r="E4390">
            <v>42674</v>
          </cell>
          <cell r="F4390" t="str">
            <v>Iron Table -Vaccum</v>
          </cell>
          <cell r="G4390">
            <v>18500</v>
          </cell>
          <cell r="H4390">
            <v>-9712.5</v>
          </cell>
          <cell r="I4390">
            <v>8787.5</v>
          </cell>
        </row>
        <row r="4391">
          <cell r="A4391">
            <v>40002410</v>
          </cell>
          <cell r="B4391" t="str">
            <v>0</v>
          </cell>
          <cell r="C4391" t="str">
            <v>CIP1</v>
          </cell>
          <cell r="D4391" t="str">
            <v>M004</v>
          </cell>
          <cell r="E4391">
            <v>42674</v>
          </cell>
          <cell r="F4391" t="str">
            <v>Iron Table -Vaccum</v>
          </cell>
          <cell r="G4391">
            <v>18500</v>
          </cell>
          <cell r="H4391">
            <v>-9712.5</v>
          </cell>
          <cell r="I4391">
            <v>8787.5</v>
          </cell>
        </row>
        <row r="4392">
          <cell r="A4392">
            <v>40002411</v>
          </cell>
          <cell r="B4392" t="str">
            <v>0</v>
          </cell>
          <cell r="C4392" t="str">
            <v>CIP1</v>
          </cell>
          <cell r="D4392" t="str">
            <v>M004</v>
          </cell>
          <cell r="E4392">
            <v>42674</v>
          </cell>
          <cell r="F4392" t="str">
            <v>Iron Table -Vaccum</v>
          </cell>
          <cell r="G4392">
            <v>18500</v>
          </cell>
          <cell r="H4392">
            <v>-9712.5</v>
          </cell>
          <cell r="I4392">
            <v>8787.5</v>
          </cell>
        </row>
        <row r="4393">
          <cell r="A4393">
            <v>40002412</v>
          </cell>
          <cell r="B4393" t="str">
            <v>0</v>
          </cell>
          <cell r="C4393" t="str">
            <v>CIP1</v>
          </cell>
          <cell r="D4393" t="str">
            <v>M004</v>
          </cell>
          <cell r="E4393">
            <v>42674</v>
          </cell>
          <cell r="F4393" t="str">
            <v>Iron Table -Vaccum</v>
          </cell>
          <cell r="G4393">
            <v>18500</v>
          </cell>
          <cell r="H4393">
            <v>-9712.5</v>
          </cell>
          <cell r="I4393">
            <v>8787.5</v>
          </cell>
        </row>
        <row r="4394">
          <cell r="A4394">
            <v>40002413</v>
          </cell>
          <cell r="B4394" t="str">
            <v>0</v>
          </cell>
          <cell r="C4394" t="str">
            <v>CIP1</v>
          </cell>
          <cell r="D4394" t="str">
            <v>M004</v>
          </cell>
          <cell r="E4394">
            <v>42674</v>
          </cell>
          <cell r="F4394" t="str">
            <v>Iron Table -Vaccum</v>
          </cell>
          <cell r="G4394">
            <v>18500</v>
          </cell>
          <cell r="H4394">
            <v>-9712.5</v>
          </cell>
          <cell r="I4394">
            <v>8787.5</v>
          </cell>
        </row>
        <row r="4395">
          <cell r="A4395">
            <v>40002414</v>
          </cell>
          <cell r="B4395" t="str">
            <v>0</v>
          </cell>
          <cell r="C4395" t="str">
            <v>CIP1</v>
          </cell>
          <cell r="D4395" t="str">
            <v>M004</v>
          </cell>
          <cell r="E4395">
            <v>42674</v>
          </cell>
          <cell r="F4395" t="str">
            <v>Iron Table -Vaccum</v>
          </cell>
          <cell r="G4395">
            <v>18500</v>
          </cell>
          <cell r="H4395">
            <v>-9712.5</v>
          </cell>
          <cell r="I4395">
            <v>8787.5</v>
          </cell>
        </row>
        <row r="4396">
          <cell r="A4396">
            <v>40002415</v>
          </cell>
          <cell r="B4396" t="str">
            <v>0</v>
          </cell>
          <cell r="C4396" t="str">
            <v>CIP1</v>
          </cell>
          <cell r="D4396" t="str">
            <v>M004</v>
          </cell>
          <cell r="E4396">
            <v>42674</v>
          </cell>
          <cell r="F4396" t="str">
            <v>Iron Table -Vaccum</v>
          </cell>
          <cell r="G4396">
            <v>18500</v>
          </cell>
          <cell r="H4396">
            <v>-9712.5</v>
          </cell>
          <cell r="I4396">
            <v>8787.5</v>
          </cell>
        </row>
        <row r="4397">
          <cell r="A4397">
            <v>40002416</v>
          </cell>
          <cell r="B4397" t="str">
            <v>0</v>
          </cell>
          <cell r="C4397" t="str">
            <v>CIP1</v>
          </cell>
          <cell r="D4397" t="str">
            <v>M004</v>
          </cell>
          <cell r="E4397">
            <v>42674</v>
          </cell>
          <cell r="F4397" t="str">
            <v>Iron Table -Vaccum</v>
          </cell>
          <cell r="G4397">
            <v>18500</v>
          </cell>
          <cell r="H4397">
            <v>-9712.5</v>
          </cell>
          <cell r="I4397">
            <v>8787.5</v>
          </cell>
        </row>
        <row r="4398">
          <cell r="A4398">
            <v>40002417</v>
          </cell>
          <cell r="B4398" t="str">
            <v>0</v>
          </cell>
          <cell r="C4398" t="str">
            <v>CIP1</v>
          </cell>
          <cell r="D4398" t="str">
            <v>M004</v>
          </cell>
          <cell r="E4398">
            <v>42674</v>
          </cell>
          <cell r="F4398" t="str">
            <v>Iron Table -Vaccum</v>
          </cell>
          <cell r="G4398">
            <v>18500</v>
          </cell>
          <cell r="H4398">
            <v>-9712.5</v>
          </cell>
          <cell r="I4398">
            <v>8787.5</v>
          </cell>
        </row>
        <row r="4399">
          <cell r="A4399">
            <v>40002418</v>
          </cell>
          <cell r="B4399" t="str">
            <v>0</v>
          </cell>
          <cell r="C4399" t="str">
            <v>CIP1</v>
          </cell>
          <cell r="D4399" t="str">
            <v>M004</v>
          </cell>
          <cell r="E4399">
            <v>42674</v>
          </cell>
          <cell r="F4399" t="str">
            <v>Iron Table -Vaccum</v>
          </cell>
          <cell r="G4399">
            <v>18500</v>
          </cell>
          <cell r="H4399">
            <v>-9712.5</v>
          </cell>
          <cell r="I4399">
            <v>8787.5</v>
          </cell>
        </row>
        <row r="4400">
          <cell r="A4400">
            <v>40002419</v>
          </cell>
          <cell r="B4400" t="str">
            <v>0</v>
          </cell>
          <cell r="C4400" t="str">
            <v>CIP1</v>
          </cell>
          <cell r="D4400" t="str">
            <v>M004</v>
          </cell>
          <cell r="E4400">
            <v>42674</v>
          </cell>
          <cell r="F4400" t="str">
            <v>Iron Table -Vaccum</v>
          </cell>
          <cell r="G4400">
            <v>18500</v>
          </cell>
          <cell r="H4400">
            <v>-9712.5</v>
          </cell>
          <cell r="I4400">
            <v>8787.5</v>
          </cell>
        </row>
        <row r="4401">
          <cell r="A4401">
            <v>40002420</v>
          </cell>
          <cell r="B4401" t="str">
            <v>0</v>
          </cell>
          <cell r="C4401" t="str">
            <v>CIP1</v>
          </cell>
          <cell r="D4401" t="str">
            <v>M004</v>
          </cell>
          <cell r="E4401">
            <v>42674</v>
          </cell>
          <cell r="F4401" t="str">
            <v>Iron Table -Vaccum</v>
          </cell>
          <cell r="G4401">
            <v>18500</v>
          </cell>
          <cell r="H4401">
            <v>-9712.5</v>
          </cell>
          <cell r="I4401">
            <v>8787.5</v>
          </cell>
        </row>
        <row r="4402">
          <cell r="A4402">
            <v>40002421</v>
          </cell>
          <cell r="B4402" t="str">
            <v>0</v>
          </cell>
          <cell r="C4402" t="str">
            <v>CIP1</v>
          </cell>
          <cell r="D4402" t="str">
            <v>M004</v>
          </cell>
          <cell r="E4402">
            <v>42674</v>
          </cell>
          <cell r="F4402" t="str">
            <v>Iron Table -Vaccum</v>
          </cell>
          <cell r="G4402">
            <v>18500</v>
          </cell>
          <cell r="H4402">
            <v>-9712.5</v>
          </cell>
          <cell r="I4402">
            <v>8787.5</v>
          </cell>
        </row>
        <row r="4403">
          <cell r="A4403">
            <v>40002422</v>
          </cell>
          <cell r="B4403" t="str">
            <v>0</v>
          </cell>
          <cell r="C4403" t="str">
            <v>CIP1</v>
          </cell>
          <cell r="D4403" t="str">
            <v>M004</v>
          </cell>
          <cell r="E4403">
            <v>42674</v>
          </cell>
          <cell r="F4403" t="str">
            <v>Iron Table -Vaccum</v>
          </cell>
          <cell r="G4403">
            <v>18500</v>
          </cell>
          <cell r="H4403">
            <v>-9712.5</v>
          </cell>
          <cell r="I4403">
            <v>8787.5</v>
          </cell>
        </row>
        <row r="4404">
          <cell r="A4404">
            <v>40002423</v>
          </cell>
          <cell r="B4404" t="str">
            <v>0</v>
          </cell>
          <cell r="C4404" t="str">
            <v>CIP1</v>
          </cell>
          <cell r="D4404" t="str">
            <v>M004</v>
          </cell>
          <cell r="E4404">
            <v>42674</v>
          </cell>
          <cell r="F4404" t="str">
            <v>Iron Table -Vaccum</v>
          </cell>
          <cell r="G4404">
            <v>18500</v>
          </cell>
          <cell r="H4404">
            <v>-9712.5</v>
          </cell>
          <cell r="I4404">
            <v>8787.5</v>
          </cell>
        </row>
        <row r="4405">
          <cell r="A4405">
            <v>40002424</v>
          </cell>
          <cell r="B4405" t="str">
            <v>0</v>
          </cell>
          <cell r="C4405" t="str">
            <v>CIP1</v>
          </cell>
          <cell r="D4405" t="str">
            <v>M004</v>
          </cell>
          <cell r="E4405">
            <v>42674</v>
          </cell>
          <cell r="F4405" t="str">
            <v>Iron Table -Vaccum</v>
          </cell>
          <cell r="G4405">
            <v>18500</v>
          </cell>
          <cell r="H4405">
            <v>-9712.5</v>
          </cell>
          <cell r="I4405">
            <v>8787.5</v>
          </cell>
        </row>
        <row r="4406">
          <cell r="A4406">
            <v>40002425</v>
          </cell>
          <cell r="B4406" t="str">
            <v>0</v>
          </cell>
          <cell r="C4406" t="str">
            <v>CIP1</v>
          </cell>
          <cell r="D4406" t="str">
            <v>M004</v>
          </cell>
          <cell r="E4406">
            <v>42674</v>
          </cell>
          <cell r="F4406" t="str">
            <v>Iron Table -Vaccum</v>
          </cell>
          <cell r="G4406">
            <v>18500</v>
          </cell>
          <cell r="H4406">
            <v>-9712.5</v>
          </cell>
          <cell r="I4406">
            <v>8787.5</v>
          </cell>
        </row>
        <row r="4407">
          <cell r="A4407">
            <v>40002426</v>
          </cell>
          <cell r="B4407" t="str">
            <v>0</v>
          </cell>
          <cell r="C4407" t="str">
            <v>CIP1</v>
          </cell>
          <cell r="D4407" t="str">
            <v>M004</v>
          </cell>
          <cell r="E4407">
            <v>42674</v>
          </cell>
          <cell r="F4407" t="str">
            <v>Iron Table -Vaccum</v>
          </cell>
          <cell r="G4407">
            <v>18500</v>
          </cell>
          <cell r="H4407">
            <v>-9712.5</v>
          </cell>
          <cell r="I4407">
            <v>8787.5</v>
          </cell>
        </row>
        <row r="4408">
          <cell r="A4408">
            <v>40002427</v>
          </cell>
          <cell r="B4408" t="str">
            <v>0</v>
          </cell>
          <cell r="C4408" t="str">
            <v>CIP1</v>
          </cell>
          <cell r="D4408" t="str">
            <v>M004</v>
          </cell>
          <cell r="E4408">
            <v>42674</v>
          </cell>
          <cell r="F4408" t="str">
            <v>Iron Table -Vaccum</v>
          </cell>
          <cell r="G4408">
            <v>18500</v>
          </cell>
          <cell r="H4408">
            <v>-9712.5</v>
          </cell>
          <cell r="I4408">
            <v>8787.5</v>
          </cell>
        </row>
        <row r="4409">
          <cell r="A4409">
            <v>40002428</v>
          </cell>
          <cell r="B4409" t="str">
            <v>0</v>
          </cell>
          <cell r="C4409" t="str">
            <v>CIP1</v>
          </cell>
          <cell r="D4409" t="str">
            <v>M004</v>
          </cell>
          <cell r="E4409">
            <v>42674</v>
          </cell>
          <cell r="F4409" t="str">
            <v>Iron Table -Vaccum</v>
          </cell>
          <cell r="G4409">
            <v>18500</v>
          </cell>
          <cell r="H4409">
            <v>-9712.5</v>
          </cell>
          <cell r="I4409">
            <v>8787.5</v>
          </cell>
        </row>
        <row r="4410">
          <cell r="A4410">
            <v>40002429</v>
          </cell>
          <cell r="B4410" t="str">
            <v>0</v>
          </cell>
          <cell r="C4410" t="str">
            <v>CIP1</v>
          </cell>
          <cell r="D4410" t="str">
            <v>M004</v>
          </cell>
          <cell r="E4410">
            <v>42674</v>
          </cell>
          <cell r="F4410" t="str">
            <v>Iron Table -Vaccum</v>
          </cell>
          <cell r="G4410">
            <v>18500</v>
          </cell>
          <cell r="H4410">
            <v>-9712.5</v>
          </cell>
          <cell r="I4410">
            <v>8787.5</v>
          </cell>
        </row>
        <row r="4411">
          <cell r="A4411">
            <v>40002430</v>
          </cell>
          <cell r="B4411" t="str">
            <v>0</v>
          </cell>
          <cell r="C4411" t="str">
            <v>CIP1</v>
          </cell>
          <cell r="D4411" t="str">
            <v>M004</v>
          </cell>
          <cell r="E4411">
            <v>42674</v>
          </cell>
          <cell r="F4411" t="str">
            <v>Iron Table -Vaccum</v>
          </cell>
          <cell r="G4411">
            <v>18500</v>
          </cell>
          <cell r="H4411">
            <v>-9712.5</v>
          </cell>
          <cell r="I4411">
            <v>8787.5</v>
          </cell>
        </row>
        <row r="4412">
          <cell r="A4412">
            <v>40002431</v>
          </cell>
          <cell r="B4412" t="str">
            <v>0</v>
          </cell>
          <cell r="C4412" t="str">
            <v>CIP1</v>
          </cell>
          <cell r="D4412" t="str">
            <v>M004</v>
          </cell>
          <cell r="E4412">
            <v>42674</v>
          </cell>
          <cell r="F4412" t="str">
            <v>Iron Table -Vaccum</v>
          </cell>
          <cell r="G4412">
            <v>18500</v>
          </cell>
          <cell r="H4412">
            <v>-9712.5</v>
          </cell>
          <cell r="I4412">
            <v>8787.5</v>
          </cell>
        </row>
        <row r="4413">
          <cell r="A4413">
            <v>40002432</v>
          </cell>
          <cell r="B4413" t="str">
            <v>0</v>
          </cell>
          <cell r="C4413" t="str">
            <v>CIP1</v>
          </cell>
          <cell r="D4413" t="str">
            <v>M004</v>
          </cell>
          <cell r="E4413">
            <v>42674</v>
          </cell>
          <cell r="F4413" t="str">
            <v>Iron Table -Vaccum</v>
          </cell>
          <cell r="G4413">
            <v>18500</v>
          </cell>
          <cell r="H4413">
            <v>-9712.5</v>
          </cell>
          <cell r="I4413">
            <v>8787.5</v>
          </cell>
        </row>
        <row r="4414">
          <cell r="A4414">
            <v>40002433</v>
          </cell>
          <cell r="B4414" t="str">
            <v>0</v>
          </cell>
          <cell r="C4414" t="str">
            <v>CIP1</v>
          </cell>
          <cell r="D4414" t="str">
            <v>M004</v>
          </cell>
          <cell r="E4414">
            <v>42674</v>
          </cell>
          <cell r="F4414" t="str">
            <v>Iron Table -Vaccum</v>
          </cell>
          <cell r="G4414">
            <v>18500</v>
          </cell>
          <cell r="H4414">
            <v>-9712.5</v>
          </cell>
          <cell r="I4414">
            <v>8787.5</v>
          </cell>
        </row>
        <row r="4415">
          <cell r="A4415">
            <v>40002434</v>
          </cell>
          <cell r="B4415" t="str">
            <v>0</v>
          </cell>
          <cell r="C4415" t="str">
            <v>CIP1</v>
          </cell>
          <cell r="D4415" t="str">
            <v>M004</v>
          </cell>
          <cell r="E4415">
            <v>42674</v>
          </cell>
          <cell r="F4415" t="str">
            <v>Iron Table -Vaccum</v>
          </cell>
          <cell r="G4415">
            <v>18500</v>
          </cell>
          <cell r="H4415">
            <v>-9712.5</v>
          </cell>
          <cell r="I4415">
            <v>8787.5</v>
          </cell>
        </row>
        <row r="4416">
          <cell r="A4416">
            <v>40002435</v>
          </cell>
          <cell r="B4416" t="str">
            <v>0</v>
          </cell>
          <cell r="C4416" t="str">
            <v>CIP1</v>
          </cell>
          <cell r="D4416" t="str">
            <v>M004</v>
          </cell>
          <cell r="E4416">
            <v>42653</v>
          </cell>
          <cell r="F4416" t="str">
            <v>Carrying Trolly</v>
          </cell>
          <cell r="G4416">
            <v>30000</v>
          </cell>
          <cell r="H4416">
            <v>-15750</v>
          </cell>
          <cell r="I4416">
            <v>14250</v>
          </cell>
        </row>
        <row r="4417">
          <cell r="A4417">
            <v>40002436</v>
          </cell>
          <cell r="B4417" t="str">
            <v>0</v>
          </cell>
          <cell r="C4417" t="str">
            <v>CIP1</v>
          </cell>
          <cell r="D4417" t="str">
            <v>M004</v>
          </cell>
          <cell r="E4417">
            <v>42653</v>
          </cell>
          <cell r="F4417" t="str">
            <v>Carrying Trolly</v>
          </cell>
          <cell r="G4417">
            <v>30000</v>
          </cell>
          <cell r="H4417">
            <v>-15750</v>
          </cell>
          <cell r="I4417">
            <v>14250</v>
          </cell>
        </row>
        <row r="4418">
          <cell r="A4418">
            <v>40002437</v>
          </cell>
          <cell r="B4418" t="str">
            <v>0</v>
          </cell>
          <cell r="C4418" t="str">
            <v>CIP1</v>
          </cell>
          <cell r="D4418" t="str">
            <v>M004</v>
          </cell>
          <cell r="E4418">
            <v>42653</v>
          </cell>
          <cell r="F4418" t="str">
            <v>Carrying Trolly</v>
          </cell>
          <cell r="G4418">
            <v>30000</v>
          </cell>
          <cell r="H4418">
            <v>-15750</v>
          </cell>
          <cell r="I4418">
            <v>14250</v>
          </cell>
        </row>
        <row r="4419">
          <cell r="A4419">
            <v>40002438</v>
          </cell>
          <cell r="B4419" t="str">
            <v>0</v>
          </cell>
          <cell r="C4419" t="str">
            <v>CIP1</v>
          </cell>
          <cell r="D4419" t="str">
            <v>M004</v>
          </cell>
          <cell r="E4419">
            <v>42653</v>
          </cell>
          <cell r="F4419" t="str">
            <v>Carrying Trolly</v>
          </cell>
          <cell r="G4419">
            <v>30000</v>
          </cell>
          <cell r="H4419">
            <v>-15750</v>
          </cell>
          <cell r="I4419">
            <v>14250</v>
          </cell>
        </row>
        <row r="4420">
          <cell r="A4420">
            <v>40002439</v>
          </cell>
          <cell r="B4420" t="str">
            <v>0</v>
          </cell>
          <cell r="C4420" t="str">
            <v>CIP1</v>
          </cell>
          <cell r="D4420" t="str">
            <v>M004</v>
          </cell>
          <cell r="E4420">
            <v>42653</v>
          </cell>
          <cell r="F4420" t="str">
            <v>Carrying Trolly</v>
          </cell>
          <cell r="G4420">
            <v>30000</v>
          </cell>
          <cell r="H4420">
            <v>-15750</v>
          </cell>
          <cell r="I4420">
            <v>14250</v>
          </cell>
        </row>
        <row r="4421">
          <cell r="A4421">
            <v>40002440</v>
          </cell>
          <cell r="B4421" t="str">
            <v>0</v>
          </cell>
          <cell r="C4421" t="str">
            <v>CIP1</v>
          </cell>
          <cell r="D4421" t="str">
            <v>M004</v>
          </cell>
          <cell r="E4421">
            <v>42653</v>
          </cell>
          <cell r="F4421" t="str">
            <v>Carrying Trolly</v>
          </cell>
          <cell r="G4421">
            <v>30000</v>
          </cell>
          <cell r="H4421">
            <v>-15750</v>
          </cell>
          <cell r="I4421">
            <v>14250</v>
          </cell>
        </row>
        <row r="4422">
          <cell r="A4422">
            <v>40002441</v>
          </cell>
          <cell r="B4422" t="str">
            <v>0</v>
          </cell>
          <cell r="C4422" t="str">
            <v>CIP1</v>
          </cell>
          <cell r="D4422" t="str">
            <v>M004</v>
          </cell>
          <cell r="E4422">
            <v>42653</v>
          </cell>
          <cell r="F4422" t="str">
            <v>Carrying Trolly</v>
          </cell>
          <cell r="G4422">
            <v>30000</v>
          </cell>
          <cell r="H4422">
            <v>-15750</v>
          </cell>
          <cell r="I4422">
            <v>14250</v>
          </cell>
        </row>
        <row r="4423">
          <cell r="A4423">
            <v>40002442</v>
          </cell>
          <cell r="B4423" t="str">
            <v>0</v>
          </cell>
          <cell r="C4423" t="str">
            <v>CIP1</v>
          </cell>
          <cell r="D4423" t="str">
            <v>M004</v>
          </cell>
          <cell r="E4423">
            <v>42653</v>
          </cell>
          <cell r="F4423" t="str">
            <v>Carrying Trolly</v>
          </cell>
          <cell r="G4423">
            <v>30000</v>
          </cell>
          <cell r="H4423">
            <v>-15750</v>
          </cell>
          <cell r="I4423">
            <v>14250</v>
          </cell>
        </row>
        <row r="4424">
          <cell r="A4424">
            <v>40002443</v>
          </cell>
          <cell r="B4424" t="str">
            <v>0</v>
          </cell>
          <cell r="C4424" t="str">
            <v>CIP1</v>
          </cell>
          <cell r="D4424" t="str">
            <v>M004</v>
          </cell>
          <cell r="E4424">
            <v>42653</v>
          </cell>
          <cell r="F4424" t="str">
            <v>Carrying Trolly</v>
          </cell>
          <cell r="G4424">
            <v>30000</v>
          </cell>
          <cell r="H4424">
            <v>-15750</v>
          </cell>
          <cell r="I4424">
            <v>14250</v>
          </cell>
        </row>
        <row r="4425">
          <cell r="A4425">
            <v>40002444</v>
          </cell>
          <cell r="B4425" t="str">
            <v>0</v>
          </cell>
          <cell r="C4425" t="str">
            <v>CIP1</v>
          </cell>
          <cell r="D4425" t="str">
            <v>M004</v>
          </cell>
          <cell r="E4425">
            <v>42653</v>
          </cell>
          <cell r="F4425" t="str">
            <v>Carrying Trolly</v>
          </cell>
          <cell r="G4425">
            <v>30000</v>
          </cell>
          <cell r="H4425">
            <v>-15750</v>
          </cell>
          <cell r="I4425">
            <v>14250</v>
          </cell>
        </row>
        <row r="4426">
          <cell r="A4426">
            <v>40002445</v>
          </cell>
          <cell r="B4426" t="str">
            <v>0</v>
          </cell>
          <cell r="C4426" t="str">
            <v>CIP1</v>
          </cell>
          <cell r="D4426" t="str">
            <v>M004</v>
          </cell>
          <cell r="E4426">
            <v>42653</v>
          </cell>
          <cell r="F4426" t="str">
            <v>Carrying Trolly</v>
          </cell>
          <cell r="G4426">
            <v>30000</v>
          </cell>
          <cell r="H4426">
            <v>-15750</v>
          </cell>
          <cell r="I4426">
            <v>14250</v>
          </cell>
        </row>
        <row r="4427">
          <cell r="A4427">
            <v>40002446</v>
          </cell>
          <cell r="B4427" t="str">
            <v>0</v>
          </cell>
          <cell r="C4427" t="str">
            <v>CIP1</v>
          </cell>
          <cell r="D4427" t="str">
            <v>M004</v>
          </cell>
          <cell r="E4427">
            <v>42653</v>
          </cell>
          <cell r="F4427" t="str">
            <v>Carrying Trolly</v>
          </cell>
          <cell r="G4427">
            <v>30000</v>
          </cell>
          <cell r="H4427">
            <v>-15750</v>
          </cell>
          <cell r="I4427">
            <v>14250</v>
          </cell>
        </row>
        <row r="4428">
          <cell r="A4428">
            <v>40002447</v>
          </cell>
          <cell r="B4428" t="str">
            <v>0</v>
          </cell>
          <cell r="C4428" t="str">
            <v>CIP1</v>
          </cell>
          <cell r="D4428" t="str">
            <v>M004</v>
          </cell>
          <cell r="E4428">
            <v>42653</v>
          </cell>
          <cell r="F4428" t="str">
            <v>Carrying Trolly</v>
          </cell>
          <cell r="G4428">
            <v>30000</v>
          </cell>
          <cell r="H4428">
            <v>-15750</v>
          </cell>
          <cell r="I4428">
            <v>14250</v>
          </cell>
        </row>
        <row r="4429">
          <cell r="A4429">
            <v>40002448</v>
          </cell>
          <cell r="B4429" t="str">
            <v>0</v>
          </cell>
          <cell r="C4429" t="str">
            <v>CIP1</v>
          </cell>
          <cell r="D4429" t="str">
            <v>M004</v>
          </cell>
          <cell r="E4429">
            <v>42653</v>
          </cell>
          <cell r="F4429" t="str">
            <v>Carrying Trolly</v>
          </cell>
          <cell r="G4429">
            <v>30000</v>
          </cell>
          <cell r="H4429">
            <v>-15750</v>
          </cell>
          <cell r="I4429">
            <v>14250</v>
          </cell>
        </row>
        <row r="4430">
          <cell r="A4430">
            <v>40002449</v>
          </cell>
          <cell r="B4430" t="str">
            <v>0</v>
          </cell>
          <cell r="C4430" t="str">
            <v>CIP1</v>
          </cell>
          <cell r="D4430" t="str">
            <v>M004</v>
          </cell>
          <cell r="E4430">
            <v>42653</v>
          </cell>
          <cell r="F4430" t="str">
            <v>Carrying Trolly</v>
          </cell>
          <cell r="G4430">
            <v>30000</v>
          </cell>
          <cell r="H4430">
            <v>-15750</v>
          </cell>
          <cell r="I4430">
            <v>14250</v>
          </cell>
        </row>
        <row r="4431">
          <cell r="A4431">
            <v>40002450</v>
          </cell>
          <cell r="B4431" t="str">
            <v>0</v>
          </cell>
          <cell r="C4431" t="str">
            <v>CIP1</v>
          </cell>
          <cell r="D4431" t="str">
            <v>M004</v>
          </cell>
          <cell r="E4431">
            <v>42653</v>
          </cell>
          <cell r="F4431" t="str">
            <v>Carrying Trolly</v>
          </cell>
          <cell r="G4431">
            <v>12000</v>
          </cell>
          <cell r="H4431">
            <v>-6300</v>
          </cell>
          <cell r="I4431">
            <v>5700</v>
          </cell>
        </row>
        <row r="4432">
          <cell r="A4432">
            <v>40002451</v>
          </cell>
          <cell r="B4432" t="str">
            <v>0</v>
          </cell>
          <cell r="C4432" t="str">
            <v>CIP1</v>
          </cell>
          <cell r="D4432" t="str">
            <v>M004</v>
          </cell>
          <cell r="E4432">
            <v>42653</v>
          </cell>
          <cell r="F4432" t="str">
            <v>Carrying Trolly</v>
          </cell>
          <cell r="G4432">
            <v>12000</v>
          </cell>
          <cell r="H4432">
            <v>-6300</v>
          </cell>
          <cell r="I4432">
            <v>5700</v>
          </cell>
        </row>
        <row r="4433">
          <cell r="A4433">
            <v>40002452</v>
          </cell>
          <cell r="B4433" t="str">
            <v>0</v>
          </cell>
          <cell r="C4433" t="str">
            <v>CIP1</v>
          </cell>
          <cell r="D4433" t="str">
            <v>M004</v>
          </cell>
          <cell r="E4433">
            <v>42653</v>
          </cell>
          <cell r="F4433" t="str">
            <v>Trims Rack</v>
          </cell>
          <cell r="G4433">
            <v>26000</v>
          </cell>
          <cell r="H4433">
            <v>-13650</v>
          </cell>
          <cell r="I4433">
            <v>12350</v>
          </cell>
        </row>
        <row r="4434">
          <cell r="A4434">
            <v>40002453</v>
          </cell>
          <cell r="B4434" t="str">
            <v>0</v>
          </cell>
          <cell r="C4434" t="str">
            <v>CIP1</v>
          </cell>
          <cell r="D4434" t="str">
            <v>M004</v>
          </cell>
          <cell r="E4434">
            <v>42653</v>
          </cell>
          <cell r="F4434" t="str">
            <v>Trims Rack</v>
          </cell>
          <cell r="G4434">
            <v>26000</v>
          </cell>
          <cell r="H4434">
            <v>-13650</v>
          </cell>
          <cell r="I4434">
            <v>12350</v>
          </cell>
        </row>
        <row r="4435">
          <cell r="A4435">
            <v>40002454</v>
          </cell>
          <cell r="B4435" t="str">
            <v>0</v>
          </cell>
          <cell r="C4435" t="str">
            <v>CIP1</v>
          </cell>
          <cell r="D4435" t="str">
            <v>M004</v>
          </cell>
          <cell r="E4435">
            <v>42653</v>
          </cell>
          <cell r="F4435" t="str">
            <v>Trims Rack</v>
          </cell>
          <cell r="G4435">
            <v>26000</v>
          </cell>
          <cell r="H4435">
            <v>-13650</v>
          </cell>
          <cell r="I4435">
            <v>12350</v>
          </cell>
        </row>
        <row r="4436">
          <cell r="A4436">
            <v>40002455</v>
          </cell>
          <cell r="B4436" t="str">
            <v>0</v>
          </cell>
          <cell r="C4436" t="str">
            <v>CIP1</v>
          </cell>
          <cell r="D4436" t="str">
            <v>M004</v>
          </cell>
          <cell r="E4436">
            <v>42653</v>
          </cell>
          <cell r="F4436" t="str">
            <v>Trims Rack</v>
          </cell>
          <cell r="G4436">
            <v>26000</v>
          </cell>
          <cell r="H4436">
            <v>-13650</v>
          </cell>
          <cell r="I4436">
            <v>12350</v>
          </cell>
        </row>
        <row r="4437">
          <cell r="A4437">
            <v>40002456</v>
          </cell>
          <cell r="B4437" t="str">
            <v>0</v>
          </cell>
          <cell r="C4437" t="str">
            <v>CIP1</v>
          </cell>
          <cell r="D4437" t="str">
            <v>M004</v>
          </cell>
          <cell r="E4437">
            <v>42653</v>
          </cell>
          <cell r="F4437" t="str">
            <v>Trims Rack</v>
          </cell>
          <cell r="G4437">
            <v>26000</v>
          </cell>
          <cell r="H4437">
            <v>-13650</v>
          </cell>
          <cell r="I4437">
            <v>12350</v>
          </cell>
        </row>
        <row r="4438">
          <cell r="A4438">
            <v>40002457</v>
          </cell>
          <cell r="B4438" t="str">
            <v>0</v>
          </cell>
          <cell r="C4438" t="str">
            <v>CIP1</v>
          </cell>
          <cell r="D4438" t="str">
            <v>M004</v>
          </cell>
          <cell r="E4438">
            <v>42653</v>
          </cell>
          <cell r="F4438" t="str">
            <v>Trims Rack</v>
          </cell>
          <cell r="G4438">
            <v>26000</v>
          </cell>
          <cell r="H4438">
            <v>-13650</v>
          </cell>
          <cell r="I4438">
            <v>12350</v>
          </cell>
        </row>
        <row r="4439">
          <cell r="A4439">
            <v>40002458</v>
          </cell>
          <cell r="B4439" t="str">
            <v>0</v>
          </cell>
          <cell r="C4439" t="str">
            <v>CIP1</v>
          </cell>
          <cell r="D4439" t="str">
            <v>M004</v>
          </cell>
          <cell r="E4439">
            <v>42653</v>
          </cell>
          <cell r="F4439" t="str">
            <v>Trims Rack</v>
          </cell>
          <cell r="G4439">
            <v>26000</v>
          </cell>
          <cell r="H4439">
            <v>-13650</v>
          </cell>
          <cell r="I4439">
            <v>12350</v>
          </cell>
        </row>
        <row r="4440">
          <cell r="A4440">
            <v>40002459</v>
          </cell>
          <cell r="B4440" t="str">
            <v>0</v>
          </cell>
          <cell r="C4440" t="str">
            <v>CIP1</v>
          </cell>
          <cell r="D4440" t="str">
            <v>M004</v>
          </cell>
          <cell r="E4440">
            <v>42653</v>
          </cell>
          <cell r="F4440" t="str">
            <v>Production furniture</v>
          </cell>
          <cell r="G4440">
            <v>207400</v>
          </cell>
          <cell r="H4440">
            <v>-108885</v>
          </cell>
          <cell r="I4440">
            <v>98515</v>
          </cell>
        </row>
        <row r="4441">
          <cell r="A4441">
            <v>40002460</v>
          </cell>
          <cell r="B4441" t="str">
            <v>0</v>
          </cell>
          <cell r="C4441" t="str">
            <v>CIP1</v>
          </cell>
          <cell r="D4441" t="str">
            <v>M004</v>
          </cell>
          <cell r="E4441">
            <v>42653</v>
          </cell>
          <cell r="F4441" t="str">
            <v>Production furniture</v>
          </cell>
          <cell r="G4441">
            <v>194000</v>
          </cell>
          <cell r="H4441">
            <v>-101850</v>
          </cell>
          <cell r="I4441">
            <v>92150</v>
          </cell>
        </row>
        <row r="4442">
          <cell r="A4442">
            <v>40002461</v>
          </cell>
          <cell r="B4442" t="str">
            <v>0</v>
          </cell>
          <cell r="C4442" t="str">
            <v>CIP1</v>
          </cell>
          <cell r="D4442" t="str">
            <v>M004</v>
          </cell>
          <cell r="E4442">
            <v>42653</v>
          </cell>
          <cell r="F4442" t="str">
            <v>Cabinet</v>
          </cell>
          <cell r="G4442">
            <v>12000</v>
          </cell>
          <cell r="H4442">
            <v>-6300</v>
          </cell>
          <cell r="I4442">
            <v>5700</v>
          </cell>
        </row>
        <row r="4443">
          <cell r="A4443">
            <v>40002462</v>
          </cell>
          <cell r="B4443" t="str">
            <v>0</v>
          </cell>
          <cell r="C4443" t="str">
            <v>CIP1</v>
          </cell>
          <cell r="D4443" t="str">
            <v>M004</v>
          </cell>
          <cell r="E4443">
            <v>42689</v>
          </cell>
          <cell r="F4443" t="str">
            <v>Carrying Trolly - GMTS (L-48''*W-24''H-72'')</v>
          </cell>
          <cell r="G4443">
            <v>28000</v>
          </cell>
          <cell r="H4443">
            <v>-14466.67</v>
          </cell>
          <cell r="I4443">
            <v>13533.33</v>
          </cell>
        </row>
        <row r="4444">
          <cell r="A4444">
            <v>40002463</v>
          </cell>
          <cell r="B4444" t="str">
            <v>0</v>
          </cell>
          <cell r="C4444" t="str">
            <v>CIP1</v>
          </cell>
          <cell r="D4444" t="str">
            <v>M004</v>
          </cell>
          <cell r="E4444">
            <v>42689</v>
          </cell>
          <cell r="F4444" t="str">
            <v>Carrying Trolly - GMTS (L-48''*W-24''H-72'')</v>
          </cell>
          <cell r="G4444">
            <v>28000</v>
          </cell>
          <cell r="H4444">
            <v>-14466.67</v>
          </cell>
          <cell r="I4444">
            <v>13533.33</v>
          </cell>
        </row>
        <row r="4445">
          <cell r="A4445">
            <v>40002464</v>
          </cell>
          <cell r="B4445" t="str">
            <v>0</v>
          </cell>
          <cell r="C4445" t="str">
            <v>CIP1</v>
          </cell>
          <cell r="D4445" t="str">
            <v>M004</v>
          </cell>
          <cell r="E4445">
            <v>42689</v>
          </cell>
          <cell r="F4445" t="str">
            <v>Carrying Trolly - GMTS (L-48''*W-24''H-72'')</v>
          </cell>
          <cell r="G4445">
            <v>28000</v>
          </cell>
          <cell r="H4445">
            <v>-14466.67</v>
          </cell>
          <cell r="I4445">
            <v>13533.33</v>
          </cell>
        </row>
        <row r="4446">
          <cell r="A4446">
            <v>40002465</v>
          </cell>
          <cell r="B4446" t="str">
            <v>0</v>
          </cell>
          <cell r="C4446" t="str">
            <v>CIP1</v>
          </cell>
          <cell r="D4446" t="str">
            <v>M004</v>
          </cell>
          <cell r="E4446">
            <v>42689</v>
          </cell>
          <cell r="F4446" t="str">
            <v>Carrying Trolly - GMTS (L-48''*W-24''H-72'')</v>
          </cell>
          <cell r="G4446">
            <v>28000</v>
          </cell>
          <cell r="H4446">
            <v>-14466.67</v>
          </cell>
          <cell r="I4446">
            <v>13533.33</v>
          </cell>
        </row>
        <row r="4447">
          <cell r="A4447">
            <v>40002466</v>
          </cell>
          <cell r="B4447" t="str">
            <v>0</v>
          </cell>
          <cell r="C4447" t="str">
            <v>CIP1</v>
          </cell>
          <cell r="D4447" t="str">
            <v>M004</v>
          </cell>
          <cell r="E4447">
            <v>42689</v>
          </cell>
          <cell r="F4447" t="str">
            <v>Carrying Trolly - GMTS (L-48''*W-24''H-72'')</v>
          </cell>
          <cell r="G4447">
            <v>28000</v>
          </cell>
          <cell r="H4447">
            <v>-14466.67</v>
          </cell>
          <cell r="I4447">
            <v>13533.33</v>
          </cell>
        </row>
        <row r="4448">
          <cell r="A4448">
            <v>40002467</v>
          </cell>
          <cell r="B4448" t="str">
            <v>0</v>
          </cell>
          <cell r="C4448" t="str">
            <v>CIP1</v>
          </cell>
          <cell r="D4448" t="str">
            <v>M004</v>
          </cell>
          <cell r="E4448">
            <v>42689</v>
          </cell>
          <cell r="F4448" t="str">
            <v>Carrying Trolly - GMTS (L-48''*W-24''H-72'')</v>
          </cell>
          <cell r="G4448">
            <v>28000</v>
          </cell>
          <cell r="H4448">
            <v>-14466.67</v>
          </cell>
          <cell r="I4448">
            <v>13533.33</v>
          </cell>
        </row>
        <row r="4449">
          <cell r="A4449">
            <v>40002468</v>
          </cell>
          <cell r="B4449" t="str">
            <v>0</v>
          </cell>
          <cell r="C4449" t="str">
            <v>CIP1</v>
          </cell>
          <cell r="D4449" t="str">
            <v>M004</v>
          </cell>
          <cell r="E4449">
            <v>42689</v>
          </cell>
          <cell r="F4449" t="str">
            <v>Carrying Trolly - GMTS (L-48''*W-24''H-72'')</v>
          </cell>
          <cell r="G4449">
            <v>28000</v>
          </cell>
          <cell r="H4449">
            <v>-14466.67</v>
          </cell>
          <cell r="I4449">
            <v>13533.33</v>
          </cell>
        </row>
        <row r="4450">
          <cell r="A4450">
            <v>40002469</v>
          </cell>
          <cell r="B4450" t="str">
            <v>0</v>
          </cell>
          <cell r="C4450" t="str">
            <v>CIP1</v>
          </cell>
          <cell r="D4450" t="str">
            <v>M004</v>
          </cell>
          <cell r="E4450">
            <v>42689</v>
          </cell>
          <cell r="F4450" t="str">
            <v>Carrying Trolly - GMTS (L-48''*W-24''H-72'')</v>
          </cell>
          <cell r="G4450">
            <v>28000</v>
          </cell>
          <cell r="H4450">
            <v>-14466.67</v>
          </cell>
          <cell r="I4450">
            <v>13533.33</v>
          </cell>
        </row>
        <row r="4451">
          <cell r="A4451">
            <v>40002470</v>
          </cell>
          <cell r="B4451" t="str">
            <v>0</v>
          </cell>
          <cell r="C4451" t="str">
            <v>CIP1</v>
          </cell>
          <cell r="D4451" t="str">
            <v>M004</v>
          </cell>
          <cell r="E4451">
            <v>42689</v>
          </cell>
          <cell r="F4451" t="str">
            <v>Carrying Trolly - GMTS (L-48''*W-24''H-72'')</v>
          </cell>
          <cell r="G4451">
            <v>28000</v>
          </cell>
          <cell r="H4451">
            <v>-14466.67</v>
          </cell>
          <cell r="I4451">
            <v>13533.33</v>
          </cell>
        </row>
        <row r="4452">
          <cell r="A4452">
            <v>40002471</v>
          </cell>
          <cell r="B4452" t="str">
            <v>0</v>
          </cell>
          <cell r="C4452" t="str">
            <v>CIP1</v>
          </cell>
          <cell r="D4452" t="str">
            <v>M004</v>
          </cell>
          <cell r="E4452">
            <v>42689</v>
          </cell>
          <cell r="F4452" t="str">
            <v>Trims Cabinet (L-48''*W-30''*H36'')</v>
          </cell>
          <cell r="G4452">
            <v>23000</v>
          </cell>
          <cell r="H4452">
            <v>-11883.33</v>
          </cell>
          <cell r="I4452">
            <v>11116.67</v>
          </cell>
        </row>
        <row r="4453">
          <cell r="A4453">
            <v>40002472</v>
          </cell>
          <cell r="B4453" t="str">
            <v>0</v>
          </cell>
          <cell r="C4453" t="str">
            <v>CIP1</v>
          </cell>
          <cell r="D4453" t="str">
            <v>M004</v>
          </cell>
          <cell r="E4453">
            <v>42689</v>
          </cell>
          <cell r="F4453" t="str">
            <v>Trims Cabinet (L-48''*W-30''*H36'')</v>
          </cell>
          <cell r="G4453">
            <v>23000</v>
          </cell>
          <cell r="H4453">
            <v>-11883.33</v>
          </cell>
          <cell r="I4453">
            <v>11116.67</v>
          </cell>
        </row>
        <row r="4454">
          <cell r="A4454">
            <v>40002473</v>
          </cell>
          <cell r="B4454" t="str">
            <v>0</v>
          </cell>
          <cell r="C4454" t="str">
            <v>CIP1</v>
          </cell>
          <cell r="D4454" t="str">
            <v>M004</v>
          </cell>
          <cell r="E4454">
            <v>42677</v>
          </cell>
          <cell r="F4454" t="str">
            <v>Cutting Rack</v>
          </cell>
          <cell r="G4454">
            <v>14000</v>
          </cell>
          <cell r="H4454">
            <v>-7233.33</v>
          </cell>
          <cell r="I4454">
            <v>6766.67</v>
          </cell>
        </row>
        <row r="4455">
          <cell r="A4455">
            <v>40002474</v>
          </cell>
          <cell r="B4455" t="str">
            <v>0</v>
          </cell>
          <cell r="C4455" t="str">
            <v>CIP1</v>
          </cell>
          <cell r="D4455" t="str">
            <v>M004</v>
          </cell>
          <cell r="E4455">
            <v>42677</v>
          </cell>
          <cell r="F4455" t="str">
            <v>Cutting Rack</v>
          </cell>
          <cell r="G4455">
            <v>14000</v>
          </cell>
          <cell r="H4455">
            <v>-7233.33</v>
          </cell>
          <cell r="I4455">
            <v>6766.67</v>
          </cell>
        </row>
        <row r="4456">
          <cell r="A4456">
            <v>40002475</v>
          </cell>
          <cell r="B4456" t="str">
            <v>0</v>
          </cell>
          <cell r="C4456" t="str">
            <v>CIP1</v>
          </cell>
          <cell r="D4456" t="str">
            <v>M004</v>
          </cell>
          <cell r="E4456">
            <v>42677</v>
          </cell>
          <cell r="F4456" t="str">
            <v>Cutting Rack</v>
          </cell>
          <cell r="G4456">
            <v>14000</v>
          </cell>
          <cell r="H4456">
            <v>-7233.33</v>
          </cell>
          <cell r="I4456">
            <v>6766.67</v>
          </cell>
        </row>
        <row r="4457">
          <cell r="A4457">
            <v>40002476</v>
          </cell>
          <cell r="B4457" t="str">
            <v>0</v>
          </cell>
          <cell r="C4457" t="str">
            <v>CIP1</v>
          </cell>
          <cell r="D4457" t="str">
            <v>M004</v>
          </cell>
          <cell r="E4457">
            <v>42677</v>
          </cell>
          <cell r="F4457" t="str">
            <v>Cutting Rack</v>
          </cell>
          <cell r="G4457">
            <v>14000</v>
          </cell>
          <cell r="H4457">
            <v>-7233.33</v>
          </cell>
          <cell r="I4457">
            <v>6766.67</v>
          </cell>
        </row>
        <row r="4458">
          <cell r="A4458">
            <v>40002477</v>
          </cell>
          <cell r="B4458" t="str">
            <v>0</v>
          </cell>
          <cell r="C4458" t="str">
            <v>CIP1</v>
          </cell>
          <cell r="D4458" t="str">
            <v>M004</v>
          </cell>
          <cell r="E4458">
            <v>42677</v>
          </cell>
          <cell r="F4458" t="str">
            <v>Cutting Rack</v>
          </cell>
          <cell r="G4458">
            <v>14000</v>
          </cell>
          <cell r="H4458">
            <v>-7233.33</v>
          </cell>
          <cell r="I4458">
            <v>6766.67</v>
          </cell>
        </row>
        <row r="4459">
          <cell r="A4459">
            <v>40002478</v>
          </cell>
          <cell r="B4459" t="str">
            <v>0</v>
          </cell>
          <cell r="C4459" t="str">
            <v>CIP1</v>
          </cell>
          <cell r="D4459" t="str">
            <v>M004</v>
          </cell>
          <cell r="E4459">
            <v>42677</v>
          </cell>
          <cell r="F4459" t="str">
            <v>Cutting Rack</v>
          </cell>
          <cell r="G4459">
            <v>14000</v>
          </cell>
          <cell r="H4459">
            <v>-7233.33</v>
          </cell>
          <cell r="I4459">
            <v>6766.67</v>
          </cell>
        </row>
        <row r="4460">
          <cell r="A4460">
            <v>40002479</v>
          </cell>
          <cell r="B4460" t="str">
            <v>0</v>
          </cell>
          <cell r="C4460" t="str">
            <v>CIP1</v>
          </cell>
          <cell r="D4460" t="str">
            <v>M004</v>
          </cell>
          <cell r="E4460">
            <v>42704</v>
          </cell>
          <cell r="F4460" t="str">
            <v>Rack for cutting Room</v>
          </cell>
          <cell r="G4460">
            <v>9625</v>
          </cell>
          <cell r="H4460">
            <v>-4972.92</v>
          </cell>
          <cell r="I4460">
            <v>4652.08</v>
          </cell>
        </row>
        <row r="4461">
          <cell r="A4461">
            <v>40002480</v>
          </cell>
          <cell r="B4461" t="str">
            <v>0</v>
          </cell>
          <cell r="C4461" t="str">
            <v>CIP1</v>
          </cell>
          <cell r="D4461" t="str">
            <v>M004</v>
          </cell>
          <cell r="E4461">
            <v>42704</v>
          </cell>
          <cell r="F4461" t="str">
            <v>Rack for cutting Room</v>
          </cell>
          <cell r="G4461">
            <v>9625</v>
          </cell>
          <cell r="H4461">
            <v>-4972.92</v>
          </cell>
          <cell r="I4461">
            <v>4652.08</v>
          </cell>
        </row>
        <row r="4462">
          <cell r="A4462">
            <v>40002481</v>
          </cell>
          <cell r="B4462" t="str">
            <v>0</v>
          </cell>
          <cell r="C4462" t="str">
            <v>CIP1</v>
          </cell>
          <cell r="D4462" t="str">
            <v>M004</v>
          </cell>
          <cell r="E4462">
            <v>42704</v>
          </cell>
          <cell r="F4462" t="str">
            <v>Rack for cutting Room</v>
          </cell>
          <cell r="G4462">
            <v>9625</v>
          </cell>
          <cell r="H4462">
            <v>-4972.92</v>
          </cell>
          <cell r="I4462">
            <v>4652.08</v>
          </cell>
        </row>
        <row r="4463">
          <cell r="A4463">
            <v>40002482</v>
          </cell>
          <cell r="B4463" t="str">
            <v>0</v>
          </cell>
          <cell r="C4463" t="str">
            <v>CIP1</v>
          </cell>
          <cell r="D4463" t="str">
            <v>M004</v>
          </cell>
          <cell r="E4463">
            <v>42704</v>
          </cell>
          <cell r="F4463" t="str">
            <v>Rack for cutting Room</v>
          </cell>
          <cell r="G4463">
            <v>9625</v>
          </cell>
          <cell r="H4463">
            <v>-4972.92</v>
          </cell>
          <cell r="I4463">
            <v>4652.08</v>
          </cell>
        </row>
        <row r="4464">
          <cell r="A4464">
            <v>40002483</v>
          </cell>
          <cell r="B4464" t="str">
            <v>0</v>
          </cell>
          <cell r="C4464" t="str">
            <v>CIP1</v>
          </cell>
          <cell r="D4464" t="str">
            <v>M004</v>
          </cell>
          <cell r="E4464">
            <v>42675</v>
          </cell>
          <cell r="F4464" t="str">
            <v>Vecum Irone Table-Max-1300</v>
          </cell>
          <cell r="G4464">
            <v>18500</v>
          </cell>
          <cell r="H4464">
            <v>-9558.33</v>
          </cell>
          <cell r="I4464">
            <v>8941.67</v>
          </cell>
        </row>
        <row r="4465">
          <cell r="A4465">
            <v>40002484</v>
          </cell>
          <cell r="B4465" t="str">
            <v>0</v>
          </cell>
          <cell r="C4465" t="str">
            <v>CIP1</v>
          </cell>
          <cell r="D4465" t="str">
            <v>M004</v>
          </cell>
          <cell r="E4465">
            <v>42675</v>
          </cell>
          <cell r="F4465" t="str">
            <v>Vecum Irone Table-Max-1300</v>
          </cell>
          <cell r="G4465">
            <v>18500</v>
          </cell>
          <cell r="H4465">
            <v>-9558.33</v>
          </cell>
          <cell r="I4465">
            <v>8941.67</v>
          </cell>
        </row>
        <row r="4466">
          <cell r="A4466">
            <v>40002485</v>
          </cell>
          <cell r="B4466" t="str">
            <v>0</v>
          </cell>
          <cell r="C4466" t="str">
            <v>CIP1</v>
          </cell>
          <cell r="D4466" t="str">
            <v>M004</v>
          </cell>
          <cell r="E4466">
            <v>42675</v>
          </cell>
          <cell r="F4466" t="str">
            <v>Vecum Irone Table-Max-1300</v>
          </cell>
          <cell r="G4466">
            <v>18500</v>
          </cell>
          <cell r="H4466">
            <v>-9558.33</v>
          </cell>
          <cell r="I4466">
            <v>8941.67</v>
          </cell>
        </row>
        <row r="4467">
          <cell r="A4467">
            <v>40002486</v>
          </cell>
          <cell r="B4467" t="str">
            <v>0</v>
          </cell>
          <cell r="C4467" t="str">
            <v>CIP1</v>
          </cell>
          <cell r="D4467" t="str">
            <v>M004</v>
          </cell>
          <cell r="E4467">
            <v>42675</v>
          </cell>
          <cell r="F4467" t="str">
            <v>Vecum Irone Table-Max-1300</v>
          </cell>
          <cell r="G4467">
            <v>18500</v>
          </cell>
          <cell r="H4467">
            <v>-9558.33</v>
          </cell>
          <cell r="I4467">
            <v>8941.67</v>
          </cell>
        </row>
        <row r="4468">
          <cell r="A4468">
            <v>40002487</v>
          </cell>
          <cell r="B4468" t="str">
            <v>0</v>
          </cell>
          <cell r="C4468" t="str">
            <v>CIP1</v>
          </cell>
          <cell r="D4468" t="str">
            <v>M004</v>
          </cell>
          <cell r="E4468">
            <v>42675</v>
          </cell>
          <cell r="F4468" t="str">
            <v>Vecum Irone Table-Max-1300</v>
          </cell>
          <cell r="G4468">
            <v>18500</v>
          </cell>
          <cell r="H4468">
            <v>-9558.33</v>
          </cell>
          <cell r="I4468">
            <v>8941.67</v>
          </cell>
        </row>
        <row r="4469">
          <cell r="A4469">
            <v>40002488</v>
          </cell>
          <cell r="B4469" t="str">
            <v>0</v>
          </cell>
          <cell r="C4469" t="str">
            <v>CIP1</v>
          </cell>
          <cell r="D4469" t="str">
            <v>M004</v>
          </cell>
          <cell r="E4469">
            <v>42675</v>
          </cell>
          <cell r="F4469" t="str">
            <v>Vecum Irone Table-Max-1300</v>
          </cell>
          <cell r="G4469">
            <v>18500</v>
          </cell>
          <cell r="H4469">
            <v>-9558.33</v>
          </cell>
          <cell r="I4469">
            <v>8941.67</v>
          </cell>
        </row>
        <row r="4470">
          <cell r="A4470">
            <v>40002489</v>
          </cell>
          <cell r="B4470" t="str">
            <v>0</v>
          </cell>
          <cell r="C4470" t="str">
            <v>CIP1</v>
          </cell>
          <cell r="D4470" t="str">
            <v>M004</v>
          </cell>
          <cell r="E4470">
            <v>42675</v>
          </cell>
          <cell r="F4470" t="str">
            <v>Vecum Irone Table-Max-1300</v>
          </cell>
          <cell r="G4470">
            <v>18500</v>
          </cell>
          <cell r="H4470">
            <v>-9558.33</v>
          </cell>
          <cell r="I4470">
            <v>8941.67</v>
          </cell>
        </row>
        <row r="4471">
          <cell r="A4471">
            <v>40002490</v>
          </cell>
          <cell r="B4471" t="str">
            <v>0</v>
          </cell>
          <cell r="C4471" t="str">
            <v>CIP1</v>
          </cell>
          <cell r="D4471" t="str">
            <v>M004</v>
          </cell>
          <cell r="E4471">
            <v>42675</v>
          </cell>
          <cell r="F4471" t="str">
            <v>Vecum Irone Table-Max-1300</v>
          </cell>
          <cell r="G4471">
            <v>18500</v>
          </cell>
          <cell r="H4471">
            <v>-9558.33</v>
          </cell>
          <cell r="I4471">
            <v>8941.67</v>
          </cell>
        </row>
        <row r="4472">
          <cell r="A4472">
            <v>40002491</v>
          </cell>
          <cell r="B4472" t="str">
            <v>0</v>
          </cell>
          <cell r="C4472" t="str">
            <v>CIP1</v>
          </cell>
          <cell r="D4472" t="str">
            <v>M004</v>
          </cell>
          <cell r="E4472">
            <v>42675</v>
          </cell>
          <cell r="F4472" t="str">
            <v>Vecum Irone Table-Max-1300</v>
          </cell>
          <cell r="G4472">
            <v>18500</v>
          </cell>
          <cell r="H4472">
            <v>-9558.33</v>
          </cell>
          <cell r="I4472">
            <v>8941.67</v>
          </cell>
        </row>
        <row r="4473">
          <cell r="A4473">
            <v>40002492</v>
          </cell>
          <cell r="B4473" t="str">
            <v>0</v>
          </cell>
          <cell r="C4473" t="str">
            <v>CIP1</v>
          </cell>
          <cell r="D4473" t="str">
            <v>M004</v>
          </cell>
          <cell r="E4473">
            <v>42675</v>
          </cell>
          <cell r="F4473" t="str">
            <v>Vecum Irone Table-Max-1300</v>
          </cell>
          <cell r="G4473">
            <v>18500</v>
          </cell>
          <cell r="H4473">
            <v>-9558.33</v>
          </cell>
          <cell r="I4473">
            <v>8941.67</v>
          </cell>
        </row>
        <row r="4474">
          <cell r="A4474">
            <v>40002493</v>
          </cell>
          <cell r="B4474" t="str">
            <v>0</v>
          </cell>
          <cell r="C4474" t="str">
            <v>CIP1</v>
          </cell>
          <cell r="D4474" t="str">
            <v>M004</v>
          </cell>
          <cell r="E4474">
            <v>42675</v>
          </cell>
          <cell r="F4474" t="str">
            <v>Vecum Irone Table-GMC-1300</v>
          </cell>
          <cell r="G4474">
            <v>18500</v>
          </cell>
          <cell r="H4474">
            <v>-9558.33</v>
          </cell>
          <cell r="I4474">
            <v>8941.67</v>
          </cell>
        </row>
        <row r="4475">
          <cell r="A4475">
            <v>40002494</v>
          </cell>
          <cell r="B4475" t="str">
            <v>0</v>
          </cell>
          <cell r="C4475" t="str">
            <v>CIP1</v>
          </cell>
          <cell r="D4475" t="str">
            <v>M004</v>
          </cell>
          <cell r="E4475">
            <v>42675</v>
          </cell>
          <cell r="F4475" t="str">
            <v>Vecum Irone Table-GMC-1300</v>
          </cell>
          <cell r="G4475">
            <v>18500</v>
          </cell>
          <cell r="H4475">
            <v>-9558.33</v>
          </cell>
          <cell r="I4475">
            <v>8941.67</v>
          </cell>
        </row>
        <row r="4476">
          <cell r="A4476">
            <v>40002495</v>
          </cell>
          <cell r="B4476" t="str">
            <v>0</v>
          </cell>
          <cell r="C4476" t="str">
            <v>CIP1</v>
          </cell>
          <cell r="D4476" t="str">
            <v>M004</v>
          </cell>
          <cell r="E4476">
            <v>42711</v>
          </cell>
          <cell r="F4476" t="str">
            <v>QC Table</v>
          </cell>
          <cell r="G4476">
            <v>8200</v>
          </cell>
          <cell r="H4476">
            <v>-4168.33</v>
          </cell>
          <cell r="I4476">
            <v>4031.67</v>
          </cell>
        </row>
        <row r="4477">
          <cell r="A4477">
            <v>40002496</v>
          </cell>
          <cell r="B4477" t="str">
            <v>0</v>
          </cell>
          <cell r="C4477" t="str">
            <v>CIP1</v>
          </cell>
          <cell r="D4477" t="str">
            <v>M004</v>
          </cell>
          <cell r="E4477">
            <v>42711</v>
          </cell>
          <cell r="F4477" t="str">
            <v>QC Table</v>
          </cell>
          <cell r="G4477">
            <v>8200</v>
          </cell>
          <cell r="H4477">
            <v>-4168.33</v>
          </cell>
          <cell r="I4477">
            <v>4031.67</v>
          </cell>
        </row>
        <row r="4478">
          <cell r="A4478">
            <v>40002497</v>
          </cell>
          <cell r="B4478" t="str">
            <v>0</v>
          </cell>
          <cell r="C4478" t="str">
            <v>CIP1</v>
          </cell>
          <cell r="D4478" t="str">
            <v>M004</v>
          </cell>
          <cell r="E4478">
            <v>42704</v>
          </cell>
          <cell r="F4478" t="str">
            <v>Fabric storage rack L-96", W-60" ,H-72-6</v>
          </cell>
          <cell r="G4478">
            <v>35660</v>
          </cell>
          <cell r="H4478">
            <v>-18424.330000000002</v>
          </cell>
          <cell r="I4478">
            <v>17235.669999999998</v>
          </cell>
        </row>
        <row r="4479">
          <cell r="A4479">
            <v>40002498</v>
          </cell>
          <cell r="B4479" t="str">
            <v>0</v>
          </cell>
          <cell r="C4479" t="str">
            <v>CIP1</v>
          </cell>
          <cell r="D4479" t="str">
            <v>M004</v>
          </cell>
          <cell r="E4479">
            <v>42704</v>
          </cell>
          <cell r="F4479" t="str">
            <v>Fabric storage rack L-96", W-60" ,H-72-6</v>
          </cell>
          <cell r="G4479">
            <v>35660</v>
          </cell>
          <cell r="H4479">
            <v>-18424.330000000002</v>
          </cell>
          <cell r="I4479">
            <v>17235.669999999998</v>
          </cell>
        </row>
        <row r="4480">
          <cell r="A4480">
            <v>40002499</v>
          </cell>
          <cell r="B4480" t="str">
            <v>0</v>
          </cell>
          <cell r="C4480" t="str">
            <v>CIP1</v>
          </cell>
          <cell r="D4480" t="str">
            <v>M004</v>
          </cell>
          <cell r="E4480">
            <v>42704</v>
          </cell>
          <cell r="F4480" t="str">
            <v>Fabric storage rack L-96", W-60" ,H-72-6</v>
          </cell>
          <cell r="G4480">
            <v>35660</v>
          </cell>
          <cell r="H4480">
            <v>-18424.330000000002</v>
          </cell>
          <cell r="I4480">
            <v>17235.669999999998</v>
          </cell>
        </row>
        <row r="4481">
          <cell r="A4481">
            <v>40002500</v>
          </cell>
          <cell r="B4481" t="str">
            <v>0</v>
          </cell>
          <cell r="C4481" t="str">
            <v>CIP1</v>
          </cell>
          <cell r="D4481" t="str">
            <v>M004</v>
          </cell>
          <cell r="E4481">
            <v>42704</v>
          </cell>
          <cell r="F4481" t="str">
            <v>Fabric storage rack L-96", W-60" ,H-72-6</v>
          </cell>
          <cell r="G4481">
            <v>35660</v>
          </cell>
          <cell r="H4481">
            <v>-18424.330000000002</v>
          </cell>
          <cell r="I4481">
            <v>17235.669999999998</v>
          </cell>
        </row>
        <row r="4482">
          <cell r="A4482">
            <v>40002501</v>
          </cell>
          <cell r="B4482" t="str">
            <v>0</v>
          </cell>
          <cell r="C4482" t="str">
            <v>CIP1</v>
          </cell>
          <cell r="D4482" t="str">
            <v>M004</v>
          </cell>
          <cell r="E4482">
            <v>42704</v>
          </cell>
          <cell r="F4482" t="str">
            <v>Fabric storage rack L-96", W-60" ,H-72-6</v>
          </cell>
          <cell r="G4482">
            <v>35660</v>
          </cell>
          <cell r="H4482">
            <v>-18424.330000000002</v>
          </cell>
          <cell r="I4482">
            <v>17235.669999999998</v>
          </cell>
        </row>
        <row r="4483">
          <cell r="A4483">
            <v>40002502</v>
          </cell>
          <cell r="B4483" t="str">
            <v>0</v>
          </cell>
          <cell r="C4483" t="str">
            <v>CIP1</v>
          </cell>
          <cell r="D4483" t="str">
            <v>M004</v>
          </cell>
          <cell r="E4483">
            <v>42704</v>
          </cell>
          <cell r="F4483" t="str">
            <v>Fabric storage rack L-96", W-60" ,H-72-6</v>
          </cell>
          <cell r="G4483">
            <v>35660</v>
          </cell>
          <cell r="H4483">
            <v>-18424.330000000002</v>
          </cell>
          <cell r="I4483">
            <v>17235.669999999998</v>
          </cell>
        </row>
        <row r="4484">
          <cell r="A4484">
            <v>40002503</v>
          </cell>
          <cell r="B4484" t="str">
            <v>0</v>
          </cell>
          <cell r="C4484" t="str">
            <v>CIP1</v>
          </cell>
          <cell r="D4484" t="str">
            <v>M004</v>
          </cell>
          <cell r="E4484">
            <v>42704</v>
          </cell>
          <cell r="F4484" t="str">
            <v>Central Table</v>
          </cell>
          <cell r="G4484">
            <v>5400</v>
          </cell>
          <cell r="H4484">
            <v>-2790</v>
          </cell>
          <cell r="I4484">
            <v>2610</v>
          </cell>
        </row>
        <row r="4485">
          <cell r="A4485">
            <v>40002504</v>
          </cell>
          <cell r="B4485" t="str">
            <v>0</v>
          </cell>
          <cell r="C4485" t="str">
            <v>CIP1</v>
          </cell>
          <cell r="D4485" t="str">
            <v>M004</v>
          </cell>
          <cell r="E4485">
            <v>42704</v>
          </cell>
          <cell r="F4485" t="str">
            <v>Central Table</v>
          </cell>
          <cell r="G4485">
            <v>5400</v>
          </cell>
          <cell r="H4485">
            <v>-2790</v>
          </cell>
          <cell r="I4485">
            <v>2610</v>
          </cell>
        </row>
        <row r="4486">
          <cell r="A4486">
            <v>40002505</v>
          </cell>
          <cell r="B4486" t="str">
            <v>0</v>
          </cell>
          <cell r="C4486" t="str">
            <v>CIP1</v>
          </cell>
          <cell r="D4486" t="str">
            <v>M004</v>
          </cell>
          <cell r="E4486">
            <v>42704</v>
          </cell>
          <cell r="F4486" t="str">
            <v>Central Table</v>
          </cell>
          <cell r="G4486">
            <v>5400</v>
          </cell>
          <cell r="H4486">
            <v>-2790</v>
          </cell>
          <cell r="I4486">
            <v>2610</v>
          </cell>
        </row>
        <row r="4487">
          <cell r="A4487">
            <v>40002506</v>
          </cell>
          <cell r="B4487" t="str">
            <v>0</v>
          </cell>
          <cell r="C4487" t="str">
            <v>CIP1</v>
          </cell>
          <cell r="D4487" t="str">
            <v>M004</v>
          </cell>
          <cell r="E4487">
            <v>42704</v>
          </cell>
          <cell r="F4487" t="str">
            <v>Central Table</v>
          </cell>
          <cell r="G4487">
            <v>5400</v>
          </cell>
          <cell r="H4487">
            <v>-2790</v>
          </cell>
          <cell r="I4487">
            <v>2610</v>
          </cell>
        </row>
        <row r="4488">
          <cell r="A4488">
            <v>40002507</v>
          </cell>
          <cell r="B4488" t="str">
            <v>0</v>
          </cell>
          <cell r="C4488" t="str">
            <v>CIP1</v>
          </cell>
          <cell r="D4488" t="str">
            <v>M004</v>
          </cell>
          <cell r="E4488">
            <v>42704</v>
          </cell>
          <cell r="F4488" t="str">
            <v>Central Table</v>
          </cell>
          <cell r="G4488">
            <v>5400</v>
          </cell>
          <cell r="H4488">
            <v>-2790</v>
          </cell>
          <cell r="I4488">
            <v>2610</v>
          </cell>
        </row>
        <row r="4489">
          <cell r="A4489">
            <v>40002508</v>
          </cell>
          <cell r="B4489" t="str">
            <v>0</v>
          </cell>
          <cell r="C4489" t="str">
            <v>CIP1</v>
          </cell>
          <cell r="D4489" t="str">
            <v>M004</v>
          </cell>
          <cell r="E4489">
            <v>42704</v>
          </cell>
          <cell r="F4489" t="str">
            <v>Central Table</v>
          </cell>
          <cell r="G4489">
            <v>5400</v>
          </cell>
          <cell r="H4489">
            <v>-2790</v>
          </cell>
          <cell r="I4489">
            <v>2610</v>
          </cell>
        </row>
        <row r="4490">
          <cell r="A4490">
            <v>40002509</v>
          </cell>
          <cell r="B4490" t="str">
            <v>0</v>
          </cell>
          <cell r="C4490" t="str">
            <v>CIP1</v>
          </cell>
          <cell r="D4490" t="str">
            <v>M004</v>
          </cell>
          <cell r="E4490">
            <v>42704</v>
          </cell>
          <cell r="F4490" t="str">
            <v>Central Table</v>
          </cell>
          <cell r="G4490">
            <v>5400</v>
          </cell>
          <cell r="H4490">
            <v>-2790</v>
          </cell>
          <cell r="I4490">
            <v>2610</v>
          </cell>
        </row>
        <row r="4491">
          <cell r="A4491">
            <v>40002510</v>
          </cell>
          <cell r="B4491" t="str">
            <v>0</v>
          </cell>
          <cell r="C4491" t="str">
            <v>CIP1</v>
          </cell>
          <cell r="D4491" t="str">
            <v>M004</v>
          </cell>
          <cell r="E4491">
            <v>42704</v>
          </cell>
          <cell r="F4491" t="str">
            <v>Central Table</v>
          </cell>
          <cell r="G4491">
            <v>5400</v>
          </cell>
          <cell r="H4491">
            <v>-2790</v>
          </cell>
          <cell r="I4491">
            <v>2610</v>
          </cell>
        </row>
        <row r="4492">
          <cell r="A4492">
            <v>40002511</v>
          </cell>
          <cell r="B4492" t="str">
            <v>0</v>
          </cell>
          <cell r="C4492" t="str">
            <v>CIP1</v>
          </cell>
          <cell r="D4492" t="str">
            <v>M004</v>
          </cell>
          <cell r="E4492">
            <v>42704</v>
          </cell>
          <cell r="F4492" t="str">
            <v>Central Table</v>
          </cell>
          <cell r="G4492">
            <v>5400</v>
          </cell>
          <cell r="H4492">
            <v>-2790</v>
          </cell>
          <cell r="I4492">
            <v>2610</v>
          </cell>
        </row>
        <row r="4493">
          <cell r="A4493">
            <v>40002512</v>
          </cell>
          <cell r="B4493" t="str">
            <v>0</v>
          </cell>
          <cell r="C4493" t="str">
            <v>CIP1</v>
          </cell>
          <cell r="D4493" t="str">
            <v>M004</v>
          </cell>
          <cell r="E4493">
            <v>42704</v>
          </cell>
          <cell r="F4493" t="str">
            <v>Central Table</v>
          </cell>
          <cell r="G4493">
            <v>5400</v>
          </cell>
          <cell r="H4493">
            <v>-2790</v>
          </cell>
          <cell r="I4493">
            <v>2610</v>
          </cell>
        </row>
        <row r="4494">
          <cell r="A4494">
            <v>40002513</v>
          </cell>
          <cell r="B4494" t="str">
            <v>0</v>
          </cell>
          <cell r="C4494" t="str">
            <v>CIP1</v>
          </cell>
          <cell r="D4494" t="str">
            <v>M004</v>
          </cell>
          <cell r="E4494">
            <v>42704</v>
          </cell>
          <cell r="F4494" t="str">
            <v>Central Table</v>
          </cell>
          <cell r="G4494">
            <v>5400</v>
          </cell>
          <cell r="H4494">
            <v>-2790</v>
          </cell>
          <cell r="I4494">
            <v>2610</v>
          </cell>
        </row>
        <row r="4495">
          <cell r="A4495">
            <v>40002514</v>
          </cell>
          <cell r="B4495" t="str">
            <v>0</v>
          </cell>
          <cell r="C4495" t="str">
            <v>CIP1</v>
          </cell>
          <cell r="D4495" t="str">
            <v>M004</v>
          </cell>
          <cell r="E4495">
            <v>42704</v>
          </cell>
          <cell r="F4495" t="str">
            <v>Central Table</v>
          </cell>
          <cell r="G4495">
            <v>5400</v>
          </cell>
          <cell r="H4495">
            <v>-2790</v>
          </cell>
          <cell r="I4495">
            <v>2610</v>
          </cell>
        </row>
        <row r="4496">
          <cell r="A4496">
            <v>40002515</v>
          </cell>
          <cell r="B4496" t="str">
            <v>0</v>
          </cell>
          <cell r="C4496" t="str">
            <v>CIP1</v>
          </cell>
          <cell r="D4496" t="str">
            <v>M004</v>
          </cell>
          <cell r="E4496">
            <v>42704</v>
          </cell>
          <cell r="F4496" t="str">
            <v>Central Table</v>
          </cell>
          <cell r="G4496">
            <v>5400</v>
          </cell>
          <cell r="H4496">
            <v>-2790</v>
          </cell>
          <cell r="I4496">
            <v>2610</v>
          </cell>
        </row>
        <row r="4497">
          <cell r="A4497">
            <v>40002516</v>
          </cell>
          <cell r="B4497" t="str">
            <v>0</v>
          </cell>
          <cell r="C4497" t="str">
            <v>CIP1</v>
          </cell>
          <cell r="D4497" t="str">
            <v>M004</v>
          </cell>
          <cell r="E4497">
            <v>42704</v>
          </cell>
          <cell r="F4497" t="str">
            <v>Central Table</v>
          </cell>
          <cell r="G4497">
            <v>5400</v>
          </cell>
          <cell r="H4497">
            <v>-2790</v>
          </cell>
          <cell r="I4497">
            <v>2610</v>
          </cell>
        </row>
        <row r="4498">
          <cell r="A4498">
            <v>40002517</v>
          </cell>
          <cell r="B4498" t="str">
            <v>0</v>
          </cell>
          <cell r="C4498" t="str">
            <v>CIP1</v>
          </cell>
          <cell r="D4498" t="str">
            <v>M004</v>
          </cell>
          <cell r="E4498">
            <v>42704</v>
          </cell>
          <cell r="F4498" t="str">
            <v>Central Table</v>
          </cell>
          <cell r="G4498">
            <v>5400</v>
          </cell>
          <cell r="H4498">
            <v>-2790</v>
          </cell>
          <cell r="I4498">
            <v>2610</v>
          </cell>
        </row>
        <row r="4499">
          <cell r="A4499">
            <v>40002518</v>
          </cell>
          <cell r="B4499" t="str">
            <v>0</v>
          </cell>
          <cell r="C4499" t="str">
            <v>CIP1</v>
          </cell>
          <cell r="D4499" t="str">
            <v>M004</v>
          </cell>
          <cell r="E4499">
            <v>42704</v>
          </cell>
          <cell r="F4499" t="str">
            <v>Central Table</v>
          </cell>
          <cell r="G4499">
            <v>5400</v>
          </cell>
          <cell r="H4499">
            <v>-2790</v>
          </cell>
          <cell r="I4499">
            <v>2610</v>
          </cell>
        </row>
        <row r="4500">
          <cell r="A4500">
            <v>40002519</v>
          </cell>
          <cell r="B4500" t="str">
            <v>0</v>
          </cell>
          <cell r="C4500" t="str">
            <v>CIP1</v>
          </cell>
          <cell r="D4500" t="str">
            <v>M004</v>
          </cell>
          <cell r="E4500">
            <v>42704</v>
          </cell>
          <cell r="F4500" t="str">
            <v>Central Table</v>
          </cell>
          <cell r="G4500">
            <v>5400</v>
          </cell>
          <cell r="H4500">
            <v>-2790</v>
          </cell>
          <cell r="I4500">
            <v>2610</v>
          </cell>
        </row>
        <row r="4501">
          <cell r="A4501">
            <v>40002520</v>
          </cell>
          <cell r="B4501" t="str">
            <v>0</v>
          </cell>
          <cell r="C4501" t="str">
            <v>CIP1</v>
          </cell>
          <cell r="D4501" t="str">
            <v>M004</v>
          </cell>
          <cell r="E4501">
            <v>42704</v>
          </cell>
          <cell r="F4501" t="str">
            <v>Central Table</v>
          </cell>
          <cell r="G4501">
            <v>5400</v>
          </cell>
          <cell r="H4501">
            <v>-2790</v>
          </cell>
          <cell r="I4501">
            <v>2610</v>
          </cell>
        </row>
        <row r="4502">
          <cell r="A4502">
            <v>40002521</v>
          </cell>
          <cell r="B4502" t="str">
            <v>0</v>
          </cell>
          <cell r="C4502" t="str">
            <v>CIP1</v>
          </cell>
          <cell r="D4502" t="str">
            <v>M004</v>
          </cell>
          <cell r="E4502">
            <v>42704</v>
          </cell>
          <cell r="F4502" t="str">
            <v>Central Table</v>
          </cell>
          <cell r="G4502">
            <v>5400</v>
          </cell>
          <cell r="H4502">
            <v>-2790</v>
          </cell>
          <cell r="I4502">
            <v>2610</v>
          </cell>
        </row>
        <row r="4503">
          <cell r="A4503">
            <v>40002522</v>
          </cell>
          <cell r="B4503" t="str">
            <v>0</v>
          </cell>
          <cell r="C4503" t="str">
            <v>CIP1</v>
          </cell>
          <cell r="D4503" t="str">
            <v>M004</v>
          </cell>
          <cell r="E4503">
            <v>42704</v>
          </cell>
          <cell r="F4503" t="str">
            <v>Central Table</v>
          </cell>
          <cell r="G4503">
            <v>5400</v>
          </cell>
          <cell r="H4503">
            <v>-2790</v>
          </cell>
          <cell r="I4503">
            <v>2610</v>
          </cell>
        </row>
        <row r="4504">
          <cell r="A4504">
            <v>40002523</v>
          </cell>
          <cell r="B4504" t="str">
            <v>0</v>
          </cell>
          <cell r="C4504" t="str">
            <v>CIP1</v>
          </cell>
          <cell r="D4504" t="str">
            <v>M004</v>
          </cell>
          <cell r="E4504">
            <v>42704</v>
          </cell>
          <cell r="F4504" t="str">
            <v>Central Table</v>
          </cell>
          <cell r="G4504">
            <v>5400</v>
          </cell>
          <cell r="H4504">
            <v>-2790</v>
          </cell>
          <cell r="I4504">
            <v>2610</v>
          </cell>
        </row>
        <row r="4505">
          <cell r="A4505">
            <v>40002524</v>
          </cell>
          <cell r="B4505" t="str">
            <v>0</v>
          </cell>
          <cell r="C4505" t="str">
            <v>CIP1</v>
          </cell>
          <cell r="D4505" t="str">
            <v>M004</v>
          </cell>
          <cell r="E4505">
            <v>42704</v>
          </cell>
          <cell r="F4505" t="str">
            <v>Central Table</v>
          </cell>
          <cell r="G4505">
            <v>5400</v>
          </cell>
          <cell r="H4505">
            <v>-2790</v>
          </cell>
          <cell r="I4505">
            <v>2610</v>
          </cell>
        </row>
        <row r="4506">
          <cell r="A4506">
            <v>40002525</v>
          </cell>
          <cell r="B4506" t="str">
            <v>0</v>
          </cell>
          <cell r="C4506" t="str">
            <v>CIP1</v>
          </cell>
          <cell r="D4506" t="str">
            <v>M004</v>
          </cell>
          <cell r="E4506">
            <v>42704</v>
          </cell>
          <cell r="F4506" t="str">
            <v>Central Table</v>
          </cell>
          <cell r="G4506">
            <v>5400</v>
          </cell>
          <cell r="H4506">
            <v>-2790</v>
          </cell>
          <cell r="I4506">
            <v>2610</v>
          </cell>
        </row>
        <row r="4507">
          <cell r="A4507">
            <v>40002526</v>
          </cell>
          <cell r="B4507" t="str">
            <v>0</v>
          </cell>
          <cell r="C4507" t="str">
            <v>CIP1</v>
          </cell>
          <cell r="D4507" t="str">
            <v>M004</v>
          </cell>
          <cell r="E4507">
            <v>42704</v>
          </cell>
          <cell r="F4507" t="str">
            <v>Central Table</v>
          </cell>
          <cell r="G4507">
            <v>5400</v>
          </cell>
          <cell r="H4507">
            <v>-2790</v>
          </cell>
          <cell r="I4507">
            <v>2610</v>
          </cell>
        </row>
        <row r="4508">
          <cell r="A4508">
            <v>40002527</v>
          </cell>
          <cell r="B4508" t="str">
            <v>0</v>
          </cell>
          <cell r="C4508" t="str">
            <v>CIP1</v>
          </cell>
          <cell r="D4508" t="str">
            <v>M004</v>
          </cell>
          <cell r="E4508">
            <v>42704</v>
          </cell>
          <cell r="F4508" t="str">
            <v>Central Table</v>
          </cell>
          <cell r="G4508">
            <v>5400</v>
          </cell>
          <cell r="H4508">
            <v>-2790</v>
          </cell>
          <cell r="I4508">
            <v>2610</v>
          </cell>
        </row>
        <row r="4509">
          <cell r="A4509">
            <v>40002528</v>
          </cell>
          <cell r="B4509" t="str">
            <v>0</v>
          </cell>
          <cell r="C4509" t="str">
            <v>CIP1</v>
          </cell>
          <cell r="D4509" t="str">
            <v>M004</v>
          </cell>
          <cell r="E4509">
            <v>42704</v>
          </cell>
          <cell r="F4509" t="str">
            <v>Central Table</v>
          </cell>
          <cell r="G4509">
            <v>5400</v>
          </cell>
          <cell r="H4509">
            <v>-2790</v>
          </cell>
          <cell r="I4509">
            <v>2610</v>
          </cell>
        </row>
        <row r="4510">
          <cell r="A4510">
            <v>40002529</v>
          </cell>
          <cell r="B4510" t="str">
            <v>0</v>
          </cell>
          <cell r="C4510" t="str">
            <v>CIP1</v>
          </cell>
          <cell r="D4510" t="str">
            <v>M004</v>
          </cell>
          <cell r="E4510">
            <v>42704</v>
          </cell>
          <cell r="F4510" t="str">
            <v>Central Table</v>
          </cell>
          <cell r="G4510">
            <v>5400</v>
          </cell>
          <cell r="H4510">
            <v>-2790</v>
          </cell>
          <cell r="I4510">
            <v>2610</v>
          </cell>
        </row>
        <row r="4511">
          <cell r="A4511">
            <v>40002530</v>
          </cell>
          <cell r="B4511" t="str">
            <v>0</v>
          </cell>
          <cell r="C4511" t="str">
            <v>CIP1</v>
          </cell>
          <cell r="D4511" t="str">
            <v>M004</v>
          </cell>
          <cell r="E4511">
            <v>42704</v>
          </cell>
          <cell r="F4511" t="str">
            <v>Central Table</v>
          </cell>
          <cell r="G4511">
            <v>5400</v>
          </cell>
          <cell r="H4511">
            <v>-2790</v>
          </cell>
          <cell r="I4511">
            <v>2610</v>
          </cell>
        </row>
        <row r="4512">
          <cell r="A4512">
            <v>40002531</v>
          </cell>
          <cell r="B4512" t="str">
            <v>0</v>
          </cell>
          <cell r="C4512" t="str">
            <v>CIP1</v>
          </cell>
          <cell r="D4512" t="str">
            <v>M004</v>
          </cell>
          <cell r="E4512">
            <v>42704</v>
          </cell>
          <cell r="F4512" t="str">
            <v>Central Table</v>
          </cell>
          <cell r="G4512">
            <v>5400</v>
          </cell>
          <cell r="H4512">
            <v>-2790</v>
          </cell>
          <cell r="I4512">
            <v>2610</v>
          </cell>
        </row>
        <row r="4513">
          <cell r="A4513">
            <v>40002532</v>
          </cell>
          <cell r="B4513" t="str">
            <v>0</v>
          </cell>
          <cell r="C4513" t="str">
            <v>CIP1</v>
          </cell>
          <cell r="D4513" t="str">
            <v>M004</v>
          </cell>
          <cell r="E4513">
            <v>42704</v>
          </cell>
          <cell r="F4513" t="str">
            <v>Central Table</v>
          </cell>
          <cell r="G4513">
            <v>5400</v>
          </cell>
          <cell r="H4513">
            <v>-2790</v>
          </cell>
          <cell r="I4513">
            <v>2610</v>
          </cell>
        </row>
        <row r="4514">
          <cell r="A4514">
            <v>40002533</v>
          </cell>
          <cell r="B4514" t="str">
            <v>0</v>
          </cell>
          <cell r="C4514" t="str">
            <v>CIP1</v>
          </cell>
          <cell r="D4514" t="str">
            <v>M004</v>
          </cell>
          <cell r="E4514">
            <v>42704</v>
          </cell>
          <cell r="F4514" t="str">
            <v>QC Table</v>
          </cell>
          <cell r="G4514">
            <v>6400</v>
          </cell>
          <cell r="H4514">
            <v>-3306.67</v>
          </cell>
          <cell r="I4514">
            <v>3093.33</v>
          </cell>
        </row>
        <row r="4515">
          <cell r="A4515">
            <v>40002534</v>
          </cell>
          <cell r="B4515" t="str">
            <v>0</v>
          </cell>
          <cell r="C4515" t="str">
            <v>CIP1</v>
          </cell>
          <cell r="D4515" t="str">
            <v>M004</v>
          </cell>
          <cell r="E4515">
            <v>42704</v>
          </cell>
          <cell r="F4515" t="str">
            <v>QC Table</v>
          </cell>
          <cell r="G4515">
            <v>6400</v>
          </cell>
          <cell r="H4515">
            <v>-3306.67</v>
          </cell>
          <cell r="I4515">
            <v>3093.33</v>
          </cell>
        </row>
        <row r="4516">
          <cell r="A4516">
            <v>40002535</v>
          </cell>
          <cell r="B4516" t="str">
            <v>0</v>
          </cell>
          <cell r="C4516" t="str">
            <v>CIP1</v>
          </cell>
          <cell r="D4516" t="str">
            <v>M004</v>
          </cell>
          <cell r="E4516">
            <v>42704</v>
          </cell>
          <cell r="F4516" t="str">
            <v>QC Table</v>
          </cell>
          <cell r="G4516">
            <v>6400</v>
          </cell>
          <cell r="H4516">
            <v>-3306.67</v>
          </cell>
          <cell r="I4516">
            <v>3093.33</v>
          </cell>
        </row>
        <row r="4517">
          <cell r="A4517">
            <v>40002536</v>
          </cell>
          <cell r="B4517" t="str">
            <v>0</v>
          </cell>
          <cell r="C4517" t="str">
            <v>CIP1</v>
          </cell>
          <cell r="D4517" t="str">
            <v>M004</v>
          </cell>
          <cell r="E4517">
            <v>42704</v>
          </cell>
          <cell r="F4517" t="str">
            <v>QC Table</v>
          </cell>
          <cell r="G4517">
            <v>6400</v>
          </cell>
          <cell r="H4517">
            <v>-3306.67</v>
          </cell>
          <cell r="I4517">
            <v>3093.33</v>
          </cell>
        </row>
        <row r="4518">
          <cell r="A4518">
            <v>40002537</v>
          </cell>
          <cell r="B4518" t="str">
            <v>0</v>
          </cell>
          <cell r="C4518" t="str">
            <v>CIP1</v>
          </cell>
          <cell r="D4518" t="str">
            <v>M004</v>
          </cell>
          <cell r="E4518">
            <v>42704</v>
          </cell>
          <cell r="F4518" t="str">
            <v>QC Table</v>
          </cell>
          <cell r="G4518">
            <v>6400</v>
          </cell>
          <cell r="H4518">
            <v>-3306.67</v>
          </cell>
          <cell r="I4518">
            <v>3093.33</v>
          </cell>
        </row>
        <row r="4519">
          <cell r="A4519">
            <v>40002538</v>
          </cell>
          <cell r="B4519" t="str">
            <v>0</v>
          </cell>
          <cell r="C4519" t="str">
            <v>CIP1</v>
          </cell>
          <cell r="D4519" t="str">
            <v>M004</v>
          </cell>
          <cell r="E4519">
            <v>42704</v>
          </cell>
          <cell r="F4519" t="str">
            <v>QC Table</v>
          </cell>
          <cell r="G4519">
            <v>6400</v>
          </cell>
          <cell r="H4519">
            <v>-3306.67</v>
          </cell>
          <cell r="I4519">
            <v>3093.33</v>
          </cell>
        </row>
        <row r="4520">
          <cell r="A4520">
            <v>40002539</v>
          </cell>
          <cell r="B4520" t="str">
            <v>0</v>
          </cell>
          <cell r="C4520" t="str">
            <v>CIP1</v>
          </cell>
          <cell r="D4520" t="str">
            <v>M004</v>
          </cell>
          <cell r="E4520">
            <v>42704</v>
          </cell>
          <cell r="F4520" t="str">
            <v>Manual Table</v>
          </cell>
          <cell r="G4520">
            <v>5200</v>
          </cell>
          <cell r="H4520">
            <v>-2686.67</v>
          </cell>
          <cell r="I4520">
            <v>2513.33</v>
          </cell>
        </row>
        <row r="4521">
          <cell r="A4521">
            <v>40002540</v>
          </cell>
          <cell r="B4521" t="str">
            <v>0</v>
          </cell>
          <cell r="C4521" t="str">
            <v>CIP1</v>
          </cell>
          <cell r="D4521" t="str">
            <v>M004</v>
          </cell>
          <cell r="E4521">
            <v>42704</v>
          </cell>
          <cell r="F4521" t="str">
            <v>Manual Table</v>
          </cell>
          <cell r="G4521">
            <v>5200</v>
          </cell>
          <cell r="H4521">
            <v>-2686.67</v>
          </cell>
          <cell r="I4521">
            <v>2513.33</v>
          </cell>
        </row>
        <row r="4522">
          <cell r="A4522">
            <v>40002541</v>
          </cell>
          <cell r="B4522" t="str">
            <v>0</v>
          </cell>
          <cell r="C4522" t="str">
            <v>CIP1</v>
          </cell>
          <cell r="D4522" t="str">
            <v>M004</v>
          </cell>
          <cell r="E4522">
            <v>42704</v>
          </cell>
          <cell r="F4522" t="str">
            <v>Manual Table</v>
          </cell>
          <cell r="G4522">
            <v>5200</v>
          </cell>
          <cell r="H4522">
            <v>-2686.67</v>
          </cell>
          <cell r="I4522">
            <v>2513.33</v>
          </cell>
        </row>
        <row r="4523">
          <cell r="A4523">
            <v>40002542</v>
          </cell>
          <cell r="B4523" t="str">
            <v>0</v>
          </cell>
          <cell r="C4523" t="str">
            <v>CIP1</v>
          </cell>
          <cell r="D4523" t="str">
            <v>M004</v>
          </cell>
          <cell r="E4523">
            <v>42704</v>
          </cell>
          <cell r="F4523" t="str">
            <v>Manual Table</v>
          </cell>
          <cell r="G4523">
            <v>5200</v>
          </cell>
          <cell r="H4523">
            <v>-2686.67</v>
          </cell>
          <cell r="I4523">
            <v>2513.33</v>
          </cell>
        </row>
        <row r="4524">
          <cell r="A4524">
            <v>40002543</v>
          </cell>
          <cell r="B4524" t="str">
            <v>0</v>
          </cell>
          <cell r="C4524" t="str">
            <v>CIP1</v>
          </cell>
          <cell r="D4524" t="str">
            <v>M004</v>
          </cell>
          <cell r="E4524">
            <v>42704</v>
          </cell>
          <cell r="F4524" t="str">
            <v>Manual Table</v>
          </cell>
          <cell r="G4524">
            <v>5200</v>
          </cell>
          <cell r="H4524">
            <v>-2686.67</v>
          </cell>
          <cell r="I4524">
            <v>2513.33</v>
          </cell>
        </row>
        <row r="4525">
          <cell r="A4525">
            <v>40002544</v>
          </cell>
          <cell r="B4525" t="str">
            <v>0</v>
          </cell>
          <cell r="C4525" t="str">
            <v>CIP1</v>
          </cell>
          <cell r="D4525" t="str">
            <v>M004</v>
          </cell>
          <cell r="E4525">
            <v>42704</v>
          </cell>
          <cell r="F4525" t="str">
            <v>Celling Fan 56''</v>
          </cell>
          <cell r="G4525">
            <v>28500</v>
          </cell>
          <cell r="H4525">
            <v>-14725</v>
          </cell>
          <cell r="I4525">
            <v>13775</v>
          </cell>
        </row>
        <row r="4526">
          <cell r="A4526">
            <v>40002545</v>
          </cell>
          <cell r="B4526" t="str">
            <v>0</v>
          </cell>
          <cell r="C4526" t="str">
            <v>CIP1</v>
          </cell>
          <cell r="D4526" t="str">
            <v>M004</v>
          </cell>
          <cell r="E4526">
            <v>42704</v>
          </cell>
          <cell r="F4526" t="str">
            <v>Wall Mounted Fan</v>
          </cell>
          <cell r="G4526">
            <v>19600</v>
          </cell>
          <cell r="H4526">
            <v>-10126.67</v>
          </cell>
          <cell r="I4526">
            <v>9473.33</v>
          </cell>
        </row>
        <row r="4527">
          <cell r="A4527">
            <v>40002546</v>
          </cell>
          <cell r="B4527" t="str">
            <v>0</v>
          </cell>
          <cell r="C4527" t="str">
            <v>CIP1</v>
          </cell>
          <cell r="D4527" t="str">
            <v>M004</v>
          </cell>
          <cell r="E4527">
            <v>42704</v>
          </cell>
          <cell r="F4527" t="str">
            <v>Hydrolic worker chair</v>
          </cell>
          <cell r="G4527">
            <v>165000</v>
          </cell>
          <cell r="H4527">
            <v>-85250</v>
          </cell>
          <cell r="I4527">
            <v>79750</v>
          </cell>
        </row>
        <row r="4528">
          <cell r="A4528">
            <v>40002547</v>
          </cell>
          <cell r="B4528" t="str">
            <v>0</v>
          </cell>
          <cell r="C4528" t="str">
            <v>CIP1</v>
          </cell>
          <cell r="D4528" t="str">
            <v>M004</v>
          </cell>
          <cell r="E4528">
            <v>42704</v>
          </cell>
          <cell r="F4528" t="str">
            <v>Operator Chair-APS</v>
          </cell>
          <cell r="G4528">
            <v>46800</v>
          </cell>
          <cell r="H4528">
            <v>-24180</v>
          </cell>
          <cell r="I4528">
            <v>22620</v>
          </cell>
        </row>
        <row r="4529">
          <cell r="A4529">
            <v>40002549</v>
          </cell>
          <cell r="B4529" t="str">
            <v>0</v>
          </cell>
          <cell r="C4529" t="str">
            <v>CIP1</v>
          </cell>
          <cell r="D4529" t="str">
            <v>M004</v>
          </cell>
          <cell r="E4529">
            <v>42749</v>
          </cell>
          <cell r="F4529" t="str">
            <v>Center table 95''*16''*30''\</v>
          </cell>
          <cell r="G4529">
            <v>6000</v>
          </cell>
          <cell r="H4529">
            <v>-3000</v>
          </cell>
          <cell r="I4529">
            <v>3000</v>
          </cell>
        </row>
        <row r="4530">
          <cell r="A4530">
            <v>40002550</v>
          </cell>
          <cell r="B4530" t="str">
            <v>0</v>
          </cell>
          <cell r="C4530" t="str">
            <v>CIP1</v>
          </cell>
          <cell r="D4530" t="str">
            <v>M004</v>
          </cell>
          <cell r="E4530">
            <v>42749</v>
          </cell>
          <cell r="F4530" t="str">
            <v>Center table 95''*16''*30''\</v>
          </cell>
          <cell r="G4530">
            <v>6000</v>
          </cell>
          <cell r="H4530">
            <v>-3000</v>
          </cell>
          <cell r="I4530">
            <v>3000</v>
          </cell>
        </row>
        <row r="4531">
          <cell r="A4531">
            <v>40002551</v>
          </cell>
          <cell r="B4531" t="str">
            <v>0</v>
          </cell>
          <cell r="C4531" t="str">
            <v>CIP1</v>
          </cell>
          <cell r="D4531" t="str">
            <v>M004</v>
          </cell>
          <cell r="E4531">
            <v>42749</v>
          </cell>
          <cell r="F4531" t="str">
            <v>Center table 95''*16''*30''\</v>
          </cell>
          <cell r="G4531">
            <v>6000</v>
          </cell>
          <cell r="H4531">
            <v>-3000</v>
          </cell>
          <cell r="I4531">
            <v>3000</v>
          </cell>
        </row>
        <row r="4532">
          <cell r="A4532">
            <v>40002552</v>
          </cell>
          <cell r="B4532" t="str">
            <v>0</v>
          </cell>
          <cell r="C4532" t="str">
            <v>CIP1</v>
          </cell>
          <cell r="D4532" t="str">
            <v>M004</v>
          </cell>
          <cell r="E4532">
            <v>42749</v>
          </cell>
          <cell r="F4532" t="str">
            <v>Center table 95''*16''*30''\</v>
          </cell>
          <cell r="G4532">
            <v>6000</v>
          </cell>
          <cell r="H4532">
            <v>-3000</v>
          </cell>
          <cell r="I4532">
            <v>3000</v>
          </cell>
        </row>
        <row r="4533">
          <cell r="A4533">
            <v>40002553</v>
          </cell>
          <cell r="B4533" t="str">
            <v>0</v>
          </cell>
          <cell r="C4533" t="str">
            <v>CIP1</v>
          </cell>
          <cell r="D4533" t="str">
            <v>M004</v>
          </cell>
          <cell r="E4533">
            <v>42749</v>
          </cell>
          <cell r="F4533" t="str">
            <v>Center table 95''*16''*30''\</v>
          </cell>
          <cell r="G4533">
            <v>6000</v>
          </cell>
          <cell r="H4533">
            <v>-3000</v>
          </cell>
          <cell r="I4533">
            <v>3000</v>
          </cell>
        </row>
        <row r="4534">
          <cell r="A4534">
            <v>40002554</v>
          </cell>
          <cell r="B4534" t="str">
            <v>0</v>
          </cell>
          <cell r="C4534" t="str">
            <v>CIP1</v>
          </cell>
          <cell r="D4534" t="str">
            <v>M004</v>
          </cell>
          <cell r="E4534">
            <v>42749</v>
          </cell>
          <cell r="F4534" t="str">
            <v>Center table 95''*16''*30''\</v>
          </cell>
          <cell r="G4534">
            <v>6000</v>
          </cell>
          <cell r="H4534">
            <v>-3000</v>
          </cell>
          <cell r="I4534">
            <v>3000</v>
          </cell>
        </row>
        <row r="4535">
          <cell r="A4535">
            <v>40002555</v>
          </cell>
          <cell r="B4535" t="str">
            <v>0</v>
          </cell>
          <cell r="C4535" t="str">
            <v>CIP1</v>
          </cell>
          <cell r="D4535" t="str">
            <v>M004</v>
          </cell>
          <cell r="E4535">
            <v>42749</v>
          </cell>
          <cell r="F4535" t="str">
            <v>Center table 95''*16''*30''\</v>
          </cell>
          <cell r="G4535">
            <v>6000</v>
          </cell>
          <cell r="H4535">
            <v>-3000</v>
          </cell>
          <cell r="I4535">
            <v>3000</v>
          </cell>
        </row>
        <row r="4536">
          <cell r="A4536">
            <v>40002556</v>
          </cell>
          <cell r="B4536" t="str">
            <v>0</v>
          </cell>
          <cell r="C4536" t="str">
            <v>CIP1</v>
          </cell>
          <cell r="D4536" t="str">
            <v>M004</v>
          </cell>
          <cell r="E4536">
            <v>42749</v>
          </cell>
          <cell r="F4536" t="str">
            <v>Center table 95''*16''*30''\</v>
          </cell>
          <cell r="G4536">
            <v>6000</v>
          </cell>
          <cell r="H4536">
            <v>-3000</v>
          </cell>
          <cell r="I4536">
            <v>3000</v>
          </cell>
        </row>
        <row r="4537">
          <cell r="A4537">
            <v>40002557</v>
          </cell>
          <cell r="B4537" t="str">
            <v>0</v>
          </cell>
          <cell r="C4537" t="str">
            <v>CIP1</v>
          </cell>
          <cell r="D4537" t="str">
            <v>M004</v>
          </cell>
          <cell r="E4537">
            <v>42749</v>
          </cell>
          <cell r="F4537" t="str">
            <v>Center table 95''*16''*30''\</v>
          </cell>
          <cell r="G4537">
            <v>483091</v>
          </cell>
          <cell r="H4537">
            <v>-58660.62</v>
          </cell>
          <cell r="I4537">
            <v>424430.38</v>
          </cell>
        </row>
        <row r="4538">
          <cell r="A4538">
            <v>40002558</v>
          </cell>
          <cell r="B4538" t="str">
            <v>0</v>
          </cell>
          <cell r="C4538" t="str">
            <v>CIP1</v>
          </cell>
          <cell r="D4538" t="str">
            <v>M004</v>
          </cell>
          <cell r="E4538">
            <v>42749</v>
          </cell>
          <cell r="F4538" t="str">
            <v>Center table 95''*16''*30''\</v>
          </cell>
          <cell r="G4538">
            <v>6000</v>
          </cell>
          <cell r="H4538">
            <v>-3000</v>
          </cell>
          <cell r="I4538">
            <v>3000</v>
          </cell>
        </row>
        <row r="4539">
          <cell r="A4539">
            <v>40002559</v>
          </cell>
          <cell r="B4539" t="str">
            <v>0</v>
          </cell>
          <cell r="C4539" t="str">
            <v>CIP1</v>
          </cell>
          <cell r="D4539" t="str">
            <v>M004</v>
          </cell>
          <cell r="E4539">
            <v>42749</v>
          </cell>
          <cell r="F4539" t="str">
            <v>Center table 95''*16''*30''\</v>
          </cell>
          <cell r="G4539">
            <v>6000</v>
          </cell>
          <cell r="H4539">
            <v>-3000</v>
          </cell>
          <cell r="I4539">
            <v>3000</v>
          </cell>
        </row>
        <row r="4540">
          <cell r="A4540">
            <v>40002560</v>
          </cell>
          <cell r="B4540" t="str">
            <v>0</v>
          </cell>
          <cell r="C4540" t="str">
            <v>CIP1</v>
          </cell>
          <cell r="D4540" t="str">
            <v>M004</v>
          </cell>
          <cell r="E4540">
            <v>42749</v>
          </cell>
          <cell r="F4540" t="str">
            <v>Center table 95''*16''*30''\</v>
          </cell>
          <cell r="G4540">
            <v>6000</v>
          </cell>
          <cell r="H4540">
            <v>-3000</v>
          </cell>
          <cell r="I4540">
            <v>3000</v>
          </cell>
        </row>
        <row r="4541">
          <cell r="A4541">
            <v>40002561</v>
          </cell>
          <cell r="B4541" t="str">
            <v>0</v>
          </cell>
          <cell r="C4541" t="str">
            <v>CIP1</v>
          </cell>
          <cell r="D4541" t="str">
            <v>M004</v>
          </cell>
          <cell r="E4541">
            <v>42749</v>
          </cell>
          <cell r="F4541" t="str">
            <v>Center table 95''*16''*30''\</v>
          </cell>
          <cell r="G4541">
            <v>6000</v>
          </cell>
          <cell r="H4541">
            <v>-3000</v>
          </cell>
          <cell r="I4541">
            <v>3000</v>
          </cell>
        </row>
        <row r="4542">
          <cell r="A4542">
            <v>40002562</v>
          </cell>
          <cell r="B4542" t="str">
            <v>0</v>
          </cell>
          <cell r="C4542" t="str">
            <v>CIP1</v>
          </cell>
          <cell r="D4542" t="str">
            <v>M004</v>
          </cell>
          <cell r="E4542">
            <v>42749</v>
          </cell>
          <cell r="F4542" t="str">
            <v>Center table 95''*16''*30''\</v>
          </cell>
          <cell r="G4542">
            <v>6000</v>
          </cell>
          <cell r="H4542">
            <v>-3000</v>
          </cell>
          <cell r="I4542">
            <v>3000</v>
          </cell>
        </row>
        <row r="4543">
          <cell r="A4543">
            <v>40002563</v>
          </cell>
          <cell r="B4543" t="str">
            <v>0</v>
          </cell>
          <cell r="C4543" t="str">
            <v>CIP1</v>
          </cell>
          <cell r="D4543" t="str">
            <v>M004</v>
          </cell>
          <cell r="E4543">
            <v>42749</v>
          </cell>
          <cell r="F4543" t="str">
            <v>Center table 95''*16''*30''\</v>
          </cell>
          <cell r="G4543">
            <v>6000</v>
          </cell>
          <cell r="H4543">
            <v>-3000</v>
          </cell>
          <cell r="I4543">
            <v>3000</v>
          </cell>
        </row>
        <row r="4544">
          <cell r="A4544">
            <v>40002564</v>
          </cell>
          <cell r="B4544" t="str">
            <v>0</v>
          </cell>
          <cell r="C4544" t="str">
            <v>CIP1</v>
          </cell>
          <cell r="D4544" t="str">
            <v>M004</v>
          </cell>
          <cell r="E4544">
            <v>42749</v>
          </cell>
          <cell r="F4544" t="str">
            <v>Center table 95''*16''*30''\</v>
          </cell>
          <cell r="G4544">
            <v>6000</v>
          </cell>
          <cell r="H4544">
            <v>-3000</v>
          </cell>
          <cell r="I4544">
            <v>3000</v>
          </cell>
        </row>
        <row r="4545">
          <cell r="A4545">
            <v>40002706</v>
          </cell>
          <cell r="B4545" t="str">
            <v>0</v>
          </cell>
          <cell r="C4545" t="str">
            <v>CIP1</v>
          </cell>
          <cell r="D4545" t="str">
            <v>M004</v>
          </cell>
          <cell r="E4545">
            <v>42863</v>
          </cell>
          <cell r="F4545" t="str">
            <v>Fabric Relax Trolly - 6x4x6</v>
          </cell>
          <cell r="G4545">
            <v>38000</v>
          </cell>
          <cell r="H4545">
            <v>-17733.330000000002</v>
          </cell>
          <cell r="I4545">
            <v>20266.669999999998</v>
          </cell>
        </row>
        <row r="4546">
          <cell r="A4546">
            <v>40002707</v>
          </cell>
          <cell r="B4546" t="str">
            <v>0</v>
          </cell>
          <cell r="C4546" t="str">
            <v>CIP1</v>
          </cell>
          <cell r="D4546" t="str">
            <v>M004</v>
          </cell>
          <cell r="E4546">
            <v>42863</v>
          </cell>
          <cell r="F4546" t="str">
            <v>Fabric Relax Trolly - 6x4x6</v>
          </cell>
          <cell r="G4546">
            <v>38000</v>
          </cell>
          <cell r="H4546">
            <v>-17733.330000000002</v>
          </cell>
          <cell r="I4546">
            <v>20266.669999999998</v>
          </cell>
        </row>
        <row r="4547">
          <cell r="A4547">
            <v>40002708</v>
          </cell>
          <cell r="B4547" t="str">
            <v>0</v>
          </cell>
          <cell r="C4547" t="str">
            <v>CIP1</v>
          </cell>
          <cell r="D4547" t="str">
            <v>M004</v>
          </cell>
          <cell r="E4547">
            <v>42863</v>
          </cell>
          <cell r="F4547" t="str">
            <v>Fabric Relax Trolly - 6x4x6</v>
          </cell>
          <cell r="G4547">
            <v>38000</v>
          </cell>
          <cell r="H4547">
            <v>-17733.330000000002</v>
          </cell>
          <cell r="I4547">
            <v>20266.669999999998</v>
          </cell>
        </row>
        <row r="4548">
          <cell r="A4548">
            <v>40002709</v>
          </cell>
          <cell r="B4548" t="str">
            <v>0</v>
          </cell>
          <cell r="C4548" t="str">
            <v>CIP1</v>
          </cell>
          <cell r="D4548" t="str">
            <v>M004</v>
          </cell>
          <cell r="E4548">
            <v>42863</v>
          </cell>
          <cell r="F4548" t="str">
            <v>Fabric Relax Trolly - 6x4x6</v>
          </cell>
          <cell r="G4548">
            <v>38000</v>
          </cell>
          <cell r="H4548">
            <v>-17733.330000000002</v>
          </cell>
          <cell r="I4548">
            <v>20266.669999999998</v>
          </cell>
        </row>
        <row r="4549">
          <cell r="A4549">
            <v>40002710</v>
          </cell>
          <cell r="B4549" t="str">
            <v>0</v>
          </cell>
          <cell r="C4549" t="str">
            <v>CIP1</v>
          </cell>
          <cell r="D4549" t="str">
            <v>M004</v>
          </cell>
          <cell r="E4549">
            <v>42863</v>
          </cell>
          <cell r="F4549" t="str">
            <v>Fabric Relax Trolly - 6x4x6</v>
          </cell>
          <cell r="G4549">
            <v>38000</v>
          </cell>
          <cell r="H4549">
            <v>-17733.330000000002</v>
          </cell>
          <cell r="I4549">
            <v>20266.669999999998</v>
          </cell>
        </row>
        <row r="4550">
          <cell r="A4550">
            <v>40002711</v>
          </cell>
          <cell r="B4550" t="str">
            <v>0</v>
          </cell>
          <cell r="C4550" t="str">
            <v>CIP1</v>
          </cell>
          <cell r="D4550" t="str">
            <v>M004</v>
          </cell>
          <cell r="E4550">
            <v>42863</v>
          </cell>
          <cell r="F4550" t="str">
            <v>Fabric Relax Trolly - 6x4x6</v>
          </cell>
          <cell r="G4550">
            <v>38000</v>
          </cell>
          <cell r="H4550">
            <v>-17733.330000000002</v>
          </cell>
          <cell r="I4550">
            <v>20266.669999999998</v>
          </cell>
        </row>
        <row r="4551">
          <cell r="A4551">
            <v>40002712</v>
          </cell>
          <cell r="B4551" t="str">
            <v>0</v>
          </cell>
          <cell r="C4551" t="str">
            <v>CIP1</v>
          </cell>
          <cell r="D4551" t="str">
            <v>M004</v>
          </cell>
          <cell r="E4551">
            <v>42863</v>
          </cell>
          <cell r="F4551" t="str">
            <v>Fabric Relax Trolly - 6x4x6</v>
          </cell>
          <cell r="G4551">
            <v>38000</v>
          </cell>
          <cell r="H4551">
            <v>-17733.330000000002</v>
          </cell>
          <cell r="I4551">
            <v>20266.669999999998</v>
          </cell>
        </row>
        <row r="4552">
          <cell r="A4552">
            <v>40002713</v>
          </cell>
          <cell r="B4552" t="str">
            <v>0</v>
          </cell>
          <cell r="C4552" t="str">
            <v>CIP1</v>
          </cell>
          <cell r="D4552" t="str">
            <v>M004</v>
          </cell>
          <cell r="E4552">
            <v>42863</v>
          </cell>
          <cell r="F4552" t="str">
            <v>Fabric Relax Trolly - 6x4x6</v>
          </cell>
          <cell r="G4552">
            <v>38000</v>
          </cell>
          <cell r="H4552">
            <v>-17733.330000000002</v>
          </cell>
          <cell r="I4552">
            <v>20266.669999999998</v>
          </cell>
        </row>
        <row r="4553">
          <cell r="A4553">
            <v>40002714</v>
          </cell>
          <cell r="B4553" t="str">
            <v>0</v>
          </cell>
          <cell r="C4553" t="str">
            <v>CIP1</v>
          </cell>
          <cell r="D4553" t="str">
            <v>M004</v>
          </cell>
          <cell r="E4553">
            <v>42878</v>
          </cell>
          <cell r="F4553" t="str">
            <v>Ceiling Fan 56''</v>
          </cell>
          <cell r="G4553">
            <v>2380</v>
          </cell>
          <cell r="H4553">
            <v>-1110.67</v>
          </cell>
          <cell r="I4553">
            <v>1269.33</v>
          </cell>
        </row>
        <row r="4554">
          <cell r="A4554">
            <v>40002715</v>
          </cell>
          <cell r="B4554" t="str">
            <v>0</v>
          </cell>
          <cell r="C4554" t="str">
            <v>CIP1</v>
          </cell>
          <cell r="D4554" t="str">
            <v>M004</v>
          </cell>
          <cell r="E4554">
            <v>42878</v>
          </cell>
          <cell r="F4554" t="str">
            <v>Ceiling Fan 56''</v>
          </cell>
          <cell r="G4554">
            <v>2380</v>
          </cell>
          <cell r="H4554">
            <v>-1110.67</v>
          </cell>
          <cell r="I4554">
            <v>1269.33</v>
          </cell>
        </row>
        <row r="4555">
          <cell r="A4555">
            <v>40002716</v>
          </cell>
          <cell r="B4555" t="str">
            <v>0</v>
          </cell>
          <cell r="C4555" t="str">
            <v>CIP1</v>
          </cell>
          <cell r="D4555" t="str">
            <v>M004</v>
          </cell>
          <cell r="E4555">
            <v>42878</v>
          </cell>
          <cell r="F4555" t="str">
            <v>Ceiling Fan 56''</v>
          </cell>
          <cell r="G4555">
            <v>2380</v>
          </cell>
          <cell r="H4555">
            <v>-1110.67</v>
          </cell>
          <cell r="I4555">
            <v>1269.33</v>
          </cell>
        </row>
        <row r="4556">
          <cell r="A4556">
            <v>40002717</v>
          </cell>
          <cell r="B4556" t="str">
            <v>0</v>
          </cell>
          <cell r="C4556" t="str">
            <v>CIP1</v>
          </cell>
          <cell r="D4556" t="str">
            <v>M004</v>
          </cell>
          <cell r="E4556">
            <v>42878</v>
          </cell>
          <cell r="F4556" t="str">
            <v>Ceiling Fan 56''</v>
          </cell>
          <cell r="G4556">
            <v>2380</v>
          </cell>
          <cell r="H4556">
            <v>-1110.67</v>
          </cell>
          <cell r="I4556">
            <v>1269.33</v>
          </cell>
        </row>
        <row r="4557">
          <cell r="A4557">
            <v>40002718</v>
          </cell>
          <cell r="B4557" t="str">
            <v>0</v>
          </cell>
          <cell r="C4557" t="str">
            <v>CIP1</v>
          </cell>
          <cell r="D4557" t="str">
            <v>M004</v>
          </cell>
          <cell r="E4557">
            <v>42878</v>
          </cell>
          <cell r="F4557" t="str">
            <v>Ceiling Fan 56''</v>
          </cell>
          <cell r="G4557">
            <v>2380</v>
          </cell>
          <cell r="H4557">
            <v>-1110.67</v>
          </cell>
          <cell r="I4557">
            <v>1269.33</v>
          </cell>
        </row>
        <row r="4558">
          <cell r="A4558">
            <v>40002719</v>
          </cell>
          <cell r="B4558" t="str">
            <v>0</v>
          </cell>
          <cell r="C4558" t="str">
            <v>CIP1</v>
          </cell>
          <cell r="D4558" t="str">
            <v>M004</v>
          </cell>
          <cell r="E4558">
            <v>42878</v>
          </cell>
          <cell r="F4558" t="str">
            <v>Ceiling Fan 56''</v>
          </cell>
          <cell r="G4558">
            <v>2380</v>
          </cell>
          <cell r="H4558">
            <v>-1110.67</v>
          </cell>
          <cell r="I4558">
            <v>1269.33</v>
          </cell>
        </row>
        <row r="4559">
          <cell r="A4559">
            <v>40002720</v>
          </cell>
          <cell r="B4559" t="str">
            <v>0</v>
          </cell>
          <cell r="C4559" t="str">
            <v>CIP1</v>
          </cell>
          <cell r="D4559" t="str">
            <v>M004</v>
          </cell>
          <cell r="E4559">
            <v>42878</v>
          </cell>
          <cell r="F4559" t="str">
            <v>Ceiling Fan 56''</v>
          </cell>
          <cell r="G4559">
            <v>2380</v>
          </cell>
          <cell r="H4559">
            <v>-1110.67</v>
          </cell>
          <cell r="I4559">
            <v>1269.33</v>
          </cell>
        </row>
        <row r="4560">
          <cell r="A4560">
            <v>40002721</v>
          </cell>
          <cell r="B4560" t="str">
            <v>0</v>
          </cell>
          <cell r="C4560" t="str">
            <v>CIP1</v>
          </cell>
          <cell r="D4560" t="str">
            <v>M004</v>
          </cell>
          <cell r="E4560">
            <v>42878</v>
          </cell>
          <cell r="F4560" t="str">
            <v>Ceiling Fan 56''</v>
          </cell>
          <cell r="G4560">
            <v>2380</v>
          </cell>
          <cell r="H4560">
            <v>-1110.67</v>
          </cell>
          <cell r="I4560">
            <v>1269.33</v>
          </cell>
        </row>
        <row r="4561">
          <cell r="A4561">
            <v>40002722</v>
          </cell>
          <cell r="B4561" t="str">
            <v>0</v>
          </cell>
          <cell r="C4561" t="str">
            <v>CIP1</v>
          </cell>
          <cell r="D4561" t="str">
            <v>M004</v>
          </cell>
          <cell r="E4561">
            <v>42878</v>
          </cell>
          <cell r="F4561" t="str">
            <v>Ceiling Fan 56''</v>
          </cell>
          <cell r="G4561">
            <v>2380</v>
          </cell>
          <cell r="H4561">
            <v>-1110.67</v>
          </cell>
          <cell r="I4561">
            <v>1269.33</v>
          </cell>
        </row>
        <row r="4562">
          <cell r="A4562">
            <v>40002723</v>
          </cell>
          <cell r="B4562" t="str">
            <v>0</v>
          </cell>
          <cell r="C4562" t="str">
            <v>CIP1</v>
          </cell>
          <cell r="D4562" t="str">
            <v>M004</v>
          </cell>
          <cell r="E4562">
            <v>42878</v>
          </cell>
          <cell r="F4562" t="str">
            <v>Ceiling Fan 56''</v>
          </cell>
          <cell r="G4562">
            <v>2380</v>
          </cell>
          <cell r="H4562">
            <v>-1110.67</v>
          </cell>
          <cell r="I4562">
            <v>1269.33</v>
          </cell>
        </row>
        <row r="4563">
          <cell r="A4563">
            <v>40002724</v>
          </cell>
          <cell r="B4563" t="str">
            <v>0</v>
          </cell>
          <cell r="C4563" t="str">
            <v>CIP1</v>
          </cell>
          <cell r="D4563" t="str">
            <v>M004</v>
          </cell>
          <cell r="E4563">
            <v>42878</v>
          </cell>
          <cell r="F4563" t="str">
            <v>Ceiling Fan 56''</v>
          </cell>
          <cell r="G4563">
            <v>2380</v>
          </cell>
          <cell r="H4563">
            <v>-1110.67</v>
          </cell>
          <cell r="I4563">
            <v>1269.33</v>
          </cell>
        </row>
        <row r="4564">
          <cell r="A4564">
            <v>40002725</v>
          </cell>
          <cell r="B4564" t="str">
            <v>0</v>
          </cell>
          <cell r="C4564" t="str">
            <v>CIP1</v>
          </cell>
          <cell r="D4564" t="str">
            <v>M004</v>
          </cell>
          <cell r="E4564">
            <v>42878</v>
          </cell>
          <cell r="F4564" t="str">
            <v>Ceiling Fan 56''</v>
          </cell>
          <cell r="G4564">
            <v>2380</v>
          </cell>
          <cell r="H4564">
            <v>-1110.67</v>
          </cell>
          <cell r="I4564">
            <v>1269.33</v>
          </cell>
        </row>
        <row r="4565">
          <cell r="A4565">
            <v>40002726</v>
          </cell>
          <cell r="B4565" t="str">
            <v>0</v>
          </cell>
          <cell r="C4565" t="str">
            <v>CIP1</v>
          </cell>
          <cell r="D4565" t="str">
            <v>M004</v>
          </cell>
          <cell r="E4565">
            <v>42878</v>
          </cell>
          <cell r="F4565" t="str">
            <v>Ceiling Fan 56''</v>
          </cell>
          <cell r="G4565">
            <v>2380</v>
          </cell>
          <cell r="H4565">
            <v>-1110.67</v>
          </cell>
          <cell r="I4565">
            <v>1269.33</v>
          </cell>
        </row>
        <row r="4566">
          <cell r="A4566">
            <v>40002727</v>
          </cell>
          <cell r="B4566" t="str">
            <v>0</v>
          </cell>
          <cell r="C4566" t="str">
            <v>CIP1</v>
          </cell>
          <cell r="D4566" t="str">
            <v>M004</v>
          </cell>
          <cell r="E4566">
            <v>42878</v>
          </cell>
          <cell r="F4566" t="str">
            <v>Ceiling Fan 56''</v>
          </cell>
          <cell r="G4566">
            <v>2380</v>
          </cell>
          <cell r="H4566">
            <v>-1110.67</v>
          </cell>
          <cell r="I4566">
            <v>1269.33</v>
          </cell>
        </row>
        <row r="4567">
          <cell r="A4567">
            <v>40002728</v>
          </cell>
          <cell r="B4567" t="str">
            <v>0</v>
          </cell>
          <cell r="C4567" t="str">
            <v>CIP1</v>
          </cell>
          <cell r="D4567" t="str">
            <v>M004</v>
          </cell>
          <cell r="E4567">
            <v>42878</v>
          </cell>
          <cell r="F4567" t="str">
            <v>Ceiling Fan 56''</v>
          </cell>
          <cell r="G4567">
            <v>2380</v>
          </cell>
          <cell r="H4567">
            <v>-1110.67</v>
          </cell>
          <cell r="I4567">
            <v>1269.33</v>
          </cell>
        </row>
        <row r="4568">
          <cell r="A4568">
            <v>40002729</v>
          </cell>
          <cell r="B4568" t="str">
            <v>0</v>
          </cell>
          <cell r="C4568" t="str">
            <v>CIP1</v>
          </cell>
          <cell r="D4568" t="str">
            <v>M004</v>
          </cell>
          <cell r="E4568">
            <v>42878</v>
          </cell>
          <cell r="F4568" t="str">
            <v>Ceiling Fan 56''</v>
          </cell>
          <cell r="G4568">
            <v>2380</v>
          </cell>
          <cell r="H4568">
            <v>-1110.67</v>
          </cell>
          <cell r="I4568">
            <v>1269.33</v>
          </cell>
        </row>
        <row r="4569">
          <cell r="A4569">
            <v>40002730</v>
          </cell>
          <cell r="B4569" t="str">
            <v>0</v>
          </cell>
          <cell r="C4569" t="str">
            <v>CIP1</v>
          </cell>
          <cell r="D4569" t="str">
            <v>M004</v>
          </cell>
          <cell r="E4569">
            <v>42878</v>
          </cell>
          <cell r="F4569" t="str">
            <v>Ceiling Fan 56''</v>
          </cell>
          <cell r="G4569">
            <v>2380</v>
          </cell>
          <cell r="H4569">
            <v>-1110.67</v>
          </cell>
          <cell r="I4569">
            <v>1269.33</v>
          </cell>
        </row>
        <row r="4570">
          <cell r="A4570">
            <v>40002731</v>
          </cell>
          <cell r="B4570" t="str">
            <v>0</v>
          </cell>
          <cell r="C4570" t="str">
            <v>CIP1</v>
          </cell>
          <cell r="D4570" t="str">
            <v>M004</v>
          </cell>
          <cell r="E4570">
            <v>42878</v>
          </cell>
          <cell r="F4570" t="str">
            <v>Ceiling Fan 56''</v>
          </cell>
          <cell r="G4570">
            <v>2380</v>
          </cell>
          <cell r="H4570">
            <v>-1110.67</v>
          </cell>
          <cell r="I4570">
            <v>1269.33</v>
          </cell>
        </row>
        <row r="4571">
          <cell r="A4571">
            <v>40002732</v>
          </cell>
          <cell r="B4571" t="str">
            <v>0</v>
          </cell>
          <cell r="C4571" t="str">
            <v>CIP1</v>
          </cell>
          <cell r="D4571" t="str">
            <v>M004</v>
          </cell>
          <cell r="E4571">
            <v>42878</v>
          </cell>
          <cell r="F4571" t="str">
            <v>Ceiling Fan 56''</v>
          </cell>
          <cell r="G4571">
            <v>2380</v>
          </cell>
          <cell r="H4571">
            <v>-1110.67</v>
          </cell>
          <cell r="I4571">
            <v>1269.33</v>
          </cell>
        </row>
        <row r="4572">
          <cell r="A4572">
            <v>40002733</v>
          </cell>
          <cell r="B4572" t="str">
            <v>0</v>
          </cell>
          <cell r="C4572" t="str">
            <v>CIP1</v>
          </cell>
          <cell r="D4572" t="str">
            <v>M004</v>
          </cell>
          <cell r="E4572">
            <v>42878</v>
          </cell>
          <cell r="F4572" t="str">
            <v>Ceiling Fan 56''</v>
          </cell>
          <cell r="G4572">
            <v>2380</v>
          </cell>
          <cell r="H4572">
            <v>-1110.67</v>
          </cell>
          <cell r="I4572">
            <v>1269.33</v>
          </cell>
        </row>
        <row r="4573">
          <cell r="A4573">
            <v>40002734</v>
          </cell>
          <cell r="B4573" t="str">
            <v>0</v>
          </cell>
          <cell r="C4573" t="str">
            <v>CIP1</v>
          </cell>
          <cell r="D4573" t="str">
            <v>M004</v>
          </cell>
          <cell r="E4573">
            <v>42878</v>
          </cell>
          <cell r="F4573" t="str">
            <v>Ceiling Fan 56''</v>
          </cell>
          <cell r="G4573">
            <v>2380</v>
          </cell>
          <cell r="H4573">
            <v>-1110.67</v>
          </cell>
          <cell r="I4573">
            <v>1269.33</v>
          </cell>
        </row>
        <row r="4574">
          <cell r="A4574">
            <v>40002735</v>
          </cell>
          <cell r="B4574" t="str">
            <v>0</v>
          </cell>
          <cell r="C4574" t="str">
            <v>CIP1</v>
          </cell>
          <cell r="D4574" t="str">
            <v>M004</v>
          </cell>
          <cell r="E4574">
            <v>42878</v>
          </cell>
          <cell r="F4574" t="str">
            <v>Ceiling Fan 56''</v>
          </cell>
          <cell r="G4574">
            <v>2380</v>
          </cell>
          <cell r="H4574">
            <v>-1110.67</v>
          </cell>
          <cell r="I4574">
            <v>1269.33</v>
          </cell>
        </row>
        <row r="4575">
          <cell r="A4575">
            <v>40002736</v>
          </cell>
          <cell r="B4575" t="str">
            <v>0</v>
          </cell>
          <cell r="C4575" t="str">
            <v>CIP1</v>
          </cell>
          <cell r="D4575" t="str">
            <v>M004</v>
          </cell>
          <cell r="E4575">
            <v>42878</v>
          </cell>
          <cell r="F4575" t="str">
            <v>Ceiling Fan 56''</v>
          </cell>
          <cell r="G4575">
            <v>2380</v>
          </cell>
          <cell r="H4575">
            <v>-1110.67</v>
          </cell>
          <cell r="I4575">
            <v>1269.33</v>
          </cell>
        </row>
        <row r="4576">
          <cell r="A4576">
            <v>40002737</v>
          </cell>
          <cell r="B4576" t="str">
            <v>0</v>
          </cell>
          <cell r="C4576" t="str">
            <v>CIP1</v>
          </cell>
          <cell r="D4576" t="str">
            <v>M004</v>
          </cell>
          <cell r="E4576">
            <v>42878</v>
          </cell>
          <cell r="F4576" t="str">
            <v>Ceiling Fan 56''</v>
          </cell>
          <cell r="G4576">
            <v>2380</v>
          </cell>
          <cell r="H4576">
            <v>-1110.67</v>
          </cell>
          <cell r="I4576">
            <v>1269.33</v>
          </cell>
        </row>
        <row r="4577">
          <cell r="A4577">
            <v>40002738</v>
          </cell>
          <cell r="B4577" t="str">
            <v>0</v>
          </cell>
          <cell r="C4577" t="str">
            <v>CIP1</v>
          </cell>
          <cell r="D4577" t="str">
            <v>M004</v>
          </cell>
          <cell r="E4577">
            <v>42878</v>
          </cell>
          <cell r="F4577" t="str">
            <v>Ceiling Fan 56''</v>
          </cell>
          <cell r="G4577">
            <v>2380</v>
          </cell>
          <cell r="H4577">
            <v>-1110.67</v>
          </cell>
          <cell r="I4577">
            <v>1269.33</v>
          </cell>
        </row>
        <row r="4578">
          <cell r="A4578">
            <v>40002739</v>
          </cell>
          <cell r="B4578" t="str">
            <v>0</v>
          </cell>
          <cell r="C4578" t="str">
            <v>CIP1</v>
          </cell>
          <cell r="D4578" t="str">
            <v>M004</v>
          </cell>
          <cell r="E4578">
            <v>42878</v>
          </cell>
          <cell r="F4578" t="str">
            <v>Ceiling Fan 56''</v>
          </cell>
          <cell r="G4578">
            <v>2380</v>
          </cell>
          <cell r="H4578">
            <v>-1110.67</v>
          </cell>
          <cell r="I4578">
            <v>1269.33</v>
          </cell>
        </row>
        <row r="4579">
          <cell r="A4579">
            <v>40002740</v>
          </cell>
          <cell r="B4579" t="str">
            <v>0</v>
          </cell>
          <cell r="C4579" t="str">
            <v>CIP1</v>
          </cell>
          <cell r="D4579" t="str">
            <v>M004</v>
          </cell>
          <cell r="E4579">
            <v>42878</v>
          </cell>
          <cell r="F4579" t="str">
            <v>Ceiling Fan 56''</v>
          </cell>
          <cell r="G4579">
            <v>2380</v>
          </cell>
          <cell r="H4579">
            <v>-1110.67</v>
          </cell>
          <cell r="I4579">
            <v>1269.33</v>
          </cell>
        </row>
        <row r="4580">
          <cell r="A4580">
            <v>40002741</v>
          </cell>
          <cell r="B4580" t="str">
            <v>0</v>
          </cell>
          <cell r="C4580" t="str">
            <v>CIP1</v>
          </cell>
          <cell r="D4580" t="str">
            <v>M004</v>
          </cell>
          <cell r="E4580">
            <v>42878</v>
          </cell>
          <cell r="F4580" t="str">
            <v>Ceiling Fan 56''</v>
          </cell>
          <cell r="G4580">
            <v>2380</v>
          </cell>
          <cell r="H4580">
            <v>-1110.67</v>
          </cell>
          <cell r="I4580">
            <v>1269.33</v>
          </cell>
        </row>
        <row r="4581">
          <cell r="A4581">
            <v>40002742</v>
          </cell>
          <cell r="B4581" t="str">
            <v>0</v>
          </cell>
          <cell r="C4581" t="str">
            <v>CIP1</v>
          </cell>
          <cell r="D4581" t="str">
            <v>M004</v>
          </cell>
          <cell r="E4581">
            <v>42878</v>
          </cell>
          <cell r="F4581" t="str">
            <v>Ceiling Fan 56''</v>
          </cell>
          <cell r="G4581">
            <v>2380</v>
          </cell>
          <cell r="H4581">
            <v>-1110.67</v>
          </cell>
          <cell r="I4581">
            <v>1269.33</v>
          </cell>
        </row>
        <row r="4582">
          <cell r="A4582">
            <v>40002743</v>
          </cell>
          <cell r="B4582" t="str">
            <v>0</v>
          </cell>
          <cell r="C4582" t="str">
            <v>CIP1</v>
          </cell>
          <cell r="D4582" t="str">
            <v>M004</v>
          </cell>
          <cell r="E4582">
            <v>42878</v>
          </cell>
          <cell r="F4582" t="str">
            <v>Ceiling Fan 56''</v>
          </cell>
          <cell r="G4582">
            <v>2380</v>
          </cell>
          <cell r="H4582">
            <v>-1110.67</v>
          </cell>
          <cell r="I4582">
            <v>1269.33</v>
          </cell>
        </row>
        <row r="4583">
          <cell r="A4583">
            <v>40002744</v>
          </cell>
          <cell r="B4583" t="str">
            <v>0</v>
          </cell>
          <cell r="C4583" t="str">
            <v>CIP1</v>
          </cell>
          <cell r="D4583" t="str">
            <v>M004</v>
          </cell>
          <cell r="E4583">
            <v>42877</v>
          </cell>
          <cell r="F4583" t="str">
            <v>Stand Fan - 120 Watt-24''</v>
          </cell>
          <cell r="G4583">
            <v>7440</v>
          </cell>
          <cell r="H4583">
            <v>-3472</v>
          </cell>
          <cell r="I4583">
            <v>3968</v>
          </cell>
        </row>
        <row r="4584">
          <cell r="A4584">
            <v>40002745</v>
          </cell>
          <cell r="B4584" t="str">
            <v>0</v>
          </cell>
          <cell r="C4584" t="str">
            <v>CIP1</v>
          </cell>
          <cell r="D4584" t="str">
            <v>M004</v>
          </cell>
          <cell r="E4584">
            <v>42877</v>
          </cell>
          <cell r="F4584" t="str">
            <v>Stand Fan - 120 Watt-24''</v>
          </cell>
          <cell r="G4584">
            <v>7440</v>
          </cell>
          <cell r="H4584">
            <v>-3472</v>
          </cell>
          <cell r="I4584">
            <v>3968</v>
          </cell>
        </row>
        <row r="4585">
          <cell r="A4585">
            <v>40002746</v>
          </cell>
          <cell r="B4585" t="str">
            <v>0</v>
          </cell>
          <cell r="C4585" t="str">
            <v>CIP1</v>
          </cell>
          <cell r="D4585" t="str">
            <v>M004</v>
          </cell>
          <cell r="E4585">
            <v>42877</v>
          </cell>
          <cell r="F4585" t="str">
            <v>Stand Fan - 120 Watt-24''</v>
          </cell>
          <cell r="G4585">
            <v>7440</v>
          </cell>
          <cell r="H4585">
            <v>-3472</v>
          </cell>
          <cell r="I4585">
            <v>3968</v>
          </cell>
        </row>
        <row r="4586">
          <cell r="A4586">
            <v>40002747</v>
          </cell>
          <cell r="B4586" t="str">
            <v>0</v>
          </cell>
          <cell r="C4586" t="str">
            <v>CIP1</v>
          </cell>
          <cell r="D4586" t="str">
            <v>M004</v>
          </cell>
          <cell r="E4586">
            <v>42877</v>
          </cell>
          <cell r="F4586" t="str">
            <v>Stand Fan - 120 Watt-24''</v>
          </cell>
          <cell r="G4586">
            <v>7440</v>
          </cell>
          <cell r="H4586">
            <v>-3472</v>
          </cell>
          <cell r="I4586">
            <v>3968</v>
          </cell>
        </row>
        <row r="4587">
          <cell r="A4587">
            <v>40002748</v>
          </cell>
          <cell r="B4587" t="str">
            <v>0</v>
          </cell>
          <cell r="C4587" t="str">
            <v>CIP1</v>
          </cell>
          <cell r="D4587" t="str">
            <v>M004</v>
          </cell>
          <cell r="E4587">
            <v>42877</v>
          </cell>
          <cell r="F4587" t="str">
            <v>Stand Fan - 120 Watt-24''</v>
          </cell>
          <cell r="G4587">
            <v>7440</v>
          </cell>
          <cell r="H4587">
            <v>-3472</v>
          </cell>
          <cell r="I4587">
            <v>3968</v>
          </cell>
        </row>
        <row r="4588">
          <cell r="A4588">
            <v>40002749</v>
          </cell>
          <cell r="B4588" t="str">
            <v>0</v>
          </cell>
          <cell r="C4588" t="str">
            <v>CIP1</v>
          </cell>
          <cell r="D4588" t="str">
            <v>M004</v>
          </cell>
          <cell r="E4588">
            <v>42877</v>
          </cell>
          <cell r="F4588" t="str">
            <v>Stand Fan - 120 Watt-24''</v>
          </cell>
          <cell r="G4588">
            <v>7440</v>
          </cell>
          <cell r="H4588">
            <v>-3472</v>
          </cell>
          <cell r="I4588">
            <v>3968</v>
          </cell>
        </row>
        <row r="4589">
          <cell r="A4589">
            <v>40002750</v>
          </cell>
          <cell r="B4589" t="str">
            <v>0</v>
          </cell>
          <cell r="C4589" t="str">
            <v>CIP1</v>
          </cell>
          <cell r="D4589" t="str">
            <v>M004</v>
          </cell>
          <cell r="E4589">
            <v>42877</v>
          </cell>
          <cell r="F4589" t="str">
            <v>Stand Fan - 120 Watt-24''</v>
          </cell>
          <cell r="G4589">
            <v>7440</v>
          </cell>
          <cell r="H4589">
            <v>-3472</v>
          </cell>
          <cell r="I4589">
            <v>3968</v>
          </cell>
        </row>
        <row r="4590">
          <cell r="A4590">
            <v>40002751</v>
          </cell>
          <cell r="B4590" t="str">
            <v>0</v>
          </cell>
          <cell r="C4590" t="str">
            <v>CIP1</v>
          </cell>
          <cell r="D4590" t="str">
            <v>M004</v>
          </cell>
          <cell r="E4590">
            <v>42877</v>
          </cell>
          <cell r="F4590" t="str">
            <v>Stand Fan - 120 Watt-24''</v>
          </cell>
          <cell r="G4590">
            <v>7440</v>
          </cell>
          <cell r="H4590">
            <v>-3472</v>
          </cell>
          <cell r="I4590">
            <v>3968</v>
          </cell>
        </row>
        <row r="4591">
          <cell r="A4591">
            <v>40002752</v>
          </cell>
          <cell r="B4591" t="str">
            <v>0</v>
          </cell>
          <cell r="C4591" t="str">
            <v>CIP1</v>
          </cell>
          <cell r="D4591" t="str">
            <v>M004</v>
          </cell>
          <cell r="E4591">
            <v>42877</v>
          </cell>
          <cell r="F4591" t="str">
            <v>Stand Fan - 120 Watt-24''</v>
          </cell>
          <cell r="G4591">
            <v>7440</v>
          </cell>
          <cell r="H4591">
            <v>-3472</v>
          </cell>
          <cell r="I4591">
            <v>3968</v>
          </cell>
        </row>
        <row r="4592">
          <cell r="A4592">
            <v>40002753</v>
          </cell>
          <cell r="B4592" t="str">
            <v>0</v>
          </cell>
          <cell r="C4592" t="str">
            <v>CIP1</v>
          </cell>
          <cell r="D4592" t="str">
            <v>M004</v>
          </cell>
          <cell r="E4592">
            <v>42877</v>
          </cell>
          <cell r="F4592" t="str">
            <v>Stand Fan - 120 Watt-24''</v>
          </cell>
          <cell r="G4592">
            <v>7440</v>
          </cell>
          <cell r="H4592">
            <v>-3472</v>
          </cell>
          <cell r="I4592">
            <v>3968</v>
          </cell>
        </row>
        <row r="4593">
          <cell r="A4593">
            <v>40002754</v>
          </cell>
          <cell r="B4593" t="str">
            <v>0</v>
          </cell>
          <cell r="C4593" t="str">
            <v>CIP1</v>
          </cell>
          <cell r="D4593" t="str">
            <v>M004</v>
          </cell>
          <cell r="E4593">
            <v>42916</v>
          </cell>
          <cell r="F4593" t="str">
            <v>Production furniture for PVH project</v>
          </cell>
          <cell r="G4593">
            <v>478345</v>
          </cell>
          <cell r="H4593">
            <v>-219241.46</v>
          </cell>
          <cell r="I4593">
            <v>259103.54</v>
          </cell>
        </row>
        <row r="4594">
          <cell r="A4594">
            <v>40002755</v>
          </cell>
          <cell r="B4594" t="str">
            <v>0</v>
          </cell>
          <cell r="C4594" t="str">
            <v>CIP1</v>
          </cell>
          <cell r="D4594" t="str">
            <v>M004</v>
          </cell>
          <cell r="E4594">
            <v>42916</v>
          </cell>
          <cell r="F4594" t="str">
            <v>Table Trolly</v>
          </cell>
          <cell r="G4594">
            <v>12500.01</v>
          </cell>
          <cell r="H4594">
            <v>-5729.17</v>
          </cell>
          <cell r="I4594">
            <v>6770.84</v>
          </cell>
        </row>
        <row r="4595">
          <cell r="A4595">
            <v>40002756</v>
          </cell>
          <cell r="B4595" t="str">
            <v>0</v>
          </cell>
          <cell r="C4595" t="str">
            <v>CIP1</v>
          </cell>
          <cell r="D4595" t="str">
            <v>M004</v>
          </cell>
          <cell r="E4595">
            <v>42916</v>
          </cell>
          <cell r="F4595" t="str">
            <v>Table Trolly</v>
          </cell>
          <cell r="G4595">
            <v>12500.01</v>
          </cell>
          <cell r="H4595">
            <v>-5729.17</v>
          </cell>
          <cell r="I4595">
            <v>6770.84</v>
          </cell>
        </row>
        <row r="4596">
          <cell r="A4596">
            <v>40002757</v>
          </cell>
          <cell r="B4596" t="str">
            <v>0</v>
          </cell>
          <cell r="C4596" t="str">
            <v>CIP1</v>
          </cell>
          <cell r="D4596" t="str">
            <v>M004</v>
          </cell>
          <cell r="E4596">
            <v>42916</v>
          </cell>
          <cell r="F4596" t="str">
            <v>Table Trolly</v>
          </cell>
          <cell r="G4596">
            <v>12500.01</v>
          </cell>
          <cell r="H4596">
            <v>-5729.17</v>
          </cell>
          <cell r="I4596">
            <v>6770.84</v>
          </cell>
        </row>
        <row r="4597">
          <cell r="A4597">
            <v>40002758</v>
          </cell>
          <cell r="B4597" t="str">
            <v>0</v>
          </cell>
          <cell r="C4597" t="str">
            <v>CIP1</v>
          </cell>
          <cell r="D4597" t="str">
            <v>M004</v>
          </cell>
          <cell r="E4597">
            <v>42916</v>
          </cell>
          <cell r="F4597" t="str">
            <v>Table Trolly</v>
          </cell>
          <cell r="G4597">
            <v>12499.97</v>
          </cell>
          <cell r="H4597">
            <v>-5729.16</v>
          </cell>
          <cell r="I4597">
            <v>6770.81</v>
          </cell>
        </row>
        <row r="4598">
          <cell r="A4598">
            <v>40002759</v>
          </cell>
          <cell r="B4598" t="str">
            <v>0</v>
          </cell>
          <cell r="C4598" t="str">
            <v>CIP1</v>
          </cell>
          <cell r="D4598" t="str">
            <v>M004</v>
          </cell>
          <cell r="E4598">
            <v>42887</v>
          </cell>
          <cell r="F4598" t="str">
            <v>MCC Pannel-36''X24''X12''</v>
          </cell>
          <cell r="G4598">
            <v>70000</v>
          </cell>
          <cell r="H4598">
            <v>-32083.33</v>
          </cell>
          <cell r="I4598">
            <v>37916.67</v>
          </cell>
        </row>
        <row r="4599">
          <cell r="A4599">
            <v>40002760</v>
          </cell>
          <cell r="B4599" t="str">
            <v>0</v>
          </cell>
          <cell r="C4599" t="str">
            <v>CIP1</v>
          </cell>
          <cell r="D4599" t="str">
            <v>M004</v>
          </cell>
          <cell r="E4599">
            <v>42938</v>
          </cell>
          <cell r="F4599" t="str">
            <v>Audit Table-DHU</v>
          </cell>
          <cell r="G4599">
            <v>63800</v>
          </cell>
          <cell r="H4599">
            <v>-28710</v>
          </cell>
          <cell r="I4599">
            <v>35090</v>
          </cell>
        </row>
        <row r="4600">
          <cell r="A4600">
            <v>40002761</v>
          </cell>
          <cell r="B4600" t="str">
            <v>0</v>
          </cell>
          <cell r="C4600" t="str">
            <v>CIP1</v>
          </cell>
          <cell r="D4600" t="str">
            <v>M004</v>
          </cell>
          <cell r="E4600">
            <v>42938</v>
          </cell>
          <cell r="F4600" t="str">
            <v>Audit Table-DHU</v>
          </cell>
          <cell r="G4600">
            <v>11800</v>
          </cell>
          <cell r="H4600">
            <v>-5310</v>
          </cell>
          <cell r="I4600">
            <v>6490</v>
          </cell>
        </row>
        <row r="4601">
          <cell r="A4601">
            <v>40002762</v>
          </cell>
          <cell r="B4601" t="str">
            <v>0</v>
          </cell>
          <cell r="C4601" t="str">
            <v>CIP1</v>
          </cell>
          <cell r="D4601" t="str">
            <v>M004</v>
          </cell>
          <cell r="E4601">
            <v>42938</v>
          </cell>
          <cell r="F4601" t="str">
            <v>Audit Table-DHU</v>
          </cell>
          <cell r="G4601">
            <v>11800</v>
          </cell>
          <cell r="H4601">
            <v>-5310</v>
          </cell>
          <cell r="I4601">
            <v>6490</v>
          </cell>
        </row>
        <row r="4602">
          <cell r="A4602">
            <v>40002763</v>
          </cell>
          <cell r="B4602" t="str">
            <v>0</v>
          </cell>
          <cell r="C4602" t="str">
            <v>CIP1</v>
          </cell>
          <cell r="D4602" t="str">
            <v>M004</v>
          </cell>
          <cell r="E4602">
            <v>42938</v>
          </cell>
          <cell r="F4602" t="str">
            <v>Audit Table-DHU</v>
          </cell>
          <cell r="G4602">
            <v>11800</v>
          </cell>
          <cell r="H4602">
            <v>-5310</v>
          </cell>
          <cell r="I4602">
            <v>6490</v>
          </cell>
        </row>
        <row r="4603">
          <cell r="A4603">
            <v>40002764</v>
          </cell>
          <cell r="B4603" t="str">
            <v>0</v>
          </cell>
          <cell r="C4603" t="str">
            <v>CIP1</v>
          </cell>
          <cell r="D4603" t="str">
            <v>M004</v>
          </cell>
          <cell r="E4603">
            <v>42938</v>
          </cell>
          <cell r="F4603" t="str">
            <v>Audit Table-DHU</v>
          </cell>
          <cell r="G4603">
            <v>11800</v>
          </cell>
          <cell r="H4603">
            <v>-5310</v>
          </cell>
          <cell r="I4603">
            <v>6490</v>
          </cell>
        </row>
        <row r="4604">
          <cell r="A4604">
            <v>40002765</v>
          </cell>
          <cell r="B4604" t="str">
            <v>0</v>
          </cell>
          <cell r="C4604" t="str">
            <v>CIP1</v>
          </cell>
          <cell r="D4604" t="str">
            <v>M004</v>
          </cell>
          <cell r="E4604">
            <v>42938</v>
          </cell>
          <cell r="F4604" t="str">
            <v>Audit Table-DHU</v>
          </cell>
          <cell r="G4604">
            <v>11800</v>
          </cell>
          <cell r="H4604">
            <v>-5310</v>
          </cell>
          <cell r="I4604">
            <v>6490</v>
          </cell>
        </row>
        <row r="4605">
          <cell r="A4605">
            <v>40002766</v>
          </cell>
          <cell r="B4605" t="str">
            <v>0</v>
          </cell>
          <cell r="C4605" t="str">
            <v>CIP1</v>
          </cell>
          <cell r="D4605" t="str">
            <v>M004</v>
          </cell>
          <cell r="E4605">
            <v>42938</v>
          </cell>
          <cell r="F4605" t="str">
            <v>Audit Table-DHU</v>
          </cell>
          <cell r="G4605">
            <v>11800</v>
          </cell>
          <cell r="H4605">
            <v>-5310</v>
          </cell>
          <cell r="I4605">
            <v>6490</v>
          </cell>
        </row>
        <row r="4606">
          <cell r="A4606">
            <v>40002767</v>
          </cell>
          <cell r="B4606" t="str">
            <v>0</v>
          </cell>
          <cell r="C4606" t="str">
            <v>CIP1</v>
          </cell>
          <cell r="D4606" t="str">
            <v>M004</v>
          </cell>
          <cell r="E4606">
            <v>43009</v>
          </cell>
          <cell r="F4606" t="str">
            <v>Production Furniture- Mock up stand-54pcs for Fin</v>
          </cell>
          <cell r="G4606">
            <v>15960</v>
          </cell>
          <cell r="H4606">
            <v>-6783</v>
          </cell>
          <cell r="I4606">
            <v>9177</v>
          </cell>
        </row>
        <row r="4607">
          <cell r="A4607">
            <v>40002768</v>
          </cell>
          <cell r="B4607" t="str">
            <v>0</v>
          </cell>
          <cell r="C4607" t="str">
            <v>CIP1</v>
          </cell>
          <cell r="D4607" t="str">
            <v>M004</v>
          </cell>
          <cell r="E4607">
            <v>43009</v>
          </cell>
          <cell r="F4607" t="str">
            <v>Production Furniture- Stand</v>
          </cell>
          <cell r="G4607">
            <v>15600</v>
          </cell>
          <cell r="H4607">
            <v>-6630</v>
          </cell>
          <cell r="I4607">
            <v>8970</v>
          </cell>
        </row>
        <row r="4608">
          <cell r="A4608">
            <v>40002769</v>
          </cell>
          <cell r="B4608" t="str">
            <v>0</v>
          </cell>
          <cell r="C4608" t="str">
            <v>CIP1</v>
          </cell>
          <cell r="D4608" t="str">
            <v>M004</v>
          </cell>
          <cell r="E4608">
            <v>43009</v>
          </cell>
          <cell r="F4608" t="str">
            <v>Production Furniture for PVH project</v>
          </cell>
          <cell r="G4608">
            <v>750145.6</v>
          </cell>
          <cell r="H4608">
            <v>-318811.88</v>
          </cell>
          <cell r="I4608">
            <v>431333.72</v>
          </cell>
        </row>
        <row r="4609">
          <cell r="A4609">
            <v>40002770</v>
          </cell>
          <cell r="B4609" t="str">
            <v>0</v>
          </cell>
          <cell r="C4609" t="str">
            <v>CIP1</v>
          </cell>
          <cell r="D4609" t="str">
            <v>M004</v>
          </cell>
          <cell r="E4609">
            <v>43009</v>
          </cell>
          <cell r="F4609" t="str">
            <v>Furniture for PVH-Blue color</v>
          </cell>
          <cell r="G4609">
            <v>66000</v>
          </cell>
          <cell r="H4609">
            <v>-28050</v>
          </cell>
          <cell r="I4609">
            <v>37950</v>
          </cell>
        </row>
        <row r="4610">
          <cell r="A4610">
            <v>40002771</v>
          </cell>
          <cell r="B4610" t="str">
            <v>0</v>
          </cell>
          <cell r="C4610" t="str">
            <v>CIP1</v>
          </cell>
          <cell r="D4610" t="str">
            <v>M004</v>
          </cell>
          <cell r="E4610">
            <v>43100</v>
          </cell>
          <cell r="F4610" t="str">
            <v>RFID-Scanning Table</v>
          </cell>
          <cell r="G4610">
            <v>155000</v>
          </cell>
          <cell r="H4610">
            <v>-63291.67</v>
          </cell>
          <cell r="I4610">
            <v>91708.33</v>
          </cell>
        </row>
        <row r="4611">
          <cell r="A4611">
            <v>40002772</v>
          </cell>
          <cell r="B4611" t="str">
            <v>0</v>
          </cell>
          <cell r="C4611" t="str">
            <v>CIP1</v>
          </cell>
          <cell r="D4611" t="str">
            <v>M004</v>
          </cell>
          <cell r="E4611">
            <v>43090</v>
          </cell>
          <cell r="F4611" t="str">
            <v>Garments Keeping Rack</v>
          </cell>
          <cell r="G4611">
            <v>5900</v>
          </cell>
          <cell r="H4611">
            <v>-2409.17</v>
          </cell>
          <cell r="I4611">
            <v>3490.83</v>
          </cell>
        </row>
        <row r="4612">
          <cell r="A4612">
            <v>40002773</v>
          </cell>
          <cell r="B4612" t="str">
            <v>0</v>
          </cell>
          <cell r="C4612" t="str">
            <v>CIP1</v>
          </cell>
          <cell r="D4612" t="str">
            <v>M004</v>
          </cell>
          <cell r="E4612">
            <v>43090</v>
          </cell>
          <cell r="F4612" t="str">
            <v>Garments Keeping Rack</v>
          </cell>
          <cell r="G4612">
            <v>5900</v>
          </cell>
          <cell r="H4612">
            <v>-2409.17</v>
          </cell>
          <cell r="I4612">
            <v>3490.83</v>
          </cell>
        </row>
        <row r="4613">
          <cell r="A4613">
            <v>40002774</v>
          </cell>
          <cell r="B4613" t="str">
            <v>0</v>
          </cell>
          <cell r="C4613" t="str">
            <v>CIP1</v>
          </cell>
          <cell r="D4613" t="str">
            <v>M004</v>
          </cell>
          <cell r="E4613">
            <v>43090</v>
          </cell>
          <cell r="F4613" t="str">
            <v>Garments Keeping Rack</v>
          </cell>
          <cell r="G4613">
            <v>5900</v>
          </cell>
          <cell r="H4613">
            <v>-2409.17</v>
          </cell>
          <cell r="I4613">
            <v>3490.83</v>
          </cell>
        </row>
        <row r="4614">
          <cell r="A4614">
            <v>40002775</v>
          </cell>
          <cell r="B4614" t="str">
            <v>0</v>
          </cell>
          <cell r="C4614" t="str">
            <v>CIP1</v>
          </cell>
          <cell r="D4614" t="str">
            <v>M004</v>
          </cell>
          <cell r="E4614">
            <v>43090</v>
          </cell>
          <cell r="F4614" t="str">
            <v>Garments Keeping Rack</v>
          </cell>
          <cell r="G4614">
            <v>5900</v>
          </cell>
          <cell r="H4614">
            <v>-2409.17</v>
          </cell>
          <cell r="I4614">
            <v>3490.83</v>
          </cell>
        </row>
        <row r="4615">
          <cell r="A4615">
            <v>40002776</v>
          </cell>
          <cell r="B4615" t="str">
            <v>0</v>
          </cell>
          <cell r="C4615" t="str">
            <v>CIP1</v>
          </cell>
          <cell r="D4615" t="str">
            <v>M004</v>
          </cell>
          <cell r="E4615">
            <v>43090</v>
          </cell>
          <cell r="F4615" t="str">
            <v>Garments Keeping Rack</v>
          </cell>
          <cell r="G4615">
            <v>5900</v>
          </cell>
          <cell r="H4615">
            <v>-2409.17</v>
          </cell>
          <cell r="I4615">
            <v>3490.83</v>
          </cell>
        </row>
        <row r="4616">
          <cell r="A4616">
            <v>40002777</v>
          </cell>
          <cell r="B4616" t="str">
            <v>0</v>
          </cell>
          <cell r="C4616" t="str">
            <v>CIP1</v>
          </cell>
          <cell r="D4616" t="str">
            <v>M004</v>
          </cell>
          <cell r="E4616">
            <v>43095</v>
          </cell>
          <cell r="F4616" t="str">
            <v>Table-Survelliance room</v>
          </cell>
          <cell r="G4616">
            <v>12000</v>
          </cell>
          <cell r="H4616">
            <v>-4900</v>
          </cell>
          <cell r="I4616">
            <v>7100</v>
          </cell>
        </row>
        <row r="4617">
          <cell r="A4617">
            <v>40002778</v>
          </cell>
          <cell r="B4617" t="str">
            <v>0</v>
          </cell>
          <cell r="C4617" t="str">
            <v>CIP1</v>
          </cell>
          <cell r="D4617" t="str">
            <v>M004</v>
          </cell>
          <cell r="E4617">
            <v>43095</v>
          </cell>
          <cell r="F4617" t="str">
            <v>SideTable-Survelliance room</v>
          </cell>
          <cell r="G4617">
            <v>6500</v>
          </cell>
          <cell r="H4617">
            <v>-2654.17</v>
          </cell>
          <cell r="I4617">
            <v>3845.83</v>
          </cell>
        </row>
        <row r="4618">
          <cell r="A4618">
            <v>40002779</v>
          </cell>
          <cell r="B4618" t="str">
            <v>0</v>
          </cell>
          <cell r="C4618" t="str">
            <v>CIP1</v>
          </cell>
          <cell r="D4618" t="str">
            <v>M004</v>
          </cell>
          <cell r="E4618">
            <v>43095</v>
          </cell>
          <cell r="F4618" t="str">
            <v>Cabinet-File and CPU</v>
          </cell>
          <cell r="G4618">
            <v>4200</v>
          </cell>
          <cell r="H4618">
            <v>-1715</v>
          </cell>
          <cell r="I4618">
            <v>2485</v>
          </cell>
        </row>
        <row r="4619">
          <cell r="A4619">
            <v>40002780</v>
          </cell>
          <cell r="B4619" t="str">
            <v>0</v>
          </cell>
          <cell r="C4619" t="str">
            <v>CIP1</v>
          </cell>
          <cell r="D4619" t="str">
            <v>M004</v>
          </cell>
          <cell r="E4619">
            <v>43095</v>
          </cell>
          <cell r="F4619" t="str">
            <v>Cabinet-File and CPU</v>
          </cell>
          <cell r="G4619">
            <v>4200</v>
          </cell>
          <cell r="H4619">
            <v>-1715</v>
          </cell>
          <cell r="I4619">
            <v>2485</v>
          </cell>
        </row>
        <row r="4620">
          <cell r="A4620">
            <v>40002781</v>
          </cell>
          <cell r="B4620" t="str">
            <v>0</v>
          </cell>
          <cell r="C4620" t="str">
            <v>CIP1</v>
          </cell>
          <cell r="D4620" t="str">
            <v>M004</v>
          </cell>
          <cell r="E4620">
            <v>43095</v>
          </cell>
          <cell r="F4620" t="str">
            <v>Cabinet-File and CPU</v>
          </cell>
          <cell r="G4620">
            <v>28604</v>
          </cell>
          <cell r="H4620">
            <v>-11679.97</v>
          </cell>
          <cell r="I4620">
            <v>16924.03</v>
          </cell>
        </row>
        <row r="4621">
          <cell r="A4621">
            <v>40002782</v>
          </cell>
          <cell r="B4621" t="str">
            <v>0</v>
          </cell>
          <cell r="C4621" t="str">
            <v>CIP1</v>
          </cell>
          <cell r="D4621" t="str">
            <v>M004</v>
          </cell>
          <cell r="E4621">
            <v>43095</v>
          </cell>
          <cell r="F4621" t="str">
            <v>Executive Chair-Survelliance room</v>
          </cell>
          <cell r="G4621">
            <v>8500</v>
          </cell>
          <cell r="H4621">
            <v>-3470.83</v>
          </cell>
          <cell r="I4621">
            <v>5029.17</v>
          </cell>
        </row>
        <row r="4622">
          <cell r="A4622">
            <v>40002783</v>
          </cell>
          <cell r="B4622" t="str">
            <v>0</v>
          </cell>
          <cell r="C4622" t="str">
            <v>CIP1</v>
          </cell>
          <cell r="D4622" t="str">
            <v>M004</v>
          </cell>
          <cell r="E4622">
            <v>43095</v>
          </cell>
          <cell r="F4622" t="str">
            <v>Executive Chair-Survelliance room</v>
          </cell>
          <cell r="G4622">
            <v>8500</v>
          </cell>
          <cell r="H4622">
            <v>-3470.83</v>
          </cell>
          <cell r="I4622">
            <v>5029.17</v>
          </cell>
        </row>
        <row r="4623">
          <cell r="A4623">
            <v>40002797</v>
          </cell>
          <cell r="B4623" t="str">
            <v>0</v>
          </cell>
          <cell r="C4623" t="str">
            <v>CIP1</v>
          </cell>
          <cell r="D4623" t="str">
            <v>M004</v>
          </cell>
          <cell r="E4623">
            <v>43189</v>
          </cell>
          <cell r="F4623" t="str">
            <v>Chair-Worker-CO-0185-Partex</v>
          </cell>
          <cell r="G4623">
            <v>392000</v>
          </cell>
          <cell r="H4623">
            <v>-150266.67000000001</v>
          </cell>
          <cell r="I4623">
            <v>241733.33</v>
          </cell>
        </row>
        <row r="4624">
          <cell r="A4624">
            <v>40002798</v>
          </cell>
          <cell r="B4624" t="str">
            <v>0</v>
          </cell>
          <cell r="C4624" t="str">
            <v>CIP1</v>
          </cell>
          <cell r="D4624" t="str">
            <v>M004</v>
          </cell>
          <cell r="E4624">
            <v>43189</v>
          </cell>
          <cell r="F4624" t="str">
            <v>Center Table-L96xW18xH31</v>
          </cell>
          <cell r="G4624">
            <v>175200</v>
          </cell>
          <cell r="H4624">
            <v>-67160</v>
          </cell>
          <cell r="I4624">
            <v>108040</v>
          </cell>
        </row>
        <row r="4625">
          <cell r="A4625">
            <v>40002799</v>
          </cell>
          <cell r="B4625" t="str">
            <v>0</v>
          </cell>
          <cell r="C4625" t="str">
            <v>CIP1</v>
          </cell>
          <cell r="D4625" t="str">
            <v>M004</v>
          </cell>
          <cell r="E4625">
            <v>43189</v>
          </cell>
          <cell r="F4625" t="str">
            <v>Side Stand-L28XW5XH30</v>
          </cell>
          <cell r="G4625">
            <v>68000</v>
          </cell>
          <cell r="H4625">
            <v>-26066.67</v>
          </cell>
          <cell r="I4625">
            <v>41933.33</v>
          </cell>
        </row>
        <row r="4626">
          <cell r="A4626">
            <v>40002800</v>
          </cell>
          <cell r="B4626" t="str">
            <v>0</v>
          </cell>
          <cell r="C4626" t="str">
            <v>CIP1</v>
          </cell>
          <cell r="D4626" t="str">
            <v>M004</v>
          </cell>
          <cell r="E4626">
            <v>43189</v>
          </cell>
          <cell r="F4626" t="str">
            <v>QC Table-L48XW30XH36</v>
          </cell>
          <cell r="G4626">
            <v>13400.01</v>
          </cell>
          <cell r="H4626">
            <v>-5136.67</v>
          </cell>
          <cell r="I4626">
            <v>8263.34</v>
          </cell>
        </row>
        <row r="4627">
          <cell r="A4627">
            <v>40002801</v>
          </cell>
          <cell r="B4627" t="str">
            <v>0</v>
          </cell>
          <cell r="C4627" t="str">
            <v>CIP1</v>
          </cell>
          <cell r="D4627" t="str">
            <v>M004</v>
          </cell>
          <cell r="E4627">
            <v>43189</v>
          </cell>
          <cell r="F4627" t="str">
            <v>QC Table-L48XW30XH36</v>
          </cell>
          <cell r="G4627">
            <v>13400.01</v>
          </cell>
          <cell r="H4627">
            <v>-5136.67</v>
          </cell>
          <cell r="I4627">
            <v>8263.34</v>
          </cell>
        </row>
        <row r="4628">
          <cell r="A4628">
            <v>40002802</v>
          </cell>
          <cell r="B4628" t="str">
            <v>0</v>
          </cell>
          <cell r="C4628" t="str">
            <v>CIP1</v>
          </cell>
          <cell r="D4628" t="str">
            <v>M004</v>
          </cell>
          <cell r="E4628">
            <v>43189</v>
          </cell>
          <cell r="F4628" t="str">
            <v>QC Table-L48XW30XH36</v>
          </cell>
          <cell r="G4628">
            <v>13400.01</v>
          </cell>
          <cell r="H4628">
            <v>-5136.67</v>
          </cell>
          <cell r="I4628">
            <v>8263.34</v>
          </cell>
        </row>
        <row r="4629">
          <cell r="A4629">
            <v>40002803</v>
          </cell>
          <cell r="B4629" t="str">
            <v>0</v>
          </cell>
          <cell r="C4629" t="str">
            <v>CIP1</v>
          </cell>
          <cell r="D4629" t="str">
            <v>M004</v>
          </cell>
          <cell r="E4629">
            <v>43189</v>
          </cell>
          <cell r="F4629" t="str">
            <v>QC Table-L48XW30XH36</v>
          </cell>
          <cell r="G4629">
            <v>13400.01</v>
          </cell>
          <cell r="H4629">
            <v>-5136.67</v>
          </cell>
          <cell r="I4629">
            <v>8263.34</v>
          </cell>
        </row>
        <row r="4630">
          <cell r="A4630">
            <v>40002804</v>
          </cell>
          <cell r="B4630" t="str">
            <v>0</v>
          </cell>
          <cell r="C4630" t="str">
            <v>CIP1</v>
          </cell>
          <cell r="D4630" t="str">
            <v>M004</v>
          </cell>
          <cell r="E4630">
            <v>43189</v>
          </cell>
          <cell r="F4630" t="str">
            <v>QC Table-L48XW30XH36</v>
          </cell>
          <cell r="G4630">
            <v>13400.01</v>
          </cell>
          <cell r="H4630">
            <v>-5136.67</v>
          </cell>
          <cell r="I4630">
            <v>8263.34</v>
          </cell>
        </row>
        <row r="4631">
          <cell r="A4631">
            <v>40002805</v>
          </cell>
          <cell r="B4631" t="str">
            <v>0</v>
          </cell>
          <cell r="C4631" t="str">
            <v>CIP1</v>
          </cell>
          <cell r="D4631" t="str">
            <v>M004</v>
          </cell>
          <cell r="E4631">
            <v>43189</v>
          </cell>
          <cell r="F4631" t="str">
            <v>QC Table-L48XW30XH36</v>
          </cell>
          <cell r="G4631">
            <v>13400.01</v>
          </cell>
          <cell r="H4631">
            <v>-5136.67</v>
          </cell>
          <cell r="I4631">
            <v>8263.34</v>
          </cell>
        </row>
        <row r="4632">
          <cell r="A4632">
            <v>40002806</v>
          </cell>
          <cell r="B4632" t="str">
            <v>0</v>
          </cell>
          <cell r="C4632" t="str">
            <v>CIP1</v>
          </cell>
          <cell r="D4632" t="str">
            <v>M004</v>
          </cell>
          <cell r="E4632">
            <v>43189</v>
          </cell>
          <cell r="F4632" t="str">
            <v>QC Table-L48XW30XH36</v>
          </cell>
          <cell r="G4632">
            <v>13400.01</v>
          </cell>
          <cell r="H4632">
            <v>-5136.67</v>
          </cell>
          <cell r="I4632">
            <v>8263.34</v>
          </cell>
        </row>
        <row r="4633">
          <cell r="A4633">
            <v>40002807</v>
          </cell>
          <cell r="B4633" t="str">
            <v>0</v>
          </cell>
          <cell r="C4633" t="str">
            <v>CIP1</v>
          </cell>
          <cell r="D4633" t="str">
            <v>M004</v>
          </cell>
          <cell r="E4633">
            <v>43189</v>
          </cell>
          <cell r="F4633" t="str">
            <v>QC Table-L48XW30XH36</v>
          </cell>
          <cell r="G4633">
            <v>13400.01</v>
          </cell>
          <cell r="H4633">
            <v>-5136.67</v>
          </cell>
          <cell r="I4633">
            <v>8263.34</v>
          </cell>
        </row>
        <row r="4634">
          <cell r="A4634">
            <v>40002808</v>
          </cell>
          <cell r="B4634" t="str">
            <v>0</v>
          </cell>
          <cell r="C4634" t="str">
            <v>CIP1</v>
          </cell>
          <cell r="D4634" t="str">
            <v>M004</v>
          </cell>
          <cell r="E4634">
            <v>43189</v>
          </cell>
          <cell r="F4634" t="str">
            <v>Audit Table-H36XW48XL96</v>
          </cell>
          <cell r="G4634">
            <v>12600.01</v>
          </cell>
          <cell r="H4634">
            <v>-4830</v>
          </cell>
          <cell r="I4634">
            <v>7770.01</v>
          </cell>
        </row>
        <row r="4635">
          <cell r="A4635">
            <v>40002809</v>
          </cell>
          <cell r="B4635" t="str">
            <v>0</v>
          </cell>
          <cell r="C4635" t="str">
            <v>CIP1</v>
          </cell>
          <cell r="D4635" t="str">
            <v>M004</v>
          </cell>
          <cell r="E4635">
            <v>43189</v>
          </cell>
          <cell r="F4635" t="str">
            <v>Input Trolly-H72XW36XL60</v>
          </cell>
          <cell r="G4635">
            <v>18000</v>
          </cell>
          <cell r="H4635">
            <v>-6900</v>
          </cell>
          <cell r="I4635">
            <v>11100</v>
          </cell>
        </row>
        <row r="4636">
          <cell r="A4636">
            <v>40002810</v>
          </cell>
          <cell r="B4636" t="str">
            <v>0</v>
          </cell>
          <cell r="C4636" t="str">
            <v>CIP1</v>
          </cell>
          <cell r="D4636" t="str">
            <v>M004</v>
          </cell>
          <cell r="E4636">
            <v>43189</v>
          </cell>
          <cell r="F4636" t="str">
            <v>Input Trolly-H72XW36XL60</v>
          </cell>
          <cell r="G4636">
            <v>18000</v>
          </cell>
          <cell r="H4636">
            <v>-6900</v>
          </cell>
          <cell r="I4636">
            <v>11100</v>
          </cell>
        </row>
        <row r="4637">
          <cell r="A4637">
            <v>40002811</v>
          </cell>
          <cell r="B4637" t="str">
            <v>0</v>
          </cell>
          <cell r="C4637" t="str">
            <v>CIP1</v>
          </cell>
          <cell r="D4637" t="str">
            <v>M004</v>
          </cell>
          <cell r="E4637">
            <v>43189</v>
          </cell>
          <cell r="F4637" t="str">
            <v>Input Trolly-H72XW36XL60</v>
          </cell>
          <cell r="G4637">
            <v>18000</v>
          </cell>
          <cell r="H4637">
            <v>-6900</v>
          </cell>
          <cell r="I4637">
            <v>11100</v>
          </cell>
        </row>
        <row r="4638">
          <cell r="A4638">
            <v>40002812</v>
          </cell>
          <cell r="B4638" t="str">
            <v>0</v>
          </cell>
          <cell r="C4638" t="str">
            <v>CIP1</v>
          </cell>
          <cell r="D4638" t="str">
            <v>M004</v>
          </cell>
          <cell r="E4638">
            <v>43189</v>
          </cell>
          <cell r="F4638" t="str">
            <v>Input Trolly-H72XW36XL60</v>
          </cell>
          <cell r="G4638">
            <v>18000</v>
          </cell>
          <cell r="H4638">
            <v>-6900</v>
          </cell>
          <cell r="I4638">
            <v>11100</v>
          </cell>
        </row>
        <row r="4639">
          <cell r="A4639">
            <v>40002813</v>
          </cell>
          <cell r="B4639" t="str">
            <v>0</v>
          </cell>
          <cell r="C4639" t="str">
            <v>CIP1</v>
          </cell>
          <cell r="D4639" t="str">
            <v>M004</v>
          </cell>
          <cell r="E4639">
            <v>43189</v>
          </cell>
          <cell r="F4639" t="str">
            <v>Output Trolly-H72''XW36''XL60''</v>
          </cell>
          <cell r="G4639">
            <v>18000</v>
          </cell>
          <cell r="H4639">
            <v>-6900</v>
          </cell>
          <cell r="I4639">
            <v>11100</v>
          </cell>
        </row>
        <row r="4640">
          <cell r="A4640">
            <v>40002814</v>
          </cell>
          <cell r="B4640" t="str">
            <v>0</v>
          </cell>
          <cell r="C4640" t="str">
            <v>CIP1</v>
          </cell>
          <cell r="D4640" t="str">
            <v>M004</v>
          </cell>
          <cell r="E4640">
            <v>43189</v>
          </cell>
          <cell r="F4640" t="str">
            <v>Output Trolly-H72''XW36''XL60''</v>
          </cell>
          <cell r="G4640">
            <v>18000</v>
          </cell>
          <cell r="H4640">
            <v>-6900</v>
          </cell>
          <cell r="I4640">
            <v>11100</v>
          </cell>
        </row>
        <row r="4641">
          <cell r="A4641">
            <v>40002815</v>
          </cell>
          <cell r="B4641" t="str">
            <v>0</v>
          </cell>
          <cell r="C4641" t="str">
            <v>CIP1</v>
          </cell>
          <cell r="D4641" t="str">
            <v>M004</v>
          </cell>
          <cell r="E4641">
            <v>43189</v>
          </cell>
          <cell r="F4641" t="str">
            <v>Output Trolly-H72''XW36''XL60''</v>
          </cell>
          <cell r="G4641">
            <v>18000</v>
          </cell>
          <cell r="H4641">
            <v>-6900</v>
          </cell>
          <cell r="I4641">
            <v>11100</v>
          </cell>
        </row>
        <row r="4642">
          <cell r="A4642">
            <v>40002816</v>
          </cell>
          <cell r="B4642" t="str">
            <v>0</v>
          </cell>
          <cell r="C4642" t="str">
            <v>CIP1</v>
          </cell>
          <cell r="D4642" t="str">
            <v>M004</v>
          </cell>
          <cell r="E4642">
            <v>43189</v>
          </cell>
          <cell r="F4642" t="str">
            <v>Output Trolly-H72''XW36''XL60''</v>
          </cell>
          <cell r="G4642">
            <v>18000</v>
          </cell>
          <cell r="H4642">
            <v>-6900</v>
          </cell>
          <cell r="I4642">
            <v>11100</v>
          </cell>
        </row>
        <row r="4643">
          <cell r="A4643">
            <v>40002817</v>
          </cell>
          <cell r="B4643" t="str">
            <v>0</v>
          </cell>
          <cell r="C4643" t="str">
            <v>CIP1</v>
          </cell>
          <cell r="D4643" t="str">
            <v>M004</v>
          </cell>
          <cell r="E4643">
            <v>43189</v>
          </cell>
          <cell r="F4643" t="str">
            <v>Plain Table- H36XW30XL42</v>
          </cell>
          <cell r="G4643">
            <v>83999.91</v>
          </cell>
          <cell r="H4643">
            <v>-32199.97</v>
          </cell>
          <cell r="I4643">
            <v>51799.94</v>
          </cell>
        </row>
        <row r="4644">
          <cell r="A4644">
            <v>40002818</v>
          </cell>
          <cell r="B4644" t="str">
            <v>0</v>
          </cell>
          <cell r="C4644" t="str">
            <v>CIP1</v>
          </cell>
          <cell r="D4644" t="str">
            <v>M004</v>
          </cell>
          <cell r="E4644">
            <v>43189</v>
          </cell>
          <cell r="F4644" t="str">
            <v>Ceiling fan-56''-BRB</v>
          </cell>
          <cell r="G4644">
            <v>94400</v>
          </cell>
          <cell r="H4644">
            <v>-36186.67</v>
          </cell>
          <cell r="I4644">
            <v>58213.33</v>
          </cell>
        </row>
        <row r="4645">
          <cell r="A4645">
            <v>40002819</v>
          </cell>
          <cell r="B4645" t="str">
            <v>0</v>
          </cell>
          <cell r="C4645" t="str">
            <v>CIP1</v>
          </cell>
          <cell r="D4645" t="str">
            <v>M004</v>
          </cell>
          <cell r="E4645">
            <v>43189</v>
          </cell>
          <cell r="F4645" t="str">
            <v>Tank Iron Pen-520</v>
          </cell>
          <cell r="G4645">
            <v>48600</v>
          </cell>
          <cell r="H4645">
            <v>-18630</v>
          </cell>
          <cell r="I4645">
            <v>29970</v>
          </cell>
        </row>
        <row r="4646">
          <cell r="A4646">
            <v>40002821</v>
          </cell>
          <cell r="B4646" t="str">
            <v>0</v>
          </cell>
          <cell r="C4646" t="str">
            <v>CIP1</v>
          </cell>
          <cell r="D4646" t="str">
            <v>M004</v>
          </cell>
          <cell r="E4646">
            <v>43246</v>
          </cell>
          <cell r="F4646" t="str">
            <v>Cutting Table</v>
          </cell>
          <cell r="G4646">
            <v>18000</v>
          </cell>
          <cell r="H4646">
            <v>-6600</v>
          </cell>
          <cell r="I4646">
            <v>11400</v>
          </cell>
        </row>
        <row r="4647">
          <cell r="A4647">
            <v>40002822</v>
          </cell>
          <cell r="B4647" t="str">
            <v>0</v>
          </cell>
          <cell r="C4647" t="str">
            <v>CIP1</v>
          </cell>
          <cell r="D4647" t="str">
            <v>M004</v>
          </cell>
          <cell r="E4647">
            <v>43226</v>
          </cell>
          <cell r="F4647" t="str">
            <v>Cutting Table</v>
          </cell>
          <cell r="G4647">
            <v>25000</v>
          </cell>
          <cell r="H4647">
            <v>-9166.67</v>
          </cell>
          <cell r="I4647">
            <v>15833.33</v>
          </cell>
        </row>
        <row r="4648">
          <cell r="A4648">
            <v>40002823</v>
          </cell>
          <cell r="B4648" t="str">
            <v>0</v>
          </cell>
          <cell r="C4648" t="str">
            <v>CIP1</v>
          </cell>
          <cell r="D4648" t="str">
            <v>M004</v>
          </cell>
          <cell r="E4648">
            <v>43220</v>
          </cell>
          <cell r="F4648" t="str">
            <v>Shipment Trolly</v>
          </cell>
          <cell r="G4648">
            <v>21000</v>
          </cell>
          <cell r="H4648">
            <v>-7875</v>
          </cell>
          <cell r="I4648">
            <v>13125</v>
          </cell>
        </row>
        <row r="4649">
          <cell r="A4649">
            <v>40002824</v>
          </cell>
          <cell r="B4649" t="str">
            <v>0</v>
          </cell>
          <cell r="C4649" t="str">
            <v>CIP1</v>
          </cell>
          <cell r="D4649" t="str">
            <v>M004</v>
          </cell>
          <cell r="E4649">
            <v>43220</v>
          </cell>
          <cell r="F4649" t="str">
            <v>Shipment Trolly</v>
          </cell>
          <cell r="G4649">
            <v>15000</v>
          </cell>
          <cell r="H4649">
            <v>-5625</v>
          </cell>
          <cell r="I4649">
            <v>9375</v>
          </cell>
        </row>
        <row r="4650">
          <cell r="A4650">
            <v>40002825</v>
          </cell>
          <cell r="B4650" t="str">
            <v>0</v>
          </cell>
          <cell r="C4650" t="str">
            <v>CIP1</v>
          </cell>
          <cell r="D4650" t="str">
            <v>M004</v>
          </cell>
          <cell r="E4650">
            <v>43220</v>
          </cell>
          <cell r="F4650" t="str">
            <v>Shipment Trolly</v>
          </cell>
          <cell r="G4650">
            <v>15000</v>
          </cell>
          <cell r="H4650">
            <v>-5625</v>
          </cell>
          <cell r="I4650">
            <v>9375</v>
          </cell>
        </row>
        <row r="4651">
          <cell r="A4651">
            <v>40002826</v>
          </cell>
          <cell r="B4651" t="str">
            <v>0</v>
          </cell>
          <cell r="C4651" t="str">
            <v>CIP1</v>
          </cell>
          <cell r="D4651" t="str">
            <v>M004</v>
          </cell>
          <cell r="E4651">
            <v>43220</v>
          </cell>
          <cell r="F4651" t="str">
            <v>Shipment Trolly</v>
          </cell>
          <cell r="G4651">
            <v>15000</v>
          </cell>
          <cell r="H4651">
            <v>-5625</v>
          </cell>
          <cell r="I4651">
            <v>9375</v>
          </cell>
        </row>
        <row r="4652">
          <cell r="A4652">
            <v>40002827</v>
          </cell>
          <cell r="B4652" t="str">
            <v>0</v>
          </cell>
          <cell r="C4652" t="str">
            <v>CIP1</v>
          </cell>
          <cell r="D4652" t="str">
            <v>M004</v>
          </cell>
          <cell r="E4652">
            <v>43220</v>
          </cell>
          <cell r="F4652" t="str">
            <v>Shipment Trolly</v>
          </cell>
          <cell r="G4652">
            <v>15000</v>
          </cell>
          <cell r="H4652">
            <v>-5625</v>
          </cell>
          <cell r="I4652">
            <v>9375</v>
          </cell>
        </row>
        <row r="4653">
          <cell r="A4653">
            <v>40002828</v>
          </cell>
          <cell r="B4653" t="str">
            <v>0</v>
          </cell>
          <cell r="C4653" t="str">
            <v>CIP1</v>
          </cell>
          <cell r="D4653" t="str">
            <v>M004</v>
          </cell>
          <cell r="E4653">
            <v>43246</v>
          </cell>
          <cell r="F4653" t="str">
            <v>Quality Stand</v>
          </cell>
          <cell r="G4653">
            <v>201950</v>
          </cell>
          <cell r="H4653">
            <v>-74048.33</v>
          </cell>
          <cell r="I4653">
            <v>127901.67</v>
          </cell>
        </row>
        <row r="4654">
          <cell r="A4654">
            <v>40002829</v>
          </cell>
          <cell r="B4654" t="str">
            <v>0</v>
          </cell>
          <cell r="C4654" t="str">
            <v>CIP1</v>
          </cell>
          <cell r="D4654" t="str">
            <v>M004</v>
          </cell>
          <cell r="E4654">
            <v>43303</v>
          </cell>
          <cell r="F4654" t="str">
            <v>Side Table for Computer</v>
          </cell>
          <cell r="G4654">
            <v>17000</v>
          </cell>
          <cell r="H4654">
            <v>-5950</v>
          </cell>
          <cell r="I4654">
            <v>11050</v>
          </cell>
        </row>
        <row r="4655">
          <cell r="A4655">
            <v>40002830</v>
          </cell>
          <cell r="B4655" t="str">
            <v>0</v>
          </cell>
          <cell r="C4655" t="str">
            <v>CIP1</v>
          </cell>
          <cell r="D4655" t="str">
            <v>M004</v>
          </cell>
          <cell r="E4655">
            <v>43303</v>
          </cell>
          <cell r="F4655" t="str">
            <v>Side Table for Computer</v>
          </cell>
          <cell r="G4655">
            <v>6500</v>
          </cell>
          <cell r="H4655">
            <v>-2275</v>
          </cell>
          <cell r="I4655">
            <v>4225</v>
          </cell>
        </row>
        <row r="4656">
          <cell r="A4656">
            <v>40002831</v>
          </cell>
          <cell r="B4656" t="str">
            <v>0</v>
          </cell>
          <cell r="C4656" t="str">
            <v>CIP1</v>
          </cell>
          <cell r="D4656" t="str">
            <v>M004</v>
          </cell>
          <cell r="E4656">
            <v>43303</v>
          </cell>
          <cell r="F4656" t="str">
            <v>Side Table for Computer</v>
          </cell>
          <cell r="G4656">
            <v>6500</v>
          </cell>
          <cell r="H4656">
            <v>-2275</v>
          </cell>
          <cell r="I4656">
            <v>4225</v>
          </cell>
        </row>
        <row r="4657">
          <cell r="A4657">
            <v>40002832</v>
          </cell>
          <cell r="B4657" t="str">
            <v>0</v>
          </cell>
          <cell r="C4657" t="str">
            <v>CIP1</v>
          </cell>
          <cell r="D4657" t="str">
            <v>M004</v>
          </cell>
          <cell r="E4657">
            <v>43303</v>
          </cell>
          <cell r="F4657" t="str">
            <v>Side Table for Computer</v>
          </cell>
          <cell r="G4657">
            <v>6500</v>
          </cell>
          <cell r="H4657">
            <v>-2275</v>
          </cell>
          <cell r="I4657">
            <v>4225</v>
          </cell>
        </row>
        <row r="4658">
          <cell r="A4658">
            <v>40002833</v>
          </cell>
          <cell r="B4658" t="str">
            <v>0</v>
          </cell>
          <cell r="C4658" t="str">
            <v>CIP1</v>
          </cell>
          <cell r="D4658" t="str">
            <v>M004</v>
          </cell>
          <cell r="E4658">
            <v>43303</v>
          </cell>
          <cell r="F4658" t="str">
            <v>Side Table for Computer</v>
          </cell>
          <cell r="G4658">
            <v>8000</v>
          </cell>
          <cell r="H4658">
            <v>-2800</v>
          </cell>
          <cell r="I4658">
            <v>5200</v>
          </cell>
        </row>
        <row r="4659">
          <cell r="A4659">
            <v>40002834</v>
          </cell>
          <cell r="B4659" t="str">
            <v>0</v>
          </cell>
          <cell r="C4659" t="str">
            <v>CIP1</v>
          </cell>
          <cell r="D4659" t="str">
            <v>M004</v>
          </cell>
          <cell r="E4659">
            <v>43281</v>
          </cell>
          <cell r="F4659" t="str">
            <v>Swiver Chair-RAO010</v>
          </cell>
          <cell r="G4659">
            <v>12554</v>
          </cell>
          <cell r="H4659">
            <v>-4498.5200000000004</v>
          </cell>
          <cell r="I4659">
            <v>8055.48</v>
          </cell>
        </row>
        <row r="4660">
          <cell r="A4660">
            <v>40002835</v>
          </cell>
          <cell r="B4660" t="str">
            <v>0</v>
          </cell>
          <cell r="C4660" t="str">
            <v>CIP1</v>
          </cell>
          <cell r="D4660" t="str">
            <v>M004</v>
          </cell>
          <cell r="E4660">
            <v>43281</v>
          </cell>
          <cell r="F4660" t="str">
            <v>Swiver Chair-RAO010</v>
          </cell>
          <cell r="G4660">
            <v>12554</v>
          </cell>
          <cell r="H4660">
            <v>-4498.5200000000004</v>
          </cell>
          <cell r="I4660">
            <v>8055.48</v>
          </cell>
        </row>
        <row r="4661">
          <cell r="A4661">
            <v>40002836</v>
          </cell>
          <cell r="B4661" t="str">
            <v>0</v>
          </cell>
          <cell r="C4661" t="str">
            <v>CIP1</v>
          </cell>
          <cell r="D4661" t="str">
            <v>M004</v>
          </cell>
          <cell r="E4661">
            <v>43281</v>
          </cell>
          <cell r="F4661" t="str">
            <v>Swiver Chair-RAO010</v>
          </cell>
          <cell r="G4661">
            <v>12554</v>
          </cell>
          <cell r="H4661">
            <v>-4498.5200000000004</v>
          </cell>
          <cell r="I4661">
            <v>8055.48</v>
          </cell>
        </row>
        <row r="4662">
          <cell r="A4662">
            <v>40002837</v>
          </cell>
          <cell r="B4662" t="str">
            <v>0</v>
          </cell>
          <cell r="C4662" t="str">
            <v>CIP1</v>
          </cell>
          <cell r="D4662" t="str">
            <v>M004</v>
          </cell>
          <cell r="E4662">
            <v>43281</v>
          </cell>
          <cell r="F4662" t="str">
            <v>Swiver Chair-RAO010</v>
          </cell>
          <cell r="G4662">
            <v>12554</v>
          </cell>
          <cell r="H4662">
            <v>-4498.5200000000004</v>
          </cell>
          <cell r="I4662">
            <v>8055.48</v>
          </cell>
        </row>
        <row r="4663">
          <cell r="A4663">
            <v>40002838</v>
          </cell>
          <cell r="B4663" t="str">
            <v>0</v>
          </cell>
          <cell r="C4663" t="str">
            <v>CIP1</v>
          </cell>
          <cell r="D4663" t="str">
            <v>M004</v>
          </cell>
          <cell r="E4663">
            <v>43116</v>
          </cell>
          <cell r="F4663" t="str">
            <v>Plastic Busket</v>
          </cell>
          <cell r="G4663">
            <v>187340</v>
          </cell>
          <cell r="H4663">
            <v>-74936</v>
          </cell>
          <cell r="I4663">
            <v>112404</v>
          </cell>
        </row>
        <row r="4664">
          <cell r="A4664">
            <v>40002842</v>
          </cell>
          <cell r="B4664" t="str">
            <v>0</v>
          </cell>
          <cell r="C4664" t="str">
            <v>CIP1</v>
          </cell>
          <cell r="D4664" t="str">
            <v>M004</v>
          </cell>
          <cell r="E4664">
            <v>43045</v>
          </cell>
          <cell r="F4664" t="str">
            <v>Heavy floor mate blue color</v>
          </cell>
          <cell r="G4664">
            <v>432000</v>
          </cell>
          <cell r="H4664">
            <v>-180000</v>
          </cell>
          <cell r="I4664">
            <v>252000</v>
          </cell>
        </row>
        <row r="4665">
          <cell r="A4665">
            <v>40002843</v>
          </cell>
          <cell r="B4665" t="str">
            <v>0</v>
          </cell>
          <cell r="C4665" t="str">
            <v>CIP1</v>
          </cell>
          <cell r="D4665" t="str">
            <v>M004</v>
          </cell>
          <cell r="E4665">
            <v>42977</v>
          </cell>
          <cell r="F4665" t="str">
            <v>Cabinet with Sheet</v>
          </cell>
          <cell r="G4665">
            <v>576080.19999999995</v>
          </cell>
          <cell r="H4665">
            <v>-254435.42</v>
          </cell>
          <cell r="I4665">
            <v>321644.78000000003</v>
          </cell>
        </row>
        <row r="4666">
          <cell r="A4666">
            <v>40002848</v>
          </cell>
          <cell r="B4666" t="str">
            <v>0</v>
          </cell>
          <cell r="C4666" t="str">
            <v>CIP1</v>
          </cell>
          <cell r="D4666" t="str">
            <v>M004</v>
          </cell>
          <cell r="E4666">
            <v>43229</v>
          </cell>
          <cell r="F4666" t="str">
            <v>Stand Trolley</v>
          </cell>
          <cell r="G4666">
            <v>26500</v>
          </cell>
          <cell r="H4666">
            <v>-9716.67</v>
          </cell>
          <cell r="I4666">
            <v>16783.330000000002</v>
          </cell>
        </row>
        <row r="4667">
          <cell r="A4667">
            <v>40002849</v>
          </cell>
          <cell r="B4667" t="str">
            <v>0</v>
          </cell>
          <cell r="C4667" t="str">
            <v>CIP1</v>
          </cell>
          <cell r="D4667" t="str">
            <v>M004</v>
          </cell>
          <cell r="E4667">
            <v>43229</v>
          </cell>
          <cell r="F4667" t="str">
            <v>Stand Trolley</v>
          </cell>
          <cell r="G4667">
            <v>26500</v>
          </cell>
          <cell r="H4667">
            <v>-9716.67</v>
          </cell>
          <cell r="I4667">
            <v>16783.330000000002</v>
          </cell>
        </row>
        <row r="4668">
          <cell r="A4668">
            <v>40002850</v>
          </cell>
          <cell r="B4668" t="str">
            <v>0</v>
          </cell>
          <cell r="C4668" t="str">
            <v>CIP1</v>
          </cell>
          <cell r="D4668" t="str">
            <v>M004</v>
          </cell>
          <cell r="E4668">
            <v>43229</v>
          </cell>
          <cell r="F4668" t="str">
            <v>Stand Trolley</v>
          </cell>
          <cell r="G4668">
            <v>26500</v>
          </cell>
          <cell r="H4668">
            <v>-9716.67</v>
          </cell>
          <cell r="I4668">
            <v>16783.330000000002</v>
          </cell>
        </row>
        <row r="4669">
          <cell r="A4669">
            <v>40002851</v>
          </cell>
          <cell r="B4669" t="str">
            <v>0</v>
          </cell>
          <cell r="C4669" t="str">
            <v>CIP1</v>
          </cell>
          <cell r="D4669" t="str">
            <v>M004</v>
          </cell>
          <cell r="E4669">
            <v>43229</v>
          </cell>
          <cell r="F4669" t="str">
            <v>Stand Trolley</v>
          </cell>
          <cell r="G4669">
            <v>26500</v>
          </cell>
          <cell r="H4669">
            <v>-9716.67</v>
          </cell>
          <cell r="I4669">
            <v>16783.330000000002</v>
          </cell>
        </row>
        <row r="4670">
          <cell r="A4670">
            <v>40002852</v>
          </cell>
          <cell r="B4670" t="str">
            <v>0</v>
          </cell>
          <cell r="C4670" t="str">
            <v>CIP1</v>
          </cell>
          <cell r="D4670" t="str">
            <v>M004</v>
          </cell>
          <cell r="E4670">
            <v>43229</v>
          </cell>
          <cell r="F4670" t="str">
            <v>Stand Trolley</v>
          </cell>
          <cell r="G4670">
            <v>26500</v>
          </cell>
          <cell r="H4670">
            <v>-9716.67</v>
          </cell>
          <cell r="I4670">
            <v>16783.330000000002</v>
          </cell>
        </row>
        <row r="4671">
          <cell r="A4671">
            <v>40002853</v>
          </cell>
          <cell r="B4671" t="str">
            <v>0</v>
          </cell>
          <cell r="C4671" t="str">
            <v>CIP1</v>
          </cell>
          <cell r="D4671" t="str">
            <v>M004</v>
          </cell>
          <cell r="E4671">
            <v>43229</v>
          </cell>
          <cell r="F4671" t="str">
            <v>Stand Trolley</v>
          </cell>
          <cell r="G4671">
            <v>26500</v>
          </cell>
          <cell r="H4671">
            <v>-9716.67</v>
          </cell>
          <cell r="I4671">
            <v>16783.330000000002</v>
          </cell>
        </row>
        <row r="4672">
          <cell r="A4672">
            <v>40002854</v>
          </cell>
          <cell r="B4672" t="str">
            <v>0</v>
          </cell>
          <cell r="C4672" t="str">
            <v>CIP1</v>
          </cell>
          <cell r="D4672" t="str">
            <v>M004</v>
          </cell>
          <cell r="E4672">
            <v>43229</v>
          </cell>
          <cell r="F4672" t="str">
            <v>Table Trolley</v>
          </cell>
          <cell r="G4672">
            <v>76000</v>
          </cell>
          <cell r="H4672">
            <v>-27866.67</v>
          </cell>
          <cell r="I4672">
            <v>48133.33</v>
          </cell>
        </row>
        <row r="4673">
          <cell r="A4673">
            <v>40002855</v>
          </cell>
          <cell r="B4673" t="str">
            <v>0</v>
          </cell>
          <cell r="C4673" t="str">
            <v>CIP1</v>
          </cell>
          <cell r="D4673" t="str">
            <v>M004</v>
          </cell>
          <cell r="E4673">
            <v>43229</v>
          </cell>
          <cell r="F4673" t="str">
            <v>CPU Trolley</v>
          </cell>
          <cell r="G4673">
            <v>54999.99</v>
          </cell>
          <cell r="H4673">
            <v>-20166.669999999998</v>
          </cell>
          <cell r="I4673">
            <v>34833.32</v>
          </cell>
        </row>
        <row r="4674">
          <cell r="A4674">
            <v>40002856</v>
          </cell>
          <cell r="B4674" t="str">
            <v>0</v>
          </cell>
          <cell r="C4674" t="str">
            <v>CIP1</v>
          </cell>
          <cell r="D4674" t="str">
            <v>M004</v>
          </cell>
          <cell r="E4674">
            <v>43229</v>
          </cell>
          <cell r="F4674" t="str">
            <v>Cutting Table</v>
          </cell>
          <cell r="G4674">
            <v>28650.01</v>
          </cell>
          <cell r="H4674">
            <v>-10505</v>
          </cell>
          <cell r="I4674">
            <v>18145.009999999998</v>
          </cell>
        </row>
        <row r="4675">
          <cell r="A4675">
            <v>40002857</v>
          </cell>
          <cell r="B4675" t="str">
            <v>0</v>
          </cell>
          <cell r="C4675" t="str">
            <v>CIP1</v>
          </cell>
          <cell r="D4675" t="str">
            <v>M004</v>
          </cell>
          <cell r="E4675">
            <v>43251</v>
          </cell>
          <cell r="F4675" t="str">
            <v>Helper Table</v>
          </cell>
          <cell r="G4675">
            <v>42000</v>
          </cell>
          <cell r="H4675">
            <v>-15400</v>
          </cell>
          <cell r="I4675">
            <v>26600</v>
          </cell>
        </row>
        <row r="4676">
          <cell r="A4676">
            <v>40002858</v>
          </cell>
          <cell r="B4676" t="str">
            <v>0</v>
          </cell>
          <cell r="C4676" t="str">
            <v>CIP1</v>
          </cell>
          <cell r="D4676" t="str">
            <v>M004</v>
          </cell>
          <cell r="E4676">
            <v>43251</v>
          </cell>
          <cell r="F4676" t="str">
            <v>Side Stand</v>
          </cell>
          <cell r="G4676">
            <v>12750.01</v>
          </cell>
          <cell r="H4676">
            <v>-4675</v>
          </cell>
          <cell r="I4676">
            <v>8075.01</v>
          </cell>
        </row>
        <row r="4677">
          <cell r="A4677">
            <v>40002859</v>
          </cell>
          <cell r="B4677" t="str">
            <v>0</v>
          </cell>
          <cell r="C4677" t="str">
            <v>CIP1</v>
          </cell>
          <cell r="D4677" t="str">
            <v>M004</v>
          </cell>
          <cell r="E4677">
            <v>43251</v>
          </cell>
          <cell r="F4677" t="str">
            <v>QC Table</v>
          </cell>
          <cell r="G4677">
            <v>5599.99</v>
          </cell>
          <cell r="H4677">
            <v>-2053.33</v>
          </cell>
          <cell r="I4677">
            <v>3546.66</v>
          </cell>
        </row>
        <row r="4678">
          <cell r="A4678">
            <v>40002860</v>
          </cell>
          <cell r="B4678" t="str">
            <v>0</v>
          </cell>
          <cell r="C4678" t="str">
            <v>CIP1</v>
          </cell>
          <cell r="D4678" t="str">
            <v>M004</v>
          </cell>
          <cell r="E4678">
            <v>43251</v>
          </cell>
          <cell r="F4678" t="str">
            <v>QC Table</v>
          </cell>
          <cell r="G4678">
            <v>5599.99</v>
          </cell>
          <cell r="H4678">
            <v>-2053.33</v>
          </cell>
          <cell r="I4678">
            <v>3546.66</v>
          </cell>
        </row>
        <row r="4679">
          <cell r="A4679">
            <v>40002861</v>
          </cell>
          <cell r="B4679" t="str">
            <v>0</v>
          </cell>
          <cell r="C4679" t="str">
            <v>CIP1</v>
          </cell>
          <cell r="D4679" t="str">
            <v>M004</v>
          </cell>
          <cell r="E4679">
            <v>43251</v>
          </cell>
          <cell r="F4679" t="str">
            <v>QC Table</v>
          </cell>
          <cell r="G4679">
            <v>5599.99</v>
          </cell>
          <cell r="H4679">
            <v>-2053.33</v>
          </cell>
          <cell r="I4679">
            <v>3546.66</v>
          </cell>
        </row>
        <row r="4680">
          <cell r="A4680">
            <v>40002862</v>
          </cell>
          <cell r="B4680" t="str">
            <v>0</v>
          </cell>
          <cell r="C4680" t="str">
            <v>CIP1</v>
          </cell>
          <cell r="D4680" t="str">
            <v>M004</v>
          </cell>
          <cell r="E4680">
            <v>43251</v>
          </cell>
          <cell r="F4680" t="str">
            <v>QC Table</v>
          </cell>
          <cell r="G4680">
            <v>5599.99</v>
          </cell>
          <cell r="H4680">
            <v>-2053.33</v>
          </cell>
          <cell r="I4680">
            <v>3546.66</v>
          </cell>
        </row>
        <row r="4681">
          <cell r="A4681">
            <v>40002863</v>
          </cell>
          <cell r="B4681" t="str">
            <v>0</v>
          </cell>
          <cell r="C4681" t="str">
            <v>CIP1</v>
          </cell>
          <cell r="D4681" t="str">
            <v>M004</v>
          </cell>
          <cell r="E4681">
            <v>43251</v>
          </cell>
          <cell r="F4681" t="str">
            <v>QC Table</v>
          </cell>
          <cell r="G4681">
            <v>5599.99</v>
          </cell>
          <cell r="H4681">
            <v>-2053.33</v>
          </cell>
          <cell r="I4681">
            <v>3546.66</v>
          </cell>
        </row>
        <row r="4682">
          <cell r="A4682">
            <v>40002864</v>
          </cell>
          <cell r="B4682" t="str">
            <v>0</v>
          </cell>
          <cell r="C4682" t="str">
            <v>CIP1</v>
          </cell>
          <cell r="D4682" t="str">
            <v>M004</v>
          </cell>
          <cell r="E4682">
            <v>43251</v>
          </cell>
          <cell r="F4682" t="str">
            <v>Audit Table</v>
          </cell>
          <cell r="G4682">
            <v>13500.01</v>
          </cell>
          <cell r="H4682">
            <v>-4950</v>
          </cell>
          <cell r="I4682">
            <v>8550.01</v>
          </cell>
        </row>
        <row r="4683">
          <cell r="A4683">
            <v>40002865</v>
          </cell>
          <cell r="B4683" t="str">
            <v>0</v>
          </cell>
          <cell r="C4683" t="str">
            <v>CIP1</v>
          </cell>
          <cell r="D4683" t="str">
            <v>M004</v>
          </cell>
          <cell r="E4683">
            <v>43251</v>
          </cell>
          <cell r="F4683" t="str">
            <v>Audit Table</v>
          </cell>
          <cell r="G4683">
            <v>13500.01</v>
          </cell>
          <cell r="H4683">
            <v>-4950</v>
          </cell>
          <cell r="I4683">
            <v>8550.01</v>
          </cell>
        </row>
        <row r="4684">
          <cell r="A4684">
            <v>40002866</v>
          </cell>
          <cell r="B4684" t="str">
            <v>0</v>
          </cell>
          <cell r="C4684" t="str">
            <v>CIP1</v>
          </cell>
          <cell r="D4684" t="str">
            <v>M004</v>
          </cell>
          <cell r="E4684">
            <v>43251</v>
          </cell>
          <cell r="F4684" t="str">
            <v>Input Trolley</v>
          </cell>
          <cell r="G4684">
            <v>18000</v>
          </cell>
          <cell r="H4684">
            <v>-6600</v>
          </cell>
          <cell r="I4684">
            <v>11400</v>
          </cell>
        </row>
        <row r="4685">
          <cell r="A4685">
            <v>40002867</v>
          </cell>
          <cell r="B4685" t="str">
            <v>0</v>
          </cell>
          <cell r="C4685" t="str">
            <v>CIP1</v>
          </cell>
          <cell r="D4685" t="str">
            <v>M004</v>
          </cell>
          <cell r="E4685">
            <v>43251</v>
          </cell>
          <cell r="F4685" t="str">
            <v>Alter stand</v>
          </cell>
          <cell r="G4685">
            <v>21000.01</v>
          </cell>
          <cell r="H4685">
            <v>-7700</v>
          </cell>
          <cell r="I4685">
            <v>13300.01</v>
          </cell>
        </row>
        <row r="4686">
          <cell r="A4686">
            <v>40002868</v>
          </cell>
          <cell r="B4686" t="str">
            <v>0</v>
          </cell>
          <cell r="C4686" t="str">
            <v>CIP1</v>
          </cell>
          <cell r="D4686" t="str">
            <v>M004</v>
          </cell>
          <cell r="E4686">
            <v>43251</v>
          </cell>
          <cell r="F4686" t="str">
            <v>Output Rack</v>
          </cell>
          <cell r="G4686">
            <v>26000.01</v>
          </cell>
          <cell r="H4686">
            <v>-9533.33</v>
          </cell>
          <cell r="I4686">
            <v>16466.68</v>
          </cell>
        </row>
        <row r="4687">
          <cell r="A4687">
            <v>40002869</v>
          </cell>
          <cell r="B4687" t="str">
            <v>0</v>
          </cell>
          <cell r="C4687" t="str">
            <v>CIP1</v>
          </cell>
          <cell r="D4687" t="str">
            <v>M004</v>
          </cell>
          <cell r="E4687">
            <v>43233</v>
          </cell>
          <cell r="F4687" t="str">
            <v>Operator Chair-CO-0185</v>
          </cell>
          <cell r="G4687">
            <v>2800</v>
          </cell>
          <cell r="H4687">
            <v>-1026.67</v>
          </cell>
          <cell r="I4687">
            <v>1773.33</v>
          </cell>
        </row>
        <row r="4688">
          <cell r="A4688">
            <v>40002870</v>
          </cell>
          <cell r="B4688" t="str">
            <v>0</v>
          </cell>
          <cell r="C4688" t="str">
            <v>CIP1</v>
          </cell>
          <cell r="D4688" t="str">
            <v>M004</v>
          </cell>
          <cell r="E4688">
            <v>43233</v>
          </cell>
          <cell r="F4688" t="str">
            <v>Operator Chair-CO-0185</v>
          </cell>
          <cell r="G4688">
            <v>2800</v>
          </cell>
          <cell r="H4688">
            <v>-1026.67</v>
          </cell>
          <cell r="I4688">
            <v>1773.33</v>
          </cell>
        </row>
        <row r="4689">
          <cell r="A4689">
            <v>40002871</v>
          </cell>
          <cell r="B4689" t="str">
            <v>0</v>
          </cell>
          <cell r="C4689" t="str">
            <v>CIP1</v>
          </cell>
          <cell r="D4689" t="str">
            <v>M004</v>
          </cell>
          <cell r="E4689">
            <v>43233</v>
          </cell>
          <cell r="F4689" t="str">
            <v>Operator Chair-CO-0185</v>
          </cell>
          <cell r="G4689">
            <v>2800</v>
          </cell>
          <cell r="H4689">
            <v>-1026.67</v>
          </cell>
          <cell r="I4689">
            <v>1773.33</v>
          </cell>
        </row>
        <row r="4690">
          <cell r="A4690">
            <v>40002872</v>
          </cell>
          <cell r="B4690" t="str">
            <v>0</v>
          </cell>
          <cell r="C4690" t="str">
            <v>CIP1</v>
          </cell>
          <cell r="D4690" t="str">
            <v>M004</v>
          </cell>
          <cell r="E4690">
            <v>43233</v>
          </cell>
          <cell r="F4690" t="str">
            <v>Operator Chair-CO-0185</v>
          </cell>
          <cell r="G4690">
            <v>2800</v>
          </cell>
          <cell r="H4690">
            <v>-1026.67</v>
          </cell>
          <cell r="I4690">
            <v>1773.33</v>
          </cell>
        </row>
        <row r="4691">
          <cell r="A4691">
            <v>40002873</v>
          </cell>
          <cell r="B4691" t="str">
            <v>0</v>
          </cell>
          <cell r="C4691" t="str">
            <v>CIP1</v>
          </cell>
          <cell r="D4691" t="str">
            <v>M004</v>
          </cell>
          <cell r="E4691">
            <v>43233</v>
          </cell>
          <cell r="F4691" t="str">
            <v>Operator Chair-CO-0185</v>
          </cell>
          <cell r="G4691">
            <v>2800</v>
          </cell>
          <cell r="H4691">
            <v>-1026.67</v>
          </cell>
          <cell r="I4691">
            <v>1773.33</v>
          </cell>
        </row>
        <row r="4692">
          <cell r="A4692">
            <v>40002900</v>
          </cell>
          <cell r="B4692" t="str">
            <v>0</v>
          </cell>
          <cell r="C4692" t="str">
            <v>CIP1</v>
          </cell>
          <cell r="D4692" t="str">
            <v>M004</v>
          </cell>
          <cell r="E4692">
            <v>43281</v>
          </cell>
          <cell r="F4692" t="str">
            <v>Selling Fan-56''</v>
          </cell>
          <cell r="G4692">
            <v>2950</v>
          </cell>
          <cell r="H4692">
            <v>-1057.08</v>
          </cell>
          <cell r="I4692">
            <v>1892.92</v>
          </cell>
        </row>
        <row r="4693">
          <cell r="A4693">
            <v>40002901</v>
          </cell>
          <cell r="B4693" t="str">
            <v>0</v>
          </cell>
          <cell r="C4693" t="str">
            <v>CIP1</v>
          </cell>
          <cell r="D4693" t="str">
            <v>M004</v>
          </cell>
          <cell r="E4693">
            <v>43281</v>
          </cell>
          <cell r="F4693" t="str">
            <v>Selling Fan-56''</v>
          </cell>
          <cell r="G4693">
            <v>2950</v>
          </cell>
          <cell r="H4693">
            <v>-1057.08</v>
          </cell>
          <cell r="I4693">
            <v>1892.92</v>
          </cell>
        </row>
        <row r="4694">
          <cell r="A4694">
            <v>40002902</v>
          </cell>
          <cell r="B4694" t="str">
            <v>0</v>
          </cell>
          <cell r="C4694" t="str">
            <v>CIP1</v>
          </cell>
          <cell r="D4694" t="str">
            <v>M004</v>
          </cell>
          <cell r="E4694">
            <v>43281</v>
          </cell>
          <cell r="F4694" t="str">
            <v>Selling Fan-56''</v>
          </cell>
          <cell r="G4694">
            <v>2950</v>
          </cell>
          <cell r="H4694">
            <v>-1057.08</v>
          </cell>
          <cell r="I4694">
            <v>1892.92</v>
          </cell>
        </row>
        <row r="4695">
          <cell r="A4695">
            <v>40002903</v>
          </cell>
          <cell r="B4695" t="str">
            <v>0</v>
          </cell>
          <cell r="C4695" t="str">
            <v>CIP1</v>
          </cell>
          <cell r="D4695" t="str">
            <v>M004</v>
          </cell>
          <cell r="E4695">
            <v>43281</v>
          </cell>
          <cell r="F4695" t="str">
            <v>Selling Fan-56''</v>
          </cell>
          <cell r="G4695">
            <v>2950</v>
          </cell>
          <cell r="H4695">
            <v>-1057.08</v>
          </cell>
          <cell r="I4695">
            <v>1892.92</v>
          </cell>
        </row>
        <row r="4696">
          <cell r="A4696">
            <v>40002904</v>
          </cell>
          <cell r="B4696" t="str">
            <v>0</v>
          </cell>
          <cell r="C4696" t="str">
            <v>CIP1</v>
          </cell>
          <cell r="D4696" t="str">
            <v>M004</v>
          </cell>
          <cell r="E4696">
            <v>43281</v>
          </cell>
          <cell r="F4696" t="str">
            <v>Selling Fan-56''</v>
          </cell>
          <cell r="G4696">
            <v>2950</v>
          </cell>
          <cell r="H4696">
            <v>-1057.08</v>
          </cell>
          <cell r="I4696">
            <v>1892.92</v>
          </cell>
        </row>
        <row r="4697">
          <cell r="A4697">
            <v>40002905</v>
          </cell>
          <cell r="B4697" t="str">
            <v>0</v>
          </cell>
          <cell r="C4697" t="str">
            <v>CIP1</v>
          </cell>
          <cell r="D4697" t="str">
            <v>M004</v>
          </cell>
          <cell r="E4697">
            <v>43257</v>
          </cell>
          <cell r="F4697" t="str">
            <v>Side stand</v>
          </cell>
          <cell r="G4697">
            <v>12750</v>
          </cell>
          <cell r="H4697">
            <v>-4568.75</v>
          </cell>
          <cell r="I4697">
            <v>8181.25</v>
          </cell>
        </row>
        <row r="4698">
          <cell r="A4698">
            <v>40002906</v>
          </cell>
          <cell r="B4698" t="str">
            <v>0</v>
          </cell>
          <cell r="C4698" t="str">
            <v>CIP1</v>
          </cell>
          <cell r="D4698" t="str">
            <v>M004</v>
          </cell>
          <cell r="E4698">
            <v>43257</v>
          </cell>
          <cell r="F4698" t="str">
            <v>Plain Table</v>
          </cell>
          <cell r="G4698">
            <v>4200</v>
          </cell>
          <cell r="H4698">
            <v>-1505</v>
          </cell>
          <cell r="I4698">
            <v>2695</v>
          </cell>
        </row>
        <row r="4699">
          <cell r="A4699">
            <v>40002907</v>
          </cell>
          <cell r="B4699" t="str">
            <v>0</v>
          </cell>
          <cell r="C4699" t="str">
            <v>CIP1</v>
          </cell>
          <cell r="D4699" t="str">
            <v>M004</v>
          </cell>
          <cell r="E4699">
            <v>43257</v>
          </cell>
          <cell r="F4699" t="str">
            <v>Plain Table</v>
          </cell>
          <cell r="G4699">
            <v>4200</v>
          </cell>
          <cell r="H4699">
            <v>-1505</v>
          </cell>
          <cell r="I4699">
            <v>2695</v>
          </cell>
        </row>
        <row r="4700">
          <cell r="A4700">
            <v>40002908</v>
          </cell>
          <cell r="B4700" t="str">
            <v>0</v>
          </cell>
          <cell r="C4700" t="str">
            <v>CIP1</v>
          </cell>
          <cell r="D4700" t="str">
            <v>M004</v>
          </cell>
          <cell r="E4700">
            <v>43257</v>
          </cell>
          <cell r="F4700" t="str">
            <v>Plain Table</v>
          </cell>
          <cell r="G4700">
            <v>4200</v>
          </cell>
          <cell r="H4700">
            <v>-1505</v>
          </cell>
          <cell r="I4700">
            <v>2695</v>
          </cell>
        </row>
        <row r="4701">
          <cell r="A4701">
            <v>40002909</v>
          </cell>
          <cell r="B4701" t="str">
            <v>0</v>
          </cell>
          <cell r="C4701" t="str">
            <v>CIP1</v>
          </cell>
          <cell r="D4701" t="str">
            <v>M004</v>
          </cell>
          <cell r="E4701">
            <v>43264</v>
          </cell>
          <cell r="F4701" t="str">
            <v>Exhaust Fan 54''x54''</v>
          </cell>
          <cell r="G4701">
            <v>65673.2</v>
          </cell>
          <cell r="H4701">
            <v>-23532.9</v>
          </cell>
          <cell r="I4701">
            <v>42140.3</v>
          </cell>
        </row>
        <row r="4702">
          <cell r="A4702">
            <v>40002910</v>
          </cell>
          <cell r="B4702" t="str">
            <v>0</v>
          </cell>
          <cell r="C4702" t="str">
            <v>CIP1</v>
          </cell>
          <cell r="D4702" t="str">
            <v>M004</v>
          </cell>
          <cell r="E4702">
            <v>43264</v>
          </cell>
          <cell r="F4702" t="str">
            <v>Exhaust Fan 54''x54''</v>
          </cell>
          <cell r="G4702">
            <v>65673.2</v>
          </cell>
          <cell r="H4702">
            <v>-23532.9</v>
          </cell>
          <cell r="I4702">
            <v>42140.3</v>
          </cell>
        </row>
        <row r="4703">
          <cell r="A4703">
            <v>40002911</v>
          </cell>
          <cell r="B4703" t="str">
            <v>0</v>
          </cell>
          <cell r="C4703" t="str">
            <v>CIP1</v>
          </cell>
          <cell r="D4703" t="str">
            <v>M004</v>
          </cell>
          <cell r="E4703">
            <v>43264</v>
          </cell>
          <cell r="F4703" t="str">
            <v>Exhaust Fan 54''x54''</v>
          </cell>
          <cell r="G4703">
            <v>65673.2</v>
          </cell>
          <cell r="H4703">
            <v>-23532.9</v>
          </cell>
          <cell r="I4703">
            <v>42140.3</v>
          </cell>
        </row>
        <row r="4704">
          <cell r="A4704">
            <v>40002912</v>
          </cell>
          <cell r="B4704" t="str">
            <v>0</v>
          </cell>
          <cell r="C4704" t="str">
            <v>CIP1</v>
          </cell>
          <cell r="D4704" t="str">
            <v>M004</v>
          </cell>
          <cell r="E4704">
            <v>43264</v>
          </cell>
          <cell r="F4704" t="str">
            <v>Exhaust Fan 54''x54''</v>
          </cell>
          <cell r="G4704">
            <v>65673.2</v>
          </cell>
          <cell r="H4704">
            <v>-23532.9</v>
          </cell>
          <cell r="I4704">
            <v>42140.3</v>
          </cell>
        </row>
        <row r="4705">
          <cell r="A4705">
            <v>40002913</v>
          </cell>
          <cell r="B4705" t="str">
            <v>0</v>
          </cell>
          <cell r="C4705" t="str">
            <v>CIP1</v>
          </cell>
          <cell r="D4705" t="str">
            <v>M004</v>
          </cell>
          <cell r="E4705">
            <v>43264</v>
          </cell>
          <cell r="F4705" t="str">
            <v>Exhaust Fan 54''x54''</v>
          </cell>
          <cell r="G4705">
            <v>65673.2</v>
          </cell>
          <cell r="H4705">
            <v>-23532.9</v>
          </cell>
          <cell r="I4705">
            <v>42140.3</v>
          </cell>
        </row>
        <row r="4706">
          <cell r="A4706">
            <v>40002914</v>
          </cell>
          <cell r="B4706" t="str">
            <v>0</v>
          </cell>
          <cell r="C4706" t="str">
            <v>CIP1</v>
          </cell>
          <cell r="D4706" t="str">
            <v>M004</v>
          </cell>
          <cell r="E4706">
            <v>43252</v>
          </cell>
          <cell r="F4706" t="str">
            <v>CIBD-Washing Machine-Samsung Front Loading</v>
          </cell>
          <cell r="G4706">
            <v>72000</v>
          </cell>
          <cell r="H4706">
            <v>-25800</v>
          </cell>
          <cell r="I4706">
            <v>46200</v>
          </cell>
        </row>
        <row r="4707">
          <cell r="A4707">
            <v>40002915</v>
          </cell>
          <cell r="B4707" t="str">
            <v>0</v>
          </cell>
          <cell r="C4707" t="str">
            <v>CIP1</v>
          </cell>
          <cell r="D4707" t="str">
            <v>M004</v>
          </cell>
          <cell r="E4707">
            <v>43301</v>
          </cell>
          <cell r="F4707" t="str">
            <v>Operator Chair</v>
          </cell>
          <cell r="G4707">
            <v>42000</v>
          </cell>
          <cell r="H4707">
            <v>-14700</v>
          </cell>
          <cell r="I4707">
            <v>27300</v>
          </cell>
        </row>
        <row r="4708">
          <cell r="A4708">
            <v>40002936</v>
          </cell>
          <cell r="B4708" t="str">
            <v>0</v>
          </cell>
          <cell r="C4708" t="str">
            <v>CIP1</v>
          </cell>
          <cell r="D4708" t="str">
            <v>M004</v>
          </cell>
          <cell r="E4708">
            <v>43345</v>
          </cell>
          <cell r="F4708" t="str">
            <v>Epic-Furniture for Uttara Office-RDC</v>
          </cell>
          <cell r="G4708">
            <v>842410</v>
          </cell>
          <cell r="H4708">
            <v>-280803.33</v>
          </cell>
          <cell r="I4708">
            <v>561606.67000000004</v>
          </cell>
        </row>
        <row r="4709">
          <cell r="A4709">
            <v>40002962</v>
          </cell>
          <cell r="B4709" t="str">
            <v>0</v>
          </cell>
          <cell r="C4709" t="str">
            <v>CIP1</v>
          </cell>
          <cell r="D4709" t="str">
            <v>M004</v>
          </cell>
          <cell r="E4709">
            <v>43408</v>
          </cell>
          <cell r="F4709" t="str">
            <v>SS Trolly-Uniqlo GMT</v>
          </cell>
          <cell r="G4709">
            <v>35000</v>
          </cell>
          <cell r="H4709">
            <v>-11083.33</v>
          </cell>
          <cell r="I4709">
            <v>23916.67</v>
          </cell>
        </row>
        <row r="4710">
          <cell r="A4710">
            <v>40002963</v>
          </cell>
          <cell r="B4710" t="str">
            <v>0</v>
          </cell>
          <cell r="C4710" t="str">
            <v>CIP1</v>
          </cell>
          <cell r="D4710" t="str">
            <v>M004</v>
          </cell>
          <cell r="E4710">
            <v>43408</v>
          </cell>
          <cell r="F4710" t="str">
            <v>SS Trolly-Uniqlo GMT</v>
          </cell>
          <cell r="G4710">
            <v>35000</v>
          </cell>
          <cell r="H4710">
            <v>-11083.33</v>
          </cell>
          <cell r="I4710">
            <v>23916.67</v>
          </cell>
        </row>
        <row r="4711">
          <cell r="A4711">
            <v>40002964</v>
          </cell>
          <cell r="B4711" t="str">
            <v>0</v>
          </cell>
          <cell r="C4711" t="str">
            <v>CIP1</v>
          </cell>
          <cell r="D4711" t="str">
            <v>M004</v>
          </cell>
          <cell r="E4711">
            <v>43408</v>
          </cell>
          <cell r="F4711" t="str">
            <v>SS Trolly-Uniqlo GMT</v>
          </cell>
          <cell r="G4711">
            <v>35000</v>
          </cell>
          <cell r="H4711">
            <v>-11083.33</v>
          </cell>
          <cell r="I4711">
            <v>23916.67</v>
          </cell>
        </row>
        <row r="4712">
          <cell r="A4712">
            <v>40002965</v>
          </cell>
          <cell r="B4712" t="str">
            <v>0</v>
          </cell>
          <cell r="C4712" t="str">
            <v>CIP1</v>
          </cell>
          <cell r="D4712" t="str">
            <v>M004</v>
          </cell>
          <cell r="E4712">
            <v>43408</v>
          </cell>
          <cell r="F4712" t="str">
            <v>SS Trolly-Uniqlo GMT</v>
          </cell>
          <cell r="G4712">
            <v>35000</v>
          </cell>
          <cell r="H4712">
            <v>-11083.33</v>
          </cell>
          <cell r="I4712">
            <v>23916.67</v>
          </cell>
        </row>
        <row r="4713">
          <cell r="A4713">
            <v>40002966</v>
          </cell>
          <cell r="B4713" t="str">
            <v>0</v>
          </cell>
          <cell r="C4713" t="str">
            <v>CIP1</v>
          </cell>
          <cell r="D4713" t="str">
            <v>M004</v>
          </cell>
          <cell r="E4713">
            <v>43408</v>
          </cell>
          <cell r="F4713" t="str">
            <v>SS Trolly-Uniqlo GMT</v>
          </cell>
          <cell r="G4713">
            <v>35000</v>
          </cell>
          <cell r="H4713">
            <v>-11083.33</v>
          </cell>
          <cell r="I4713">
            <v>23916.67</v>
          </cell>
        </row>
        <row r="4714">
          <cell r="A4714">
            <v>40002967</v>
          </cell>
          <cell r="B4714" t="str">
            <v>0</v>
          </cell>
          <cell r="C4714" t="str">
            <v>CIP1</v>
          </cell>
          <cell r="D4714" t="str">
            <v>M004</v>
          </cell>
          <cell r="E4714">
            <v>43408</v>
          </cell>
          <cell r="F4714" t="str">
            <v>SS Trolly-Uniqlo GMT</v>
          </cell>
          <cell r="G4714">
            <v>35000</v>
          </cell>
          <cell r="H4714">
            <v>-11083.33</v>
          </cell>
          <cell r="I4714">
            <v>23916.67</v>
          </cell>
        </row>
        <row r="4715">
          <cell r="A4715">
            <v>40002968</v>
          </cell>
          <cell r="B4715" t="str">
            <v>0</v>
          </cell>
          <cell r="C4715" t="str">
            <v>CIP1</v>
          </cell>
          <cell r="D4715" t="str">
            <v>M004</v>
          </cell>
          <cell r="E4715">
            <v>43470</v>
          </cell>
          <cell r="F4715" t="str">
            <v>Executive Chair</v>
          </cell>
          <cell r="G4715">
            <v>5500</v>
          </cell>
          <cell r="H4715">
            <v>-1650</v>
          </cell>
          <cell r="I4715">
            <v>3850</v>
          </cell>
        </row>
        <row r="4716">
          <cell r="A4716">
            <v>40002969</v>
          </cell>
          <cell r="B4716" t="str">
            <v>0</v>
          </cell>
          <cell r="C4716" t="str">
            <v>CIP1</v>
          </cell>
          <cell r="D4716" t="str">
            <v>M004</v>
          </cell>
          <cell r="E4716">
            <v>43470</v>
          </cell>
          <cell r="F4716" t="str">
            <v>Executive Chair</v>
          </cell>
          <cell r="G4716">
            <v>5500</v>
          </cell>
          <cell r="H4716">
            <v>-1650</v>
          </cell>
          <cell r="I4716">
            <v>3850</v>
          </cell>
        </row>
        <row r="4717">
          <cell r="A4717">
            <v>40002970</v>
          </cell>
          <cell r="B4717" t="str">
            <v>0</v>
          </cell>
          <cell r="C4717" t="str">
            <v>CIP1</v>
          </cell>
          <cell r="D4717" t="str">
            <v>M004</v>
          </cell>
          <cell r="E4717">
            <v>43470</v>
          </cell>
          <cell r="F4717" t="str">
            <v>Executive Chair</v>
          </cell>
          <cell r="G4717">
            <v>5500</v>
          </cell>
          <cell r="H4717">
            <v>-1650</v>
          </cell>
          <cell r="I4717">
            <v>3850</v>
          </cell>
        </row>
        <row r="4718">
          <cell r="A4718">
            <v>40002971</v>
          </cell>
          <cell r="B4718" t="str">
            <v>0</v>
          </cell>
          <cell r="C4718" t="str">
            <v>CIP1</v>
          </cell>
          <cell r="D4718" t="str">
            <v>M004</v>
          </cell>
          <cell r="E4718">
            <v>43470</v>
          </cell>
          <cell r="F4718" t="str">
            <v>Executive Chair</v>
          </cell>
          <cell r="G4718">
            <v>5500</v>
          </cell>
          <cell r="H4718">
            <v>-1650</v>
          </cell>
          <cell r="I4718">
            <v>3850</v>
          </cell>
        </row>
        <row r="4719">
          <cell r="A4719">
            <v>40002972</v>
          </cell>
          <cell r="B4719" t="str">
            <v>0</v>
          </cell>
          <cell r="C4719" t="str">
            <v>CIP1</v>
          </cell>
          <cell r="D4719" t="str">
            <v>M004</v>
          </cell>
          <cell r="E4719">
            <v>43470</v>
          </cell>
          <cell r="F4719" t="str">
            <v>Executive Chair</v>
          </cell>
          <cell r="G4719">
            <v>5500</v>
          </cell>
          <cell r="H4719">
            <v>-1650</v>
          </cell>
          <cell r="I4719">
            <v>3850</v>
          </cell>
        </row>
        <row r="4720">
          <cell r="A4720">
            <v>40002973</v>
          </cell>
          <cell r="B4720" t="str">
            <v>0</v>
          </cell>
          <cell r="C4720" t="str">
            <v>CIP1</v>
          </cell>
          <cell r="D4720" t="str">
            <v>M004</v>
          </cell>
          <cell r="E4720">
            <v>43508</v>
          </cell>
          <cell r="F4720" t="str">
            <v>Cutting table</v>
          </cell>
          <cell r="G4720">
            <v>140625</v>
          </cell>
          <cell r="H4720">
            <v>-41015.629999999997</v>
          </cell>
          <cell r="I4720">
            <v>99609.37</v>
          </cell>
        </row>
        <row r="4721">
          <cell r="A4721">
            <v>40002974</v>
          </cell>
          <cell r="B4721" t="str">
            <v>0</v>
          </cell>
          <cell r="C4721" t="str">
            <v>CIP1</v>
          </cell>
          <cell r="D4721" t="str">
            <v>M004</v>
          </cell>
          <cell r="E4721">
            <v>43508</v>
          </cell>
          <cell r="F4721" t="str">
            <v>Cutting table</v>
          </cell>
          <cell r="G4721">
            <v>161500</v>
          </cell>
          <cell r="H4721">
            <v>-47104.17</v>
          </cell>
          <cell r="I4721">
            <v>114395.83</v>
          </cell>
        </row>
        <row r="4722">
          <cell r="A4722">
            <v>40002975</v>
          </cell>
          <cell r="B4722" t="str">
            <v>0</v>
          </cell>
          <cell r="C4722" t="str">
            <v>CIP1</v>
          </cell>
          <cell r="D4722" t="str">
            <v>M004</v>
          </cell>
          <cell r="E4722">
            <v>43508</v>
          </cell>
          <cell r="F4722" t="str">
            <v>Cutting table</v>
          </cell>
          <cell r="G4722">
            <v>125000</v>
          </cell>
          <cell r="H4722">
            <v>-36458.33</v>
          </cell>
          <cell r="I4722">
            <v>88541.67</v>
          </cell>
        </row>
        <row r="4723">
          <cell r="A4723">
            <v>40002976</v>
          </cell>
          <cell r="B4723" t="str">
            <v>0</v>
          </cell>
          <cell r="C4723" t="str">
            <v>CIP1</v>
          </cell>
          <cell r="D4723" t="str">
            <v>M004</v>
          </cell>
          <cell r="E4723">
            <v>43496</v>
          </cell>
          <cell r="F4723" t="str">
            <v>Furniture for EGH</v>
          </cell>
          <cell r="G4723">
            <v>1500000</v>
          </cell>
          <cell r="H4723">
            <v>-450000</v>
          </cell>
          <cell r="I4723">
            <v>1050000</v>
          </cell>
        </row>
        <row r="4724">
          <cell r="A4724">
            <v>40002977</v>
          </cell>
          <cell r="B4724" t="str">
            <v>0</v>
          </cell>
          <cell r="C4724" t="str">
            <v>CIP1</v>
          </cell>
          <cell r="D4724" t="str">
            <v>M004</v>
          </cell>
          <cell r="E4724">
            <v>43524</v>
          </cell>
          <cell r="F4724" t="str">
            <v>SS Trolly-Uniqlo GMT-07 pcs</v>
          </cell>
          <cell r="G4724">
            <v>30000</v>
          </cell>
          <cell r="H4724">
            <v>-8750</v>
          </cell>
          <cell r="I4724">
            <v>21250</v>
          </cell>
        </row>
        <row r="4725">
          <cell r="A4725">
            <v>40002978</v>
          </cell>
          <cell r="B4725" t="str">
            <v>0</v>
          </cell>
          <cell r="C4725" t="str">
            <v>CIP1</v>
          </cell>
          <cell r="D4725" t="str">
            <v>M004</v>
          </cell>
          <cell r="E4725">
            <v>43524</v>
          </cell>
          <cell r="F4725" t="str">
            <v>SS Trolly-Uniqlo GMT-07 pcs</v>
          </cell>
          <cell r="G4725">
            <v>30000</v>
          </cell>
          <cell r="H4725">
            <v>-8750</v>
          </cell>
          <cell r="I4725">
            <v>21250</v>
          </cell>
        </row>
        <row r="4726">
          <cell r="A4726">
            <v>40002979</v>
          </cell>
          <cell r="B4726" t="str">
            <v>0</v>
          </cell>
          <cell r="C4726" t="str">
            <v>CIP1</v>
          </cell>
          <cell r="D4726" t="str">
            <v>M004</v>
          </cell>
          <cell r="E4726">
            <v>43524</v>
          </cell>
          <cell r="F4726" t="str">
            <v>SS Trolly-Uniqlo GMT-07 pcs</v>
          </cell>
          <cell r="G4726">
            <v>30000</v>
          </cell>
          <cell r="H4726">
            <v>-8750</v>
          </cell>
          <cell r="I4726">
            <v>21250</v>
          </cell>
        </row>
        <row r="4727">
          <cell r="A4727">
            <v>40002980</v>
          </cell>
          <cell r="B4727" t="str">
            <v>0</v>
          </cell>
          <cell r="C4727" t="str">
            <v>CIP1</v>
          </cell>
          <cell r="D4727" t="str">
            <v>M004</v>
          </cell>
          <cell r="E4727">
            <v>43524</v>
          </cell>
          <cell r="F4727" t="str">
            <v>SS Trolly-Uniqlo GMT-07 pcs</v>
          </cell>
          <cell r="G4727">
            <v>30000</v>
          </cell>
          <cell r="H4727">
            <v>-8750</v>
          </cell>
          <cell r="I4727">
            <v>21250</v>
          </cell>
        </row>
        <row r="4728">
          <cell r="A4728">
            <v>40002981</v>
          </cell>
          <cell r="B4728" t="str">
            <v>0</v>
          </cell>
          <cell r="C4728" t="str">
            <v>CIP1</v>
          </cell>
          <cell r="D4728" t="str">
            <v>M004</v>
          </cell>
          <cell r="E4728">
            <v>43524</v>
          </cell>
          <cell r="F4728" t="str">
            <v>SS Trolly-Uniqlo GMT-07 pcs</v>
          </cell>
          <cell r="G4728">
            <v>30000</v>
          </cell>
          <cell r="H4728">
            <v>-8750</v>
          </cell>
          <cell r="I4728">
            <v>21250</v>
          </cell>
        </row>
        <row r="4729">
          <cell r="A4729">
            <v>40002982</v>
          </cell>
          <cell r="B4729" t="str">
            <v>0</v>
          </cell>
          <cell r="C4729" t="str">
            <v>CIP1</v>
          </cell>
          <cell r="D4729" t="str">
            <v>M004</v>
          </cell>
          <cell r="E4729">
            <v>43524</v>
          </cell>
          <cell r="F4729" t="str">
            <v>SS Trolly-Uniqlo GMT-07 pcs</v>
          </cell>
          <cell r="G4729">
            <v>30000</v>
          </cell>
          <cell r="H4729">
            <v>-8750</v>
          </cell>
          <cell r="I4729">
            <v>21250</v>
          </cell>
        </row>
        <row r="4730">
          <cell r="A4730">
            <v>40002983</v>
          </cell>
          <cell r="B4730" t="str">
            <v>0</v>
          </cell>
          <cell r="C4730" t="str">
            <v>CIP1</v>
          </cell>
          <cell r="D4730" t="str">
            <v>M004</v>
          </cell>
          <cell r="E4730">
            <v>43524</v>
          </cell>
          <cell r="F4730" t="str">
            <v>SS Trolly-Uniqlo GMT-07 pcs</v>
          </cell>
          <cell r="G4730">
            <v>30000</v>
          </cell>
          <cell r="H4730">
            <v>-8750</v>
          </cell>
          <cell r="I4730">
            <v>21250</v>
          </cell>
        </row>
        <row r="4731">
          <cell r="A4731">
            <v>40002984</v>
          </cell>
          <cell r="B4731" t="str">
            <v>0</v>
          </cell>
          <cell r="C4731" t="str">
            <v>CIP1</v>
          </cell>
          <cell r="D4731" t="str">
            <v>M004</v>
          </cell>
          <cell r="E4731">
            <v>43631</v>
          </cell>
          <cell r="F4731" t="str">
            <v>Worker Chair for two additional Modular Lines</v>
          </cell>
          <cell r="G4731">
            <v>2900</v>
          </cell>
          <cell r="H4731">
            <v>-749.17</v>
          </cell>
          <cell r="I4731">
            <v>2150.83</v>
          </cell>
        </row>
        <row r="4732">
          <cell r="A4732">
            <v>40002985</v>
          </cell>
          <cell r="B4732" t="str">
            <v>0</v>
          </cell>
          <cell r="C4732" t="str">
            <v>CIP1</v>
          </cell>
          <cell r="D4732" t="str">
            <v>M004</v>
          </cell>
          <cell r="E4732">
            <v>43631</v>
          </cell>
          <cell r="F4732" t="str">
            <v>Worker Chair for two additional Modular Lines</v>
          </cell>
          <cell r="G4732">
            <v>2900</v>
          </cell>
          <cell r="H4732">
            <v>-749.17</v>
          </cell>
          <cell r="I4732">
            <v>2150.83</v>
          </cell>
        </row>
        <row r="4733">
          <cell r="A4733">
            <v>40002986</v>
          </cell>
          <cell r="B4733" t="str">
            <v>0</v>
          </cell>
          <cell r="C4733" t="str">
            <v>CIP1</v>
          </cell>
          <cell r="D4733" t="str">
            <v>M004</v>
          </cell>
          <cell r="E4733">
            <v>43631</v>
          </cell>
          <cell r="F4733" t="str">
            <v>Worker Chair for two additional Modular Lines</v>
          </cell>
          <cell r="G4733">
            <v>2900</v>
          </cell>
          <cell r="H4733">
            <v>-749.17</v>
          </cell>
          <cell r="I4733">
            <v>2150.83</v>
          </cell>
        </row>
        <row r="4734">
          <cell r="A4734">
            <v>40002987</v>
          </cell>
          <cell r="B4734" t="str">
            <v>0</v>
          </cell>
          <cell r="C4734" t="str">
            <v>CIP1</v>
          </cell>
          <cell r="D4734" t="str">
            <v>M004</v>
          </cell>
          <cell r="E4734">
            <v>43631</v>
          </cell>
          <cell r="F4734" t="str">
            <v>Worker Chair for two additional Modular Lines</v>
          </cell>
          <cell r="G4734">
            <v>2900</v>
          </cell>
          <cell r="H4734">
            <v>-749.17</v>
          </cell>
          <cell r="I4734">
            <v>2150.83</v>
          </cell>
        </row>
        <row r="4735">
          <cell r="A4735">
            <v>40002988</v>
          </cell>
          <cell r="B4735" t="str">
            <v>0</v>
          </cell>
          <cell r="C4735" t="str">
            <v>CIP1</v>
          </cell>
          <cell r="D4735" t="str">
            <v>M004</v>
          </cell>
          <cell r="E4735">
            <v>43631</v>
          </cell>
          <cell r="F4735" t="str">
            <v>Worker Chair for two additional Modular Lines</v>
          </cell>
          <cell r="G4735">
            <v>2900</v>
          </cell>
          <cell r="H4735">
            <v>-749.17</v>
          </cell>
          <cell r="I4735">
            <v>2150.83</v>
          </cell>
        </row>
        <row r="4736">
          <cell r="A4736">
            <v>40002989</v>
          </cell>
          <cell r="B4736" t="str">
            <v>0</v>
          </cell>
          <cell r="C4736" t="str">
            <v>CIP1</v>
          </cell>
          <cell r="D4736" t="str">
            <v>M004</v>
          </cell>
          <cell r="E4736">
            <v>43631</v>
          </cell>
          <cell r="F4736" t="str">
            <v>Worker Chair for two additional Modular Lines</v>
          </cell>
          <cell r="G4736">
            <v>2900</v>
          </cell>
          <cell r="H4736">
            <v>-749.17</v>
          </cell>
          <cell r="I4736">
            <v>2150.83</v>
          </cell>
        </row>
        <row r="4737">
          <cell r="A4737">
            <v>40002990</v>
          </cell>
          <cell r="B4737" t="str">
            <v>0</v>
          </cell>
          <cell r="C4737" t="str">
            <v>CIP1</v>
          </cell>
          <cell r="D4737" t="str">
            <v>M004</v>
          </cell>
          <cell r="E4737">
            <v>43631</v>
          </cell>
          <cell r="F4737" t="str">
            <v>Worker Chair for two additional Modular Lines</v>
          </cell>
          <cell r="G4737">
            <v>2900</v>
          </cell>
          <cell r="H4737">
            <v>-749.17</v>
          </cell>
          <cell r="I4737">
            <v>2150.83</v>
          </cell>
        </row>
        <row r="4738">
          <cell r="A4738">
            <v>40002991</v>
          </cell>
          <cell r="B4738" t="str">
            <v>0</v>
          </cell>
          <cell r="C4738" t="str">
            <v>CIP1</v>
          </cell>
          <cell r="D4738" t="str">
            <v>M004</v>
          </cell>
          <cell r="E4738">
            <v>43631</v>
          </cell>
          <cell r="F4738" t="str">
            <v>Worker Chair for two additional Modular Lines</v>
          </cell>
          <cell r="G4738">
            <v>2900</v>
          </cell>
          <cell r="H4738">
            <v>-749.17</v>
          </cell>
          <cell r="I4738">
            <v>2150.83</v>
          </cell>
        </row>
        <row r="4739">
          <cell r="A4739">
            <v>40002992</v>
          </cell>
          <cell r="B4739" t="str">
            <v>0</v>
          </cell>
          <cell r="C4739" t="str">
            <v>CIP1</v>
          </cell>
          <cell r="D4739" t="str">
            <v>M004</v>
          </cell>
          <cell r="E4739">
            <v>43631</v>
          </cell>
          <cell r="F4739" t="str">
            <v>Worker Chair for two additional Modular Lines</v>
          </cell>
          <cell r="G4739">
            <v>2900</v>
          </cell>
          <cell r="H4739">
            <v>-749.17</v>
          </cell>
          <cell r="I4739">
            <v>2150.83</v>
          </cell>
        </row>
        <row r="4740">
          <cell r="A4740">
            <v>40002993</v>
          </cell>
          <cell r="B4740" t="str">
            <v>0</v>
          </cell>
          <cell r="C4740" t="str">
            <v>CIP1</v>
          </cell>
          <cell r="D4740" t="str">
            <v>M004</v>
          </cell>
          <cell r="E4740">
            <v>43631</v>
          </cell>
          <cell r="F4740" t="str">
            <v>Worker Chair for two additional Modular Lines</v>
          </cell>
          <cell r="G4740">
            <v>2900</v>
          </cell>
          <cell r="H4740">
            <v>-749.17</v>
          </cell>
          <cell r="I4740">
            <v>2150.83</v>
          </cell>
        </row>
        <row r="4741">
          <cell r="A4741">
            <v>40002994</v>
          </cell>
          <cell r="B4741" t="str">
            <v>0</v>
          </cell>
          <cell r="C4741" t="str">
            <v>CIP1</v>
          </cell>
          <cell r="D4741" t="str">
            <v>M004</v>
          </cell>
          <cell r="E4741">
            <v>43631</v>
          </cell>
          <cell r="F4741" t="str">
            <v>Worker Chair for two additional Modular Lines</v>
          </cell>
          <cell r="G4741">
            <v>2900</v>
          </cell>
          <cell r="H4741">
            <v>-749.17</v>
          </cell>
          <cell r="I4741">
            <v>2150.83</v>
          </cell>
        </row>
        <row r="4742">
          <cell r="A4742">
            <v>40002995</v>
          </cell>
          <cell r="B4742" t="str">
            <v>0</v>
          </cell>
          <cell r="C4742" t="str">
            <v>CIP1</v>
          </cell>
          <cell r="D4742" t="str">
            <v>M004</v>
          </cell>
          <cell r="E4742">
            <v>43631</v>
          </cell>
          <cell r="F4742" t="str">
            <v>Worker Chair for two additional Modular Lines</v>
          </cell>
          <cell r="G4742">
            <v>2900</v>
          </cell>
          <cell r="H4742">
            <v>-749.17</v>
          </cell>
          <cell r="I4742">
            <v>2150.83</v>
          </cell>
        </row>
        <row r="4743">
          <cell r="A4743">
            <v>40002996</v>
          </cell>
          <cell r="B4743" t="str">
            <v>0</v>
          </cell>
          <cell r="C4743" t="str">
            <v>CIP1</v>
          </cell>
          <cell r="D4743" t="str">
            <v>M004</v>
          </cell>
          <cell r="E4743">
            <v>43631</v>
          </cell>
          <cell r="F4743" t="str">
            <v>Worker Chair for two additional Modular Lines</v>
          </cell>
          <cell r="G4743">
            <v>2900</v>
          </cell>
          <cell r="H4743">
            <v>-749.17</v>
          </cell>
          <cell r="I4743">
            <v>2150.83</v>
          </cell>
        </row>
        <row r="4744">
          <cell r="A4744">
            <v>40002997</v>
          </cell>
          <cell r="B4744" t="str">
            <v>0</v>
          </cell>
          <cell r="C4744" t="str">
            <v>CIP1</v>
          </cell>
          <cell r="D4744" t="str">
            <v>M004</v>
          </cell>
          <cell r="E4744">
            <v>43631</v>
          </cell>
          <cell r="F4744" t="str">
            <v>Worker Chair for two additional Modular Lines</v>
          </cell>
          <cell r="G4744">
            <v>2900</v>
          </cell>
          <cell r="H4744">
            <v>-749.17</v>
          </cell>
          <cell r="I4744">
            <v>2150.83</v>
          </cell>
        </row>
        <row r="4745">
          <cell r="A4745">
            <v>40002998</v>
          </cell>
          <cell r="B4745" t="str">
            <v>0</v>
          </cell>
          <cell r="C4745" t="str">
            <v>CIP1</v>
          </cell>
          <cell r="D4745" t="str">
            <v>M004</v>
          </cell>
          <cell r="E4745">
            <v>43631</v>
          </cell>
          <cell r="F4745" t="str">
            <v>Worker Chair for two additional Modular Lines</v>
          </cell>
          <cell r="G4745">
            <v>2900</v>
          </cell>
          <cell r="H4745">
            <v>-749.17</v>
          </cell>
          <cell r="I4745">
            <v>2150.83</v>
          </cell>
        </row>
        <row r="4746">
          <cell r="A4746">
            <v>40002999</v>
          </cell>
          <cell r="B4746" t="str">
            <v>0</v>
          </cell>
          <cell r="C4746" t="str">
            <v>CIP1</v>
          </cell>
          <cell r="D4746" t="str">
            <v>M004</v>
          </cell>
          <cell r="E4746">
            <v>43631</v>
          </cell>
          <cell r="F4746" t="str">
            <v>Worker Chair for two additional Modular Lines</v>
          </cell>
          <cell r="G4746">
            <v>2900</v>
          </cell>
          <cell r="H4746">
            <v>-749.17</v>
          </cell>
          <cell r="I4746">
            <v>2150.83</v>
          </cell>
        </row>
        <row r="4747">
          <cell r="A4747">
            <v>40003000</v>
          </cell>
          <cell r="B4747" t="str">
            <v>0</v>
          </cell>
          <cell r="C4747" t="str">
            <v>CIP1</v>
          </cell>
          <cell r="D4747" t="str">
            <v>M004</v>
          </cell>
          <cell r="E4747">
            <v>43631</v>
          </cell>
          <cell r="F4747" t="str">
            <v>Worker Chair for two additional Modular Lines</v>
          </cell>
          <cell r="G4747">
            <v>2900</v>
          </cell>
          <cell r="H4747">
            <v>-749.17</v>
          </cell>
          <cell r="I4747">
            <v>2150.83</v>
          </cell>
        </row>
        <row r="4748">
          <cell r="A4748">
            <v>40003001</v>
          </cell>
          <cell r="B4748" t="str">
            <v>0</v>
          </cell>
          <cell r="C4748" t="str">
            <v>CIP1</v>
          </cell>
          <cell r="D4748" t="str">
            <v>M004</v>
          </cell>
          <cell r="E4748">
            <v>43631</v>
          </cell>
          <cell r="F4748" t="str">
            <v>Worker Chair for two additional Modular Lines</v>
          </cell>
          <cell r="G4748">
            <v>2900</v>
          </cell>
          <cell r="H4748">
            <v>-749.17</v>
          </cell>
          <cell r="I4748">
            <v>2150.83</v>
          </cell>
        </row>
        <row r="4749">
          <cell r="A4749">
            <v>40003002</v>
          </cell>
          <cell r="B4749" t="str">
            <v>0</v>
          </cell>
          <cell r="C4749" t="str">
            <v>CIP1</v>
          </cell>
          <cell r="D4749" t="str">
            <v>M004</v>
          </cell>
          <cell r="E4749">
            <v>43631</v>
          </cell>
          <cell r="F4749" t="str">
            <v>Worker Chair for two additional Modular Lines</v>
          </cell>
          <cell r="G4749">
            <v>2900</v>
          </cell>
          <cell r="H4749">
            <v>-749.17</v>
          </cell>
          <cell r="I4749">
            <v>2150.83</v>
          </cell>
        </row>
        <row r="4750">
          <cell r="A4750">
            <v>40003003</v>
          </cell>
          <cell r="B4750" t="str">
            <v>0</v>
          </cell>
          <cell r="C4750" t="str">
            <v>CIP1</v>
          </cell>
          <cell r="D4750" t="str">
            <v>M004</v>
          </cell>
          <cell r="E4750">
            <v>43631</v>
          </cell>
          <cell r="F4750" t="str">
            <v>Worker Chair for two additional Modular Lines</v>
          </cell>
          <cell r="G4750">
            <v>2900</v>
          </cell>
          <cell r="H4750">
            <v>-749.17</v>
          </cell>
          <cell r="I4750">
            <v>2150.83</v>
          </cell>
        </row>
        <row r="4751">
          <cell r="A4751">
            <v>40003004</v>
          </cell>
          <cell r="B4751" t="str">
            <v>0</v>
          </cell>
          <cell r="C4751" t="str">
            <v>CIP1</v>
          </cell>
          <cell r="D4751" t="str">
            <v>M004</v>
          </cell>
          <cell r="E4751">
            <v>43631</v>
          </cell>
          <cell r="F4751" t="str">
            <v>Worker Chair for two additional Modular Lines</v>
          </cell>
          <cell r="G4751">
            <v>2900</v>
          </cell>
          <cell r="H4751">
            <v>-749.17</v>
          </cell>
          <cell r="I4751">
            <v>2150.83</v>
          </cell>
        </row>
        <row r="4752">
          <cell r="A4752">
            <v>40003005</v>
          </cell>
          <cell r="B4752" t="str">
            <v>0</v>
          </cell>
          <cell r="C4752" t="str">
            <v>CIP1</v>
          </cell>
          <cell r="D4752" t="str">
            <v>M004</v>
          </cell>
          <cell r="E4752">
            <v>43631</v>
          </cell>
          <cell r="F4752" t="str">
            <v>Worker Chair for two additional Modular Lines</v>
          </cell>
          <cell r="G4752">
            <v>2900</v>
          </cell>
          <cell r="H4752">
            <v>-749.17</v>
          </cell>
          <cell r="I4752">
            <v>2150.83</v>
          </cell>
        </row>
        <row r="4753">
          <cell r="A4753">
            <v>40003006</v>
          </cell>
          <cell r="B4753" t="str">
            <v>0</v>
          </cell>
          <cell r="C4753" t="str">
            <v>CIP1</v>
          </cell>
          <cell r="D4753" t="str">
            <v>M004</v>
          </cell>
          <cell r="E4753">
            <v>43631</v>
          </cell>
          <cell r="F4753" t="str">
            <v>Worker Chair for two additional Modular Lines</v>
          </cell>
          <cell r="G4753">
            <v>2900</v>
          </cell>
          <cell r="H4753">
            <v>-749.17</v>
          </cell>
          <cell r="I4753">
            <v>2150.83</v>
          </cell>
        </row>
        <row r="4754">
          <cell r="A4754">
            <v>40003007</v>
          </cell>
          <cell r="B4754" t="str">
            <v>0</v>
          </cell>
          <cell r="C4754" t="str">
            <v>CIP1</v>
          </cell>
          <cell r="D4754" t="str">
            <v>M004</v>
          </cell>
          <cell r="E4754">
            <v>43631</v>
          </cell>
          <cell r="F4754" t="str">
            <v>Worker Chair for two additional Modular Lines</v>
          </cell>
          <cell r="G4754">
            <v>2900</v>
          </cell>
          <cell r="H4754">
            <v>-749.17</v>
          </cell>
          <cell r="I4754">
            <v>2150.83</v>
          </cell>
        </row>
        <row r="4755">
          <cell r="A4755">
            <v>40003008</v>
          </cell>
          <cell r="B4755" t="str">
            <v>0</v>
          </cell>
          <cell r="C4755" t="str">
            <v>CIP1</v>
          </cell>
          <cell r="D4755" t="str">
            <v>M004</v>
          </cell>
          <cell r="E4755">
            <v>43631</v>
          </cell>
          <cell r="F4755" t="str">
            <v>Worker Chair for two additional Modular Lines</v>
          </cell>
          <cell r="G4755">
            <v>2900</v>
          </cell>
          <cell r="H4755">
            <v>-749.17</v>
          </cell>
          <cell r="I4755">
            <v>2150.83</v>
          </cell>
        </row>
        <row r="4756">
          <cell r="A4756">
            <v>40003009</v>
          </cell>
          <cell r="B4756" t="str">
            <v>0</v>
          </cell>
          <cell r="C4756" t="str">
            <v>CIP1</v>
          </cell>
          <cell r="D4756" t="str">
            <v>M004</v>
          </cell>
          <cell r="E4756">
            <v>43631</v>
          </cell>
          <cell r="F4756" t="str">
            <v>Worker Chair for two additional Modular Lines</v>
          </cell>
          <cell r="G4756">
            <v>2900</v>
          </cell>
          <cell r="H4756">
            <v>-749.17</v>
          </cell>
          <cell r="I4756">
            <v>2150.83</v>
          </cell>
        </row>
        <row r="4757">
          <cell r="A4757">
            <v>40003010</v>
          </cell>
          <cell r="B4757" t="str">
            <v>0</v>
          </cell>
          <cell r="C4757" t="str">
            <v>CIP1</v>
          </cell>
          <cell r="D4757" t="str">
            <v>M004</v>
          </cell>
          <cell r="E4757">
            <v>43631</v>
          </cell>
          <cell r="F4757" t="str">
            <v>Worker Chair for two additional Modular Lines</v>
          </cell>
          <cell r="G4757">
            <v>2900</v>
          </cell>
          <cell r="H4757">
            <v>-749.17</v>
          </cell>
          <cell r="I4757">
            <v>2150.83</v>
          </cell>
        </row>
        <row r="4758">
          <cell r="A4758">
            <v>40003011</v>
          </cell>
          <cell r="B4758" t="str">
            <v>0</v>
          </cell>
          <cell r="C4758" t="str">
            <v>CIP1</v>
          </cell>
          <cell r="D4758" t="str">
            <v>M004</v>
          </cell>
          <cell r="E4758">
            <v>43631</v>
          </cell>
          <cell r="F4758" t="str">
            <v>Worker Chair for two additional Modular Lines</v>
          </cell>
          <cell r="G4758">
            <v>2900</v>
          </cell>
          <cell r="H4758">
            <v>-749.17</v>
          </cell>
          <cell r="I4758">
            <v>2150.83</v>
          </cell>
        </row>
        <row r="4759">
          <cell r="A4759">
            <v>40003012</v>
          </cell>
          <cell r="B4759" t="str">
            <v>0</v>
          </cell>
          <cell r="C4759" t="str">
            <v>CIP1</v>
          </cell>
          <cell r="D4759" t="str">
            <v>M004</v>
          </cell>
          <cell r="E4759">
            <v>43631</v>
          </cell>
          <cell r="F4759" t="str">
            <v>Worker Chair for two additional Modular Lines</v>
          </cell>
          <cell r="G4759">
            <v>2900</v>
          </cell>
          <cell r="H4759">
            <v>-749.17</v>
          </cell>
          <cell r="I4759">
            <v>2150.83</v>
          </cell>
        </row>
        <row r="4760">
          <cell r="A4760">
            <v>40003013</v>
          </cell>
          <cell r="B4760" t="str">
            <v>0</v>
          </cell>
          <cell r="C4760" t="str">
            <v>CIP1</v>
          </cell>
          <cell r="D4760" t="str">
            <v>M004</v>
          </cell>
          <cell r="E4760">
            <v>43631</v>
          </cell>
          <cell r="F4760" t="str">
            <v>Worker Chair for two additional Modular Lines</v>
          </cell>
          <cell r="G4760">
            <v>2900</v>
          </cell>
          <cell r="H4760">
            <v>-749.17</v>
          </cell>
          <cell r="I4760">
            <v>2150.83</v>
          </cell>
        </row>
        <row r="4761">
          <cell r="A4761">
            <v>40003014</v>
          </cell>
          <cell r="B4761" t="str">
            <v>0</v>
          </cell>
          <cell r="C4761" t="str">
            <v>CIP1</v>
          </cell>
          <cell r="D4761" t="str">
            <v>M004</v>
          </cell>
          <cell r="E4761">
            <v>43631</v>
          </cell>
          <cell r="F4761" t="str">
            <v>Worker Chair for two additional Modular Lines</v>
          </cell>
          <cell r="G4761">
            <v>2900</v>
          </cell>
          <cell r="H4761">
            <v>-749.17</v>
          </cell>
          <cell r="I4761">
            <v>2150.83</v>
          </cell>
        </row>
        <row r="4762">
          <cell r="A4762">
            <v>40003015</v>
          </cell>
          <cell r="B4762" t="str">
            <v>0</v>
          </cell>
          <cell r="C4762" t="str">
            <v>CIP1</v>
          </cell>
          <cell r="D4762" t="str">
            <v>M004</v>
          </cell>
          <cell r="E4762">
            <v>43631</v>
          </cell>
          <cell r="F4762" t="str">
            <v>Worker Chair for two additional Modular Lines</v>
          </cell>
          <cell r="G4762">
            <v>2900</v>
          </cell>
          <cell r="H4762">
            <v>-749.17</v>
          </cell>
          <cell r="I4762">
            <v>2150.83</v>
          </cell>
        </row>
        <row r="4763">
          <cell r="A4763">
            <v>40003016</v>
          </cell>
          <cell r="B4763" t="str">
            <v>0</v>
          </cell>
          <cell r="C4763" t="str">
            <v>CIP1</v>
          </cell>
          <cell r="D4763" t="str">
            <v>M004</v>
          </cell>
          <cell r="E4763">
            <v>43631</v>
          </cell>
          <cell r="F4763" t="str">
            <v>Worker Chair for two additional Modular Lines</v>
          </cell>
          <cell r="G4763">
            <v>2900</v>
          </cell>
          <cell r="H4763">
            <v>-749.17</v>
          </cell>
          <cell r="I4763">
            <v>2150.83</v>
          </cell>
        </row>
        <row r="4764">
          <cell r="A4764">
            <v>40003017</v>
          </cell>
          <cell r="B4764" t="str">
            <v>0</v>
          </cell>
          <cell r="C4764" t="str">
            <v>CIP1</v>
          </cell>
          <cell r="D4764" t="str">
            <v>M004</v>
          </cell>
          <cell r="E4764">
            <v>43631</v>
          </cell>
          <cell r="F4764" t="str">
            <v>Worker Chair for two additional Modular Lines</v>
          </cell>
          <cell r="G4764">
            <v>2900</v>
          </cell>
          <cell r="H4764">
            <v>-749.17</v>
          </cell>
          <cell r="I4764">
            <v>2150.83</v>
          </cell>
        </row>
        <row r="4765">
          <cell r="A4765">
            <v>40003018</v>
          </cell>
          <cell r="B4765" t="str">
            <v>0</v>
          </cell>
          <cell r="C4765" t="str">
            <v>CIP1</v>
          </cell>
          <cell r="D4765" t="str">
            <v>M004</v>
          </cell>
          <cell r="E4765">
            <v>43631</v>
          </cell>
          <cell r="F4765" t="str">
            <v>Worker Chair for two additional Modular Lines</v>
          </cell>
          <cell r="G4765">
            <v>2900</v>
          </cell>
          <cell r="H4765">
            <v>-749.17</v>
          </cell>
          <cell r="I4765">
            <v>2150.83</v>
          </cell>
        </row>
        <row r="4766">
          <cell r="A4766">
            <v>40003019</v>
          </cell>
          <cell r="B4766" t="str">
            <v>0</v>
          </cell>
          <cell r="C4766" t="str">
            <v>CIP1</v>
          </cell>
          <cell r="D4766" t="str">
            <v>M004</v>
          </cell>
          <cell r="E4766">
            <v>43631</v>
          </cell>
          <cell r="F4766" t="str">
            <v>Worker Chair for two additional Modular Lines</v>
          </cell>
          <cell r="G4766">
            <v>2900</v>
          </cell>
          <cell r="H4766">
            <v>-749.17</v>
          </cell>
          <cell r="I4766">
            <v>2150.83</v>
          </cell>
        </row>
        <row r="4767">
          <cell r="A4767">
            <v>40003020</v>
          </cell>
          <cell r="B4767" t="str">
            <v>0</v>
          </cell>
          <cell r="C4767" t="str">
            <v>CIP1</v>
          </cell>
          <cell r="D4767" t="str">
            <v>M004</v>
          </cell>
          <cell r="E4767">
            <v>43631</v>
          </cell>
          <cell r="F4767" t="str">
            <v>Worker Chair for two additional Modular Lines</v>
          </cell>
          <cell r="G4767">
            <v>2900</v>
          </cell>
          <cell r="H4767">
            <v>-749.17</v>
          </cell>
          <cell r="I4767">
            <v>2150.83</v>
          </cell>
        </row>
        <row r="4768">
          <cell r="A4768">
            <v>40003021</v>
          </cell>
          <cell r="B4768" t="str">
            <v>0</v>
          </cell>
          <cell r="C4768" t="str">
            <v>CIP1</v>
          </cell>
          <cell r="D4768" t="str">
            <v>M004</v>
          </cell>
          <cell r="E4768">
            <v>43631</v>
          </cell>
          <cell r="F4768" t="str">
            <v>Worker Chair for two additional Modular Lines</v>
          </cell>
          <cell r="G4768">
            <v>2900</v>
          </cell>
          <cell r="H4768">
            <v>-749.17</v>
          </cell>
          <cell r="I4768">
            <v>2150.83</v>
          </cell>
        </row>
        <row r="4769">
          <cell r="A4769">
            <v>40003022</v>
          </cell>
          <cell r="B4769" t="str">
            <v>0</v>
          </cell>
          <cell r="C4769" t="str">
            <v>CIP1</v>
          </cell>
          <cell r="D4769" t="str">
            <v>M004</v>
          </cell>
          <cell r="E4769">
            <v>43631</v>
          </cell>
          <cell r="F4769" t="str">
            <v>Worker Chair for two additional Modular Lines</v>
          </cell>
          <cell r="G4769">
            <v>2900</v>
          </cell>
          <cell r="H4769">
            <v>-749.17</v>
          </cell>
          <cell r="I4769">
            <v>2150.83</v>
          </cell>
        </row>
        <row r="4770">
          <cell r="A4770">
            <v>40003023</v>
          </cell>
          <cell r="B4770" t="str">
            <v>0</v>
          </cell>
          <cell r="C4770" t="str">
            <v>CIP1</v>
          </cell>
          <cell r="D4770" t="str">
            <v>M004</v>
          </cell>
          <cell r="E4770">
            <v>43631</v>
          </cell>
          <cell r="F4770" t="str">
            <v>Worker Chair for two additional Modular Lines</v>
          </cell>
          <cell r="G4770">
            <v>2900</v>
          </cell>
          <cell r="H4770">
            <v>-749.17</v>
          </cell>
          <cell r="I4770">
            <v>2150.83</v>
          </cell>
        </row>
        <row r="4771">
          <cell r="A4771">
            <v>40003024</v>
          </cell>
          <cell r="B4771" t="str">
            <v>0</v>
          </cell>
          <cell r="C4771" t="str">
            <v>CIP1</v>
          </cell>
          <cell r="D4771" t="str">
            <v>M004</v>
          </cell>
          <cell r="E4771">
            <v>43631</v>
          </cell>
          <cell r="F4771" t="str">
            <v>Worker Chair for two additional Modular Lines</v>
          </cell>
          <cell r="G4771">
            <v>2900</v>
          </cell>
          <cell r="H4771">
            <v>-749.17</v>
          </cell>
          <cell r="I4771">
            <v>2150.83</v>
          </cell>
        </row>
        <row r="4772">
          <cell r="A4772">
            <v>40003025</v>
          </cell>
          <cell r="B4772" t="str">
            <v>0</v>
          </cell>
          <cell r="C4772" t="str">
            <v>CIP1</v>
          </cell>
          <cell r="D4772" t="str">
            <v>M004</v>
          </cell>
          <cell r="E4772">
            <v>43631</v>
          </cell>
          <cell r="F4772" t="str">
            <v>Worker Chair for two additional Modular Lines</v>
          </cell>
          <cell r="G4772">
            <v>2900</v>
          </cell>
          <cell r="H4772">
            <v>-749.17</v>
          </cell>
          <cell r="I4772">
            <v>2150.83</v>
          </cell>
        </row>
        <row r="4773">
          <cell r="A4773">
            <v>40003026</v>
          </cell>
          <cell r="B4773" t="str">
            <v>0</v>
          </cell>
          <cell r="C4773" t="str">
            <v>CIP1</v>
          </cell>
          <cell r="D4773" t="str">
            <v>M004</v>
          </cell>
          <cell r="E4773">
            <v>43631</v>
          </cell>
          <cell r="F4773" t="str">
            <v>Worker Chair for two additional Modular Lines</v>
          </cell>
          <cell r="G4773">
            <v>2900</v>
          </cell>
          <cell r="H4773">
            <v>-749.17</v>
          </cell>
          <cell r="I4773">
            <v>2150.83</v>
          </cell>
        </row>
        <row r="4774">
          <cell r="A4774">
            <v>40003027</v>
          </cell>
          <cell r="B4774" t="str">
            <v>0</v>
          </cell>
          <cell r="C4774" t="str">
            <v>CIP1</v>
          </cell>
          <cell r="D4774" t="str">
            <v>M004</v>
          </cell>
          <cell r="E4774">
            <v>43631</v>
          </cell>
          <cell r="F4774" t="str">
            <v>Worker Chair for two additional Modular Lines</v>
          </cell>
          <cell r="G4774">
            <v>2900</v>
          </cell>
          <cell r="H4774">
            <v>-749.17</v>
          </cell>
          <cell r="I4774">
            <v>2150.83</v>
          </cell>
        </row>
        <row r="4775">
          <cell r="A4775">
            <v>40003028</v>
          </cell>
          <cell r="B4775" t="str">
            <v>0</v>
          </cell>
          <cell r="C4775" t="str">
            <v>CIP1</v>
          </cell>
          <cell r="D4775" t="str">
            <v>M004</v>
          </cell>
          <cell r="E4775">
            <v>43631</v>
          </cell>
          <cell r="F4775" t="str">
            <v>Worker Chair for two additional Modular Lines</v>
          </cell>
          <cell r="G4775">
            <v>2900</v>
          </cell>
          <cell r="H4775">
            <v>-749.17</v>
          </cell>
          <cell r="I4775">
            <v>2150.83</v>
          </cell>
        </row>
        <row r="4776">
          <cell r="A4776">
            <v>40003029</v>
          </cell>
          <cell r="B4776" t="str">
            <v>0</v>
          </cell>
          <cell r="C4776" t="str">
            <v>CIP1</v>
          </cell>
          <cell r="D4776" t="str">
            <v>M004</v>
          </cell>
          <cell r="E4776">
            <v>43631</v>
          </cell>
          <cell r="F4776" t="str">
            <v>Worker Chair for two additional Modular Lines</v>
          </cell>
          <cell r="G4776">
            <v>2900</v>
          </cell>
          <cell r="H4776">
            <v>-749.17</v>
          </cell>
          <cell r="I4776">
            <v>2150.83</v>
          </cell>
        </row>
        <row r="4777">
          <cell r="A4777">
            <v>40003030</v>
          </cell>
          <cell r="B4777" t="str">
            <v>0</v>
          </cell>
          <cell r="C4777" t="str">
            <v>CIP1</v>
          </cell>
          <cell r="D4777" t="str">
            <v>M004</v>
          </cell>
          <cell r="E4777">
            <v>43631</v>
          </cell>
          <cell r="F4777" t="str">
            <v>Worker Chair for two additional Modular Lines</v>
          </cell>
          <cell r="G4777">
            <v>2900</v>
          </cell>
          <cell r="H4777">
            <v>-749.17</v>
          </cell>
          <cell r="I4777">
            <v>2150.83</v>
          </cell>
        </row>
        <row r="4778">
          <cell r="A4778">
            <v>40003031</v>
          </cell>
          <cell r="B4778" t="str">
            <v>0</v>
          </cell>
          <cell r="C4778" t="str">
            <v>CIP1</v>
          </cell>
          <cell r="D4778" t="str">
            <v>M004</v>
          </cell>
          <cell r="E4778">
            <v>43631</v>
          </cell>
          <cell r="F4778" t="str">
            <v>Worker Chair for two additional Modular Lines</v>
          </cell>
          <cell r="G4778">
            <v>2900</v>
          </cell>
          <cell r="H4778">
            <v>-749.17</v>
          </cell>
          <cell r="I4778">
            <v>2150.83</v>
          </cell>
        </row>
        <row r="4779">
          <cell r="A4779">
            <v>40003032</v>
          </cell>
          <cell r="B4779" t="str">
            <v>0</v>
          </cell>
          <cell r="C4779" t="str">
            <v>CIP1</v>
          </cell>
          <cell r="D4779" t="str">
            <v>M004</v>
          </cell>
          <cell r="E4779">
            <v>43631</v>
          </cell>
          <cell r="F4779" t="str">
            <v>Worker Chair for two additional Modular Lines</v>
          </cell>
          <cell r="G4779">
            <v>2900</v>
          </cell>
          <cell r="H4779">
            <v>-749.17</v>
          </cell>
          <cell r="I4779">
            <v>2150.83</v>
          </cell>
        </row>
        <row r="4780">
          <cell r="A4780">
            <v>40003033</v>
          </cell>
          <cell r="B4780" t="str">
            <v>0</v>
          </cell>
          <cell r="C4780" t="str">
            <v>CIP1</v>
          </cell>
          <cell r="D4780" t="str">
            <v>M004</v>
          </cell>
          <cell r="E4780">
            <v>43631</v>
          </cell>
          <cell r="F4780" t="str">
            <v>Worker Chair for two additional Modular Lines</v>
          </cell>
          <cell r="G4780">
            <v>2900</v>
          </cell>
          <cell r="H4780">
            <v>-749.17</v>
          </cell>
          <cell r="I4780">
            <v>2150.83</v>
          </cell>
        </row>
        <row r="4781">
          <cell r="A4781">
            <v>40003034</v>
          </cell>
          <cell r="B4781" t="str">
            <v>0</v>
          </cell>
          <cell r="C4781" t="str">
            <v>CIP1</v>
          </cell>
          <cell r="D4781" t="str">
            <v>M004</v>
          </cell>
          <cell r="E4781">
            <v>43631</v>
          </cell>
          <cell r="F4781" t="str">
            <v>Worker Chair for two additional Modular Lines</v>
          </cell>
          <cell r="G4781">
            <v>2900</v>
          </cell>
          <cell r="H4781">
            <v>-749.17</v>
          </cell>
          <cell r="I4781">
            <v>2150.83</v>
          </cell>
        </row>
        <row r="4782">
          <cell r="A4782">
            <v>40003035</v>
          </cell>
          <cell r="B4782" t="str">
            <v>0</v>
          </cell>
          <cell r="C4782" t="str">
            <v>CIP1</v>
          </cell>
          <cell r="D4782" t="str">
            <v>M004</v>
          </cell>
          <cell r="E4782">
            <v>43631</v>
          </cell>
          <cell r="F4782" t="str">
            <v>Worker Chair for two additional Modular Lines</v>
          </cell>
          <cell r="G4782">
            <v>2900</v>
          </cell>
          <cell r="H4782">
            <v>-749.17</v>
          </cell>
          <cell r="I4782">
            <v>2150.83</v>
          </cell>
        </row>
        <row r="4783">
          <cell r="A4783">
            <v>40003036</v>
          </cell>
          <cell r="B4783" t="str">
            <v>0</v>
          </cell>
          <cell r="C4783" t="str">
            <v>CIP1</v>
          </cell>
          <cell r="D4783" t="str">
            <v>M004</v>
          </cell>
          <cell r="E4783">
            <v>43631</v>
          </cell>
          <cell r="F4783" t="str">
            <v>Worker Chair for two additional Modular Lines</v>
          </cell>
          <cell r="G4783">
            <v>2900</v>
          </cell>
          <cell r="H4783">
            <v>-749.17</v>
          </cell>
          <cell r="I4783">
            <v>2150.83</v>
          </cell>
        </row>
        <row r="4784">
          <cell r="A4784">
            <v>40003037</v>
          </cell>
          <cell r="B4784" t="str">
            <v>0</v>
          </cell>
          <cell r="C4784" t="str">
            <v>CIP1</v>
          </cell>
          <cell r="D4784" t="str">
            <v>M004</v>
          </cell>
          <cell r="E4784">
            <v>43631</v>
          </cell>
          <cell r="F4784" t="str">
            <v>Worker Chair for two additional Modular Lines</v>
          </cell>
          <cell r="G4784">
            <v>2900</v>
          </cell>
          <cell r="H4784">
            <v>-749.17</v>
          </cell>
          <cell r="I4784">
            <v>2150.83</v>
          </cell>
        </row>
        <row r="4785">
          <cell r="A4785">
            <v>40003038</v>
          </cell>
          <cell r="B4785" t="str">
            <v>0</v>
          </cell>
          <cell r="C4785" t="str">
            <v>CIP1</v>
          </cell>
          <cell r="D4785" t="str">
            <v>M004</v>
          </cell>
          <cell r="E4785">
            <v>43631</v>
          </cell>
          <cell r="F4785" t="str">
            <v>Worker Chair for two additional Modular Lines</v>
          </cell>
          <cell r="G4785">
            <v>2900</v>
          </cell>
          <cell r="H4785">
            <v>-749.17</v>
          </cell>
          <cell r="I4785">
            <v>2150.83</v>
          </cell>
        </row>
        <row r="4786">
          <cell r="A4786">
            <v>40003039</v>
          </cell>
          <cell r="B4786" t="str">
            <v>0</v>
          </cell>
          <cell r="C4786" t="str">
            <v>CIP1</v>
          </cell>
          <cell r="D4786" t="str">
            <v>M004</v>
          </cell>
          <cell r="E4786">
            <v>43631</v>
          </cell>
          <cell r="F4786" t="str">
            <v>Worker Chair for two additional Modular Lines</v>
          </cell>
          <cell r="G4786">
            <v>2900</v>
          </cell>
          <cell r="H4786">
            <v>-749.17</v>
          </cell>
          <cell r="I4786">
            <v>2150.83</v>
          </cell>
        </row>
        <row r="4787">
          <cell r="A4787">
            <v>40003040</v>
          </cell>
          <cell r="B4787" t="str">
            <v>0</v>
          </cell>
          <cell r="C4787" t="str">
            <v>CIP1</v>
          </cell>
          <cell r="D4787" t="str">
            <v>M004</v>
          </cell>
          <cell r="E4787">
            <v>43631</v>
          </cell>
          <cell r="F4787" t="str">
            <v>Worker Chair for two additional Modular Lines</v>
          </cell>
          <cell r="G4787">
            <v>2900</v>
          </cell>
          <cell r="H4787">
            <v>-749.17</v>
          </cell>
          <cell r="I4787">
            <v>2150.83</v>
          </cell>
        </row>
        <row r="4788">
          <cell r="A4788">
            <v>40003041</v>
          </cell>
          <cell r="B4788" t="str">
            <v>0</v>
          </cell>
          <cell r="C4788" t="str">
            <v>CIP1</v>
          </cell>
          <cell r="D4788" t="str">
            <v>M004</v>
          </cell>
          <cell r="E4788">
            <v>43631</v>
          </cell>
          <cell r="F4788" t="str">
            <v>Worker Chair for two additional Modular Lines</v>
          </cell>
          <cell r="G4788">
            <v>2900</v>
          </cell>
          <cell r="H4788">
            <v>-749.17</v>
          </cell>
          <cell r="I4788">
            <v>2150.83</v>
          </cell>
        </row>
        <row r="4789">
          <cell r="A4789">
            <v>40003042</v>
          </cell>
          <cell r="B4789" t="str">
            <v>0</v>
          </cell>
          <cell r="C4789" t="str">
            <v>CIP1</v>
          </cell>
          <cell r="D4789" t="str">
            <v>M004</v>
          </cell>
          <cell r="E4789">
            <v>43631</v>
          </cell>
          <cell r="F4789" t="str">
            <v>Worker Chair for two additional Modular Lines</v>
          </cell>
          <cell r="G4789">
            <v>2900</v>
          </cell>
          <cell r="H4789">
            <v>-749.17</v>
          </cell>
          <cell r="I4789">
            <v>2150.83</v>
          </cell>
        </row>
        <row r="4790">
          <cell r="A4790">
            <v>40003043</v>
          </cell>
          <cell r="B4790" t="str">
            <v>0</v>
          </cell>
          <cell r="C4790" t="str">
            <v>CIP1</v>
          </cell>
          <cell r="D4790" t="str">
            <v>M004</v>
          </cell>
          <cell r="E4790">
            <v>43631</v>
          </cell>
          <cell r="F4790" t="str">
            <v>Worker Chair for two additional Modular Lines</v>
          </cell>
          <cell r="G4790">
            <v>2900</v>
          </cell>
          <cell r="H4790">
            <v>-749.17</v>
          </cell>
          <cell r="I4790">
            <v>2150.83</v>
          </cell>
        </row>
        <row r="4791">
          <cell r="A4791">
            <v>40003044</v>
          </cell>
          <cell r="B4791" t="str">
            <v>0</v>
          </cell>
          <cell r="C4791" t="str">
            <v>CIP1</v>
          </cell>
          <cell r="D4791" t="str">
            <v>M004</v>
          </cell>
          <cell r="E4791">
            <v>43631</v>
          </cell>
          <cell r="F4791" t="str">
            <v>Worker Chair for two additional Modular Lines</v>
          </cell>
          <cell r="G4791">
            <v>2900</v>
          </cell>
          <cell r="H4791">
            <v>-749.17</v>
          </cell>
          <cell r="I4791">
            <v>2150.83</v>
          </cell>
        </row>
        <row r="4792">
          <cell r="A4792">
            <v>40003045</v>
          </cell>
          <cell r="B4792" t="str">
            <v>0</v>
          </cell>
          <cell r="C4792" t="str">
            <v>CIP1</v>
          </cell>
          <cell r="D4792" t="str">
            <v>M004</v>
          </cell>
          <cell r="E4792">
            <v>43631</v>
          </cell>
          <cell r="F4792" t="str">
            <v>Worker Chair for two additional Modular Lines</v>
          </cell>
          <cell r="G4792">
            <v>2900</v>
          </cell>
          <cell r="H4792">
            <v>-749.17</v>
          </cell>
          <cell r="I4792">
            <v>2150.83</v>
          </cell>
        </row>
        <row r="4793">
          <cell r="A4793">
            <v>40003046</v>
          </cell>
          <cell r="B4793" t="str">
            <v>0</v>
          </cell>
          <cell r="C4793" t="str">
            <v>CIP1</v>
          </cell>
          <cell r="D4793" t="str">
            <v>M004</v>
          </cell>
          <cell r="E4793">
            <v>43631</v>
          </cell>
          <cell r="F4793" t="str">
            <v>Worker Chair for two additional Modular Lines</v>
          </cell>
          <cell r="G4793">
            <v>2900</v>
          </cell>
          <cell r="H4793">
            <v>-749.17</v>
          </cell>
          <cell r="I4793">
            <v>2150.83</v>
          </cell>
        </row>
        <row r="4794">
          <cell r="A4794">
            <v>40003047</v>
          </cell>
          <cell r="B4794" t="str">
            <v>0</v>
          </cell>
          <cell r="C4794" t="str">
            <v>CIP1</v>
          </cell>
          <cell r="D4794" t="str">
            <v>M004</v>
          </cell>
          <cell r="E4794">
            <v>43631</v>
          </cell>
          <cell r="F4794" t="str">
            <v>Worker Chair for two additional Modular Lines</v>
          </cell>
          <cell r="G4794">
            <v>2900</v>
          </cell>
          <cell r="H4794">
            <v>-749.17</v>
          </cell>
          <cell r="I4794">
            <v>2150.83</v>
          </cell>
        </row>
        <row r="4795">
          <cell r="A4795">
            <v>40003048</v>
          </cell>
          <cell r="B4795" t="str">
            <v>0</v>
          </cell>
          <cell r="C4795" t="str">
            <v>CIP1</v>
          </cell>
          <cell r="D4795" t="str">
            <v>M004</v>
          </cell>
          <cell r="E4795">
            <v>43631</v>
          </cell>
          <cell r="F4795" t="str">
            <v>Worker Chair for two additional Modular Lines</v>
          </cell>
          <cell r="G4795">
            <v>2900</v>
          </cell>
          <cell r="H4795">
            <v>-749.17</v>
          </cell>
          <cell r="I4795">
            <v>2150.83</v>
          </cell>
        </row>
        <row r="4796">
          <cell r="A4796">
            <v>40003049</v>
          </cell>
          <cell r="B4796" t="str">
            <v>0</v>
          </cell>
          <cell r="C4796" t="str">
            <v>CIP1</v>
          </cell>
          <cell r="D4796" t="str">
            <v>M004</v>
          </cell>
          <cell r="E4796">
            <v>43631</v>
          </cell>
          <cell r="F4796" t="str">
            <v>Worker Chair for two additional Modular Lines</v>
          </cell>
          <cell r="G4796">
            <v>2900</v>
          </cell>
          <cell r="H4796">
            <v>-749.17</v>
          </cell>
          <cell r="I4796">
            <v>2150.83</v>
          </cell>
        </row>
        <row r="4797">
          <cell r="A4797">
            <v>40003050</v>
          </cell>
          <cell r="B4797" t="str">
            <v>0</v>
          </cell>
          <cell r="C4797" t="str">
            <v>CIP1</v>
          </cell>
          <cell r="D4797" t="str">
            <v>M004</v>
          </cell>
          <cell r="E4797">
            <v>43631</v>
          </cell>
          <cell r="F4797" t="str">
            <v>Worker Chair for two additional Modular Lines</v>
          </cell>
          <cell r="G4797">
            <v>2900</v>
          </cell>
          <cell r="H4797">
            <v>-749.17</v>
          </cell>
          <cell r="I4797">
            <v>2150.83</v>
          </cell>
        </row>
        <row r="4798">
          <cell r="A4798">
            <v>40003051</v>
          </cell>
          <cell r="B4798" t="str">
            <v>0</v>
          </cell>
          <cell r="C4798" t="str">
            <v>CIP1</v>
          </cell>
          <cell r="D4798" t="str">
            <v>M004</v>
          </cell>
          <cell r="E4798">
            <v>43631</v>
          </cell>
          <cell r="F4798" t="str">
            <v>Worker Chair for two additional Modular Lines</v>
          </cell>
          <cell r="G4798">
            <v>2900</v>
          </cell>
          <cell r="H4798">
            <v>-749.17</v>
          </cell>
          <cell r="I4798">
            <v>2150.83</v>
          </cell>
        </row>
        <row r="4799">
          <cell r="A4799">
            <v>40003052</v>
          </cell>
          <cell r="B4799" t="str">
            <v>0</v>
          </cell>
          <cell r="C4799" t="str">
            <v>CIP1</v>
          </cell>
          <cell r="D4799" t="str">
            <v>M004</v>
          </cell>
          <cell r="E4799">
            <v>43631</v>
          </cell>
          <cell r="F4799" t="str">
            <v>Worker Chair for two additional Modular Lines</v>
          </cell>
          <cell r="G4799">
            <v>2900</v>
          </cell>
          <cell r="H4799">
            <v>-749.17</v>
          </cell>
          <cell r="I4799">
            <v>2150.83</v>
          </cell>
        </row>
        <row r="4800">
          <cell r="A4800">
            <v>40003053</v>
          </cell>
          <cell r="B4800" t="str">
            <v>0</v>
          </cell>
          <cell r="C4800" t="str">
            <v>CIP1</v>
          </cell>
          <cell r="D4800" t="str">
            <v>M004</v>
          </cell>
          <cell r="E4800">
            <v>43631</v>
          </cell>
          <cell r="F4800" t="str">
            <v>Worker Chair for two additional Modular Lines</v>
          </cell>
          <cell r="G4800">
            <v>2900</v>
          </cell>
          <cell r="H4800">
            <v>-749.17</v>
          </cell>
          <cell r="I4800">
            <v>2150.83</v>
          </cell>
        </row>
        <row r="4801">
          <cell r="A4801">
            <v>40003054</v>
          </cell>
          <cell r="B4801" t="str">
            <v>0</v>
          </cell>
          <cell r="C4801" t="str">
            <v>CIP1</v>
          </cell>
          <cell r="D4801" t="str">
            <v>M004</v>
          </cell>
          <cell r="E4801">
            <v>43631</v>
          </cell>
          <cell r="F4801" t="str">
            <v>Worker Chair for two additional Modular Lines</v>
          </cell>
          <cell r="G4801">
            <v>2900</v>
          </cell>
          <cell r="H4801">
            <v>-749.17</v>
          </cell>
          <cell r="I4801">
            <v>2150.83</v>
          </cell>
        </row>
        <row r="4802">
          <cell r="A4802">
            <v>40003055</v>
          </cell>
          <cell r="B4802" t="str">
            <v>0</v>
          </cell>
          <cell r="C4802" t="str">
            <v>CIP1</v>
          </cell>
          <cell r="D4802" t="str">
            <v>M004</v>
          </cell>
          <cell r="E4802">
            <v>43631</v>
          </cell>
          <cell r="F4802" t="str">
            <v>Worker Chair for two additional Modular Lines</v>
          </cell>
          <cell r="G4802">
            <v>2900</v>
          </cell>
          <cell r="H4802">
            <v>-749.17</v>
          </cell>
          <cell r="I4802">
            <v>2150.83</v>
          </cell>
        </row>
        <row r="4803">
          <cell r="A4803">
            <v>40003056</v>
          </cell>
          <cell r="B4803" t="str">
            <v>0</v>
          </cell>
          <cell r="C4803" t="str">
            <v>CIP1</v>
          </cell>
          <cell r="D4803" t="str">
            <v>M004</v>
          </cell>
          <cell r="E4803">
            <v>43631</v>
          </cell>
          <cell r="F4803" t="str">
            <v>Worker Chair for two additional Modular Lines</v>
          </cell>
          <cell r="G4803">
            <v>2900</v>
          </cell>
          <cell r="H4803">
            <v>-749.17</v>
          </cell>
          <cell r="I4803">
            <v>2150.83</v>
          </cell>
        </row>
        <row r="4804">
          <cell r="A4804">
            <v>40003057</v>
          </cell>
          <cell r="B4804" t="str">
            <v>0</v>
          </cell>
          <cell r="C4804" t="str">
            <v>CIP1</v>
          </cell>
          <cell r="D4804" t="str">
            <v>M004</v>
          </cell>
          <cell r="E4804">
            <v>43631</v>
          </cell>
          <cell r="F4804" t="str">
            <v>Worker Chair for two additional Modular Lines</v>
          </cell>
          <cell r="G4804">
            <v>2900</v>
          </cell>
          <cell r="H4804">
            <v>-749.17</v>
          </cell>
          <cell r="I4804">
            <v>2150.83</v>
          </cell>
        </row>
        <row r="4805">
          <cell r="A4805">
            <v>40003058</v>
          </cell>
          <cell r="B4805" t="str">
            <v>0</v>
          </cell>
          <cell r="C4805" t="str">
            <v>CIP1</v>
          </cell>
          <cell r="D4805" t="str">
            <v>M004</v>
          </cell>
          <cell r="E4805">
            <v>43631</v>
          </cell>
          <cell r="F4805" t="str">
            <v>Worker Chair for two additional Modular Lines</v>
          </cell>
          <cell r="G4805">
            <v>2900</v>
          </cell>
          <cell r="H4805">
            <v>-749.17</v>
          </cell>
          <cell r="I4805">
            <v>2150.83</v>
          </cell>
        </row>
        <row r="4806">
          <cell r="A4806">
            <v>40003060</v>
          </cell>
          <cell r="B4806" t="str">
            <v>0</v>
          </cell>
          <cell r="C4806" t="str">
            <v>CIP1</v>
          </cell>
          <cell r="D4806" t="str">
            <v>M004</v>
          </cell>
          <cell r="E4806">
            <v>43616</v>
          </cell>
          <cell r="F4806" t="str">
            <v>Worker chair with back support</v>
          </cell>
          <cell r="G4806">
            <v>2900</v>
          </cell>
          <cell r="H4806">
            <v>-773.33</v>
          </cell>
          <cell r="I4806">
            <v>2126.67</v>
          </cell>
        </row>
        <row r="4807">
          <cell r="A4807">
            <v>40003061</v>
          </cell>
          <cell r="B4807" t="str">
            <v>0</v>
          </cell>
          <cell r="C4807" t="str">
            <v>CIP1</v>
          </cell>
          <cell r="D4807" t="str">
            <v>M004</v>
          </cell>
          <cell r="E4807">
            <v>43616</v>
          </cell>
          <cell r="F4807" t="str">
            <v>Worker chair with back support</v>
          </cell>
          <cell r="G4807">
            <v>2900</v>
          </cell>
          <cell r="H4807">
            <v>-773.33</v>
          </cell>
          <cell r="I4807">
            <v>2126.67</v>
          </cell>
        </row>
        <row r="4808">
          <cell r="A4808">
            <v>40003062</v>
          </cell>
          <cell r="B4808" t="str">
            <v>0</v>
          </cell>
          <cell r="C4808" t="str">
            <v>CIP1</v>
          </cell>
          <cell r="D4808" t="str">
            <v>M004</v>
          </cell>
          <cell r="E4808">
            <v>43616</v>
          </cell>
          <cell r="F4808" t="str">
            <v>Worker chair with back support</v>
          </cell>
          <cell r="G4808">
            <v>2900</v>
          </cell>
          <cell r="H4808">
            <v>-773.33</v>
          </cell>
          <cell r="I4808">
            <v>2126.67</v>
          </cell>
        </row>
        <row r="4809">
          <cell r="A4809">
            <v>40003063</v>
          </cell>
          <cell r="B4809" t="str">
            <v>0</v>
          </cell>
          <cell r="C4809" t="str">
            <v>CIP1</v>
          </cell>
          <cell r="D4809" t="str">
            <v>M004</v>
          </cell>
          <cell r="E4809">
            <v>43616</v>
          </cell>
          <cell r="F4809" t="str">
            <v>Worker chair with back support</v>
          </cell>
          <cell r="G4809">
            <v>2900</v>
          </cell>
          <cell r="H4809">
            <v>-773.33</v>
          </cell>
          <cell r="I4809">
            <v>2126.67</v>
          </cell>
        </row>
        <row r="4810">
          <cell r="A4810">
            <v>40003064</v>
          </cell>
          <cell r="B4810" t="str">
            <v>0</v>
          </cell>
          <cell r="C4810" t="str">
            <v>CIP1</v>
          </cell>
          <cell r="D4810" t="str">
            <v>M004</v>
          </cell>
          <cell r="E4810">
            <v>43616</v>
          </cell>
          <cell r="F4810" t="str">
            <v>Worker chair with back support</v>
          </cell>
          <cell r="G4810">
            <v>2900</v>
          </cell>
          <cell r="H4810">
            <v>-773.33</v>
          </cell>
          <cell r="I4810">
            <v>2126.67</v>
          </cell>
        </row>
        <row r="4811">
          <cell r="A4811">
            <v>40003065</v>
          </cell>
          <cell r="B4811" t="str">
            <v>0</v>
          </cell>
          <cell r="C4811" t="str">
            <v>CIP1</v>
          </cell>
          <cell r="D4811" t="str">
            <v>M004</v>
          </cell>
          <cell r="E4811">
            <v>43616</v>
          </cell>
          <cell r="F4811" t="str">
            <v>Worker chair with back support</v>
          </cell>
          <cell r="G4811">
            <v>2900</v>
          </cell>
          <cell r="H4811">
            <v>-773.33</v>
          </cell>
          <cell r="I4811">
            <v>2126.67</v>
          </cell>
        </row>
        <row r="4812">
          <cell r="A4812">
            <v>40003066</v>
          </cell>
          <cell r="B4812" t="str">
            <v>0</v>
          </cell>
          <cell r="C4812" t="str">
            <v>CIP1</v>
          </cell>
          <cell r="D4812" t="str">
            <v>M004</v>
          </cell>
          <cell r="E4812">
            <v>43616</v>
          </cell>
          <cell r="F4812" t="str">
            <v>Worker chair with back support</v>
          </cell>
          <cell r="G4812">
            <v>2900</v>
          </cell>
          <cell r="H4812">
            <v>-773.33</v>
          </cell>
          <cell r="I4812">
            <v>2126.67</v>
          </cell>
        </row>
        <row r="4813">
          <cell r="A4813">
            <v>40003067</v>
          </cell>
          <cell r="B4813" t="str">
            <v>0</v>
          </cell>
          <cell r="C4813" t="str">
            <v>CIP1</v>
          </cell>
          <cell r="D4813" t="str">
            <v>M004</v>
          </cell>
          <cell r="E4813">
            <v>43616</v>
          </cell>
          <cell r="F4813" t="str">
            <v>Worker chair with back support</v>
          </cell>
          <cell r="G4813">
            <v>2900</v>
          </cell>
          <cell r="H4813">
            <v>-773.33</v>
          </cell>
          <cell r="I4813">
            <v>2126.67</v>
          </cell>
        </row>
        <row r="4814">
          <cell r="A4814">
            <v>40003068</v>
          </cell>
          <cell r="B4814" t="str">
            <v>0</v>
          </cell>
          <cell r="C4814" t="str">
            <v>CIP1</v>
          </cell>
          <cell r="D4814" t="str">
            <v>M004</v>
          </cell>
          <cell r="E4814">
            <v>43616</v>
          </cell>
          <cell r="F4814" t="str">
            <v>Worker chair with back support</v>
          </cell>
          <cell r="G4814">
            <v>2900</v>
          </cell>
          <cell r="H4814">
            <v>-773.33</v>
          </cell>
          <cell r="I4814">
            <v>2126.67</v>
          </cell>
        </row>
        <row r="4815">
          <cell r="A4815">
            <v>40003069</v>
          </cell>
          <cell r="B4815" t="str">
            <v>0</v>
          </cell>
          <cell r="C4815" t="str">
            <v>CIP1</v>
          </cell>
          <cell r="D4815" t="str">
            <v>M004</v>
          </cell>
          <cell r="E4815">
            <v>43616</v>
          </cell>
          <cell r="F4815" t="str">
            <v>Worker chair with back support</v>
          </cell>
          <cell r="G4815">
            <v>2900</v>
          </cell>
          <cell r="H4815">
            <v>-773.33</v>
          </cell>
          <cell r="I4815">
            <v>2126.67</v>
          </cell>
        </row>
        <row r="4816">
          <cell r="A4816">
            <v>40003070</v>
          </cell>
          <cell r="B4816" t="str">
            <v>0</v>
          </cell>
          <cell r="C4816" t="str">
            <v>CIP1</v>
          </cell>
          <cell r="D4816" t="str">
            <v>M004</v>
          </cell>
          <cell r="E4816">
            <v>43616</v>
          </cell>
          <cell r="F4816" t="str">
            <v>Worker chair with back support</v>
          </cell>
          <cell r="G4816">
            <v>2900</v>
          </cell>
          <cell r="H4816">
            <v>-773.33</v>
          </cell>
          <cell r="I4816">
            <v>2126.67</v>
          </cell>
        </row>
        <row r="4817">
          <cell r="A4817">
            <v>40003071</v>
          </cell>
          <cell r="B4817" t="str">
            <v>0</v>
          </cell>
          <cell r="C4817" t="str">
            <v>CIP1</v>
          </cell>
          <cell r="D4817" t="str">
            <v>M004</v>
          </cell>
          <cell r="E4817">
            <v>43616</v>
          </cell>
          <cell r="F4817" t="str">
            <v>Worker chair with back support</v>
          </cell>
          <cell r="G4817">
            <v>2900</v>
          </cell>
          <cell r="H4817">
            <v>-773.33</v>
          </cell>
          <cell r="I4817">
            <v>2126.67</v>
          </cell>
        </row>
        <row r="4818">
          <cell r="A4818">
            <v>40003072</v>
          </cell>
          <cell r="B4818" t="str">
            <v>0</v>
          </cell>
          <cell r="C4818" t="str">
            <v>CIP1</v>
          </cell>
          <cell r="D4818" t="str">
            <v>M004</v>
          </cell>
          <cell r="E4818">
            <v>43616</v>
          </cell>
          <cell r="F4818" t="str">
            <v>Worker chair with back support</v>
          </cell>
          <cell r="G4818">
            <v>2900</v>
          </cell>
          <cell r="H4818">
            <v>-773.33</v>
          </cell>
          <cell r="I4818">
            <v>2126.67</v>
          </cell>
        </row>
        <row r="4819">
          <cell r="A4819">
            <v>40003073</v>
          </cell>
          <cell r="B4819" t="str">
            <v>0</v>
          </cell>
          <cell r="C4819" t="str">
            <v>CIP1</v>
          </cell>
          <cell r="D4819" t="str">
            <v>M004</v>
          </cell>
          <cell r="E4819">
            <v>43616</v>
          </cell>
          <cell r="F4819" t="str">
            <v>Worker chair with back support</v>
          </cell>
          <cell r="G4819">
            <v>2900</v>
          </cell>
          <cell r="H4819">
            <v>-773.33</v>
          </cell>
          <cell r="I4819">
            <v>2126.67</v>
          </cell>
        </row>
        <row r="4820">
          <cell r="A4820">
            <v>40003074</v>
          </cell>
          <cell r="B4820" t="str">
            <v>0</v>
          </cell>
          <cell r="C4820" t="str">
            <v>CIP1</v>
          </cell>
          <cell r="D4820" t="str">
            <v>M004</v>
          </cell>
          <cell r="E4820">
            <v>43616</v>
          </cell>
          <cell r="F4820" t="str">
            <v>Worker chair with back support</v>
          </cell>
          <cell r="G4820">
            <v>2900</v>
          </cell>
          <cell r="H4820">
            <v>-773.33</v>
          </cell>
          <cell r="I4820">
            <v>2126.67</v>
          </cell>
        </row>
        <row r="4821">
          <cell r="A4821">
            <v>40003075</v>
          </cell>
          <cell r="B4821" t="str">
            <v>0</v>
          </cell>
          <cell r="C4821" t="str">
            <v>CIP1</v>
          </cell>
          <cell r="D4821" t="str">
            <v>M004</v>
          </cell>
          <cell r="E4821">
            <v>43616</v>
          </cell>
          <cell r="F4821" t="str">
            <v>Worker chair with back support</v>
          </cell>
          <cell r="G4821">
            <v>2900</v>
          </cell>
          <cell r="H4821">
            <v>-773.33</v>
          </cell>
          <cell r="I4821">
            <v>2126.67</v>
          </cell>
        </row>
        <row r="4822">
          <cell r="A4822">
            <v>40003076</v>
          </cell>
          <cell r="B4822" t="str">
            <v>0</v>
          </cell>
          <cell r="C4822" t="str">
            <v>CIP1</v>
          </cell>
          <cell r="D4822" t="str">
            <v>M004</v>
          </cell>
          <cell r="E4822">
            <v>43616</v>
          </cell>
          <cell r="F4822" t="str">
            <v>Worker chair with back support</v>
          </cell>
          <cell r="G4822">
            <v>2900</v>
          </cell>
          <cell r="H4822">
            <v>-773.33</v>
          </cell>
          <cell r="I4822">
            <v>2126.67</v>
          </cell>
        </row>
        <row r="4823">
          <cell r="A4823">
            <v>40003077</v>
          </cell>
          <cell r="B4823" t="str">
            <v>0</v>
          </cell>
          <cell r="C4823" t="str">
            <v>CIP1</v>
          </cell>
          <cell r="D4823" t="str">
            <v>M004</v>
          </cell>
          <cell r="E4823">
            <v>43616</v>
          </cell>
          <cell r="F4823" t="str">
            <v>Worker chair with back support</v>
          </cell>
          <cell r="G4823">
            <v>2900</v>
          </cell>
          <cell r="H4823">
            <v>-773.33</v>
          </cell>
          <cell r="I4823">
            <v>2126.67</v>
          </cell>
        </row>
        <row r="4824">
          <cell r="A4824">
            <v>40003078</v>
          </cell>
          <cell r="B4824" t="str">
            <v>0</v>
          </cell>
          <cell r="C4824" t="str">
            <v>CIP1</v>
          </cell>
          <cell r="D4824" t="str">
            <v>M004</v>
          </cell>
          <cell r="E4824">
            <v>43616</v>
          </cell>
          <cell r="F4824" t="str">
            <v>Worker chair with back support</v>
          </cell>
          <cell r="G4824">
            <v>2900</v>
          </cell>
          <cell r="H4824">
            <v>-773.33</v>
          </cell>
          <cell r="I4824">
            <v>2126.67</v>
          </cell>
        </row>
        <row r="4825">
          <cell r="A4825">
            <v>40003079</v>
          </cell>
          <cell r="B4825" t="str">
            <v>0</v>
          </cell>
          <cell r="C4825" t="str">
            <v>CIP1</v>
          </cell>
          <cell r="D4825" t="str">
            <v>M004</v>
          </cell>
          <cell r="E4825">
            <v>43616</v>
          </cell>
          <cell r="F4825" t="str">
            <v>Worker chair with back support</v>
          </cell>
          <cell r="G4825">
            <v>2900</v>
          </cell>
          <cell r="H4825">
            <v>-773.33</v>
          </cell>
          <cell r="I4825">
            <v>2126.67</v>
          </cell>
        </row>
        <row r="4826">
          <cell r="A4826">
            <v>40003080</v>
          </cell>
          <cell r="B4826" t="str">
            <v>0</v>
          </cell>
          <cell r="C4826" t="str">
            <v>CIP1</v>
          </cell>
          <cell r="D4826" t="str">
            <v>M004</v>
          </cell>
          <cell r="E4826">
            <v>43616</v>
          </cell>
          <cell r="F4826" t="str">
            <v>Worker chair with back support</v>
          </cell>
          <cell r="G4826">
            <v>2900</v>
          </cell>
          <cell r="H4826">
            <v>-773.33</v>
          </cell>
          <cell r="I4826">
            <v>2126.67</v>
          </cell>
        </row>
        <row r="4827">
          <cell r="A4827">
            <v>40003081</v>
          </cell>
          <cell r="B4827" t="str">
            <v>0</v>
          </cell>
          <cell r="C4827" t="str">
            <v>CIP1</v>
          </cell>
          <cell r="D4827" t="str">
            <v>M004</v>
          </cell>
          <cell r="E4827">
            <v>43616</v>
          </cell>
          <cell r="F4827" t="str">
            <v>Worker chair with back support</v>
          </cell>
          <cell r="G4827">
            <v>2900</v>
          </cell>
          <cell r="H4827">
            <v>-773.33</v>
          </cell>
          <cell r="I4827">
            <v>2126.67</v>
          </cell>
        </row>
        <row r="4828">
          <cell r="A4828">
            <v>40003082</v>
          </cell>
          <cell r="B4828" t="str">
            <v>0</v>
          </cell>
          <cell r="C4828" t="str">
            <v>CIP1</v>
          </cell>
          <cell r="D4828" t="str">
            <v>M004</v>
          </cell>
          <cell r="E4828">
            <v>43616</v>
          </cell>
          <cell r="F4828" t="str">
            <v>Worker chair with back support</v>
          </cell>
          <cell r="G4828">
            <v>2900</v>
          </cell>
          <cell r="H4828">
            <v>-773.33</v>
          </cell>
          <cell r="I4828">
            <v>2126.67</v>
          </cell>
        </row>
        <row r="4829">
          <cell r="A4829">
            <v>40003083</v>
          </cell>
          <cell r="B4829" t="str">
            <v>0</v>
          </cell>
          <cell r="C4829" t="str">
            <v>CIP1</v>
          </cell>
          <cell r="D4829" t="str">
            <v>M004</v>
          </cell>
          <cell r="E4829">
            <v>43616</v>
          </cell>
          <cell r="F4829" t="str">
            <v>Worker chair with back support</v>
          </cell>
          <cell r="G4829">
            <v>2900</v>
          </cell>
          <cell r="H4829">
            <v>-773.33</v>
          </cell>
          <cell r="I4829">
            <v>2126.67</v>
          </cell>
        </row>
        <row r="4830">
          <cell r="A4830">
            <v>40003084</v>
          </cell>
          <cell r="B4830" t="str">
            <v>0</v>
          </cell>
          <cell r="C4830" t="str">
            <v>CIP1</v>
          </cell>
          <cell r="D4830" t="str">
            <v>M004</v>
          </cell>
          <cell r="E4830">
            <v>43616</v>
          </cell>
          <cell r="F4830" t="str">
            <v>Worker chair with back support</v>
          </cell>
          <cell r="G4830">
            <v>2900</v>
          </cell>
          <cell r="H4830">
            <v>-773.33</v>
          </cell>
          <cell r="I4830">
            <v>2126.67</v>
          </cell>
        </row>
        <row r="4831">
          <cell r="A4831">
            <v>40003085</v>
          </cell>
          <cell r="B4831" t="str">
            <v>0</v>
          </cell>
          <cell r="C4831" t="str">
            <v>CIP1</v>
          </cell>
          <cell r="D4831" t="str">
            <v>M004</v>
          </cell>
          <cell r="E4831">
            <v>43616</v>
          </cell>
          <cell r="F4831" t="str">
            <v>Worker chair with back support</v>
          </cell>
          <cell r="G4831">
            <v>2900</v>
          </cell>
          <cell r="H4831">
            <v>-773.33</v>
          </cell>
          <cell r="I4831">
            <v>2126.67</v>
          </cell>
        </row>
        <row r="4832">
          <cell r="A4832">
            <v>40003086</v>
          </cell>
          <cell r="B4832" t="str">
            <v>0</v>
          </cell>
          <cell r="C4832" t="str">
            <v>CIP1</v>
          </cell>
          <cell r="D4832" t="str">
            <v>M004</v>
          </cell>
          <cell r="E4832">
            <v>43616</v>
          </cell>
          <cell r="F4832" t="str">
            <v>Worker chair with back support</v>
          </cell>
          <cell r="G4832">
            <v>2900</v>
          </cell>
          <cell r="H4832">
            <v>-773.33</v>
          </cell>
          <cell r="I4832">
            <v>2126.67</v>
          </cell>
        </row>
        <row r="4833">
          <cell r="A4833">
            <v>40003087</v>
          </cell>
          <cell r="B4833" t="str">
            <v>0</v>
          </cell>
          <cell r="C4833" t="str">
            <v>CIP1</v>
          </cell>
          <cell r="D4833" t="str">
            <v>M004</v>
          </cell>
          <cell r="E4833">
            <v>43616</v>
          </cell>
          <cell r="F4833" t="str">
            <v>Worker chair with back support</v>
          </cell>
          <cell r="G4833">
            <v>2900</v>
          </cell>
          <cell r="H4833">
            <v>-773.33</v>
          </cell>
          <cell r="I4833">
            <v>2126.67</v>
          </cell>
        </row>
        <row r="4834">
          <cell r="A4834">
            <v>40003088</v>
          </cell>
          <cell r="B4834" t="str">
            <v>0</v>
          </cell>
          <cell r="C4834" t="str">
            <v>CIP1</v>
          </cell>
          <cell r="D4834" t="str">
            <v>M004</v>
          </cell>
          <cell r="E4834">
            <v>43616</v>
          </cell>
          <cell r="F4834" t="str">
            <v>Worker chair with back support</v>
          </cell>
          <cell r="G4834">
            <v>2900</v>
          </cell>
          <cell r="H4834">
            <v>-773.33</v>
          </cell>
          <cell r="I4834">
            <v>2126.67</v>
          </cell>
        </row>
        <row r="4835">
          <cell r="A4835">
            <v>40003089</v>
          </cell>
          <cell r="B4835" t="str">
            <v>0</v>
          </cell>
          <cell r="C4835" t="str">
            <v>CIP1</v>
          </cell>
          <cell r="D4835" t="str">
            <v>M004</v>
          </cell>
          <cell r="E4835">
            <v>43616</v>
          </cell>
          <cell r="F4835" t="str">
            <v>Worker chair with back support</v>
          </cell>
          <cell r="G4835">
            <v>2900</v>
          </cell>
          <cell r="H4835">
            <v>-773.33</v>
          </cell>
          <cell r="I4835">
            <v>2126.67</v>
          </cell>
        </row>
        <row r="4836">
          <cell r="A4836">
            <v>40003090</v>
          </cell>
          <cell r="B4836" t="str">
            <v>0</v>
          </cell>
          <cell r="C4836" t="str">
            <v>CIP1</v>
          </cell>
          <cell r="D4836" t="str">
            <v>M004</v>
          </cell>
          <cell r="E4836">
            <v>43646</v>
          </cell>
          <cell r="F4836" t="str">
            <v>Cabinate 26 sq x 650 (Malamine board 18m)</v>
          </cell>
          <cell r="G4836">
            <v>16900</v>
          </cell>
          <cell r="H4836">
            <v>-4365.83</v>
          </cell>
          <cell r="I4836">
            <v>12534.17</v>
          </cell>
        </row>
        <row r="4837">
          <cell r="A4837">
            <v>40003091</v>
          </cell>
          <cell r="B4837" t="str">
            <v>0</v>
          </cell>
          <cell r="C4837" t="str">
            <v>CIP1</v>
          </cell>
          <cell r="D4837" t="str">
            <v>M004</v>
          </cell>
          <cell r="E4837">
            <v>43646</v>
          </cell>
          <cell r="F4837" t="str">
            <v>Split Cooler Assy-For E-75</v>
          </cell>
          <cell r="G4837">
            <v>329360</v>
          </cell>
          <cell r="H4837">
            <v>-85084.67</v>
          </cell>
          <cell r="I4837">
            <v>244275.33</v>
          </cell>
        </row>
        <row r="4838">
          <cell r="A4838">
            <v>40003092</v>
          </cell>
          <cell r="B4838" t="str">
            <v>0</v>
          </cell>
          <cell r="C4838" t="str">
            <v>CIP1</v>
          </cell>
          <cell r="D4838" t="str">
            <v>M004</v>
          </cell>
          <cell r="E4838">
            <v>43646</v>
          </cell>
          <cell r="F4838" t="str">
            <v>ETP Chemical Lifting hoist Lift making</v>
          </cell>
          <cell r="G4838">
            <v>205000</v>
          </cell>
          <cell r="H4838">
            <v>-52958.33</v>
          </cell>
          <cell r="I4838">
            <v>152041.67000000001</v>
          </cell>
        </row>
        <row r="4839">
          <cell r="A4839">
            <v>40003093</v>
          </cell>
          <cell r="B4839" t="str">
            <v>0</v>
          </cell>
          <cell r="C4839" t="str">
            <v>CIP1</v>
          </cell>
          <cell r="D4839" t="str">
            <v>M004</v>
          </cell>
          <cell r="E4839">
            <v>43666</v>
          </cell>
          <cell r="F4839" t="str">
            <v>Trolly</v>
          </cell>
          <cell r="G4839">
            <v>16585</v>
          </cell>
          <cell r="H4839">
            <v>-4146.25</v>
          </cell>
          <cell r="I4839">
            <v>12438.75</v>
          </cell>
        </row>
        <row r="4840">
          <cell r="A4840">
            <v>40003094</v>
          </cell>
          <cell r="B4840" t="str">
            <v>0</v>
          </cell>
          <cell r="C4840" t="str">
            <v>CIP1</v>
          </cell>
          <cell r="D4840" t="str">
            <v>M004</v>
          </cell>
          <cell r="E4840">
            <v>43669</v>
          </cell>
          <cell r="F4840" t="str">
            <v>Celling Fan</v>
          </cell>
          <cell r="G4840">
            <v>2780</v>
          </cell>
          <cell r="H4840">
            <v>-695</v>
          </cell>
          <cell r="I4840">
            <v>2085</v>
          </cell>
        </row>
        <row r="4841">
          <cell r="A4841">
            <v>40003095</v>
          </cell>
          <cell r="B4841" t="str">
            <v>0</v>
          </cell>
          <cell r="C4841" t="str">
            <v>CIP1</v>
          </cell>
          <cell r="D4841" t="str">
            <v>M004</v>
          </cell>
          <cell r="E4841">
            <v>43669</v>
          </cell>
          <cell r="F4841" t="str">
            <v>Celling Fan</v>
          </cell>
          <cell r="G4841">
            <v>2780</v>
          </cell>
          <cell r="H4841">
            <v>-695</v>
          </cell>
          <cell r="I4841">
            <v>2085</v>
          </cell>
        </row>
        <row r="4842">
          <cell r="A4842">
            <v>40003096</v>
          </cell>
          <cell r="B4842" t="str">
            <v>0</v>
          </cell>
          <cell r="C4842" t="str">
            <v>CIP1</v>
          </cell>
          <cell r="D4842" t="str">
            <v>M004</v>
          </cell>
          <cell r="E4842">
            <v>43669</v>
          </cell>
          <cell r="F4842" t="str">
            <v>Celling Fan</v>
          </cell>
          <cell r="G4842">
            <v>2780</v>
          </cell>
          <cell r="H4842">
            <v>-695</v>
          </cell>
          <cell r="I4842">
            <v>2085</v>
          </cell>
        </row>
        <row r="4843">
          <cell r="A4843">
            <v>40003097</v>
          </cell>
          <cell r="B4843" t="str">
            <v>0</v>
          </cell>
          <cell r="C4843" t="str">
            <v>CIP1</v>
          </cell>
          <cell r="D4843" t="str">
            <v>M004</v>
          </cell>
          <cell r="E4843">
            <v>43669</v>
          </cell>
          <cell r="F4843" t="str">
            <v>Celling Fan</v>
          </cell>
          <cell r="G4843">
            <v>2780</v>
          </cell>
          <cell r="H4843">
            <v>-695</v>
          </cell>
          <cell r="I4843">
            <v>2085</v>
          </cell>
        </row>
        <row r="4844">
          <cell r="A4844">
            <v>40003098</v>
          </cell>
          <cell r="B4844" t="str">
            <v>0</v>
          </cell>
          <cell r="C4844" t="str">
            <v>CIP1</v>
          </cell>
          <cell r="D4844" t="str">
            <v>M004</v>
          </cell>
          <cell r="E4844">
            <v>43669</v>
          </cell>
          <cell r="F4844" t="str">
            <v>Celling Fan</v>
          </cell>
          <cell r="G4844">
            <v>2780</v>
          </cell>
          <cell r="H4844">
            <v>-695</v>
          </cell>
          <cell r="I4844">
            <v>2085</v>
          </cell>
        </row>
        <row r="4845">
          <cell r="A4845">
            <v>40003099</v>
          </cell>
          <cell r="B4845" t="str">
            <v>0</v>
          </cell>
          <cell r="C4845" t="str">
            <v>CIP1</v>
          </cell>
          <cell r="D4845" t="str">
            <v>M004</v>
          </cell>
          <cell r="E4845">
            <v>43669</v>
          </cell>
          <cell r="F4845" t="str">
            <v>Celling Fan</v>
          </cell>
          <cell r="G4845">
            <v>2780</v>
          </cell>
          <cell r="H4845">
            <v>-695</v>
          </cell>
          <cell r="I4845">
            <v>2085</v>
          </cell>
        </row>
        <row r="4846">
          <cell r="A4846">
            <v>40003100</v>
          </cell>
          <cell r="B4846" t="str">
            <v>0</v>
          </cell>
          <cell r="C4846" t="str">
            <v>CIP1</v>
          </cell>
          <cell r="D4846" t="str">
            <v>M004</v>
          </cell>
          <cell r="E4846">
            <v>43669</v>
          </cell>
          <cell r="F4846" t="str">
            <v>Celling Fan</v>
          </cell>
          <cell r="G4846">
            <v>2780</v>
          </cell>
          <cell r="H4846">
            <v>-695</v>
          </cell>
          <cell r="I4846">
            <v>2085</v>
          </cell>
        </row>
        <row r="4847">
          <cell r="A4847">
            <v>40003101</v>
          </cell>
          <cell r="B4847" t="str">
            <v>0</v>
          </cell>
          <cell r="C4847" t="str">
            <v>CIP1</v>
          </cell>
          <cell r="D4847" t="str">
            <v>M004</v>
          </cell>
          <cell r="E4847">
            <v>43669</v>
          </cell>
          <cell r="F4847" t="str">
            <v>Celling Fan</v>
          </cell>
          <cell r="G4847">
            <v>2780</v>
          </cell>
          <cell r="H4847">
            <v>-695</v>
          </cell>
          <cell r="I4847">
            <v>2085</v>
          </cell>
        </row>
        <row r="4848">
          <cell r="A4848">
            <v>40003102</v>
          </cell>
          <cell r="B4848" t="str">
            <v>0</v>
          </cell>
          <cell r="C4848" t="str">
            <v>CIP1</v>
          </cell>
          <cell r="D4848" t="str">
            <v>M004</v>
          </cell>
          <cell r="E4848">
            <v>43669</v>
          </cell>
          <cell r="F4848" t="str">
            <v>Celling Fan</v>
          </cell>
          <cell r="G4848">
            <v>2780</v>
          </cell>
          <cell r="H4848">
            <v>-695</v>
          </cell>
          <cell r="I4848">
            <v>2085</v>
          </cell>
        </row>
        <row r="4849">
          <cell r="A4849">
            <v>40003103</v>
          </cell>
          <cell r="B4849" t="str">
            <v>0</v>
          </cell>
          <cell r="C4849" t="str">
            <v>CIP1</v>
          </cell>
          <cell r="D4849" t="str">
            <v>M004</v>
          </cell>
          <cell r="E4849">
            <v>43669</v>
          </cell>
          <cell r="F4849" t="str">
            <v>Celling Fan</v>
          </cell>
          <cell r="G4849">
            <v>2780</v>
          </cell>
          <cell r="H4849">
            <v>-695</v>
          </cell>
          <cell r="I4849">
            <v>2085</v>
          </cell>
        </row>
        <row r="4850">
          <cell r="A4850">
            <v>40003104</v>
          </cell>
          <cell r="B4850" t="str">
            <v>0</v>
          </cell>
          <cell r="C4850" t="str">
            <v>CIP1</v>
          </cell>
          <cell r="D4850" t="str">
            <v>M004</v>
          </cell>
          <cell r="E4850">
            <v>43717</v>
          </cell>
          <cell r="F4850" t="str">
            <v>Fabric Trolley L60” X W35” X H48”</v>
          </cell>
          <cell r="G4850">
            <v>16000</v>
          </cell>
          <cell r="H4850">
            <v>-3733.33</v>
          </cell>
          <cell r="I4850">
            <v>12266.67</v>
          </cell>
        </row>
        <row r="4851">
          <cell r="A4851">
            <v>40003105</v>
          </cell>
          <cell r="B4851" t="str">
            <v>0</v>
          </cell>
          <cell r="C4851" t="str">
            <v>CIP1</v>
          </cell>
          <cell r="D4851" t="str">
            <v>M004</v>
          </cell>
          <cell r="E4851">
            <v>43717</v>
          </cell>
          <cell r="F4851" t="str">
            <v>Fabric Trolley L60” X W35” X H48”</v>
          </cell>
          <cell r="G4851">
            <v>16000</v>
          </cell>
          <cell r="H4851">
            <v>-3733.33</v>
          </cell>
          <cell r="I4851">
            <v>12266.67</v>
          </cell>
        </row>
        <row r="4852">
          <cell r="A4852">
            <v>40003106</v>
          </cell>
          <cell r="B4852" t="str">
            <v>0</v>
          </cell>
          <cell r="C4852" t="str">
            <v>CIP1</v>
          </cell>
          <cell r="D4852" t="str">
            <v>M004</v>
          </cell>
          <cell r="E4852">
            <v>43717</v>
          </cell>
          <cell r="F4852" t="str">
            <v>Fabric Trolley L60” X W35” X H48”</v>
          </cell>
          <cell r="G4852">
            <v>16000</v>
          </cell>
          <cell r="H4852">
            <v>-3733.33</v>
          </cell>
          <cell r="I4852">
            <v>12266.67</v>
          </cell>
        </row>
        <row r="4853">
          <cell r="A4853">
            <v>40003107</v>
          </cell>
          <cell r="B4853" t="str">
            <v>0</v>
          </cell>
          <cell r="C4853" t="str">
            <v>CIP1</v>
          </cell>
          <cell r="D4853" t="str">
            <v>M004</v>
          </cell>
          <cell r="E4853">
            <v>43717</v>
          </cell>
          <cell r="F4853" t="str">
            <v>Fabric Trolley L60” X W35” X H48”</v>
          </cell>
          <cell r="G4853">
            <v>16000</v>
          </cell>
          <cell r="H4853">
            <v>-3733.33</v>
          </cell>
          <cell r="I4853">
            <v>12266.67</v>
          </cell>
        </row>
        <row r="4854">
          <cell r="A4854">
            <v>40003153</v>
          </cell>
          <cell r="B4854" t="str">
            <v>0</v>
          </cell>
          <cell r="C4854" t="str">
            <v>CIP1</v>
          </cell>
          <cell r="D4854" t="str">
            <v>M004</v>
          </cell>
          <cell r="E4854">
            <v>43747</v>
          </cell>
          <cell r="F4854" t="str">
            <v>Operator chair - Additional sewing line project</v>
          </cell>
          <cell r="G4854">
            <v>2900</v>
          </cell>
          <cell r="H4854">
            <v>-652.5</v>
          </cell>
          <cell r="I4854">
            <v>2247.5</v>
          </cell>
        </row>
        <row r="4855">
          <cell r="A4855">
            <v>40003154</v>
          </cell>
          <cell r="B4855" t="str">
            <v>0</v>
          </cell>
          <cell r="C4855" t="str">
            <v>CIP1</v>
          </cell>
          <cell r="D4855" t="str">
            <v>M004</v>
          </cell>
          <cell r="E4855">
            <v>43747</v>
          </cell>
          <cell r="F4855" t="str">
            <v>Operator chair - Additional sewing line project</v>
          </cell>
          <cell r="G4855">
            <v>2900</v>
          </cell>
          <cell r="H4855">
            <v>-652.5</v>
          </cell>
          <cell r="I4855">
            <v>2247.5</v>
          </cell>
        </row>
        <row r="4856">
          <cell r="A4856">
            <v>40003155</v>
          </cell>
          <cell r="B4856" t="str">
            <v>0</v>
          </cell>
          <cell r="C4856" t="str">
            <v>CIP1</v>
          </cell>
          <cell r="D4856" t="str">
            <v>M004</v>
          </cell>
          <cell r="E4856">
            <v>43747</v>
          </cell>
          <cell r="F4856" t="str">
            <v>Operator chair - Additional sewing line project</v>
          </cell>
          <cell r="G4856">
            <v>2900</v>
          </cell>
          <cell r="H4856">
            <v>-652.5</v>
          </cell>
          <cell r="I4856">
            <v>2247.5</v>
          </cell>
        </row>
        <row r="4857">
          <cell r="A4857">
            <v>40003156</v>
          </cell>
          <cell r="B4857" t="str">
            <v>0</v>
          </cell>
          <cell r="C4857" t="str">
            <v>CIP1</v>
          </cell>
          <cell r="D4857" t="str">
            <v>M004</v>
          </cell>
          <cell r="E4857">
            <v>43747</v>
          </cell>
          <cell r="F4857" t="str">
            <v>Operator chair - Additional sewing line project</v>
          </cell>
          <cell r="G4857">
            <v>2900</v>
          </cell>
          <cell r="H4857">
            <v>-652.5</v>
          </cell>
          <cell r="I4857">
            <v>2247.5</v>
          </cell>
        </row>
        <row r="4858">
          <cell r="A4858">
            <v>40003157</v>
          </cell>
          <cell r="B4858" t="str">
            <v>0</v>
          </cell>
          <cell r="C4858" t="str">
            <v>CIP1</v>
          </cell>
          <cell r="D4858" t="str">
            <v>M004</v>
          </cell>
          <cell r="E4858">
            <v>43747</v>
          </cell>
          <cell r="F4858" t="str">
            <v>Operator chair - Additional sewing line project</v>
          </cell>
          <cell r="G4858">
            <v>2900</v>
          </cell>
          <cell r="H4858">
            <v>-652.5</v>
          </cell>
          <cell r="I4858">
            <v>2247.5</v>
          </cell>
        </row>
        <row r="4859">
          <cell r="A4859">
            <v>40003158</v>
          </cell>
          <cell r="B4859" t="str">
            <v>0</v>
          </cell>
          <cell r="C4859" t="str">
            <v>CIP1</v>
          </cell>
          <cell r="D4859" t="str">
            <v>M004</v>
          </cell>
          <cell r="E4859">
            <v>43747</v>
          </cell>
          <cell r="F4859" t="str">
            <v>Operator chair - Additional sewing line project</v>
          </cell>
          <cell r="G4859">
            <v>2900</v>
          </cell>
          <cell r="H4859">
            <v>-652.5</v>
          </cell>
          <cell r="I4859">
            <v>2247.5</v>
          </cell>
        </row>
        <row r="4860">
          <cell r="A4860">
            <v>40003159</v>
          </cell>
          <cell r="B4860" t="str">
            <v>0</v>
          </cell>
          <cell r="C4860" t="str">
            <v>CIP1</v>
          </cell>
          <cell r="D4860" t="str">
            <v>M004</v>
          </cell>
          <cell r="E4860">
            <v>43747</v>
          </cell>
          <cell r="F4860" t="str">
            <v>Operator chair - Additional sewing line project</v>
          </cell>
          <cell r="G4860">
            <v>2900</v>
          </cell>
          <cell r="H4860">
            <v>-652.5</v>
          </cell>
          <cell r="I4860">
            <v>2247.5</v>
          </cell>
        </row>
        <row r="4861">
          <cell r="A4861">
            <v>40003160</v>
          </cell>
          <cell r="B4861" t="str">
            <v>0</v>
          </cell>
          <cell r="C4861" t="str">
            <v>CIP1</v>
          </cell>
          <cell r="D4861" t="str">
            <v>M004</v>
          </cell>
          <cell r="E4861">
            <v>43747</v>
          </cell>
          <cell r="F4861" t="str">
            <v>Operator chair - Additional sewing line project</v>
          </cell>
          <cell r="G4861">
            <v>2900</v>
          </cell>
          <cell r="H4861">
            <v>-652.5</v>
          </cell>
          <cell r="I4861">
            <v>2247.5</v>
          </cell>
        </row>
        <row r="4862">
          <cell r="A4862">
            <v>40003161</v>
          </cell>
          <cell r="B4862" t="str">
            <v>0</v>
          </cell>
          <cell r="C4862" t="str">
            <v>CIP1</v>
          </cell>
          <cell r="D4862" t="str">
            <v>M004</v>
          </cell>
          <cell r="E4862">
            <v>43747</v>
          </cell>
          <cell r="F4862" t="str">
            <v>Operator chair - Additional sewing line project</v>
          </cell>
          <cell r="G4862">
            <v>2900</v>
          </cell>
          <cell r="H4862">
            <v>-652.5</v>
          </cell>
          <cell r="I4862">
            <v>2247.5</v>
          </cell>
        </row>
        <row r="4863">
          <cell r="A4863">
            <v>40003162</v>
          </cell>
          <cell r="B4863" t="str">
            <v>0</v>
          </cell>
          <cell r="C4863" t="str">
            <v>CIP1</v>
          </cell>
          <cell r="D4863" t="str">
            <v>M004</v>
          </cell>
          <cell r="E4863">
            <v>43747</v>
          </cell>
          <cell r="F4863" t="str">
            <v>Operator chair - Additional sewing line project</v>
          </cell>
          <cell r="G4863">
            <v>2900</v>
          </cell>
          <cell r="H4863">
            <v>-652.5</v>
          </cell>
          <cell r="I4863">
            <v>2247.5</v>
          </cell>
        </row>
        <row r="4864">
          <cell r="A4864">
            <v>40003163</v>
          </cell>
          <cell r="B4864" t="str">
            <v>0</v>
          </cell>
          <cell r="C4864" t="str">
            <v>CIP1</v>
          </cell>
          <cell r="D4864" t="str">
            <v>M004</v>
          </cell>
          <cell r="E4864">
            <v>43747</v>
          </cell>
          <cell r="F4864" t="str">
            <v>Operator chair - Additional sewing line project</v>
          </cell>
          <cell r="G4864">
            <v>2900</v>
          </cell>
          <cell r="H4864">
            <v>-652.5</v>
          </cell>
          <cell r="I4864">
            <v>2247.5</v>
          </cell>
        </row>
        <row r="4865">
          <cell r="A4865">
            <v>40003164</v>
          </cell>
          <cell r="B4865" t="str">
            <v>0</v>
          </cell>
          <cell r="C4865" t="str">
            <v>CIP1</v>
          </cell>
          <cell r="D4865" t="str">
            <v>M004</v>
          </cell>
          <cell r="E4865">
            <v>43747</v>
          </cell>
          <cell r="F4865" t="str">
            <v>Operator chair - Additional sewing line project</v>
          </cell>
          <cell r="G4865">
            <v>2900</v>
          </cell>
          <cell r="H4865">
            <v>-652.5</v>
          </cell>
          <cell r="I4865">
            <v>2247.5</v>
          </cell>
        </row>
        <row r="4866">
          <cell r="A4866">
            <v>40003165</v>
          </cell>
          <cell r="B4866" t="str">
            <v>0</v>
          </cell>
          <cell r="C4866" t="str">
            <v>CIP1</v>
          </cell>
          <cell r="D4866" t="str">
            <v>M004</v>
          </cell>
          <cell r="E4866">
            <v>43747</v>
          </cell>
          <cell r="F4866" t="str">
            <v>Operator chair - Additional sewing line project</v>
          </cell>
          <cell r="G4866">
            <v>2900</v>
          </cell>
          <cell r="H4866">
            <v>-652.5</v>
          </cell>
          <cell r="I4866">
            <v>2247.5</v>
          </cell>
        </row>
        <row r="4867">
          <cell r="A4867">
            <v>40003166</v>
          </cell>
          <cell r="B4867" t="str">
            <v>0</v>
          </cell>
          <cell r="C4867" t="str">
            <v>CIP1</v>
          </cell>
          <cell r="D4867" t="str">
            <v>M004</v>
          </cell>
          <cell r="E4867">
            <v>43747</v>
          </cell>
          <cell r="F4867" t="str">
            <v>Operator chair - Additional sewing line project</v>
          </cell>
          <cell r="G4867">
            <v>2900</v>
          </cell>
          <cell r="H4867">
            <v>-652.5</v>
          </cell>
          <cell r="I4867">
            <v>2247.5</v>
          </cell>
        </row>
        <row r="4868">
          <cell r="A4868">
            <v>40003167</v>
          </cell>
          <cell r="B4868" t="str">
            <v>0</v>
          </cell>
          <cell r="C4868" t="str">
            <v>CIP1</v>
          </cell>
          <cell r="D4868" t="str">
            <v>M004</v>
          </cell>
          <cell r="E4868">
            <v>43747</v>
          </cell>
          <cell r="F4868" t="str">
            <v>Operator chair - Additional sewing line project</v>
          </cell>
          <cell r="G4868">
            <v>2900</v>
          </cell>
          <cell r="H4868">
            <v>-652.5</v>
          </cell>
          <cell r="I4868">
            <v>2247.5</v>
          </cell>
        </row>
        <row r="4869">
          <cell r="A4869">
            <v>40003168</v>
          </cell>
          <cell r="B4869" t="str">
            <v>0</v>
          </cell>
          <cell r="C4869" t="str">
            <v>CIP1</v>
          </cell>
          <cell r="D4869" t="str">
            <v>M004</v>
          </cell>
          <cell r="E4869">
            <v>43747</v>
          </cell>
          <cell r="F4869" t="str">
            <v>Operator chair - Additional sewing line project</v>
          </cell>
          <cell r="G4869">
            <v>2900</v>
          </cell>
          <cell r="H4869">
            <v>-652.5</v>
          </cell>
          <cell r="I4869">
            <v>2247.5</v>
          </cell>
        </row>
        <row r="4870">
          <cell r="A4870">
            <v>40003169</v>
          </cell>
          <cell r="B4870" t="str">
            <v>0</v>
          </cell>
          <cell r="C4870" t="str">
            <v>CIP1</v>
          </cell>
          <cell r="D4870" t="str">
            <v>M004</v>
          </cell>
          <cell r="E4870">
            <v>43747</v>
          </cell>
          <cell r="F4870" t="str">
            <v>Operator chair - Additional sewing line project</v>
          </cell>
          <cell r="G4870">
            <v>2900</v>
          </cell>
          <cell r="H4870">
            <v>-652.5</v>
          </cell>
          <cell r="I4870">
            <v>2247.5</v>
          </cell>
        </row>
        <row r="4871">
          <cell r="A4871">
            <v>40003170</v>
          </cell>
          <cell r="B4871" t="str">
            <v>0</v>
          </cell>
          <cell r="C4871" t="str">
            <v>CIP1</v>
          </cell>
          <cell r="D4871" t="str">
            <v>M004</v>
          </cell>
          <cell r="E4871">
            <v>43747</v>
          </cell>
          <cell r="F4871" t="str">
            <v>Operator chair - Additional sewing line project</v>
          </cell>
          <cell r="G4871">
            <v>2900</v>
          </cell>
          <cell r="H4871">
            <v>-652.5</v>
          </cell>
          <cell r="I4871">
            <v>2247.5</v>
          </cell>
        </row>
        <row r="4872">
          <cell r="A4872">
            <v>40003171</v>
          </cell>
          <cell r="B4872" t="str">
            <v>0</v>
          </cell>
          <cell r="C4872" t="str">
            <v>CIP1</v>
          </cell>
          <cell r="D4872" t="str">
            <v>M004</v>
          </cell>
          <cell r="E4872">
            <v>43747</v>
          </cell>
          <cell r="F4872" t="str">
            <v>Operator chair - Additional sewing line project</v>
          </cell>
          <cell r="G4872">
            <v>2900</v>
          </cell>
          <cell r="H4872">
            <v>-652.5</v>
          </cell>
          <cell r="I4872">
            <v>2247.5</v>
          </cell>
        </row>
        <row r="4873">
          <cell r="A4873">
            <v>40003172</v>
          </cell>
          <cell r="B4873" t="str">
            <v>0</v>
          </cell>
          <cell r="C4873" t="str">
            <v>CIP1</v>
          </cell>
          <cell r="D4873" t="str">
            <v>M004</v>
          </cell>
          <cell r="E4873">
            <v>43747</v>
          </cell>
          <cell r="F4873" t="str">
            <v>Operator chair - Additional sewing line project</v>
          </cell>
          <cell r="G4873">
            <v>2900</v>
          </cell>
          <cell r="H4873">
            <v>-652.5</v>
          </cell>
          <cell r="I4873">
            <v>2247.5</v>
          </cell>
        </row>
        <row r="4874">
          <cell r="A4874">
            <v>40003173</v>
          </cell>
          <cell r="B4874" t="str">
            <v>0</v>
          </cell>
          <cell r="C4874" t="str">
            <v>CIP1</v>
          </cell>
          <cell r="D4874" t="str">
            <v>M004</v>
          </cell>
          <cell r="E4874">
            <v>43747</v>
          </cell>
          <cell r="F4874" t="str">
            <v>Operator chair - Additional sewing line project</v>
          </cell>
          <cell r="G4874">
            <v>2900</v>
          </cell>
          <cell r="H4874">
            <v>-652.5</v>
          </cell>
          <cell r="I4874">
            <v>2247.5</v>
          </cell>
        </row>
        <row r="4875">
          <cell r="A4875">
            <v>40003174</v>
          </cell>
          <cell r="B4875" t="str">
            <v>0</v>
          </cell>
          <cell r="C4875" t="str">
            <v>CIP1</v>
          </cell>
          <cell r="D4875" t="str">
            <v>M004</v>
          </cell>
          <cell r="E4875">
            <v>43747</v>
          </cell>
          <cell r="F4875" t="str">
            <v>Operator chair - Additional sewing line project</v>
          </cell>
          <cell r="G4875">
            <v>2900</v>
          </cell>
          <cell r="H4875">
            <v>-652.5</v>
          </cell>
          <cell r="I4875">
            <v>2247.5</v>
          </cell>
        </row>
        <row r="4876">
          <cell r="A4876">
            <v>40003175</v>
          </cell>
          <cell r="B4876" t="str">
            <v>0</v>
          </cell>
          <cell r="C4876" t="str">
            <v>CIP1</v>
          </cell>
          <cell r="D4876" t="str">
            <v>M004</v>
          </cell>
          <cell r="E4876">
            <v>43747</v>
          </cell>
          <cell r="F4876" t="str">
            <v>Operator chair - Additional sewing line project</v>
          </cell>
          <cell r="G4876">
            <v>2900</v>
          </cell>
          <cell r="H4876">
            <v>-652.5</v>
          </cell>
          <cell r="I4876">
            <v>2247.5</v>
          </cell>
        </row>
        <row r="4877">
          <cell r="A4877">
            <v>40003176</v>
          </cell>
          <cell r="B4877" t="str">
            <v>0</v>
          </cell>
          <cell r="C4877" t="str">
            <v>CIP1</v>
          </cell>
          <cell r="D4877" t="str">
            <v>M004</v>
          </cell>
          <cell r="E4877">
            <v>43747</v>
          </cell>
          <cell r="F4877" t="str">
            <v>Operator chair - Additional sewing line project</v>
          </cell>
          <cell r="G4877">
            <v>2900</v>
          </cell>
          <cell r="H4877">
            <v>-652.5</v>
          </cell>
          <cell r="I4877">
            <v>2247.5</v>
          </cell>
        </row>
        <row r="4878">
          <cell r="A4878">
            <v>40003177</v>
          </cell>
          <cell r="B4878" t="str">
            <v>0</v>
          </cell>
          <cell r="C4878" t="str">
            <v>CIP1</v>
          </cell>
          <cell r="D4878" t="str">
            <v>M004</v>
          </cell>
          <cell r="E4878">
            <v>43747</v>
          </cell>
          <cell r="F4878" t="str">
            <v>Operator chair - Additional sewing line project</v>
          </cell>
          <cell r="G4878">
            <v>2900</v>
          </cell>
          <cell r="H4878">
            <v>-652.5</v>
          </cell>
          <cell r="I4878">
            <v>2247.5</v>
          </cell>
        </row>
        <row r="4879">
          <cell r="A4879">
            <v>40003178</v>
          </cell>
          <cell r="B4879" t="str">
            <v>0</v>
          </cell>
          <cell r="C4879" t="str">
            <v>CIP1</v>
          </cell>
          <cell r="D4879" t="str">
            <v>M004</v>
          </cell>
          <cell r="E4879">
            <v>43747</v>
          </cell>
          <cell r="F4879" t="str">
            <v>Operator chair - Additional sewing line project</v>
          </cell>
          <cell r="G4879">
            <v>2900</v>
          </cell>
          <cell r="H4879">
            <v>-652.5</v>
          </cell>
          <cell r="I4879">
            <v>2247.5</v>
          </cell>
        </row>
        <row r="4880">
          <cell r="A4880">
            <v>40003179</v>
          </cell>
          <cell r="B4880" t="str">
            <v>0</v>
          </cell>
          <cell r="C4880" t="str">
            <v>CIP1</v>
          </cell>
          <cell r="D4880" t="str">
            <v>M004</v>
          </cell>
          <cell r="E4880">
            <v>43747</v>
          </cell>
          <cell r="F4880" t="str">
            <v>Operator chair - Additional sewing line project</v>
          </cell>
          <cell r="G4880">
            <v>2900</v>
          </cell>
          <cell r="H4880">
            <v>-652.5</v>
          </cell>
          <cell r="I4880">
            <v>2247.5</v>
          </cell>
        </row>
        <row r="4881">
          <cell r="A4881">
            <v>40003180</v>
          </cell>
          <cell r="B4881" t="str">
            <v>0</v>
          </cell>
          <cell r="C4881" t="str">
            <v>CIP1</v>
          </cell>
          <cell r="D4881" t="str">
            <v>M004</v>
          </cell>
          <cell r="E4881">
            <v>43747</v>
          </cell>
          <cell r="F4881" t="str">
            <v>Operator chair - Additional sewing line project</v>
          </cell>
          <cell r="G4881">
            <v>2900</v>
          </cell>
          <cell r="H4881">
            <v>-652.5</v>
          </cell>
          <cell r="I4881">
            <v>2247.5</v>
          </cell>
        </row>
        <row r="4882">
          <cell r="A4882">
            <v>40003181</v>
          </cell>
          <cell r="B4882" t="str">
            <v>0</v>
          </cell>
          <cell r="C4882" t="str">
            <v>CIP1</v>
          </cell>
          <cell r="D4882" t="str">
            <v>M004</v>
          </cell>
          <cell r="E4882">
            <v>43747</v>
          </cell>
          <cell r="F4882" t="str">
            <v>Operator chair - Additional sewing line project</v>
          </cell>
          <cell r="G4882">
            <v>2900</v>
          </cell>
          <cell r="H4882">
            <v>-652.5</v>
          </cell>
          <cell r="I4882">
            <v>2247.5</v>
          </cell>
        </row>
        <row r="4883">
          <cell r="A4883">
            <v>40003182</v>
          </cell>
          <cell r="B4883" t="str">
            <v>0</v>
          </cell>
          <cell r="C4883" t="str">
            <v>CIP1</v>
          </cell>
          <cell r="D4883" t="str">
            <v>M004</v>
          </cell>
          <cell r="E4883">
            <v>43747</v>
          </cell>
          <cell r="F4883" t="str">
            <v>Operator chair - Additional sewing line project</v>
          </cell>
          <cell r="G4883">
            <v>2900</v>
          </cell>
          <cell r="H4883">
            <v>-652.5</v>
          </cell>
          <cell r="I4883">
            <v>2247.5</v>
          </cell>
        </row>
        <row r="4884">
          <cell r="A4884">
            <v>40003183</v>
          </cell>
          <cell r="B4884" t="str">
            <v>0</v>
          </cell>
          <cell r="C4884" t="str">
            <v>CIP1</v>
          </cell>
          <cell r="D4884" t="str">
            <v>M004</v>
          </cell>
          <cell r="E4884">
            <v>43747</v>
          </cell>
          <cell r="F4884" t="str">
            <v>Operator chair - Additional sewing line project</v>
          </cell>
          <cell r="G4884">
            <v>2900</v>
          </cell>
          <cell r="H4884">
            <v>-652.5</v>
          </cell>
          <cell r="I4884">
            <v>2247.5</v>
          </cell>
        </row>
        <row r="4885">
          <cell r="A4885">
            <v>40003184</v>
          </cell>
          <cell r="B4885" t="str">
            <v>0</v>
          </cell>
          <cell r="C4885" t="str">
            <v>CIP1</v>
          </cell>
          <cell r="D4885" t="str">
            <v>M004</v>
          </cell>
          <cell r="E4885">
            <v>43747</v>
          </cell>
          <cell r="F4885" t="str">
            <v>Operator chair - Additional sewing line project</v>
          </cell>
          <cell r="G4885">
            <v>2900</v>
          </cell>
          <cell r="H4885">
            <v>-652.5</v>
          </cell>
          <cell r="I4885">
            <v>2247.5</v>
          </cell>
        </row>
        <row r="4886">
          <cell r="A4886">
            <v>40003185</v>
          </cell>
          <cell r="B4886" t="str">
            <v>0</v>
          </cell>
          <cell r="C4886" t="str">
            <v>CIP1</v>
          </cell>
          <cell r="D4886" t="str">
            <v>M004</v>
          </cell>
          <cell r="E4886">
            <v>43747</v>
          </cell>
          <cell r="F4886" t="str">
            <v>Operator chair - Additional sewing line project</v>
          </cell>
          <cell r="G4886">
            <v>2900</v>
          </cell>
          <cell r="H4886">
            <v>-652.5</v>
          </cell>
          <cell r="I4886">
            <v>2247.5</v>
          </cell>
        </row>
        <row r="4887">
          <cell r="A4887">
            <v>40003186</v>
          </cell>
          <cell r="B4887" t="str">
            <v>0</v>
          </cell>
          <cell r="C4887" t="str">
            <v>CIP1</v>
          </cell>
          <cell r="D4887" t="str">
            <v>M004</v>
          </cell>
          <cell r="E4887">
            <v>43747</v>
          </cell>
          <cell r="F4887" t="str">
            <v>Operator chair - Additional sewing line project</v>
          </cell>
          <cell r="G4887">
            <v>2900</v>
          </cell>
          <cell r="H4887">
            <v>-652.5</v>
          </cell>
          <cell r="I4887">
            <v>2247.5</v>
          </cell>
        </row>
        <row r="4888">
          <cell r="A4888">
            <v>40003187</v>
          </cell>
          <cell r="B4888" t="str">
            <v>0</v>
          </cell>
          <cell r="C4888" t="str">
            <v>CIP1</v>
          </cell>
          <cell r="D4888" t="str">
            <v>M004</v>
          </cell>
          <cell r="E4888">
            <v>43747</v>
          </cell>
          <cell r="F4888" t="str">
            <v>Operator chair - Additional sewing line project</v>
          </cell>
          <cell r="G4888">
            <v>2900</v>
          </cell>
          <cell r="H4888">
            <v>-652.5</v>
          </cell>
          <cell r="I4888">
            <v>2247.5</v>
          </cell>
        </row>
        <row r="4889">
          <cell r="A4889">
            <v>40003188</v>
          </cell>
          <cell r="B4889" t="str">
            <v>0</v>
          </cell>
          <cell r="C4889" t="str">
            <v>CIP1</v>
          </cell>
          <cell r="D4889" t="str">
            <v>M004</v>
          </cell>
          <cell r="E4889">
            <v>43747</v>
          </cell>
          <cell r="F4889" t="str">
            <v>Operator chair - Additional sewing line project</v>
          </cell>
          <cell r="G4889">
            <v>2900</v>
          </cell>
          <cell r="H4889">
            <v>-652.5</v>
          </cell>
          <cell r="I4889">
            <v>2247.5</v>
          </cell>
        </row>
        <row r="4890">
          <cell r="A4890">
            <v>40003189</v>
          </cell>
          <cell r="B4890" t="str">
            <v>0</v>
          </cell>
          <cell r="C4890" t="str">
            <v>CIP1</v>
          </cell>
          <cell r="D4890" t="str">
            <v>M004</v>
          </cell>
          <cell r="E4890">
            <v>43747</v>
          </cell>
          <cell r="F4890" t="str">
            <v>Operator chair - Additional sewing line project</v>
          </cell>
          <cell r="G4890">
            <v>2900</v>
          </cell>
          <cell r="H4890">
            <v>-652.5</v>
          </cell>
          <cell r="I4890">
            <v>2247.5</v>
          </cell>
        </row>
        <row r="4891">
          <cell r="A4891">
            <v>40003190</v>
          </cell>
          <cell r="B4891" t="str">
            <v>0</v>
          </cell>
          <cell r="C4891" t="str">
            <v>CIP1</v>
          </cell>
          <cell r="D4891" t="str">
            <v>M004</v>
          </cell>
          <cell r="E4891">
            <v>43747</v>
          </cell>
          <cell r="F4891" t="str">
            <v>Operator chair - Additional sewing line project</v>
          </cell>
          <cell r="G4891">
            <v>2900</v>
          </cell>
          <cell r="H4891">
            <v>-652.5</v>
          </cell>
          <cell r="I4891">
            <v>2247.5</v>
          </cell>
        </row>
        <row r="4892">
          <cell r="A4892">
            <v>40003191</v>
          </cell>
          <cell r="B4892" t="str">
            <v>0</v>
          </cell>
          <cell r="C4892" t="str">
            <v>CIP1</v>
          </cell>
          <cell r="D4892" t="str">
            <v>M004</v>
          </cell>
          <cell r="E4892">
            <v>43747</v>
          </cell>
          <cell r="F4892" t="str">
            <v>Operator chair - Additional sewing line project</v>
          </cell>
          <cell r="G4892">
            <v>2900</v>
          </cell>
          <cell r="H4892">
            <v>-652.5</v>
          </cell>
          <cell r="I4892">
            <v>2247.5</v>
          </cell>
        </row>
        <row r="4893">
          <cell r="A4893">
            <v>40003192</v>
          </cell>
          <cell r="B4893" t="str">
            <v>0</v>
          </cell>
          <cell r="C4893" t="str">
            <v>CIP1</v>
          </cell>
          <cell r="D4893" t="str">
            <v>M004</v>
          </cell>
          <cell r="E4893">
            <v>43747</v>
          </cell>
          <cell r="F4893" t="str">
            <v>Operator chair - Additional sewing line project</v>
          </cell>
          <cell r="G4893">
            <v>2900</v>
          </cell>
          <cell r="H4893">
            <v>-652.5</v>
          </cell>
          <cell r="I4893">
            <v>2247.5</v>
          </cell>
        </row>
        <row r="4894">
          <cell r="A4894">
            <v>40003193</v>
          </cell>
          <cell r="B4894" t="str">
            <v>0</v>
          </cell>
          <cell r="C4894" t="str">
            <v>CIP1</v>
          </cell>
          <cell r="D4894" t="str">
            <v>M004</v>
          </cell>
          <cell r="E4894">
            <v>43747</v>
          </cell>
          <cell r="F4894" t="str">
            <v>Operator chair - Additional sewing line project</v>
          </cell>
          <cell r="G4894">
            <v>2900</v>
          </cell>
          <cell r="H4894">
            <v>-652.5</v>
          </cell>
          <cell r="I4894">
            <v>2247.5</v>
          </cell>
        </row>
        <row r="4895">
          <cell r="A4895">
            <v>40003194</v>
          </cell>
          <cell r="B4895" t="str">
            <v>0</v>
          </cell>
          <cell r="C4895" t="str">
            <v>CIP1</v>
          </cell>
          <cell r="D4895" t="str">
            <v>M004</v>
          </cell>
          <cell r="E4895">
            <v>43747</v>
          </cell>
          <cell r="F4895" t="str">
            <v>Operator chair - Additional sewing line project</v>
          </cell>
          <cell r="G4895">
            <v>2900</v>
          </cell>
          <cell r="H4895">
            <v>-652.5</v>
          </cell>
          <cell r="I4895">
            <v>2247.5</v>
          </cell>
        </row>
        <row r="4896">
          <cell r="A4896">
            <v>40003195</v>
          </cell>
          <cell r="B4896" t="str">
            <v>0</v>
          </cell>
          <cell r="C4896" t="str">
            <v>CIP1</v>
          </cell>
          <cell r="D4896" t="str">
            <v>M004</v>
          </cell>
          <cell r="E4896">
            <v>43747</v>
          </cell>
          <cell r="F4896" t="str">
            <v>Operator chair - Additional sewing line project</v>
          </cell>
          <cell r="G4896">
            <v>2900</v>
          </cell>
          <cell r="H4896">
            <v>-652.5</v>
          </cell>
          <cell r="I4896">
            <v>2247.5</v>
          </cell>
        </row>
        <row r="4897">
          <cell r="A4897">
            <v>40003196</v>
          </cell>
          <cell r="B4897" t="str">
            <v>0</v>
          </cell>
          <cell r="C4897" t="str">
            <v>CIP1</v>
          </cell>
          <cell r="D4897" t="str">
            <v>M004</v>
          </cell>
          <cell r="E4897">
            <v>43747</v>
          </cell>
          <cell r="F4897" t="str">
            <v>Operator chair - Additional sewing line project</v>
          </cell>
          <cell r="G4897">
            <v>2900</v>
          </cell>
          <cell r="H4897">
            <v>-652.5</v>
          </cell>
          <cell r="I4897">
            <v>2247.5</v>
          </cell>
        </row>
        <row r="4898">
          <cell r="A4898">
            <v>40003197</v>
          </cell>
          <cell r="B4898" t="str">
            <v>0</v>
          </cell>
          <cell r="C4898" t="str">
            <v>CIP1</v>
          </cell>
          <cell r="D4898" t="str">
            <v>M004</v>
          </cell>
          <cell r="E4898">
            <v>43747</v>
          </cell>
          <cell r="F4898" t="str">
            <v>Operator chair - Additional sewing line project</v>
          </cell>
          <cell r="G4898">
            <v>2900</v>
          </cell>
          <cell r="H4898">
            <v>-652.5</v>
          </cell>
          <cell r="I4898">
            <v>2247.5</v>
          </cell>
        </row>
        <row r="4899">
          <cell r="A4899">
            <v>40003198</v>
          </cell>
          <cell r="B4899" t="str">
            <v>0</v>
          </cell>
          <cell r="C4899" t="str">
            <v>CIP1</v>
          </cell>
          <cell r="D4899" t="str">
            <v>M004</v>
          </cell>
          <cell r="E4899">
            <v>43747</v>
          </cell>
          <cell r="F4899" t="str">
            <v>Operator chair - Additional sewing line project</v>
          </cell>
          <cell r="G4899">
            <v>2900</v>
          </cell>
          <cell r="H4899">
            <v>-652.5</v>
          </cell>
          <cell r="I4899">
            <v>2247.5</v>
          </cell>
        </row>
        <row r="4900">
          <cell r="A4900">
            <v>40003199</v>
          </cell>
          <cell r="B4900" t="str">
            <v>0</v>
          </cell>
          <cell r="C4900" t="str">
            <v>CIP1</v>
          </cell>
          <cell r="D4900" t="str">
            <v>M004</v>
          </cell>
          <cell r="E4900">
            <v>43747</v>
          </cell>
          <cell r="F4900" t="str">
            <v>Operator chair - Additional sewing line project</v>
          </cell>
          <cell r="G4900">
            <v>2900</v>
          </cell>
          <cell r="H4900">
            <v>-652.5</v>
          </cell>
          <cell r="I4900">
            <v>2247.5</v>
          </cell>
        </row>
        <row r="4901">
          <cell r="A4901">
            <v>40003200</v>
          </cell>
          <cell r="B4901" t="str">
            <v>0</v>
          </cell>
          <cell r="C4901" t="str">
            <v>CIP1</v>
          </cell>
          <cell r="D4901" t="str">
            <v>M004</v>
          </cell>
          <cell r="E4901">
            <v>43747</v>
          </cell>
          <cell r="F4901" t="str">
            <v>Operator chair - Additional sewing line project</v>
          </cell>
          <cell r="G4901">
            <v>2900</v>
          </cell>
          <cell r="H4901">
            <v>-652.5</v>
          </cell>
          <cell r="I4901">
            <v>2247.5</v>
          </cell>
        </row>
        <row r="4902">
          <cell r="A4902">
            <v>40003201</v>
          </cell>
          <cell r="B4902" t="str">
            <v>0</v>
          </cell>
          <cell r="C4902" t="str">
            <v>CIP1</v>
          </cell>
          <cell r="D4902" t="str">
            <v>M004</v>
          </cell>
          <cell r="E4902">
            <v>43747</v>
          </cell>
          <cell r="F4902" t="str">
            <v>Operator chair - Additional sewing line project</v>
          </cell>
          <cell r="G4902">
            <v>2900</v>
          </cell>
          <cell r="H4902">
            <v>-652.5</v>
          </cell>
          <cell r="I4902">
            <v>2247.5</v>
          </cell>
        </row>
        <row r="4903">
          <cell r="A4903">
            <v>40003202</v>
          </cell>
          <cell r="B4903" t="str">
            <v>0</v>
          </cell>
          <cell r="C4903" t="str">
            <v>CIP1</v>
          </cell>
          <cell r="D4903" t="str">
            <v>M004</v>
          </cell>
          <cell r="E4903">
            <v>43747</v>
          </cell>
          <cell r="F4903" t="str">
            <v>Operator chair - Additional sewing line project</v>
          </cell>
          <cell r="G4903">
            <v>2900</v>
          </cell>
          <cell r="H4903">
            <v>-652.5</v>
          </cell>
          <cell r="I4903">
            <v>2247.5</v>
          </cell>
        </row>
        <row r="4904">
          <cell r="A4904">
            <v>40003203</v>
          </cell>
          <cell r="B4904" t="str">
            <v>0</v>
          </cell>
          <cell r="C4904" t="str">
            <v>CIP1</v>
          </cell>
          <cell r="D4904" t="str">
            <v>M004</v>
          </cell>
          <cell r="E4904">
            <v>43747</v>
          </cell>
          <cell r="F4904" t="str">
            <v>Operator chair - Additional sewing line project</v>
          </cell>
          <cell r="G4904">
            <v>2900</v>
          </cell>
          <cell r="H4904">
            <v>-652.5</v>
          </cell>
          <cell r="I4904">
            <v>2247.5</v>
          </cell>
        </row>
        <row r="4905">
          <cell r="A4905">
            <v>40003204</v>
          </cell>
          <cell r="B4905" t="str">
            <v>0</v>
          </cell>
          <cell r="C4905" t="str">
            <v>CIP1</v>
          </cell>
          <cell r="D4905" t="str">
            <v>M004</v>
          </cell>
          <cell r="E4905">
            <v>43747</v>
          </cell>
          <cell r="F4905" t="str">
            <v>Operator chair - Additional sewing line project</v>
          </cell>
          <cell r="G4905">
            <v>2900</v>
          </cell>
          <cell r="H4905">
            <v>-652.5</v>
          </cell>
          <cell r="I4905">
            <v>2247.5</v>
          </cell>
        </row>
        <row r="4906">
          <cell r="A4906">
            <v>40003205</v>
          </cell>
          <cell r="B4906" t="str">
            <v>0</v>
          </cell>
          <cell r="C4906" t="str">
            <v>CIP1</v>
          </cell>
          <cell r="D4906" t="str">
            <v>M004</v>
          </cell>
          <cell r="E4906">
            <v>43747</v>
          </cell>
          <cell r="F4906" t="str">
            <v>Operator chair - Additional sewing line project</v>
          </cell>
          <cell r="G4906">
            <v>2900</v>
          </cell>
          <cell r="H4906">
            <v>-652.5</v>
          </cell>
          <cell r="I4906">
            <v>2247.5</v>
          </cell>
        </row>
        <row r="4907">
          <cell r="A4907">
            <v>40003206</v>
          </cell>
          <cell r="B4907" t="str">
            <v>0</v>
          </cell>
          <cell r="C4907" t="str">
            <v>CIP1</v>
          </cell>
          <cell r="D4907" t="str">
            <v>M004</v>
          </cell>
          <cell r="E4907">
            <v>43747</v>
          </cell>
          <cell r="F4907" t="str">
            <v>Operator chair - Additional sewing line project</v>
          </cell>
          <cell r="G4907">
            <v>2900</v>
          </cell>
          <cell r="H4907">
            <v>-652.5</v>
          </cell>
          <cell r="I4907">
            <v>2247.5</v>
          </cell>
        </row>
        <row r="4908">
          <cell r="A4908">
            <v>40003207</v>
          </cell>
          <cell r="B4908" t="str">
            <v>0</v>
          </cell>
          <cell r="C4908" t="str">
            <v>CIP1</v>
          </cell>
          <cell r="D4908" t="str">
            <v>M004</v>
          </cell>
          <cell r="E4908">
            <v>43747</v>
          </cell>
          <cell r="F4908" t="str">
            <v>Operator chair - Additional sewing line project</v>
          </cell>
          <cell r="G4908">
            <v>2900</v>
          </cell>
          <cell r="H4908">
            <v>-652.5</v>
          </cell>
          <cell r="I4908">
            <v>2247.5</v>
          </cell>
        </row>
        <row r="4909">
          <cell r="A4909">
            <v>40003208</v>
          </cell>
          <cell r="B4909" t="str">
            <v>0</v>
          </cell>
          <cell r="C4909" t="str">
            <v>CIP1</v>
          </cell>
          <cell r="D4909" t="str">
            <v>M004</v>
          </cell>
          <cell r="E4909">
            <v>43747</v>
          </cell>
          <cell r="F4909" t="str">
            <v>Operator chair - Additional sewing line project</v>
          </cell>
          <cell r="G4909">
            <v>2900</v>
          </cell>
          <cell r="H4909">
            <v>-652.5</v>
          </cell>
          <cell r="I4909">
            <v>2247.5</v>
          </cell>
        </row>
        <row r="4910">
          <cell r="A4910">
            <v>40003209</v>
          </cell>
          <cell r="B4910" t="str">
            <v>0</v>
          </cell>
          <cell r="C4910" t="str">
            <v>CIP1</v>
          </cell>
          <cell r="D4910" t="str">
            <v>M004</v>
          </cell>
          <cell r="E4910">
            <v>43747</v>
          </cell>
          <cell r="F4910" t="str">
            <v>Operator chair - Additional sewing line project</v>
          </cell>
          <cell r="G4910">
            <v>2900</v>
          </cell>
          <cell r="H4910">
            <v>-652.5</v>
          </cell>
          <cell r="I4910">
            <v>2247.5</v>
          </cell>
        </row>
        <row r="4911">
          <cell r="A4911">
            <v>40003210</v>
          </cell>
          <cell r="B4911" t="str">
            <v>0</v>
          </cell>
          <cell r="C4911" t="str">
            <v>CIP1</v>
          </cell>
          <cell r="D4911" t="str">
            <v>M004</v>
          </cell>
          <cell r="E4911">
            <v>43747</v>
          </cell>
          <cell r="F4911" t="str">
            <v>Operator chair - Additional sewing line project</v>
          </cell>
          <cell r="G4911">
            <v>2900</v>
          </cell>
          <cell r="H4911">
            <v>-652.5</v>
          </cell>
          <cell r="I4911">
            <v>2247.5</v>
          </cell>
        </row>
        <row r="4912">
          <cell r="A4912">
            <v>40003211</v>
          </cell>
          <cell r="B4912" t="str">
            <v>0</v>
          </cell>
          <cell r="C4912" t="str">
            <v>CIP1</v>
          </cell>
          <cell r="D4912" t="str">
            <v>M004</v>
          </cell>
          <cell r="E4912">
            <v>43747</v>
          </cell>
          <cell r="F4912" t="str">
            <v>Operator chair - Additional sewing line project</v>
          </cell>
          <cell r="G4912">
            <v>2900</v>
          </cell>
          <cell r="H4912">
            <v>-652.5</v>
          </cell>
          <cell r="I4912">
            <v>2247.5</v>
          </cell>
        </row>
        <row r="4913">
          <cell r="A4913">
            <v>40003212</v>
          </cell>
          <cell r="B4913" t="str">
            <v>0</v>
          </cell>
          <cell r="C4913" t="str">
            <v>CIP1</v>
          </cell>
          <cell r="D4913" t="str">
            <v>M004</v>
          </cell>
          <cell r="E4913">
            <v>43747</v>
          </cell>
          <cell r="F4913" t="str">
            <v>Operator chair - Additional sewing line project</v>
          </cell>
          <cell r="G4913">
            <v>2900</v>
          </cell>
          <cell r="H4913">
            <v>-652.5</v>
          </cell>
          <cell r="I4913">
            <v>2247.5</v>
          </cell>
        </row>
        <row r="4914">
          <cell r="A4914">
            <v>40003213</v>
          </cell>
          <cell r="B4914" t="str">
            <v>0</v>
          </cell>
          <cell r="C4914" t="str">
            <v>CIP1</v>
          </cell>
          <cell r="D4914" t="str">
            <v>M004</v>
          </cell>
          <cell r="E4914">
            <v>43747</v>
          </cell>
          <cell r="F4914" t="str">
            <v>Operator chair - Additional sewing line project</v>
          </cell>
          <cell r="G4914">
            <v>2900</v>
          </cell>
          <cell r="H4914">
            <v>-652.5</v>
          </cell>
          <cell r="I4914">
            <v>2247.5</v>
          </cell>
        </row>
        <row r="4915">
          <cell r="A4915">
            <v>40003214</v>
          </cell>
          <cell r="B4915" t="str">
            <v>0</v>
          </cell>
          <cell r="C4915" t="str">
            <v>CIP1</v>
          </cell>
          <cell r="D4915" t="str">
            <v>M004</v>
          </cell>
          <cell r="E4915">
            <v>43747</v>
          </cell>
          <cell r="F4915" t="str">
            <v>Operator chair - Additional sewing line project</v>
          </cell>
          <cell r="G4915">
            <v>2900</v>
          </cell>
          <cell r="H4915">
            <v>-652.5</v>
          </cell>
          <cell r="I4915">
            <v>2247.5</v>
          </cell>
        </row>
        <row r="4916">
          <cell r="A4916">
            <v>40003215</v>
          </cell>
          <cell r="B4916" t="str">
            <v>0</v>
          </cell>
          <cell r="C4916" t="str">
            <v>CIP1</v>
          </cell>
          <cell r="D4916" t="str">
            <v>M004</v>
          </cell>
          <cell r="E4916">
            <v>43747</v>
          </cell>
          <cell r="F4916" t="str">
            <v>Operator chair - Additional sewing line project</v>
          </cell>
          <cell r="G4916">
            <v>2900</v>
          </cell>
          <cell r="H4916">
            <v>-652.5</v>
          </cell>
          <cell r="I4916">
            <v>2247.5</v>
          </cell>
        </row>
        <row r="4917">
          <cell r="A4917">
            <v>40003216</v>
          </cell>
          <cell r="B4917" t="str">
            <v>0</v>
          </cell>
          <cell r="C4917" t="str">
            <v>CIP1</v>
          </cell>
          <cell r="D4917" t="str">
            <v>M004</v>
          </cell>
          <cell r="E4917">
            <v>43747</v>
          </cell>
          <cell r="F4917" t="str">
            <v>Operator chair - Additional sewing line project</v>
          </cell>
          <cell r="G4917">
            <v>2900</v>
          </cell>
          <cell r="H4917">
            <v>-652.5</v>
          </cell>
          <cell r="I4917">
            <v>2247.5</v>
          </cell>
        </row>
        <row r="4918">
          <cell r="A4918">
            <v>40003217</v>
          </cell>
          <cell r="B4918" t="str">
            <v>0</v>
          </cell>
          <cell r="C4918" t="str">
            <v>CIP1</v>
          </cell>
          <cell r="D4918" t="str">
            <v>M004</v>
          </cell>
          <cell r="E4918">
            <v>43747</v>
          </cell>
          <cell r="F4918" t="str">
            <v>Operator chair - Additional sewing line project</v>
          </cell>
          <cell r="G4918">
            <v>2900</v>
          </cell>
          <cell r="H4918">
            <v>-652.5</v>
          </cell>
          <cell r="I4918">
            <v>2247.5</v>
          </cell>
        </row>
        <row r="4919">
          <cell r="A4919">
            <v>40003218</v>
          </cell>
          <cell r="B4919" t="str">
            <v>0</v>
          </cell>
          <cell r="C4919" t="str">
            <v>CIP1</v>
          </cell>
          <cell r="D4919" t="str">
            <v>M004</v>
          </cell>
          <cell r="E4919">
            <v>43747</v>
          </cell>
          <cell r="F4919" t="str">
            <v>Operator chair - Additional sewing line project</v>
          </cell>
          <cell r="G4919">
            <v>2900</v>
          </cell>
          <cell r="H4919">
            <v>-652.5</v>
          </cell>
          <cell r="I4919">
            <v>2247.5</v>
          </cell>
        </row>
        <row r="4920">
          <cell r="A4920">
            <v>40003219</v>
          </cell>
          <cell r="B4920" t="str">
            <v>0</v>
          </cell>
          <cell r="C4920" t="str">
            <v>CIP1</v>
          </cell>
          <cell r="D4920" t="str">
            <v>M004</v>
          </cell>
          <cell r="E4920">
            <v>43747</v>
          </cell>
          <cell r="F4920" t="str">
            <v>Operator chair - Additional sewing line project</v>
          </cell>
          <cell r="G4920">
            <v>2900</v>
          </cell>
          <cell r="H4920">
            <v>-652.5</v>
          </cell>
          <cell r="I4920">
            <v>2247.5</v>
          </cell>
        </row>
        <row r="4921">
          <cell r="A4921">
            <v>40003220</v>
          </cell>
          <cell r="B4921" t="str">
            <v>0</v>
          </cell>
          <cell r="C4921" t="str">
            <v>CIP1</v>
          </cell>
          <cell r="D4921" t="str">
            <v>M004</v>
          </cell>
          <cell r="E4921">
            <v>43747</v>
          </cell>
          <cell r="F4921" t="str">
            <v>Operator chair - Additional sewing line project</v>
          </cell>
          <cell r="G4921">
            <v>2900</v>
          </cell>
          <cell r="H4921">
            <v>-652.5</v>
          </cell>
          <cell r="I4921">
            <v>2247.5</v>
          </cell>
        </row>
        <row r="4922">
          <cell r="A4922">
            <v>40003221</v>
          </cell>
          <cell r="B4922" t="str">
            <v>0</v>
          </cell>
          <cell r="C4922" t="str">
            <v>CIP1</v>
          </cell>
          <cell r="D4922" t="str">
            <v>M004</v>
          </cell>
          <cell r="E4922">
            <v>43747</v>
          </cell>
          <cell r="F4922" t="str">
            <v>Operator chair - Additional sewing line project</v>
          </cell>
          <cell r="G4922">
            <v>2900</v>
          </cell>
          <cell r="H4922">
            <v>-652.5</v>
          </cell>
          <cell r="I4922">
            <v>2247.5</v>
          </cell>
        </row>
        <row r="4923">
          <cell r="A4923">
            <v>40003222</v>
          </cell>
          <cell r="B4923" t="str">
            <v>0</v>
          </cell>
          <cell r="C4923" t="str">
            <v>CIP1</v>
          </cell>
          <cell r="D4923" t="str">
            <v>M004</v>
          </cell>
          <cell r="E4923">
            <v>43747</v>
          </cell>
          <cell r="F4923" t="str">
            <v>Operator chair - Additional sewing line project</v>
          </cell>
          <cell r="G4923">
            <v>2900</v>
          </cell>
          <cell r="H4923">
            <v>-652.5</v>
          </cell>
          <cell r="I4923">
            <v>2247.5</v>
          </cell>
        </row>
        <row r="4924">
          <cell r="A4924">
            <v>40003223</v>
          </cell>
          <cell r="B4924" t="str">
            <v>0</v>
          </cell>
          <cell r="C4924" t="str">
            <v>CIP1</v>
          </cell>
          <cell r="D4924" t="str">
            <v>M004</v>
          </cell>
          <cell r="E4924">
            <v>43747</v>
          </cell>
          <cell r="F4924" t="str">
            <v>Operator chair - Additional sewing line project</v>
          </cell>
          <cell r="G4924">
            <v>2900</v>
          </cell>
          <cell r="H4924">
            <v>-652.5</v>
          </cell>
          <cell r="I4924">
            <v>2247.5</v>
          </cell>
        </row>
        <row r="4925">
          <cell r="A4925">
            <v>40003224</v>
          </cell>
          <cell r="B4925" t="str">
            <v>0</v>
          </cell>
          <cell r="C4925" t="str">
            <v>CIP1</v>
          </cell>
          <cell r="D4925" t="str">
            <v>M004</v>
          </cell>
          <cell r="E4925">
            <v>43747</v>
          </cell>
          <cell r="F4925" t="str">
            <v>Operator chair - Additional sewing line project</v>
          </cell>
          <cell r="G4925">
            <v>2900</v>
          </cell>
          <cell r="H4925">
            <v>-652.5</v>
          </cell>
          <cell r="I4925">
            <v>2247.5</v>
          </cell>
        </row>
        <row r="4926">
          <cell r="A4926">
            <v>40003225</v>
          </cell>
          <cell r="B4926" t="str">
            <v>0</v>
          </cell>
          <cell r="C4926" t="str">
            <v>CIP1</v>
          </cell>
          <cell r="D4926" t="str">
            <v>M004</v>
          </cell>
          <cell r="E4926">
            <v>43747</v>
          </cell>
          <cell r="F4926" t="str">
            <v>Operator chair - Additional sewing line project</v>
          </cell>
          <cell r="G4926">
            <v>2900</v>
          </cell>
          <cell r="H4926">
            <v>-652.5</v>
          </cell>
          <cell r="I4926">
            <v>2247.5</v>
          </cell>
        </row>
        <row r="4927">
          <cell r="A4927">
            <v>40003226</v>
          </cell>
          <cell r="B4927" t="str">
            <v>0</v>
          </cell>
          <cell r="C4927" t="str">
            <v>CIP1</v>
          </cell>
          <cell r="D4927" t="str">
            <v>M004</v>
          </cell>
          <cell r="E4927">
            <v>43747</v>
          </cell>
          <cell r="F4927" t="str">
            <v>Operator chair - Additional sewing line project</v>
          </cell>
          <cell r="G4927">
            <v>2900</v>
          </cell>
          <cell r="H4927">
            <v>-652.5</v>
          </cell>
          <cell r="I4927">
            <v>2247.5</v>
          </cell>
        </row>
        <row r="4928">
          <cell r="A4928">
            <v>40003227</v>
          </cell>
          <cell r="B4928" t="str">
            <v>0</v>
          </cell>
          <cell r="C4928" t="str">
            <v>CIP1</v>
          </cell>
          <cell r="D4928" t="str">
            <v>M004</v>
          </cell>
          <cell r="E4928">
            <v>43747</v>
          </cell>
          <cell r="F4928" t="str">
            <v>Operator chair - Additional sewing line project</v>
          </cell>
          <cell r="G4928">
            <v>2900</v>
          </cell>
          <cell r="H4928">
            <v>-652.5</v>
          </cell>
          <cell r="I4928">
            <v>2247.5</v>
          </cell>
        </row>
        <row r="4929">
          <cell r="A4929">
            <v>40003228</v>
          </cell>
          <cell r="B4929" t="str">
            <v>0</v>
          </cell>
          <cell r="C4929" t="str">
            <v>CIP1</v>
          </cell>
          <cell r="D4929" t="str">
            <v>M004</v>
          </cell>
          <cell r="E4929">
            <v>43747</v>
          </cell>
          <cell r="F4929" t="str">
            <v>Operator chair - Additional sewing line project</v>
          </cell>
          <cell r="G4929">
            <v>2900</v>
          </cell>
          <cell r="H4929">
            <v>-652.5</v>
          </cell>
          <cell r="I4929">
            <v>2247.5</v>
          </cell>
        </row>
        <row r="4930">
          <cell r="A4930">
            <v>40003229</v>
          </cell>
          <cell r="B4930" t="str">
            <v>0</v>
          </cell>
          <cell r="C4930" t="str">
            <v>CIP1</v>
          </cell>
          <cell r="D4930" t="str">
            <v>M004</v>
          </cell>
          <cell r="E4930">
            <v>43747</v>
          </cell>
          <cell r="F4930" t="str">
            <v>Operator chair - Additional sewing line project</v>
          </cell>
          <cell r="G4930">
            <v>2900</v>
          </cell>
          <cell r="H4930">
            <v>-652.5</v>
          </cell>
          <cell r="I4930">
            <v>2247.5</v>
          </cell>
        </row>
        <row r="4931">
          <cell r="A4931">
            <v>40003230</v>
          </cell>
          <cell r="B4931" t="str">
            <v>0</v>
          </cell>
          <cell r="C4931" t="str">
            <v>CIP1</v>
          </cell>
          <cell r="D4931" t="str">
            <v>M004</v>
          </cell>
          <cell r="E4931">
            <v>43747</v>
          </cell>
          <cell r="F4931" t="str">
            <v>Operator chair - Additional sewing line project</v>
          </cell>
          <cell r="G4931">
            <v>2900</v>
          </cell>
          <cell r="H4931">
            <v>-652.5</v>
          </cell>
          <cell r="I4931">
            <v>2247.5</v>
          </cell>
        </row>
        <row r="4932">
          <cell r="A4932">
            <v>40003231</v>
          </cell>
          <cell r="B4932" t="str">
            <v>0</v>
          </cell>
          <cell r="C4932" t="str">
            <v>CIP1</v>
          </cell>
          <cell r="D4932" t="str">
            <v>M004</v>
          </cell>
          <cell r="E4932">
            <v>43747</v>
          </cell>
          <cell r="F4932" t="str">
            <v>Operator chair - Additional sewing line project</v>
          </cell>
          <cell r="G4932">
            <v>2900</v>
          </cell>
          <cell r="H4932">
            <v>-652.5</v>
          </cell>
          <cell r="I4932">
            <v>2247.5</v>
          </cell>
        </row>
        <row r="4933">
          <cell r="A4933">
            <v>40003232</v>
          </cell>
          <cell r="B4933" t="str">
            <v>0</v>
          </cell>
          <cell r="C4933" t="str">
            <v>CIP1</v>
          </cell>
          <cell r="D4933" t="str">
            <v>M004</v>
          </cell>
          <cell r="E4933">
            <v>43747</v>
          </cell>
          <cell r="F4933" t="str">
            <v>Operator chair - Additional sewing line project</v>
          </cell>
          <cell r="G4933">
            <v>2900</v>
          </cell>
          <cell r="H4933">
            <v>-652.5</v>
          </cell>
          <cell r="I4933">
            <v>2247.5</v>
          </cell>
        </row>
        <row r="4934">
          <cell r="A4934">
            <v>40003233</v>
          </cell>
          <cell r="B4934" t="str">
            <v>0</v>
          </cell>
          <cell r="C4934" t="str">
            <v>CIP1</v>
          </cell>
          <cell r="D4934" t="str">
            <v>M004</v>
          </cell>
          <cell r="E4934">
            <v>43747</v>
          </cell>
          <cell r="F4934" t="str">
            <v>Operator chair - Additional sewing line project</v>
          </cell>
          <cell r="G4934">
            <v>2900</v>
          </cell>
          <cell r="H4934">
            <v>-652.5</v>
          </cell>
          <cell r="I4934">
            <v>2247.5</v>
          </cell>
        </row>
        <row r="4935">
          <cell r="A4935">
            <v>40003234</v>
          </cell>
          <cell r="B4935" t="str">
            <v>0</v>
          </cell>
          <cell r="C4935" t="str">
            <v>CIP1</v>
          </cell>
          <cell r="D4935" t="str">
            <v>M004</v>
          </cell>
          <cell r="E4935">
            <v>43747</v>
          </cell>
          <cell r="F4935" t="str">
            <v>Operator chair - Additional sewing line project</v>
          </cell>
          <cell r="G4935">
            <v>2900</v>
          </cell>
          <cell r="H4935">
            <v>-652.5</v>
          </cell>
          <cell r="I4935">
            <v>2247.5</v>
          </cell>
        </row>
        <row r="4936">
          <cell r="A4936">
            <v>40003235</v>
          </cell>
          <cell r="B4936" t="str">
            <v>0</v>
          </cell>
          <cell r="C4936" t="str">
            <v>CIP1</v>
          </cell>
          <cell r="D4936" t="str">
            <v>M004</v>
          </cell>
          <cell r="E4936">
            <v>43747</v>
          </cell>
          <cell r="F4936" t="str">
            <v>Operator chair - Additional sewing line project</v>
          </cell>
          <cell r="G4936">
            <v>2900</v>
          </cell>
          <cell r="H4936">
            <v>-652.5</v>
          </cell>
          <cell r="I4936">
            <v>2247.5</v>
          </cell>
        </row>
        <row r="4937">
          <cell r="A4937">
            <v>40003236</v>
          </cell>
          <cell r="B4937" t="str">
            <v>0</v>
          </cell>
          <cell r="C4937" t="str">
            <v>CIP1</v>
          </cell>
          <cell r="D4937" t="str">
            <v>M004</v>
          </cell>
          <cell r="E4937">
            <v>43747</v>
          </cell>
          <cell r="F4937" t="str">
            <v>Operator chair - Additional sewing line project</v>
          </cell>
          <cell r="G4937">
            <v>2900</v>
          </cell>
          <cell r="H4937">
            <v>-652.5</v>
          </cell>
          <cell r="I4937">
            <v>2247.5</v>
          </cell>
        </row>
        <row r="4938">
          <cell r="A4938">
            <v>40003237</v>
          </cell>
          <cell r="B4938" t="str">
            <v>0</v>
          </cell>
          <cell r="C4938" t="str">
            <v>CIP1</v>
          </cell>
          <cell r="D4938" t="str">
            <v>M004</v>
          </cell>
          <cell r="E4938">
            <v>43747</v>
          </cell>
          <cell r="F4938" t="str">
            <v>Operator chair - Additional sewing line project</v>
          </cell>
          <cell r="G4938">
            <v>2900</v>
          </cell>
          <cell r="H4938">
            <v>-652.5</v>
          </cell>
          <cell r="I4938">
            <v>2247.5</v>
          </cell>
        </row>
        <row r="4939">
          <cell r="A4939">
            <v>40003238</v>
          </cell>
          <cell r="B4939" t="str">
            <v>0</v>
          </cell>
          <cell r="C4939" t="str">
            <v>CIP1</v>
          </cell>
          <cell r="D4939" t="str">
            <v>M004</v>
          </cell>
          <cell r="E4939">
            <v>43747</v>
          </cell>
          <cell r="F4939" t="str">
            <v>Operator chair - Additional sewing line project</v>
          </cell>
          <cell r="G4939">
            <v>2900</v>
          </cell>
          <cell r="H4939">
            <v>-652.5</v>
          </cell>
          <cell r="I4939">
            <v>2247.5</v>
          </cell>
        </row>
        <row r="4940">
          <cell r="A4940">
            <v>40003239</v>
          </cell>
          <cell r="B4940" t="str">
            <v>0</v>
          </cell>
          <cell r="C4940" t="str">
            <v>CIP1</v>
          </cell>
          <cell r="D4940" t="str">
            <v>M004</v>
          </cell>
          <cell r="E4940">
            <v>43747</v>
          </cell>
          <cell r="F4940" t="str">
            <v>Operator chair - Additional sewing line project</v>
          </cell>
          <cell r="G4940">
            <v>2900</v>
          </cell>
          <cell r="H4940">
            <v>-652.5</v>
          </cell>
          <cell r="I4940">
            <v>2247.5</v>
          </cell>
        </row>
        <row r="4941">
          <cell r="A4941">
            <v>40003240</v>
          </cell>
          <cell r="B4941" t="str">
            <v>0</v>
          </cell>
          <cell r="C4941" t="str">
            <v>CIP1</v>
          </cell>
          <cell r="D4941" t="str">
            <v>M004</v>
          </cell>
          <cell r="E4941">
            <v>43747</v>
          </cell>
          <cell r="F4941" t="str">
            <v>Operator chair - Additional sewing line project</v>
          </cell>
          <cell r="G4941">
            <v>2900</v>
          </cell>
          <cell r="H4941">
            <v>-652.5</v>
          </cell>
          <cell r="I4941">
            <v>2247.5</v>
          </cell>
        </row>
        <row r="4942">
          <cell r="A4942">
            <v>40003241</v>
          </cell>
          <cell r="B4942" t="str">
            <v>0</v>
          </cell>
          <cell r="C4942" t="str">
            <v>CIP1</v>
          </cell>
          <cell r="D4942" t="str">
            <v>M004</v>
          </cell>
          <cell r="E4942">
            <v>43747</v>
          </cell>
          <cell r="F4942" t="str">
            <v>Operator chair - Additional sewing line project</v>
          </cell>
          <cell r="G4942">
            <v>2900</v>
          </cell>
          <cell r="H4942">
            <v>-652.5</v>
          </cell>
          <cell r="I4942">
            <v>2247.5</v>
          </cell>
        </row>
        <row r="4943">
          <cell r="A4943">
            <v>40003242</v>
          </cell>
          <cell r="B4943" t="str">
            <v>0</v>
          </cell>
          <cell r="C4943" t="str">
            <v>CIP1</v>
          </cell>
          <cell r="D4943" t="str">
            <v>M004</v>
          </cell>
          <cell r="E4943">
            <v>43747</v>
          </cell>
          <cell r="F4943" t="str">
            <v>Operator chair - Additional sewing line project</v>
          </cell>
          <cell r="G4943">
            <v>2900</v>
          </cell>
          <cell r="H4943">
            <v>-652.5</v>
          </cell>
          <cell r="I4943">
            <v>2247.5</v>
          </cell>
        </row>
        <row r="4944">
          <cell r="A4944">
            <v>40003243</v>
          </cell>
          <cell r="B4944" t="str">
            <v>0</v>
          </cell>
          <cell r="C4944" t="str">
            <v>CIP1</v>
          </cell>
          <cell r="D4944" t="str">
            <v>M004</v>
          </cell>
          <cell r="E4944">
            <v>43747</v>
          </cell>
          <cell r="F4944" t="str">
            <v>Operator chair - Additional sewing line project</v>
          </cell>
          <cell r="G4944">
            <v>2900</v>
          </cell>
          <cell r="H4944">
            <v>-652.5</v>
          </cell>
          <cell r="I4944">
            <v>2247.5</v>
          </cell>
        </row>
        <row r="4945">
          <cell r="A4945">
            <v>40003244</v>
          </cell>
          <cell r="B4945" t="str">
            <v>0</v>
          </cell>
          <cell r="C4945" t="str">
            <v>CIP1</v>
          </cell>
          <cell r="D4945" t="str">
            <v>M004</v>
          </cell>
          <cell r="E4945">
            <v>43747</v>
          </cell>
          <cell r="F4945" t="str">
            <v>Operator chair - Additional sewing line project</v>
          </cell>
          <cell r="G4945">
            <v>2900</v>
          </cell>
          <cell r="H4945">
            <v>-652.5</v>
          </cell>
          <cell r="I4945">
            <v>2247.5</v>
          </cell>
        </row>
        <row r="4946">
          <cell r="A4946">
            <v>40003245</v>
          </cell>
          <cell r="B4946" t="str">
            <v>0</v>
          </cell>
          <cell r="C4946" t="str">
            <v>CIP1</v>
          </cell>
          <cell r="D4946" t="str">
            <v>M004</v>
          </cell>
          <cell r="E4946">
            <v>43747</v>
          </cell>
          <cell r="F4946" t="str">
            <v>Operator chair - Additional sewing line project</v>
          </cell>
          <cell r="G4946">
            <v>2900</v>
          </cell>
          <cell r="H4946">
            <v>-652.5</v>
          </cell>
          <cell r="I4946">
            <v>2247.5</v>
          </cell>
        </row>
        <row r="4947">
          <cell r="A4947">
            <v>40003246</v>
          </cell>
          <cell r="B4947" t="str">
            <v>0</v>
          </cell>
          <cell r="C4947" t="str">
            <v>CIP1</v>
          </cell>
          <cell r="D4947" t="str">
            <v>M004</v>
          </cell>
          <cell r="E4947">
            <v>43747</v>
          </cell>
          <cell r="F4947" t="str">
            <v>Operator chair - Additional sewing line project</v>
          </cell>
          <cell r="G4947">
            <v>2900</v>
          </cell>
          <cell r="H4947">
            <v>-652.5</v>
          </cell>
          <cell r="I4947">
            <v>2247.5</v>
          </cell>
        </row>
        <row r="4948">
          <cell r="A4948">
            <v>40003247</v>
          </cell>
          <cell r="B4948" t="str">
            <v>0</v>
          </cell>
          <cell r="C4948" t="str">
            <v>CIP1</v>
          </cell>
          <cell r="D4948" t="str">
            <v>M004</v>
          </cell>
          <cell r="E4948">
            <v>43747</v>
          </cell>
          <cell r="F4948" t="str">
            <v>Operator chair - Additional sewing line project</v>
          </cell>
          <cell r="G4948">
            <v>2900</v>
          </cell>
          <cell r="H4948">
            <v>-652.5</v>
          </cell>
          <cell r="I4948">
            <v>2247.5</v>
          </cell>
        </row>
        <row r="4949">
          <cell r="A4949">
            <v>40003248</v>
          </cell>
          <cell r="B4949" t="str">
            <v>0</v>
          </cell>
          <cell r="C4949" t="str">
            <v>CIP1</v>
          </cell>
          <cell r="D4949" t="str">
            <v>M004</v>
          </cell>
          <cell r="E4949">
            <v>43747</v>
          </cell>
          <cell r="F4949" t="str">
            <v>Operator chair - Additional sewing line project</v>
          </cell>
          <cell r="G4949">
            <v>2900</v>
          </cell>
          <cell r="H4949">
            <v>-652.5</v>
          </cell>
          <cell r="I4949">
            <v>2247.5</v>
          </cell>
        </row>
        <row r="4950">
          <cell r="A4950">
            <v>40003249</v>
          </cell>
          <cell r="B4950" t="str">
            <v>0</v>
          </cell>
          <cell r="C4950" t="str">
            <v>CIP1</v>
          </cell>
          <cell r="D4950" t="str">
            <v>M004</v>
          </cell>
          <cell r="E4950">
            <v>43747</v>
          </cell>
          <cell r="F4950" t="str">
            <v>Operator chair - Additional sewing line project</v>
          </cell>
          <cell r="G4950">
            <v>2900</v>
          </cell>
          <cell r="H4950">
            <v>-652.5</v>
          </cell>
          <cell r="I4950">
            <v>2247.5</v>
          </cell>
        </row>
        <row r="4951">
          <cell r="A4951">
            <v>40003250</v>
          </cell>
          <cell r="B4951" t="str">
            <v>0</v>
          </cell>
          <cell r="C4951" t="str">
            <v>CIP1</v>
          </cell>
          <cell r="D4951" t="str">
            <v>M004</v>
          </cell>
          <cell r="E4951">
            <v>43747</v>
          </cell>
          <cell r="F4951" t="str">
            <v>Operator chair - Additional sewing line project</v>
          </cell>
          <cell r="G4951">
            <v>2900</v>
          </cell>
          <cell r="H4951">
            <v>-652.5</v>
          </cell>
          <cell r="I4951">
            <v>2247.5</v>
          </cell>
        </row>
        <row r="4952">
          <cell r="A4952">
            <v>40003251</v>
          </cell>
          <cell r="B4952" t="str">
            <v>0</v>
          </cell>
          <cell r="C4952" t="str">
            <v>CIP1</v>
          </cell>
          <cell r="D4952" t="str">
            <v>M004</v>
          </cell>
          <cell r="E4952">
            <v>43747</v>
          </cell>
          <cell r="F4952" t="str">
            <v>Operator chair - Additional sewing line project</v>
          </cell>
          <cell r="G4952">
            <v>2900</v>
          </cell>
          <cell r="H4952">
            <v>-652.5</v>
          </cell>
          <cell r="I4952">
            <v>2247.5</v>
          </cell>
        </row>
        <row r="4953">
          <cell r="A4953">
            <v>40003252</v>
          </cell>
          <cell r="B4953" t="str">
            <v>0</v>
          </cell>
          <cell r="C4953" t="str">
            <v>CIP1</v>
          </cell>
          <cell r="D4953" t="str">
            <v>M004</v>
          </cell>
          <cell r="E4953">
            <v>43747</v>
          </cell>
          <cell r="F4953" t="str">
            <v>Operator chair - Additional sewing line project</v>
          </cell>
          <cell r="G4953">
            <v>2900</v>
          </cell>
          <cell r="H4953">
            <v>-652.5</v>
          </cell>
          <cell r="I4953">
            <v>2247.5</v>
          </cell>
        </row>
        <row r="4954">
          <cell r="A4954">
            <v>40003253</v>
          </cell>
          <cell r="B4954" t="str">
            <v>0</v>
          </cell>
          <cell r="C4954" t="str">
            <v>CIP1</v>
          </cell>
          <cell r="D4954" t="str">
            <v>M004</v>
          </cell>
          <cell r="E4954">
            <v>43747</v>
          </cell>
          <cell r="F4954" t="str">
            <v>Operator chair - Additional sewing line project</v>
          </cell>
          <cell r="G4954">
            <v>2900</v>
          </cell>
          <cell r="H4954">
            <v>-652.5</v>
          </cell>
          <cell r="I4954">
            <v>2247.5</v>
          </cell>
        </row>
        <row r="4955">
          <cell r="A4955">
            <v>40003254</v>
          </cell>
          <cell r="B4955" t="str">
            <v>0</v>
          </cell>
          <cell r="C4955" t="str">
            <v>CIP1</v>
          </cell>
          <cell r="D4955" t="str">
            <v>M004</v>
          </cell>
          <cell r="E4955">
            <v>43747</v>
          </cell>
          <cell r="F4955" t="str">
            <v>Operator chair - Additional sewing line project</v>
          </cell>
          <cell r="G4955">
            <v>2900</v>
          </cell>
          <cell r="H4955">
            <v>-652.5</v>
          </cell>
          <cell r="I4955">
            <v>2247.5</v>
          </cell>
        </row>
        <row r="4956">
          <cell r="A4956">
            <v>40003255</v>
          </cell>
          <cell r="B4956" t="str">
            <v>0</v>
          </cell>
          <cell r="C4956" t="str">
            <v>CIP1</v>
          </cell>
          <cell r="D4956" t="str">
            <v>M004</v>
          </cell>
          <cell r="E4956">
            <v>43747</v>
          </cell>
          <cell r="F4956" t="str">
            <v>Operator chair - Additional sewing line project</v>
          </cell>
          <cell r="G4956">
            <v>2900</v>
          </cell>
          <cell r="H4956">
            <v>-652.5</v>
          </cell>
          <cell r="I4956">
            <v>2247.5</v>
          </cell>
        </row>
        <row r="4957">
          <cell r="A4957">
            <v>40003256</v>
          </cell>
          <cell r="B4957" t="str">
            <v>0</v>
          </cell>
          <cell r="C4957" t="str">
            <v>CIP1</v>
          </cell>
          <cell r="D4957" t="str">
            <v>M004</v>
          </cell>
          <cell r="E4957">
            <v>43747</v>
          </cell>
          <cell r="F4957" t="str">
            <v>Operator chair - Additional sewing line project</v>
          </cell>
          <cell r="G4957">
            <v>2900</v>
          </cell>
          <cell r="H4957">
            <v>-652.5</v>
          </cell>
          <cell r="I4957">
            <v>2247.5</v>
          </cell>
        </row>
        <row r="4958">
          <cell r="A4958">
            <v>40003257</v>
          </cell>
          <cell r="B4958" t="str">
            <v>0</v>
          </cell>
          <cell r="C4958" t="str">
            <v>CIP1</v>
          </cell>
          <cell r="D4958" t="str">
            <v>M004</v>
          </cell>
          <cell r="E4958">
            <v>43747</v>
          </cell>
          <cell r="F4958" t="str">
            <v>Operator chair - Additional sewing line project</v>
          </cell>
          <cell r="G4958">
            <v>2900</v>
          </cell>
          <cell r="H4958">
            <v>-652.5</v>
          </cell>
          <cell r="I4958">
            <v>2247.5</v>
          </cell>
        </row>
        <row r="4959">
          <cell r="A4959">
            <v>40003258</v>
          </cell>
          <cell r="B4959" t="str">
            <v>0</v>
          </cell>
          <cell r="C4959" t="str">
            <v>CIP1</v>
          </cell>
          <cell r="D4959" t="str">
            <v>M004</v>
          </cell>
          <cell r="E4959">
            <v>43747</v>
          </cell>
          <cell r="F4959" t="str">
            <v>Operator chair - Additional sewing line project</v>
          </cell>
          <cell r="G4959">
            <v>2900</v>
          </cell>
          <cell r="H4959">
            <v>-652.5</v>
          </cell>
          <cell r="I4959">
            <v>2247.5</v>
          </cell>
        </row>
        <row r="4960">
          <cell r="A4960">
            <v>40003259</v>
          </cell>
          <cell r="B4960" t="str">
            <v>0</v>
          </cell>
          <cell r="C4960" t="str">
            <v>CIP1</v>
          </cell>
          <cell r="D4960" t="str">
            <v>M004</v>
          </cell>
          <cell r="E4960">
            <v>43747</v>
          </cell>
          <cell r="F4960" t="str">
            <v>Operator chair - Additional sewing line project</v>
          </cell>
          <cell r="G4960">
            <v>2900</v>
          </cell>
          <cell r="H4960">
            <v>-652.5</v>
          </cell>
          <cell r="I4960">
            <v>2247.5</v>
          </cell>
        </row>
        <row r="4961">
          <cell r="A4961">
            <v>40003260</v>
          </cell>
          <cell r="B4961" t="str">
            <v>0</v>
          </cell>
          <cell r="C4961" t="str">
            <v>CIP1</v>
          </cell>
          <cell r="D4961" t="str">
            <v>M004</v>
          </cell>
          <cell r="E4961">
            <v>43747</v>
          </cell>
          <cell r="F4961" t="str">
            <v>Operator chair - Additional sewing line project</v>
          </cell>
          <cell r="G4961">
            <v>2900</v>
          </cell>
          <cell r="H4961">
            <v>-652.5</v>
          </cell>
          <cell r="I4961">
            <v>2247.5</v>
          </cell>
        </row>
        <row r="4962">
          <cell r="A4962">
            <v>40003261</v>
          </cell>
          <cell r="B4962" t="str">
            <v>0</v>
          </cell>
          <cell r="C4962" t="str">
            <v>CIP1</v>
          </cell>
          <cell r="D4962" t="str">
            <v>M004</v>
          </cell>
          <cell r="E4962">
            <v>43747</v>
          </cell>
          <cell r="F4962" t="str">
            <v>Operator chair - Additional sewing line project</v>
          </cell>
          <cell r="G4962">
            <v>2900</v>
          </cell>
          <cell r="H4962">
            <v>-652.5</v>
          </cell>
          <cell r="I4962">
            <v>2247.5</v>
          </cell>
        </row>
        <row r="4963">
          <cell r="A4963">
            <v>40003262</v>
          </cell>
          <cell r="B4963" t="str">
            <v>0</v>
          </cell>
          <cell r="C4963" t="str">
            <v>CIP1</v>
          </cell>
          <cell r="D4963" t="str">
            <v>M004</v>
          </cell>
          <cell r="E4963">
            <v>43747</v>
          </cell>
          <cell r="F4963" t="str">
            <v>Operator chair - Additional sewing line project</v>
          </cell>
          <cell r="G4963">
            <v>2900</v>
          </cell>
          <cell r="H4963">
            <v>-652.5</v>
          </cell>
          <cell r="I4963">
            <v>2247.5</v>
          </cell>
        </row>
        <row r="4964">
          <cell r="A4964">
            <v>40003263</v>
          </cell>
          <cell r="B4964" t="str">
            <v>0</v>
          </cell>
          <cell r="C4964" t="str">
            <v>CIP1</v>
          </cell>
          <cell r="D4964" t="str">
            <v>M004</v>
          </cell>
          <cell r="E4964">
            <v>43747</v>
          </cell>
          <cell r="F4964" t="str">
            <v>Operator chair - Additional sewing line project</v>
          </cell>
          <cell r="G4964">
            <v>2900</v>
          </cell>
          <cell r="H4964">
            <v>-652.5</v>
          </cell>
          <cell r="I4964">
            <v>2247.5</v>
          </cell>
        </row>
        <row r="4965">
          <cell r="A4965">
            <v>40003264</v>
          </cell>
          <cell r="B4965" t="str">
            <v>0</v>
          </cell>
          <cell r="C4965" t="str">
            <v>CIP1</v>
          </cell>
          <cell r="D4965" t="str">
            <v>M004</v>
          </cell>
          <cell r="E4965">
            <v>43747</v>
          </cell>
          <cell r="F4965" t="str">
            <v>Operator chair - Additional sewing line project</v>
          </cell>
          <cell r="G4965">
            <v>2900</v>
          </cell>
          <cell r="H4965">
            <v>-652.5</v>
          </cell>
          <cell r="I4965">
            <v>2247.5</v>
          </cell>
        </row>
        <row r="4966">
          <cell r="A4966">
            <v>40003265</v>
          </cell>
          <cell r="B4966" t="str">
            <v>0</v>
          </cell>
          <cell r="C4966" t="str">
            <v>CIP1</v>
          </cell>
          <cell r="D4966" t="str">
            <v>M004</v>
          </cell>
          <cell r="E4966">
            <v>43747</v>
          </cell>
          <cell r="F4966" t="str">
            <v>Operator chair - Additional sewing line project</v>
          </cell>
          <cell r="G4966">
            <v>2900</v>
          </cell>
          <cell r="H4966">
            <v>-652.5</v>
          </cell>
          <cell r="I4966">
            <v>2247.5</v>
          </cell>
        </row>
        <row r="4967">
          <cell r="A4967">
            <v>40003266</v>
          </cell>
          <cell r="B4967" t="str">
            <v>0</v>
          </cell>
          <cell r="C4967" t="str">
            <v>CIP1</v>
          </cell>
          <cell r="D4967" t="str">
            <v>M004</v>
          </cell>
          <cell r="E4967">
            <v>43747</v>
          </cell>
          <cell r="F4967" t="str">
            <v>Operator chair - Additional sewing line project</v>
          </cell>
          <cell r="G4967">
            <v>2900</v>
          </cell>
          <cell r="H4967">
            <v>-652.5</v>
          </cell>
          <cell r="I4967">
            <v>2247.5</v>
          </cell>
        </row>
        <row r="4968">
          <cell r="A4968">
            <v>40003267</v>
          </cell>
          <cell r="B4968" t="str">
            <v>0</v>
          </cell>
          <cell r="C4968" t="str">
            <v>CIP1</v>
          </cell>
          <cell r="D4968" t="str">
            <v>M004</v>
          </cell>
          <cell r="E4968">
            <v>43747</v>
          </cell>
          <cell r="F4968" t="str">
            <v>Operator chair - Additional sewing line project</v>
          </cell>
          <cell r="G4968">
            <v>2900</v>
          </cell>
          <cell r="H4968">
            <v>-652.5</v>
          </cell>
          <cell r="I4968">
            <v>2247.5</v>
          </cell>
        </row>
        <row r="4969">
          <cell r="A4969">
            <v>40003268</v>
          </cell>
          <cell r="B4969" t="str">
            <v>0</v>
          </cell>
          <cell r="C4969" t="str">
            <v>CIP1</v>
          </cell>
          <cell r="D4969" t="str">
            <v>M004</v>
          </cell>
          <cell r="E4969">
            <v>43747</v>
          </cell>
          <cell r="F4969" t="str">
            <v>Operator chair - Additional sewing line project</v>
          </cell>
          <cell r="G4969">
            <v>2900</v>
          </cell>
          <cell r="H4969">
            <v>-652.5</v>
          </cell>
          <cell r="I4969">
            <v>2247.5</v>
          </cell>
        </row>
        <row r="4970">
          <cell r="A4970">
            <v>40003269</v>
          </cell>
          <cell r="B4970" t="str">
            <v>0</v>
          </cell>
          <cell r="C4970" t="str">
            <v>CIP1</v>
          </cell>
          <cell r="D4970" t="str">
            <v>M004</v>
          </cell>
          <cell r="E4970">
            <v>43747</v>
          </cell>
          <cell r="F4970" t="str">
            <v>Operator chair - Additional sewing line project</v>
          </cell>
          <cell r="G4970">
            <v>2900</v>
          </cell>
          <cell r="H4970">
            <v>-652.5</v>
          </cell>
          <cell r="I4970">
            <v>2247.5</v>
          </cell>
        </row>
        <row r="4971">
          <cell r="A4971">
            <v>40003270</v>
          </cell>
          <cell r="B4971" t="str">
            <v>0</v>
          </cell>
          <cell r="C4971" t="str">
            <v>CIP1</v>
          </cell>
          <cell r="D4971" t="str">
            <v>M004</v>
          </cell>
          <cell r="E4971">
            <v>43747</v>
          </cell>
          <cell r="F4971" t="str">
            <v>Operator chair - Additional sewing line project</v>
          </cell>
          <cell r="G4971">
            <v>2900</v>
          </cell>
          <cell r="H4971">
            <v>-652.5</v>
          </cell>
          <cell r="I4971">
            <v>2247.5</v>
          </cell>
        </row>
        <row r="4972">
          <cell r="A4972">
            <v>40003271</v>
          </cell>
          <cell r="B4972" t="str">
            <v>0</v>
          </cell>
          <cell r="C4972" t="str">
            <v>CIP1</v>
          </cell>
          <cell r="D4972" t="str">
            <v>M004</v>
          </cell>
          <cell r="E4972">
            <v>43747</v>
          </cell>
          <cell r="F4972" t="str">
            <v>Operator chair - Additional sewing line project</v>
          </cell>
          <cell r="G4972">
            <v>2900</v>
          </cell>
          <cell r="H4972">
            <v>-652.5</v>
          </cell>
          <cell r="I4972">
            <v>2247.5</v>
          </cell>
        </row>
        <row r="4973">
          <cell r="A4973">
            <v>40003272</v>
          </cell>
          <cell r="B4973" t="str">
            <v>0</v>
          </cell>
          <cell r="C4973" t="str">
            <v>CIP1</v>
          </cell>
          <cell r="D4973" t="str">
            <v>M004</v>
          </cell>
          <cell r="E4973">
            <v>43747</v>
          </cell>
          <cell r="F4973" t="str">
            <v>Operator chair - Additional sewing line project</v>
          </cell>
          <cell r="G4973">
            <v>2900</v>
          </cell>
          <cell r="H4973">
            <v>-652.5</v>
          </cell>
          <cell r="I4973">
            <v>2247.5</v>
          </cell>
        </row>
        <row r="4974">
          <cell r="A4974">
            <v>40003273</v>
          </cell>
          <cell r="B4974" t="str">
            <v>0</v>
          </cell>
          <cell r="C4974" t="str">
            <v>CIP1</v>
          </cell>
          <cell r="D4974" t="str">
            <v>M004</v>
          </cell>
          <cell r="E4974">
            <v>43747</v>
          </cell>
          <cell r="F4974" t="str">
            <v>Operator chair - Additional sewing line project</v>
          </cell>
          <cell r="G4974">
            <v>2900</v>
          </cell>
          <cell r="H4974">
            <v>-652.5</v>
          </cell>
          <cell r="I4974">
            <v>2247.5</v>
          </cell>
        </row>
        <row r="4975">
          <cell r="A4975">
            <v>40003274</v>
          </cell>
          <cell r="B4975" t="str">
            <v>0</v>
          </cell>
          <cell r="C4975" t="str">
            <v>CIP1</v>
          </cell>
          <cell r="D4975" t="str">
            <v>M004</v>
          </cell>
          <cell r="E4975">
            <v>43747</v>
          </cell>
          <cell r="F4975" t="str">
            <v>Operator chair - Additional sewing line project</v>
          </cell>
          <cell r="G4975">
            <v>2900</v>
          </cell>
          <cell r="H4975">
            <v>-652.5</v>
          </cell>
          <cell r="I4975">
            <v>2247.5</v>
          </cell>
        </row>
        <row r="4976">
          <cell r="A4976">
            <v>40003275</v>
          </cell>
          <cell r="B4976" t="str">
            <v>0</v>
          </cell>
          <cell r="C4976" t="str">
            <v>CIP1</v>
          </cell>
          <cell r="D4976" t="str">
            <v>M004</v>
          </cell>
          <cell r="E4976">
            <v>43747</v>
          </cell>
          <cell r="F4976" t="str">
            <v>Operator chair - Additional sewing line project</v>
          </cell>
          <cell r="G4976">
            <v>2900</v>
          </cell>
          <cell r="H4976">
            <v>-652.5</v>
          </cell>
          <cell r="I4976">
            <v>2247.5</v>
          </cell>
        </row>
        <row r="4977">
          <cell r="A4977">
            <v>40003276</v>
          </cell>
          <cell r="B4977" t="str">
            <v>0</v>
          </cell>
          <cell r="C4977" t="str">
            <v>CIP1</v>
          </cell>
          <cell r="D4977" t="str">
            <v>M004</v>
          </cell>
          <cell r="E4977">
            <v>43747</v>
          </cell>
          <cell r="F4977" t="str">
            <v>Operator chair - Additional sewing line project</v>
          </cell>
          <cell r="G4977">
            <v>2900</v>
          </cell>
          <cell r="H4977">
            <v>-652.5</v>
          </cell>
          <cell r="I4977">
            <v>2247.5</v>
          </cell>
        </row>
        <row r="4978">
          <cell r="A4978">
            <v>40003277</v>
          </cell>
          <cell r="B4978" t="str">
            <v>0</v>
          </cell>
          <cell r="C4978" t="str">
            <v>CIP1</v>
          </cell>
          <cell r="D4978" t="str">
            <v>M004</v>
          </cell>
          <cell r="E4978">
            <v>43747</v>
          </cell>
          <cell r="F4978" t="str">
            <v>Operator chair - Additional sewing line project</v>
          </cell>
          <cell r="G4978">
            <v>2900</v>
          </cell>
          <cell r="H4978">
            <v>-652.5</v>
          </cell>
          <cell r="I4978">
            <v>2247.5</v>
          </cell>
        </row>
        <row r="4979">
          <cell r="A4979">
            <v>40003278</v>
          </cell>
          <cell r="B4979" t="str">
            <v>0</v>
          </cell>
          <cell r="C4979" t="str">
            <v>CIP1</v>
          </cell>
          <cell r="D4979" t="str">
            <v>M004</v>
          </cell>
          <cell r="E4979">
            <v>43747</v>
          </cell>
          <cell r="F4979" t="str">
            <v>Operator chair - Additional sewing line project</v>
          </cell>
          <cell r="G4979">
            <v>2900</v>
          </cell>
          <cell r="H4979">
            <v>-652.5</v>
          </cell>
          <cell r="I4979">
            <v>2247.5</v>
          </cell>
        </row>
        <row r="4980">
          <cell r="A4980">
            <v>40003279</v>
          </cell>
          <cell r="B4980" t="str">
            <v>0</v>
          </cell>
          <cell r="C4980" t="str">
            <v>CIP1</v>
          </cell>
          <cell r="D4980" t="str">
            <v>M004</v>
          </cell>
          <cell r="E4980">
            <v>43747</v>
          </cell>
          <cell r="F4980" t="str">
            <v>Operator chair - Additional sewing line project</v>
          </cell>
          <cell r="G4980">
            <v>2900</v>
          </cell>
          <cell r="H4980">
            <v>-652.5</v>
          </cell>
          <cell r="I4980">
            <v>2247.5</v>
          </cell>
        </row>
        <row r="4981">
          <cell r="A4981">
            <v>40003280</v>
          </cell>
          <cell r="B4981" t="str">
            <v>0</v>
          </cell>
          <cell r="C4981" t="str">
            <v>CIP1</v>
          </cell>
          <cell r="D4981" t="str">
            <v>M004</v>
          </cell>
          <cell r="E4981">
            <v>43747</v>
          </cell>
          <cell r="F4981" t="str">
            <v>Operator chair - Additional sewing line project</v>
          </cell>
          <cell r="G4981">
            <v>2900</v>
          </cell>
          <cell r="H4981">
            <v>-652.5</v>
          </cell>
          <cell r="I4981">
            <v>2247.5</v>
          </cell>
        </row>
        <row r="4982">
          <cell r="A4982">
            <v>40003281</v>
          </cell>
          <cell r="B4982" t="str">
            <v>0</v>
          </cell>
          <cell r="C4982" t="str">
            <v>CIP1</v>
          </cell>
          <cell r="D4982" t="str">
            <v>M004</v>
          </cell>
          <cell r="E4982">
            <v>43747</v>
          </cell>
          <cell r="F4982" t="str">
            <v>Operator chair - Additional sewing line project</v>
          </cell>
          <cell r="G4982">
            <v>2900</v>
          </cell>
          <cell r="H4982">
            <v>-652.5</v>
          </cell>
          <cell r="I4982">
            <v>2247.5</v>
          </cell>
        </row>
        <row r="4983">
          <cell r="A4983">
            <v>40003282</v>
          </cell>
          <cell r="B4983" t="str">
            <v>0</v>
          </cell>
          <cell r="C4983" t="str">
            <v>CIP1</v>
          </cell>
          <cell r="D4983" t="str">
            <v>M004</v>
          </cell>
          <cell r="E4983">
            <v>43747</v>
          </cell>
          <cell r="F4983" t="str">
            <v>Operator chair - Additional sewing line project</v>
          </cell>
          <cell r="G4983">
            <v>2900</v>
          </cell>
          <cell r="H4983">
            <v>-652.5</v>
          </cell>
          <cell r="I4983">
            <v>2247.5</v>
          </cell>
        </row>
        <row r="4984">
          <cell r="A4984">
            <v>40003283</v>
          </cell>
          <cell r="B4984" t="str">
            <v>0</v>
          </cell>
          <cell r="C4984" t="str">
            <v>CIP1</v>
          </cell>
          <cell r="D4984" t="str">
            <v>M004</v>
          </cell>
          <cell r="E4984">
            <v>43747</v>
          </cell>
          <cell r="F4984" t="str">
            <v>Operator chair - Additional sewing line project</v>
          </cell>
          <cell r="G4984">
            <v>2900</v>
          </cell>
          <cell r="H4984">
            <v>-652.5</v>
          </cell>
          <cell r="I4984">
            <v>2247.5</v>
          </cell>
        </row>
        <row r="4985">
          <cell r="A4985">
            <v>40003284</v>
          </cell>
          <cell r="B4985" t="str">
            <v>0</v>
          </cell>
          <cell r="C4985" t="str">
            <v>CIP1</v>
          </cell>
          <cell r="D4985" t="str">
            <v>M004</v>
          </cell>
          <cell r="E4985">
            <v>43747</v>
          </cell>
          <cell r="F4985" t="str">
            <v>Operator chair - Additional sewing line project</v>
          </cell>
          <cell r="G4985">
            <v>2900</v>
          </cell>
          <cell r="H4985">
            <v>-652.5</v>
          </cell>
          <cell r="I4985">
            <v>2247.5</v>
          </cell>
        </row>
        <row r="4986">
          <cell r="A4986">
            <v>40003285</v>
          </cell>
          <cell r="B4986" t="str">
            <v>0</v>
          </cell>
          <cell r="C4986" t="str">
            <v>CIP1</v>
          </cell>
          <cell r="D4986" t="str">
            <v>M004</v>
          </cell>
          <cell r="E4986">
            <v>43755</v>
          </cell>
          <cell r="F4986" t="str">
            <v>Fabrics Carrying Trolley</v>
          </cell>
          <cell r="G4986">
            <v>13700</v>
          </cell>
          <cell r="H4986">
            <v>-3082.5</v>
          </cell>
          <cell r="I4986">
            <v>10617.5</v>
          </cell>
        </row>
        <row r="4987">
          <cell r="A4987">
            <v>40003286</v>
          </cell>
          <cell r="B4987" t="str">
            <v>0</v>
          </cell>
          <cell r="C4987" t="str">
            <v>CIP1</v>
          </cell>
          <cell r="D4987" t="str">
            <v>M004</v>
          </cell>
          <cell r="E4987">
            <v>43755</v>
          </cell>
          <cell r="F4987" t="str">
            <v>Fabrics Carrying Trolley</v>
          </cell>
          <cell r="G4987">
            <v>13700</v>
          </cell>
          <cell r="H4987">
            <v>-3082.5</v>
          </cell>
          <cell r="I4987">
            <v>10617.5</v>
          </cell>
        </row>
        <row r="4988">
          <cell r="A4988">
            <v>40003287</v>
          </cell>
          <cell r="B4988" t="str">
            <v>0</v>
          </cell>
          <cell r="C4988" t="str">
            <v>CIP1</v>
          </cell>
          <cell r="D4988" t="str">
            <v>M004</v>
          </cell>
          <cell r="E4988">
            <v>43755</v>
          </cell>
          <cell r="F4988" t="str">
            <v>Fabrics Carrying Trolley</v>
          </cell>
          <cell r="G4988">
            <v>13700</v>
          </cell>
          <cell r="H4988">
            <v>-3082.5</v>
          </cell>
          <cell r="I4988">
            <v>10617.5</v>
          </cell>
        </row>
        <row r="4989">
          <cell r="A4989">
            <v>40003288</v>
          </cell>
          <cell r="B4989" t="str">
            <v>0</v>
          </cell>
          <cell r="C4989" t="str">
            <v>CIP1</v>
          </cell>
          <cell r="D4989" t="str">
            <v>M004</v>
          </cell>
          <cell r="E4989">
            <v>43755</v>
          </cell>
          <cell r="F4989" t="str">
            <v>Fabrics Carrying Trolley</v>
          </cell>
          <cell r="G4989">
            <v>13700</v>
          </cell>
          <cell r="H4989">
            <v>-3082.5</v>
          </cell>
          <cell r="I4989">
            <v>10617.5</v>
          </cell>
        </row>
        <row r="4990">
          <cell r="A4990">
            <v>40003289</v>
          </cell>
          <cell r="B4990" t="str">
            <v>0</v>
          </cell>
          <cell r="C4990" t="str">
            <v>CIP1</v>
          </cell>
          <cell r="D4990" t="str">
            <v>M004</v>
          </cell>
          <cell r="E4990">
            <v>43755</v>
          </cell>
          <cell r="F4990" t="str">
            <v>Fabrics Carrying Trolley</v>
          </cell>
          <cell r="G4990">
            <v>13700</v>
          </cell>
          <cell r="H4990">
            <v>-3082.5</v>
          </cell>
          <cell r="I4990">
            <v>10617.5</v>
          </cell>
        </row>
        <row r="4991">
          <cell r="A4991">
            <v>40003290</v>
          </cell>
          <cell r="B4991" t="str">
            <v>0</v>
          </cell>
          <cell r="C4991" t="str">
            <v>CIP1</v>
          </cell>
          <cell r="D4991" t="str">
            <v>M004</v>
          </cell>
          <cell r="E4991">
            <v>43755</v>
          </cell>
          <cell r="F4991" t="str">
            <v>Fabric Roll Trolley</v>
          </cell>
          <cell r="G4991">
            <v>16800</v>
          </cell>
          <cell r="H4991">
            <v>-3780</v>
          </cell>
          <cell r="I4991">
            <v>13020</v>
          </cell>
        </row>
        <row r="4992">
          <cell r="A4992">
            <v>40003291</v>
          </cell>
          <cell r="B4992" t="str">
            <v>0</v>
          </cell>
          <cell r="C4992" t="str">
            <v>CIP1</v>
          </cell>
          <cell r="D4992" t="str">
            <v>M004</v>
          </cell>
          <cell r="E4992">
            <v>43782</v>
          </cell>
          <cell r="F4992" t="str">
            <v>Operator Chair</v>
          </cell>
          <cell r="G4992">
            <v>2900</v>
          </cell>
          <cell r="H4992">
            <v>-628.33000000000004</v>
          </cell>
          <cell r="I4992">
            <v>2271.67</v>
          </cell>
        </row>
        <row r="4993">
          <cell r="A4993">
            <v>40003292</v>
          </cell>
          <cell r="B4993" t="str">
            <v>0</v>
          </cell>
          <cell r="C4993" t="str">
            <v>CIP1</v>
          </cell>
          <cell r="D4993" t="str">
            <v>M004</v>
          </cell>
          <cell r="E4993">
            <v>43782</v>
          </cell>
          <cell r="F4993" t="str">
            <v>Operator Chair</v>
          </cell>
          <cell r="G4993">
            <v>2900</v>
          </cell>
          <cell r="H4993">
            <v>-628.33000000000004</v>
          </cell>
          <cell r="I4993">
            <v>2271.67</v>
          </cell>
        </row>
        <row r="4994">
          <cell r="A4994">
            <v>40003293</v>
          </cell>
          <cell r="B4994" t="str">
            <v>0</v>
          </cell>
          <cell r="C4994" t="str">
            <v>CIP1</v>
          </cell>
          <cell r="D4994" t="str">
            <v>M004</v>
          </cell>
          <cell r="E4994">
            <v>43782</v>
          </cell>
          <cell r="F4994" t="str">
            <v>Operator Chair</v>
          </cell>
          <cell r="G4994">
            <v>2900</v>
          </cell>
          <cell r="H4994">
            <v>-628.33000000000004</v>
          </cell>
          <cell r="I4994">
            <v>2271.67</v>
          </cell>
        </row>
        <row r="4995">
          <cell r="A4995">
            <v>40003294</v>
          </cell>
          <cell r="B4995" t="str">
            <v>0</v>
          </cell>
          <cell r="C4995" t="str">
            <v>CIP1</v>
          </cell>
          <cell r="D4995" t="str">
            <v>M004</v>
          </cell>
          <cell r="E4995">
            <v>43782</v>
          </cell>
          <cell r="F4995" t="str">
            <v>Operator Chair</v>
          </cell>
          <cell r="G4995">
            <v>2900</v>
          </cell>
          <cell r="H4995">
            <v>-628.33000000000004</v>
          </cell>
          <cell r="I4995">
            <v>2271.67</v>
          </cell>
        </row>
        <row r="4996">
          <cell r="A4996">
            <v>40003295</v>
          </cell>
          <cell r="B4996" t="str">
            <v>0</v>
          </cell>
          <cell r="C4996" t="str">
            <v>CIP1</v>
          </cell>
          <cell r="D4996" t="str">
            <v>M004</v>
          </cell>
          <cell r="E4996">
            <v>43782</v>
          </cell>
          <cell r="F4996" t="str">
            <v>Operator Chair</v>
          </cell>
          <cell r="G4996">
            <v>2900</v>
          </cell>
          <cell r="H4996">
            <v>-628.33000000000004</v>
          </cell>
          <cell r="I4996">
            <v>2271.67</v>
          </cell>
        </row>
        <row r="4997">
          <cell r="A4997">
            <v>40003296</v>
          </cell>
          <cell r="B4997" t="str">
            <v>0</v>
          </cell>
          <cell r="C4997" t="str">
            <v>CIP1</v>
          </cell>
          <cell r="D4997" t="str">
            <v>M004</v>
          </cell>
          <cell r="E4997">
            <v>43782</v>
          </cell>
          <cell r="F4997" t="str">
            <v>Operator Chair</v>
          </cell>
          <cell r="G4997">
            <v>2900</v>
          </cell>
          <cell r="H4997">
            <v>-628.33000000000004</v>
          </cell>
          <cell r="I4997">
            <v>2271.67</v>
          </cell>
        </row>
        <row r="4998">
          <cell r="A4998">
            <v>40003297</v>
          </cell>
          <cell r="B4998" t="str">
            <v>0</v>
          </cell>
          <cell r="C4998" t="str">
            <v>CIP1</v>
          </cell>
          <cell r="D4998" t="str">
            <v>M004</v>
          </cell>
          <cell r="E4998">
            <v>43782</v>
          </cell>
          <cell r="F4998" t="str">
            <v>Operator Chair</v>
          </cell>
          <cell r="G4998">
            <v>2900</v>
          </cell>
          <cell r="H4998">
            <v>-628.33000000000004</v>
          </cell>
          <cell r="I4998">
            <v>2271.67</v>
          </cell>
        </row>
        <row r="4999">
          <cell r="A4999">
            <v>40003298</v>
          </cell>
          <cell r="B4999" t="str">
            <v>0</v>
          </cell>
          <cell r="C4999" t="str">
            <v>CIP1</v>
          </cell>
          <cell r="D4999" t="str">
            <v>M004</v>
          </cell>
          <cell r="E4999">
            <v>43782</v>
          </cell>
          <cell r="F4999" t="str">
            <v>Operator Chair</v>
          </cell>
          <cell r="G4999">
            <v>2900</v>
          </cell>
          <cell r="H4999">
            <v>-628.33000000000004</v>
          </cell>
          <cell r="I4999">
            <v>2271.67</v>
          </cell>
        </row>
        <row r="5000">
          <cell r="A5000">
            <v>40003299</v>
          </cell>
          <cell r="B5000" t="str">
            <v>0</v>
          </cell>
          <cell r="C5000" t="str">
            <v>CIP1</v>
          </cell>
          <cell r="D5000" t="str">
            <v>M004</v>
          </cell>
          <cell r="E5000">
            <v>43782</v>
          </cell>
          <cell r="F5000" t="str">
            <v>Operator Chair</v>
          </cell>
          <cell r="G5000">
            <v>2900</v>
          </cell>
          <cell r="H5000">
            <v>-628.33000000000004</v>
          </cell>
          <cell r="I5000">
            <v>2271.67</v>
          </cell>
        </row>
        <row r="5001">
          <cell r="A5001">
            <v>40003300</v>
          </cell>
          <cell r="B5001" t="str">
            <v>0</v>
          </cell>
          <cell r="C5001" t="str">
            <v>CIP1</v>
          </cell>
          <cell r="D5001" t="str">
            <v>M004</v>
          </cell>
          <cell r="E5001">
            <v>43782</v>
          </cell>
          <cell r="F5001" t="str">
            <v>Operator Chair</v>
          </cell>
          <cell r="G5001">
            <v>2900</v>
          </cell>
          <cell r="H5001">
            <v>-628.33000000000004</v>
          </cell>
          <cell r="I5001">
            <v>2271.67</v>
          </cell>
        </row>
        <row r="5002">
          <cell r="A5002">
            <v>40003301</v>
          </cell>
          <cell r="B5002" t="str">
            <v>0</v>
          </cell>
          <cell r="C5002" t="str">
            <v>CIP1</v>
          </cell>
          <cell r="D5002" t="str">
            <v>M004</v>
          </cell>
          <cell r="E5002">
            <v>43782</v>
          </cell>
          <cell r="F5002" t="str">
            <v>Operator Chair</v>
          </cell>
          <cell r="G5002">
            <v>2900</v>
          </cell>
          <cell r="H5002">
            <v>-628.33000000000004</v>
          </cell>
          <cell r="I5002">
            <v>2271.67</v>
          </cell>
        </row>
        <row r="5003">
          <cell r="A5003">
            <v>40003302</v>
          </cell>
          <cell r="B5003" t="str">
            <v>0</v>
          </cell>
          <cell r="C5003" t="str">
            <v>CIP1</v>
          </cell>
          <cell r="D5003" t="str">
            <v>M004</v>
          </cell>
          <cell r="E5003">
            <v>43782</v>
          </cell>
          <cell r="F5003" t="str">
            <v>Operator Chair</v>
          </cell>
          <cell r="G5003">
            <v>2900</v>
          </cell>
          <cell r="H5003">
            <v>-628.33000000000004</v>
          </cell>
          <cell r="I5003">
            <v>2271.67</v>
          </cell>
        </row>
        <row r="5004">
          <cell r="A5004">
            <v>40003303</v>
          </cell>
          <cell r="B5004" t="str">
            <v>0</v>
          </cell>
          <cell r="C5004" t="str">
            <v>CIP1</v>
          </cell>
          <cell r="D5004" t="str">
            <v>M004</v>
          </cell>
          <cell r="E5004">
            <v>43782</v>
          </cell>
          <cell r="F5004" t="str">
            <v>Operator Chair</v>
          </cell>
          <cell r="G5004">
            <v>2900</v>
          </cell>
          <cell r="H5004">
            <v>-628.33000000000004</v>
          </cell>
          <cell r="I5004">
            <v>2271.67</v>
          </cell>
        </row>
        <row r="5005">
          <cell r="A5005">
            <v>40003304</v>
          </cell>
          <cell r="B5005" t="str">
            <v>0</v>
          </cell>
          <cell r="C5005" t="str">
            <v>CIP1</v>
          </cell>
          <cell r="D5005" t="str">
            <v>M004</v>
          </cell>
          <cell r="E5005">
            <v>43782</v>
          </cell>
          <cell r="F5005" t="str">
            <v>Operator Chair</v>
          </cell>
          <cell r="G5005">
            <v>2900</v>
          </cell>
          <cell r="H5005">
            <v>-628.33000000000004</v>
          </cell>
          <cell r="I5005">
            <v>2271.67</v>
          </cell>
        </row>
        <row r="5006">
          <cell r="A5006">
            <v>40003305</v>
          </cell>
          <cell r="B5006" t="str">
            <v>0</v>
          </cell>
          <cell r="C5006" t="str">
            <v>CIP1</v>
          </cell>
          <cell r="D5006" t="str">
            <v>M004</v>
          </cell>
          <cell r="E5006">
            <v>43782</v>
          </cell>
          <cell r="F5006" t="str">
            <v>Operator Chair</v>
          </cell>
          <cell r="G5006">
            <v>2900</v>
          </cell>
          <cell r="H5006">
            <v>-628.33000000000004</v>
          </cell>
          <cell r="I5006">
            <v>2271.67</v>
          </cell>
        </row>
        <row r="5007">
          <cell r="A5007">
            <v>40003306</v>
          </cell>
          <cell r="B5007" t="str">
            <v>0</v>
          </cell>
          <cell r="C5007" t="str">
            <v>CIP1</v>
          </cell>
          <cell r="D5007" t="str">
            <v>M004</v>
          </cell>
          <cell r="E5007">
            <v>43782</v>
          </cell>
          <cell r="F5007" t="str">
            <v>Operator Chair</v>
          </cell>
          <cell r="G5007">
            <v>2900</v>
          </cell>
          <cell r="H5007">
            <v>-628.33000000000004</v>
          </cell>
          <cell r="I5007">
            <v>2271.67</v>
          </cell>
        </row>
        <row r="5008">
          <cell r="A5008">
            <v>40003307</v>
          </cell>
          <cell r="B5008" t="str">
            <v>0</v>
          </cell>
          <cell r="C5008" t="str">
            <v>CIP1</v>
          </cell>
          <cell r="D5008" t="str">
            <v>M004</v>
          </cell>
          <cell r="E5008">
            <v>43782</v>
          </cell>
          <cell r="F5008" t="str">
            <v>Operator Chair</v>
          </cell>
          <cell r="G5008">
            <v>2900</v>
          </cell>
          <cell r="H5008">
            <v>-628.33000000000004</v>
          </cell>
          <cell r="I5008">
            <v>2271.67</v>
          </cell>
        </row>
        <row r="5009">
          <cell r="A5009">
            <v>40003308</v>
          </cell>
          <cell r="B5009" t="str">
            <v>0</v>
          </cell>
          <cell r="C5009" t="str">
            <v>CIP1</v>
          </cell>
          <cell r="D5009" t="str">
            <v>M004</v>
          </cell>
          <cell r="E5009">
            <v>43782</v>
          </cell>
          <cell r="F5009" t="str">
            <v>Operator Chair</v>
          </cell>
          <cell r="G5009">
            <v>2900</v>
          </cell>
          <cell r="H5009">
            <v>-628.33000000000004</v>
          </cell>
          <cell r="I5009">
            <v>2271.67</v>
          </cell>
        </row>
        <row r="5010">
          <cell r="A5010">
            <v>40003309</v>
          </cell>
          <cell r="B5010" t="str">
            <v>0</v>
          </cell>
          <cell r="C5010" t="str">
            <v>CIP1</v>
          </cell>
          <cell r="D5010" t="str">
            <v>M004</v>
          </cell>
          <cell r="E5010">
            <v>43782</v>
          </cell>
          <cell r="F5010" t="str">
            <v>Operator Chair</v>
          </cell>
          <cell r="G5010">
            <v>2900</v>
          </cell>
          <cell r="H5010">
            <v>-628.33000000000004</v>
          </cell>
          <cell r="I5010">
            <v>2271.67</v>
          </cell>
        </row>
        <row r="5011">
          <cell r="A5011">
            <v>40003310</v>
          </cell>
          <cell r="B5011" t="str">
            <v>0</v>
          </cell>
          <cell r="C5011" t="str">
            <v>CIP1</v>
          </cell>
          <cell r="D5011" t="str">
            <v>M004</v>
          </cell>
          <cell r="E5011">
            <v>43782</v>
          </cell>
          <cell r="F5011" t="str">
            <v>Operator Chair</v>
          </cell>
          <cell r="G5011">
            <v>2900</v>
          </cell>
          <cell r="H5011">
            <v>-628.33000000000004</v>
          </cell>
          <cell r="I5011">
            <v>2271.67</v>
          </cell>
        </row>
        <row r="5012">
          <cell r="A5012">
            <v>40003311</v>
          </cell>
          <cell r="B5012" t="str">
            <v>0</v>
          </cell>
          <cell r="C5012" t="str">
            <v>CIP1</v>
          </cell>
          <cell r="D5012" t="str">
            <v>M004</v>
          </cell>
          <cell r="E5012">
            <v>43782</v>
          </cell>
          <cell r="F5012" t="str">
            <v>Operator Chair</v>
          </cell>
          <cell r="G5012">
            <v>2900</v>
          </cell>
          <cell r="H5012">
            <v>-628.33000000000004</v>
          </cell>
          <cell r="I5012">
            <v>2271.67</v>
          </cell>
        </row>
        <row r="5013">
          <cell r="A5013">
            <v>40003312</v>
          </cell>
          <cell r="B5013" t="str">
            <v>0</v>
          </cell>
          <cell r="C5013" t="str">
            <v>CIP1</v>
          </cell>
          <cell r="D5013" t="str">
            <v>M004</v>
          </cell>
          <cell r="E5013">
            <v>43782</v>
          </cell>
          <cell r="F5013" t="str">
            <v>Operator Chair</v>
          </cell>
          <cell r="G5013">
            <v>2900</v>
          </cell>
          <cell r="H5013">
            <v>-628.33000000000004</v>
          </cell>
          <cell r="I5013">
            <v>2271.67</v>
          </cell>
        </row>
        <row r="5014">
          <cell r="A5014">
            <v>40003313</v>
          </cell>
          <cell r="B5014" t="str">
            <v>0</v>
          </cell>
          <cell r="C5014" t="str">
            <v>CIP1</v>
          </cell>
          <cell r="D5014" t="str">
            <v>M004</v>
          </cell>
          <cell r="E5014">
            <v>43782</v>
          </cell>
          <cell r="F5014" t="str">
            <v>Operator Chair</v>
          </cell>
          <cell r="G5014">
            <v>2900</v>
          </cell>
          <cell r="H5014">
            <v>-628.33000000000004</v>
          </cell>
          <cell r="I5014">
            <v>2271.67</v>
          </cell>
        </row>
        <row r="5015">
          <cell r="A5015">
            <v>40003314</v>
          </cell>
          <cell r="B5015" t="str">
            <v>0</v>
          </cell>
          <cell r="C5015" t="str">
            <v>CIP1</v>
          </cell>
          <cell r="D5015" t="str">
            <v>M004</v>
          </cell>
          <cell r="E5015">
            <v>43782</v>
          </cell>
          <cell r="F5015" t="str">
            <v>Operator Chair</v>
          </cell>
          <cell r="G5015">
            <v>2900</v>
          </cell>
          <cell r="H5015">
            <v>-628.33000000000004</v>
          </cell>
          <cell r="I5015">
            <v>2271.67</v>
          </cell>
        </row>
        <row r="5016">
          <cell r="A5016">
            <v>40003315</v>
          </cell>
          <cell r="B5016" t="str">
            <v>0</v>
          </cell>
          <cell r="C5016" t="str">
            <v>CIP1</v>
          </cell>
          <cell r="D5016" t="str">
            <v>M004</v>
          </cell>
          <cell r="E5016">
            <v>43782</v>
          </cell>
          <cell r="F5016" t="str">
            <v>Operator Chair</v>
          </cell>
          <cell r="G5016">
            <v>2900</v>
          </cell>
          <cell r="H5016">
            <v>-628.33000000000004</v>
          </cell>
          <cell r="I5016">
            <v>2271.67</v>
          </cell>
        </row>
        <row r="5017">
          <cell r="A5017">
            <v>40003316</v>
          </cell>
          <cell r="B5017" t="str">
            <v>0</v>
          </cell>
          <cell r="C5017" t="str">
            <v>CIP1</v>
          </cell>
          <cell r="D5017" t="str">
            <v>M004</v>
          </cell>
          <cell r="E5017">
            <v>43782</v>
          </cell>
          <cell r="F5017" t="str">
            <v>Operator Chair</v>
          </cell>
          <cell r="G5017">
            <v>2900</v>
          </cell>
          <cell r="H5017">
            <v>-628.33000000000004</v>
          </cell>
          <cell r="I5017">
            <v>2271.67</v>
          </cell>
        </row>
        <row r="5018">
          <cell r="A5018">
            <v>40003317</v>
          </cell>
          <cell r="B5018" t="str">
            <v>0</v>
          </cell>
          <cell r="C5018" t="str">
            <v>CIP1</v>
          </cell>
          <cell r="D5018" t="str">
            <v>M004</v>
          </cell>
          <cell r="E5018">
            <v>43782</v>
          </cell>
          <cell r="F5018" t="str">
            <v>Operator Chair</v>
          </cell>
          <cell r="G5018">
            <v>2900</v>
          </cell>
          <cell r="H5018">
            <v>-628.33000000000004</v>
          </cell>
          <cell r="I5018">
            <v>2271.67</v>
          </cell>
        </row>
        <row r="5019">
          <cell r="A5019">
            <v>40003318</v>
          </cell>
          <cell r="B5019" t="str">
            <v>0</v>
          </cell>
          <cell r="C5019" t="str">
            <v>CIP1</v>
          </cell>
          <cell r="D5019" t="str">
            <v>M004</v>
          </cell>
          <cell r="E5019">
            <v>43782</v>
          </cell>
          <cell r="F5019" t="str">
            <v>Operator Chair</v>
          </cell>
          <cell r="G5019">
            <v>2900</v>
          </cell>
          <cell r="H5019">
            <v>-628.33000000000004</v>
          </cell>
          <cell r="I5019">
            <v>2271.67</v>
          </cell>
        </row>
        <row r="5020">
          <cell r="A5020">
            <v>40003319</v>
          </cell>
          <cell r="B5020" t="str">
            <v>0</v>
          </cell>
          <cell r="C5020" t="str">
            <v>CIP1</v>
          </cell>
          <cell r="D5020" t="str">
            <v>M004</v>
          </cell>
          <cell r="E5020">
            <v>43782</v>
          </cell>
          <cell r="F5020" t="str">
            <v>Operator Chair</v>
          </cell>
          <cell r="G5020">
            <v>2900</v>
          </cell>
          <cell r="H5020">
            <v>-628.33000000000004</v>
          </cell>
          <cell r="I5020">
            <v>2271.67</v>
          </cell>
        </row>
        <row r="5021">
          <cell r="A5021">
            <v>40003320</v>
          </cell>
          <cell r="B5021" t="str">
            <v>0</v>
          </cell>
          <cell r="C5021" t="str">
            <v>CIP1</v>
          </cell>
          <cell r="D5021" t="str">
            <v>M004</v>
          </cell>
          <cell r="E5021">
            <v>43782</v>
          </cell>
          <cell r="F5021" t="str">
            <v>Operator Chair</v>
          </cell>
          <cell r="G5021">
            <v>2900</v>
          </cell>
          <cell r="H5021">
            <v>-628.33000000000004</v>
          </cell>
          <cell r="I5021">
            <v>2271.67</v>
          </cell>
        </row>
        <row r="5022">
          <cell r="A5022">
            <v>40003321</v>
          </cell>
          <cell r="B5022" t="str">
            <v>0</v>
          </cell>
          <cell r="C5022" t="str">
            <v>CIP1</v>
          </cell>
          <cell r="D5022" t="str">
            <v>M004</v>
          </cell>
          <cell r="E5022">
            <v>43782</v>
          </cell>
          <cell r="F5022" t="str">
            <v>Operator Chair</v>
          </cell>
          <cell r="G5022">
            <v>2900</v>
          </cell>
          <cell r="H5022">
            <v>-628.33000000000004</v>
          </cell>
          <cell r="I5022">
            <v>2271.67</v>
          </cell>
        </row>
        <row r="5023">
          <cell r="A5023">
            <v>40003322</v>
          </cell>
          <cell r="B5023" t="str">
            <v>0</v>
          </cell>
          <cell r="C5023" t="str">
            <v>CIP1</v>
          </cell>
          <cell r="D5023" t="str">
            <v>M004</v>
          </cell>
          <cell r="E5023">
            <v>43782</v>
          </cell>
          <cell r="F5023" t="str">
            <v>Operator Chair</v>
          </cell>
          <cell r="G5023">
            <v>2900</v>
          </cell>
          <cell r="H5023">
            <v>-628.33000000000004</v>
          </cell>
          <cell r="I5023">
            <v>2271.67</v>
          </cell>
        </row>
        <row r="5024">
          <cell r="A5024">
            <v>40003323</v>
          </cell>
          <cell r="B5024" t="str">
            <v>0</v>
          </cell>
          <cell r="C5024" t="str">
            <v>CIP1</v>
          </cell>
          <cell r="D5024" t="str">
            <v>M004</v>
          </cell>
          <cell r="E5024">
            <v>43782</v>
          </cell>
          <cell r="F5024" t="str">
            <v>Operator Chair</v>
          </cell>
          <cell r="G5024">
            <v>2900</v>
          </cell>
          <cell r="H5024">
            <v>-628.33000000000004</v>
          </cell>
          <cell r="I5024">
            <v>2271.67</v>
          </cell>
        </row>
        <row r="5025">
          <cell r="A5025">
            <v>40003324</v>
          </cell>
          <cell r="B5025" t="str">
            <v>0</v>
          </cell>
          <cell r="C5025" t="str">
            <v>CIP1</v>
          </cell>
          <cell r="D5025" t="str">
            <v>M004</v>
          </cell>
          <cell r="E5025">
            <v>43782</v>
          </cell>
          <cell r="F5025" t="str">
            <v>Operator Chair</v>
          </cell>
          <cell r="G5025">
            <v>2900</v>
          </cell>
          <cell r="H5025">
            <v>-628.33000000000004</v>
          </cell>
          <cell r="I5025">
            <v>2271.67</v>
          </cell>
        </row>
        <row r="5026">
          <cell r="A5026">
            <v>40003325</v>
          </cell>
          <cell r="B5026" t="str">
            <v>0</v>
          </cell>
          <cell r="C5026" t="str">
            <v>CIP1</v>
          </cell>
          <cell r="D5026" t="str">
            <v>M004</v>
          </cell>
          <cell r="E5026">
            <v>43782</v>
          </cell>
          <cell r="F5026" t="str">
            <v>Operator Chair</v>
          </cell>
          <cell r="G5026">
            <v>2900</v>
          </cell>
          <cell r="H5026">
            <v>-628.33000000000004</v>
          </cell>
          <cell r="I5026">
            <v>2271.67</v>
          </cell>
        </row>
        <row r="5027">
          <cell r="A5027">
            <v>40003326</v>
          </cell>
          <cell r="B5027" t="str">
            <v>0</v>
          </cell>
          <cell r="C5027" t="str">
            <v>CIP1</v>
          </cell>
          <cell r="D5027" t="str">
            <v>M004</v>
          </cell>
          <cell r="E5027">
            <v>43782</v>
          </cell>
          <cell r="F5027" t="str">
            <v>Operator Chair</v>
          </cell>
          <cell r="G5027">
            <v>2900</v>
          </cell>
          <cell r="H5027">
            <v>-628.33000000000004</v>
          </cell>
          <cell r="I5027">
            <v>2271.67</v>
          </cell>
        </row>
        <row r="5028">
          <cell r="A5028">
            <v>40003327</v>
          </cell>
          <cell r="B5028" t="str">
            <v>0</v>
          </cell>
          <cell r="C5028" t="str">
            <v>CIP1</v>
          </cell>
          <cell r="D5028" t="str">
            <v>M004</v>
          </cell>
          <cell r="E5028">
            <v>43782</v>
          </cell>
          <cell r="F5028" t="str">
            <v>Operator Chair</v>
          </cell>
          <cell r="G5028">
            <v>2900</v>
          </cell>
          <cell r="H5028">
            <v>-628.33000000000004</v>
          </cell>
          <cell r="I5028">
            <v>2271.67</v>
          </cell>
        </row>
        <row r="5029">
          <cell r="A5029">
            <v>40003328</v>
          </cell>
          <cell r="B5029" t="str">
            <v>0</v>
          </cell>
          <cell r="C5029" t="str">
            <v>CIP1</v>
          </cell>
          <cell r="D5029" t="str">
            <v>M004</v>
          </cell>
          <cell r="E5029">
            <v>43782</v>
          </cell>
          <cell r="F5029" t="str">
            <v>Operator Chair</v>
          </cell>
          <cell r="G5029">
            <v>2900</v>
          </cell>
          <cell r="H5029">
            <v>-628.33000000000004</v>
          </cell>
          <cell r="I5029">
            <v>2271.67</v>
          </cell>
        </row>
        <row r="5030">
          <cell r="A5030">
            <v>40003329</v>
          </cell>
          <cell r="B5030" t="str">
            <v>0</v>
          </cell>
          <cell r="C5030" t="str">
            <v>CIP1</v>
          </cell>
          <cell r="D5030" t="str">
            <v>M004</v>
          </cell>
          <cell r="E5030">
            <v>43782</v>
          </cell>
          <cell r="F5030" t="str">
            <v>Operator Chair</v>
          </cell>
          <cell r="G5030">
            <v>2900</v>
          </cell>
          <cell r="H5030">
            <v>-628.33000000000004</v>
          </cell>
          <cell r="I5030">
            <v>2271.67</v>
          </cell>
        </row>
        <row r="5031">
          <cell r="A5031">
            <v>40003330</v>
          </cell>
          <cell r="B5031" t="str">
            <v>0</v>
          </cell>
          <cell r="C5031" t="str">
            <v>CIP1</v>
          </cell>
          <cell r="D5031" t="str">
            <v>M004</v>
          </cell>
          <cell r="E5031">
            <v>43782</v>
          </cell>
          <cell r="F5031" t="str">
            <v>Operator Chair</v>
          </cell>
          <cell r="G5031">
            <v>2900</v>
          </cell>
          <cell r="H5031">
            <v>-628.33000000000004</v>
          </cell>
          <cell r="I5031">
            <v>2271.67</v>
          </cell>
        </row>
        <row r="5032">
          <cell r="A5032">
            <v>40003331</v>
          </cell>
          <cell r="B5032" t="str">
            <v>0</v>
          </cell>
          <cell r="C5032" t="str">
            <v>CIP1</v>
          </cell>
          <cell r="D5032" t="str">
            <v>M004</v>
          </cell>
          <cell r="E5032">
            <v>43782</v>
          </cell>
          <cell r="F5032" t="str">
            <v>Operator Chair</v>
          </cell>
          <cell r="G5032">
            <v>2900</v>
          </cell>
          <cell r="H5032">
            <v>-628.33000000000004</v>
          </cell>
          <cell r="I5032">
            <v>2271.67</v>
          </cell>
        </row>
        <row r="5033">
          <cell r="A5033">
            <v>40003332</v>
          </cell>
          <cell r="B5033" t="str">
            <v>0</v>
          </cell>
          <cell r="C5033" t="str">
            <v>CIP1</v>
          </cell>
          <cell r="D5033" t="str">
            <v>M004</v>
          </cell>
          <cell r="E5033">
            <v>43782</v>
          </cell>
          <cell r="F5033" t="str">
            <v>Operator Chair</v>
          </cell>
          <cell r="G5033">
            <v>2900</v>
          </cell>
          <cell r="H5033">
            <v>-628.33000000000004</v>
          </cell>
          <cell r="I5033">
            <v>2271.67</v>
          </cell>
        </row>
        <row r="5034">
          <cell r="A5034">
            <v>40003333</v>
          </cell>
          <cell r="B5034" t="str">
            <v>0</v>
          </cell>
          <cell r="C5034" t="str">
            <v>CIP1</v>
          </cell>
          <cell r="D5034" t="str">
            <v>M004</v>
          </cell>
          <cell r="E5034">
            <v>43782</v>
          </cell>
          <cell r="F5034" t="str">
            <v>Operator Chair</v>
          </cell>
          <cell r="G5034">
            <v>2900</v>
          </cell>
          <cell r="H5034">
            <v>-628.33000000000004</v>
          </cell>
          <cell r="I5034">
            <v>2271.67</v>
          </cell>
        </row>
        <row r="5035">
          <cell r="A5035">
            <v>40003334</v>
          </cell>
          <cell r="B5035" t="str">
            <v>0</v>
          </cell>
          <cell r="C5035" t="str">
            <v>CIP1</v>
          </cell>
          <cell r="D5035" t="str">
            <v>M004</v>
          </cell>
          <cell r="E5035">
            <v>43782</v>
          </cell>
          <cell r="F5035" t="str">
            <v>Operator Chair</v>
          </cell>
          <cell r="G5035">
            <v>2900</v>
          </cell>
          <cell r="H5035">
            <v>-628.33000000000004</v>
          </cell>
          <cell r="I5035">
            <v>2271.67</v>
          </cell>
        </row>
        <row r="5036">
          <cell r="A5036">
            <v>40003335</v>
          </cell>
          <cell r="B5036" t="str">
            <v>0</v>
          </cell>
          <cell r="C5036" t="str">
            <v>CIP1</v>
          </cell>
          <cell r="D5036" t="str">
            <v>M004</v>
          </cell>
          <cell r="E5036">
            <v>43782</v>
          </cell>
          <cell r="F5036" t="str">
            <v>Operator Chair</v>
          </cell>
          <cell r="G5036">
            <v>2900</v>
          </cell>
          <cell r="H5036">
            <v>-628.33000000000004</v>
          </cell>
          <cell r="I5036">
            <v>2271.67</v>
          </cell>
        </row>
        <row r="5037">
          <cell r="A5037">
            <v>40003336</v>
          </cell>
          <cell r="B5037" t="str">
            <v>0</v>
          </cell>
          <cell r="C5037" t="str">
            <v>CIP1</v>
          </cell>
          <cell r="D5037" t="str">
            <v>M004</v>
          </cell>
          <cell r="E5037">
            <v>43782</v>
          </cell>
          <cell r="F5037" t="str">
            <v>Operator Chair</v>
          </cell>
          <cell r="G5037">
            <v>2900</v>
          </cell>
          <cell r="H5037">
            <v>-628.33000000000004</v>
          </cell>
          <cell r="I5037">
            <v>2271.67</v>
          </cell>
        </row>
        <row r="5038">
          <cell r="A5038">
            <v>40003337</v>
          </cell>
          <cell r="B5038" t="str">
            <v>0</v>
          </cell>
          <cell r="C5038" t="str">
            <v>CIP1</v>
          </cell>
          <cell r="D5038" t="str">
            <v>M004</v>
          </cell>
          <cell r="E5038">
            <v>43782</v>
          </cell>
          <cell r="F5038" t="str">
            <v>Operator Chair</v>
          </cell>
          <cell r="G5038">
            <v>2900</v>
          </cell>
          <cell r="H5038">
            <v>-628.33000000000004</v>
          </cell>
          <cell r="I5038">
            <v>2271.67</v>
          </cell>
        </row>
        <row r="5039">
          <cell r="A5039">
            <v>40003338</v>
          </cell>
          <cell r="B5039" t="str">
            <v>0</v>
          </cell>
          <cell r="C5039" t="str">
            <v>CIP1</v>
          </cell>
          <cell r="D5039" t="str">
            <v>M004</v>
          </cell>
          <cell r="E5039">
            <v>43782</v>
          </cell>
          <cell r="F5039" t="str">
            <v>Operator Chair</v>
          </cell>
          <cell r="G5039">
            <v>2900</v>
          </cell>
          <cell r="H5039">
            <v>-628.33000000000004</v>
          </cell>
          <cell r="I5039">
            <v>2271.67</v>
          </cell>
        </row>
        <row r="5040">
          <cell r="A5040">
            <v>40003339</v>
          </cell>
          <cell r="B5040" t="str">
            <v>0</v>
          </cell>
          <cell r="C5040" t="str">
            <v>CIP1</v>
          </cell>
          <cell r="D5040" t="str">
            <v>M004</v>
          </cell>
          <cell r="E5040">
            <v>43782</v>
          </cell>
          <cell r="F5040" t="str">
            <v>Operator Chair</v>
          </cell>
          <cell r="G5040">
            <v>2900</v>
          </cell>
          <cell r="H5040">
            <v>-628.33000000000004</v>
          </cell>
          <cell r="I5040">
            <v>2271.67</v>
          </cell>
        </row>
        <row r="5041">
          <cell r="A5041">
            <v>40003340</v>
          </cell>
          <cell r="B5041" t="str">
            <v>0</v>
          </cell>
          <cell r="C5041" t="str">
            <v>CIP1</v>
          </cell>
          <cell r="D5041" t="str">
            <v>M004</v>
          </cell>
          <cell r="E5041">
            <v>43782</v>
          </cell>
          <cell r="F5041" t="str">
            <v>Operator Chair</v>
          </cell>
          <cell r="G5041">
            <v>2900</v>
          </cell>
          <cell r="H5041">
            <v>-628.33000000000004</v>
          </cell>
          <cell r="I5041">
            <v>2271.67</v>
          </cell>
        </row>
        <row r="5042">
          <cell r="A5042">
            <v>40003341</v>
          </cell>
          <cell r="B5042" t="str">
            <v>0</v>
          </cell>
          <cell r="C5042" t="str">
            <v>CIP1</v>
          </cell>
          <cell r="D5042" t="str">
            <v>M004</v>
          </cell>
          <cell r="E5042">
            <v>43782</v>
          </cell>
          <cell r="F5042" t="str">
            <v>Hanger Stand</v>
          </cell>
          <cell r="G5042">
            <v>60737.5</v>
          </cell>
          <cell r="H5042">
            <v>-13159.79</v>
          </cell>
          <cell r="I5042">
            <v>47577.71</v>
          </cell>
        </row>
        <row r="5043">
          <cell r="A5043">
            <v>40003342</v>
          </cell>
          <cell r="B5043" t="str">
            <v>0</v>
          </cell>
          <cell r="C5043" t="str">
            <v>CIP1</v>
          </cell>
          <cell r="D5043" t="str">
            <v>M004</v>
          </cell>
          <cell r="E5043">
            <v>43782</v>
          </cell>
          <cell r="F5043" t="str">
            <v>Operator Chair</v>
          </cell>
          <cell r="G5043">
            <v>2900</v>
          </cell>
          <cell r="H5043">
            <v>-628.33000000000004</v>
          </cell>
          <cell r="I5043">
            <v>2271.67</v>
          </cell>
        </row>
        <row r="5044">
          <cell r="A5044">
            <v>40003343</v>
          </cell>
          <cell r="B5044" t="str">
            <v>0</v>
          </cell>
          <cell r="C5044" t="str">
            <v>CIP1</v>
          </cell>
          <cell r="D5044" t="str">
            <v>M004</v>
          </cell>
          <cell r="E5044">
            <v>43782</v>
          </cell>
          <cell r="F5044" t="str">
            <v>Operator Chair</v>
          </cell>
          <cell r="G5044">
            <v>2900</v>
          </cell>
          <cell r="H5044">
            <v>-628.33000000000004</v>
          </cell>
          <cell r="I5044">
            <v>2271.67</v>
          </cell>
        </row>
        <row r="5045">
          <cell r="A5045">
            <v>40003344</v>
          </cell>
          <cell r="B5045" t="str">
            <v>0</v>
          </cell>
          <cell r="C5045" t="str">
            <v>CIP1</v>
          </cell>
          <cell r="D5045" t="str">
            <v>M004</v>
          </cell>
          <cell r="E5045">
            <v>43782</v>
          </cell>
          <cell r="F5045" t="str">
            <v>Operator Chair</v>
          </cell>
          <cell r="G5045">
            <v>2900</v>
          </cell>
          <cell r="H5045">
            <v>-628.33000000000004</v>
          </cell>
          <cell r="I5045">
            <v>2271.67</v>
          </cell>
        </row>
        <row r="5046">
          <cell r="A5046">
            <v>40003345</v>
          </cell>
          <cell r="B5046" t="str">
            <v>0</v>
          </cell>
          <cell r="C5046" t="str">
            <v>CIP1</v>
          </cell>
          <cell r="D5046" t="str">
            <v>M004</v>
          </cell>
          <cell r="E5046">
            <v>43782</v>
          </cell>
          <cell r="F5046" t="str">
            <v>Operator Chair</v>
          </cell>
          <cell r="G5046">
            <v>2900</v>
          </cell>
          <cell r="H5046">
            <v>-628.33000000000004</v>
          </cell>
          <cell r="I5046">
            <v>2271.67</v>
          </cell>
        </row>
        <row r="5047">
          <cell r="A5047">
            <v>40003346</v>
          </cell>
          <cell r="B5047" t="str">
            <v>0</v>
          </cell>
          <cell r="C5047" t="str">
            <v>CIP1</v>
          </cell>
          <cell r="D5047" t="str">
            <v>M004</v>
          </cell>
          <cell r="E5047">
            <v>43782</v>
          </cell>
          <cell r="F5047" t="str">
            <v>Operator Chair</v>
          </cell>
          <cell r="G5047">
            <v>2900</v>
          </cell>
          <cell r="H5047">
            <v>-628.33000000000004</v>
          </cell>
          <cell r="I5047">
            <v>2271.67</v>
          </cell>
        </row>
        <row r="5048">
          <cell r="A5048">
            <v>40003347</v>
          </cell>
          <cell r="B5048" t="str">
            <v>0</v>
          </cell>
          <cell r="C5048" t="str">
            <v>CIP1</v>
          </cell>
          <cell r="D5048" t="str">
            <v>M004</v>
          </cell>
          <cell r="E5048">
            <v>43782</v>
          </cell>
          <cell r="F5048" t="str">
            <v>Operator Chair</v>
          </cell>
          <cell r="G5048">
            <v>2900</v>
          </cell>
          <cell r="H5048">
            <v>-628.33000000000004</v>
          </cell>
          <cell r="I5048">
            <v>2271.67</v>
          </cell>
        </row>
        <row r="5049">
          <cell r="A5049">
            <v>40003348</v>
          </cell>
          <cell r="B5049" t="str">
            <v>0</v>
          </cell>
          <cell r="C5049" t="str">
            <v>CIP1</v>
          </cell>
          <cell r="D5049" t="str">
            <v>M004</v>
          </cell>
          <cell r="E5049">
            <v>43782</v>
          </cell>
          <cell r="F5049" t="str">
            <v>Operator Chair</v>
          </cell>
          <cell r="G5049">
            <v>2900</v>
          </cell>
          <cell r="H5049">
            <v>-628.33000000000004</v>
          </cell>
          <cell r="I5049">
            <v>2271.67</v>
          </cell>
        </row>
        <row r="5050">
          <cell r="A5050">
            <v>40003349</v>
          </cell>
          <cell r="B5050" t="str">
            <v>0</v>
          </cell>
          <cell r="C5050" t="str">
            <v>CIP1</v>
          </cell>
          <cell r="D5050" t="str">
            <v>M004</v>
          </cell>
          <cell r="E5050">
            <v>43782</v>
          </cell>
          <cell r="F5050" t="str">
            <v>Operator Chair</v>
          </cell>
          <cell r="G5050">
            <v>2900</v>
          </cell>
          <cell r="H5050">
            <v>-628.33000000000004</v>
          </cell>
          <cell r="I5050">
            <v>2271.67</v>
          </cell>
        </row>
        <row r="5051">
          <cell r="A5051">
            <v>40003350</v>
          </cell>
          <cell r="B5051" t="str">
            <v>0</v>
          </cell>
          <cell r="C5051" t="str">
            <v>CIP1</v>
          </cell>
          <cell r="D5051" t="str">
            <v>M004</v>
          </cell>
          <cell r="E5051">
            <v>43782</v>
          </cell>
          <cell r="F5051" t="str">
            <v>Operator Chair</v>
          </cell>
          <cell r="G5051">
            <v>2900</v>
          </cell>
          <cell r="H5051">
            <v>-628.33000000000004</v>
          </cell>
          <cell r="I5051">
            <v>2271.67</v>
          </cell>
        </row>
        <row r="5052">
          <cell r="A5052">
            <v>40003351</v>
          </cell>
          <cell r="B5052" t="str">
            <v>0</v>
          </cell>
          <cell r="C5052" t="str">
            <v>CIP1</v>
          </cell>
          <cell r="D5052" t="str">
            <v>M004</v>
          </cell>
          <cell r="E5052">
            <v>43782</v>
          </cell>
          <cell r="F5052" t="str">
            <v>Operator Chair</v>
          </cell>
          <cell r="G5052">
            <v>2900</v>
          </cell>
          <cell r="H5052">
            <v>-628.33000000000004</v>
          </cell>
          <cell r="I5052">
            <v>2271.67</v>
          </cell>
        </row>
        <row r="5053">
          <cell r="A5053">
            <v>40003352</v>
          </cell>
          <cell r="B5053" t="str">
            <v>0</v>
          </cell>
          <cell r="C5053" t="str">
            <v>CIP1</v>
          </cell>
          <cell r="D5053" t="str">
            <v>M004</v>
          </cell>
          <cell r="E5053">
            <v>43782</v>
          </cell>
          <cell r="F5053" t="str">
            <v>Operator Chair</v>
          </cell>
          <cell r="G5053">
            <v>2900</v>
          </cell>
          <cell r="H5053">
            <v>-628.33000000000004</v>
          </cell>
          <cell r="I5053">
            <v>2271.67</v>
          </cell>
        </row>
        <row r="5054">
          <cell r="A5054">
            <v>40003353</v>
          </cell>
          <cell r="B5054" t="str">
            <v>0</v>
          </cell>
          <cell r="C5054" t="str">
            <v>CIP1</v>
          </cell>
          <cell r="D5054" t="str">
            <v>M004</v>
          </cell>
          <cell r="E5054">
            <v>43782</v>
          </cell>
          <cell r="F5054" t="str">
            <v>Operator Chair</v>
          </cell>
          <cell r="G5054">
            <v>2900</v>
          </cell>
          <cell r="H5054">
            <v>-628.33000000000004</v>
          </cell>
          <cell r="I5054">
            <v>2271.67</v>
          </cell>
        </row>
        <row r="5055">
          <cell r="A5055">
            <v>40003354</v>
          </cell>
          <cell r="B5055" t="str">
            <v>0</v>
          </cell>
          <cell r="C5055" t="str">
            <v>CIP1</v>
          </cell>
          <cell r="D5055" t="str">
            <v>M004</v>
          </cell>
          <cell r="E5055">
            <v>43782</v>
          </cell>
          <cell r="F5055" t="str">
            <v>Operator Chair</v>
          </cell>
          <cell r="G5055">
            <v>2900</v>
          </cell>
          <cell r="H5055">
            <v>-628.33000000000004</v>
          </cell>
          <cell r="I5055">
            <v>2271.67</v>
          </cell>
        </row>
        <row r="5056">
          <cell r="A5056">
            <v>40003355</v>
          </cell>
          <cell r="B5056" t="str">
            <v>0</v>
          </cell>
          <cell r="C5056" t="str">
            <v>CIP1</v>
          </cell>
          <cell r="D5056" t="str">
            <v>M004</v>
          </cell>
          <cell r="E5056">
            <v>43782</v>
          </cell>
          <cell r="F5056" t="str">
            <v>Operator Chair</v>
          </cell>
          <cell r="G5056">
            <v>2900</v>
          </cell>
          <cell r="H5056">
            <v>-628.33000000000004</v>
          </cell>
          <cell r="I5056">
            <v>2271.67</v>
          </cell>
        </row>
        <row r="5057">
          <cell r="A5057">
            <v>40003356</v>
          </cell>
          <cell r="B5057" t="str">
            <v>0</v>
          </cell>
          <cell r="C5057" t="str">
            <v>CIP1</v>
          </cell>
          <cell r="D5057" t="str">
            <v>M004</v>
          </cell>
          <cell r="E5057">
            <v>43782</v>
          </cell>
          <cell r="F5057" t="str">
            <v>Operator Chair</v>
          </cell>
          <cell r="G5057">
            <v>2900</v>
          </cell>
          <cell r="H5057">
            <v>-628.33000000000004</v>
          </cell>
          <cell r="I5057">
            <v>2271.67</v>
          </cell>
        </row>
        <row r="5058">
          <cell r="A5058">
            <v>40003357</v>
          </cell>
          <cell r="B5058" t="str">
            <v>0</v>
          </cell>
          <cell r="C5058" t="str">
            <v>CIP1</v>
          </cell>
          <cell r="D5058" t="str">
            <v>M004</v>
          </cell>
          <cell r="E5058">
            <v>43782</v>
          </cell>
          <cell r="F5058" t="str">
            <v>Operator Chair</v>
          </cell>
          <cell r="G5058">
            <v>2900</v>
          </cell>
          <cell r="H5058">
            <v>-628.33000000000004</v>
          </cell>
          <cell r="I5058">
            <v>2271.67</v>
          </cell>
        </row>
        <row r="5059">
          <cell r="A5059">
            <v>40003358</v>
          </cell>
          <cell r="B5059" t="str">
            <v>0</v>
          </cell>
          <cell r="C5059" t="str">
            <v>CIP1</v>
          </cell>
          <cell r="D5059" t="str">
            <v>M004</v>
          </cell>
          <cell r="E5059">
            <v>43782</v>
          </cell>
          <cell r="F5059" t="str">
            <v>Operator Chair</v>
          </cell>
          <cell r="G5059">
            <v>2900</v>
          </cell>
          <cell r="H5059">
            <v>-628.33000000000004</v>
          </cell>
          <cell r="I5059">
            <v>2271.67</v>
          </cell>
        </row>
        <row r="5060">
          <cell r="A5060">
            <v>40003359</v>
          </cell>
          <cell r="B5060" t="str">
            <v>0</v>
          </cell>
          <cell r="C5060" t="str">
            <v>CIP1</v>
          </cell>
          <cell r="D5060" t="str">
            <v>M004</v>
          </cell>
          <cell r="E5060">
            <v>43782</v>
          </cell>
          <cell r="F5060" t="str">
            <v>Operator Chair</v>
          </cell>
          <cell r="G5060">
            <v>2900</v>
          </cell>
          <cell r="H5060">
            <v>-628.33000000000004</v>
          </cell>
          <cell r="I5060">
            <v>2271.67</v>
          </cell>
        </row>
        <row r="5061">
          <cell r="A5061">
            <v>40003360</v>
          </cell>
          <cell r="B5061" t="str">
            <v>0</v>
          </cell>
          <cell r="C5061" t="str">
            <v>CIP1</v>
          </cell>
          <cell r="D5061" t="str">
            <v>M004</v>
          </cell>
          <cell r="E5061">
            <v>43782</v>
          </cell>
          <cell r="F5061" t="str">
            <v>Operator Chair</v>
          </cell>
          <cell r="G5061">
            <v>2900</v>
          </cell>
          <cell r="H5061">
            <v>-628.33000000000004</v>
          </cell>
          <cell r="I5061">
            <v>2271.67</v>
          </cell>
        </row>
        <row r="5062">
          <cell r="A5062">
            <v>40003361</v>
          </cell>
          <cell r="B5062" t="str">
            <v>0</v>
          </cell>
          <cell r="C5062" t="str">
            <v>CIP1</v>
          </cell>
          <cell r="D5062" t="str">
            <v>M004</v>
          </cell>
          <cell r="E5062">
            <v>43782</v>
          </cell>
          <cell r="F5062" t="str">
            <v>Operator Chair</v>
          </cell>
          <cell r="G5062">
            <v>2900</v>
          </cell>
          <cell r="H5062">
            <v>-628.33000000000004</v>
          </cell>
          <cell r="I5062">
            <v>2271.67</v>
          </cell>
        </row>
        <row r="5063">
          <cell r="A5063">
            <v>40003362</v>
          </cell>
          <cell r="B5063" t="str">
            <v>0</v>
          </cell>
          <cell r="C5063" t="str">
            <v>CIP1</v>
          </cell>
          <cell r="D5063" t="str">
            <v>M004</v>
          </cell>
          <cell r="E5063">
            <v>43782</v>
          </cell>
          <cell r="F5063" t="str">
            <v>Operator Chair</v>
          </cell>
          <cell r="G5063">
            <v>2900</v>
          </cell>
          <cell r="H5063">
            <v>-628.33000000000004</v>
          </cell>
          <cell r="I5063">
            <v>2271.67</v>
          </cell>
        </row>
        <row r="5064">
          <cell r="A5064">
            <v>40003363</v>
          </cell>
          <cell r="B5064" t="str">
            <v>0</v>
          </cell>
          <cell r="C5064" t="str">
            <v>CIP1</v>
          </cell>
          <cell r="D5064" t="str">
            <v>M004</v>
          </cell>
          <cell r="E5064">
            <v>43782</v>
          </cell>
          <cell r="F5064" t="str">
            <v>Operator Chair</v>
          </cell>
          <cell r="G5064">
            <v>2900</v>
          </cell>
          <cell r="H5064">
            <v>-628.33000000000004</v>
          </cell>
          <cell r="I5064">
            <v>2271.67</v>
          </cell>
        </row>
        <row r="5065">
          <cell r="A5065">
            <v>40003364</v>
          </cell>
          <cell r="B5065" t="str">
            <v>0</v>
          </cell>
          <cell r="C5065" t="str">
            <v>CIP1</v>
          </cell>
          <cell r="D5065" t="str">
            <v>M004</v>
          </cell>
          <cell r="E5065">
            <v>43782</v>
          </cell>
          <cell r="F5065" t="str">
            <v>Operator Chair</v>
          </cell>
          <cell r="G5065">
            <v>2900</v>
          </cell>
          <cell r="H5065">
            <v>-628.33000000000004</v>
          </cell>
          <cell r="I5065">
            <v>2271.67</v>
          </cell>
        </row>
        <row r="5066">
          <cell r="A5066">
            <v>40003365</v>
          </cell>
          <cell r="B5066" t="str">
            <v>0</v>
          </cell>
          <cell r="C5066" t="str">
            <v>CIP1</v>
          </cell>
          <cell r="D5066" t="str">
            <v>M004</v>
          </cell>
          <cell r="E5066">
            <v>43782</v>
          </cell>
          <cell r="F5066" t="str">
            <v>Operator Chair</v>
          </cell>
          <cell r="G5066">
            <v>2900</v>
          </cell>
          <cell r="H5066">
            <v>-628.33000000000004</v>
          </cell>
          <cell r="I5066">
            <v>2271.67</v>
          </cell>
        </row>
        <row r="5067">
          <cell r="A5067">
            <v>40003366</v>
          </cell>
          <cell r="B5067" t="str">
            <v>0</v>
          </cell>
          <cell r="C5067" t="str">
            <v>CIP1</v>
          </cell>
          <cell r="D5067" t="str">
            <v>M004</v>
          </cell>
          <cell r="E5067">
            <v>43782</v>
          </cell>
          <cell r="F5067" t="str">
            <v>Operator Chair</v>
          </cell>
          <cell r="G5067">
            <v>2900</v>
          </cell>
          <cell r="H5067">
            <v>-628.33000000000004</v>
          </cell>
          <cell r="I5067">
            <v>2271.67</v>
          </cell>
        </row>
        <row r="5068">
          <cell r="A5068">
            <v>40003367</v>
          </cell>
          <cell r="B5068" t="str">
            <v>0</v>
          </cell>
          <cell r="C5068" t="str">
            <v>CIP1</v>
          </cell>
          <cell r="D5068" t="str">
            <v>M004</v>
          </cell>
          <cell r="E5068">
            <v>43782</v>
          </cell>
          <cell r="F5068" t="str">
            <v>Operator Chair</v>
          </cell>
          <cell r="G5068">
            <v>2900</v>
          </cell>
          <cell r="H5068">
            <v>-628.33000000000004</v>
          </cell>
          <cell r="I5068">
            <v>2271.67</v>
          </cell>
        </row>
        <row r="5069">
          <cell r="A5069">
            <v>40003368</v>
          </cell>
          <cell r="B5069" t="str">
            <v>0</v>
          </cell>
          <cell r="C5069" t="str">
            <v>CIP1</v>
          </cell>
          <cell r="D5069" t="str">
            <v>M004</v>
          </cell>
          <cell r="E5069">
            <v>43782</v>
          </cell>
          <cell r="F5069" t="str">
            <v>Operator Chair</v>
          </cell>
          <cell r="G5069">
            <v>2900</v>
          </cell>
          <cell r="H5069">
            <v>-628.33000000000004</v>
          </cell>
          <cell r="I5069">
            <v>2271.67</v>
          </cell>
        </row>
        <row r="5070">
          <cell r="A5070">
            <v>40003369</v>
          </cell>
          <cell r="B5070" t="str">
            <v>0</v>
          </cell>
          <cell r="C5070" t="str">
            <v>CIP1</v>
          </cell>
          <cell r="D5070" t="str">
            <v>M004</v>
          </cell>
          <cell r="E5070">
            <v>43782</v>
          </cell>
          <cell r="F5070" t="str">
            <v>Operator Chair</v>
          </cell>
          <cell r="G5070">
            <v>2900</v>
          </cell>
          <cell r="H5070">
            <v>-628.33000000000004</v>
          </cell>
          <cell r="I5070">
            <v>2271.67</v>
          </cell>
        </row>
        <row r="5071">
          <cell r="A5071">
            <v>40003370</v>
          </cell>
          <cell r="B5071" t="str">
            <v>0</v>
          </cell>
          <cell r="C5071" t="str">
            <v>CIP1</v>
          </cell>
          <cell r="D5071" t="str">
            <v>M004</v>
          </cell>
          <cell r="E5071">
            <v>43782</v>
          </cell>
          <cell r="F5071" t="str">
            <v>Operator Chair</v>
          </cell>
          <cell r="G5071">
            <v>2900</v>
          </cell>
          <cell r="H5071">
            <v>-628.33000000000004</v>
          </cell>
          <cell r="I5071">
            <v>2271.67</v>
          </cell>
        </row>
        <row r="5072">
          <cell r="A5072">
            <v>40003371</v>
          </cell>
          <cell r="B5072" t="str">
            <v>0</v>
          </cell>
          <cell r="C5072" t="str">
            <v>CIP1</v>
          </cell>
          <cell r="D5072" t="str">
            <v>M004</v>
          </cell>
          <cell r="E5072">
            <v>43782</v>
          </cell>
          <cell r="F5072" t="str">
            <v>Operator Chair</v>
          </cell>
          <cell r="G5072">
            <v>2900</v>
          </cell>
          <cell r="H5072">
            <v>-628.33000000000004</v>
          </cell>
          <cell r="I5072">
            <v>2271.67</v>
          </cell>
        </row>
        <row r="5073">
          <cell r="A5073">
            <v>40003372</v>
          </cell>
          <cell r="B5073" t="str">
            <v>0</v>
          </cell>
          <cell r="C5073" t="str">
            <v>CIP1</v>
          </cell>
          <cell r="D5073" t="str">
            <v>M004</v>
          </cell>
          <cell r="E5073">
            <v>43782</v>
          </cell>
          <cell r="F5073" t="str">
            <v>Operator Chair</v>
          </cell>
          <cell r="G5073">
            <v>2900</v>
          </cell>
          <cell r="H5073">
            <v>-628.33000000000004</v>
          </cell>
          <cell r="I5073">
            <v>2271.67</v>
          </cell>
        </row>
        <row r="5074">
          <cell r="A5074">
            <v>40003373</v>
          </cell>
          <cell r="B5074" t="str">
            <v>0</v>
          </cell>
          <cell r="C5074" t="str">
            <v>CIP1</v>
          </cell>
          <cell r="D5074" t="str">
            <v>M004</v>
          </cell>
          <cell r="E5074">
            <v>43782</v>
          </cell>
          <cell r="F5074" t="str">
            <v>Operator Chair</v>
          </cell>
          <cell r="G5074">
            <v>2900</v>
          </cell>
          <cell r="H5074">
            <v>-628.33000000000004</v>
          </cell>
          <cell r="I5074">
            <v>2271.67</v>
          </cell>
        </row>
        <row r="5075">
          <cell r="A5075">
            <v>40003374</v>
          </cell>
          <cell r="B5075" t="str">
            <v>0</v>
          </cell>
          <cell r="C5075" t="str">
            <v>CIP1</v>
          </cell>
          <cell r="D5075" t="str">
            <v>M004</v>
          </cell>
          <cell r="E5075">
            <v>43782</v>
          </cell>
          <cell r="F5075" t="str">
            <v>Operator Chair</v>
          </cell>
          <cell r="G5075">
            <v>2900</v>
          </cell>
          <cell r="H5075">
            <v>-628.33000000000004</v>
          </cell>
          <cell r="I5075">
            <v>2271.67</v>
          </cell>
        </row>
        <row r="5076">
          <cell r="A5076">
            <v>40003375</v>
          </cell>
          <cell r="B5076" t="str">
            <v>0</v>
          </cell>
          <cell r="C5076" t="str">
            <v>CIP1</v>
          </cell>
          <cell r="D5076" t="str">
            <v>M004</v>
          </cell>
          <cell r="E5076">
            <v>43782</v>
          </cell>
          <cell r="F5076" t="str">
            <v>Operator Chair</v>
          </cell>
          <cell r="G5076">
            <v>2900</v>
          </cell>
          <cell r="H5076">
            <v>-628.33000000000004</v>
          </cell>
          <cell r="I5076">
            <v>2271.67</v>
          </cell>
        </row>
        <row r="5077">
          <cell r="A5077">
            <v>40003376</v>
          </cell>
          <cell r="B5077" t="str">
            <v>0</v>
          </cell>
          <cell r="C5077" t="str">
            <v>CIP1</v>
          </cell>
          <cell r="D5077" t="str">
            <v>M004</v>
          </cell>
          <cell r="E5077">
            <v>43782</v>
          </cell>
          <cell r="F5077" t="str">
            <v>Operator Chair</v>
          </cell>
          <cell r="G5077">
            <v>2900</v>
          </cell>
          <cell r="H5077">
            <v>-628.33000000000004</v>
          </cell>
          <cell r="I5077">
            <v>2271.67</v>
          </cell>
        </row>
        <row r="5078">
          <cell r="A5078">
            <v>40003377</v>
          </cell>
          <cell r="B5078" t="str">
            <v>0</v>
          </cell>
          <cell r="C5078" t="str">
            <v>CIP1</v>
          </cell>
          <cell r="D5078" t="str">
            <v>M004</v>
          </cell>
          <cell r="E5078">
            <v>43782</v>
          </cell>
          <cell r="F5078" t="str">
            <v>Operator Chair</v>
          </cell>
          <cell r="G5078">
            <v>2900</v>
          </cell>
          <cell r="H5078">
            <v>-628.33000000000004</v>
          </cell>
          <cell r="I5078">
            <v>2271.67</v>
          </cell>
        </row>
        <row r="5079">
          <cell r="A5079">
            <v>40003378</v>
          </cell>
          <cell r="B5079" t="str">
            <v>0</v>
          </cell>
          <cell r="C5079" t="str">
            <v>CIP1</v>
          </cell>
          <cell r="D5079" t="str">
            <v>M004</v>
          </cell>
          <cell r="E5079">
            <v>43782</v>
          </cell>
          <cell r="F5079" t="str">
            <v>Operator Chair</v>
          </cell>
          <cell r="G5079">
            <v>2900</v>
          </cell>
          <cell r="H5079">
            <v>-628.33000000000004</v>
          </cell>
          <cell r="I5079">
            <v>2271.67</v>
          </cell>
        </row>
        <row r="5080">
          <cell r="A5080">
            <v>40003379</v>
          </cell>
          <cell r="B5080" t="str">
            <v>0</v>
          </cell>
          <cell r="C5080" t="str">
            <v>CIP1</v>
          </cell>
          <cell r="D5080" t="str">
            <v>M004</v>
          </cell>
          <cell r="E5080">
            <v>43782</v>
          </cell>
          <cell r="F5080" t="str">
            <v>Operator Chair</v>
          </cell>
          <cell r="G5080">
            <v>2900</v>
          </cell>
          <cell r="H5080">
            <v>-628.33000000000004</v>
          </cell>
          <cell r="I5080">
            <v>2271.67</v>
          </cell>
        </row>
        <row r="5081">
          <cell r="A5081">
            <v>40003380</v>
          </cell>
          <cell r="B5081" t="str">
            <v>0</v>
          </cell>
          <cell r="C5081" t="str">
            <v>CIP1</v>
          </cell>
          <cell r="D5081" t="str">
            <v>M004</v>
          </cell>
          <cell r="E5081">
            <v>43782</v>
          </cell>
          <cell r="F5081" t="str">
            <v>Operator Chair</v>
          </cell>
          <cell r="G5081">
            <v>2900</v>
          </cell>
          <cell r="H5081">
            <v>-628.33000000000004</v>
          </cell>
          <cell r="I5081">
            <v>2271.67</v>
          </cell>
        </row>
        <row r="5082">
          <cell r="A5082">
            <v>40003381</v>
          </cell>
          <cell r="B5082" t="str">
            <v>0</v>
          </cell>
          <cell r="C5082" t="str">
            <v>CIP1</v>
          </cell>
          <cell r="D5082" t="str">
            <v>M004</v>
          </cell>
          <cell r="E5082">
            <v>43782</v>
          </cell>
          <cell r="F5082" t="str">
            <v>Operator Chair</v>
          </cell>
          <cell r="G5082">
            <v>2900</v>
          </cell>
          <cell r="H5082">
            <v>-628.33000000000004</v>
          </cell>
          <cell r="I5082">
            <v>2271.67</v>
          </cell>
        </row>
        <row r="5083">
          <cell r="A5083">
            <v>40003382</v>
          </cell>
          <cell r="B5083" t="str">
            <v>0</v>
          </cell>
          <cell r="C5083" t="str">
            <v>CIP1</v>
          </cell>
          <cell r="D5083" t="str">
            <v>M004</v>
          </cell>
          <cell r="E5083">
            <v>43782</v>
          </cell>
          <cell r="F5083" t="str">
            <v>Operator Chair</v>
          </cell>
          <cell r="G5083">
            <v>2900</v>
          </cell>
          <cell r="H5083">
            <v>-628.33000000000004</v>
          </cell>
          <cell r="I5083">
            <v>2271.67</v>
          </cell>
        </row>
        <row r="5084">
          <cell r="A5084">
            <v>40003383</v>
          </cell>
          <cell r="B5084" t="str">
            <v>0</v>
          </cell>
          <cell r="C5084" t="str">
            <v>CIP1</v>
          </cell>
          <cell r="D5084" t="str">
            <v>M004</v>
          </cell>
          <cell r="E5084">
            <v>43782</v>
          </cell>
          <cell r="F5084" t="str">
            <v>Operator Chair</v>
          </cell>
          <cell r="G5084">
            <v>2900</v>
          </cell>
          <cell r="H5084">
            <v>-628.33000000000004</v>
          </cell>
          <cell r="I5084">
            <v>2271.67</v>
          </cell>
        </row>
        <row r="5085">
          <cell r="A5085">
            <v>40003384</v>
          </cell>
          <cell r="B5085" t="str">
            <v>0</v>
          </cell>
          <cell r="C5085" t="str">
            <v>CIP1</v>
          </cell>
          <cell r="D5085" t="str">
            <v>M004</v>
          </cell>
          <cell r="E5085">
            <v>43782</v>
          </cell>
          <cell r="F5085" t="str">
            <v>Operator Chair</v>
          </cell>
          <cell r="G5085">
            <v>2900</v>
          </cell>
          <cell r="H5085">
            <v>-628.33000000000004</v>
          </cell>
          <cell r="I5085">
            <v>2271.67</v>
          </cell>
        </row>
        <row r="5086">
          <cell r="A5086">
            <v>40003385</v>
          </cell>
          <cell r="B5086" t="str">
            <v>0</v>
          </cell>
          <cell r="C5086" t="str">
            <v>CIP1</v>
          </cell>
          <cell r="D5086" t="str">
            <v>M004</v>
          </cell>
          <cell r="E5086">
            <v>43782</v>
          </cell>
          <cell r="F5086" t="str">
            <v>Operator Chair</v>
          </cell>
          <cell r="G5086">
            <v>2900</v>
          </cell>
          <cell r="H5086">
            <v>-628.33000000000004</v>
          </cell>
          <cell r="I5086">
            <v>2271.67</v>
          </cell>
        </row>
        <row r="5087">
          <cell r="A5087">
            <v>40003386</v>
          </cell>
          <cell r="B5087" t="str">
            <v>0</v>
          </cell>
          <cell r="C5087" t="str">
            <v>CIP1</v>
          </cell>
          <cell r="D5087" t="str">
            <v>M004</v>
          </cell>
          <cell r="E5087">
            <v>43782</v>
          </cell>
          <cell r="F5087" t="str">
            <v>Operator Chair</v>
          </cell>
          <cell r="G5087">
            <v>2900</v>
          </cell>
          <cell r="H5087">
            <v>-628.33000000000004</v>
          </cell>
          <cell r="I5087">
            <v>2271.67</v>
          </cell>
        </row>
        <row r="5088">
          <cell r="A5088">
            <v>40003387</v>
          </cell>
          <cell r="B5088" t="str">
            <v>0</v>
          </cell>
          <cell r="C5088" t="str">
            <v>CIP1</v>
          </cell>
          <cell r="D5088" t="str">
            <v>M004</v>
          </cell>
          <cell r="E5088">
            <v>43782</v>
          </cell>
          <cell r="F5088" t="str">
            <v>Operator Chair</v>
          </cell>
          <cell r="G5088">
            <v>2900</v>
          </cell>
          <cell r="H5088">
            <v>-628.33000000000004</v>
          </cell>
          <cell r="I5088">
            <v>2271.67</v>
          </cell>
        </row>
        <row r="5089">
          <cell r="A5089">
            <v>40003388</v>
          </cell>
          <cell r="B5089" t="str">
            <v>0</v>
          </cell>
          <cell r="C5089" t="str">
            <v>CIP1</v>
          </cell>
          <cell r="D5089" t="str">
            <v>M004</v>
          </cell>
          <cell r="E5089">
            <v>43782</v>
          </cell>
          <cell r="F5089" t="str">
            <v>Operator Chair</v>
          </cell>
          <cell r="G5089">
            <v>2900</v>
          </cell>
          <cell r="H5089">
            <v>-628.33000000000004</v>
          </cell>
          <cell r="I5089">
            <v>2271.67</v>
          </cell>
        </row>
        <row r="5090">
          <cell r="A5090">
            <v>40003389</v>
          </cell>
          <cell r="B5090" t="str">
            <v>0</v>
          </cell>
          <cell r="C5090" t="str">
            <v>CIP1</v>
          </cell>
          <cell r="D5090" t="str">
            <v>M004</v>
          </cell>
          <cell r="E5090">
            <v>43782</v>
          </cell>
          <cell r="F5090" t="str">
            <v>Operator Chair</v>
          </cell>
          <cell r="G5090">
            <v>2900</v>
          </cell>
          <cell r="H5090">
            <v>-628.33000000000004</v>
          </cell>
          <cell r="I5090">
            <v>2271.67</v>
          </cell>
        </row>
        <row r="5091">
          <cell r="A5091">
            <v>40003390</v>
          </cell>
          <cell r="B5091" t="str">
            <v>0</v>
          </cell>
          <cell r="C5091" t="str">
            <v>CIP1</v>
          </cell>
          <cell r="D5091" t="str">
            <v>M004</v>
          </cell>
          <cell r="E5091">
            <v>43782</v>
          </cell>
          <cell r="F5091" t="str">
            <v>Operator Chair</v>
          </cell>
          <cell r="G5091">
            <v>2900</v>
          </cell>
          <cell r="H5091">
            <v>-628.33000000000004</v>
          </cell>
          <cell r="I5091">
            <v>2271.67</v>
          </cell>
        </row>
        <row r="5092">
          <cell r="A5092">
            <v>40003391</v>
          </cell>
          <cell r="B5092" t="str">
            <v>0</v>
          </cell>
          <cell r="C5092" t="str">
            <v>CIP1</v>
          </cell>
          <cell r="D5092" t="str">
            <v>M004</v>
          </cell>
          <cell r="E5092">
            <v>43782</v>
          </cell>
          <cell r="F5092" t="str">
            <v>Operator Chair</v>
          </cell>
          <cell r="G5092">
            <v>2900</v>
          </cell>
          <cell r="H5092">
            <v>-628.33000000000004</v>
          </cell>
          <cell r="I5092">
            <v>2271.67</v>
          </cell>
        </row>
        <row r="5093">
          <cell r="A5093">
            <v>40003392</v>
          </cell>
          <cell r="B5093" t="str">
            <v>0</v>
          </cell>
          <cell r="C5093" t="str">
            <v>CIP1</v>
          </cell>
          <cell r="D5093" t="str">
            <v>M004</v>
          </cell>
          <cell r="E5093">
            <v>43769</v>
          </cell>
          <cell r="F5093" t="str">
            <v>Warehouse Racking System - New warehouse</v>
          </cell>
          <cell r="G5093">
            <v>13610865.890000001</v>
          </cell>
          <cell r="H5093">
            <v>-3062444.82</v>
          </cell>
          <cell r="I5093">
            <v>10548421.07</v>
          </cell>
        </row>
        <row r="5094">
          <cell r="A5094">
            <v>40003393</v>
          </cell>
          <cell r="B5094" t="str">
            <v>0</v>
          </cell>
          <cell r="C5094" t="str">
            <v>CIP1</v>
          </cell>
          <cell r="D5094" t="str">
            <v>M004</v>
          </cell>
          <cell r="E5094">
            <v>43830</v>
          </cell>
          <cell r="F5094" t="str">
            <v>Side Stand</v>
          </cell>
          <cell r="G5094">
            <v>147200</v>
          </cell>
          <cell r="H5094">
            <v>-30666.67</v>
          </cell>
          <cell r="I5094">
            <v>116533.33</v>
          </cell>
        </row>
        <row r="5095">
          <cell r="A5095">
            <v>40003394</v>
          </cell>
          <cell r="B5095" t="str">
            <v>0</v>
          </cell>
          <cell r="C5095" t="str">
            <v>CIP1</v>
          </cell>
          <cell r="D5095" t="str">
            <v>M004</v>
          </cell>
          <cell r="E5095">
            <v>43830</v>
          </cell>
          <cell r="F5095" t="str">
            <v>Table &amp; Cabinet</v>
          </cell>
          <cell r="G5095">
            <v>160114</v>
          </cell>
          <cell r="H5095">
            <v>-33357.08</v>
          </cell>
          <cell r="I5095">
            <v>126756.92</v>
          </cell>
        </row>
        <row r="5096">
          <cell r="A5096">
            <v>40003395</v>
          </cell>
          <cell r="B5096" t="str">
            <v>0</v>
          </cell>
          <cell r="C5096" t="str">
            <v>CIP1</v>
          </cell>
          <cell r="D5096" t="str">
            <v>M004</v>
          </cell>
          <cell r="E5096">
            <v>43894</v>
          </cell>
          <cell r="F5096" t="str">
            <v>Exhaust blower fan - Alliance and Accord (SMV)</v>
          </cell>
          <cell r="G5096">
            <v>19200</v>
          </cell>
          <cell r="H5096">
            <v>-3520</v>
          </cell>
          <cell r="I5096">
            <v>15680</v>
          </cell>
        </row>
        <row r="5097">
          <cell r="A5097">
            <v>40003396</v>
          </cell>
          <cell r="B5097" t="str">
            <v>0</v>
          </cell>
          <cell r="C5097" t="str">
            <v>CIP1</v>
          </cell>
          <cell r="D5097" t="str">
            <v>M004</v>
          </cell>
          <cell r="E5097">
            <v>43951</v>
          </cell>
          <cell r="F5097" t="str">
            <v>WH racking system - New WH</v>
          </cell>
          <cell r="G5097">
            <v>635000</v>
          </cell>
          <cell r="H5097">
            <v>-111125</v>
          </cell>
          <cell r="I5097">
            <v>523875</v>
          </cell>
        </row>
        <row r="5098">
          <cell r="A5098">
            <v>40003399</v>
          </cell>
          <cell r="B5098" t="str">
            <v>0</v>
          </cell>
          <cell r="C5098" t="str">
            <v>CIP1</v>
          </cell>
          <cell r="D5098" t="str">
            <v>M004</v>
          </cell>
          <cell r="E5098">
            <v>44042</v>
          </cell>
          <cell r="F5098" t="str">
            <v>Electrical and safety work - Alliance</v>
          </cell>
          <cell r="G5098">
            <v>8499188.9600000009</v>
          </cell>
          <cell r="H5098">
            <v>-1274878.3500000001</v>
          </cell>
          <cell r="I5098">
            <v>7224310.6100000003</v>
          </cell>
        </row>
        <row r="5099">
          <cell r="A5099">
            <v>40003400</v>
          </cell>
          <cell r="B5099" t="str">
            <v>0</v>
          </cell>
          <cell r="C5099" t="str">
            <v>CIP1</v>
          </cell>
          <cell r="D5099" t="str">
            <v>M004</v>
          </cell>
          <cell r="E5099">
            <v>44072</v>
          </cell>
          <cell r="F5099" t="str">
            <v>Wall Mounted Fan</v>
          </cell>
          <cell r="G5099">
            <v>3450</v>
          </cell>
          <cell r="H5099">
            <v>-488.75</v>
          </cell>
          <cell r="I5099">
            <v>2961.25</v>
          </cell>
        </row>
        <row r="5100">
          <cell r="A5100">
            <v>40003401</v>
          </cell>
          <cell r="B5100" t="str">
            <v>0</v>
          </cell>
          <cell r="C5100" t="str">
            <v>CIP1</v>
          </cell>
          <cell r="D5100" t="str">
            <v>M004</v>
          </cell>
          <cell r="E5100">
            <v>44072</v>
          </cell>
          <cell r="F5100" t="str">
            <v>Wall Mounted Fan</v>
          </cell>
          <cell r="G5100">
            <v>3450</v>
          </cell>
          <cell r="H5100">
            <v>-488.75</v>
          </cell>
          <cell r="I5100">
            <v>2961.25</v>
          </cell>
        </row>
        <row r="5101">
          <cell r="A5101">
            <v>40003402</v>
          </cell>
          <cell r="B5101" t="str">
            <v>0</v>
          </cell>
          <cell r="C5101" t="str">
            <v>CIP1</v>
          </cell>
          <cell r="D5101" t="str">
            <v>M004</v>
          </cell>
          <cell r="E5101">
            <v>44072</v>
          </cell>
          <cell r="F5101" t="str">
            <v>Wall Mounted Fan</v>
          </cell>
          <cell r="G5101">
            <v>3450</v>
          </cell>
          <cell r="H5101">
            <v>-488.75</v>
          </cell>
          <cell r="I5101">
            <v>2961.25</v>
          </cell>
        </row>
        <row r="5102">
          <cell r="A5102">
            <v>40003403</v>
          </cell>
          <cell r="B5102" t="str">
            <v>0</v>
          </cell>
          <cell r="C5102" t="str">
            <v>CIP1</v>
          </cell>
          <cell r="D5102" t="str">
            <v>M004</v>
          </cell>
          <cell r="E5102">
            <v>44072</v>
          </cell>
          <cell r="F5102" t="str">
            <v>Wall Mounted Fan</v>
          </cell>
          <cell r="G5102">
            <v>3450</v>
          </cell>
          <cell r="H5102">
            <v>-488.75</v>
          </cell>
          <cell r="I5102">
            <v>2961.25</v>
          </cell>
        </row>
        <row r="5103">
          <cell r="A5103">
            <v>40003405</v>
          </cell>
          <cell r="B5103" t="str">
            <v>0</v>
          </cell>
          <cell r="C5103" t="str">
            <v>CIP1</v>
          </cell>
          <cell r="D5103" t="str">
            <v>M004</v>
          </cell>
          <cell r="E5103">
            <v>44139</v>
          </cell>
          <cell r="F5103" t="str">
            <v>Cabinet</v>
          </cell>
          <cell r="G5103">
            <v>14000</v>
          </cell>
          <cell r="H5103">
            <v>-1633.33</v>
          </cell>
          <cell r="I5103">
            <v>12366.67</v>
          </cell>
        </row>
        <row r="5104">
          <cell r="A5104">
            <v>40003406</v>
          </cell>
          <cell r="B5104" t="str">
            <v>0</v>
          </cell>
          <cell r="C5104" t="str">
            <v>CIP1</v>
          </cell>
          <cell r="D5104" t="str">
            <v>M004</v>
          </cell>
          <cell r="E5104">
            <v>44139</v>
          </cell>
          <cell r="F5104" t="str">
            <v>Cabinet</v>
          </cell>
          <cell r="G5104">
            <v>14000</v>
          </cell>
          <cell r="H5104">
            <v>-1633.33</v>
          </cell>
          <cell r="I5104">
            <v>12366.67</v>
          </cell>
        </row>
        <row r="5105">
          <cell r="A5105">
            <v>40003407</v>
          </cell>
          <cell r="B5105" t="str">
            <v>0</v>
          </cell>
          <cell r="C5105" t="str">
            <v>CIP1</v>
          </cell>
          <cell r="D5105" t="str">
            <v>M004</v>
          </cell>
          <cell r="E5105">
            <v>44139</v>
          </cell>
          <cell r="F5105" t="str">
            <v>Cabinet</v>
          </cell>
          <cell r="G5105">
            <v>14000</v>
          </cell>
          <cell r="H5105">
            <v>-1633.33</v>
          </cell>
          <cell r="I5105">
            <v>12366.67</v>
          </cell>
        </row>
        <row r="5106">
          <cell r="A5106">
            <v>40003408</v>
          </cell>
          <cell r="B5106" t="str">
            <v>0</v>
          </cell>
          <cell r="C5106" t="str">
            <v>CIP1</v>
          </cell>
          <cell r="D5106" t="str">
            <v>M004</v>
          </cell>
          <cell r="E5106">
            <v>44139</v>
          </cell>
          <cell r="F5106" t="str">
            <v>Cabinet</v>
          </cell>
          <cell r="G5106">
            <v>14000</v>
          </cell>
          <cell r="H5106">
            <v>-1633.33</v>
          </cell>
          <cell r="I5106">
            <v>12366.67</v>
          </cell>
        </row>
        <row r="5107">
          <cell r="A5107">
            <v>40003409</v>
          </cell>
          <cell r="B5107" t="str">
            <v>0</v>
          </cell>
          <cell r="C5107" t="str">
            <v>CIP1</v>
          </cell>
          <cell r="D5107" t="str">
            <v>M004</v>
          </cell>
          <cell r="E5107">
            <v>44173</v>
          </cell>
          <cell r="F5107" t="str">
            <v>Worker Chair</v>
          </cell>
          <cell r="G5107">
            <v>2850</v>
          </cell>
          <cell r="H5107">
            <v>-308.75</v>
          </cell>
          <cell r="I5107">
            <v>2541.25</v>
          </cell>
        </row>
        <row r="5108">
          <cell r="A5108">
            <v>40003410</v>
          </cell>
          <cell r="B5108" t="str">
            <v>0</v>
          </cell>
          <cell r="C5108" t="str">
            <v>CIP1</v>
          </cell>
          <cell r="D5108" t="str">
            <v>M004</v>
          </cell>
          <cell r="E5108">
            <v>44173</v>
          </cell>
          <cell r="F5108" t="str">
            <v>Worker Chair</v>
          </cell>
          <cell r="G5108">
            <v>2850</v>
          </cell>
          <cell r="H5108">
            <v>-308.75</v>
          </cell>
          <cell r="I5108">
            <v>2541.25</v>
          </cell>
        </row>
        <row r="5109">
          <cell r="A5109">
            <v>40003411</v>
          </cell>
          <cell r="B5109" t="str">
            <v>0</v>
          </cell>
          <cell r="C5109" t="str">
            <v>CIP1</v>
          </cell>
          <cell r="D5109" t="str">
            <v>M004</v>
          </cell>
          <cell r="E5109">
            <v>44173</v>
          </cell>
          <cell r="F5109" t="str">
            <v>Worker Chair</v>
          </cell>
          <cell r="G5109">
            <v>2850</v>
          </cell>
          <cell r="H5109">
            <v>-308.75</v>
          </cell>
          <cell r="I5109">
            <v>2541.25</v>
          </cell>
        </row>
        <row r="5110">
          <cell r="A5110">
            <v>40003412</v>
          </cell>
          <cell r="B5110" t="str">
            <v>0</v>
          </cell>
          <cell r="C5110" t="str">
            <v>CIP1</v>
          </cell>
          <cell r="D5110" t="str">
            <v>M004</v>
          </cell>
          <cell r="E5110">
            <v>44173</v>
          </cell>
          <cell r="F5110" t="str">
            <v>Worker Chair</v>
          </cell>
          <cell r="G5110">
            <v>2850</v>
          </cell>
          <cell r="H5110">
            <v>-308.75</v>
          </cell>
          <cell r="I5110">
            <v>2541.25</v>
          </cell>
        </row>
        <row r="5111">
          <cell r="A5111">
            <v>40003413</v>
          </cell>
          <cell r="B5111" t="str">
            <v>0</v>
          </cell>
          <cell r="C5111" t="str">
            <v>CIP1</v>
          </cell>
          <cell r="D5111" t="str">
            <v>M004</v>
          </cell>
          <cell r="E5111">
            <v>44173</v>
          </cell>
          <cell r="F5111" t="str">
            <v>Worker Chair</v>
          </cell>
          <cell r="G5111">
            <v>2850</v>
          </cell>
          <cell r="H5111">
            <v>-308.75</v>
          </cell>
          <cell r="I5111">
            <v>2541.25</v>
          </cell>
        </row>
        <row r="5112">
          <cell r="A5112">
            <v>40003414</v>
          </cell>
          <cell r="B5112" t="str">
            <v>0</v>
          </cell>
          <cell r="C5112" t="str">
            <v>CIP1</v>
          </cell>
          <cell r="D5112" t="str">
            <v>M004</v>
          </cell>
          <cell r="E5112">
            <v>44173</v>
          </cell>
          <cell r="F5112" t="str">
            <v>Worker Chair</v>
          </cell>
          <cell r="G5112">
            <v>2850</v>
          </cell>
          <cell r="H5112">
            <v>-308.75</v>
          </cell>
          <cell r="I5112">
            <v>2541.25</v>
          </cell>
        </row>
        <row r="5113">
          <cell r="A5113">
            <v>40003415</v>
          </cell>
          <cell r="B5113" t="str">
            <v>0</v>
          </cell>
          <cell r="C5113" t="str">
            <v>CIP1</v>
          </cell>
          <cell r="D5113" t="str">
            <v>M004</v>
          </cell>
          <cell r="E5113">
            <v>44173</v>
          </cell>
          <cell r="F5113" t="str">
            <v>Worker Chair</v>
          </cell>
          <cell r="G5113">
            <v>2850</v>
          </cell>
          <cell r="H5113">
            <v>-308.75</v>
          </cell>
          <cell r="I5113">
            <v>2541.25</v>
          </cell>
        </row>
        <row r="5114">
          <cell r="A5114">
            <v>40003416</v>
          </cell>
          <cell r="B5114" t="str">
            <v>0</v>
          </cell>
          <cell r="C5114" t="str">
            <v>CIP1</v>
          </cell>
          <cell r="D5114" t="str">
            <v>M004</v>
          </cell>
          <cell r="E5114">
            <v>44173</v>
          </cell>
          <cell r="F5114" t="str">
            <v>Worker Chair</v>
          </cell>
          <cell r="G5114">
            <v>2850</v>
          </cell>
          <cell r="H5114">
            <v>-308.75</v>
          </cell>
          <cell r="I5114">
            <v>2541.25</v>
          </cell>
        </row>
        <row r="5115">
          <cell r="A5115">
            <v>40003417</v>
          </cell>
          <cell r="B5115" t="str">
            <v>0</v>
          </cell>
          <cell r="C5115" t="str">
            <v>CIP1</v>
          </cell>
          <cell r="D5115" t="str">
            <v>M004</v>
          </cell>
          <cell r="E5115">
            <v>44173</v>
          </cell>
          <cell r="F5115" t="str">
            <v>Worker Chair</v>
          </cell>
          <cell r="G5115">
            <v>2850</v>
          </cell>
          <cell r="H5115">
            <v>-308.75</v>
          </cell>
          <cell r="I5115">
            <v>2541.25</v>
          </cell>
        </row>
        <row r="5116">
          <cell r="A5116">
            <v>40003418</v>
          </cell>
          <cell r="B5116" t="str">
            <v>0</v>
          </cell>
          <cell r="C5116" t="str">
            <v>CIP1</v>
          </cell>
          <cell r="D5116" t="str">
            <v>M004</v>
          </cell>
          <cell r="E5116">
            <v>44173</v>
          </cell>
          <cell r="F5116" t="str">
            <v>Worker Chair</v>
          </cell>
          <cell r="G5116">
            <v>2850</v>
          </cell>
          <cell r="H5116">
            <v>-308.75</v>
          </cell>
          <cell r="I5116">
            <v>2541.25</v>
          </cell>
        </row>
        <row r="5117">
          <cell r="A5117">
            <v>40003419</v>
          </cell>
          <cell r="B5117" t="str">
            <v>0</v>
          </cell>
          <cell r="C5117" t="str">
            <v>CIP1</v>
          </cell>
          <cell r="D5117" t="str">
            <v>M004</v>
          </cell>
          <cell r="E5117">
            <v>44173</v>
          </cell>
          <cell r="F5117" t="str">
            <v>Worker Chair</v>
          </cell>
          <cell r="G5117">
            <v>2850</v>
          </cell>
          <cell r="H5117">
            <v>-308.75</v>
          </cell>
          <cell r="I5117">
            <v>2541.25</v>
          </cell>
        </row>
        <row r="5118">
          <cell r="A5118">
            <v>40003420</v>
          </cell>
          <cell r="B5118" t="str">
            <v>0</v>
          </cell>
          <cell r="C5118" t="str">
            <v>CIP1</v>
          </cell>
          <cell r="D5118" t="str">
            <v>M004</v>
          </cell>
          <cell r="E5118">
            <v>44173</v>
          </cell>
          <cell r="F5118" t="str">
            <v>Worker Chair</v>
          </cell>
          <cell r="G5118">
            <v>2850</v>
          </cell>
          <cell r="H5118">
            <v>-308.75</v>
          </cell>
          <cell r="I5118">
            <v>2541.25</v>
          </cell>
        </row>
        <row r="5119">
          <cell r="A5119">
            <v>40003421</v>
          </cell>
          <cell r="B5119" t="str">
            <v>0</v>
          </cell>
          <cell r="C5119" t="str">
            <v>CIP1</v>
          </cell>
          <cell r="D5119" t="str">
            <v>M004</v>
          </cell>
          <cell r="E5119">
            <v>44173</v>
          </cell>
          <cell r="F5119" t="str">
            <v>Worker Chair</v>
          </cell>
          <cell r="G5119">
            <v>2850</v>
          </cell>
          <cell r="H5119">
            <v>-308.75</v>
          </cell>
          <cell r="I5119">
            <v>2541.25</v>
          </cell>
        </row>
        <row r="5120">
          <cell r="A5120">
            <v>40003422</v>
          </cell>
          <cell r="B5120" t="str">
            <v>0</v>
          </cell>
          <cell r="C5120" t="str">
            <v>CIP1</v>
          </cell>
          <cell r="D5120" t="str">
            <v>M004</v>
          </cell>
          <cell r="E5120">
            <v>44173</v>
          </cell>
          <cell r="F5120" t="str">
            <v>Worker Chair</v>
          </cell>
          <cell r="G5120">
            <v>2850</v>
          </cell>
          <cell r="H5120">
            <v>-308.75</v>
          </cell>
          <cell r="I5120">
            <v>2541.25</v>
          </cell>
        </row>
        <row r="5121">
          <cell r="A5121">
            <v>40003423</v>
          </cell>
          <cell r="B5121" t="str">
            <v>0</v>
          </cell>
          <cell r="C5121" t="str">
            <v>CIP1</v>
          </cell>
          <cell r="D5121" t="str">
            <v>M004</v>
          </cell>
          <cell r="E5121">
            <v>44173</v>
          </cell>
          <cell r="F5121" t="str">
            <v>Worker Chair</v>
          </cell>
          <cell r="G5121">
            <v>2850</v>
          </cell>
          <cell r="H5121">
            <v>-308.75</v>
          </cell>
          <cell r="I5121">
            <v>2541.25</v>
          </cell>
        </row>
        <row r="5122">
          <cell r="A5122">
            <v>40003424</v>
          </cell>
          <cell r="B5122" t="str">
            <v>0</v>
          </cell>
          <cell r="C5122" t="str">
            <v>CIP1</v>
          </cell>
          <cell r="D5122" t="str">
            <v>M004</v>
          </cell>
          <cell r="E5122">
            <v>44173</v>
          </cell>
          <cell r="F5122" t="str">
            <v>Worker Chair</v>
          </cell>
          <cell r="G5122">
            <v>2850</v>
          </cell>
          <cell r="H5122">
            <v>-308.75</v>
          </cell>
          <cell r="I5122">
            <v>2541.25</v>
          </cell>
        </row>
        <row r="5123">
          <cell r="A5123">
            <v>40003425</v>
          </cell>
          <cell r="B5123" t="str">
            <v>0</v>
          </cell>
          <cell r="C5123" t="str">
            <v>CIP1</v>
          </cell>
          <cell r="D5123" t="str">
            <v>M004</v>
          </cell>
          <cell r="E5123">
            <v>44173</v>
          </cell>
          <cell r="F5123" t="str">
            <v>Worker Chair</v>
          </cell>
          <cell r="G5123">
            <v>2850</v>
          </cell>
          <cell r="H5123">
            <v>-308.75</v>
          </cell>
          <cell r="I5123">
            <v>2541.25</v>
          </cell>
        </row>
        <row r="5124">
          <cell r="A5124">
            <v>40003426</v>
          </cell>
          <cell r="B5124" t="str">
            <v>0</v>
          </cell>
          <cell r="C5124" t="str">
            <v>CIP1</v>
          </cell>
          <cell r="D5124" t="str">
            <v>M004</v>
          </cell>
          <cell r="E5124">
            <v>44173</v>
          </cell>
          <cell r="F5124" t="str">
            <v>Worker Chair</v>
          </cell>
          <cell r="G5124">
            <v>2850</v>
          </cell>
          <cell r="H5124">
            <v>-308.75</v>
          </cell>
          <cell r="I5124">
            <v>2541.25</v>
          </cell>
        </row>
        <row r="5125">
          <cell r="A5125">
            <v>40003427</v>
          </cell>
          <cell r="B5125" t="str">
            <v>0</v>
          </cell>
          <cell r="C5125" t="str">
            <v>CIP1</v>
          </cell>
          <cell r="D5125" t="str">
            <v>M004</v>
          </cell>
          <cell r="E5125">
            <v>44173</v>
          </cell>
          <cell r="F5125" t="str">
            <v>Worker Chair</v>
          </cell>
          <cell r="G5125">
            <v>2850</v>
          </cell>
          <cell r="H5125">
            <v>-308.75</v>
          </cell>
          <cell r="I5125">
            <v>2541.25</v>
          </cell>
        </row>
        <row r="5126">
          <cell r="A5126">
            <v>40003428</v>
          </cell>
          <cell r="B5126" t="str">
            <v>0</v>
          </cell>
          <cell r="C5126" t="str">
            <v>CIP1</v>
          </cell>
          <cell r="D5126" t="str">
            <v>M004</v>
          </cell>
          <cell r="E5126">
            <v>44173</v>
          </cell>
          <cell r="F5126" t="str">
            <v>Worker Chair</v>
          </cell>
          <cell r="G5126">
            <v>2850</v>
          </cell>
          <cell r="H5126">
            <v>-308.75</v>
          </cell>
          <cell r="I5126">
            <v>2541.25</v>
          </cell>
        </row>
        <row r="5127">
          <cell r="A5127">
            <v>40003429</v>
          </cell>
          <cell r="B5127" t="str">
            <v>0</v>
          </cell>
          <cell r="C5127" t="str">
            <v>CIP1</v>
          </cell>
          <cell r="D5127" t="str">
            <v>M004</v>
          </cell>
          <cell r="E5127">
            <v>44173</v>
          </cell>
          <cell r="F5127" t="str">
            <v>Worker Chair</v>
          </cell>
          <cell r="G5127">
            <v>2850</v>
          </cell>
          <cell r="H5127">
            <v>-308.75</v>
          </cell>
          <cell r="I5127">
            <v>2541.25</v>
          </cell>
        </row>
        <row r="5128">
          <cell r="A5128">
            <v>40003430</v>
          </cell>
          <cell r="B5128" t="str">
            <v>0</v>
          </cell>
          <cell r="C5128" t="str">
            <v>CIP1</v>
          </cell>
          <cell r="D5128" t="str">
            <v>M004</v>
          </cell>
          <cell r="E5128">
            <v>44173</v>
          </cell>
          <cell r="F5128" t="str">
            <v>Worker Chair</v>
          </cell>
          <cell r="G5128">
            <v>2850</v>
          </cell>
          <cell r="H5128">
            <v>-308.75</v>
          </cell>
          <cell r="I5128">
            <v>2541.25</v>
          </cell>
        </row>
        <row r="5129">
          <cell r="A5129">
            <v>40003431</v>
          </cell>
          <cell r="B5129" t="str">
            <v>0</v>
          </cell>
          <cell r="C5129" t="str">
            <v>CIP1</v>
          </cell>
          <cell r="D5129" t="str">
            <v>M004</v>
          </cell>
          <cell r="E5129">
            <v>44173</v>
          </cell>
          <cell r="F5129" t="str">
            <v>Worker Chair</v>
          </cell>
          <cell r="G5129">
            <v>2850</v>
          </cell>
          <cell r="H5129">
            <v>-308.75</v>
          </cell>
          <cell r="I5129">
            <v>2541.25</v>
          </cell>
        </row>
        <row r="5130">
          <cell r="A5130">
            <v>40003432</v>
          </cell>
          <cell r="B5130" t="str">
            <v>0</v>
          </cell>
          <cell r="C5130" t="str">
            <v>CIP1</v>
          </cell>
          <cell r="D5130" t="str">
            <v>M004</v>
          </cell>
          <cell r="E5130">
            <v>44173</v>
          </cell>
          <cell r="F5130" t="str">
            <v>Worker Chair</v>
          </cell>
          <cell r="G5130">
            <v>2850</v>
          </cell>
          <cell r="H5130">
            <v>-308.75</v>
          </cell>
          <cell r="I5130">
            <v>2541.25</v>
          </cell>
        </row>
        <row r="5131">
          <cell r="A5131">
            <v>40003433</v>
          </cell>
          <cell r="B5131" t="str">
            <v>0</v>
          </cell>
          <cell r="C5131" t="str">
            <v>CIP1</v>
          </cell>
          <cell r="D5131" t="str">
            <v>M004</v>
          </cell>
          <cell r="E5131">
            <v>44173</v>
          </cell>
          <cell r="F5131" t="str">
            <v>Worker Chair</v>
          </cell>
          <cell r="G5131">
            <v>2850</v>
          </cell>
          <cell r="H5131">
            <v>-308.75</v>
          </cell>
          <cell r="I5131">
            <v>2541.25</v>
          </cell>
        </row>
        <row r="5132">
          <cell r="A5132">
            <v>40003434</v>
          </cell>
          <cell r="B5132" t="str">
            <v>0</v>
          </cell>
          <cell r="C5132" t="str">
            <v>CIP1</v>
          </cell>
          <cell r="D5132" t="str">
            <v>M004</v>
          </cell>
          <cell r="E5132">
            <v>44173</v>
          </cell>
          <cell r="F5132" t="str">
            <v>Worker Chair</v>
          </cell>
          <cell r="G5132">
            <v>2850</v>
          </cell>
          <cell r="H5132">
            <v>-308.75</v>
          </cell>
          <cell r="I5132">
            <v>2541.25</v>
          </cell>
        </row>
        <row r="5133">
          <cell r="A5133">
            <v>40003435</v>
          </cell>
          <cell r="B5133" t="str">
            <v>0</v>
          </cell>
          <cell r="C5133" t="str">
            <v>CIP1</v>
          </cell>
          <cell r="D5133" t="str">
            <v>M004</v>
          </cell>
          <cell r="E5133">
            <v>44173</v>
          </cell>
          <cell r="F5133" t="str">
            <v>Worker Chair</v>
          </cell>
          <cell r="G5133">
            <v>2850</v>
          </cell>
          <cell r="H5133">
            <v>-308.75</v>
          </cell>
          <cell r="I5133">
            <v>2541.25</v>
          </cell>
        </row>
        <row r="5134">
          <cell r="A5134">
            <v>40003436</v>
          </cell>
          <cell r="B5134" t="str">
            <v>0</v>
          </cell>
          <cell r="C5134" t="str">
            <v>CIP1</v>
          </cell>
          <cell r="D5134" t="str">
            <v>M004</v>
          </cell>
          <cell r="E5134">
            <v>44173</v>
          </cell>
          <cell r="F5134" t="str">
            <v>Worker Chair</v>
          </cell>
          <cell r="G5134">
            <v>2850</v>
          </cell>
          <cell r="H5134">
            <v>-308.75</v>
          </cell>
          <cell r="I5134">
            <v>2541.25</v>
          </cell>
        </row>
        <row r="5135">
          <cell r="A5135">
            <v>40003437</v>
          </cell>
          <cell r="B5135" t="str">
            <v>0</v>
          </cell>
          <cell r="C5135" t="str">
            <v>CIP1</v>
          </cell>
          <cell r="D5135" t="str">
            <v>M004</v>
          </cell>
          <cell r="E5135">
            <v>44173</v>
          </cell>
          <cell r="F5135" t="str">
            <v>Worker Chair</v>
          </cell>
          <cell r="G5135">
            <v>2850</v>
          </cell>
          <cell r="H5135">
            <v>-308.75</v>
          </cell>
          <cell r="I5135">
            <v>2541.25</v>
          </cell>
        </row>
        <row r="5136">
          <cell r="A5136">
            <v>40003438</v>
          </cell>
          <cell r="B5136" t="str">
            <v>0</v>
          </cell>
          <cell r="C5136" t="str">
            <v>CIP1</v>
          </cell>
          <cell r="D5136" t="str">
            <v>M004</v>
          </cell>
          <cell r="E5136">
            <v>44173</v>
          </cell>
          <cell r="F5136" t="str">
            <v>Worker Chair</v>
          </cell>
          <cell r="G5136">
            <v>2850</v>
          </cell>
          <cell r="H5136">
            <v>-308.75</v>
          </cell>
          <cell r="I5136">
            <v>2541.25</v>
          </cell>
        </row>
        <row r="5137">
          <cell r="A5137">
            <v>40003439</v>
          </cell>
          <cell r="B5137" t="str">
            <v>0</v>
          </cell>
          <cell r="C5137" t="str">
            <v>CIP1</v>
          </cell>
          <cell r="D5137" t="str">
            <v>M004</v>
          </cell>
          <cell r="E5137">
            <v>44173</v>
          </cell>
          <cell r="F5137" t="str">
            <v>Worker Chair</v>
          </cell>
          <cell r="G5137">
            <v>2850</v>
          </cell>
          <cell r="H5137">
            <v>-308.75</v>
          </cell>
          <cell r="I5137">
            <v>2541.25</v>
          </cell>
        </row>
        <row r="5138">
          <cell r="A5138">
            <v>40003440</v>
          </cell>
          <cell r="B5138" t="str">
            <v>0</v>
          </cell>
          <cell r="C5138" t="str">
            <v>CIP1</v>
          </cell>
          <cell r="D5138" t="str">
            <v>M004</v>
          </cell>
          <cell r="E5138">
            <v>44173</v>
          </cell>
          <cell r="F5138" t="str">
            <v>Worker Chair</v>
          </cell>
          <cell r="G5138">
            <v>2850</v>
          </cell>
          <cell r="H5138">
            <v>-308.75</v>
          </cell>
          <cell r="I5138">
            <v>2541.25</v>
          </cell>
        </row>
        <row r="5139">
          <cell r="A5139">
            <v>40003441</v>
          </cell>
          <cell r="B5139" t="str">
            <v>0</v>
          </cell>
          <cell r="C5139" t="str">
            <v>CIP1</v>
          </cell>
          <cell r="D5139" t="str">
            <v>M004</v>
          </cell>
          <cell r="E5139">
            <v>44173</v>
          </cell>
          <cell r="F5139" t="str">
            <v>Worker Chair</v>
          </cell>
          <cell r="G5139">
            <v>2850</v>
          </cell>
          <cell r="H5139">
            <v>-308.75</v>
          </cell>
          <cell r="I5139">
            <v>2541.25</v>
          </cell>
        </row>
        <row r="5140">
          <cell r="A5140">
            <v>40003442</v>
          </cell>
          <cell r="B5140" t="str">
            <v>0</v>
          </cell>
          <cell r="C5140" t="str">
            <v>CIP1</v>
          </cell>
          <cell r="D5140" t="str">
            <v>M004</v>
          </cell>
          <cell r="E5140">
            <v>44173</v>
          </cell>
          <cell r="F5140" t="str">
            <v>Worker Chair</v>
          </cell>
          <cell r="G5140">
            <v>2850</v>
          </cell>
          <cell r="H5140">
            <v>-308.75</v>
          </cell>
          <cell r="I5140">
            <v>2541.25</v>
          </cell>
        </row>
        <row r="5141">
          <cell r="A5141">
            <v>40003443</v>
          </cell>
          <cell r="B5141" t="str">
            <v>0</v>
          </cell>
          <cell r="C5141" t="str">
            <v>CIP1</v>
          </cell>
          <cell r="D5141" t="str">
            <v>M004</v>
          </cell>
          <cell r="E5141">
            <v>44173</v>
          </cell>
          <cell r="F5141" t="str">
            <v>Worker Chair</v>
          </cell>
          <cell r="G5141">
            <v>2850</v>
          </cell>
          <cell r="H5141">
            <v>-308.75</v>
          </cell>
          <cell r="I5141">
            <v>2541.25</v>
          </cell>
        </row>
        <row r="5142">
          <cell r="A5142">
            <v>40003444</v>
          </cell>
          <cell r="B5142" t="str">
            <v>0</v>
          </cell>
          <cell r="C5142" t="str">
            <v>CIP1</v>
          </cell>
          <cell r="D5142" t="str">
            <v>M004</v>
          </cell>
          <cell r="E5142">
            <v>44173</v>
          </cell>
          <cell r="F5142" t="str">
            <v>Worker Chair</v>
          </cell>
          <cell r="G5142">
            <v>2850</v>
          </cell>
          <cell r="H5142">
            <v>-308.75</v>
          </cell>
          <cell r="I5142">
            <v>2541.25</v>
          </cell>
        </row>
        <row r="5143">
          <cell r="A5143">
            <v>40003445</v>
          </cell>
          <cell r="B5143" t="str">
            <v>0</v>
          </cell>
          <cell r="C5143" t="str">
            <v>CIP1</v>
          </cell>
          <cell r="D5143" t="str">
            <v>M004</v>
          </cell>
          <cell r="E5143">
            <v>44173</v>
          </cell>
          <cell r="F5143" t="str">
            <v>Worker Chair</v>
          </cell>
          <cell r="G5143">
            <v>2850</v>
          </cell>
          <cell r="H5143">
            <v>-308.75</v>
          </cell>
          <cell r="I5143">
            <v>2541.25</v>
          </cell>
        </row>
        <row r="5144">
          <cell r="A5144">
            <v>40003446</v>
          </cell>
          <cell r="B5144" t="str">
            <v>0</v>
          </cell>
          <cell r="C5144" t="str">
            <v>CIP1</v>
          </cell>
          <cell r="D5144" t="str">
            <v>M004</v>
          </cell>
          <cell r="E5144">
            <v>44173</v>
          </cell>
          <cell r="F5144" t="str">
            <v>Worker Chair</v>
          </cell>
          <cell r="G5144">
            <v>2850</v>
          </cell>
          <cell r="H5144">
            <v>-308.75</v>
          </cell>
          <cell r="I5144">
            <v>2541.25</v>
          </cell>
        </row>
        <row r="5145">
          <cell r="A5145">
            <v>40003447</v>
          </cell>
          <cell r="B5145" t="str">
            <v>0</v>
          </cell>
          <cell r="C5145" t="str">
            <v>CIP1</v>
          </cell>
          <cell r="D5145" t="str">
            <v>M004</v>
          </cell>
          <cell r="E5145">
            <v>44173</v>
          </cell>
          <cell r="F5145" t="str">
            <v>Worker Chair</v>
          </cell>
          <cell r="G5145">
            <v>2850</v>
          </cell>
          <cell r="H5145">
            <v>-308.75</v>
          </cell>
          <cell r="I5145">
            <v>2541.25</v>
          </cell>
        </row>
        <row r="5146">
          <cell r="A5146">
            <v>40003448</v>
          </cell>
          <cell r="B5146" t="str">
            <v>0</v>
          </cell>
          <cell r="C5146" t="str">
            <v>CIP1</v>
          </cell>
          <cell r="D5146" t="str">
            <v>M004</v>
          </cell>
          <cell r="E5146">
            <v>44173</v>
          </cell>
          <cell r="F5146" t="str">
            <v>Worker Chair</v>
          </cell>
          <cell r="G5146">
            <v>2850</v>
          </cell>
          <cell r="H5146">
            <v>-308.75</v>
          </cell>
          <cell r="I5146">
            <v>2541.25</v>
          </cell>
        </row>
        <row r="5147">
          <cell r="A5147">
            <v>40003449</v>
          </cell>
          <cell r="B5147" t="str">
            <v>0</v>
          </cell>
          <cell r="C5147" t="str">
            <v>CIP1</v>
          </cell>
          <cell r="D5147" t="str">
            <v>M004</v>
          </cell>
          <cell r="E5147">
            <v>44173</v>
          </cell>
          <cell r="F5147" t="str">
            <v>Worker Chair</v>
          </cell>
          <cell r="G5147">
            <v>2850</v>
          </cell>
          <cell r="H5147">
            <v>-308.75</v>
          </cell>
          <cell r="I5147">
            <v>2541.25</v>
          </cell>
        </row>
        <row r="5148">
          <cell r="A5148">
            <v>40003450</v>
          </cell>
          <cell r="B5148" t="str">
            <v>0</v>
          </cell>
          <cell r="C5148" t="str">
            <v>CIP1</v>
          </cell>
          <cell r="D5148" t="str">
            <v>M004</v>
          </cell>
          <cell r="E5148">
            <v>44173</v>
          </cell>
          <cell r="F5148" t="str">
            <v>Worker Chair</v>
          </cell>
          <cell r="G5148">
            <v>2850</v>
          </cell>
          <cell r="H5148">
            <v>-308.75</v>
          </cell>
          <cell r="I5148">
            <v>2541.25</v>
          </cell>
        </row>
        <row r="5149">
          <cell r="A5149">
            <v>40003451</v>
          </cell>
          <cell r="B5149" t="str">
            <v>0</v>
          </cell>
          <cell r="C5149" t="str">
            <v>CIP1</v>
          </cell>
          <cell r="D5149" t="str">
            <v>M004</v>
          </cell>
          <cell r="E5149">
            <v>44173</v>
          </cell>
          <cell r="F5149" t="str">
            <v>Worker Chair</v>
          </cell>
          <cell r="G5149">
            <v>2850</v>
          </cell>
          <cell r="H5149">
            <v>-308.75</v>
          </cell>
          <cell r="I5149">
            <v>2541.25</v>
          </cell>
        </row>
        <row r="5150">
          <cell r="A5150">
            <v>40003452</v>
          </cell>
          <cell r="B5150" t="str">
            <v>0</v>
          </cell>
          <cell r="C5150" t="str">
            <v>CIP1</v>
          </cell>
          <cell r="D5150" t="str">
            <v>M004</v>
          </cell>
          <cell r="E5150">
            <v>44173</v>
          </cell>
          <cell r="F5150" t="str">
            <v>Worker Chair</v>
          </cell>
          <cell r="G5150">
            <v>2850</v>
          </cell>
          <cell r="H5150">
            <v>-308.75</v>
          </cell>
          <cell r="I5150">
            <v>2541.25</v>
          </cell>
        </row>
        <row r="5151">
          <cell r="A5151">
            <v>40003453</v>
          </cell>
          <cell r="B5151" t="str">
            <v>0</v>
          </cell>
          <cell r="C5151" t="str">
            <v>CIP1</v>
          </cell>
          <cell r="D5151" t="str">
            <v>M004</v>
          </cell>
          <cell r="E5151">
            <v>44173</v>
          </cell>
          <cell r="F5151" t="str">
            <v>Worker Chair</v>
          </cell>
          <cell r="G5151">
            <v>2850</v>
          </cell>
          <cell r="H5151">
            <v>-308.75</v>
          </cell>
          <cell r="I5151">
            <v>2541.25</v>
          </cell>
        </row>
        <row r="5152">
          <cell r="A5152">
            <v>40003454</v>
          </cell>
          <cell r="B5152" t="str">
            <v>0</v>
          </cell>
          <cell r="C5152" t="str">
            <v>CIP1</v>
          </cell>
          <cell r="D5152" t="str">
            <v>M004</v>
          </cell>
          <cell r="E5152">
            <v>44173</v>
          </cell>
          <cell r="F5152" t="str">
            <v>Worker Chair</v>
          </cell>
          <cell r="G5152">
            <v>2850</v>
          </cell>
          <cell r="H5152">
            <v>-308.75</v>
          </cell>
          <cell r="I5152">
            <v>2541.25</v>
          </cell>
        </row>
        <row r="5153">
          <cell r="A5153">
            <v>40003455</v>
          </cell>
          <cell r="B5153" t="str">
            <v>0</v>
          </cell>
          <cell r="C5153" t="str">
            <v>CIP1</v>
          </cell>
          <cell r="D5153" t="str">
            <v>M004</v>
          </cell>
          <cell r="E5153">
            <v>44173</v>
          </cell>
          <cell r="F5153" t="str">
            <v>Worker Chair</v>
          </cell>
          <cell r="G5153">
            <v>2850</v>
          </cell>
          <cell r="H5153">
            <v>-308.75</v>
          </cell>
          <cell r="I5153">
            <v>2541.25</v>
          </cell>
        </row>
        <row r="5154">
          <cell r="A5154">
            <v>40003456</v>
          </cell>
          <cell r="B5154" t="str">
            <v>0</v>
          </cell>
          <cell r="C5154" t="str">
            <v>CIP1</v>
          </cell>
          <cell r="D5154" t="str">
            <v>M004</v>
          </cell>
          <cell r="E5154">
            <v>44173</v>
          </cell>
          <cell r="F5154" t="str">
            <v>Worker Chair</v>
          </cell>
          <cell r="G5154">
            <v>2850</v>
          </cell>
          <cell r="H5154">
            <v>-308.75</v>
          </cell>
          <cell r="I5154">
            <v>2541.25</v>
          </cell>
        </row>
        <row r="5155">
          <cell r="A5155">
            <v>40003457</v>
          </cell>
          <cell r="B5155" t="str">
            <v>0</v>
          </cell>
          <cell r="C5155" t="str">
            <v>CIP1</v>
          </cell>
          <cell r="D5155" t="str">
            <v>M004</v>
          </cell>
          <cell r="E5155">
            <v>44173</v>
          </cell>
          <cell r="F5155" t="str">
            <v>Worker Chair</v>
          </cell>
          <cell r="G5155">
            <v>2850</v>
          </cell>
          <cell r="H5155">
            <v>-308.75</v>
          </cell>
          <cell r="I5155">
            <v>2541.25</v>
          </cell>
        </row>
        <row r="5156">
          <cell r="A5156">
            <v>40003458</v>
          </cell>
          <cell r="B5156" t="str">
            <v>0</v>
          </cell>
          <cell r="C5156" t="str">
            <v>CIP1</v>
          </cell>
          <cell r="D5156" t="str">
            <v>M004</v>
          </cell>
          <cell r="E5156">
            <v>44173</v>
          </cell>
          <cell r="F5156" t="str">
            <v>Worker Chair</v>
          </cell>
          <cell r="G5156">
            <v>2850</v>
          </cell>
          <cell r="H5156">
            <v>-308.75</v>
          </cell>
          <cell r="I5156">
            <v>2541.25</v>
          </cell>
        </row>
        <row r="5157">
          <cell r="A5157">
            <v>40003459</v>
          </cell>
          <cell r="B5157" t="str">
            <v>0</v>
          </cell>
          <cell r="C5157" t="str">
            <v>CIP1</v>
          </cell>
          <cell r="D5157" t="str">
            <v>M004</v>
          </cell>
          <cell r="E5157">
            <v>44173</v>
          </cell>
          <cell r="F5157" t="str">
            <v>Worker Chair</v>
          </cell>
          <cell r="G5157">
            <v>2850</v>
          </cell>
          <cell r="H5157">
            <v>-308.75</v>
          </cell>
          <cell r="I5157">
            <v>2541.25</v>
          </cell>
        </row>
        <row r="5158">
          <cell r="A5158">
            <v>40003460</v>
          </cell>
          <cell r="B5158" t="str">
            <v>0</v>
          </cell>
          <cell r="C5158" t="str">
            <v>CIP1</v>
          </cell>
          <cell r="D5158" t="str">
            <v>M004</v>
          </cell>
          <cell r="E5158">
            <v>44173</v>
          </cell>
          <cell r="F5158" t="str">
            <v>Worker Chair</v>
          </cell>
          <cell r="G5158">
            <v>2850</v>
          </cell>
          <cell r="H5158">
            <v>-308.75</v>
          </cell>
          <cell r="I5158">
            <v>2541.25</v>
          </cell>
        </row>
        <row r="5159">
          <cell r="A5159">
            <v>40003461</v>
          </cell>
          <cell r="B5159" t="str">
            <v>0</v>
          </cell>
          <cell r="C5159" t="str">
            <v>CIP1</v>
          </cell>
          <cell r="D5159" t="str">
            <v>M004</v>
          </cell>
          <cell r="E5159">
            <v>44173</v>
          </cell>
          <cell r="F5159" t="str">
            <v>Worker Chair</v>
          </cell>
          <cell r="G5159">
            <v>2850</v>
          </cell>
          <cell r="H5159">
            <v>-308.75</v>
          </cell>
          <cell r="I5159">
            <v>2541.25</v>
          </cell>
        </row>
        <row r="5160">
          <cell r="A5160">
            <v>40003462</v>
          </cell>
          <cell r="B5160" t="str">
            <v>0</v>
          </cell>
          <cell r="C5160" t="str">
            <v>CIP1</v>
          </cell>
          <cell r="D5160" t="str">
            <v>M004</v>
          </cell>
          <cell r="E5160">
            <v>44173</v>
          </cell>
          <cell r="F5160" t="str">
            <v>Worker Chair</v>
          </cell>
          <cell r="G5160">
            <v>2850</v>
          </cell>
          <cell r="H5160">
            <v>-308.75</v>
          </cell>
          <cell r="I5160">
            <v>2541.25</v>
          </cell>
        </row>
        <row r="5161">
          <cell r="A5161">
            <v>40003463</v>
          </cell>
          <cell r="B5161" t="str">
            <v>0</v>
          </cell>
          <cell r="C5161" t="str">
            <v>CIP1</v>
          </cell>
          <cell r="D5161" t="str">
            <v>M004</v>
          </cell>
          <cell r="E5161">
            <v>44173</v>
          </cell>
          <cell r="F5161" t="str">
            <v>Worker Chair</v>
          </cell>
          <cell r="G5161">
            <v>2850</v>
          </cell>
          <cell r="H5161">
            <v>-308.75</v>
          </cell>
          <cell r="I5161">
            <v>2541.25</v>
          </cell>
        </row>
        <row r="5162">
          <cell r="A5162">
            <v>40003464</v>
          </cell>
          <cell r="B5162" t="str">
            <v>0</v>
          </cell>
          <cell r="C5162" t="str">
            <v>CIP1</v>
          </cell>
          <cell r="D5162" t="str">
            <v>M004</v>
          </cell>
          <cell r="E5162">
            <v>44173</v>
          </cell>
          <cell r="F5162" t="str">
            <v>Worker Chair</v>
          </cell>
          <cell r="G5162">
            <v>2850</v>
          </cell>
          <cell r="H5162">
            <v>-308.75</v>
          </cell>
          <cell r="I5162">
            <v>2541.25</v>
          </cell>
        </row>
        <row r="5163">
          <cell r="A5163">
            <v>40003465</v>
          </cell>
          <cell r="B5163" t="str">
            <v>0</v>
          </cell>
          <cell r="C5163" t="str">
            <v>CIP1</v>
          </cell>
          <cell r="D5163" t="str">
            <v>M004</v>
          </cell>
          <cell r="E5163">
            <v>44173</v>
          </cell>
          <cell r="F5163" t="str">
            <v>Worker Chair</v>
          </cell>
          <cell r="G5163">
            <v>2850</v>
          </cell>
          <cell r="H5163">
            <v>-308.75</v>
          </cell>
          <cell r="I5163">
            <v>2541.25</v>
          </cell>
        </row>
        <row r="5164">
          <cell r="A5164">
            <v>40003466</v>
          </cell>
          <cell r="B5164" t="str">
            <v>0</v>
          </cell>
          <cell r="C5164" t="str">
            <v>CIP1</v>
          </cell>
          <cell r="D5164" t="str">
            <v>M004</v>
          </cell>
          <cell r="E5164">
            <v>44173</v>
          </cell>
          <cell r="F5164" t="str">
            <v>Worker Chair</v>
          </cell>
          <cell r="G5164">
            <v>2850</v>
          </cell>
          <cell r="H5164">
            <v>-308.75</v>
          </cell>
          <cell r="I5164">
            <v>2541.25</v>
          </cell>
        </row>
        <row r="5165">
          <cell r="A5165">
            <v>40003467</v>
          </cell>
          <cell r="B5165" t="str">
            <v>0</v>
          </cell>
          <cell r="C5165" t="str">
            <v>CIP1</v>
          </cell>
          <cell r="D5165" t="str">
            <v>M004</v>
          </cell>
          <cell r="E5165">
            <v>44173</v>
          </cell>
          <cell r="F5165" t="str">
            <v>Worker Chair</v>
          </cell>
          <cell r="G5165">
            <v>2850</v>
          </cell>
          <cell r="H5165">
            <v>-308.75</v>
          </cell>
          <cell r="I5165">
            <v>2541.25</v>
          </cell>
        </row>
        <row r="5166">
          <cell r="A5166">
            <v>40003468</v>
          </cell>
          <cell r="B5166" t="str">
            <v>0</v>
          </cell>
          <cell r="C5166" t="str">
            <v>CIP1</v>
          </cell>
          <cell r="D5166" t="str">
            <v>M004</v>
          </cell>
          <cell r="E5166">
            <v>44173</v>
          </cell>
          <cell r="F5166" t="str">
            <v>Worker Chair</v>
          </cell>
          <cell r="G5166">
            <v>2850</v>
          </cell>
          <cell r="H5166">
            <v>-308.75</v>
          </cell>
          <cell r="I5166">
            <v>2541.25</v>
          </cell>
        </row>
        <row r="5167">
          <cell r="A5167">
            <v>40003469</v>
          </cell>
          <cell r="B5167" t="str">
            <v>0</v>
          </cell>
          <cell r="C5167" t="str">
            <v>CIP1</v>
          </cell>
          <cell r="D5167" t="str">
            <v>M004</v>
          </cell>
          <cell r="E5167">
            <v>44173</v>
          </cell>
          <cell r="F5167" t="str">
            <v>Worker Chair</v>
          </cell>
          <cell r="G5167">
            <v>2850</v>
          </cell>
          <cell r="H5167">
            <v>-308.75</v>
          </cell>
          <cell r="I5167">
            <v>2541.25</v>
          </cell>
        </row>
        <row r="5168">
          <cell r="A5168">
            <v>40003470</v>
          </cell>
          <cell r="B5168" t="str">
            <v>0</v>
          </cell>
          <cell r="C5168" t="str">
            <v>CIP1</v>
          </cell>
          <cell r="D5168" t="str">
            <v>M004</v>
          </cell>
          <cell r="E5168">
            <v>44173</v>
          </cell>
          <cell r="F5168" t="str">
            <v>Worker Chair</v>
          </cell>
          <cell r="G5168">
            <v>2850</v>
          </cell>
          <cell r="H5168">
            <v>-308.75</v>
          </cell>
          <cell r="I5168">
            <v>2541.25</v>
          </cell>
        </row>
        <row r="5169">
          <cell r="A5169">
            <v>40003471</v>
          </cell>
          <cell r="B5169" t="str">
            <v>0</v>
          </cell>
          <cell r="C5169" t="str">
            <v>CIP1</v>
          </cell>
          <cell r="D5169" t="str">
            <v>M004</v>
          </cell>
          <cell r="E5169">
            <v>44173</v>
          </cell>
          <cell r="F5169" t="str">
            <v>Worker Chair</v>
          </cell>
          <cell r="G5169">
            <v>2850</v>
          </cell>
          <cell r="H5169">
            <v>-308.75</v>
          </cell>
          <cell r="I5169">
            <v>2541.25</v>
          </cell>
        </row>
        <row r="5170">
          <cell r="A5170">
            <v>40003472</v>
          </cell>
          <cell r="B5170" t="str">
            <v>0</v>
          </cell>
          <cell r="C5170" t="str">
            <v>CIP1</v>
          </cell>
          <cell r="D5170" t="str">
            <v>M004</v>
          </cell>
          <cell r="E5170">
            <v>44173</v>
          </cell>
          <cell r="F5170" t="str">
            <v>Worker Chair</v>
          </cell>
          <cell r="G5170">
            <v>2850</v>
          </cell>
          <cell r="H5170">
            <v>-308.75</v>
          </cell>
          <cell r="I5170">
            <v>2541.25</v>
          </cell>
        </row>
        <row r="5171">
          <cell r="A5171">
            <v>40003473</v>
          </cell>
          <cell r="B5171" t="str">
            <v>0</v>
          </cell>
          <cell r="C5171" t="str">
            <v>CIP1</v>
          </cell>
          <cell r="D5171" t="str">
            <v>M004</v>
          </cell>
          <cell r="E5171">
            <v>44173</v>
          </cell>
          <cell r="F5171" t="str">
            <v>Worker Chair</v>
          </cell>
          <cell r="G5171">
            <v>2850</v>
          </cell>
          <cell r="H5171">
            <v>-308.75</v>
          </cell>
          <cell r="I5171">
            <v>2541.25</v>
          </cell>
        </row>
        <row r="5172">
          <cell r="A5172">
            <v>40003474</v>
          </cell>
          <cell r="B5172" t="str">
            <v>0</v>
          </cell>
          <cell r="C5172" t="str">
            <v>CIP1</v>
          </cell>
          <cell r="D5172" t="str">
            <v>M004</v>
          </cell>
          <cell r="E5172">
            <v>44173</v>
          </cell>
          <cell r="F5172" t="str">
            <v>Worker Chair</v>
          </cell>
          <cell r="G5172">
            <v>2850</v>
          </cell>
          <cell r="H5172">
            <v>-308.75</v>
          </cell>
          <cell r="I5172">
            <v>2541.25</v>
          </cell>
        </row>
        <row r="5173">
          <cell r="A5173">
            <v>40003475</v>
          </cell>
          <cell r="B5173" t="str">
            <v>0</v>
          </cell>
          <cell r="C5173" t="str">
            <v>CIP1</v>
          </cell>
          <cell r="D5173" t="str">
            <v>M004</v>
          </cell>
          <cell r="E5173">
            <v>44173</v>
          </cell>
          <cell r="F5173" t="str">
            <v>Worker Chair</v>
          </cell>
          <cell r="G5173">
            <v>2850</v>
          </cell>
          <cell r="H5173">
            <v>-308.75</v>
          </cell>
          <cell r="I5173">
            <v>2541.25</v>
          </cell>
        </row>
        <row r="5174">
          <cell r="A5174">
            <v>40003476</v>
          </cell>
          <cell r="B5174" t="str">
            <v>0</v>
          </cell>
          <cell r="C5174" t="str">
            <v>CIP1</v>
          </cell>
          <cell r="D5174" t="str">
            <v>M004</v>
          </cell>
          <cell r="E5174">
            <v>44173</v>
          </cell>
          <cell r="F5174" t="str">
            <v>Worker Chair</v>
          </cell>
          <cell r="G5174">
            <v>2850</v>
          </cell>
          <cell r="H5174">
            <v>-308.75</v>
          </cell>
          <cell r="I5174">
            <v>2541.25</v>
          </cell>
        </row>
        <row r="5175">
          <cell r="A5175">
            <v>40003477</v>
          </cell>
          <cell r="B5175" t="str">
            <v>0</v>
          </cell>
          <cell r="C5175" t="str">
            <v>CIP1</v>
          </cell>
          <cell r="D5175" t="str">
            <v>M004</v>
          </cell>
          <cell r="E5175">
            <v>44173</v>
          </cell>
          <cell r="F5175" t="str">
            <v>Worker Chair</v>
          </cell>
          <cell r="G5175">
            <v>2850</v>
          </cell>
          <cell r="H5175">
            <v>-308.75</v>
          </cell>
          <cell r="I5175">
            <v>2541.25</v>
          </cell>
        </row>
        <row r="5176">
          <cell r="A5176">
            <v>40003478</v>
          </cell>
          <cell r="B5176" t="str">
            <v>0</v>
          </cell>
          <cell r="C5176" t="str">
            <v>CIP1</v>
          </cell>
          <cell r="D5176" t="str">
            <v>M004</v>
          </cell>
          <cell r="E5176">
            <v>44173</v>
          </cell>
          <cell r="F5176" t="str">
            <v>Worker Chair</v>
          </cell>
          <cell r="G5176">
            <v>2850</v>
          </cell>
          <cell r="H5176">
            <v>-308.75</v>
          </cell>
          <cell r="I5176">
            <v>2541.25</v>
          </cell>
        </row>
        <row r="5177">
          <cell r="A5177">
            <v>40003479</v>
          </cell>
          <cell r="B5177" t="str">
            <v>0</v>
          </cell>
          <cell r="C5177" t="str">
            <v>CIP1</v>
          </cell>
          <cell r="D5177" t="str">
            <v>M004</v>
          </cell>
          <cell r="E5177">
            <v>44173</v>
          </cell>
          <cell r="F5177" t="str">
            <v>Worker Chair</v>
          </cell>
          <cell r="G5177">
            <v>2850</v>
          </cell>
          <cell r="H5177">
            <v>-308.75</v>
          </cell>
          <cell r="I5177">
            <v>2541.25</v>
          </cell>
        </row>
        <row r="5178">
          <cell r="A5178">
            <v>40003480</v>
          </cell>
          <cell r="B5178" t="str">
            <v>0</v>
          </cell>
          <cell r="C5178" t="str">
            <v>CIP1</v>
          </cell>
          <cell r="D5178" t="str">
            <v>M004</v>
          </cell>
          <cell r="E5178">
            <v>44173</v>
          </cell>
          <cell r="F5178" t="str">
            <v>Worker Chair</v>
          </cell>
          <cell r="G5178">
            <v>2850</v>
          </cell>
          <cell r="H5178">
            <v>-308.75</v>
          </cell>
          <cell r="I5178">
            <v>2541.25</v>
          </cell>
        </row>
        <row r="5179">
          <cell r="A5179">
            <v>40003481</v>
          </cell>
          <cell r="B5179" t="str">
            <v>0</v>
          </cell>
          <cell r="C5179" t="str">
            <v>CIP1</v>
          </cell>
          <cell r="D5179" t="str">
            <v>M004</v>
          </cell>
          <cell r="E5179">
            <v>44173</v>
          </cell>
          <cell r="F5179" t="str">
            <v>Worker Chair</v>
          </cell>
          <cell r="G5179">
            <v>2850</v>
          </cell>
          <cell r="H5179">
            <v>-308.75</v>
          </cell>
          <cell r="I5179">
            <v>2541.25</v>
          </cell>
        </row>
        <row r="5180">
          <cell r="A5180">
            <v>40003482</v>
          </cell>
          <cell r="B5180" t="str">
            <v>0</v>
          </cell>
          <cell r="C5180" t="str">
            <v>CIP1</v>
          </cell>
          <cell r="D5180" t="str">
            <v>M004</v>
          </cell>
          <cell r="E5180">
            <v>44173</v>
          </cell>
          <cell r="F5180" t="str">
            <v>Worker Chair</v>
          </cell>
          <cell r="G5180">
            <v>2850</v>
          </cell>
          <cell r="H5180">
            <v>-308.75</v>
          </cell>
          <cell r="I5180">
            <v>2541.25</v>
          </cell>
        </row>
        <row r="5181">
          <cell r="A5181">
            <v>40003483</v>
          </cell>
          <cell r="B5181" t="str">
            <v>0</v>
          </cell>
          <cell r="C5181" t="str">
            <v>CIP1</v>
          </cell>
          <cell r="D5181" t="str">
            <v>M004</v>
          </cell>
          <cell r="E5181">
            <v>44173</v>
          </cell>
          <cell r="F5181" t="str">
            <v>Worker Chair</v>
          </cell>
          <cell r="G5181">
            <v>2850</v>
          </cell>
          <cell r="H5181">
            <v>-308.75</v>
          </cell>
          <cell r="I5181">
            <v>2541.25</v>
          </cell>
        </row>
        <row r="5182">
          <cell r="A5182">
            <v>40003484</v>
          </cell>
          <cell r="B5182" t="str">
            <v>0</v>
          </cell>
          <cell r="C5182" t="str">
            <v>CIP1</v>
          </cell>
          <cell r="D5182" t="str">
            <v>M004</v>
          </cell>
          <cell r="E5182">
            <v>44173</v>
          </cell>
          <cell r="F5182" t="str">
            <v>Worker Chair</v>
          </cell>
          <cell r="G5182">
            <v>2850</v>
          </cell>
          <cell r="H5182">
            <v>-308.75</v>
          </cell>
          <cell r="I5182">
            <v>2541.25</v>
          </cell>
        </row>
        <row r="5183">
          <cell r="A5183">
            <v>40003485</v>
          </cell>
          <cell r="B5183" t="str">
            <v>0</v>
          </cell>
          <cell r="C5183" t="str">
            <v>CIP1</v>
          </cell>
          <cell r="D5183" t="str">
            <v>M004</v>
          </cell>
          <cell r="E5183">
            <v>44173</v>
          </cell>
          <cell r="F5183" t="str">
            <v>Worker Chair</v>
          </cell>
          <cell r="G5183">
            <v>2850</v>
          </cell>
          <cell r="H5183">
            <v>-308.75</v>
          </cell>
          <cell r="I5183">
            <v>2541.25</v>
          </cell>
        </row>
        <row r="5184">
          <cell r="A5184">
            <v>40003486</v>
          </cell>
          <cell r="B5184" t="str">
            <v>0</v>
          </cell>
          <cell r="C5184" t="str">
            <v>CIP1</v>
          </cell>
          <cell r="D5184" t="str">
            <v>M004</v>
          </cell>
          <cell r="E5184">
            <v>44173</v>
          </cell>
          <cell r="F5184" t="str">
            <v>Worker Chair</v>
          </cell>
          <cell r="G5184">
            <v>2850</v>
          </cell>
          <cell r="H5184">
            <v>-308.75</v>
          </cell>
          <cell r="I5184">
            <v>2541.25</v>
          </cell>
        </row>
        <row r="5185">
          <cell r="A5185">
            <v>40003487</v>
          </cell>
          <cell r="B5185" t="str">
            <v>0</v>
          </cell>
          <cell r="C5185" t="str">
            <v>CIP1</v>
          </cell>
          <cell r="D5185" t="str">
            <v>M004</v>
          </cell>
          <cell r="E5185">
            <v>44173</v>
          </cell>
          <cell r="F5185" t="str">
            <v>Worker Chair</v>
          </cell>
          <cell r="G5185">
            <v>2850</v>
          </cell>
          <cell r="H5185">
            <v>-308.75</v>
          </cell>
          <cell r="I5185">
            <v>2541.25</v>
          </cell>
        </row>
        <row r="5186">
          <cell r="A5186">
            <v>40003488</v>
          </cell>
          <cell r="B5186" t="str">
            <v>0</v>
          </cell>
          <cell r="C5186" t="str">
            <v>CIP1</v>
          </cell>
          <cell r="D5186" t="str">
            <v>M004</v>
          </cell>
          <cell r="E5186">
            <v>44173</v>
          </cell>
          <cell r="F5186" t="str">
            <v>Worker Chair</v>
          </cell>
          <cell r="G5186">
            <v>2850</v>
          </cell>
          <cell r="H5186">
            <v>-308.75</v>
          </cell>
          <cell r="I5186">
            <v>2541.25</v>
          </cell>
        </row>
        <row r="5187">
          <cell r="A5187">
            <v>40003489</v>
          </cell>
          <cell r="B5187" t="str">
            <v>0</v>
          </cell>
          <cell r="C5187" t="str">
            <v>CIP1</v>
          </cell>
          <cell r="D5187" t="str">
            <v>M004</v>
          </cell>
          <cell r="E5187">
            <v>44173</v>
          </cell>
          <cell r="F5187" t="str">
            <v>Worker Chair</v>
          </cell>
          <cell r="G5187">
            <v>2850</v>
          </cell>
          <cell r="H5187">
            <v>-308.75</v>
          </cell>
          <cell r="I5187">
            <v>2541.25</v>
          </cell>
        </row>
        <row r="5188">
          <cell r="A5188">
            <v>40003490</v>
          </cell>
          <cell r="B5188" t="str">
            <v>0</v>
          </cell>
          <cell r="C5188" t="str">
            <v>CIP1</v>
          </cell>
          <cell r="D5188" t="str">
            <v>M004</v>
          </cell>
          <cell r="E5188">
            <v>44173</v>
          </cell>
          <cell r="F5188" t="str">
            <v>Worker Chair</v>
          </cell>
          <cell r="G5188">
            <v>2850</v>
          </cell>
          <cell r="H5188">
            <v>-308.75</v>
          </cell>
          <cell r="I5188">
            <v>2541.25</v>
          </cell>
        </row>
        <row r="5189">
          <cell r="A5189">
            <v>40003491</v>
          </cell>
          <cell r="B5189" t="str">
            <v>0</v>
          </cell>
          <cell r="C5189" t="str">
            <v>CIP1</v>
          </cell>
          <cell r="D5189" t="str">
            <v>M004</v>
          </cell>
          <cell r="E5189">
            <v>44173</v>
          </cell>
          <cell r="F5189" t="str">
            <v>Worker Chair</v>
          </cell>
          <cell r="G5189">
            <v>2850</v>
          </cell>
          <cell r="H5189">
            <v>-308.75</v>
          </cell>
          <cell r="I5189">
            <v>2541.25</v>
          </cell>
        </row>
        <row r="5190">
          <cell r="A5190">
            <v>40003492</v>
          </cell>
          <cell r="B5190" t="str">
            <v>0</v>
          </cell>
          <cell r="C5190" t="str">
            <v>CIP1</v>
          </cell>
          <cell r="D5190" t="str">
            <v>M004</v>
          </cell>
          <cell r="E5190">
            <v>44173</v>
          </cell>
          <cell r="F5190" t="str">
            <v>Worker Chair</v>
          </cell>
          <cell r="G5190">
            <v>2850</v>
          </cell>
          <cell r="H5190">
            <v>-308.75</v>
          </cell>
          <cell r="I5190">
            <v>2541.25</v>
          </cell>
        </row>
        <row r="5191">
          <cell r="A5191">
            <v>40003493</v>
          </cell>
          <cell r="B5191" t="str">
            <v>0</v>
          </cell>
          <cell r="C5191" t="str">
            <v>CIP1</v>
          </cell>
          <cell r="D5191" t="str">
            <v>M004</v>
          </cell>
          <cell r="E5191">
            <v>44173</v>
          </cell>
          <cell r="F5191" t="str">
            <v>Worker Chair</v>
          </cell>
          <cell r="G5191">
            <v>2850</v>
          </cell>
          <cell r="H5191">
            <v>-308.75</v>
          </cell>
          <cell r="I5191">
            <v>2541.25</v>
          </cell>
        </row>
        <row r="5192">
          <cell r="A5192">
            <v>40003494</v>
          </cell>
          <cell r="B5192" t="str">
            <v>0</v>
          </cell>
          <cell r="C5192" t="str">
            <v>CIP1</v>
          </cell>
          <cell r="D5192" t="str">
            <v>M004</v>
          </cell>
          <cell r="E5192">
            <v>44173</v>
          </cell>
          <cell r="F5192" t="str">
            <v>Worker Chair</v>
          </cell>
          <cell r="G5192">
            <v>2850</v>
          </cell>
          <cell r="H5192">
            <v>-308.75</v>
          </cell>
          <cell r="I5192">
            <v>2541.25</v>
          </cell>
        </row>
        <row r="5193">
          <cell r="A5193">
            <v>40003495</v>
          </cell>
          <cell r="B5193" t="str">
            <v>0</v>
          </cell>
          <cell r="C5193" t="str">
            <v>CIP1</v>
          </cell>
          <cell r="D5193" t="str">
            <v>M004</v>
          </cell>
          <cell r="E5193">
            <v>44173</v>
          </cell>
          <cell r="F5193" t="str">
            <v>Worker Chair</v>
          </cell>
          <cell r="G5193">
            <v>2850</v>
          </cell>
          <cell r="H5193">
            <v>-308.75</v>
          </cell>
          <cell r="I5193">
            <v>2541.25</v>
          </cell>
        </row>
        <row r="5194">
          <cell r="A5194">
            <v>40003496</v>
          </cell>
          <cell r="B5194" t="str">
            <v>0</v>
          </cell>
          <cell r="C5194" t="str">
            <v>CIP1</v>
          </cell>
          <cell r="D5194" t="str">
            <v>M004</v>
          </cell>
          <cell r="E5194">
            <v>44173</v>
          </cell>
          <cell r="F5194" t="str">
            <v>Worker Chair</v>
          </cell>
          <cell r="G5194">
            <v>2850</v>
          </cell>
          <cell r="H5194">
            <v>-308.75</v>
          </cell>
          <cell r="I5194">
            <v>2541.25</v>
          </cell>
        </row>
        <row r="5195">
          <cell r="A5195">
            <v>40003497</v>
          </cell>
          <cell r="B5195" t="str">
            <v>0</v>
          </cell>
          <cell r="C5195" t="str">
            <v>CIP1</v>
          </cell>
          <cell r="D5195" t="str">
            <v>M004</v>
          </cell>
          <cell r="E5195">
            <v>44173</v>
          </cell>
          <cell r="F5195" t="str">
            <v>Worker Chair</v>
          </cell>
          <cell r="G5195">
            <v>2850</v>
          </cell>
          <cell r="H5195">
            <v>-308.75</v>
          </cell>
          <cell r="I5195">
            <v>2541.25</v>
          </cell>
        </row>
        <row r="5196">
          <cell r="A5196">
            <v>40003498</v>
          </cell>
          <cell r="B5196" t="str">
            <v>0</v>
          </cell>
          <cell r="C5196" t="str">
            <v>CIP1</v>
          </cell>
          <cell r="D5196" t="str">
            <v>M004</v>
          </cell>
          <cell r="E5196">
            <v>44173</v>
          </cell>
          <cell r="F5196" t="str">
            <v>Worker Chair</v>
          </cell>
          <cell r="G5196">
            <v>2850</v>
          </cell>
          <cell r="H5196">
            <v>-308.75</v>
          </cell>
          <cell r="I5196">
            <v>2541.25</v>
          </cell>
        </row>
        <row r="5197">
          <cell r="A5197">
            <v>40003499</v>
          </cell>
          <cell r="B5197" t="str">
            <v>0</v>
          </cell>
          <cell r="C5197" t="str">
            <v>CIP1</v>
          </cell>
          <cell r="D5197" t="str">
            <v>M004</v>
          </cell>
          <cell r="E5197">
            <v>44173</v>
          </cell>
          <cell r="F5197" t="str">
            <v>Worker Chair</v>
          </cell>
          <cell r="G5197">
            <v>2850</v>
          </cell>
          <cell r="H5197">
            <v>-308.75</v>
          </cell>
          <cell r="I5197">
            <v>2541.25</v>
          </cell>
        </row>
        <row r="5198">
          <cell r="A5198">
            <v>40003500</v>
          </cell>
          <cell r="B5198" t="str">
            <v>0</v>
          </cell>
          <cell r="C5198" t="str">
            <v>CIP1</v>
          </cell>
          <cell r="D5198" t="str">
            <v>M004</v>
          </cell>
          <cell r="E5198">
            <v>44173</v>
          </cell>
          <cell r="F5198" t="str">
            <v>Worker Chair</v>
          </cell>
          <cell r="G5198">
            <v>2850</v>
          </cell>
          <cell r="H5198">
            <v>-308.75</v>
          </cell>
          <cell r="I5198">
            <v>2541.25</v>
          </cell>
        </row>
        <row r="5199">
          <cell r="A5199">
            <v>40003501</v>
          </cell>
          <cell r="B5199" t="str">
            <v>0</v>
          </cell>
          <cell r="C5199" t="str">
            <v>CIP1</v>
          </cell>
          <cell r="D5199" t="str">
            <v>M004</v>
          </cell>
          <cell r="E5199">
            <v>44173</v>
          </cell>
          <cell r="F5199" t="str">
            <v>Worker Chair</v>
          </cell>
          <cell r="G5199">
            <v>2850</v>
          </cell>
          <cell r="H5199">
            <v>-308.75</v>
          </cell>
          <cell r="I5199">
            <v>2541.25</v>
          </cell>
        </row>
        <row r="5200">
          <cell r="A5200">
            <v>40003502</v>
          </cell>
          <cell r="B5200" t="str">
            <v>0</v>
          </cell>
          <cell r="C5200" t="str">
            <v>CIP1</v>
          </cell>
          <cell r="D5200" t="str">
            <v>M004</v>
          </cell>
          <cell r="E5200">
            <v>44173</v>
          </cell>
          <cell r="F5200" t="str">
            <v>Worker Chair</v>
          </cell>
          <cell r="G5200">
            <v>2850</v>
          </cell>
          <cell r="H5200">
            <v>-308.75</v>
          </cell>
          <cell r="I5200">
            <v>2541.25</v>
          </cell>
        </row>
        <row r="5201">
          <cell r="A5201">
            <v>40003503</v>
          </cell>
          <cell r="B5201" t="str">
            <v>0</v>
          </cell>
          <cell r="C5201" t="str">
            <v>CIP1</v>
          </cell>
          <cell r="D5201" t="str">
            <v>M004</v>
          </cell>
          <cell r="E5201">
            <v>44173</v>
          </cell>
          <cell r="F5201" t="str">
            <v>Worker Chair</v>
          </cell>
          <cell r="G5201">
            <v>2850</v>
          </cell>
          <cell r="H5201">
            <v>-308.75</v>
          </cell>
          <cell r="I5201">
            <v>2541.25</v>
          </cell>
        </row>
        <row r="5202">
          <cell r="A5202">
            <v>40003504</v>
          </cell>
          <cell r="B5202" t="str">
            <v>0</v>
          </cell>
          <cell r="C5202" t="str">
            <v>CIP1</v>
          </cell>
          <cell r="D5202" t="str">
            <v>M004</v>
          </cell>
          <cell r="E5202">
            <v>44173</v>
          </cell>
          <cell r="F5202" t="str">
            <v>Worker Chair</v>
          </cell>
          <cell r="G5202">
            <v>2850</v>
          </cell>
          <cell r="H5202">
            <v>-308.75</v>
          </cell>
          <cell r="I5202">
            <v>2541.25</v>
          </cell>
        </row>
        <row r="5203">
          <cell r="A5203">
            <v>40003505</v>
          </cell>
          <cell r="B5203" t="str">
            <v>0</v>
          </cell>
          <cell r="C5203" t="str">
            <v>CIP1</v>
          </cell>
          <cell r="D5203" t="str">
            <v>M004</v>
          </cell>
          <cell r="E5203">
            <v>44173</v>
          </cell>
          <cell r="F5203" t="str">
            <v>Worker Chair</v>
          </cell>
          <cell r="G5203">
            <v>2850</v>
          </cell>
          <cell r="H5203">
            <v>-308.75</v>
          </cell>
          <cell r="I5203">
            <v>2541.25</v>
          </cell>
        </row>
        <row r="5204">
          <cell r="A5204">
            <v>40003506</v>
          </cell>
          <cell r="B5204" t="str">
            <v>0</v>
          </cell>
          <cell r="C5204" t="str">
            <v>CIP1</v>
          </cell>
          <cell r="D5204" t="str">
            <v>M004</v>
          </cell>
          <cell r="E5204">
            <v>44173</v>
          </cell>
          <cell r="F5204" t="str">
            <v>Worker Chair</v>
          </cell>
          <cell r="G5204">
            <v>2850</v>
          </cell>
          <cell r="H5204">
            <v>-308.75</v>
          </cell>
          <cell r="I5204">
            <v>2541.25</v>
          </cell>
        </row>
        <row r="5205">
          <cell r="A5205">
            <v>40003507</v>
          </cell>
          <cell r="B5205" t="str">
            <v>0</v>
          </cell>
          <cell r="C5205" t="str">
            <v>CIP1</v>
          </cell>
          <cell r="D5205" t="str">
            <v>M004</v>
          </cell>
          <cell r="E5205">
            <v>44173</v>
          </cell>
          <cell r="F5205" t="str">
            <v>Worker Chair</v>
          </cell>
          <cell r="G5205">
            <v>2850</v>
          </cell>
          <cell r="H5205">
            <v>-308.75</v>
          </cell>
          <cell r="I5205">
            <v>2541.25</v>
          </cell>
        </row>
        <row r="5206">
          <cell r="A5206">
            <v>40003508</v>
          </cell>
          <cell r="B5206" t="str">
            <v>0</v>
          </cell>
          <cell r="C5206" t="str">
            <v>CIP1</v>
          </cell>
          <cell r="D5206" t="str">
            <v>M004</v>
          </cell>
          <cell r="E5206">
            <v>44173</v>
          </cell>
          <cell r="F5206" t="str">
            <v>Worker Chair</v>
          </cell>
          <cell r="G5206">
            <v>2850</v>
          </cell>
          <cell r="H5206">
            <v>-308.75</v>
          </cell>
          <cell r="I5206">
            <v>2541.25</v>
          </cell>
        </row>
        <row r="5207">
          <cell r="A5207">
            <v>40003509</v>
          </cell>
          <cell r="B5207" t="str">
            <v>0</v>
          </cell>
          <cell r="C5207" t="str">
            <v>CIP1</v>
          </cell>
          <cell r="D5207" t="str">
            <v>M004</v>
          </cell>
          <cell r="E5207">
            <v>44173</v>
          </cell>
          <cell r="F5207" t="str">
            <v>Worker Chair</v>
          </cell>
          <cell r="G5207">
            <v>2850</v>
          </cell>
          <cell r="H5207">
            <v>-308.75</v>
          </cell>
          <cell r="I5207">
            <v>2541.25</v>
          </cell>
        </row>
        <row r="5208">
          <cell r="A5208">
            <v>40003510</v>
          </cell>
          <cell r="B5208" t="str">
            <v>0</v>
          </cell>
          <cell r="C5208" t="str">
            <v>CIP1</v>
          </cell>
          <cell r="D5208" t="str">
            <v>M004</v>
          </cell>
          <cell r="E5208">
            <v>44173</v>
          </cell>
          <cell r="F5208" t="str">
            <v>Worker Chair</v>
          </cell>
          <cell r="G5208">
            <v>2850</v>
          </cell>
          <cell r="H5208">
            <v>-308.75</v>
          </cell>
          <cell r="I5208">
            <v>2541.25</v>
          </cell>
        </row>
        <row r="5209">
          <cell r="A5209">
            <v>40003511</v>
          </cell>
          <cell r="B5209" t="str">
            <v>0</v>
          </cell>
          <cell r="C5209" t="str">
            <v>CIP1</v>
          </cell>
          <cell r="D5209" t="str">
            <v>M004</v>
          </cell>
          <cell r="E5209">
            <v>44173</v>
          </cell>
          <cell r="F5209" t="str">
            <v>Worker Chair</v>
          </cell>
          <cell r="G5209">
            <v>2850</v>
          </cell>
          <cell r="H5209">
            <v>-308.75</v>
          </cell>
          <cell r="I5209">
            <v>2541.25</v>
          </cell>
        </row>
        <row r="5210">
          <cell r="A5210">
            <v>40003512</v>
          </cell>
          <cell r="B5210" t="str">
            <v>0</v>
          </cell>
          <cell r="C5210" t="str">
            <v>CIP1</v>
          </cell>
          <cell r="D5210" t="str">
            <v>M004</v>
          </cell>
          <cell r="E5210">
            <v>44173</v>
          </cell>
          <cell r="F5210" t="str">
            <v>Worker Chair</v>
          </cell>
          <cell r="G5210">
            <v>2850</v>
          </cell>
          <cell r="H5210">
            <v>-308.75</v>
          </cell>
          <cell r="I5210">
            <v>2541.25</v>
          </cell>
        </row>
        <row r="5211">
          <cell r="A5211">
            <v>40003513</v>
          </cell>
          <cell r="B5211" t="str">
            <v>0</v>
          </cell>
          <cell r="C5211" t="str">
            <v>CIP1</v>
          </cell>
          <cell r="D5211" t="str">
            <v>M004</v>
          </cell>
          <cell r="E5211">
            <v>44173</v>
          </cell>
          <cell r="F5211" t="str">
            <v>Worker Chair</v>
          </cell>
          <cell r="G5211">
            <v>2850</v>
          </cell>
          <cell r="H5211">
            <v>-308.75</v>
          </cell>
          <cell r="I5211">
            <v>2541.25</v>
          </cell>
        </row>
        <row r="5212">
          <cell r="A5212">
            <v>40003514</v>
          </cell>
          <cell r="B5212" t="str">
            <v>0</v>
          </cell>
          <cell r="C5212" t="str">
            <v>CIP1</v>
          </cell>
          <cell r="D5212" t="str">
            <v>M004</v>
          </cell>
          <cell r="E5212">
            <v>44173</v>
          </cell>
          <cell r="F5212" t="str">
            <v>Worker Chair</v>
          </cell>
          <cell r="G5212">
            <v>2850</v>
          </cell>
          <cell r="H5212">
            <v>-308.75</v>
          </cell>
          <cell r="I5212">
            <v>2541.25</v>
          </cell>
        </row>
        <row r="5213">
          <cell r="A5213">
            <v>40003515</v>
          </cell>
          <cell r="B5213" t="str">
            <v>0</v>
          </cell>
          <cell r="C5213" t="str">
            <v>CIP1</v>
          </cell>
          <cell r="D5213" t="str">
            <v>M004</v>
          </cell>
          <cell r="E5213">
            <v>44173</v>
          </cell>
          <cell r="F5213" t="str">
            <v>Worker Chair</v>
          </cell>
          <cell r="G5213">
            <v>2850</v>
          </cell>
          <cell r="H5213">
            <v>-308.75</v>
          </cell>
          <cell r="I5213">
            <v>2541.25</v>
          </cell>
        </row>
        <row r="5214">
          <cell r="A5214">
            <v>40003516</v>
          </cell>
          <cell r="B5214" t="str">
            <v>0</v>
          </cell>
          <cell r="C5214" t="str">
            <v>CIP1</v>
          </cell>
          <cell r="D5214" t="str">
            <v>M004</v>
          </cell>
          <cell r="E5214">
            <v>44173</v>
          </cell>
          <cell r="F5214" t="str">
            <v>Worker Chair</v>
          </cell>
          <cell r="G5214">
            <v>2850</v>
          </cell>
          <cell r="H5214">
            <v>-308.75</v>
          </cell>
          <cell r="I5214">
            <v>2541.25</v>
          </cell>
        </row>
        <row r="5215">
          <cell r="A5215">
            <v>40003517</v>
          </cell>
          <cell r="B5215" t="str">
            <v>0</v>
          </cell>
          <cell r="C5215" t="str">
            <v>CIP1</v>
          </cell>
          <cell r="D5215" t="str">
            <v>M004</v>
          </cell>
          <cell r="E5215">
            <v>44173</v>
          </cell>
          <cell r="F5215" t="str">
            <v>Worker Chair</v>
          </cell>
          <cell r="G5215">
            <v>2850</v>
          </cell>
          <cell r="H5215">
            <v>-308.75</v>
          </cell>
          <cell r="I5215">
            <v>2541.25</v>
          </cell>
        </row>
        <row r="5216">
          <cell r="A5216">
            <v>40003518</v>
          </cell>
          <cell r="B5216" t="str">
            <v>0</v>
          </cell>
          <cell r="C5216" t="str">
            <v>CIP1</v>
          </cell>
          <cell r="D5216" t="str">
            <v>M004</v>
          </cell>
          <cell r="E5216">
            <v>44173</v>
          </cell>
          <cell r="F5216" t="str">
            <v>Worker Chair</v>
          </cell>
          <cell r="G5216">
            <v>2850</v>
          </cell>
          <cell r="H5216">
            <v>-308.75</v>
          </cell>
          <cell r="I5216">
            <v>2541.25</v>
          </cell>
        </row>
        <row r="5217">
          <cell r="A5217">
            <v>40003519</v>
          </cell>
          <cell r="B5217" t="str">
            <v>0</v>
          </cell>
          <cell r="C5217" t="str">
            <v>CIP1</v>
          </cell>
          <cell r="D5217" t="str">
            <v>M004</v>
          </cell>
          <cell r="E5217">
            <v>44173</v>
          </cell>
          <cell r="F5217" t="str">
            <v>Worker Chair</v>
          </cell>
          <cell r="G5217">
            <v>2850</v>
          </cell>
          <cell r="H5217">
            <v>-308.75</v>
          </cell>
          <cell r="I5217">
            <v>2541.25</v>
          </cell>
        </row>
        <row r="5218">
          <cell r="A5218">
            <v>40003520</v>
          </cell>
          <cell r="B5218" t="str">
            <v>0</v>
          </cell>
          <cell r="C5218" t="str">
            <v>CIP1</v>
          </cell>
          <cell r="D5218" t="str">
            <v>M004</v>
          </cell>
          <cell r="E5218">
            <v>44173</v>
          </cell>
          <cell r="F5218" t="str">
            <v>Worker Chair</v>
          </cell>
          <cell r="G5218">
            <v>2850</v>
          </cell>
          <cell r="H5218">
            <v>-308.75</v>
          </cell>
          <cell r="I5218">
            <v>2541.25</v>
          </cell>
        </row>
        <row r="5219">
          <cell r="A5219">
            <v>40003521</v>
          </cell>
          <cell r="B5219" t="str">
            <v>0</v>
          </cell>
          <cell r="C5219" t="str">
            <v>CIP1</v>
          </cell>
          <cell r="D5219" t="str">
            <v>M004</v>
          </cell>
          <cell r="E5219">
            <v>44173</v>
          </cell>
          <cell r="F5219" t="str">
            <v>Worker Chair</v>
          </cell>
          <cell r="G5219">
            <v>2850</v>
          </cell>
          <cell r="H5219">
            <v>-308.75</v>
          </cell>
          <cell r="I5219">
            <v>2541.25</v>
          </cell>
        </row>
        <row r="5220">
          <cell r="A5220">
            <v>40003522</v>
          </cell>
          <cell r="B5220" t="str">
            <v>0</v>
          </cell>
          <cell r="C5220" t="str">
            <v>CIP1</v>
          </cell>
          <cell r="D5220" t="str">
            <v>M004</v>
          </cell>
          <cell r="E5220">
            <v>44173</v>
          </cell>
          <cell r="F5220" t="str">
            <v>Worker Chair</v>
          </cell>
          <cell r="G5220">
            <v>2850</v>
          </cell>
          <cell r="H5220">
            <v>-308.75</v>
          </cell>
          <cell r="I5220">
            <v>2541.25</v>
          </cell>
        </row>
        <row r="5221">
          <cell r="A5221">
            <v>40003523</v>
          </cell>
          <cell r="B5221" t="str">
            <v>0</v>
          </cell>
          <cell r="C5221" t="str">
            <v>CIP1</v>
          </cell>
          <cell r="D5221" t="str">
            <v>M004</v>
          </cell>
          <cell r="E5221">
            <v>44173</v>
          </cell>
          <cell r="F5221" t="str">
            <v>Worker Chair</v>
          </cell>
          <cell r="G5221">
            <v>2850</v>
          </cell>
          <cell r="H5221">
            <v>-308.75</v>
          </cell>
          <cell r="I5221">
            <v>2541.25</v>
          </cell>
        </row>
        <row r="5222">
          <cell r="A5222">
            <v>40003524</v>
          </cell>
          <cell r="B5222" t="str">
            <v>0</v>
          </cell>
          <cell r="C5222" t="str">
            <v>CIP1</v>
          </cell>
          <cell r="D5222" t="str">
            <v>M004</v>
          </cell>
          <cell r="E5222">
            <v>44173</v>
          </cell>
          <cell r="F5222" t="str">
            <v>Worker Chair</v>
          </cell>
          <cell r="G5222">
            <v>2850</v>
          </cell>
          <cell r="H5222">
            <v>-308.75</v>
          </cell>
          <cell r="I5222">
            <v>2541.25</v>
          </cell>
        </row>
        <row r="5223">
          <cell r="A5223">
            <v>40003525</v>
          </cell>
          <cell r="B5223" t="str">
            <v>0</v>
          </cell>
          <cell r="C5223" t="str">
            <v>CIP1</v>
          </cell>
          <cell r="D5223" t="str">
            <v>M004</v>
          </cell>
          <cell r="E5223">
            <v>44173</v>
          </cell>
          <cell r="F5223" t="str">
            <v>Worker Chair</v>
          </cell>
          <cell r="G5223">
            <v>2850</v>
          </cell>
          <cell r="H5223">
            <v>-308.75</v>
          </cell>
          <cell r="I5223">
            <v>2541.25</v>
          </cell>
        </row>
        <row r="5224">
          <cell r="A5224">
            <v>40003526</v>
          </cell>
          <cell r="B5224" t="str">
            <v>0</v>
          </cell>
          <cell r="C5224" t="str">
            <v>CIP1</v>
          </cell>
          <cell r="D5224" t="str">
            <v>M004</v>
          </cell>
          <cell r="E5224">
            <v>44173</v>
          </cell>
          <cell r="F5224" t="str">
            <v>Worker Chair</v>
          </cell>
          <cell r="G5224">
            <v>2850</v>
          </cell>
          <cell r="H5224">
            <v>-308.75</v>
          </cell>
          <cell r="I5224">
            <v>2541.25</v>
          </cell>
        </row>
        <row r="5225">
          <cell r="A5225">
            <v>40003527</v>
          </cell>
          <cell r="B5225" t="str">
            <v>0</v>
          </cell>
          <cell r="C5225" t="str">
            <v>CIP1</v>
          </cell>
          <cell r="D5225" t="str">
            <v>M004</v>
          </cell>
          <cell r="E5225">
            <v>44173</v>
          </cell>
          <cell r="F5225" t="str">
            <v>Worker Chair</v>
          </cell>
          <cell r="G5225">
            <v>2850</v>
          </cell>
          <cell r="H5225">
            <v>-308.75</v>
          </cell>
          <cell r="I5225">
            <v>2541.25</v>
          </cell>
        </row>
        <row r="5226">
          <cell r="A5226">
            <v>40003528</v>
          </cell>
          <cell r="B5226" t="str">
            <v>0</v>
          </cell>
          <cell r="C5226" t="str">
            <v>CIP1</v>
          </cell>
          <cell r="D5226" t="str">
            <v>M004</v>
          </cell>
          <cell r="E5226">
            <v>44173</v>
          </cell>
          <cell r="F5226" t="str">
            <v>Worker Chair</v>
          </cell>
          <cell r="G5226">
            <v>2850</v>
          </cell>
          <cell r="H5226">
            <v>-308.75</v>
          </cell>
          <cell r="I5226">
            <v>2541.25</v>
          </cell>
        </row>
        <row r="5227">
          <cell r="A5227">
            <v>40003529</v>
          </cell>
          <cell r="B5227" t="str">
            <v>0</v>
          </cell>
          <cell r="C5227" t="str">
            <v>CIP1</v>
          </cell>
          <cell r="D5227" t="str">
            <v>M004</v>
          </cell>
          <cell r="E5227">
            <v>44173</v>
          </cell>
          <cell r="F5227" t="str">
            <v>Worker Chair</v>
          </cell>
          <cell r="G5227">
            <v>2850</v>
          </cell>
          <cell r="H5227">
            <v>-308.75</v>
          </cell>
          <cell r="I5227">
            <v>2541.25</v>
          </cell>
        </row>
        <row r="5228">
          <cell r="A5228">
            <v>40003530</v>
          </cell>
          <cell r="B5228" t="str">
            <v>0</v>
          </cell>
          <cell r="C5228" t="str">
            <v>CIP1</v>
          </cell>
          <cell r="D5228" t="str">
            <v>M004</v>
          </cell>
          <cell r="E5228">
            <v>44173</v>
          </cell>
          <cell r="F5228" t="str">
            <v>Worker Chair</v>
          </cell>
          <cell r="G5228">
            <v>2850</v>
          </cell>
          <cell r="H5228">
            <v>-308.75</v>
          </cell>
          <cell r="I5228">
            <v>2541.25</v>
          </cell>
        </row>
        <row r="5229">
          <cell r="A5229">
            <v>40003531</v>
          </cell>
          <cell r="B5229" t="str">
            <v>0</v>
          </cell>
          <cell r="C5229" t="str">
            <v>CIP1</v>
          </cell>
          <cell r="D5229" t="str">
            <v>M004</v>
          </cell>
          <cell r="E5229">
            <v>44173</v>
          </cell>
          <cell r="F5229" t="str">
            <v>Worker Chair</v>
          </cell>
          <cell r="G5229">
            <v>2850</v>
          </cell>
          <cell r="H5229">
            <v>-308.75</v>
          </cell>
          <cell r="I5229">
            <v>2541.25</v>
          </cell>
        </row>
        <row r="5230">
          <cell r="A5230">
            <v>40003532</v>
          </cell>
          <cell r="B5230" t="str">
            <v>0</v>
          </cell>
          <cell r="C5230" t="str">
            <v>CIP1</v>
          </cell>
          <cell r="D5230" t="str">
            <v>M004</v>
          </cell>
          <cell r="E5230">
            <v>44173</v>
          </cell>
          <cell r="F5230" t="str">
            <v>Worker Chair</v>
          </cell>
          <cell r="G5230">
            <v>2850</v>
          </cell>
          <cell r="H5230">
            <v>-308.75</v>
          </cell>
          <cell r="I5230">
            <v>2541.25</v>
          </cell>
        </row>
        <row r="5231">
          <cell r="A5231">
            <v>40003533</v>
          </cell>
          <cell r="B5231" t="str">
            <v>0</v>
          </cell>
          <cell r="C5231" t="str">
            <v>CIP1</v>
          </cell>
          <cell r="D5231" t="str">
            <v>M004</v>
          </cell>
          <cell r="E5231">
            <v>44173</v>
          </cell>
          <cell r="F5231" t="str">
            <v>Worker Chair</v>
          </cell>
          <cell r="G5231">
            <v>2850</v>
          </cell>
          <cell r="H5231">
            <v>-308.75</v>
          </cell>
          <cell r="I5231">
            <v>2541.25</v>
          </cell>
        </row>
        <row r="5232">
          <cell r="A5232">
            <v>40003534</v>
          </cell>
          <cell r="B5232" t="str">
            <v>0</v>
          </cell>
          <cell r="C5232" t="str">
            <v>CIP1</v>
          </cell>
          <cell r="D5232" t="str">
            <v>M004</v>
          </cell>
          <cell r="E5232">
            <v>44173</v>
          </cell>
          <cell r="F5232" t="str">
            <v>Worker Chair</v>
          </cell>
          <cell r="G5232">
            <v>2850</v>
          </cell>
          <cell r="H5232">
            <v>-308.75</v>
          </cell>
          <cell r="I5232">
            <v>2541.25</v>
          </cell>
        </row>
        <row r="5233">
          <cell r="A5233">
            <v>40003535</v>
          </cell>
          <cell r="B5233" t="str">
            <v>0</v>
          </cell>
          <cell r="C5233" t="str">
            <v>CIP1</v>
          </cell>
          <cell r="D5233" t="str">
            <v>M004</v>
          </cell>
          <cell r="E5233">
            <v>44173</v>
          </cell>
          <cell r="F5233" t="str">
            <v>Worker Chair</v>
          </cell>
          <cell r="G5233">
            <v>2850</v>
          </cell>
          <cell r="H5233">
            <v>-308.75</v>
          </cell>
          <cell r="I5233">
            <v>2541.25</v>
          </cell>
        </row>
        <row r="5234">
          <cell r="A5234">
            <v>40003536</v>
          </cell>
          <cell r="B5234" t="str">
            <v>0</v>
          </cell>
          <cell r="C5234" t="str">
            <v>CIP1</v>
          </cell>
          <cell r="D5234" t="str">
            <v>M004</v>
          </cell>
          <cell r="E5234">
            <v>44173</v>
          </cell>
          <cell r="F5234" t="str">
            <v>Worker Chair</v>
          </cell>
          <cell r="G5234">
            <v>2850</v>
          </cell>
          <cell r="H5234">
            <v>-308.75</v>
          </cell>
          <cell r="I5234">
            <v>2541.25</v>
          </cell>
        </row>
        <row r="5235">
          <cell r="A5235">
            <v>40003537</v>
          </cell>
          <cell r="B5235" t="str">
            <v>0</v>
          </cell>
          <cell r="C5235" t="str">
            <v>CIP1</v>
          </cell>
          <cell r="D5235" t="str">
            <v>M004</v>
          </cell>
          <cell r="E5235">
            <v>44173</v>
          </cell>
          <cell r="F5235" t="str">
            <v>Worker Chair</v>
          </cell>
          <cell r="G5235">
            <v>2850</v>
          </cell>
          <cell r="H5235">
            <v>-308.75</v>
          </cell>
          <cell r="I5235">
            <v>2541.25</v>
          </cell>
        </row>
        <row r="5236">
          <cell r="A5236">
            <v>40003538</v>
          </cell>
          <cell r="B5236" t="str">
            <v>0</v>
          </cell>
          <cell r="C5236" t="str">
            <v>CIP1</v>
          </cell>
          <cell r="D5236" t="str">
            <v>M004</v>
          </cell>
          <cell r="E5236">
            <v>44173</v>
          </cell>
          <cell r="F5236" t="str">
            <v>Worker Chair</v>
          </cell>
          <cell r="G5236">
            <v>2850</v>
          </cell>
          <cell r="H5236">
            <v>-308.75</v>
          </cell>
          <cell r="I5236">
            <v>2541.25</v>
          </cell>
        </row>
        <row r="5237">
          <cell r="A5237">
            <v>40003539</v>
          </cell>
          <cell r="B5237" t="str">
            <v>0</v>
          </cell>
          <cell r="C5237" t="str">
            <v>CIP1</v>
          </cell>
          <cell r="D5237" t="str">
            <v>M004</v>
          </cell>
          <cell r="E5237">
            <v>44173</v>
          </cell>
          <cell r="F5237" t="str">
            <v>Worker Chair</v>
          </cell>
          <cell r="G5237">
            <v>2850</v>
          </cell>
          <cell r="H5237">
            <v>-308.75</v>
          </cell>
          <cell r="I5237">
            <v>2541.25</v>
          </cell>
        </row>
        <row r="5238">
          <cell r="A5238">
            <v>40003540</v>
          </cell>
          <cell r="B5238" t="str">
            <v>0</v>
          </cell>
          <cell r="C5238" t="str">
            <v>CIP1</v>
          </cell>
          <cell r="D5238" t="str">
            <v>M004</v>
          </cell>
          <cell r="E5238">
            <v>44173</v>
          </cell>
          <cell r="F5238" t="str">
            <v>Worker Chair</v>
          </cell>
          <cell r="G5238">
            <v>2850</v>
          </cell>
          <cell r="H5238">
            <v>-308.75</v>
          </cell>
          <cell r="I5238">
            <v>2541.25</v>
          </cell>
        </row>
        <row r="5239">
          <cell r="A5239">
            <v>40003541</v>
          </cell>
          <cell r="B5239" t="str">
            <v>0</v>
          </cell>
          <cell r="C5239" t="str">
            <v>CIP1</v>
          </cell>
          <cell r="D5239" t="str">
            <v>M004</v>
          </cell>
          <cell r="E5239">
            <v>44173</v>
          </cell>
          <cell r="F5239" t="str">
            <v>Worker Chair</v>
          </cell>
          <cell r="G5239">
            <v>2850</v>
          </cell>
          <cell r="H5239">
            <v>-308.75</v>
          </cell>
          <cell r="I5239">
            <v>2541.25</v>
          </cell>
        </row>
        <row r="5240">
          <cell r="A5240">
            <v>40003542</v>
          </cell>
          <cell r="B5240" t="str">
            <v>0</v>
          </cell>
          <cell r="C5240" t="str">
            <v>CIP1</v>
          </cell>
          <cell r="D5240" t="str">
            <v>M004</v>
          </cell>
          <cell r="E5240">
            <v>44173</v>
          </cell>
          <cell r="F5240" t="str">
            <v>Worker Chair</v>
          </cell>
          <cell r="G5240">
            <v>2850</v>
          </cell>
          <cell r="H5240">
            <v>-308.75</v>
          </cell>
          <cell r="I5240">
            <v>2541.25</v>
          </cell>
        </row>
        <row r="5241">
          <cell r="A5241">
            <v>40003543</v>
          </cell>
          <cell r="B5241" t="str">
            <v>0</v>
          </cell>
          <cell r="C5241" t="str">
            <v>CIP1</v>
          </cell>
          <cell r="D5241" t="str">
            <v>M004</v>
          </cell>
          <cell r="E5241">
            <v>44173</v>
          </cell>
          <cell r="F5241" t="str">
            <v>Worker Chair</v>
          </cell>
          <cell r="G5241">
            <v>2850</v>
          </cell>
          <cell r="H5241">
            <v>-308.75</v>
          </cell>
          <cell r="I5241">
            <v>2541.25</v>
          </cell>
        </row>
        <row r="5242">
          <cell r="A5242">
            <v>40003544</v>
          </cell>
          <cell r="B5242" t="str">
            <v>0</v>
          </cell>
          <cell r="C5242" t="str">
            <v>CIP1</v>
          </cell>
          <cell r="D5242" t="str">
            <v>M004</v>
          </cell>
          <cell r="E5242">
            <v>44173</v>
          </cell>
          <cell r="F5242" t="str">
            <v>Worker Chair</v>
          </cell>
          <cell r="G5242">
            <v>2850</v>
          </cell>
          <cell r="H5242">
            <v>-308.75</v>
          </cell>
          <cell r="I5242">
            <v>2541.25</v>
          </cell>
        </row>
        <row r="5243">
          <cell r="A5243">
            <v>40003545</v>
          </cell>
          <cell r="B5243" t="str">
            <v>0</v>
          </cell>
          <cell r="C5243" t="str">
            <v>CIP1</v>
          </cell>
          <cell r="D5243" t="str">
            <v>M004</v>
          </cell>
          <cell r="E5243">
            <v>44173</v>
          </cell>
          <cell r="F5243" t="str">
            <v>Worker Chair</v>
          </cell>
          <cell r="G5243">
            <v>2850</v>
          </cell>
          <cell r="H5243">
            <v>-308.75</v>
          </cell>
          <cell r="I5243">
            <v>2541.25</v>
          </cell>
        </row>
        <row r="5244">
          <cell r="A5244">
            <v>40003546</v>
          </cell>
          <cell r="B5244" t="str">
            <v>0</v>
          </cell>
          <cell r="C5244" t="str">
            <v>CIP1</v>
          </cell>
          <cell r="D5244" t="str">
            <v>M004</v>
          </cell>
          <cell r="E5244">
            <v>44173</v>
          </cell>
          <cell r="F5244" t="str">
            <v>Worker Chair</v>
          </cell>
          <cell r="G5244">
            <v>2850</v>
          </cell>
          <cell r="H5244">
            <v>-308.75</v>
          </cell>
          <cell r="I5244">
            <v>2541.25</v>
          </cell>
        </row>
        <row r="5245">
          <cell r="A5245">
            <v>40003547</v>
          </cell>
          <cell r="B5245" t="str">
            <v>0</v>
          </cell>
          <cell r="C5245" t="str">
            <v>CIP1</v>
          </cell>
          <cell r="D5245" t="str">
            <v>M004</v>
          </cell>
          <cell r="E5245">
            <v>44173</v>
          </cell>
          <cell r="F5245" t="str">
            <v>Worker Chair</v>
          </cell>
          <cell r="G5245">
            <v>2850</v>
          </cell>
          <cell r="H5245">
            <v>-308.75</v>
          </cell>
          <cell r="I5245">
            <v>2541.25</v>
          </cell>
        </row>
        <row r="5246">
          <cell r="A5246">
            <v>40003548</v>
          </cell>
          <cell r="B5246" t="str">
            <v>0</v>
          </cell>
          <cell r="C5246" t="str">
            <v>CIP1</v>
          </cell>
          <cell r="D5246" t="str">
            <v>M004</v>
          </cell>
          <cell r="E5246">
            <v>44173</v>
          </cell>
          <cell r="F5246" t="str">
            <v>Worker Chair</v>
          </cell>
          <cell r="G5246">
            <v>2850</v>
          </cell>
          <cell r="H5246">
            <v>-308.75</v>
          </cell>
          <cell r="I5246">
            <v>2541.25</v>
          </cell>
        </row>
        <row r="5247">
          <cell r="A5247">
            <v>40003549</v>
          </cell>
          <cell r="B5247" t="str">
            <v>0</v>
          </cell>
          <cell r="C5247" t="str">
            <v>CIP1</v>
          </cell>
          <cell r="D5247" t="str">
            <v>M004</v>
          </cell>
          <cell r="E5247">
            <v>44173</v>
          </cell>
          <cell r="F5247" t="str">
            <v>Worker Chair</v>
          </cell>
          <cell r="G5247">
            <v>2850</v>
          </cell>
          <cell r="H5247">
            <v>-308.75</v>
          </cell>
          <cell r="I5247">
            <v>2541.25</v>
          </cell>
        </row>
        <row r="5248">
          <cell r="A5248">
            <v>40003550</v>
          </cell>
          <cell r="B5248" t="str">
            <v>0</v>
          </cell>
          <cell r="C5248" t="str">
            <v>CIP1</v>
          </cell>
          <cell r="D5248" t="str">
            <v>M004</v>
          </cell>
          <cell r="E5248">
            <v>44173</v>
          </cell>
          <cell r="F5248" t="str">
            <v>Worker Chair</v>
          </cell>
          <cell r="G5248">
            <v>2850</v>
          </cell>
          <cell r="H5248">
            <v>-308.75</v>
          </cell>
          <cell r="I5248">
            <v>2541.25</v>
          </cell>
        </row>
        <row r="5249">
          <cell r="A5249">
            <v>40003551</v>
          </cell>
          <cell r="B5249" t="str">
            <v>0</v>
          </cell>
          <cell r="C5249" t="str">
            <v>CIP1</v>
          </cell>
          <cell r="D5249" t="str">
            <v>M004</v>
          </cell>
          <cell r="E5249">
            <v>44173</v>
          </cell>
          <cell r="F5249" t="str">
            <v>Worker Chair</v>
          </cell>
          <cell r="G5249">
            <v>2850</v>
          </cell>
          <cell r="H5249">
            <v>-308.75</v>
          </cell>
          <cell r="I5249">
            <v>2541.25</v>
          </cell>
        </row>
        <row r="5250">
          <cell r="A5250">
            <v>40003552</v>
          </cell>
          <cell r="B5250" t="str">
            <v>0</v>
          </cell>
          <cell r="C5250" t="str">
            <v>CIP1</v>
          </cell>
          <cell r="D5250" t="str">
            <v>M004</v>
          </cell>
          <cell r="E5250">
            <v>44173</v>
          </cell>
          <cell r="F5250" t="str">
            <v>Worker Chair</v>
          </cell>
          <cell r="G5250">
            <v>2850</v>
          </cell>
          <cell r="H5250">
            <v>-308.75</v>
          </cell>
          <cell r="I5250">
            <v>2541.25</v>
          </cell>
        </row>
        <row r="5251">
          <cell r="A5251">
            <v>40003553</v>
          </cell>
          <cell r="B5251" t="str">
            <v>0</v>
          </cell>
          <cell r="C5251" t="str">
            <v>CIP1</v>
          </cell>
          <cell r="D5251" t="str">
            <v>M004</v>
          </cell>
          <cell r="E5251">
            <v>44173</v>
          </cell>
          <cell r="F5251" t="str">
            <v>Worker Chair</v>
          </cell>
          <cell r="G5251">
            <v>2850</v>
          </cell>
          <cell r="H5251">
            <v>-308.75</v>
          </cell>
          <cell r="I5251">
            <v>2541.25</v>
          </cell>
        </row>
        <row r="5252">
          <cell r="A5252">
            <v>40003554</v>
          </cell>
          <cell r="B5252" t="str">
            <v>0</v>
          </cell>
          <cell r="C5252" t="str">
            <v>CIP1</v>
          </cell>
          <cell r="D5252" t="str">
            <v>M004</v>
          </cell>
          <cell r="E5252">
            <v>44173</v>
          </cell>
          <cell r="F5252" t="str">
            <v>Worker Chair</v>
          </cell>
          <cell r="G5252">
            <v>2850</v>
          </cell>
          <cell r="H5252">
            <v>-308.75</v>
          </cell>
          <cell r="I5252">
            <v>2541.25</v>
          </cell>
        </row>
        <row r="5253">
          <cell r="A5253">
            <v>40003555</v>
          </cell>
          <cell r="B5253" t="str">
            <v>0</v>
          </cell>
          <cell r="C5253" t="str">
            <v>CIP1</v>
          </cell>
          <cell r="D5253" t="str">
            <v>M004</v>
          </cell>
          <cell r="E5253">
            <v>44173</v>
          </cell>
          <cell r="F5253" t="str">
            <v>Worker Chair</v>
          </cell>
          <cell r="G5253">
            <v>2850</v>
          </cell>
          <cell r="H5253">
            <v>-308.75</v>
          </cell>
          <cell r="I5253">
            <v>2541.25</v>
          </cell>
        </row>
        <row r="5254">
          <cell r="A5254">
            <v>40003556</v>
          </cell>
          <cell r="B5254" t="str">
            <v>0</v>
          </cell>
          <cell r="C5254" t="str">
            <v>CIP1</v>
          </cell>
          <cell r="D5254" t="str">
            <v>M004</v>
          </cell>
          <cell r="E5254">
            <v>44173</v>
          </cell>
          <cell r="F5254" t="str">
            <v>Worker Chair</v>
          </cell>
          <cell r="G5254">
            <v>2850</v>
          </cell>
          <cell r="H5254">
            <v>-308.75</v>
          </cell>
          <cell r="I5254">
            <v>2541.25</v>
          </cell>
        </row>
        <row r="5255">
          <cell r="A5255">
            <v>40003557</v>
          </cell>
          <cell r="B5255" t="str">
            <v>0</v>
          </cell>
          <cell r="C5255" t="str">
            <v>CIP1</v>
          </cell>
          <cell r="D5255" t="str">
            <v>M004</v>
          </cell>
          <cell r="E5255">
            <v>44173</v>
          </cell>
          <cell r="F5255" t="str">
            <v>Worker Chair</v>
          </cell>
          <cell r="G5255">
            <v>2850</v>
          </cell>
          <cell r="H5255">
            <v>-308.75</v>
          </cell>
          <cell r="I5255">
            <v>2541.25</v>
          </cell>
        </row>
        <row r="5256">
          <cell r="A5256">
            <v>40003558</v>
          </cell>
          <cell r="B5256" t="str">
            <v>0</v>
          </cell>
          <cell r="C5256" t="str">
            <v>CIP1</v>
          </cell>
          <cell r="D5256" t="str">
            <v>M004</v>
          </cell>
          <cell r="E5256">
            <v>44173</v>
          </cell>
          <cell r="F5256" t="str">
            <v>Worker Chair</v>
          </cell>
          <cell r="G5256">
            <v>2850</v>
          </cell>
          <cell r="H5256">
            <v>-308.75</v>
          </cell>
          <cell r="I5256">
            <v>2541.25</v>
          </cell>
        </row>
        <row r="5257">
          <cell r="A5257">
            <v>40003559</v>
          </cell>
          <cell r="B5257" t="str">
            <v>0</v>
          </cell>
          <cell r="C5257" t="str">
            <v>CIP1</v>
          </cell>
          <cell r="D5257" t="str">
            <v>M004</v>
          </cell>
          <cell r="E5257">
            <v>44173</v>
          </cell>
          <cell r="F5257" t="str">
            <v>Worker Chair</v>
          </cell>
          <cell r="G5257">
            <v>2850</v>
          </cell>
          <cell r="H5257">
            <v>-308.75</v>
          </cell>
          <cell r="I5257">
            <v>2541.25</v>
          </cell>
        </row>
        <row r="5258">
          <cell r="A5258">
            <v>40003560</v>
          </cell>
          <cell r="B5258" t="str">
            <v>0</v>
          </cell>
          <cell r="C5258" t="str">
            <v>CIP1</v>
          </cell>
          <cell r="D5258" t="str">
            <v>M004</v>
          </cell>
          <cell r="E5258">
            <v>44173</v>
          </cell>
          <cell r="F5258" t="str">
            <v>Worker Chair</v>
          </cell>
          <cell r="G5258">
            <v>2850</v>
          </cell>
          <cell r="H5258">
            <v>-308.75</v>
          </cell>
          <cell r="I5258">
            <v>2541.25</v>
          </cell>
        </row>
        <row r="5259">
          <cell r="A5259">
            <v>40003561</v>
          </cell>
          <cell r="B5259" t="str">
            <v>0</v>
          </cell>
          <cell r="C5259" t="str">
            <v>CIP1</v>
          </cell>
          <cell r="D5259" t="str">
            <v>M004</v>
          </cell>
          <cell r="E5259">
            <v>44173</v>
          </cell>
          <cell r="F5259" t="str">
            <v>Worker Chair</v>
          </cell>
          <cell r="G5259">
            <v>2850</v>
          </cell>
          <cell r="H5259">
            <v>-308.75</v>
          </cell>
          <cell r="I5259">
            <v>2541.25</v>
          </cell>
        </row>
        <row r="5260">
          <cell r="A5260">
            <v>40003562</v>
          </cell>
          <cell r="B5260" t="str">
            <v>0</v>
          </cell>
          <cell r="C5260" t="str">
            <v>CIP1</v>
          </cell>
          <cell r="D5260" t="str">
            <v>M004</v>
          </cell>
          <cell r="E5260">
            <v>44173</v>
          </cell>
          <cell r="F5260" t="str">
            <v>Worker Chair</v>
          </cell>
          <cell r="G5260">
            <v>2850</v>
          </cell>
          <cell r="H5260">
            <v>-308.75</v>
          </cell>
          <cell r="I5260">
            <v>2541.25</v>
          </cell>
        </row>
        <row r="5261">
          <cell r="A5261">
            <v>40003563</v>
          </cell>
          <cell r="B5261" t="str">
            <v>0</v>
          </cell>
          <cell r="C5261" t="str">
            <v>CIP1</v>
          </cell>
          <cell r="D5261" t="str">
            <v>M004</v>
          </cell>
          <cell r="E5261">
            <v>44173</v>
          </cell>
          <cell r="F5261" t="str">
            <v>Worker Chair</v>
          </cell>
          <cell r="G5261">
            <v>2850</v>
          </cell>
          <cell r="H5261">
            <v>-308.75</v>
          </cell>
          <cell r="I5261">
            <v>2541.25</v>
          </cell>
        </row>
        <row r="5262">
          <cell r="A5262">
            <v>40003564</v>
          </cell>
          <cell r="B5262" t="str">
            <v>0</v>
          </cell>
          <cell r="C5262" t="str">
            <v>CIP1</v>
          </cell>
          <cell r="D5262" t="str">
            <v>M004</v>
          </cell>
          <cell r="E5262">
            <v>44173</v>
          </cell>
          <cell r="F5262" t="str">
            <v>Worker Chair</v>
          </cell>
          <cell r="G5262">
            <v>2850</v>
          </cell>
          <cell r="H5262">
            <v>-308.75</v>
          </cell>
          <cell r="I5262">
            <v>2541.25</v>
          </cell>
        </row>
        <row r="5263">
          <cell r="A5263">
            <v>40003565</v>
          </cell>
          <cell r="B5263" t="str">
            <v>0</v>
          </cell>
          <cell r="C5263" t="str">
            <v>CIP1</v>
          </cell>
          <cell r="D5263" t="str">
            <v>M004</v>
          </cell>
          <cell r="E5263">
            <v>44173</v>
          </cell>
          <cell r="F5263" t="str">
            <v>Worker Chair</v>
          </cell>
          <cell r="G5263">
            <v>2850</v>
          </cell>
          <cell r="H5263">
            <v>-308.75</v>
          </cell>
          <cell r="I5263">
            <v>2541.25</v>
          </cell>
        </row>
        <row r="5264">
          <cell r="A5264">
            <v>40003566</v>
          </cell>
          <cell r="B5264" t="str">
            <v>0</v>
          </cell>
          <cell r="C5264" t="str">
            <v>CIP1</v>
          </cell>
          <cell r="D5264" t="str">
            <v>M004</v>
          </cell>
          <cell r="E5264">
            <v>44173</v>
          </cell>
          <cell r="F5264" t="str">
            <v>Worker Chair</v>
          </cell>
          <cell r="G5264">
            <v>2850</v>
          </cell>
          <cell r="H5264">
            <v>-308.75</v>
          </cell>
          <cell r="I5264">
            <v>2541.25</v>
          </cell>
        </row>
        <row r="5265">
          <cell r="A5265">
            <v>40003567</v>
          </cell>
          <cell r="B5265" t="str">
            <v>0</v>
          </cell>
          <cell r="C5265" t="str">
            <v>CIP1</v>
          </cell>
          <cell r="D5265" t="str">
            <v>M004</v>
          </cell>
          <cell r="E5265">
            <v>44173</v>
          </cell>
          <cell r="F5265" t="str">
            <v>Worker Chair</v>
          </cell>
          <cell r="G5265">
            <v>2850</v>
          </cell>
          <cell r="H5265">
            <v>-308.75</v>
          </cell>
          <cell r="I5265">
            <v>2541.25</v>
          </cell>
        </row>
        <row r="5266">
          <cell r="A5266">
            <v>40003568</v>
          </cell>
          <cell r="B5266" t="str">
            <v>0</v>
          </cell>
          <cell r="C5266" t="str">
            <v>CIP1</v>
          </cell>
          <cell r="D5266" t="str">
            <v>M004</v>
          </cell>
          <cell r="E5266">
            <v>44173</v>
          </cell>
          <cell r="F5266" t="str">
            <v>Worker Chair</v>
          </cell>
          <cell r="G5266">
            <v>2850</v>
          </cell>
          <cell r="H5266">
            <v>-308.75</v>
          </cell>
          <cell r="I5266">
            <v>2541.25</v>
          </cell>
        </row>
        <row r="5267">
          <cell r="A5267">
            <v>40003569</v>
          </cell>
          <cell r="B5267" t="str">
            <v>0</v>
          </cell>
          <cell r="C5267" t="str">
            <v>CIP1</v>
          </cell>
          <cell r="D5267" t="str">
            <v>M004</v>
          </cell>
          <cell r="E5267">
            <v>44173</v>
          </cell>
          <cell r="F5267" t="str">
            <v>Worker Chair</v>
          </cell>
          <cell r="G5267">
            <v>2850</v>
          </cell>
          <cell r="H5267">
            <v>-308.75</v>
          </cell>
          <cell r="I5267">
            <v>2541.25</v>
          </cell>
        </row>
        <row r="5268">
          <cell r="A5268">
            <v>40003570</v>
          </cell>
          <cell r="B5268" t="str">
            <v>0</v>
          </cell>
          <cell r="C5268" t="str">
            <v>CIP1</v>
          </cell>
          <cell r="D5268" t="str">
            <v>M004</v>
          </cell>
          <cell r="E5268">
            <v>44173</v>
          </cell>
          <cell r="F5268" t="str">
            <v>Worker Chair</v>
          </cell>
          <cell r="G5268">
            <v>2850</v>
          </cell>
          <cell r="H5268">
            <v>-308.75</v>
          </cell>
          <cell r="I5268">
            <v>2541.25</v>
          </cell>
        </row>
        <row r="5269">
          <cell r="A5269">
            <v>40003571</v>
          </cell>
          <cell r="B5269" t="str">
            <v>0</v>
          </cell>
          <cell r="C5269" t="str">
            <v>CIP1</v>
          </cell>
          <cell r="D5269" t="str">
            <v>M004</v>
          </cell>
          <cell r="E5269">
            <v>44173</v>
          </cell>
          <cell r="F5269" t="str">
            <v>Worker Chair</v>
          </cell>
          <cell r="G5269">
            <v>2850</v>
          </cell>
          <cell r="H5269">
            <v>-308.75</v>
          </cell>
          <cell r="I5269">
            <v>2541.25</v>
          </cell>
        </row>
        <row r="5270">
          <cell r="A5270">
            <v>40003572</v>
          </cell>
          <cell r="B5270" t="str">
            <v>0</v>
          </cell>
          <cell r="C5270" t="str">
            <v>CIP1</v>
          </cell>
          <cell r="D5270" t="str">
            <v>M004</v>
          </cell>
          <cell r="E5270">
            <v>44173</v>
          </cell>
          <cell r="F5270" t="str">
            <v>Worker Chair</v>
          </cell>
          <cell r="G5270">
            <v>2850</v>
          </cell>
          <cell r="H5270">
            <v>-308.75</v>
          </cell>
          <cell r="I5270">
            <v>2541.25</v>
          </cell>
        </row>
        <row r="5271">
          <cell r="A5271">
            <v>40003573</v>
          </cell>
          <cell r="B5271" t="str">
            <v>0</v>
          </cell>
          <cell r="C5271" t="str">
            <v>CIP1</v>
          </cell>
          <cell r="D5271" t="str">
            <v>M004</v>
          </cell>
          <cell r="E5271">
            <v>44173</v>
          </cell>
          <cell r="F5271" t="str">
            <v>Worker Chair</v>
          </cell>
          <cell r="G5271">
            <v>2850</v>
          </cell>
          <cell r="H5271">
            <v>-308.75</v>
          </cell>
          <cell r="I5271">
            <v>2541.25</v>
          </cell>
        </row>
        <row r="5272">
          <cell r="A5272">
            <v>40003574</v>
          </cell>
          <cell r="B5272" t="str">
            <v>0</v>
          </cell>
          <cell r="C5272" t="str">
            <v>CIP1</v>
          </cell>
          <cell r="D5272" t="str">
            <v>M004</v>
          </cell>
          <cell r="E5272">
            <v>44173</v>
          </cell>
          <cell r="F5272" t="str">
            <v>Worker Chair</v>
          </cell>
          <cell r="G5272">
            <v>2850</v>
          </cell>
          <cell r="H5272">
            <v>-308.75</v>
          </cell>
          <cell r="I5272">
            <v>2541.25</v>
          </cell>
        </row>
        <row r="5273">
          <cell r="A5273">
            <v>40003575</v>
          </cell>
          <cell r="B5273" t="str">
            <v>0</v>
          </cell>
          <cell r="C5273" t="str">
            <v>CIP1</v>
          </cell>
          <cell r="D5273" t="str">
            <v>M004</v>
          </cell>
          <cell r="E5273">
            <v>44173</v>
          </cell>
          <cell r="F5273" t="str">
            <v>Worker Chair</v>
          </cell>
          <cell r="G5273">
            <v>2850</v>
          </cell>
          <cell r="H5273">
            <v>-308.75</v>
          </cell>
          <cell r="I5273">
            <v>2541.25</v>
          </cell>
        </row>
        <row r="5274">
          <cell r="A5274">
            <v>40003576</v>
          </cell>
          <cell r="B5274" t="str">
            <v>0</v>
          </cell>
          <cell r="C5274" t="str">
            <v>CIP1</v>
          </cell>
          <cell r="D5274" t="str">
            <v>M004</v>
          </cell>
          <cell r="E5274">
            <v>44173</v>
          </cell>
          <cell r="F5274" t="str">
            <v>Worker Chair</v>
          </cell>
          <cell r="G5274">
            <v>2850</v>
          </cell>
          <cell r="H5274">
            <v>-308.75</v>
          </cell>
          <cell r="I5274">
            <v>2541.25</v>
          </cell>
        </row>
        <row r="5275">
          <cell r="A5275">
            <v>40003577</v>
          </cell>
          <cell r="B5275" t="str">
            <v>0</v>
          </cell>
          <cell r="C5275" t="str">
            <v>CIP1</v>
          </cell>
          <cell r="D5275" t="str">
            <v>M004</v>
          </cell>
          <cell r="E5275">
            <v>44173</v>
          </cell>
          <cell r="F5275" t="str">
            <v>Worker Chair</v>
          </cell>
          <cell r="G5275">
            <v>2850</v>
          </cell>
          <cell r="H5275">
            <v>-308.75</v>
          </cell>
          <cell r="I5275">
            <v>2541.25</v>
          </cell>
        </row>
        <row r="5276">
          <cell r="A5276">
            <v>40003578</v>
          </cell>
          <cell r="B5276" t="str">
            <v>0</v>
          </cell>
          <cell r="C5276" t="str">
            <v>CIP1</v>
          </cell>
          <cell r="D5276" t="str">
            <v>M004</v>
          </cell>
          <cell r="E5276">
            <v>44173</v>
          </cell>
          <cell r="F5276" t="str">
            <v>Worker Chair</v>
          </cell>
          <cell r="G5276">
            <v>2850</v>
          </cell>
          <cell r="H5276">
            <v>-308.75</v>
          </cell>
          <cell r="I5276">
            <v>2541.25</v>
          </cell>
        </row>
        <row r="5277">
          <cell r="A5277">
            <v>40003579</v>
          </cell>
          <cell r="B5277" t="str">
            <v>0</v>
          </cell>
          <cell r="C5277" t="str">
            <v>CIP1</v>
          </cell>
          <cell r="D5277" t="str">
            <v>M004</v>
          </cell>
          <cell r="E5277">
            <v>44173</v>
          </cell>
          <cell r="F5277" t="str">
            <v>Worker Chair</v>
          </cell>
          <cell r="G5277">
            <v>2850</v>
          </cell>
          <cell r="H5277">
            <v>-308.75</v>
          </cell>
          <cell r="I5277">
            <v>2541.25</v>
          </cell>
        </row>
        <row r="5278">
          <cell r="A5278">
            <v>40003580</v>
          </cell>
          <cell r="B5278" t="str">
            <v>0</v>
          </cell>
          <cell r="C5278" t="str">
            <v>CIP1</v>
          </cell>
          <cell r="D5278" t="str">
            <v>M004</v>
          </cell>
          <cell r="E5278">
            <v>44173</v>
          </cell>
          <cell r="F5278" t="str">
            <v>Worker Chair</v>
          </cell>
          <cell r="G5278">
            <v>2850</v>
          </cell>
          <cell r="H5278">
            <v>-308.75</v>
          </cell>
          <cell r="I5278">
            <v>2541.25</v>
          </cell>
        </row>
        <row r="5279">
          <cell r="A5279">
            <v>40003581</v>
          </cell>
          <cell r="B5279" t="str">
            <v>0</v>
          </cell>
          <cell r="C5279" t="str">
            <v>CIP1</v>
          </cell>
          <cell r="D5279" t="str">
            <v>M004</v>
          </cell>
          <cell r="E5279">
            <v>44173</v>
          </cell>
          <cell r="F5279" t="str">
            <v>Worker Chair</v>
          </cell>
          <cell r="G5279">
            <v>2850</v>
          </cell>
          <cell r="H5279">
            <v>-308.75</v>
          </cell>
          <cell r="I5279">
            <v>2541.25</v>
          </cell>
        </row>
        <row r="5280">
          <cell r="A5280">
            <v>40003582</v>
          </cell>
          <cell r="B5280" t="str">
            <v>0</v>
          </cell>
          <cell r="C5280" t="str">
            <v>CIP1</v>
          </cell>
          <cell r="D5280" t="str">
            <v>M004</v>
          </cell>
          <cell r="E5280">
            <v>44173</v>
          </cell>
          <cell r="F5280" t="str">
            <v>Worker Chair</v>
          </cell>
          <cell r="G5280">
            <v>2850</v>
          </cell>
          <cell r="H5280">
            <v>-308.75</v>
          </cell>
          <cell r="I5280">
            <v>2541.25</v>
          </cell>
        </row>
        <row r="5281">
          <cell r="A5281">
            <v>40003583</v>
          </cell>
          <cell r="B5281" t="str">
            <v>0</v>
          </cell>
          <cell r="C5281" t="str">
            <v>CIP1</v>
          </cell>
          <cell r="D5281" t="str">
            <v>M004</v>
          </cell>
          <cell r="E5281">
            <v>44173</v>
          </cell>
          <cell r="F5281" t="str">
            <v>Worker Chair</v>
          </cell>
          <cell r="G5281">
            <v>2850</v>
          </cell>
          <cell r="H5281">
            <v>-308.75</v>
          </cell>
          <cell r="I5281">
            <v>2541.25</v>
          </cell>
        </row>
        <row r="5282">
          <cell r="A5282">
            <v>40003584</v>
          </cell>
          <cell r="B5282" t="str">
            <v>0</v>
          </cell>
          <cell r="C5282" t="str">
            <v>CIP1</v>
          </cell>
          <cell r="D5282" t="str">
            <v>M004</v>
          </cell>
          <cell r="E5282">
            <v>44173</v>
          </cell>
          <cell r="F5282" t="str">
            <v>Worker Chair</v>
          </cell>
          <cell r="G5282">
            <v>2850</v>
          </cell>
          <cell r="H5282">
            <v>-308.75</v>
          </cell>
          <cell r="I5282">
            <v>2541.25</v>
          </cell>
        </row>
        <row r="5283">
          <cell r="A5283">
            <v>40003585</v>
          </cell>
          <cell r="B5283" t="str">
            <v>0</v>
          </cell>
          <cell r="C5283" t="str">
            <v>CIP1</v>
          </cell>
          <cell r="D5283" t="str">
            <v>M004</v>
          </cell>
          <cell r="E5283">
            <v>44173</v>
          </cell>
          <cell r="F5283" t="str">
            <v>Worker Chair</v>
          </cell>
          <cell r="G5283">
            <v>2850</v>
          </cell>
          <cell r="H5283">
            <v>-308.75</v>
          </cell>
          <cell r="I5283">
            <v>2541.25</v>
          </cell>
        </row>
        <row r="5284">
          <cell r="A5284">
            <v>40003586</v>
          </cell>
          <cell r="B5284" t="str">
            <v>0</v>
          </cell>
          <cell r="C5284" t="str">
            <v>CIP1</v>
          </cell>
          <cell r="D5284" t="str">
            <v>M004</v>
          </cell>
          <cell r="E5284">
            <v>44173</v>
          </cell>
          <cell r="F5284" t="str">
            <v>Worker Chair</v>
          </cell>
          <cell r="G5284">
            <v>2850</v>
          </cell>
          <cell r="H5284">
            <v>-308.75</v>
          </cell>
          <cell r="I5284">
            <v>2541.25</v>
          </cell>
        </row>
        <row r="5285">
          <cell r="A5285">
            <v>40003587</v>
          </cell>
          <cell r="B5285" t="str">
            <v>0</v>
          </cell>
          <cell r="C5285" t="str">
            <v>CIP1</v>
          </cell>
          <cell r="D5285" t="str">
            <v>M004</v>
          </cell>
          <cell r="E5285">
            <v>44173</v>
          </cell>
          <cell r="F5285" t="str">
            <v>Worker Chair</v>
          </cell>
          <cell r="G5285">
            <v>2850</v>
          </cell>
          <cell r="H5285">
            <v>-308.75</v>
          </cell>
          <cell r="I5285">
            <v>2541.25</v>
          </cell>
        </row>
        <row r="5286">
          <cell r="A5286">
            <v>40003588</v>
          </cell>
          <cell r="B5286" t="str">
            <v>0</v>
          </cell>
          <cell r="C5286" t="str">
            <v>CIP1</v>
          </cell>
          <cell r="D5286" t="str">
            <v>M004</v>
          </cell>
          <cell r="E5286">
            <v>44173</v>
          </cell>
          <cell r="F5286" t="str">
            <v>Worker Chair</v>
          </cell>
          <cell r="G5286">
            <v>2850</v>
          </cell>
          <cell r="H5286">
            <v>-308.75</v>
          </cell>
          <cell r="I5286">
            <v>2541.25</v>
          </cell>
        </row>
        <row r="5287">
          <cell r="A5287">
            <v>40003589</v>
          </cell>
          <cell r="B5287" t="str">
            <v>0</v>
          </cell>
          <cell r="C5287" t="str">
            <v>CIP1</v>
          </cell>
          <cell r="D5287" t="str">
            <v>M004</v>
          </cell>
          <cell r="E5287">
            <v>44173</v>
          </cell>
          <cell r="F5287" t="str">
            <v>Worker Chair</v>
          </cell>
          <cell r="G5287">
            <v>2850</v>
          </cell>
          <cell r="H5287">
            <v>-308.75</v>
          </cell>
          <cell r="I5287">
            <v>2541.25</v>
          </cell>
        </row>
        <row r="5288">
          <cell r="A5288">
            <v>40003590</v>
          </cell>
          <cell r="B5288" t="str">
            <v>0</v>
          </cell>
          <cell r="C5288" t="str">
            <v>CIP1</v>
          </cell>
          <cell r="D5288" t="str">
            <v>M004</v>
          </cell>
          <cell r="E5288">
            <v>44173</v>
          </cell>
          <cell r="F5288" t="str">
            <v>Worker Chair</v>
          </cell>
          <cell r="G5288">
            <v>2850</v>
          </cell>
          <cell r="H5288">
            <v>-308.75</v>
          </cell>
          <cell r="I5288">
            <v>2541.25</v>
          </cell>
        </row>
        <row r="5289">
          <cell r="A5289">
            <v>40003591</v>
          </cell>
          <cell r="B5289" t="str">
            <v>0</v>
          </cell>
          <cell r="C5289" t="str">
            <v>CIP1</v>
          </cell>
          <cell r="D5289" t="str">
            <v>M004</v>
          </cell>
          <cell r="E5289">
            <v>44173</v>
          </cell>
          <cell r="F5289" t="str">
            <v>Worker Chair</v>
          </cell>
          <cell r="G5289">
            <v>2850</v>
          </cell>
          <cell r="H5289">
            <v>-308.75</v>
          </cell>
          <cell r="I5289">
            <v>2541.25</v>
          </cell>
        </row>
        <row r="5290">
          <cell r="A5290">
            <v>40003592</v>
          </cell>
          <cell r="B5290" t="str">
            <v>0</v>
          </cell>
          <cell r="C5290" t="str">
            <v>CIP1</v>
          </cell>
          <cell r="D5290" t="str">
            <v>M004</v>
          </cell>
          <cell r="E5290">
            <v>44173</v>
          </cell>
          <cell r="F5290" t="str">
            <v>Worker Chair</v>
          </cell>
          <cell r="G5290">
            <v>2850</v>
          </cell>
          <cell r="H5290">
            <v>-308.75</v>
          </cell>
          <cell r="I5290">
            <v>2541.25</v>
          </cell>
        </row>
        <row r="5291">
          <cell r="A5291">
            <v>40003593</v>
          </cell>
          <cell r="B5291" t="str">
            <v>0</v>
          </cell>
          <cell r="C5291" t="str">
            <v>CIP1</v>
          </cell>
          <cell r="D5291" t="str">
            <v>M004</v>
          </cell>
          <cell r="E5291">
            <v>44173</v>
          </cell>
          <cell r="F5291" t="str">
            <v>Worker Chair</v>
          </cell>
          <cell r="G5291">
            <v>2850</v>
          </cell>
          <cell r="H5291">
            <v>-308.75</v>
          </cell>
          <cell r="I5291">
            <v>2541.25</v>
          </cell>
        </row>
        <row r="5292">
          <cell r="A5292">
            <v>40003594</v>
          </cell>
          <cell r="B5292" t="str">
            <v>0</v>
          </cell>
          <cell r="C5292" t="str">
            <v>CIP1</v>
          </cell>
          <cell r="D5292" t="str">
            <v>M004</v>
          </cell>
          <cell r="E5292">
            <v>44173</v>
          </cell>
          <cell r="F5292" t="str">
            <v>Worker Chair</v>
          </cell>
          <cell r="G5292">
            <v>2850</v>
          </cell>
          <cell r="H5292">
            <v>-308.75</v>
          </cell>
          <cell r="I5292">
            <v>2541.25</v>
          </cell>
        </row>
        <row r="5293">
          <cell r="A5293">
            <v>40003595</v>
          </cell>
          <cell r="B5293" t="str">
            <v>0</v>
          </cell>
          <cell r="C5293" t="str">
            <v>CIP1</v>
          </cell>
          <cell r="D5293" t="str">
            <v>M004</v>
          </cell>
          <cell r="E5293">
            <v>44173</v>
          </cell>
          <cell r="F5293" t="str">
            <v>Worker Chair</v>
          </cell>
          <cell r="G5293">
            <v>2850</v>
          </cell>
          <cell r="H5293">
            <v>-308.75</v>
          </cell>
          <cell r="I5293">
            <v>2541.25</v>
          </cell>
        </row>
        <row r="5294">
          <cell r="A5294">
            <v>40003596</v>
          </cell>
          <cell r="B5294" t="str">
            <v>0</v>
          </cell>
          <cell r="C5294" t="str">
            <v>CIP1</v>
          </cell>
          <cell r="D5294" t="str">
            <v>M004</v>
          </cell>
          <cell r="E5294">
            <v>44173</v>
          </cell>
          <cell r="F5294" t="str">
            <v>Worker Chair</v>
          </cell>
          <cell r="G5294">
            <v>2850</v>
          </cell>
          <cell r="H5294">
            <v>-308.75</v>
          </cell>
          <cell r="I5294">
            <v>2541.25</v>
          </cell>
        </row>
        <row r="5295">
          <cell r="A5295">
            <v>40003597</v>
          </cell>
          <cell r="B5295" t="str">
            <v>0</v>
          </cell>
          <cell r="C5295" t="str">
            <v>CIP1</v>
          </cell>
          <cell r="D5295" t="str">
            <v>M004</v>
          </cell>
          <cell r="E5295">
            <v>44173</v>
          </cell>
          <cell r="F5295" t="str">
            <v>Worker Chair</v>
          </cell>
          <cell r="G5295">
            <v>2850</v>
          </cell>
          <cell r="H5295">
            <v>-308.75</v>
          </cell>
          <cell r="I5295">
            <v>2541.25</v>
          </cell>
        </row>
        <row r="5296">
          <cell r="A5296">
            <v>40003598</v>
          </cell>
          <cell r="B5296" t="str">
            <v>0</v>
          </cell>
          <cell r="C5296" t="str">
            <v>CIP1</v>
          </cell>
          <cell r="D5296" t="str">
            <v>M004</v>
          </cell>
          <cell r="E5296">
            <v>44173</v>
          </cell>
          <cell r="F5296" t="str">
            <v>Worker Chair</v>
          </cell>
          <cell r="G5296">
            <v>2850</v>
          </cell>
          <cell r="H5296">
            <v>-308.75</v>
          </cell>
          <cell r="I5296">
            <v>2541.25</v>
          </cell>
        </row>
        <row r="5297">
          <cell r="A5297">
            <v>40003599</v>
          </cell>
          <cell r="B5297" t="str">
            <v>0</v>
          </cell>
          <cell r="C5297" t="str">
            <v>CIP1</v>
          </cell>
          <cell r="D5297" t="str">
            <v>M004</v>
          </cell>
          <cell r="E5297">
            <v>44173</v>
          </cell>
          <cell r="F5297" t="str">
            <v>Worker Chair</v>
          </cell>
          <cell r="G5297">
            <v>2850</v>
          </cell>
          <cell r="H5297">
            <v>-308.75</v>
          </cell>
          <cell r="I5297">
            <v>2541.25</v>
          </cell>
        </row>
        <row r="5298">
          <cell r="A5298">
            <v>40003600</v>
          </cell>
          <cell r="B5298" t="str">
            <v>0</v>
          </cell>
          <cell r="C5298" t="str">
            <v>CIP1</v>
          </cell>
          <cell r="D5298" t="str">
            <v>M004</v>
          </cell>
          <cell r="E5298">
            <v>44173</v>
          </cell>
          <cell r="F5298" t="str">
            <v>Worker Chair</v>
          </cell>
          <cell r="G5298">
            <v>2850</v>
          </cell>
          <cell r="H5298">
            <v>-308.75</v>
          </cell>
          <cell r="I5298">
            <v>2541.25</v>
          </cell>
        </row>
        <row r="5299">
          <cell r="A5299">
            <v>40003601</v>
          </cell>
          <cell r="B5299" t="str">
            <v>0</v>
          </cell>
          <cell r="C5299" t="str">
            <v>CIP1</v>
          </cell>
          <cell r="D5299" t="str">
            <v>M004</v>
          </cell>
          <cell r="E5299">
            <v>44173</v>
          </cell>
          <cell r="F5299" t="str">
            <v>Worker Chair</v>
          </cell>
          <cell r="G5299">
            <v>2850</v>
          </cell>
          <cell r="H5299">
            <v>-308.75</v>
          </cell>
          <cell r="I5299">
            <v>2541.25</v>
          </cell>
        </row>
        <row r="5300">
          <cell r="A5300">
            <v>40003602</v>
          </cell>
          <cell r="B5300" t="str">
            <v>0</v>
          </cell>
          <cell r="C5300" t="str">
            <v>CIP1</v>
          </cell>
          <cell r="D5300" t="str">
            <v>M004</v>
          </cell>
          <cell r="E5300">
            <v>44173</v>
          </cell>
          <cell r="F5300" t="str">
            <v>Worker Chair</v>
          </cell>
          <cell r="G5300">
            <v>2850</v>
          </cell>
          <cell r="H5300">
            <v>-308.75</v>
          </cell>
          <cell r="I5300">
            <v>2541.25</v>
          </cell>
        </row>
        <row r="5301">
          <cell r="A5301">
            <v>40003603</v>
          </cell>
          <cell r="B5301" t="str">
            <v>0</v>
          </cell>
          <cell r="C5301" t="str">
            <v>CIP1</v>
          </cell>
          <cell r="D5301" t="str">
            <v>M004</v>
          </cell>
          <cell r="E5301">
            <v>44173</v>
          </cell>
          <cell r="F5301" t="str">
            <v>Worker Chair</v>
          </cell>
          <cell r="G5301">
            <v>2850</v>
          </cell>
          <cell r="H5301">
            <v>-308.75</v>
          </cell>
          <cell r="I5301">
            <v>2541.25</v>
          </cell>
        </row>
        <row r="5302">
          <cell r="A5302">
            <v>40003604</v>
          </cell>
          <cell r="B5302" t="str">
            <v>0</v>
          </cell>
          <cell r="C5302" t="str">
            <v>CIP1</v>
          </cell>
          <cell r="D5302" t="str">
            <v>M004</v>
          </cell>
          <cell r="E5302">
            <v>44173</v>
          </cell>
          <cell r="F5302" t="str">
            <v>Worker Chair</v>
          </cell>
          <cell r="G5302">
            <v>2850</v>
          </cell>
          <cell r="H5302">
            <v>-308.75</v>
          </cell>
          <cell r="I5302">
            <v>2541.25</v>
          </cell>
        </row>
        <row r="5303">
          <cell r="A5303">
            <v>40003605</v>
          </cell>
          <cell r="B5303" t="str">
            <v>0</v>
          </cell>
          <cell r="C5303" t="str">
            <v>CIP1</v>
          </cell>
          <cell r="D5303" t="str">
            <v>M004</v>
          </cell>
          <cell r="E5303">
            <v>44173</v>
          </cell>
          <cell r="F5303" t="str">
            <v>Worker Chair</v>
          </cell>
          <cell r="G5303">
            <v>2850</v>
          </cell>
          <cell r="H5303">
            <v>-308.75</v>
          </cell>
          <cell r="I5303">
            <v>2541.25</v>
          </cell>
        </row>
        <row r="5304">
          <cell r="A5304">
            <v>40003606</v>
          </cell>
          <cell r="B5304" t="str">
            <v>0</v>
          </cell>
          <cell r="C5304" t="str">
            <v>CIP1</v>
          </cell>
          <cell r="D5304" t="str">
            <v>M004</v>
          </cell>
          <cell r="E5304">
            <v>44173</v>
          </cell>
          <cell r="F5304" t="str">
            <v>Worker Chair</v>
          </cell>
          <cell r="G5304">
            <v>2850</v>
          </cell>
          <cell r="H5304">
            <v>-308.75</v>
          </cell>
          <cell r="I5304">
            <v>2541.25</v>
          </cell>
        </row>
        <row r="5305">
          <cell r="A5305">
            <v>40003607</v>
          </cell>
          <cell r="B5305" t="str">
            <v>0</v>
          </cell>
          <cell r="C5305" t="str">
            <v>CIP1</v>
          </cell>
          <cell r="D5305" t="str">
            <v>M004</v>
          </cell>
          <cell r="E5305">
            <v>44173</v>
          </cell>
          <cell r="F5305" t="str">
            <v>Worker Chair</v>
          </cell>
          <cell r="G5305">
            <v>2850</v>
          </cell>
          <cell r="H5305">
            <v>-308.75</v>
          </cell>
          <cell r="I5305">
            <v>2541.25</v>
          </cell>
        </row>
        <row r="5306">
          <cell r="A5306">
            <v>40003608</v>
          </cell>
          <cell r="B5306" t="str">
            <v>0</v>
          </cell>
          <cell r="C5306" t="str">
            <v>CIP1</v>
          </cell>
          <cell r="D5306" t="str">
            <v>M004</v>
          </cell>
          <cell r="E5306">
            <v>44173</v>
          </cell>
          <cell r="F5306" t="str">
            <v>Worker Chair</v>
          </cell>
          <cell r="G5306">
            <v>2850</v>
          </cell>
          <cell r="H5306">
            <v>-308.75</v>
          </cell>
          <cell r="I5306">
            <v>2541.25</v>
          </cell>
        </row>
        <row r="5307">
          <cell r="A5307">
            <v>40003609</v>
          </cell>
          <cell r="B5307" t="str">
            <v>0</v>
          </cell>
          <cell r="C5307" t="str">
            <v>CIP1</v>
          </cell>
          <cell r="D5307" t="str">
            <v>M004</v>
          </cell>
          <cell r="E5307">
            <v>44173</v>
          </cell>
          <cell r="F5307" t="str">
            <v>Worker Chair</v>
          </cell>
          <cell r="G5307">
            <v>2850</v>
          </cell>
          <cell r="H5307">
            <v>-308.75</v>
          </cell>
          <cell r="I5307">
            <v>2541.25</v>
          </cell>
        </row>
        <row r="5308">
          <cell r="A5308">
            <v>40003610</v>
          </cell>
          <cell r="B5308" t="str">
            <v>0</v>
          </cell>
          <cell r="C5308" t="str">
            <v>CIP1</v>
          </cell>
          <cell r="D5308" t="str">
            <v>M004</v>
          </cell>
          <cell r="E5308">
            <v>44173</v>
          </cell>
          <cell r="F5308" t="str">
            <v>Worker Chair</v>
          </cell>
          <cell r="G5308">
            <v>2850</v>
          </cell>
          <cell r="H5308">
            <v>-308.75</v>
          </cell>
          <cell r="I5308">
            <v>2541.25</v>
          </cell>
        </row>
        <row r="5309">
          <cell r="A5309">
            <v>40003611</v>
          </cell>
          <cell r="B5309" t="str">
            <v>0</v>
          </cell>
          <cell r="C5309" t="str">
            <v>CIP1</v>
          </cell>
          <cell r="D5309" t="str">
            <v>M004</v>
          </cell>
          <cell r="E5309">
            <v>44173</v>
          </cell>
          <cell r="F5309" t="str">
            <v>Worker Chair</v>
          </cell>
          <cell r="G5309">
            <v>2850</v>
          </cell>
          <cell r="H5309">
            <v>-308.75</v>
          </cell>
          <cell r="I5309">
            <v>2541.25</v>
          </cell>
        </row>
        <row r="5310">
          <cell r="A5310">
            <v>40003612</v>
          </cell>
          <cell r="B5310" t="str">
            <v>0</v>
          </cell>
          <cell r="C5310" t="str">
            <v>CIP1</v>
          </cell>
          <cell r="D5310" t="str">
            <v>M004</v>
          </cell>
          <cell r="E5310">
            <v>44173</v>
          </cell>
          <cell r="F5310" t="str">
            <v>Worker Chair</v>
          </cell>
          <cell r="G5310">
            <v>2850</v>
          </cell>
          <cell r="H5310">
            <v>-308.75</v>
          </cell>
          <cell r="I5310">
            <v>2541.25</v>
          </cell>
        </row>
        <row r="5311">
          <cell r="A5311">
            <v>40003613</v>
          </cell>
          <cell r="B5311" t="str">
            <v>0</v>
          </cell>
          <cell r="C5311" t="str">
            <v>CIP1</v>
          </cell>
          <cell r="D5311" t="str">
            <v>M004</v>
          </cell>
          <cell r="E5311">
            <v>44173</v>
          </cell>
          <cell r="F5311" t="str">
            <v>Worker Chair</v>
          </cell>
          <cell r="G5311">
            <v>2850</v>
          </cell>
          <cell r="H5311">
            <v>-308.75</v>
          </cell>
          <cell r="I5311">
            <v>2541.25</v>
          </cell>
        </row>
        <row r="5312">
          <cell r="A5312">
            <v>40003614</v>
          </cell>
          <cell r="B5312" t="str">
            <v>0</v>
          </cell>
          <cell r="C5312" t="str">
            <v>CIP1</v>
          </cell>
          <cell r="D5312" t="str">
            <v>M004</v>
          </cell>
          <cell r="E5312">
            <v>44173</v>
          </cell>
          <cell r="F5312" t="str">
            <v>Worker Chair</v>
          </cell>
          <cell r="G5312">
            <v>2850</v>
          </cell>
          <cell r="H5312">
            <v>-308.75</v>
          </cell>
          <cell r="I5312">
            <v>2541.25</v>
          </cell>
        </row>
        <row r="5313">
          <cell r="A5313">
            <v>40003615</v>
          </cell>
          <cell r="B5313" t="str">
            <v>0</v>
          </cell>
          <cell r="C5313" t="str">
            <v>CIP1</v>
          </cell>
          <cell r="D5313" t="str">
            <v>M004</v>
          </cell>
          <cell r="E5313">
            <v>44173</v>
          </cell>
          <cell r="F5313" t="str">
            <v>Worker Chair</v>
          </cell>
          <cell r="G5313">
            <v>2850</v>
          </cell>
          <cell r="H5313">
            <v>-308.75</v>
          </cell>
          <cell r="I5313">
            <v>2541.25</v>
          </cell>
        </row>
        <row r="5314">
          <cell r="A5314">
            <v>40003616</v>
          </cell>
          <cell r="B5314" t="str">
            <v>0</v>
          </cell>
          <cell r="C5314" t="str">
            <v>CIP1</v>
          </cell>
          <cell r="D5314" t="str">
            <v>M004</v>
          </cell>
          <cell r="E5314">
            <v>44173</v>
          </cell>
          <cell r="F5314" t="str">
            <v>Worker Chair</v>
          </cell>
          <cell r="G5314">
            <v>2850</v>
          </cell>
          <cell r="H5314">
            <v>-308.75</v>
          </cell>
          <cell r="I5314">
            <v>2541.25</v>
          </cell>
        </row>
        <row r="5315">
          <cell r="A5315">
            <v>40003617</v>
          </cell>
          <cell r="B5315" t="str">
            <v>0</v>
          </cell>
          <cell r="C5315" t="str">
            <v>CIP1</v>
          </cell>
          <cell r="D5315" t="str">
            <v>M004</v>
          </cell>
          <cell r="E5315">
            <v>44173</v>
          </cell>
          <cell r="F5315" t="str">
            <v>Worker Chair</v>
          </cell>
          <cell r="G5315">
            <v>2850</v>
          </cell>
          <cell r="H5315">
            <v>-308.75</v>
          </cell>
          <cell r="I5315">
            <v>2541.25</v>
          </cell>
        </row>
        <row r="5316">
          <cell r="A5316">
            <v>40003618</v>
          </cell>
          <cell r="B5316" t="str">
            <v>0</v>
          </cell>
          <cell r="C5316" t="str">
            <v>CIP1</v>
          </cell>
          <cell r="D5316" t="str">
            <v>M004</v>
          </cell>
          <cell r="E5316">
            <v>44173</v>
          </cell>
          <cell r="F5316" t="str">
            <v>Worker Chair</v>
          </cell>
          <cell r="G5316">
            <v>2850</v>
          </cell>
          <cell r="H5316">
            <v>-308.75</v>
          </cell>
          <cell r="I5316">
            <v>2541.25</v>
          </cell>
        </row>
        <row r="5317">
          <cell r="A5317">
            <v>40003619</v>
          </cell>
          <cell r="B5317" t="str">
            <v>0</v>
          </cell>
          <cell r="C5317" t="str">
            <v>CIP1</v>
          </cell>
          <cell r="D5317" t="str">
            <v>M004</v>
          </cell>
          <cell r="E5317">
            <v>44173</v>
          </cell>
          <cell r="F5317" t="str">
            <v>Worker Chair</v>
          </cell>
          <cell r="G5317">
            <v>2850</v>
          </cell>
          <cell r="H5317">
            <v>-308.75</v>
          </cell>
          <cell r="I5317">
            <v>2541.25</v>
          </cell>
        </row>
        <row r="5318">
          <cell r="A5318">
            <v>40003620</v>
          </cell>
          <cell r="B5318" t="str">
            <v>0</v>
          </cell>
          <cell r="C5318" t="str">
            <v>CIP1</v>
          </cell>
          <cell r="D5318" t="str">
            <v>M004</v>
          </cell>
          <cell r="E5318">
            <v>44173</v>
          </cell>
          <cell r="F5318" t="str">
            <v>Worker Chair</v>
          </cell>
          <cell r="G5318">
            <v>2850</v>
          </cell>
          <cell r="H5318">
            <v>-308.75</v>
          </cell>
          <cell r="I5318">
            <v>2541.25</v>
          </cell>
        </row>
        <row r="5319">
          <cell r="A5319">
            <v>40003621</v>
          </cell>
          <cell r="B5319" t="str">
            <v>0</v>
          </cell>
          <cell r="C5319" t="str">
            <v>CIP1</v>
          </cell>
          <cell r="D5319" t="str">
            <v>M004</v>
          </cell>
          <cell r="E5319">
            <v>44173</v>
          </cell>
          <cell r="F5319" t="str">
            <v>Worker Chair</v>
          </cell>
          <cell r="G5319">
            <v>2850</v>
          </cell>
          <cell r="H5319">
            <v>-308.75</v>
          </cell>
          <cell r="I5319">
            <v>2541.25</v>
          </cell>
        </row>
        <row r="5320">
          <cell r="A5320">
            <v>40003622</v>
          </cell>
          <cell r="B5320" t="str">
            <v>0</v>
          </cell>
          <cell r="C5320" t="str">
            <v>CIP1</v>
          </cell>
          <cell r="D5320" t="str">
            <v>M004</v>
          </cell>
          <cell r="E5320">
            <v>44173</v>
          </cell>
          <cell r="F5320" t="str">
            <v>Worker Chair</v>
          </cell>
          <cell r="G5320">
            <v>2850</v>
          </cell>
          <cell r="H5320">
            <v>-308.75</v>
          </cell>
          <cell r="I5320">
            <v>2541.25</v>
          </cell>
        </row>
        <row r="5321">
          <cell r="A5321">
            <v>40003623</v>
          </cell>
          <cell r="B5321" t="str">
            <v>0</v>
          </cell>
          <cell r="C5321" t="str">
            <v>CIP1</v>
          </cell>
          <cell r="D5321" t="str">
            <v>M004</v>
          </cell>
          <cell r="E5321">
            <v>44173</v>
          </cell>
          <cell r="F5321" t="str">
            <v>Worker Chair</v>
          </cell>
          <cell r="G5321">
            <v>2850</v>
          </cell>
          <cell r="H5321">
            <v>-308.75</v>
          </cell>
          <cell r="I5321">
            <v>2541.25</v>
          </cell>
        </row>
        <row r="5322">
          <cell r="A5322">
            <v>40003624</v>
          </cell>
          <cell r="B5322" t="str">
            <v>0</v>
          </cell>
          <cell r="C5322" t="str">
            <v>CIP1</v>
          </cell>
          <cell r="D5322" t="str">
            <v>M004</v>
          </cell>
          <cell r="E5322">
            <v>44173</v>
          </cell>
          <cell r="F5322" t="str">
            <v>Worker Chair</v>
          </cell>
          <cell r="G5322">
            <v>2850</v>
          </cell>
          <cell r="H5322">
            <v>-308.75</v>
          </cell>
          <cell r="I5322">
            <v>2541.25</v>
          </cell>
        </row>
        <row r="5323">
          <cell r="A5323">
            <v>40003625</v>
          </cell>
          <cell r="B5323" t="str">
            <v>0</v>
          </cell>
          <cell r="C5323" t="str">
            <v>CIP1</v>
          </cell>
          <cell r="D5323" t="str">
            <v>M004</v>
          </cell>
          <cell r="E5323">
            <v>44173</v>
          </cell>
          <cell r="F5323" t="str">
            <v>Worker Chair</v>
          </cell>
          <cell r="G5323">
            <v>2850</v>
          </cell>
          <cell r="H5323">
            <v>-308.75</v>
          </cell>
          <cell r="I5323">
            <v>2541.25</v>
          </cell>
        </row>
        <row r="5324">
          <cell r="A5324">
            <v>40003626</v>
          </cell>
          <cell r="B5324" t="str">
            <v>0</v>
          </cell>
          <cell r="C5324" t="str">
            <v>CIP1</v>
          </cell>
          <cell r="D5324" t="str">
            <v>M004</v>
          </cell>
          <cell r="E5324">
            <v>44173</v>
          </cell>
          <cell r="F5324" t="str">
            <v>Worker Chair</v>
          </cell>
          <cell r="G5324">
            <v>2850</v>
          </cell>
          <cell r="H5324">
            <v>-308.75</v>
          </cell>
          <cell r="I5324">
            <v>2541.25</v>
          </cell>
        </row>
        <row r="5325">
          <cell r="A5325">
            <v>40003627</v>
          </cell>
          <cell r="B5325" t="str">
            <v>0</v>
          </cell>
          <cell r="C5325" t="str">
            <v>CIP1</v>
          </cell>
          <cell r="D5325" t="str">
            <v>M004</v>
          </cell>
          <cell r="E5325">
            <v>44173</v>
          </cell>
          <cell r="F5325" t="str">
            <v>Worker Chair</v>
          </cell>
          <cell r="G5325">
            <v>2850</v>
          </cell>
          <cell r="H5325">
            <v>-308.75</v>
          </cell>
          <cell r="I5325">
            <v>2541.25</v>
          </cell>
        </row>
        <row r="5326">
          <cell r="A5326">
            <v>40003628</v>
          </cell>
          <cell r="B5326" t="str">
            <v>0</v>
          </cell>
          <cell r="C5326" t="str">
            <v>CIP1</v>
          </cell>
          <cell r="D5326" t="str">
            <v>M004</v>
          </cell>
          <cell r="E5326">
            <v>44173</v>
          </cell>
          <cell r="F5326" t="str">
            <v>Worker Chair</v>
          </cell>
          <cell r="G5326">
            <v>2850</v>
          </cell>
          <cell r="H5326">
            <v>-308.75</v>
          </cell>
          <cell r="I5326">
            <v>2541.25</v>
          </cell>
        </row>
        <row r="5327">
          <cell r="A5327">
            <v>40003629</v>
          </cell>
          <cell r="B5327" t="str">
            <v>0</v>
          </cell>
          <cell r="C5327" t="str">
            <v>CIP1</v>
          </cell>
          <cell r="D5327" t="str">
            <v>M004</v>
          </cell>
          <cell r="E5327">
            <v>44173</v>
          </cell>
          <cell r="F5327" t="str">
            <v>Worker Chair</v>
          </cell>
          <cell r="G5327">
            <v>2850</v>
          </cell>
          <cell r="H5327">
            <v>-308.75</v>
          </cell>
          <cell r="I5327">
            <v>2541.25</v>
          </cell>
        </row>
        <row r="5328">
          <cell r="A5328">
            <v>40003630</v>
          </cell>
          <cell r="B5328" t="str">
            <v>0</v>
          </cell>
          <cell r="C5328" t="str">
            <v>CIP1</v>
          </cell>
          <cell r="D5328" t="str">
            <v>M004</v>
          </cell>
          <cell r="E5328">
            <v>44173</v>
          </cell>
          <cell r="F5328" t="str">
            <v>Worker Chair</v>
          </cell>
          <cell r="G5328">
            <v>2850</v>
          </cell>
          <cell r="H5328">
            <v>-308.75</v>
          </cell>
          <cell r="I5328">
            <v>2541.25</v>
          </cell>
        </row>
        <row r="5329">
          <cell r="A5329">
            <v>40003631</v>
          </cell>
          <cell r="B5329" t="str">
            <v>0</v>
          </cell>
          <cell r="C5329" t="str">
            <v>CIP1</v>
          </cell>
          <cell r="D5329" t="str">
            <v>M004</v>
          </cell>
          <cell r="E5329">
            <v>44173</v>
          </cell>
          <cell r="F5329" t="str">
            <v>Worker Chair</v>
          </cell>
          <cell r="G5329">
            <v>2850</v>
          </cell>
          <cell r="H5329">
            <v>-308.75</v>
          </cell>
          <cell r="I5329">
            <v>2541.25</v>
          </cell>
        </row>
        <row r="5330">
          <cell r="A5330">
            <v>40003632</v>
          </cell>
          <cell r="B5330" t="str">
            <v>0</v>
          </cell>
          <cell r="C5330" t="str">
            <v>CIP1</v>
          </cell>
          <cell r="D5330" t="str">
            <v>M004</v>
          </cell>
          <cell r="E5330">
            <v>44173</v>
          </cell>
          <cell r="F5330" t="str">
            <v>Worker Chair</v>
          </cell>
          <cell r="G5330">
            <v>2850</v>
          </cell>
          <cell r="H5330">
            <v>-308.75</v>
          </cell>
          <cell r="I5330">
            <v>2541.25</v>
          </cell>
        </row>
        <row r="5331">
          <cell r="A5331">
            <v>40003633</v>
          </cell>
          <cell r="B5331" t="str">
            <v>0</v>
          </cell>
          <cell r="C5331" t="str">
            <v>CIP1</v>
          </cell>
          <cell r="D5331" t="str">
            <v>M004</v>
          </cell>
          <cell r="E5331">
            <v>44173</v>
          </cell>
          <cell r="F5331" t="str">
            <v>Worker Chair</v>
          </cell>
          <cell r="G5331">
            <v>2850</v>
          </cell>
          <cell r="H5331">
            <v>-308.75</v>
          </cell>
          <cell r="I5331">
            <v>2541.25</v>
          </cell>
        </row>
        <row r="5332">
          <cell r="A5332">
            <v>40003634</v>
          </cell>
          <cell r="B5332" t="str">
            <v>0</v>
          </cell>
          <cell r="C5332" t="str">
            <v>CIP1</v>
          </cell>
          <cell r="D5332" t="str">
            <v>M004</v>
          </cell>
          <cell r="E5332">
            <v>44173</v>
          </cell>
          <cell r="F5332" t="str">
            <v>Worker Chair</v>
          </cell>
          <cell r="G5332">
            <v>2850</v>
          </cell>
          <cell r="H5332">
            <v>-308.75</v>
          </cell>
          <cell r="I5332">
            <v>2541.25</v>
          </cell>
        </row>
        <row r="5333">
          <cell r="A5333">
            <v>40003635</v>
          </cell>
          <cell r="B5333" t="str">
            <v>0</v>
          </cell>
          <cell r="C5333" t="str">
            <v>CIP1</v>
          </cell>
          <cell r="D5333" t="str">
            <v>M004</v>
          </cell>
          <cell r="E5333">
            <v>44173</v>
          </cell>
          <cell r="F5333" t="str">
            <v>Worker Chair</v>
          </cell>
          <cell r="G5333">
            <v>2850</v>
          </cell>
          <cell r="H5333">
            <v>-308.75</v>
          </cell>
          <cell r="I5333">
            <v>2541.25</v>
          </cell>
        </row>
        <row r="5334">
          <cell r="A5334">
            <v>40003636</v>
          </cell>
          <cell r="B5334" t="str">
            <v>0</v>
          </cell>
          <cell r="C5334" t="str">
            <v>CIP1</v>
          </cell>
          <cell r="D5334" t="str">
            <v>M004</v>
          </cell>
          <cell r="E5334">
            <v>44173</v>
          </cell>
          <cell r="F5334" t="str">
            <v>Worker Chair</v>
          </cell>
          <cell r="G5334">
            <v>2850</v>
          </cell>
          <cell r="H5334">
            <v>-308.75</v>
          </cell>
          <cell r="I5334">
            <v>2541.25</v>
          </cell>
        </row>
        <row r="5335">
          <cell r="A5335">
            <v>40003637</v>
          </cell>
          <cell r="B5335" t="str">
            <v>0</v>
          </cell>
          <cell r="C5335" t="str">
            <v>CIP1</v>
          </cell>
          <cell r="D5335" t="str">
            <v>M004</v>
          </cell>
          <cell r="E5335">
            <v>44173</v>
          </cell>
          <cell r="F5335" t="str">
            <v>Worker Chair</v>
          </cell>
          <cell r="G5335">
            <v>2850</v>
          </cell>
          <cell r="H5335">
            <v>-308.75</v>
          </cell>
          <cell r="I5335">
            <v>2541.25</v>
          </cell>
        </row>
        <row r="5336">
          <cell r="A5336">
            <v>40003638</v>
          </cell>
          <cell r="B5336" t="str">
            <v>0</v>
          </cell>
          <cell r="C5336" t="str">
            <v>CIP1</v>
          </cell>
          <cell r="D5336" t="str">
            <v>M004</v>
          </cell>
          <cell r="E5336">
            <v>44173</v>
          </cell>
          <cell r="F5336" t="str">
            <v>Worker Chair</v>
          </cell>
          <cell r="G5336">
            <v>2850</v>
          </cell>
          <cell r="H5336">
            <v>-308.75</v>
          </cell>
          <cell r="I5336">
            <v>2541.25</v>
          </cell>
        </row>
        <row r="5337">
          <cell r="A5337">
            <v>40003639</v>
          </cell>
          <cell r="B5337" t="str">
            <v>0</v>
          </cell>
          <cell r="C5337" t="str">
            <v>CIP1</v>
          </cell>
          <cell r="D5337" t="str">
            <v>M004</v>
          </cell>
          <cell r="E5337">
            <v>44173</v>
          </cell>
          <cell r="F5337" t="str">
            <v>Worker Chair</v>
          </cell>
          <cell r="G5337">
            <v>2850</v>
          </cell>
          <cell r="H5337">
            <v>-308.75</v>
          </cell>
          <cell r="I5337">
            <v>2541.25</v>
          </cell>
        </row>
        <row r="5338">
          <cell r="A5338">
            <v>40003640</v>
          </cell>
          <cell r="B5338" t="str">
            <v>0</v>
          </cell>
          <cell r="C5338" t="str">
            <v>CIP1</v>
          </cell>
          <cell r="D5338" t="str">
            <v>M004</v>
          </cell>
          <cell r="E5338">
            <v>44173</v>
          </cell>
          <cell r="F5338" t="str">
            <v>Worker Chair</v>
          </cell>
          <cell r="G5338">
            <v>2850</v>
          </cell>
          <cell r="H5338">
            <v>-308.75</v>
          </cell>
          <cell r="I5338">
            <v>2541.25</v>
          </cell>
        </row>
        <row r="5339">
          <cell r="A5339">
            <v>40003641</v>
          </cell>
          <cell r="B5339" t="str">
            <v>0</v>
          </cell>
          <cell r="C5339" t="str">
            <v>CIP1</v>
          </cell>
          <cell r="D5339" t="str">
            <v>M004</v>
          </cell>
          <cell r="E5339">
            <v>44173</v>
          </cell>
          <cell r="F5339" t="str">
            <v>Worker Chair</v>
          </cell>
          <cell r="G5339">
            <v>2850</v>
          </cell>
          <cell r="H5339">
            <v>-308.75</v>
          </cell>
          <cell r="I5339">
            <v>2541.25</v>
          </cell>
        </row>
        <row r="5340">
          <cell r="A5340">
            <v>40003642</v>
          </cell>
          <cell r="B5340" t="str">
            <v>0</v>
          </cell>
          <cell r="C5340" t="str">
            <v>CIP1</v>
          </cell>
          <cell r="D5340" t="str">
            <v>M004</v>
          </cell>
          <cell r="E5340">
            <v>44173</v>
          </cell>
          <cell r="F5340" t="str">
            <v>Worker Chair</v>
          </cell>
          <cell r="G5340">
            <v>2850</v>
          </cell>
          <cell r="H5340">
            <v>-308.75</v>
          </cell>
          <cell r="I5340">
            <v>2541.25</v>
          </cell>
        </row>
        <row r="5341">
          <cell r="A5341">
            <v>40003643</v>
          </cell>
          <cell r="B5341" t="str">
            <v>0</v>
          </cell>
          <cell r="C5341" t="str">
            <v>CIP1</v>
          </cell>
          <cell r="D5341" t="str">
            <v>M004</v>
          </cell>
          <cell r="E5341">
            <v>44173</v>
          </cell>
          <cell r="F5341" t="str">
            <v>Worker Chair</v>
          </cell>
          <cell r="G5341">
            <v>2850</v>
          </cell>
          <cell r="H5341">
            <v>-308.75</v>
          </cell>
          <cell r="I5341">
            <v>2541.25</v>
          </cell>
        </row>
        <row r="5342">
          <cell r="A5342">
            <v>40003644</v>
          </cell>
          <cell r="B5342" t="str">
            <v>0</v>
          </cell>
          <cell r="C5342" t="str">
            <v>CIP1</v>
          </cell>
          <cell r="D5342" t="str">
            <v>M004</v>
          </cell>
          <cell r="E5342">
            <v>44173</v>
          </cell>
          <cell r="F5342" t="str">
            <v>Worker Chair</v>
          </cell>
          <cell r="G5342">
            <v>2850</v>
          </cell>
          <cell r="H5342">
            <v>-308.75</v>
          </cell>
          <cell r="I5342">
            <v>2541.25</v>
          </cell>
        </row>
        <row r="5343">
          <cell r="A5343">
            <v>40003645</v>
          </cell>
          <cell r="B5343" t="str">
            <v>0</v>
          </cell>
          <cell r="C5343" t="str">
            <v>CIP1</v>
          </cell>
          <cell r="D5343" t="str">
            <v>M004</v>
          </cell>
          <cell r="E5343">
            <v>44173</v>
          </cell>
          <cell r="F5343" t="str">
            <v>Worker Chair</v>
          </cell>
          <cell r="G5343">
            <v>2850</v>
          </cell>
          <cell r="H5343">
            <v>-308.75</v>
          </cell>
          <cell r="I5343">
            <v>2541.25</v>
          </cell>
        </row>
        <row r="5344">
          <cell r="A5344">
            <v>40003646</v>
          </cell>
          <cell r="B5344" t="str">
            <v>0</v>
          </cell>
          <cell r="C5344" t="str">
            <v>CIP1</v>
          </cell>
          <cell r="D5344" t="str">
            <v>M004</v>
          </cell>
          <cell r="E5344">
            <v>44173</v>
          </cell>
          <cell r="F5344" t="str">
            <v>Worker Chair</v>
          </cell>
          <cell r="G5344">
            <v>2850</v>
          </cell>
          <cell r="H5344">
            <v>-308.75</v>
          </cell>
          <cell r="I5344">
            <v>2541.25</v>
          </cell>
        </row>
        <row r="5345">
          <cell r="A5345">
            <v>40003647</v>
          </cell>
          <cell r="B5345" t="str">
            <v>0</v>
          </cell>
          <cell r="C5345" t="str">
            <v>CIP1</v>
          </cell>
          <cell r="D5345" t="str">
            <v>M004</v>
          </cell>
          <cell r="E5345">
            <v>44173</v>
          </cell>
          <cell r="F5345" t="str">
            <v>Worker Chair</v>
          </cell>
          <cell r="G5345">
            <v>2850</v>
          </cell>
          <cell r="H5345">
            <v>-308.75</v>
          </cell>
          <cell r="I5345">
            <v>2541.25</v>
          </cell>
        </row>
        <row r="5346">
          <cell r="A5346">
            <v>40003648</v>
          </cell>
          <cell r="B5346" t="str">
            <v>0</v>
          </cell>
          <cell r="C5346" t="str">
            <v>CIP1</v>
          </cell>
          <cell r="D5346" t="str">
            <v>M004</v>
          </cell>
          <cell r="E5346">
            <v>44173</v>
          </cell>
          <cell r="F5346" t="str">
            <v>Worker Chair</v>
          </cell>
          <cell r="G5346">
            <v>2850</v>
          </cell>
          <cell r="H5346">
            <v>-308.75</v>
          </cell>
          <cell r="I5346">
            <v>2541.25</v>
          </cell>
        </row>
        <row r="5347">
          <cell r="A5347">
            <v>40003649</v>
          </cell>
          <cell r="B5347" t="str">
            <v>0</v>
          </cell>
          <cell r="C5347" t="str">
            <v>CIP1</v>
          </cell>
          <cell r="D5347" t="str">
            <v>M004</v>
          </cell>
          <cell r="E5347">
            <v>44173</v>
          </cell>
          <cell r="F5347" t="str">
            <v>Worker Chair</v>
          </cell>
          <cell r="G5347">
            <v>2850</v>
          </cell>
          <cell r="H5347">
            <v>-308.75</v>
          </cell>
          <cell r="I5347">
            <v>2541.25</v>
          </cell>
        </row>
        <row r="5348">
          <cell r="A5348">
            <v>40003650</v>
          </cell>
          <cell r="B5348" t="str">
            <v>0</v>
          </cell>
          <cell r="C5348" t="str">
            <v>CIP1</v>
          </cell>
          <cell r="D5348" t="str">
            <v>M004</v>
          </cell>
          <cell r="E5348">
            <v>44173</v>
          </cell>
          <cell r="F5348" t="str">
            <v>Worker Chair</v>
          </cell>
          <cell r="G5348">
            <v>2850</v>
          </cell>
          <cell r="H5348">
            <v>-308.75</v>
          </cell>
          <cell r="I5348">
            <v>2541.25</v>
          </cell>
        </row>
        <row r="5349">
          <cell r="A5349">
            <v>40003651</v>
          </cell>
          <cell r="B5349" t="str">
            <v>0</v>
          </cell>
          <cell r="C5349" t="str">
            <v>CIP1</v>
          </cell>
          <cell r="D5349" t="str">
            <v>M004</v>
          </cell>
          <cell r="E5349">
            <v>44173</v>
          </cell>
          <cell r="F5349" t="str">
            <v>Worker Chair</v>
          </cell>
          <cell r="G5349">
            <v>2850</v>
          </cell>
          <cell r="H5349">
            <v>-308.75</v>
          </cell>
          <cell r="I5349">
            <v>2541.25</v>
          </cell>
        </row>
        <row r="5350">
          <cell r="A5350">
            <v>40003652</v>
          </cell>
          <cell r="B5350" t="str">
            <v>0</v>
          </cell>
          <cell r="C5350" t="str">
            <v>CIP1</v>
          </cell>
          <cell r="D5350" t="str">
            <v>M004</v>
          </cell>
          <cell r="E5350">
            <v>44173</v>
          </cell>
          <cell r="F5350" t="str">
            <v>Worker Chair</v>
          </cell>
          <cell r="G5350">
            <v>2850</v>
          </cell>
          <cell r="H5350">
            <v>-308.75</v>
          </cell>
          <cell r="I5350">
            <v>2541.25</v>
          </cell>
        </row>
        <row r="5351">
          <cell r="A5351">
            <v>40003653</v>
          </cell>
          <cell r="B5351" t="str">
            <v>0</v>
          </cell>
          <cell r="C5351" t="str">
            <v>CIP1</v>
          </cell>
          <cell r="D5351" t="str">
            <v>M004</v>
          </cell>
          <cell r="E5351">
            <v>44173</v>
          </cell>
          <cell r="F5351" t="str">
            <v>Worker Chair</v>
          </cell>
          <cell r="G5351">
            <v>2850</v>
          </cell>
          <cell r="H5351">
            <v>-308.75</v>
          </cell>
          <cell r="I5351">
            <v>2541.25</v>
          </cell>
        </row>
        <row r="5352">
          <cell r="A5352">
            <v>40003654</v>
          </cell>
          <cell r="B5352" t="str">
            <v>0</v>
          </cell>
          <cell r="C5352" t="str">
            <v>CIP1</v>
          </cell>
          <cell r="D5352" t="str">
            <v>M004</v>
          </cell>
          <cell r="E5352">
            <v>44173</v>
          </cell>
          <cell r="F5352" t="str">
            <v>Worker Chair</v>
          </cell>
          <cell r="G5352">
            <v>2850</v>
          </cell>
          <cell r="H5352">
            <v>-308.75</v>
          </cell>
          <cell r="I5352">
            <v>2541.25</v>
          </cell>
        </row>
        <row r="5353">
          <cell r="A5353">
            <v>40003655</v>
          </cell>
          <cell r="B5353" t="str">
            <v>0</v>
          </cell>
          <cell r="C5353" t="str">
            <v>CIP1</v>
          </cell>
          <cell r="D5353" t="str">
            <v>M004</v>
          </cell>
          <cell r="E5353">
            <v>44173</v>
          </cell>
          <cell r="F5353" t="str">
            <v>Worker Chair</v>
          </cell>
          <cell r="G5353">
            <v>2850</v>
          </cell>
          <cell r="H5353">
            <v>-308.75</v>
          </cell>
          <cell r="I5353">
            <v>2541.25</v>
          </cell>
        </row>
        <row r="5354">
          <cell r="A5354">
            <v>40003656</v>
          </cell>
          <cell r="B5354" t="str">
            <v>0</v>
          </cell>
          <cell r="C5354" t="str">
            <v>CIP1</v>
          </cell>
          <cell r="D5354" t="str">
            <v>M004</v>
          </cell>
          <cell r="E5354">
            <v>44173</v>
          </cell>
          <cell r="F5354" t="str">
            <v>Worker Chair</v>
          </cell>
          <cell r="G5354">
            <v>2850</v>
          </cell>
          <cell r="H5354">
            <v>-308.75</v>
          </cell>
          <cell r="I5354">
            <v>2541.25</v>
          </cell>
        </row>
        <row r="5355">
          <cell r="A5355">
            <v>40003657</v>
          </cell>
          <cell r="B5355" t="str">
            <v>0</v>
          </cell>
          <cell r="C5355" t="str">
            <v>CIP1</v>
          </cell>
          <cell r="D5355" t="str">
            <v>M004</v>
          </cell>
          <cell r="E5355">
            <v>44173</v>
          </cell>
          <cell r="F5355" t="str">
            <v>Worker Chair</v>
          </cell>
          <cell r="G5355">
            <v>2850</v>
          </cell>
          <cell r="H5355">
            <v>-308.75</v>
          </cell>
          <cell r="I5355">
            <v>2541.25</v>
          </cell>
        </row>
        <row r="5356">
          <cell r="A5356">
            <v>40003658</v>
          </cell>
          <cell r="B5356" t="str">
            <v>0</v>
          </cell>
          <cell r="C5356" t="str">
            <v>CIP1</v>
          </cell>
          <cell r="D5356" t="str">
            <v>M004</v>
          </cell>
          <cell r="E5356">
            <v>44173</v>
          </cell>
          <cell r="F5356" t="str">
            <v>Worker Chair</v>
          </cell>
          <cell r="G5356">
            <v>2850</v>
          </cell>
          <cell r="H5356">
            <v>-308.75</v>
          </cell>
          <cell r="I5356">
            <v>2541.25</v>
          </cell>
        </row>
        <row r="5357">
          <cell r="A5357">
            <v>40003659</v>
          </cell>
          <cell r="B5357" t="str">
            <v>0</v>
          </cell>
          <cell r="C5357" t="str">
            <v>CIP1</v>
          </cell>
          <cell r="D5357" t="str">
            <v>M004</v>
          </cell>
          <cell r="E5357">
            <v>44173</v>
          </cell>
          <cell r="F5357" t="str">
            <v>Worker Chair</v>
          </cell>
          <cell r="G5357">
            <v>2850</v>
          </cell>
          <cell r="H5357">
            <v>-308.75</v>
          </cell>
          <cell r="I5357">
            <v>2541.25</v>
          </cell>
        </row>
        <row r="5358">
          <cell r="A5358">
            <v>40003660</v>
          </cell>
          <cell r="B5358" t="str">
            <v>0</v>
          </cell>
          <cell r="C5358" t="str">
            <v>CIP1</v>
          </cell>
          <cell r="D5358" t="str">
            <v>M004</v>
          </cell>
          <cell r="E5358">
            <v>44173</v>
          </cell>
          <cell r="F5358" t="str">
            <v>Worker Chair</v>
          </cell>
          <cell r="G5358">
            <v>2850</v>
          </cell>
          <cell r="H5358">
            <v>-308.75</v>
          </cell>
          <cell r="I5358">
            <v>2541.25</v>
          </cell>
        </row>
        <row r="5359">
          <cell r="A5359">
            <v>40003661</v>
          </cell>
          <cell r="B5359" t="str">
            <v>0</v>
          </cell>
          <cell r="C5359" t="str">
            <v>CIP1</v>
          </cell>
          <cell r="D5359" t="str">
            <v>M004</v>
          </cell>
          <cell r="E5359">
            <v>44173</v>
          </cell>
          <cell r="F5359" t="str">
            <v>Worker Chair</v>
          </cell>
          <cell r="G5359">
            <v>2850</v>
          </cell>
          <cell r="H5359">
            <v>-308.75</v>
          </cell>
          <cell r="I5359">
            <v>2541.25</v>
          </cell>
        </row>
        <row r="5360">
          <cell r="A5360">
            <v>40003662</v>
          </cell>
          <cell r="B5360" t="str">
            <v>0</v>
          </cell>
          <cell r="C5360" t="str">
            <v>CIP1</v>
          </cell>
          <cell r="D5360" t="str">
            <v>M004</v>
          </cell>
          <cell r="E5360">
            <v>44173</v>
          </cell>
          <cell r="F5360" t="str">
            <v>Worker Chair</v>
          </cell>
          <cell r="G5360">
            <v>2850</v>
          </cell>
          <cell r="H5360">
            <v>-308.75</v>
          </cell>
          <cell r="I5360">
            <v>2541.25</v>
          </cell>
        </row>
        <row r="5361">
          <cell r="A5361">
            <v>40003663</v>
          </cell>
          <cell r="B5361" t="str">
            <v>0</v>
          </cell>
          <cell r="C5361" t="str">
            <v>CIP1</v>
          </cell>
          <cell r="D5361" t="str">
            <v>M004</v>
          </cell>
          <cell r="E5361">
            <v>44173</v>
          </cell>
          <cell r="F5361" t="str">
            <v>Worker Chair</v>
          </cell>
          <cell r="G5361">
            <v>2850</v>
          </cell>
          <cell r="H5361">
            <v>-308.75</v>
          </cell>
          <cell r="I5361">
            <v>2541.25</v>
          </cell>
        </row>
        <row r="5362">
          <cell r="A5362">
            <v>40003664</v>
          </cell>
          <cell r="B5362" t="str">
            <v>0</v>
          </cell>
          <cell r="C5362" t="str">
            <v>CIP1</v>
          </cell>
          <cell r="D5362" t="str">
            <v>M004</v>
          </cell>
          <cell r="E5362">
            <v>44173</v>
          </cell>
          <cell r="F5362" t="str">
            <v>Worker Chair</v>
          </cell>
          <cell r="G5362">
            <v>2850</v>
          </cell>
          <cell r="H5362">
            <v>-308.75</v>
          </cell>
          <cell r="I5362">
            <v>2541.25</v>
          </cell>
        </row>
        <row r="5363">
          <cell r="A5363">
            <v>40003665</v>
          </cell>
          <cell r="B5363" t="str">
            <v>0</v>
          </cell>
          <cell r="C5363" t="str">
            <v>CIP1</v>
          </cell>
          <cell r="D5363" t="str">
            <v>M004</v>
          </cell>
          <cell r="E5363">
            <v>44173</v>
          </cell>
          <cell r="F5363" t="str">
            <v>Worker Chair</v>
          </cell>
          <cell r="G5363">
            <v>2850</v>
          </cell>
          <cell r="H5363">
            <v>-308.75</v>
          </cell>
          <cell r="I5363">
            <v>2541.25</v>
          </cell>
        </row>
        <row r="5364">
          <cell r="A5364">
            <v>40003666</v>
          </cell>
          <cell r="B5364" t="str">
            <v>0</v>
          </cell>
          <cell r="C5364" t="str">
            <v>CIP1</v>
          </cell>
          <cell r="D5364" t="str">
            <v>M004</v>
          </cell>
          <cell r="E5364">
            <v>44173</v>
          </cell>
          <cell r="F5364" t="str">
            <v>Worker Chair</v>
          </cell>
          <cell r="G5364">
            <v>2850</v>
          </cell>
          <cell r="H5364">
            <v>-308.75</v>
          </cell>
          <cell r="I5364">
            <v>2541.25</v>
          </cell>
        </row>
        <row r="5365">
          <cell r="A5365">
            <v>40003667</v>
          </cell>
          <cell r="B5365" t="str">
            <v>0</v>
          </cell>
          <cell r="C5365" t="str">
            <v>CIP1</v>
          </cell>
          <cell r="D5365" t="str">
            <v>M004</v>
          </cell>
          <cell r="E5365">
            <v>44173</v>
          </cell>
          <cell r="F5365" t="str">
            <v>Worker Chair</v>
          </cell>
          <cell r="G5365">
            <v>2850</v>
          </cell>
          <cell r="H5365">
            <v>-308.75</v>
          </cell>
          <cell r="I5365">
            <v>2541.25</v>
          </cell>
        </row>
        <row r="5366">
          <cell r="A5366">
            <v>40003668</v>
          </cell>
          <cell r="B5366" t="str">
            <v>0</v>
          </cell>
          <cell r="C5366" t="str">
            <v>CIP1</v>
          </cell>
          <cell r="D5366" t="str">
            <v>M004</v>
          </cell>
          <cell r="E5366">
            <v>44173</v>
          </cell>
          <cell r="F5366" t="str">
            <v>Worker Chair</v>
          </cell>
          <cell r="G5366">
            <v>2850</v>
          </cell>
          <cell r="H5366">
            <v>-308.75</v>
          </cell>
          <cell r="I5366">
            <v>2541.25</v>
          </cell>
        </row>
        <row r="5367">
          <cell r="A5367">
            <v>40003669</v>
          </cell>
          <cell r="B5367" t="str">
            <v>0</v>
          </cell>
          <cell r="C5367" t="str">
            <v>CIP1</v>
          </cell>
          <cell r="D5367" t="str">
            <v>M004</v>
          </cell>
          <cell r="E5367">
            <v>44173</v>
          </cell>
          <cell r="F5367" t="str">
            <v>Worker Chair</v>
          </cell>
          <cell r="G5367">
            <v>2850</v>
          </cell>
          <cell r="H5367">
            <v>-308.75</v>
          </cell>
          <cell r="I5367">
            <v>2541.25</v>
          </cell>
        </row>
        <row r="5368">
          <cell r="A5368">
            <v>40003670</v>
          </cell>
          <cell r="B5368" t="str">
            <v>0</v>
          </cell>
          <cell r="C5368" t="str">
            <v>CIP1</v>
          </cell>
          <cell r="D5368" t="str">
            <v>M004</v>
          </cell>
          <cell r="E5368">
            <v>44173</v>
          </cell>
          <cell r="F5368" t="str">
            <v>Worker Chair</v>
          </cell>
          <cell r="G5368">
            <v>2850</v>
          </cell>
          <cell r="H5368">
            <v>-308.75</v>
          </cell>
          <cell r="I5368">
            <v>2541.25</v>
          </cell>
        </row>
        <row r="5369">
          <cell r="A5369">
            <v>40003671</v>
          </cell>
          <cell r="B5369" t="str">
            <v>0</v>
          </cell>
          <cell r="C5369" t="str">
            <v>CIP1</v>
          </cell>
          <cell r="D5369" t="str">
            <v>M004</v>
          </cell>
          <cell r="E5369">
            <v>44173</v>
          </cell>
          <cell r="F5369" t="str">
            <v>Worker Chair</v>
          </cell>
          <cell r="G5369">
            <v>2850</v>
          </cell>
          <cell r="H5369">
            <v>-308.75</v>
          </cell>
          <cell r="I5369">
            <v>2541.25</v>
          </cell>
        </row>
        <row r="5370">
          <cell r="A5370">
            <v>40003672</v>
          </cell>
          <cell r="B5370" t="str">
            <v>0</v>
          </cell>
          <cell r="C5370" t="str">
            <v>CIP1</v>
          </cell>
          <cell r="D5370" t="str">
            <v>M004</v>
          </cell>
          <cell r="E5370">
            <v>44173</v>
          </cell>
          <cell r="F5370" t="str">
            <v>Worker Chair</v>
          </cell>
          <cell r="G5370">
            <v>2850</v>
          </cell>
          <cell r="H5370">
            <v>-308.75</v>
          </cell>
          <cell r="I5370">
            <v>2541.25</v>
          </cell>
        </row>
        <row r="5371">
          <cell r="A5371">
            <v>40003673</v>
          </cell>
          <cell r="B5371" t="str">
            <v>0</v>
          </cell>
          <cell r="C5371" t="str">
            <v>CIP1</v>
          </cell>
          <cell r="D5371" t="str">
            <v>M004</v>
          </cell>
          <cell r="E5371">
            <v>44173</v>
          </cell>
          <cell r="F5371" t="str">
            <v>Worker Chair</v>
          </cell>
          <cell r="G5371">
            <v>2850</v>
          </cell>
          <cell r="H5371">
            <v>-308.75</v>
          </cell>
          <cell r="I5371">
            <v>2541.25</v>
          </cell>
        </row>
        <row r="5372">
          <cell r="A5372">
            <v>40003674</v>
          </cell>
          <cell r="B5372" t="str">
            <v>0</v>
          </cell>
          <cell r="C5372" t="str">
            <v>CIP1</v>
          </cell>
          <cell r="D5372" t="str">
            <v>M004</v>
          </cell>
          <cell r="E5372">
            <v>44173</v>
          </cell>
          <cell r="F5372" t="str">
            <v>Worker Chair</v>
          </cell>
          <cell r="G5372">
            <v>2850</v>
          </cell>
          <cell r="H5372">
            <v>-308.75</v>
          </cell>
          <cell r="I5372">
            <v>2541.25</v>
          </cell>
        </row>
        <row r="5373">
          <cell r="A5373">
            <v>40003675</v>
          </cell>
          <cell r="B5373" t="str">
            <v>0</v>
          </cell>
          <cell r="C5373" t="str">
            <v>CIP1</v>
          </cell>
          <cell r="D5373" t="str">
            <v>M004</v>
          </cell>
          <cell r="E5373">
            <v>44173</v>
          </cell>
          <cell r="F5373" t="str">
            <v>Worker Chair</v>
          </cell>
          <cell r="G5373">
            <v>2850</v>
          </cell>
          <cell r="H5373">
            <v>-308.75</v>
          </cell>
          <cell r="I5373">
            <v>2541.25</v>
          </cell>
        </row>
        <row r="5374">
          <cell r="A5374">
            <v>40003676</v>
          </cell>
          <cell r="B5374" t="str">
            <v>0</v>
          </cell>
          <cell r="C5374" t="str">
            <v>CIP1</v>
          </cell>
          <cell r="D5374" t="str">
            <v>M004</v>
          </cell>
          <cell r="E5374">
            <v>44173</v>
          </cell>
          <cell r="F5374" t="str">
            <v>Worker Chair</v>
          </cell>
          <cell r="G5374">
            <v>2850</v>
          </cell>
          <cell r="H5374">
            <v>-308.75</v>
          </cell>
          <cell r="I5374">
            <v>2541.25</v>
          </cell>
        </row>
        <row r="5375">
          <cell r="A5375">
            <v>40003677</v>
          </cell>
          <cell r="B5375" t="str">
            <v>0</v>
          </cell>
          <cell r="C5375" t="str">
            <v>CIP1</v>
          </cell>
          <cell r="D5375" t="str">
            <v>M004</v>
          </cell>
          <cell r="E5375">
            <v>44173</v>
          </cell>
          <cell r="F5375" t="str">
            <v>Worker Chair</v>
          </cell>
          <cell r="G5375">
            <v>2850</v>
          </cell>
          <cell r="H5375">
            <v>-308.75</v>
          </cell>
          <cell r="I5375">
            <v>2541.25</v>
          </cell>
        </row>
        <row r="5376">
          <cell r="A5376">
            <v>40003678</v>
          </cell>
          <cell r="B5376" t="str">
            <v>0</v>
          </cell>
          <cell r="C5376" t="str">
            <v>CIP1</v>
          </cell>
          <cell r="D5376" t="str">
            <v>M004</v>
          </cell>
          <cell r="E5376">
            <v>44173</v>
          </cell>
          <cell r="F5376" t="str">
            <v>Worker Chair</v>
          </cell>
          <cell r="G5376">
            <v>2850</v>
          </cell>
          <cell r="H5376">
            <v>-308.75</v>
          </cell>
          <cell r="I5376">
            <v>2541.25</v>
          </cell>
        </row>
        <row r="5377">
          <cell r="A5377">
            <v>40003679</v>
          </cell>
          <cell r="B5377" t="str">
            <v>0</v>
          </cell>
          <cell r="C5377" t="str">
            <v>CIP1</v>
          </cell>
          <cell r="D5377" t="str">
            <v>M004</v>
          </cell>
          <cell r="E5377">
            <v>44173</v>
          </cell>
          <cell r="F5377" t="str">
            <v>Worker Chair</v>
          </cell>
          <cell r="G5377">
            <v>2850</v>
          </cell>
          <cell r="H5377">
            <v>-308.75</v>
          </cell>
          <cell r="I5377">
            <v>2541.25</v>
          </cell>
        </row>
        <row r="5378">
          <cell r="A5378">
            <v>40003680</v>
          </cell>
          <cell r="B5378" t="str">
            <v>0</v>
          </cell>
          <cell r="C5378" t="str">
            <v>CIP1</v>
          </cell>
          <cell r="D5378" t="str">
            <v>M004</v>
          </cell>
          <cell r="E5378">
            <v>44173</v>
          </cell>
          <cell r="F5378" t="str">
            <v>Worker Chair</v>
          </cell>
          <cell r="G5378">
            <v>2850</v>
          </cell>
          <cell r="H5378">
            <v>-308.75</v>
          </cell>
          <cell r="I5378">
            <v>2541.25</v>
          </cell>
        </row>
        <row r="5379">
          <cell r="A5379">
            <v>40003681</v>
          </cell>
          <cell r="B5379" t="str">
            <v>0</v>
          </cell>
          <cell r="C5379" t="str">
            <v>CIP1</v>
          </cell>
          <cell r="D5379" t="str">
            <v>M004</v>
          </cell>
          <cell r="E5379">
            <v>44173</v>
          </cell>
          <cell r="F5379" t="str">
            <v>Worker Chair</v>
          </cell>
          <cell r="G5379">
            <v>2850</v>
          </cell>
          <cell r="H5379">
            <v>-308.75</v>
          </cell>
          <cell r="I5379">
            <v>2541.25</v>
          </cell>
        </row>
        <row r="5380">
          <cell r="A5380">
            <v>40003682</v>
          </cell>
          <cell r="B5380" t="str">
            <v>0</v>
          </cell>
          <cell r="C5380" t="str">
            <v>CIP1</v>
          </cell>
          <cell r="D5380" t="str">
            <v>M004</v>
          </cell>
          <cell r="E5380">
            <v>44173</v>
          </cell>
          <cell r="F5380" t="str">
            <v>Worker Chair</v>
          </cell>
          <cell r="G5380">
            <v>2850</v>
          </cell>
          <cell r="H5380">
            <v>-308.75</v>
          </cell>
          <cell r="I5380">
            <v>2541.25</v>
          </cell>
        </row>
        <row r="5381">
          <cell r="A5381">
            <v>40003683</v>
          </cell>
          <cell r="B5381" t="str">
            <v>0</v>
          </cell>
          <cell r="C5381" t="str">
            <v>CIP1</v>
          </cell>
          <cell r="D5381" t="str">
            <v>M004</v>
          </cell>
          <cell r="E5381">
            <v>44173</v>
          </cell>
          <cell r="F5381" t="str">
            <v>Worker Chair</v>
          </cell>
          <cell r="G5381">
            <v>2850</v>
          </cell>
          <cell r="H5381">
            <v>-308.75</v>
          </cell>
          <cell r="I5381">
            <v>2541.25</v>
          </cell>
        </row>
        <row r="5382">
          <cell r="A5382">
            <v>40003684</v>
          </cell>
          <cell r="B5382" t="str">
            <v>0</v>
          </cell>
          <cell r="C5382" t="str">
            <v>CIP1</v>
          </cell>
          <cell r="D5382" t="str">
            <v>M004</v>
          </cell>
          <cell r="E5382">
            <v>44173</v>
          </cell>
          <cell r="F5382" t="str">
            <v>Worker Chair</v>
          </cell>
          <cell r="G5382">
            <v>2850</v>
          </cell>
          <cell r="H5382">
            <v>-308.75</v>
          </cell>
          <cell r="I5382">
            <v>2541.25</v>
          </cell>
        </row>
        <row r="5383">
          <cell r="A5383">
            <v>40003685</v>
          </cell>
          <cell r="B5383" t="str">
            <v>0</v>
          </cell>
          <cell r="C5383" t="str">
            <v>CIP1</v>
          </cell>
          <cell r="D5383" t="str">
            <v>M004</v>
          </cell>
          <cell r="E5383">
            <v>44173</v>
          </cell>
          <cell r="F5383" t="str">
            <v>Worker Chair</v>
          </cell>
          <cell r="G5383">
            <v>2850</v>
          </cell>
          <cell r="H5383">
            <v>-308.75</v>
          </cell>
          <cell r="I5383">
            <v>2541.25</v>
          </cell>
        </row>
        <row r="5384">
          <cell r="A5384">
            <v>40003686</v>
          </cell>
          <cell r="B5384" t="str">
            <v>0</v>
          </cell>
          <cell r="C5384" t="str">
            <v>CIP1</v>
          </cell>
          <cell r="D5384" t="str">
            <v>M004</v>
          </cell>
          <cell r="E5384">
            <v>44173</v>
          </cell>
          <cell r="F5384" t="str">
            <v>Worker Chair</v>
          </cell>
          <cell r="G5384">
            <v>2850</v>
          </cell>
          <cell r="H5384">
            <v>-308.75</v>
          </cell>
          <cell r="I5384">
            <v>2541.25</v>
          </cell>
        </row>
        <row r="5385">
          <cell r="A5385">
            <v>40003687</v>
          </cell>
          <cell r="B5385" t="str">
            <v>0</v>
          </cell>
          <cell r="C5385" t="str">
            <v>CIP1</v>
          </cell>
          <cell r="D5385" t="str">
            <v>M004</v>
          </cell>
          <cell r="E5385">
            <v>44173</v>
          </cell>
          <cell r="F5385" t="str">
            <v>Worker Chair</v>
          </cell>
          <cell r="G5385">
            <v>2850</v>
          </cell>
          <cell r="H5385">
            <v>-308.75</v>
          </cell>
          <cell r="I5385">
            <v>2541.25</v>
          </cell>
        </row>
        <row r="5386">
          <cell r="A5386">
            <v>40003688</v>
          </cell>
          <cell r="B5386" t="str">
            <v>0</v>
          </cell>
          <cell r="C5386" t="str">
            <v>CIP1</v>
          </cell>
          <cell r="D5386" t="str">
            <v>M004</v>
          </cell>
          <cell r="E5386">
            <v>44173</v>
          </cell>
          <cell r="F5386" t="str">
            <v>Worker Chair</v>
          </cell>
          <cell r="G5386">
            <v>2850</v>
          </cell>
          <cell r="H5386">
            <v>-308.75</v>
          </cell>
          <cell r="I5386">
            <v>2541.25</v>
          </cell>
        </row>
        <row r="5387">
          <cell r="A5387">
            <v>40003689</v>
          </cell>
          <cell r="B5387" t="str">
            <v>0</v>
          </cell>
          <cell r="C5387" t="str">
            <v>CIP1</v>
          </cell>
          <cell r="D5387" t="str">
            <v>M004</v>
          </cell>
          <cell r="E5387">
            <v>44173</v>
          </cell>
          <cell r="F5387" t="str">
            <v>Worker Chair</v>
          </cell>
          <cell r="G5387">
            <v>2850</v>
          </cell>
          <cell r="H5387">
            <v>-308.75</v>
          </cell>
          <cell r="I5387">
            <v>2541.25</v>
          </cell>
        </row>
        <row r="5388">
          <cell r="A5388">
            <v>40003690</v>
          </cell>
          <cell r="B5388" t="str">
            <v>0</v>
          </cell>
          <cell r="C5388" t="str">
            <v>CIP1</v>
          </cell>
          <cell r="D5388" t="str">
            <v>M004</v>
          </cell>
          <cell r="E5388">
            <v>44173</v>
          </cell>
          <cell r="F5388" t="str">
            <v>Worker Chair</v>
          </cell>
          <cell r="G5388">
            <v>2850</v>
          </cell>
          <cell r="H5388">
            <v>-308.75</v>
          </cell>
          <cell r="I5388">
            <v>2541.25</v>
          </cell>
        </row>
        <row r="5389">
          <cell r="A5389">
            <v>40003691</v>
          </cell>
          <cell r="B5389" t="str">
            <v>0</v>
          </cell>
          <cell r="C5389" t="str">
            <v>CIP1</v>
          </cell>
          <cell r="D5389" t="str">
            <v>M004</v>
          </cell>
          <cell r="E5389">
            <v>44173</v>
          </cell>
          <cell r="F5389" t="str">
            <v>Worker Chair</v>
          </cell>
          <cell r="G5389">
            <v>2850</v>
          </cell>
          <cell r="H5389">
            <v>-308.75</v>
          </cell>
          <cell r="I5389">
            <v>2541.25</v>
          </cell>
        </row>
        <row r="5390">
          <cell r="A5390">
            <v>40003692</v>
          </cell>
          <cell r="B5390" t="str">
            <v>0</v>
          </cell>
          <cell r="C5390" t="str">
            <v>CIP1</v>
          </cell>
          <cell r="D5390" t="str">
            <v>M004</v>
          </cell>
          <cell r="E5390">
            <v>44173</v>
          </cell>
          <cell r="F5390" t="str">
            <v>Worker Chair</v>
          </cell>
          <cell r="G5390">
            <v>2850</v>
          </cell>
          <cell r="H5390">
            <v>-308.75</v>
          </cell>
          <cell r="I5390">
            <v>2541.25</v>
          </cell>
        </row>
        <row r="5391">
          <cell r="A5391">
            <v>40003693</v>
          </cell>
          <cell r="B5391" t="str">
            <v>0</v>
          </cell>
          <cell r="C5391" t="str">
            <v>CIP1</v>
          </cell>
          <cell r="D5391" t="str">
            <v>M004</v>
          </cell>
          <cell r="E5391">
            <v>44173</v>
          </cell>
          <cell r="F5391" t="str">
            <v>Worker Chair</v>
          </cell>
          <cell r="G5391">
            <v>2850</v>
          </cell>
          <cell r="H5391">
            <v>-308.75</v>
          </cell>
          <cell r="I5391">
            <v>2541.25</v>
          </cell>
        </row>
        <row r="5392">
          <cell r="A5392">
            <v>40003694</v>
          </cell>
          <cell r="B5392" t="str">
            <v>0</v>
          </cell>
          <cell r="C5392" t="str">
            <v>CIP1</v>
          </cell>
          <cell r="D5392" t="str">
            <v>M004</v>
          </cell>
          <cell r="E5392">
            <v>44173</v>
          </cell>
          <cell r="F5392" t="str">
            <v>Worker Chair</v>
          </cell>
          <cell r="G5392">
            <v>2850</v>
          </cell>
          <cell r="H5392">
            <v>-308.75</v>
          </cell>
          <cell r="I5392">
            <v>2541.25</v>
          </cell>
        </row>
        <row r="5393">
          <cell r="A5393">
            <v>40003695</v>
          </cell>
          <cell r="B5393" t="str">
            <v>0</v>
          </cell>
          <cell r="C5393" t="str">
            <v>CIP1</v>
          </cell>
          <cell r="D5393" t="str">
            <v>M004</v>
          </cell>
          <cell r="E5393">
            <v>44173</v>
          </cell>
          <cell r="F5393" t="str">
            <v>Worker Chair</v>
          </cell>
          <cell r="G5393">
            <v>2850</v>
          </cell>
          <cell r="H5393">
            <v>-308.75</v>
          </cell>
          <cell r="I5393">
            <v>2541.25</v>
          </cell>
        </row>
        <row r="5394">
          <cell r="A5394">
            <v>40003696</v>
          </cell>
          <cell r="B5394" t="str">
            <v>0</v>
          </cell>
          <cell r="C5394" t="str">
            <v>CIP1</v>
          </cell>
          <cell r="D5394" t="str">
            <v>M004</v>
          </cell>
          <cell r="E5394">
            <v>44173</v>
          </cell>
          <cell r="F5394" t="str">
            <v>Worker Chair</v>
          </cell>
          <cell r="G5394">
            <v>2850</v>
          </cell>
          <cell r="H5394">
            <v>-308.75</v>
          </cell>
          <cell r="I5394">
            <v>2541.25</v>
          </cell>
        </row>
        <row r="5395">
          <cell r="A5395">
            <v>40003697</v>
          </cell>
          <cell r="B5395" t="str">
            <v>0</v>
          </cell>
          <cell r="C5395" t="str">
            <v>CIP1</v>
          </cell>
          <cell r="D5395" t="str">
            <v>M004</v>
          </cell>
          <cell r="E5395">
            <v>44173</v>
          </cell>
          <cell r="F5395" t="str">
            <v>Worker Chair</v>
          </cell>
          <cell r="G5395">
            <v>2850</v>
          </cell>
          <cell r="H5395">
            <v>-308.75</v>
          </cell>
          <cell r="I5395">
            <v>2541.25</v>
          </cell>
        </row>
        <row r="5396">
          <cell r="A5396">
            <v>40003698</v>
          </cell>
          <cell r="B5396" t="str">
            <v>0</v>
          </cell>
          <cell r="C5396" t="str">
            <v>CIP1</v>
          </cell>
          <cell r="D5396" t="str">
            <v>M004</v>
          </cell>
          <cell r="E5396">
            <v>44173</v>
          </cell>
          <cell r="F5396" t="str">
            <v>Worker Chair</v>
          </cell>
          <cell r="G5396">
            <v>2850</v>
          </cell>
          <cell r="H5396">
            <v>-308.75</v>
          </cell>
          <cell r="I5396">
            <v>2541.25</v>
          </cell>
        </row>
        <row r="5397">
          <cell r="A5397">
            <v>40003699</v>
          </cell>
          <cell r="B5397" t="str">
            <v>0</v>
          </cell>
          <cell r="C5397" t="str">
            <v>CIP1</v>
          </cell>
          <cell r="D5397" t="str">
            <v>M004</v>
          </cell>
          <cell r="E5397">
            <v>44173</v>
          </cell>
          <cell r="F5397" t="str">
            <v>Worker Chair</v>
          </cell>
          <cell r="G5397">
            <v>2850</v>
          </cell>
          <cell r="H5397">
            <v>-308.75</v>
          </cell>
          <cell r="I5397">
            <v>2541.25</v>
          </cell>
        </row>
        <row r="5398">
          <cell r="A5398">
            <v>40003700</v>
          </cell>
          <cell r="B5398" t="str">
            <v>0</v>
          </cell>
          <cell r="C5398" t="str">
            <v>CIP1</v>
          </cell>
          <cell r="D5398" t="str">
            <v>M004</v>
          </cell>
          <cell r="E5398">
            <v>44173</v>
          </cell>
          <cell r="F5398" t="str">
            <v>Worker Chair</v>
          </cell>
          <cell r="G5398">
            <v>2850</v>
          </cell>
          <cell r="H5398">
            <v>-308.75</v>
          </cell>
          <cell r="I5398">
            <v>2541.25</v>
          </cell>
        </row>
        <row r="5399">
          <cell r="A5399">
            <v>40003701</v>
          </cell>
          <cell r="B5399" t="str">
            <v>0</v>
          </cell>
          <cell r="C5399" t="str">
            <v>CIP1</v>
          </cell>
          <cell r="D5399" t="str">
            <v>M004</v>
          </cell>
          <cell r="E5399">
            <v>44173</v>
          </cell>
          <cell r="F5399" t="str">
            <v>Worker Chair</v>
          </cell>
          <cell r="G5399">
            <v>2850</v>
          </cell>
          <cell r="H5399">
            <v>-308.75</v>
          </cell>
          <cell r="I5399">
            <v>2541.25</v>
          </cell>
        </row>
        <row r="5400">
          <cell r="A5400">
            <v>40003702</v>
          </cell>
          <cell r="B5400" t="str">
            <v>0</v>
          </cell>
          <cell r="C5400" t="str">
            <v>CIP1</v>
          </cell>
          <cell r="D5400" t="str">
            <v>M004</v>
          </cell>
          <cell r="E5400">
            <v>44173</v>
          </cell>
          <cell r="F5400" t="str">
            <v>Worker Chair</v>
          </cell>
          <cell r="G5400">
            <v>2850</v>
          </cell>
          <cell r="H5400">
            <v>-308.75</v>
          </cell>
          <cell r="I5400">
            <v>2541.25</v>
          </cell>
        </row>
        <row r="5401">
          <cell r="A5401">
            <v>40003703</v>
          </cell>
          <cell r="B5401" t="str">
            <v>0</v>
          </cell>
          <cell r="C5401" t="str">
            <v>CIP1</v>
          </cell>
          <cell r="D5401" t="str">
            <v>M004</v>
          </cell>
          <cell r="E5401">
            <v>44173</v>
          </cell>
          <cell r="F5401" t="str">
            <v>Worker Chair</v>
          </cell>
          <cell r="G5401">
            <v>2850</v>
          </cell>
          <cell r="H5401">
            <v>-308.75</v>
          </cell>
          <cell r="I5401">
            <v>2541.25</v>
          </cell>
        </row>
        <row r="5402">
          <cell r="A5402">
            <v>40003704</v>
          </cell>
          <cell r="B5402" t="str">
            <v>0</v>
          </cell>
          <cell r="C5402" t="str">
            <v>CIP1</v>
          </cell>
          <cell r="D5402" t="str">
            <v>M004</v>
          </cell>
          <cell r="E5402">
            <v>44173</v>
          </cell>
          <cell r="F5402" t="str">
            <v>Worker Chair</v>
          </cell>
          <cell r="G5402">
            <v>2850</v>
          </cell>
          <cell r="H5402">
            <v>-308.75</v>
          </cell>
          <cell r="I5402">
            <v>2541.25</v>
          </cell>
        </row>
        <row r="5403">
          <cell r="A5403">
            <v>40003705</v>
          </cell>
          <cell r="B5403" t="str">
            <v>0</v>
          </cell>
          <cell r="C5403" t="str">
            <v>CIP1</v>
          </cell>
          <cell r="D5403" t="str">
            <v>M004</v>
          </cell>
          <cell r="E5403">
            <v>44173</v>
          </cell>
          <cell r="F5403" t="str">
            <v>Worker Chair</v>
          </cell>
          <cell r="G5403">
            <v>2850</v>
          </cell>
          <cell r="H5403">
            <v>-308.75</v>
          </cell>
          <cell r="I5403">
            <v>2541.25</v>
          </cell>
        </row>
        <row r="5404">
          <cell r="A5404">
            <v>40003706</v>
          </cell>
          <cell r="B5404" t="str">
            <v>0</v>
          </cell>
          <cell r="C5404" t="str">
            <v>CIP1</v>
          </cell>
          <cell r="D5404" t="str">
            <v>M004</v>
          </cell>
          <cell r="E5404">
            <v>44173</v>
          </cell>
          <cell r="F5404" t="str">
            <v>Worker Chair</v>
          </cell>
          <cell r="G5404">
            <v>2850</v>
          </cell>
          <cell r="H5404">
            <v>-308.75</v>
          </cell>
          <cell r="I5404">
            <v>2541.25</v>
          </cell>
        </row>
        <row r="5405">
          <cell r="A5405">
            <v>40003707</v>
          </cell>
          <cell r="B5405" t="str">
            <v>0</v>
          </cell>
          <cell r="C5405" t="str">
            <v>CIP1</v>
          </cell>
          <cell r="D5405" t="str">
            <v>M004</v>
          </cell>
          <cell r="E5405">
            <v>44173</v>
          </cell>
          <cell r="F5405" t="str">
            <v>Worker Chair</v>
          </cell>
          <cell r="G5405">
            <v>2850</v>
          </cell>
          <cell r="H5405">
            <v>-308.75</v>
          </cell>
          <cell r="I5405">
            <v>2541.25</v>
          </cell>
        </row>
        <row r="5406">
          <cell r="A5406">
            <v>40003708</v>
          </cell>
          <cell r="B5406" t="str">
            <v>0</v>
          </cell>
          <cell r="C5406" t="str">
            <v>CIP1</v>
          </cell>
          <cell r="D5406" t="str">
            <v>M004</v>
          </cell>
          <cell r="E5406">
            <v>44173</v>
          </cell>
          <cell r="F5406" t="str">
            <v>Worker Chair</v>
          </cell>
          <cell r="G5406">
            <v>2850</v>
          </cell>
          <cell r="H5406">
            <v>-308.75</v>
          </cell>
          <cell r="I5406">
            <v>2541.25</v>
          </cell>
        </row>
        <row r="5407">
          <cell r="A5407">
            <v>40003709</v>
          </cell>
          <cell r="B5407" t="str">
            <v>0</v>
          </cell>
          <cell r="C5407" t="str">
            <v>CIP1</v>
          </cell>
          <cell r="D5407" t="str">
            <v>M004</v>
          </cell>
          <cell r="E5407">
            <v>44173</v>
          </cell>
          <cell r="F5407" t="str">
            <v>Worker Chair</v>
          </cell>
          <cell r="G5407">
            <v>2850</v>
          </cell>
          <cell r="H5407">
            <v>-308.75</v>
          </cell>
          <cell r="I5407">
            <v>2541.25</v>
          </cell>
        </row>
        <row r="5408">
          <cell r="A5408">
            <v>40003710</v>
          </cell>
          <cell r="B5408" t="str">
            <v>0</v>
          </cell>
          <cell r="C5408" t="str">
            <v>CIP1</v>
          </cell>
          <cell r="D5408" t="str">
            <v>M004</v>
          </cell>
          <cell r="E5408">
            <v>44173</v>
          </cell>
          <cell r="F5408" t="str">
            <v>Worker Chair</v>
          </cell>
          <cell r="G5408">
            <v>2850</v>
          </cell>
          <cell r="H5408">
            <v>-308.75</v>
          </cell>
          <cell r="I5408">
            <v>2541.25</v>
          </cell>
        </row>
        <row r="5409">
          <cell r="A5409">
            <v>40003711</v>
          </cell>
          <cell r="B5409" t="str">
            <v>0</v>
          </cell>
          <cell r="C5409" t="str">
            <v>CIP1</v>
          </cell>
          <cell r="D5409" t="str">
            <v>M004</v>
          </cell>
          <cell r="E5409">
            <v>44173</v>
          </cell>
          <cell r="F5409" t="str">
            <v>Worker Chair</v>
          </cell>
          <cell r="G5409">
            <v>2850</v>
          </cell>
          <cell r="H5409">
            <v>-308.75</v>
          </cell>
          <cell r="I5409">
            <v>2541.25</v>
          </cell>
        </row>
        <row r="5410">
          <cell r="A5410">
            <v>40003712</v>
          </cell>
          <cell r="B5410" t="str">
            <v>0</v>
          </cell>
          <cell r="C5410" t="str">
            <v>CIP1</v>
          </cell>
          <cell r="D5410" t="str">
            <v>M004</v>
          </cell>
          <cell r="E5410">
            <v>44173</v>
          </cell>
          <cell r="F5410" t="str">
            <v>Worker Chair</v>
          </cell>
          <cell r="G5410">
            <v>2850</v>
          </cell>
          <cell r="H5410">
            <v>-308.75</v>
          </cell>
          <cell r="I5410">
            <v>2541.25</v>
          </cell>
        </row>
        <row r="5411">
          <cell r="A5411">
            <v>40003713</v>
          </cell>
          <cell r="B5411" t="str">
            <v>0</v>
          </cell>
          <cell r="C5411" t="str">
            <v>CIP1</v>
          </cell>
          <cell r="D5411" t="str">
            <v>M004</v>
          </cell>
          <cell r="E5411">
            <v>44173</v>
          </cell>
          <cell r="F5411" t="str">
            <v>Worker Chair</v>
          </cell>
          <cell r="G5411">
            <v>2850</v>
          </cell>
          <cell r="H5411">
            <v>-308.75</v>
          </cell>
          <cell r="I5411">
            <v>2541.25</v>
          </cell>
        </row>
        <row r="5412">
          <cell r="A5412">
            <v>40003714</v>
          </cell>
          <cell r="B5412" t="str">
            <v>0</v>
          </cell>
          <cell r="C5412" t="str">
            <v>CIP1</v>
          </cell>
          <cell r="D5412" t="str">
            <v>M004</v>
          </cell>
          <cell r="E5412">
            <v>44173</v>
          </cell>
          <cell r="F5412" t="str">
            <v>Worker Chair</v>
          </cell>
          <cell r="G5412">
            <v>2850</v>
          </cell>
          <cell r="H5412">
            <v>-308.75</v>
          </cell>
          <cell r="I5412">
            <v>2541.25</v>
          </cell>
        </row>
        <row r="5413">
          <cell r="A5413">
            <v>40003715</v>
          </cell>
          <cell r="B5413" t="str">
            <v>0</v>
          </cell>
          <cell r="C5413" t="str">
            <v>CIP1</v>
          </cell>
          <cell r="D5413" t="str">
            <v>M004</v>
          </cell>
          <cell r="E5413">
            <v>44173</v>
          </cell>
          <cell r="F5413" t="str">
            <v>Worker Chair</v>
          </cell>
          <cell r="G5413">
            <v>2850</v>
          </cell>
          <cell r="H5413">
            <v>-308.75</v>
          </cell>
          <cell r="I5413">
            <v>2541.25</v>
          </cell>
        </row>
        <row r="5414">
          <cell r="A5414">
            <v>40003716</v>
          </cell>
          <cell r="B5414" t="str">
            <v>0</v>
          </cell>
          <cell r="C5414" t="str">
            <v>CIP1</v>
          </cell>
          <cell r="D5414" t="str">
            <v>M004</v>
          </cell>
          <cell r="E5414">
            <v>44173</v>
          </cell>
          <cell r="F5414" t="str">
            <v>Worker Chair</v>
          </cell>
          <cell r="G5414">
            <v>2850</v>
          </cell>
          <cell r="H5414">
            <v>-308.75</v>
          </cell>
          <cell r="I5414">
            <v>2541.25</v>
          </cell>
        </row>
        <row r="5415">
          <cell r="A5415">
            <v>40003717</v>
          </cell>
          <cell r="B5415" t="str">
            <v>0</v>
          </cell>
          <cell r="C5415" t="str">
            <v>CIP1</v>
          </cell>
          <cell r="D5415" t="str">
            <v>M004</v>
          </cell>
          <cell r="E5415">
            <v>44173</v>
          </cell>
          <cell r="F5415" t="str">
            <v>Worker Chair</v>
          </cell>
          <cell r="G5415">
            <v>2850</v>
          </cell>
          <cell r="H5415">
            <v>-308.75</v>
          </cell>
          <cell r="I5415">
            <v>2541.25</v>
          </cell>
        </row>
        <row r="5416">
          <cell r="A5416">
            <v>40003718</v>
          </cell>
          <cell r="B5416" t="str">
            <v>0</v>
          </cell>
          <cell r="C5416" t="str">
            <v>CIP1</v>
          </cell>
          <cell r="D5416" t="str">
            <v>M004</v>
          </cell>
          <cell r="E5416">
            <v>44173</v>
          </cell>
          <cell r="F5416" t="str">
            <v>Worker Chair</v>
          </cell>
          <cell r="G5416">
            <v>2850</v>
          </cell>
          <cell r="H5416">
            <v>-308.75</v>
          </cell>
          <cell r="I5416">
            <v>2541.25</v>
          </cell>
        </row>
        <row r="5417">
          <cell r="A5417">
            <v>40003719</v>
          </cell>
          <cell r="B5417" t="str">
            <v>0</v>
          </cell>
          <cell r="C5417" t="str">
            <v>CIP1</v>
          </cell>
          <cell r="D5417" t="str">
            <v>M004</v>
          </cell>
          <cell r="E5417">
            <v>44173</v>
          </cell>
          <cell r="F5417" t="str">
            <v>Worker Chair</v>
          </cell>
          <cell r="G5417">
            <v>2850</v>
          </cell>
          <cell r="H5417">
            <v>-308.75</v>
          </cell>
          <cell r="I5417">
            <v>2541.25</v>
          </cell>
        </row>
        <row r="5418">
          <cell r="A5418">
            <v>40003720</v>
          </cell>
          <cell r="B5418" t="str">
            <v>0</v>
          </cell>
          <cell r="C5418" t="str">
            <v>CIP1</v>
          </cell>
          <cell r="D5418" t="str">
            <v>M004</v>
          </cell>
          <cell r="E5418">
            <v>44173</v>
          </cell>
          <cell r="F5418" t="str">
            <v>Worker Chair</v>
          </cell>
          <cell r="G5418">
            <v>2850</v>
          </cell>
          <cell r="H5418">
            <v>-308.75</v>
          </cell>
          <cell r="I5418">
            <v>2541.25</v>
          </cell>
        </row>
        <row r="5419">
          <cell r="A5419">
            <v>40003721</v>
          </cell>
          <cell r="B5419" t="str">
            <v>0</v>
          </cell>
          <cell r="C5419" t="str">
            <v>CIP1</v>
          </cell>
          <cell r="D5419" t="str">
            <v>M004</v>
          </cell>
          <cell r="E5419">
            <v>44173</v>
          </cell>
          <cell r="F5419" t="str">
            <v>Worker Chair</v>
          </cell>
          <cell r="G5419">
            <v>2850</v>
          </cell>
          <cell r="H5419">
            <v>-308.75</v>
          </cell>
          <cell r="I5419">
            <v>2541.25</v>
          </cell>
        </row>
        <row r="5420">
          <cell r="A5420">
            <v>40003722</v>
          </cell>
          <cell r="B5420" t="str">
            <v>0</v>
          </cell>
          <cell r="C5420" t="str">
            <v>CIP1</v>
          </cell>
          <cell r="D5420" t="str">
            <v>M004</v>
          </cell>
          <cell r="E5420">
            <v>44173</v>
          </cell>
          <cell r="F5420" t="str">
            <v>Worker Chair</v>
          </cell>
          <cell r="G5420">
            <v>2850</v>
          </cell>
          <cell r="H5420">
            <v>-308.75</v>
          </cell>
          <cell r="I5420">
            <v>2541.25</v>
          </cell>
        </row>
        <row r="5421">
          <cell r="A5421">
            <v>40003723</v>
          </cell>
          <cell r="B5421" t="str">
            <v>0</v>
          </cell>
          <cell r="C5421" t="str">
            <v>CIP1</v>
          </cell>
          <cell r="D5421" t="str">
            <v>M004</v>
          </cell>
          <cell r="E5421">
            <v>44173</v>
          </cell>
          <cell r="F5421" t="str">
            <v>Worker Chair</v>
          </cell>
          <cell r="G5421">
            <v>2850</v>
          </cell>
          <cell r="H5421">
            <v>-308.75</v>
          </cell>
          <cell r="I5421">
            <v>2541.25</v>
          </cell>
        </row>
        <row r="5422">
          <cell r="A5422">
            <v>40003724</v>
          </cell>
          <cell r="B5422" t="str">
            <v>0</v>
          </cell>
          <cell r="C5422" t="str">
            <v>CIP1</v>
          </cell>
          <cell r="D5422" t="str">
            <v>M004</v>
          </cell>
          <cell r="E5422">
            <v>44173</v>
          </cell>
          <cell r="F5422" t="str">
            <v>Worker Chair</v>
          </cell>
          <cell r="G5422">
            <v>2850</v>
          </cell>
          <cell r="H5422">
            <v>-308.75</v>
          </cell>
          <cell r="I5422">
            <v>2541.25</v>
          </cell>
        </row>
        <row r="5423">
          <cell r="A5423">
            <v>40003725</v>
          </cell>
          <cell r="B5423" t="str">
            <v>0</v>
          </cell>
          <cell r="C5423" t="str">
            <v>CIP1</v>
          </cell>
          <cell r="D5423" t="str">
            <v>M004</v>
          </cell>
          <cell r="E5423">
            <v>44173</v>
          </cell>
          <cell r="F5423" t="str">
            <v>Worker Chair</v>
          </cell>
          <cell r="G5423">
            <v>2850</v>
          </cell>
          <cell r="H5423">
            <v>-308.75</v>
          </cell>
          <cell r="I5423">
            <v>2541.25</v>
          </cell>
        </row>
        <row r="5424">
          <cell r="A5424">
            <v>40003726</v>
          </cell>
          <cell r="B5424" t="str">
            <v>0</v>
          </cell>
          <cell r="C5424" t="str">
            <v>CIP1</v>
          </cell>
          <cell r="D5424" t="str">
            <v>M004</v>
          </cell>
          <cell r="E5424">
            <v>44173</v>
          </cell>
          <cell r="F5424" t="str">
            <v>Worker Chair</v>
          </cell>
          <cell r="G5424">
            <v>2850</v>
          </cell>
          <cell r="H5424">
            <v>-308.75</v>
          </cell>
          <cell r="I5424">
            <v>2541.25</v>
          </cell>
        </row>
        <row r="5425">
          <cell r="A5425">
            <v>40003727</v>
          </cell>
          <cell r="B5425" t="str">
            <v>0</v>
          </cell>
          <cell r="C5425" t="str">
            <v>CIP1</v>
          </cell>
          <cell r="D5425" t="str">
            <v>M004</v>
          </cell>
          <cell r="E5425">
            <v>44173</v>
          </cell>
          <cell r="F5425" t="str">
            <v>Worker Chair</v>
          </cell>
          <cell r="G5425">
            <v>2850</v>
          </cell>
          <cell r="H5425">
            <v>-308.75</v>
          </cell>
          <cell r="I5425">
            <v>2541.25</v>
          </cell>
        </row>
        <row r="5426">
          <cell r="A5426">
            <v>40003728</v>
          </cell>
          <cell r="B5426" t="str">
            <v>0</v>
          </cell>
          <cell r="C5426" t="str">
            <v>CIP1</v>
          </cell>
          <cell r="D5426" t="str">
            <v>M004</v>
          </cell>
          <cell r="E5426">
            <v>44173</v>
          </cell>
          <cell r="F5426" t="str">
            <v>Worker Chair</v>
          </cell>
          <cell r="G5426">
            <v>2850</v>
          </cell>
          <cell r="H5426">
            <v>-308.75</v>
          </cell>
          <cell r="I5426">
            <v>2541.25</v>
          </cell>
        </row>
        <row r="5427">
          <cell r="A5427">
            <v>40003729</v>
          </cell>
          <cell r="B5427" t="str">
            <v>0</v>
          </cell>
          <cell r="C5427" t="str">
            <v>CIP1</v>
          </cell>
          <cell r="D5427" t="str">
            <v>M004</v>
          </cell>
          <cell r="E5427">
            <v>44173</v>
          </cell>
          <cell r="F5427" t="str">
            <v>Worker Chair</v>
          </cell>
          <cell r="G5427">
            <v>2850</v>
          </cell>
          <cell r="H5427">
            <v>-308.75</v>
          </cell>
          <cell r="I5427">
            <v>2541.25</v>
          </cell>
        </row>
        <row r="5428">
          <cell r="A5428">
            <v>40003730</v>
          </cell>
          <cell r="B5428" t="str">
            <v>0</v>
          </cell>
          <cell r="C5428" t="str">
            <v>CIP1</v>
          </cell>
          <cell r="D5428" t="str">
            <v>M004</v>
          </cell>
          <cell r="E5428">
            <v>44173</v>
          </cell>
          <cell r="F5428" t="str">
            <v>Worker Chair</v>
          </cell>
          <cell r="G5428">
            <v>2850</v>
          </cell>
          <cell r="H5428">
            <v>-308.75</v>
          </cell>
          <cell r="I5428">
            <v>2541.25</v>
          </cell>
        </row>
        <row r="5429">
          <cell r="A5429">
            <v>40003731</v>
          </cell>
          <cell r="B5429" t="str">
            <v>0</v>
          </cell>
          <cell r="C5429" t="str">
            <v>CIP1</v>
          </cell>
          <cell r="D5429" t="str">
            <v>M004</v>
          </cell>
          <cell r="E5429">
            <v>44173</v>
          </cell>
          <cell r="F5429" t="str">
            <v>Worker Chair</v>
          </cell>
          <cell r="G5429">
            <v>2850</v>
          </cell>
          <cell r="H5429">
            <v>-308.75</v>
          </cell>
          <cell r="I5429">
            <v>2541.25</v>
          </cell>
        </row>
        <row r="5430">
          <cell r="A5430">
            <v>40003732</v>
          </cell>
          <cell r="B5430" t="str">
            <v>0</v>
          </cell>
          <cell r="C5430" t="str">
            <v>CIP1</v>
          </cell>
          <cell r="D5430" t="str">
            <v>M004</v>
          </cell>
          <cell r="E5430">
            <v>44173</v>
          </cell>
          <cell r="F5430" t="str">
            <v>Worker Chair</v>
          </cell>
          <cell r="G5430">
            <v>2850</v>
          </cell>
          <cell r="H5430">
            <v>-308.75</v>
          </cell>
          <cell r="I5430">
            <v>2541.25</v>
          </cell>
        </row>
        <row r="5431">
          <cell r="A5431">
            <v>40003733</v>
          </cell>
          <cell r="B5431" t="str">
            <v>0</v>
          </cell>
          <cell r="C5431" t="str">
            <v>CIP1</v>
          </cell>
          <cell r="D5431" t="str">
            <v>M004</v>
          </cell>
          <cell r="E5431">
            <v>44173</v>
          </cell>
          <cell r="F5431" t="str">
            <v>Worker Chair</v>
          </cell>
          <cell r="G5431">
            <v>2850</v>
          </cell>
          <cell r="H5431">
            <v>-308.75</v>
          </cell>
          <cell r="I5431">
            <v>2541.25</v>
          </cell>
        </row>
        <row r="5432">
          <cell r="A5432">
            <v>40003734</v>
          </cell>
          <cell r="B5432" t="str">
            <v>0</v>
          </cell>
          <cell r="C5432" t="str">
            <v>CIP1</v>
          </cell>
          <cell r="D5432" t="str">
            <v>M004</v>
          </cell>
          <cell r="E5432">
            <v>44173</v>
          </cell>
          <cell r="F5432" t="str">
            <v>Worker Chair</v>
          </cell>
          <cell r="G5432">
            <v>2850</v>
          </cell>
          <cell r="H5432">
            <v>-308.75</v>
          </cell>
          <cell r="I5432">
            <v>2541.25</v>
          </cell>
        </row>
        <row r="5433">
          <cell r="A5433">
            <v>40003735</v>
          </cell>
          <cell r="B5433" t="str">
            <v>0</v>
          </cell>
          <cell r="C5433" t="str">
            <v>CIP1</v>
          </cell>
          <cell r="D5433" t="str">
            <v>M004</v>
          </cell>
          <cell r="E5433">
            <v>44173</v>
          </cell>
          <cell r="F5433" t="str">
            <v>Worker Chair</v>
          </cell>
          <cell r="G5433">
            <v>2850</v>
          </cell>
          <cell r="H5433">
            <v>-308.75</v>
          </cell>
          <cell r="I5433">
            <v>2541.25</v>
          </cell>
        </row>
        <row r="5434">
          <cell r="A5434">
            <v>40003736</v>
          </cell>
          <cell r="B5434" t="str">
            <v>0</v>
          </cell>
          <cell r="C5434" t="str">
            <v>CIP1</v>
          </cell>
          <cell r="D5434" t="str">
            <v>M004</v>
          </cell>
          <cell r="E5434">
            <v>44173</v>
          </cell>
          <cell r="F5434" t="str">
            <v>Worker Chair</v>
          </cell>
          <cell r="G5434">
            <v>2850</v>
          </cell>
          <cell r="H5434">
            <v>-308.75</v>
          </cell>
          <cell r="I5434">
            <v>2541.25</v>
          </cell>
        </row>
        <row r="5435">
          <cell r="A5435">
            <v>40003737</v>
          </cell>
          <cell r="B5435" t="str">
            <v>0</v>
          </cell>
          <cell r="C5435" t="str">
            <v>CIP1</v>
          </cell>
          <cell r="D5435" t="str">
            <v>M004</v>
          </cell>
          <cell r="E5435">
            <v>44173</v>
          </cell>
          <cell r="F5435" t="str">
            <v>Worker Chair</v>
          </cell>
          <cell r="G5435">
            <v>2850</v>
          </cell>
          <cell r="H5435">
            <v>-308.75</v>
          </cell>
          <cell r="I5435">
            <v>2541.25</v>
          </cell>
        </row>
        <row r="5436">
          <cell r="A5436">
            <v>40003738</v>
          </cell>
          <cell r="B5436" t="str">
            <v>0</v>
          </cell>
          <cell r="C5436" t="str">
            <v>CIP1</v>
          </cell>
          <cell r="D5436" t="str">
            <v>M004</v>
          </cell>
          <cell r="E5436">
            <v>44173</v>
          </cell>
          <cell r="F5436" t="str">
            <v>Worker Chair</v>
          </cell>
          <cell r="G5436">
            <v>2850</v>
          </cell>
          <cell r="H5436">
            <v>-308.75</v>
          </cell>
          <cell r="I5436">
            <v>2541.25</v>
          </cell>
        </row>
        <row r="5437">
          <cell r="A5437">
            <v>40003739</v>
          </cell>
          <cell r="B5437" t="str">
            <v>0</v>
          </cell>
          <cell r="C5437" t="str">
            <v>CIP1</v>
          </cell>
          <cell r="D5437" t="str">
            <v>M004</v>
          </cell>
          <cell r="E5437">
            <v>44173</v>
          </cell>
          <cell r="F5437" t="str">
            <v>Worker Chair</v>
          </cell>
          <cell r="G5437">
            <v>2850</v>
          </cell>
          <cell r="H5437">
            <v>-308.75</v>
          </cell>
          <cell r="I5437">
            <v>2541.25</v>
          </cell>
        </row>
        <row r="5438">
          <cell r="A5438">
            <v>40003740</v>
          </cell>
          <cell r="B5438" t="str">
            <v>0</v>
          </cell>
          <cell r="C5438" t="str">
            <v>CIP1</v>
          </cell>
          <cell r="D5438" t="str">
            <v>M004</v>
          </cell>
          <cell r="E5438">
            <v>44173</v>
          </cell>
          <cell r="F5438" t="str">
            <v>Worker Chair</v>
          </cell>
          <cell r="G5438">
            <v>2850</v>
          </cell>
          <cell r="H5438">
            <v>-308.75</v>
          </cell>
          <cell r="I5438">
            <v>2541.25</v>
          </cell>
        </row>
        <row r="5439">
          <cell r="A5439">
            <v>40003741</v>
          </cell>
          <cell r="B5439" t="str">
            <v>0</v>
          </cell>
          <cell r="C5439" t="str">
            <v>CIP1</v>
          </cell>
          <cell r="D5439" t="str">
            <v>M004</v>
          </cell>
          <cell r="E5439">
            <v>44173</v>
          </cell>
          <cell r="F5439" t="str">
            <v>Worker Chair</v>
          </cell>
          <cell r="G5439">
            <v>2850</v>
          </cell>
          <cell r="H5439">
            <v>-308.75</v>
          </cell>
          <cell r="I5439">
            <v>2541.25</v>
          </cell>
        </row>
        <row r="5440">
          <cell r="A5440">
            <v>40003742</v>
          </cell>
          <cell r="B5440" t="str">
            <v>0</v>
          </cell>
          <cell r="C5440" t="str">
            <v>CIP1</v>
          </cell>
          <cell r="D5440" t="str">
            <v>M004</v>
          </cell>
          <cell r="E5440">
            <v>44173</v>
          </cell>
          <cell r="F5440" t="str">
            <v>Worker Chair</v>
          </cell>
          <cell r="G5440">
            <v>2850</v>
          </cell>
          <cell r="H5440">
            <v>-308.75</v>
          </cell>
          <cell r="I5440">
            <v>2541.25</v>
          </cell>
        </row>
        <row r="5441">
          <cell r="A5441">
            <v>40003743</v>
          </cell>
          <cell r="B5441" t="str">
            <v>0</v>
          </cell>
          <cell r="C5441" t="str">
            <v>CIP1</v>
          </cell>
          <cell r="D5441" t="str">
            <v>M004</v>
          </cell>
          <cell r="E5441">
            <v>44173</v>
          </cell>
          <cell r="F5441" t="str">
            <v>Worker Chair</v>
          </cell>
          <cell r="G5441">
            <v>2850</v>
          </cell>
          <cell r="H5441">
            <v>-308.75</v>
          </cell>
          <cell r="I5441">
            <v>2541.25</v>
          </cell>
        </row>
        <row r="5442">
          <cell r="A5442">
            <v>40003744</v>
          </cell>
          <cell r="B5442" t="str">
            <v>0</v>
          </cell>
          <cell r="C5442" t="str">
            <v>CIP1</v>
          </cell>
          <cell r="D5442" t="str">
            <v>M004</v>
          </cell>
          <cell r="E5442">
            <v>44173</v>
          </cell>
          <cell r="F5442" t="str">
            <v>Worker Chair</v>
          </cell>
          <cell r="G5442">
            <v>2850</v>
          </cell>
          <cell r="H5442">
            <v>-308.75</v>
          </cell>
          <cell r="I5442">
            <v>2541.25</v>
          </cell>
        </row>
        <row r="5443">
          <cell r="A5443">
            <v>40003745</v>
          </cell>
          <cell r="B5443" t="str">
            <v>0</v>
          </cell>
          <cell r="C5443" t="str">
            <v>CIP1</v>
          </cell>
          <cell r="D5443" t="str">
            <v>M004</v>
          </cell>
          <cell r="E5443">
            <v>44173</v>
          </cell>
          <cell r="F5443" t="str">
            <v>Worker Chair</v>
          </cell>
          <cell r="G5443">
            <v>2850</v>
          </cell>
          <cell r="H5443">
            <v>-308.75</v>
          </cell>
          <cell r="I5443">
            <v>2541.25</v>
          </cell>
        </row>
        <row r="5444">
          <cell r="A5444">
            <v>40003746</v>
          </cell>
          <cell r="B5444" t="str">
            <v>0</v>
          </cell>
          <cell r="C5444" t="str">
            <v>CIP1</v>
          </cell>
          <cell r="D5444" t="str">
            <v>M004</v>
          </cell>
          <cell r="E5444">
            <v>44173</v>
          </cell>
          <cell r="F5444" t="str">
            <v>Worker Chair</v>
          </cell>
          <cell r="G5444">
            <v>2850</v>
          </cell>
          <cell r="H5444">
            <v>-308.75</v>
          </cell>
          <cell r="I5444">
            <v>2541.25</v>
          </cell>
        </row>
        <row r="5445">
          <cell r="A5445">
            <v>40003747</v>
          </cell>
          <cell r="B5445" t="str">
            <v>0</v>
          </cell>
          <cell r="C5445" t="str">
            <v>CIP1</v>
          </cell>
          <cell r="D5445" t="str">
            <v>M004</v>
          </cell>
          <cell r="E5445">
            <v>44173</v>
          </cell>
          <cell r="F5445" t="str">
            <v>Worker Chair</v>
          </cell>
          <cell r="G5445">
            <v>2850</v>
          </cell>
          <cell r="H5445">
            <v>-308.75</v>
          </cell>
          <cell r="I5445">
            <v>2541.25</v>
          </cell>
        </row>
        <row r="5446">
          <cell r="A5446">
            <v>40003748</v>
          </cell>
          <cell r="B5446" t="str">
            <v>0</v>
          </cell>
          <cell r="C5446" t="str">
            <v>CIP1</v>
          </cell>
          <cell r="D5446" t="str">
            <v>M004</v>
          </cell>
          <cell r="E5446">
            <v>44173</v>
          </cell>
          <cell r="F5446" t="str">
            <v>Worker Chair</v>
          </cell>
          <cell r="G5446">
            <v>2850</v>
          </cell>
          <cell r="H5446">
            <v>-308.75</v>
          </cell>
          <cell r="I5446">
            <v>2541.25</v>
          </cell>
        </row>
        <row r="5447">
          <cell r="A5447">
            <v>40003749</v>
          </cell>
          <cell r="B5447" t="str">
            <v>0</v>
          </cell>
          <cell r="C5447" t="str">
            <v>CIP1</v>
          </cell>
          <cell r="D5447" t="str">
            <v>M004</v>
          </cell>
          <cell r="E5447">
            <v>44173</v>
          </cell>
          <cell r="F5447" t="str">
            <v>Worker Chair</v>
          </cell>
          <cell r="G5447">
            <v>2850</v>
          </cell>
          <cell r="H5447">
            <v>-308.75</v>
          </cell>
          <cell r="I5447">
            <v>2541.25</v>
          </cell>
        </row>
        <row r="5448">
          <cell r="A5448">
            <v>40003750</v>
          </cell>
          <cell r="B5448" t="str">
            <v>0</v>
          </cell>
          <cell r="C5448" t="str">
            <v>CIP1</v>
          </cell>
          <cell r="D5448" t="str">
            <v>M004</v>
          </cell>
          <cell r="E5448">
            <v>44173</v>
          </cell>
          <cell r="F5448" t="str">
            <v>Worker Chair</v>
          </cell>
          <cell r="G5448">
            <v>2850</v>
          </cell>
          <cell r="H5448">
            <v>-308.75</v>
          </cell>
          <cell r="I5448">
            <v>2541.25</v>
          </cell>
        </row>
        <row r="5449">
          <cell r="A5449">
            <v>40003751</v>
          </cell>
          <cell r="B5449" t="str">
            <v>0</v>
          </cell>
          <cell r="C5449" t="str">
            <v>CIP1</v>
          </cell>
          <cell r="D5449" t="str">
            <v>M004</v>
          </cell>
          <cell r="E5449">
            <v>44173</v>
          </cell>
          <cell r="F5449" t="str">
            <v>Worker Chair</v>
          </cell>
          <cell r="G5449">
            <v>2850</v>
          </cell>
          <cell r="H5449">
            <v>-308.75</v>
          </cell>
          <cell r="I5449">
            <v>2541.25</v>
          </cell>
        </row>
        <row r="5450">
          <cell r="A5450">
            <v>40003752</v>
          </cell>
          <cell r="B5450" t="str">
            <v>0</v>
          </cell>
          <cell r="C5450" t="str">
            <v>CIP1</v>
          </cell>
          <cell r="D5450" t="str">
            <v>M004</v>
          </cell>
          <cell r="E5450">
            <v>44173</v>
          </cell>
          <cell r="F5450" t="str">
            <v>Worker Chair</v>
          </cell>
          <cell r="G5450">
            <v>2850</v>
          </cell>
          <cell r="H5450">
            <v>-308.75</v>
          </cell>
          <cell r="I5450">
            <v>2541.25</v>
          </cell>
        </row>
        <row r="5451">
          <cell r="A5451">
            <v>40003753</v>
          </cell>
          <cell r="B5451" t="str">
            <v>0</v>
          </cell>
          <cell r="C5451" t="str">
            <v>CIP1</v>
          </cell>
          <cell r="D5451" t="str">
            <v>M004</v>
          </cell>
          <cell r="E5451">
            <v>44173</v>
          </cell>
          <cell r="F5451" t="str">
            <v>Worker Chair</v>
          </cell>
          <cell r="G5451">
            <v>2850</v>
          </cell>
          <cell r="H5451">
            <v>-308.75</v>
          </cell>
          <cell r="I5451">
            <v>2541.25</v>
          </cell>
        </row>
        <row r="5452">
          <cell r="A5452">
            <v>40003754</v>
          </cell>
          <cell r="B5452" t="str">
            <v>0</v>
          </cell>
          <cell r="C5452" t="str">
            <v>CIP1</v>
          </cell>
          <cell r="D5452" t="str">
            <v>M004</v>
          </cell>
          <cell r="E5452">
            <v>44173</v>
          </cell>
          <cell r="F5452" t="str">
            <v>Worker Chair</v>
          </cell>
          <cell r="G5452">
            <v>2850</v>
          </cell>
          <cell r="H5452">
            <v>-308.75</v>
          </cell>
          <cell r="I5452">
            <v>2541.25</v>
          </cell>
        </row>
        <row r="5453">
          <cell r="A5453">
            <v>40003755</v>
          </cell>
          <cell r="B5453" t="str">
            <v>0</v>
          </cell>
          <cell r="C5453" t="str">
            <v>CIP1</v>
          </cell>
          <cell r="D5453" t="str">
            <v>M004</v>
          </cell>
          <cell r="E5453">
            <v>44173</v>
          </cell>
          <cell r="F5453" t="str">
            <v>Worker Chair</v>
          </cell>
          <cell r="G5453">
            <v>2850</v>
          </cell>
          <cell r="H5453">
            <v>-308.75</v>
          </cell>
          <cell r="I5453">
            <v>2541.25</v>
          </cell>
        </row>
        <row r="5454">
          <cell r="A5454">
            <v>40003756</v>
          </cell>
          <cell r="B5454" t="str">
            <v>0</v>
          </cell>
          <cell r="C5454" t="str">
            <v>CIP1</v>
          </cell>
          <cell r="D5454" t="str">
            <v>M004</v>
          </cell>
          <cell r="E5454">
            <v>44173</v>
          </cell>
          <cell r="F5454" t="str">
            <v>Worker Chair</v>
          </cell>
          <cell r="G5454">
            <v>2850</v>
          </cell>
          <cell r="H5454">
            <v>-308.75</v>
          </cell>
          <cell r="I5454">
            <v>2541.25</v>
          </cell>
        </row>
        <row r="5455">
          <cell r="A5455">
            <v>40003757</v>
          </cell>
          <cell r="B5455" t="str">
            <v>0</v>
          </cell>
          <cell r="C5455" t="str">
            <v>CIP1</v>
          </cell>
          <cell r="D5455" t="str">
            <v>M004</v>
          </cell>
          <cell r="E5455">
            <v>44173</v>
          </cell>
          <cell r="F5455" t="str">
            <v>Worker Chair</v>
          </cell>
          <cell r="G5455">
            <v>2850</v>
          </cell>
          <cell r="H5455">
            <v>-308.75</v>
          </cell>
          <cell r="I5455">
            <v>2541.25</v>
          </cell>
        </row>
        <row r="5456">
          <cell r="A5456">
            <v>40003758</v>
          </cell>
          <cell r="B5456" t="str">
            <v>0</v>
          </cell>
          <cell r="C5456" t="str">
            <v>CIP1</v>
          </cell>
          <cell r="D5456" t="str">
            <v>M004</v>
          </cell>
          <cell r="E5456">
            <v>44173</v>
          </cell>
          <cell r="F5456" t="str">
            <v>Worker Chair</v>
          </cell>
          <cell r="G5456">
            <v>2850</v>
          </cell>
          <cell r="H5456">
            <v>-308.75</v>
          </cell>
          <cell r="I5456">
            <v>2541.25</v>
          </cell>
        </row>
        <row r="5457">
          <cell r="A5457">
            <v>40003759</v>
          </cell>
          <cell r="B5457" t="str">
            <v>0</v>
          </cell>
          <cell r="C5457" t="str">
            <v>CIP1</v>
          </cell>
          <cell r="D5457" t="str">
            <v>M004</v>
          </cell>
          <cell r="E5457">
            <v>44173</v>
          </cell>
          <cell r="F5457" t="str">
            <v>Worker Chair</v>
          </cell>
          <cell r="G5457">
            <v>2850</v>
          </cell>
          <cell r="H5457">
            <v>-308.75</v>
          </cell>
          <cell r="I5457">
            <v>2541.25</v>
          </cell>
        </row>
        <row r="5458">
          <cell r="A5458">
            <v>40003760</v>
          </cell>
          <cell r="B5458" t="str">
            <v>0</v>
          </cell>
          <cell r="C5458" t="str">
            <v>CIP1</v>
          </cell>
          <cell r="D5458" t="str">
            <v>M004</v>
          </cell>
          <cell r="E5458">
            <v>44173</v>
          </cell>
          <cell r="F5458" t="str">
            <v>Worker Chair</v>
          </cell>
          <cell r="G5458">
            <v>2850</v>
          </cell>
          <cell r="H5458">
            <v>-308.75</v>
          </cell>
          <cell r="I5458">
            <v>2541.25</v>
          </cell>
        </row>
        <row r="5459">
          <cell r="A5459">
            <v>40003761</v>
          </cell>
          <cell r="B5459" t="str">
            <v>0</v>
          </cell>
          <cell r="C5459" t="str">
            <v>CIP1</v>
          </cell>
          <cell r="D5459" t="str">
            <v>M004</v>
          </cell>
          <cell r="E5459">
            <v>44173</v>
          </cell>
          <cell r="F5459" t="str">
            <v>Worker Chair</v>
          </cell>
          <cell r="G5459">
            <v>2850</v>
          </cell>
          <cell r="H5459">
            <v>-308.75</v>
          </cell>
          <cell r="I5459">
            <v>2541.25</v>
          </cell>
        </row>
        <row r="5460">
          <cell r="A5460">
            <v>40003762</v>
          </cell>
          <cell r="B5460" t="str">
            <v>0</v>
          </cell>
          <cell r="C5460" t="str">
            <v>CIP1</v>
          </cell>
          <cell r="D5460" t="str">
            <v>M004</v>
          </cell>
          <cell r="E5460">
            <v>44173</v>
          </cell>
          <cell r="F5460" t="str">
            <v>Worker Chair</v>
          </cell>
          <cell r="G5460">
            <v>2850</v>
          </cell>
          <cell r="H5460">
            <v>-308.75</v>
          </cell>
          <cell r="I5460">
            <v>2541.25</v>
          </cell>
        </row>
        <row r="5461">
          <cell r="A5461">
            <v>40003763</v>
          </cell>
          <cell r="B5461" t="str">
            <v>0</v>
          </cell>
          <cell r="C5461" t="str">
            <v>CIP1</v>
          </cell>
          <cell r="D5461" t="str">
            <v>M004</v>
          </cell>
          <cell r="E5461">
            <v>44173</v>
          </cell>
          <cell r="F5461" t="str">
            <v>Worker Chair</v>
          </cell>
          <cell r="G5461">
            <v>2850</v>
          </cell>
          <cell r="H5461">
            <v>-308.75</v>
          </cell>
          <cell r="I5461">
            <v>2541.25</v>
          </cell>
        </row>
        <row r="5462">
          <cell r="A5462">
            <v>40003764</v>
          </cell>
          <cell r="B5462" t="str">
            <v>0</v>
          </cell>
          <cell r="C5462" t="str">
            <v>CIP1</v>
          </cell>
          <cell r="D5462" t="str">
            <v>M004</v>
          </cell>
          <cell r="E5462">
            <v>44173</v>
          </cell>
          <cell r="F5462" t="str">
            <v>Worker Chair</v>
          </cell>
          <cell r="G5462">
            <v>2850</v>
          </cell>
          <cell r="H5462">
            <v>-308.75</v>
          </cell>
          <cell r="I5462">
            <v>2541.25</v>
          </cell>
        </row>
        <row r="5463">
          <cell r="A5463">
            <v>40003765</v>
          </cell>
          <cell r="B5463" t="str">
            <v>0</v>
          </cell>
          <cell r="C5463" t="str">
            <v>CIP1</v>
          </cell>
          <cell r="D5463" t="str">
            <v>M004</v>
          </cell>
          <cell r="E5463">
            <v>44173</v>
          </cell>
          <cell r="F5463" t="str">
            <v>Worker Chair</v>
          </cell>
          <cell r="G5463">
            <v>2850</v>
          </cell>
          <cell r="H5463">
            <v>-308.75</v>
          </cell>
          <cell r="I5463">
            <v>2541.25</v>
          </cell>
        </row>
        <row r="5464">
          <cell r="A5464">
            <v>40003766</v>
          </cell>
          <cell r="B5464" t="str">
            <v>0</v>
          </cell>
          <cell r="C5464" t="str">
            <v>CIP1</v>
          </cell>
          <cell r="D5464" t="str">
            <v>M004</v>
          </cell>
          <cell r="E5464">
            <v>44173</v>
          </cell>
          <cell r="F5464" t="str">
            <v>Worker Chair</v>
          </cell>
          <cell r="G5464">
            <v>2850</v>
          </cell>
          <cell r="H5464">
            <v>-308.75</v>
          </cell>
          <cell r="I5464">
            <v>2541.25</v>
          </cell>
        </row>
        <row r="5465">
          <cell r="A5465">
            <v>40003767</v>
          </cell>
          <cell r="B5465" t="str">
            <v>0</v>
          </cell>
          <cell r="C5465" t="str">
            <v>CIP1</v>
          </cell>
          <cell r="D5465" t="str">
            <v>M004</v>
          </cell>
          <cell r="E5465">
            <v>44173</v>
          </cell>
          <cell r="F5465" t="str">
            <v>Worker Chair</v>
          </cell>
          <cell r="G5465">
            <v>2850</v>
          </cell>
          <cell r="H5465">
            <v>-308.75</v>
          </cell>
          <cell r="I5465">
            <v>2541.25</v>
          </cell>
        </row>
        <row r="5466">
          <cell r="A5466">
            <v>40003768</v>
          </cell>
          <cell r="B5466" t="str">
            <v>0</v>
          </cell>
          <cell r="C5466" t="str">
            <v>CIP1</v>
          </cell>
          <cell r="D5466" t="str">
            <v>M004</v>
          </cell>
          <cell r="E5466">
            <v>44173</v>
          </cell>
          <cell r="F5466" t="str">
            <v>Worker Chair</v>
          </cell>
          <cell r="G5466">
            <v>2850</v>
          </cell>
          <cell r="H5466">
            <v>-308.75</v>
          </cell>
          <cell r="I5466">
            <v>2541.25</v>
          </cell>
        </row>
        <row r="5467">
          <cell r="A5467">
            <v>40003769</v>
          </cell>
          <cell r="B5467" t="str">
            <v>0</v>
          </cell>
          <cell r="C5467" t="str">
            <v>CIP1</v>
          </cell>
          <cell r="D5467" t="str">
            <v>M004</v>
          </cell>
          <cell r="E5467">
            <v>44173</v>
          </cell>
          <cell r="F5467" t="str">
            <v>Worker Chair</v>
          </cell>
          <cell r="G5467">
            <v>2850</v>
          </cell>
          <cell r="H5467">
            <v>-308.75</v>
          </cell>
          <cell r="I5467">
            <v>2541.25</v>
          </cell>
        </row>
        <row r="5468">
          <cell r="A5468">
            <v>40003770</v>
          </cell>
          <cell r="B5468" t="str">
            <v>0</v>
          </cell>
          <cell r="C5468" t="str">
            <v>CIP1</v>
          </cell>
          <cell r="D5468" t="str">
            <v>M004</v>
          </cell>
          <cell r="E5468">
            <v>44173</v>
          </cell>
          <cell r="F5468" t="str">
            <v>Worker Chair</v>
          </cell>
          <cell r="G5468">
            <v>2850</v>
          </cell>
          <cell r="H5468">
            <v>-308.75</v>
          </cell>
          <cell r="I5468">
            <v>2541.25</v>
          </cell>
        </row>
        <row r="5469">
          <cell r="A5469">
            <v>40003771</v>
          </cell>
          <cell r="B5469" t="str">
            <v>0</v>
          </cell>
          <cell r="C5469" t="str">
            <v>CIP1</v>
          </cell>
          <cell r="D5469" t="str">
            <v>M004</v>
          </cell>
          <cell r="E5469">
            <v>44173</v>
          </cell>
          <cell r="F5469" t="str">
            <v>Worker Chair</v>
          </cell>
          <cell r="G5469">
            <v>2850</v>
          </cell>
          <cell r="H5469">
            <v>-308.75</v>
          </cell>
          <cell r="I5469">
            <v>2541.25</v>
          </cell>
        </row>
        <row r="5470">
          <cell r="A5470">
            <v>40003772</v>
          </cell>
          <cell r="B5470" t="str">
            <v>0</v>
          </cell>
          <cell r="C5470" t="str">
            <v>CIP1</v>
          </cell>
          <cell r="D5470" t="str">
            <v>M004</v>
          </cell>
          <cell r="E5470">
            <v>44173</v>
          </cell>
          <cell r="F5470" t="str">
            <v>Worker Chair</v>
          </cell>
          <cell r="G5470">
            <v>2850</v>
          </cell>
          <cell r="H5470">
            <v>-308.75</v>
          </cell>
          <cell r="I5470">
            <v>2541.25</v>
          </cell>
        </row>
        <row r="5471">
          <cell r="A5471">
            <v>40003773</v>
          </cell>
          <cell r="B5471" t="str">
            <v>0</v>
          </cell>
          <cell r="C5471" t="str">
            <v>CIP1</v>
          </cell>
          <cell r="D5471" t="str">
            <v>M004</v>
          </cell>
          <cell r="E5471">
            <v>44173</v>
          </cell>
          <cell r="F5471" t="str">
            <v>Worker Chair</v>
          </cell>
          <cell r="G5471">
            <v>2850</v>
          </cell>
          <cell r="H5471">
            <v>-308.75</v>
          </cell>
          <cell r="I5471">
            <v>2541.25</v>
          </cell>
        </row>
        <row r="5472">
          <cell r="A5472">
            <v>40003774</v>
          </cell>
          <cell r="B5472" t="str">
            <v>0</v>
          </cell>
          <cell r="C5472" t="str">
            <v>CIP1</v>
          </cell>
          <cell r="D5472" t="str">
            <v>M004</v>
          </cell>
          <cell r="E5472">
            <v>44173</v>
          </cell>
          <cell r="F5472" t="str">
            <v>Worker Chair</v>
          </cell>
          <cell r="G5472">
            <v>2850</v>
          </cell>
          <cell r="H5472">
            <v>-308.75</v>
          </cell>
          <cell r="I5472">
            <v>2541.25</v>
          </cell>
        </row>
        <row r="5473">
          <cell r="A5473">
            <v>40003775</v>
          </cell>
          <cell r="B5473" t="str">
            <v>0</v>
          </cell>
          <cell r="C5473" t="str">
            <v>CIP1</v>
          </cell>
          <cell r="D5473" t="str">
            <v>M004</v>
          </cell>
          <cell r="E5473">
            <v>44173</v>
          </cell>
          <cell r="F5473" t="str">
            <v>Worker Chair</v>
          </cell>
          <cell r="G5473">
            <v>2850</v>
          </cell>
          <cell r="H5473">
            <v>-308.75</v>
          </cell>
          <cell r="I5473">
            <v>2541.25</v>
          </cell>
        </row>
        <row r="5474">
          <cell r="A5474">
            <v>40003776</v>
          </cell>
          <cell r="B5474" t="str">
            <v>0</v>
          </cell>
          <cell r="C5474" t="str">
            <v>CIP1</v>
          </cell>
          <cell r="D5474" t="str">
            <v>M004</v>
          </cell>
          <cell r="E5474">
            <v>44173</v>
          </cell>
          <cell r="F5474" t="str">
            <v>Worker Chair</v>
          </cell>
          <cell r="G5474">
            <v>2850</v>
          </cell>
          <cell r="H5474">
            <v>-308.75</v>
          </cell>
          <cell r="I5474">
            <v>2541.25</v>
          </cell>
        </row>
        <row r="5475">
          <cell r="A5475">
            <v>40003777</v>
          </cell>
          <cell r="B5475" t="str">
            <v>0</v>
          </cell>
          <cell r="C5475" t="str">
            <v>CIP1</v>
          </cell>
          <cell r="D5475" t="str">
            <v>M004</v>
          </cell>
          <cell r="E5475">
            <v>44173</v>
          </cell>
          <cell r="F5475" t="str">
            <v>Worker Chair</v>
          </cell>
          <cell r="G5475">
            <v>2850</v>
          </cell>
          <cell r="H5475">
            <v>-308.75</v>
          </cell>
          <cell r="I5475">
            <v>2541.25</v>
          </cell>
        </row>
        <row r="5476">
          <cell r="A5476">
            <v>40003778</v>
          </cell>
          <cell r="B5476" t="str">
            <v>0</v>
          </cell>
          <cell r="C5476" t="str">
            <v>CIP1</v>
          </cell>
          <cell r="D5476" t="str">
            <v>M004</v>
          </cell>
          <cell r="E5476">
            <v>44173</v>
          </cell>
          <cell r="F5476" t="str">
            <v>Worker Chair</v>
          </cell>
          <cell r="G5476">
            <v>2850</v>
          </cell>
          <cell r="H5476">
            <v>-308.75</v>
          </cell>
          <cell r="I5476">
            <v>2541.25</v>
          </cell>
        </row>
        <row r="5477">
          <cell r="A5477">
            <v>40003779</v>
          </cell>
          <cell r="B5477" t="str">
            <v>0</v>
          </cell>
          <cell r="C5477" t="str">
            <v>CIP1</v>
          </cell>
          <cell r="D5477" t="str">
            <v>M004</v>
          </cell>
          <cell r="E5477">
            <v>44173</v>
          </cell>
          <cell r="F5477" t="str">
            <v>Worker Chair</v>
          </cell>
          <cell r="G5477">
            <v>2850</v>
          </cell>
          <cell r="H5477">
            <v>-308.75</v>
          </cell>
          <cell r="I5477">
            <v>2541.25</v>
          </cell>
        </row>
        <row r="5478">
          <cell r="A5478">
            <v>40003780</v>
          </cell>
          <cell r="B5478" t="str">
            <v>0</v>
          </cell>
          <cell r="C5478" t="str">
            <v>CIP1</v>
          </cell>
          <cell r="D5478" t="str">
            <v>M004</v>
          </cell>
          <cell r="E5478">
            <v>44173</v>
          </cell>
          <cell r="F5478" t="str">
            <v>Worker Chair</v>
          </cell>
          <cell r="G5478">
            <v>2850</v>
          </cell>
          <cell r="H5478">
            <v>-308.75</v>
          </cell>
          <cell r="I5478">
            <v>2541.25</v>
          </cell>
        </row>
        <row r="5479">
          <cell r="A5479">
            <v>40003781</v>
          </cell>
          <cell r="B5479" t="str">
            <v>0</v>
          </cell>
          <cell r="C5479" t="str">
            <v>CIP1</v>
          </cell>
          <cell r="D5479" t="str">
            <v>M004</v>
          </cell>
          <cell r="E5479">
            <v>44173</v>
          </cell>
          <cell r="F5479" t="str">
            <v>Worker Chair</v>
          </cell>
          <cell r="G5479">
            <v>2850</v>
          </cell>
          <cell r="H5479">
            <v>-308.75</v>
          </cell>
          <cell r="I5479">
            <v>2541.25</v>
          </cell>
        </row>
        <row r="5480">
          <cell r="A5480">
            <v>40003782</v>
          </cell>
          <cell r="B5480" t="str">
            <v>0</v>
          </cell>
          <cell r="C5480" t="str">
            <v>CIP1</v>
          </cell>
          <cell r="D5480" t="str">
            <v>M004</v>
          </cell>
          <cell r="E5480">
            <v>44173</v>
          </cell>
          <cell r="F5480" t="str">
            <v>Worker Chair</v>
          </cell>
          <cell r="G5480">
            <v>2850</v>
          </cell>
          <cell r="H5480">
            <v>-308.75</v>
          </cell>
          <cell r="I5480">
            <v>2541.25</v>
          </cell>
        </row>
        <row r="5481">
          <cell r="A5481">
            <v>40003783</v>
          </cell>
          <cell r="B5481" t="str">
            <v>0</v>
          </cell>
          <cell r="C5481" t="str">
            <v>CIP1</v>
          </cell>
          <cell r="D5481" t="str">
            <v>M004</v>
          </cell>
          <cell r="E5481">
            <v>44173</v>
          </cell>
          <cell r="F5481" t="str">
            <v>Worker Chair</v>
          </cell>
          <cell r="G5481">
            <v>2850</v>
          </cell>
          <cell r="H5481">
            <v>-308.75</v>
          </cell>
          <cell r="I5481">
            <v>2541.25</v>
          </cell>
        </row>
        <row r="5482">
          <cell r="A5482">
            <v>40003784</v>
          </cell>
          <cell r="B5482" t="str">
            <v>0</v>
          </cell>
          <cell r="C5482" t="str">
            <v>CIP1</v>
          </cell>
          <cell r="D5482" t="str">
            <v>M004</v>
          </cell>
          <cell r="E5482">
            <v>44173</v>
          </cell>
          <cell r="F5482" t="str">
            <v>Worker Chair</v>
          </cell>
          <cell r="G5482">
            <v>2850</v>
          </cell>
          <cell r="H5482">
            <v>-308.75</v>
          </cell>
          <cell r="I5482">
            <v>2541.25</v>
          </cell>
        </row>
        <row r="5483">
          <cell r="A5483">
            <v>40003785</v>
          </cell>
          <cell r="B5483" t="str">
            <v>0</v>
          </cell>
          <cell r="C5483" t="str">
            <v>CIP1</v>
          </cell>
          <cell r="D5483" t="str">
            <v>M004</v>
          </cell>
          <cell r="E5483">
            <v>44173</v>
          </cell>
          <cell r="F5483" t="str">
            <v>Worker Chair</v>
          </cell>
          <cell r="G5483">
            <v>2850</v>
          </cell>
          <cell r="H5483">
            <v>-308.75</v>
          </cell>
          <cell r="I5483">
            <v>2541.25</v>
          </cell>
        </row>
        <row r="5484">
          <cell r="A5484">
            <v>40003786</v>
          </cell>
          <cell r="B5484" t="str">
            <v>0</v>
          </cell>
          <cell r="C5484" t="str">
            <v>CIP1</v>
          </cell>
          <cell r="D5484" t="str">
            <v>M004</v>
          </cell>
          <cell r="E5484">
            <v>44173</v>
          </cell>
          <cell r="F5484" t="str">
            <v>Worker Chair</v>
          </cell>
          <cell r="G5484">
            <v>2850</v>
          </cell>
          <cell r="H5484">
            <v>-308.75</v>
          </cell>
          <cell r="I5484">
            <v>2541.25</v>
          </cell>
        </row>
        <row r="5485">
          <cell r="A5485">
            <v>40003787</v>
          </cell>
          <cell r="B5485" t="str">
            <v>0</v>
          </cell>
          <cell r="C5485" t="str">
            <v>CIP1</v>
          </cell>
          <cell r="D5485" t="str">
            <v>M004</v>
          </cell>
          <cell r="E5485">
            <v>44173</v>
          </cell>
          <cell r="F5485" t="str">
            <v>Worker Chair</v>
          </cell>
          <cell r="G5485">
            <v>2850</v>
          </cell>
          <cell r="H5485">
            <v>-308.75</v>
          </cell>
          <cell r="I5485">
            <v>2541.25</v>
          </cell>
        </row>
        <row r="5486">
          <cell r="A5486">
            <v>40003788</v>
          </cell>
          <cell r="B5486" t="str">
            <v>0</v>
          </cell>
          <cell r="C5486" t="str">
            <v>CIP1</v>
          </cell>
          <cell r="D5486" t="str">
            <v>M004</v>
          </cell>
          <cell r="E5486">
            <v>44173</v>
          </cell>
          <cell r="F5486" t="str">
            <v>Worker Chair</v>
          </cell>
          <cell r="G5486">
            <v>2850</v>
          </cell>
          <cell r="H5486">
            <v>-308.75</v>
          </cell>
          <cell r="I5486">
            <v>2541.25</v>
          </cell>
        </row>
        <row r="5487">
          <cell r="A5487">
            <v>40003789</v>
          </cell>
          <cell r="B5487" t="str">
            <v>0</v>
          </cell>
          <cell r="C5487" t="str">
            <v>CIP1</v>
          </cell>
          <cell r="D5487" t="str">
            <v>M004</v>
          </cell>
          <cell r="E5487">
            <v>44173</v>
          </cell>
          <cell r="F5487" t="str">
            <v>Worker Chair</v>
          </cell>
          <cell r="G5487">
            <v>2850</v>
          </cell>
          <cell r="H5487">
            <v>-308.75</v>
          </cell>
          <cell r="I5487">
            <v>2541.25</v>
          </cell>
        </row>
        <row r="5488">
          <cell r="A5488">
            <v>40003790</v>
          </cell>
          <cell r="B5488" t="str">
            <v>0</v>
          </cell>
          <cell r="C5488" t="str">
            <v>CIP1</v>
          </cell>
          <cell r="D5488" t="str">
            <v>M004</v>
          </cell>
          <cell r="E5488">
            <v>44173</v>
          </cell>
          <cell r="F5488" t="str">
            <v>Worker Chair</v>
          </cell>
          <cell r="G5488">
            <v>2850</v>
          </cell>
          <cell r="H5488">
            <v>-308.75</v>
          </cell>
          <cell r="I5488">
            <v>2541.25</v>
          </cell>
        </row>
        <row r="5489">
          <cell r="A5489">
            <v>40003791</v>
          </cell>
          <cell r="B5489" t="str">
            <v>0</v>
          </cell>
          <cell r="C5489" t="str">
            <v>CIP1</v>
          </cell>
          <cell r="D5489" t="str">
            <v>M004</v>
          </cell>
          <cell r="E5489">
            <v>44173</v>
          </cell>
          <cell r="F5489" t="str">
            <v>Worker Chair</v>
          </cell>
          <cell r="G5489">
            <v>2850</v>
          </cell>
          <cell r="H5489">
            <v>-308.75</v>
          </cell>
          <cell r="I5489">
            <v>2541.25</v>
          </cell>
        </row>
        <row r="5490">
          <cell r="A5490">
            <v>40003792</v>
          </cell>
          <cell r="B5490" t="str">
            <v>0</v>
          </cell>
          <cell r="C5490" t="str">
            <v>CIP1</v>
          </cell>
          <cell r="D5490" t="str">
            <v>M004</v>
          </cell>
          <cell r="E5490">
            <v>44173</v>
          </cell>
          <cell r="F5490" t="str">
            <v>Worker Chair</v>
          </cell>
          <cell r="G5490">
            <v>2850</v>
          </cell>
          <cell r="H5490">
            <v>-308.75</v>
          </cell>
          <cell r="I5490">
            <v>2541.25</v>
          </cell>
        </row>
        <row r="5491">
          <cell r="A5491">
            <v>40003793</v>
          </cell>
          <cell r="B5491" t="str">
            <v>0</v>
          </cell>
          <cell r="C5491" t="str">
            <v>CIP1</v>
          </cell>
          <cell r="D5491" t="str">
            <v>M004</v>
          </cell>
          <cell r="E5491">
            <v>44173</v>
          </cell>
          <cell r="F5491" t="str">
            <v>Worker Chair</v>
          </cell>
          <cell r="G5491">
            <v>2850</v>
          </cell>
          <cell r="H5491">
            <v>-308.75</v>
          </cell>
          <cell r="I5491">
            <v>2541.25</v>
          </cell>
        </row>
        <row r="5492">
          <cell r="A5492">
            <v>40003794</v>
          </cell>
          <cell r="B5492" t="str">
            <v>0</v>
          </cell>
          <cell r="C5492" t="str">
            <v>CIP1</v>
          </cell>
          <cell r="D5492" t="str">
            <v>M004</v>
          </cell>
          <cell r="E5492">
            <v>44173</v>
          </cell>
          <cell r="F5492" t="str">
            <v>Worker Chair</v>
          </cell>
          <cell r="G5492">
            <v>2850</v>
          </cell>
          <cell r="H5492">
            <v>-308.75</v>
          </cell>
          <cell r="I5492">
            <v>2541.25</v>
          </cell>
        </row>
        <row r="5493">
          <cell r="A5493">
            <v>40003795</v>
          </cell>
          <cell r="B5493" t="str">
            <v>0</v>
          </cell>
          <cell r="C5493" t="str">
            <v>CIP1</v>
          </cell>
          <cell r="D5493" t="str">
            <v>M004</v>
          </cell>
          <cell r="E5493">
            <v>44173</v>
          </cell>
          <cell r="F5493" t="str">
            <v>Worker Chair</v>
          </cell>
          <cell r="G5493">
            <v>2850</v>
          </cell>
          <cell r="H5493">
            <v>-308.75</v>
          </cell>
          <cell r="I5493">
            <v>2541.25</v>
          </cell>
        </row>
        <row r="5494">
          <cell r="A5494">
            <v>40003796</v>
          </cell>
          <cell r="B5494" t="str">
            <v>0</v>
          </cell>
          <cell r="C5494" t="str">
            <v>CIP1</v>
          </cell>
          <cell r="D5494" t="str">
            <v>M004</v>
          </cell>
          <cell r="E5494">
            <v>44173</v>
          </cell>
          <cell r="F5494" t="str">
            <v>Worker Chair</v>
          </cell>
          <cell r="G5494">
            <v>2850</v>
          </cell>
          <cell r="H5494">
            <v>-308.75</v>
          </cell>
          <cell r="I5494">
            <v>2541.25</v>
          </cell>
        </row>
        <row r="5495">
          <cell r="A5495">
            <v>40003797</v>
          </cell>
          <cell r="B5495" t="str">
            <v>0</v>
          </cell>
          <cell r="C5495" t="str">
            <v>CIP1</v>
          </cell>
          <cell r="D5495" t="str">
            <v>M004</v>
          </cell>
          <cell r="E5495">
            <v>44173</v>
          </cell>
          <cell r="F5495" t="str">
            <v>Worker Chair</v>
          </cell>
          <cell r="G5495">
            <v>2850</v>
          </cell>
          <cell r="H5495">
            <v>-308.75</v>
          </cell>
          <cell r="I5495">
            <v>2541.25</v>
          </cell>
        </row>
        <row r="5496">
          <cell r="A5496">
            <v>40003798</v>
          </cell>
          <cell r="B5496" t="str">
            <v>0</v>
          </cell>
          <cell r="C5496" t="str">
            <v>CIP1</v>
          </cell>
          <cell r="D5496" t="str">
            <v>M004</v>
          </cell>
          <cell r="E5496">
            <v>44173</v>
          </cell>
          <cell r="F5496" t="str">
            <v>Worker Chair</v>
          </cell>
          <cell r="G5496">
            <v>2850</v>
          </cell>
          <cell r="H5496">
            <v>-308.75</v>
          </cell>
          <cell r="I5496">
            <v>2541.25</v>
          </cell>
        </row>
        <row r="5497">
          <cell r="A5497">
            <v>40003799</v>
          </cell>
          <cell r="B5497" t="str">
            <v>0</v>
          </cell>
          <cell r="C5497" t="str">
            <v>CIP1</v>
          </cell>
          <cell r="D5497" t="str">
            <v>M004</v>
          </cell>
          <cell r="E5497">
            <v>44173</v>
          </cell>
          <cell r="F5497" t="str">
            <v>Worker Chair</v>
          </cell>
          <cell r="G5497">
            <v>2850</v>
          </cell>
          <cell r="H5497">
            <v>-308.75</v>
          </cell>
          <cell r="I5497">
            <v>2541.25</v>
          </cell>
        </row>
        <row r="5498">
          <cell r="A5498">
            <v>40003800</v>
          </cell>
          <cell r="B5498" t="str">
            <v>0</v>
          </cell>
          <cell r="C5498" t="str">
            <v>CIP1</v>
          </cell>
          <cell r="D5498" t="str">
            <v>M004</v>
          </cell>
          <cell r="E5498">
            <v>44173</v>
          </cell>
          <cell r="F5498" t="str">
            <v>Worker Chair</v>
          </cell>
          <cell r="G5498">
            <v>2850</v>
          </cell>
          <cell r="H5498">
            <v>-308.75</v>
          </cell>
          <cell r="I5498">
            <v>2541.25</v>
          </cell>
        </row>
        <row r="5499">
          <cell r="A5499">
            <v>40003801</v>
          </cell>
          <cell r="B5499" t="str">
            <v>0</v>
          </cell>
          <cell r="C5499" t="str">
            <v>CIP1</v>
          </cell>
          <cell r="D5499" t="str">
            <v>M004</v>
          </cell>
          <cell r="E5499">
            <v>44173</v>
          </cell>
          <cell r="F5499" t="str">
            <v>Worker Chair</v>
          </cell>
          <cell r="G5499">
            <v>2850</v>
          </cell>
          <cell r="H5499">
            <v>-308.75</v>
          </cell>
          <cell r="I5499">
            <v>2541.25</v>
          </cell>
        </row>
        <row r="5500">
          <cell r="A5500">
            <v>40003802</v>
          </cell>
          <cell r="B5500" t="str">
            <v>0</v>
          </cell>
          <cell r="C5500" t="str">
            <v>CIP1</v>
          </cell>
          <cell r="D5500" t="str">
            <v>M004</v>
          </cell>
          <cell r="E5500">
            <v>44173</v>
          </cell>
          <cell r="F5500" t="str">
            <v>Worker Chair</v>
          </cell>
          <cell r="G5500">
            <v>2850</v>
          </cell>
          <cell r="H5500">
            <v>-308.75</v>
          </cell>
          <cell r="I5500">
            <v>2541.25</v>
          </cell>
        </row>
        <row r="5501">
          <cell r="A5501">
            <v>40003803</v>
          </cell>
          <cell r="B5501" t="str">
            <v>0</v>
          </cell>
          <cell r="C5501" t="str">
            <v>CIP1</v>
          </cell>
          <cell r="D5501" t="str">
            <v>M004</v>
          </cell>
          <cell r="E5501">
            <v>44173</v>
          </cell>
          <cell r="F5501" t="str">
            <v>Worker Chair</v>
          </cell>
          <cell r="G5501">
            <v>2850</v>
          </cell>
          <cell r="H5501">
            <v>-308.75</v>
          </cell>
          <cell r="I5501">
            <v>2541.25</v>
          </cell>
        </row>
        <row r="5502">
          <cell r="A5502">
            <v>40003804</v>
          </cell>
          <cell r="B5502" t="str">
            <v>0</v>
          </cell>
          <cell r="C5502" t="str">
            <v>CIP1</v>
          </cell>
          <cell r="D5502" t="str">
            <v>M004</v>
          </cell>
          <cell r="E5502">
            <v>44173</v>
          </cell>
          <cell r="F5502" t="str">
            <v>Worker Chair</v>
          </cell>
          <cell r="G5502">
            <v>2850</v>
          </cell>
          <cell r="H5502">
            <v>-308.75</v>
          </cell>
          <cell r="I5502">
            <v>2541.25</v>
          </cell>
        </row>
        <row r="5503">
          <cell r="A5503">
            <v>40003805</v>
          </cell>
          <cell r="B5503" t="str">
            <v>0</v>
          </cell>
          <cell r="C5503" t="str">
            <v>CIP1</v>
          </cell>
          <cell r="D5503" t="str">
            <v>M004</v>
          </cell>
          <cell r="E5503">
            <v>44173</v>
          </cell>
          <cell r="F5503" t="str">
            <v>Worker Chair</v>
          </cell>
          <cell r="G5503">
            <v>2850</v>
          </cell>
          <cell r="H5503">
            <v>-308.75</v>
          </cell>
          <cell r="I5503">
            <v>2541.25</v>
          </cell>
        </row>
        <row r="5504">
          <cell r="A5504">
            <v>40003806</v>
          </cell>
          <cell r="B5504" t="str">
            <v>0</v>
          </cell>
          <cell r="C5504" t="str">
            <v>CIP1</v>
          </cell>
          <cell r="D5504" t="str">
            <v>M004</v>
          </cell>
          <cell r="E5504">
            <v>44173</v>
          </cell>
          <cell r="F5504" t="str">
            <v>Worker Chair</v>
          </cell>
          <cell r="G5504">
            <v>2850</v>
          </cell>
          <cell r="H5504">
            <v>-308.75</v>
          </cell>
          <cell r="I5504">
            <v>2541.25</v>
          </cell>
        </row>
        <row r="5505">
          <cell r="A5505">
            <v>40003807</v>
          </cell>
          <cell r="B5505" t="str">
            <v>0</v>
          </cell>
          <cell r="C5505" t="str">
            <v>CIP1</v>
          </cell>
          <cell r="D5505" t="str">
            <v>M004</v>
          </cell>
          <cell r="E5505">
            <v>44173</v>
          </cell>
          <cell r="F5505" t="str">
            <v>Worker Chair</v>
          </cell>
          <cell r="G5505">
            <v>2850</v>
          </cell>
          <cell r="H5505">
            <v>-308.75</v>
          </cell>
          <cell r="I5505">
            <v>2541.25</v>
          </cell>
        </row>
        <row r="5506">
          <cell r="A5506">
            <v>40003808</v>
          </cell>
          <cell r="B5506" t="str">
            <v>0</v>
          </cell>
          <cell r="C5506" t="str">
            <v>CIP1</v>
          </cell>
          <cell r="D5506" t="str">
            <v>M004</v>
          </cell>
          <cell r="E5506">
            <v>44173</v>
          </cell>
          <cell r="F5506" t="str">
            <v>Worker Chair</v>
          </cell>
          <cell r="G5506">
            <v>2850</v>
          </cell>
          <cell r="H5506">
            <v>-308.75</v>
          </cell>
          <cell r="I5506">
            <v>2541.25</v>
          </cell>
        </row>
        <row r="5507">
          <cell r="A5507">
            <v>40003809</v>
          </cell>
          <cell r="B5507" t="str">
            <v>0</v>
          </cell>
          <cell r="C5507" t="str">
            <v>CIP1</v>
          </cell>
          <cell r="D5507" t="str">
            <v>M004</v>
          </cell>
          <cell r="E5507">
            <v>44173</v>
          </cell>
          <cell r="F5507" t="str">
            <v>Worker Chair</v>
          </cell>
          <cell r="G5507">
            <v>2850</v>
          </cell>
          <cell r="H5507">
            <v>-308.75</v>
          </cell>
          <cell r="I5507">
            <v>2541.25</v>
          </cell>
        </row>
        <row r="5508">
          <cell r="A5508">
            <v>40003810</v>
          </cell>
          <cell r="B5508" t="str">
            <v>0</v>
          </cell>
          <cell r="C5508" t="str">
            <v>CIP1</v>
          </cell>
          <cell r="D5508" t="str">
            <v>M004</v>
          </cell>
          <cell r="E5508">
            <v>44173</v>
          </cell>
          <cell r="F5508" t="str">
            <v>Worker Chair</v>
          </cell>
          <cell r="G5508">
            <v>2850</v>
          </cell>
          <cell r="H5508">
            <v>-308.75</v>
          </cell>
          <cell r="I5508">
            <v>2541.25</v>
          </cell>
        </row>
        <row r="5509">
          <cell r="A5509">
            <v>40003811</v>
          </cell>
          <cell r="B5509" t="str">
            <v>0</v>
          </cell>
          <cell r="C5509" t="str">
            <v>CIP1</v>
          </cell>
          <cell r="D5509" t="str">
            <v>M004</v>
          </cell>
          <cell r="E5509">
            <v>44173</v>
          </cell>
          <cell r="F5509" t="str">
            <v>Worker Chair</v>
          </cell>
          <cell r="G5509">
            <v>2850</v>
          </cell>
          <cell r="H5509">
            <v>-308.75</v>
          </cell>
          <cell r="I5509">
            <v>2541.25</v>
          </cell>
        </row>
        <row r="5510">
          <cell r="A5510">
            <v>40003812</v>
          </cell>
          <cell r="B5510" t="str">
            <v>0</v>
          </cell>
          <cell r="C5510" t="str">
            <v>CIP1</v>
          </cell>
          <cell r="D5510" t="str">
            <v>M004</v>
          </cell>
          <cell r="E5510">
            <v>44173</v>
          </cell>
          <cell r="F5510" t="str">
            <v>Worker Chair</v>
          </cell>
          <cell r="G5510">
            <v>2850</v>
          </cell>
          <cell r="H5510">
            <v>-308.75</v>
          </cell>
          <cell r="I5510">
            <v>2541.25</v>
          </cell>
        </row>
        <row r="5511">
          <cell r="A5511">
            <v>40003813</v>
          </cell>
          <cell r="B5511" t="str">
            <v>0</v>
          </cell>
          <cell r="C5511" t="str">
            <v>CIP1</v>
          </cell>
          <cell r="D5511" t="str">
            <v>M004</v>
          </cell>
          <cell r="E5511">
            <v>44173</v>
          </cell>
          <cell r="F5511" t="str">
            <v>Worker Chair</v>
          </cell>
          <cell r="G5511">
            <v>2850</v>
          </cell>
          <cell r="H5511">
            <v>-308.75</v>
          </cell>
          <cell r="I5511">
            <v>2541.25</v>
          </cell>
        </row>
        <row r="5512">
          <cell r="A5512">
            <v>40003814</v>
          </cell>
          <cell r="B5512" t="str">
            <v>0</v>
          </cell>
          <cell r="C5512" t="str">
            <v>CIP1</v>
          </cell>
          <cell r="D5512" t="str">
            <v>M004</v>
          </cell>
          <cell r="E5512">
            <v>44173</v>
          </cell>
          <cell r="F5512" t="str">
            <v>Worker Chair</v>
          </cell>
          <cell r="G5512">
            <v>2850</v>
          </cell>
          <cell r="H5512">
            <v>-308.75</v>
          </cell>
          <cell r="I5512">
            <v>2541.25</v>
          </cell>
        </row>
        <row r="5513">
          <cell r="A5513">
            <v>40003815</v>
          </cell>
          <cell r="B5513" t="str">
            <v>0</v>
          </cell>
          <cell r="C5513" t="str">
            <v>CIP1</v>
          </cell>
          <cell r="D5513" t="str">
            <v>M004</v>
          </cell>
          <cell r="E5513">
            <v>44173</v>
          </cell>
          <cell r="F5513" t="str">
            <v>Worker Chair</v>
          </cell>
          <cell r="G5513">
            <v>2850</v>
          </cell>
          <cell r="H5513">
            <v>-308.75</v>
          </cell>
          <cell r="I5513">
            <v>2541.25</v>
          </cell>
        </row>
        <row r="5514">
          <cell r="A5514">
            <v>40003816</v>
          </cell>
          <cell r="B5514" t="str">
            <v>0</v>
          </cell>
          <cell r="C5514" t="str">
            <v>CIP1</v>
          </cell>
          <cell r="D5514" t="str">
            <v>M004</v>
          </cell>
          <cell r="E5514">
            <v>44173</v>
          </cell>
          <cell r="F5514" t="str">
            <v>Worker Chair</v>
          </cell>
          <cell r="G5514">
            <v>2850</v>
          </cell>
          <cell r="H5514">
            <v>-308.75</v>
          </cell>
          <cell r="I5514">
            <v>2541.25</v>
          </cell>
        </row>
        <row r="5515">
          <cell r="A5515">
            <v>40003817</v>
          </cell>
          <cell r="B5515" t="str">
            <v>0</v>
          </cell>
          <cell r="C5515" t="str">
            <v>CIP1</v>
          </cell>
          <cell r="D5515" t="str">
            <v>M004</v>
          </cell>
          <cell r="E5515">
            <v>44173</v>
          </cell>
          <cell r="F5515" t="str">
            <v>Worker Chair</v>
          </cell>
          <cell r="G5515">
            <v>2850</v>
          </cell>
          <cell r="H5515">
            <v>-308.75</v>
          </cell>
          <cell r="I5515">
            <v>2541.25</v>
          </cell>
        </row>
        <row r="5516">
          <cell r="A5516">
            <v>40003818</v>
          </cell>
          <cell r="B5516" t="str">
            <v>0</v>
          </cell>
          <cell r="C5516" t="str">
            <v>CIP1</v>
          </cell>
          <cell r="D5516" t="str">
            <v>M004</v>
          </cell>
          <cell r="E5516">
            <v>44173</v>
          </cell>
          <cell r="F5516" t="str">
            <v>Worker Chair</v>
          </cell>
          <cell r="G5516">
            <v>2850</v>
          </cell>
          <cell r="H5516">
            <v>-308.75</v>
          </cell>
          <cell r="I5516">
            <v>2541.25</v>
          </cell>
        </row>
        <row r="5517">
          <cell r="A5517">
            <v>40003819</v>
          </cell>
          <cell r="B5517" t="str">
            <v>0</v>
          </cell>
          <cell r="C5517" t="str">
            <v>CIP1</v>
          </cell>
          <cell r="D5517" t="str">
            <v>M004</v>
          </cell>
          <cell r="E5517">
            <v>44173</v>
          </cell>
          <cell r="F5517" t="str">
            <v>Worker Chair</v>
          </cell>
          <cell r="G5517">
            <v>2850</v>
          </cell>
          <cell r="H5517">
            <v>-308.75</v>
          </cell>
          <cell r="I5517">
            <v>2541.25</v>
          </cell>
        </row>
        <row r="5518">
          <cell r="A5518">
            <v>40003820</v>
          </cell>
          <cell r="B5518" t="str">
            <v>0</v>
          </cell>
          <cell r="C5518" t="str">
            <v>CIP1</v>
          </cell>
          <cell r="D5518" t="str">
            <v>M004</v>
          </cell>
          <cell r="E5518">
            <v>44173</v>
          </cell>
          <cell r="F5518" t="str">
            <v>Worker Chair</v>
          </cell>
          <cell r="G5518">
            <v>2850</v>
          </cell>
          <cell r="H5518">
            <v>-308.75</v>
          </cell>
          <cell r="I5518">
            <v>2541.25</v>
          </cell>
        </row>
        <row r="5519">
          <cell r="A5519">
            <v>40003821</v>
          </cell>
          <cell r="B5519" t="str">
            <v>0</v>
          </cell>
          <cell r="C5519" t="str">
            <v>CIP1</v>
          </cell>
          <cell r="D5519" t="str">
            <v>M004</v>
          </cell>
          <cell r="E5519">
            <v>44173</v>
          </cell>
          <cell r="F5519" t="str">
            <v>Worker Chair</v>
          </cell>
          <cell r="G5519">
            <v>2850</v>
          </cell>
          <cell r="H5519">
            <v>-308.75</v>
          </cell>
          <cell r="I5519">
            <v>2541.25</v>
          </cell>
        </row>
        <row r="5520">
          <cell r="A5520">
            <v>40003822</v>
          </cell>
          <cell r="B5520" t="str">
            <v>0</v>
          </cell>
          <cell r="C5520" t="str">
            <v>CIP1</v>
          </cell>
          <cell r="D5520" t="str">
            <v>M004</v>
          </cell>
          <cell r="E5520">
            <v>44173</v>
          </cell>
          <cell r="F5520" t="str">
            <v>Worker Chair</v>
          </cell>
          <cell r="G5520">
            <v>2850</v>
          </cell>
          <cell r="H5520">
            <v>-308.75</v>
          </cell>
          <cell r="I5520">
            <v>2541.25</v>
          </cell>
        </row>
        <row r="5521">
          <cell r="A5521">
            <v>40003823</v>
          </cell>
          <cell r="B5521" t="str">
            <v>0</v>
          </cell>
          <cell r="C5521" t="str">
            <v>CIP1</v>
          </cell>
          <cell r="D5521" t="str">
            <v>M004</v>
          </cell>
          <cell r="E5521">
            <v>44173</v>
          </cell>
          <cell r="F5521" t="str">
            <v>Worker Chair</v>
          </cell>
          <cell r="G5521">
            <v>2850</v>
          </cell>
          <cell r="H5521">
            <v>-308.75</v>
          </cell>
          <cell r="I5521">
            <v>2541.25</v>
          </cell>
        </row>
        <row r="5522">
          <cell r="A5522">
            <v>40003824</v>
          </cell>
          <cell r="B5522" t="str">
            <v>0</v>
          </cell>
          <cell r="C5522" t="str">
            <v>CIP1</v>
          </cell>
          <cell r="D5522" t="str">
            <v>M004</v>
          </cell>
          <cell r="E5522">
            <v>44173</v>
          </cell>
          <cell r="F5522" t="str">
            <v>Worker Chair</v>
          </cell>
          <cell r="G5522">
            <v>2850</v>
          </cell>
          <cell r="H5522">
            <v>-308.75</v>
          </cell>
          <cell r="I5522">
            <v>2541.25</v>
          </cell>
        </row>
        <row r="5523">
          <cell r="A5523">
            <v>40003825</v>
          </cell>
          <cell r="B5523" t="str">
            <v>0</v>
          </cell>
          <cell r="C5523" t="str">
            <v>CIP1</v>
          </cell>
          <cell r="D5523" t="str">
            <v>M004</v>
          </cell>
          <cell r="E5523">
            <v>44173</v>
          </cell>
          <cell r="F5523" t="str">
            <v>Worker Chair</v>
          </cell>
          <cell r="G5523">
            <v>2850</v>
          </cell>
          <cell r="H5523">
            <v>-308.75</v>
          </cell>
          <cell r="I5523">
            <v>2541.25</v>
          </cell>
        </row>
        <row r="5524">
          <cell r="A5524">
            <v>40003826</v>
          </cell>
          <cell r="B5524" t="str">
            <v>0</v>
          </cell>
          <cell r="C5524" t="str">
            <v>CIP1</v>
          </cell>
          <cell r="D5524" t="str">
            <v>M004</v>
          </cell>
          <cell r="E5524">
            <v>44173</v>
          </cell>
          <cell r="F5524" t="str">
            <v>Worker Chair</v>
          </cell>
          <cell r="G5524">
            <v>2850</v>
          </cell>
          <cell r="H5524">
            <v>-308.75</v>
          </cell>
          <cell r="I5524">
            <v>2541.25</v>
          </cell>
        </row>
        <row r="5525">
          <cell r="A5525">
            <v>40003827</v>
          </cell>
          <cell r="B5525" t="str">
            <v>0</v>
          </cell>
          <cell r="C5525" t="str">
            <v>CIP1</v>
          </cell>
          <cell r="D5525" t="str">
            <v>M004</v>
          </cell>
          <cell r="E5525">
            <v>44173</v>
          </cell>
          <cell r="F5525" t="str">
            <v>Worker Chair</v>
          </cell>
          <cell r="G5525">
            <v>2850</v>
          </cell>
          <cell r="H5525">
            <v>-308.75</v>
          </cell>
          <cell r="I5525">
            <v>2541.25</v>
          </cell>
        </row>
        <row r="5526">
          <cell r="A5526">
            <v>40003828</v>
          </cell>
          <cell r="B5526" t="str">
            <v>0</v>
          </cell>
          <cell r="C5526" t="str">
            <v>CIP1</v>
          </cell>
          <cell r="D5526" t="str">
            <v>M004</v>
          </cell>
          <cell r="E5526">
            <v>44173</v>
          </cell>
          <cell r="F5526" t="str">
            <v>Worker Chair</v>
          </cell>
          <cell r="G5526">
            <v>2850</v>
          </cell>
          <cell r="H5526">
            <v>-308.75</v>
          </cell>
          <cell r="I5526">
            <v>2541.25</v>
          </cell>
        </row>
        <row r="5527">
          <cell r="A5527">
            <v>40003829</v>
          </cell>
          <cell r="B5527" t="str">
            <v>0</v>
          </cell>
          <cell r="C5527" t="str">
            <v>CIP1</v>
          </cell>
          <cell r="D5527" t="str">
            <v>M004</v>
          </cell>
          <cell r="E5527">
            <v>44173</v>
          </cell>
          <cell r="F5527" t="str">
            <v>Worker Chair</v>
          </cell>
          <cell r="G5527">
            <v>2850</v>
          </cell>
          <cell r="H5527">
            <v>-308.75</v>
          </cell>
          <cell r="I5527">
            <v>2541.25</v>
          </cell>
        </row>
        <row r="5528">
          <cell r="A5528">
            <v>40003830</v>
          </cell>
          <cell r="B5528" t="str">
            <v>0</v>
          </cell>
          <cell r="C5528" t="str">
            <v>CIP1</v>
          </cell>
          <cell r="D5528" t="str">
            <v>M004</v>
          </cell>
          <cell r="E5528">
            <v>44173</v>
          </cell>
          <cell r="F5528" t="str">
            <v>Worker Chair</v>
          </cell>
          <cell r="G5528">
            <v>2850</v>
          </cell>
          <cell r="H5528">
            <v>-308.75</v>
          </cell>
          <cell r="I5528">
            <v>2541.25</v>
          </cell>
        </row>
        <row r="5529">
          <cell r="A5529">
            <v>40003831</v>
          </cell>
          <cell r="B5529" t="str">
            <v>0</v>
          </cell>
          <cell r="C5529" t="str">
            <v>CIP1</v>
          </cell>
          <cell r="D5529" t="str">
            <v>M004</v>
          </cell>
          <cell r="E5529">
            <v>44173</v>
          </cell>
          <cell r="F5529" t="str">
            <v>Worker Chair</v>
          </cell>
          <cell r="G5529">
            <v>2850</v>
          </cell>
          <cell r="H5529">
            <v>-308.75</v>
          </cell>
          <cell r="I5529">
            <v>2541.25</v>
          </cell>
        </row>
        <row r="5530">
          <cell r="A5530">
            <v>40003832</v>
          </cell>
          <cell r="B5530" t="str">
            <v>0</v>
          </cell>
          <cell r="C5530" t="str">
            <v>CIP1</v>
          </cell>
          <cell r="D5530" t="str">
            <v>M004</v>
          </cell>
          <cell r="E5530">
            <v>44173</v>
          </cell>
          <cell r="F5530" t="str">
            <v>Worker Chair</v>
          </cell>
          <cell r="G5530">
            <v>2850</v>
          </cell>
          <cell r="H5530">
            <v>-308.75</v>
          </cell>
          <cell r="I5530">
            <v>2541.25</v>
          </cell>
        </row>
        <row r="5531">
          <cell r="A5531">
            <v>40003833</v>
          </cell>
          <cell r="B5531" t="str">
            <v>0</v>
          </cell>
          <cell r="C5531" t="str">
            <v>CIP1</v>
          </cell>
          <cell r="D5531" t="str">
            <v>M004</v>
          </cell>
          <cell r="E5531">
            <v>44173</v>
          </cell>
          <cell r="F5531" t="str">
            <v>Worker Chair</v>
          </cell>
          <cell r="G5531">
            <v>2850</v>
          </cell>
          <cell r="H5531">
            <v>-308.75</v>
          </cell>
          <cell r="I5531">
            <v>2541.25</v>
          </cell>
        </row>
        <row r="5532">
          <cell r="A5532">
            <v>40003834</v>
          </cell>
          <cell r="B5532" t="str">
            <v>0</v>
          </cell>
          <cell r="C5532" t="str">
            <v>CIP1</v>
          </cell>
          <cell r="D5532" t="str">
            <v>M004</v>
          </cell>
          <cell r="E5532">
            <v>44173</v>
          </cell>
          <cell r="F5532" t="str">
            <v>Worker Chair</v>
          </cell>
          <cell r="G5532">
            <v>2850</v>
          </cell>
          <cell r="H5532">
            <v>-308.75</v>
          </cell>
          <cell r="I5532">
            <v>2541.25</v>
          </cell>
        </row>
        <row r="5533">
          <cell r="A5533">
            <v>40003835</v>
          </cell>
          <cell r="B5533" t="str">
            <v>0</v>
          </cell>
          <cell r="C5533" t="str">
            <v>CIP1</v>
          </cell>
          <cell r="D5533" t="str">
            <v>M004</v>
          </cell>
          <cell r="E5533">
            <v>44173</v>
          </cell>
          <cell r="F5533" t="str">
            <v>Worker Chair</v>
          </cell>
          <cell r="G5533">
            <v>2850</v>
          </cell>
          <cell r="H5533">
            <v>-308.75</v>
          </cell>
          <cell r="I5533">
            <v>2541.25</v>
          </cell>
        </row>
        <row r="5534">
          <cell r="A5534">
            <v>40003836</v>
          </cell>
          <cell r="B5534" t="str">
            <v>0</v>
          </cell>
          <cell r="C5534" t="str">
            <v>CIP1</v>
          </cell>
          <cell r="D5534" t="str">
            <v>M004</v>
          </cell>
          <cell r="E5534">
            <v>44173</v>
          </cell>
          <cell r="F5534" t="str">
            <v>Worker Chair</v>
          </cell>
          <cell r="G5534">
            <v>2850</v>
          </cell>
          <cell r="H5534">
            <v>-308.75</v>
          </cell>
          <cell r="I5534">
            <v>2541.25</v>
          </cell>
        </row>
        <row r="5535">
          <cell r="A5535">
            <v>40003837</v>
          </cell>
          <cell r="B5535" t="str">
            <v>0</v>
          </cell>
          <cell r="C5535" t="str">
            <v>CIP1</v>
          </cell>
          <cell r="D5535" t="str">
            <v>M004</v>
          </cell>
          <cell r="E5535">
            <v>44173</v>
          </cell>
          <cell r="F5535" t="str">
            <v>Worker Chair</v>
          </cell>
          <cell r="G5535">
            <v>2850</v>
          </cell>
          <cell r="H5535">
            <v>-308.75</v>
          </cell>
          <cell r="I5535">
            <v>2541.25</v>
          </cell>
        </row>
        <row r="5536">
          <cell r="A5536">
            <v>40003838</v>
          </cell>
          <cell r="B5536" t="str">
            <v>0</v>
          </cell>
          <cell r="C5536" t="str">
            <v>CIP1</v>
          </cell>
          <cell r="D5536" t="str">
            <v>M004</v>
          </cell>
          <cell r="E5536">
            <v>44173</v>
          </cell>
          <cell r="F5536" t="str">
            <v>Worker Chair</v>
          </cell>
          <cell r="G5536">
            <v>2850</v>
          </cell>
          <cell r="H5536">
            <v>-308.75</v>
          </cell>
          <cell r="I5536">
            <v>2541.25</v>
          </cell>
        </row>
        <row r="5537">
          <cell r="A5537">
            <v>40003839</v>
          </cell>
          <cell r="B5537" t="str">
            <v>0</v>
          </cell>
          <cell r="C5537" t="str">
            <v>CIP1</v>
          </cell>
          <cell r="D5537" t="str">
            <v>M004</v>
          </cell>
          <cell r="E5537">
            <v>44173</v>
          </cell>
          <cell r="F5537" t="str">
            <v>Worker Chair</v>
          </cell>
          <cell r="G5537">
            <v>2850</v>
          </cell>
          <cell r="H5537">
            <v>-308.75</v>
          </cell>
          <cell r="I5537">
            <v>2541.25</v>
          </cell>
        </row>
        <row r="5538">
          <cell r="A5538">
            <v>40003840</v>
          </cell>
          <cell r="B5538" t="str">
            <v>0</v>
          </cell>
          <cell r="C5538" t="str">
            <v>CIP1</v>
          </cell>
          <cell r="D5538" t="str">
            <v>M004</v>
          </cell>
          <cell r="E5538">
            <v>44173</v>
          </cell>
          <cell r="F5538" t="str">
            <v>Worker Chair</v>
          </cell>
          <cell r="G5538">
            <v>2850</v>
          </cell>
          <cell r="H5538">
            <v>-308.75</v>
          </cell>
          <cell r="I5538">
            <v>2541.25</v>
          </cell>
        </row>
        <row r="5539">
          <cell r="A5539">
            <v>40003841</v>
          </cell>
          <cell r="B5539" t="str">
            <v>0</v>
          </cell>
          <cell r="C5539" t="str">
            <v>CIP1</v>
          </cell>
          <cell r="D5539" t="str">
            <v>M004</v>
          </cell>
          <cell r="E5539">
            <v>44173</v>
          </cell>
          <cell r="F5539" t="str">
            <v>Worker Chair</v>
          </cell>
          <cell r="G5539">
            <v>2850</v>
          </cell>
          <cell r="H5539">
            <v>-308.75</v>
          </cell>
          <cell r="I5539">
            <v>2541.25</v>
          </cell>
        </row>
        <row r="5540">
          <cell r="A5540">
            <v>40003842</v>
          </cell>
          <cell r="B5540" t="str">
            <v>0</v>
          </cell>
          <cell r="C5540" t="str">
            <v>CIP1</v>
          </cell>
          <cell r="D5540" t="str">
            <v>M004</v>
          </cell>
          <cell r="E5540">
            <v>44173</v>
          </cell>
          <cell r="F5540" t="str">
            <v>Worker Chair</v>
          </cell>
          <cell r="G5540">
            <v>2850</v>
          </cell>
          <cell r="H5540">
            <v>-308.75</v>
          </cell>
          <cell r="I5540">
            <v>2541.25</v>
          </cell>
        </row>
        <row r="5541">
          <cell r="A5541">
            <v>40003843</v>
          </cell>
          <cell r="B5541" t="str">
            <v>0</v>
          </cell>
          <cell r="C5541" t="str">
            <v>CIP1</v>
          </cell>
          <cell r="D5541" t="str">
            <v>M004</v>
          </cell>
          <cell r="E5541">
            <v>44173</v>
          </cell>
          <cell r="F5541" t="str">
            <v>Worker Chair</v>
          </cell>
          <cell r="G5541">
            <v>2850</v>
          </cell>
          <cell r="H5541">
            <v>-308.75</v>
          </cell>
          <cell r="I5541">
            <v>2541.25</v>
          </cell>
        </row>
        <row r="5542">
          <cell r="A5542">
            <v>40003844</v>
          </cell>
          <cell r="B5542" t="str">
            <v>0</v>
          </cell>
          <cell r="C5542" t="str">
            <v>CIP1</v>
          </cell>
          <cell r="D5542" t="str">
            <v>M004</v>
          </cell>
          <cell r="E5542">
            <v>44173</v>
          </cell>
          <cell r="F5542" t="str">
            <v>Worker Chair</v>
          </cell>
          <cell r="G5542">
            <v>2850</v>
          </cell>
          <cell r="H5542">
            <v>-308.75</v>
          </cell>
          <cell r="I5542">
            <v>2541.25</v>
          </cell>
        </row>
        <row r="5543">
          <cell r="A5543">
            <v>40003845</v>
          </cell>
          <cell r="B5543" t="str">
            <v>0</v>
          </cell>
          <cell r="C5543" t="str">
            <v>CIP1</v>
          </cell>
          <cell r="D5543" t="str">
            <v>M004</v>
          </cell>
          <cell r="E5543">
            <v>44173</v>
          </cell>
          <cell r="F5543" t="str">
            <v>Worker Chair</v>
          </cell>
          <cell r="G5543">
            <v>2850</v>
          </cell>
          <cell r="H5543">
            <v>-308.75</v>
          </cell>
          <cell r="I5543">
            <v>2541.25</v>
          </cell>
        </row>
        <row r="5544">
          <cell r="A5544">
            <v>40003846</v>
          </cell>
          <cell r="B5544" t="str">
            <v>0</v>
          </cell>
          <cell r="C5544" t="str">
            <v>CIP1</v>
          </cell>
          <cell r="D5544" t="str">
            <v>M004</v>
          </cell>
          <cell r="E5544">
            <v>44173</v>
          </cell>
          <cell r="F5544" t="str">
            <v>Worker Chair</v>
          </cell>
          <cell r="G5544">
            <v>2850</v>
          </cell>
          <cell r="H5544">
            <v>-308.75</v>
          </cell>
          <cell r="I5544">
            <v>2541.25</v>
          </cell>
        </row>
        <row r="5545">
          <cell r="A5545">
            <v>40003847</v>
          </cell>
          <cell r="B5545" t="str">
            <v>0</v>
          </cell>
          <cell r="C5545" t="str">
            <v>CIP1</v>
          </cell>
          <cell r="D5545" t="str">
            <v>M004</v>
          </cell>
          <cell r="E5545">
            <v>44173</v>
          </cell>
          <cell r="F5545" t="str">
            <v>Worker Chair</v>
          </cell>
          <cell r="G5545">
            <v>2850</v>
          </cell>
          <cell r="H5545">
            <v>-308.75</v>
          </cell>
          <cell r="I5545">
            <v>2541.25</v>
          </cell>
        </row>
        <row r="5546">
          <cell r="A5546">
            <v>40003848</v>
          </cell>
          <cell r="B5546" t="str">
            <v>0</v>
          </cell>
          <cell r="C5546" t="str">
            <v>CIP1</v>
          </cell>
          <cell r="D5546" t="str">
            <v>M004</v>
          </cell>
          <cell r="E5546">
            <v>44173</v>
          </cell>
          <cell r="F5546" t="str">
            <v>Worker Chair</v>
          </cell>
          <cell r="G5546">
            <v>2850</v>
          </cell>
          <cell r="H5546">
            <v>-308.75</v>
          </cell>
          <cell r="I5546">
            <v>2541.25</v>
          </cell>
        </row>
        <row r="5547">
          <cell r="A5547">
            <v>40003849</v>
          </cell>
          <cell r="B5547" t="str">
            <v>0</v>
          </cell>
          <cell r="C5547" t="str">
            <v>CIP1</v>
          </cell>
          <cell r="D5547" t="str">
            <v>M004</v>
          </cell>
          <cell r="E5547">
            <v>44173</v>
          </cell>
          <cell r="F5547" t="str">
            <v>Worker Chair</v>
          </cell>
          <cell r="G5547">
            <v>2850</v>
          </cell>
          <cell r="H5547">
            <v>-308.75</v>
          </cell>
          <cell r="I5547">
            <v>2541.25</v>
          </cell>
        </row>
        <row r="5548">
          <cell r="A5548">
            <v>40003850</v>
          </cell>
          <cell r="B5548" t="str">
            <v>0</v>
          </cell>
          <cell r="C5548" t="str">
            <v>CIP1</v>
          </cell>
          <cell r="D5548" t="str">
            <v>M004</v>
          </cell>
          <cell r="E5548">
            <v>44173</v>
          </cell>
          <cell r="F5548" t="str">
            <v>Worker Chair</v>
          </cell>
          <cell r="G5548">
            <v>2850</v>
          </cell>
          <cell r="H5548">
            <v>-308.75</v>
          </cell>
          <cell r="I5548">
            <v>2541.25</v>
          </cell>
        </row>
        <row r="5549">
          <cell r="A5549">
            <v>40003851</v>
          </cell>
          <cell r="B5549" t="str">
            <v>0</v>
          </cell>
          <cell r="C5549" t="str">
            <v>CIP1</v>
          </cell>
          <cell r="D5549" t="str">
            <v>M004</v>
          </cell>
          <cell r="E5549">
            <v>44173</v>
          </cell>
          <cell r="F5549" t="str">
            <v>Worker Chair</v>
          </cell>
          <cell r="G5549">
            <v>2850</v>
          </cell>
          <cell r="H5549">
            <v>-308.75</v>
          </cell>
          <cell r="I5549">
            <v>2541.25</v>
          </cell>
        </row>
        <row r="5550">
          <cell r="A5550">
            <v>40003852</v>
          </cell>
          <cell r="B5550" t="str">
            <v>0</v>
          </cell>
          <cell r="C5550" t="str">
            <v>CIP1</v>
          </cell>
          <cell r="D5550" t="str">
            <v>M004</v>
          </cell>
          <cell r="E5550">
            <v>44173</v>
          </cell>
          <cell r="F5550" t="str">
            <v>Worker Chair</v>
          </cell>
          <cell r="G5550">
            <v>2850</v>
          </cell>
          <cell r="H5550">
            <v>-308.75</v>
          </cell>
          <cell r="I5550">
            <v>2541.25</v>
          </cell>
        </row>
        <row r="5551">
          <cell r="A5551">
            <v>40003853</v>
          </cell>
          <cell r="B5551" t="str">
            <v>0</v>
          </cell>
          <cell r="C5551" t="str">
            <v>CIP1</v>
          </cell>
          <cell r="D5551" t="str">
            <v>M004</v>
          </cell>
          <cell r="E5551">
            <v>44173</v>
          </cell>
          <cell r="F5551" t="str">
            <v>Worker Chair</v>
          </cell>
          <cell r="G5551">
            <v>2850</v>
          </cell>
          <cell r="H5551">
            <v>-308.75</v>
          </cell>
          <cell r="I5551">
            <v>2541.25</v>
          </cell>
        </row>
        <row r="5552">
          <cell r="A5552">
            <v>40003854</v>
          </cell>
          <cell r="B5552" t="str">
            <v>0</v>
          </cell>
          <cell r="C5552" t="str">
            <v>CIP1</v>
          </cell>
          <cell r="D5552" t="str">
            <v>M004</v>
          </cell>
          <cell r="E5552">
            <v>44173</v>
          </cell>
          <cell r="F5552" t="str">
            <v>Worker Chair</v>
          </cell>
          <cell r="G5552">
            <v>2850</v>
          </cell>
          <cell r="H5552">
            <v>-308.75</v>
          </cell>
          <cell r="I5552">
            <v>2541.25</v>
          </cell>
        </row>
        <row r="5553">
          <cell r="A5553">
            <v>40003855</v>
          </cell>
          <cell r="B5553" t="str">
            <v>0</v>
          </cell>
          <cell r="C5553" t="str">
            <v>CIP1</v>
          </cell>
          <cell r="D5553" t="str">
            <v>M004</v>
          </cell>
          <cell r="E5553">
            <v>44173</v>
          </cell>
          <cell r="F5553" t="str">
            <v>Worker Chair</v>
          </cell>
          <cell r="G5553">
            <v>2850</v>
          </cell>
          <cell r="H5553">
            <v>-308.75</v>
          </cell>
          <cell r="I5553">
            <v>2541.25</v>
          </cell>
        </row>
        <row r="5554">
          <cell r="A5554">
            <v>40003856</v>
          </cell>
          <cell r="B5554" t="str">
            <v>0</v>
          </cell>
          <cell r="C5554" t="str">
            <v>CIP1</v>
          </cell>
          <cell r="D5554" t="str">
            <v>M004</v>
          </cell>
          <cell r="E5554">
            <v>44173</v>
          </cell>
          <cell r="F5554" t="str">
            <v>Worker Chair</v>
          </cell>
          <cell r="G5554">
            <v>2850</v>
          </cell>
          <cell r="H5554">
            <v>-308.75</v>
          </cell>
          <cell r="I5554">
            <v>2541.25</v>
          </cell>
        </row>
        <row r="5555">
          <cell r="A5555">
            <v>40003857</v>
          </cell>
          <cell r="B5555" t="str">
            <v>0</v>
          </cell>
          <cell r="C5555" t="str">
            <v>CIP1</v>
          </cell>
          <cell r="D5555" t="str">
            <v>M004</v>
          </cell>
          <cell r="E5555">
            <v>44173</v>
          </cell>
          <cell r="F5555" t="str">
            <v>Worker Chair</v>
          </cell>
          <cell r="G5555">
            <v>2850</v>
          </cell>
          <cell r="H5555">
            <v>-308.75</v>
          </cell>
          <cell r="I5555">
            <v>2541.25</v>
          </cell>
        </row>
        <row r="5556">
          <cell r="A5556">
            <v>40003858</v>
          </cell>
          <cell r="B5556" t="str">
            <v>0</v>
          </cell>
          <cell r="C5556" t="str">
            <v>CIP1</v>
          </cell>
          <cell r="D5556" t="str">
            <v>M004</v>
          </cell>
          <cell r="E5556">
            <v>44173</v>
          </cell>
          <cell r="F5556" t="str">
            <v>Worker Chair</v>
          </cell>
          <cell r="G5556">
            <v>2850</v>
          </cell>
          <cell r="H5556">
            <v>-308.75</v>
          </cell>
          <cell r="I5556">
            <v>2541.25</v>
          </cell>
        </row>
        <row r="5557">
          <cell r="A5557">
            <v>40003859</v>
          </cell>
          <cell r="B5557" t="str">
            <v>0</v>
          </cell>
          <cell r="C5557" t="str">
            <v>CIP1</v>
          </cell>
          <cell r="D5557" t="str">
            <v>M004</v>
          </cell>
          <cell r="E5557">
            <v>44173</v>
          </cell>
          <cell r="F5557" t="str">
            <v>Worker Chair</v>
          </cell>
          <cell r="G5557">
            <v>2850</v>
          </cell>
          <cell r="H5557">
            <v>-308.75</v>
          </cell>
          <cell r="I5557">
            <v>2541.25</v>
          </cell>
        </row>
        <row r="5558">
          <cell r="A5558">
            <v>40003860</v>
          </cell>
          <cell r="B5558" t="str">
            <v>0</v>
          </cell>
          <cell r="C5558" t="str">
            <v>CIP1</v>
          </cell>
          <cell r="D5558" t="str">
            <v>M004</v>
          </cell>
          <cell r="E5558">
            <v>44173</v>
          </cell>
          <cell r="F5558" t="str">
            <v>Worker Chair</v>
          </cell>
          <cell r="G5558">
            <v>2850</v>
          </cell>
          <cell r="H5558">
            <v>-308.75</v>
          </cell>
          <cell r="I5558">
            <v>2541.25</v>
          </cell>
        </row>
        <row r="5559">
          <cell r="A5559">
            <v>40003861</v>
          </cell>
          <cell r="B5559" t="str">
            <v>0</v>
          </cell>
          <cell r="C5559" t="str">
            <v>CIP1</v>
          </cell>
          <cell r="D5559" t="str">
            <v>M004</v>
          </cell>
          <cell r="E5559">
            <v>44173</v>
          </cell>
          <cell r="F5559" t="str">
            <v>Worker Chair</v>
          </cell>
          <cell r="G5559">
            <v>2850</v>
          </cell>
          <cell r="H5559">
            <v>-308.75</v>
          </cell>
          <cell r="I5559">
            <v>2541.25</v>
          </cell>
        </row>
        <row r="5560">
          <cell r="A5560">
            <v>40003862</v>
          </cell>
          <cell r="B5560" t="str">
            <v>0</v>
          </cell>
          <cell r="C5560" t="str">
            <v>CIP1</v>
          </cell>
          <cell r="D5560" t="str">
            <v>M004</v>
          </cell>
          <cell r="E5560">
            <v>44173</v>
          </cell>
          <cell r="F5560" t="str">
            <v>Worker Chair</v>
          </cell>
          <cell r="G5560">
            <v>2850</v>
          </cell>
          <cell r="H5560">
            <v>-308.75</v>
          </cell>
          <cell r="I5560">
            <v>2541.25</v>
          </cell>
        </row>
        <row r="5561">
          <cell r="A5561">
            <v>40003863</v>
          </cell>
          <cell r="B5561" t="str">
            <v>0</v>
          </cell>
          <cell r="C5561" t="str">
            <v>CIP1</v>
          </cell>
          <cell r="D5561" t="str">
            <v>M004</v>
          </cell>
          <cell r="E5561">
            <v>44173</v>
          </cell>
          <cell r="F5561" t="str">
            <v>Worker Chair</v>
          </cell>
          <cell r="G5561">
            <v>2850</v>
          </cell>
          <cell r="H5561">
            <v>-308.75</v>
          </cell>
          <cell r="I5561">
            <v>2541.25</v>
          </cell>
        </row>
        <row r="5562">
          <cell r="A5562">
            <v>40003864</v>
          </cell>
          <cell r="B5562" t="str">
            <v>0</v>
          </cell>
          <cell r="C5562" t="str">
            <v>CIP1</v>
          </cell>
          <cell r="D5562" t="str">
            <v>M004</v>
          </cell>
          <cell r="E5562">
            <v>44173</v>
          </cell>
          <cell r="F5562" t="str">
            <v>Worker Chair</v>
          </cell>
          <cell r="G5562">
            <v>2850</v>
          </cell>
          <cell r="H5562">
            <v>-308.75</v>
          </cell>
          <cell r="I5562">
            <v>2541.25</v>
          </cell>
        </row>
        <row r="5563">
          <cell r="A5563">
            <v>40003865</v>
          </cell>
          <cell r="B5563" t="str">
            <v>0</v>
          </cell>
          <cell r="C5563" t="str">
            <v>CIP1</v>
          </cell>
          <cell r="D5563" t="str">
            <v>M004</v>
          </cell>
          <cell r="E5563">
            <v>44173</v>
          </cell>
          <cell r="F5563" t="str">
            <v>Worker Chair</v>
          </cell>
          <cell r="G5563">
            <v>2850</v>
          </cell>
          <cell r="H5563">
            <v>-308.75</v>
          </cell>
          <cell r="I5563">
            <v>2541.25</v>
          </cell>
        </row>
        <row r="5564">
          <cell r="A5564">
            <v>40003866</v>
          </cell>
          <cell r="B5564" t="str">
            <v>0</v>
          </cell>
          <cell r="C5564" t="str">
            <v>CIP1</v>
          </cell>
          <cell r="D5564" t="str">
            <v>M004</v>
          </cell>
          <cell r="E5564">
            <v>44173</v>
          </cell>
          <cell r="F5564" t="str">
            <v>Worker Chair</v>
          </cell>
          <cell r="G5564">
            <v>2850</v>
          </cell>
          <cell r="H5564">
            <v>-308.75</v>
          </cell>
          <cell r="I5564">
            <v>2541.25</v>
          </cell>
        </row>
        <row r="5565">
          <cell r="A5565">
            <v>40003867</v>
          </cell>
          <cell r="B5565" t="str">
            <v>0</v>
          </cell>
          <cell r="C5565" t="str">
            <v>CIP1</v>
          </cell>
          <cell r="D5565" t="str">
            <v>M004</v>
          </cell>
          <cell r="E5565">
            <v>44173</v>
          </cell>
          <cell r="F5565" t="str">
            <v>Worker Chair</v>
          </cell>
          <cell r="G5565">
            <v>2850</v>
          </cell>
          <cell r="H5565">
            <v>-308.75</v>
          </cell>
          <cell r="I5565">
            <v>2541.25</v>
          </cell>
        </row>
        <row r="5566">
          <cell r="A5566">
            <v>40003868</v>
          </cell>
          <cell r="B5566" t="str">
            <v>0</v>
          </cell>
          <cell r="C5566" t="str">
            <v>CIP1</v>
          </cell>
          <cell r="D5566" t="str">
            <v>M004</v>
          </cell>
          <cell r="E5566">
            <v>44173</v>
          </cell>
          <cell r="F5566" t="str">
            <v>Worker Chair</v>
          </cell>
          <cell r="G5566">
            <v>2850</v>
          </cell>
          <cell r="H5566">
            <v>-308.75</v>
          </cell>
          <cell r="I5566">
            <v>2541.25</v>
          </cell>
        </row>
        <row r="5567">
          <cell r="A5567">
            <v>40003869</v>
          </cell>
          <cell r="B5567" t="str">
            <v>0</v>
          </cell>
          <cell r="C5567" t="str">
            <v>CIP1</v>
          </cell>
          <cell r="D5567" t="str">
            <v>M004</v>
          </cell>
          <cell r="E5567">
            <v>44173</v>
          </cell>
          <cell r="F5567" t="str">
            <v>Worker Chair</v>
          </cell>
          <cell r="G5567">
            <v>2850</v>
          </cell>
          <cell r="H5567">
            <v>-308.75</v>
          </cell>
          <cell r="I5567">
            <v>2541.25</v>
          </cell>
        </row>
        <row r="5568">
          <cell r="A5568">
            <v>40003870</v>
          </cell>
          <cell r="B5568" t="str">
            <v>0</v>
          </cell>
          <cell r="C5568" t="str">
            <v>CIP1</v>
          </cell>
          <cell r="D5568" t="str">
            <v>M004</v>
          </cell>
          <cell r="E5568">
            <v>44173</v>
          </cell>
          <cell r="F5568" t="str">
            <v>Worker Chair</v>
          </cell>
          <cell r="G5568">
            <v>2850</v>
          </cell>
          <cell r="H5568">
            <v>-308.75</v>
          </cell>
          <cell r="I5568">
            <v>2541.25</v>
          </cell>
        </row>
        <row r="5569">
          <cell r="A5569">
            <v>40003871</v>
          </cell>
          <cell r="B5569" t="str">
            <v>0</v>
          </cell>
          <cell r="C5569" t="str">
            <v>CIP1</v>
          </cell>
          <cell r="D5569" t="str">
            <v>M004</v>
          </cell>
          <cell r="E5569">
            <v>44173</v>
          </cell>
          <cell r="F5569" t="str">
            <v>Worker Chair</v>
          </cell>
          <cell r="G5569">
            <v>2850</v>
          </cell>
          <cell r="H5569">
            <v>-308.75</v>
          </cell>
          <cell r="I5569">
            <v>2541.25</v>
          </cell>
        </row>
        <row r="5570">
          <cell r="A5570">
            <v>40003872</v>
          </cell>
          <cell r="B5570" t="str">
            <v>0</v>
          </cell>
          <cell r="C5570" t="str">
            <v>CIP1</v>
          </cell>
          <cell r="D5570" t="str">
            <v>M004</v>
          </cell>
          <cell r="E5570">
            <v>44173</v>
          </cell>
          <cell r="F5570" t="str">
            <v>Worker Chair</v>
          </cell>
          <cell r="G5570">
            <v>2850</v>
          </cell>
          <cell r="H5570">
            <v>-308.75</v>
          </cell>
          <cell r="I5570">
            <v>2541.25</v>
          </cell>
        </row>
        <row r="5571">
          <cell r="A5571">
            <v>40003873</v>
          </cell>
          <cell r="B5571" t="str">
            <v>0</v>
          </cell>
          <cell r="C5571" t="str">
            <v>CIP1</v>
          </cell>
          <cell r="D5571" t="str">
            <v>M004</v>
          </cell>
          <cell r="E5571">
            <v>44173</v>
          </cell>
          <cell r="F5571" t="str">
            <v>Worker Chair</v>
          </cell>
          <cell r="G5571">
            <v>2850</v>
          </cell>
          <cell r="H5571">
            <v>-308.75</v>
          </cell>
          <cell r="I5571">
            <v>2541.25</v>
          </cell>
        </row>
        <row r="5572">
          <cell r="A5572">
            <v>40003874</v>
          </cell>
          <cell r="B5572" t="str">
            <v>0</v>
          </cell>
          <cell r="C5572" t="str">
            <v>CIP1</v>
          </cell>
          <cell r="D5572" t="str">
            <v>M004</v>
          </cell>
          <cell r="E5572">
            <v>44173</v>
          </cell>
          <cell r="F5572" t="str">
            <v>Worker Chair</v>
          </cell>
          <cell r="G5572">
            <v>2850</v>
          </cell>
          <cell r="H5572">
            <v>-308.75</v>
          </cell>
          <cell r="I5572">
            <v>2541.25</v>
          </cell>
        </row>
        <row r="5573">
          <cell r="A5573">
            <v>40003875</v>
          </cell>
          <cell r="B5573" t="str">
            <v>0</v>
          </cell>
          <cell r="C5573" t="str">
            <v>CIP1</v>
          </cell>
          <cell r="D5573" t="str">
            <v>M004</v>
          </cell>
          <cell r="E5573">
            <v>44173</v>
          </cell>
          <cell r="F5573" t="str">
            <v>Worker Chair</v>
          </cell>
          <cell r="G5573">
            <v>2850</v>
          </cell>
          <cell r="H5573">
            <v>-308.75</v>
          </cell>
          <cell r="I5573">
            <v>2541.25</v>
          </cell>
        </row>
        <row r="5574">
          <cell r="A5574">
            <v>40003876</v>
          </cell>
          <cell r="B5574" t="str">
            <v>0</v>
          </cell>
          <cell r="C5574" t="str">
            <v>CIP1</v>
          </cell>
          <cell r="D5574" t="str">
            <v>M004</v>
          </cell>
          <cell r="E5574">
            <v>44173</v>
          </cell>
          <cell r="F5574" t="str">
            <v>Worker Chair</v>
          </cell>
          <cell r="G5574">
            <v>2850</v>
          </cell>
          <cell r="H5574">
            <v>-308.75</v>
          </cell>
          <cell r="I5574">
            <v>2541.25</v>
          </cell>
        </row>
        <row r="5575">
          <cell r="A5575">
            <v>40003877</v>
          </cell>
          <cell r="B5575" t="str">
            <v>0</v>
          </cell>
          <cell r="C5575" t="str">
            <v>CIP1</v>
          </cell>
          <cell r="D5575" t="str">
            <v>M004</v>
          </cell>
          <cell r="E5575">
            <v>44173</v>
          </cell>
          <cell r="F5575" t="str">
            <v>Worker Chair</v>
          </cell>
          <cell r="G5575">
            <v>2850</v>
          </cell>
          <cell r="H5575">
            <v>-308.75</v>
          </cell>
          <cell r="I5575">
            <v>2541.25</v>
          </cell>
        </row>
        <row r="5576">
          <cell r="A5576">
            <v>40003878</v>
          </cell>
          <cell r="B5576" t="str">
            <v>0</v>
          </cell>
          <cell r="C5576" t="str">
            <v>CIP1</v>
          </cell>
          <cell r="D5576" t="str">
            <v>M004</v>
          </cell>
          <cell r="E5576">
            <v>44173</v>
          </cell>
          <cell r="F5576" t="str">
            <v>Worker Chair</v>
          </cell>
          <cell r="G5576">
            <v>2850</v>
          </cell>
          <cell r="H5576">
            <v>-308.75</v>
          </cell>
          <cell r="I5576">
            <v>2541.25</v>
          </cell>
        </row>
        <row r="5577">
          <cell r="A5577">
            <v>40003879</v>
          </cell>
          <cell r="B5577" t="str">
            <v>0</v>
          </cell>
          <cell r="C5577" t="str">
            <v>CIP1</v>
          </cell>
          <cell r="D5577" t="str">
            <v>M004</v>
          </cell>
          <cell r="E5577">
            <v>44173</v>
          </cell>
          <cell r="F5577" t="str">
            <v>Worker Chair</v>
          </cell>
          <cell r="G5577">
            <v>2850</v>
          </cell>
          <cell r="H5577">
            <v>-308.75</v>
          </cell>
          <cell r="I5577">
            <v>2541.25</v>
          </cell>
        </row>
        <row r="5578">
          <cell r="A5578">
            <v>40003880</v>
          </cell>
          <cell r="B5578" t="str">
            <v>0</v>
          </cell>
          <cell r="C5578" t="str">
            <v>CIP1</v>
          </cell>
          <cell r="D5578" t="str">
            <v>M004</v>
          </cell>
          <cell r="E5578">
            <v>44173</v>
          </cell>
          <cell r="F5578" t="str">
            <v>Worker Chair</v>
          </cell>
          <cell r="G5578">
            <v>2850</v>
          </cell>
          <cell r="H5578">
            <v>-308.75</v>
          </cell>
          <cell r="I5578">
            <v>2541.25</v>
          </cell>
        </row>
        <row r="5579">
          <cell r="A5579">
            <v>40003881</v>
          </cell>
          <cell r="B5579" t="str">
            <v>0</v>
          </cell>
          <cell r="C5579" t="str">
            <v>CIP1</v>
          </cell>
          <cell r="D5579" t="str">
            <v>M004</v>
          </cell>
          <cell r="E5579">
            <v>44173</v>
          </cell>
          <cell r="F5579" t="str">
            <v>Worker Chair</v>
          </cell>
          <cell r="G5579">
            <v>2850</v>
          </cell>
          <cell r="H5579">
            <v>-308.75</v>
          </cell>
          <cell r="I5579">
            <v>2541.25</v>
          </cell>
        </row>
        <row r="5580">
          <cell r="A5580">
            <v>40003882</v>
          </cell>
          <cell r="B5580" t="str">
            <v>0</v>
          </cell>
          <cell r="C5580" t="str">
            <v>CIP1</v>
          </cell>
          <cell r="D5580" t="str">
            <v>M004</v>
          </cell>
          <cell r="E5580">
            <v>44173</v>
          </cell>
          <cell r="F5580" t="str">
            <v>Worker Chair</v>
          </cell>
          <cell r="G5580">
            <v>2850</v>
          </cell>
          <cell r="H5580">
            <v>-308.75</v>
          </cell>
          <cell r="I5580">
            <v>2541.25</v>
          </cell>
        </row>
        <row r="5581">
          <cell r="A5581">
            <v>40003883</v>
          </cell>
          <cell r="B5581" t="str">
            <v>0</v>
          </cell>
          <cell r="C5581" t="str">
            <v>CIP1</v>
          </cell>
          <cell r="D5581" t="str">
            <v>M004</v>
          </cell>
          <cell r="E5581">
            <v>44173</v>
          </cell>
          <cell r="F5581" t="str">
            <v>Worker Chair</v>
          </cell>
          <cell r="G5581">
            <v>2850</v>
          </cell>
          <cell r="H5581">
            <v>-308.75</v>
          </cell>
          <cell r="I5581">
            <v>2541.25</v>
          </cell>
        </row>
        <row r="5582">
          <cell r="A5582">
            <v>40003884</v>
          </cell>
          <cell r="B5582" t="str">
            <v>0</v>
          </cell>
          <cell r="C5582" t="str">
            <v>CIP1</v>
          </cell>
          <cell r="D5582" t="str">
            <v>M004</v>
          </cell>
          <cell r="E5582">
            <v>44173</v>
          </cell>
          <cell r="F5582" t="str">
            <v>Worker Chair</v>
          </cell>
          <cell r="G5582">
            <v>2850</v>
          </cell>
          <cell r="H5582">
            <v>-308.75</v>
          </cell>
          <cell r="I5582">
            <v>2541.25</v>
          </cell>
        </row>
        <row r="5583">
          <cell r="A5583">
            <v>40003885</v>
          </cell>
          <cell r="B5583" t="str">
            <v>0</v>
          </cell>
          <cell r="C5583" t="str">
            <v>CIP1</v>
          </cell>
          <cell r="D5583" t="str">
            <v>M004</v>
          </cell>
          <cell r="E5583">
            <v>44173</v>
          </cell>
          <cell r="F5583" t="str">
            <v>Worker Chair</v>
          </cell>
          <cell r="G5583">
            <v>2850</v>
          </cell>
          <cell r="H5583">
            <v>-308.75</v>
          </cell>
          <cell r="I5583">
            <v>2541.25</v>
          </cell>
        </row>
        <row r="5584">
          <cell r="A5584">
            <v>40003886</v>
          </cell>
          <cell r="B5584" t="str">
            <v>0</v>
          </cell>
          <cell r="C5584" t="str">
            <v>CIP1</v>
          </cell>
          <cell r="D5584" t="str">
            <v>M004</v>
          </cell>
          <cell r="E5584">
            <v>44173</v>
          </cell>
          <cell r="F5584" t="str">
            <v>Worker Chair</v>
          </cell>
          <cell r="G5584">
            <v>2850</v>
          </cell>
          <cell r="H5584">
            <v>-308.75</v>
          </cell>
          <cell r="I5584">
            <v>2541.25</v>
          </cell>
        </row>
        <row r="5585">
          <cell r="A5585">
            <v>40003887</v>
          </cell>
          <cell r="B5585" t="str">
            <v>0</v>
          </cell>
          <cell r="C5585" t="str">
            <v>CIP1</v>
          </cell>
          <cell r="D5585" t="str">
            <v>M004</v>
          </cell>
          <cell r="E5585">
            <v>44173</v>
          </cell>
          <cell r="F5585" t="str">
            <v>Worker Chair</v>
          </cell>
          <cell r="G5585">
            <v>2850</v>
          </cell>
          <cell r="H5585">
            <v>-308.75</v>
          </cell>
          <cell r="I5585">
            <v>2541.25</v>
          </cell>
        </row>
        <row r="5586">
          <cell r="A5586">
            <v>40003888</v>
          </cell>
          <cell r="B5586" t="str">
            <v>0</v>
          </cell>
          <cell r="C5586" t="str">
            <v>CIP1</v>
          </cell>
          <cell r="D5586" t="str">
            <v>M004</v>
          </cell>
          <cell r="E5586">
            <v>44173</v>
          </cell>
          <cell r="F5586" t="str">
            <v>Worker Chair</v>
          </cell>
          <cell r="G5586">
            <v>2850</v>
          </cell>
          <cell r="H5586">
            <v>-308.75</v>
          </cell>
          <cell r="I5586">
            <v>2541.25</v>
          </cell>
        </row>
        <row r="5587">
          <cell r="A5587">
            <v>40003889</v>
          </cell>
          <cell r="B5587" t="str">
            <v>0</v>
          </cell>
          <cell r="C5587" t="str">
            <v>CIP1</v>
          </cell>
          <cell r="D5587" t="str">
            <v>M004</v>
          </cell>
          <cell r="E5587">
            <v>44173</v>
          </cell>
          <cell r="F5587" t="str">
            <v>Worker Chair</v>
          </cell>
          <cell r="G5587">
            <v>2850</v>
          </cell>
          <cell r="H5587">
            <v>-308.75</v>
          </cell>
          <cell r="I5587">
            <v>2541.25</v>
          </cell>
        </row>
        <row r="5588">
          <cell r="A5588">
            <v>40003890</v>
          </cell>
          <cell r="B5588" t="str">
            <v>0</v>
          </cell>
          <cell r="C5588" t="str">
            <v>CIP1</v>
          </cell>
          <cell r="D5588" t="str">
            <v>M004</v>
          </cell>
          <cell r="E5588">
            <v>44173</v>
          </cell>
          <cell r="F5588" t="str">
            <v>Worker Chair</v>
          </cell>
          <cell r="G5588">
            <v>2850</v>
          </cell>
          <cell r="H5588">
            <v>-308.75</v>
          </cell>
          <cell r="I5588">
            <v>2541.25</v>
          </cell>
        </row>
        <row r="5589">
          <cell r="A5589">
            <v>40003891</v>
          </cell>
          <cell r="B5589" t="str">
            <v>0</v>
          </cell>
          <cell r="C5589" t="str">
            <v>CIP1</v>
          </cell>
          <cell r="D5589" t="str">
            <v>M004</v>
          </cell>
          <cell r="E5589">
            <v>44173</v>
          </cell>
          <cell r="F5589" t="str">
            <v>Worker Chair</v>
          </cell>
          <cell r="G5589">
            <v>2850</v>
          </cell>
          <cell r="H5589">
            <v>-308.75</v>
          </cell>
          <cell r="I5589">
            <v>2541.25</v>
          </cell>
        </row>
        <row r="5590">
          <cell r="A5590">
            <v>40003892</v>
          </cell>
          <cell r="B5590" t="str">
            <v>0</v>
          </cell>
          <cell r="C5590" t="str">
            <v>CIP1</v>
          </cell>
          <cell r="D5590" t="str">
            <v>M004</v>
          </cell>
          <cell r="E5590">
            <v>44173</v>
          </cell>
          <cell r="F5590" t="str">
            <v>Worker Chair</v>
          </cell>
          <cell r="G5590">
            <v>2850</v>
          </cell>
          <cell r="H5590">
            <v>-308.75</v>
          </cell>
          <cell r="I5590">
            <v>2541.25</v>
          </cell>
        </row>
        <row r="5591">
          <cell r="A5591">
            <v>40003893</v>
          </cell>
          <cell r="B5591" t="str">
            <v>0</v>
          </cell>
          <cell r="C5591" t="str">
            <v>CIP1</v>
          </cell>
          <cell r="D5591" t="str">
            <v>M004</v>
          </cell>
          <cell r="E5591">
            <v>44173</v>
          </cell>
          <cell r="F5591" t="str">
            <v>Worker Chair</v>
          </cell>
          <cell r="G5591">
            <v>2850</v>
          </cell>
          <cell r="H5591">
            <v>-308.75</v>
          </cell>
          <cell r="I5591">
            <v>2541.25</v>
          </cell>
        </row>
        <row r="5592">
          <cell r="A5592">
            <v>40003894</v>
          </cell>
          <cell r="B5592" t="str">
            <v>0</v>
          </cell>
          <cell r="C5592" t="str">
            <v>CIP1</v>
          </cell>
          <cell r="D5592" t="str">
            <v>M004</v>
          </cell>
          <cell r="E5592">
            <v>44173</v>
          </cell>
          <cell r="F5592" t="str">
            <v>Worker Chair</v>
          </cell>
          <cell r="G5592">
            <v>2850</v>
          </cell>
          <cell r="H5592">
            <v>-308.75</v>
          </cell>
          <cell r="I5592">
            <v>2541.25</v>
          </cell>
        </row>
        <row r="5593">
          <cell r="A5593">
            <v>40003895</v>
          </cell>
          <cell r="B5593" t="str">
            <v>0</v>
          </cell>
          <cell r="C5593" t="str">
            <v>CIP1</v>
          </cell>
          <cell r="D5593" t="str">
            <v>M004</v>
          </cell>
          <cell r="E5593">
            <v>44173</v>
          </cell>
          <cell r="F5593" t="str">
            <v>Worker Chair</v>
          </cell>
          <cell r="G5593">
            <v>2850</v>
          </cell>
          <cell r="H5593">
            <v>-308.75</v>
          </cell>
          <cell r="I5593">
            <v>2541.25</v>
          </cell>
        </row>
        <row r="5594">
          <cell r="A5594">
            <v>40003896</v>
          </cell>
          <cell r="B5594" t="str">
            <v>0</v>
          </cell>
          <cell r="C5594" t="str">
            <v>CIP1</v>
          </cell>
          <cell r="D5594" t="str">
            <v>M004</v>
          </cell>
          <cell r="E5594">
            <v>44173</v>
          </cell>
          <cell r="F5594" t="str">
            <v>Worker Chair</v>
          </cell>
          <cell r="G5594">
            <v>2850</v>
          </cell>
          <cell r="H5594">
            <v>-308.75</v>
          </cell>
          <cell r="I5594">
            <v>2541.25</v>
          </cell>
        </row>
        <row r="5595">
          <cell r="A5595">
            <v>40003897</v>
          </cell>
          <cell r="B5595" t="str">
            <v>0</v>
          </cell>
          <cell r="C5595" t="str">
            <v>CIP1</v>
          </cell>
          <cell r="D5595" t="str">
            <v>M004</v>
          </cell>
          <cell r="E5595">
            <v>44173</v>
          </cell>
          <cell r="F5595" t="str">
            <v>Worker Chair</v>
          </cell>
          <cell r="G5595">
            <v>2850</v>
          </cell>
          <cell r="H5595">
            <v>-308.75</v>
          </cell>
          <cell r="I5595">
            <v>2541.25</v>
          </cell>
        </row>
        <row r="5596">
          <cell r="A5596">
            <v>40003898</v>
          </cell>
          <cell r="B5596" t="str">
            <v>0</v>
          </cell>
          <cell r="C5596" t="str">
            <v>CIP1</v>
          </cell>
          <cell r="D5596" t="str">
            <v>M004</v>
          </cell>
          <cell r="E5596">
            <v>44173</v>
          </cell>
          <cell r="F5596" t="str">
            <v>Worker Chair</v>
          </cell>
          <cell r="G5596">
            <v>2850</v>
          </cell>
          <cell r="H5596">
            <v>-308.75</v>
          </cell>
          <cell r="I5596">
            <v>2541.25</v>
          </cell>
        </row>
        <row r="5597">
          <cell r="A5597">
            <v>40003899</v>
          </cell>
          <cell r="B5597" t="str">
            <v>0</v>
          </cell>
          <cell r="C5597" t="str">
            <v>CIP1</v>
          </cell>
          <cell r="D5597" t="str">
            <v>M004</v>
          </cell>
          <cell r="E5597">
            <v>44173</v>
          </cell>
          <cell r="F5597" t="str">
            <v>Worker Chair</v>
          </cell>
          <cell r="G5597">
            <v>2850</v>
          </cell>
          <cell r="H5597">
            <v>-308.75</v>
          </cell>
          <cell r="I5597">
            <v>2541.25</v>
          </cell>
        </row>
        <row r="5598">
          <cell r="A5598">
            <v>40003900</v>
          </cell>
          <cell r="B5598" t="str">
            <v>0</v>
          </cell>
          <cell r="C5598" t="str">
            <v>CIP1</v>
          </cell>
          <cell r="D5598" t="str">
            <v>M004</v>
          </cell>
          <cell r="E5598">
            <v>44173</v>
          </cell>
          <cell r="F5598" t="str">
            <v>Worker Chair</v>
          </cell>
          <cell r="G5598">
            <v>2850</v>
          </cell>
          <cell r="H5598">
            <v>-308.75</v>
          </cell>
          <cell r="I5598">
            <v>2541.25</v>
          </cell>
        </row>
        <row r="5599">
          <cell r="A5599">
            <v>40003901</v>
          </cell>
          <cell r="B5599" t="str">
            <v>0</v>
          </cell>
          <cell r="C5599" t="str">
            <v>CIP1</v>
          </cell>
          <cell r="D5599" t="str">
            <v>M004</v>
          </cell>
          <cell r="E5599">
            <v>44173</v>
          </cell>
          <cell r="F5599" t="str">
            <v>Worker Chair</v>
          </cell>
          <cell r="G5599">
            <v>2850</v>
          </cell>
          <cell r="H5599">
            <v>-308.75</v>
          </cell>
          <cell r="I5599">
            <v>2541.25</v>
          </cell>
        </row>
        <row r="5600">
          <cell r="A5600">
            <v>40003902</v>
          </cell>
          <cell r="B5600" t="str">
            <v>0</v>
          </cell>
          <cell r="C5600" t="str">
            <v>CIP1</v>
          </cell>
          <cell r="D5600" t="str">
            <v>M004</v>
          </cell>
          <cell r="E5600">
            <v>44173</v>
          </cell>
          <cell r="F5600" t="str">
            <v>Worker Chair</v>
          </cell>
          <cell r="G5600">
            <v>2850</v>
          </cell>
          <cell r="H5600">
            <v>-308.75</v>
          </cell>
          <cell r="I5600">
            <v>2541.25</v>
          </cell>
        </row>
        <row r="5601">
          <cell r="A5601">
            <v>40003903</v>
          </cell>
          <cell r="B5601" t="str">
            <v>0</v>
          </cell>
          <cell r="C5601" t="str">
            <v>CIP1</v>
          </cell>
          <cell r="D5601" t="str">
            <v>M004</v>
          </cell>
          <cell r="E5601">
            <v>44173</v>
          </cell>
          <cell r="F5601" t="str">
            <v>Worker Chair</v>
          </cell>
          <cell r="G5601">
            <v>2850</v>
          </cell>
          <cell r="H5601">
            <v>-308.75</v>
          </cell>
          <cell r="I5601">
            <v>2541.25</v>
          </cell>
        </row>
        <row r="5602">
          <cell r="A5602">
            <v>40003904</v>
          </cell>
          <cell r="B5602" t="str">
            <v>0</v>
          </cell>
          <cell r="C5602" t="str">
            <v>CIP1</v>
          </cell>
          <cell r="D5602" t="str">
            <v>M004</v>
          </cell>
          <cell r="E5602">
            <v>44173</v>
          </cell>
          <cell r="F5602" t="str">
            <v>Worker Chair</v>
          </cell>
          <cell r="G5602">
            <v>2850</v>
          </cell>
          <cell r="H5602">
            <v>-308.75</v>
          </cell>
          <cell r="I5602">
            <v>2541.25</v>
          </cell>
        </row>
        <row r="5603">
          <cell r="A5603">
            <v>40003905</v>
          </cell>
          <cell r="B5603" t="str">
            <v>0</v>
          </cell>
          <cell r="C5603" t="str">
            <v>CIP1</v>
          </cell>
          <cell r="D5603" t="str">
            <v>M004</v>
          </cell>
          <cell r="E5603">
            <v>44173</v>
          </cell>
          <cell r="F5603" t="str">
            <v>Worker Chair</v>
          </cell>
          <cell r="G5603">
            <v>2850</v>
          </cell>
          <cell r="H5603">
            <v>-308.75</v>
          </cell>
          <cell r="I5603">
            <v>2541.25</v>
          </cell>
        </row>
        <row r="5604">
          <cell r="A5604">
            <v>40003906</v>
          </cell>
          <cell r="B5604" t="str">
            <v>0</v>
          </cell>
          <cell r="C5604" t="str">
            <v>CIP1</v>
          </cell>
          <cell r="D5604" t="str">
            <v>M004</v>
          </cell>
          <cell r="E5604">
            <v>44173</v>
          </cell>
          <cell r="F5604" t="str">
            <v>Worker Chair</v>
          </cell>
          <cell r="G5604">
            <v>2850</v>
          </cell>
          <cell r="H5604">
            <v>-308.75</v>
          </cell>
          <cell r="I5604">
            <v>2541.25</v>
          </cell>
        </row>
        <row r="5605">
          <cell r="A5605">
            <v>40003907</v>
          </cell>
          <cell r="B5605" t="str">
            <v>0</v>
          </cell>
          <cell r="C5605" t="str">
            <v>CIP1</v>
          </cell>
          <cell r="D5605" t="str">
            <v>M004</v>
          </cell>
          <cell r="E5605">
            <v>44173</v>
          </cell>
          <cell r="F5605" t="str">
            <v>Worker Chair</v>
          </cell>
          <cell r="G5605">
            <v>2850</v>
          </cell>
          <cell r="H5605">
            <v>-308.75</v>
          </cell>
          <cell r="I5605">
            <v>2541.25</v>
          </cell>
        </row>
        <row r="5606">
          <cell r="A5606">
            <v>40003908</v>
          </cell>
          <cell r="B5606" t="str">
            <v>0</v>
          </cell>
          <cell r="C5606" t="str">
            <v>CIP1</v>
          </cell>
          <cell r="D5606" t="str">
            <v>M004</v>
          </cell>
          <cell r="E5606">
            <v>44173</v>
          </cell>
          <cell r="F5606" t="str">
            <v>Worker Chair</v>
          </cell>
          <cell r="G5606">
            <v>2850</v>
          </cell>
          <cell r="H5606">
            <v>-308.75</v>
          </cell>
          <cell r="I5606">
            <v>2541.25</v>
          </cell>
        </row>
        <row r="5607">
          <cell r="A5607">
            <v>40003909</v>
          </cell>
          <cell r="B5607" t="str">
            <v>0</v>
          </cell>
          <cell r="C5607" t="str">
            <v>CIP1</v>
          </cell>
          <cell r="D5607" t="str">
            <v>M004</v>
          </cell>
          <cell r="E5607">
            <v>44173</v>
          </cell>
          <cell r="F5607" t="str">
            <v>Worker Chair</v>
          </cell>
          <cell r="G5607">
            <v>2850</v>
          </cell>
          <cell r="H5607">
            <v>-308.75</v>
          </cell>
          <cell r="I5607">
            <v>2541.25</v>
          </cell>
        </row>
        <row r="5608">
          <cell r="A5608">
            <v>40003910</v>
          </cell>
          <cell r="B5608" t="str">
            <v>0</v>
          </cell>
          <cell r="C5608" t="str">
            <v>CIP1</v>
          </cell>
          <cell r="D5608" t="str">
            <v>M004</v>
          </cell>
          <cell r="E5608">
            <v>44173</v>
          </cell>
          <cell r="F5608" t="str">
            <v>Worker Chair</v>
          </cell>
          <cell r="G5608">
            <v>2850</v>
          </cell>
          <cell r="H5608">
            <v>-308.75</v>
          </cell>
          <cell r="I5608">
            <v>2541.25</v>
          </cell>
        </row>
        <row r="5609">
          <cell r="A5609">
            <v>40003911</v>
          </cell>
          <cell r="B5609" t="str">
            <v>0</v>
          </cell>
          <cell r="C5609" t="str">
            <v>CIP1</v>
          </cell>
          <cell r="D5609" t="str">
            <v>M004</v>
          </cell>
          <cell r="E5609">
            <v>44173</v>
          </cell>
          <cell r="F5609" t="str">
            <v>Worker Chair</v>
          </cell>
          <cell r="G5609">
            <v>2850</v>
          </cell>
          <cell r="H5609">
            <v>-308.75</v>
          </cell>
          <cell r="I5609">
            <v>2541.25</v>
          </cell>
        </row>
        <row r="5610">
          <cell r="A5610">
            <v>40003912</v>
          </cell>
          <cell r="B5610" t="str">
            <v>0</v>
          </cell>
          <cell r="C5610" t="str">
            <v>CIP1</v>
          </cell>
          <cell r="D5610" t="str">
            <v>M004</v>
          </cell>
          <cell r="E5610">
            <v>44173</v>
          </cell>
          <cell r="F5610" t="str">
            <v>Worker Chair</v>
          </cell>
          <cell r="G5610">
            <v>2850</v>
          </cell>
          <cell r="H5610">
            <v>-308.75</v>
          </cell>
          <cell r="I5610">
            <v>2541.25</v>
          </cell>
        </row>
        <row r="5611">
          <cell r="A5611">
            <v>40003913</v>
          </cell>
          <cell r="B5611" t="str">
            <v>0</v>
          </cell>
          <cell r="C5611" t="str">
            <v>CIP1</v>
          </cell>
          <cell r="D5611" t="str">
            <v>M004</v>
          </cell>
          <cell r="E5611">
            <v>44173</v>
          </cell>
          <cell r="F5611" t="str">
            <v>Worker Chair</v>
          </cell>
          <cell r="G5611">
            <v>2850</v>
          </cell>
          <cell r="H5611">
            <v>-308.75</v>
          </cell>
          <cell r="I5611">
            <v>2541.25</v>
          </cell>
        </row>
        <row r="5612">
          <cell r="A5612">
            <v>40003914</v>
          </cell>
          <cell r="B5612" t="str">
            <v>0</v>
          </cell>
          <cell r="C5612" t="str">
            <v>CIP1</v>
          </cell>
          <cell r="D5612" t="str">
            <v>M004</v>
          </cell>
          <cell r="E5612">
            <v>44173</v>
          </cell>
          <cell r="F5612" t="str">
            <v>Worker Chair</v>
          </cell>
          <cell r="G5612">
            <v>2850</v>
          </cell>
          <cell r="H5612">
            <v>-308.75</v>
          </cell>
          <cell r="I5612">
            <v>2541.25</v>
          </cell>
        </row>
        <row r="5613">
          <cell r="A5613">
            <v>40003915</v>
          </cell>
          <cell r="B5613" t="str">
            <v>0</v>
          </cell>
          <cell r="C5613" t="str">
            <v>CIP1</v>
          </cell>
          <cell r="D5613" t="str">
            <v>M004</v>
          </cell>
          <cell r="E5613">
            <v>44173</v>
          </cell>
          <cell r="F5613" t="str">
            <v>Worker Chair</v>
          </cell>
          <cell r="G5613">
            <v>2850</v>
          </cell>
          <cell r="H5613">
            <v>-308.75</v>
          </cell>
          <cell r="I5613">
            <v>2541.25</v>
          </cell>
        </row>
        <row r="5614">
          <cell r="A5614">
            <v>40003916</v>
          </cell>
          <cell r="B5614" t="str">
            <v>0</v>
          </cell>
          <cell r="C5614" t="str">
            <v>CIP1</v>
          </cell>
          <cell r="D5614" t="str">
            <v>M004</v>
          </cell>
          <cell r="E5614">
            <v>44173</v>
          </cell>
          <cell r="F5614" t="str">
            <v>Worker Chair</v>
          </cell>
          <cell r="G5614">
            <v>2850</v>
          </cell>
          <cell r="H5614">
            <v>-308.75</v>
          </cell>
          <cell r="I5614">
            <v>2541.25</v>
          </cell>
        </row>
        <row r="5615">
          <cell r="A5615">
            <v>40003917</v>
          </cell>
          <cell r="B5615" t="str">
            <v>0</v>
          </cell>
          <cell r="C5615" t="str">
            <v>CIP1</v>
          </cell>
          <cell r="D5615" t="str">
            <v>M004</v>
          </cell>
          <cell r="E5615">
            <v>44173</v>
          </cell>
          <cell r="F5615" t="str">
            <v>Worker Chair</v>
          </cell>
          <cell r="G5615">
            <v>2850</v>
          </cell>
          <cell r="H5615">
            <v>-308.75</v>
          </cell>
          <cell r="I5615">
            <v>2541.25</v>
          </cell>
        </row>
        <row r="5616">
          <cell r="A5616">
            <v>40003918</v>
          </cell>
          <cell r="B5616" t="str">
            <v>0</v>
          </cell>
          <cell r="C5616" t="str">
            <v>CIP1</v>
          </cell>
          <cell r="D5616" t="str">
            <v>M004</v>
          </cell>
          <cell r="E5616">
            <v>44173</v>
          </cell>
          <cell r="F5616" t="str">
            <v>Worker Chair</v>
          </cell>
          <cell r="G5616">
            <v>2850</v>
          </cell>
          <cell r="H5616">
            <v>-308.75</v>
          </cell>
          <cell r="I5616">
            <v>2541.25</v>
          </cell>
        </row>
        <row r="5617">
          <cell r="A5617">
            <v>40003919</v>
          </cell>
          <cell r="B5617" t="str">
            <v>0</v>
          </cell>
          <cell r="C5617" t="str">
            <v>CIP1</v>
          </cell>
          <cell r="D5617" t="str">
            <v>M004</v>
          </cell>
          <cell r="E5617">
            <v>44173</v>
          </cell>
          <cell r="F5617" t="str">
            <v>Worker Chair</v>
          </cell>
          <cell r="G5617">
            <v>2850</v>
          </cell>
          <cell r="H5617">
            <v>-308.75</v>
          </cell>
          <cell r="I5617">
            <v>2541.25</v>
          </cell>
        </row>
        <row r="5618">
          <cell r="A5618">
            <v>40003920</v>
          </cell>
          <cell r="B5618" t="str">
            <v>0</v>
          </cell>
          <cell r="C5618" t="str">
            <v>CIP1</v>
          </cell>
          <cell r="D5618" t="str">
            <v>M004</v>
          </cell>
          <cell r="E5618">
            <v>44173</v>
          </cell>
          <cell r="F5618" t="str">
            <v>Worker Chair</v>
          </cell>
          <cell r="G5618">
            <v>2850</v>
          </cell>
          <cell r="H5618">
            <v>-308.75</v>
          </cell>
          <cell r="I5618">
            <v>2541.25</v>
          </cell>
        </row>
        <row r="5619">
          <cell r="A5619">
            <v>40003921</v>
          </cell>
          <cell r="B5619" t="str">
            <v>0</v>
          </cell>
          <cell r="C5619" t="str">
            <v>CIP1</v>
          </cell>
          <cell r="D5619" t="str">
            <v>M004</v>
          </cell>
          <cell r="E5619">
            <v>44173</v>
          </cell>
          <cell r="F5619" t="str">
            <v>Worker Chair</v>
          </cell>
          <cell r="G5619">
            <v>2850</v>
          </cell>
          <cell r="H5619">
            <v>-308.75</v>
          </cell>
          <cell r="I5619">
            <v>2541.25</v>
          </cell>
        </row>
        <row r="5620">
          <cell r="A5620">
            <v>40003922</v>
          </cell>
          <cell r="B5620" t="str">
            <v>0</v>
          </cell>
          <cell r="C5620" t="str">
            <v>CIP1</v>
          </cell>
          <cell r="D5620" t="str">
            <v>M004</v>
          </cell>
          <cell r="E5620">
            <v>44173</v>
          </cell>
          <cell r="F5620" t="str">
            <v>Worker Chair</v>
          </cell>
          <cell r="G5620">
            <v>2850</v>
          </cell>
          <cell r="H5620">
            <v>-308.75</v>
          </cell>
          <cell r="I5620">
            <v>2541.25</v>
          </cell>
        </row>
        <row r="5621">
          <cell r="A5621">
            <v>40003923</v>
          </cell>
          <cell r="B5621" t="str">
            <v>0</v>
          </cell>
          <cell r="C5621" t="str">
            <v>CIP1</v>
          </cell>
          <cell r="D5621" t="str">
            <v>M004</v>
          </cell>
          <cell r="E5621">
            <v>44173</v>
          </cell>
          <cell r="F5621" t="str">
            <v>Worker Chair</v>
          </cell>
          <cell r="G5621">
            <v>2850</v>
          </cell>
          <cell r="H5621">
            <v>-308.75</v>
          </cell>
          <cell r="I5621">
            <v>2541.25</v>
          </cell>
        </row>
        <row r="5622">
          <cell r="A5622">
            <v>40003924</v>
          </cell>
          <cell r="B5622" t="str">
            <v>0</v>
          </cell>
          <cell r="C5622" t="str">
            <v>CIP1</v>
          </cell>
          <cell r="D5622" t="str">
            <v>M004</v>
          </cell>
          <cell r="E5622">
            <v>44173</v>
          </cell>
          <cell r="F5622" t="str">
            <v>Worker Chair</v>
          </cell>
          <cell r="G5622">
            <v>2850</v>
          </cell>
          <cell r="H5622">
            <v>-308.75</v>
          </cell>
          <cell r="I5622">
            <v>2541.25</v>
          </cell>
        </row>
        <row r="5623">
          <cell r="A5623">
            <v>40003925</v>
          </cell>
          <cell r="B5623" t="str">
            <v>0</v>
          </cell>
          <cell r="C5623" t="str">
            <v>CIP1</v>
          </cell>
          <cell r="D5623" t="str">
            <v>M004</v>
          </cell>
          <cell r="E5623">
            <v>44173</v>
          </cell>
          <cell r="F5623" t="str">
            <v>Worker Chair</v>
          </cell>
          <cell r="G5623">
            <v>2850</v>
          </cell>
          <cell r="H5623">
            <v>-308.75</v>
          </cell>
          <cell r="I5623">
            <v>2541.25</v>
          </cell>
        </row>
        <row r="5624">
          <cell r="A5624">
            <v>40003926</v>
          </cell>
          <cell r="B5624" t="str">
            <v>0</v>
          </cell>
          <cell r="C5624" t="str">
            <v>CIP1</v>
          </cell>
          <cell r="D5624" t="str">
            <v>M004</v>
          </cell>
          <cell r="E5624">
            <v>44173</v>
          </cell>
          <cell r="F5624" t="str">
            <v>Worker Chair</v>
          </cell>
          <cell r="G5624">
            <v>2850</v>
          </cell>
          <cell r="H5624">
            <v>-308.75</v>
          </cell>
          <cell r="I5624">
            <v>2541.25</v>
          </cell>
        </row>
        <row r="5625">
          <cell r="A5625">
            <v>40003927</v>
          </cell>
          <cell r="B5625" t="str">
            <v>0</v>
          </cell>
          <cell r="C5625" t="str">
            <v>CIP1</v>
          </cell>
          <cell r="D5625" t="str">
            <v>M004</v>
          </cell>
          <cell r="E5625">
            <v>44173</v>
          </cell>
          <cell r="F5625" t="str">
            <v>Worker Chair</v>
          </cell>
          <cell r="G5625">
            <v>2850</v>
          </cell>
          <cell r="H5625">
            <v>-308.75</v>
          </cell>
          <cell r="I5625">
            <v>2541.25</v>
          </cell>
        </row>
        <row r="5626">
          <cell r="A5626">
            <v>40003928</v>
          </cell>
          <cell r="B5626" t="str">
            <v>0</v>
          </cell>
          <cell r="C5626" t="str">
            <v>CIP1</v>
          </cell>
          <cell r="D5626" t="str">
            <v>M004</v>
          </cell>
          <cell r="E5626">
            <v>44173</v>
          </cell>
          <cell r="F5626" t="str">
            <v>Worker Chair</v>
          </cell>
          <cell r="G5626">
            <v>2850</v>
          </cell>
          <cell r="H5626">
            <v>-308.75</v>
          </cell>
          <cell r="I5626">
            <v>2541.25</v>
          </cell>
        </row>
        <row r="5627">
          <cell r="A5627">
            <v>40003929</v>
          </cell>
          <cell r="B5627" t="str">
            <v>0</v>
          </cell>
          <cell r="C5627" t="str">
            <v>CIP1</v>
          </cell>
          <cell r="D5627" t="str">
            <v>M004</v>
          </cell>
          <cell r="E5627">
            <v>44173</v>
          </cell>
          <cell r="F5627" t="str">
            <v>Worker Chair</v>
          </cell>
          <cell r="G5627">
            <v>2850</v>
          </cell>
          <cell r="H5627">
            <v>-308.75</v>
          </cell>
          <cell r="I5627">
            <v>2541.25</v>
          </cell>
        </row>
        <row r="5628">
          <cell r="A5628">
            <v>40003930</v>
          </cell>
          <cell r="B5628" t="str">
            <v>0</v>
          </cell>
          <cell r="C5628" t="str">
            <v>CIP1</v>
          </cell>
          <cell r="D5628" t="str">
            <v>M004</v>
          </cell>
          <cell r="E5628">
            <v>44173</v>
          </cell>
          <cell r="F5628" t="str">
            <v>Worker Chair</v>
          </cell>
          <cell r="G5628">
            <v>2850</v>
          </cell>
          <cell r="H5628">
            <v>-308.75</v>
          </cell>
          <cell r="I5628">
            <v>2541.25</v>
          </cell>
        </row>
        <row r="5629">
          <cell r="A5629">
            <v>40003931</v>
          </cell>
          <cell r="B5629" t="str">
            <v>0</v>
          </cell>
          <cell r="C5629" t="str">
            <v>CIP1</v>
          </cell>
          <cell r="D5629" t="str">
            <v>M004</v>
          </cell>
          <cell r="E5629">
            <v>44173</v>
          </cell>
          <cell r="F5629" t="str">
            <v>Worker Chair</v>
          </cell>
          <cell r="G5629">
            <v>2850</v>
          </cell>
          <cell r="H5629">
            <v>-308.75</v>
          </cell>
          <cell r="I5629">
            <v>2541.25</v>
          </cell>
        </row>
        <row r="5630">
          <cell r="A5630">
            <v>40003932</v>
          </cell>
          <cell r="B5630" t="str">
            <v>0</v>
          </cell>
          <cell r="C5630" t="str">
            <v>CIP1</v>
          </cell>
          <cell r="D5630" t="str">
            <v>M004</v>
          </cell>
          <cell r="E5630">
            <v>44173</v>
          </cell>
          <cell r="F5630" t="str">
            <v>Worker Chair</v>
          </cell>
          <cell r="G5630">
            <v>2850</v>
          </cell>
          <cell r="H5630">
            <v>-308.75</v>
          </cell>
          <cell r="I5630">
            <v>2541.25</v>
          </cell>
        </row>
        <row r="5631">
          <cell r="A5631">
            <v>40003933</v>
          </cell>
          <cell r="B5631" t="str">
            <v>0</v>
          </cell>
          <cell r="C5631" t="str">
            <v>CIP1</v>
          </cell>
          <cell r="D5631" t="str">
            <v>M004</v>
          </cell>
          <cell r="E5631">
            <v>44173</v>
          </cell>
          <cell r="F5631" t="str">
            <v>Worker Chair</v>
          </cell>
          <cell r="G5631">
            <v>2850</v>
          </cell>
          <cell r="H5631">
            <v>-308.75</v>
          </cell>
          <cell r="I5631">
            <v>2541.25</v>
          </cell>
        </row>
        <row r="5632">
          <cell r="A5632">
            <v>40003934</v>
          </cell>
          <cell r="B5632" t="str">
            <v>0</v>
          </cell>
          <cell r="C5632" t="str">
            <v>CIP1</v>
          </cell>
          <cell r="D5632" t="str">
            <v>M004</v>
          </cell>
          <cell r="E5632">
            <v>44173</v>
          </cell>
          <cell r="F5632" t="str">
            <v>Worker Chair</v>
          </cell>
          <cell r="G5632">
            <v>2850</v>
          </cell>
          <cell r="H5632">
            <v>-308.75</v>
          </cell>
          <cell r="I5632">
            <v>2541.25</v>
          </cell>
        </row>
        <row r="5633">
          <cell r="A5633">
            <v>40003935</v>
          </cell>
          <cell r="B5633" t="str">
            <v>0</v>
          </cell>
          <cell r="C5633" t="str">
            <v>CIP1</v>
          </cell>
          <cell r="D5633" t="str">
            <v>M004</v>
          </cell>
          <cell r="E5633">
            <v>44173</v>
          </cell>
          <cell r="F5633" t="str">
            <v>Worker Chair</v>
          </cell>
          <cell r="G5633">
            <v>2850</v>
          </cell>
          <cell r="H5633">
            <v>-308.75</v>
          </cell>
          <cell r="I5633">
            <v>2541.25</v>
          </cell>
        </row>
        <row r="5634">
          <cell r="A5634">
            <v>40003936</v>
          </cell>
          <cell r="B5634" t="str">
            <v>0</v>
          </cell>
          <cell r="C5634" t="str">
            <v>CIP1</v>
          </cell>
          <cell r="D5634" t="str">
            <v>M004</v>
          </cell>
          <cell r="E5634">
            <v>44173</v>
          </cell>
          <cell r="F5634" t="str">
            <v>Worker Chair</v>
          </cell>
          <cell r="G5634">
            <v>2850</v>
          </cell>
          <cell r="H5634">
            <v>-308.75</v>
          </cell>
          <cell r="I5634">
            <v>2541.25</v>
          </cell>
        </row>
        <row r="5635">
          <cell r="A5635">
            <v>40003937</v>
          </cell>
          <cell r="B5635" t="str">
            <v>0</v>
          </cell>
          <cell r="C5635" t="str">
            <v>CIP1</v>
          </cell>
          <cell r="D5635" t="str">
            <v>M004</v>
          </cell>
          <cell r="E5635">
            <v>44173</v>
          </cell>
          <cell r="F5635" t="str">
            <v>Worker Chair</v>
          </cell>
          <cell r="G5635">
            <v>2850</v>
          </cell>
          <cell r="H5635">
            <v>-308.75</v>
          </cell>
          <cell r="I5635">
            <v>2541.25</v>
          </cell>
        </row>
        <row r="5636">
          <cell r="A5636">
            <v>40003938</v>
          </cell>
          <cell r="B5636" t="str">
            <v>0</v>
          </cell>
          <cell r="C5636" t="str">
            <v>CIP1</v>
          </cell>
          <cell r="D5636" t="str">
            <v>M004</v>
          </cell>
          <cell r="E5636">
            <v>44173</v>
          </cell>
          <cell r="F5636" t="str">
            <v>Worker Chair</v>
          </cell>
          <cell r="G5636">
            <v>2850</v>
          </cell>
          <cell r="H5636">
            <v>-308.75</v>
          </cell>
          <cell r="I5636">
            <v>2541.25</v>
          </cell>
        </row>
        <row r="5637">
          <cell r="A5637">
            <v>40003939</v>
          </cell>
          <cell r="B5637" t="str">
            <v>0</v>
          </cell>
          <cell r="C5637" t="str">
            <v>CIP1</v>
          </cell>
          <cell r="D5637" t="str">
            <v>M004</v>
          </cell>
          <cell r="E5637">
            <v>44173</v>
          </cell>
          <cell r="F5637" t="str">
            <v>Worker Chair</v>
          </cell>
          <cell r="G5637">
            <v>2850</v>
          </cell>
          <cell r="H5637">
            <v>-308.75</v>
          </cell>
          <cell r="I5637">
            <v>2541.25</v>
          </cell>
        </row>
        <row r="5638">
          <cell r="A5638">
            <v>40003940</v>
          </cell>
          <cell r="B5638" t="str">
            <v>0</v>
          </cell>
          <cell r="C5638" t="str">
            <v>CIP1</v>
          </cell>
          <cell r="D5638" t="str">
            <v>M004</v>
          </cell>
          <cell r="E5638">
            <v>44173</v>
          </cell>
          <cell r="F5638" t="str">
            <v>Worker Chair</v>
          </cell>
          <cell r="G5638">
            <v>2850</v>
          </cell>
          <cell r="H5638">
            <v>-308.75</v>
          </cell>
          <cell r="I5638">
            <v>2541.25</v>
          </cell>
        </row>
        <row r="5639">
          <cell r="A5639">
            <v>40003941</v>
          </cell>
          <cell r="B5639" t="str">
            <v>0</v>
          </cell>
          <cell r="C5639" t="str">
            <v>CIP1</v>
          </cell>
          <cell r="D5639" t="str">
            <v>M004</v>
          </cell>
          <cell r="E5639">
            <v>44173</v>
          </cell>
          <cell r="F5639" t="str">
            <v>Worker Chair</v>
          </cell>
          <cell r="G5639">
            <v>2850</v>
          </cell>
          <cell r="H5639">
            <v>-308.75</v>
          </cell>
          <cell r="I5639">
            <v>2541.25</v>
          </cell>
        </row>
        <row r="5640">
          <cell r="A5640">
            <v>40003942</v>
          </cell>
          <cell r="B5640" t="str">
            <v>0</v>
          </cell>
          <cell r="C5640" t="str">
            <v>CIP1</v>
          </cell>
          <cell r="D5640" t="str">
            <v>M004</v>
          </cell>
          <cell r="E5640">
            <v>44173</v>
          </cell>
          <cell r="F5640" t="str">
            <v>Worker Chair</v>
          </cell>
          <cell r="G5640">
            <v>2850</v>
          </cell>
          <cell r="H5640">
            <v>-308.75</v>
          </cell>
          <cell r="I5640">
            <v>2541.25</v>
          </cell>
        </row>
        <row r="5641">
          <cell r="A5641">
            <v>40003943</v>
          </cell>
          <cell r="B5641" t="str">
            <v>0</v>
          </cell>
          <cell r="C5641" t="str">
            <v>CIP1</v>
          </cell>
          <cell r="D5641" t="str">
            <v>M004</v>
          </cell>
          <cell r="E5641">
            <v>44173</v>
          </cell>
          <cell r="F5641" t="str">
            <v>Worker Chair</v>
          </cell>
          <cell r="G5641">
            <v>2850</v>
          </cell>
          <cell r="H5641">
            <v>-308.75</v>
          </cell>
          <cell r="I5641">
            <v>2541.25</v>
          </cell>
        </row>
        <row r="5642">
          <cell r="A5642">
            <v>40003944</v>
          </cell>
          <cell r="B5642" t="str">
            <v>0</v>
          </cell>
          <cell r="C5642" t="str">
            <v>CIP1</v>
          </cell>
          <cell r="D5642" t="str">
            <v>M004</v>
          </cell>
          <cell r="E5642">
            <v>44173</v>
          </cell>
          <cell r="F5642" t="str">
            <v>Worker Chair</v>
          </cell>
          <cell r="G5642">
            <v>2850</v>
          </cell>
          <cell r="H5642">
            <v>-308.75</v>
          </cell>
          <cell r="I5642">
            <v>2541.25</v>
          </cell>
        </row>
        <row r="5643">
          <cell r="A5643">
            <v>40003945</v>
          </cell>
          <cell r="B5643" t="str">
            <v>0</v>
          </cell>
          <cell r="C5643" t="str">
            <v>CIP1</v>
          </cell>
          <cell r="D5643" t="str">
            <v>M004</v>
          </cell>
          <cell r="E5643">
            <v>44173</v>
          </cell>
          <cell r="F5643" t="str">
            <v>Worker Chair</v>
          </cell>
          <cell r="G5643">
            <v>2850</v>
          </cell>
          <cell r="H5643">
            <v>-308.75</v>
          </cell>
          <cell r="I5643">
            <v>2541.25</v>
          </cell>
        </row>
        <row r="5644">
          <cell r="A5644">
            <v>40003946</v>
          </cell>
          <cell r="B5644" t="str">
            <v>0</v>
          </cell>
          <cell r="C5644" t="str">
            <v>CIP1</v>
          </cell>
          <cell r="D5644" t="str">
            <v>M004</v>
          </cell>
          <cell r="E5644">
            <v>44173</v>
          </cell>
          <cell r="F5644" t="str">
            <v>Worker Chair</v>
          </cell>
          <cell r="G5644">
            <v>2850</v>
          </cell>
          <cell r="H5644">
            <v>-308.75</v>
          </cell>
          <cell r="I5644">
            <v>2541.25</v>
          </cell>
        </row>
        <row r="5645">
          <cell r="A5645">
            <v>40003947</v>
          </cell>
          <cell r="B5645" t="str">
            <v>0</v>
          </cell>
          <cell r="C5645" t="str">
            <v>CIP1</v>
          </cell>
          <cell r="D5645" t="str">
            <v>M004</v>
          </cell>
          <cell r="E5645">
            <v>44173</v>
          </cell>
          <cell r="F5645" t="str">
            <v>Worker Chair</v>
          </cell>
          <cell r="G5645">
            <v>2850</v>
          </cell>
          <cell r="H5645">
            <v>-308.75</v>
          </cell>
          <cell r="I5645">
            <v>2541.25</v>
          </cell>
        </row>
        <row r="5646">
          <cell r="A5646">
            <v>40003948</v>
          </cell>
          <cell r="B5646" t="str">
            <v>0</v>
          </cell>
          <cell r="C5646" t="str">
            <v>CIP1</v>
          </cell>
          <cell r="D5646" t="str">
            <v>M004</v>
          </cell>
          <cell r="E5646">
            <v>44173</v>
          </cell>
          <cell r="F5646" t="str">
            <v>Worker Chair</v>
          </cell>
          <cell r="G5646">
            <v>2850</v>
          </cell>
          <cell r="H5646">
            <v>-308.75</v>
          </cell>
          <cell r="I5646">
            <v>2541.25</v>
          </cell>
        </row>
        <row r="5647">
          <cell r="A5647">
            <v>40003949</v>
          </cell>
          <cell r="B5647" t="str">
            <v>0</v>
          </cell>
          <cell r="C5647" t="str">
            <v>CIP1</v>
          </cell>
          <cell r="D5647" t="str">
            <v>M004</v>
          </cell>
          <cell r="E5647">
            <v>44173</v>
          </cell>
          <cell r="F5647" t="str">
            <v>Worker Chair</v>
          </cell>
          <cell r="G5647">
            <v>2850</v>
          </cell>
          <cell r="H5647">
            <v>-308.75</v>
          </cell>
          <cell r="I5647">
            <v>2541.25</v>
          </cell>
        </row>
        <row r="5648">
          <cell r="A5648">
            <v>40003950</v>
          </cell>
          <cell r="B5648" t="str">
            <v>0</v>
          </cell>
          <cell r="C5648" t="str">
            <v>CIP1</v>
          </cell>
          <cell r="D5648" t="str">
            <v>M004</v>
          </cell>
          <cell r="E5648">
            <v>44173</v>
          </cell>
          <cell r="F5648" t="str">
            <v>Worker Chair</v>
          </cell>
          <cell r="G5648">
            <v>2850</v>
          </cell>
          <cell r="H5648">
            <v>-308.75</v>
          </cell>
          <cell r="I5648">
            <v>2541.25</v>
          </cell>
        </row>
        <row r="5649">
          <cell r="A5649">
            <v>40003951</v>
          </cell>
          <cell r="B5649" t="str">
            <v>0</v>
          </cell>
          <cell r="C5649" t="str">
            <v>CIP1</v>
          </cell>
          <cell r="D5649" t="str">
            <v>M004</v>
          </cell>
          <cell r="E5649">
            <v>44173</v>
          </cell>
          <cell r="F5649" t="str">
            <v>Worker Chair</v>
          </cell>
          <cell r="G5649">
            <v>2850</v>
          </cell>
          <cell r="H5649">
            <v>-308.75</v>
          </cell>
          <cell r="I5649">
            <v>2541.25</v>
          </cell>
        </row>
        <row r="5650">
          <cell r="A5650">
            <v>40003952</v>
          </cell>
          <cell r="B5650" t="str">
            <v>0</v>
          </cell>
          <cell r="C5650" t="str">
            <v>CIP1</v>
          </cell>
          <cell r="D5650" t="str">
            <v>M004</v>
          </cell>
          <cell r="E5650">
            <v>44173</v>
          </cell>
          <cell r="F5650" t="str">
            <v>Worker Chair</v>
          </cell>
          <cell r="G5650">
            <v>2850</v>
          </cell>
          <cell r="H5650">
            <v>-308.75</v>
          </cell>
          <cell r="I5650">
            <v>2541.25</v>
          </cell>
        </row>
        <row r="5651">
          <cell r="A5651">
            <v>40003953</v>
          </cell>
          <cell r="B5651" t="str">
            <v>0</v>
          </cell>
          <cell r="C5651" t="str">
            <v>CIP1</v>
          </cell>
          <cell r="D5651" t="str">
            <v>M004</v>
          </cell>
          <cell r="E5651">
            <v>44173</v>
          </cell>
          <cell r="F5651" t="str">
            <v>Worker Chair</v>
          </cell>
          <cell r="G5651">
            <v>2850</v>
          </cell>
          <cell r="H5651">
            <v>-308.75</v>
          </cell>
          <cell r="I5651">
            <v>2541.25</v>
          </cell>
        </row>
        <row r="5652">
          <cell r="A5652">
            <v>40003954</v>
          </cell>
          <cell r="B5652" t="str">
            <v>0</v>
          </cell>
          <cell r="C5652" t="str">
            <v>CIP1</v>
          </cell>
          <cell r="D5652" t="str">
            <v>M004</v>
          </cell>
          <cell r="E5652">
            <v>44173</v>
          </cell>
          <cell r="F5652" t="str">
            <v>Worker Chair</v>
          </cell>
          <cell r="G5652">
            <v>2850</v>
          </cell>
          <cell r="H5652">
            <v>-308.75</v>
          </cell>
          <cell r="I5652">
            <v>2541.25</v>
          </cell>
        </row>
        <row r="5653">
          <cell r="A5653">
            <v>40003955</v>
          </cell>
          <cell r="B5653" t="str">
            <v>0</v>
          </cell>
          <cell r="C5653" t="str">
            <v>CIP1</v>
          </cell>
          <cell r="D5653" t="str">
            <v>M004</v>
          </cell>
          <cell r="E5653">
            <v>44173</v>
          </cell>
          <cell r="F5653" t="str">
            <v>Worker Chair</v>
          </cell>
          <cell r="G5653">
            <v>2850</v>
          </cell>
          <cell r="H5653">
            <v>-308.75</v>
          </cell>
          <cell r="I5653">
            <v>2541.25</v>
          </cell>
        </row>
        <row r="5654">
          <cell r="A5654">
            <v>40003956</v>
          </cell>
          <cell r="B5654" t="str">
            <v>0</v>
          </cell>
          <cell r="C5654" t="str">
            <v>CIP1</v>
          </cell>
          <cell r="D5654" t="str">
            <v>M004</v>
          </cell>
          <cell r="E5654">
            <v>44173</v>
          </cell>
          <cell r="F5654" t="str">
            <v>Worker Chair</v>
          </cell>
          <cell r="G5654">
            <v>2850</v>
          </cell>
          <cell r="H5654">
            <v>-308.75</v>
          </cell>
          <cell r="I5654">
            <v>2541.25</v>
          </cell>
        </row>
        <row r="5655">
          <cell r="A5655">
            <v>40003957</v>
          </cell>
          <cell r="B5655" t="str">
            <v>0</v>
          </cell>
          <cell r="C5655" t="str">
            <v>CIP1</v>
          </cell>
          <cell r="D5655" t="str">
            <v>M004</v>
          </cell>
          <cell r="E5655">
            <v>44173</v>
          </cell>
          <cell r="F5655" t="str">
            <v>Worker Chair</v>
          </cell>
          <cell r="G5655">
            <v>2850</v>
          </cell>
          <cell r="H5655">
            <v>-308.75</v>
          </cell>
          <cell r="I5655">
            <v>2541.25</v>
          </cell>
        </row>
        <row r="5656">
          <cell r="A5656">
            <v>40003958</v>
          </cell>
          <cell r="B5656" t="str">
            <v>0</v>
          </cell>
          <cell r="C5656" t="str">
            <v>CIP1</v>
          </cell>
          <cell r="D5656" t="str">
            <v>M004</v>
          </cell>
          <cell r="E5656">
            <v>44173</v>
          </cell>
          <cell r="F5656" t="str">
            <v>Worker Chair</v>
          </cell>
          <cell r="G5656">
            <v>2850</v>
          </cell>
          <cell r="H5656">
            <v>-308.75</v>
          </cell>
          <cell r="I5656">
            <v>2541.25</v>
          </cell>
        </row>
        <row r="5657">
          <cell r="A5657">
            <v>40003959</v>
          </cell>
          <cell r="B5657" t="str">
            <v>0</v>
          </cell>
          <cell r="C5657" t="str">
            <v>CIP1</v>
          </cell>
          <cell r="D5657" t="str">
            <v>M004</v>
          </cell>
          <cell r="E5657">
            <v>44173</v>
          </cell>
          <cell r="F5657" t="str">
            <v>Worker Chair</v>
          </cell>
          <cell r="G5657">
            <v>2850</v>
          </cell>
          <cell r="H5657">
            <v>-308.75</v>
          </cell>
          <cell r="I5657">
            <v>2541.25</v>
          </cell>
        </row>
        <row r="5658">
          <cell r="A5658">
            <v>40003960</v>
          </cell>
          <cell r="B5658" t="str">
            <v>0</v>
          </cell>
          <cell r="C5658" t="str">
            <v>CIP1</v>
          </cell>
          <cell r="D5658" t="str">
            <v>M004</v>
          </cell>
          <cell r="E5658">
            <v>44173</v>
          </cell>
          <cell r="F5658" t="str">
            <v>Worker Chair</v>
          </cell>
          <cell r="G5658">
            <v>2850</v>
          </cell>
          <cell r="H5658">
            <v>-308.75</v>
          </cell>
          <cell r="I5658">
            <v>2541.25</v>
          </cell>
        </row>
        <row r="5659">
          <cell r="A5659">
            <v>40003961</v>
          </cell>
          <cell r="B5659" t="str">
            <v>0</v>
          </cell>
          <cell r="C5659" t="str">
            <v>CIP1</v>
          </cell>
          <cell r="D5659" t="str">
            <v>M004</v>
          </cell>
          <cell r="E5659">
            <v>44173</v>
          </cell>
          <cell r="F5659" t="str">
            <v>Worker Chair</v>
          </cell>
          <cell r="G5659">
            <v>2850</v>
          </cell>
          <cell r="H5659">
            <v>-308.75</v>
          </cell>
          <cell r="I5659">
            <v>2541.25</v>
          </cell>
        </row>
        <row r="5660">
          <cell r="A5660">
            <v>40003962</v>
          </cell>
          <cell r="B5660" t="str">
            <v>0</v>
          </cell>
          <cell r="C5660" t="str">
            <v>CIP1</v>
          </cell>
          <cell r="D5660" t="str">
            <v>M004</v>
          </cell>
          <cell r="E5660">
            <v>44173</v>
          </cell>
          <cell r="F5660" t="str">
            <v>Worker Chair</v>
          </cell>
          <cell r="G5660">
            <v>2850</v>
          </cell>
          <cell r="H5660">
            <v>-308.75</v>
          </cell>
          <cell r="I5660">
            <v>2541.25</v>
          </cell>
        </row>
        <row r="5661">
          <cell r="A5661">
            <v>40003963</v>
          </cell>
          <cell r="B5661" t="str">
            <v>0</v>
          </cell>
          <cell r="C5661" t="str">
            <v>CIP1</v>
          </cell>
          <cell r="D5661" t="str">
            <v>M004</v>
          </cell>
          <cell r="E5661">
            <v>44173</v>
          </cell>
          <cell r="F5661" t="str">
            <v>Worker Chair</v>
          </cell>
          <cell r="G5661">
            <v>2850</v>
          </cell>
          <cell r="H5661">
            <v>-308.75</v>
          </cell>
          <cell r="I5661">
            <v>2541.25</v>
          </cell>
        </row>
        <row r="5662">
          <cell r="A5662">
            <v>40003964</v>
          </cell>
          <cell r="B5662" t="str">
            <v>0</v>
          </cell>
          <cell r="C5662" t="str">
            <v>CIP1</v>
          </cell>
          <cell r="D5662" t="str">
            <v>M004</v>
          </cell>
          <cell r="E5662">
            <v>44173</v>
          </cell>
          <cell r="F5662" t="str">
            <v>Worker Chair</v>
          </cell>
          <cell r="G5662">
            <v>2850</v>
          </cell>
          <cell r="H5662">
            <v>-308.75</v>
          </cell>
          <cell r="I5662">
            <v>2541.25</v>
          </cell>
        </row>
        <row r="5663">
          <cell r="A5663">
            <v>40003965</v>
          </cell>
          <cell r="B5663" t="str">
            <v>0</v>
          </cell>
          <cell r="C5663" t="str">
            <v>CIP1</v>
          </cell>
          <cell r="D5663" t="str">
            <v>M004</v>
          </cell>
          <cell r="E5663">
            <v>44173</v>
          </cell>
          <cell r="F5663" t="str">
            <v>Worker Chair</v>
          </cell>
          <cell r="G5663">
            <v>2850</v>
          </cell>
          <cell r="H5663">
            <v>-308.75</v>
          </cell>
          <cell r="I5663">
            <v>2541.25</v>
          </cell>
        </row>
        <row r="5664">
          <cell r="A5664">
            <v>40003966</v>
          </cell>
          <cell r="B5664" t="str">
            <v>0</v>
          </cell>
          <cell r="C5664" t="str">
            <v>CIP1</v>
          </cell>
          <cell r="D5664" t="str">
            <v>M004</v>
          </cell>
          <cell r="E5664">
            <v>44173</v>
          </cell>
          <cell r="F5664" t="str">
            <v>Worker Chair</v>
          </cell>
          <cell r="G5664">
            <v>2850</v>
          </cell>
          <cell r="H5664">
            <v>-308.75</v>
          </cell>
          <cell r="I5664">
            <v>2541.25</v>
          </cell>
        </row>
        <row r="5665">
          <cell r="A5665">
            <v>40003967</v>
          </cell>
          <cell r="B5665" t="str">
            <v>0</v>
          </cell>
          <cell r="C5665" t="str">
            <v>CIP1</v>
          </cell>
          <cell r="D5665" t="str">
            <v>M004</v>
          </cell>
          <cell r="E5665">
            <v>44173</v>
          </cell>
          <cell r="F5665" t="str">
            <v>Worker Chair</v>
          </cell>
          <cell r="G5665">
            <v>2850</v>
          </cell>
          <cell r="H5665">
            <v>-308.75</v>
          </cell>
          <cell r="I5665">
            <v>2541.25</v>
          </cell>
        </row>
        <row r="5666">
          <cell r="A5666">
            <v>40003968</v>
          </cell>
          <cell r="B5666" t="str">
            <v>0</v>
          </cell>
          <cell r="C5666" t="str">
            <v>CIP1</v>
          </cell>
          <cell r="D5666" t="str">
            <v>M004</v>
          </cell>
          <cell r="E5666">
            <v>44173</v>
          </cell>
          <cell r="F5666" t="str">
            <v>Worker Chair</v>
          </cell>
          <cell r="G5666">
            <v>2850</v>
          </cell>
          <cell r="H5666">
            <v>-308.75</v>
          </cell>
          <cell r="I5666">
            <v>2541.25</v>
          </cell>
        </row>
        <row r="5667">
          <cell r="A5667">
            <v>40003969</v>
          </cell>
          <cell r="B5667" t="str">
            <v>0</v>
          </cell>
          <cell r="C5667" t="str">
            <v>CIP1</v>
          </cell>
          <cell r="D5667" t="str">
            <v>M004</v>
          </cell>
          <cell r="E5667">
            <v>44173</v>
          </cell>
          <cell r="F5667" t="str">
            <v>Worker Chair</v>
          </cell>
          <cell r="G5667">
            <v>2850</v>
          </cell>
          <cell r="H5667">
            <v>-308.75</v>
          </cell>
          <cell r="I5667">
            <v>2541.25</v>
          </cell>
        </row>
        <row r="5668">
          <cell r="A5668">
            <v>40003970</v>
          </cell>
          <cell r="B5668" t="str">
            <v>0</v>
          </cell>
          <cell r="C5668" t="str">
            <v>CIP1</v>
          </cell>
          <cell r="D5668" t="str">
            <v>M004</v>
          </cell>
          <cell r="E5668">
            <v>44173</v>
          </cell>
          <cell r="F5668" t="str">
            <v>Worker Chair</v>
          </cell>
          <cell r="G5668">
            <v>2850</v>
          </cell>
          <cell r="H5668">
            <v>-308.75</v>
          </cell>
          <cell r="I5668">
            <v>2541.25</v>
          </cell>
        </row>
        <row r="5669">
          <cell r="A5669">
            <v>40003971</v>
          </cell>
          <cell r="B5669" t="str">
            <v>0</v>
          </cell>
          <cell r="C5669" t="str">
            <v>CIP1</v>
          </cell>
          <cell r="D5669" t="str">
            <v>M004</v>
          </cell>
          <cell r="E5669">
            <v>44173</v>
          </cell>
          <cell r="F5669" t="str">
            <v>Worker Chair</v>
          </cell>
          <cell r="G5669">
            <v>2850</v>
          </cell>
          <cell r="H5669">
            <v>-308.75</v>
          </cell>
          <cell r="I5669">
            <v>2541.25</v>
          </cell>
        </row>
        <row r="5670">
          <cell r="A5670">
            <v>40003972</v>
          </cell>
          <cell r="B5670" t="str">
            <v>0</v>
          </cell>
          <cell r="C5670" t="str">
            <v>CIP1</v>
          </cell>
          <cell r="D5670" t="str">
            <v>M004</v>
          </cell>
          <cell r="E5670">
            <v>44173</v>
          </cell>
          <cell r="F5670" t="str">
            <v>Worker Chair</v>
          </cell>
          <cell r="G5670">
            <v>2850</v>
          </cell>
          <cell r="H5670">
            <v>-308.75</v>
          </cell>
          <cell r="I5670">
            <v>2541.25</v>
          </cell>
        </row>
        <row r="5671">
          <cell r="A5671">
            <v>40003973</v>
          </cell>
          <cell r="B5671" t="str">
            <v>0</v>
          </cell>
          <cell r="C5671" t="str">
            <v>CIP1</v>
          </cell>
          <cell r="D5671" t="str">
            <v>M004</v>
          </cell>
          <cell r="E5671">
            <v>44173</v>
          </cell>
          <cell r="F5671" t="str">
            <v>Worker Chair</v>
          </cell>
          <cell r="G5671">
            <v>2850</v>
          </cell>
          <cell r="H5671">
            <v>-308.75</v>
          </cell>
          <cell r="I5671">
            <v>2541.25</v>
          </cell>
        </row>
        <row r="5672">
          <cell r="A5672">
            <v>40003974</v>
          </cell>
          <cell r="B5672" t="str">
            <v>0</v>
          </cell>
          <cell r="C5672" t="str">
            <v>CIP1</v>
          </cell>
          <cell r="D5672" t="str">
            <v>M004</v>
          </cell>
          <cell r="E5672">
            <v>44173</v>
          </cell>
          <cell r="F5672" t="str">
            <v>Worker Chair</v>
          </cell>
          <cell r="G5672">
            <v>2850</v>
          </cell>
          <cell r="H5672">
            <v>-308.75</v>
          </cell>
          <cell r="I5672">
            <v>2541.25</v>
          </cell>
        </row>
        <row r="5673">
          <cell r="A5673">
            <v>40003975</v>
          </cell>
          <cell r="B5673" t="str">
            <v>0</v>
          </cell>
          <cell r="C5673" t="str">
            <v>CIP1</v>
          </cell>
          <cell r="D5673" t="str">
            <v>M004</v>
          </cell>
          <cell r="E5673">
            <v>44173</v>
          </cell>
          <cell r="F5673" t="str">
            <v>Worker Chair</v>
          </cell>
          <cell r="G5673">
            <v>2850</v>
          </cell>
          <cell r="H5673">
            <v>-308.75</v>
          </cell>
          <cell r="I5673">
            <v>2541.25</v>
          </cell>
        </row>
        <row r="5674">
          <cell r="A5674">
            <v>40003976</v>
          </cell>
          <cell r="B5674" t="str">
            <v>0</v>
          </cell>
          <cell r="C5674" t="str">
            <v>CIP1</v>
          </cell>
          <cell r="D5674" t="str">
            <v>M004</v>
          </cell>
          <cell r="E5674">
            <v>44173</v>
          </cell>
          <cell r="F5674" t="str">
            <v>Worker Chair</v>
          </cell>
          <cell r="G5674">
            <v>2850</v>
          </cell>
          <cell r="H5674">
            <v>-308.75</v>
          </cell>
          <cell r="I5674">
            <v>2541.25</v>
          </cell>
        </row>
        <row r="5675">
          <cell r="A5675">
            <v>40003977</v>
          </cell>
          <cell r="B5675" t="str">
            <v>0</v>
          </cell>
          <cell r="C5675" t="str">
            <v>CIP1</v>
          </cell>
          <cell r="D5675" t="str">
            <v>M004</v>
          </cell>
          <cell r="E5675">
            <v>44173</v>
          </cell>
          <cell r="F5675" t="str">
            <v>Worker Chair</v>
          </cell>
          <cell r="G5675">
            <v>2850</v>
          </cell>
          <cell r="H5675">
            <v>-308.75</v>
          </cell>
          <cell r="I5675">
            <v>2541.25</v>
          </cell>
        </row>
        <row r="5676">
          <cell r="A5676">
            <v>40003978</v>
          </cell>
          <cell r="B5676" t="str">
            <v>0</v>
          </cell>
          <cell r="C5676" t="str">
            <v>CIP1</v>
          </cell>
          <cell r="D5676" t="str">
            <v>M004</v>
          </cell>
          <cell r="E5676">
            <v>44173</v>
          </cell>
          <cell r="F5676" t="str">
            <v>Worker Chair</v>
          </cell>
          <cell r="G5676">
            <v>2850</v>
          </cell>
          <cell r="H5676">
            <v>-308.75</v>
          </cell>
          <cell r="I5676">
            <v>2541.25</v>
          </cell>
        </row>
        <row r="5677">
          <cell r="A5677">
            <v>40003979</v>
          </cell>
          <cell r="B5677" t="str">
            <v>0</v>
          </cell>
          <cell r="C5677" t="str">
            <v>CIP1</v>
          </cell>
          <cell r="D5677" t="str">
            <v>M004</v>
          </cell>
          <cell r="E5677">
            <v>44173</v>
          </cell>
          <cell r="F5677" t="str">
            <v>Worker Chair</v>
          </cell>
          <cell r="G5677">
            <v>2850</v>
          </cell>
          <cell r="H5677">
            <v>-308.75</v>
          </cell>
          <cell r="I5677">
            <v>2541.25</v>
          </cell>
        </row>
        <row r="5678">
          <cell r="A5678">
            <v>40003980</v>
          </cell>
          <cell r="B5678" t="str">
            <v>0</v>
          </cell>
          <cell r="C5678" t="str">
            <v>CIP1</v>
          </cell>
          <cell r="D5678" t="str">
            <v>M004</v>
          </cell>
          <cell r="E5678">
            <v>44173</v>
          </cell>
          <cell r="F5678" t="str">
            <v>Worker Chair</v>
          </cell>
          <cell r="G5678">
            <v>2850</v>
          </cell>
          <cell r="H5678">
            <v>-308.75</v>
          </cell>
          <cell r="I5678">
            <v>2541.25</v>
          </cell>
        </row>
        <row r="5679">
          <cell r="A5679">
            <v>40003981</v>
          </cell>
          <cell r="B5679" t="str">
            <v>0</v>
          </cell>
          <cell r="C5679" t="str">
            <v>CIP1</v>
          </cell>
          <cell r="D5679" t="str">
            <v>M004</v>
          </cell>
          <cell r="E5679">
            <v>44173</v>
          </cell>
          <cell r="F5679" t="str">
            <v>Worker Chair</v>
          </cell>
          <cell r="G5679">
            <v>2850</v>
          </cell>
          <cell r="H5679">
            <v>-308.75</v>
          </cell>
          <cell r="I5679">
            <v>2541.25</v>
          </cell>
        </row>
        <row r="5680">
          <cell r="A5680">
            <v>40003982</v>
          </cell>
          <cell r="B5680" t="str">
            <v>0</v>
          </cell>
          <cell r="C5680" t="str">
            <v>CIP1</v>
          </cell>
          <cell r="D5680" t="str">
            <v>M004</v>
          </cell>
          <cell r="E5680">
            <v>44173</v>
          </cell>
          <cell r="F5680" t="str">
            <v>Worker Chair</v>
          </cell>
          <cell r="G5680">
            <v>2850</v>
          </cell>
          <cell r="H5680">
            <v>-308.75</v>
          </cell>
          <cell r="I5680">
            <v>2541.25</v>
          </cell>
        </row>
        <row r="5681">
          <cell r="A5681">
            <v>40003983</v>
          </cell>
          <cell r="B5681" t="str">
            <v>0</v>
          </cell>
          <cell r="C5681" t="str">
            <v>CIP1</v>
          </cell>
          <cell r="D5681" t="str">
            <v>M004</v>
          </cell>
          <cell r="E5681">
            <v>44173</v>
          </cell>
          <cell r="F5681" t="str">
            <v>Worker Chair</v>
          </cell>
          <cell r="G5681">
            <v>2850</v>
          </cell>
          <cell r="H5681">
            <v>-308.75</v>
          </cell>
          <cell r="I5681">
            <v>2541.25</v>
          </cell>
        </row>
        <row r="5682">
          <cell r="A5682">
            <v>40003984</v>
          </cell>
          <cell r="B5682" t="str">
            <v>0</v>
          </cell>
          <cell r="C5682" t="str">
            <v>CIP1</v>
          </cell>
          <cell r="D5682" t="str">
            <v>M004</v>
          </cell>
          <cell r="E5682">
            <v>44173</v>
          </cell>
          <cell r="F5682" t="str">
            <v>Worker Chair</v>
          </cell>
          <cell r="G5682">
            <v>2850</v>
          </cell>
          <cell r="H5682">
            <v>-308.75</v>
          </cell>
          <cell r="I5682">
            <v>2541.25</v>
          </cell>
        </row>
        <row r="5683">
          <cell r="A5683">
            <v>40003985</v>
          </cell>
          <cell r="B5683" t="str">
            <v>0</v>
          </cell>
          <cell r="C5683" t="str">
            <v>CIP1</v>
          </cell>
          <cell r="D5683" t="str">
            <v>M004</v>
          </cell>
          <cell r="E5683">
            <v>44173</v>
          </cell>
          <cell r="F5683" t="str">
            <v>Worker Chair</v>
          </cell>
          <cell r="G5683">
            <v>2850</v>
          </cell>
          <cell r="H5683">
            <v>-308.75</v>
          </cell>
          <cell r="I5683">
            <v>2541.25</v>
          </cell>
        </row>
        <row r="5684">
          <cell r="A5684">
            <v>40003986</v>
          </cell>
          <cell r="B5684" t="str">
            <v>0</v>
          </cell>
          <cell r="C5684" t="str">
            <v>CIP1</v>
          </cell>
          <cell r="D5684" t="str">
            <v>M004</v>
          </cell>
          <cell r="E5684">
            <v>44173</v>
          </cell>
          <cell r="F5684" t="str">
            <v>Worker Chair</v>
          </cell>
          <cell r="G5684">
            <v>2850</v>
          </cell>
          <cell r="H5684">
            <v>-308.75</v>
          </cell>
          <cell r="I5684">
            <v>2541.25</v>
          </cell>
        </row>
        <row r="5685">
          <cell r="A5685">
            <v>40003987</v>
          </cell>
          <cell r="B5685" t="str">
            <v>0</v>
          </cell>
          <cell r="C5685" t="str">
            <v>CIP1</v>
          </cell>
          <cell r="D5685" t="str">
            <v>M004</v>
          </cell>
          <cell r="E5685">
            <v>44173</v>
          </cell>
          <cell r="F5685" t="str">
            <v>Worker Chair</v>
          </cell>
          <cell r="G5685">
            <v>2850</v>
          </cell>
          <cell r="H5685">
            <v>-308.75</v>
          </cell>
          <cell r="I5685">
            <v>2541.25</v>
          </cell>
        </row>
        <row r="5686">
          <cell r="A5686">
            <v>40003988</v>
          </cell>
          <cell r="B5686" t="str">
            <v>0</v>
          </cell>
          <cell r="C5686" t="str">
            <v>CIP1</v>
          </cell>
          <cell r="D5686" t="str">
            <v>M004</v>
          </cell>
          <cell r="E5686">
            <v>44173</v>
          </cell>
          <cell r="F5686" t="str">
            <v>Worker Chair</v>
          </cell>
          <cell r="G5686">
            <v>2850</v>
          </cell>
          <cell r="H5686">
            <v>-308.75</v>
          </cell>
          <cell r="I5686">
            <v>2541.25</v>
          </cell>
        </row>
        <row r="5687">
          <cell r="A5687">
            <v>40003989</v>
          </cell>
          <cell r="B5687" t="str">
            <v>0</v>
          </cell>
          <cell r="C5687" t="str">
            <v>CIP1</v>
          </cell>
          <cell r="D5687" t="str">
            <v>M004</v>
          </cell>
          <cell r="E5687">
            <v>44173</v>
          </cell>
          <cell r="F5687" t="str">
            <v>Worker Chair</v>
          </cell>
          <cell r="G5687">
            <v>2850</v>
          </cell>
          <cell r="H5687">
            <v>-308.75</v>
          </cell>
          <cell r="I5687">
            <v>2541.25</v>
          </cell>
        </row>
        <row r="5688">
          <cell r="A5688">
            <v>40003990</v>
          </cell>
          <cell r="B5688" t="str">
            <v>0</v>
          </cell>
          <cell r="C5688" t="str">
            <v>CIP1</v>
          </cell>
          <cell r="D5688" t="str">
            <v>M004</v>
          </cell>
          <cell r="E5688">
            <v>44173</v>
          </cell>
          <cell r="F5688" t="str">
            <v>Worker Chair</v>
          </cell>
          <cell r="G5688">
            <v>2850</v>
          </cell>
          <cell r="H5688">
            <v>-308.75</v>
          </cell>
          <cell r="I5688">
            <v>2541.25</v>
          </cell>
        </row>
        <row r="5689">
          <cell r="A5689">
            <v>40003991</v>
          </cell>
          <cell r="B5689" t="str">
            <v>0</v>
          </cell>
          <cell r="C5689" t="str">
            <v>CIP1</v>
          </cell>
          <cell r="D5689" t="str">
            <v>M004</v>
          </cell>
          <cell r="E5689">
            <v>44173</v>
          </cell>
          <cell r="F5689" t="str">
            <v>Worker Chair</v>
          </cell>
          <cell r="G5689">
            <v>2850</v>
          </cell>
          <cell r="H5689">
            <v>-308.75</v>
          </cell>
          <cell r="I5689">
            <v>2541.25</v>
          </cell>
        </row>
        <row r="5690">
          <cell r="A5690">
            <v>40003992</v>
          </cell>
          <cell r="B5690" t="str">
            <v>0</v>
          </cell>
          <cell r="C5690" t="str">
            <v>CIP1</v>
          </cell>
          <cell r="D5690" t="str">
            <v>M004</v>
          </cell>
          <cell r="E5690">
            <v>44173</v>
          </cell>
          <cell r="F5690" t="str">
            <v>Worker Chair</v>
          </cell>
          <cell r="G5690">
            <v>2850</v>
          </cell>
          <cell r="H5690">
            <v>-308.75</v>
          </cell>
          <cell r="I5690">
            <v>2541.25</v>
          </cell>
        </row>
        <row r="5691">
          <cell r="A5691">
            <v>40003993</v>
          </cell>
          <cell r="B5691" t="str">
            <v>0</v>
          </cell>
          <cell r="C5691" t="str">
            <v>CIP1</v>
          </cell>
          <cell r="D5691" t="str">
            <v>M004</v>
          </cell>
          <cell r="E5691">
            <v>44173</v>
          </cell>
          <cell r="F5691" t="str">
            <v>Worker Chair</v>
          </cell>
          <cell r="G5691">
            <v>2850</v>
          </cell>
          <cell r="H5691">
            <v>-308.75</v>
          </cell>
          <cell r="I5691">
            <v>2541.25</v>
          </cell>
        </row>
        <row r="5692">
          <cell r="A5692">
            <v>40003994</v>
          </cell>
          <cell r="B5692" t="str">
            <v>0</v>
          </cell>
          <cell r="C5692" t="str">
            <v>CIP1</v>
          </cell>
          <cell r="D5692" t="str">
            <v>M004</v>
          </cell>
          <cell r="E5692">
            <v>44173</v>
          </cell>
          <cell r="F5692" t="str">
            <v>Worker Chair</v>
          </cell>
          <cell r="G5692">
            <v>2850</v>
          </cell>
          <cell r="H5692">
            <v>-308.75</v>
          </cell>
          <cell r="I5692">
            <v>2541.25</v>
          </cell>
        </row>
        <row r="5693">
          <cell r="A5693">
            <v>40003995</v>
          </cell>
          <cell r="B5693" t="str">
            <v>0</v>
          </cell>
          <cell r="C5693" t="str">
            <v>CIP1</v>
          </cell>
          <cell r="D5693" t="str">
            <v>M004</v>
          </cell>
          <cell r="E5693">
            <v>44173</v>
          </cell>
          <cell r="F5693" t="str">
            <v>Worker Chair</v>
          </cell>
          <cell r="G5693">
            <v>2850</v>
          </cell>
          <cell r="H5693">
            <v>-308.75</v>
          </cell>
          <cell r="I5693">
            <v>2541.25</v>
          </cell>
        </row>
        <row r="5694">
          <cell r="A5694">
            <v>40003996</v>
          </cell>
          <cell r="B5694" t="str">
            <v>0</v>
          </cell>
          <cell r="C5694" t="str">
            <v>CIP1</v>
          </cell>
          <cell r="D5694" t="str">
            <v>M004</v>
          </cell>
          <cell r="E5694">
            <v>44173</v>
          </cell>
          <cell r="F5694" t="str">
            <v>Worker Chair</v>
          </cell>
          <cell r="G5694">
            <v>2850</v>
          </cell>
          <cell r="H5694">
            <v>-308.75</v>
          </cell>
          <cell r="I5694">
            <v>2541.25</v>
          </cell>
        </row>
        <row r="5695">
          <cell r="A5695">
            <v>40003997</v>
          </cell>
          <cell r="B5695" t="str">
            <v>0</v>
          </cell>
          <cell r="C5695" t="str">
            <v>CIP1</v>
          </cell>
          <cell r="D5695" t="str">
            <v>M004</v>
          </cell>
          <cell r="E5695">
            <v>44173</v>
          </cell>
          <cell r="F5695" t="str">
            <v>Worker Chair</v>
          </cell>
          <cell r="G5695">
            <v>2850</v>
          </cell>
          <cell r="H5695">
            <v>-308.75</v>
          </cell>
          <cell r="I5695">
            <v>2541.25</v>
          </cell>
        </row>
        <row r="5696">
          <cell r="A5696">
            <v>40003998</v>
          </cell>
          <cell r="B5696" t="str">
            <v>0</v>
          </cell>
          <cell r="C5696" t="str">
            <v>CIP1</v>
          </cell>
          <cell r="D5696" t="str">
            <v>M004</v>
          </cell>
          <cell r="E5696">
            <v>44173</v>
          </cell>
          <cell r="F5696" t="str">
            <v>Worker Chair</v>
          </cell>
          <cell r="G5696">
            <v>2850</v>
          </cell>
          <cell r="H5696">
            <v>-308.75</v>
          </cell>
          <cell r="I5696">
            <v>2541.25</v>
          </cell>
        </row>
        <row r="5697">
          <cell r="A5697">
            <v>40003999</v>
          </cell>
          <cell r="B5697" t="str">
            <v>0</v>
          </cell>
          <cell r="C5697" t="str">
            <v>CIP1</v>
          </cell>
          <cell r="D5697" t="str">
            <v>M004</v>
          </cell>
          <cell r="E5697">
            <v>44173</v>
          </cell>
          <cell r="F5697" t="str">
            <v>Worker Chair</v>
          </cell>
          <cell r="G5697">
            <v>2850</v>
          </cell>
          <cell r="H5697">
            <v>-308.75</v>
          </cell>
          <cell r="I5697">
            <v>2541.25</v>
          </cell>
        </row>
        <row r="5698">
          <cell r="A5698">
            <v>40004000</v>
          </cell>
          <cell r="B5698" t="str">
            <v>0</v>
          </cell>
          <cell r="C5698" t="str">
            <v>CIP1</v>
          </cell>
          <cell r="D5698" t="str">
            <v>M004</v>
          </cell>
          <cell r="E5698">
            <v>44173</v>
          </cell>
          <cell r="F5698" t="str">
            <v>Worker Chair</v>
          </cell>
          <cell r="G5698">
            <v>2850</v>
          </cell>
          <cell r="H5698">
            <v>-308.75</v>
          </cell>
          <cell r="I5698">
            <v>2541.25</v>
          </cell>
        </row>
        <row r="5699">
          <cell r="A5699">
            <v>40004001</v>
          </cell>
          <cell r="B5699" t="str">
            <v>0</v>
          </cell>
          <cell r="C5699" t="str">
            <v>CIP1</v>
          </cell>
          <cell r="D5699" t="str">
            <v>M004</v>
          </cell>
          <cell r="E5699">
            <v>44173</v>
          </cell>
          <cell r="F5699" t="str">
            <v>Worker Chair</v>
          </cell>
          <cell r="G5699">
            <v>2850</v>
          </cell>
          <cell r="H5699">
            <v>-308.75</v>
          </cell>
          <cell r="I5699">
            <v>2541.25</v>
          </cell>
        </row>
        <row r="5700">
          <cell r="A5700">
            <v>40004002</v>
          </cell>
          <cell r="B5700" t="str">
            <v>0</v>
          </cell>
          <cell r="C5700" t="str">
            <v>CIP1</v>
          </cell>
          <cell r="D5700" t="str">
            <v>M004</v>
          </cell>
          <cell r="E5700">
            <v>44173</v>
          </cell>
          <cell r="F5700" t="str">
            <v>Worker Chair</v>
          </cell>
          <cell r="G5700">
            <v>2850</v>
          </cell>
          <cell r="H5700">
            <v>-308.75</v>
          </cell>
          <cell r="I5700">
            <v>2541.25</v>
          </cell>
        </row>
        <row r="5701">
          <cell r="A5701">
            <v>40004003</v>
          </cell>
          <cell r="B5701" t="str">
            <v>0</v>
          </cell>
          <cell r="C5701" t="str">
            <v>CIP1</v>
          </cell>
          <cell r="D5701" t="str">
            <v>M004</v>
          </cell>
          <cell r="E5701">
            <v>44173</v>
          </cell>
          <cell r="F5701" t="str">
            <v>Worker Chair</v>
          </cell>
          <cell r="G5701">
            <v>2850</v>
          </cell>
          <cell r="H5701">
            <v>-308.75</v>
          </cell>
          <cell r="I5701">
            <v>2541.25</v>
          </cell>
        </row>
        <row r="5702">
          <cell r="A5702">
            <v>40004004</v>
          </cell>
          <cell r="B5702" t="str">
            <v>0</v>
          </cell>
          <cell r="C5702" t="str">
            <v>CIP1</v>
          </cell>
          <cell r="D5702" t="str">
            <v>M004</v>
          </cell>
          <cell r="E5702">
            <v>44173</v>
          </cell>
          <cell r="F5702" t="str">
            <v>Worker Chair</v>
          </cell>
          <cell r="G5702">
            <v>2850</v>
          </cell>
          <cell r="H5702">
            <v>-308.75</v>
          </cell>
          <cell r="I5702">
            <v>2541.25</v>
          </cell>
        </row>
        <row r="5703">
          <cell r="A5703">
            <v>40004005</v>
          </cell>
          <cell r="B5703" t="str">
            <v>0</v>
          </cell>
          <cell r="C5703" t="str">
            <v>CIP1</v>
          </cell>
          <cell r="D5703" t="str">
            <v>M004</v>
          </cell>
          <cell r="E5703">
            <v>44173</v>
          </cell>
          <cell r="F5703" t="str">
            <v>Worker Chair</v>
          </cell>
          <cell r="G5703">
            <v>2850</v>
          </cell>
          <cell r="H5703">
            <v>-308.75</v>
          </cell>
          <cell r="I5703">
            <v>2541.25</v>
          </cell>
        </row>
        <row r="5704">
          <cell r="A5704">
            <v>40004006</v>
          </cell>
          <cell r="B5704" t="str">
            <v>0</v>
          </cell>
          <cell r="C5704" t="str">
            <v>CIP1</v>
          </cell>
          <cell r="D5704" t="str">
            <v>M004</v>
          </cell>
          <cell r="E5704">
            <v>44173</v>
          </cell>
          <cell r="F5704" t="str">
            <v>Worker Chair</v>
          </cell>
          <cell r="G5704">
            <v>2850</v>
          </cell>
          <cell r="H5704">
            <v>-308.75</v>
          </cell>
          <cell r="I5704">
            <v>2541.25</v>
          </cell>
        </row>
        <row r="5705">
          <cell r="A5705">
            <v>40004007</v>
          </cell>
          <cell r="B5705" t="str">
            <v>0</v>
          </cell>
          <cell r="C5705" t="str">
            <v>CIP1</v>
          </cell>
          <cell r="D5705" t="str">
            <v>M004</v>
          </cell>
          <cell r="E5705">
            <v>44173</v>
          </cell>
          <cell r="F5705" t="str">
            <v>Worker Chair</v>
          </cell>
          <cell r="G5705">
            <v>2850</v>
          </cell>
          <cell r="H5705">
            <v>-308.75</v>
          </cell>
          <cell r="I5705">
            <v>2541.25</v>
          </cell>
        </row>
        <row r="5706">
          <cell r="A5706">
            <v>40004008</v>
          </cell>
          <cell r="B5706" t="str">
            <v>0</v>
          </cell>
          <cell r="C5706" t="str">
            <v>CIP1</v>
          </cell>
          <cell r="D5706" t="str">
            <v>M004</v>
          </cell>
          <cell r="E5706">
            <v>44173</v>
          </cell>
          <cell r="F5706" t="str">
            <v>Worker Chair</v>
          </cell>
          <cell r="G5706">
            <v>2850</v>
          </cell>
          <cell r="H5706">
            <v>-308.75</v>
          </cell>
          <cell r="I5706">
            <v>2541.25</v>
          </cell>
        </row>
        <row r="5707">
          <cell r="A5707">
            <v>40004009</v>
          </cell>
          <cell r="B5707" t="str">
            <v>0</v>
          </cell>
          <cell r="C5707" t="str">
            <v>CIP1</v>
          </cell>
          <cell r="D5707" t="str">
            <v>M004</v>
          </cell>
          <cell r="E5707">
            <v>44173</v>
          </cell>
          <cell r="F5707" t="str">
            <v>Worker Chair</v>
          </cell>
          <cell r="G5707">
            <v>2850</v>
          </cell>
          <cell r="H5707">
            <v>-308.75</v>
          </cell>
          <cell r="I5707">
            <v>2541.25</v>
          </cell>
        </row>
        <row r="5708">
          <cell r="A5708">
            <v>40004010</v>
          </cell>
          <cell r="B5708" t="str">
            <v>0</v>
          </cell>
          <cell r="C5708" t="str">
            <v>CIP1</v>
          </cell>
          <cell r="D5708" t="str">
            <v>M004</v>
          </cell>
          <cell r="E5708">
            <v>44173</v>
          </cell>
          <cell r="F5708" t="str">
            <v>Worker Chair</v>
          </cell>
          <cell r="G5708">
            <v>2850</v>
          </cell>
          <cell r="H5708">
            <v>-308.75</v>
          </cell>
          <cell r="I5708">
            <v>2541.25</v>
          </cell>
        </row>
        <row r="5709">
          <cell r="A5709">
            <v>40004011</v>
          </cell>
          <cell r="B5709" t="str">
            <v>0</v>
          </cell>
          <cell r="C5709" t="str">
            <v>CIP1</v>
          </cell>
          <cell r="D5709" t="str">
            <v>M004</v>
          </cell>
          <cell r="E5709">
            <v>44173</v>
          </cell>
          <cell r="F5709" t="str">
            <v>Worker Chair</v>
          </cell>
          <cell r="G5709">
            <v>2850</v>
          </cell>
          <cell r="H5709">
            <v>-308.75</v>
          </cell>
          <cell r="I5709">
            <v>2541.25</v>
          </cell>
        </row>
        <row r="5710">
          <cell r="A5710">
            <v>40004012</v>
          </cell>
          <cell r="B5710" t="str">
            <v>0</v>
          </cell>
          <cell r="C5710" t="str">
            <v>CIP1</v>
          </cell>
          <cell r="D5710" t="str">
            <v>M004</v>
          </cell>
          <cell r="E5710">
            <v>44173</v>
          </cell>
          <cell r="F5710" t="str">
            <v>Worker Chair</v>
          </cell>
          <cell r="G5710">
            <v>2850</v>
          </cell>
          <cell r="H5710">
            <v>-308.75</v>
          </cell>
          <cell r="I5710">
            <v>2541.25</v>
          </cell>
        </row>
        <row r="5711">
          <cell r="A5711">
            <v>40004013</v>
          </cell>
          <cell r="B5711" t="str">
            <v>0</v>
          </cell>
          <cell r="C5711" t="str">
            <v>CIP1</v>
          </cell>
          <cell r="D5711" t="str">
            <v>M004</v>
          </cell>
          <cell r="E5711">
            <v>44173</v>
          </cell>
          <cell r="F5711" t="str">
            <v>Worker Chair</v>
          </cell>
          <cell r="G5711">
            <v>2850</v>
          </cell>
          <cell r="H5711">
            <v>-308.75</v>
          </cell>
          <cell r="I5711">
            <v>2541.25</v>
          </cell>
        </row>
        <row r="5712">
          <cell r="A5712">
            <v>40004014</v>
          </cell>
          <cell r="B5712" t="str">
            <v>0</v>
          </cell>
          <cell r="C5712" t="str">
            <v>CIP1</v>
          </cell>
          <cell r="D5712" t="str">
            <v>M004</v>
          </cell>
          <cell r="E5712">
            <v>44173</v>
          </cell>
          <cell r="F5712" t="str">
            <v>Worker Chair</v>
          </cell>
          <cell r="G5712">
            <v>2850</v>
          </cell>
          <cell r="H5712">
            <v>-308.75</v>
          </cell>
          <cell r="I5712">
            <v>2541.25</v>
          </cell>
        </row>
        <row r="5713">
          <cell r="A5713">
            <v>40004015</v>
          </cell>
          <cell r="B5713" t="str">
            <v>0</v>
          </cell>
          <cell r="C5713" t="str">
            <v>CIP1</v>
          </cell>
          <cell r="D5713" t="str">
            <v>M004</v>
          </cell>
          <cell r="E5713">
            <v>44173</v>
          </cell>
          <cell r="F5713" t="str">
            <v>Worker Chair</v>
          </cell>
          <cell r="G5713">
            <v>2850</v>
          </cell>
          <cell r="H5713">
            <v>-308.75</v>
          </cell>
          <cell r="I5713">
            <v>2541.25</v>
          </cell>
        </row>
        <row r="5714">
          <cell r="A5714">
            <v>40004016</v>
          </cell>
          <cell r="B5714" t="str">
            <v>0</v>
          </cell>
          <cell r="C5714" t="str">
            <v>CIP1</v>
          </cell>
          <cell r="D5714" t="str">
            <v>M004</v>
          </cell>
          <cell r="E5714">
            <v>44173</v>
          </cell>
          <cell r="F5714" t="str">
            <v>Worker Chair</v>
          </cell>
          <cell r="G5714">
            <v>2850</v>
          </cell>
          <cell r="H5714">
            <v>-308.75</v>
          </cell>
          <cell r="I5714">
            <v>2541.25</v>
          </cell>
        </row>
        <row r="5715">
          <cell r="A5715">
            <v>40004017</v>
          </cell>
          <cell r="B5715" t="str">
            <v>0</v>
          </cell>
          <cell r="C5715" t="str">
            <v>CIP1</v>
          </cell>
          <cell r="D5715" t="str">
            <v>M004</v>
          </cell>
          <cell r="E5715">
            <v>44173</v>
          </cell>
          <cell r="F5715" t="str">
            <v>Worker Chair</v>
          </cell>
          <cell r="G5715">
            <v>2850</v>
          </cell>
          <cell r="H5715">
            <v>-308.75</v>
          </cell>
          <cell r="I5715">
            <v>2541.25</v>
          </cell>
        </row>
        <row r="5716">
          <cell r="A5716">
            <v>40004018</v>
          </cell>
          <cell r="B5716" t="str">
            <v>0</v>
          </cell>
          <cell r="C5716" t="str">
            <v>CIP1</v>
          </cell>
          <cell r="D5716" t="str">
            <v>M004</v>
          </cell>
          <cell r="E5716">
            <v>44173</v>
          </cell>
          <cell r="F5716" t="str">
            <v>Worker Chair</v>
          </cell>
          <cell r="G5716">
            <v>2850</v>
          </cell>
          <cell r="H5716">
            <v>-308.75</v>
          </cell>
          <cell r="I5716">
            <v>2541.25</v>
          </cell>
        </row>
        <row r="5717">
          <cell r="A5717">
            <v>40004019</v>
          </cell>
          <cell r="B5717" t="str">
            <v>0</v>
          </cell>
          <cell r="C5717" t="str">
            <v>CIP1</v>
          </cell>
          <cell r="D5717" t="str">
            <v>M004</v>
          </cell>
          <cell r="E5717">
            <v>44173</v>
          </cell>
          <cell r="F5717" t="str">
            <v>Worker Chair</v>
          </cell>
          <cell r="G5717">
            <v>2850</v>
          </cell>
          <cell r="H5717">
            <v>-308.75</v>
          </cell>
          <cell r="I5717">
            <v>2541.25</v>
          </cell>
        </row>
        <row r="5718">
          <cell r="A5718">
            <v>40004020</v>
          </cell>
          <cell r="B5718" t="str">
            <v>0</v>
          </cell>
          <cell r="C5718" t="str">
            <v>CIP1</v>
          </cell>
          <cell r="D5718" t="str">
            <v>M004</v>
          </cell>
          <cell r="E5718">
            <v>44173</v>
          </cell>
          <cell r="F5718" t="str">
            <v>Worker Chair</v>
          </cell>
          <cell r="G5718">
            <v>2850</v>
          </cell>
          <cell r="H5718">
            <v>-308.75</v>
          </cell>
          <cell r="I5718">
            <v>2541.25</v>
          </cell>
        </row>
        <row r="5719">
          <cell r="A5719">
            <v>40004021</v>
          </cell>
          <cell r="B5719" t="str">
            <v>0</v>
          </cell>
          <cell r="C5719" t="str">
            <v>CIP1</v>
          </cell>
          <cell r="D5719" t="str">
            <v>M004</v>
          </cell>
          <cell r="E5719">
            <v>44173</v>
          </cell>
          <cell r="F5719" t="str">
            <v>Worker Chair</v>
          </cell>
          <cell r="G5719">
            <v>2850</v>
          </cell>
          <cell r="H5719">
            <v>-308.75</v>
          </cell>
          <cell r="I5719">
            <v>2541.25</v>
          </cell>
        </row>
        <row r="5720">
          <cell r="A5720">
            <v>40004022</v>
          </cell>
          <cell r="B5720" t="str">
            <v>0</v>
          </cell>
          <cell r="C5720" t="str">
            <v>CIP1</v>
          </cell>
          <cell r="D5720" t="str">
            <v>M004</v>
          </cell>
          <cell r="E5720">
            <v>44173</v>
          </cell>
          <cell r="F5720" t="str">
            <v>Worker Chair</v>
          </cell>
          <cell r="G5720">
            <v>2850</v>
          </cell>
          <cell r="H5720">
            <v>-308.75</v>
          </cell>
          <cell r="I5720">
            <v>2541.25</v>
          </cell>
        </row>
        <row r="5721">
          <cell r="A5721">
            <v>40004023</v>
          </cell>
          <cell r="B5721" t="str">
            <v>0</v>
          </cell>
          <cell r="C5721" t="str">
            <v>CIP1</v>
          </cell>
          <cell r="D5721" t="str">
            <v>M004</v>
          </cell>
          <cell r="E5721">
            <v>44173</v>
          </cell>
          <cell r="F5721" t="str">
            <v>Worker Chair</v>
          </cell>
          <cell r="G5721">
            <v>2850</v>
          </cell>
          <cell r="H5721">
            <v>-308.75</v>
          </cell>
          <cell r="I5721">
            <v>2541.25</v>
          </cell>
        </row>
        <row r="5722">
          <cell r="A5722">
            <v>40004024</v>
          </cell>
          <cell r="B5722" t="str">
            <v>0</v>
          </cell>
          <cell r="C5722" t="str">
            <v>CIP1</v>
          </cell>
          <cell r="D5722" t="str">
            <v>M004</v>
          </cell>
          <cell r="E5722">
            <v>44173</v>
          </cell>
          <cell r="F5722" t="str">
            <v>Worker Chair</v>
          </cell>
          <cell r="G5722">
            <v>2850</v>
          </cell>
          <cell r="H5722">
            <v>-308.75</v>
          </cell>
          <cell r="I5722">
            <v>2541.25</v>
          </cell>
        </row>
        <row r="5723">
          <cell r="A5723">
            <v>40004025</v>
          </cell>
          <cell r="B5723" t="str">
            <v>0</v>
          </cell>
          <cell r="C5723" t="str">
            <v>CIP1</v>
          </cell>
          <cell r="D5723" t="str">
            <v>M004</v>
          </cell>
          <cell r="E5723">
            <v>44173</v>
          </cell>
          <cell r="F5723" t="str">
            <v>Worker Chair</v>
          </cell>
          <cell r="G5723">
            <v>2850</v>
          </cell>
          <cell r="H5723">
            <v>-308.75</v>
          </cell>
          <cell r="I5723">
            <v>2541.25</v>
          </cell>
        </row>
        <row r="5724">
          <cell r="A5724">
            <v>40004026</v>
          </cell>
          <cell r="B5724" t="str">
            <v>0</v>
          </cell>
          <cell r="C5724" t="str">
            <v>CIP1</v>
          </cell>
          <cell r="D5724" t="str">
            <v>M004</v>
          </cell>
          <cell r="E5724">
            <v>44173</v>
          </cell>
          <cell r="F5724" t="str">
            <v>Worker Chair</v>
          </cell>
          <cell r="G5724">
            <v>2850</v>
          </cell>
          <cell r="H5724">
            <v>-308.75</v>
          </cell>
          <cell r="I5724">
            <v>2541.25</v>
          </cell>
        </row>
        <row r="5725">
          <cell r="A5725">
            <v>40004027</v>
          </cell>
          <cell r="B5725" t="str">
            <v>0</v>
          </cell>
          <cell r="C5725" t="str">
            <v>CIP1</v>
          </cell>
          <cell r="D5725" t="str">
            <v>M004</v>
          </cell>
          <cell r="E5725">
            <v>44173</v>
          </cell>
          <cell r="F5725" t="str">
            <v>Worker Chair</v>
          </cell>
          <cell r="G5725">
            <v>2850</v>
          </cell>
          <cell r="H5725">
            <v>-308.75</v>
          </cell>
          <cell r="I5725">
            <v>2541.25</v>
          </cell>
        </row>
        <row r="5726">
          <cell r="A5726">
            <v>40004028</v>
          </cell>
          <cell r="B5726" t="str">
            <v>0</v>
          </cell>
          <cell r="C5726" t="str">
            <v>CIP1</v>
          </cell>
          <cell r="D5726" t="str">
            <v>M004</v>
          </cell>
          <cell r="E5726">
            <v>44173</v>
          </cell>
          <cell r="F5726" t="str">
            <v>Worker Chair</v>
          </cell>
          <cell r="G5726">
            <v>2850</v>
          </cell>
          <cell r="H5726">
            <v>-308.75</v>
          </cell>
          <cell r="I5726">
            <v>2541.25</v>
          </cell>
        </row>
        <row r="5727">
          <cell r="A5727">
            <v>40004029</v>
          </cell>
          <cell r="B5727" t="str">
            <v>0</v>
          </cell>
          <cell r="C5727" t="str">
            <v>CIP1</v>
          </cell>
          <cell r="D5727" t="str">
            <v>M004</v>
          </cell>
          <cell r="E5727">
            <v>44173</v>
          </cell>
          <cell r="F5727" t="str">
            <v>Worker Chair</v>
          </cell>
          <cell r="G5727">
            <v>2850</v>
          </cell>
          <cell r="H5727">
            <v>-308.75</v>
          </cell>
          <cell r="I5727">
            <v>2541.25</v>
          </cell>
        </row>
        <row r="5728">
          <cell r="A5728">
            <v>40004030</v>
          </cell>
          <cell r="B5728" t="str">
            <v>0</v>
          </cell>
          <cell r="C5728" t="str">
            <v>CIP1</v>
          </cell>
          <cell r="D5728" t="str">
            <v>M004</v>
          </cell>
          <cell r="E5728">
            <v>44173</v>
          </cell>
          <cell r="F5728" t="str">
            <v>Worker Chair</v>
          </cell>
          <cell r="G5728">
            <v>2850</v>
          </cell>
          <cell r="H5728">
            <v>-308.75</v>
          </cell>
          <cell r="I5728">
            <v>2541.25</v>
          </cell>
        </row>
        <row r="5729">
          <cell r="A5729">
            <v>40004031</v>
          </cell>
          <cell r="B5729" t="str">
            <v>0</v>
          </cell>
          <cell r="C5729" t="str">
            <v>CIP1</v>
          </cell>
          <cell r="D5729" t="str">
            <v>M004</v>
          </cell>
          <cell r="E5729">
            <v>44173</v>
          </cell>
          <cell r="F5729" t="str">
            <v>Worker Chair</v>
          </cell>
          <cell r="G5729">
            <v>2850</v>
          </cell>
          <cell r="H5729">
            <v>-308.75</v>
          </cell>
          <cell r="I5729">
            <v>2541.25</v>
          </cell>
        </row>
        <row r="5730">
          <cell r="A5730">
            <v>40004032</v>
          </cell>
          <cell r="B5730" t="str">
            <v>0</v>
          </cell>
          <cell r="C5730" t="str">
            <v>CIP1</v>
          </cell>
          <cell r="D5730" t="str">
            <v>M004</v>
          </cell>
          <cell r="E5730">
            <v>44173</v>
          </cell>
          <cell r="F5730" t="str">
            <v>Worker Chair</v>
          </cell>
          <cell r="G5730">
            <v>2850</v>
          </cell>
          <cell r="H5730">
            <v>-308.75</v>
          </cell>
          <cell r="I5730">
            <v>2541.25</v>
          </cell>
        </row>
        <row r="5731">
          <cell r="A5731">
            <v>40004033</v>
          </cell>
          <cell r="B5731" t="str">
            <v>0</v>
          </cell>
          <cell r="C5731" t="str">
            <v>CIP1</v>
          </cell>
          <cell r="D5731" t="str">
            <v>M004</v>
          </cell>
          <cell r="E5731">
            <v>44173</v>
          </cell>
          <cell r="F5731" t="str">
            <v>Worker Chair</v>
          </cell>
          <cell r="G5731">
            <v>2850</v>
          </cell>
          <cell r="H5731">
            <v>-308.75</v>
          </cell>
          <cell r="I5731">
            <v>2541.25</v>
          </cell>
        </row>
        <row r="5732">
          <cell r="A5732">
            <v>40004034</v>
          </cell>
          <cell r="B5732" t="str">
            <v>0</v>
          </cell>
          <cell r="C5732" t="str">
            <v>CIP1</v>
          </cell>
          <cell r="D5732" t="str">
            <v>M004</v>
          </cell>
          <cell r="E5732">
            <v>44173</v>
          </cell>
          <cell r="F5732" t="str">
            <v>Worker Chair</v>
          </cell>
          <cell r="G5732">
            <v>2850</v>
          </cell>
          <cell r="H5732">
            <v>-308.75</v>
          </cell>
          <cell r="I5732">
            <v>2541.25</v>
          </cell>
        </row>
        <row r="5733">
          <cell r="A5733">
            <v>40004035</v>
          </cell>
          <cell r="B5733" t="str">
            <v>0</v>
          </cell>
          <cell r="C5733" t="str">
            <v>CIP1</v>
          </cell>
          <cell r="D5733" t="str">
            <v>M004</v>
          </cell>
          <cell r="E5733">
            <v>44173</v>
          </cell>
          <cell r="F5733" t="str">
            <v>Worker Chair</v>
          </cell>
          <cell r="G5733">
            <v>2850</v>
          </cell>
          <cell r="H5733">
            <v>-308.75</v>
          </cell>
          <cell r="I5733">
            <v>2541.25</v>
          </cell>
        </row>
        <row r="5734">
          <cell r="A5734">
            <v>40004036</v>
          </cell>
          <cell r="B5734" t="str">
            <v>0</v>
          </cell>
          <cell r="C5734" t="str">
            <v>CIP1</v>
          </cell>
          <cell r="D5734" t="str">
            <v>M004</v>
          </cell>
          <cell r="E5734">
            <v>44173</v>
          </cell>
          <cell r="F5734" t="str">
            <v>Worker Chair</v>
          </cell>
          <cell r="G5734">
            <v>2850</v>
          </cell>
          <cell r="H5734">
            <v>-308.75</v>
          </cell>
          <cell r="I5734">
            <v>2541.25</v>
          </cell>
        </row>
        <row r="5735">
          <cell r="A5735">
            <v>40004037</v>
          </cell>
          <cell r="B5735" t="str">
            <v>0</v>
          </cell>
          <cell r="C5735" t="str">
            <v>CIP1</v>
          </cell>
          <cell r="D5735" t="str">
            <v>M004</v>
          </cell>
          <cell r="E5735">
            <v>44173</v>
          </cell>
          <cell r="F5735" t="str">
            <v>Worker Chair</v>
          </cell>
          <cell r="G5735">
            <v>2850</v>
          </cell>
          <cell r="H5735">
            <v>-308.75</v>
          </cell>
          <cell r="I5735">
            <v>2541.25</v>
          </cell>
        </row>
        <row r="5736">
          <cell r="A5736">
            <v>40004038</v>
          </cell>
          <cell r="B5736" t="str">
            <v>0</v>
          </cell>
          <cell r="C5736" t="str">
            <v>CIP1</v>
          </cell>
          <cell r="D5736" t="str">
            <v>M004</v>
          </cell>
          <cell r="E5736">
            <v>44173</v>
          </cell>
          <cell r="F5736" t="str">
            <v>Worker Chair</v>
          </cell>
          <cell r="G5736">
            <v>2850</v>
          </cell>
          <cell r="H5736">
            <v>-308.75</v>
          </cell>
          <cell r="I5736">
            <v>2541.25</v>
          </cell>
        </row>
        <row r="5737">
          <cell r="A5737">
            <v>40004039</v>
          </cell>
          <cell r="B5737" t="str">
            <v>0</v>
          </cell>
          <cell r="C5737" t="str">
            <v>CIP1</v>
          </cell>
          <cell r="D5737" t="str">
            <v>M004</v>
          </cell>
          <cell r="E5737">
            <v>44173</v>
          </cell>
          <cell r="F5737" t="str">
            <v>Worker Chair</v>
          </cell>
          <cell r="G5737">
            <v>2850</v>
          </cell>
          <cell r="H5737">
            <v>-308.75</v>
          </cell>
          <cell r="I5737">
            <v>2541.25</v>
          </cell>
        </row>
        <row r="5738">
          <cell r="A5738">
            <v>40004040</v>
          </cell>
          <cell r="B5738" t="str">
            <v>0</v>
          </cell>
          <cell r="C5738" t="str">
            <v>CIP1</v>
          </cell>
          <cell r="D5738" t="str">
            <v>M004</v>
          </cell>
          <cell r="E5738">
            <v>44173</v>
          </cell>
          <cell r="F5738" t="str">
            <v>Worker Chair</v>
          </cell>
          <cell r="G5738">
            <v>2850</v>
          </cell>
          <cell r="H5738">
            <v>-308.75</v>
          </cell>
          <cell r="I5738">
            <v>2541.25</v>
          </cell>
        </row>
        <row r="5739">
          <cell r="A5739">
            <v>40004041</v>
          </cell>
          <cell r="B5739" t="str">
            <v>0</v>
          </cell>
          <cell r="C5739" t="str">
            <v>CIP1</v>
          </cell>
          <cell r="D5739" t="str">
            <v>M004</v>
          </cell>
          <cell r="E5739">
            <v>44173</v>
          </cell>
          <cell r="F5739" t="str">
            <v>Worker Chair</v>
          </cell>
          <cell r="G5739">
            <v>2850</v>
          </cell>
          <cell r="H5739">
            <v>-308.75</v>
          </cell>
          <cell r="I5739">
            <v>2541.25</v>
          </cell>
        </row>
        <row r="5740">
          <cell r="A5740">
            <v>40004042</v>
          </cell>
          <cell r="B5740" t="str">
            <v>0</v>
          </cell>
          <cell r="C5740" t="str">
            <v>CIP1</v>
          </cell>
          <cell r="D5740" t="str">
            <v>M004</v>
          </cell>
          <cell r="E5740">
            <v>44173</v>
          </cell>
          <cell r="F5740" t="str">
            <v>Worker Chair</v>
          </cell>
          <cell r="G5740">
            <v>2850</v>
          </cell>
          <cell r="H5740">
            <v>-308.75</v>
          </cell>
          <cell r="I5740">
            <v>2541.25</v>
          </cell>
        </row>
        <row r="5741">
          <cell r="A5741">
            <v>40004043</v>
          </cell>
          <cell r="B5741" t="str">
            <v>0</v>
          </cell>
          <cell r="C5741" t="str">
            <v>CIP1</v>
          </cell>
          <cell r="D5741" t="str">
            <v>M004</v>
          </cell>
          <cell r="E5741">
            <v>44173</v>
          </cell>
          <cell r="F5741" t="str">
            <v>Worker Chair</v>
          </cell>
          <cell r="G5741">
            <v>2850</v>
          </cell>
          <cell r="H5741">
            <v>-308.75</v>
          </cell>
          <cell r="I5741">
            <v>2541.25</v>
          </cell>
        </row>
        <row r="5742">
          <cell r="A5742">
            <v>40004044</v>
          </cell>
          <cell r="B5742" t="str">
            <v>0</v>
          </cell>
          <cell r="C5742" t="str">
            <v>CIP1</v>
          </cell>
          <cell r="D5742" t="str">
            <v>M004</v>
          </cell>
          <cell r="E5742">
            <v>44173</v>
          </cell>
          <cell r="F5742" t="str">
            <v>Worker Chair</v>
          </cell>
          <cell r="G5742">
            <v>2850</v>
          </cell>
          <cell r="H5742">
            <v>-308.75</v>
          </cell>
          <cell r="I5742">
            <v>2541.25</v>
          </cell>
        </row>
        <row r="5743">
          <cell r="A5743">
            <v>40004045</v>
          </cell>
          <cell r="B5743" t="str">
            <v>0</v>
          </cell>
          <cell r="C5743" t="str">
            <v>CIP1</v>
          </cell>
          <cell r="D5743" t="str">
            <v>M004</v>
          </cell>
          <cell r="E5743">
            <v>44173</v>
          </cell>
          <cell r="F5743" t="str">
            <v>Worker Chair</v>
          </cell>
          <cell r="G5743">
            <v>2850</v>
          </cell>
          <cell r="H5743">
            <v>-308.75</v>
          </cell>
          <cell r="I5743">
            <v>2541.25</v>
          </cell>
        </row>
        <row r="5744">
          <cell r="A5744">
            <v>40004046</v>
          </cell>
          <cell r="B5744" t="str">
            <v>0</v>
          </cell>
          <cell r="C5744" t="str">
            <v>CIP1</v>
          </cell>
          <cell r="D5744" t="str">
            <v>M004</v>
          </cell>
          <cell r="E5744">
            <v>44173</v>
          </cell>
          <cell r="F5744" t="str">
            <v>Worker Chair</v>
          </cell>
          <cell r="G5744">
            <v>2850</v>
          </cell>
          <cell r="H5744">
            <v>-308.75</v>
          </cell>
          <cell r="I5744">
            <v>2541.25</v>
          </cell>
        </row>
        <row r="5745">
          <cell r="A5745">
            <v>40004047</v>
          </cell>
          <cell r="B5745" t="str">
            <v>0</v>
          </cell>
          <cell r="C5745" t="str">
            <v>CIP1</v>
          </cell>
          <cell r="D5745" t="str">
            <v>M004</v>
          </cell>
          <cell r="E5745">
            <v>44173</v>
          </cell>
          <cell r="F5745" t="str">
            <v>Worker Chair</v>
          </cell>
          <cell r="G5745">
            <v>2850</v>
          </cell>
          <cell r="H5745">
            <v>-308.75</v>
          </cell>
          <cell r="I5745">
            <v>2541.25</v>
          </cell>
        </row>
        <row r="5746">
          <cell r="A5746">
            <v>40004048</v>
          </cell>
          <cell r="B5746" t="str">
            <v>0</v>
          </cell>
          <cell r="C5746" t="str">
            <v>CIP1</v>
          </cell>
          <cell r="D5746" t="str">
            <v>M004</v>
          </cell>
          <cell r="E5746">
            <v>44173</v>
          </cell>
          <cell r="F5746" t="str">
            <v>Worker Chair</v>
          </cell>
          <cell r="G5746">
            <v>2850</v>
          </cell>
          <cell r="H5746">
            <v>-308.75</v>
          </cell>
          <cell r="I5746">
            <v>2541.25</v>
          </cell>
        </row>
        <row r="5747">
          <cell r="A5747">
            <v>40004049</v>
          </cell>
          <cell r="B5747" t="str">
            <v>0</v>
          </cell>
          <cell r="C5747" t="str">
            <v>CIP1</v>
          </cell>
          <cell r="D5747" t="str">
            <v>M004</v>
          </cell>
          <cell r="E5747">
            <v>44173</v>
          </cell>
          <cell r="F5747" t="str">
            <v>Worker Chair</v>
          </cell>
          <cell r="G5747">
            <v>2850</v>
          </cell>
          <cell r="H5747">
            <v>-308.75</v>
          </cell>
          <cell r="I5747">
            <v>2541.25</v>
          </cell>
        </row>
        <row r="5748">
          <cell r="A5748">
            <v>40004050</v>
          </cell>
          <cell r="B5748" t="str">
            <v>0</v>
          </cell>
          <cell r="C5748" t="str">
            <v>CIP1</v>
          </cell>
          <cell r="D5748" t="str">
            <v>M004</v>
          </cell>
          <cell r="E5748">
            <v>44173</v>
          </cell>
          <cell r="F5748" t="str">
            <v>Worker Chair</v>
          </cell>
          <cell r="G5748">
            <v>2850</v>
          </cell>
          <cell r="H5748">
            <v>-308.75</v>
          </cell>
          <cell r="I5748">
            <v>2541.25</v>
          </cell>
        </row>
        <row r="5749">
          <cell r="A5749">
            <v>40004051</v>
          </cell>
          <cell r="B5749" t="str">
            <v>0</v>
          </cell>
          <cell r="C5749" t="str">
            <v>CIP1</v>
          </cell>
          <cell r="D5749" t="str">
            <v>M004</v>
          </cell>
          <cell r="E5749">
            <v>44173</v>
          </cell>
          <cell r="F5749" t="str">
            <v>Worker Chair</v>
          </cell>
          <cell r="G5749">
            <v>2850</v>
          </cell>
          <cell r="H5749">
            <v>-308.75</v>
          </cell>
          <cell r="I5749">
            <v>2541.25</v>
          </cell>
        </row>
        <row r="5750">
          <cell r="A5750">
            <v>40004052</v>
          </cell>
          <cell r="B5750" t="str">
            <v>0</v>
          </cell>
          <cell r="C5750" t="str">
            <v>CIP1</v>
          </cell>
          <cell r="D5750" t="str">
            <v>M004</v>
          </cell>
          <cell r="E5750">
            <v>44173</v>
          </cell>
          <cell r="F5750" t="str">
            <v>Worker Chair</v>
          </cell>
          <cell r="G5750">
            <v>2850</v>
          </cell>
          <cell r="H5750">
            <v>-308.75</v>
          </cell>
          <cell r="I5750">
            <v>2541.25</v>
          </cell>
        </row>
        <row r="5751">
          <cell r="A5751">
            <v>40004053</v>
          </cell>
          <cell r="B5751" t="str">
            <v>0</v>
          </cell>
          <cell r="C5751" t="str">
            <v>CIP1</v>
          </cell>
          <cell r="D5751" t="str">
            <v>M004</v>
          </cell>
          <cell r="E5751">
            <v>44173</v>
          </cell>
          <cell r="F5751" t="str">
            <v>Worker Chair</v>
          </cell>
          <cell r="G5751">
            <v>2850</v>
          </cell>
          <cell r="H5751">
            <v>-308.75</v>
          </cell>
          <cell r="I5751">
            <v>2541.25</v>
          </cell>
        </row>
        <row r="5752">
          <cell r="A5752">
            <v>40004054</v>
          </cell>
          <cell r="B5752" t="str">
            <v>0</v>
          </cell>
          <cell r="C5752" t="str">
            <v>CIP1</v>
          </cell>
          <cell r="D5752" t="str">
            <v>M004</v>
          </cell>
          <cell r="E5752">
            <v>44173</v>
          </cell>
          <cell r="F5752" t="str">
            <v>Worker Chair</v>
          </cell>
          <cell r="G5752">
            <v>2850</v>
          </cell>
          <cell r="H5752">
            <v>-308.75</v>
          </cell>
          <cell r="I5752">
            <v>2541.25</v>
          </cell>
        </row>
        <row r="5753">
          <cell r="A5753">
            <v>40004055</v>
          </cell>
          <cell r="B5753" t="str">
            <v>0</v>
          </cell>
          <cell r="C5753" t="str">
            <v>CIP1</v>
          </cell>
          <cell r="D5753" t="str">
            <v>M004</v>
          </cell>
          <cell r="E5753">
            <v>44173</v>
          </cell>
          <cell r="F5753" t="str">
            <v>Worker Chair</v>
          </cell>
          <cell r="G5753">
            <v>2850</v>
          </cell>
          <cell r="H5753">
            <v>-308.75</v>
          </cell>
          <cell r="I5753">
            <v>2541.25</v>
          </cell>
        </row>
        <row r="5754">
          <cell r="A5754">
            <v>40004056</v>
          </cell>
          <cell r="B5754" t="str">
            <v>0</v>
          </cell>
          <cell r="C5754" t="str">
            <v>CIP1</v>
          </cell>
          <cell r="D5754" t="str">
            <v>M004</v>
          </cell>
          <cell r="E5754">
            <v>44173</v>
          </cell>
          <cell r="F5754" t="str">
            <v>Worker Chair</v>
          </cell>
          <cell r="G5754">
            <v>2850</v>
          </cell>
          <cell r="H5754">
            <v>-308.75</v>
          </cell>
          <cell r="I5754">
            <v>2541.25</v>
          </cell>
        </row>
        <row r="5755">
          <cell r="A5755">
            <v>40004057</v>
          </cell>
          <cell r="B5755" t="str">
            <v>0</v>
          </cell>
          <cell r="C5755" t="str">
            <v>CIP1</v>
          </cell>
          <cell r="D5755" t="str">
            <v>M004</v>
          </cell>
          <cell r="E5755">
            <v>44173</v>
          </cell>
          <cell r="F5755" t="str">
            <v>Worker Chair</v>
          </cell>
          <cell r="G5755">
            <v>2850</v>
          </cell>
          <cell r="H5755">
            <v>-308.75</v>
          </cell>
          <cell r="I5755">
            <v>2541.25</v>
          </cell>
        </row>
        <row r="5756">
          <cell r="A5756">
            <v>40004058</v>
          </cell>
          <cell r="B5756" t="str">
            <v>0</v>
          </cell>
          <cell r="C5756" t="str">
            <v>CIP1</v>
          </cell>
          <cell r="D5756" t="str">
            <v>M004</v>
          </cell>
          <cell r="E5756">
            <v>44173</v>
          </cell>
          <cell r="F5756" t="str">
            <v>Worker Chair</v>
          </cell>
          <cell r="G5756">
            <v>2850</v>
          </cell>
          <cell r="H5756">
            <v>-308.75</v>
          </cell>
          <cell r="I5756">
            <v>2541.25</v>
          </cell>
        </row>
        <row r="5757">
          <cell r="A5757">
            <v>40004059</v>
          </cell>
          <cell r="B5757" t="str">
            <v>0</v>
          </cell>
          <cell r="C5757" t="str">
            <v>CIP1</v>
          </cell>
          <cell r="D5757" t="str">
            <v>M004</v>
          </cell>
          <cell r="E5757">
            <v>44173</v>
          </cell>
          <cell r="F5757" t="str">
            <v>Worker Chair</v>
          </cell>
          <cell r="G5757">
            <v>2850</v>
          </cell>
          <cell r="H5757">
            <v>-308.75</v>
          </cell>
          <cell r="I5757">
            <v>2541.25</v>
          </cell>
        </row>
        <row r="5758">
          <cell r="A5758">
            <v>40004060</v>
          </cell>
          <cell r="B5758" t="str">
            <v>0</v>
          </cell>
          <cell r="C5758" t="str">
            <v>CIP1</v>
          </cell>
          <cell r="D5758" t="str">
            <v>M004</v>
          </cell>
          <cell r="E5758">
            <v>44173</v>
          </cell>
          <cell r="F5758" t="str">
            <v>Worker Chair</v>
          </cell>
          <cell r="G5758">
            <v>2850</v>
          </cell>
          <cell r="H5758">
            <v>-308.75</v>
          </cell>
          <cell r="I5758">
            <v>2541.25</v>
          </cell>
        </row>
        <row r="5759">
          <cell r="A5759">
            <v>40004061</v>
          </cell>
          <cell r="B5759" t="str">
            <v>0</v>
          </cell>
          <cell r="C5759" t="str">
            <v>CIP1</v>
          </cell>
          <cell r="D5759" t="str">
            <v>M004</v>
          </cell>
          <cell r="E5759">
            <v>44173</v>
          </cell>
          <cell r="F5759" t="str">
            <v>Worker Chair</v>
          </cell>
          <cell r="G5759">
            <v>2850</v>
          </cell>
          <cell r="H5759">
            <v>-308.75</v>
          </cell>
          <cell r="I5759">
            <v>2541.25</v>
          </cell>
        </row>
        <row r="5760">
          <cell r="A5760">
            <v>40004062</v>
          </cell>
          <cell r="B5760" t="str">
            <v>0</v>
          </cell>
          <cell r="C5760" t="str">
            <v>CIP1</v>
          </cell>
          <cell r="D5760" t="str">
            <v>M004</v>
          </cell>
          <cell r="E5760">
            <v>44173</v>
          </cell>
          <cell r="F5760" t="str">
            <v>Worker Chair</v>
          </cell>
          <cell r="G5760">
            <v>2850</v>
          </cell>
          <cell r="H5760">
            <v>-308.75</v>
          </cell>
          <cell r="I5760">
            <v>2541.25</v>
          </cell>
        </row>
        <row r="5761">
          <cell r="A5761">
            <v>40004063</v>
          </cell>
          <cell r="B5761" t="str">
            <v>0</v>
          </cell>
          <cell r="C5761" t="str">
            <v>CIP1</v>
          </cell>
          <cell r="D5761" t="str">
            <v>M004</v>
          </cell>
          <cell r="E5761">
            <v>44173</v>
          </cell>
          <cell r="F5761" t="str">
            <v>Worker Chair</v>
          </cell>
          <cell r="G5761">
            <v>2850</v>
          </cell>
          <cell r="H5761">
            <v>-308.75</v>
          </cell>
          <cell r="I5761">
            <v>2541.25</v>
          </cell>
        </row>
        <row r="5762">
          <cell r="A5762">
            <v>40004064</v>
          </cell>
          <cell r="B5762" t="str">
            <v>0</v>
          </cell>
          <cell r="C5762" t="str">
            <v>CIP1</v>
          </cell>
          <cell r="D5762" t="str">
            <v>M004</v>
          </cell>
          <cell r="E5762">
            <v>44173</v>
          </cell>
          <cell r="F5762" t="str">
            <v>Worker Chair</v>
          </cell>
          <cell r="G5762">
            <v>2850</v>
          </cell>
          <cell r="H5762">
            <v>-308.75</v>
          </cell>
          <cell r="I5762">
            <v>2541.25</v>
          </cell>
        </row>
        <row r="5763">
          <cell r="A5763">
            <v>40004065</v>
          </cell>
          <cell r="B5763" t="str">
            <v>0</v>
          </cell>
          <cell r="C5763" t="str">
            <v>CIP1</v>
          </cell>
          <cell r="D5763" t="str">
            <v>M004</v>
          </cell>
          <cell r="E5763">
            <v>44173</v>
          </cell>
          <cell r="F5763" t="str">
            <v>Worker Chair</v>
          </cell>
          <cell r="G5763">
            <v>2850</v>
          </cell>
          <cell r="H5763">
            <v>-308.75</v>
          </cell>
          <cell r="I5763">
            <v>2541.25</v>
          </cell>
        </row>
        <row r="5764">
          <cell r="A5764">
            <v>40004066</v>
          </cell>
          <cell r="B5764" t="str">
            <v>0</v>
          </cell>
          <cell r="C5764" t="str">
            <v>CIP1</v>
          </cell>
          <cell r="D5764" t="str">
            <v>M004</v>
          </cell>
          <cell r="E5764">
            <v>44173</v>
          </cell>
          <cell r="F5764" t="str">
            <v>Worker Chair</v>
          </cell>
          <cell r="G5764">
            <v>2850</v>
          </cell>
          <cell r="H5764">
            <v>-308.75</v>
          </cell>
          <cell r="I5764">
            <v>2541.25</v>
          </cell>
        </row>
        <row r="5765">
          <cell r="A5765">
            <v>40004067</v>
          </cell>
          <cell r="B5765" t="str">
            <v>0</v>
          </cell>
          <cell r="C5765" t="str">
            <v>CIP1</v>
          </cell>
          <cell r="D5765" t="str">
            <v>M004</v>
          </cell>
          <cell r="E5765">
            <v>44173</v>
          </cell>
          <cell r="F5765" t="str">
            <v>Worker Chair</v>
          </cell>
          <cell r="G5765">
            <v>2850</v>
          </cell>
          <cell r="H5765">
            <v>-308.75</v>
          </cell>
          <cell r="I5765">
            <v>2541.25</v>
          </cell>
        </row>
        <row r="5766">
          <cell r="A5766">
            <v>40004068</v>
          </cell>
          <cell r="B5766" t="str">
            <v>0</v>
          </cell>
          <cell r="C5766" t="str">
            <v>CIP1</v>
          </cell>
          <cell r="D5766" t="str">
            <v>M004</v>
          </cell>
          <cell r="E5766">
            <v>44173</v>
          </cell>
          <cell r="F5766" t="str">
            <v>Worker Chair</v>
          </cell>
          <cell r="G5766">
            <v>2850</v>
          </cell>
          <cell r="H5766">
            <v>-308.75</v>
          </cell>
          <cell r="I5766">
            <v>2541.25</v>
          </cell>
        </row>
        <row r="5767">
          <cell r="A5767">
            <v>40004069</v>
          </cell>
          <cell r="B5767" t="str">
            <v>0</v>
          </cell>
          <cell r="C5767" t="str">
            <v>CIP1</v>
          </cell>
          <cell r="D5767" t="str">
            <v>M004</v>
          </cell>
          <cell r="E5767">
            <v>44173</v>
          </cell>
          <cell r="F5767" t="str">
            <v>Worker Chair</v>
          </cell>
          <cell r="G5767">
            <v>2850</v>
          </cell>
          <cell r="H5767">
            <v>-308.75</v>
          </cell>
          <cell r="I5767">
            <v>2541.25</v>
          </cell>
        </row>
        <row r="5768">
          <cell r="A5768">
            <v>40004070</v>
          </cell>
          <cell r="B5768" t="str">
            <v>0</v>
          </cell>
          <cell r="C5768" t="str">
            <v>CIP1</v>
          </cell>
          <cell r="D5768" t="str">
            <v>M004</v>
          </cell>
          <cell r="E5768">
            <v>44173</v>
          </cell>
          <cell r="F5768" t="str">
            <v>Worker Chair</v>
          </cell>
          <cell r="G5768">
            <v>2850</v>
          </cell>
          <cell r="H5768">
            <v>-308.75</v>
          </cell>
          <cell r="I5768">
            <v>2541.25</v>
          </cell>
        </row>
        <row r="5769">
          <cell r="A5769">
            <v>40004071</v>
          </cell>
          <cell r="B5769" t="str">
            <v>0</v>
          </cell>
          <cell r="C5769" t="str">
            <v>CIP1</v>
          </cell>
          <cell r="D5769" t="str">
            <v>M004</v>
          </cell>
          <cell r="E5769">
            <v>44173</v>
          </cell>
          <cell r="F5769" t="str">
            <v>Worker Chair</v>
          </cell>
          <cell r="G5769">
            <v>2850</v>
          </cell>
          <cell r="H5769">
            <v>-308.75</v>
          </cell>
          <cell r="I5769">
            <v>2541.25</v>
          </cell>
        </row>
        <row r="5770">
          <cell r="A5770">
            <v>40004072</v>
          </cell>
          <cell r="B5770" t="str">
            <v>0</v>
          </cell>
          <cell r="C5770" t="str">
            <v>CIP1</v>
          </cell>
          <cell r="D5770" t="str">
            <v>M004</v>
          </cell>
          <cell r="E5770">
            <v>44173</v>
          </cell>
          <cell r="F5770" t="str">
            <v>Worker Chair</v>
          </cell>
          <cell r="G5770">
            <v>2850</v>
          </cell>
          <cell r="H5770">
            <v>-308.75</v>
          </cell>
          <cell r="I5770">
            <v>2541.25</v>
          </cell>
        </row>
        <row r="5771">
          <cell r="A5771">
            <v>40004073</v>
          </cell>
          <cell r="B5771" t="str">
            <v>0</v>
          </cell>
          <cell r="C5771" t="str">
            <v>CIP1</v>
          </cell>
          <cell r="D5771" t="str">
            <v>M004</v>
          </cell>
          <cell r="E5771">
            <v>44173</v>
          </cell>
          <cell r="F5771" t="str">
            <v>Worker Chair</v>
          </cell>
          <cell r="G5771">
            <v>2850</v>
          </cell>
          <cell r="H5771">
            <v>-308.75</v>
          </cell>
          <cell r="I5771">
            <v>2541.25</v>
          </cell>
        </row>
        <row r="5772">
          <cell r="A5772">
            <v>40004074</v>
          </cell>
          <cell r="B5772" t="str">
            <v>0</v>
          </cell>
          <cell r="C5772" t="str">
            <v>CIP1</v>
          </cell>
          <cell r="D5772" t="str">
            <v>M004</v>
          </cell>
          <cell r="E5772">
            <v>44173</v>
          </cell>
          <cell r="F5772" t="str">
            <v>Worker Chair</v>
          </cell>
          <cell r="G5772">
            <v>2850</v>
          </cell>
          <cell r="H5772">
            <v>-308.75</v>
          </cell>
          <cell r="I5772">
            <v>2541.25</v>
          </cell>
        </row>
        <row r="5773">
          <cell r="A5773">
            <v>40004075</v>
          </cell>
          <cell r="B5773" t="str">
            <v>0</v>
          </cell>
          <cell r="C5773" t="str">
            <v>CIP1</v>
          </cell>
          <cell r="D5773" t="str">
            <v>M004</v>
          </cell>
          <cell r="E5773">
            <v>44173</v>
          </cell>
          <cell r="F5773" t="str">
            <v>Worker Chair</v>
          </cell>
          <cell r="G5773">
            <v>2850</v>
          </cell>
          <cell r="H5773">
            <v>-308.75</v>
          </cell>
          <cell r="I5773">
            <v>2541.25</v>
          </cell>
        </row>
        <row r="5774">
          <cell r="A5774">
            <v>40004076</v>
          </cell>
          <cell r="B5774" t="str">
            <v>0</v>
          </cell>
          <cell r="C5774" t="str">
            <v>CIP1</v>
          </cell>
          <cell r="D5774" t="str">
            <v>M004</v>
          </cell>
          <cell r="E5774">
            <v>44173</v>
          </cell>
          <cell r="F5774" t="str">
            <v>Worker Chair</v>
          </cell>
          <cell r="G5774">
            <v>2850</v>
          </cell>
          <cell r="H5774">
            <v>-308.75</v>
          </cell>
          <cell r="I5774">
            <v>2541.25</v>
          </cell>
        </row>
        <row r="5775">
          <cell r="A5775">
            <v>40004077</v>
          </cell>
          <cell r="B5775" t="str">
            <v>0</v>
          </cell>
          <cell r="C5775" t="str">
            <v>CIP1</v>
          </cell>
          <cell r="D5775" t="str">
            <v>M004</v>
          </cell>
          <cell r="E5775">
            <v>44173</v>
          </cell>
          <cell r="F5775" t="str">
            <v>Worker Chair</v>
          </cell>
          <cell r="G5775">
            <v>2850</v>
          </cell>
          <cell r="H5775">
            <v>-308.75</v>
          </cell>
          <cell r="I5775">
            <v>2541.25</v>
          </cell>
        </row>
        <row r="5776">
          <cell r="A5776">
            <v>40004078</v>
          </cell>
          <cell r="B5776" t="str">
            <v>0</v>
          </cell>
          <cell r="C5776" t="str">
            <v>CIP1</v>
          </cell>
          <cell r="D5776" t="str">
            <v>M004</v>
          </cell>
          <cell r="E5776">
            <v>44173</v>
          </cell>
          <cell r="F5776" t="str">
            <v>Worker Chair</v>
          </cell>
          <cell r="G5776">
            <v>2850</v>
          </cell>
          <cell r="H5776">
            <v>-308.75</v>
          </cell>
          <cell r="I5776">
            <v>2541.25</v>
          </cell>
        </row>
        <row r="5777">
          <cell r="A5777">
            <v>40004079</v>
          </cell>
          <cell r="B5777" t="str">
            <v>0</v>
          </cell>
          <cell r="C5777" t="str">
            <v>CIP1</v>
          </cell>
          <cell r="D5777" t="str">
            <v>M004</v>
          </cell>
          <cell r="E5777">
            <v>44173</v>
          </cell>
          <cell r="F5777" t="str">
            <v>Worker Chair</v>
          </cell>
          <cell r="G5777">
            <v>2850</v>
          </cell>
          <cell r="H5777">
            <v>-308.75</v>
          </cell>
          <cell r="I5777">
            <v>2541.25</v>
          </cell>
        </row>
        <row r="5778">
          <cell r="A5778">
            <v>40004080</v>
          </cell>
          <cell r="B5778" t="str">
            <v>0</v>
          </cell>
          <cell r="C5778" t="str">
            <v>CIP1</v>
          </cell>
          <cell r="D5778" t="str">
            <v>M004</v>
          </cell>
          <cell r="E5778">
            <v>44173</v>
          </cell>
          <cell r="F5778" t="str">
            <v>Worker Chair</v>
          </cell>
          <cell r="G5778">
            <v>2850</v>
          </cell>
          <cell r="H5778">
            <v>-308.75</v>
          </cell>
          <cell r="I5778">
            <v>2541.25</v>
          </cell>
        </row>
        <row r="5779">
          <cell r="A5779">
            <v>40004081</v>
          </cell>
          <cell r="B5779" t="str">
            <v>0</v>
          </cell>
          <cell r="C5779" t="str">
            <v>CIP1</v>
          </cell>
          <cell r="D5779" t="str">
            <v>M004</v>
          </cell>
          <cell r="E5779">
            <v>44173</v>
          </cell>
          <cell r="F5779" t="str">
            <v>Worker Chair</v>
          </cell>
          <cell r="G5779">
            <v>2850</v>
          </cell>
          <cell r="H5779">
            <v>-308.75</v>
          </cell>
          <cell r="I5779">
            <v>2541.25</v>
          </cell>
        </row>
        <row r="5780">
          <cell r="A5780">
            <v>40004082</v>
          </cell>
          <cell r="B5780" t="str">
            <v>0</v>
          </cell>
          <cell r="C5780" t="str">
            <v>CIP1</v>
          </cell>
          <cell r="D5780" t="str">
            <v>M004</v>
          </cell>
          <cell r="E5780">
            <v>44173</v>
          </cell>
          <cell r="F5780" t="str">
            <v>Worker Chair</v>
          </cell>
          <cell r="G5780">
            <v>2850</v>
          </cell>
          <cell r="H5780">
            <v>-308.75</v>
          </cell>
          <cell r="I5780">
            <v>2541.25</v>
          </cell>
        </row>
        <row r="5781">
          <cell r="A5781">
            <v>40004083</v>
          </cell>
          <cell r="B5781" t="str">
            <v>0</v>
          </cell>
          <cell r="C5781" t="str">
            <v>CIP1</v>
          </cell>
          <cell r="D5781" t="str">
            <v>M004</v>
          </cell>
          <cell r="E5781">
            <v>44173</v>
          </cell>
          <cell r="F5781" t="str">
            <v>Worker Chair</v>
          </cell>
          <cell r="G5781">
            <v>2850</v>
          </cell>
          <cell r="H5781">
            <v>-308.75</v>
          </cell>
          <cell r="I5781">
            <v>2541.25</v>
          </cell>
        </row>
        <row r="5782">
          <cell r="A5782">
            <v>40004084</v>
          </cell>
          <cell r="B5782" t="str">
            <v>0</v>
          </cell>
          <cell r="C5782" t="str">
            <v>CIP1</v>
          </cell>
          <cell r="D5782" t="str">
            <v>M004</v>
          </cell>
          <cell r="E5782">
            <v>44173</v>
          </cell>
          <cell r="F5782" t="str">
            <v>Worker Chair</v>
          </cell>
          <cell r="G5782">
            <v>2850</v>
          </cell>
          <cell r="H5782">
            <v>-308.75</v>
          </cell>
          <cell r="I5782">
            <v>2541.25</v>
          </cell>
        </row>
        <row r="5783">
          <cell r="A5783">
            <v>40004085</v>
          </cell>
          <cell r="B5783" t="str">
            <v>0</v>
          </cell>
          <cell r="C5783" t="str">
            <v>CIP1</v>
          </cell>
          <cell r="D5783" t="str">
            <v>M004</v>
          </cell>
          <cell r="E5783">
            <v>44173</v>
          </cell>
          <cell r="F5783" t="str">
            <v>Worker Chair</v>
          </cell>
          <cell r="G5783">
            <v>2850</v>
          </cell>
          <cell r="H5783">
            <v>-308.75</v>
          </cell>
          <cell r="I5783">
            <v>2541.25</v>
          </cell>
        </row>
        <row r="5784">
          <cell r="A5784">
            <v>40004086</v>
          </cell>
          <cell r="B5784" t="str">
            <v>0</v>
          </cell>
          <cell r="C5784" t="str">
            <v>CIP1</v>
          </cell>
          <cell r="D5784" t="str">
            <v>M004</v>
          </cell>
          <cell r="E5784">
            <v>44173</v>
          </cell>
          <cell r="F5784" t="str">
            <v>Worker Chair</v>
          </cell>
          <cell r="G5784">
            <v>2850</v>
          </cell>
          <cell r="H5784">
            <v>-308.75</v>
          </cell>
          <cell r="I5784">
            <v>2541.25</v>
          </cell>
        </row>
        <row r="5785">
          <cell r="A5785">
            <v>40004087</v>
          </cell>
          <cell r="B5785" t="str">
            <v>0</v>
          </cell>
          <cell r="C5785" t="str">
            <v>CIP1</v>
          </cell>
          <cell r="D5785" t="str">
            <v>M004</v>
          </cell>
          <cell r="E5785">
            <v>44173</v>
          </cell>
          <cell r="F5785" t="str">
            <v>Worker Chair</v>
          </cell>
          <cell r="G5785">
            <v>2850</v>
          </cell>
          <cell r="H5785">
            <v>-308.75</v>
          </cell>
          <cell r="I5785">
            <v>2541.25</v>
          </cell>
        </row>
        <row r="5786">
          <cell r="A5786">
            <v>40004088</v>
          </cell>
          <cell r="B5786" t="str">
            <v>0</v>
          </cell>
          <cell r="C5786" t="str">
            <v>CIP1</v>
          </cell>
          <cell r="D5786" t="str">
            <v>M004</v>
          </cell>
          <cell r="E5786">
            <v>44173</v>
          </cell>
          <cell r="F5786" t="str">
            <v>Worker Chair</v>
          </cell>
          <cell r="G5786">
            <v>2850</v>
          </cell>
          <cell r="H5786">
            <v>-308.75</v>
          </cell>
          <cell r="I5786">
            <v>2541.25</v>
          </cell>
        </row>
        <row r="5787">
          <cell r="A5787">
            <v>40004089</v>
          </cell>
          <cell r="B5787" t="str">
            <v>0</v>
          </cell>
          <cell r="C5787" t="str">
            <v>CIP1</v>
          </cell>
          <cell r="D5787" t="str">
            <v>M004</v>
          </cell>
          <cell r="E5787">
            <v>44173</v>
          </cell>
          <cell r="F5787" t="str">
            <v>Worker Chair</v>
          </cell>
          <cell r="G5787">
            <v>2850</v>
          </cell>
          <cell r="H5787">
            <v>-308.75</v>
          </cell>
          <cell r="I5787">
            <v>2541.25</v>
          </cell>
        </row>
        <row r="5788">
          <cell r="A5788">
            <v>40004090</v>
          </cell>
          <cell r="B5788" t="str">
            <v>0</v>
          </cell>
          <cell r="C5788" t="str">
            <v>CIP1</v>
          </cell>
          <cell r="D5788" t="str">
            <v>M004</v>
          </cell>
          <cell r="E5788">
            <v>44173</v>
          </cell>
          <cell r="F5788" t="str">
            <v>Worker Chair</v>
          </cell>
          <cell r="G5788">
            <v>2850</v>
          </cell>
          <cell r="H5788">
            <v>-308.75</v>
          </cell>
          <cell r="I5788">
            <v>2541.25</v>
          </cell>
        </row>
        <row r="5789">
          <cell r="A5789">
            <v>40004091</v>
          </cell>
          <cell r="B5789" t="str">
            <v>0</v>
          </cell>
          <cell r="C5789" t="str">
            <v>CIP1</v>
          </cell>
          <cell r="D5789" t="str">
            <v>M004</v>
          </cell>
          <cell r="E5789">
            <v>44173</v>
          </cell>
          <cell r="F5789" t="str">
            <v>Worker Chair</v>
          </cell>
          <cell r="G5789">
            <v>2850</v>
          </cell>
          <cell r="H5789">
            <v>-308.75</v>
          </cell>
          <cell r="I5789">
            <v>2541.25</v>
          </cell>
        </row>
        <row r="5790">
          <cell r="A5790">
            <v>40004092</v>
          </cell>
          <cell r="B5790" t="str">
            <v>0</v>
          </cell>
          <cell r="C5790" t="str">
            <v>CIP1</v>
          </cell>
          <cell r="D5790" t="str">
            <v>M004</v>
          </cell>
          <cell r="E5790">
            <v>44173</v>
          </cell>
          <cell r="F5790" t="str">
            <v>Worker Chair</v>
          </cell>
          <cell r="G5790">
            <v>2850</v>
          </cell>
          <cell r="H5790">
            <v>-308.75</v>
          </cell>
          <cell r="I5790">
            <v>2541.25</v>
          </cell>
        </row>
        <row r="5791">
          <cell r="A5791">
            <v>40004093</v>
          </cell>
          <cell r="B5791" t="str">
            <v>0</v>
          </cell>
          <cell r="C5791" t="str">
            <v>CIP1</v>
          </cell>
          <cell r="D5791" t="str">
            <v>M004</v>
          </cell>
          <cell r="E5791">
            <v>44173</v>
          </cell>
          <cell r="F5791" t="str">
            <v>Worker Chair</v>
          </cell>
          <cell r="G5791">
            <v>2850</v>
          </cell>
          <cell r="H5791">
            <v>-308.75</v>
          </cell>
          <cell r="I5791">
            <v>2541.25</v>
          </cell>
        </row>
        <row r="5792">
          <cell r="A5792">
            <v>40004094</v>
          </cell>
          <cell r="B5792" t="str">
            <v>0</v>
          </cell>
          <cell r="C5792" t="str">
            <v>CIP1</v>
          </cell>
          <cell r="D5792" t="str">
            <v>M004</v>
          </cell>
          <cell r="E5792">
            <v>44173</v>
          </cell>
          <cell r="F5792" t="str">
            <v>Worker Chair</v>
          </cell>
          <cell r="G5792">
            <v>2850</v>
          </cell>
          <cell r="H5792">
            <v>-308.75</v>
          </cell>
          <cell r="I5792">
            <v>2541.25</v>
          </cell>
        </row>
        <row r="5793">
          <cell r="A5793">
            <v>40004095</v>
          </cell>
          <cell r="B5793" t="str">
            <v>0</v>
          </cell>
          <cell r="C5793" t="str">
            <v>CIP1</v>
          </cell>
          <cell r="D5793" t="str">
            <v>M004</v>
          </cell>
          <cell r="E5793">
            <v>44173</v>
          </cell>
          <cell r="F5793" t="str">
            <v>Worker Chair</v>
          </cell>
          <cell r="G5793">
            <v>2850</v>
          </cell>
          <cell r="H5793">
            <v>-308.75</v>
          </cell>
          <cell r="I5793">
            <v>2541.25</v>
          </cell>
        </row>
        <row r="5794">
          <cell r="A5794">
            <v>40004096</v>
          </cell>
          <cell r="B5794" t="str">
            <v>0</v>
          </cell>
          <cell r="C5794" t="str">
            <v>CIP1</v>
          </cell>
          <cell r="D5794" t="str">
            <v>M004</v>
          </cell>
          <cell r="E5794">
            <v>44173</v>
          </cell>
          <cell r="F5794" t="str">
            <v>Worker Chair</v>
          </cell>
          <cell r="G5794">
            <v>2850</v>
          </cell>
          <cell r="H5794">
            <v>-308.75</v>
          </cell>
          <cell r="I5794">
            <v>2541.25</v>
          </cell>
        </row>
        <row r="5795">
          <cell r="A5795">
            <v>40004097</v>
          </cell>
          <cell r="B5795" t="str">
            <v>0</v>
          </cell>
          <cell r="C5795" t="str">
            <v>CIP1</v>
          </cell>
          <cell r="D5795" t="str">
            <v>M004</v>
          </cell>
          <cell r="E5795">
            <v>44173</v>
          </cell>
          <cell r="F5795" t="str">
            <v>Worker Chair</v>
          </cell>
          <cell r="G5795">
            <v>2850</v>
          </cell>
          <cell r="H5795">
            <v>-308.75</v>
          </cell>
          <cell r="I5795">
            <v>2541.25</v>
          </cell>
        </row>
        <row r="5796">
          <cell r="A5796">
            <v>40004098</v>
          </cell>
          <cell r="B5796" t="str">
            <v>0</v>
          </cell>
          <cell r="C5796" t="str">
            <v>CIP1</v>
          </cell>
          <cell r="D5796" t="str">
            <v>M004</v>
          </cell>
          <cell r="E5796">
            <v>44173</v>
          </cell>
          <cell r="F5796" t="str">
            <v>Worker Chair</v>
          </cell>
          <cell r="G5796">
            <v>2850</v>
          </cell>
          <cell r="H5796">
            <v>-308.75</v>
          </cell>
          <cell r="I5796">
            <v>2541.25</v>
          </cell>
        </row>
        <row r="5797">
          <cell r="A5797">
            <v>40004099</v>
          </cell>
          <cell r="B5797" t="str">
            <v>0</v>
          </cell>
          <cell r="C5797" t="str">
            <v>CIP1</v>
          </cell>
          <cell r="D5797" t="str">
            <v>M004</v>
          </cell>
          <cell r="E5797">
            <v>44173</v>
          </cell>
          <cell r="F5797" t="str">
            <v>Worker Chair</v>
          </cell>
          <cell r="G5797">
            <v>2850</v>
          </cell>
          <cell r="H5797">
            <v>-308.75</v>
          </cell>
          <cell r="I5797">
            <v>2541.25</v>
          </cell>
        </row>
        <row r="5798">
          <cell r="A5798">
            <v>40004100</v>
          </cell>
          <cell r="B5798" t="str">
            <v>0</v>
          </cell>
          <cell r="C5798" t="str">
            <v>CIP1</v>
          </cell>
          <cell r="D5798" t="str">
            <v>M004</v>
          </cell>
          <cell r="E5798">
            <v>44173</v>
          </cell>
          <cell r="F5798" t="str">
            <v>Worker Chair</v>
          </cell>
          <cell r="G5798">
            <v>2850</v>
          </cell>
          <cell r="H5798">
            <v>-308.75</v>
          </cell>
          <cell r="I5798">
            <v>2541.25</v>
          </cell>
        </row>
        <row r="5799">
          <cell r="A5799">
            <v>40004101</v>
          </cell>
          <cell r="B5799" t="str">
            <v>0</v>
          </cell>
          <cell r="C5799" t="str">
            <v>CIP1</v>
          </cell>
          <cell r="D5799" t="str">
            <v>M004</v>
          </cell>
          <cell r="E5799">
            <v>44173</v>
          </cell>
          <cell r="F5799" t="str">
            <v>Worker Chair</v>
          </cell>
          <cell r="G5799">
            <v>2850</v>
          </cell>
          <cell r="H5799">
            <v>-308.75</v>
          </cell>
          <cell r="I5799">
            <v>2541.25</v>
          </cell>
        </row>
        <row r="5800">
          <cell r="A5800">
            <v>40004102</v>
          </cell>
          <cell r="B5800" t="str">
            <v>0</v>
          </cell>
          <cell r="C5800" t="str">
            <v>CIP1</v>
          </cell>
          <cell r="D5800" t="str">
            <v>M004</v>
          </cell>
          <cell r="E5800">
            <v>44173</v>
          </cell>
          <cell r="F5800" t="str">
            <v>Worker Chair</v>
          </cell>
          <cell r="G5800">
            <v>2850</v>
          </cell>
          <cell r="H5800">
            <v>-308.75</v>
          </cell>
          <cell r="I5800">
            <v>2541.25</v>
          </cell>
        </row>
        <row r="5801">
          <cell r="A5801">
            <v>40004103</v>
          </cell>
          <cell r="B5801" t="str">
            <v>0</v>
          </cell>
          <cell r="C5801" t="str">
            <v>CIP1</v>
          </cell>
          <cell r="D5801" t="str">
            <v>M004</v>
          </cell>
          <cell r="E5801">
            <v>44173</v>
          </cell>
          <cell r="F5801" t="str">
            <v>Worker Chair</v>
          </cell>
          <cell r="G5801">
            <v>2850</v>
          </cell>
          <cell r="H5801">
            <v>-308.75</v>
          </cell>
          <cell r="I5801">
            <v>2541.25</v>
          </cell>
        </row>
        <row r="5802">
          <cell r="A5802">
            <v>40004104</v>
          </cell>
          <cell r="B5802" t="str">
            <v>0</v>
          </cell>
          <cell r="C5802" t="str">
            <v>CIP1</v>
          </cell>
          <cell r="D5802" t="str">
            <v>M004</v>
          </cell>
          <cell r="E5802">
            <v>44173</v>
          </cell>
          <cell r="F5802" t="str">
            <v>Worker Chair</v>
          </cell>
          <cell r="G5802">
            <v>2850</v>
          </cell>
          <cell r="H5802">
            <v>-308.75</v>
          </cell>
          <cell r="I5802">
            <v>2541.25</v>
          </cell>
        </row>
        <row r="5803">
          <cell r="A5803">
            <v>40004105</v>
          </cell>
          <cell r="B5803" t="str">
            <v>0</v>
          </cell>
          <cell r="C5803" t="str">
            <v>CIP1</v>
          </cell>
          <cell r="D5803" t="str">
            <v>M004</v>
          </cell>
          <cell r="E5803">
            <v>44173</v>
          </cell>
          <cell r="F5803" t="str">
            <v>Worker Chair</v>
          </cell>
          <cell r="G5803">
            <v>2850</v>
          </cell>
          <cell r="H5803">
            <v>-308.75</v>
          </cell>
          <cell r="I5803">
            <v>2541.25</v>
          </cell>
        </row>
        <row r="5804">
          <cell r="A5804">
            <v>40004106</v>
          </cell>
          <cell r="B5804" t="str">
            <v>0</v>
          </cell>
          <cell r="C5804" t="str">
            <v>CIP1</v>
          </cell>
          <cell r="D5804" t="str">
            <v>M004</v>
          </cell>
          <cell r="E5804">
            <v>44173</v>
          </cell>
          <cell r="F5804" t="str">
            <v>Worker Chair</v>
          </cell>
          <cell r="G5804">
            <v>2850</v>
          </cell>
          <cell r="H5804">
            <v>-308.75</v>
          </cell>
          <cell r="I5804">
            <v>2541.25</v>
          </cell>
        </row>
        <row r="5805">
          <cell r="A5805">
            <v>40004107</v>
          </cell>
          <cell r="B5805" t="str">
            <v>0</v>
          </cell>
          <cell r="C5805" t="str">
            <v>CIP1</v>
          </cell>
          <cell r="D5805" t="str">
            <v>M004</v>
          </cell>
          <cell r="E5805">
            <v>44173</v>
          </cell>
          <cell r="F5805" t="str">
            <v>Worker Chair</v>
          </cell>
          <cell r="G5805">
            <v>2850</v>
          </cell>
          <cell r="H5805">
            <v>-308.75</v>
          </cell>
          <cell r="I5805">
            <v>2541.25</v>
          </cell>
        </row>
        <row r="5806">
          <cell r="A5806">
            <v>40004108</v>
          </cell>
          <cell r="B5806" t="str">
            <v>0</v>
          </cell>
          <cell r="C5806" t="str">
            <v>CIP1</v>
          </cell>
          <cell r="D5806" t="str">
            <v>M004</v>
          </cell>
          <cell r="E5806">
            <v>44173</v>
          </cell>
          <cell r="F5806" t="str">
            <v>Worker Chair</v>
          </cell>
          <cell r="G5806">
            <v>2850</v>
          </cell>
          <cell r="H5806">
            <v>-308.75</v>
          </cell>
          <cell r="I5806">
            <v>2541.25</v>
          </cell>
        </row>
        <row r="5807">
          <cell r="A5807">
            <v>40004109</v>
          </cell>
          <cell r="B5807" t="str">
            <v>0</v>
          </cell>
          <cell r="C5807" t="str">
            <v>CIP1</v>
          </cell>
          <cell r="D5807" t="str">
            <v>M004</v>
          </cell>
          <cell r="E5807">
            <v>44173</v>
          </cell>
          <cell r="F5807" t="str">
            <v>Worker Chair</v>
          </cell>
          <cell r="G5807">
            <v>2850</v>
          </cell>
          <cell r="H5807">
            <v>-308.75</v>
          </cell>
          <cell r="I5807">
            <v>2541.25</v>
          </cell>
        </row>
        <row r="5808">
          <cell r="A5808">
            <v>40004110</v>
          </cell>
          <cell r="B5808" t="str">
            <v>0</v>
          </cell>
          <cell r="C5808" t="str">
            <v>CIP1</v>
          </cell>
          <cell r="D5808" t="str">
            <v>M004</v>
          </cell>
          <cell r="E5808">
            <v>44173</v>
          </cell>
          <cell r="F5808" t="str">
            <v>Worker Chair</v>
          </cell>
          <cell r="G5808">
            <v>2850</v>
          </cell>
          <cell r="H5808">
            <v>-308.75</v>
          </cell>
          <cell r="I5808">
            <v>2541.25</v>
          </cell>
        </row>
        <row r="5809">
          <cell r="A5809">
            <v>40004111</v>
          </cell>
          <cell r="B5809" t="str">
            <v>0</v>
          </cell>
          <cell r="C5809" t="str">
            <v>CIP1</v>
          </cell>
          <cell r="D5809" t="str">
            <v>M004</v>
          </cell>
          <cell r="E5809">
            <v>44173</v>
          </cell>
          <cell r="F5809" t="str">
            <v>Worker Chair</v>
          </cell>
          <cell r="G5809">
            <v>2850</v>
          </cell>
          <cell r="H5809">
            <v>-308.75</v>
          </cell>
          <cell r="I5809">
            <v>2541.25</v>
          </cell>
        </row>
        <row r="5810">
          <cell r="A5810">
            <v>40004112</v>
          </cell>
          <cell r="B5810" t="str">
            <v>0</v>
          </cell>
          <cell r="C5810" t="str">
            <v>CIP1</v>
          </cell>
          <cell r="D5810" t="str">
            <v>M004</v>
          </cell>
          <cell r="E5810">
            <v>44173</v>
          </cell>
          <cell r="F5810" t="str">
            <v>Worker Chair</v>
          </cell>
          <cell r="G5810">
            <v>2850</v>
          </cell>
          <cell r="H5810">
            <v>-308.75</v>
          </cell>
          <cell r="I5810">
            <v>2541.25</v>
          </cell>
        </row>
        <row r="5811">
          <cell r="A5811">
            <v>40004113</v>
          </cell>
          <cell r="B5811" t="str">
            <v>0</v>
          </cell>
          <cell r="C5811" t="str">
            <v>CIP1</v>
          </cell>
          <cell r="D5811" t="str">
            <v>M004</v>
          </cell>
          <cell r="E5811">
            <v>44173</v>
          </cell>
          <cell r="F5811" t="str">
            <v>Worker Chair</v>
          </cell>
          <cell r="G5811">
            <v>2850</v>
          </cell>
          <cell r="H5811">
            <v>-308.75</v>
          </cell>
          <cell r="I5811">
            <v>2541.25</v>
          </cell>
        </row>
        <row r="5812">
          <cell r="A5812">
            <v>40004114</v>
          </cell>
          <cell r="B5812" t="str">
            <v>0</v>
          </cell>
          <cell r="C5812" t="str">
            <v>CIP1</v>
          </cell>
          <cell r="D5812" t="str">
            <v>M004</v>
          </cell>
          <cell r="E5812">
            <v>44173</v>
          </cell>
          <cell r="F5812" t="str">
            <v>Worker Chair</v>
          </cell>
          <cell r="G5812">
            <v>2850</v>
          </cell>
          <cell r="H5812">
            <v>-308.75</v>
          </cell>
          <cell r="I5812">
            <v>2541.25</v>
          </cell>
        </row>
        <row r="5813">
          <cell r="A5813">
            <v>40004115</v>
          </cell>
          <cell r="B5813" t="str">
            <v>0</v>
          </cell>
          <cell r="C5813" t="str">
            <v>CIP1</v>
          </cell>
          <cell r="D5813" t="str">
            <v>M004</v>
          </cell>
          <cell r="E5813">
            <v>44173</v>
          </cell>
          <cell r="F5813" t="str">
            <v>Worker Chair</v>
          </cell>
          <cell r="G5813">
            <v>2850</v>
          </cell>
          <cell r="H5813">
            <v>-308.75</v>
          </cell>
          <cell r="I5813">
            <v>2541.25</v>
          </cell>
        </row>
        <row r="5814">
          <cell r="A5814">
            <v>40004116</v>
          </cell>
          <cell r="B5814" t="str">
            <v>0</v>
          </cell>
          <cell r="C5814" t="str">
            <v>CIP1</v>
          </cell>
          <cell r="D5814" t="str">
            <v>M004</v>
          </cell>
          <cell r="E5814">
            <v>44173</v>
          </cell>
          <cell r="F5814" t="str">
            <v>Worker Chair</v>
          </cell>
          <cell r="G5814">
            <v>2850</v>
          </cell>
          <cell r="H5814">
            <v>-308.75</v>
          </cell>
          <cell r="I5814">
            <v>2541.25</v>
          </cell>
        </row>
        <row r="5815">
          <cell r="A5815">
            <v>40004117</v>
          </cell>
          <cell r="B5815" t="str">
            <v>0</v>
          </cell>
          <cell r="C5815" t="str">
            <v>CIP1</v>
          </cell>
          <cell r="D5815" t="str">
            <v>M004</v>
          </cell>
          <cell r="E5815">
            <v>44173</v>
          </cell>
          <cell r="F5815" t="str">
            <v>Worker Chair</v>
          </cell>
          <cell r="G5815">
            <v>2850</v>
          </cell>
          <cell r="H5815">
            <v>-308.75</v>
          </cell>
          <cell r="I5815">
            <v>2541.25</v>
          </cell>
        </row>
        <row r="5816">
          <cell r="A5816">
            <v>40004118</v>
          </cell>
          <cell r="B5816" t="str">
            <v>0</v>
          </cell>
          <cell r="C5816" t="str">
            <v>CIP1</v>
          </cell>
          <cell r="D5816" t="str">
            <v>M004</v>
          </cell>
          <cell r="E5816">
            <v>44173</v>
          </cell>
          <cell r="F5816" t="str">
            <v>Worker Chair</v>
          </cell>
          <cell r="G5816">
            <v>2850</v>
          </cell>
          <cell r="H5816">
            <v>-308.75</v>
          </cell>
          <cell r="I5816">
            <v>2541.25</v>
          </cell>
        </row>
        <row r="5817">
          <cell r="A5817">
            <v>40004119</v>
          </cell>
          <cell r="B5817" t="str">
            <v>0</v>
          </cell>
          <cell r="C5817" t="str">
            <v>CIP1</v>
          </cell>
          <cell r="D5817" t="str">
            <v>M004</v>
          </cell>
          <cell r="E5817">
            <v>44173</v>
          </cell>
          <cell r="F5817" t="str">
            <v>Worker Chair</v>
          </cell>
          <cell r="G5817">
            <v>2850</v>
          </cell>
          <cell r="H5817">
            <v>-308.75</v>
          </cell>
          <cell r="I5817">
            <v>2541.25</v>
          </cell>
        </row>
        <row r="5818">
          <cell r="A5818">
            <v>40004120</v>
          </cell>
          <cell r="B5818" t="str">
            <v>0</v>
          </cell>
          <cell r="C5818" t="str">
            <v>CIP1</v>
          </cell>
          <cell r="D5818" t="str">
            <v>M004</v>
          </cell>
          <cell r="E5818">
            <v>44173</v>
          </cell>
          <cell r="F5818" t="str">
            <v>Worker Chair</v>
          </cell>
          <cell r="G5818">
            <v>2850</v>
          </cell>
          <cell r="H5818">
            <v>-308.75</v>
          </cell>
          <cell r="I5818">
            <v>2541.25</v>
          </cell>
        </row>
        <row r="5819">
          <cell r="A5819">
            <v>40004121</v>
          </cell>
          <cell r="B5819" t="str">
            <v>0</v>
          </cell>
          <cell r="C5819" t="str">
            <v>CIP1</v>
          </cell>
          <cell r="D5819" t="str">
            <v>M004</v>
          </cell>
          <cell r="E5819">
            <v>44173</v>
          </cell>
          <cell r="F5819" t="str">
            <v>Worker Chair</v>
          </cell>
          <cell r="G5819">
            <v>2850</v>
          </cell>
          <cell r="H5819">
            <v>-308.75</v>
          </cell>
          <cell r="I5819">
            <v>2541.25</v>
          </cell>
        </row>
        <row r="5820">
          <cell r="A5820">
            <v>40004122</v>
          </cell>
          <cell r="B5820" t="str">
            <v>0</v>
          </cell>
          <cell r="C5820" t="str">
            <v>CIP1</v>
          </cell>
          <cell r="D5820" t="str">
            <v>M004</v>
          </cell>
          <cell r="E5820">
            <v>44173</v>
          </cell>
          <cell r="F5820" t="str">
            <v>Worker Chair</v>
          </cell>
          <cell r="G5820">
            <v>2850</v>
          </cell>
          <cell r="H5820">
            <v>-308.75</v>
          </cell>
          <cell r="I5820">
            <v>2541.25</v>
          </cell>
        </row>
        <row r="5821">
          <cell r="A5821">
            <v>40004123</v>
          </cell>
          <cell r="B5821" t="str">
            <v>0</v>
          </cell>
          <cell r="C5821" t="str">
            <v>CIP1</v>
          </cell>
          <cell r="D5821" t="str">
            <v>M004</v>
          </cell>
          <cell r="E5821">
            <v>44173</v>
          </cell>
          <cell r="F5821" t="str">
            <v>Worker Chair</v>
          </cell>
          <cell r="G5821">
            <v>2850</v>
          </cell>
          <cell r="H5821">
            <v>-308.75</v>
          </cell>
          <cell r="I5821">
            <v>2541.25</v>
          </cell>
        </row>
        <row r="5822">
          <cell r="A5822">
            <v>40004124</v>
          </cell>
          <cell r="B5822" t="str">
            <v>0</v>
          </cell>
          <cell r="C5822" t="str">
            <v>CIP1</v>
          </cell>
          <cell r="D5822" t="str">
            <v>M004</v>
          </cell>
          <cell r="E5822">
            <v>44173</v>
          </cell>
          <cell r="F5822" t="str">
            <v>Worker Chair</v>
          </cell>
          <cell r="G5822">
            <v>2850</v>
          </cell>
          <cell r="H5822">
            <v>-308.75</v>
          </cell>
          <cell r="I5822">
            <v>2541.25</v>
          </cell>
        </row>
        <row r="5823">
          <cell r="A5823">
            <v>40004125</v>
          </cell>
          <cell r="B5823" t="str">
            <v>0</v>
          </cell>
          <cell r="C5823" t="str">
            <v>CIP1</v>
          </cell>
          <cell r="D5823" t="str">
            <v>M004</v>
          </cell>
          <cell r="E5823">
            <v>44173</v>
          </cell>
          <cell r="F5823" t="str">
            <v>Worker Chair</v>
          </cell>
          <cell r="G5823">
            <v>2850</v>
          </cell>
          <cell r="H5823">
            <v>-308.75</v>
          </cell>
          <cell r="I5823">
            <v>2541.25</v>
          </cell>
        </row>
        <row r="5824">
          <cell r="A5824">
            <v>40004126</v>
          </cell>
          <cell r="B5824" t="str">
            <v>0</v>
          </cell>
          <cell r="C5824" t="str">
            <v>CIP1</v>
          </cell>
          <cell r="D5824" t="str">
            <v>M004</v>
          </cell>
          <cell r="E5824">
            <v>44173</v>
          </cell>
          <cell r="F5824" t="str">
            <v>Worker Chair</v>
          </cell>
          <cell r="G5824">
            <v>2850</v>
          </cell>
          <cell r="H5824">
            <v>-308.75</v>
          </cell>
          <cell r="I5824">
            <v>2541.25</v>
          </cell>
        </row>
        <row r="5825">
          <cell r="A5825">
            <v>40004127</v>
          </cell>
          <cell r="B5825" t="str">
            <v>0</v>
          </cell>
          <cell r="C5825" t="str">
            <v>CIP1</v>
          </cell>
          <cell r="D5825" t="str">
            <v>M004</v>
          </cell>
          <cell r="E5825">
            <v>44173</v>
          </cell>
          <cell r="F5825" t="str">
            <v>Worker Chair</v>
          </cell>
          <cell r="G5825">
            <v>2850</v>
          </cell>
          <cell r="H5825">
            <v>-308.75</v>
          </cell>
          <cell r="I5825">
            <v>2541.25</v>
          </cell>
        </row>
        <row r="5826">
          <cell r="A5826">
            <v>40004128</v>
          </cell>
          <cell r="B5826" t="str">
            <v>0</v>
          </cell>
          <cell r="C5826" t="str">
            <v>CIP1</v>
          </cell>
          <cell r="D5826" t="str">
            <v>M004</v>
          </cell>
          <cell r="E5826">
            <v>44173</v>
          </cell>
          <cell r="F5826" t="str">
            <v>Worker Chair</v>
          </cell>
          <cell r="G5826">
            <v>2850</v>
          </cell>
          <cell r="H5826">
            <v>-308.75</v>
          </cell>
          <cell r="I5826">
            <v>2541.25</v>
          </cell>
        </row>
        <row r="5827">
          <cell r="A5827">
            <v>40004129</v>
          </cell>
          <cell r="B5827" t="str">
            <v>0</v>
          </cell>
          <cell r="C5827" t="str">
            <v>CIP1</v>
          </cell>
          <cell r="D5827" t="str">
            <v>M004</v>
          </cell>
          <cell r="E5827">
            <v>44173</v>
          </cell>
          <cell r="F5827" t="str">
            <v>Worker Chair</v>
          </cell>
          <cell r="G5827">
            <v>2850</v>
          </cell>
          <cell r="H5827">
            <v>-308.75</v>
          </cell>
          <cell r="I5827">
            <v>2541.25</v>
          </cell>
        </row>
        <row r="5828">
          <cell r="A5828">
            <v>40004130</v>
          </cell>
          <cell r="B5828" t="str">
            <v>0</v>
          </cell>
          <cell r="C5828" t="str">
            <v>CIP1</v>
          </cell>
          <cell r="D5828" t="str">
            <v>M004</v>
          </cell>
          <cell r="E5828">
            <v>44173</v>
          </cell>
          <cell r="F5828" t="str">
            <v>Worker Chair</v>
          </cell>
          <cell r="G5828">
            <v>2850</v>
          </cell>
          <cell r="H5828">
            <v>-308.75</v>
          </cell>
          <cell r="I5828">
            <v>2541.25</v>
          </cell>
        </row>
        <row r="5829">
          <cell r="A5829">
            <v>40004131</v>
          </cell>
          <cell r="B5829" t="str">
            <v>0</v>
          </cell>
          <cell r="C5829" t="str">
            <v>CIP1</v>
          </cell>
          <cell r="D5829" t="str">
            <v>M004</v>
          </cell>
          <cell r="E5829">
            <v>44173</v>
          </cell>
          <cell r="F5829" t="str">
            <v>Worker Chair</v>
          </cell>
          <cell r="G5829">
            <v>2850</v>
          </cell>
          <cell r="H5829">
            <v>-308.75</v>
          </cell>
          <cell r="I5829">
            <v>2541.25</v>
          </cell>
        </row>
        <row r="5830">
          <cell r="A5830">
            <v>40004132</v>
          </cell>
          <cell r="B5830" t="str">
            <v>0</v>
          </cell>
          <cell r="C5830" t="str">
            <v>CIP1</v>
          </cell>
          <cell r="D5830" t="str">
            <v>M004</v>
          </cell>
          <cell r="E5830">
            <v>44173</v>
          </cell>
          <cell r="F5830" t="str">
            <v>Worker Chair</v>
          </cell>
          <cell r="G5830">
            <v>2850</v>
          </cell>
          <cell r="H5830">
            <v>-308.75</v>
          </cell>
          <cell r="I5830">
            <v>2541.25</v>
          </cell>
        </row>
        <row r="5831">
          <cell r="A5831">
            <v>40004133</v>
          </cell>
          <cell r="B5831" t="str">
            <v>0</v>
          </cell>
          <cell r="C5831" t="str">
            <v>CIP1</v>
          </cell>
          <cell r="D5831" t="str">
            <v>M004</v>
          </cell>
          <cell r="E5831">
            <v>44173</v>
          </cell>
          <cell r="F5831" t="str">
            <v>Worker Chair</v>
          </cell>
          <cell r="G5831">
            <v>2850</v>
          </cell>
          <cell r="H5831">
            <v>-308.75</v>
          </cell>
          <cell r="I5831">
            <v>2541.25</v>
          </cell>
        </row>
        <row r="5832">
          <cell r="A5832">
            <v>40004134</v>
          </cell>
          <cell r="B5832" t="str">
            <v>0</v>
          </cell>
          <cell r="C5832" t="str">
            <v>CIP1</v>
          </cell>
          <cell r="D5832" t="str">
            <v>M004</v>
          </cell>
          <cell r="E5832">
            <v>44173</v>
          </cell>
          <cell r="F5832" t="str">
            <v>Worker Chair</v>
          </cell>
          <cell r="G5832">
            <v>2850</v>
          </cell>
          <cell r="H5832">
            <v>-308.75</v>
          </cell>
          <cell r="I5832">
            <v>2541.25</v>
          </cell>
        </row>
        <row r="5833">
          <cell r="A5833">
            <v>40004135</v>
          </cell>
          <cell r="B5833" t="str">
            <v>0</v>
          </cell>
          <cell r="C5833" t="str">
            <v>CIP1</v>
          </cell>
          <cell r="D5833" t="str">
            <v>M004</v>
          </cell>
          <cell r="E5833">
            <v>44173</v>
          </cell>
          <cell r="F5833" t="str">
            <v>Worker Chair</v>
          </cell>
          <cell r="G5833">
            <v>2850</v>
          </cell>
          <cell r="H5833">
            <v>-308.75</v>
          </cell>
          <cell r="I5833">
            <v>2541.25</v>
          </cell>
        </row>
        <row r="5834">
          <cell r="A5834">
            <v>40004136</v>
          </cell>
          <cell r="B5834" t="str">
            <v>0</v>
          </cell>
          <cell r="C5834" t="str">
            <v>CIP1</v>
          </cell>
          <cell r="D5834" t="str">
            <v>M004</v>
          </cell>
          <cell r="E5834">
            <v>44173</v>
          </cell>
          <cell r="F5834" t="str">
            <v>Worker Chair</v>
          </cell>
          <cell r="G5834">
            <v>2850</v>
          </cell>
          <cell r="H5834">
            <v>-308.75</v>
          </cell>
          <cell r="I5834">
            <v>2541.25</v>
          </cell>
        </row>
        <row r="5835">
          <cell r="A5835">
            <v>40004137</v>
          </cell>
          <cell r="B5835" t="str">
            <v>0</v>
          </cell>
          <cell r="C5835" t="str">
            <v>CIP1</v>
          </cell>
          <cell r="D5835" t="str">
            <v>M004</v>
          </cell>
          <cell r="E5835">
            <v>44173</v>
          </cell>
          <cell r="F5835" t="str">
            <v>Worker Chair</v>
          </cell>
          <cell r="G5835">
            <v>2850</v>
          </cell>
          <cell r="H5835">
            <v>-308.75</v>
          </cell>
          <cell r="I5835">
            <v>2541.25</v>
          </cell>
        </row>
        <row r="5836">
          <cell r="A5836">
            <v>40004138</v>
          </cell>
          <cell r="B5836" t="str">
            <v>0</v>
          </cell>
          <cell r="C5836" t="str">
            <v>CIP1</v>
          </cell>
          <cell r="D5836" t="str">
            <v>M004</v>
          </cell>
          <cell r="E5836">
            <v>44173</v>
          </cell>
          <cell r="F5836" t="str">
            <v>Worker Chair</v>
          </cell>
          <cell r="G5836">
            <v>2850</v>
          </cell>
          <cell r="H5836">
            <v>-308.75</v>
          </cell>
          <cell r="I5836">
            <v>2541.25</v>
          </cell>
        </row>
        <row r="5837">
          <cell r="A5837">
            <v>40004139</v>
          </cell>
          <cell r="B5837" t="str">
            <v>0</v>
          </cell>
          <cell r="C5837" t="str">
            <v>CIP1</v>
          </cell>
          <cell r="D5837" t="str">
            <v>M004</v>
          </cell>
          <cell r="E5837">
            <v>44173</v>
          </cell>
          <cell r="F5837" t="str">
            <v>Worker Chair</v>
          </cell>
          <cell r="G5837">
            <v>2850</v>
          </cell>
          <cell r="H5837">
            <v>-308.75</v>
          </cell>
          <cell r="I5837">
            <v>2541.25</v>
          </cell>
        </row>
        <row r="5838">
          <cell r="A5838">
            <v>40004140</v>
          </cell>
          <cell r="B5838" t="str">
            <v>0</v>
          </cell>
          <cell r="C5838" t="str">
            <v>CIP1</v>
          </cell>
          <cell r="D5838" t="str">
            <v>M004</v>
          </cell>
          <cell r="E5838">
            <v>44173</v>
          </cell>
          <cell r="F5838" t="str">
            <v>Worker Chair</v>
          </cell>
          <cell r="G5838">
            <v>2850</v>
          </cell>
          <cell r="H5838">
            <v>-308.75</v>
          </cell>
          <cell r="I5838">
            <v>2541.25</v>
          </cell>
        </row>
        <row r="5839">
          <cell r="A5839">
            <v>40004141</v>
          </cell>
          <cell r="B5839" t="str">
            <v>0</v>
          </cell>
          <cell r="C5839" t="str">
            <v>CIP1</v>
          </cell>
          <cell r="D5839" t="str">
            <v>M004</v>
          </cell>
          <cell r="E5839">
            <v>44173</v>
          </cell>
          <cell r="F5839" t="str">
            <v>Worker Chair</v>
          </cell>
          <cell r="G5839">
            <v>2850</v>
          </cell>
          <cell r="H5839">
            <v>-308.75</v>
          </cell>
          <cell r="I5839">
            <v>2541.25</v>
          </cell>
        </row>
        <row r="5840">
          <cell r="A5840">
            <v>40004142</v>
          </cell>
          <cell r="B5840" t="str">
            <v>0</v>
          </cell>
          <cell r="C5840" t="str">
            <v>CIP1</v>
          </cell>
          <cell r="D5840" t="str">
            <v>M004</v>
          </cell>
          <cell r="E5840">
            <v>44173</v>
          </cell>
          <cell r="F5840" t="str">
            <v>Worker Chair</v>
          </cell>
          <cell r="G5840">
            <v>2850</v>
          </cell>
          <cell r="H5840">
            <v>-308.75</v>
          </cell>
          <cell r="I5840">
            <v>2541.25</v>
          </cell>
        </row>
        <row r="5841">
          <cell r="A5841">
            <v>40004143</v>
          </cell>
          <cell r="B5841" t="str">
            <v>0</v>
          </cell>
          <cell r="C5841" t="str">
            <v>CIP1</v>
          </cell>
          <cell r="D5841" t="str">
            <v>M004</v>
          </cell>
          <cell r="E5841">
            <v>44173</v>
          </cell>
          <cell r="F5841" t="str">
            <v>Worker Chair</v>
          </cell>
          <cell r="G5841">
            <v>2850</v>
          </cell>
          <cell r="H5841">
            <v>-308.75</v>
          </cell>
          <cell r="I5841">
            <v>2541.25</v>
          </cell>
        </row>
        <row r="5842">
          <cell r="A5842">
            <v>40004144</v>
          </cell>
          <cell r="B5842" t="str">
            <v>0</v>
          </cell>
          <cell r="C5842" t="str">
            <v>CIP1</v>
          </cell>
          <cell r="D5842" t="str">
            <v>M004</v>
          </cell>
          <cell r="E5842">
            <v>44173</v>
          </cell>
          <cell r="F5842" t="str">
            <v>Worker Chair</v>
          </cell>
          <cell r="G5842">
            <v>2850</v>
          </cell>
          <cell r="H5842">
            <v>-308.75</v>
          </cell>
          <cell r="I5842">
            <v>2541.25</v>
          </cell>
        </row>
        <row r="5843">
          <cell r="A5843">
            <v>40004145</v>
          </cell>
          <cell r="B5843" t="str">
            <v>0</v>
          </cell>
          <cell r="C5843" t="str">
            <v>CIP1</v>
          </cell>
          <cell r="D5843" t="str">
            <v>M004</v>
          </cell>
          <cell r="E5843">
            <v>44173</v>
          </cell>
          <cell r="F5843" t="str">
            <v>Worker Chair</v>
          </cell>
          <cell r="G5843">
            <v>2850</v>
          </cell>
          <cell r="H5843">
            <v>-308.75</v>
          </cell>
          <cell r="I5843">
            <v>2541.25</v>
          </cell>
        </row>
        <row r="5844">
          <cell r="A5844">
            <v>40004146</v>
          </cell>
          <cell r="B5844" t="str">
            <v>0</v>
          </cell>
          <cell r="C5844" t="str">
            <v>CIP1</v>
          </cell>
          <cell r="D5844" t="str">
            <v>M004</v>
          </cell>
          <cell r="E5844">
            <v>44173</v>
          </cell>
          <cell r="F5844" t="str">
            <v>Worker Chair</v>
          </cell>
          <cell r="G5844">
            <v>2850</v>
          </cell>
          <cell r="H5844">
            <v>-308.75</v>
          </cell>
          <cell r="I5844">
            <v>2541.25</v>
          </cell>
        </row>
        <row r="5845">
          <cell r="A5845">
            <v>40004147</v>
          </cell>
          <cell r="B5845" t="str">
            <v>0</v>
          </cell>
          <cell r="C5845" t="str">
            <v>CIP1</v>
          </cell>
          <cell r="D5845" t="str">
            <v>M004</v>
          </cell>
          <cell r="E5845">
            <v>44173</v>
          </cell>
          <cell r="F5845" t="str">
            <v>Worker Chair</v>
          </cell>
          <cell r="G5845">
            <v>2850</v>
          </cell>
          <cell r="H5845">
            <v>-308.75</v>
          </cell>
          <cell r="I5845">
            <v>2541.25</v>
          </cell>
        </row>
        <row r="5846">
          <cell r="A5846">
            <v>40004148</v>
          </cell>
          <cell r="B5846" t="str">
            <v>0</v>
          </cell>
          <cell r="C5846" t="str">
            <v>CIP1</v>
          </cell>
          <cell r="D5846" t="str">
            <v>M004</v>
          </cell>
          <cell r="E5846">
            <v>44173</v>
          </cell>
          <cell r="F5846" t="str">
            <v>Worker Chair</v>
          </cell>
          <cell r="G5846">
            <v>2850</v>
          </cell>
          <cell r="H5846">
            <v>-308.75</v>
          </cell>
          <cell r="I5846">
            <v>2541.25</v>
          </cell>
        </row>
        <row r="5847">
          <cell r="A5847">
            <v>40004149</v>
          </cell>
          <cell r="B5847" t="str">
            <v>0</v>
          </cell>
          <cell r="C5847" t="str">
            <v>CIP1</v>
          </cell>
          <cell r="D5847" t="str">
            <v>M004</v>
          </cell>
          <cell r="E5847">
            <v>44173</v>
          </cell>
          <cell r="F5847" t="str">
            <v>Worker Chair</v>
          </cell>
          <cell r="G5847">
            <v>2850</v>
          </cell>
          <cell r="H5847">
            <v>-308.75</v>
          </cell>
          <cell r="I5847">
            <v>2541.25</v>
          </cell>
        </row>
        <row r="5848">
          <cell r="A5848">
            <v>40004150</v>
          </cell>
          <cell r="B5848" t="str">
            <v>0</v>
          </cell>
          <cell r="C5848" t="str">
            <v>CIP1</v>
          </cell>
          <cell r="D5848" t="str">
            <v>M004</v>
          </cell>
          <cell r="E5848">
            <v>44173</v>
          </cell>
          <cell r="F5848" t="str">
            <v>Worker Chair</v>
          </cell>
          <cell r="G5848">
            <v>2850</v>
          </cell>
          <cell r="H5848">
            <v>-308.75</v>
          </cell>
          <cell r="I5848">
            <v>2541.25</v>
          </cell>
        </row>
        <row r="5849">
          <cell r="A5849">
            <v>40004151</v>
          </cell>
          <cell r="B5849" t="str">
            <v>0</v>
          </cell>
          <cell r="C5849" t="str">
            <v>CIP1</v>
          </cell>
          <cell r="D5849" t="str">
            <v>M004</v>
          </cell>
          <cell r="E5849">
            <v>44173</v>
          </cell>
          <cell r="F5849" t="str">
            <v>Worker Chair</v>
          </cell>
          <cell r="G5849">
            <v>2850</v>
          </cell>
          <cell r="H5849">
            <v>-308.75</v>
          </cell>
          <cell r="I5849">
            <v>2541.25</v>
          </cell>
        </row>
        <row r="5850">
          <cell r="A5850">
            <v>40004152</v>
          </cell>
          <cell r="B5850" t="str">
            <v>0</v>
          </cell>
          <cell r="C5850" t="str">
            <v>CIP1</v>
          </cell>
          <cell r="D5850" t="str">
            <v>M004</v>
          </cell>
          <cell r="E5850">
            <v>44173</v>
          </cell>
          <cell r="F5850" t="str">
            <v>Worker Chair</v>
          </cell>
          <cell r="G5850">
            <v>2850</v>
          </cell>
          <cell r="H5850">
            <v>-308.75</v>
          </cell>
          <cell r="I5850">
            <v>2541.25</v>
          </cell>
        </row>
        <row r="5851">
          <cell r="A5851">
            <v>40004153</v>
          </cell>
          <cell r="B5851" t="str">
            <v>0</v>
          </cell>
          <cell r="C5851" t="str">
            <v>CIP1</v>
          </cell>
          <cell r="D5851" t="str">
            <v>M004</v>
          </cell>
          <cell r="E5851">
            <v>44173</v>
          </cell>
          <cell r="F5851" t="str">
            <v>Worker Chair</v>
          </cell>
          <cell r="G5851">
            <v>2850</v>
          </cell>
          <cell r="H5851">
            <v>-308.75</v>
          </cell>
          <cell r="I5851">
            <v>2541.25</v>
          </cell>
        </row>
        <row r="5852">
          <cell r="A5852">
            <v>40004154</v>
          </cell>
          <cell r="B5852" t="str">
            <v>0</v>
          </cell>
          <cell r="C5852" t="str">
            <v>CIP1</v>
          </cell>
          <cell r="D5852" t="str">
            <v>M004</v>
          </cell>
          <cell r="E5852">
            <v>44173</v>
          </cell>
          <cell r="F5852" t="str">
            <v>Worker Chair</v>
          </cell>
          <cell r="G5852">
            <v>2850</v>
          </cell>
          <cell r="H5852">
            <v>-308.75</v>
          </cell>
          <cell r="I5852">
            <v>2541.25</v>
          </cell>
        </row>
        <row r="5853">
          <cell r="A5853">
            <v>40004155</v>
          </cell>
          <cell r="B5853" t="str">
            <v>0</v>
          </cell>
          <cell r="C5853" t="str">
            <v>CIP1</v>
          </cell>
          <cell r="D5853" t="str">
            <v>M004</v>
          </cell>
          <cell r="E5853">
            <v>44173</v>
          </cell>
          <cell r="F5853" t="str">
            <v>Worker Chair</v>
          </cell>
          <cell r="G5853">
            <v>2850</v>
          </cell>
          <cell r="H5853">
            <v>-308.75</v>
          </cell>
          <cell r="I5853">
            <v>2541.25</v>
          </cell>
        </row>
        <row r="5854">
          <cell r="A5854">
            <v>40004156</v>
          </cell>
          <cell r="B5854" t="str">
            <v>0</v>
          </cell>
          <cell r="C5854" t="str">
            <v>CIP1</v>
          </cell>
          <cell r="D5854" t="str">
            <v>M004</v>
          </cell>
          <cell r="E5854">
            <v>44173</v>
          </cell>
          <cell r="F5854" t="str">
            <v>Worker Chair</v>
          </cell>
          <cell r="G5854">
            <v>2850</v>
          </cell>
          <cell r="H5854">
            <v>-308.75</v>
          </cell>
          <cell r="I5854">
            <v>2541.25</v>
          </cell>
        </row>
        <row r="5855">
          <cell r="A5855">
            <v>40004157</v>
          </cell>
          <cell r="B5855" t="str">
            <v>0</v>
          </cell>
          <cell r="C5855" t="str">
            <v>CIP1</v>
          </cell>
          <cell r="D5855" t="str">
            <v>M004</v>
          </cell>
          <cell r="E5855">
            <v>44173</v>
          </cell>
          <cell r="F5855" t="str">
            <v>Worker Chair</v>
          </cell>
          <cell r="G5855">
            <v>2850</v>
          </cell>
          <cell r="H5855">
            <v>-308.75</v>
          </cell>
          <cell r="I5855">
            <v>2541.25</v>
          </cell>
        </row>
        <row r="5856">
          <cell r="A5856">
            <v>40004158</v>
          </cell>
          <cell r="B5856" t="str">
            <v>0</v>
          </cell>
          <cell r="C5856" t="str">
            <v>CIP1</v>
          </cell>
          <cell r="D5856" t="str">
            <v>M004</v>
          </cell>
          <cell r="E5856">
            <v>44173</v>
          </cell>
          <cell r="F5856" t="str">
            <v>Worker Chair</v>
          </cell>
          <cell r="G5856">
            <v>2850</v>
          </cell>
          <cell r="H5856">
            <v>-308.75</v>
          </cell>
          <cell r="I5856">
            <v>2541.25</v>
          </cell>
        </row>
        <row r="5857">
          <cell r="A5857">
            <v>40004159</v>
          </cell>
          <cell r="B5857" t="str">
            <v>0</v>
          </cell>
          <cell r="C5857" t="str">
            <v>CIP1</v>
          </cell>
          <cell r="D5857" t="str">
            <v>M004</v>
          </cell>
          <cell r="E5857">
            <v>44173</v>
          </cell>
          <cell r="F5857" t="str">
            <v>Worker Chair</v>
          </cell>
          <cell r="G5857">
            <v>2850</v>
          </cell>
          <cell r="H5857">
            <v>-308.75</v>
          </cell>
          <cell r="I5857">
            <v>2541.25</v>
          </cell>
        </row>
        <row r="5858">
          <cell r="A5858">
            <v>40004160</v>
          </cell>
          <cell r="B5858" t="str">
            <v>0</v>
          </cell>
          <cell r="C5858" t="str">
            <v>CIP1</v>
          </cell>
          <cell r="D5858" t="str">
            <v>M004</v>
          </cell>
          <cell r="E5858">
            <v>44173</v>
          </cell>
          <cell r="F5858" t="str">
            <v>Worker Chair</v>
          </cell>
          <cell r="G5858">
            <v>2850</v>
          </cell>
          <cell r="H5858">
            <v>-308.75</v>
          </cell>
          <cell r="I5858">
            <v>2541.25</v>
          </cell>
        </row>
        <row r="5859">
          <cell r="A5859">
            <v>40004161</v>
          </cell>
          <cell r="B5859" t="str">
            <v>0</v>
          </cell>
          <cell r="C5859" t="str">
            <v>CIP1</v>
          </cell>
          <cell r="D5859" t="str">
            <v>M004</v>
          </cell>
          <cell r="E5859">
            <v>44173</v>
          </cell>
          <cell r="F5859" t="str">
            <v>Worker Chair</v>
          </cell>
          <cell r="G5859">
            <v>2850</v>
          </cell>
          <cell r="H5859">
            <v>-308.75</v>
          </cell>
          <cell r="I5859">
            <v>2541.25</v>
          </cell>
        </row>
        <row r="5860">
          <cell r="A5860">
            <v>40004162</v>
          </cell>
          <cell r="B5860" t="str">
            <v>0</v>
          </cell>
          <cell r="C5860" t="str">
            <v>CIP1</v>
          </cell>
          <cell r="D5860" t="str">
            <v>M004</v>
          </cell>
          <cell r="E5860">
            <v>44173</v>
          </cell>
          <cell r="F5860" t="str">
            <v>Worker Chair</v>
          </cell>
          <cell r="G5860">
            <v>2850</v>
          </cell>
          <cell r="H5860">
            <v>-308.75</v>
          </cell>
          <cell r="I5860">
            <v>2541.25</v>
          </cell>
        </row>
        <row r="5861">
          <cell r="A5861">
            <v>40004163</v>
          </cell>
          <cell r="B5861" t="str">
            <v>0</v>
          </cell>
          <cell r="C5861" t="str">
            <v>CIP1</v>
          </cell>
          <cell r="D5861" t="str">
            <v>M004</v>
          </cell>
          <cell r="E5861">
            <v>44173</v>
          </cell>
          <cell r="F5861" t="str">
            <v>Worker Chair</v>
          </cell>
          <cell r="G5861">
            <v>2850</v>
          </cell>
          <cell r="H5861">
            <v>-308.75</v>
          </cell>
          <cell r="I5861">
            <v>2541.25</v>
          </cell>
        </row>
        <row r="5862">
          <cell r="A5862">
            <v>40004164</v>
          </cell>
          <cell r="B5862" t="str">
            <v>0</v>
          </cell>
          <cell r="C5862" t="str">
            <v>CIP1</v>
          </cell>
          <cell r="D5862" t="str">
            <v>M004</v>
          </cell>
          <cell r="E5862">
            <v>44173</v>
          </cell>
          <cell r="F5862" t="str">
            <v>Worker Chair</v>
          </cell>
          <cell r="G5862">
            <v>2850</v>
          </cell>
          <cell r="H5862">
            <v>-308.75</v>
          </cell>
          <cell r="I5862">
            <v>2541.25</v>
          </cell>
        </row>
        <row r="5863">
          <cell r="A5863">
            <v>40004165</v>
          </cell>
          <cell r="B5863" t="str">
            <v>0</v>
          </cell>
          <cell r="C5863" t="str">
            <v>CIP1</v>
          </cell>
          <cell r="D5863" t="str">
            <v>M004</v>
          </cell>
          <cell r="E5863">
            <v>44173</v>
          </cell>
          <cell r="F5863" t="str">
            <v>Worker Chair</v>
          </cell>
          <cell r="G5863">
            <v>2850</v>
          </cell>
          <cell r="H5863">
            <v>-308.75</v>
          </cell>
          <cell r="I5863">
            <v>2541.25</v>
          </cell>
        </row>
        <row r="5864">
          <cell r="A5864">
            <v>40004166</v>
          </cell>
          <cell r="B5864" t="str">
            <v>0</v>
          </cell>
          <cell r="C5864" t="str">
            <v>CIP1</v>
          </cell>
          <cell r="D5864" t="str">
            <v>M004</v>
          </cell>
          <cell r="E5864">
            <v>44173</v>
          </cell>
          <cell r="F5864" t="str">
            <v>Worker Chair</v>
          </cell>
          <cell r="G5864">
            <v>2850</v>
          </cell>
          <cell r="H5864">
            <v>-308.75</v>
          </cell>
          <cell r="I5864">
            <v>2541.25</v>
          </cell>
        </row>
        <row r="5865">
          <cell r="A5865">
            <v>40004167</v>
          </cell>
          <cell r="B5865" t="str">
            <v>0</v>
          </cell>
          <cell r="C5865" t="str">
            <v>CIP1</v>
          </cell>
          <cell r="D5865" t="str">
            <v>M004</v>
          </cell>
          <cell r="E5865">
            <v>44173</v>
          </cell>
          <cell r="F5865" t="str">
            <v>Worker Chair</v>
          </cell>
          <cell r="G5865">
            <v>2850</v>
          </cell>
          <cell r="H5865">
            <v>-308.75</v>
          </cell>
          <cell r="I5865">
            <v>2541.25</v>
          </cell>
        </row>
        <row r="5866">
          <cell r="A5866">
            <v>40004168</v>
          </cell>
          <cell r="B5866" t="str">
            <v>0</v>
          </cell>
          <cell r="C5866" t="str">
            <v>CIP1</v>
          </cell>
          <cell r="D5866" t="str">
            <v>M004</v>
          </cell>
          <cell r="E5866">
            <v>44173</v>
          </cell>
          <cell r="F5866" t="str">
            <v>Worker Chair</v>
          </cell>
          <cell r="G5866">
            <v>2850</v>
          </cell>
          <cell r="H5866">
            <v>-308.75</v>
          </cell>
          <cell r="I5866">
            <v>2541.25</v>
          </cell>
        </row>
        <row r="5867">
          <cell r="A5867">
            <v>40004169</v>
          </cell>
          <cell r="B5867" t="str">
            <v>0</v>
          </cell>
          <cell r="C5867" t="str">
            <v>CIP1</v>
          </cell>
          <cell r="D5867" t="str">
            <v>M004</v>
          </cell>
          <cell r="E5867">
            <v>44173</v>
          </cell>
          <cell r="F5867" t="str">
            <v>Worker Chair</v>
          </cell>
          <cell r="G5867">
            <v>2850</v>
          </cell>
          <cell r="H5867">
            <v>-308.75</v>
          </cell>
          <cell r="I5867">
            <v>2541.25</v>
          </cell>
        </row>
        <row r="5868">
          <cell r="A5868">
            <v>40004170</v>
          </cell>
          <cell r="B5868" t="str">
            <v>0</v>
          </cell>
          <cell r="C5868" t="str">
            <v>CIP1</v>
          </cell>
          <cell r="D5868" t="str">
            <v>M004</v>
          </cell>
          <cell r="E5868">
            <v>44173</v>
          </cell>
          <cell r="F5868" t="str">
            <v>Worker Chair</v>
          </cell>
          <cell r="G5868">
            <v>2850</v>
          </cell>
          <cell r="H5868">
            <v>-308.75</v>
          </cell>
          <cell r="I5868">
            <v>2541.25</v>
          </cell>
        </row>
        <row r="5869">
          <cell r="A5869">
            <v>40004171</v>
          </cell>
          <cell r="B5869" t="str">
            <v>0</v>
          </cell>
          <cell r="C5869" t="str">
            <v>CIP1</v>
          </cell>
          <cell r="D5869" t="str">
            <v>M004</v>
          </cell>
          <cell r="E5869">
            <v>44173</v>
          </cell>
          <cell r="F5869" t="str">
            <v>Worker Chair</v>
          </cell>
          <cell r="G5869">
            <v>2850</v>
          </cell>
          <cell r="H5869">
            <v>-308.75</v>
          </cell>
          <cell r="I5869">
            <v>2541.25</v>
          </cell>
        </row>
        <row r="5870">
          <cell r="A5870">
            <v>40004172</v>
          </cell>
          <cell r="B5870" t="str">
            <v>0</v>
          </cell>
          <cell r="C5870" t="str">
            <v>CIP1</v>
          </cell>
          <cell r="D5870" t="str">
            <v>M004</v>
          </cell>
          <cell r="E5870">
            <v>44173</v>
          </cell>
          <cell r="F5870" t="str">
            <v>Worker Chair</v>
          </cell>
          <cell r="G5870">
            <v>2850</v>
          </cell>
          <cell r="H5870">
            <v>-308.75</v>
          </cell>
          <cell r="I5870">
            <v>2541.25</v>
          </cell>
        </row>
        <row r="5871">
          <cell r="A5871">
            <v>40004173</v>
          </cell>
          <cell r="B5871" t="str">
            <v>0</v>
          </cell>
          <cell r="C5871" t="str">
            <v>CIP1</v>
          </cell>
          <cell r="D5871" t="str">
            <v>M004</v>
          </cell>
          <cell r="E5871">
            <v>44173</v>
          </cell>
          <cell r="F5871" t="str">
            <v>Worker Chair</v>
          </cell>
          <cell r="G5871">
            <v>2850</v>
          </cell>
          <cell r="H5871">
            <v>-308.75</v>
          </cell>
          <cell r="I5871">
            <v>2541.25</v>
          </cell>
        </row>
        <row r="5872">
          <cell r="A5872">
            <v>40004174</v>
          </cell>
          <cell r="B5872" t="str">
            <v>0</v>
          </cell>
          <cell r="C5872" t="str">
            <v>CIP1</v>
          </cell>
          <cell r="D5872" t="str">
            <v>M004</v>
          </cell>
          <cell r="E5872">
            <v>44173</v>
          </cell>
          <cell r="F5872" t="str">
            <v>Worker Chair</v>
          </cell>
          <cell r="G5872">
            <v>2850</v>
          </cell>
          <cell r="H5872">
            <v>-308.75</v>
          </cell>
          <cell r="I5872">
            <v>2541.25</v>
          </cell>
        </row>
        <row r="5873">
          <cell r="A5873">
            <v>40004175</v>
          </cell>
          <cell r="B5873" t="str">
            <v>0</v>
          </cell>
          <cell r="C5873" t="str">
            <v>CIP1</v>
          </cell>
          <cell r="D5873" t="str">
            <v>M004</v>
          </cell>
          <cell r="E5873">
            <v>44173</v>
          </cell>
          <cell r="F5873" t="str">
            <v>Worker Chair</v>
          </cell>
          <cell r="G5873">
            <v>2850</v>
          </cell>
          <cell r="H5873">
            <v>-308.75</v>
          </cell>
          <cell r="I5873">
            <v>2541.25</v>
          </cell>
        </row>
        <row r="5874">
          <cell r="A5874">
            <v>40004176</v>
          </cell>
          <cell r="B5874" t="str">
            <v>0</v>
          </cell>
          <cell r="C5874" t="str">
            <v>CIP1</v>
          </cell>
          <cell r="D5874" t="str">
            <v>M004</v>
          </cell>
          <cell r="E5874">
            <v>44173</v>
          </cell>
          <cell r="F5874" t="str">
            <v>Worker Chair</v>
          </cell>
          <cell r="G5874">
            <v>2850</v>
          </cell>
          <cell r="H5874">
            <v>-308.75</v>
          </cell>
          <cell r="I5874">
            <v>2541.25</v>
          </cell>
        </row>
        <row r="5875">
          <cell r="A5875">
            <v>40004177</v>
          </cell>
          <cell r="B5875" t="str">
            <v>0</v>
          </cell>
          <cell r="C5875" t="str">
            <v>CIP1</v>
          </cell>
          <cell r="D5875" t="str">
            <v>M004</v>
          </cell>
          <cell r="E5875">
            <v>44173</v>
          </cell>
          <cell r="F5875" t="str">
            <v>Worker Chair</v>
          </cell>
          <cell r="G5875">
            <v>2850</v>
          </cell>
          <cell r="H5875">
            <v>-308.75</v>
          </cell>
          <cell r="I5875">
            <v>2541.25</v>
          </cell>
        </row>
        <row r="5876">
          <cell r="A5876">
            <v>40004178</v>
          </cell>
          <cell r="B5876" t="str">
            <v>0</v>
          </cell>
          <cell r="C5876" t="str">
            <v>CIP1</v>
          </cell>
          <cell r="D5876" t="str">
            <v>M004</v>
          </cell>
          <cell r="E5876">
            <v>44173</v>
          </cell>
          <cell r="F5876" t="str">
            <v>Worker Chair</v>
          </cell>
          <cell r="G5876">
            <v>2850</v>
          </cell>
          <cell r="H5876">
            <v>-308.75</v>
          </cell>
          <cell r="I5876">
            <v>2541.25</v>
          </cell>
        </row>
        <row r="5877">
          <cell r="A5877">
            <v>40004179</v>
          </cell>
          <cell r="B5877" t="str">
            <v>0</v>
          </cell>
          <cell r="C5877" t="str">
            <v>CIP1</v>
          </cell>
          <cell r="D5877" t="str">
            <v>M004</v>
          </cell>
          <cell r="E5877">
            <v>44173</v>
          </cell>
          <cell r="F5877" t="str">
            <v>Worker Chair</v>
          </cell>
          <cell r="G5877">
            <v>2850</v>
          </cell>
          <cell r="H5877">
            <v>-308.75</v>
          </cell>
          <cell r="I5877">
            <v>2541.25</v>
          </cell>
        </row>
        <row r="5878">
          <cell r="A5878">
            <v>40004180</v>
          </cell>
          <cell r="B5878" t="str">
            <v>0</v>
          </cell>
          <cell r="C5878" t="str">
            <v>CIP1</v>
          </cell>
          <cell r="D5878" t="str">
            <v>M004</v>
          </cell>
          <cell r="E5878">
            <v>44173</v>
          </cell>
          <cell r="F5878" t="str">
            <v>Worker Chair</v>
          </cell>
          <cell r="G5878">
            <v>2850</v>
          </cell>
          <cell r="H5878">
            <v>-308.75</v>
          </cell>
          <cell r="I5878">
            <v>2541.25</v>
          </cell>
        </row>
        <row r="5879">
          <cell r="A5879">
            <v>40004181</v>
          </cell>
          <cell r="B5879" t="str">
            <v>0</v>
          </cell>
          <cell r="C5879" t="str">
            <v>CIP1</v>
          </cell>
          <cell r="D5879" t="str">
            <v>M004</v>
          </cell>
          <cell r="E5879">
            <v>44173</v>
          </cell>
          <cell r="F5879" t="str">
            <v>Worker Chair</v>
          </cell>
          <cell r="G5879">
            <v>2850</v>
          </cell>
          <cell r="H5879">
            <v>-308.75</v>
          </cell>
          <cell r="I5879">
            <v>2541.25</v>
          </cell>
        </row>
        <row r="5880">
          <cell r="A5880">
            <v>40004182</v>
          </cell>
          <cell r="B5880" t="str">
            <v>0</v>
          </cell>
          <cell r="C5880" t="str">
            <v>CIP1</v>
          </cell>
          <cell r="D5880" t="str">
            <v>M004</v>
          </cell>
          <cell r="E5880">
            <v>44173</v>
          </cell>
          <cell r="F5880" t="str">
            <v>Worker Chair</v>
          </cell>
          <cell r="G5880">
            <v>2850</v>
          </cell>
          <cell r="H5880">
            <v>-308.75</v>
          </cell>
          <cell r="I5880">
            <v>2541.25</v>
          </cell>
        </row>
        <row r="5881">
          <cell r="A5881">
            <v>40004183</v>
          </cell>
          <cell r="B5881" t="str">
            <v>0</v>
          </cell>
          <cell r="C5881" t="str">
            <v>CIP1</v>
          </cell>
          <cell r="D5881" t="str">
            <v>M004</v>
          </cell>
          <cell r="E5881">
            <v>44173</v>
          </cell>
          <cell r="F5881" t="str">
            <v>Worker Chair</v>
          </cell>
          <cell r="G5881">
            <v>2850</v>
          </cell>
          <cell r="H5881">
            <v>-308.75</v>
          </cell>
          <cell r="I5881">
            <v>2541.25</v>
          </cell>
        </row>
        <row r="5882">
          <cell r="A5882">
            <v>40004184</v>
          </cell>
          <cell r="B5882" t="str">
            <v>0</v>
          </cell>
          <cell r="C5882" t="str">
            <v>CIP1</v>
          </cell>
          <cell r="D5882" t="str">
            <v>M004</v>
          </cell>
          <cell r="E5882">
            <v>44173</v>
          </cell>
          <cell r="F5882" t="str">
            <v>Worker Chair</v>
          </cell>
          <cell r="G5882">
            <v>2850</v>
          </cell>
          <cell r="H5882">
            <v>-308.75</v>
          </cell>
          <cell r="I5882">
            <v>2541.25</v>
          </cell>
        </row>
        <row r="5883">
          <cell r="A5883">
            <v>40004185</v>
          </cell>
          <cell r="B5883" t="str">
            <v>0</v>
          </cell>
          <cell r="C5883" t="str">
            <v>CIP1</v>
          </cell>
          <cell r="D5883" t="str">
            <v>M004</v>
          </cell>
          <cell r="E5883">
            <v>44173</v>
          </cell>
          <cell r="F5883" t="str">
            <v>Worker Chair</v>
          </cell>
          <cell r="G5883">
            <v>2850</v>
          </cell>
          <cell r="H5883">
            <v>-308.75</v>
          </cell>
          <cell r="I5883">
            <v>2541.25</v>
          </cell>
        </row>
        <row r="5884">
          <cell r="A5884">
            <v>40004186</v>
          </cell>
          <cell r="B5884" t="str">
            <v>0</v>
          </cell>
          <cell r="C5884" t="str">
            <v>CIP1</v>
          </cell>
          <cell r="D5884" t="str">
            <v>M004</v>
          </cell>
          <cell r="E5884">
            <v>44173</v>
          </cell>
          <cell r="F5884" t="str">
            <v>Worker Chair</v>
          </cell>
          <cell r="G5884">
            <v>2850</v>
          </cell>
          <cell r="H5884">
            <v>-308.75</v>
          </cell>
          <cell r="I5884">
            <v>2541.25</v>
          </cell>
        </row>
        <row r="5885">
          <cell r="A5885">
            <v>40004187</v>
          </cell>
          <cell r="B5885" t="str">
            <v>0</v>
          </cell>
          <cell r="C5885" t="str">
            <v>CIP1</v>
          </cell>
          <cell r="D5885" t="str">
            <v>M004</v>
          </cell>
          <cell r="E5885">
            <v>44173</v>
          </cell>
          <cell r="F5885" t="str">
            <v>Worker Chair</v>
          </cell>
          <cell r="G5885">
            <v>2850</v>
          </cell>
          <cell r="H5885">
            <v>-308.75</v>
          </cell>
          <cell r="I5885">
            <v>2541.25</v>
          </cell>
        </row>
        <row r="5886">
          <cell r="A5886">
            <v>40004188</v>
          </cell>
          <cell r="B5886" t="str">
            <v>0</v>
          </cell>
          <cell r="C5886" t="str">
            <v>CIP1</v>
          </cell>
          <cell r="D5886" t="str">
            <v>M004</v>
          </cell>
          <cell r="E5886">
            <v>44173</v>
          </cell>
          <cell r="F5886" t="str">
            <v>Worker Chair</v>
          </cell>
          <cell r="G5886">
            <v>2850</v>
          </cell>
          <cell r="H5886">
            <v>-308.75</v>
          </cell>
          <cell r="I5886">
            <v>2541.25</v>
          </cell>
        </row>
        <row r="5887">
          <cell r="A5887">
            <v>40004189</v>
          </cell>
          <cell r="B5887" t="str">
            <v>0</v>
          </cell>
          <cell r="C5887" t="str">
            <v>CIP1</v>
          </cell>
          <cell r="D5887" t="str">
            <v>M004</v>
          </cell>
          <cell r="E5887">
            <v>44173</v>
          </cell>
          <cell r="F5887" t="str">
            <v>Worker Chair</v>
          </cell>
          <cell r="G5887">
            <v>2850</v>
          </cell>
          <cell r="H5887">
            <v>-308.75</v>
          </cell>
          <cell r="I5887">
            <v>2541.25</v>
          </cell>
        </row>
        <row r="5888">
          <cell r="A5888">
            <v>40004190</v>
          </cell>
          <cell r="B5888" t="str">
            <v>0</v>
          </cell>
          <cell r="C5888" t="str">
            <v>CIP1</v>
          </cell>
          <cell r="D5888" t="str">
            <v>M004</v>
          </cell>
          <cell r="E5888">
            <v>44173</v>
          </cell>
          <cell r="F5888" t="str">
            <v>Worker Chair</v>
          </cell>
          <cell r="G5888">
            <v>2850</v>
          </cell>
          <cell r="H5888">
            <v>-308.75</v>
          </cell>
          <cell r="I5888">
            <v>2541.25</v>
          </cell>
        </row>
        <row r="5889">
          <cell r="A5889">
            <v>40004191</v>
          </cell>
          <cell r="B5889" t="str">
            <v>0</v>
          </cell>
          <cell r="C5889" t="str">
            <v>CIP1</v>
          </cell>
          <cell r="D5889" t="str">
            <v>M004</v>
          </cell>
          <cell r="E5889">
            <v>44173</v>
          </cell>
          <cell r="F5889" t="str">
            <v>Worker Chair</v>
          </cell>
          <cell r="G5889">
            <v>2850</v>
          </cell>
          <cell r="H5889">
            <v>-308.75</v>
          </cell>
          <cell r="I5889">
            <v>2541.25</v>
          </cell>
        </row>
        <row r="5890">
          <cell r="A5890">
            <v>40004192</v>
          </cell>
          <cell r="B5890" t="str">
            <v>0</v>
          </cell>
          <cell r="C5890" t="str">
            <v>CIP1</v>
          </cell>
          <cell r="D5890" t="str">
            <v>M004</v>
          </cell>
          <cell r="E5890">
            <v>44173</v>
          </cell>
          <cell r="F5890" t="str">
            <v>Worker Chair</v>
          </cell>
          <cell r="G5890">
            <v>2850</v>
          </cell>
          <cell r="H5890">
            <v>-308.75</v>
          </cell>
          <cell r="I5890">
            <v>2541.25</v>
          </cell>
        </row>
        <row r="5891">
          <cell r="A5891">
            <v>40004193</v>
          </cell>
          <cell r="B5891" t="str">
            <v>0</v>
          </cell>
          <cell r="C5891" t="str">
            <v>CIP1</v>
          </cell>
          <cell r="D5891" t="str">
            <v>M004</v>
          </cell>
          <cell r="E5891">
            <v>44173</v>
          </cell>
          <cell r="F5891" t="str">
            <v>Worker Chair</v>
          </cell>
          <cell r="G5891">
            <v>2850</v>
          </cell>
          <cell r="H5891">
            <v>-308.75</v>
          </cell>
          <cell r="I5891">
            <v>2541.25</v>
          </cell>
        </row>
        <row r="5892">
          <cell r="A5892">
            <v>40004194</v>
          </cell>
          <cell r="B5892" t="str">
            <v>0</v>
          </cell>
          <cell r="C5892" t="str">
            <v>CIP1</v>
          </cell>
          <cell r="D5892" t="str">
            <v>M004</v>
          </cell>
          <cell r="E5892">
            <v>44173</v>
          </cell>
          <cell r="F5892" t="str">
            <v>Worker Chair</v>
          </cell>
          <cell r="G5892">
            <v>2850</v>
          </cell>
          <cell r="H5892">
            <v>-308.75</v>
          </cell>
          <cell r="I5892">
            <v>2541.25</v>
          </cell>
        </row>
        <row r="5893">
          <cell r="A5893">
            <v>40004195</v>
          </cell>
          <cell r="B5893" t="str">
            <v>0</v>
          </cell>
          <cell r="C5893" t="str">
            <v>CIP1</v>
          </cell>
          <cell r="D5893" t="str">
            <v>M004</v>
          </cell>
          <cell r="E5893">
            <v>44173</v>
          </cell>
          <cell r="F5893" t="str">
            <v>Worker Chair</v>
          </cell>
          <cell r="G5893">
            <v>2850</v>
          </cell>
          <cell r="H5893">
            <v>-308.75</v>
          </cell>
          <cell r="I5893">
            <v>2541.25</v>
          </cell>
        </row>
        <row r="5894">
          <cell r="A5894">
            <v>40004196</v>
          </cell>
          <cell r="B5894" t="str">
            <v>0</v>
          </cell>
          <cell r="C5894" t="str">
            <v>CIP1</v>
          </cell>
          <cell r="D5894" t="str">
            <v>M004</v>
          </cell>
          <cell r="E5894">
            <v>44173</v>
          </cell>
          <cell r="F5894" t="str">
            <v>Worker Chair</v>
          </cell>
          <cell r="G5894">
            <v>2850</v>
          </cell>
          <cell r="H5894">
            <v>-308.75</v>
          </cell>
          <cell r="I5894">
            <v>2541.25</v>
          </cell>
        </row>
        <row r="5895">
          <cell r="A5895">
            <v>40004197</v>
          </cell>
          <cell r="B5895" t="str">
            <v>0</v>
          </cell>
          <cell r="C5895" t="str">
            <v>CIP1</v>
          </cell>
          <cell r="D5895" t="str">
            <v>M004</v>
          </cell>
          <cell r="E5895">
            <v>44173</v>
          </cell>
          <cell r="F5895" t="str">
            <v>Worker Chair</v>
          </cell>
          <cell r="G5895">
            <v>2850</v>
          </cell>
          <cell r="H5895">
            <v>-308.75</v>
          </cell>
          <cell r="I5895">
            <v>2541.25</v>
          </cell>
        </row>
        <row r="5896">
          <cell r="A5896">
            <v>40004198</v>
          </cell>
          <cell r="B5896" t="str">
            <v>0</v>
          </cell>
          <cell r="C5896" t="str">
            <v>CIP1</v>
          </cell>
          <cell r="D5896" t="str">
            <v>M004</v>
          </cell>
          <cell r="E5896">
            <v>44173</v>
          </cell>
          <cell r="F5896" t="str">
            <v>Worker Chair</v>
          </cell>
          <cell r="G5896">
            <v>2850</v>
          </cell>
          <cell r="H5896">
            <v>-308.75</v>
          </cell>
          <cell r="I5896">
            <v>2541.25</v>
          </cell>
        </row>
        <row r="5897">
          <cell r="A5897">
            <v>40004199</v>
          </cell>
          <cell r="B5897" t="str">
            <v>0</v>
          </cell>
          <cell r="C5897" t="str">
            <v>CIP1</v>
          </cell>
          <cell r="D5897" t="str">
            <v>M004</v>
          </cell>
          <cell r="E5897">
            <v>44173</v>
          </cell>
          <cell r="F5897" t="str">
            <v>Worker Chair</v>
          </cell>
          <cell r="G5897">
            <v>2850</v>
          </cell>
          <cell r="H5897">
            <v>-308.75</v>
          </cell>
          <cell r="I5897">
            <v>2541.25</v>
          </cell>
        </row>
        <row r="5898">
          <cell r="A5898">
            <v>40004200</v>
          </cell>
          <cell r="B5898" t="str">
            <v>0</v>
          </cell>
          <cell r="C5898" t="str">
            <v>CIP1</v>
          </cell>
          <cell r="D5898" t="str">
            <v>M004</v>
          </cell>
          <cell r="E5898">
            <v>44173</v>
          </cell>
          <cell r="F5898" t="str">
            <v>Worker Chair</v>
          </cell>
          <cell r="G5898">
            <v>2850</v>
          </cell>
          <cell r="H5898">
            <v>-308.75</v>
          </cell>
          <cell r="I5898">
            <v>2541.25</v>
          </cell>
        </row>
        <row r="5899">
          <cell r="A5899">
            <v>40004201</v>
          </cell>
          <cell r="B5899" t="str">
            <v>0</v>
          </cell>
          <cell r="C5899" t="str">
            <v>CIP1</v>
          </cell>
          <cell r="D5899" t="str">
            <v>M004</v>
          </cell>
          <cell r="E5899">
            <v>44173</v>
          </cell>
          <cell r="F5899" t="str">
            <v>Worker Chair</v>
          </cell>
          <cell r="G5899">
            <v>2850</v>
          </cell>
          <cell r="H5899">
            <v>-308.75</v>
          </cell>
          <cell r="I5899">
            <v>2541.25</v>
          </cell>
        </row>
        <row r="5900">
          <cell r="A5900">
            <v>40004202</v>
          </cell>
          <cell r="B5900" t="str">
            <v>0</v>
          </cell>
          <cell r="C5900" t="str">
            <v>CIP1</v>
          </cell>
          <cell r="D5900" t="str">
            <v>M004</v>
          </cell>
          <cell r="E5900">
            <v>44173</v>
          </cell>
          <cell r="F5900" t="str">
            <v>Worker Chair</v>
          </cell>
          <cell r="G5900">
            <v>2850</v>
          </cell>
          <cell r="H5900">
            <v>-308.75</v>
          </cell>
          <cell r="I5900">
            <v>2541.25</v>
          </cell>
        </row>
        <row r="5901">
          <cell r="A5901">
            <v>40004203</v>
          </cell>
          <cell r="B5901" t="str">
            <v>0</v>
          </cell>
          <cell r="C5901" t="str">
            <v>CIP1</v>
          </cell>
          <cell r="D5901" t="str">
            <v>M004</v>
          </cell>
          <cell r="E5901">
            <v>44173</v>
          </cell>
          <cell r="F5901" t="str">
            <v>Worker Chair</v>
          </cell>
          <cell r="G5901">
            <v>2850</v>
          </cell>
          <cell r="H5901">
            <v>-308.75</v>
          </cell>
          <cell r="I5901">
            <v>2541.25</v>
          </cell>
        </row>
        <row r="5902">
          <cell r="A5902">
            <v>40004204</v>
          </cell>
          <cell r="B5902" t="str">
            <v>0</v>
          </cell>
          <cell r="C5902" t="str">
            <v>CIP1</v>
          </cell>
          <cell r="D5902" t="str">
            <v>M004</v>
          </cell>
          <cell r="E5902">
            <v>44173</v>
          </cell>
          <cell r="F5902" t="str">
            <v>Worker Chair</v>
          </cell>
          <cell r="G5902">
            <v>2850</v>
          </cell>
          <cell r="H5902">
            <v>-308.75</v>
          </cell>
          <cell r="I5902">
            <v>2541.25</v>
          </cell>
        </row>
        <row r="5903">
          <cell r="A5903">
            <v>40004205</v>
          </cell>
          <cell r="B5903" t="str">
            <v>0</v>
          </cell>
          <cell r="C5903" t="str">
            <v>CIP1</v>
          </cell>
          <cell r="D5903" t="str">
            <v>M004</v>
          </cell>
          <cell r="E5903">
            <v>44173</v>
          </cell>
          <cell r="F5903" t="str">
            <v>Worker Chair</v>
          </cell>
          <cell r="G5903">
            <v>2850</v>
          </cell>
          <cell r="H5903">
            <v>-308.75</v>
          </cell>
          <cell r="I5903">
            <v>2541.25</v>
          </cell>
        </row>
        <row r="5904">
          <cell r="A5904">
            <v>40004206</v>
          </cell>
          <cell r="B5904" t="str">
            <v>0</v>
          </cell>
          <cell r="C5904" t="str">
            <v>CIP1</v>
          </cell>
          <cell r="D5904" t="str">
            <v>M004</v>
          </cell>
          <cell r="E5904">
            <v>44173</v>
          </cell>
          <cell r="F5904" t="str">
            <v>Worker Chair</v>
          </cell>
          <cell r="G5904">
            <v>2850</v>
          </cell>
          <cell r="H5904">
            <v>-308.75</v>
          </cell>
          <cell r="I5904">
            <v>2541.25</v>
          </cell>
        </row>
        <row r="5905">
          <cell r="A5905">
            <v>40004207</v>
          </cell>
          <cell r="B5905" t="str">
            <v>0</v>
          </cell>
          <cell r="C5905" t="str">
            <v>CIP1</v>
          </cell>
          <cell r="D5905" t="str">
            <v>M004</v>
          </cell>
          <cell r="E5905">
            <v>44173</v>
          </cell>
          <cell r="F5905" t="str">
            <v>Worker Chair</v>
          </cell>
          <cell r="G5905">
            <v>2850</v>
          </cell>
          <cell r="H5905">
            <v>-308.75</v>
          </cell>
          <cell r="I5905">
            <v>2541.25</v>
          </cell>
        </row>
        <row r="5906">
          <cell r="A5906">
            <v>40004208</v>
          </cell>
          <cell r="B5906" t="str">
            <v>0</v>
          </cell>
          <cell r="C5906" t="str">
            <v>CIP1</v>
          </cell>
          <cell r="D5906" t="str">
            <v>M004</v>
          </cell>
          <cell r="E5906">
            <v>44173</v>
          </cell>
          <cell r="F5906" t="str">
            <v>Worker Chair</v>
          </cell>
          <cell r="G5906">
            <v>2850</v>
          </cell>
          <cell r="H5906">
            <v>-308.75</v>
          </cell>
          <cell r="I5906">
            <v>2541.25</v>
          </cell>
        </row>
        <row r="5907">
          <cell r="A5907">
            <v>40004209</v>
          </cell>
          <cell r="B5907" t="str">
            <v>0</v>
          </cell>
          <cell r="C5907" t="str">
            <v>CIP1</v>
          </cell>
          <cell r="D5907" t="str">
            <v>M004</v>
          </cell>
          <cell r="E5907">
            <v>44173</v>
          </cell>
          <cell r="F5907" t="str">
            <v>Worker Chair</v>
          </cell>
          <cell r="G5907">
            <v>2850</v>
          </cell>
          <cell r="H5907">
            <v>-308.75</v>
          </cell>
          <cell r="I5907">
            <v>2541.25</v>
          </cell>
        </row>
        <row r="5908">
          <cell r="A5908">
            <v>40004210</v>
          </cell>
          <cell r="B5908" t="str">
            <v>0</v>
          </cell>
          <cell r="C5908" t="str">
            <v>CIP1</v>
          </cell>
          <cell r="D5908" t="str">
            <v>M004</v>
          </cell>
          <cell r="E5908">
            <v>44173</v>
          </cell>
          <cell r="F5908" t="str">
            <v>Worker Chair</v>
          </cell>
          <cell r="G5908">
            <v>2850</v>
          </cell>
          <cell r="H5908">
            <v>-308.75</v>
          </cell>
          <cell r="I5908">
            <v>2541.25</v>
          </cell>
        </row>
        <row r="5909">
          <cell r="A5909">
            <v>40004211</v>
          </cell>
          <cell r="B5909" t="str">
            <v>0</v>
          </cell>
          <cell r="C5909" t="str">
            <v>CIP1</v>
          </cell>
          <cell r="D5909" t="str">
            <v>M004</v>
          </cell>
          <cell r="E5909">
            <v>44173</v>
          </cell>
          <cell r="F5909" t="str">
            <v>Worker Chair</v>
          </cell>
          <cell r="G5909">
            <v>2850</v>
          </cell>
          <cell r="H5909">
            <v>-308.75</v>
          </cell>
          <cell r="I5909">
            <v>2541.25</v>
          </cell>
        </row>
        <row r="5910">
          <cell r="A5910">
            <v>40004212</v>
          </cell>
          <cell r="B5910" t="str">
            <v>0</v>
          </cell>
          <cell r="C5910" t="str">
            <v>CIP1</v>
          </cell>
          <cell r="D5910" t="str">
            <v>M004</v>
          </cell>
          <cell r="E5910">
            <v>44173</v>
          </cell>
          <cell r="F5910" t="str">
            <v>Worker Chair</v>
          </cell>
          <cell r="G5910">
            <v>2850</v>
          </cell>
          <cell r="H5910">
            <v>-308.75</v>
          </cell>
          <cell r="I5910">
            <v>2541.25</v>
          </cell>
        </row>
        <row r="5911">
          <cell r="A5911">
            <v>40004213</v>
          </cell>
          <cell r="B5911" t="str">
            <v>0</v>
          </cell>
          <cell r="C5911" t="str">
            <v>CIP1</v>
          </cell>
          <cell r="D5911" t="str">
            <v>M004</v>
          </cell>
          <cell r="E5911">
            <v>44173</v>
          </cell>
          <cell r="F5911" t="str">
            <v>Worker Chair</v>
          </cell>
          <cell r="G5911">
            <v>2850</v>
          </cell>
          <cell r="H5911">
            <v>-308.75</v>
          </cell>
          <cell r="I5911">
            <v>2541.25</v>
          </cell>
        </row>
        <row r="5912">
          <cell r="A5912">
            <v>40004214</v>
          </cell>
          <cell r="B5912" t="str">
            <v>0</v>
          </cell>
          <cell r="C5912" t="str">
            <v>CIP1</v>
          </cell>
          <cell r="D5912" t="str">
            <v>M004</v>
          </cell>
          <cell r="E5912">
            <v>44173</v>
          </cell>
          <cell r="F5912" t="str">
            <v>Worker Chair</v>
          </cell>
          <cell r="G5912">
            <v>2850</v>
          </cell>
          <cell r="H5912">
            <v>-308.75</v>
          </cell>
          <cell r="I5912">
            <v>2541.25</v>
          </cell>
        </row>
        <row r="5913">
          <cell r="A5913">
            <v>40004215</v>
          </cell>
          <cell r="B5913" t="str">
            <v>0</v>
          </cell>
          <cell r="C5913" t="str">
            <v>CIP1</v>
          </cell>
          <cell r="D5913" t="str">
            <v>M004</v>
          </cell>
          <cell r="E5913">
            <v>44173</v>
          </cell>
          <cell r="F5913" t="str">
            <v>Worker Chair</v>
          </cell>
          <cell r="G5913">
            <v>2850</v>
          </cell>
          <cell r="H5913">
            <v>-308.75</v>
          </cell>
          <cell r="I5913">
            <v>2541.25</v>
          </cell>
        </row>
        <row r="5914">
          <cell r="A5914">
            <v>40004216</v>
          </cell>
          <cell r="B5914" t="str">
            <v>0</v>
          </cell>
          <cell r="C5914" t="str">
            <v>CIP1</v>
          </cell>
          <cell r="D5914" t="str">
            <v>M004</v>
          </cell>
          <cell r="E5914">
            <v>44173</v>
          </cell>
          <cell r="F5914" t="str">
            <v>Worker Chair</v>
          </cell>
          <cell r="G5914">
            <v>2850</v>
          </cell>
          <cell r="H5914">
            <v>-308.75</v>
          </cell>
          <cell r="I5914">
            <v>2541.25</v>
          </cell>
        </row>
        <row r="5915">
          <cell r="A5915">
            <v>40004217</v>
          </cell>
          <cell r="B5915" t="str">
            <v>0</v>
          </cell>
          <cell r="C5915" t="str">
            <v>CIP1</v>
          </cell>
          <cell r="D5915" t="str">
            <v>M004</v>
          </cell>
          <cell r="E5915">
            <v>44173</v>
          </cell>
          <cell r="F5915" t="str">
            <v>Worker Chair</v>
          </cell>
          <cell r="G5915">
            <v>2850</v>
          </cell>
          <cell r="H5915">
            <v>-308.75</v>
          </cell>
          <cell r="I5915">
            <v>2541.25</v>
          </cell>
        </row>
        <row r="5916">
          <cell r="A5916">
            <v>40004218</v>
          </cell>
          <cell r="B5916" t="str">
            <v>0</v>
          </cell>
          <cell r="C5916" t="str">
            <v>CIP1</v>
          </cell>
          <cell r="D5916" t="str">
            <v>M004</v>
          </cell>
          <cell r="E5916">
            <v>44173</v>
          </cell>
          <cell r="F5916" t="str">
            <v>Worker Chair</v>
          </cell>
          <cell r="G5916">
            <v>2850</v>
          </cell>
          <cell r="H5916">
            <v>-308.75</v>
          </cell>
          <cell r="I5916">
            <v>2541.25</v>
          </cell>
        </row>
        <row r="5917">
          <cell r="A5917">
            <v>40004219</v>
          </cell>
          <cell r="B5917" t="str">
            <v>0</v>
          </cell>
          <cell r="C5917" t="str">
            <v>CIP1</v>
          </cell>
          <cell r="D5917" t="str">
            <v>M004</v>
          </cell>
          <cell r="E5917">
            <v>44173</v>
          </cell>
          <cell r="F5917" t="str">
            <v>Worker Chair</v>
          </cell>
          <cell r="G5917">
            <v>2850</v>
          </cell>
          <cell r="H5917">
            <v>-308.75</v>
          </cell>
          <cell r="I5917">
            <v>2541.25</v>
          </cell>
        </row>
        <row r="5918">
          <cell r="A5918">
            <v>40004220</v>
          </cell>
          <cell r="B5918" t="str">
            <v>0</v>
          </cell>
          <cell r="C5918" t="str">
            <v>CIP1</v>
          </cell>
          <cell r="D5918" t="str">
            <v>M004</v>
          </cell>
          <cell r="E5918">
            <v>44173</v>
          </cell>
          <cell r="F5918" t="str">
            <v>Worker Chair</v>
          </cell>
          <cell r="G5918">
            <v>2850</v>
          </cell>
          <cell r="H5918">
            <v>-308.75</v>
          </cell>
          <cell r="I5918">
            <v>2541.25</v>
          </cell>
        </row>
        <row r="5919">
          <cell r="A5919">
            <v>40004221</v>
          </cell>
          <cell r="B5919" t="str">
            <v>0</v>
          </cell>
          <cell r="C5919" t="str">
            <v>CIP1</v>
          </cell>
          <cell r="D5919" t="str">
            <v>M004</v>
          </cell>
          <cell r="E5919">
            <v>44173</v>
          </cell>
          <cell r="F5919" t="str">
            <v>Worker Chair</v>
          </cell>
          <cell r="G5919">
            <v>2850</v>
          </cell>
          <cell r="H5919">
            <v>-308.75</v>
          </cell>
          <cell r="I5919">
            <v>2541.25</v>
          </cell>
        </row>
        <row r="5920">
          <cell r="A5920">
            <v>40004222</v>
          </cell>
          <cell r="B5920" t="str">
            <v>0</v>
          </cell>
          <cell r="C5920" t="str">
            <v>CIP1</v>
          </cell>
          <cell r="D5920" t="str">
            <v>M004</v>
          </cell>
          <cell r="E5920">
            <v>44173</v>
          </cell>
          <cell r="F5920" t="str">
            <v>Worker Chair</v>
          </cell>
          <cell r="G5920">
            <v>2850</v>
          </cell>
          <cell r="H5920">
            <v>-308.75</v>
          </cell>
          <cell r="I5920">
            <v>2541.25</v>
          </cell>
        </row>
        <row r="5921">
          <cell r="A5921">
            <v>40004223</v>
          </cell>
          <cell r="B5921" t="str">
            <v>0</v>
          </cell>
          <cell r="C5921" t="str">
            <v>CIP1</v>
          </cell>
          <cell r="D5921" t="str">
            <v>M004</v>
          </cell>
          <cell r="E5921">
            <v>44173</v>
          </cell>
          <cell r="F5921" t="str">
            <v>Worker Chair</v>
          </cell>
          <cell r="G5921">
            <v>2850</v>
          </cell>
          <cell r="H5921">
            <v>-308.75</v>
          </cell>
          <cell r="I5921">
            <v>2541.25</v>
          </cell>
        </row>
        <row r="5922">
          <cell r="A5922">
            <v>40004224</v>
          </cell>
          <cell r="B5922" t="str">
            <v>0</v>
          </cell>
          <cell r="C5922" t="str">
            <v>CIP1</v>
          </cell>
          <cell r="D5922" t="str">
            <v>M004</v>
          </cell>
          <cell r="E5922">
            <v>44173</v>
          </cell>
          <cell r="F5922" t="str">
            <v>Worker Chair</v>
          </cell>
          <cell r="G5922">
            <v>2850</v>
          </cell>
          <cell r="H5922">
            <v>-308.75</v>
          </cell>
          <cell r="I5922">
            <v>2541.25</v>
          </cell>
        </row>
        <row r="5923">
          <cell r="A5923">
            <v>40004225</v>
          </cell>
          <cell r="B5923" t="str">
            <v>0</v>
          </cell>
          <cell r="C5923" t="str">
            <v>CIP1</v>
          </cell>
          <cell r="D5923" t="str">
            <v>M004</v>
          </cell>
          <cell r="E5923">
            <v>44173</v>
          </cell>
          <cell r="F5923" t="str">
            <v>Worker Chair</v>
          </cell>
          <cell r="G5923">
            <v>2850</v>
          </cell>
          <cell r="H5923">
            <v>-308.75</v>
          </cell>
          <cell r="I5923">
            <v>2541.25</v>
          </cell>
        </row>
        <row r="5924">
          <cell r="A5924">
            <v>40004226</v>
          </cell>
          <cell r="B5924" t="str">
            <v>0</v>
          </cell>
          <cell r="C5924" t="str">
            <v>CIP1</v>
          </cell>
          <cell r="D5924" t="str">
            <v>M004</v>
          </cell>
          <cell r="E5924">
            <v>44173</v>
          </cell>
          <cell r="F5924" t="str">
            <v>Worker Chair</v>
          </cell>
          <cell r="G5924">
            <v>2850</v>
          </cell>
          <cell r="H5924">
            <v>-308.75</v>
          </cell>
          <cell r="I5924">
            <v>2541.25</v>
          </cell>
        </row>
        <row r="5925">
          <cell r="A5925">
            <v>40004227</v>
          </cell>
          <cell r="B5925" t="str">
            <v>0</v>
          </cell>
          <cell r="C5925" t="str">
            <v>CIP1</v>
          </cell>
          <cell r="D5925" t="str">
            <v>M004</v>
          </cell>
          <cell r="E5925">
            <v>44173</v>
          </cell>
          <cell r="F5925" t="str">
            <v>Worker Chair</v>
          </cell>
          <cell r="G5925">
            <v>2850</v>
          </cell>
          <cell r="H5925">
            <v>-308.75</v>
          </cell>
          <cell r="I5925">
            <v>2541.25</v>
          </cell>
        </row>
        <row r="5926">
          <cell r="A5926">
            <v>40004228</v>
          </cell>
          <cell r="B5926" t="str">
            <v>0</v>
          </cell>
          <cell r="C5926" t="str">
            <v>CIP1</v>
          </cell>
          <cell r="D5926" t="str">
            <v>M004</v>
          </cell>
          <cell r="E5926">
            <v>44173</v>
          </cell>
          <cell r="F5926" t="str">
            <v>Worker Chair</v>
          </cell>
          <cell r="G5926">
            <v>2850</v>
          </cell>
          <cell r="H5926">
            <v>-308.75</v>
          </cell>
          <cell r="I5926">
            <v>2541.25</v>
          </cell>
        </row>
        <row r="5927">
          <cell r="A5927">
            <v>40004229</v>
          </cell>
          <cell r="B5927" t="str">
            <v>0</v>
          </cell>
          <cell r="C5927" t="str">
            <v>CIP1</v>
          </cell>
          <cell r="D5927" t="str">
            <v>M004</v>
          </cell>
          <cell r="E5927">
            <v>44173</v>
          </cell>
          <cell r="F5927" t="str">
            <v>Worker Chair</v>
          </cell>
          <cell r="G5927">
            <v>2850</v>
          </cell>
          <cell r="H5927">
            <v>-308.75</v>
          </cell>
          <cell r="I5927">
            <v>2541.25</v>
          </cell>
        </row>
        <row r="5928">
          <cell r="A5928">
            <v>40004230</v>
          </cell>
          <cell r="B5928" t="str">
            <v>0</v>
          </cell>
          <cell r="C5928" t="str">
            <v>CIP1</v>
          </cell>
          <cell r="D5928" t="str">
            <v>M004</v>
          </cell>
          <cell r="E5928">
            <v>44173</v>
          </cell>
          <cell r="F5928" t="str">
            <v>Worker Chair</v>
          </cell>
          <cell r="G5928">
            <v>2850</v>
          </cell>
          <cell r="H5928">
            <v>-308.75</v>
          </cell>
          <cell r="I5928">
            <v>2541.25</v>
          </cell>
        </row>
        <row r="5929">
          <cell r="A5929">
            <v>40004231</v>
          </cell>
          <cell r="B5929" t="str">
            <v>0</v>
          </cell>
          <cell r="C5929" t="str">
            <v>CIP1</v>
          </cell>
          <cell r="D5929" t="str">
            <v>M004</v>
          </cell>
          <cell r="E5929">
            <v>44173</v>
          </cell>
          <cell r="F5929" t="str">
            <v>Worker Chair</v>
          </cell>
          <cell r="G5929">
            <v>2850</v>
          </cell>
          <cell r="H5929">
            <v>-308.75</v>
          </cell>
          <cell r="I5929">
            <v>2541.25</v>
          </cell>
        </row>
        <row r="5930">
          <cell r="A5930">
            <v>40004232</v>
          </cell>
          <cell r="B5930" t="str">
            <v>0</v>
          </cell>
          <cell r="C5930" t="str">
            <v>CIP1</v>
          </cell>
          <cell r="D5930" t="str">
            <v>M004</v>
          </cell>
          <cell r="E5930">
            <v>44173</v>
          </cell>
          <cell r="F5930" t="str">
            <v>Worker Chair</v>
          </cell>
          <cell r="G5930">
            <v>2850</v>
          </cell>
          <cell r="H5930">
            <v>-308.75</v>
          </cell>
          <cell r="I5930">
            <v>2541.25</v>
          </cell>
        </row>
        <row r="5931">
          <cell r="A5931">
            <v>40004233</v>
          </cell>
          <cell r="B5931" t="str">
            <v>0</v>
          </cell>
          <cell r="C5931" t="str">
            <v>CIP1</v>
          </cell>
          <cell r="D5931" t="str">
            <v>M004</v>
          </cell>
          <cell r="E5931">
            <v>44173</v>
          </cell>
          <cell r="F5931" t="str">
            <v>Worker Chair</v>
          </cell>
          <cell r="G5931">
            <v>2850</v>
          </cell>
          <cell r="H5931">
            <v>-308.75</v>
          </cell>
          <cell r="I5931">
            <v>2541.25</v>
          </cell>
        </row>
        <row r="5932">
          <cell r="A5932">
            <v>40004234</v>
          </cell>
          <cell r="B5932" t="str">
            <v>0</v>
          </cell>
          <cell r="C5932" t="str">
            <v>CIP1</v>
          </cell>
          <cell r="D5932" t="str">
            <v>M004</v>
          </cell>
          <cell r="E5932">
            <v>44173</v>
          </cell>
          <cell r="F5932" t="str">
            <v>Worker Chair</v>
          </cell>
          <cell r="G5932">
            <v>2850</v>
          </cell>
          <cell r="H5932">
            <v>-308.75</v>
          </cell>
          <cell r="I5932">
            <v>2541.25</v>
          </cell>
        </row>
        <row r="5933">
          <cell r="A5933">
            <v>40004235</v>
          </cell>
          <cell r="B5933" t="str">
            <v>0</v>
          </cell>
          <cell r="C5933" t="str">
            <v>CIP1</v>
          </cell>
          <cell r="D5933" t="str">
            <v>M004</v>
          </cell>
          <cell r="E5933">
            <v>44173</v>
          </cell>
          <cell r="F5933" t="str">
            <v>Worker Chair</v>
          </cell>
          <cell r="G5933">
            <v>2850</v>
          </cell>
          <cell r="H5933">
            <v>-308.75</v>
          </cell>
          <cell r="I5933">
            <v>2541.25</v>
          </cell>
        </row>
        <row r="5934">
          <cell r="A5934">
            <v>40004236</v>
          </cell>
          <cell r="B5934" t="str">
            <v>0</v>
          </cell>
          <cell r="C5934" t="str">
            <v>CIP1</v>
          </cell>
          <cell r="D5934" t="str">
            <v>M004</v>
          </cell>
          <cell r="E5934">
            <v>44173</v>
          </cell>
          <cell r="F5934" t="str">
            <v>Worker Chair</v>
          </cell>
          <cell r="G5934">
            <v>2850</v>
          </cell>
          <cell r="H5934">
            <v>-308.75</v>
          </cell>
          <cell r="I5934">
            <v>2541.25</v>
          </cell>
        </row>
        <row r="5935">
          <cell r="A5935">
            <v>40004237</v>
          </cell>
          <cell r="B5935" t="str">
            <v>0</v>
          </cell>
          <cell r="C5935" t="str">
            <v>CIP1</v>
          </cell>
          <cell r="D5935" t="str">
            <v>M004</v>
          </cell>
          <cell r="E5935">
            <v>44173</v>
          </cell>
          <cell r="F5935" t="str">
            <v>Worker Chair</v>
          </cell>
          <cell r="G5935">
            <v>2850</v>
          </cell>
          <cell r="H5935">
            <v>-308.75</v>
          </cell>
          <cell r="I5935">
            <v>2541.25</v>
          </cell>
        </row>
        <row r="5936">
          <cell r="A5936">
            <v>40004238</v>
          </cell>
          <cell r="B5936" t="str">
            <v>0</v>
          </cell>
          <cell r="C5936" t="str">
            <v>CIP1</v>
          </cell>
          <cell r="D5936" t="str">
            <v>M004</v>
          </cell>
          <cell r="E5936">
            <v>44173</v>
          </cell>
          <cell r="F5936" t="str">
            <v>Worker Chair</v>
          </cell>
          <cell r="G5936">
            <v>2850</v>
          </cell>
          <cell r="H5936">
            <v>-308.75</v>
          </cell>
          <cell r="I5936">
            <v>2541.25</v>
          </cell>
        </row>
        <row r="5937">
          <cell r="A5937">
            <v>40004239</v>
          </cell>
          <cell r="B5937" t="str">
            <v>0</v>
          </cell>
          <cell r="C5937" t="str">
            <v>CIP1</v>
          </cell>
          <cell r="D5937" t="str">
            <v>M004</v>
          </cell>
          <cell r="E5937">
            <v>44173</v>
          </cell>
          <cell r="F5937" t="str">
            <v>Worker Chair</v>
          </cell>
          <cell r="G5937">
            <v>2850</v>
          </cell>
          <cell r="H5937">
            <v>-308.75</v>
          </cell>
          <cell r="I5937">
            <v>2541.25</v>
          </cell>
        </row>
        <row r="5938">
          <cell r="A5938">
            <v>40004240</v>
          </cell>
          <cell r="B5938" t="str">
            <v>0</v>
          </cell>
          <cell r="C5938" t="str">
            <v>CIP1</v>
          </cell>
          <cell r="D5938" t="str">
            <v>M004</v>
          </cell>
          <cell r="E5938">
            <v>44173</v>
          </cell>
          <cell r="F5938" t="str">
            <v>Worker Chair</v>
          </cell>
          <cell r="G5938">
            <v>2850</v>
          </cell>
          <cell r="H5938">
            <v>-308.75</v>
          </cell>
          <cell r="I5938">
            <v>2541.25</v>
          </cell>
        </row>
        <row r="5939">
          <cell r="A5939">
            <v>40004241</v>
          </cell>
          <cell r="B5939" t="str">
            <v>0</v>
          </cell>
          <cell r="C5939" t="str">
            <v>CIP1</v>
          </cell>
          <cell r="D5939" t="str">
            <v>M004</v>
          </cell>
          <cell r="E5939">
            <v>44173</v>
          </cell>
          <cell r="F5939" t="str">
            <v>Worker Chair</v>
          </cell>
          <cell r="G5939">
            <v>2850</v>
          </cell>
          <cell r="H5939">
            <v>-308.75</v>
          </cell>
          <cell r="I5939">
            <v>2541.25</v>
          </cell>
        </row>
        <row r="5940">
          <cell r="A5940">
            <v>40004242</v>
          </cell>
          <cell r="B5940" t="str">
            <v>0</v>
          </cell>
          <cell r="C5940" t="str">
            <v>CIP1</v>
          </cell>
          <cell r="D5940" t="str">
            <v>M004</v>
          </cell>
          <cell r="E5940">
            <v>44173</v>
          </cell>
          <cell r="F5940" t="str">
            <v>Worker Chair</v>
          </cell>
          <cell r="G5940">
            <v>2850</v>
          </cell>
          <cell r="H5940">
            <v>-308.75</v>
          </cell>
          <cell r="I5940">
            <v>2541.25</v>
          </cell>
        </row>
        <row r="5941">
          <cell r="A5941">
            <v>40004243</v>
          </cell>
          <cell r="B5941" t="str">
            <v>0</v>
          </cell>
          <cell r="C5941" t="str">
            <v>CIP1</v>
          </cell>
          <cell r="D5941" t="str">
            <v>M004</v>
          </cell>
          <cell r="E5941">
            <v>44173</v>
          </cell>
          <cell r="F5941" t="str">
            <v>Worker Chair</v>
          </cell>
          <cell r="G5941">
            <v>2850</v>
          </cell>
          <cell r="H5941">
            <v>-308.75</v>
          </cell>
          <cell r="I5941">
            <v>2541.25</v>
          </cell>
        </row>
        <row r="5942">
          <cell r="A5942">
            <v>40004244</v>
          </cell>
          <cell r="B5942" t="str">
            <v>0</v>
          </cell>
          <cell r="C5942" t="str">
            <v>CIP1</v>
          </cell>
          <cell r="D5942" t="str">
            <v>M004</v>
          </cell>
          <cell r="E5942">
            <v>44173</v>
          </cell>
          <cell r="F5942" t="str">
            <v>Worker Chair</v>
          </cell>
          <cell r="G5942">
            <v>2850</v>
          </cell>
          <cell r="H5942">
            <v>-308.75</v>
          </cell>
          <cell r="I5942">
            <v>2541.25</v>
          </cell>
        </row>
        <row r="5943">
          <cell r="A5943">
            <v>40004245</v>
          </cell>
          <cell r="B5943" t="str">
            <v>0</v>
          </cell>
          <cell r="C5943" t="str">
            <v>CIP1</v>
          </cell>
          <cell r="D5943" t="str">
            <v>M004</v>
          </cell>
          <cell r="E5943">
            <v>44173</v>
          </cell>
          <cell r="F5943" t="str">
            <v>Worker Chair</v>
          </cell>
          <cell r="G5943">
            <v>2850</v>
          </cell>
          <cell r="H5943">
            <v>-308.75</v>
          </cell>
          <cell r="I5943">
            <v>2541.25</v>
          </cell>
        </row>
        <row r="5944">
          <cell r="A5944">
            <v>40004246</v>
          </cell>
          <cell r="B5944" t="str">
            <v>0</v>
          </cell>
          <cell r="C5944" t="str">
            <v>CIP1</v>
          </cell>
          <cell r="D5944" t="str">
            <v>M004</v>
          </cell>
          <cell r="E5944">
            <v>44173</v>
          </cell>
          <cell r="F5944" t="str">
            <v>Worker Chair</v>
          </cell>
          <cell r="G5944">
            <v>2850</v>
          </cell>
          <cell r="H5944">
            <v>-308.75</v>
          </cell>
          <cell r="I5944">
            <v>2541.25</v>
          </cell>
        </row>
        <row r="5945">
          <cell r="A5945">
            <v>40004247</v>
          </cell>
          <cell r="B5945" t="str">
            <v>0</v>
          </cell>
          <cell r="C5945" t="str">
            <v>CIP1</v>
          </cell>
          <cell r="D5945" t="str">
            <v>M004</v>
          </cell>
          <cell r="E5945">
            <v>44173</v>
          </cell>
          <cell r="F5945" t="str">
            <v>Worker Chair</v>
          </cell>
          <cell r="G5945">
            <v>2850</v>
          </cell>
          <cell r="H5945">
            <v>-308.75</v>
          </cell>
          <cell r="I5945">
            <v>2541.25</v>
          </cell>
        </row>
        <row r="5946">
          <cell r="A5946">
            <v>40004248</v>
          </cell>
          <cell r="B5946" t="str">
            <v>0</v>
          </cell>
          <cell r="C5946" t="str">
            <v>CIP1</v>
          </cell>
          <cell r="D5946" t="str">
            <v>M004</v>
          </cell>
          <cell r="E5946">
            <v>44173</v>
          </cell>
          <cell r="F5946" t="str">
            <v>Worker Chair</v>
          </cell>
          <cell r="G5946">
            <v>2850</v>
          </cell>
          <cell r="H5946">
            <v>-308.75</v>
          </cell>
          <cell r="I5946">
            <v>2541.25</v>
          </cell>
        </row>
        <row r="5947">
          <cell r="A5947">
            <v>40004249</v>
          </cell>
          <cell r="B5947" t="str">
            <v>0</v>
          </cell>
          <cell r="C5947" t="str">
            <v>CIP1</v>
          </cell>
          <cell r="D5947" t="str">
            <v>M004</v>
          </cell>
          <cell r="E5947">
            <v>44173</v>
          </cell>
          <cell r="F5947" t="str">
            <v>Worker Chair</v>
          </cell>
          <cell r="G5947">
            <v>2850</v>
          </cell>
          <cell r="H5947">
            <v>-308.75</v>
          </cell>
          <cell r="I5947">
            <v>2541.25</v>
          </cell>
        </row>
        <row r="5948">
          <cell r="A5948">
            <v>40004250</v>
          </cell>
          <cell r="B5948" t="str">
            <v>0</v>
          </cell>
          <cell r="C5948" t="str">
            <v>CIP1</v>
          </cell>
          <cell r="D5948" t="str">
            <v>M004</v>
          </cell>
          <cell r="E5948">
            <v>44173</v>
          </cell>
          <cell r="F5948" t="str">
            <v>Worker Chair</v>
          </cell>
          <cell r="G5948">
            <v>2850</v>
          </cell>
          <cell r="H5948">
            <v>-308.75</v>
          </cell>
          <cell r="I5948">
            <v>2541.25</v>
          </cell>
        </row>
        <row r="5949">
          <cell r="A5949">
            <v>40004251</v>
          </cell>
          <cell r="B5949" t="str">
            <v>0</v>
          </cell>
          <cell r="C5949" t="str">
            <v>CIP1</v>
          </cell>
          <cell r="D5949" t="str">
            <v>M004</v>
          </cell>
          <cell r="E5949">
            <v>44173</v>
          </cell>
          <cell r="F5949" t="str">
            <v>Worker Chair</v>
          </cell>
          <cell r="G5949">
            <v>2850</v>
          </cell>
          <cell r="H5949">
            <v>-308.75</v>
          </cell>
          <cell r="I5949">
            <v>2541.25</v>
          </cell>
        </row>
        <row r="5950">
          <cell r="A5950">
            <v>40004252</v>
          </cell>
          <cell r="B5950" t="str">
            <v>0</v>
          </cell>
          <cell r="C5950" t="str">
            <v>CIP1</v>
          </cell>
          <cell r="D5950" t="str">
            <v>M004</v>
          </cell>
          <cell r="E5950">
            <v>44173</v>
          </cell>
          <cell r="F5950" t="str">
            <v>Worker Chair</v>
          </cell>
          <cell r="G5950">
            <v>2850</v>
          </cell>
          <cell r="H5950">
            <v>-308.75</v>
          </cell>
          <cell r="I5950">
            <v>2541.25</v>
          </cell>
        </row>
        <row r="5951">
          <cell r="A5951">
            <v>40004253</v>
          </cell>
          <cell r="B5951" t="str">
            <v>0</v>
          </cell>
          <cell r="C5951" t="str">
            <v>CIP1</v>
          </cell>
          <cell r="D5951" t="str">
            <v>M004</v>
          </cell>
          <cell r="E5951">
            <v>44173</v>
          </cell>
          <cell r="F5951" t="str">
            <v>Worker Chair</v>
          </cell>
          <cell r="G5951">
            <v>2850</v>
          </cell>
          <cell r="H5951">
            <v>-308.75</v>
          </cell>
          <cell r="I5951">
            <v>2541.25</v>
          </cell>
        </row>
        <row r="5952">
          <cell r="A5952">
            <v>40004254</v>
          </cell>
          <cell r="B5952" t="str">
            <v>0</v>
          </cell>
          <cell r="C5952" t="str">
            <v>CIP1</v>
          </cell>
          <cell r="D5952" t="str">
            <v>M004</v>
          </cell>
          <cell r="E5952">
            <v>44173</v>
          </cell>
          <cell r="F5952" t="str">
            <v>Worker Chair</v>
          </cell>
          <cell r="G5952">
            <v>2850</v>
          </cell>
          <cell r="H5952">
            <v>-308.75</v>
          </cell>
          <cell r="I5952">
            <v>2541.25</v>
          </cell>
        </row>
        <row r="5953">
          <cell r="A5953">
            <v>40004255</v>
          </cell>
          <cell r="B5953" t="str">
            <v>0</v>
          </cell>
          <cell r="C5953" t="str">
            <v>CIP1</v>
          </cell>
          <cell r="D5953" t="str">
            <v>M004</v>
          </cell>
          <cell r="E5953">
            <v>44173</v>
          </cell>
          <cell r="F5953" t="str">
            <v>Worker Chair</v>
          </cell>
          <cell r="G5953">
            <v>2850</v>
          </cell>
          <cell r="H5953">
            <v>-308.75</v>
          </cell>
          <cell r="I5953">
            <v>2541.25</v>
          </cell>
        </row>
        <row r="5954">
          <cell r="A5954">
            <v>40004256</v>
          </cell>
          <cell r="B5954" t="str">
            <v>0</v>
          </cell>
          <cell r="C5954" t="str">
            <v>CIP1</v>
          </cell>
          <cell r="D5954" t="str">
            <v>M004</v>
          </cell>
          <cell r="E5954">
            <v>44173</v>
          </cell>
          <cell r="F5954" t="str">
            <v>Worker Chair</v>
          </cell>
          <cell r="G5954">
            <v>2850</v>
          </cell>
          <cell r="H5954">
            <v>-308.75</v>
          </cell>
          <cell r="I5954">
            <v>2541.25</v>
          </cell>
        </row>
        <row r="5955">
          <cell r="A5955">
            <v>40004257</v>
          </cell>
          <cell r="B5955" t="str">
            <v>0</v>
          </cell>
          <cell r="C5955" t="str">
            <v>CIP1</v>
          </cell>
          <cell r="D5955" t="str">
            <v>M004</v>
          </cell>
          <cell r="E5955">
            <v>44173</v>
          </cell>
          <cell r="F5955" t="str">
            <v>Worker Chair</v>
          </cell>
          <cell r="G5955">
            <v>2850</v>
          </cell>
          <cell r="H5955">
            <v>-308.75</v>
          </cell>
          <cell r="I5955">
            <v>2541.25</v>
          </cell>
        </row>
        <row r="5956">
          <cell r="A5956">
            <v>40004258</v>
          </cell>
          <cell r="B5956" t="str">
            <v>0</v>
          </cell>
          <cell r="C5956" t="str">
            <v>CIP1</v>
          </cell>
          <cell r="D5956" t="str">
            <v>M004</v>
          </cell>
          <cell r="E5956">
            <v>44173</v>
          </cell>
          <cell r="F5956" t="str">
            <v>Worker Chair</v>
          </cell>
          <cell r="G5956">
            <v>2850</v>
          </cell>
          <cell r="H5956">
            <v>-308.75</v>
          </cell>
          <cell r="I5956">
            <v>2541.25</v>
          </cell>
        </row>
        <row r="5957">
          <cell r="A5957">
            <v>40004259</v>
          </cell>
          <cell r="B5957" t="str">
            <v>0</v>
          </cell>
          <cell r="C5957" t="str">
            <v>CIP1</v>
          </cell>
          <cell r="D5957" t="str">
            <v>M004</v>
          </cell>
          <cell r="E5957">
            <v>44173</v>
          </cell>
          <cell r="F5957" t="str">
            <v>Worker Chair</v>
          </cell>
          <cell r="G5957">
            <v>2850</v>
          </cell>
          <cell r="H5957">
            <v>-308.75</v>
          </cell>
          <cell r="I5957">
            <v>2541.25</v>
          </cell>
        </row>
        <row r="5958">
          <cell r="A5958">
            <v>40004260</v>
          </cell>
          <cell r="B5958" t="str">
            <v>0</v>
          </cell>
          <cell r="C5958" t="str">
            <v>CIP1</v>
          </cell>
          <cell r="D5958" t="str">
            <v>M004</v>
          </cell>
          <cell r="E5958">
            <v>44173</v>
          </cell>
          <cell r="F5958" t="str">
            <v>Worker Chair</v>
          </cell>
          <cell r="G5958">
            <v>2850</v>
          </cell>
          <cell r="H5958">
            <v>-308.75</v>
          </cell>
          <cell r="I5958">
            <v>2541.25</v>
          </cell>
        </row>
        <row r="5959">
          <cell r="A5959">
            <v>40004261</v>
          </cell>
          <cell r="B5959" t="str">
            <v>0</v>
          </cell>
          <cell r="C5959" t="str">
            <v>CIP1</v>
          </cell>
          <cell r="D5959" t="str">
            <v>M004</v>
          </cell>
          <cell r="E5959">
            <v>44173</v>
          </cell>
          <cell r="F5959" t="str">
            <v>Worker Chair</v>
          </cell>
          <cell r="G5959">
            <v>2850</v>
          </cell>
          <cell r="H5959">
            <v>-308.75</v>
          </cell>
          <cell r="I5959">
            <v>2541.25</v>
          </cell>
        </row>
        <row r="5960">
          <cell r="A5960">
            <v>40004262</v>
          </cell>
          <cell r="B5960" t="str">
            <v>0</v>
          </cell>
          <cell r="C5960" t="str">
            <v>CIP1</v>
          </cell>
          <cell r="D5960" t="str">
            <v>M004</v>
          </cell>
          <cell r="E5960">
            <v>44173</v>
          </cell>
          <cell r="F5960" t="str">
            <v>Worker Chair</v>
          </cell>
          <cell r="G5960">
            <v>2850</v>
          </cell>
          <cell r="H5960">
            <v>-308.75</v>
          </cell>
          <cell r="I5960">
            <v>2541.25</v>
          </cell>
        </row>
        <row r="5961">
          <cell r="A5961">
            <v>40004263</v>
          </cell>
          <cell r="B5961" t="str">
            <v>0</v>
          </cell>
          <cell r="C5961" t="str">
            <v>CIP1</v>
          </cell>
          <cell r="D5961" t="str">
            <v>M004</v>
          </cell>
          <cell r="E5961">
            <v>44173</v>
          </cell>
          <cell r="F5961" t="str">
            <v>Worker Chair</v>
          </cell>
          <cell r="G5961">
            <v>2850</v>
          </cell>
          <cell r="H5961">
            <v>-308.75</v>
          </cell>
          <cell r="I5961">
            <v>2541.25</v>
          </cell>
        </row>
        <row r="5962">
          <cell r="A5962">
            <v>40004264</v>
          </cell>
          <cell r="B5962" t="str">
            <v>0</v>
          </cell>
          <cell r="C5962" t="str">
            <v>CIP1</v>
          </cell>
          <cell r="D5962" t="str">
            <v>M004</v>
          </cell>
          <cell r="E5962">
            <v>44173</v>
          </cell>
          <cell r="F5962" t="str">
            <v>Worker Chair</v>
          </cell>
          <cell r="G5962">
            <v>2850</v>
          </cell>
          <cell r="H5962">
            <v>-308.75</v>
          </cell>
          <cell r="I5962">
            <v>2541.25</v>
          </cell>
        </row>
        <row r="5963">
          <cell r="A5963">
            <v>40004265</v>
          </cell>
          <cell r="B5963" t="str">
            <v>0</v>
          </cell>
          <cell r="C5963" t="str">
            <v>CIP1</v>
          </cell>
          <cell r="D5963" t="str">
            <v>M004</v>
          </cell>
          <cell r="E5963">
            <v>44173</v>
          </cell>
          <cell r="F5963" t="str">
            <v>Worker Chair</v>
          </cell>
          <cell r="G5963">
            <v>2850</v>
          </cell>
          <cell r="H5963">
            <v>-308.75</v>
          </cell>
          <cell r="I5963">
            <v>2541.25</v>
          </cell>
        </row>
        <row r="5964">
          <cell r="A5964">
            <v>40004266</v>
          </cell>
          <cell r="B5964" t="str">
            <v>0</v>
          </cell>
          <cell r="C5964" t="str">
            <v>CIP1</v>
          </cell>
          <cell r="D5964" t="str">
            <v>M004</v>
          </cell>
          <cell r="E5964">
            <v>44173</v>
          </cell>
          <cell r="F5964" t="str">
            <v>Worker Chair</v>
          </cell>
          <cell r="G5964">
            <v>2850</v>
          </cell>
          <cell r="H5964">
            <v>-308.75</v>
          </cell>
          <cell r="I5964">
            <v>2541.25</v>
          </cell>
        </row>
        <row r="5965">
          <cell r="A5965">
            <v>40004267</v>
          </cell>
          <cell r="B5965" t="str">
            <v>0</v>
          </cell>
          <cell r="C5965" t="str">
            <v>CIP1</v>
          </cell>
          <cell r="D5965" t="str">
            <v>M004</v>
          </cell>
          <cell r="E5965">
            <v>44173</v>
          </cell>
          <cell r="F5965" t="str">
            <v>Worker Chair</v>
          </cell>
          <cell r="G5965">
            <v>2850</v>
          </cell>
          <cell r="H5965">
            <v>-308.75</v>
          </cell>
          <cell r="I5965">
            <v>2541.25</v>
          </cell>
        </row>
        <row r="5966">
          <cell r="A5966">
            <v>40004268</v>
          </cell>
          <cell r="B5966" t="str">
            <v>0</v>
          </cell>
          <cell r="C5966" t="str">
            <v>CIP1</v>
          </cell>
          <cell r="D5966" t="str">
            <v>M004</v>
          </cell>
          <cell r="E5966">
            <v>44173</v>
          </cell>
          <cell r="F5966" t="str">
            <v>Worker Chair</v>
          </cell>
          <cell r="G5966">
            <v>2850</v>
          </cell>
          <cell r="H5966">
            <v>-308.75</v>
          </cell>
          <cell r="I5966">
            <v>2541.25</v>
          </cell>
        </row>
        <row r="5967">
          <cell r="A5967">
            <v>40004269</v>
          </cell>
          <cell r="B5967" t="str">
            <v>0</v>
          </cell>
          <cell r="C5967" t="str">
            <v>CIP1</v>
          </cell>
          <cell r="D5967" t="str">
            <v>M004</v>
          </cell>
          <cell r="E5967">
            <v>44173</v>
          </cell>
          <cell r="F5967" t="str">
            <v>Worker Chair</v>
          </cell>
          <cell r="G5967">
            <v>2850</v>
          </cell>
          <cell r="H5967">
            <v>-308.75</v>
          </cell>
          <cell r="I5967">
            <v>2541.25</v>
          </cell>
        </row>
        <row r="5968">
          <cell r="A5968">
            <v>40004270</v>
          </cell>
          <cell r="B5968" t="str">
            <v>0</v>
          </cell>
          <cell r="C5968" t="str">
            <v>CIP1</v>
          </cell>
          <cell r="D5968" t="str">
            <v>M004</v>
          </cell>
          <cell r="E5968">
            <v>44173</v>
          </cell>
          <cell r="F5968" t="str">
            <v>Worker Chair</v>
          </cell>
          <cell r="G5968">
            <v>2850</v>
          </cell>
          <cell r="H5968">
            <v>-308.75</v>
          </cell>
          <cell r="I5968">
            <v>2541.25</v>
          </cell>
        </row>
        <row r="5969">
          <cell r="A5969">
            <v>40004271</v>
          </cell>
          <cell r="B5969" t="str">
            <v>0</v>
          </cell>
          <cell r="C5969" t="str">
            <v>CIP1</v>
          </cell>
          <cell r="D5969" t="str">
            <v>M004</v>
          </cell>
          <cell r="E5969">
            <v>44173</v>
          </cell>
          <cell r="F5969" t="str">
            <v>Worker Chair</v>
          </cell>
          <cell r="G5969">
            <v>2850</v>
          </cell>
          <cell r="H5969">
            <v>-308.75</v>
          </cell>
          <cell r="I5969">
            <v>2541.25</v>
          </cell>
        </row>
        <row r="5970">
          <cell r="A5970">
            <v>40004272</v>
          </cell>
          <cell r="B5970" t="str">
            <v>0</v>
          </cell>
          <cell r="C5970" t="str">
            <v>CIP1</v>
          </cell>
          <cell r="D5970" t="str">
            <v>M004</v>
          </cell>
          <cell r="E5970">
            <v>44173</v>
          </cell>
          <cell r="F5970" t="str">
            <v>Worker Chair</v>
          </cell>
          <cell r="G5970">
            <v>2850</v>
          </cell>
          <cell r="H5970">
            <v>-308.75</v>
          </cell>
          <cell r="I5970">
            <v>2541.25</v>
          </cell>
        </row>
        <row r="5971">
          <cell r="A5971">
            <v>40004273</v>
          </cell>
          <cell r="B5971" t="str">
            <v>0</v>
          </cell>
          <cell r="C5971" t="str">
            <v>CIP1</v>
          </cell>
          <cell r="D5971" t="str">
            <v>M004</v>
          </cell>
          <cell r="E5971">
            <v>44173</v>
          </cell>
          <cell r="F5971" t="str">
            <v>Worker Chair</v>
          </cell>
          <cell r="G5971">
            <v>2850</v>
          </cell>
          <cell r="H5971">
            <v>-308.75</v>
          </cell>
          <cell r="I5971">
            <v>2541.25</v>
          </cell>
        </row>
        <row r="5972">
          <cell r="A5972">
            <v>40004274</v>
          </cell>
          <cell r="B5972" t="str">
            <v>0</v>
          </cell>
          <cell r="C5972" t="str">
            <v>CIP1</v>
          </cell>
          <cell r="D5972" t="str">
            <v>M004</v>
          </cell>
          <cell r="E5972">
            <v>44173</v>
          </cell>
          <cell r="F5972" t="str">
            <v>Worker Chair</v>
          </cell>
          <cell r="G5972">
            <v>2850</v>
          </cell>
          <cell r="H5972">
            <v>-308.75</v>
          </cell>
          <cell r="I5972">
            <v>2541.25</v>
          </cell>
        </row>
        <row r="5973">
          <cell r="A5973">
            <v>40004275</v>
          </cell>
          <cell r="B5973" t="str">
            <v>0</v>
          </cell>
          <cell r="C5973" t="str">
            <v>CIP1</v>
          </cell>
          <cell r="D5973" t="str">
            <v>M004</v>
          </cell>
          <cell r="E5973">
            <v>44173</v>
          </cell>
          <cell r="F5973" t="str">
            <v>Worker Chair</v>
          </cell>
          <cell r="G5973">
            <v>2850</v>
          </cell>
          <cell r="H5973">
            <v>-308.75</v>
          </cell>
          <cell r="I5973">
            <v>2541.25</v>
          </cell>
        </row>
        <row r="5974">
          <cell r="A5974">
            <v>40004276</v>
          </cell>
          <cell r="B5974" t="str">
            <v>0</v>
          </cell>
          <cell r="C5974" t="str">
            <v>CIP1</v>
          </cell>
          <cell r="D5974" t="str">
            <v>M004</v>
          </cell>
          <cell r="E5974">
            <v>44173</v>
          </cell>
          <cell r="F5974" t="str">
            <v>Worker Chair</v>
          </cell>
          <cell r="G5974">
            <v>2850</v>
          </cell>
          <cell r="H5974">
            <v>-308.75</v>
          </cell>
          <cell r="I5974">
            <v>2541.25</v>
          </cell>
        </row>
        <row r="5975">
          <cell r="A5975">
            <v>40004277</v>
          </cell>
          <cell r="B5975" t="str">
            <v>0</v>
          </cell>
          <cell r="C5975" t="str">
            <v>CIP1</v>
          </cell>
          <cell r="D5975" t="str">
            <v>M004</v>
          </cell>
          <cell r="E5975">
            <v>44173</v>
          </cell>
          <cell r="F5975" t="str">
            <v>Worker Chair</v>
          </cell>
          <cell r="G5975">
            <v>2850</v>
          </cell>
          <cell r="H5975">
            <v>-308.75</v>
          </cell>
          <cell r="I5975">
            <v>2541.25</v>
          </cell>
        </row>
        <row r="5976">
          <cell r="A5976">
            <v>40004278</v>
          </cell>
          <cell r="B5976" t="str">
            <v>0</v>
          </cell>
          <cell r="C5976" t="str">
            <v>CIP1</v>
          </cell>
          <cell r="D5976" t="str">
            <v>M004</v>
          </cell>
          <cell r="E5976">
            <v>44173</v>
          </cell>
          <cell r="F5976" t="str">
            <v>Worker Chair</v>
          </cell>
          <cell r="G5976">
            <v>2850</v>
          </cell>
          <cell r="H5976">
            <v>-308.75</v>
          </cell>
          <cell r="I5976">
            <v>2541.25</v>
          </cell>
        </row>
        <row r="5977">
          <cell r="A5977">
            <v>40004279</v>
          </cell>
          <cell r="B5977" t="str">
            <v>0</v>
          </cell>
          <cell r="C5977" t="str">
            <v>CIP1</v>
          </cell>
          <cell r="D5977" t="str">
            <v>M004</v>
          </cell>
          <cell r="E5977">
            <v>44173</v>
          </cell>
          <cell r="F5977" t="str">
            <v>Worker Chair</v>
          </cell>
          <cell r="G5977">
            <v>2850</v>
          </cell>
          <cell r="H5977">
            <v>-308.75</v>
          </cell>
          <cell r="I5977">
            <v>2541.25</v>
          </cell>
        </row>
        <row r="5978">
          <cell r="A5978">
            <v>40004280</v>
          </cell>
          <cell r="B5978" t="str">
            <v>0</v>
          </cell>
          <cell r="C5978" t="str">
            <v>CIP1</v>
          </cell>
          <cell r="D5978" t="str">
            <v>M004</v>
          </cell>
          <cell r="E5978">
            <v>44173</v>
          </cell>
          <cell r="F5978" t="str">
            <v>Worker Chair</v>
          </cell>
          <cell r="G5978">
            <v>2850</v>
          </cell>
          <cell r="H5978">
            <v>-308.75</v>
          </cell>
          <cell r="I5978">
            <v>2541.25</v>
          </cell>
        </row>
        <row r="5979">
          <cell r="A5979">
            <v>40004281</v>
          </cell>
          <cell r="B5979" t="str">
            <v>0</v>
          </cell>
          <cell r="C5979" t="str">
            <v>CIP1</v>
          </cell>
          <cell r="D5979" t="str">
            <v>M004</v>
          </cell>
          <cell r="E5979">
            <v>44173</v>
          </cell>
          <cell r="F5979" t="str">
            <v>Worker Chair</v>
          </cell>
          <cell r="G5979">
            <v>2850</v>
          </cell>
          <cell r="H5979">
            <v>-308.75</v>
          </cell>
          <cell r="I5979">
            <v>2541.25</v>
          </cell>
        </row>
        <row r="5980">
          <cell r="A5980">
            <v>40004282</v>
          </cell>
          <cell r="B5980" t="str">
            <v>0</v>
          </cell>
          <cell r="C5980" t="str">
            <v>CIP1</v>
          </cell>
          <cell r="D5980" t="str">
            <v>M004</v>
          </cell>
          <cell r="E5980">
            <v>44173</v>
          </cell>
          <cell r="F5980" t="str">
            <v>Worker Chair</v>
          </cell>
          <cell r="G5980">
            <v>2850</v>
          </cell>
          <cell r="H5980">
            <v>-308.75</v>
          </cell>
          <cell r="I5980">
            <v>2541.25</v>
          </cell>
        </row>
        <row r="5981">
          <cell r="A5981">
            <v>40004283</v>
          </cell>
          <cell r="B5981" t="str">
            <v>0</v>
          </cell>
          <cell r="C5981" t="str">
            <v>CIP1</v>
          </cell>
          <cell r="D5981" t="str">
            <v>M004</v>
          </cell>
          <cell r="E5981">
            <v>44173</v>
          </cell>
          <cell r="F5981" t="str">
            <v>Worker Chair</v>
          </cell>
          <cell r="G5981">
            <v>2850</v>
          </cell>
          <cell r="H5981">
            <v>-308.75</v>
          </cell>
          <cell r="I5981">
            <v>2541.25</v>
          </cell>
        </row>
        <row r="5982">
          <cell r="A5982">
            <v>40004284</v>
          </cell>
          <cell r="B5982" t="str">
            <v>0</v>
          </cell>
          <cell r="C5982" t="str">
            <v>CIP1</v>
          </cell>
          <cell r="D5982" t="str">
            <v>M004</v>
          </cell>
          <cell r="E5982">
            <v>44173</v>
          </cell>
          <cell r="F5982" t="str">
            <v>Worker Chair</v>
          </cell>
          <cell r="G5982">
            <v>2850</v>
          </cell>
          <cell r="H5982">
            <v>-308.75</v>
          </cell>
          <cell r="I5982">
            <v>2541.25</v>
          </cell>
        </row>
        <row r="5983">
          <cell r="A5983">
            <v>40004285</v>
          </cell>
          <cell r="B5983" t="str">
            <v>0</v>
          </cell>
          <cell r="C5983" t="str">
            <v>CIP1</v>
          </cell>
          <cell r="D5983" t="str">
            <v>M004</v>
          </cell>
          <cell r="E5983">
            <v>44173</v>
          </cell>
          <cell r="F5983" t="str">
            <v>Worker Chair</v>
          </cell>
          <cell r="G5983">
            <v>2850</v>
          </cell>
          <cell r="H5983">
            <v>-308.75</v>
          </cell>
          <cell r="I5983">
            <v>2541.25</v>
          </cell>
        </row>
        <row r="5984">
          <cell r="A5984">
            <v>40004286</v>
          </cell>
          <cell r="B5984" t="str">
            <v>0</v>
          </cell>
          <cell r="C5984" t="str">
            <v>CIP1</v>
          </cell>
          <cell r="D5984" t="str">
            <v>M004</v>
          </cell>
          <cell r="E5984">
            <v>44173</v>
          </cell>
          <cell r="F5984" t="str">
            <v>Worker Chair</v>
          </cell>
          <cell r="G5984">
            <v>2850</v>
          </cell>
          <cell r="H5984">
            <v>-308.75</v>
          </cell>
          <cell r="I5984">
            <v>2541.25</v>
          </cell>
        </row>
        <row r="5985">
          <cell r="A5985">
            <v>40004287</v>
          </cell>
          <cell r="B5985" t="str">
            <v>0</v>
          </cell>
          <cell r="C5985" t="str">
            <v>CIP1</v>
          </cell>
          <cell r="D5985" t="str">
            <v>M004</v>
          </cell>
          <cell r="E5985">
            <v>44173</v>
          </cell>
          <cell r="F5985" t="str">
            <v>Worker Chair</v>
          </cell>
          <cell r="G5985">
            <v>2850</v>
          </cell>
          <cell r="H5985">
            <v>-308.75</v>
          </cell>
          <cell r="I5985">
            <v>2541.25</v>
          </cell>
        </row>
        <row r="5986">
          <cell r="A5986">
            <v>40004288</v>
          </cell>
          <cell r="B5986" t="str">
            <v>0</v>
          </cell>
          <cell r="C5986" t="str">
            <v>CIP1</v>
          </cell>
          <cell r="D5986" t="str">
            <v>M004</v>
          </cell>
          <cell r="E5986">
            <v>44173</v>
          </cell>
          <cell r="F5986" t="str">
            <v>Worker Chair</v>
          </cell>
          <cell r="G5986">
            <v>2850</v>
          </cell>
          <cell r="H5986">
            <v>-308.75</v>
          </cell>
          <cell r="I5986">
            <v>2541.25</v>
          </cell>
        </row>
        <row r="5987">
          <cell r="A5987">
            <v>40004289</v>
          </cell>
          <cell r="B5987" t="str">
            <v>0</v>
          </cell>
          <cell r="C5987" t="str">
            <v>CIP1</v>
          </cell>
          <cell r="D5987" t="str">
            <v>M004</v>
          </cell>
          <cell r="E5987">
            <v>44173</v>
          </cell>
          <cell r="F5987" t="str">
            <v>Worker Chair</v>
          </cell>
          <cell r="G5987">
            <v>2850</v>
          </cell>
          <cell r="H5987">
            <v>-308.75</v>
          </cell>
          <cell r="I5987">
            <v>2541.25</v>
          </cell>
        </row>
        <row r="5988">
          <cell r="A5988">
            <v>40004290</v>
          </cell>
          <cell r="B5988" t="str">
            <v>0</v>
          </cell>
          <cell r="C5988" t="str">
            <v>CIP1</v>
          </cell>
          <cell r="D5988" t="str">
            <v>M004</v>
          </cell>
          <cell r="E5988">
            <v>44173</v>
          </cell>
          <cell r="F5988" t="str">
            <v>Worker Chair</v>
          </cell>
          <cell r="G5988">
            <v>2850</v>
          </cell>
          <cell r="H5988">
            <v>-308.75</v>
          </cell>
          <cell r="I5988">
            <v>2541.25</v>
          </cell>
        </row>
        <row r="5989">
          <cell r="A5989">
            <v>40004291</v>
          </cell>
          <cell r="B5989" t="str">
            <v>0</v>
          </cell>
          <cell r="C5989" t="str">
            <v>CIP1</v>
          </cell>
          <cell r="D5989" t="str">
            <v>M004</v>
          </cell>
          <cell r="E5989">
            <v>44173</v>
          </cell>
          <cell r="F5989" t="str">
            <v>Worker Chair</v>
          </cell>
          <cell r="G5989">
            <v>2850</v>
          </cell>
          <cell r="H5989">
            <v>-308.75</v>
          </cell>
          <cell r="I5989">
            <v>2541.25</v>
          </cell>
        </row>
        <row r="5990">
          <cell r="A5990">
            <v>40004292</v>
          </cell>
          <cell r="B5990" t="str">
            <v>0</v>
          </cell>
          <cell r="C5990" t="str">
            <v>CIP1</v>
          </cell>
          <cell r="D5990" t="str">
            <v>M004</v>
          </cell>
          <cell r="E5990">
            <v>44173</v>
          </cell>
          <cell r="F5990" t="str">
            <v>Worker Chair</v>
          </cell>
          <cell r="G5990">
            <v>2850</v>
          </cell>
          <cell r="H5990">
            <v>-308.75</v>
          </cell>
          <cell r="I5990">
            <v>2541.25</v>
          </cell>
        </row>
        <row r="5991">
          <cell r="A5991">
            <v>40004293</v>
          </cell>
          <cell r="B5991" t="str">
            <v>0</v>
          </cell>
          <cell r="C5991" t="str">
            <v>CIP1</v>
          </cell>
          <cell r="D5991" t="str">
            <v>M004</v>
          </cell>
          <cell r="E5991">
            <v>44173</v>
          </cell>
          <cell r="F5991" t="str">
            <v>Worker Chair</v>
          </cell>
          <cell r="G5991">
            <v>2850</v>
          </cell>
          <cell r="H5991">
            <v>-308.75</v>
          </cell>
          <cell r="I5991">
            <v>2541.25</v>
          </cell>
        </row>
        <row r="5992">
          <cell r="A5992">
            <v>40004294</v>
          </cell>
          <cell r="B5992" t="str">
            <v>0</v>
          </cell>
          <cell r="C5992" t="str">
            <v>CIP1</v>
          </cell>
          <cell r="D5992" t="str">
            <v>M004</v>
          </cell>
          <cell r="E5992">
            <v>44173</v>
          </cell>
          <cell r="F5992" t="str">
            <v>Worker Chair</v>
          </cell>
          <cell r="G5992">
            <v>2850</v>
          </cell>
          <cell r="H5992">
            <v>-308.75</v>
          </cell>
          <cell r="I5992">
            <v>2541.25</v>
          </cell>
        </row>
        <row r="5993">
          <cell r="A5993">
            <v>40004295</v>
          </cell>
          <cell r="B5993" t="str">
            <v>0</v>
          </cell>
          <cell r="C5993" t="str">
            <v>CIP1</v>
          </cell>
          <cell r="D5993" t="str">
            <v>M004</v>
          </cell>
          <cell r="E5993">
            <v>44173</v>
          </cell>
          <cell r="F5993" t="str">
            <v>Worker Chair</v>
          </cell>
          <cell r="G5993">
            <v>2850</v>
          </cell>
          <cell r="H5993">
            <v>-308.75</v>
          </cell>
          <cell r="I5993">
            <v>2541.25</v>
          </cell>
        </row>
        <row r="5994">
          <cell r="A5994">
            <v>40004296</v>
          </cell>
          <cell r="B5994" t="str">
            <v>0</v>
          </cell>
          <cell r="C5994" t="str">
            <v>CIP1</v>
          </cell>
          <cell r="D5994" t="str">
            <v>M004</v>
          </cell>
          <cell r="E5994">
            <v>44173</v>
          </cell>
          <cell r="F5994" t="str">
            <v>Worker Chair</v>
          </cell>
          <cell r="G5994">
            <v>2850</v>
          </cell>
          <cell r="H5994">
            <v>-308.75</v>
          </cell>
          <cell r="I5994">
            <v>2541.25</v>
          </cell>
        </row>
        <row r="5995">
          <cell r="A5995">
            <v>40004297</v>
          </cell>
          <cell r="B5995" t="str">
            <v>0</v>
          </cell>
          <cell r="C5995" t="str">
            <v>CIP1</v>
          </cell>
          <cell r="D5995" t="str">
            <v>M004</v>
          </cell>
          <cell r="E5995">
            <v>44173</v>
          </cell>
          <cell r="F5995" t="str">
            <v>Worker Chair</v>
          </cell>
          <cell r="G5995">
            <v>2850</v>
          </cell>
          <cell r="H5995">
            <v>-308.75</v>
          </cell>
          <cell r="I5995">
            <v>2541.25</v>
          </cell>
        </row>
        <row r="5996">
          <cell r="A5996">
            <v>40004298</v>
          </cell>
          <cell r="B5996" t="str">
            <v>0</v>
          </cell>
          <cell r="C5996" t="str">
            <v>CIP1</v>
          </cell>
          <cell r="D5996" t="str">
            <v>M004</v>
          </cell>
          <cell r="E5996">
            <v>44173</v>
          </cell>
          <cell r="F5996" t="str">
            <v>Worker Chair</v>
          </cell>
          <cell r="G5996">
            <v>2850</v>
          </cell>
          <cell r="H5996">
            <v>-308.75</v>
          </cell>
          <cell r="I5996">
            <v>2541.25</v>
          </cell>
        </row>
        <row r="5997">
          <cell r="A5997">
            <v>40004299</v>
          </cell>
          <cell r="B5997" t="str">
            <v>0</v>
          </cell>
          <cell r="C5997" t="str">
            <v>CIP1</v>
          </cell>
          <cell r="D5997" t="str">
            <v>M004</v>
          </cell>
          <cell r="E5997">
            <v>44173</v>
          </cell>
          <cell r="F5997" t="str">
            <v>Worker Chair</v>
          </cell>
          <cell r="G5997">
            <v>2850</v>
          </cell>
          <cell r="H5997">
            <v>-308.75</v>
          </cell>
          <cell r="I5997">
            <v>2541.25</v>
          </cell>
        </row>
        <row r="5998">
          <cell r="A5998">
            <v>40004300</v>
          </cell>
          <cell r="B5998" t="str">
            <v>0</v>
          </cell>
          <cell r="C5998" t="str">
            <v>CIP1</v>
          </cell>
          <cell r="D5998" t="str">
            <v>M004</v>
          </cell>
          <cell r="E5998">
            <v>44173</v>
          </cell>
          <cell r="F5998" t="str">
            <v>Worker Chair</v>
          </cell>
          <cell r="G5998">
            <v>2850</v>
          </cell>
          <cell r="H5998">
            <v>-308.75</v>
          </cell>
          <cell r="I5998">
            <v>2541.25</v>
          </cell>
        </row>
        <row r="5999">
          <cell r="A5999">
            <v>40004301</v>
          </cell>
          <cell r="B5999" t="str">
            <v>0</v>
          </cell>
          <cell r="C5999" t="str">
            <v>CIP1</v>
          </cell>
          <cell r="D5999" t="str">
            <v>M004</v>
          </cell>
          <cell r="E5999">
            <v>44173</v>
          </cell>
          <cell r="F5999" t="str">
            <v>Worker Chair</v>
          </cell>
          <cell r="G5999">
            <v>2850</v>
          </cell>
          <cell r="H5999">
            <v>-308.75</v>
          </cell>
          <cell r="I5999">
            <v>2541.25</v>
          </cell>
        </row>
        <row r="6000">
          <cell r="A6000">
            <v>40004302</v>
          </cell>
          <cell r="B6000" t="str">
            <v>0</v>
          </cell>
          <cell r="C6000" t="str">
            <v>CIP1</v>
          </cell>
          <cell r="D6000" t="str">
            <v>M004</v>
          </cell>
          <cell r="E6000">
            <v>44173</v>
          </cell>
          <cell r="F6000" t="str">
            <v>Worker Chair</v>
          </cell>
          <cell r="G6000">
            <v>2850</v>
          </cell>
          <cell r="H6000">
            <v>-308.75</v>
          </cell>
          <cell r="I6000">
            <v>2541.25</v>
          </cell>
        </row>
        <row r="6001">
          <cell r="A6001">
            <v>40004303</v>
          </cell>
          <cell r="B6001" t="str">
            <v>0</v>
          </cell>
          <cell r="C6001" t="str">
            <v>CIP1</v>
          </cell>
          <cell r="D6001" t="str">
            <v>M004</v>
          </cell>
          <cell r="E6001">
            <v>44173</v>
          </cell>
          <cell r="F6001" t="str">
            <v>Worker Chair</v>
          </cell>
          <cell r="G6001">
            <v>2850</v>
          </cell>
          <cell r="H6001">
            <v>-308.75</v>
          </cell>
          <cell r="I6001">
            <v>2541.25</v>
          </cell>
        </row>
        <row r="6002">
          <cell r="A6002">
            <v>40004304</v>
          </cell>
          <cell r="B6002" t="str">
            <v>0</v>
          </cell>
          <cell r="C6002" t="str">
            <v>CIP1</v>
          </cell>
          <cell r="D6002" t="str">
            <v>M004</v>
          </cell>
          <cell r="E6002">
            <v>44173</v>
          </cell>
          <cell r="F6002" t="str">
            <v>Worker Chair</v>
          </cell>
          <cell r="G6002">
            <v>2850</v>
          </cell>
          <cell r="H6002">
            <v>-308.75</v>
          </cell>
          <cell r="I6002">
            <v>2541.25</v>
          </cell>
        </row>
        <row r="6003">
          <cell r="A6003">
            <v>40004305</v>
          </cell>
          <cell r="B6003" t="str">
            <v>0</v>
          </cell>
          <cell r="C6003" t="str">
            <v>CIP1</v>
          </cell>
          <cell r="D6003" t="str">
            <v>M004</v>
          </cell>
          <cell r="E6003">
            <v>44173</v>
          </cell>
          <cell r="F6003" t="str">
            <v>Worker Chair</v>
          </cell>
          <cell r="G6003">
            <v>2850</v>
          </cell>
          <cell r="H6003">
            <v>-308.75</v>
          </cell>
          <cell r="I6003">
            <v>2541.25</v>
          </cell>
        </row>
        <row r="6004">
          <cell r="A6004">
            <v>40004306</v>
          </cell>
          <cell r="B6004" t="str">
            <v>0</v>
          </cell>
          <cell r="C6004" t="str">
            <v>CIP1</v>
          </cell>
          <cell r="D6004" t="str">
            <v>M004</v>
          </cell>
          <cell r="E6004">
            <v>44173</v>
          </cell>
          <cell r="F6004" t="str">
            <v>Worker Chair</v>
          </cell>
          <cell r="G6004">
            <v>2850</v>
          </cell>
          <cell r="H6004">
            <v>-308.75</v>
          </cell>
          <cell r="I6004">
            <v>2541.25</v>
          </cell>
        </row>
        <row r="6005">
          <cell r="A6005">
            <v>40004307</v>
          </cell>
          <cell r="B6005" t="str">
            <v>0</v>
          </cell>
          <cell r="C6005" t="str">
            <v>CIP1</v>
          </cell>
          <cell r="D6005" t="str">
            <v>M004</v>
          </cell>
          <cell r="E6005">
            <v>44173</v>
          </cell>
          <cell r="F6005" t="str">
            <v>Worker Chair</v>
          </cell>
          <cell r="G6005">
            <v>2850</v>
          </cell>
          <cell r="H6005">
            <v>-308.75</v>
          </cell>
          <cell r="I6005">
            <v>2541.25</v>
          </cell>
        </row>
        <row r="6006">
          <cell r="A6006">
            <v>40004308</v>
          </cell>
          <cell r="B6006" t="str">
            <v>0</v>
          </cell>
          <cell r="C6006" t="str">
            <v>CIP1</v>
          </cell>
          <cell r="D6006" t="str">
            <v>M004</v>
          </cell>
          <cell r="E6006">
            <v>44173</v>
          </cell>
          <cell r="F6006" t="str">
            <v>Worker Chair</v>
          </cell>
          <cell r="G6006">
            <v>2850</v>
          </cell>
          <cell r="H6006">
            <v>-308.75</v>
          </cell>
          <cell r="I6006">
            <v>2541.25</v>
          </cell>
        </row>
        <row r="6007">
          <cell r="A6007">
            <v>40004309</v>
          </cell>
          <cell r="B6007" t="str">
            <v>0</v>
          </cell>
          <cell r="C6007" t="str">
            <v>CIP1</v>
          </cell>
          <cell r="D6007" t="str">
            <v>M004</v>
          </cell>
          <cell r="E6007">
            <v>44173</v>
          </cell>
          <cell r="F6007" t="str">
            <v>Worker Chair</v>
          </cell>
          <cell r="G6007">
            <v>2850</v>
          </cell>
          <cell r="H6007">
            <v>-308.75</v>
          </cell>
          <cell r="I6007">
            <v>2541.25</v>
          </cell>
        </row>
        <row r="6008">
          <cell r="A6008">
            <v>40004310</v>
          </cell>
          <cell r="B6008" t="str">
            <v>0</v>
          </cell>
          <cell r="C6008" t="str">
            <v>CIP1</v>
          </cell>
          <cell r="D6008" t="str">
            <v>M004</v>
          </cell>
          <cell r="E6008">
            <v>44173</v>
          </cell>
          <cell r="F6008" t="str">
            <v>Worker Chair</v>
          </cell>
          <cell r="G6008">
            <v>2850</v>
          </cell>
          <cell r="H6008">
            <v>-308.75</v>
          </cell>
          <cell r="I6008">
            <v>2541.25</v>
          </cell>
        </row>
        <row r="6009">
          <cell r="A6009">
            <v>40004311</v>
          </cell>
          <cell r="B6009" t="str">
            <v>0</v>
          </cell>
          <cell r="C6009" t="str">
            <v>CIP1</v>
          </cell>
          <cell r="D6009" t="str">
            <v>M004</v>
          </cell>
          <cell r="E6009">
            <v>44173</v>
          </cell>
          <cell r="F6009" t="str">
            <v>Worker Chair</v>
          </cell>
          <cell r="G6009">
            <v>2850</v>
          </cell>
          <cell r="H6009">
            <v>-308.75</v>
          </cell>
          <cell r="I6009">
            <v>2541.25</v>
          </cell>
        </row>
        <row r="6010">
          <cell r="A6010">
            <v>40004312</v>
          </cell>
          <cell r="B6010" t="str">
            <v>0</v>
          </cell>
          <cell r="C6010" t="str">
            <v>CIP1</v>
          </cell>
          <cell r="D6010" t="str">
            <v>M004</v>
          </cell>
          <cell r="E6010">
            <v>44173</v>
          </cell>
          <cell r="F6010" t="str">
            <v>Worker Chair</v>
          </cell>
          <cell r="G6010">
            <v>2850</v>
          </cell>
          <cell r="H6010">
            <v>-308.75</v>
          </cell>
          <cell r="I6010">
            <v>2541.25</v>
          </cell>
        </row>
        <row r="6011">
          <cell r="A6011">
            <v>40004313</v>
          </cell>
          <cell r="B6011" t="str">
            <v>0</v>
          </cell>
          <cell r="C6011" t="str">
            <v>CIP1</v>
          </cell>
          <cell r="D6011" t="str">
            <v>M004</v>
          </cell>
          <cell r="E6011">
            <v>44173</v>
          </cell>
          <cell r="F6011" t="str">
            <v>Worker Chair</v>
          </cell>
          <cell r="G6011">
            <v>2850</v>
          </cell>
          <cell r="H6011">
            <v>-308.75</v>
          </cell>
          <cell r="I6011">
            <v>2541.25</v>
          </cell>
        </row>
        <row r="6012">
          <cell r="A6012">
            <v>40004314</v>
          </cell>
          <cell r="B6012" t="str">
            <v>0</v>
          </cell>
          <cell r="C6012" t="str">
            <v>CIP1</v>
          </cell>
          <cell r="D6012" t="str">
            <v>M004</v>
          </cell>
          <cell r="E6012">
            <v>44173</v>
          </cell>
          <cell r="F6012" t="str">
            <v>Worker Chair</v>
          </cell>
          <cell r="G6012">
            <v>2850</v>
          </cell>
          <cell r="H6012">
            <v>-308.75</v>
          </cell>
          <cell r="I6012">
            <v>2541.25</v>
          </cell>
        </row>
        <row r="6013">
          <cell r="A6013">
            <v>40004315</v>
          </cell>
          <cell r="B6013" t="str">
            <v>0</v>
          </cell>
          <cell r="C6013" t="str">
            <v>CIP1</v>
          </cell>
          <cell r="D6013" t="str">
            <v>M004</v>
          </cell>
          <cell r="E6013">
            <v>44173</v>
          </cell>
          <cell r="F6013" t="str">
            <v>Worker Chair</v>
          </cell>
          <cell r="G6013">
            <v>2850</v>
          </cell>
          <cell r="H6013">
            <v>-308.75</v>
          </cell>
          <cell r="I6013">
            <v>2541.25</v>
          </cell>
        </row>
        <row r="6014">
          <cell r="A6014">
            <v>40004316</v>
          </cell>
          <cell r="B6014" t="str">
            <v>0</v>
          </cell>
          <cell r="C6014" t="str">
            <v>CIP1</v>
          </cell>
          <cell r="D6014" t="str">
            <v>M004</v>
          </cell>
          <cell r="E6014">
            <v>44173</v>
          </cell>
          <cell r="F6014" t="str">
            <v>Worker Chair</v>
          </cell>
          <cell r="G6014">
            <v>2850</v>
          </cell>
          <cell r="H6014">
            <v>-308.75</v>
          </cell>
          <cell r="I6014">
            <v>2541.25</v>
          </cell>
        </row>
        <row r="6015">
          <cell r="A6015">
            <v>40004317</v>
          </cell>
          <cell r="B6015" t="str">
            <v>0</v>
          </cell>
          <cell r="C6015" t="str">
            <v>CIP1</v>
          </cell>
          <cell r="D6015" t="str">
            <v>M004</v>
          </cell>
          <cell r="E6015">
            <v>44173</v>
          </cell>
          <cell r="F6015" t="str">
            <v>Worker Chair</v>
          </cell>
          <cell r="G6015">
            <v>2850</v>
          </cell>
          <cell r="H6015">
            <v>-308.75</v>
          </cell>
          <cell r="I6015">
            <v>2541.25</v>
          </cell>
        </row>
        <row r="6016">
          <cell r="A6016">
            <v>40004318</v>
          </cell>
          <cell r="B6016" t="str">
            <v>0</v>
          </cell>
          <cell r="C6016" t="str">
            <v>CIP1</v>
          </cell>
          <cell r="D6016" t="str">
            <v>M004</v>
          </cell>
          <cell r="E6016">
            <v>44173</v>
          </cell>
          <cell r="F6016" t="str">
            <v>Worker Chair</v>
          </cell>
          <cell r="G6016">
            <v>2850</v>
          </cell>
          <cell r="H6016">
            <v>-308.75</v>
          </cell>
          <cell r="I6016">
            <v>2541.25</v>
          </cell>
        </row>
        <row r="6017">
          <cell r="A6017">
            <v>40004319</v>
          </cell>
          <cell r="B6017" t="str">
            <v>0</v>
          </cell>
          <cell r="C6017" t="str">
            <v>CIP1</v>
          </cell>
          <cell r="D6017" t="str">
            <v>M004</v>
          </cell>
          <cell r="E6017">
            <v>44173</v>
          </cell>
          <cell r="F6017" t="str">
            <v>Worker Chair</v>
          </cell>
          <cell r="G6017">
            <v>2850</v>
          </cell>
          <cell r="H6017">
            <v>-308.75</v>
          </cell>
          <cell r="I6017">
            <v>2541.25</v>
          </cell>
        </row>
        <row r="6018">
          <cell r="A6018">
            <v>40004320</v>
          </cell>
          <cell r="B6018" t="str">
            <v>0</v>
          </cell>
          <cell r="C6018" t="str">
            <v>CIP1</v>
          </cell>
          <cell r="D6018" t="str">
            <v>M004</v>
          </cell>
          <cell r="E6018">
            <v>44173</v>
          </cell>
          <cell r="F6018" t="str">
            <v>Worker Chair</v>
          </cell>
          <cell r="G6018">
            <v>2850</v>
          </cell>
          <cell r="H6018">
            <v>-308.75</v>
          </cell>
          <cell r="I6018">
            <v>2541.25</v>
          </cell>
        </row>
        <row r="6019">
          <cell r="A6019">
            <v>40004321</v>
          </cell>
          <cell r="B6019" t="str">
            <v>0</v>
          </cell>
          <cell r="C6019" t="str">
            <v>CIP1</v>
          </cell>
          <cell r="D6019" t="str">
            <v>M004</v>
          </cell>
          <cell r="E6019">
            <v>44173</v>
          </cell>
          <cell r="F6019" t="str">
            <v>Worker Chair</v>
          </cell>
          <cell r="G6019">
            <v>2850</v>
          </cell>
          <cell r="H6019">
            <v>-308.75</v>
          </cell>
          <cell r="I6019">
            <v>2541.25</v>
          </cell>
        </row>
        <row r="6020">
          <cell r="A6020">
            <v>40004322</v>
          </cell>
          <cell r="B6020" t="str">
            <v>0</v>
          </cell>
          <cell r="C6020" t="str">
            <v>CIP1</v>
          </cell>
          <cell r="D6020" t="str">
            <v>M004</v>
          </cell>
          <cell r="E6020">
            <v>44173</v>
          </cell>
          <cell r="F6020" t="str">
            <v>Worker Chair</v>
          </cell>
          <cell r="G6020">
            <v>2850</v>
          </cell>
          <cell r="H6020">
            <v>-308.75</v>
          </cell>
          <cell r="I6020">
            <v>2541.25</v>
          </cell>
        </row>
        <row r="6021">
          <cell r="A6021">
            <v>40004323</v>
          </cell>
          <cell r="B6021" t="str">
            <v>0</v>
          </cell>
          <cell r="C6021" t="str">
            <v>CIP1</v>
          </cell>
          <cell r="D6021" t="str">
            <v>M004</v>
          </cell>
          <cell r="E6021">
            <v>44173</v>
          </cell>
          <cell r="F6021" t="str">
            <v>Worker Chair</v>
          </cell>
          <cell r="G6021">
            <v>2850</v>
          </cell>
          <cell r="H6021">
            <v>-308.75</v>
          </cell>
          <cell r="I6021">
            <v>2541.25</v>
          </cell>
        </row>
        <row r="6022">
          <cell r="A6022">
            <v>40004324</v>
          </cell>
          <cell r="B6022" t="str">
            <v>0</v>
          </cell>
          <cell r="C6022" t="str">
            <v>CIP1</v>
          </cell>
          <cell r="D6022" t="str">
            <v>M004</v>
          </cell>
          <cell r="E6022">
            <v>44173</v>
          </cell>
          <cell r="F6022" t="str">
            <v>Worker Chair</v>
          </cell>
          <cell r="G6022">
            <v>2850</v>
          </cell>
          <cell r="H6022">
            <v>-308.75</v>
          </cell>
          <cell r="I6022">
            <v>2541.25</v>
          </cell>
        </row>
        <row r="6023">
          <cell r="A6023">
            <v>40004325</v>
          </cell>
          <cell r="B6023" t="str">
            <v>0</v>
          </cell>
          <cell r="C6023" t="str">
            <v>CIP1</v>
          </cell>
          <cell r="D6023" t="str">
            <v>M004</v>
          </cell>
          <cell r="E6023">
            <v>44173</v>
          </cell>
          <cell r="F6023" t="str">
            <v>Worker Chair</v>
          </cell>
          <cell r="G6023">
            <v>2850</v>
          </cell>
          <cell r="H6023">
            <v>-308.75</v>
          </cell>
          <cell r="I6023">
            <v>2541.25</v>
          </cell>
        </row>
        <row r="6024">
          <cell r="A6024">
            <v>40004326</v>
          </cell>
          <cell r="B6024" t="str">
            <v>0</v>
          </cell>
          <cell r="C6024" t="str">
            <v>CIP1</v>
          </cell>
          <cell r="D6024" t="str">
            <v>M004</v>
          </cell>
          <cell r="E6024">
            <v>44173</v>
          </cell>
          <cell r="F6024" t="str">
            <v>Worker Chair</v>
          </cell>
          <cell r="G6024">
            <v>2850</v>
          </cell>
          <cell r="H6024">
            <v>-308.75</v>
          </cell>
          <cell r="I6024">
            <v>2541.25</v>
          </cell>
        </row>
        <row r="6025">
          <cell r="A6025">
            <v>40004327</v>
          </cell>
          <cell r="B6025" t="str">
            <v>0</v>
          </cell>
          <cell r="C6025" t="str">
            <v>CIP1</v>
          </cell>
          <cell r="D6025" t="str">
            <v>M004</v>
          </cell>
          <cell r="E6025">
            <v>44173</v>
          </cell>
          <cell r="F6025" t="str">
            <v>Worker Chair</v>
          </cell>
          <cell r="G6025">
            <v>2850</v>
          </cell>
          <cell r="H6025">
            <v>-308.75</v>
          </cell>
          <cell r="I6025">
            <v>2541.25</v>
          </cell>
        </row>
        <row r="6026">
          <cell r="A6026">
            <v>40004328</v>
          </cell>
          <cell r="B6026" t="str">
            <v>0</v>
          </cell>
          <cell r="C6026" t="str">
            <v>CIP1</v>
          </cell>
          <cell r="D6026" t="str">
            <v>M004</v>
          </cell>
          <cell r="E6026">
            <v>44173</v>
          </cell>
          <cell r="F6026" t="str">
            <v>Worker Chair</v>
          </cell>
          <cell r="G6026">
            <v>2850</v>
          </cell>
          <cell r="H6026">
            <v>-308.75</v>
          </cell>
          <cell r="I6026">
            <v>2541.25</v>
          </cell>
        </row>
        <row r="6027">
          <cell r="A6027">
            <v>40004329</v>
          </cell>
          <cell r="B6027" t="str">
            <v>0</v>
          </cell>
          <cell r="C6027" t="str">
            <v>CIP1</v>
          </cell>
          <cell r="D6027" t="str">
            <v>M004</v>
          </cell>
          <cell r="E6027">
            <v>44173</v>
          </cell>
          <cell r="F6027" t="str">
            <v>Worker Chair</v>
          </cell>
          <cell r="G6027">
            <v>2850</v>
          </cell>
          <cell r="H6027">
            <v>-308.75</v>
          </cell>
          <cell r="I6027">
            <v>2541.25</v>
          </cell>
        </row>
        <row r="6028">
          <cell r="A6028">
            <v>40004330</v>
          </cell>
          <cell r="B6028" t="str">
            <v>0</v>
          </cell>
          <cell r="C6028" t="str">
            <v>CIP1</v>
          </cell>
          <cell r="D6028" t="str">
            <v>M004</v>
          </cell>
          <cell r="E6028">
            <v>44173</v>
          </cell>
          <cell r="F6028" t="str">
            <v>Worker Chair</v>
          </cell>
          <cell r="G6028">
            <v>2850</v>
          </cell>
          <cell r="H6028">
            <v>-308.75</v>
          </cell>
          <cell r="I6028">
            <v>2541.25</v>
          </cell>
        </row>
        <row r="6029">
          <cell r="A6029">
            <v>40004331</v>
          </cell>
          <cell r="B6029" t="str">
            <v>0</v>
          </cell>
          <cell r="C6029" t="str">
            <v>CIP1</v>
          </cell>
          <cell r="D6029" t="str">
            <v>M004</v>
          </cell>
          <cell r="E6029">
            <v>44173</v>
          </cell>
          <cell r="F6029" t="str">
            <v>Worker Chair</v>
          </cell>
          <cell r="G6029">
            <v>2850</v>
          </cell>
          <cell r="H6029">
            <v>-308.75</v>
          </cell>
          <cell r="I6029">
            <v>2541.25</v>
          </cell>
        </row>
        <row r="6030">
          <cell r="A6030">
            <v>40004332</v>
          </cell>
          <cell r="B6030" t="str">
            <v>0</v>
          </cell>
          <cell r="C6030" t="str">
            <v>CIP1</v>
          </cell>
          <cell r="D6030" t="str">
            <v>M004</v>
          </cell>
          <cell r="E6030">
            <v>44173</v>
          </cell>
          <cell r="F6030" t="str">
            <v>Worker Chair</v>
          </cell>
          <cell r="G6030">
            <v>2850</v>
          </cell>
          <cell r="H6030">
            <v>-308.75</v>
          </cell>
          <cell r="I6030">
            <v>2541.25</v>
          </cell>
        </row>
        <row r="6031">
          <cell r="A6031">
            <v>40004333</v>
          </cell>
          <cell r="B6031" t="str">
            <v>0</v>
          </cell>
          <cell r="C6031" t="str">
            <v>CIP1</v>
          </cell>
          <cell r="D6031" t="str">
            <v>M004</v>
          </cell>
          <cell r="E6031">
            <v>44173</v>
          </cell>
          <cell r="F6031" t="str">
            <v>Worker Chair</v>
          </cell>
          <cell r="G6031">
            <v>2850</v>
          </cell>
          <cell r="H6031">
            <v>-308.75</v>
          </cell>
          <cell r="I6031">
            <v>2541.25</v>
          </cell>
        </row>
        <row r="6032">
          <cell r="A6032">
            <v>40004334</v>
          </cell>
          <cell r="B6032" t="str">
            <v>0</v>
          </cell>
          <cell r="C6032" t="str">
            <v>CIP1</v>
          </cell>
          <cell r="D6032" t="str">
            <v>M004</v>
          </cell>
          <cell r="E6032">
            <v>44173</v>
          </cell>
          <cell r="F6032" t="str">
            <v>Worker Chair</v>
          </cell>
          <cell r="G6032">
            <v>2850</v>
          </cell>
          <cell r="H6032">
            <v>-308.75</v>
          </cell>
          <cell r="I6032">
            <v>2541.25</v>
          </cell>
        </row>
        <row r="6033">
          <cell r="A6033">
            <v>40004335</v>
          </cell>
          <cell r="B6033" t="str">
            <v>0</v>
          </cell>
          <cell r="C6033" t="str">
            <v>CIP1</v>
          </cell>
          <cell r="D6033" t="str">
            <v>M004</v>
          </cell>
          <cell r="E6033">
            <v>44173</v>
          </cell>
          <cell r="F6033" t="str">
            <v>Worker Chair</v>
          </cell>
          <cell r="G6033">
            <v>2850</v>
          </cell>
          <cell r="H6033">
            <v>-308.75</v>
          </cell>
          <cell r="I6033">
            <v>2541.25</v>
          </cell>
        </row>
        <row r="6034">
          <cell r="A6034">
            <v>40004336</v>
          </cell>
          <cell r="B6034" t="str">
            <v>0</v>
          </cell>
          <cell r="C6034" t="str">
            <v>CIP1</v>
          </cell>
          <cell r="D6034" t="str">
            <v>M004</v>
          </cell>
          <cell r="E6034">
            <v>44173</v>
          </cell>
          <cell r="F6034" t="str">
            <v>Worker Chair</v>
          </cell>
          <cell r="G6034">
            <v>2850</v>
          </cell>
          <cell r="H6034">
            <v>-308.75</v>
          </cell>
          <cell r="I6034">
            <v>2541.25</v>
          </cell>
        </row>
        <row r="6035">
          <cell r="A6035">
            <v>40004337</v>
          </cell>
          <cell r="B6035" t="str">
            <v>0</v>
          </cell>
          <cell r="C6035" t="str">
            <v>CIP1</v>
          </cell>
          <cell r="D6035" t="str">
            <v>M004</v>
          </cell>
          <cell r="E6035">
            <v>44173</v>
          </cell>
          <cell r="F6035" t="str">
            <v>Worker Chair</v>
          </cell>
          <cell r="G6035">
            <v>2850</v>
          </cell>
          <cell r="H6035">
            <v>-308.75</v>
          </cell>
          <cell r="I6035">
            <v>2541.25</v>
          </cell>
        </row>
        <row r="6036">
          <cell r="A6036">
            <v>40004338</v>
          </cell>
          <cell r="B6036" t="str">
            <v>0</v>
          </cell>
          <cell r="C6036" t="str">
            <v>CIP1</v>
          </cell>
          <cell r="D6036" t="str">
            <v>M004</v>
          </cell>
          <cell r="E6036">
            <v>44173</v>
          </cell>
          <cell r="F6036" t="str">
            <v>Worker Chair</v>
          </cell>
          <cell r="G6036">
            <v>2850</v>
          </cell>
          <cell r="H6036">
            <v>-308.75</v>
          </cell>
          <cell r="I6036">
            <v>2541.25</v>
          </cell>
        </row>
        <row r="6037">
          <cell r="A6037">
            <v>40004339</v>
          </cell>
          <cell r="B6037" t="str">
            <v>0</v>
          </cell>
          <cell r="C6037" t="str">
            <v>CIP1</v>
          </cell>
          <cell r="D6037" t="str">
            <v>M004</v>
          </cell>
          <cell r="E6037">
            <v>44173</v>
          </cell>
          <cell r="F6037" t="str">
            <v>Worker Chair</v>
          </cell>
          <cell r="G6037">
            <v>2850</v>
          </cell>
          <cell r="H6037">
            <v>-308.75</v>
          </cell>
          <cell r="I6037">
            <v>2541.25</v>
          </cell>
        </row>
        <row r="6038">
          <cell r="A6038">
            <v>40004340</v>
          </cell>
          <cell r="B6038" t="str">
            <v>0</v>
          </cell>
          <cell r="C6038" t="str">
            <v>CIP1</v>
          </cell>
          <cell r="D6038" t="str">
            <v>M004</v>
          </cell>
          <cell r="E6038">
            <v>44173</v>
          </cell>
          <cell r="F6038" t="str">
            <v>Worker Chair</v>
          </cell>
          <cell r="G6038">
            <v>2850</v>
          </cell>
          <cell r="H6038">
            <v>-308.75</v>
          </cell>
          <cell r="I6038">
            <v>2541.25</v>
          </cell>
        </row>
        <row r="6039">
          <cell r="A6039">
            <v>40004341</v>
          </cell>
          <cell r="B6039" t="str">
            <v>0</v>
          </cell>
          <cell r="C6039" t="str">
            <v>CIP1</v>
          </cell>
          <cell r="D6039" t="str">
            <v>M004</v>
          </cell>
          <cell r="E6039">
            <v>44173</v>
          </cell>
          <cell r="F6039" t="str">
            <v>Worker Chair</v>
          </cell>
          <cell r="G6039">
            <v>2850</v>
          </cell>
          <cell r="H6039">
            <v>-308.75</v>
          </cell>
          <cell r="I6039">
            <v>2541.25</v>
          </cell>
        </row>
        <row r="6040">
          <cell r="A6040">
            <v>40004342</v>
          </cell>
          <cell r="B6040" t="str">
            <v>0</v>
          </cell>
          <cell r="C6040" t="str">
            <v>CIP1</v>
          </cell>
          <cell r="D6040" t="str">
            <v>M004</v>
          </cell>
          <cell r="E6040">
            <v>44173</v>
          </cell>
          <cell r="F6040" t="str">
            <v>Worker Chair</v>
          </cell>
          <cell r="G6040">
            <v>2850</v>
          </cell>
          <cell r="H6040">
            <v>-308.75</v>
          </cell>
          <cell r="I6040">
            <v>2541.25</v>
          </cell>
        </row>
        <row r="6041">
          <cell r="A6041">
            <v>40004343</v>
          </cell>
          <cell r="B6041" t="str">
            <v>0</v>
          </cell>
          <cell r="C6041" t="str">
            <v>CIP1</v>
          </cell>
          <cell r="D6041" t="str">
            <v>M004</v>
          </cell>
          <cell r="E6041">
            <v>44173</v>
          </cell>
          <cell r="F6041" t="str">
            <v>Worker Chair</v>
          </cell>
          <cell r="G6041">
            <v>2850</v>
          </cell>
          <cell r="H6041">
            <v>-308.75</v>
          </cell>
          <cell r="I6041">
            <v>2541.25</v>
          </cell>
        </row>
        <row r="6042">
          <cell r="A6042">
            <v>40004344</v>
          </cell>
          <cell r="B6042" t="str">
            <v>0</v>
          </cell>
          <cell r="C6042" t="str">
            <v>CIP1</v>
          </cell>
          <cell r="D6042" t="str">
            <v>M004</v>
          </cell>
          <cell r="E6042">
            <v>44173</v>
          </cell>
          <cell r="F6042" t="str">
            <v>Worker Chair</v>
          </cell>
          <cell r="G6042">
            <v>2850</v>
          </cell>
          <cell r="H6042">
            <v>-308.75</v>
          </cell>
          <cell r="I6042">
            <v>2541.25</v>
          </cell>
        </row>
        <row r="6043">
          <cell r="A6043">
            <v>40004345</v>
          </cell>
          <cell r="B6043" t="str">
            <v>0</v>
          </cell>
          <cell r="C6043" t="str">
            <v>CIP1</v>
          </cell>
          <cell r="D6043" t="str">
            <v>M004</v>
          </cell>
          <cell r="E6043">
            <v>44173</v>
          </cell>
          <cell r="F6043" t="str">
            <v>Worker Chair</v>
          </cell>
          <cell r="G6043">
            <v>2850</v>
          </cell>
          <cell r="H6043">
            <v>-308.75</v>
          </cell>
          <cell r="I6043">
            <v>2541.25</v>
          </cell>
        </row>
        <row r="6044">
          <cell r="A6044">
            <v>40004346</v>
          </cell>
          <cell r="B6044" t="str">
            <v>0</v>
          </cell>
          <cell r="C6044" t="str">
            <v>CIP1</v>
          </cell>
          <cell r="D6044" t="str">
            <v>M004</v>
          </cell>
          <cell r="E6044">
            <v>44173</v>
          </cell>
          <cell r="F6044" t="str">
            <v>Worker Chair</v>
          </cell>
          <cell r="G6044">
            <v>2850</v>
          </cell>
          <cell r="H6044">
            <v>-308.75</v>
          </cell>
          <cell r="I6044">
            <v>2541.25</v>
          </cell>
        </row>
        <row r="6045">
          <cell r="A6045">
            <v>40004347</v>
          </cell>
          <cell r="B6045" t="str">
            <v>0</v>
          </cell>
          <cell r="C6045" t="str">
            <v>CIP1</v>
          </cell>
          <cell r="D6045" t="str">
            <v>M004</v>
          </cell>
          <cell r="E6045">
            <v>44173</v>
          </cell>
          <cell r="F6045" t="str">
            <v>Worker Chair</v>
          </cell>
          <cell r="G6045">
            <v>2850</v>
          </cell>
          <cell r="H6045">
            <v>-308.75</v>
          </cell>
          <cell r="I6045">
            <v>2541.25</v>
          </cell>
        </row>
        <row r="6046">
          <cell r="A6046">
            <v>40004348</v>
          </cell>
          <cell r="B6046" t="str">
            <v>0</v>
          </cell>
          <cell r="C6046" t="str">
            <v>CIP1</v>
          </cell>
          <cell r="D6046" t="str">
            <v>M004</v>
          </cell>
          <cell r="E6046">
            <v>44173</v>
          </cell>
          <cell r="F6046" t="str">
            <v>Worker Chair</v>
          </cell>
          <cell r="G6046">
            <v>2850</v>
          </cell>
          <cell r="H6046">
            <v>-308.75</v>
          </cell>
          <cell r="I6046">
            <v>2541.25</v>
          </cell>
        </row>
        <row r="6047">
          <cell r="A6047">
            <v>40004349</v>
          </cell>
          <cell r="B6047" t="str">
            <v>0</v>
          </cell>
          <cell r="C6047" t="str">
            <v>CIP1</v>
          </cell>
          <cell r="D6047" t="str">
            <v>M004</v>
          </cell>
          <cell r="E6047">
            <v>44173</v>
          </cell>
          <cell r="F6047" t="str">
            <v>Worker Chair</v>
          </cell>
          <cell r="G6047">
            <v>2850</v>
          </cell>
          <cell r="H6047">
            <v>-308.75</v>
          </cell>
          <cell r="I6047">
            <v>2541.25</v>
          </cell>
        </row>
        <row r="6048">
          <cell r="A6048">
            <v>40004350</v>
          </cell>
          <cell r="B6048" t="str">
            <v>0</v>
          </cell>
          <cell r="C6048" t="str">
            <v>CIP1</v>
          </cell>
          <cell r="D6048" t="str">
            <v>M004</v>
          </cell>
          <cell r="E6048">
            <v>44173</v>
          </cell>
          <cell r="F6048" t="str">
            <v>Worker Chair</v>
          </cell>
          <cell r="G6048">
            <v>2850</v>
          </cell>
          <cell r="H6048">
            <v>-308.75</v>
          </cell>
          <cell r="I6048">
            <v>2541.25</v>
          </cell>
        </row>
        <row r="6049">
          <cell r="A6049">
            <v>40004351</v>
          </cell>
          <cell r="B6049" t="str">
            <v>0</v>
          </cell>
          <cell r="C6049" t="str">
            <v>CIP1</v>
          </cell>
          <cell r="D6049" t="str">
            <v>M004</v>
          </cell>
          <cell r="E6049">
            <v>44173</v>
          </cell>
          <cell r="F6049" t="str">
            <v>Worker Chair</v>
          </cell>
          <cell r="G6049">
            <v>2850</v>
          </cell>
          <cell r="H6049">
            <v>-308.75</v>
          </cell>
          <cell r="I6049">
            <v>2541.25</v>
          </cell>
        </row>
        <row r="6050">
          <cell r="A6050">
            <v>40004352</v>
          </cell>
          <cell r="B6050" t="str">
            <v>0</v>
          </cell>
          <cell r="C6050" t="str">
            <v>CIP1</v>
          </cell>
          <cell r="D6050" t="str">
            <v>M004</v>
          </cell>
          <cell r="E6050">
            <v>44173</v>
          </cell>
          <cell r="F6050" t="str">
            <v>Worker Chair</v>
          </cell>
          <cell r="G6050">
            <v>2850</v>
          </cell>
          <cell r="H6050">
            <v>-308.75</v>
          </cell>
          <cell r="I6050">
            <v>2541.25</v>
          </cell>
        </row>
        <row r="6051">
          <cell r="A6051">
            <v>40004353</v>
          </cell>
          <cell r="B6051" t="str">
            <v>0</v>
          </cell>
          <cell r="C6051" t="str">
            <v>CIP1</v>
          </cell>
          <cell r="D6051" t="str">
            <v>M004</v>
          </cell>
          <cell r="E6051">
            <v>44173</v>
          </cell>
          <cell r="F6051" t="str">
            <v>Worker Chair</v>
          </cell>
          <cell r="G6051">
            <v>2850</v>
          </cell>
          <cell r="H6051">
            <v>-308.75</v>
          </cell>
          <cell r="I6051">
            <v>2541.25</v>
          </cell>
        </row>
        <row r="6052">
          <cell r="A6052">
            <v>40004354</v>
          </cell>
          <cell r="B6052" t="str">
            <v>0</v>
          </cell>
          <cell r="C6052" t="str">
            <v>CIP1</v>
          </cell>
          <cell r="D6052" t="str">
            <v>M004</v>
          </cell>
          <cell r="E6052">
            <v>44173</v>
          </cell>
          <cell r="F6052" t="str">
            <v>Worker Chair</v>
          </cell>
          <cell r="G6052">
            <v>2850</v>
          </cell>
          <cell r="H6052">
            <v>-308.75</v>
          </cell>
          <cell r="I6052">
            <v>2541.25</v>
          </cell>
        </row>
        <row r="6053">
          <cell r="A6053">
            <v>40004355</v>
          </cell>
          <cell r="B6053" t="str">
            <v>0</v>
          </cell>
          <cell r="C6053" t="str">
            <v>CIP1</v>
          </cell>
          <cell r="D6053" t="str">
            <v>M004</v>
          </cell>
          <cell r="E6053">
            <v>44173</v>
          </cell>
          <cell r="F6053" t="str">
            <v>Worker Chair</v>
          </cell>
          <cell r="G6053">
            <v>2850</v>
          </cell>
          <cell r="H6053">
            <v>-308.75</v>
          </cell>
          <cell r="I6053">
            <v>2541.25</v>
          </cell>
        </row>
        <row r="6054">
          <cell r="A6054">
            <v>40004356</v>
          </cell>
          <cell r="B6054" t="str">
            <v>0</v>
          </cell>
          <cell r="C6054" t="str">
            <v>CIP1</v>
          </cell>
          <cell r="D6054" t="str">
            <v>M004</v>
          </cell>
          <cell r="E6054">
            <v>44173</v>
          </cell>
          <cell r="F6054" t="str">
            <v>Worker Chair</v>
          </cell>
          <cell r="G6054">
            <v>2850</v>
          </cell>
          <cell r="H6054">
            <v>-308.75</v>
          </cell>
          <cell r="I6054">
            <v>2541.25</v>
          </cell>
        </row>
        <row r="6055">
          <cell r="A6055">
            <v>40004357</v>
          </cell>
          <cell r="B6055" t="str">
            <v>0</v>
          </cell>
          <cell r="C6055" t="str">
            <v>CIP1</v>
          </cell>
          <cell r="D6055" t="str">
            <v>M004</v>
          </cell>
          <cell r="E6055">
            <v>44173</v>
          </cell>
          <cell r="F6055" t="str">
            <v>Worker Chair</v>
          </cell>
          <cell r="G6055">
            <v>2850</v>
          </cell>
          <cell r="H6055">
            <v>-308.75</v>
          </cell>
          <cell r="I6055">
            <v>2541.25</v>
          </cell>
        </row>
        <row r="6056">
          <cell r="A6056">
            <v>40004358</v>
          </cell>
          <cell r="B6056" t="str">
            <v>0</v>
          </cell>
          <cell r="C6056" t="str">
            <v>CIP1</v>
          </cell>
          <cell r="D6056" t="str">
            <v>M004</v>
          </cell>
          <cell r="E6056">
            <v>44173</v>
          </cell>
          <cell r="F6056" t="str">
            <v>Worker Chair</v>
          </cell>
          <cell r="G6056">
            <v>2850</v>
          </cell>
          <cell r="H6056">
            <v>-308.75</v>
          </cell>
          <cell r="I6056">
            <v>2541.25</v>
          </cell>
        </row>
        <row r="6057">
          <cell r="A6057">
            <v>40004359</v>
          </cell>
          <cell r="B6057" t="str">
            <v>0</v>
          </cell>
          <cell r="C6057" t="str">
            <v>CIP1</v>
          </cell>
          <cell r="D6057" t="str">
            <v>M004</v>
          </cell>
          <cell r="E6057">
            <v>44173</v>
          </cell>
          <cell r="F6057" t="str">
            <v>Worker Chair</v>
          </cell>
          <cell r="G6057">
            <v>2850</v>
          </cell>
          <cell r="H6057">
            <v>-308.75</v>
          </cell>
          <cell r="I6057">
            <v>2541.25</v>
          </cell>
        </row>
        <row r="6058">
          <cell r="A6058">
            <v>40004360</v>
          </cell>
          <cell r="B6058" t="str">
            <v>0</v>
          </cell>
          <cell r="C6058" t="str">
            <v>CIP1</v>
          </cell>
          <cell r="D6058" t="str">
            <v>M004</v>
          </cell>
          <cell r="E6058">
            <v>44173</v>
          </cell>
          <cell r="F6058" t="str">
            <v>Worker Chair</v>
          </cell>
          <cell r="G6058">
            <v>2850</v>
          </cell>
          <cell r="H6058">
            <v>-308.75</v>
          </cell>
          <cell r="I6058">
            <v>2541.25</v>
          </cell>
        </row>
        <row r="6059">
          <cell r="A6059">
            <v>40004361</v>
          </cell>
          <cell r="B6059" t="str">
            <v>0</v>
          </cell>
          <cell r="C6059" t="str">
            <v>CIP1</v>
          </cell>
          <cell r="D6059" t="str">
            <v>M004</v>
          </cell>
          <cell r="E6059">
            <v>44173</v>
          </cell>
          <cell r="F6059" t="str">
            <v>Worker Chair</v>
          </cell>
          <cell r="G6059">
            <v>2850</v>
          </cell>
          <cell r="H6059">
            <v>-308.75</v>
          </cell>
          <cell r="I6059">
            <v>2541.25</v>
          </cell>
        </row>
        <row r="6060">
          <cell r="A6060">
            <v>40004362</v>
          </cell>
          <cell r="B6060" t="str">
            <v>0</v>
          </cell>
          <cell r="C6060" t="str">
            <v>CIP1</v>
          </cell>
          <cell r="D6060" t="str">
            <v>M004</v>
          </cell>
          <cell r="E6060">
            <v>44173</v>
          </cell>
          <cell r="F6060" t="str">
            <v>Worker Chair</v>
          </cell>
          <cell r="G6060">
            <v>2850</v>
          </cell>
          <cell r="H6060">
            <v>-308.75</v>
          </cell>
          <cell r="I6060">
            <v>2541.25</v>
          </cell>
        </row>
        <row r="6061">
          <cell r="A6061">
            <v>40004363</v>
          </cell>
          <cell r="B6061" t="str">
            <v>0</v>
          </cell>
          <cell r="C6061" t="str">
            <v>CIP1</v>
          </cell>
          <cell r="D6061" t="str">
            <v>M004</v>
          </cell>
          <cell r="E6061">
            <v>44173</v>
          </cell>
          <cell r="F6061" t="str">
            <v>Worker Chair</v>
          </cell>
          <cell r="G6061">
            <v>2850</v>
          </cell>
          <cell r="H6061">
            <v>-308.75</v>
          </cell>
          <cell r="I6061">
            <v>2541.25</v>
          </cell>
        </row>
        <row r="6062">
          <cell r="A6062">
            <v>40004364</v>
          </cell>
          <cell r="B6062" t="str">
            <v>0</v>
          </cell>
          <cell r="C6062" t="str">
            <v>CIP1</v>
          </cell>
          <cell r="D6062" t="str">
            <v>M004</v>
          </cell>
          <cell r="E6062">
            <v>44173</v>
          </cell>
          <cell r="F6062" t="str">
            <v>Worker Chair</v>
          </cell>
          <cell r="G6062">
            <v>2850</v>
          </cell>
          <cell r="H6062">
            <v>-308.75</v>
          </cell>
          <cell r="I6062">
            <v>2541.25</v>
          </cell>
        </row>
        <row r="6063">
          <cell r="A6063">
            <v>40004365</v>
          </cell>
          <cell r="B6063" t="str">
            <v>0</v>
          </cell>
          <cell r="C6063" t="str">
            <v>CIP1</v>
          </cell>
          <cell r="D6063" t="str">
            <v>M004</v>
          </cell>
          <cell r="E6063">
            <v>44173</v>
          </cell>
          <cell r="F6063" t="str">
            <v>Worker Chair</v>
          </cell>
          <cell r="G6063">
            <v>2850</v>
          </cell>
          <cell r="H6063">
            <v>-308.75</v>
          </cell>
          <cell r="I6063">
            <v>2541.25</v>
          </cell>
        </row>
        <row r="6064">
          <cell r="A6064">
            <v>40004366</v>
          </cell>
          <cell r="B6064" t="str">
            <v>0</v>
          </cell>
          <cell r="C6064" t="str">
            <v>CIP1</v>
          </cell>
          <cell r="D6064" t="str">
            <v>M004</v>
          </cell>
          <cell r="E6064">
            <v>44173</v>
          </cell>
          <cell r="F6064" t="str">
            <v>Worker Chair</v>
          </cell>
          <cell r="G6064">
            <v>2850</v>
          </cell>
          <cell r="H6064">
            <v>-308.75</v>
          </cell>
          <cell r="I6064">
            <v>2541.25</v>
          </cell>
        </row>
        <row r="6065">
          <cell r="A6065">
            <v>40004367</v>
          </cell>
          <cell r="B6065" t="str">
            <v>0</v>
          </cell>
          <cell r="C6065" t="str">
            <v>CIP1</v>
          </cell>
          <cell r="D6065" t="str">
            <v>M004</v>
          </cell>
          <cell r="E6065">
            <v>44173</v>
          </cell>
          <cell r="F6065" t="str">
            <v>Worker Chair</v>
          </cell>
          <cell r="G6065">
            <v>2850</v>
          </cell>
          <cell r="H6065">
            <v>-308.75</v>
          </cell>
          <cell r="I6065">
            <v>2541.25</v>
          </cell>
        </row>
        <row r="6066">
          <cell r="A6066">
            <v>40004368</v>
          </cell>
          <cell r="B6066" t="str">
            <v>0</v>
          </cell>
          <cell r="C6066" t="str">
            <v>CIP1</v>
          </cell>
          <cell r="D6066" t="str">
            <v>M004</v>
          </cell>
          <cell r="E6066">
            <v>44173</v>
          </cell>
          <cell r="F6066" t="str">
            <v>Worker Chair</v>
          </cell>
          <cell r="G6066">
            <v>2850</v>
          </cell>
          <cell r="H6066">
            <v>-308.75</v>
          </cell>
          <cell r="I6066">
            <v>2541.25</v>
          </cell>
        </row>
        <row r="6067">
          <cell r="A6067">
            <v>40004369</v>
          </cell>
          <cell r="B6067" t="str">
            <v>0</v>
          </cell>
          <cell r="C6067" t="str">
            <v>CIP1</v>
          </cell>
          <cell r="D6067" t="str">
            <v>M004</v>
          </cell>
          <cell r="E6067">
            <v>44173</v>
          </cell>
          <cell r="F6067" t="str">
            <v>Worker Chair</v>
          </cell>
          <cell r="G6067">
            <v>2850</v>
          </cell>
          <cell r="H6067">
            <v>-308.75</v>
          </cell>
          <cell r="I6067">
            <v>2541.25</v>
          </cell>
        </row>
        <row r="6068">
          <cell r="A6068">
            <v>40004370</v>
          </cell>
          <cell r="B6068" t="str">
            <v>0</v>
          </cell>
          <cell r="C6068" t="str">
            <v>CIP1</v>
          </cell>
          <cell r="D6068" t="str">
            <v>M004</v>
          </cell>
          <cell r="E6068">
            <v>44173</v>
          </cell>
          <cell r="F6068" t="str">
            <v>Worker Chair</v>
          </cell>
          <cell r="G6068">
            <v>2850</v>
          </cell>
          <cell r="H6068">
            <v>-308.75</v>
          </cell>
          <cell r="I6068">
            <v>2541.25</v>
          </cell>
        </row>
        <row r="6069">
          <cell r="A6069">
            <v>40004371</v>
          </cell>
          <cell r="B6069" t="str">
            <v>0</v>
          </cell>
          <cell r="C6069" t="str">
            <v>CIP1</v>
          </cell>
          <cell r="D6069" t="str">
            <v>M004</v>
          </cell>
          <cell r="E6069">
            <v>44173</v>
          </cell>
          <cell r="F6069" t="str">
            <v>Worker Chair</v>
          </cell>
          <cell r="G6069">
            <v>2850</v>
          </cell>
          <cell r="H6069">
            <v>-308.75</v>
          </cell>
          <cell r="I6069">
            <v>2541.25</v>
          </cell>
        </row>
        <row r="6070">
          <cell r="A6070">
            <v>40004372</v>
          </cell>
          <cell r="B6070" t="str">
            <v>0</v>
          </cell>
          <cell r="C6070" t="str">
            <v>CIP1</v>
          </cell>
          <cell r="D6070" t="str">
            <v>M004</v>
          </cell>
          <cell r="E6070">
            <v>44173</v>
          </cell>
          <cell r="F6070" t="str">
            <v>Worker Chair</v>
          </cell>
          <cell r="G6070">
            <v>2850</v>
          </cell>
          <cell r="H6070">
            <v>-308.75</v>
          </cell>
          <cell r="I6070">
            <v>2541.25</v>
          </cell>
        </row>
        <row r="6071">
          <cell r="A6071">
            <v>40004373</v>
          </cell>
          <cell r="B6071" t="str">
            <v>0</v>
          </cell>
          <cell r="C6071" t="str">
            <v>CIP1</v>
          </cell>
          <cell r="D6071" t="str">
            <v>M004</v>
          </cell>
          <cell r="E6071">
            <v>44173</v>
          </cell>
          <cell r="F6071" t="str">
            <v>Worker Chair</v>
          </cell>
          <cell r="G6071">
            <v>2850</v>
          </cell>
          <cell r="H6071">
            <v>-308.75</v>
          </cell>
          <cell r="I6071">
            <v>2541.25</v>
          </cell>
        </row>
        <row r="6072">
          <cell r="A6072">
            <v>40004374</v>
          </cell>
          <cell r="B6072" t="str">
            <v>0</v>
          </cell>
          <cell r="C6072" t="str">
            <v>CIP1</v>
          </cell>
          <cell r="D6072" t="str">
            <v>M004</v>
          </cell>
          <cell r="E6072">
            <v>44173</v>
          </cell>
          <cell r="F6072" t="str">
            <v>Worker Chair</v>
          </cell>
          <cell r="G6072">
            <v>2850</v>
          </cell>
          <cell r="H6072">
            <v>-308.75</v>
          </cell>
          <cell r="I6072">
            <v>2541.25</v>
          </cell>
        </row>
        <row r="6073">
          <cell r="A6073">
            <v>40004375</v>
          </cell>
          <cell r="B6073" t="str">
            <v>0</v>
          </cell>
          <cell r="C6073" t="str">
            <v>CIP1</v>
          </cell>
          <cell r="D6073" t="str">
            <v>M004</v>
          </cell>
          <cell r="E6073">
            <v>44173</v>
          </cell>
          <cell r="F6073" t="str">
            <v>Worker Chair</v>
          </cell>
          <cell r="G6073">
            <v>2850</v>
          </cell>
          <cell r="H6073">
            <v>-308.75</v>
          </cell>
          <cell r="I6073">
            <v>2541.25</v>
          </cell>
        </row>
        <row r="6074">
          <cell r="A6074">
            <v>40004376</v>
          </cell>
          <cell r="B6074" t="str">
            <v>0</v>
          </cell>
          <cell r="C6074" t="str">
            <v>CIP1</v>
          </cell>
          <cell r="D6074" t="str">
            <v>M004</v>
          </cell>
          <cell r="E6074">
            <v>44173</v>
          </cell>
          <cell r="F6074" t="str">
            <v>Worker Chair</v>
          </cell>
          <cell r="G6074">
            <v>2850</v>
          </cell>
          <cell r="H6074">
            <v>-308.75</v>
          </cell>
          <cell r="I6074">
            <v>2541.25</v>
          </cell>
        </row>
        <row r="6075">
          <cell r="A6075">
            <v>40004377</v>
          </cell>
          <cell r="B6075" t="str">
            <v>0</v>
          </cell>
          <cell r="C6075" t="str">
            <v>CIP1</v>
          </cell>
          <cell r="D6075" t="str">
            <v>M004</v>
          </cell>
          <cell r="E6075">
            <v>44173</v>
          </cell>
          <cell r="F6075" t="str">
            <v>Worker Chair</v>
          </cell>
          <cell r="G6075">
            <v>2850</v>
          </cell>
          <cell r="H6075">
            <v>-308.75</v>
          </cell>
          <cell r="I6075">
            <v>2541.25</v>
          </cell>
        </row>
        <row r="6076">
          <cell r="A6076">
            <v>40004378</v>
          </cell>
          <cell r="B6076" t="str">
            <v>0</v>
          </cell>
          <cell r="C6076" t="str">
            <v>CIP1</v>
          </cell>
          <cell r="D6076" t="str">
            <v>M004</v>
          </cell>
          <cell r="E6076">
            <v>44173</v>
          </cell>
          <cell r="F6076" t="str">
            <v>Worker Chair</v>
          </cell>
          <cell r="G6076">
            <v>2850</v>
          </cell>
          <cell r="H6076">
            <v>-308.75</v>
          </cell>
          <cell r="I6076">
            <v>2541.25</v>
          </cell>
        </row>
        <row r="6077">
          <cell r="A6077">
            <v>40004379</v>
          </cell>
          <cell r="B6077" t="str">
            <v>0</v>
          </cell>
          <cell r="C6077" t="str">
            <v>CIP1</v>
          </cell>
          <cell r="D6077" t="str">
            <v>M004</v>
          </cell>
          <cell r="E6077">
            <v>44173</v>
          </cell>
          <cell r="F6077" t="str">
            <v>Worker Chair</v>
          </cell>
          <cell r="G6077">
            <v>2850</v>
          </cell>
          <cell r="H6077">
            <v>-308.75</v>
          </cell>
          <cell r="I6077">
            <v>2541.25</v>
          </cell>
        </row>
        <row r="6078">
          <cell r="A6078">
            <v>40004380</v>
          </cell>
          <cell r="B6078" t="str">
            <v>0</v>
          </cell>
          <cell r="C6078" t="str">
            <v>CIP1</v>
          </cell>
          <cell r="D6078" t="str">
            <v>M004</v>
          </cell>
          <cell r="E6078">
            <v>44173</v>
          </cell>
          <cell r="F6078" t="str">
            <v>Worker Chair</v>
          </cell>
          <cell r="G6078">
            <v>2850</v>
          </cell>
          <cell r="H6078">
            <v>-308.75</v>
          </cell>
          <cell r="I6078">
            <v>2541.25</v>
          </cell>
        </row>
        <row r="6079">
          <cell r="A6079">
            <v>40004381</v>
          </cell>
          <cell r="B6079" t="str">
            <v>0</v>
          </cell>
          <cell r="C6079" t="str">
            <v>CIP1</v>
          </cell>
          <cell r="D6079" t="str">
            <v>M004</v>
          </cell>
          <cell r="E6079">
            <v>44173</v>
          </cell>
          <cell r="F6079" t="str">
            <v>Worker Chair</v>
          </cell>
          <cell r="G6079">
            <v>2850</v>
          </cell>
          <cell r="H6079">
            <v>-308.75</v>
          </cell>
          <cell r="I6079">
            <v>2541.25</v>
          </cell>
        </row>
        <row r="6080">
          <cell r="A6080">
            <v>40004382</v>
          </cell>
          <cell r="B6080" t="str">
            <v>0</v>
          </cell>
          <cell r="C6080" t="str">
            <v>CIP1</v>
          </cell>
          <cell r="D6080" t="str">
            <v>M004</v>
          </cell>
          <cell r="E6080">
            <v>44173</v>
          </cell>
          <cell r="F6080" t="str">
            <v>Worker Chair</v>
          </cell>
          <cell r="G6080">
            <v>2850</v>
          </cell>
          <cell r="H6080">
            <v>-308.75</v>
          </cell>
          <cell r="I6080">
            <v>2541.25</v>
          </cell>
        </row>
        <row r="6081">
          <cell r="A6081">
            <v>40004383</v>
          </cell>
          <cell r="B6081" t="str">
            <v>0</v>
          </cell>
          <cell r="C6081" t="str">
            <v>CIP1</v>
          </cell>
          <cell r="D6081" t="str">
            <v>M004</v>
          </cell>
          <cell r="E6081">
            <v>44173</v>
          </cell>
          <cell r="F6081" t="str">
            <v>Worker Chair</v>
          </cell>
          <cell r="G6081">
            <v>2850</v>
          </cell>
          <cell r="H6081">
            <v>-308.75</v>
          </cell>
          <cell r="I6081">
            <v>2541.25</v>
          </cell>
        </row>
        <row r="6082">
          <cell r="A6082">
            <v>40004384</v>
          </cell>
          <cell r="B6082" t="str">
            <v>0</v>
          </cell>
          <cell r="C6082" t="str">
            <v>CIP1</v>
          </cell>
          <cell r="D6082" t="str">
            <v>M004</v>
          </cell>
          <cell r="E6082">
            <v>44173</v>
          </cell>
          <cell r="F6082" t="str">
            <v>Worker Chair</v>
          </cell>
          <cell r="G6082">
            <v>2850</v>
          </cell>
          <cell r="H6082">
            <v>-308.75</v>
          </cell>
          <cell r="I6082">
            <v>2541.25</v>
          </cell>
        </row>
        <row r="6083">
          <cell r="A6083">
            <v>40004385</v>
          </cell>
          <cell r="B6083" t="str">
            <v>0</v>
          </cell>
          <cell r="C6083" t="str">
            <v>CIP1</v>
          </cell>
          <cell r="D6083" t="str">
            <v>M004</v>
          </cell>
          <cell r="E6083">
            <v>44173</v>
          </cell>
          <cell r="F6083" t="str">
            <v>Worker Chair</v>
          </cell>
          <cell r="G6083">
            <v>2850</v>
          </cell>
          <cell r="H6083">
            <v>-308.75</v>
          </cell>
          <cell r="I6083">
            <v>2541.25</v>
          </cell>
        </row>
        <row r="6084">
          <cell r="A6084">
            <v>40004386</v>
          </cell>
          <cell r="B6084" t="str">
            <v>0</v>
          </cell>
          <cell r="C6084" t="str">
            <v>CIP1</v>
          </cell>
          <cell r="D6084" t="str">
            <v>M004</v>
          </cell>
          <cell r="E6084">
            <v>44173</v>
          </cell>
          <cell r="F6084" t="str">
            <v>Worker Chair</v>
          </cell>
          <cell r="G6084">
            <v>2850</v>
          </cell>
          <cell r="H6084">
            <v>-308.75</v>
          </cell>
          <cell r="I6084">
            <v>2541.25</v>
          </cell>
        </row>
        <row r="6085">
          <cell r="A6085">
            <v>40004387</v>
          </cell>
          <cell r="B6085" t="str">
            <v>0</v>
          </cell>
          <cell r="C6085" t="str">
            <v>CIP1</v>
          </cell>
          <cell r="D6085" t="str">
            <v>M004</v>
          </cell>
          <cell r="E6085">
            <v>44173</v>
          </cell>
          <cell r="F6085" t="str">
            <v>Worker Chair</v>
          </cell>
          <cell r="G6085">
            <v>2850</v>
          </cell>
          <cell r="H6085">
            <v>-308.75</v>
          </cell>
          <cell r="I6085">
            <v>2541.25</v>
          </cell>
        </row>
        <row r="6086">
          <cell r="A6086">
            <v>40004388</v>
          </cell>
          <cell r="B6086" t="str">
            <v>0</v>
          </cell>
          <cell r="C6086" t="str">
            <v>CIP1</v>
          </cell>
          <cell r="D6086" t="str">
            <v>M004</v>
          </cell>
          <cell r="E6086">
            <v>44173</v>
          </cell>
          <cell r="F6086" t="str">
            <v>Worker Chair</v>
          </cell>
          <cell r="G6086">
            <v>2850</v>
          </cell>
          <cell r="H6086">
            <v>-308.75</v>
          </cell>
          <cell r="I6086">
            <v>2541.25</v>
          </cell>
        </row>
        <row r="6087">
          <cell r="A6087">
            <v>40004389</v>
          </cell>
          <cell r="B6087" t="str">
            <v>0</v>
          </cell>
          <cell r="C6087" t="str">
            <v>CIP1</v>
          </cell>
          <cell r="D6087" t="str">
            <v>M004</v>
          </cell>
          <cell r="E6087">
            <v>44173</v>
          </cell>
          <cell r="F6087" t="str">
            <v>Worker Chair</v>
          </cell>
          <cell r="G6087">
            <v>2850</v>
          </cell>
          <cell r="H6087">
            <v>-308.75</v>
          </cell>
          <cell r="I6087">
            <v>2541.25</v>
          </cell>
        </row>
        <row r="6088">
          <cell r="A6088">
            <v>40004390</v>
          </cell>
          <cell r="B6088" t="str">
            <v>0</v>
          </cell>
          <cell r="C6088" t="str">
            <v>CIP1</v>
          </cell>
          <cell r="D6088" t="str">
            <v>M004</v>
          </cell>
          <cell r="E6088">
            <v>44173</v>
          </cell>
          <cell r="F6088" t="str">
            <v>Worker Chair</v>
          </cell>
          <cell r="G6088">
            <v>2850</v>
          </cell>
          <cell r="H6088">
            <v>-308.75</v>
          </cell>
          <cell r="I6088">
            <v>2541.25</v>
          </cell>
        </row>
        <row r="6089">
          <cell r="A6089">
            <v>40004391</v>
          </cell>
          <cell r="B6089" t="str">
            <v>0</v>
          </cell>
          <cell r="C6089" t="str">
            <v>CIP1</v>
          </cell>
          <cell r="D6089" t="str">
            <v>M004</v>
          </cell>
          <cell r="E6089">
            <v>44173</v>
          </cell>
          <cell r="F6089" t="str">
            <v>Worker Chair</v>
          </cell>
          <cell r="G6089">
            <v>2850</v>
          </cell>
          <cell r="H6089">
            <v>-308.75</v>
          </cell>
          <cell r="I6089">
            <v>2541.25</v>
          </cell>
        </row>
        <row r="6090">
          <cell r="A6090">
            <v>40004392</v>
          </cell>
          <cell r="B6090" t="str">
            <v>0</v>
          </cell>
          <cell r="C6090" t="str">
            <v>CIP1</v>
          </cell>
          <cell r="D6090" t="str">
            <v>M004</v>
          </cell>
          <cell r="E6090">
            <v>44173</v>
          </cell>
          <cell r="F6090" t="str">
            <v>Worker Chair</v>
          </cell>
          <cell r="G6090">
            <v>2850</v>
          </cell>
          <cell r="H6090">
            <v>-308.75</v>
          </cell>
          <cell r="I6090">
            <v>2541.25</v>
          </cell>
        </row>
        <row r="6091">
          <cell r="A6091">
            <v>40004393</v>
          </cell>
          <cell r="B6091" t="str">
            <v>0</v>
          </cell>
          <cell r="C6091" t="str">
            <v>CIP1</v>
          </cell>
          <cell r="D6091" t="str">
            <v>M004</v>
          </cell>
          <cell r="E6091">
            <v>44173</v>
          </cell>
          <cell r="F6091" t="str">
            <v>Worker Chair</v>
          </cell>
          <cell r="G6091">
            <v>2850</v>
          </cell>
          <cell r="H6091">
            <v>-308.75</v>
          </cell>
          <cell r="I6091">
            <v>2541.25</v>
          </cell>
        </row>
        <row r="6092">
          <cell r="A6092">
            <v>40004394</v>
          </cell>
          <cell r="B6092" t="str">
            <v>0</v>
          </cell>
          <cell r="C6092" t="str">
            <v>CIP1</v>
          </cell>
          <cell r="D6092" t="str">
            <v>M004</v>
          </cell>
          <cell r="E6092">
            <v>44173</v>
          </cell>
          <cell r="F6092" t="str">
            <v>Worker Chair</v>
          </cell>
          <cell r="G6092">
            <v>2850</v>
          </cell>
          <cell r="H6092">
            <v>-308.75</v>
          </cell>
          <cell r="I6092">
            <v>2541.25</v>
          </cell>
        </row>
        <row r="6093">
          <cell r="A6093">
            <v>40004395</v>
          </cell>
          <cell r="B6093" t="str">
            <v>0</v>
          </cell>
          <cell r="C6093" t="str">
            <v>CIP1</v>
          </cell>
          <cell r="D6093" t="str">
            <v>M004</v>
          </cell>
          <cell r="E6093">
            <v>44173</v>
          </cell>
          <cell r="F6093" t="str">
            <v>Worker Chair</v>
          </cell>
          <cell r="G6093">
            <v>2850</v>
          </cell>
          <cell r="H6093">
            <v>-308.75</v>
          </cell>
          <cell r="I6093">
            <v>2541.25</v>
          </cell>
        </row>
        <row r="6094">
          <cell r="A6094">
            <v>40004396</v>
          </cell>
          <cell r="B6094" t="str">
            <v>0</v>
          </cell>
          <cell r="C6094" t="str">
            <v>CIP1</v>
          </cell>
          <cell r="D6094" t="str">
            <v>M004</v>
          </cell>
          <cell r="E6094">
            <v>44173</v>
          </cell>
          <cell r="F6094" t="str">
            <v>Worker Chair</v>
          </cell>
          <cell r="G6094">
            <v>2850</v>
          </cell>
          <cell r="H6094">
            <v>-308.75</v>
          </cell>
          <cell r="I6094">
            <v>2541.25</v>
          </cell>
        </row>
        <row r="6095">
          <cell r="A6095">
            <v>40004397</v>
          </cell>
          <cell r="B6095" t="str">
            <v>0</v>
          </cell>
          <cell r="C6095" t="str">
            <v>CIP1</v>
          </cell>
          <cell r="D6095" t="str">
            <v>M004</v>
          </cell>
          <cell r="E6095">
            <v>44173</v>
          </cell>
          <cell r="F6095" t="str">
            <v>Worker Chair</v>
          </cell>
          <cell r="G6095">
            <v>2850</v>
          </cell>
          <cell r="H6095">
            <v>-308.75</v>
          </cell>
          <cell r="I6095">
            <v>2541.25</v>
          </cell>
        </row>
        <row r="6096">
          <cell r="A6096">
            <v>40004398</v>
          </cell>
          <cell r="B6096" t="str">
            <v>0</v>
          </cell>
          <cell r="C6096" t="str">
            <v>CIP1</v>
          </cell>
          <cell r="D6096" t="str">
            <v>M004</v>
          </cell>
          <cell r="E6096">
            <v>44173</v>
          </cell>
          <cell r="F6096" t="str">
            <v>Worker Chair</v>
          </cell>
          <cell r="G6096">
            <v>2850</v>
          </cell>
          <cell r="H6096">
            <v>-308.75</v>
          </cell>
          <cell r="I6096">
            <v>2541.25</v>
          </cell>
        </row>
        <row r="6097">
          <cell r="A6097">
            <v>40004399</v>
          </cell>
          <cell r="B6097" t="str">
            <v>0</v>
          </cell>
          <cell r="C6097" t="str">
            <v>CIP1</v>
          </cell>
          <cell r="D6097" t="str">
            <v>M004</v>
          </cell>
          <cell r="E6097">
            <v>44173</v>
          </cell>
          <cell r="F6097" t="str">
            <v>Worker Chair</v>
          </cell>
          <cell r="G6097">
            <v>2850</v>
          </cell>
          <cell r="H6097">
            <v>-308.75</v>
          </cell>
          <cell r="I6097">
            <v>2541.25</v>
          </cell>
        </row>
        <row r="6098">
          <cell r="A6098">
            <v>40004400</v>
          </cell>
          <cell r="B6098" t="str">
            <v>0</v>
          </cell>
          <cell r="C6098" t="str">
            <v>CIP1</v>
          </cell>
          <cell r="D6098" t="str">
            <v>M004</v>
          </cell>
          <cell r="E6098">
            <v>44173</v>
          </cell>
          <cell r="F6098" t="str">
            <v>Worker Chair</v>
          </cell>
          <cell r="G6098">
            <v>2850</v>
          </cell>
          <cell r="H6098">
            <v>-308.75</v>
          </cell>
          <cell r="I6098">
            <v>2541.25</v>
          </cell>
        </row>
        <row r="6099">
          <cell r="A6099">
            <v>40004401</v>
          </cell>
          <cell r="B6099" t="str">
            <v>0</v>
          </cell>
          <cell r="C6099" t="str">
            <v>CIP1</v>
          </cell>
          <cell r="D6099" t="str">
            <v>M004</v>
          </cell>
          <cell r="E6099">
            <v>44173</v>
          </cell>
          <cell r="F6099" t="str">
            <v>Worker Chair</v>
          </cell>
          <cell r="G6099">
            <v>2850</v>
          </cell>
          <cell r="H6099">
            <v>-308.75</v>
          </cell>
          <cell r="I6099">
            <v>2541.25</v>
          </cell>
        </row>
        <row r="6100">
          <cell r="A6100">
            <v>40004402</v>
          </cell>
          <cell r="B6100" t="str">
            <v>0</v>
          </cell>
          <cell r="C6100" t="str">
            <v>CIP1</v>
          </cell>
          <cell r="D6100" t="str">
            <v>M004</v>
          </cell>
          <cell r="E6100">
            <v>44173</v>
          </cell>
          <cell r="F6100" t="str">
            <v>Worker Chair</v>
          </cell>
          <cell r="G6100">
            <v>2850</v>
          </cell>
          <cell r="H6100">
            <v>-308.75</v>
          </cell>
          <cell r="I6100">
            <v>2541.25</v>
          </cell>
        </row>
        <row r="6101">
          <cell r="A6101">
            <v>40004403</v>
          </cell>
          <cell r="B6101" t="str">
            <v>0</v>
          </cell>
          <cell r="C6101" t="str">
            <v>CIP1</v>
          </cell>
          <cell r="D6101" t="str">
            <v>M004</v>
          </cell>
          <cell r="E6101">
            <v>44173</v>
          </cell>
          <cell r="F6101" t="str">
            <v>Worker Chair</v>
          </cell>
          <cell r="G6101">
            <v>2850</v>
          </cell>
          <cell r="H6101">
            <v>-308.75</v>
          </cell>
          <cell r="I6101">
            <v>2541.25</v>
          </cell>
        </row>
        <row r="6102">
          <cell r="A6102">
            <v>40004404</v>
          </cell>
          <cell r="B6102" t="str">
            <v>0</v>
          </cell>
          <cell r="C6102" t="str">
            <v>CIP1</v>
          </cell>
          <cell r="D6102" t="str">
            <v>M004</v>
          </cell>
          <cell r="E6102">
            <v>44173</v>
          </cell>
          <cell r="F6102" t="str">
            <v>Worker Chair</v>
          </cell>
          <cell r="G6102">
            <v>2850</v>
          </cell>
          <cell r="H6102">
            <v>-308.75</v>
          </cell>
          <cell r="I6102">
            <v>2541.25</v>
          </cell>
        </row>
        <row r="6103">
          <cell r="A6103">
            <v>40004405</v>
          </cell>
          <cell r="B6103" t="str">
            <v>0</v>
          </cell>
          <cell r="C6103" t="str">
            <v>CIP1</v>
          </cell>
          <cell r="D6103" t="str">
            <v>M004</v>
          </cell>
          <cell r="E6103">
            <v>44173</v>
          </cell>
          <cell r="F6103" t="str">
            <v>Worker Chair</v>
          </cell>
          <cell r="G6103">
            <v>2850</v>
          </cell>
          <cell r="H6103">
            <v>-308.75</v>
          </cell>
          <cell r="I6103">
            <v>2541.25</v>
          </cell>
        </row>
        <row r="6104">
          <cell r="A6104">
            <v>40004406</v>
          </cell>
          <cell r="B6104" t="str">
            <v>0</v>
          </cell>
          <cell r="C6104" t="str">
            <v>CIP1</v>
          </cell>
          <cell r="D6104" t="str">
            <v>M004</v>
          </cell>
          <cell r="E6104">
            <v>44173</v>
          </cell>
          <cell r="F6104" t="str">
            <v>Worker Chair</v>
          </cell>
          <cell r="G6104">
            <v>2850</v>
          </cell>
          <cell r="H6104">
            <v>-308.75</v>
          </cell>
          <cell r="I6104">
            <v>2541.25</v>
          </cell>
        </row>
        <row r="6105">
          <cell r="A6105">
            <v>40004407</v>
          </cell>
          <cell r="B6105" t="str">
            <v>0</v>
          </cell>
          <cell r="C6105" t="str">
            <v>CIP1</v>
          </cell>
          <cell r="D6105" t="str">
            <v>M004</v>
          </cell>
          <cell r="E6105">
            <v>44173</v>
          </cell>
          <cell r="F6105" t="str">
            <v>Worker Chair</v>
          </cell>
          <cell r="G6105">
            <v>2850</v>
          </cell>
          <cell r="H6105">
            <v>-308.75</v>
          </cell>
          <cell r="I6105">
            <v>2541.25</v>
          </cell>
        </row>
        <row r="6106">
          <cell r="A6106">
            <v>40004408</v>
          </cell>
          <cell r="B6106" t="str">
            <v>0</v>
          </cell>
          <cell r="C6106" t="str">
            <v>CIP1</v>
          </cell>
          <cell r="D6106" t="str">
            <v>M004</v>
          </cell>
          <cell r="E6106">
            <v>44173</v>
          </cell>
          <cell r="F6106" t="str">
            <v>Worker Chair</v>
          </cell>
          <cell r="G6106">
            <v>2850</v>
          </cell>
          <cell r="H6106">
            <v>-308.75</v>
          </cell>
          <cell r="I6106">
            <v>2541.25</v>
          </cell>
        </row>
        <row r="6107">
          <cell r="A6107">
            <v>40004409</v>
          </cell>
          <cell r="B6107" t="str">
            <v>0</v>
          </cell>
          <cell r="C6107" t="str">
            <v>CIP1</v>
          </cell>
          <cell r="D6107" t="str">
            <v>M004</v>
          </cell>
          <cell r="E6107">
            <v>44173</v>
          </cell>
          <cell r="F6107" t="str">
            <v>Worker Chair</v>
          </cell>
          <cell r="G6107">
            <v>2850</v>
          </cell>
          <cell r="H6107">
            <v>-308.75</v>
          </cell>
          <cell r="I6107">
            <v>2541.25</v>
          </cell>
        </row>
        <row r="6108">
          <cell r="A6108">
            <v>40004410</v>
          </cell>
          <cell r="B6108" t="str">
            <v>0</v>
          </cell>
          <cell r="C6108" t="str">
            <v>CIP1</v>
          </cell>
          <cell r="D6108" t="str">
            <v>M004</v>
          </cell>
          <cell r="E6108">
            <v>44173</v>
          </cell>
          <cell r="F6108" t="str">
            <v>Worker Chair</v>
          </cell>
          <cell r="G6108">
            <v>2850</v>
          </cell>
          <cell r="H6108">
            <v>-308.75</v>
          </cell>
          <cell r="I6108">
            <v>2541.25</v>
          </cell>
        </row>
        <row r="6109">
          <cell r="A6109">
            <v>40004411</v>
          </cell>
          <cell r="B6109" t="str">
            <v>0</v>
          </cell>
          <cell r="C6109" t="str">
            <v>CIP1</v>
          </cell>
          <cell r="D6109" t="str">
            <v>M004</v>
          </cell>
          <cell r="E6109">
            <v>44173</v>
          </cell>
          <cell r="F6109" t="str">
            <v>Worker Chair</v>
          </cell>
          <cell r="G6109">
            <v>2850</v>
          </cell>
          <cell r="H6109">
            <v>-308.75</v>
          </cell>
          <cell r="I6109">
            <v>2541.25</v>
          </cell>
        </row>
        <row r="6110">
          <cell r="A6110">
            <v>40004412</v>
          </cell>
          <cell r="B6110" t="str">
            <v>0</v>
          </cell>
          <cell r="C6110" t="str">
            <v>CIP1</v>
          </cell>
          <cell r="D6110" t="str">
            <v>M004</v>
          </cell>
          <cell r="E6110">
            <v>44173</v>
          </cell>
          <cell r="F6110" t="str">
            <v>Worker Chair</v>
          </cell>
          <cell r="G6110">
            <v>2850</v>
          </cell>
          <cell r="H6110">
            <v>-308.75</v>
          </cell>
          <cell r="I6110">
            <v>2541.25</v>
          </cell>
        </row>
        <row r="6111">
          <cell r="A6111">
            <v>40004413</v>
          </cell>
          <cell r="B6111" t="str">
            <v>0</v>
          </cell>
          <cell r="C6111" t="str">
            <v>CIP1</v>
          </cell>
          <cell r="D6111" t="str">
            <v>M004</v>
          </cell>
          <cell r="E6111">
            <v>44173</v>
          </cell>
          <cell r="F6111" t="str">
            <v>Worker Chair</v>
          </cell>
          <cell r="G6111">
            <v>2850</v>
          </cell>
          <cell r="H6111">
            <v>-308.75</v>
          </cell>
          <cell r="I6111">
            <v>2541.25</v>
          </cell>
        </row>
        <row r="6112">
          <cell r="A6112">
            <v>40004414</v>
          </cell>
          <cell r="B6112" t="str">
            <v>0</v>
          </cell>
          <cell r="C6112" t="str">
            <v>CIP1</v>
          </cell>
          <cell r="D6112" t="str">
            <v>M004</v>
          </cell>
          <cell r="E6112">
            <v>44173</v>
          </cell>
          <cell r="F6112" t="str">
            <v>Worker Chair</v>
          </cell>
          <cell r="G6112">
            <v>2850</v>
          </cell>
          <cell r="H6112">
            <v>-308.75</v>
          </cell>
          <cell r="I6112">
            <v>2541.25</v>
          </cell>
        </row>
        <row r="6113">
          <cell r="A6113">
            <v>40004415</v>
          </cell>
          <cell r="B6113" t="str">
            <v>0</v>
          </cell>
          <cell r="C6113" t="str">
            <v>CIP1</v>
          </cell>
          <cell r="D6113" t="str">
            <v>M004</v>
          </cell>
          <cell r="E6113">
            <v>44173</v>
          </cell>
          <cell r="F6113" t="str">
            <v>Worker Chair</v>
          </cell>
          <cell r="G6113">
            <v>2850</v>
          </cell>
          <cell r="H6113">
            <v>-308.75</v>
          </cell>
          <cell r="I6113">
            <v>2541.25</v>
          </cell>
        </row>
        <row r="6114">
          <cell r="A6114">
            <v>40004416</v>
          </cell>
          <cell r="B6114" t="str">
            <v>0</v>
          </cell>
          <cell r="C6114" t="str">
            <v>CIP1</v>
          </cell>
          <cell r="D6114" t="str">
            <v>M004</v>
          </cell>
          <cell r="E6114">
            <v>44173</v>
          </cell>
          <cell r="F6114" t="str">
            <v>Worker Chair</v>
          </cell>
          <cell r="G6114">
            <v>2850</v>
          </cell>
          <cell r="H6114">
            <v>-308.75</v>
          </cell>
          <cell r="I6114">
            <v>2541.25</v>
          </cell>
        </row>
        <row r="6115">
          <cell r="A6115">
            <v>40004417</v>
          </cell>
          <cell r="B6115" t="str">
            <v>0</v>
          </cell>
          <cell r="C6115" t="str">
            <v>CIP1</v>
          </cell>
          <cell r="D6115" t="str">
            <v>M004</v>
          </cell>
          <cell r="E6115">
            <v>44173</v>
          </cell>
          <cell r="F6115" t="str">
            <v>Worker Chair</v>
          </cell>
          <cell r="G6115">
            <v>2850</v>
          </cell>
          <cell r="H6115">
            <v>-308.75</v>
          </cell>
          <cell r="I6115">
            <v>2541.25</v>
          </cell>
        </row>
        <row r="6116">
          <cell r="A6116">
            <v>40004418</v>
          </cell>
          <cell r="B6116" t="str">
            <v>0</v>
          </cell>
          <cell r="C6116" t="str">
            <v>CIP1</v>
          </cell>
          <cell r="D6116" t="str">
            <v>M004</v>
          </cell>
          <cell r="E6116">
            <v>44173</v>
          </cell>
          <cell r="F6116" t="str">
            <v>Worker Chair</v>
          </cell>
          <cell r="G6116">
            <v>2850</v>
          </cell>
          <cell r="H6116">
            <v>-308.75</v>
          </cell>
          <cell r="I6116">
            <v>2541.25</v>
          </cell>
        </row>
        <row r="6117">
          <cell r="A6117">
            <v>40004419</v>
          </cell>
          <cell r="B6117" t="str">
            <v>0</v>
          </cell>
          <cell r="C6117" t="str">
            <v>CIP1</v>
          </cell>
          <cell r="D6117" t="str">
            <v>M004</v>
          </cell>
          <cell r="E6117">
            <v>44173</v>
          </cell>
          <cell r="F6117" t="str">
            <v>Worker Chair</v>
          </cell>
          <cell r="G6117">
            <v>2850</v>
          </cell>
          <cell r="H6117">
            <v>-308.75</v>
          </cell>
          <cell r="I6117">
            <v>2541.25</v>
          </cell>
        </row>
        <row r="6118">
          <cell r="A6118">
            <v>40004420</v>
          </cell>
          <cell r="B6118" t="str">
            <v>0</v>
          </cell>
          <cell r="C6118" t="str">
            <v>CIP1</v>
          </cell>
          <cell r="D6118" t="str">
            <v>M004</v>
          </cell>
          <cell r="E6118">
            <v>44173</v>
          </cell>
          <cell r="F6118" t="str">
            <v>Worker Chair</v>
          </cell>
          <cell r="G6118">
            <v>2850</v>
          </cell>
          <cell r="H6118">
            <v>-308.75</v>
          </cell>
          <cell r="I6118">
            <v>2541.25</v>
          </cell>
        </row>
        <row r="6119">
          <cell r="A6119">
            <v>40004421</v>
          </cell>
          <cell r="B6119" t="str">
            <v>0</v>
          </cell>
          <cell r="C6119" t="str">
            <v>CIP1</v>
          </cell>
          <cell r="D6119" t="str">
            <v>M004</v>
          </cell>
          <cell r="E6119">
            <v>44173</v>
          </cell>
          <cell r="F6119" t="str">
            <v>Worker Chair</v>
          </cell>
          <cell r="G6119">
            <v>2850</v>
          </cell>
          <cell r="H6119">
            <v>-308.75</v>
          </cell>
          <cell r="I6119">
            <v>2541.25</v>
          </cell>
        </row>
        <row r="6120">
          <cell r="A6120">
            <v>40004422</v>
          </cell>
          <cell r="B6120" t="str">
            <v>0</v>
          </cell>
          <cell r="C6120" t="str">
            <v>CIP1</v>
          </cell>
          <cell r="D6120" t="str">
            <v>M004</v>
          </cell>
          <cell r="E6120">
            <v>44173</v>
          </cell>
          <cell r="F6120" t="str">
            <v>Worker Chair</v>
          </cell>
          <cell r="G6120">
            <v>2850</v>
          </cell>
          <cell r="H6120">
            <v>-308.75</v>
          </cell>
          <cell r="I6120">
            <v>2541.25</v>
          </cell>
        </row>
        <row r="6121">
          <cell r="A6121">
            <v>40004423</v>
          </cell>
          <cell r="B6121" t="str">
            <v>0</v>
          </cell>
          <cell r="C6121" t="str">
            <v>CIP1</v>
          </cell>
          <cell r="D6121" t="str">
            <v>M004</v>
          </cell>
          <cell r="E6121">
            <v>44173</v>
          </cell>
          <cell r="F6121" t="str">
            <v>Worker Chair</v>
          </cell>
          <cell r="G6121">
            <v>2850</v>
          </cell>
          <cell r="H6121">
            <v>-308.75</v>
          </cell>
          <cell r="I6121">
            <v>2541.25</v>
          </cell>
        </row>
        <row r="6122">
          <cell r="A6122">
            <v>40004424</v>
          </cell>
          <cell r="B6122" t="str">
            <v>0</v>
          </cell>
          <cell r="C6122" t="str">
            <v>CIP1</v>
          </cell>
          <cell r="D6122" t="str">
            <v>M004</v>
          </cell>
          <cell r="E6122">
            <v>44173</v>
          </cell>
          <cell r="F6122" t="str">
            <v>Worker Chair</v>
          </cell>
          <cell r="G6122">
            <v>2850</v>
          </cell>
          <cell r="H6122">
            <v>-308.75</v>
          </cell>
          <cell r="I6122">
            <v>2541.25</v>
          </cell>
        </row>
        <row r="6123">
          <cell r="A6123">
            <v>40004425</v>
          </cell>
          <cell r="B6123" t="str">
            <v>0</v>
          </cell>
          <cell r="C6123" t="str">
            <v>CIP1</v>
          </cell>
          <cell r="D6123" t="str">
            <v>M004</v>
          </cell>
          <cell r="E6123">
            <v>44173</v>
          </cell>
          <cell r="F6123" t="str">
            <v>Worker Chair</v>
          </cell>
          <cell r="G6123">
            <v>2850</v>
          </cell>
          <cell r="H6123">
            <v>-308.75</v>
          </cell>
          <cell r="I6123">
            <v>2541.25</v>
          </cell>
        </row>
        <row r="6124">
          <cell r="A6124">
            <v>40004426</v>
          </cell>
          <cell r="B6124" t="str">
            <v>0</v>
          </cell>
          <cell r="C6124" t="str">
            <v>CIP1</v>
          </cell>
          <cell r="D6124" t="str">
            <v>M004</v>
          </cell>
          <cell r="E6124">
            <v>44173</v>
          </cell>
          <cell r="F6124" t="str">
            <v>Worker Chair</v>
          </cell>
          <cell r="G6124">
            <v>2850</v>
          </cell>
          <cell r="H6124">
            <v>-308.75</v>
          </cell>
          <cell r="I6124">
            <v>2541.25</v>
          </cell>
        </row>
        <row r="6125">
          <cell r="A6125">
            <v>40004427</v>
          </cell>
          <cell r="B6125" t="str">
            <v>0</v>
          </cell>
          <cell r="C6125" t="str">
            <v>CIP1</v>
          </cell>
          <cell r="D6125" t="str">
            <v>M004</v>
          </cell>
          <cell r="E6125">
            <v>44173</v>
          </cell>
          <cell r="F6125" t="str">
            <v>Worker Chair</v>
          </cell>
          <cell r="G6125">
            <v>2850</v>
          </cell>
          <cell r="H6125">
            <v>-308.75</v>
          </cell>
          <cell r="I6125">
            <v>2541.25</v>
          </cell>
        </row>
        <row r="6126">
          <cell r="A6126">
            <v>40004428</v>
          </cell>
          <cell r="B6126" t="str">
            <v>0</v>
          </cell>
          <cell r="C6126" t="str">
            <v>CIP1</v>
          </cell>
          <cell r="D6126" t="str">
            <v>M004</v>
          </cell>
          <cell r="E6126">
            <v>44173</v>
          </cell>
          <cell r="F6126" t="str">
            <v>Worker Chair</v>
          </cell>
          <cell r="G6126">
            <v>2850</v>
          </cell>
          <cell r="H6126">
            <v>-308.75</v>
          </cell>
          <cell r="I6126">
            <v>2541.25</v>
          </cell>
        </row>
        <row r="6127">
          <cell r="A6127">
            <v>40004429</v>
          </cell>
          <cell r="B6127" t="str">
            <v>0</v>
          </cell>
          <cell r="C6127" t="str">
            <v>CIP1</v>
          </cell>
          <cell r="D6127" t="str">
            <v>M004</v>
          </cell>
          <cell r="E6127">
            <v>44173</v>
          </cell>
          <cell r="F6127" t="str">
            <v>Worker Chair</v>
          </cell>
          <cell r="G6127">
            <v>2850</v>
          </cell>
          <cell r="H6127">
            <v>-308.75</v>
          </cell>
          <cell r="I6127">
            <v>2541.25</v>
          </cell>
        </row>
        <row r="6128">
          <cell r="A6128">
            <v>40004430</v>
          </cell>
          <cell r="B6128" t="str">
            <v>0</v>
          </cell>
          <cell r="C6128" t="str">
            <v>CIP1</v>
          </cell>
          <cell r="D6128" t="str">
            <v>M004</v>
          </cell>
          <cell r="E6128">
            <v>44173</v>
          </cell>
          <cell r="F6128" t="str">
            <v>Worker Chair</v>
          </cell>
          <cell r="G6128">
            <v>2850</v>
          </cell>
          <cell r="H6128">
            <v>-308.75</v>
          </cell>
          <cell r="I6128">
            <v>2541.25</v>
          </cell>
        </row>
        <row r="6129">
          <cell r="A6129">
            <v>40004431</v>
          </cell>
          <cell r="B6129" t="str">
            <v>0</v>
          </cell>
          <cell r="C6129" t="str">
            <v>CIP1</v>
          </cell>
          <cell r="D6129" t="str">
            <v>M004</v>
          </cell>
          <cell r="E6129">
            <v>44173</v>
          </cell>
          <cell r="F6129" t="str">
            <v>Worker Chair</v>
          </cell>
          <cell r="G6129">
            <v>2850</v>
          </cell>
          <cell r="H6129">
            <v>-308.75</v>
          </cell>
          <cell r="I6129">
            <v>2541.25</v>
          </cell>
        </row>
        <row r="6130">
          <cell r="A6130">
            <v>40004432</v>
          </cell>
          <cell r="B6130" t="str">
            <v>0</v>
          </cell>
          <cell r="C6130" t="str">
            <v>CIP1</v>
          </cell>
          <cell r="D6130" t="str">
            <v>M004</v>
          </cell>
          <cell r="E6130">
            <v>44173</v>
          </cell>
          <cell r="F6130" t="str">
            <v>Worker Chair</v>
          </cell>
          <cell r="G6130">
            <v>2850</v>
          </cell>
          <cell r="H6130">
            <v>-308.75</v>
          </cell>
          <cell r="I6130">
            <v>2541.25</v>
          </cell>
        </row>
        <row r="6131">
          <cell r="A6131">
            <v>40004433</v>
          </cell>
          <cell r="B6131" t="str">
            <v>0</v>
          </cell>
          <cell r="C6131" t="str">
            <v>CIP1</v>
          </cell>
          <cell r="D6131" t="str">
            <v>M004</v>
          </cell>
          <cell r="E6131">
            <v>44173</v>
          </cell>
          <cell r="F6131" t="str">
            <v>Worker Chair</v>
          </cell>
          <cell r="G6131">
            <v>2850</v>
          </cell>
          <cell r="H6131">
            <v>-308.75</v>
          </cell>
          <cell r="I6131">
            <v>2541.25</v>
          </cell>
        </row>
        <row r="6132">
          <cell r="A6132">
            <v>40004434</v>
          </cell>
          <cell r="B6132" t="str">
            <v>0</v>
          </cell>
          <cell r="C6132" t="str">
            <v>CIP1</v>
          </cell>
          <cell r="D6132" t="str">
            <v>M004</v>
          </cell>
          <cell r="E6132">
            <v>44173</v>
          </cell>
          <cell r="F6132" t="str">
            <v>Worker Chair</v>
          </cell>
          <cell r="G6132">
            <v>2850</v>
          </cell>
          <cell r="H6132">
            <v>-308.75</v>
          </cell>
          <cell r="I6132">
            <v>2541.25</v>
          </cell>
        </row>
        <row r="6133">
          <cell r="A6133">
            <v>40004435</v>
          </cell>
          <cell r="B6133" t="str">
            <v>0</v>
          </cell>
          <cell r="C6133" t="str">
            <v>CIP1</v>
          </cell>
          <cell r="D6133" t="str">
            <v>M004</v>
          </cell>
          <cell r="E6133">
            <v>44173</v>
          </cell>
          <cell r="F6133" t="str">
            <v>Worker Chair</v>
          </cell>
          <cell r="G6133">
            <v>2850</v>
          </cell>
          <cell r="H6133">
            <v>-308.75</v>
          </cell>
          <cell r="I6133">
            <v>2541.25</v>
          </cell>
        </row>
        <row r="6134">
          <cell r="A6134">
            <v>40004436</v>
          </cell>
          <cell r="B6134" t="str">
            <v>0</v>
          </cell>
          <cell r="C6134" t="str">
            <v>CIP1</v>
          </cell>
          <cell r="D6134" t="str">
            <v>M004</v>
          </cell>
          <cell r="E6134">
            <v>44173</v>
          </cell>
          <cell r="F6134" t="str">
            <v>Worker Chair</v>
          </cell>
          <cell r="G6134">
            <v>2850</v>
          </cell>
          <cell r="H6134">
            <v>-308.75</v>
          </cell>
          <cell r="I6134">
            <v>2541.25</v>
          </cell>
        </row>
        <row r="6135">
          <cell r="A6135">
            <v>40004437</v>
          </cell>
          <cell r="B6135" t="str">
            <v>0</v>
          </cell>
          <cell r="C6135" t="str">
            <v>CIP1</v>
          </cell>
          <cell r="D6135" t="str">
            <v>M004</v>
          </cell>
          <cell r="E6135">
            <v>44173</v>
          </cell>
          <cell r="F6135" t="str">
            <v>Worker Chair</v>
          </cell>
          <cell r="G6135">
            <v>2850</v>
          </cell>
          <cell r="H6135">
            <v>-308.75</v>
          </cell>
          <cell r="I6135">
            <v>2541.25</v>
          </cell>
        </row>
        <row r="6136">
          <cell r="A6136">
            <v>40004438</v>
          </cell>
          <cell r="B6136" t="str">
            <v>0</v>
          </cell>
          <cell r="C6136" t="str">
            <v>CIP1</v>
          </cell>
          <cell r="D6136" t="str">
            <v>M004</v>
          </cell>
          <cell r="E6136">
            <v>44173</v>
          </cell>
          <cell r="F6136" t="str">
            <v>Worker Chair</v>
          </cell>
          <cell r="G6136">
            <v>2850</v>
          </cell>
          <cell r="H6136">
            <v>-308.75</v>
          </cell>
          <cell r="I6136">
            <v>2541.25</v>
          </cell>
        </row>
        <row r="6137">
          <cell r="A6137">
            <v>40004439</v>
          </cell>
          <cell r="B6137" t="str">
            <v>0</v>
          </cell>
          <cell r="C6137" t="str">
            <v>CIP1</v>
          </cell>
          <cell r="D6137" t="str">
            <v>M004</v>
          </cell>
          <cell r="E6137">
            <v>44173</v>
          </cell>
          <cell r="F6137" t="str">
            <v>Worker Chair</v>
          </cell>
          <cell r="G6137">
            <v>2850</v>
          </cell>
          <cell r="H6137">
            <v>-308.75</v>
          </cell>
          <cell r="I6137">
            <v>2541.25</v>
          </cell>
        </row>
        <row r="6138">
          <cell r="A6138">
            <v>40004440</v>
          </cell>
          <cell r="B6138" t="str">
            <v>0</v>
          </cell>
          <cell r="C6138" t="str">
            <v>CIP1</v>
          </cell>
          <cell r="D6138" t="str">
            <v>M004</v>
          </cell>
          <cell r="E6138">
            <v>44173</v>
          </cell>
          <cell r="F6138" t="str">
            <v>Worker Chair</v>
          </cell>
          <cell r="G6138">
            <v>2850</v>
          </cell>
          <cell r="H6138">
            <v>-308.75</v>
          </cell>
          <cell r="I6138">
            <v>2541.25</v>
          </cell>
        </row>
        <row r="6139">
          <cell r="A6139">
            <v>40004441</v>
          </cell>
          <cell r="B6139" t="str">
            <v>0</v>
          </cell>
          <cell r="C6139" t="str">
            <v>CIP1</v>
          </cell>
          <cell r="D6139" t="str">
            <v>M004</v>
          </cell>
          <cell r="E6139">
            <v>44173</v>
          </cell>
          <cell r="F6139" t="str">
            <v>Worker Chair</v>
          </cell>
          <cell r="G6139">
            <v>2850</v>
          </cell>
          <cell r="H6139">
            <v>-308.75</v>
          </cell>
          <cell r="I6139">
            <v>2541.25</v>
          </cell>
        </row>
        <row r="6140">
          <cell r="A6140">
            <v>40004442</v>
          </cell>
          <cell r="B6140" t="str">
            <v>0</v>
          </cell>
          <cell r="C6140" t="str">
            <v>CIP1</v>
          </cell>
          <cell r="D6140" t="str">
            <v>M004</v>
          </cell>
          <cell r="E6140">
            <v>44173</v>
          </cell>
          <cell r="F6140" t="str">
            <v>Worker Chair</v>
          </cell>
          <cell r="G6140">
            <v>2850</v>
          </cell>
          <cell r="H6140">
            <v>-308.75</v>
          </cell>
          <cell r="I6140">
            <v>2541.25</v>
          </cell>
        </row>
        <row r="6141">
          <cell r="A6141">
            <v>40004443</v>
          </cell>
          <cell r="B6141" t="str">
            <v>0</v>
          </cell>
          <cell r="C6141" t="str">
            <v>CIP1</v>
          </cell>
          <cell r="D6141" t="str">
            <v>M004</v>
          </cell>
          <cell r="E6141">
            <v>44173</v>
          </cell>
          <cell r="F6141" t="str">
            <v>Worker Chair</v>
          </cell>
          <cell r="G6141">
            <v>2850</v>
          </cell>
          <cell r="H6141">
            <v>-308.75</v>
          </cell>
          <cell r="I6141">
            <v>2541.25</v>
          </cell>
        </row>
        <row r="6142">
          <cell r="A6142">
            <v>40004444</v>
          </cell>
          <cell r="B6142" t="str">
            <v>0</v>
          </cell>
          <cell r="C6142" t="str">
            <v>CIP1</v>
          </cell>
          <cell r="D6142" t="str">
            <v>M004</v>
          </cell>
          <cell r="E6142">
            <v>44173</v>
          </cell>
          <cell r="F6142" t="str">
            <v>Worker Chair</v>
          </cell>
          <cell r="G6142">
            <v>2850</v>
          </cell>
          <cell r="H6142">
            <v>-308.75</v>
          </cell>
          <cell r="I6142">
            <v>2541.25</v>
          </cell>
        </row>
        <row r="6143">
          <cell r="A6143">
            <v>40004445</v>
          </cell>
          <cell r="B6143" t="str">
            <v>0</v>
          </cell>
          <cell r="C6143" t="str">
            <v>CIP1</v>
          </cell>
          <cell r="D6143" t="str">
            <v>M004</v>
          </cell>
          <cell r="E6143">
            <v>44173</v>
          </cell>
          <cell r="F6143" t="str">
            <v>Worker Chair</v>
          </cell>
          <cell r="G6143">
            <v>2850</v>
          </cell>
          <cell r="H6143">
            <v>-308.75</v>
          </cell>
          <cell r="I6143">
            <v>2541.25</v>
          </cell>
        </row>
        <row r="6144">
          <cell r="A6144">
            <v>40004446</v>
          </cell>
          <cell r="B6144" t="str">
            <v>0</v>
          </cell>
          <cell r="C6144" t="str">
            <v>CIP1</v>
          </cell>
          <cell r="D6144" t="str">
            <v>M004</v>
          </cell>
          <cell r="E6144">
            <v>44173</v>
          </cell>
          <cell r="F6144" t="str">
            <v>Worker Chair</v>
          </cell>
          <cell r="G6144">
            <v>2850</v>
          </cell>
          <cell r="H6144">
            <v>-308.75</v>
          </cell>
          <cell r="I6144">
            <v>2541.25</v>
          </cell>
        </row>
        <row r="6145">
          <cell r="A6145">
            <v>40004447</v>
          </cell>
          <cell r="B6145" t="str">
            <v>0</v>
          </cell>
          <cell r="C6145" t="str">
            <v>CIP1</v>
          </cell>
          <cell r="D6145" t="str">
            <v>M004</v>
          </cell>
          <cell r="E6145">
            <v>44173</v>
          </cell>
          <cell r="F6145" t="str">
            <v>Worker Chair</v>
          </cell>
          <cell r="G6145">
            <v>2850</v>
          </cell>
          <cell r="H6145">
            <v>-308.75</v>
          </cell>
          <cell r="I6145">
            <v>2541.25</v>
          </cell>
        </row>
        <row r="6146">
          <cell r="A6146">
            <v>40004448</v>
          </cell>
          <cell r="B6146" t="str">
            <v>0</v>
          </cell>
          <cell r="C6146" t="str">
            <v>CIP1</v>
          </cell>
          <cell r="D6146" t="str">
            <v>M004</v>
          </cell>
          <cell r="E6146">
            <v>44173</v>
          </cell>
          <cell r="F6146" t="str">
            <v>Worker Chair</v>
          </cell>
          <cell r="G6146">
            <v>2850</v>
          </cell>
          <cell r="H6146">
            <v>-308.75</v>
          </cell>
          <cell r="I6146">
            <v>2541.25</v>
          </cell>
        </row>
        <row r="6147">
          <cell r="A6147">
            <v>40004449</v>
          </cell>
          <cell r="B6147" t="str">
            <v>0</v>
          </cell>
          <cell r="C6147" t="str">
            <v>CIP1</v>
          </cell>
          <cell r="D6147" t="str">
            <v>M004</v>
          </cell>
          <cell r="E6147">
            <v>44173</v>
          </cell>
          <cell r="F6147" t="str">
            <v>Worker Chair</v>
          </cell>
          <cell r="G6147">
            <v>2850</v>
          </cell>
          <cell r="H6147">
            <v>-308.75</v>
          </cell>
          <cell r="I6147">
            <v>2541.25</v>
          </cell>
        </row>
        <row r="6148">
          <cell r="A6148">
            <v>40004450</v>
          </cell>
          <cell r="B6148" t="str">
            <v>0</v>
          </cell>
          <cell r="C6148" t="str">
            <v>CIP1</v>
          </cell>
          <cell r="D6148" t="str">
            <v>M004</v>
          </cell>
          <cell r="E6148">
            <v>44173</v>
          </cell>
          <cell r="F6148" t="str">
            <v>Worker Chair</v>
          </cell>
          <cell r="G6148">
            <v>2850</v>
          </cell>
          <cell r="H6148">
            <v>-308.75</v>
          </cell>
          <cell r="I6148">
            <v>2541.25</v>
          </cell>
        </row>
        <row r="6149">
          <cell r="A6149">
            <v>40004451</v>
          </cell>
          <cell r="B6149" t="str">
            <v>0</v>
          </cell>
          <cell r="C6149" t="str">
            <v>CIP1</v>
          </cell>
          <cell r="D6149" t="str">
            <v>M004</v>
          </cell>
          <cell r="E6149">
            <v>44173</v>
          </cell>
          <cell r="F6149" t="str">
            <v>Worker Chair</v>
          </cell>
          <cell r="G6149">
            <v>2850</v>
          </cell>
          <cell r="H6149">
            <v>-308.75</v>
          </cell>
          <cell r="I6149">
            <v>2541.25</v>
          </cell>
        </row>
        <row r="6150">
          <cell r="A6150">
            <v>40004452</v>
          </cell>
          <cell r="B6150" t="str">
            <v>0</v>
          </cell>
          <cell r="C6150" t="str">
            <v>CIP1</v>
          </cell>
          <cell r="D6150" t="str">
            <v>M004</v>
          </cell>
          <cell r="E6150">
            <v>44173</v>
          </cell>
          <cell r="F6150" t="str">
            <v>Worker Chair</v>
          </cell>
          <cell r="G6150">
            <v>2850</v>
          </cell>
          <cell r="H6150">
            <v>-308.75</v>
          </cell>
          <cell r="I6150">
            <v>2541.25</v>
          </cell>
        </row>
        <row r="6151">
          <cell r="A6151">
            <v>40004453</v>
          </cell>
          <cell r="B6151" t="str">
            <v>0</v>
          </cell>
          <cell r="C6151" t="str">
            <v>CIP1</v>
          </cell>
          <cell r="D6151" t="str">
            <v>M004</v>
          </cell>
          <cell r="E6151">
            <v>44173</v>
          </cell>
          <cell r="F6151" t="str">
            <v>Worker Chair</v>
          </cell>
          <cell r="G6151">
            <v>2850</v>
          </cell>
          <cell r="H6151">
            <v>-308.75</v>
          </cell>
          <cell r="I6151">
            <v>2541.25</v>
          </cell>
        </row>
        <row r="6152">
          <cell r="A6152">
            <v>40004454</v>
          </cell>
          <cell r="B6152" t="str">
            <v>0</v>
          </cell>
          <cell r="C6152" t="str">
            <v>CIP1</v>
          </cell>
          <cell r="D6152" t="str">
            <v>M004</v>
          </cell>
          <cell r="E6152">
            <v>44173</v>
          </cell>
          <cell r="F6152" t="str">
            <v>Worker Chair</v>
          </cell>
          <cell r="G6152">
            <v>2850</v>
          </cell>
          <cell r="H6152">
            <v>-308.75</v>
          </cell>
          <cell r="I6152">
            <v>2541.25</v>
          </cell>
        </row>
        <row r="6153">
          <cell r="A6153">
            <v>40004455</v>
          </cell>
          <cell r="B6153" t="str">
            <v>0</v>
          </cell>
          <cell r="C6153" t="str">
            <v>CIP1</v>
          </cell>
          <cell r="D6153" t="str">
            <v>M004</v>
          </cell>
          <cell r="E6153">
            <v>44173</v>
          </cell>
          <cell r="F6153" t="str">
            <v>Worker Chair</v>
          </cell>
          <cell r="G6153">
            <v>2850</v>
          </cell>
          <cell r="H6153">
            <v>-308.75</v>
          </cell>
          <cell r="I6153">
            <v>2541.25</v>
          </cell>
        </row>
        <row r="6154">
          <cell r="A6154">
            <v>40004456</v>
          </cell>
          <cell r="B6154" t="str">
            <v>0</v>
          </cell>
          <cell r="C6154" t="str">
            <v>CIP1</v>
          </cell>
          <cell r="D6154" t="str">
            <v>M004</v>
          </cell>
          <cell r="E6154">
            <v>44173</v>
          </cell>
          <cell r="F6154" t="str">
            <v>Worker Chair</v>
          </cell>
          <cell r="G6154">
            <v>2850</v>
          </cell>
          <cell r="H6154">
            <v>-308.75</v>
          </cell>
          <cell r="I6154">
            <v>2541.25</v>
          </cell>
        </row>
        <row r="6155">
          <cell r="A6155">
            <v>40004457</v>
          </cell>
          <cell r="B6155" t="str">
            <v>0</v>
          </cell>
          <cell r="C6155" t="str">
            <v>CIP1</v>
          </cell>
          <cell r="D6155" t="str">
            <v>M004</v>
          </cell>
          <cell r="E6155">
            <v>44173</v>
          </cell>
          <cell r="F6155" t="str">
            <v>Worker Chair</v>
          </cell>
          <cell r="G6155">
            <v>2850</v>
          </cell>
          <cell r="H6155">
            <v>-308.75</v>
          </cell>
          <cell r="I6155">
            <v>2541.25</v>
          </cell>
        </row>
        <row r="6156">
          <cell r="A6156">
            <v>40004458</v>
          </cell>
          <cell r="B6156" t="str">
            <v>0</v>
          </cell>
          <cell r="C6156" t="str">
            <v>CIP1</v>
          </cell>
          <cell r="D6156" t="str">
            <v>M004</v>
          </cell>
          <cell r="E6156">
            <v>44173</v>
          </cell>
          <cell r="F6156" t="str">
            <v>Worker Chair</v>
          </cell>
          <cell r="G6156">
            <v>2850</v>
          </cell>
          <cell r="H6156">
            <v>-308.75</v>
          </cell>
          <cell r="I6156">
            <v>2541.25</v>
          </cell>
        </row>
        <row r="6157">
          <cell r="A6157">
            <v>40004459</v>
          </cell>
          <cell r="B6157" t="str">
            <v>0</v>
          </cell>
          <cell r="C6157" t="str">
            <v>CIP1</v>
          </cell>
          <cell r="D6157" t="str">
            <v>M004</v>
          </cell>
          <cell r="E6157">
            <v>44173</v>
          </cell>
          <cell r="F6157" t="str">
            <v>Worker Chair</v>
          </cell>
          <cell r="G6157">
            <v>2850</v>
          </cell>
          <cell r="H6157">
            <v>-308.75</v>
          </cell>
          <cell r="I6157">
            <v>2541.25</v>
          </cell>
        </row>
        <row r="6158">
          <cell r="A6158">
            <v>40004460</v>
          </cell>
          <cell r="B6158" t="str">
            <v>0</v>
          </cell>
          <cell r="C6158" t="str">
            <v>CIP1</v>
          </cell>
          <cell r="D6158" t="str">
            <v>M004</v>
          </cell>
          <cell r="E6158">
            <v>44173</v>
          </cell>
          <cell r="F6158" t="str">
            <v>Worker Chair</v>
          </cell>
          <cell r="G6158">
            <v>2850</v>
          </cell>
          <cell r="H6158">
            <v>-308.75</v>
          </cell>
          <cell r="I6158">
            <v>2541.25</v>
          </cell>
        </row>
        <row r="6159">
          <cell r="A6159">
            <v>40004461</v>
          </cell>
          <cell r="B6159" t="str">
            <v>0</v>
          </cell>
          <cell r="C6159" t="str">
            <v>CIP1</v>
          </cell>
          <cell r="D6159" t="str">
            <v>M004</v>
          </cell>
          <cell r="E6159">
            <v>44173</v>
          </cell>
          <cell r="F6159" t="str">
            <v>Worker Chair</v>
          </cell>
          <cell r="G6159">
            <v>2850</v>
          </cell>
          <cell r="H6159">
            <v>-308.75</v>
          </cell>
          <cell r="I6159">
            <v>2541.25</v>
          </cell>
        </row>
        <row r="6160">
          <cell r="A6160">
            <v>40004462</v>
          </cell>
          <cell r="B6160" t="str">
            <v>0</v>
          </cell>
          <cell r="C6160" t="str">
            <v>CIP1</v>
          </cell>
          <cell r="D6160" t="str">
            <v>M004</v>
          </cell>
          <cell r="E6160">
            <v>44173</v>
          </cell>
          <cell r="F6160" t="str">
            <v>Worker Chair</v>
          </cell>
          <cell r="G6160">
            <v>2850</v>
          </cell>
          <cell r="H6160">
            <v>-308.75</v>
          </cell>
          <cell r="I6160">
            <v>2541.25</v>
          </cell>
        </row>
        <row r="6161">
          <cell r="A6161">
            <v>40004463</v>
          </cell>
          <cell r="B6161" t="str">
            <v>0</v>
          </cell>
          <cell r="C6161" t="str">
            <v>CIP1</v>
          </cell>
          <cell r="D6161" t="str">
            <v>M004</v>
          </cell>
          <cell r="E6161">
            <v>44173</v>
          </cell>
          <cell r="F6161" t="str">
            <v>Worker Chair</v>
          </cell>
          <cell r="G6161">
            <v>2850</v>
          </cell>
          <cell r="H6161">
            <v>-308.75</v>
          </cell>
          <cell r="I6161">
            <v>2541.25</v>
          </cell>
        </row>
        <row r="6162">
          <cell r="A6162">
            <v>40004464</v>
          </cell>
          <cell r="B6162" t="str">
            <v>0</v>
          </cell>
          <cell r="C6162" t="str">
            <v>CIP1</v>
          </cell>
          <cell r="D6162" t="str">
            <v>M004</v>
          </cell>
          <cell r="E6162">
            <v>44173</v>
          </cell>
          <cell r="F6162" t="str">
            <v>Worker Chair</v>
          </cell>
          <cell r="G6162">
            <v>2850</v>
          </cell>
          <cell r="H6162">
            <v>-308.75</v>
          </cell>
          <cell r="I6162">
            <v>2541.25</v>
          </cell>
        </row>
        <row r="6163">
          <cell r="A6163">
            <v>40004465</v>
          </cell>
          <cell r="B6163" t="str">
            <v>0</v>
          </cell>
          <cell r="C6163" t="str">
            <v>CIP1</v>
          </cell>
          <cell r="D6163" t="str">
            <v>M004</v>
          </cell>
          <cell r="E6163">
            <v>44173</v>
          </cell>
          <cell r="F6163" t="str">
            <v>Worker Chair</v>
          </cell>
          <cell r="G6163">
            <v>2850</v>
          </cell>
          <cell r="H6163">
            <v>-308.75</v>
          </cell>
          <cell r="I6163">
            <v>2541.25</v>
          </cell>
        </row>
        <row r="6164">
          <cell r="A6164">
            <v>40004466</v>
          </cell>
          <cell r="B6164" t="str">
            <v>0</v>
          </cell>
          <cell r="C6164" t="str">
            <v>CIP1</v>
          </cell>
          <cell r="D6164" t="str">
            <v>M004</v>
          </cell>
          <cell r="E6164">
            <v>44173</v>
          </cell>
          <cell r="F6164" t="str">
            <v>Worker Chair</v>
          </cell>
          <cell r="G6164">
            <v>2850</v>
          </cell>
          <cell r="H6164">
            <v>-308.75</v>
          </cell>
          <cell r="I6164">
            <v>2541.25</v>
          </cell>
        </row>
        <row r="6165">
          <cell r="A6165">
            <v>40004467</v>
          </cell>
          <cell r="B6165" t="str">
            <v>0</v>
          </cell>
          <cell r="C6165" t="str">
            <v>CIP1</v>
          </cell>
          <cell r="D6165" t="str">
            <v>M004</v>
          </cell>
          <cell r="E6165">
            <v>44173</v>
          </cell>
          <cell r="F6165" t="str">
            <v>Worker Chair</v>
          </cell>
          <cell r="G6165">
            <v>2850</v>
          </cell>
          <cell r="H6165">
            <v>-308.75</v>
          </cell>
          <cell r="I6165">
            <v>2541.25</v>
          </cell>
        </row>
        <row r="6166">
          <cell r="A6166">
            <v>40004468</v>
          </cell>
          <cell r="B6166" t="str">
            <v>0</v>
          </cell>
          <cell r="C6166" t="str">
            <v>CIP1</v>
          </cell>
          <cell r="D6166" t="str">
            <v>M004</v>
          </cell>
          <cell r="E6166">
            <v>44173</v>
          </cell>
          <cell r="F6166" t="str">
            <v>Worker Chair</v>
          </cell>
          <cell r="G6166">
            <v>2850</v>
          </cell>
          <cell r="H6166">
            <v>-308.75</v>
          </cell>
          <cell r="I6166">
            <v>2541.25</v>
          </cell>
        </row>
        <row r="6167">
          <cell r="A6167">
            <v>40004469</v>
          </cell>
          <cell r="B6167" t="str">
            <v>0</v>
          </cell>
          <cell r="C6167" t="str">
            <v>CIP1</v>
          </cell>
          <cell r="D6167" t="str">
            <v>M004</v>
          </cell>
          <cell r="E6167">
            <v>44173</v>
          </cell>
          <cell r="F6167" t="str">
            <v>Worker Chair</v>
          </cell>
          <cell r="G6167">
            <v>2850</v>
          </cell>
          <cell r="H6167">
            <v>-308.75</v>
          </cell>
          <cell r="I6167">
            <v>2541.25</v>
          </cell>
        </row>
        <row r="6168">
          <cell r="A6168">
            <v>40004470</v>
          </cell>
          <cell r="B6168" t="str">
            <v>0</v>
          </cell>
          <cell r="C6168" t="str">
            <v>CIP1</v>
          </cell>
          <cell r="D6168" t="str">
            <v>M004</v>
          </cell>
          <cell r="E6168">
            <v>44173</v>
          </cell>
          <cell r="F6168" t="str">
            <v>Worker Chair</v>
          </cell>
          <cell r="G6168">
            <v>2850</v>
          </cell>
          <cell r="H6168">
            <v>-308.75</v>
          </cell>
          <cell r="I6168">
            <v>2541.25</v>
          </cell>
        </row>
        <row r="6169">
          <cell r="A6169">
            <v>40004471</v>
          </cell>
          <cell r="B6169" t="str">
            <v>0</v>
          </cell>
          <cell r="C6169" t="str">
            <v>CIP1</v>
          </cell>
          <cell r="D6169" t="str">
            <v>M004</v>
          </cell>
          <cell r="E6169">
            <v>44173</v>
          </cell>
          <cell r="F6169" t="str">
            <v>Worker Chair</v>
          </cell>
          <cell r="G6169">
            <v>2850</v>
          </cell>
          <cell r="H6169">
            <v>-308.75</v>
          </cell>
          <cell r="I6169">
            <v>2541.25</v>
          </cell>
        </row>
        <row r="6170">
          <cell r="A6170">
            <v>40004472</v>
          </cell>
          <cell r="B6170" t="str">
            <v>0</v>
          </cell>
          <cell r="C6170" t="str">
            <v>CIP1</v>
          </cell>
          <cell r="D6170" t="str">
            <v>M004</v>
          </cell>
          <cell r="E6170">
            <v>44173</v>
          </cell>
          <cell r="F6170" t="str">
            <v>Worker Chair</v>
          </cell>
          <cell r="G6170">
            <v>2850</v>
          </cell>
          <cell r="H6170">
            <v>-308.75</v>
          </cell>
          <cell r="I6170">
            <v>2541.25</v>
          </cell>
        </row>
        <row r="6171">
          <cell r="A6171">
            <v>40004473</v>
          </cell>
          <cell r="B6171" t="str">
            <v>0</v>
          </cell>
          <cell r="C6171" t="str">
            <v>CIP1</v>
          </cell>
          <cell r="D6171" t="str">
            <v>M004</v>
          </cell>
          <cell r="E6171">
            <v>44173</v>
          </cell>
          <cell r="F6171" t="str">
            <v>Worker Chair</v>
          </cell>
          <cell r="G6171">
            <v>2850</v>
          </cell>
          <cell r="H6171">
            <v>-308.75</v>
          </cell>
          <cell r="I6171">
            <v>2541.25</v>
          </cell>
        </row>
        <row r="6172">
          <cell r="A6172">
            <v>40004474</v>
          </cell>
          <cell r="B6172" t="str">
            <v>0</v>
          </cell>
          <cell r="C6172" t="str">
            <v>CIP1</v>
          </cell>
          <cell r="D6172" t="str">
            <v>M004</v>
          </cell>
          <cell r="E6172">
            <v>44173</v>
          </cell>
          <cell r="F6172" t="str">
            <v>Worker Chair</v>
          </cell>
          <cell r="G6172">
            <v>2850</v>
          </cell>
          <cell r="H6172">
            <v>-308.75</v>
          </cell>
          <cell r="I6172">
            <v>2541.25</v>
          </cell>
        </row>
        <row r="6173">
          <cell r="A6173">
            <v>40004475</v>
          </cell>
          <cell r="B6173" t="str">
            <v>0</v>
          </cell>
          <cell r="C6173" t="str">
            <v>CIP1</v>
          </cell>
          <cell r="D6173" t="str">
            <v>M004</v>
          </cell>
          <cell r="E6173">
            <v>44173</v>
          </cell>
          <cell r="F6173" t="str">
            <v>Worker Chair</v>
          </cell>
          <cell r="G6173">
            <v>2850</v>
          </cell>
          <cell r="H6173">
            <v>-308.75</v>
          </cell>
          <cell r="I6173">
            <v>2541.25</v>
          </cell>
        </row>
        <row r="6174">
          <cell r="A6174">
            <v>40004476</v>
          </cell>
          <cell r="B6174" t="str">
            <v>0</v>
          </cell>
          <cell r="C6174" t="str">
            <v>CIP1</v>
          </cell>
          <cell r="D6174" t="str">
            <v>M004</v>
          </cell>
          <cell r="E6174">
            <v>44173</v>
          </cell>
          <cell r="F6174" t="str">
            <v>Worker Chair</v>
          </cell>
          <cell r="G6174">
            <v>2850</v>
          </cell>
          <cell r="H6174">
            <v>-308.75</v>
          </cell>
          <cell r="I6174">
            <v>2541.25</v>
          </cell>
        </row>
        <row r="6175">
          <cell r="A6175">
            <v>40004477</v>
          </cell>
          <cell r="B6175" t="str">
            <v>0</v>
          </cell>
          <cell r="C6175" t="str">
            <v>CIP1</v>
          </cell>
          <cell r="D6175" t="str">
            <v>M004</v>
          </cell>
          <cell r="E6175">
            <v>44173</v>
          </cell>
          <cell r="F6175" t="str">
            <v>Worker Chair</v>
          </cell>
          <cell r="G6175">
            <v>2850</v>
          </cell>
          <cell r="H6175">
            <v>-308.75</v>
          </cell>
          <cell r="I6175">
            <v>2541.25</v>
          </cell>
        </row>
        <row r="6176">
          <cell r="A6176">
            <v>40004478</v>
          </cell>
          <cell r="B6176" t="str">
            <v>0</v>
          </cell>
          <cell r="C6176" t="str">
            <v>CIP1</v>
          </cell>
          <cell r="D6176" t="str">
            <v>M004</v>
          </cell>
          <cell r="E6176">
            <v>44173</v>
          </cell>
          <cell r="F6176" t="str">
            <v>Worker Chair</v>
          </cell>
          <cell r="G6176">
            <v>2850</v>
          </cell>
          <cell r="H6176">
            <v>-308.75</v>
          </cell>
          <cell r="I6176">
            <v>2541.25</v>
          </cell>
        </row>
        <row r="6177">
          <cell r="A6177">
            <v>40004479</v>
          </cell>
          <cell r="B6177" t="str">
            <v>0</v>
          </cell>
          <cell r="C6177" t="str">
            <v>CIP1</v>
          </cell>
          <cell r="D6177" t="str">
            <v>M004</v>
          </cell>
          <cell r="E6177">
            <v>44173</v>
          </cell>
          <cell r="F6177" t="str">
            <v>Worker Chair</v>
          </cell>
          <cell r="G6177">
            <v>2850</v>
          </cell>
          <cell r="H6177">
            <v>-308.75</v>
          </cell>
          <cell r="I6177">
            <v>2541.25</v>
          </cell>
        </row>
        <row r="6178">
          <cell r="A6178">
            <v>40004480</v>
          </cell>
          <cell r="B6178" t="str">
            <v>0</v>
          </cell>
          <cell r="C6178" t="str">
            <v>CIP1</v>
          </cell>
          <cell r="D6178" t="str">
            <v>M004</v>
          </cell>
          <cell r="E6178">
            <v>44173</v>
          </cell>
          <cell r="F6178" t="str">
            <v>Worker Chair</v>
          </cell>
          <cell r="G6178">
            <v>2850</v>
          </cell>
          <cell r="H6178">
            <v>-308.75</v>
          </cell>
          <cell r="I6178">
            <v>2541.25</v>
          </cell>
        </row>
        <row r="6179">
          <cell r="A6179">
            <v>40004481</v>
          </cell>
          <cell r="B6179" t="str">
            <v>0</v>
          </cell>
          <cell r="C6179" t="str">
            <v>CIP1</v>
          </cell>
          <cell r="D6179" t="str">
            <v>M004</v>
          </cell>
          <cell r="E6179">
            <v>44173</v>
          </cell>
          <cell r="F6179" t="str">
            <v>Worker Chair</v>
          </cell>
          <cell r="G6179">
            <v>2850</v>
          </cell>
          <cell r="H6179">
            <v>-308.75</v>
          </cell>
          <cell r="I6179">
            <v>2541.25</v>
          </cell>
        </row>
        <row r="6180">
          <cell r="A6180">
            <v>40004482</v>
          </cell>
          <cell r="B6180" t="str">
            <v>0</v>
          </cell>
          <cell r="C6180" t="str">
            <v>CIP1</v>
          </cell>
          <cell r="D6180" t="str">
            <v>M004</v>
          </cell>
          <cell r="E6180">
            <v>44173</v>
          </cell>
          <cell r="F6180" t="str">
            <v>Worker Chair</v>
          </cell>
          <cell r="G6180">
            <v>2850</v>
          </cell>
          <cell r="H6180">
            <v>-308.75</v>
          </cell>
          <cell r="I6180">
            <v>2541.25</v>
          </cell>
        </row>
        <row r="6181">
          <cell r="A6181">
            <v>40004483</v>
          </cell>
          <cell r="B6181" t="str">
            <v>0</v>
          </cell>
          <cell r="C6181" t="str">
            <v>CIP1</v>
          </cell>
          <cell r="D6181" t="str">
            <v>M004</v>
          </cell>
          <cell r="E6181">
            <v>44173</v>
          </cell>
          <cell r="F6181" t="str">
            <v>Worker Chair</v>
          </cell>
          <cell r="G6181">
            <v>2850</v>
          </cell>
          <cell r="H6181">
            <v>-308.75</v>
          </cell>
          <cell r="I6181">
            <v>2541.25</v>
          </cell>
        </row>
        <row r="6182">
          <cell r="A6182">
            <v>40004484</v>
          </cell>
          <cell r="B6182" t="str">
            <v>0</v>
          </cell>
          <cell r="C6182" t="str">
            <v>CIP1</v>
          </cell>
          <cell r="D6182" t="str">
            <v>M004</v>
          </cell>
          <cell r="E6182">
            <v>44173</v>
          </cell>
          <cell r="F6182" t="str">
            <v>Worker Chair</v>
          </cell>
          <cell r="G6182">
            <v>2850</v>
          </cell>
          <cell r="H6182">
            <v>-308.75</v>
          </cell>
          <cell r="I6182">
            <v>2541.25</v>
          </cell>
        </row>
        <row r="6183">
          <cell r="A6183">
            <v>40004485</v>
          </cell>
          <cell r="B6183" t="str">
            <v>0</v>
          </cell>
          <cell r="C6183" t="str">
            <v>CIP1</v>
          </cell>
          <cell r="D6183" t="str">
            <v>M004</v>
          </cell>
          <cell r="E6183">
            <v>44173</v>
          </cell>
          <cell r="F6183" t="str">
            <v>Worker Chair</v>
          </cell>
          <cell r="G6183">
            <v>2850</v>
          </cell>
          <cell r="H6183">
            <v>-308.75</v>
          </cell>
          <cell r="I6183">
            <v>2541.25</v>
          </cell>
        </row>
        <row r="6184">
          <cell r="A6184">
            <v>40004486</v>
          </cell>
          <cell r="B6184" t="str">
            <v>0</v>
          </cell>
          <cell r="C6184" t="str">
            <v>CIP1</v>
          </cell>
          <cell r="D6184" t="str">
            <v>M004</v>
          </cell>
          <cell r="E6184">
            <v>44173</v>
          </cell>
          <cell r="F6184" t="str">
            <v>Worker Chair</v>
          </cell>
          <cell r="G6184">
            <v>2850</v>
          </cell>
          <cell r="H6184">
            <v>-308.75</v>
          </cell>
          <cell r="I6184">
            <v>2541.25</v>
          </cell>
        </row>
        <row r="6185">
          <cell r="A6185">
            <v>40004487</v>
          </cell>
          <cell r="B6185" t="str">
            <v>0</v>
          </cell>
          <cell r="C6185" t="str">
            <v>CIP1</v>
          </cell>
          <cell r="D6185" t="str">
            <v>M004</v>
          </cell>
          <cell r="E6185">
            <v>44173</v>
          </cell>
          <cell r="F6185" t="str">
            <v>Worker Chair</v>
          </cell>
          <cell r="G6185">
            <v>2850</v>
          </cell>
          <cell r="H6185">
            <v>-308.75</v>
          </cell>
          <cell r="I6185">
            <v>2541.25</v>
          </cell>
        </row>
        <row r="6186">
          <cell r="A6186">
            <v>40004488</v>
          </cell>
          <cell r="B6186" t="str">
            <v>0</v>
          </cell>
          <cell r="C6186" t="str">
            <v>CIP1</v>
          </cell>
          <cell r="D6186" t="str">
            <v>M004</v>
          </cell>
          <cell r="E6186">
            <v>44173</v>
          </cell>
          <cell r="F6186" t="str">
            <v>Worker Chair</v>
          </cell>
          <cell r="G6186">
            <v>2850</v>
          </cell>
          <cell r="H6186">
            <v>-308.75</v>
          </cell>
          <cell r="I6186">
            <v>2541.25</v>
          </cell>
        </row>
        <row r="6187">
          <cell r="A6187">
            <v>40004489</v>
          </cell>
          <cell r="B6187" t="str">
            <v>0</v>
          </cell>
          <cell r="C6187" t="str">
            <v>CIP1</v>
          </cell>
          <cell r="D6187" t="str">
            <v>M004</v>
          </cell>
          <cell r="E6187">
            <v>44173</v>
          </cell>
          <cell r="F6187" t="str">
            <v>Worker Chair</v>
          </cell>
          <cell r="G6187">
            <v>2850</v>
          </cell>
          <cell r="H6187">
            <v>-308.75</v>
          </cell>
          <cell r="I6187">
            <v>2541.25</v>
          </cell>
        </row>
        <row r="6188">
          <cell r="A6188">
            <v>40004490</v>
          </cell>
          <cell r="B6188" t="str">
            <v>0</v>
          </cell>
          <cell r="C6188" t="str">
            <v>CIP1</v>
          </cell>
          <cell r="D6188" t="str">
            <v>M004</v>
          </cell>
          <cell r="E6188">
            <v>44173</v>
          </cell>
          <cell r="F6188" t="str">
            <v>Worker Chair</v>
          </cell>
          <cell r="G6188">
            <v>2850</v>
          </cell>
          <cell r="H6188">
            <v>-308.75</v>
          </cell>
          <cell r="I6188">
            <v>2541.25</v>
          </cell>
        </row>
        <row r="6189">
          <cell r="A6189">
            <v>40004491</v>
          </cell>
          <cell r="B6189" t="str">
            <v>0</v>
          </cell>
          <cell r="C6189" t="str">
            <v>CIP1</v>
          </cell>
          <cell r="D6189" t="str">
            <v>M004</v>
          </cell>
          <cell r="E6189">
            <v>44173</v>
          </cell>
          <cell r="F6189" t="str">
            <v>Worker Chair</v>
          </cell>
          <cell r="G6189">
            <v>2850</v>
          </cell>
          <cell r="H6189">
            <v>-308.75</v>
          </cell>
          <cell r="I6189">
            <v>2541.25</v>
          </cell>
        </row>
        <row r="6190">
          <cell r="A6190">
            <v>40004492</v>
          </cell>
          <cell r="B6190" t="str">
            <v>0</v>
          </cell>
          <cell r="C6190" t="str">
            <v>CIP1</v>
          </cell>
          <cell r="D6190" t="str">
            <v>M004</v>
          </cell>
          <cell r="E6190">
            <v>44173</v>
          </cell>
          <cell r="F6190" t="str">
            <v>Worker Chair</v>
          </cell>
          <cell r="G6190">
            <v>2850</v>
          </cell>
          <cell r="H6190">
            <v>-308.75</v>
          </cell>
          <cell r="I6190">
            <v>2541.25</v>
          </cell>
        </row>
        <row r="6191">
          <cell r="A6191">
            <v>40004493</v>
          </cell>
          <cell r="B6191" t="str">
            <v>0</v>
          </cell>
          <cell r="C6191" t="str">
            <v>CIP1</v>
          </cell>
          <cell r="D6191" t="str">
            <v>M004</v>
          </cell>
          <cell r="E6191">
            <v>44173</v>
          </cell>
          <cell r="F6191" t="str">
            <v>Worker Chair</v>
          </cell>
          <cell r="G6191">
            <v>2850</v>
          </cell>
          <cell r="H6191">
            <v>-308.75</v>
          </cell>
          <cell r="I6191">
            <v>2541.25</v>
          </cell>
        </row>
        <row r="6192">
          <cell r="A6192">
            <v>40004494</v>
          </cell>
          <cell r="B6192" t="str">
            <v>0</v>
          </cell>
          <cell r="C6192" t="str">
            <v>CIP1</v>
          </cell>
          <cell r="D6192" t="str">
            <v>M004</v>
          </cell>
          <cell r="E6192">
            <v>44173</v>
          </cell>
          <cell r="F6192" t="str">
            <v>Worker Chair</v>
          </cell>
          <cell r="G6192">
            <v>2850</v>
          </cell>
          <cell r="H6192">
            <v>-308.75</v>
          </cell>
          <cell r="I6192">
            <v>2541.25</v>
          </cell>
        </row>
        <row r="6193">
          <cell r="A6193">
            <v>40004495</v>
          </cell>
          <cell r="B6193" t="str">
            <v>0</v>
          </cell>
          <cell r="C6193" t="str">
            <v>CIP1</v>
          </cell>
          <cell r="D6193" t="str">
            <v>M004</v>
          </cell>
          <cell r="E6193">
            <v>44173</v>
          </cell>
          <cell r="F6193" t="str">
            <v>Worker Chair</v>
          </cell>
          <cell r="G6193">
            <v>2850</v>
          </cell>
          <cell r="H6193">
            <v>-308.75</v>
          </cell>
          <cell r="I6193">
            <v>2541.25</v>
          </cell>
        </row>
        <row r="6194">
          <cell r="A6194">
            <v>40004496</v>
          </cell>
          <cell r="B6194" t="str">
            <v>0</v>
          </cell>
          <cell r="C6194" t="str">
            <v>CIP1</v>
          </cell>
          <cell r="D6194" t="str">
            <v>M004</v>
          </cell>
          <cell r="E6194">
            <v>44173</v>
          </cell>
          <cell r="F6194" t="str">
            <v>Worker Chair</v>
          </cell>
          <cell r="G6194">
            <v>2850</v>
          </cell>
          <cell r="H6194">
            <v>-308.75</v>
          </cell>
          <cell r="I6194">
            <v>2541.25</v>
          </cell>
        </row>
        <row r="6195">
          <cell r="A6195">
            <v>40004497</v>
          </cell>
          <cell r="B6195" t="str">
            <v>0</v>
          </cell>
          <cell r="C6195" t="str">
            <v>CIP1</v>
          </cell>
          <cell r="D6195" t="str">
            <v>M004</v>
          </cell>
          <cell r="E6195">
            <v>44173</v>
          </cell>
          <cell r="F6195" t="str">
            <v>Worker Chair</v>
          </cell>
          <cell r="G6195">
            <v>2850</v>
          </cell>
          <cell r="H6195">
            <v>-308.75</v>
          </cell>
          <cell r="I6195">
            <v>2541.25</v>
          </cell>
        </row>
        <row r="6196">
          <cell r="A6196">
            <v>40004498</v>
          </cell>
          <cell r="B6196" t="str">
            <v>0</v>
          </cell>
          <cell r="C6196" t="str">
            <v>CIP1</v>
          </cell>
          <cell r="D6196" t="str">
            <v>M004</v>
          </cell>
          <cell r="E6196">
            <v>44173</v>
          </cell>
          <cell r="F6196" t="str">
            <v>Worker Chair</v>
          </cell>
          <cell r="G6196">
            <v>2850</v>
          </cell>
          <cell r="H6196">
            <v>-308.75</v>
          </cell>
          <cell r="I6196">
            <v>2541.25</v>
          </cell>
        </row>
        <row r="6197">
          <cell r="A6197">
            <v>40004499</v>
          </cell>
          <cell r="B6197" t="str">
            <v>0</v>
          </cell>
          <cell r="C6197" t="str">
            <v>CIP1</v>
          </cell>
          <cell r="D6197" t="str">
            <v>M004</v>
          </cell>
          <cell r="E6197">
            <v>44173</v>
          </cell>
          <cell r="F6197" t="str">
            <v>Worker Chair</v>
          </cell>
          <cell r="G6197">
            <v>2850</v>
          </cell>
          <cell r="H6197">
            <v>-308.75</v>
          </cell>
          <cell r="I6197">
            <v>2541.25</v>
          </cell>
        </row>
        <row r="6198">
          <cell r="A6198">
            <v>40004500</v>
          </cell>
          <cell r="B6198" t="str">
            <v>0</v>
          </cell>
          <cell r="C6198" t="str">
            <v>CIP1</v>
          </cell>
          <cell r="D6198" t="str">
            <v>M004</v>
          </cell>
          <cell r="E6198">
            <v>44173</v>
          </cell>
          <cell r="F6198" t="str">
            <v>Worker Chair</v>
          </cell>
          <cell r="G6198">
            <v>2850</v>
          </cell>
          <cell r="H6198">
            <v>-308.75</v>
          </cell>
          <cell r="I6198">
            <v>2541.25</v>
          </cell>
        </row>
        <row r="6199">
          <cell r="A6199">
            <v>40004501</v>
          </cell>
          <cell r="B6199" t="str">
            <v>0</v>
          </cell>
          <cell r="C6199" t="str">
            <v>CIP1</v>
          </cell>
          <cell r="D6199" t="str">
            <v>M004</v>
          </cell>
          <cell r="E6199">
            <v>44173</v>
          </cell>
          <cell r="F6199" t="str">
            <v>Worker Chair</v>
          </cell>
          <cell r="G6199">
            <v>2850</v>
          </cell>
          <cell r="H6199">
            <v>-308.75</v>
          </cell>
          <cell r="I6199">
            <v>2541.25</v>
          </cell>
        </row>
        <row r="6200">
          <cell r="A6200">
            <v>40004502</v>
          </cell>
          <cell r="B6200" t="str">
            <v>0</v>
          </cell>
          <cell r="C6200" t="str">
            <v>CIP1</v>
          </cell>
          <cell r="D6200" t="str">
            <v>M004</v>
          </cell>
          <cell r="E6200">
            <v>44173</v>
          </cell>
          <cell r="F6200" t="str">
            <v>Worker Chair</v>
          </cell>
          <cell r="G6200">
            <v>2850</v>
          </cell>
          <cell r="H6200">
            <v>-308.75</v>
          </cell>
          <cell r="I6200">
            <v>2541.25</v>
          </cell>
        </row>
        <row r="6201">
          <cell r="A6201">
            <v>40004503</v>
          </cell>
          <cell r="B6201" t="str">
            <v>0</v>
          </cell>
          <cell r="C6201" t="str">
            <v>CIP1</v>
          </cell>
          <cell r="D6201" t="str">
            <v>M004</v>
          </cell>
          <cell r="E6201">
            <v>44173</v>
          </cell>
          <cell r="F6201" t="str">
            <v>Worker Chair</v>
          </cell>
          <cell r="G6201">
            <v>2850</v>
          </cell>
          <cell r="H6201">
            <v>-308.75</v>
          </cell>
          <cell r="I6201">
            <v>2541.25</v>
          </cell>
        </row>
        <row r="6202">
          <cell r="A6202">
            <v>40004504</v>
          </cell>
          <cell r="B6202" t="str">
            <v>0</v>
          </cell>
          <cell r="C6202" t="str">
            <v>CIP1</v>
          </cell>
          <cell r="D6202" t="str">
            <v>M004</v>
          </cell>
          <cell r="E6202">
            <v>44173</v>
          </cell>
          <cell r="F6202" t="str">
            <v>Worker Chair</v>
          </cell>
          <cell r="G6202">
            <v>2850</v>
          </cell>
          <cell r="H6202">
            <v>-308.75</v>
          </cell>
          <cell r="I6202">
            <v>2541.25</v>
          </cell>
        </row>
        <row r="6203">
          <cell r="A6203">
            <v>40004505</v>
          </cell>
          <cell r="B6203" t="str">
            <v>0</v>
          </cell>
          <cell r="C6203" t="str">
            <v>CIP1</v>
          </cell>
          <cell r="D6203" t="str">
            <v>M004</v>
          </cell>
          <cell r="E6203">
            <v>44173</v>
          </cell>
          <cell r="F6203" t="str">
            <v>Worker Chair</v>
          </cell>
          <cell r="G6203">
            <v>2850</v>
          </cell>
          <cell r="H6203">
            <v>-308.75</v>
          </cell>
          <cell r="I6203">
            <v>2541.25</v>
          </cell>
        </row>
        <row r="6204">
          <cell r="A6204">
            <v>40004506</v>
          </cell>
          <cell r="B6204" t="str">
            <v>0</v>
          </cell>
          <cell r="C6204" t="str">
            <v>CIP1</v>
          </cell>
          <cell r="D6204" t="str">
            <v>M004</v>
          </cell>
          <cell r="E6204">
            <v>44173</v>
          </cell>
          <cell r="F6204" t="str">
            <v>Worker Chair</v>
          </cell>
          <cell r="G6204">
            <v>2850</v>
          </cell>
          <cell r="H6204">
            <v>-308.75</v>
          </cell>
          <cell r="I6204">
            <v>2541.25</v>
          </cell>
        </row>
        <row r="6205">
          <cell r="A6205">
            <v>40004507</v>
          </cell>
          <cell r="B6205" t="str">
            <v>0</v>
          </cell>
          <cell r="C6205" t="str">
            <v>CIP1</v>
          </cell>
          <cell r="D6205" t="str">
            <v>M004</v>
          </cell>
          <cell r="E6205">
            <v>44173</v>
          </cell>
          <cell r="F6205" t="str">
            <v>Worker Chair</v>
          </cell>
          <cell r="G6205">
            <v>2850</v>
          </cell>
          <cell r="H6205">
            <v>-308.75</v>
          </cell>
          <cell r="I6205">
            <v>2541.25</v>
          </cell>
        </row>
        <row r="6206">
          <cell r="A6206">
            <v>40004508</v>
          </cell>
          <cell r="B6206" t="str">
            <v>0</v>
          </cell>
          <cell r="C6206" t="str">
            <v>CIP1</v>
          </cell>
          <cell r="D6206" t="str">
            <v>M004</v>
          </cell>
          <cell r="E6206">
            <v>44173</v>
          </cell>
          <cell r="F6206" t="str">
            <v>Worker Chair</v>
          </cell>
          <cell r="G6206">
            <v>2850</v>
          </cell>
          <cell r="H6206">
            <v>-308.75</v>
          </cell>
          <cell r="I6206">
            <v>2541.25</v>
          </cell>
        </row>
        <row r="6207">
          <cell r="A6207">
            <v>40004509</v>
          </cell>
          <cell r="B6207" t="str">
            <v>0</v>
          </cell>
          <cell r="C6207" t="str">
            <v>CIP1</v>
          </cell>
          <cell r="D6207" t="str">
            <v>M004</v>
          </cell>
          <cell r="E6207">
            <v>44173</v>
          </cell>
          <cell r="F6207" t="str">
            <v>Worker Chair</v>
          </cell>
          <cell r="G6207">
            <v>2850</v>
          </cell>
          <cell r="H6207">
            <v>-308.75</v>
          </cell>
          <cell r="I6207">
            <v>2541.25</v>
          </cell>
        </row>
        <row r="6208">
          <cell r="A6208">
            <v>40004510</v>
          </cell>
          <cell r="B6208" t="str">
            <v>0</v>
          </cell>
          <cell r="C6208" t="str">
            <v>CIP1</v>
          </cell>
          <cell r="D6208" t="str">
            <v>M004</v>
          </cell>
          <cell r="E6208">
            <v>44173</v>
          </cell>
          <cell r="F6208" t="str">
            <v>Worker Chair</v>
          </cell>
          <cell r="G6208">
            <v>2850</v>
          </cell>
          <cell r="H6208">
            <v>-308.75</v>
          </cell>
          <cell r="I6208">
            <v>2541.25</v>
          </cell>
        </row>
        <row r="6209">
          <cell r="A6209">
            <v>40004511</v>
          </cell>
          <cell r="B6209" t="str">
            <v>0</v>
          </cell>
          <cell r="C6209" t="str">
            <v>CIP1</v>
          </cell>
          <cell r="D6209" t="str">
            <v>M004</v>
          </cell>
          <cell r="E6209">
            <v>44173</v>
          </cell>
          <cell r="F6209" t="str">
            <v>Worker Chair</v>
          </cell>
          <cell r="G6209">
            <v>2850</v>
          </cell>
          <cell r="H6209">
            <v>-308.75</v>
          </cell>
          <cell r="I6209">
            <v>2541.25</v>
          </cell>
        </row>
        <row r="6210">
          <cell r="A6210">
            <v>40004512</v>
          </cell>
          <cell r="B6210" t="str">
            <v>0</v>
          </cell>
          <cell r="C6210" t="str">
            <v>CIP1</v>
          </cell>
          <cell r="D6210" t="str">
            <v>M004</v>
          </cell>
          <cell r="E6210">
            <v>44173</v>
          </cell>
          <cell r="F6210" t="str">
            <v>Worker Chair</v>
          </cell>
          <cell r="G6210">
            <v>2850</v>
          </cell>
          <cell r="H6210">
            <v>-308.75</v>
          </cell>
          <cell r="I6210">
            <v>2541.25</v>
          </cell>
        </row>
        <row r="6211">
          <cell r="A6211">
            <v>40004513</v>
          </cell>
          <cell r="B6211" t="str">
            <v>0</v>
          </cell>
          <cell r="C6211" t="str">
            <v>CIP1</v>
          </cell>
          <cell r="D6211" t="str">
            <v>M004</v>
          </cell>
          <cell r="E6211">
            <v>44173</v>
          </cell>
          <cell r="F6211" t="str">
            <v>Worker Chair</v>
          </cell>
          <cell r="G6211">
            <v>2850</v>
          </cell>
          <cell r="H6211">
            <v>-308.75</v>
          </cell>
          <cell r="I6211">
            <v>2541.25</v>
          </cell>
        </row>
        <row r="6212">
          <cell r="A6212">
            <v>40004514</v>
          </cell>
          <cell r="B6212" t="str">
            <v>0</v>
          </cell>
          <cell r="C6212" t="str">
            <v>CIP1</v>
          </cell>
          <cell r="D6212" t="str">
            <v>M004</v>
          </cell>
          <cell r="E6212">
            <v>44173</v>
          </cell>
          <cell r="F6212" t="str">
            <v>Worker Chair</v>
          </cell>
          <cell r="G6212">
            <v>2850</v>
          </cell>
          <cell r="H6212">
            <v>-308.75</v>
          </cell>
          <cell r="I6212">
            <v>2541.25</v>
          </cell>
        </row>
        <row r="6213">
          <cell r="A6213">
            <v>40004515</v>
          </cell>
          <cell r="B6213" t="str">
            <v>0</v>
          </cell>
          <cell r="C6213" t="str">
            <v>CIP1</v>
          </cell>
          <cell r="D6213" t="str">
            <v>M004</v>
          </cell>
          <cell r="E6213">
            <v>44173</v>
          </cell>
          <cell r="F6213" t="str">
            <v>Worker Chair</v>
          </cell>
          <cell r="G6213">
            <v>2850</v>
          </cell>
          <cell r="H6213">
            <v>-308.75</v>
          </cell>
          <cell r="I6213">
            <v>2541.25</v>
          </cell>
        </row>
        <row r="6214">
          <cell r="A6214">
            <v>40004516</v>
          </cell>
          <cell r="B6214" t="str">
            <v>0</v>
          </cell>
          <cell r="C6214" t="str">
            <v>CIP1</v>
          </cell>
          <cell r="D6214" t="str">
            <v>M004</v>
          </cell>
          <cell r="E6214">
            <v>44173</v>
          </cell>
          <cell r="F6214" t="str">
            <v>Worker Chair</v>
          </cell>
          <cell r="G6214">
            <v>2850</v>
          </cell>
          <cell r="H6214">
            <v>-308.75</v>
          </cell>
          <cell r="I6214">
            <v>2541.25</v>
          </cell>
        </row>
        <row r="6215">
          <cell r="A6215">
            <v>40004517</v>
          </cell>
          <cell r="B6215" t="str">
            <v>0</v>
          </cell>
          <cell r="C6215" t="str">
            <v>CIP1</v>
          </cell>
          <cell r="D6215" t="str">
            <v>M004</v>
          </cell>
          <cell r="E6215">
            <v>44173</v>
          </cell>
          <cell r="F6215" t="str">
            <v>Worker Chair</v>
          </cell>
          <cell r="G6215">
            <v>2850</v>
          </cell>
          <cell r="H6215">
            <v>-308.75</v>
          </cell>
          <cell r="I6215">
            <v>2541.25</v>
          </cell>
        </row>
        <row r="6216">
          <cell r="A6216">
            <v>40004518</v>
          </cell>
          <cell r="B6216" t="str">
            <v>0</v>
          </cell>
          <cell r="C6216" t="str">
            <v>CIP1</v>
          </cell>
          <cell r="D6216" t="str">
            <v>M004</v>
          </cell>
          <cell r="E6216">
            <v>44173</v>
          </cell>
          <cell r="F6216" t="str">
            <v>Worker Chair</v>
          </cell>
          <cell r="G6216">
            <v>2850</v>
          </cell>
          <cell r="H6216">
            <v>-308.75</v>
          </cell>
          <cell r="I6216">
            <v>2541.25</v>
          </cell>
        </row>
        <row r="6217">
          <cell r="A6217">
            <v>40004519</v>
          </cell>
          <cell r="B6217" t="str">
            <v>0</v>
          </cell>
          <cell r="C6217" t="str">
            <v>CIP1</v>
          </cell>
          <cell r="D6217" t="str">
            <v>M004</v>
          </cell>
          <cell r="E6217">
            <v>44173</v>
          </cell>
          <cell r="F6217" t="str">
            <v>Worker Chair</v>
          </cell>
          <cell r="G6217">
            <v>2850</v>
          </cell>
          <cell r="H6217">
            <v>-308.75</v>
          </cell>
          <cell r="I6217">
            <v>2541.25</v>
          </cell>
        </row>
        <row r="6218">
          <cell r="A6218">
            <v>40004520</v>
          </cell>
          <cell r="B6218" t="str">
            <v>0</v>
          </cell>
          <cell r="C6218" t="str">
            <v>CIP1</v>
          </cell>
          <cell r="D6218" t="str">
            <v>M004</v>
          </cell>
          <cell r="E6218">
            <v>44173</v>
          </cell>
          <cell r="F6218" t="str">
            <v>Worker Chair</v>
          </cell>
          <cell r="G6218">
            <v>2850</v>
          </cell>
          <cell r="H6218">
            <v>-308.75</v>
          </cell>
          <cell r="I6218">
            <v>2541.25</v>
          </cell>
        </row>
        <row r="6219">
          <cell r="A6219">
            <v>40004521</v>
          </cell>
          <cell r="B6219" t="str">
            <v>0</v>
          </cell>
          <cell r="C6219" t="str">
            <v>CIP1</v>
          </cell>
          <cell r="D6219" t="str">
            <v>M004</v>
          </cell>
          <cell r="E6219">
            <v>44173</v>
          </cell>
          <cell r="F6219" t="str">
            <v>Worker Chair</v>
          </cell>
          <cell r="G6219">
            <v>2850</v>
          </cell>
          <cell r="H6219">
            <v>-308.75</v>
          </cell>
          <cell r="I6219">
            <v>2541.25</v>
          </cell>
        </row>
        <row r="6220">
          <cell r="A6220">
            <v>40004522</v>
          </cell>
          <cell r="B6220" t="str">
            <v>0</v>
          </cell>
          <cell r="C6220" t="str">
            <v>CIP1</v>
          </cell>
          <cell r="D6220" t="str">
            <v>M004</v>
          </cell>
          <cell r="E6220">
            <v>44173</v>
          </cell>
          <cell r="F6220" t="str">
            <v>Worker Chair</v>
          </cell>
          <cell r="G6220">
            <v>2850</v>
          </cell>
          <cell r="H6220">
            <v>-308.75</v>
          </cell>
          <cell r="I6220">
            <v>2541.25</v>
          </cell>
        </row>
        <row r="6221">
          <cell r="A6221">
            <v>40004523</v>
          </cell>
          <cell r="B6221" t="str">
            <v>0</v>
          </cell>
          <cell r="C6221" t="str">
            <v>CIP1</v>
          </cell>
          <cell r="D6221" t="str">
            <v>M004</v>
          </cell>
          <cell r="E6221">
            <v>44173</v>
          </cell>
          <cell r="F6221" t="str">
            <v>Worker Chair</v>
          </cell>
          <cell r="G6221">
            <v>2850</v>
          </cell>
          <cell r="H6221">
            <v>-308.75</v>
          </cell>
          <cell r="I6221">
            <v>2541.25</v>
          </cell>
        </row>
        <row r="6222">
          <cell r="A6222">
            <v>40004524</v>
          </cell>
          <cell r="B6222" t="str">
            <v>0</v>
          </cell>
          <cell r="C6222" t="str">
            <v>CIP1</v>
          </cell>
          <cell r="D6222" t="str">
            <v>M004</v>
          </cell>
          <cell r="E6222">
            <v>44173</v>
          </cell>
          <cell r="F6222" t="str">
            <v>Worker Chair</v>
          </cell>
          <cell r="G6222">
            <v>2850</v>
          </cell>
          <cell r="H6222">
            <v>-308.75</v>
          </cell>
          <cell r="I6222">
            <v>2541.25</v>
          </cell>
        </row>
        <row r="6223">
          <cell r="A6223">
            <v>40004525</v>
          </cell>
          <cell r="B6223" t="str">
            <v>0</v>
          </cell>
          <cell r="C6223" t="str">
            <v>CIP1</v>
          </cell>
          <cell r="D6223" t="str">
            <v>M004</v>
          </cell>
          <cell r="E6223">
            <v>44173</v>
          </cell>
          <cell r="F6223" t="str">
            <v>Worker Chair</v>
          </cell>
          <cell r="G6223">
            <v>2850</v>
          </cell>
          <cell r="H6223">
            <v>-308.75</v>
          </cell>
          <cell r="I6223">
            <v>2541.25</v>
          </cell>
        </row>
        <row r="6224">
          <cell r="A6224">
            <v>40004526</v>
          </cell>
          <cell r="B6224" t="str">
            <v>0</v>
          </cell>
          <cell r="C6224" t="str">
            <v>CIP1</v>
          </cell>
          <cell r="D6224" t="str">
            <v>M004</v>
          </cell>
          <cell r="E6224">
            <v>44173</v>
          </cell>
          <cell r="F6224" t="str">
            <v>Worker Chair</v>
          </cell>
          <cell r="G6224">
            <v>2850</v>
          </cell>
          <cell r="H6224">
            <v>-308.75</v>
          </cell>
          <cell r="I6224">
            <v>2541.25</v>
          </cell>
        </row>
        <row r="6225">
          <cell r="A6225">
            <v>40004527</v>
          </cell>
          <cell r="B6225" t="str">
            <v>0</v>
          </cell>
          <cell r="C6225" t="str">
            <v>CIP1</v>
          </cell>
          <cell r="D6225" t="str">
            <v>M004</v>
          </cell>
          <cell r="E6225">
            <v>44173</v>
          </cell>
          <cell r="F6225" t="str">
            <v>Worker Chair</v>
          </cell>
          <cell r="G6225">
            <v>2850</v>
          </cell>
          <cell r="H6225">
            <v>-308.75</v>
          </cell>
          <cell r="I6225">
            <v>2541.25</v>
          </cell>
        </row>
        <row r="6226">
          <cell r="A6226">
            <v>40004528</v>
          </cell>
          <cell r="B6226" t="str">
            <v>0</v>
          </cell>
          <cell r="C6226" t="str">
            <v>CIP1</v>
          </cell>
          <cell r="D6226" t="str">
            <v>M004</v>
          </cell>
          <cell r="E6226">
            <v>44173</v>
          </cell>
          <cell r="F6226" t="str">
            <v>Worker Chair</v>
          </cell>
          <cell r="G6226">
            <v>2850</v>
          </cell>
          <cell r="H6226">
            <v>-308.75</v>
          </cell>
          <cell r="I6226">
            <v>2541.25</v>
          </cell>
        </row>
        <row r="6227">
          <cell r="A6227">
            <v>40004529</v>
          </cell>
          <cell r="B6227" t="str">
            <v>0</v>
          </cell>
          <cell r="C6227" t="str">
            <v>CIP1</v>
          </cell>
          <cell r="D6227" t="str">
            <v>M004</v>
          </cell>
          <cell r="E6227">
            <v>44173</v>
          </cell>
          <cell r="F6227" t="str">
            <v>Worker Chair</v>
          </cell>
          <cell r="G6227">
            <v>2850</v>
          </cell>
          <cell r="H6227">
            <v>-308.75</v>
          </cell>
          <cell r="I6227">
            <v>2541.25</v>
          </cell>
        </row>
        <row r="6228">
          <cell r="A6228">
            <v>40004530</v>
          </cell>
          <cell r="B6228" t="str">
            <v>0</v>
          </cell>
          <cell r="C6228" t="str">
            <v>CIP1</v>
          </cell>
          <cell r="D6228" t="str">
            <v>M004</v>
          </cell>
          <cell r="E6228">
            <v>44173</v>
          </cell>
          <cell r="F6228" t="str">
            <v>Worker Chair</v>
          </cell>
          <cell r="G6228">
            <v>2850</v>
          </cell>
          <cell r="H6228">
            <v>-308.75</v>
          </cell>
          <cell r="I6228">
            <v>2541.25</v>
          </cell>
        </row>
        <row r="6229">
          <cell r="A6229">
            <v>40004531</v>
          </cell>
          <cell r="B6229" t="str">
            <v>0</v>
          </cell>
          <cell r="C6229" t="str">
            <v>CIP1</v>
          </cell>
          <cell r="D6229" t="str">
            <v>M004</v>
          </cell>
          <cell r="E6229">
            <v>44173</v>
          </cell>
          <cell r="F6229" t="str">
            <v>Worker Chair</v>
          </cell>
          <cell r="G6229">
            <v>2850</v>
          </cell>
          <cell r="H6229">
            <v>-308.75</v>
          </cell>
          <cell r="I6229">
            <v>2541.25</v>
          </cell>
        </row>
        <row r="6230">
          <cell r="A6230">
            <v>40004532</v>
          </cell>
          <cell r="B6230" t="str">
            <v>0</v>
          </cell>
          <cell r="C6230" t="str">
            <v>CIP1</v>
          </cell>
          <cell r="D6230" t="str">
            <v>M004</v>
          </cell>
          <cell r="E6230">
            <v>44173</v>
          </cell>
          <cell r="F6230" t="str">
            <v>Worker Chair</v>
          </cell>
          <cell r="G6230">
            <v>2850</v>
          </cell>
          <cell r="H6230">
            <v>-308.75</v>
          </cell>
          <cell r="I6230">
            <v>2541.25</v>
          </cell>
        </row>
        <row r="6231">
          <cell r="A6231">
            <v>40004533</v>
          </cell>
          <cell r="B6231" t="str">
            <v>0</v>
          </cell>
          <cell r="C6231" t="str">
            <v>CIP1</v>
          </cell>
          <cell r="D6231" t="str">
            <v>M004</v>
          </cell>
          <cell r="E6231">
            <v>44173</v>
          </cell>
          <cell r="F6231" t="str">
            <v>Worker Chair</v>
          </cell>
          <cell r="G6231">
            <v>2850</v>
          </cell>
          <cell r="H6231">
            <v>-308.75</v>
          </cell>
          <cell r="I6231">
            <v>2541.25</v>
          </cell>
        </row>
        <row r="6232">
          <cell r="A6232">
            <v>40004534</v>
          </cell>
          <cell r="B6232" t="str">
            <v>0</v>
          </cell>
          <cell r="C6232" t="str">
            <v>CIP1</v>
          </cell>
          <cell r="D6232" t="str">
            <v>M004</v>
          </cell>
          <cell r="E6232">
            <v>44173</v>
          </cell>
          <cell r="F6232" t="str">
            <v>Worker Chair</v>
          </cell>
          <cell r="G6232">
            <v>2850</v>
          </cell>
          <cell r="H6232">
            <v>-308.75</v>
          </cell>
          <cell r="I6232">
            <v>2541.25</v>
          </cell>
        </row>
        <row r="6233">
          <cell r="A6233">
            <v>40004535</v>
          </cell>
          <cell r="B6233" t="str">
            <v>0</v>
          </cell>
          <cell r="C6233" t="str">
            <v>CIP1</v>
          </cell>
          <cell r="D6233" t="str">
            <v>M004</v>
          </cell>
          <cell r="E6233">
            <v>44173</v>
          </cell>
          <cell r="F6233" t="str">
            <v>Worker Chair</v>
          </cell>
          <cell r="G6233">
            <v>2850</v>
          </cell>
          <cell r="H6233">
            <v>-308.75</v>
          </cell>
          <cell r="I6233">
            <v>2541.25</v>
          </cell>
        </row>
        <row r="6234">
          <cell r="A6234">
            <v>40004536</v>
          </cell>
          <cell r="B6234" t="str">
            <v>0</v>
          </cell>
          <cell r="C6234" t="str">
            <v>CIP1</v>
          </cell>
          <cell r="D6234" t="str">
            <v>M004</v>
          </cell>
          <cell r="E6234">
            <v>44173</v>
          </cell>
          <cell r="F6234" t="str">
            <v>Worker Chair</v>
          </cell>
          <cell r="G6234">
            <v>2850</v>
          </cell>
          <cell r="H6234">
            <v>-308.75</v>
          </cell>
          <cell r="I6234">
            <v>2541.25</v>
          </cell>
        </row>
        <row r="6235">
          <cell r="A6235">
            <v>40004537</v>
          </cell>
          <cell r="B6235" t="str">
            <v>0</v>
          </cell>
          <cell r="C6235" t="str">
            <v>CIP1</v>
          </cell>
          <cell r="D6235" t="str">
            <v>M004</v>
          </cell>
          <cell r="E6235">
            <v>44173</v>
          </cell>
          <cell r="F6235" t="str">
            <v>Worker Chair</v>
          </cell>
          <cell r="G6235">
            <v>2850</v>
          </cell>
          <cell r="H6235">
            <v>-308.75</v>
          </cell>
          <cell r="I6235">
            <v>2541.25</v>
          </cell>
        </row>
        <row r="6236">
          <cell r="A6236">
            <v>40004538</v>
          </cell>
          <cell r="B6236" t="str">
            <v>0</v>
          </cell>
          <cell r="C6236" t="str">
            <v>CIP1</v>
          </cell>
          <cell r="D6236" t="str">
            <v>M004</v>
          </cell>
          <cell r="E6236">
            <v>44173</v>
          </cell>
          <cell r="F6236" t="str">
            <v>Worker Chair</v>
          </cell>
          <cell r="G6236">
            <v>2850</v>
          </cell>
          <cell r="H6236">
            <v>-308.75</v>
          </cell>
          <cell r="I6236">
            <v>2541.25</v>
          </cell>
        </row>
        <row r="6237">
          <cell r="A6237">
            <v>40004539</v>
          </cell>
          <cell r="B6237" t="str">
            <v>0</v>
          </cell>
          <cell r="C6237" t="str">
            <v>CIP1</v>
          </cell>
          <cell r="D6237" t="str">
            <v>M004</v>
          </cell>
          <cell r="E6237">
            <v>44173</v>
          </cell>
          <cell r="F6237" t="str">
            <v>Worker Chair</v>
          </cell>
          <cell r="G6237">
            <v>2850</v>
          </cell>
          <cell r="H6237">
            <v>-308.75</v>
          </cell>
          <cell r="I6237">
            <v>2541.25</v>
          </cell>
        </row>
        <row r="6238">
          <cell r="A6238">
            <v>40004540</v>
          </cell>
          <cell r="B6238" t="str">
            <v>0</v>
          </cell>
          <cell r="C6238" t="str">
            <v>CIP1</v>
          </cell>
          <cell r="D6238" t="str">
            <v>M004</v>
          </cell>
          <cell r="E6238">
            <v>44173</v>
          </cell>
          <cell r="F6238" t="str">
            <v>Worker Chair</v>
          </cell>
          <cell r="G6238">
            <v>2850</v>
          </cell>
          <cell r="H6238">
            <v>-308.75</v>
          </cell>
          <cell r="I6238">
            <v>2541.25</v>
          </cell>
        </row>
        <row r="6239">
          <cell r="A6239">
            <v>40004541</v>
          </cell>
          <cell r="B6239" t="str">
            <v>0</v>
          </cell>
          <cell r="C6239" t="str">
            <v>CIP1</v>
          </cell>
          <cell r="D6239" t="str">
            <v>M004</v>
          </cell>
          <cell r="E6239">
            <v>44173</v>
          </cell>
          <cell r="F6239" t="str">
            <v>Worker Chair</v>
          </cell>
          <cell r="G6239">
            <v>2850</v>
          </cell>
          <cell r="H6239">
            <v>-308.75</v>
          </cell>
          <cell r="I6239">
            <v>2541.25</v>
          </cell>
        </row>
        <row r="6240">
          <cell r="A6240">
            <v>40004542</v>
          </cell>
          <cell r="B6240" t="str">
            <v>0</v>
          </cell>
          <cell r="C6240" t="str">
            <v>CIP1</v>
          </cell>
          <cell r="D6240" t="str">
            <v>M004</v>
          </cell>
          <cell r="E6240">
            <v>44173</v>
          </cell>
          <cell r="F6240" t="str">
            <v>Worker Chair</v>
          </cell>
          <cell r="G6240">
            <v>2850</v>
          </cell>
          <cell r="H6240">
            <v>-308.75</v>
          </cell>
          <cell r="I6240">
            <v>2541.25</v>
          </cell>
        </row>
        <row r="6241">
          <cell r="A6241">
            <v>40004543</v>
          </cell>
          <cell r="B6241" t="str">
            <v>0</v>
          </cell>
          <cell r="C6241" t="str">
            <v>CIP1</v>
          </cell>
          <cell r="D6241" t="str">
            <v>M004</v>
          </cell>
          <cell r="E6241">
            <v>44173</v>
          </cell>
          <cell r="F6241" t="str">
            <v>Worker Chair</v>
          </cell>
          <cell r="G6241">
            <v>2850</v>
          </cell>
          <cell r="H6241">
            <v>-308.75</v>
          </cell>
          <cell r="I6241">
            <v>2541.25</v>
          </cell>
        </row>
        <row r="6242">
          <cell r="A6242">
            <v>40004544</v>
          </cell>
          <cell r="B6242" t="str">
            <v>0</v>
          </cell>
          <cell r="C6242" t="str">
            <v>CIP1</v>
          </cell>
          <cell r="D6242" t="str">
            <v>M004</v>
          </cell>
          <cell r="E6242">
            <v>44173</v>
          </cell>
          <cell r="F6242" t="str">
            <v>Worker Chair</v>
          </cell>
          <cell r="G6242">
            <v>2850</v>
          </cell>
          <cell r="H6242">
            <v>-308.75</v>
          </cell>
          <cell r="I6242">
            <v>2541.25</v>
          </cell>
        </row>
        <row r="6243">
          <cell r="A6243">
            <v>40004545</v>
          </cell>
          <cell r="B6243" t="str">
            <v>0</v>
          </cell>
          <cell r="C6243" t="str">
            <v>CIP1</v>
          </cell>
          <cell r="D6243" t="str">
            <v>M004</v>
          </cell>
          <cell r="E6243">
            <v>44173</v>
          </cell>
          <cell r="F6243" t="str">
            <v>Worker Chair</v>
          </cell>
          <cell r="G6243">
            <v>2850</v>
          </cell>
          <cell r="H6243">
            <v>-308.75</v>
          </cell>
          <cell r="I6243">
            <v>2541.25</v>
          </cell>
        </row>
        <row r="6244">
          <cell r="A6244">
            <v>40004546</v>
          </cell>
          <cell r="B6244" t="str">
            <v>0</v>
          </cell>
          <cell r="C6244" t="str">
            <v>CIP1</v>
          </cell>
          <cell r="D6244" t="str">
            <v>M004</v>
          </cell>
          <cell r="E6244">
            <v>44173</v>
          </cell>
          <cell r="F6244" t="str">
            <v>Worker Chair</v>
          </cell>
          <cell r="G6244">
            <v>2850</v>
          </cell>
          <cell r="H6244">
            <v>-308.75</v>
          </cell>
          <cell r="I6244">
            <v>2541.25</v>
          </cell>
        </row>
        <row r="6245">
          <cell r="A6245">
            <v>40004547</v>
          </cell>
          <cell r="B6245" t="str">
            <v>0</v>
          </cell>
          <cell r="C6245" t="str">
            <v>CIP1</v>
          </cell>
          <cell r="D6245" t="str">
            <v>M004</v>
          </cell>
          <cell r="E6245">
            <v>44173</v>
          </cell>
          <cell r="F6245" t="str">
            <v>Worker Chair</v>
          </cell>
          <cell r="G6245">
            <v>2850</v>
          </cell>
          <cell r="H6245">
            <v>-308.75</v>
          </cell>
          <cell r="I6245">
            <v>2541.25</v>
          </cell>
        </row>
        <row r="6246">
          <cell r="A6246">
            <v>40004548</v>
          </cell>
          <cell r="B6246" t="str">
            <v>0</v>
          </cell>
          <cell r="C6246" t="str">
            <v>CIP1</v>
          </cell>
          <cell r="D6246" t="str">
            <v>M004</v>
          </cell>
          <cell r="E6246">
            <v>44173</v>
          </cell>
          <cell r="F6246" t="str">
            <v>Worker Chair</v>
          </cell>
          <cell r="G6246">
            <v>2850</v>
          </cell>
          <cell r="H6246">
            <v>-308.75</v>
          </cell>
          <cell r="I6246">
            <v>2541.25</v>
          </cell>
        </row>
        <row r="6247">
          <cell r="A6247">
            <v>40004549</v>
          </cell>
          <cell r="B6247" t="str">
            <v>0</v>
          </cell>
          <cell r="C6247" t="str">
            <v>CIP1</v>
          </cell>
          <cell r="D6247" t="str">
            <v>M004</v>
          </cell>
          <cell r="E6247">
            <v>44173</v>
          </cell>
          <cell r="F6247" t="str">
            <v>Worker Chair</v>
          </cell>
          <cell r="G6247">
            <v>2850</v>
          </cell>
          <cell r="H6247">
            <v>-308.75</v>
          </cell>
          <cell r="I6247">
            <v>2541.25</v>
          </cell>
        </row>
        <row r="6248">
          <cell r="A6248">
            <v>40004550</v>
          </cell>
          <cell r="B6248" t="str">
            <v>0</v>
          </cell>
          <cell r="C6248" t="str">
            <v>CIP1</v>
          </cell>
          <cell r="D6248" t="str">
            <v>M004</v>
          </cell>
          <cell r="E6248">
            <v>44173</v>
          </cell>
          <cell r="F6248" t="str">
            <v>Worker Chair</v>
          </cell>
          <cell r="G6248">
            <v>2850</v>
          </cell>
          <cell r="H6248">
            <v>-308.75</v>
          </cell>
          <cell r="I6248">
            <v>2541.25</v>
          </cell>
        </row>
        <row r="6249">
          <cell r="A6249">
            <v>40004551</v>
          </cell>
          <cell r="B6249" t="str">
            <v>0</v>
          </cell>
          <cell r="C6249" t="str">
            <v>CIP1</v>
          </cell>
          <cell r="D6249" t="str">
            <v>M004</v>
          </cell>
          <cell r="E6249">
            <v>44173</v>
          </cell>
          <cell r="F6249" t="str">
            <v>Worker Chair</v>
          </cell>
          <cell r="G6249">
            <v>2850</v>
          </cell>
          <cell r="H6249">
            <v>-308.75</v>
          </cell>
          <cell r="I6249">
            <v>2541.25</v>
          </cell>
        </row>
        <row r="6250">
          <cell r="A6250">
            <v>40004552</v>
          </cell>
          <cell r="B6250" t="str">
            <v>0</v>
          </cell>
          <cell r="C6250" t="str">
            <v>CIP1</v>
          </cell>
          <cell r="D6250" t="str">
            <v>M004</v>
          </cell>
          <cell r="E6250">
            <v>44173</v>
          </cell>
          <cell r="F6250" t="str">
            <v>Worker Chair</v>
          </cell>
          <cell r="G6250">
            <v>2850</v>
          </cell>
          <cell r="H6250">
            <v>-308.75</v>
          </cell>
          <cell r="I6250">
            <v>2541.25</v>
          </cell>
        </row>
        <row r="6251">
          <cell r="A6251">
            <v>40004553</v>
          </cell>
          <cell r="B6251" t="str">
            <v>0</v>
          </cell>
          <cell r="C6251" t="str">
            <v>CIP1</v>
          </cell>
          <cell r="D6251" t="str">
            <v>M004</v>
          </cell>
          <cell r="E6251">
            <v>44173</v>
          </cell>
          <cell r="F6251" t="str">
            <v>Worker Chair</v>
          </cell>
          <cell r="G6251">
            <v>2850</v>
          </cell>
          <cell r="H6251">
            <v>-308.75</v>
          </cell>
          <cell r="I6251">
            <v>2541.25</v>
          </cell>
        </row>
        <row r="6252">
          <cell r="A6252">
            <v>40004554</v>
          </cell>
          <cell r="B6252" t="str">
            <v>0</v>
          </cell>
          <cell r="C6252" t="str">
            <v>CIP1</v>
          </cell>
          <cell r="D6252" t="str">
            <v>M004</v>
          </cell>
          <cell r="E6252">
            <v>44173</v>
          </cell>
          <cell r="F6252" t="str">
            <v>Worker Chair</v>
          </cell>
          <cell r="G6252">
            <v>2850</v>
          </cell>
          <cell r="H6252">
            <v>-308.75</v>
          </cell>
          <cell r="I6252">
            <v>2541.25</v>
          </cell>
        </row>
        <row r="6253">
          <cell r="A6253">
            <v>40004555</v>
          </cell>
          <cell r="B6253" t="str">
            <v>0</v>
          </cell>
          <cell r="C6253" t="str">
            <v>CIP1</v>
          </cell>
          <cell r="D6253" t="str">
            <v>M004</v>
          </cell>
          <cell r="E6253">
            <v>44173</v>
          </cell>
          <cell r="F6253" t="str">
            <v>Worker Chair</v>
          </cell>
          <cell r="G6253">
            <v>2850</v>
          </cell>
          <cell r="H6253">
            <v>-308.75</v>
          </cell>
          <cell r="I6253">
            <v>2541.25</v>
          </cell>
        </row>
        <row r="6254">
          <cell r="A6254">
            <v>40004556</v>
          </cell>
          <cell r="B6254" t="str">
            <v>0</v>
          </cell>
          <cell r="C6254" t="str">
            <v>CIP1</v>
          </cell>
          <cell r="D6254" t="str">
            <v>M004</v>
          </cell>
          <cell r="E6254">
            <v>44173</v>
          </cell>
          <cell r="F6254" t="str">
            <v>Worker Chair</v>
          </cell>
          <cell r="G6254">
            <v>2850</v>
          </cell>
          <cell r="H6254">
            <v>-308.75</v>
          </cell>
          <cell r="I6254">
            <v>2541.25</v>
          </cell>
        </row>
        <row r="6255">
          <cell r="A6255">
            <v>40004557</v>
          </cell>
          <cell r="B6255" t="str">
            <v>0</v>
          </cell>
          <cell r="C6255" t="str">
            <v>CIP1</v>
          </cell>
          <cell r="D6255" t="str">
            <v>M004</v>
          </cell>
          <cell r="E6255">
            <v>44173</v>
          </cell>
          <cell r="F6255" t="str">
            <v>Worker Chair</v>
          </cell>
          <cell r="G6255">
            <v>2850</v>
          </cell>
          <cell r="H6255">
            <v>-308.75</v>
          </cell>
          <cell r="I6255">
            <v>2541.25</v>
          </cell>
        </row>
        <row r="6256">
          <cell r="A6256">
            <v>40004558</v>
          </cell>
          <cell r="B6256" t="str">
            <v>0</v>
          </cell>
          <cell r="C6256" t="str">
            <v>CIP1</v>
          </cell>
          <cell r="D6256" t="str">
            <v>M004</v>
          </cell>
          <cell r="E6256">
            <v>44173</v>
          </cell>
          <cell r="F6256" t="str">
            <v>Worker Chair</v>
          </cell>
          <cell r="G6256">
            <v>2850</v>
          </cell>
          <cell r="H6256">
            <v>-308.75</v>
          </cell>
          <cell r="I6256">
            <v>2541.25</v>
          </cell>
        </row>
        <row r="6257">
          <cell r="A6257">
            <v>40004559</v>
          </cell>
          <cell r="B6257" t="str">
            <v>0</v>
          </cell>
          <cell r="C6257" t="str">
            <v>CIP1</v>
          </cell>
          <cell r="D6257" t="str">
            <v>M004</v>
          </cell>
          <cell r="E6257">
            <v>44173</v>
          </cell>
          <cell r="F6257" t="str">
            <v>Worker Chair</v>
          </cell>
          <cell r="G6257">
            <v>2850</v>
          </cell>
          <cell r="H6257">
            <v>-308.75</v>
          </cell>
          <cell r="I6257">
            <v>2541.25</v>
          </cell>
        </row>
        <row r="6258">
          <cell r="A6258">
            <v>40004560</v>
          </cell>
          <cell r="B6258" t="str">
            <v>0</v>
          </cell>
          <cell r="C6258" t="str">
            <v>CIP1</v>
          </cell>
          <cell r="D6258" t="str">
            <v>M004</v>
          </cell>
          <cell r="E6258">
            <v>44173</v>
          </cell>
          <cell r="F6258" t="str">
            <v>Worker Chair</v>
          </cell>
          <cell r="G6258">
            <v>2850</v>
          </cell>
          <cell r="H6258">
            <v>-308.75</v>
          </cell>
          <cell r="I6258">
            <v>2541.25</v>
          </cell>
        </row>
        <row r="6259">
          <cell r="A6259">
            <v>40004561</v>
          </cell>
          <cell r="B6259" t="str">
            <v>0</v>
          </cell>
          <cell r="C6259" t="str">
            <v>CIP1</v>
          </cell>
          <cell r="D6259" t="str">
            <v>M004</v>
          </cell>
          <cell r="E6259">
            <v>44173</v>
          </cell>
          <cell r="F6259" t="str">
            <v>Worker Chair</v>
          </cell>
          <cell r="G6259">
            <v>2850</v>
          </cell>
          <cell r="H6259">
            <v>-308.75</v>
          </cell>
          <cell r="I6259">
            <v>2541.25</v>
          </cell>
        </row>
        <row r="6260">
          <cell r="A6260">
            <v>40004562</v>
          </cell>
          <cell r="B6260" t="str">
            <v>0</v>
          </cell>
          <cell r="C6260" t="str">
            <v>CIP1</v>
          </cell>
          <cell r="D6260" t="str">
            <v>M004</v>
          </cell>
          <cell r="E6260">
            <v>44173</v>
          </cell>
          <cell r="F6260" t="str">
            <v>Worker Chair</v>
          </cell>
          <cell r="G6260">
            <v>2850</v>
          </cell>
          <cell r="H6260">
            <v>-308.75</v>
          </cell>
          <cell r="I6260">
            <v>2541.25</v>
          </cell>
        </row>
        <row r="6261">
          <cell r="A6261">
            <v>40004563</v>
          </cell>
          <cell r="B6261" t="str">
            <v>0</v>
          </cell>
          <cell r="C6261" t="str">
            <v>CIP1</v>
          </cell>
          <cell r="D6261" t="str">
            <v>M004</v>
          </cell>
          <cell r="E6261">
            <v>44173</v>
          </cell>
          <cell r="F6261" t="str">
            <v>Worker Chair</v>
          </cell>
          <cell r="G6261">
            <v>2850</v>
          </cell>
          <cell r="H6261">
            <v>-308.75</v>
          </cell>
          <cell r="I6261">
            <v>2541.25</v>
          </cell>
        </row>
        <row r="6262">
          <cell r="A6262">
            <v>40004564</v>
          </cell>
          <cell r="B6262" t="str">
            <v>0</v>
          </cell>
          <cell r="C6262" t="str">
            <v>CIP1</v>
          </cell>
          <cell r="D6262" t="str">
            <v>M004</v>
          </cell>
          <cell r="E6262">
            <v>44173</v>
          </cell>
          <cell r="F6262" t="str">
            <v>Worker Chair</v>
          </cell>
          <cell r="G6262">
            <v>2850</v>
          </cell>
          <cell r="H6262">
            <v>-308.75</v>
          </cell>
          <cell r="I6262">
            <v>2541.25</v>
          </cell>
        </row>
        <row r="6263">
          <cell r="A6263">
            <v>40004565</v>
          </cell>
          <cell r="B6263" t="str">
            <v>0</v>
          </cell>
          <cell r="C6263" t="str">
            <v>CIP1</v>
          </cell>
          <cell r="D6263" t="str">
            <v>M004</v>
          </cell>
          <cell r="E6263">
            <v>44173</v>
          </cell>
          <cell r="F6263" t="str">
            <v>Worker Chair</v>
          </cell>
          <cell r="G6263">
            <v>2850</v>
          </cell>
          <cell r="H6263">
            <v>-308.75</v>
          </cell>
          <cell r="I6263">
            <v>2541.25</v>
          </cell>
        </row>
        <row r="6264">
          <cell r="A6264">
            <v>40004566</v>
          </cell>
          <cell r="B6264" t="str">
            <v>0</v>
          </cell>
          <cell r="C6264" t="str">
            <v>CIP1</v>
          </cell>
          <cell r="D6264" t="str">
            <v>M004</v>
          </cell>
          <cell r="E6264">
            <v>44173</v>
          </cell>
          <cell r="F6264" t="str">
            <v>Worker Chair</v>
          </cell>
          <cell r="G6264">
            <v>2850</v>
          </cell>
          <cell r="H6264">
            <v>-308.75</v>
          </cell>
          <cell r="I6264">
            <v>2541.25</v>
          </cell>
        </row>
        <row r="6265">
          <cell r="A6265">
            <v>40004567</v>
          </cell>
          <cell r="B6265" t="str">
            <v>0</v>
          </cell>
          <cell r="C6265" t="str">
            <v>CIP1</v>
          </cell>
          <cell r="D6265" t="str">
            <v>M004</v>
          </cell>
          <cell r="E6265">
            <v>44173</v>
          </cell>
          <cell r="F6265" t="str">
            <v>Worker Chair</v>
          </cell>
          <cell r="G6265">
            <v>2850</v>
          </cell>
          <cell r="H6265">
            <v>-308.75</v>
          </cell>
          <cell r="I6265">
            <v>2541.25</v>
          </cell>
        </row>
        <row r="6266">
          <cell r="A6266">
            <v>40004568</v>
          </cell>
          <cell r="B6266" t="str">
            <v>0</v>
          </cell>
          <cell r="C6266" t="str">
            <v>CIP1</v>
          </cell>
          <cell r="D6266" t="str">
            <v>M004</v>
          </cell>
          <cell r="E6266">
            <v>44173</v>
          </cell>
          <cell r="F6266" t="str">
            <v>Worker Chair</v>
          </cell>
          <cell r="G6266">
            <v>2850</v>
          </cell>
          <cell r="H6266">
            <v>-308.75</v>
          </cell>
          <cell r="I6266">
            <v>2541.25</v>
          </cell>
        </row>
        <row r="6267">
          <cell r="A6267">
            <v>40004569</v>
          </cell>
          <cell r="B6267" t="str">
            <v>0</v>
          </cell>
          <cell r="C6267" t="str">
            <v>CIP1</v>
          </cell>
          <cell r="D6267" t="str">
            <v>M004</v>
          </cell>
          <cell r="E6267">
            <v>44173</v>
          </cell>
          <cell r="F6267" t="str">
            <v>Worker Chair</v>
          </cell>
          <cell r="G6267">
            <v>2850</v>
          </cell>
          <cell r="H6267">
            <v>-308.75</v>
          </cell>
          <cell r="I6267">
            <v>2541.25</v>
          </cell>
        </row>
        <row r="6268">
          <cell r="A6268">
            <v>40004570</v>
          </cell>
          <cell r="B6268" t="str">
            <v>0</v>
          </cell>
          <cell r="C6268" t="str">
            <v>CIP1</v>
          </cell>
          <cell r="D6268" t="str">
            <v>M004</v>
          </cell>
          <cell r="E6268">
            <v>44173</v>
          </cell>
          <cell r="F6268" t="str">
            <v>Worker Chair</v>
          </cell>
          <cell r="G6268">
            <v>2850</v>
          </cell>
          <cell r="H6268">
            <v>-308.75</v>
          </cell>
          <cell r="I6268">
            <v>2541.25</v>
          </cell>
        </row>
        <row r="6269">
          <cell r="A6269">
            <v>40004571</v>
          </cell>
          <cell r="B6269" t="str">
            <v>0</v>
          </cell>
          <cell r="C6269" t="str">
            <v>CIP1</v>
          </cell>
          <cell r="D6269" t="str">
            <v>M004</v>
          </cell>
          <cell r="E6269">
            <v>44173</v>
          </cell>
          <cell r="F6269" t="str">
            <v>Worker Chair</v>
          </cell>
          <cell r="G6269">
            <v>2850</v>
          </cell>
          <cell r="H6269">
            <v>-308.75</v>
          </cell>
          <cell r="I6269">
            <v>2541.25</v>
          </cell>
        </row>
        <row r="6270">
          <cell r="A6270">
            <v>40004572</v>
          </cell>
          <cell r="B6270" t="str">
            <v>0</v>
          </cell>
          <cell r="C6270" t="str">
            <v>CIP1</v>
          </cell>
          <cell r="D6270" t="str">
            <v>M004</v>
          </cell>
          <cell r="E6270">
            <v>44173</v>
          </cell>
          <cell r="F6270" t="str">
            <v>Worker Chair</v>
          </cell>
          <cell r="G6270">
            <v>2850</v>
          </cell>
          <cell r="H6270">
            <v>-308.75</v>
          </cell>
          <cell r="I6270">
            <v>2541.25</v>
          </cell>
        </row>
        <row r="6271">
          <cell r="A6271">
            <v>40004573</v>
          </cell>
          <cell r="B6271" t="str">
            <v>0</v>
          </cell>
          <cell r="C6271" t="str">
            <v>CIP1</v>
          </cell>
          <cell r="D6271" t="str">
            <v>M004</v>
          </cell>
          <cell r="E6271">
            <v>44173</v>
          </cell>
          <cell r="F6271" t="str">
            <v>Worker Chair</v>
          </cell>
          <cell r="G6271">
            <v>2850</v>
          </cell>
          <cell r="H6271">
            <v>-308.75</v>
          </cell>
          <cell r="I6271">
            <v>2541.25</v>
          </cell>
        </row>
        <row r="6272">
          <cell r="A6272">
            <v>40004574</v>
          </cell>
          <cell r="B6272" t="str">
            <v>0</v>
          </cell>
          <cell r="C6272" t="str">
            <v>CIP1</v>
          </cell>
          <cell r="D6272" t="str">
            <v>M004</v>
          </cell>
          <cell r="E6272">
            <v>44173</v>
          </cell>
          <cell r="F6272" t="str">
            <v>Worker Chair</v>
          </cell>
          <cell r="G6272">
            <v>2850</v>
          </cell>
          <cell r="H6272">
            <v>-308.75</v>
          </cell>
          <cell r="I6272">
            <v>2541.25</v>
          </cell>
        </row>
        <row r="6273">
          <cell r="A6273">
            <v>40004575</v>
          </cell>
          <cell r="B6273" t="str">
            <v>0</v>
          </cell>
          <cell r="C6273" t="str">
            <v>CIP1</v>
          </cell>
          <cell r="D6273" t="str">
            <v>M004</v>
          </cell>
          <cell r="E6273">
            <v>44173</v>
          </cell>
          <cell r="F6273" t="str">
            <v>Worker Chair</v>
          </cell>
          <cell r="G6273">
            <v>2850</v>
          </cell>
          <cell r="H6273">
            <v>-308.75</v>
          </cell>
          <cell r="I6273">
            <v>2541.25</v>
          </cell>
        </row>
        <row r="6274">
          <cell r="A6274">
            <v>40004576</v>
          </cell>
          <cell r="B6274" t="str">
            <v>0</v>
          </cell>
          <cell r="C6274" t="str">
            <v>CIP1</v>
          </cell>
          <cell r="D6274" t="str">
            <v>M004</v>
          </cell>
          <cell r="E6274">
            <v>44173</v>
          </cell>
          <cell r="F6274" t="str">
            <v>Worker Chair</v>
          </cell>
          <cell r="G6274">
            <v>2850</v>
          </cell>
          <cell r="H6274">
            <v>-308.75</v>
          </cell>
          <cell r="I6274">
            <v>2541.25</v>
          </cell>
        </row>
        <row r="6275">
          <cell r="A6275">
            <v>40004577</v>
          </cell>
          <cell r="B6275" t="str">
            <v>0</v>
          </cell>
          <cell r="C6275" t="str">
            <v>CIP1</v>
          </cell>
          <cell r="D6275" t="str">
            <v>M004</v>
          </cell>
          <cell r="E6275">
            <v>44173</v>
          </cell>
          <cell r="F6275" t="str">
            <v>Worker Chair</v>
          </cell>
          <cell r="G6275">
            <v>2850</v>
          </cell>
          <cell r="H6275">
            <v>-308.75</v>
          </cell>
          <cell r="I6275">
            <v>2541.25</v>
          </cell>
        </row>
        <row r="6276">
          <cell r="A6276">
            <v>40004578</v>
          </cell>
          <cell r="B6276" t="str">
            <v>0</v>
          </cell>
          <cell r="C6276" t="str">
            <v>CIP1</v>
          </cell>
          <cell r="D6276" t="str">
            <v>M004</v>
          </cell>
          <cell r="E6276">
            <v>44173</v>
          </cell>
          <cell r="F6276" t="str">
            <v>Worker Chair</v>
          </cell>
          <cell r="G6276">
            <v>2850</v>
          </cell>
          <cell r="H6276">
            <v>-308.75</v>
          </cell>
          <cell r="I6276">
            <v>2541.25</v>
          </cell>
        </row>
        <row r="6277">
          <cell r="A6277">
            <v>40004579</v>
          </cell>
          <cell r="B6277" t="str">
            <v>0</v>
          </cell>
          <cell r="C6277" t="str">
            <v>CIP1</v>
          </cell>
          <cell r="D6277" t="str">
            <v>M004</v>
          </cell>
          <cell r="E6277">
            <v>44173</v>
          </cell>
          <cell r="F6277" t="str">
            <v>Worker Chair</v>
          </cell>
          <cell r="G6277">
            <v>2850</v>
          </cell>
          <cell r="H6277">
            <v>-308.75</v>
          </cell>
          <cell r="I6277">
            <v>2541.25</v>
          </cell>
        </row>
        <row r="6278">
          <cell r="A6278">
            <v>40004580</v>
          </cell>
          <cell r="B6278" t="str">
            <v>0</v>
          </cell>
          <cell r="C6278" t="str">
            <v>CIP1</v>
          </cell>
          <cell r="D6278" t="str">
            <v>M004</v>
          </cell>
          <cell r="E6278">
            <v>44173</v>
          </cell>
          <cell r="F6278" t="str">
            <v>Worker Chair</v>
          </cell>
          <cell r="G6278">
            <v>2850</v>
          </cell>
          <cell r="H6278">
            <v>-308.75</v>
          </cell>
          <cell r="I6278">
            <v>2541.25</v>
          </cell>
        </row>
        <row r="6279">
          <cell r="A6279">
            <v>40004581</v>
          </cell>
          <cell r="B6279" t="str">
            <v>0</v>
          </cell>
          <cell r="C6279" t="str">
            <v>CIP1</v>
          </cell>
          <cell r="D6279" t="str">
            <v>M004</v>
          </cell>
          <cell r="E6279">
            <v>44173</v>
          </cell>
          <cell r="F6279" t="str">
            <v>Worker Chair</v>
          </cell>
          <cell r="G6279">
            <v>2850</v>
          </cell>
          <cell r="H6279">
            <v>-308.75</v>
          </cell>
          <cell r="I6279">
            <v>2541.25</v>
          </cell>
        </row>
        <row r="6280">
          <cell r="A6280">
            <v>40004582</v>
          </cell>
          <cell r="B6280" t="str">
            <v>0</v>
          </cell>
          <cell r="C6280" t="str">
            <v>CIP1</v>
          </cell>
          <cell r="D6280" t="str">
            <v>M004</v>
          </cell>
          <cell r="E6280">
            <v>44173</v>
          </cell>
          <cell r="F6280" t="str">
            <v>Worker Chair</v>
          </cell>
          <cell r="G6280">
            <v>2850</v>
          </cell>
          <cell r="H6280">
            <v>-308.75</v>
          </cell>
          <cell r="I6280">
            <v>2541.25</v>
          </cell>
        </row>
        <row r="6281">
          <cell r="A6281">
            <v>40004583</v>
          </cell>
          <cell r="B6281" t="str">
            <v>0</v>
          </cell>
          <cell r="C6281" t="str">
            <v>CIP1</v>
          </cell>
          <cell r="D6281" t="str">
            <v>M004</v>
          </cell>
          <cell r="E6281">
            <v>44173</v>
          </cell>
          <cell r="F6281" t="str">
            <v>Worker Chair</v>
          </cell>
          <cell r="G6281">
            <v>2850</v>
          </cell>
          <cell r="H6281">
            <v>-308.75</v>
          </cell>
          <cell r="I6281">
            <v>2541.25</v>
          </cell>
        </row>
        <row r="6282">
          <cell r="A6282">
            <v>40004584</v>
          </cell>
          <cell r="B6282" t="str">
            <v>0</v>
          </cell>
          <cell r="C6282" t="str">
            <v>CIP1</v>
          </cell>
          <cell r="D6282" t="str">
            <v>M004</v>
          </cell>
          <cell r="E6282">
            <v>44173</v>
          </cell>
          <cell r="F6282" t="str">
            <v>Worker Chair</v>
          </cell>
          <cell r="G6282">
            <v>2850</v>
          </cell>
          <cell r="H6282">
            <v>-308.75</v>
          </cell>
          <cell r="I6282">
            <v>2541.25</v>
          </cell>
        </row>
        <row r="6283">
          <cell r="A6283">
            <v>40004585</v>
          </cell>
          <cell r="B6283" t="str">
            <v>0</v>
          </cell>
          <cell r="C6283" t="str">
            <v>CIP1</v>
          </cell>
          <cell r="D6283" t="str">
            <v>M004</v>
          </cell>
          <cell r="E6283">
            <v>44173</v>
          </cell>
          <cell r="F6283" t="str">
            <v>Worker Chair</v>
          </cell>
          <cell r="G6283">
            <v>2850</v>
          </cell>
          <cell r="H6283">
            <v>-308.75</v>
          </cell>
          <cell r="I6283">
            <v>2541.25</v>
          </cell>
        </row>
        <row r="6284">
          <cell r="A6284">
            <v>40004586</v>
          </cell>
          <cell r="B6284" t="str">
            <v>0</v>
          </cell>
          <cell r="C6284" t="str">
            <v>CIP1</v>
          </cell>
          <cell r="D6284" t="str">
            <v>M004</v>
          </cell>
          <cell r="E6284">
            <v>44173</v>
          </cell>
          <cell r="F6284" t="str">
            <v>Worker Chair</v>
          </cell>
          <cell r="G6284">
            <v>2850</v>
          </cell>
          <cell r="H6284">
            <v>-308.75</v>
          </cell>
          <cell r="I6284">
            <v>2541.25</v>
          </cell>
        </row>
        <row r="6285">
          <cell r="A6285">
            <v>40004587</v>
          </cell>
          <cell r="B6285" t="str">
            <v>0</v>
          </cell>
          <cell r="C6285" t="str">
            <v>CIP1</v>
          </cell>
          <cell r="D6285" t="str">
            <v>M004</v>
          </cell>
          <cell r="E6285">
            <v>44173</v>
          </cell>
          <cell r="F6285" t="str">
            <v>Worker Chair</v>
          </cell>
          <cell r="G6285">
            <v>2850</v>
          </cell>
          <cell r="H6285">
            <v>-308.75</v>
          </cell>
          <cell r="I6285">
            <v>2541.25</v>
          </cell>
        </row>
        <row r="6286">
          <cell r="A6286">
            <v>40004588</v>
          </cell>
          <cell r="B6286" t="str">
            <v>0</v>
          </cell>
          <cell r="C6286" t="str">
            <v>CIP1</v>
          </cell>
          <cell r="D6286" t="str">
            <v>M004</v>
          </cell>
          <cell r="E6286">
            <v>44173</v>
          </cell>
          <cell r="F6286" t="str">
            <v>Worker Chair</v>
          </cell>
          <cell r="G6286">
            <v>2850</v>
          </cell>
          <cell r="H6286">
            <v>-308.75</v>
          </cell>
          <cell r="I6286">
            <v>2541.25</v>
          </cell>
        </row>
        <row r="6287">
          <cell r="A6287">
            <v>40004589</v>
          </cell>
          <cell r="B6287" t="str">
            <v>0</v>
          </cell>
          <cell r="C6287" t="str">
            <v>CIP1</v>
          </cell>
          <cell r="D6287" t="str">
            <v>M004</v>
          </cell>
          <cell r="E6287">
            <v>44173</v>
          </cell>
          <cell r="F6287" t="str">
            <v>Worker Chair</v>
          </cell>
          <cell r="G6287">
            <v>2850</v>
          </cell>
          <cell r="H6287">
            <v>-308.75</v>
          </cell>
          <cell r="I6287">
            <v>2541.25</v>
          </cell>
        </row>
        <row r="6288">
          <cell r="A6288">
            <v>40004590</v>
          </cell>
          <cell r="B6288" t="str">
            <v>0</v>
          </cell>
          <cell r="C6288" t="str">
            <v>CIP1</v>
          </cell>
          <cell r="D6288" t="str">
            <v>M004</v>
          </cell>
          <cell r="E6288">
            <v>44173</v>
          </cell>
          <cell r="F6288" t="str">
            <v>Worker Chair</v>
          </cell>
          <cell r="G6288">
            <v>2850</v>
          </cell>
          <cell r="H6288">
            <v>-308.75</v>
          </cell>
          <cell r="I6288">
            <v>2541.25</v>
          </cell>
        </row>
        <row r="6289">
          <cell r="A6289">
            <v>40004591</v>
          </cell>
          <cell r="B6289" t="str">
            <v>0</v>
          </cell>
          <cell r="C6289" t="str">
            <v>CIP1</v>
          </cell>
          <cell r="D6289" t="str">
            <v>M004</v>
          </cell>
          <cell r="E6289">
            <v>44173</v>
          </cell>
          <cell r="F6289" t="str">
            <v>Worker Chair</v>
          </cell>
          <cell r="G6289">
            <v>2850</v>
          </cell>
          <cell r="H6289">
            <v>-308.75</v>
          </cell>
          <cell r="I6289">
            <v>2541.25</v>
          </cell>
        </row>
        <row r="6290">
          <cell r="A6290">
            <v>40004592</v>
          </cell>
          <cell r="B6290" t="str">
            <v>0</v>
          </cell>
          <cell r="C6290" t="str">
            <v>CIP1</v>
          </cell>
          <cell r="D6290" t="str">
            <v>M004</v>
          </cell>
          <cell r="E6290">
            <v>44173</v>
          </cell>
          <cell r="F6290" t="str">
            <v>Worker Chair</v>
          </cell>
          <cell r="G6290">
            <v>2850</v>
          </cell>
          <cell r="H6290">
            <v>-308.75</v>
          </cell>
          <cell r="I6290">
            <v>2541.25</v>
          </cell>
        </row>
        <row r="6291">
          <cell r="A6291">
            <v>40004593</v>
          </cell>
          <cell r="B6291" t="str">
            <v>0</v>
          </cell>
          <cell r="C6291" t="str">
            <v>CIP1</v>
          </cell>
          <cell r="D6291" t="str">
            <v>M004</v>
          </cell>
          <cell r="E6291">
            <v>44173</v>
          </cell>
          <cell r="F6291" t="str">
            <v>Worker Chair</v>
          </cell>
          <cell r="G6291">
            <v>2850</v>
          </cell>
          <cell r="H6291">
            <v>-308.75</v>
          </cell>
          <cell r="I6291">
            <v>2541.25</v>
          </cell>
        </row>
        <row r="6292">
          <cell r="A6292">
            <v>40004594</v>
          </cell>
          <cell r="B6292" t="str">
            <v>0</v>
          </cell>
          <cell r="C6292" t="str">
            <v>CIP1</v>
          </cell>
          <cell r="D6292" t="str">
            <v>M004</v>
          </cell>
          <cell r="E6292">
            <v>44173</v>
          </cell>
          <cell r="F6292" t="str">
            <v>Worker Chair</v>
          </cell>
          <cell r="G6292">
            <v>2850</v>
          </cell>
          <cell r="H6292">
            <v>-308.75</v>
          </cell>
          <cell r="I6292">
            <v>2541.25</v>
          </cell>
        </row>
        <row r="6293">
          <cell r="A6293">
            <v>40004595</v>
          </cell>
          <cell r="B6293" t="str">
            <v>0</v>
          </cell>
          <cell r="C6293" t="str">
            <v>CIP1</v>
          </cell>
          <cell r="D6293" t="str">
            <v>M004</v>
          </cell>
          <cell r="E6293">
            <v>44173</v>
          </cell>
          <cell r="F6293" t="str">
            <v>Worker Chair</v>
          </cell>
          <cell r="G6293">
            <v>2850</v>
          </cell>
          <cell r="H6293">
            <v>-308.75</v>
          </cell>
          <cell r="I6293">
            <v>2541.25</v>
          </cell>
        </row>
        <row r="6294">
          <cell r="A6294">
            <v>40004596</v>
          </cell>
          <cell r="B6294" t="str">
            <v>0</v>
          </cell>
          <cell r="C6294" t="str">
            <v>CIP1</v>
          </cell>
          <cell r="D6294" t="str">
            <v>M004</v>
          </cell>
          <cell r="E6294">
            <v>44173</v>
          </cell>
          <cell r="F6294" t="str">
            <v>Worker Chair</v>
          </cell>
          <cell r="G6294">
            <v>2850</v>
          </cell>
          <cell r="H6294">
            <v>-308.75</v>
          </cell>
          <cell r="I6294">
            <v>2541.25</v>
          </cell>
        </row>
        <row r="6295">
          <cell r="A6295">
            <v>40004597</v>
          </cell>
          <cell r="B6295" t="str">
            <v>0</v>
          </cell>
          <cell r="C6295" t="str">
            <v>CIP1</v>
          </cell>
          <cell r="D6295" t="str">
            <v>M004</v>
          </cell>
          <cell r="E6295">
            <v>44173</v>
          </cell>
          <cell r="F6295" t="str">
            <v>Worker Chair</v>
          </cell>
          <cell r="G6295">
            <v>2850</v>
          </cell>
          <cell r="H6295">
            <v>-308.75</v>
          </cell>
          <cell r="I6295">
            <v>2541.25</v>
          </cell>
        </row>
        <row r="6296">
          <cell r="A6296">
            <v>40004598</v>
          </cell>
          <cell r="B6296" t="str">
            <v>0</v>
          </cell>
          <cell r="C6296" t="str">
            <v>CIP1</v>
          </cell>
          <cell r="D6296" t="str">
            <v>M004</v>
          </cell>
          <cell r="E6296">
            <v>44173</v>
          </cell>
          <cell r="F6296" t="str">
            <v>Worker Chair</v>
          </cell>
          <cell r="G6296">
            <v>2850</v>
          </cell>
          <cell r="H6296">
            <v>-308.75</v>
          </cell>
          <cell r="I6296">
            <v>2541.25</v>
          </cell>
        </row>
        <row r="6297">
          <cell r="A6297">
            <v>40004599</v>
          </cell>
          <cell r="B6297" t="str">
            <v>0</v>
          </cell>
          <cell r="C6297" t="str">
            <v>CIP1</v>
          </cell>
          <cell r="D6297" t="str">
            <v>M004</v>
          </cell>
          <cell r="E6297">
            <v>44173</v>
          </cell>
          <cell r="F6297" t="str">
            <v>Worker Chair</v>
          </cell>
          <cell r="G6297">
            <v>2850</v>
          </cell>
          <cell r="H6297">
            <v>-308.75</v>
          </cell>
          <cell r="I6297">
            <v>2541.25</v>
          </cell>
        </row>
        <row r="6298">
          <cell r="A6298">
            <v>40004600</v>
          </cell>
          <cell r="B6298" t="str">
            <v>0</v>
          </cell>
          <cell r="C6298" t="str">
            <v>CIP1</v>
          </cell>
          <cell r="D6298" t="str">
            <v>M004</v>
          </cell>
          <cell r="E6298">
            <v>44173</v>
          </cell>
          <cell r="F6298" t="str">
            <v>Worker Chair</v>
          </cell>
          <cell r="G6298">
            <v>2850</v>
          </cell>
          <cell r="H6298">
            <v>-308.75</v>
          </cell>
          <cell r="I6298">
            <v>2541.25</v>
          </cell>
        </row>
        <row r="6299">
          <cell r="A6299">
            <v>40004601</v>
          </cell>
          <cell r="B6299" t="str">
            <v>0</v>
          </cell>
          <cell r="C6299" t="str">
            <v>CIP1</v>
          </cell>
          <cell r="D6299" t="str">
            <v>M004</v>
          </cell>
          <cell r="E6299">
            <v>44173</v>
          </cell>
          <cell r="F6299" t="str">
            <v>Worker Chair</v>
          </cell>
          <cell r="G6299">
            <v>2850</v>
          </cell>
          <cell r="H6299">
            <v>-308.75</v>
          </cell>
          <cell r="I6299">
            <v>2541.25</v>
          </cell>
        </row>
        <row r="6300">
          <cell r="A6300">
            <v>40004602</v>
          </cell>
          <cell r="B6300" t="str">
            <v>0</v>
          </cell>
          <cell r="C6300" t="str">
            <v>CIP1</v>
          </cell>
          <cell r="D6300" t="str">
            <v>M004</v>
          </cell>
          <cell r="E6300">
            <v>44173</v>
          </cell>
          <cell r="F6300" t="str">
            <v>Worker Chair</v>
          </cell>
          <cell r="G6300">
            <v>2850</v>
          </cell>
          <cell r="H6300">
            <v>-308.75</v>
          </cell>
          <cell r="I6300">
            <v>2541.25</v>
          </cell>
        </row>
        <row r="6301">
          <cell r="A6301">
            <v>40004603</v>
          </cell>
          <cell r="B6301" t="str">
            <v>0</v>
          </cell>
          <cell r="C6301" t="str">
            <v>CIP1</v>
          </cell>
          <cell r="D6301" t="str">
            <v>M004</v>
          </cell>
          <cell r="E6301">
            <v>44173</v>
          </cell>
          <cell r="F6301" t="str">
            <v>Worker Chair</v>
          </cell>
          <cell r="G6301">
            <v>2850</v>
          </cell>
          <cell r="H6301">
            <v>-308.75</v>
          </cell>
          <cell r="I6301">
            <v>2541.25</v>
          </cell>
        </row>
        <row r="6302">
          <cell r="A6302">
            <v>40004604</v>
          </cell>
          <cell r="B6302" t="str">
            <v>0</v>
          </cell>
          <cell r="C6302" t="str">
            <v>CIP1</v>
          </cell>
          <cell r="D6302" t="str">
            <v>M004</v>
          </cell>
          <cell r="E6302">
            <v>44173</v>
          </cell>
          <cell r="F6302" t="str">
            <v>Worker Chair</v>
          </cell>
          <cell r="G6302">
            <v>2850</v>
          </cell>
          <cell r="H6302">
            <v>-308.75</v>
          </cell>
          <cell r="I6302">
            <v>2541.25</v>
          </cell>
        </row>
        <row r="6303">
          <cell r="A6303">
            <v>40004605</v>
          </cell>
          <cell r="B6303" t="str">
            <v>0</v>
          </cell>
          <cell r="C6303" t="str">
            <v>CIP1</v>
          </cell>
          <cell r="D6303" t="str">
            <v>M004</v>
          </cell>
          <cell r="E6303">
            <v>44173</v>
          </cell>
          <cell r="F6303" t="str">
            <v>Worker Chair</v>
          </cell>
          <cell r="G6303">
            <v>2850</v>
          </cell>
          <cell r="H6303">
            <v>-308.75</v>
          </cell>
          <cell r="I6303">
            <v>2541.25</v>
          </cell>
        </row>
        <row r="6304">
          <cell r="A6304">
            <v>40004606</v>
          </cell>
          <cell r="B6304" t="str">
            <v>0</v>
          </cell>
          <cell r="C6304" t="str">
            <v>CIP1</v>
          </cell>
          <cell r="D6304" t="str">
            <v>M004</v>
          </cell>
          <cell r="E6304">
            <v>44173</v>
          </cell>
          <cell r="F6304" t="str">
            <v>Worker Chair</v>
          </cell>
          <cell r="G6304">
            <v>2850</v>
          </cell>
          <cell r="H6304">
            <v>-308.75</v>
          </cell>
          <cell r="I6304">
            <v>2541.25</v>
          </cell>
        </row>
        <row r="6305">
          <cell r="A6305">
            <v>40004607</v>
          </cell>
          <cell r="B6305" t="str">
            <v>0</v>
          </cell>
          <cell r="C6305" t="str">
            <v>CIP1</v>
          </cell>
          <cell r="D6305" t="str">
            <v>M004</v>
          </cell>
          <cell r="E6305">
            <v>44173</v>
          </cell>
          <cell r="F6305" t="str">
            <v>Worker Chair</v>
          </cell>
          <cell r="G6305">
            <v>2850</v>
          </cell>
          <cell r="H6305">
            <v>-308.75</v>
          </cell>
          <cell r="I6305">
            <v>2541.25</v>
          </cell>
        </row>
        <row r="6306">
          <cell r="A6306">
            <v>40004608</v>
          </cell>
          <cell r="B6306" t="str">
            <v>0</v>
          </cell>
          <cell r="C6306" t="str">
            <v>CIP1</v>
          </cell>
          <cell r="D6306" t="str">
            <v>M004</v>
          </cell>
          <cell r="E6306">
            <v>44173</v>
          </cell>
          <cell r="F6306" t="str">
            <v>Worker Chair</v>
          </cell>
          <cell r="G6306">
            <v>2850</v>
          </cell>
          <cell r="H6306">
            <v>-308.75</v>
          </cell>
          <cell r="I6306">
            <v>2541.25</v>
          </cell>
        </row>
        <row r="6307">
          <cell r="A6307">
            <v>40004609</v>
          </cell>
          <cell r="B6307" t="str">
            <v>0</v>
          </cell>
          <cell r="C6307" t="str">
            <v>CIP1</v>
          </cell>
          <cell r="D6307" t="str">
            <v>M004</v>
          </cell>
          <cell r="E6307">
            <v>44173</v>
          </cell>
          <cell r="F6307" t="str">
            <v>Worker Chair</v>
          </cell>
          <cell r="G6307">
            <v>2850</v>
          </cell>
          <cell r="H6307">
            <v>-308.75</v>
          </cell>
          <cell r="I6307">
            <v>2541.25</v>
          </cell>
        </row>
        <row r="6308">
          <cell r="A6308">
            <v>40004610</v>
          </cell>
          <cell r="B6308" t="str">
            <v>0</v>
          </cell>
          <cell r="C6308" t="str">
            <v>CIP1</v>
          </cell>
          <cell r="D6308" t="str">
            <v>M004</v>
          </cell>
          <cell r="E6308">
            <v>44173</v>
          </cell>
          <cell r="F6308" t="str">
            <v>Worker Chair</v>
          </cell>
          <cell r="G6308">
            <v>2850</v>
          </cell>
          <cell r="H6308">
            <v>-308.75</v>
          </cell>
          <cell r="I6308">
            <v>2541.25</v>
          </cell>
        </row>
        <row r="6309">
          <cell r="A6309">
            <v>40004611</v>
          </cell>
          <cell r="B6309" t="str">
            <v>0</v>
          </cell>
          <cell r="C6309" t="str">
            <v>CIP1</v>
          </cell>
          <cell r="D6309" t="str">
            <v>M004</v>
          </cell>
          <cell r="E6309">
            <v>44173</v>
          </cell>
          <cell r="F6309" t="str">
            <v>Worker Chair</v>
          </cell>
          <cell r="G6309">
            <v>2850</v>
          </cell>
          <cell r="H6309">
            <v>-308.75</v>
          </cell>
          <cell r="I6309">
            <v>2541.25</v>
          </cell>
        </row>
        <row r="6310">
          <cell r="A6310">
            <v>40004612</v>
          </cell>
          <cell r="B6310" t="str">
            <v>0</v>
          </cell>
          <cell r="C6310" t="str">
            <v>CIP1</v>
          </cell>
          <cell r="D6310" t="str">
            <v>M004</v>
          </cell>
          <cell r="E6310">
            <v>44173</v>
          </cell>
          <cell r="F6310" t="str">
            <v>Worker Chair</v>
          </cell>
          <cell r="G6310">
            <v>2850</v>
          </cell>
          <cell r="H6310">
            <v>-308.75</v>
          </cell>
          <cell r="I6310">
            <v>2541.25</v>
          </cell>
        </row>
        <row r="6311">
          <cell r="A6311">
            <v>40004613</v>
          </cell>
          <cell r="B6311" t="str">
            <v>0</v>
          </cell>
          <cell r="C6311" t="str">
            <v>CIP1</v>
          </cell>
          <cell r="D6311" t="str">
            <v>M004</v>
          </cell>
          <cell r="E6311">
            <v>44173</v>
          </cell>
          <cell r="F6311" t="str">
            <v>Worker Chair</v>
          </cell>
          <cell r="G6311">
            <v>2850</v>
          </cell>
          <cell r="H6311">
            <v>-308.75</v>
          </cell>
          <cell r="I6311">
            <v>2541.25</v>
          </cell>
        </row>
        <row r="6312">
          <cell r="A6312">
            <v>40004614</v>
          </cell>
          <cell r="B6312" t="str">
            <v>0</v>
          </cell>
          <cell r="C6312" t="str">
            <v>CIP1</v>
          </cell>
          <cell r="D6312" t="str">
            <v>M004</v>
          </cell>
          <cell r="E6312">
            <v>44173</v>
          </cell>
          <cell r="F6312" t="str">
            <v>Worker Chair</v>
          </cell>
          <cell r="G6312">
            <v>2850</v>
          </cell>
          <cell r="H6312">
            <v>-308.75</v>
          </cell>
          <cell r="I6312">
            <v>2541.25</v>
          </cell>
        </row>
        <row r="6313">
          <cell r="A6313">
            <v>40004615</v>
          </cell>
          <cell r="B6313" t="str">
            <v>0</v>
          </cell>
          <cell r="C6313" t="str">
            <v>CIP1</v>
          </cell>
          <cell r="D6313" t="str">
            <v>M004</v>
          </cell>
          <cell r="E6313">
            <v>44173</v>
          </cell>
          <cell r="F6313" t="str">
            <v>Worker Chair</v>
          </cell>
          <cell r="G6313">
            <v>2850</v>
          </cell>
          <cell r="H6313">
            <v>-308.75</v>
          </cell>
          <cell r="I6313">
            <v>2541.25</v>
          </cell>
        </row>
        <row r="6314">
          <cell r="A6314">
            <v>40004616</v>
          </cell>
          <cell r="B6314" t="str">
            <v>0</v>
          </cell>
          <cell r="C6314" t="str">
            <v>CIP1</v>
          </cell>
          <cell r="D6314" t="str">
            <v>M004</v>
          </cell>
          <cell r="E6314">
            <v>44173</v>
          </cell>
          <cell r="F6314" t="str">
            <v>Worker Chair</v>
          </cell>
          <cell r="G6314">
            <v>2850</v>
          </cell>
          <cell r="H6314">
            <v>-308.75</v>
          </cell>
          <cell r="I6314">
            <v>2541.25</v>
          </cell>
        </row>
        <row r="6315">
          <cell r="A6315">
            <v>40004617</v>
          </cell>
          <cell r="B6315" t="str">
            <v>0</v>
          </cell>
          <cell r="C6315" t="str">
            <v>CIP1</v>
          </cell>
          <cell r="D6315" t="str">
            <v>M004</v>
          </cell>
          <cell r="E6315">
            <v>44173</v>
          </cell>
          <cell r="F6315" t="str">
            <v>Worker Chair</v>
          </cell>
          <cell r="G6315">
            <v>2850</v>
          </cell>
          <cell r="H6315">
            <v>-308.75</v>
          </cell>
          <cell r="I6315">
            <v>2541.25</v>
          </cell>
        </row>
        <row r="6316">
          <cell r="A6316">
            <v>40004618</v>
          </cell>
          <cell r="B6316" t="str">
            <v>0</v>
          </cell>
          <cell r="C6316" t="str">
            <v>CIP1</v>
          </cell>
          <cell r="D6316" t="str">
            <v>M004</v>
          </cell>
          <cell r="E6316">
            <v>44173</v>
          </cell>
          <cell r="F6316" t="str">
            <v>Worker Chair</v>
          </cell>
          <cell r="G6316">
            <v>2850</v>
          </cell>
          <cell r="H6316">
            <v>-308.75</v>
          </cell>
          <cell r="I6316">
            <v>2541.25</v>
          </cell>
        </row>
        <row r="6317">
          <cell r="A6317">
            <v>40004619</v>
          </cell>
          <cell r="B6317" t="str">
            <v>0</v>
          </cell>
          <cell r="C6317" t="str">
            <v>CIP1</v>
          </cell>
          <cell r="D6317" t="str">
            <v>M004</v>
          </cell>
          <cell r="E6317">
            <v>44173</v>
          </cell>
          <cell r="F6317" t="str">
            <v>Worker Chair</v>
          </cell>
          <cell r="G6317">
            <v>2850</v>
          </cell>
          <cell r="H6317">
            <v>-308.75</v>
          </cell>
          <cell r="I6317">
            <v>2541.25</v>
          </cell>
        </row>
        <row r="6318">
          <cell r="A6318">
            <v>40004620</v>
          </cell>
          <cell r="B6318" t="str">
            <v>0</v>
          </cell>
          <cell r="C6318" t="str">
            <v>CIP1</v>
          </cell>
          <cell r="D6318" t="str">
            <v>M004</v>
          </cell>
          <cell r="E6318">
            <v>44173</v>
          </cell>
          <cell r="F6318" t="str">
            <v>Worker Chair</v>
          </cell>
          <cell r="G6318">
            <v>2850</v>
          </cell>
          <cell r="H6318">
            <v>-308.75</v>
          </cell>
          <cell r="I6318">
            <v>2541.25</v>
          </cell>
        </row>
        <row r="6319">
          <cell r="A6319">
            <v>40004621</v>
          </cell>
          <cell r="B6319" t="str">
            <v>0</v>
          </cell>
          <cell r="C6319" t="str">
            <v>CIP1</v>
          </cell>
          <cell r="D6319" t="str">
            <v>M004</v>
          </cell>
          <cell r="E6319">
            <v>44173</v>
          </cell>
          <cell r="F6319" t="str">
            <v>Worker Chair</v>
          </cell>
          <cell r="G6319">
            <v>2850</v>
          </cell>
          <cell r="H6319">
            <v>-308.75</v>
          </cell>
          <cell r="I6319">
            <v>2541.25</v>
          </cell>
        </row>
        <row r="6320">
          <cell r="A6320">
            <v>40004622</v>
          </cell>
          <cell r="B6320" t="str">
            <v>0</v>
          </cell>
          <cell r="C6320" t="str">
            <v>CIP1</v>
          </cell>
          <cell r="D6320" t="str">
            <v>M004</v>
          </cell>
          <cell r="E6320">
            <v>44173</v>
          </cell>
          <cell r="F6320" t="str">
            <v>Worker Chair</v>
          </cell>
          <cell r="G6320">
            <v>2850</v>
          </cell>
          <cell r="H6320">
            <v>-308.75</v>
          </cell>
          <cell r="I6320">
            <v>2541.25</v>
          </cell>
        </row>
        <row r="6321">
          <cell r="A6321">
            <v>40004623</v>
          </cell>
          <cell r="B6321" t="str">
            <v>0</v>
          </cell>
          <cell r="C6321" t="str">
            <v>CIP1</v>
          </cell>
          <cell r="D6321" t="str">
            <v>M004</v>
          </cell>
          <cell r="E6321">
            <v>44173</v>
          </cell>
          <cell r="F6321" t="str">
            <v>Worker Chair</v>
          </cell>
          <cell r="G6321">
            <v>2850</v>
          </cell>
          <cell r="H6321">
            <v>-308.75</v>
          </cell>
          <cell r="I6321">
            <v>2541.25</v>
          </cell>
        </row>
        <row r="6322">
          <cell r="A6322">
            <v>40004624</v>
          </cell>
          <cell r="B6322" t="str">
            <v>0</v>
          </cell>
          <cell r="C6322" t="str">
            <v>CIP1</v>
          </cell>
          <cell r="D6322" t="str">
            <v>M004</v>
          </cell>
          <cell r="E6322">
            <v>44173</v>
          </cell>
          <cell r="F6322" t="str">
            <v>Worker Chair</v>
          </cell>
          <cell r="G6322">
            <v>2850</v>
          </cell>
          <cell r="H6322">
            <v>-308.75</v>
          </cell>
          <cell r="I6322">
            <v>2541.25</v>
          </cell>
        </row>
        <row r="6323">
          <cell r="A6323">
            <v>40004625</v>
          </cell>
          <cell r="B6323" t="str">
            <v>0</v>
          </cell>
          <cell r="C6323" t="str">
            <v>CIP1</v>
          </cell>
          <cell r="D6323" t="str">
            <v>M004</v>
          </cell>
          <cell r="E6323">
            <v>44173</v>
          </cell>
          <cell r="F6323" t="str">
            <v>Worker Chair</v>
          </cell>
          <cell r="G6323">
            <v>2850</v>
          </cell>
          <cell r="H6323">
            <v>-308.75</v>
          </cell>
          <cell r="I6323">
            <v>2541.25</v>
          </cell>
        </row>
        <row r="6324">
          <cell r="A6324">
            <v>40004626</v>
          </cell>
          <cell r="B6324" t="str">
            <v>0</v>
          </cell>
          <cell r="C6324" t="str">
            <v>CIP1</v>
          </cell>
          <cell r="D6324" t="str">
            <v>M004</v>
          </cell>
          <cell r="E6324">
            <v>44173</v>
          </cell>
          <cell r="F6324" t="str">
            <v>Worker Chair</v>
          </cell>
          <cell r="G6324">
            <v>2850</v>
          </cell>
          <cell r="H6324">
            <v>-308.75</v>
          </cell>
          <cell r="I6324">
            <v>2541.25</v>
          </cell>
        </row>
        <row r="6325">
          <cell r="A6325">
            <v>40004627</v>
          </cell>
          <cell r="B6325" t="str">
            <v>0</v>
          </cell>
          <cell r="C6325" t="str">
            <v>CIP1</v>
          </cell>
          <cell r="D6325" t="str">
            <v>M004</v>
          </cell>
          <cell r="E6325">
            <v>44173</v>
          </cell>
          <cell r="F6325" t="str">
            <v>Worker Chair</v>
          </cell>
          <cell r="G6325">
            <v>2850</v>
          </cell>
          <cell r="H6325">
            <v>-308.75</v>
          </cell>
          <cell r="I6325">
            <v>2541.25</v>
          </cell>
        </row>
        <row r="6326">
          <cell r="A6326">
            <v>40004628</v>
          </cell>
          <cell r="B6326" t="str">
            <v>0</v>
          </cell>
          <cell r="C6326" t="str">
            <v>CIP1</v>
          </cell>
          <cell r="D6326" t="str">
            <v>M004</v>
          </cell>
          <cell r="E6326">
            <v>44173</v>
          </cell>
          <cell r="F6326" t="str">
            <v>Worker Chair</v>
          </cell>
          <cell r="G6326">
            <v>2850</v>
          </cell>
          <cell r="H6326">
            <v>-308.75</v>
          </cell>
          <cell r="I6326">
            <v>2541.25</v>
          </cell>
        </row>
        <row r="6327">
          <cell r="A6327">
            <v>40004629</v>
          </cell>
          <cell r="B6327" t="str">
            <v>0</v>
          </cell>
          <cell r="C6327" t="str">
            <v>CIP1</v>
          </cell>
          <cell r="D6327" t="str">
            <v>M004</v>
          </cell>
          <cell r="E6327">
            <v>44173</v>
          </cell>
          <cell r="F6327" t="str">
            <v>Worker Chair</v>
          </cell>
          <cell r="G6327">
            <v>2850</v>
          </cell>
          <cell r="H6327">
            <v>-308.75</v>
          </cell>
          <cell r="I6327">
            <v>2541.25</v>
          </cell>
        </row>
        <row r="6328">
          <cell r="A6328">
            <v>40004630</v>
          </cell>
          <cell r="B6328" t="str">
            <v>0</v>
          </cell>
          <cell r="C6328" t="str">
            <v>CIP1</v>
          </cell>
          <cell r="D6328" t="str">
            <v>M004</v>
          </cell>
          <cell r="E6328">
            <v>44173</v>
          </cell>
          <cell r="F6328" t="str">
            <v>Worker Chair</v>
          </cell>
          <cell r="G6328">
            <v>2850</v>
          </cell>
          <cell r="H6328">
            <v>-308.75</v>
          </cell>
          <cell r="I6328">
            <v>2541.25</v>
          </cell>
        </row>
        <row r="6329">
          <cell r="A6329">
            <v>40004631</v>
          </cell>
          <cell r="B6329" t="str">
            <v>0</v>
          </cell>
          <cell r="C6329" t="str">
            <v>CIP1</v>
          </cell>
          <cell r="D6329" t="str">
            <v>M004</v>
          </cell>
          <cell r="E6329">
            <v>44173</v>
          </cell>
          <cell r="F6329" t="str">
            <v>Worker Chair</v>
          </cell>
          <cell r="G6329">
            <v>2850</v>
          </cell>
          <cell r="H6329">
            <v>-308.75</v>
          </cell>
          <cell r="I6329">
            <v>2541.25</v>
          </cell>
        </row>
        <row r="6330">
          <cell r="A6330">
            <v>40004632</v>
          </cell>
          <cell r="B6330" t="str">
            <v>0</v>
          </cell>
          <cell r="C6330" t="str">
            <v>CIP1</v>
          </cell>
          <cell r="D6330" t="str">
            <v>M004</v>
          </cell>
          <cell r="E6330">
            <v>44173</v>
          </cell>
          <cell r="F6330" t="str">
            <v>Worker Chair</v>
          </cell>
          <cell r="G6330">
            <v>2850</v>
          </cell>
          <cell r="H6330">
            <v>-308.75</v>
          </cell>
          <cell r="I6330">
            <v>2541.25</v>
          </cell>
        </row>
        <row r="6331">
          <cell r="A6331">
            <v>40004633</v>
          </cell>
          <cell r="B6331" t="str">
            <v>0</v>
          </cell>
          <cell r="C6331" t="str">
            <v>CIP1</v>
          </cell>
          <cell r="D6331" t="str">
            <v>M004</v>
          </cell>
          <cell r="E6331">
            <v>44173</v>
          </cell>
          <cell r="F6331" t="str">
            <v>Worker Chair</v>
          </cell>
          <cell r="G6331">
            <v>2850</v>
          </cell>
          <cell r="H6331">
            <v>-308.75</v>
          </cell>
          <cell r="I6331">
            <v>2541.25</v>
          </cell>
        </row>
        <row r="6332">
          <cell r="A6332">
            <v>40004634</v>
          </cell>
          <cell r="B6332" t="str">
            <v>0</v>
          </cell>
          <cell r="C6332" t="str">
            <v>CIP1</v>
          </cell>
          <cell r="D6332" t="str">
            <v>M004</v>
          </cell>
          <cell r="E6332">
            <v>44173</v>
          </cell>
          <cell r="F6332" t="str">
            <v>Worker Chair</v>
          </cell>
          <cell r="G6332">
            <v>2850</v>
          </cell>
          <cell r="H6332">
            <v>-308.75</v>
          </cell>
          <cell r="I6332">
            <v>2541.25</v>
          </cell>
        </row>
        <row r="6333">
          <cell r="A6333">
            <v>40004635</v>
          </cell>
          <cell r="B6333" t="str">
            <v>0</v>
          </cell>
          <cell r="C6333" t="str">
            <v>CIP1</v>
          </cell>
          <cell r="D6333" t="str">
            <v>M004</v>
          </cell>
          <cell r="E6333">
            <v>44173</v>
          </cell>
          <cell r="F6333" t="str">
            <v>Worker Chair</v>
          </cell>
          <cell r="G6333">
            <v>2850</v>
          </cell>
          <cell r="H6333">
            <v>-308.75</v>
          </cell>
          <cell r="I6333">
            <v>2541.25</v>
          </cell>
        </row>
        <row r="6334">
          <cell r="A6334">
            <v>40004636</v>
          </cell>
          <cell r="B6334" t="str">
            <v>0</v>
          </cell>
          <cell r="C6334" t="str">
            <v>CIP1</v>
          </cell>
          <cell r="D6334" t="str">
            <v>M004</v>
          </cell>
          <cell r="E6334">
            <v>44173</v>
          </cell>
          <cell r="F6334" t="str">
            <v>Worker Chair</v>
          </cell>
          <cell r="G6334">
            <v>2850</v>
          </cell>
          <cell r="H6334">
            <v>-308.75</v>
          </cell>
          <cell r="I6334">
            <v>2541.25</v>
          </cell>
        </row>
        <row r="6335">
          <cell r="A6335">
            <v>40004637</v>
          </cell>
          <cell r="B6335" t="str">
            <v>0</v>
          </cell>
          <cell r="C6335" t="str">
            <v>CIP1</v>
          </cell>
          <cell r="D6335" t="str">
            <v>M004</v>
          </cell>
          <cell r="E6335">
            <v>44173</v>
          </cell>
          <cell r="F6335" t="str">
            <v>Worker Chair</v>
          </cell>
          <cell r="G6335">
            <v>2850</v>
          </cell>
          <cell r="H6335">
            <v>-308.75</v>
          </cell>
          <cell r="I6335">
            <v>2541.25</v>
          </cell>
        </row>
        <row r="6336">
          <cell r="A6336">
            <v>40004638</v>
          </cell>
          <cell r="B6336" t="str">
            <v>0</v>
          </cell>
          <cell r="C6336" t="str">
            <v>CIP1</v>
          </cell>
          <cell r="D6336" t="str">
            <v>M004</v>
          </cell>
          <cell r="E6336">
            <v>44173</v>
          </cell>
          <cell r="F6336" t="str">
            <v>Worker Chair</v>
          </cell>
          <cell r="G6336">
            <v>2850</v>
          </cell>
          <cell r="H6336">
            <v>-308.75</v>
          </cell>
          <cell r="I6336">
            <v>2541.25</v>
          </cell>
        </row>
        <row r="6337">
          <cell r="A6337">
            <v>40004639</v>
          </cell>
          <cell r="B6337" t="str">
            <v>0</v>
          </cell>
          <cell r="C6337" t="str">
            <v>CIP1</v>
          </cell>
          <cell r="D6337" t="str">
            <v>M004</v>
          </cell>
          <cell r="E6337">
            <v>44173</v>
          </cell>
          <cell r="F6337" t="str">
            <v>Worker Chair</v>
          </cell>
          <cell r="G6337">
            <v>2850</v>
          </cell>
          <cell r="H6337">
            <v>-308.75</v>
          </cell>
          <cell r="I6337">
            <v>2541.25</v>
          </cell>
        </row>
        <row r="6338">
          <cell r="A6338">
            <v>40004640</v>
          </cell>
          <cell r="B6338" t="str">
            <v>0</v>
          </cell>
          <cell r="C6338" t="str">
            <v>CIP1</v>
          </cell>
          <cell r="D6338" t="str">
            <v>M004</v>
          </cell>
          <cell r="E6338">
            <v>44173</v>
          </cell>
          <cell r="F6338" t="str">
            <v>Worker Chair</v>
          </cell>
          <cell r="G6338">
            <v>2850</v>
          </cell>
          <cell r="H6338">
            <v>-308.75</v>
          </cell>
          <cell r="I6338">
            <v>2541.25</v>
          </cell>
        </row>
        <row r="6339">
          <cell r="A6339">
            <v>40004641</v>
          </cell>
          <cell r="B6339" t="str">
            <v>0</v>
          </cell>
          <cell r="C6339" t="str">
            <v>CIP1</v>
          </cell>
          <cell r="D6339" t="str">
            <v>M004</v>
          </cell>
          <cell r="E6339">
            <v>44173</v>
          </cell>
          <cell r="F6339" t="str">
            <v>Worker Chair</v>
          </cell>
          <cell r="G6339">
            <v>2850</v>
          </cell>
          <cell r="H6339">
            <v>-308.75</v>
          </cell>
          <cell r="I6339">
            <v>2541.25</v>
          </cell>
        </row>
        <row r="6340">
          <cell r="A6340">
            <v>40004642</v>
          </cell>
          <cell r="B6340" t="str">
            <v>0</v>
          </cell>
          <cell r="C6340" t="str">
            <v>CIP1</v>
          </cell>
          <cell r="D6340" t="str">
            <v>M004</v>
          </cell>
          <cell r="E6340">
            <v>44173</v>
          </cell>
          <cell r="F6340" t="str">
            <v>Worker Chair</v>
          </cell>
          <cell r="G6340">
            <v>2850</v>
          </cell>
          <cell r="H6340">
            <v>-308.75</v>
          </cell>
          <cell r="I6340">
            <v>2541.25</v>
          </cell>
        </row>
        <row r="6341">
          <cell r="A6341">
            <v>40004643</v>
          </cell>
          <cell r="B6341" t="str">
            <v>0</v>
          </cell>
          <cell r="C6341" t="str">
            <v>CIP1</v>
          </cell>
          <cell r="D6341" t="str">
            <v>M004</v>
          </cell>
          <cell r="E6341">
            <v>44173</v>
          </cell>
          <cell r="F6341" t="str">
            <v>Worker Chair</v>
          </cell>
          <cell r="G6341">
            <v>2850</v>
          </cell>
          <cell r="H6341">
            <v>-308.75</v>
          </cell>
          <cell r="I6341">
            <v>2541.25</v>
          </cell>
        </row>
        <row r="6342">
          <cell r="A6342">
            <v>40004644</v>
          </cell>
          <cell r="B6342" t="str">
            <v>0</v>
          </cell>
          <cell r="C6342" t="str">
            <v>CIP1</v>
          </cell>
          <cell r="D6342" t="str">
            <v>M004</v>
          </cell>
          <cell r="E6342">
            <v>44173</v>
          </cell>
          <cell r="F6342" t="str">
            <v>Worker Chair</v>
          </cell>
          <cell r="G6342">
            <v>2850</v>
          </cell>
          <cell r="H6342">
            <v>-308.75</v>
          </cell>
          <cell r="I6342">
            <v>2541.25</v>
          </cell>
        </row>
        <row r="6343">
          <cell r="A6343">
            <v>40004645</v>
          </cell>
          <cell r="B6343" t="str">
            <v>0</v>
          </cell>
          <cell r="C6343" t="str">
            <v>CIP1</v>
          </cell>
          <cell r="D6343" t="str">
            <v>M004</v>
          </cell>
          <cell r="E6343">
            <v>44173</v>
          </cell>
          <cell r="F6343" t="str">
            <v>Worker Chair</v>
          </cell>
          <cell r="G6343">
            <v>2850</v>
          </cell>
          <cell r="H6343">
            <v>-308.75</v>
          </cell>
          <cell r="I6343">
            <v>2541.25</v>
          </cell>
        </row>
        <row r="6344">
          <cell r="A6344">
            <v>40004646</v>
          </cell>
          <cell r="B6344" t="str">
            <v>0</v>
          </cell>
          <cell r="C6344" t="str">
            <v>CIP1</v>
          </cell>
          <cell r="D6344" t="str">
            <v>M004</v>
          </cell>
          <cell r="E6344">
            <v>44173</v>
          </cell>
          <cell r="F6344" t="str">
            <v>Worker Chair</v>
          </cell>
          <cell r="G6344">
            <v>2850</v>
          </cell>
          <cell r="H6344">
            <v>-308.75</v>
          </cell>
          <cell r="I6344">
            <v>2541.25</v>
          </cell>
        </row>
        <row r="6345">
          <cell r="A6345">
            <v>40004647</v>
          </cell>
          <cell r="B6345" t="str">
            <v>0</v>
          </cell>
          <cell r="C6345" t="str">
            <v>CIP1</v>
          </cell>
          <cell r="D6345" t="str">
            <v>M004</v>
          </cell>
          <cell r="E6345">
            <v>44173</v>
          </cell>
          <cell r="F6345" t="str">
            <v>Worker Chair</v>
          </cell>
          <cell r="G6345">
            <v>2850</v>
          </cell>
          <cell r="H6345">
            <v>-308.75</v>
          </cell>
          <cell r="I6345">
            <v>2541.25</v>
          </cell>
        </row>
        <row r="6346">
          <cell r="A6346">
            <v>40004648</v>
          </cell>
          <cell r="B6346" t="str">
            <v>0</v>
          </cell>
          <cell r="C6346" t="str">
            <v>CIP1</v>
          </cell>
          <cell r="D6346" t="str">
            <v>M004</v>
          </cell>
          <cell r="E6346">
            <v>44173</v>
          </cell>
          <cell r="F6346" t="str">
            <v>Worker Chair</v>
          </cell>
          <cell r="G6346">
            <v>2850</v>
          </cell>
          <cell r="H6346">
            <v>-308.75</v>
          </cell>
          <cell r="I6346">
            <v>2541.25</v>
          </cell>
        </row>
        <row r="6347">
          <cell r="A6347">
            <v>40004649</v>
          </cell>
          <cell r="B6347" t="str">
            <v>0</v>
          </cell>
          <cell r="C6347" t="str">
            <v>CIP1</v>
          </cell>
          <cell r="D6347" t="str">
            <v>M004</v>
          </cell>
          <cell r="E6347">
            <v>44173</v>
          </cell>
          <cell r="F6347" t="str">
            <v>Worker Chair</v>
          </cell>
          <cell r="G6347">
            <v>2850</v>
          </cell>
          <cell r="H6347">
            <v>-308.75</v>
          </cell>
          <cell r="I6347">
            <v>2541.25</v>
          </cell>
        </row>
        <row r="6348">
          <cell r="A6348">
            <v>40004650</v>
          </cell>
          <cell r="B6348" t="str">
            <v>0</v>
          </cell>
          <cell r="C6348" t="str">
            <v>CIP1</v>
          </cell>
          <cell r="D6348" t="str">
            <v>M004</v>
          </cell>
          <cell r="E6348">
            <v>44173</v>
          </cell>
          <cell r="F6348" t="str">
            <v>Worker Chair</v>
          </cell>
          <cell r="G6348">
            <v>2850</v>
          </cell>
          <cell r="H6348">
            <v>-308.75</v>
          </cell>
          <cell r="I6348">
            <v>2541.25</v>
          </cell>
        </row>
        <row r="6349">
          <cell r="A6349">
            <v>40004651</v>
          </cell>
          <cell r="B6349" t="str">
            <v>0</v>
          </cell>
          <cell r="C6349" t="str">
            <v>CIP1</v>
          </cell>
          <cell r="D6349" t="str">
            <v>M004</v>
          </cell>
          <cell r="E6349">
            <v>44173</v>
          </cell>
          <cell r="F6349" t="str">
            <v>Worker Chair</v>
          </cell>
          <cell r="G6349">
            <v>2850</v>
          </cell>
          <cell r="H6349">
            <v>-308.75</v>
          </cell>
          <cell r="I6349">
            <v>2541.25</v>
          </cell>
        </row>
        <row r="6350">
          <cell r="A6350">
            <v>40004652</v>
          </cell>
          <cell r="B6350" t="str">
            <v>0</v>
          </cell>
          <cell r="C6350" t="str">
            <v>CIP1</v>
          </cell>
          <cell r="D6350" t="str">
            <v>M004</v>
          </cell>
          <cell r="E6350">
            <v>44173</v>
          </cell>
          <cell r="F6350" t="str">
            <v>Worker Chair</v>
          </cell>
          <cell r="G6350">
            <v>2850</v>
          </cell>
          <cell r="H6350">
            <v>-308.75</v>
          </cell>
          <cell r="I6350">
            <v>2541.25</v>
          </cell>
        </row>
        <row r="6351">
          <cell r="A6351">
            <v>40004653</v>
          </cell>
          <cell r="B6351" t="str">
            <v>0</v>
          </cell>
          <cell r="C6351" t="str">
            <v>CIP1</v>
          </cell>
          <cell r="D6351" t="str">
            <v>M004</v>
          </cell>
          <cell r="E6351">
            <v>44173</v>
          </cell>
          <cell r="F6351" t="str">
            <v>Worker Chair</v>
          </cell>
          <cell r="G6351">
            <v>2850</v>
          </cell>
          <cell r="H6351">
            <v>-308.75</v>
          </cell>
          <cell r="I6351">
            <v>2541.25</v>
          </cell>
        </row>
        <row r="6352">
          <cell r="A6352">
            <v>40004654</v>
          </cell>
          <cell r="B6352" t="str">
            <v>0</v>
          </cell>
          <cell r="C6352" t="str">
            <v>CIP1</v>
          </cell>
          <cell r="D6352" t="str">
            <v>M004</v>
          </cell>
          <cell r="E6352">
            <v>44173</v>
          </cell>
          <cell r="F6352" t="str">
            <v>Worker Chair</v>
          </cell>
          <cell r="G6352">
            <v>2850</v>
          </cell>
          <cell r="H6352">
            <v>-308.75</v>
          </cell>
          <cell r="I6352">
            <v>2541.25</v>
          </cell>
        </row>
        <row r="6353">
          <cell r="A6353">
            <v>40004655</v>
          </cell>
          <cell r="B6353" t="str">
            <v>0</v>
          </cell>
          <cell r="C6353" t="str">
            <v>CIP1</v>
          </cell>
          <cell r="D6353" t="str">
            <v>M004</v>
          </cell>
          <cell r="E6353">
            <v>44173</v>
          </cell>
          <cell r="F6353" t="str">
            <v>Worker Chair</v>
          </cell>
          <cell r="G6353">
            <v>2850</v>
          </cell>
          <cell r="H6353">
            <v>-308.75</v>
          </cell>
          <cell r="I6353">
            <v>2541.25</v>
          </cell>
        </row>
        <row r="6354">
          <cell r="A6354">
            <v>40004656</v>
          </cell>
          <cell r="B6354" t="str">
            <v>0</v>
          </cell>
          <cell r="C6354" t="str">
            <v>CIP1</v>
          </cell>
          <cell r="D6354" t="str">
            <v>M004</v>
          </cell>
          <cell r="E6354">
            <v>44173</v>
          </cell>
          <cell r="F6354" t="str">
            <v>Worker Chair</v>
          </cell>
          <cell r="G6354">
            <v>2850</v>
          </cell>
          <cell r="H6354">
            <v>-308.75</v>
          </cell>
          <cell r="I6354">
            <v>2541.25</v>
          </cell>
        </row>
        <row r="6355">
          <cell r="A6355">
            <v>40004657</v>
          </cell>
          <cell r="B6355" t="str">
            <v>0</v>
          </cell>
          <cell r="C6355" t="str">
            <v>CIP1</v>
          </cell>
          <cell r="D6355" t="str">
            <v>M004</v>
          </cell>
          <cell r="E6355">
            <v>44173</v>
          </cell>
          <cell r="F6355" t="str">
            <v>Worker Chair</v>
          </cell>
          <cell r="G6355">
            <v>2850</v>
          </cell>
          <cell r="H6355">
            <v>-308.75</v>
          </cell>
          <cell r="I6355">
            <v>2541.25</v>
          </cell>
        </row>
        <row r="6356">
          <cell r="A6356">
            <v>40004658</v>
          </cell>
          <cell r="B6356" t="str">
            <v>0</v>
          </cell>
          <cell r="C6356" t="str">
            <v>CIP1</v>
          </cell>
          <cell r="D6356" t="str">
            <v>M004</v>
          </cell>
          <cell r="E6356">
            <v>44173</v>
          </cell>
          <cell r="F6356" t="str">
            <v>Worker Chair</v>
          </cell>
          <cell r="G6356">
            <v>2850</v>
          </cell>
          <cell r="H6356">
            <v>-308.75</v>
          </cell>
          <cell r="I6356">
            <v>2541.25</v>
          </cell>
        </row>
        <row r="6357">
          <cell r="A6357">
            <v>40004659</v>
          </cell>
          <cell r="B6357" t="str">
            <v>0</v>
          </cell>
          <cell r="C6357" t="str">
            <v>CIP1</v>
          </cell>
          <cell r="D6357" t="str">
            <v>M004</v>
          </cell>
          <cell r="E6357">
            <v>44173</v>
          </cell>
          <cell r="F6357" t="str">
            <v>Worker Chair</v>
          </cell>
          <cell r="G6357">
            <v>2850</v>
          </cell>
          <cell r="H6357">
            <v>-308.75</v>
          </cell>
          <cell r="I6357">
            <v>2541.25</v>
          </cell>
        </row>
        <row r="6358">
          <cell r="A6358">
            <v>40004660</v>
          </cell>
          <cell r="B6358" t="str">
            <v>0</v>
          </cell>
          <cell r="C6358" t="str">
            <v>CIP1</v>
          </cell>
          <cell r="D6358" t="str">
            <v>M004</v>
          </cell>
          <cell r="E6358">
            <v>44173</v>
          </cell>
          <cell r="F6358" t="str">
            <v>Worker Chair</v>
          </cell>
          <cell r="G6358">
            <v>2850</v>
          </cell>
          <cell r="H6358">
            <v>-308.75</v>
          </cell>
          <cell r="I6358">
            <v>2541.25</v>
          </cell>
        </row>
        <row r="6359">
          <cell r="A6359">
            <v>40004661</v>
          </cell>
          <cell r="B6359" t="str">
            <v>0</v>
          </cell>
          <cell r="C6359" t="str">
            <v>CIP1</v>
          </cell>
          <cell r="D6359" t="str">
            <v>M004</v>
          </cell>
          <cell r="E6359">
            <v>44173</v>
          </cell>
          <cell r="F6359" t="str">
            <v>Worker Chair</v>
          </cell>
          <cell r="G6359">
            <v>2850</v>
          </cell>
          <cell r="H6359">
            <v>-308.75</v>
          </cell>
          <cell r="I6359">
            <v>2541.25</v>
          </cell>
        </row>
        <row r="6360">
          <cell r="A6360">
            <v>40004662</v>
          </cell>
          <cell r="B6360" t="str">
            <v>0</v>
          </cell>
          <cell r="C6360" t="str">
            <v>CIP1</v>
          </cell>
          <cell r="D6360" t="str">
            <v>M004</v>
          </cell>
          <cell r="E6360">
            <v>44173</v>
          </cell>
          <cell r="F6360" t="str">
            <v>Worker Chair</v>
          </cell>
          <cell r="G6360">
            <v>2850</v>
          </cell>
          <cell r="H6360">
            <v>-308.75</v>
          </cell>
          <cell r="I6360">
            <v>2541.25</v>
          </cell>
        </row>
        <row r="6361">
          <cell r="A6361">
            <v>40004663</v>
          </cell>
          <cell r="B6361" t="str">
            <v>0</v>
          </cell>
          <cell r="C6361" t="str">
            <v>CIP1</v>
          </cell>
          <cell r="D6361" t="str">
            <v>M004</v>
          </cell>
          <cell r="E6361">
            <v>44173</v>
          </cell>
          <cell r="F6361" t="str">
            <v>Worker Chair</v>
          </cell>
          <cell r="G6361">
            <v>2850</v>
          </cell>
          <cell r="H6361">
            <v>-308.75</v>
          </cell>
          <cell r="I6361">
            <v>2541.25</v>
          </cell>
        </row>
        <row r="6362">
          <cell r="A6362">
            <v>40004664</v>
          </cell>
          <cell r="B6362" t="str">
            <v>0</v>
          </cell>
          <cell r="C6362" t="str">
            <v>CIP1</v>
          </cell>
          <cell r="D6362" t="str">
            <v>M004</v>
          </cell>
          <cell r="E6362">
            <v>44173</v>
          </cell>
          <cell r="F6362" t="str">
            <v>Worker Chair</v>
          </cell>
          <cell r="G6362">
            <v>2850</v>
          </cell>
          <cell r="H6362">
            <v>-308.75</v>
          </cell>
          <cell r="I6362">
            <v>2541.25</v>
          </cell>
        </row>
        <row r="6363">
          <cell r="A6363">
            <v>40004665</v>
          </cell>
          <cell r="B6363" t="str">
            <v>0</v>
          </cell>
          <cell r="C6363" t="str">
            <v>CIP1</v>
          </cell>
          <cell r="D6363" t="str">
            <v>M004</v>
          </cell>
          <cell r="E6363">
            <v>44173</v>
          </cell>
          <cell r="F6363" t="str">
            <v>Worker Chair</v>
          </cell>
          <cell r="G6363">
            <v>2850</v>
          </cell>
          <cell r="H6363">
            <v>-308.75</v>
          </cell>
          <cell r="I6363">
            <v>2541.25</v>
          </cell>
        </row>
        <row r="6364">
          <cell r="A6364">
            <v>40004666</v>
          </cell>
          <cell r="B6364" t="str">
            <v>0</v>
          </cell>
          <cell r="C6364" t="str">
            <v>CIP1</v>
          </cell>
          <cell r="D6364" t="str">
            <v>M004</v>
          </cell>
          <cell r="E6364">
            <v>44173</v>
          </cell>
          <cell r="F6364" t="str">
            <v>Worker Chair</v>
          </cell>
          <cell r="G6364">
            <v>2850</v>
          </cell>
          <cell r="H6364">
            <v>-308.75</v>
          </cell>
          <cell r="I6364">
            <v>2541.25</v>
          </cell>
        </row>
        <row r="6365">
          <cell r="A6365">
            <v>40004667</v>
          </cell>
          <cell r="B6365" t="str">
            <v>0</v>
          </cell>
          <cell r="C6365" t="str">
            <v>CIP1</v>
          </cell>
          <cell r="D6365" t="str">
            <v>M004</v>
          </cell>
          <cell r="E6365">
            <v>44173</v>
          </cell>
          <cell r="F6365" t="str">
            <v>Worker Chair</v>
          </cell>
          <cell r="G6365">
            <v>2850</v>
          </cell>
          <cell r="H6365">
            <v>-308.75</v>
          </cell>
          <cell r="I6365">
            <v>2541.25</v>
          </cell>
        </row>
        <row r="6366">
          <cell r="A6366">
            <v>40004668</v>
          </cell>
          <cell r="B6366" t="str">
            <v>0</v>
          </cell>
          <cell r="C6366" t="str">
            <v>CIP1</v>
          </cell>
          <cell r="D6366" t="str">
            <v>M004</v>
          </cell>
          <cell r="E6366">
            <v>44173</v>
          </cell>
          <cell r="F6366" t="str">
            <v>Worker Chair</v>
          </cell>
          <cell r="G6366">
            <v>2850</v>
          </cell>
          <cell r="H6366">
            <v>-308.75</v>
          </cell>
          <cell r="I6366">
            <v>2541.25</v>
          </cell>
        </row>
        <row r="6367">
          <cell r="A6367">
            <v>40004669</v>
          </cell>
          <cell r="B6367" t="str">
            <v>0</v>
          </cell>
          <cell r="C6367" t="str">
            <v>CIP1</v>
          </cell>
          <cell r="D6367" t="str">
            <v>M004</v>
          </cell>
          <cell r="E6367">
            <v>44173</v>
          </cell>
          <cell r="F6367" t="str">
            <v>Worker Chair</v>
          </cell>
          <cell r="G6367">
            <v>2850</v>
          </cell>
          <cell r="H6367">
            <v>-308.75</v>
          </cell>
          <cell r="I6367">
            <v>2541.25</v>
          </cell>
        </row>
        <row r="6368">
          <cell r="A6368">
            <v>40004670</v>
          </cell>
          <cell r="B6368" t="str">
            <v>0</v>
          </cell>
          <cell r="C6368" t="str">
            <v>CIP1</v>
          </cell>
          <cell r="D6368" t="str">
            <v>M004</v>
          </cell>
          <cell r="E6368">
            <v>44173</v>
          </cell>
          <cell r="F6368" t="str">
            <v>Worker Chair</v>
          </cell>
          <cell r="G6368">
            <v>2850</v>
          </cell>
          <cell r="H6368">
            <v>-308.75</v>
          </cell>
          <cell r="I6368">
            <v>2541.25</v>
          </cell>
        </row>
        <row r="6369">
          <cell r="A6369">
            <v>40004671</v>
          </cell>
          <cell r="B6369" t="str">
            <v>0</v>
          </cell>
          <cell r="C6369" t="str">
            <v>CIP1</v>
          </cell>
          <cell r="D6369" t="str">
            <v>M004</v>
          </cell>
          <cell r="E6369">
            <v>44173</v>
          </cell>
          <cell r="F6369" t="str">
            <v>Worker Chair</v>
          </cell>
          <cell r="G6369">
            <v>2850</v>
          </cell>
          <cell r="H6369">
            <v>-308.75</v>
          </cell>
          <cell r="I6369">
            <v>2541.25</v>
          </cell>
        </row>
        <row r="6370">
          <cell r="A6370">
            <v>40004672</v>
          </cell>
          <cell r="B6370" t="str">
            <v>0</v>
          </cell>
          <cell r="C6370" t="str">
            <v>CIP1</v>
          </cell>
          <cell r="D6370" t="str">
            <v>M004</v>
          </cell>
          <cell r="E6370">
            <v>44173</v>
          </cell>
          <cell r="F6370" t="str">
            <v>Worker Chair</v>
          </cell>
          <cell r="G6370">
            <v>2850</v>
          </cell>
          <cell r="H6370">
            <v>-308.75</v>
          </cell>
          <cell r="I6370">
            <v>2541.25</v>
          </cell>
        </row>
        <row r="6371">
          <cell r="A6371">
            <v>40004673</v>
          </cell>
          <cell r="B6371" t="str">
            <v>0</v>
          </cell>
          <cell r="C6371" t="str">
            <v>CIP1</v>
          </cell>
          <cell r="D6371" t="str">
            <v>M004</v>
          </cell>
          <cell r="E6371">
            <v>44173</v>
          </cell>
          <cell r="F6371" t="str">
            <v>Worker Chair</v>
          </cell>
          <cell r="G6371">
            <v>2850</v>
          </cell>
          <cell r="H6371">
            <v>-308.75</v>
          </cell>
          <cell r="I6371">
            <v>2541.25</v>
          </cell>
        </row>
        <row r="6372">
          <cell r="A6372">
            <v>40004674</v>
          </cell>
          <cell r="B6372" t="str">
            <v>0</v>
          </cell>
          <cell r="C6372" t="str">
            <v>CIP1</v>
          </cell>
          <cell r="D6372" t="str">
            <v>M004</v>
          </cell>
          <cell r="E6372">
            <v>44173</v>
          </cell>
          <cell r="F6372" t="str">
            <v>Worker Chair</v>
          </cell>
          <cell r="G6372">
            <v>2850</v>
          </cell>
          <cell r="H6372">
            <v>-308.75</v>
          </cell>
          <cell r="I6372">
            <v>2541.25</v>
          </cell>
        </row>
        <row r="6373">
          <cell r="A6373">
            <v>40004675</v>
          </cell>
          <cell r="B6373" t="str">
            <v>0</v>
          </cell>
          <cell r="C6373" t="str">
            <v>CIP1</v>
          </cell>
          <cell r="D6373" t="str">
            <v>M004</v>
          </cell>
          <cell r="E6373">
            <v>44173</v>
          </cell>
          <cell r="F6373" t="str">
            <v>Worker Chair</v>
          </cell>
          <cell r="G6373">
            <v>2850</v>
          </cell>
          <cell r="H6373">
            <v>-308.75</v>
          </cell>
          <cell r="I6373">
            <v>2541.25</v>
          </cell>
        </row>
        <row r="6374">
          <cell r="A6374">
            <v>40004676</v>
          </cell>
          <cell r="B6374" t="str">
            <v>0</v>
          </cell>
          <cell r="C6374" t="str">
            <v>CIP1</v>
          </cell>
          <cell r="D6374" t="str">
            <v>M004</v>
          </cell>
          <cell r="E6374">
            <v>44173</v>
          </cell>
          <cell r="F6374" t="str">
            <v>Worker Chair</v>
          </cell>
          <cell r="G6374">
            <v>2850</v>
          </cell>
          <cell r="H6374">
            <v>-308.75</v>
          </cell>
          <cell r="I6374">
            <v>2541.25</v>
          </cell>
        </row>
        <row r="6375">
          <cell r="A6375">
            <v>40004677</v>
          </cell>
          <cell r="B6375" t="str">
            <v>0</v>
          </cell>
          <cell r="C6375" t="str">
            <v>CIP1</v>
          </cell>
          <cell r="D6375" t="str">
            <v>M004</v>
          </cell>
          <cell r="E6375">
            <v>44173</v>
          </cell>
          <cell r="F6375" t="str">
            <v>Worker Chair</v>
          </cell>
          <cell r="G6375">
            <v>2850</v>
          </cell>
          <cell r="H6375">
            <v>-308.75</v>
          </cell>
          <cell r="I6375">
            <v>2541.25</v>
          </cell>
        </row>
        <row r="6376">
          <cell r="A6376">
            <v>40004678</v>
          </cell>
          <cell r="B6376" t="str">
            <v>0</v>
          </cell>
          <cell r="C6376" t="str">
            <v>CIP1</v>
          </cell>
          <cell r="D6376" t="str">
            <v>M004</v>
          </cell>
          <cell r="E6376">
            <v>44173</v>
          </cell>
          <cell r="F6376" t="str">
            <v>Worker Chair</v>
          </cell>
          <cell r="G6376">
            <v>2850</v>
          </cell>
          <cell r="H6376">
            <v>-308.75</v>
          </cell>
          <cell r="I6376">
            <v>2541.25</v>
          </cell>
        </row>
        <row r="6377">
          <cell r="A6377">
            <v>40004679</v>
          </cell>
          <cell r="B6377" t="str">
            <v>0</v>
          </cell>
          <cell r="C6377" t="str">
            <v>CIP1</v>
          </cell>
          <cell r="D6377" t="str">
            <v>M004</v>
          </cell>
          <cell r="E6377">
            <v>44173</v>
          </cell>
          <cell r="F6377" t="str">
            <v>Worker Chair</v>
          </cell>
          <cell r="G6377">
            <v>2850</v>
          </cell>
          <cell r="H6377">
            <v>-308.75</v>
          </cell>
          <cell r="I6377">
            <v>2541.25</v>
          </cell>
        </row>
        <row r="6378">
          <cell r="A6378">
            <v>40004680</v>
          </cell>
          <cell r="B6378" t="str">
            <v>0</v>
          </cell>
          <cell r="C6378" t="str">
            <v>CIP1</v>
          </cell>
          <cell r="D6378" t="str">
            <v>M004</v>
          </cell>
          <cell r="E6378">
            <v>44173</v>
          </cell>
          <cell r="F6378" t="str">
            <v>Worker Chair</v>
          </cell>
          <cell r="G6378">
            <v>2850</v>
          </cell>
          <cell r="H6378">
            <v>-308.75</v>
          </cell>
          <cell r="I6378">
            <v>2541.25</v>
          </cell>
        </row>
        <row r="6379">
          <cell r="A6379">
            <v>40004681</v>
          </cell>
          <cell r="B6379" t="str">
            <v>0</v>
          </cell>
          <cell r="C6379" t="str">
            <v>CIP1</v>
          </cell>
          <cell r="D6379" t="str">
            <v>M004</v>
          </cell>
          <cell r="E6379">
            <v>44173</v>
          </cell>
          <cell r="F6379" t="str">
            <v>Worker Chair</v>
          </cell>
          <cell r="G6379">
            <v>2850</v>
          </cell>
          <cell r="H6379">
            <v>-308.75</v>
          </cell>
          <cell r="I6379">
            <v>2541.25</v>
          </cell>
        </row>
        <row r="6380">
          <cell r="A6380">
            <v>40004682</v>
          </cell>
          <cell r="B6380" t="str">
            <v>0</v>
          </cell>
          <cell r="C6380" t="str">
            <v>CIP1</v>
          </cell>
          <cell r="D6380" t="str">
            <v>M004</v>
          </cell>
          <cell r="E6380">
            <v>44173</v>
          </cell>
          <cell r="F6380" t="str">
            <v>Worker Chair</v>
          </cell>
          <cell r="G6380">
            <v>2850</v>
          </cell>
          <cell r="H6380">
            <v>-308.75</v>
          </cell>
          <cell r="I6380">
            <v>2541.25</v>
          </cell>
        </row>
        <row r="6381">
          <cell r="A6381">
            <v>40004683</v>
          </cell>
          <cell r="B6381" t="str">
            <v>0</v>
          </cell>
          <cell r="C6381" t="str">
            <v>CIP1</v>
          </cell>
          <cell r="D6381" t="str">
            <v>M004</v>
          </cell>
          <cell r="E6381">
            <v>44173</v>
          </cell>
          <cell r="F6381" t="str">
            <v>Worker Chair</v>
          </cell>
          <cell r="G6381">
            <v>2850</v>
          </cell>
          <cell r="H6381">
            <v>-308.75</v>
          </cell>
          <cell r="I6381">
            <v>2541.25</v>
          </cell>
        </row>
        <row r="6382">
          <cell r="A6382">
            <v>40004684</v>
          </cell>
          <cell r="B6382" t="str">
            <v>0</v>
          </cell>
          <cell r="C6382" t="str">
            <v>CIP1</v>
          </cell>
          <cell r="D6382" t="str">
            <v>M004</v>
          </cell>
          <cell r="E6382">
            <v>44173</v>
          </cell>
          <cell r="F6382" t="str">
            <v>Worker Chair</v>
          </cell>
          <cell r="G6382">
            <v>2850</v>
          </cell>
          <cell r="H6382">
            <v>-308.75</v>
          </cell>
          <cell r="I6382">
            <v>2541.25</v>
          </cell>
        </row>
        <row r="6383">
          <cell r="A6383">
            <v>40004685</v>
          </cell>
          <cell r="B6383" t="str">
            <v>0</v>
          </cell>
          <cell r="C6383" t="str">
            <v>CIP1</v>
          </cell>
          <cell r="D6383" t="str">
            <v>M004</v>
          </cell>
          <cell r="E6383">
            <v>44173</v>
          </cell>
          <cell r="F6383" t="str">
            <v>Worker Chair</v>
          </cell>
          <cell r="G6383">
            <v>2850</v>
          </cell>
          <cell r="H6383">
            <v>-308.75</v>
          </cell>
          <cell r="I6383">
            <v>2541.25</v>
          </cell>
        </row>
        <row r="6384">
          <cell r="A6384">
            <v>40004686</v>
          </cell>
          <cell r="B6384" t="str">
            <v>0</v>
          </cell>
          <cell r="C6384" t="str">
            <v>CIP1</v>
          </cell>
          <cell r="D6384" t="str">
            <v>M004</v>
          </cell>
          <cell r="E6384">
            <v>44173</v>
          </cell>
          <cell r="F6384" t="str">
            <v>Worker Chair</v>
          </cell>
          <cell r="G6384">
            <v>2850</v>
          </cell>
          <cell r="H6384">
            <v>-308.75</v>
          </cell>
          <cell r="I6384">
            <v>2541.25</v>
          </cell>
        </row>
        <row r="6385">
          <cell r="A6385">
            <v>40004687</v>
          </cell>
          <cell r="B6385" t="str">
            <v>0</v>
          </cell>
          <cell r="C6385" t="str">
            <v>CIP1</v>
          </cell>
          <cell r="D6385" t="str">
            <v>M004</v>
          </cell>
          <cell r="E6385">
            <v>44173</v>
          </cell>
          <cell r="F6385" t="str">
            <v>Worker Chair</v>
          </cell>
          <cell r="G6385">
            <v>2850</v>
          </cell>
          <cell r="H6385">
            <v>-308.75</v>
          </cell>
          <cell r="I6385">
            <v>2541.25</v>
          </cell>
        </row>
        <row r="6386">
          <cell r="A6386">
            <v>40004688</v>
          </cell>
          <cell r="B6386" t="str">
            <v>0</v>
          </cell>
          <cell r="C6386" t="str">
            <v>CIP1</v>
          </cell>
          <cell r="D6386" t="str">
            <v>M004</v>
          </cell>
          <cell r="E6386">
            <v>44173</v>
          </cell>
          <cell r="F6386" t="str">
            <v>Worker Chair</v>
          </cell>
          <cell r="G6386">
            <v>2850</v>
          </cell>
          <cell r="H6386">
            <v>-308.75</v>
          </cell>
          <cell r="I6386">
            <v>2541.25</v>
          </cell>
        </row>
        <row r="6387">
          <cell r="A6387">
            <v>40004689</v>
          </cell>
          <cell r="B6387" t="str">
            <v>0</v>
          </cell>
          <cell r="C6387" t="str">
            <v>CIP1</v>
          </cell>
          <cell r="D6387" t="str">
            <v>M004</v>
          </cell>
          <cell r="E6387">
            <v>44173</v>
          </cell>
          <cell r="F6387" t="str">
            <v>Worker Chair</v>
          </cell>
          <cell r="G6387">
            <v>2850</v>
          </cell>
          <cell r="H6387">
            <v>-308.75</v>
          </cell>
          <cell r="I6387">
            <v>2541.25</v>
          </cell>
        </row>
        <row r="6388">
          <cell r="A6388">
            <v>40004690</v>
          </cell>
          <cell r="B6388" t="str">
            <v>0</v>
          </cell>
          <cell r="C6388" t="str">
            <v>CIP1</v>
          </cell>
          <cell r="D6388" t="str">
            <v>M004</v>
          </cell>
          <cell r="E6388">
            <v>44173</v>
          </cell>
          <cell r="F6388" t="str">
            <v>Worker Chair</v>
          </cell>
          <cell r="G6388">
            <v>2850</v>
          </cell>
          <cell r="H6388">
            <v>-308.75</v>
          </cell>
          <cell r="I6388">
            <v>2541.25</v>
          </cell>
        </row>
        <row r="6389">
          <cell r="A6389">
            <v>40004691</v>
          </cell>
          <cell r="B6389" t="str">
            <v>0</v>
          </cell>
          <cell r="C6389" t="str">
            <v>CIP1</v>
          </cell>
          <cell r="D6389" t="str">
            <v>M004</v>
          </cell>
          <cell r="E6389">
            <v>44173</v>
          </cell>
          <cell r="F6389" t="str">
            <v>Worker Chair</v>
          </cell>
          <cell r="G6389">
            <v>2850</v>
          </cell>
          <cell r="H6389">
            <v>-308.75</v>
          </cell>
          <cell r="I6389">
            <v>2541.25</v>
          </cell>
        </row>
        <row r="6390">
          <cell r="A6390">
            <v>40004692</v>
          </cell>
          <cell r="B6390" t="str">
            <v>0</v>
          </cell>
          <cell r="C6390" t="str">
            <v>CIP1</v>
          </cell>
          <cell r="D6390" t="str">
            <v>M004</v>
          </cell>
          <cell r="E6390">
            <v>44173</v>
          </cell>
          <cell r="F6390" t="str">
            <v>Worker Chair</v>
          </cell>
          <cell r="G6390">
            <v>2850</v>
          </cell>
          <cell r="H6390">
            <v>-308.75</v>
          </cell>
          <cell r="I6390">
            <v>2541.25</v>
          </cell>
        </row>
        <row r="6391">
          <cell r="A6391">
            <v>40004693</v>
          </cell>
          <cell r="B6391" t="str">
            <v>0</v>
          </cell>
          <cell r="C6391" t="str">
            <v>CIP1</v>
          </cell>
          <cell r="D6391" t="str">
            <v>M004</v>
          </cell>
          <cell r="E6391">
            <v>44173</v>
          </cell>
          <cell r="F6391" t="str">
            <v>Worker Chair</v>
          </cell>
          <cell r="G6391">
            <v>2850</v>
          </cell>
          <cell r="H6391">
            <v>-308.75</v>
          </cell>
          <cell r="I6391">
            <v>2541.25</v>
          </cell>
        </row>
        <row r="6392">
          <cell r="A6392">
            <v>40004694</v>
          </cell>
          <cell r="B6392" t="str">
            <v>0</v>
          </cell>
          <cell r="C6392" t="str">
            <v>CIP1</v>
          </cell>
          <cell r="D6392" t="str">
            <v>M004</v>
          </cell>
          <cell r="E6392">
            <v>44173</v>
          </cell>
          <cell r="F6392" t="str">
            <v>Worker Chair</v>
          </cell>
          <cell r="G6392">
            <v>2850</v>
          </cell>
          <cell r="H6392">
            <v>-308.75</v>
          </cell>
          <cell r="I6392">
            <v>2541.25</v>
          </cell>
        </row>
        <row r="6393">
          <cell r="A6393">
            <v>40004695</v>
          </cell>
          <cell r="B6393" t="str">
            <v>0</v>
          </cell>
          <cell r="C6393" t="str">
            <v>CIP1</v>
          </cell>
          <cell r="D6393" t="str">
            <v>M004</v>
          </cell>
          <cell r="E6393">
            <v>44173</v>
          </cell>
          <cell r="F6393" t="str">
            <v>Worker Chair</v>
          </cell>
          <cell r="G6393">
            <v>2850</v>
          </cell>
          <cell r="H6393">
            <v>-308.75</v>
          </cell>
          <cell r="I6393">
            <v>2541.25</v>
          </cell>
        </row>
        <row r="6394">
          <cell r="A6394">
            <v>40004696</v>
          </cell>
          <cell r="B6394" t="str">
            <v>0</v>
          </cell>
          <cell r="C6394" t="str">
            <v>CIP1</v>
          </cell>
          <cell r="D6394" t="str">
            <v>M004</v>
          </cell>
          <cell r="E6394">
            <v>44173</v>
          </cell>
          <cell r="F6394" t="str">
            <v>Worker Chair</v>
          </cell>
          <cell r="G6394">
            <v>2850</v>
          </cell>
          <cell r="H6394">
            <v>-308.75</v>
          </cell>
          <cell r="I6394">
            <v>2541.25</v>
          </cell>
        </row>
        <row r="6395">
          <cell r="A6395">
            <v>40004697</v>
          </cell>
          <cell r="B6395" t="str">
            <v>0</v>
          </cell>
          <cell r="C6395" t="str">
            <v>CIP1</v>
          </cell>
          <cell r="D6395" t="str">
            <v>M004</v>
          </cell>
          <cell r="E6395">
            <v>44173</v>
          </cell>
          <cell r="F6395" t="str">
            <v>Worker Chair</v>
          </cell>
          <cell r="G6395">
            <v>2850</v>
          </cell>
          <cell r="H6395">
            <v>-308.75</v>
          </cell>
          <cell r="I6395">
            <v>2541.25</v>
          </cell>
        </row>
        <row r="6396">
          <cell r="A6396">
            <v>40004698</v>
          </cell>
          <cell r="B6396" t="str">
            <v>0</v>
          </cell>
          <cell r="C6396" t="str">
            <v>CIP1</v>
          </cell>
          <cell r="D6396" t="str">
            <v>M004</v>
          </cell>
          <cell r="E6396">
            <v>44173</v>
          </cell>
          <cell r="F6396" t="str">
            <v>Worker Chair</v>
          </cell>
          <cell r="G6396">
            <v>2850</v>
          </cell>
          <cell r="H6396">
            <v>-308.75</v>
          </cell>
          <cell r="I6396">
            <v>2541.25</v>
          </cell>
        </row>
        <row r="6397">
          <cell r="A6397">
            <v>40004699</v>
          </cell>
          <cell r="B6397" t="str">
            <v>0</v>
          </cell>
          <cell r="C6397" t="str">
            <v>CIP1</v>
          </cell>
          <cell r="D6397" t="str">
            <v>M004</v>
          </cell>
          <cell r="E6397">
            <v>44173</v>
          </cell>
          <cell r="F6397" t="str">
            <v>Worker Chair</v>
          </cell>
          <cell r="G6397">
            <v>2850</v>
          </cell>
          <cell r="H6397">
            <v>-308.75</v>
          </cell>
          <cell r="I6397">
            <v>2541.25</v>
          </cell>
        </row>
        <row r="6398">
          <cell r="A6398">
            <v>40004700</v>
          </cell>
          <cell r="B6398" t="str">
            <v>0</v>
          </cell>
          <cell r="C6398" t="str">
            <v>CIP1</v>
          </cell>
          <cell r="D6398" t="str">
            <v>M004</v>
          </cell>
          <cell r="E6398">
            <v>44173</v>
          </cell>
          <cell r="F6398" t="str">
            <v>Worker Chair</v>
          </cell>
          <cell r="G6398">
            <v>2850</v>
          </cell>
          <cell r="H6398">
            <v>-308.75</v>
          </cell>
          <cell r="I6398">
            <v>2541.25</v>
          </cell>
        </row>
        <row r="6399">
          <cell r="A6399">
            <v>40004701</v>
          </cell>
          <cell r="B6399" t="str">
            <v>0</v>
          </cell>
          <cell r="C6399" t="str">
            <v>CIP1</v>
          </cell>
          <cell r="D6399" t="str">
            <v>M004</v>
          </cell>
          <cell r="E6399">
            <v>44173</v>
          </cell>
          <cell r="F6399" t="str">
            <v>Worker Chair</v>
          </cell>
          <cell r="G6399">
            <v>2850</v>
          </cell>
          <cell r="H6399">
            <v>-308.75</v>
          </cell>
          <cell r="I6399">
            <v>2541.25</v>
          </cell>
        </row>
        <row r="6400">
          <cell r="A6400">
            <v>40004702</v>
          </cell>
          <cell r="B6400" t="str">
            <v>0</v>
          </cell>
          <cell r="C6400" t="str">
            <v>CIP1</v>
          </cell>
          <cell r="D6400" t="str">
            <v>M004</v>
          </cell>
          <cell r="E6400">
            <v>44173</v>
          </cell>
          <cell r="F6400" t="str">
            <v>Worker Chair</v>
          </cell>
          <cell r="G6400">
            <v>2850</v>
          </cell>
          <cell r="H6400">
            <v>-308.75</v>
          </cell>
          <cell r="I6400">
            <v>2541.25</v>
          </cell>
        </row>
        <row r="6401">
          <cell r="A6401">
            <v>40004703</v>
          </cell>
          <cell r="B6401" t="str">
            <v>0</v>
          </cell>
          <cell r="C6401" t="str">
            <v>CIP1</v>
          </cell>
          <cell r="D6401" t="str">
            <v>M004</v>
          </cell>
          <cell r="E6401">
            <v>44173</v>
          </cell>
          <cell r="F6401" t="str">
            <v>Worker Chair</v>
          </cell>
          <cell r="G6401">
            <v>2850</v>
          </cell>
          <cell r="H6401">
            <v>-308.75</v>
          </cell>
          <cell r="I6401">
            <v>2541.25</v>
          </cell>
        </row>
        <row r="6402">
          <cell r="A6402">
            <v>40004704</v>
          </cell>
          <cell r="B6402" t="str">
            <v>0</v>
          </cell>
          <cell r="C6402" t="str">
            <v>CIP1</v>
          </cell>
          <cell r="D6402" t="str">
            <v>M004</v>
          </cell>
          <cell r="E6402">
            <v>44173</v>
          </cell>
          <cell r="F6402" t="str">
            <v>Worker Chair</v>
          </cell>
          <cell r="G6402">
            <v>2850</v>
          </cell>
          <cell r="H6402">
            <v>-308.75</v>
          </cell>
          <cell r="I6402">
            <v>2541.25</v>
          </cell>
        </row>
        <row r="6403">
          <cell r="A6403">
            <v>40004705</v>
          </cell>
          <cell r="B6403" t="str">
            <v>0</v>
          </cell>
          <cell r="C6403" t="str">
            <v>CIP1</v>
          </cell>
          <cell r="D6403" t="str">
            <v>M004</v>
          </cell>
          <cell r="E6403">
            <v>44173</v>
          </cell>
          <cell r="F6403" t="str">
            <v>Worker Chair</v>
          </cell>
          <cell r="G6403">
            <v>2850</v>
          </cell>
          <cell r="H6403">
            <v>-308.75</v>
          </cell>
          <cell r="I6403">
            <v>2541.25</v>
          </cell>
        </row>
        <row r="6404">
          <cell r="A6404">
            <v>40004706</v>
          </cell>
          <cell r="B6404" t="str">
            <v>0</v>
          </cell>
          <cell r="C6404" t="str">
            <v>CIP1</v>
          </cell>
          <cell r="D6404" t="str">
            <v>M004</v>
          </cell>
          <cell r="E6404">
            <v>44173</v>
          </cell>
          <cell r="F6404" t="str">
            <v>Worker Chair</v>
          </cell>
          <cell r="G6404">
            <v>2850</v>
          </cell>
          <cell r="H6404">
            <v>-308.75</v>
          </cell>
          <cell r="I6404">
            <v>2541.25</v>
          </cell>
        </row>
        <row r="6405">
          <cell r="A6405">
            <v>40004707</v>
          </cell>
          <cell r="B6405" t="str">
            <v>0</v>
          </cell>
          <cell r="C6405" t="str">
            <v>CIP1</v>
          </cell>
          <cell r="D6405" t="str">
            <v>M004</v>
          </cell>
          <cell r="E6405">
            <v>44173</v>
          </cell>
          <cell r="F6405" t="str">
            <v>Worker Chair</v>
          </cell>
          <cell r="G6405">
            <v>2850</v>
          </cell>
          <cell r="H6405">
            <v>-308.75</v>
          </cell>
          <cell r="I6405">
            <v>2541.25</v>
          </cell>
        </row>
        <row r="6406">
          <cell r="A6406">
            <v>40004708</v>
          </cell>
          <cell r="B6406" t="str">
            <v>0</v>
          </cell>
          <cell r="C6406" t="str">
            <v>CIP1</v>
          </cell>
          <cell r="D6406" t="str">
            <v>M004</v>
          </cell>
          <cell r="E6406">
            <v>44173</v>
          </cell>
          <cell r="F6406" t="str">
            <v>Worker Chair</v>
          </cell>
          <cell r="G6406">
            <v>2850</v>
          </cell>
          <cell r="H6406">
            <v>-308.75</v>
          </cell>
          <cell r="I6406">
            <v>2541.25</v>
          </cell>
        </row>
        <row r="6407">
          <cell r="A6407">
            <v>40004709</v>
          </cell>
          <cell r="B6407" t="str">
            <v>0</v>
          </cell>
          <cell r="C6407" t="str">
            <v>CIP1</v>
          </cell>
          <cell r="D6407" t="str">
            <v>M004</v>
          </cell>
          <cell r="E6407">
            <v>44173</v>
          </cell>
          <cell r="F6407" t="str">
            <v>Worker Chair</v>
          </cell>
          <cell r="G6407">
            <v>2850</v>
          </cell>
          <cell r="H6407">
            <v>-308.75</v>
          </cell>
          <cell r="I6407">
            <v>2541.25</v>
          </cell>
        </row>
        <row r="6408">
          <cell r="A6408">
            <v>40004710</v>
          </cell>
          <cell r="B6408" t="str">
            <v>0</v>
          </cell>
          <cell r="C6408" t="str">
            <v>CIP1</v>
          </cell>
          <cell r="D6408" t="str">
            <v>M004</v>
          </cell>
          <cell r="E6408">
            <v>44173</v>
          </cell>
          <cell r="F6408" t="str">
            <v>Worker Chair</v>
          </cell>
          <cell r="G6408">
            <v>2850</v>
          </cell>
          <cell r="H6408">
            <v>-308.75</v>
          </cell>
          <cell r="I6408">
            <v>2541.25</v>
          </cell>
        </row>
        <row r="6409">
          <cell r="A6409">
            <v>40004711</v>
          </cell>
          <cell r="B6409" t="str">
            <v>0</v>
          </cell>
          <cell r="C6409" t="str">
            <v>CIP1</v>
          </cell>
          <cell r="D6409" t="str">
            <v>M004</v>
          </cell>
          <cell r="E6409">
            <v>44173</v>
          </cell>
          <cell r="F6409" t="str">
            <v>Worker Chair</v>
          </cell>
          <cell r="G6409">
            <v>2850</v>
          </cell>
          <cell r="H6409">
            <v>-308.75</v>
          </cell>
          <cell r="I6409">
            <v>2541.25</v>
          </cell>
        </row>
        <row r="6410">
          <cell r="A6410">
            <v>40004712</v>
          </cell>
          <cell r="B6410" t="str">
            <v>0</v>
          </cell>
          <cell r="C6410" t="str">
            <v>CIP1</v>
          </cell>
          <cell r="D6410" t="str">
            <v>M004</v>
          </cell>
          <cell r="E6410">
            <v>44173</v>
          </cell>
          <cell r="F6410" t="str">
            <v>Worker Chair</v>
          </cell>
          <cell r="G6410">
            <v>2850</v>
          </cell>
          <cell r="H6410">
            <v>-308.75</v>
          </cell>
          <cell r="I6410">
            <v>2541.25</v>
          </cell>
        </row>
        <row r="6411">
          <cell r="A6411">
            <v>40004713</v>
          </cell>
          <cell r="B6411" t="str">
            <v>0</v>
          </cell>
          <cell r="C6411" t="str">
            <v>CIP1</v>
          </cell>
          <cell r="D6411" t="str">
            <v>M004</v>
          </cell>
          <cell r="E6411">
            <v>44173</v>
          </cell>
          <cell r="F6411" t="str">
            <v>Worker Chair</v>
          </cell>
          <cell r="G6411">
            <v>2850</v>
          </cell>
          <cell r="H6411">
            <v>-308.75</v>
          </cell>
          <cell r="I6411">
            <v>2541.25</v>
          </cell>
        </row>
        <row r="6412">
          <cell r="A6412">
            <v>40004714</v>
          </cell>
          <cell r="B6412" t="str">
            <v>0</v>
          </cell>
          <cell r="C6412" t="str">
            <v>CIP1</v>
          </cell>
          <cell r="D6412" t="str">
            <v>M004</v>
          </cell>
          <cell r="E6412">
            <v>44173</v>
          </cell>
          <cell r="F6412" t="str">
            <v>Worker Chair</v>
          </cell>
          <cell r="G6412">
            <v>2850</v>
          </cell>
          <cell r="H6412">
            <v>-308.75</v>
          </cell>
          <cell r="I6412">
            <v>2541.25</v>
          </cell>
        </row>
        <row r="6413">
          <cell r="A6413">
            <v>40004715</v>
          </cell>
          <cell r="B6413" t="str">
            <v>0</v>
          </cell>
          <cell r="C6413" t="str">
            <v>CIP1</v>
          </cell>
          <cell r="D6413" t="str">
            <v>M004</v>
          </cell>
          <cell r="E6413">
            <v>44173</v>
          </cell>
          <cell r="F6413" t="str">
            <v>Worker Chair</v>
          </cell>
          <cell r="G6413">
            <v>2850</v>
          </cell>
          <cell r="H6413">
            <v>-308.75</v>
          </cell>
          <cell r="I6413">
            <v>2541.25</v>
          </cell>
        </row>
        <row r="6414">
          <cell r="A6414">
            <v>40004716</v>
          </cell>
          <cell r="B6414" t="str">
            <v>0</v>
          </cell>
          <cell r="C6414" t="str">
            <v>CIP1</v>
          </cell>
          <cell r="D6414" t="str">
            <v>M004</v>
          </cell>
          <cell r="E6414">
            <v>44173</v>
          </cell>
          <cell r="F6414" t="str">
            <v>Worker Chair</v>
          </cell>
          <cell r="G6414">
            <v>2850</v>
          </cell>
          <cell r="H6414">
            <v>-308.75</v>
          </cell>
          <cell r="I6414">
            <v>2541.25</v>
          </cell>
        </row>
        <row r="6415">
          <cell r="A6415">
            <v>40004717</v>
          </cell>
          <cell r="B6415" t="str">
            <v>0</v>
          </cell>
          <cell r="C6415" t="str">
            <v>CIP1</v>
          </cell>
          <cell r="D6415" t="str">
            <v>M004</v>
          </cell>
          <cell r="E6415">
            <v>44173</v>
          </cell>
          <cell r="F6415" t="str">
            <v>Worker Chair</v>
          </cell>
          <cell r="G6415">
            <v>2850</v>
          </cell>
          <cell r="H6415">
            <v>-308.75</v>
          </cell>
          <cell r="I6415">
            <v>2541.25</v>
          </cell>
        </row>
        <row r="6416">
          <cell r="A6416">
            <v>40004718</v>
          </cell>
          <cell r="B6416" t="str">
            <v>0</v>
          </cell>
          <cell r="C6416" t="str">
            <v>CIP1</v>
          </cell>
          <cell r="D6416" t="str">
            <v>M004</v>
          </cell>
          <cell r="E6416">
            <v>44173</v>
          </cell>
          <cell r="F6416" t="str">
            <v>Worker Chair</v>
          </cell>
          <cell r="G6416">
            <v>2850</v>
          </cell>
          <cell r="H6416">
            <v>-308.75</v>
          </cell>
          <cell r="I6416">
            <v>2541.25</v>
          </cell>
        </row>
        <row r="6417">
          <cell r="A6417">
            <v>40004719</v>
          </cell>
          <cell r="B6417" t="str">
            <v>0</v>
          </cell>
          <cell r="C6417" t="str">
            <v>CIP1</v>
          </cell>
          <cell r="D6417" t="str">
            <v>M004</v>
          </cell>
          <cell r="E6417">
            <v>44173</v>
          </cell>
          <cell r="F6417" t="str">
            <v>Worker Chair</v>
          </cell>
          <cell r="G6417">
            <v>2850</v>
          </cell>
          <cell r="H6417">
            <v>-308.75</v>
          </cell>
          <cell r="I6417">
            <v>2541.25</v>
          </cell>
        </row>
        <row r="6418">
          <cell r="A6418">
            <v>40004720</v>
          </cell>
          <cell r="B6418" t="str">
            <v>0</v>
          </cell>
          <cell r="C6418" t="str">
            <v>CIP1</v>
          </cell>
          <cell r="D6418" t="str">
            <v>M004</v>
          </cell>
          <cell r="E6418">
            <v>44173</v>
          </cell>
          <cell r="F6418" t="str">
            <v>Worker Chair</v>
          </cell>
          <cell r="G6418">
            <v>2850</v>
          </cell>
          <cell r="H6418">
            <v>-308.75</v>
          </cell>
          <cell r="I6418">
            <v>2541.25</v>
          </cell>
        </row>
        <row r="6419">
          <cell r="A6419">
            <v>40004721</v>
          </cell>
          <cell r="B6419" t="str">
            <v>0</v>
          </cell>
          <cell r="C6419" t="str">
            <v>CIP1</v>
          </cell>
          <cell r="D6419" t="str">
            <v>M004</v>
          </cell>
          <cell r="E6419">
            <v>44173</v>
          </cell>
          <cell r="F6419" t="str">
            <v>Worker Chair</v>
          </cell>
          <cell r="G6419">
            <v>2850</v>
          </cell>
          <cell r="H6419">
            <v>-308.75</v>
          </cell>
          <cell r="I6419">
            <v>2541.25</v>
          </cell>
        </row>
        <row r="6420">
          <cell r="A6420">
            <v>40004722</v>
          </cell>
          <cell r="B6420" t="str">
            <v>0</v>
          </cell>
          <cell r="C6420" t="str">
            <v>CIP1</v>
          </cell>
          <cell r="D6420" t="str">
            <v>M004</v>
          </cell>
          <cell r="E6420">
            <v>44173</v>
          </cell>
          <cell r="F6420" t="str">
            <v>Worker Chair</v>
          </cell>
          <cell r="G6420">
            <v>2850</v>
          </cell>
          <cell r="H6420">
            <v>-308.75</v>
          </cell>
          <cell r="I6420">
            <v>2541.25</v>
          </cell>
        </row>
        <row r="6421">
          <cell r="A6421">
            <v>40004723</v>
          </cell>
          <cell r="B6421" t="str">
            <v>0</v>
          </cell>
          <cell r="C6421" t="str">
            <v>CIP1</v>
          </cell>
          <cell r="D6421" t="str">
            <v>M004</v>
          </cell>
          <cell r="E6421">
            <v>44173</v>
          </cell>
          <cell r="F6421" t="str">
            <v>Worker Chair</v>
          </cell>
          <cell r="G6421">
            <v>2850</v>
          </cell>
          <cell r="H6421">
            <v>-308.75</v>
          </cell>
          <cell r="I6421">
            <v>2541.25</v>
          </cell>
        </row>
        <row r="6422">
          <cell r="A6422">
            <v>40004724</v>
          </cell>
          <cell r="B6422" t="str">
            <v>0</v>
          </cell>
          <cell r="C6422" t="str">
            <v>CIP1</v>
          </cell>
          <cell r="D6422" t="str">
            <v>M004</v>
          </cell>
          <cell r="E6422">
            <v>44173</v>
          </cell>
          <cell r="F6422" t="str">
            <v>Worker Chair</v>
          </cell>
          <cell r="G6422">
            <v>2850</v>
          </cell>
          <cell r="H6422">
            <v>-308.75</v>
          </cell>
          <cell r="I6422">
            <v>2541.25</v>
          </cell>
        </row>
        <row r="6423">
          <cell r="A6423">
            <v>40004725</v>
          </cell>
          <cell r="B6423" t="str">
            <v>0</v>
          </cell>
          <cell r="C6423" t="str">
            <v>CIP1</v>
          </cell>
          <cell r="D6423" t="str">
            <v>M004</v>
          </cell>
          <cell r="E6423">
            <v>44173</v>
          </cell>
          <cell r="F6423" t="str">
            <v>Worker Chair</v>
          </cell>
          <cell r="G6423">
            <v>2850</v>
          </cell>
          <cell r="H6423">
            <v>-308.75</v>
          </cell>
          <cell r="I6423">
            <v>2541.25</v>
          </cell>
        </row>
        <row r="6424">
          <cell r="A6424">
            <v>40004726</v>
          </cell>
          <cell r="B6424" t="str">
            <v>0</v>
          </cell>
          <cell r="C6424" t="str">
            <v>CIP1</v>
          </cell>
          <cell r="D6424" t="str">
            <v>M004</v>
          </cell>
          <cell r="E6424">
            <v>44173</v>
          </cell>
          <cell r="F6424" t="str">
            <v>Worker Chair</v>
          </cell>
          <cell r="G6424">
            <v>2850</v>
          </cell>
          <cell r="H6424">
            <v>-308.75</v>
          </cell>
          <cell r="I6424">
            <v>2541.25</v>
          </cell>
        </row>
        <row r="6425">
          <cell r="A6425">
            <v>40004727</v>
          </cell>
          <cell r="B6425" t="str">
            <v>0</v>
          </cell>
          <cell r="C6425" t="str">
            <v>CIP1</v>
          </cell>
          <cell r="D6425" t="str">
            <v>M004</v>
          </cell>
          <cell r="E6425">
            <v>44173</v>
          </cell>
          <cell r="F6425" t="str">
            <v>Worker Chair</v>
          </cell>
          <cell r="G6425">
            <v>2850</v>
          </cell>
          <cell r="H6425">
            <v>-308.75</v>
          </cell>
          <cell r="I6425">
            <v>2541.25</v>
          </cell>
        </row>
        <row r="6426">
          <cell r="A6426">
            <v>40004728</v>
          </cell>
          <cell r="B6426" t="str">
            <v>0</v>
          </cell>
          <cell r="C6426" t="str">
            <v>CIP1</v>
          </cell>
          <cell r="D6426" t="str">
            <v>M004</v>
          </cell>
          <cell r="E6426">
            <v>44173</v>
          </cell>
          <cell r="F6426" t="str">
            <v>Worker Chair</v>
          </cell>
          <cell r="G6426">
            <v>2850</v>
          </cell>
          <cell r="H6426">
            <v>-308.75</v>
          </cell>
          <cell r="I6426">
            <v>2541.25</v>
          </cell>
        </row>
        <row r="6427">
          <cell r="A6427">
            <v>40004729</v>
          </cell>
          <cell r="B6427" t="str">
            <v>0</v>
          </cell>
          <cell r="C6427" t="str">
            <v>CIP1</v>
          </cell>
          <cell r="D6427" t="str">
            <v>M004</v>
          </cell>
          <cell r="E6427">
            <v>44173</v>
          </cell>
          <cell r="F6427" t="str">
            <v>Worker Chair</v>
          </cell>
          <cell r="G6427">
            <v>2850</v>
          </cell>
          <cell r="H6427">
            <v>-308.75</v>
          </cell>
          <cell r="I6427">
            <v>2541.25</v>
          </cell>
        </row>
        <row r="6428">
          <cell r="A6428">
            <v>40004730</v>
          </cell>
          <cell r="B6428" t="str">
            <v>0</v>
          </cell>
          <cell r="C6428" t="str">
            <v>CIP1</v>
          </cell>
          <cell r="D6428" t="str">
            <v>M004</v>
          </cell>
          <cell r="E6428">
            <v>44173</v>
          </cell>
          <cell r="F6428" t="str">
            <v>Worker Chair</v>
          </cell>
          <cell r="G6428">
            <v>2850</v>
          </cell>
          <cell r="H6428">
            <v>-308.75</v>
          </cell>
          <cell r="I6428">
            <v>2541.25</v>
          </cell>
        </row>
        <row r="6429">
          <cell r="A6429">
            <v>40004731</v>
          </cell>
          <cell r="B6429" t="str">
            <v>0</v>
          </cell>
          <cell r="C6429" t="str">
            <v>CIP1</v>
          </cell>
          <cell r="D6429" t="str">
            <v>M004</v>
          </cell>
          <cell r="E6429">
            <v>44173</v>
          </cell>
          <cell r="F6429" t="str">
            <v>Worker Chair</v>
          </cell>
          <cell r="G6429">
            <v>2850</v>
          </cell>
          <cell r="H6429">
            <v>-308.75</v>
          </cell>
          <cell r="I6429">
            <v>2541.25</v>
          </cell>
        </row>
        <row r="6430">
          <cell r="A6430">
            <v>40004732</v>
          </cell>
          <cell r="B6430" t="str">
            <v>0</v>
          </cell>
          <cell r="C6430" t="str">
            <v>CIP1</v>
          </cell>
          <cell r="D6430" t="str">
            <v>M004</v>
          </cell>
          <cell r="E6430">
            <v>44173</v>
          </cell>
          <cell r="F6430" t="str">
            <v>Worker Chair</v>
          </cell>
          <cell r="G6430">
            <v>2850</v>
          </cell>
          <cell r="H6430">
            <v>-308.75</v>
          </cell>
          <cell r="I6430">
            <v>2541.25</v>
          </cell>
        </row>
        <row r="6431">
          <cell r="A6431">
            <v>40004733</v>
          </cell>
          <cell r="B6431" t="str">
            <v>0</v>
          </cell>
          <cell r="C6431" t="str">
            <v>CIP1</v>
          </cell>
          <cell r="D6431" t="str">
            <v>M004</v>
          </cell>
          <cell r="E6431">
            <v>44173</v>
          </cell>
          <cell r="F6431" t="str">
            <v>Worker Chair</v>
          </cell>
          <cell r="G6431">
            <v>2850</v>
          </cell>
          <cell r="H6431">
            <v>-308.75</v>
          </cell>
          <cell r="I6431">
            <v>2541.25</v>
          </cell>
        </row>
        <row r="6432">
          <cell r="A6432">
            <v>40004734</v>
          </cell>
          <cell r="B6432" t="str">
            <v>0</v>
          </cell>
          <cell r="C6432" t="str">
            <v>CIP1</v>
          </cell>
          <cell r="D6432" t="str">
            <v>M004</v>
          </cell>
          <cell r="E6432">
            <v>44173</v>
          </cell>
          <cell r="F6432" t="str">
            <v>Worker Chair</v>
          </cell>
          <cell r="G6432">
            <v>2850</v>
          </cell>
          <cell r="H6432">
            <v>-308.75</v>
          </cell>
          <cell r="I6432">
            <v>2541.25</v>
          </cell>
        </row>
        <row r="6433">
          <cell r="A6433">
            <v>40004735</v>
          </cell>
          <cell r="B6433" t="str">
            <v>0</v>
          </cell>
          <cell r="C6433" t="str">
            <v>CIP1</v>
          </cell>
          <cell r="D6433" t="str">
            <v>M004</v>
          </cell>
          <cell r="E6433">
            <v>44173</v>
          </cell>
          <cell r="F6433" t="str">
            <v>Worker Chair</v>
          </cell>
          <cell r="G6433">
            <v>2850</v>
          </cell>
          <cell r="H6433">
            <v>-308.75</v>
          </cell>
          <cell r="I6433">
            <v>2541.25</v>
          </cell>
        </row>
        <row r="6434">
          <cell r="A6434">
            <v>40004736</v>
          </cell>
          <cell r="B6434" t="str">
            <v>0</v>
          </cell>
          <cell r="C6434" t="str">
            <v>CIP1</v>
          </cell>
          <cell r="D6434" t="str">
            <v>M004</v>
          </cell>
          <cell r="E6434">
            <v>44173</v>
          </cell>
          <cell r="F6434" t="str">
            <v>Worker Chair</v>
          </cell>
          <cell r="G6434">
            <v>2850</v>
          </cell>
          <cell r="H6434">
            <v>-308.75</v>
          </cell>
          <cell r="I6434">
            <v>2541.25</v>
          </cell>
        </row>
        <row r="6435">
          <cell r="A6435">
            <v>40004737</v>
          </cell>
          <cell r="B6435" t="str">
            <v>0</v>
          </cell>
          <cell r="C6435" t="str">
            <v>CIP1</v>
          </cell>
          <cell r="D6435" t="str">
            <v>M004</v>
          </cell>
          <cell r="E6435">
            <v>44173</v>
          </cell>
          <cell r="F6435" t="str">
            <v>Worker Chair</v>
          </cell>
          <cell r="G6435">
            <v>2850</v>
          </cell>
          <cell r="H6435">
            <v>-308.75</v>
          </cell>
          <cell r="I6435">
            <v>2541.25</v>
          </cell>
        </row>
        <row r="6436">
          <cell r="A6436">
            <v>40004738</v>
          </cell>
          <cell r="B6436" t="str">
            <v>0</v>
          </cell>
          <cell r="C6436" t="str">
            <v>CIP1</v>
          </cell>
          <cell r="D6436" t="str">
            <v>M004</v>
          </cell>
          <cell r="E6436">
            <v>44173</v>
          </cell>
          <cell r="F6436" t="str">
            <v>Worker Chair</v>
          </cell>
          <cell r="G6436">
            <v>2850</v>
          </cell>
          <cell r="H6436">
            <v>-308.75</v>
          </cell>
          <cell r="I6436">
            <v>2541.25</v>
          </cell>
        </row>
        <row r="6437">
          <cell r="A6437">
            <v>40004739</v>
          </cell>
          <cell r="B6437" t="str">
            <v>0</v>
          </cell>
          <cell r="C6437" t="str">
            <v>CIP1</v>
          </cell>
          <cell r="D6437" t="str">
            <v>M004</v>
          </cell>
          <cell r="E6437">
            <v>44173</v>
          </cell>
          <cell r="F6437" t="str">
            <v>Worker Chair</v>
          </cell>
          <cell r="G6437">
            <v>2850</v>
          </cell>
          <cell r="H6437">
            <v>-308.75</v>
          </cell>
          <cell r="I6437">
            <v>2541.25</v>
          </cell>
        </row>
        <row r="6438">
          <cell r="A6438">
            <v>40004740</v>
          </cell>
          <cell r="B6438" t="str">
            <v>0</v>
          </cell>
          <cell r="C6438" t="str">
            <v>CIP1</v>
          </cell>
          <cell r="D6438" t="str">
            <v>M004</v>
          </cell>
          <cell r="E6438">
            <v>44173</v>
          </cell>
          <cell r="F6438" t="str">
            <v>Worker Chair</v>
          </cell>
          <cell r="G6438">
            <v>2850</v>
          </cell>
          <cell r="H6438">
            <v>-308.75</v>
          </cell>
          <cell r="I6438">
            <v>2541.25</v>
          </cell>
        </row>
        <row r="6439">
          <cell r="A6439">
            <v>40004741</v>
          </cell>
          <cell r="B6439" t="str">
            <v>0</v>
          </cell>
          <cell r="C6439" t="str">
            <v>CIP1</v>
          </cell>
          <cell r="D6439" t="str">
            <v>M004</v>
          </cell>
          <cell r="E6439">
            <v>44173</v>
          </cell>
          <cell r="F6439" t="str">
            <v>Worker Chair</v>
          </cell>
          <cell r="G6439">
            <v>2850</v>
          </cell>
          <cell r="H6439">
            <v>-308.75</v>
          </cell>
          <cell r="I6439">
            <v>2541.25</v>
          </cell>
        </row>
        <row r="6440">
          <cell r="A6440">
            <v>40004742</v>
          </cell>
          <cell r="B6440" t="str">
            <v>0</v>
          </cell>
          <cell r="C6440" t="str">
            <v>CIP1</v>
          </cell>
          <cell r="D6440" t="str">
            <v>M004</v>
          </cell>
          <cell r="E6440">
            <v>44173</v>
          </cell>
          <cell r="F6440" t="str">
            <v>Worker Chair</v>
          </cell>
          <cell r="G6440">
            <v>2850</v>
          </cell>
          <cell r="H6440">
            <v>-308.75</v>
          </cell>
          <cell r="I6440">
            <v>2541.25</v>
          </cell>
        </row>
        <row r="6441">
          <cell r="A6441">
            <v>40004743</v>
          </cell>
          <cell r="B6441" t="str">
            <v>0</v>
          </cell>
          <cell r="C6441" t="str">
            <v>CIP1</v>
          </cell>
          <cell r="D6441" t="str">
            <v>M004</v>
          </cell>
          <cell r="E6441">
            <v>44173</v>
          </cell>
          <cell r="F6441" t="str">
            <v>Worker Chair</v>
          </cell>
          <cell r="G6441">
            <v>2850</v>
          </cell>
          <cell r="H6441">
            <v>-308.75</v>
          </cell>
          <cell r="I6441">
            <v>2541.25</v>
          </cell>
        </row>
        <row r="6442">
          <cell r="A6442">
            <v>40004744</v>
          </cell>
          <cell r="B6442" t="str">
            <v>0</v>
          </cell>
          <cell r="C6442" t="str">
            <v>CIP1</v>
          </cell>
          <cell r="D6442" t="str">
            <v>M004</v>
          </cell>
          <cell r="E6442">
            <v>44173</v>
          </cell>
          <cell r="F6442" t="str">
            <v>Worker Chair</v>
          </cell>
          <cell r="G6442">
            <v>2850</v>
          </cell>
          <cell r="H6442">
            <v>-308.75</v>
          </cell>
          <cell r="I6442">
            <v>2541.25</v>
          </cell>
        </row>
        <row r="6443">
          <cell r="A6443">
            <v>40004745</v>
          </cell>
          <cell r="B6443" t="str">
            <v>0</v>
          </cell>
          <cell r="C6443" t="str">
            <v>CIP1</v>
          </cell>
          <cell r="D6443" t="str">
            <v>M004</v>
          </cell>
          <cell r="E6443">
            <v>44173</v>
          </cell>
          <cell r="F6443" t="str">
            <v>Worker Chair</v>
          </cell>
          <cell r="G6443">
            <v>2850</v>
          </cell>
          <cell r="H6443">
            <v>-308.75</v>
          </cell>
          <cell r="I6443">
            <v>2541.25</v>
          </cell>
        </row>
        <row r="6444">
          <cell r="A6444">
            <v>40004746</v>
          </cell>
          <cell r="B6444" t="str">
            <v>0</v>
          </cell>
          <cell r="C6444" t="str">
            <v>CIP1</v>
          </cell>
          <cell r="D6444" t="str">
            <v>M004</v>
          </cell>
          <cell r="E6444">
            <v>44173</v>
          </cell>
          <cell r="F6444" t="str">
            <v>Worker Chair</v>
          </cell>
          <cell r="G6444">
            <v>2850</v>
          </cell>
          <cell r="H6444">
            <v>-308.75</v>
          </cell>
          <cell r="I6444">
            <v>2541.25</v>
          </cell>
        </row>
        <row r="6445">
          <cell r="A6445">
            <v>40004747</v>
          </cell>
          <cell r="B6445" t="str">
            <v>0</v>
          </cell>
          <cell r="C6445" t="str">
            <v>CIP1</v>
          </cell>
          <cell r="D6445" t="str">
            <v>M004</v>
          </cell>
          <cell r="E6445">
            <v>44173</v>
          </cell>
          <cell r="F6445" t="str">
            <v>Worker Chair</v>
          </cell>
          <cell r="G6445">
            <v>2850</v>
          </cell>
          <cell r="H6445">
            <v>-308.75</v>
          </cell>
          <cell r="I6445">
            <v>2541.25</v>
          </cell>
        </row>
        <row r="6446">
          <cell r="A6446">
            <v>40004748</v>
          </cell>
          <cell r="B6446" t="str">
            <v>0</v>
          </cell>
          <cell r="C6446" t="str">
            <v>CIP1</v>
          </cell>
          <cell r="D6446" t="str">
            <v>M004</v>
          </cell>
          <cell r="E6446">
            <v>44173</v>
          </cell>
          <cell r="F6446" t="str">
            <v>Worker Chair</v>
          </cell>
          <cell r="G6446">
            <v>2850</v>
          </cell>
          <cell r="H6446">
            <v>-308.75</v>
          </cell>
          <cell r="I6446">
            <v>2541.25</v>
          </cell>
        </row>
        <row r="6447">
          <cell r="A6447">
            <v>40004749</v>
          </cell>
          <cell r="B6447" t="str">
            <v>0</v>
          </cell>
          <cell r="C6447" t="str">
            <v>CIP1</v>
          </cell>
          <cell r="D6447" t="str">
            <v>M004</v>
          </cell>
          <cell r="E6447">
            <v>44173</v>
          </cell>
          <cell r="F6447" t="str">
            <v>Worker Chair</v>
          </cell>
          <cell r="G6447">
            <v>2850</v>
          </cell>
          <cell r="H6447">
            <v>-308.75</v>
          </cell>
          <cell r="I6447">
            <v>2541.25</v>
          </cell>
        </row>
        <row r="6448">
          <cell r="A6448">
            <v>40004750</v>
          </cell>
          <cell r="B6448" t="str">
            <v>0</v>
          </cell>
          <cell r="C6448" t="str">
            <v>CIP1</v>
          </cell>
          <cell r="D6448" t="str">
            <v>M004</v>
          </cell>
          <cell r="E6448">
            <v>44173</v>
          </cell>
          <cell r="F6448" t="str">
            <v>Worker Chair</v>
          </cell>
          <cell r="G6448">
            <v>2850</v>
          </cell>
          <cell r="H6448">
            <v>-308.75</v>
          </cell>
          <cell r="I6448">
            <v>2541.25</v>
          </cell>
        </row>
        <row r="6449">
          <cell r="A6449">
            <v>40004751</v>
          </cell>
          <cell r="B6449" t="str">
            <v>0</v>
          </cell>
          <cell r="C6449" t="str">
            <v>CIP1</v>
          </cell>
          <cell r="D6449" t="str">
            <v>M004</v>
          </cell>
          <cell r="E6449">
            <v>44173</v>
          </cell>
          <cell r="F6449" t="str">
            <v>Worker Chair</v>
          </cell>
          <cell r="G6449">
            <v>2850</v>
          </cell>
          <cell r="H6449">
            <v>-308.75</v>
          </cell>
          <cell r="I6449">
            <v>2541.25</v>
          </cell>
        </row>
        <row r="6450">
          <cell r="A6450">
            <v>40004752</v>
          </cell>
          <cell r="B6450" t="str">
            <v>0</v>
          </cell>
          <cell r="C6450" t="str">
            <v>CIP1</v>
          </cell>
          <cell r="D6450" t="str">
            <v>M004</v>
          </cell>
          <cell r="E6450">
            <v>44173</v>
          </cell>
          <cell r="F6450" t="str">
            <v>Worker Chair</v>
          </cell>
          <cell r="G6450">
            <v>2850</v>
          </cell>
          <cell r="H6450">
            <v>-308.75</v>
          </cell>
          <cell r="I6450">
            <v>2541.25</v>
          </cell>
        </row>
        <row r="6451">
          <cell r="A6451">
            <v>40004753</v>
          </cell>
          <cell r="B6451" t="str">
            <v>0</v>
          </cell>
          <cell r="C6451" t="str">
            <v>CIP1</v>
          </cell>
          <cell r="D6451" t="str">
            <v>M004</v>
          </cell>
          <cell r="E6451">
            <v>44173</v>
          </cell>
          <cell r="F6451" t="str">
            <v>Worker Chair</v>
          </cell>
          <cell r="G6451">
            <v>2850</v>
          </cell>
          <cell r="H6451">
            <v>-308.75</v>
          </cell>
          <cell r="I6451">
            <v>2541.25</v>
          </cell>
        </row>
        <row r="6452">
          <cell r="A6452">
            <v>40004754</v>
          </cell>
          <cell r="B6452" t="str">
            <v>0</v>
          </cell>
          <cell r="C6452" t="str">
            <v>CIP1</v>
          </cell>
          <cell r="D6452" t="str">
            <v>M004</v>
          </cell>
          <cell r="E6452">
            <v>44173</v>
          </cell>
          <cell r="F6452" t="str">
            <v>Worker Chair</v>
          </cell>
          <cell r="G6452">
            <v>2850</v>
          </cell>
          <cell r="H6452">
            <v>-308.75</v>
          </cell>
          <cell r="I6452">
            <v>2541.25</v>
          </cell>
        </row>
        <row r="6453">
          <cell r="A6453">
            <v>40004755</v>
          </cell>
          <cell r="B6453" t="str">
            <v>0</v>
          </cell>
          <cell r="C6453" t="str">
            <v>CIP1</v>
          </cell>
          <cell r="D6453" t="str">
            <v>M004</v>
          </cell>
          <cell r="E6453">
            <v>44173</v>
          </cell>
          <cell r="F6453" t="str">
            <v>Worker Chair</v>
          </cell>
          <cell r="G6453">
            <v>2850</v>
          </cell>
          <cell r="H6453">
            <v>-308.75</v>
          </cell>
          <cell r="I6453">
            <v>2541.25</v>
          </cell>
        </row>
        <row r="6454">
          <cell r="A6454">
            <v>40004756</v>
          </cell>
          <cell r="B6454" t="str">
            <v>0</v>
          </cell>
          <cell r="C6454" t="str">
            <v>CIP1</v>
          </cell>
          <cell r="D6454" t="str">
            <v>M004</v>
          </cell>
          <cell r="E6454">
            <v>44173</v>
          </cell>
          <cell r="F6454" t="str">
            <v>Worker Chair</v>
          </cell>
          <cell r="G6454">
            <v>2850</v>
          </cell>
          <cell r="H6454">
            <v>-308.75</v>
          </cell>
          <cell r="I6454">
            <v>2541.25</v>
          </cell>
        </row>
        <row r="6455">
          <cell r="A6455">
            <v>40004757</v>
          </cell>
          <cell r="B6455" t="str">
            <v>0</v>
          </cell>
          <cell r="C6455" t="str">
            <v>CIP1</v>
          </cell>
          <cell r="D6455" t="str">
            <v>M004</v>
          </cell>
          <cell r="E6455">
            <v>44173</v>
          </cell>
          <cell r="F6455" t="str">
            <v>Worker Chair</v>
          </cell>
          <cell r="G6455">
            <v>2850</v>
          </cell>
          <cell r="H6455">
            <v>-308.75</v>
          </cell>
          <cell r="I6455">
            <v>2541.25</v>
          </cell>
        </row>
        <row r="6456">
          <cell r="A6456">
            <v>40004758</v>
          </cell>
          <cell r="B6456" t="str">
            <v>0</v>
          </cell>
          <cell r="C6456" t="str">
            <v>CIP1</v>
          </cell>
          <cell r="D6456" t="str">
            <v>M004</v>
          </cell>
          <cell r="E6456">
            <v>44173</v>
          </cell>
          <cell r="F6456" t="str">
            <v>Worker Chair</v>
          </cell>
          <cell r="G6456">
            <v>2850</v>
          </cell>
          <cell r="H6456">
            <v>-308.75</v>
          </cell>
          <cell r="I6456">
            <v>2541.25</v>
          </cell>
        </row>
        <row r="6457">
          <cell r="A6457">
            <v>40004759</v>
          </cell>
          <cell r="B6457" t="str">
            <v>0</v>
          </cell>
          <cell r="C6457" t="str">
            <v>CIP1</v>
          </cell>
          <cell r="D6457" t="str">
            <v>M004</v>
          </cell>
          <cell r="E6457">
            <v>44173</v>
          </cell>
          <cell r="F6457" t="str">
            <v>Worker Chair</v>
          </cell>
          <cell r="G6457">
            <v>2850</v>
          </cell>
          <cell r="H6457">
            <v>-308.75</v>
          </cell>
          <cell r="I6457">
            <v>2541.25</v>
          </cell>
        </row>
        <row r="6458">
          <cell r="A6458">
            <v>40004760</v>
          </cell>
          <cell r="B6458" t="str">
            <v>0</v>
          </cell>
          <cell r="C6458" t="str">
            <v>CIP1</v>
          </cell>
          <cell r="D6458" t="str">
            <v>M004</v>
          </cell>
          <cell r="E6458">
            <v>44173</v>
          </cell>
          <cell r="F6458" t="str">
            <v>Worker Chair</v>
          </cell>
          <cell r="G6458">
            <v>2850</v>
          </cell>
          <cell r="H6458">
            <v>-308.75</v>
          </cell>
          <cell r="I6458">
            <v>2541.25</v>
          </cell>
        </row>
        <row r="6459">
          <cell r="A6459">
            <v>40004761</v>
          </cell>
          <cell r="B6459" t="str">
            <v>0</v>
          </cell>
          <cell r="C6459" t="str">
            <v>CIP1</v>
          </cell>
          <cell r="D6459" t="str">
            <v>M004</v>
          </cell>
          <cell r="E6459">
            <v>44173</v>
          </cell>
          <cell r="F6459" t="str">
            <v>Worker Chair</v>
          </cell>
          <cell r="G6459">
            <v>2850</v>
          </cell>
          <cell r="H6459">
            <v>-308.75</v>
          </cell>
          <cell r="I6459">
            <v>2541.25</v>
          </cell>
        </row>
        <row r="6460">
          <cell r="A6460">
            <v>40004762</v>
          </cell>
          <cell r="B6460" t="str">
            <v>0</v>
          </cell>
          <cell r="C6460" t="str">
            <v>CIP1</v>
          </cell>
          <cell r="D6460" t="str">
            <v>M004</v>
          </cell>
          <cell r="E6460">
            <v>44173</v>
          </cell>
          <cell r="F6460" t="str">
            <v>Worker Chair</v>
          </cell>
          <cell r="G6460">
            <v>2850</v>
          </cell>
          <cell r="H6460">
            <v>-308.75</v>
          </cell>
          <cell r="I6460">
            <v>2541.25</v>
          </cell>
        </row>
        <row r="6461">
          <cell r="A6461">
            <v>40004763</v>
          </cell>
          <cell r="B6461" t="str">
            <v>0</v>
          </cell>
          <cell r="C6461" t="str">
            <v>CIP1</v>
          </cell>
          <cell r="D6461" t="str">
            <v>M004</v>
          </cell>
          <cell r="E6461">
            <v>44173</v>
          </cell>
          <cell r="F6461" t="str">
            <v>Worker Chair</v>
          </cell>
          <cell r="G6461">
            <v>2850</v>
          </cell>
          <cell r="H6461">
            <v>-308.75</v>
          </cell>
          <cell r="I6461">
            <v>2541.25</v>
          </cell>
        </row>
        <row r="6462">
          <cell r="A6462">
            <v>40004764</v>
          </cell>
          <cell r="B6462" t="str">
            <v>0</v>
          </cell>
          <cell r="C6462" t="str">
            <v>CIP1</v>
          </cell>
          <cell r="D6462" t="str">
            <v>M004</v>
          </cell>
          <cell r="E6462">
            <v>44173</v>
          </cell>
          <cell r="F6462" t="str">
            <v>Worker Chair</v>
          </cell>
          <cell r="G6462">
            <v>2850</v>
          </cell>
          <cell r="H6462">
            <v>-308.75</v>
          </cell>
          <cell r="I6462">
            <v>2541.25</v>
          </cell>
        </row>
        <row r="6463">
          <cell r="A6463">
            <v>40004765</v>
          </cell>
          <cell r="B6463" t="str">
            <v>0</v>
          </cell>
          <cell r="C6463" t="str">
            <v>CIP1</v>
          </cell>
          <cell r="D6463" t="str">
            <v>M004</v>
          </cell>
          <cell r="E6463">
            <v>44173</v>
          </cell>
          <cell r="F6463" t="str">
            <v>Worker Chair</v>
          </cell>
          <cell r="G6463">
            <v>2850</v>
          </cell>
          <cell r="H6463">
            <v>-308.75</v>
          </cell>
          <cell r="I6463">
            <v>2541.25</v>
          </cell>
        </row>
        <row r="6464">
          <cell r="A6464">
            <v>40004766</v>
          </cell>
          <cell r="B6464" t="str">
            <v>0</v>
          </cell>
          <cell r="C6464" t="str">
            <v>CIP1</v>
          </cell>
          <cell r="D6464" t="str">
            <v>M004</v>
          </cell>
          <cell r="E6464">
            <v>44173</v>
          </cell>
          <cell r="F6464" t="str">
            <v>Worker Chair</v>
          </cell>
          <cell r="G6464">
            <v>2850</v>
          </cell>
          <cell r="H6464">
            <v>-308.75</v>
          </cell>
          <cell r="I6464">
            <v>2541.25</v>
          </cell>
        </row>
        <row r="6465">
          <cell r="A6465">
            <v>40004767</v>
          </cell>
          <cell r="B6465" t="str">
            <v>0</v>
          </cell>
          <cell r="C6465" t="str">
            <v>CIP1</v>
          </cell>
          <cell r="D6465" t="str">
            <v>M004</v>
          </cell>
          <cell r="E6465">
            <v>44173</v>
          </cell>
          <cell r="F6465" t="str">
            <v>Worker Chair</v>
          </cell>
          <cell r="G6465">
            <v>2850</v>
          </cell>
          <cell r="H6465">
            <v>-308.75</v>
          </cell>
          <cell r="I6465">
            <v>2541.25</v>
          </cell>
        </row>
        <row r="6466">
          <cell r="A6466">
            <v>40004768</v>
          </cell>
          <cell r="B6466" t="str">
            <v>0</v>
          </cell>
          <cell r="C6466" t="str">
            <v>CIP1</v>
          </cell>
          <cell r="D6466" t="str">
            <v>M004</v>
          </cell>
          <cell r="E6466">
            <v>44173</v>
          </cell>
          <cell r="F6466" t="str">
            <v>Worker Chair</v>
          </cell>
          <cell r="G6466">
            <v>2850</v>
          </cell>
          <cell r="H6466">
            <v>-308.75</v>
          </cell>
          <cell r="I6466">
            <v>2541.25</v>
          </cell>
        </row>
        <row r="6467">
          <cell r="A6467">
            <v>40004769</v>
          </cell>
          <cell r="B6467" t="str">
            <v>0</v>
          </cell>
          <cell r="C6467" t="str">
            <v>CIP1</v>
          </cell>
          <cell r="D6467" t="str">
            <v>M004</v>
          </cell>
          <cell r="E6467">
            <v>44173</v>
          </cell>
          <cell r="F6467" t="str">
            <v>Worker Chair</v>
          </cell>
          <cell r="G6467">
            <v>2850</v>
          </cell>
          <cell r="H6467">
            <v>-308.75</v>
          </cell>
          <cell r="I6467">
            <v>2541.25</v>
          </cell>
        </row>
        <row r="6468">
          <cell r="A6468">
            <v>40004770</v>
          </cell>
          <cell r="B6468" t="str">
            <v>0</v>
          </cell>
          <cell r="C6468" t="str">
            <v>CIP1</v>
          </cell>
          <cell r="D6468" t="str">
            <v>M004</v>
          </cell>
          <cell r="E6468">
            <v>44173</v>
          </cell>
          <cell r="F6468" t="str">
            <v>Worker Chair</v>
          </cell>
          <cell r="G6468">
            <v>2850</v>
          </cell>
          <cell r="H6468">
            <v>-308.75</v>
          </cell>
          <cell r="I6468">
            <v>2541.25</v>
          </cell>
        </row>
        <row r="6469">
          <cell r="A6469">
            <v>40004771</v>
          </cell>
          <cell r="B6469" t="str">
            <v>0</v>
          </cell>
          <cell r="C6469" t="str">
            <v>CIP1</v>
          </cell>
          <cell r="D6469" t="str">
            <v>M004</v>
          </cell>
          <cell r="E6469">
            <v>44173</v>
          </cell>
          <cell r="F6469" t="str">
            <v>Worker Chair</v>
          </cell>
          <cell r="G6469">
            <v>2850</v>
          </cell>
          <cell r="H6469">
            <v>-308.75</v>
          </cell>
          <cell r="I6469">
            <v>2541.25</v>
          </cell>
        </row>
        <row r="6470">
          <cell r="A6470">
            <v>40004772</v>
          </cell>
          <cell r="B6470" t="str">
            <v>0</v>
          </cell>
          <cell r="C6470" t="str">
            <v>CIP1</v>
          </cell>
          <cell r="D6470" t="str">
            <v>M004</v>
          </cell>
          <cell r="E6470">
            <v>44173</v>
          </cell>
          <cell r="F6470" t="str">
            <v>Worker Chair</v>
          </cell>
          <cell r="G6470">
            <v>2850</v>
          </cell>
          <cell r="H6470">
            <v>-308.75</v>
          </cell>
          <cell r="I6470">
            <v>2541.25</v>
          </cell>
        </row>
        <row r="6471">
          <cell r="A6471">
            <v>40004773</v>
          </cell>
          <cell r="B6471" t="str">
            <v>0</v>
          </cell>
          <cell r="C6471" t="str">
            <v>CIP1</v>
          </cell>
          <cell r="D6471" t="str">
            <v>M004</v>
          </cell>
          <cell r="E6471">
            <v>44173</v>
          </cell>
          <cell r="F6471" t="str">
            <v>Worker Chair</v>
          </cell>
          <cell r="G6471">
            <v>2850</v>
          </cell>
          <cell r="H6471">
            <v>-308.75</v>
          </cell>
          <cell r="I6471">
            <v>2541.25</v>
          </cell>
        </row>
        <row r="6472">
          <cell r="A6472">
            <v>40004774</v>
          </cell>
          <cell r="B6472" t="str">
            <v>0</v>
          </cell>
          <cell r="C6472" t="str">
            <v>CIP1</v>
          </cell>
          <cell r="D6472" t="str">
            <v>M004</v>
          </cell>
          <cell r="E6472">
            <v>44173</v>
          </cell>
          <cell r="F6472" t="str">
            <v>Worker Chair</v>
          </cell>
          <cell r="G6472">
            <v>2850</v>
          </cell>
          <cell r="H6472">
            <v>-308.75</v>
          </cell>
          <cell r="I6472">
            <v>2541.25</v>
          </cell>
        </row>
        <row r="6473">
          <cell r="A6473">
            <v>40004775</v>
          </cell>
          <cell r="B6473" t="str">
            <v>0</v>
          </cell>
          <cell r="C6473" t="str">
            <v>CIP1</v>
          </cell>
          <cell r="D6473" t="str">
            <v>M004</v>
          </cell>
          <cell r="E6473">
            <v>44173</v>
          </cell>
          <cell r="F6473" t="str">
            <v>Worker Chair</v>
          </cell>
          <cell r="G6473">
            <v>2850</v>
          </cell>
          <cell r="H6473">
            <v>-308.75</v>
          </cell>
          <cell r="I6473">
            <v>2541.25</v>
          </cell>
        </row>
        <row r="6474">
          <cell r="A6474">
            <v>40004776</v>
          </cell>
          <cell r="B6474" t="str">
            <v>0</v>
          </cell>
          <cell r="C6474" t="str">
            <v>CIP1</v>
          </cell>
          <cell r="D6474" t="str">
            <v>M004</v>
          </cell>
          <cell r="E6474">
            <v>44173</v>
          </cell>
          <cell r="F6474" t="str">
            <v>Worker Chair</v>
          </cell>
          <cell r="G6474">
            <v>2850</v>
          </cell>
          <cell r="H6474">
            <v>-308.75</v>
          </cell>
          <cell r="I6474">
            <v>2541.25</v>
          </cell>
        </row>
        <row r="6475">
          <cell r="A6475">
            <v>40004777</v>
          </cell>
          <cell r="B6475" t="str">
            <v>0</v>
          </cell>
          <cell r="C6475" t="str">
            <v>CIP1</v>
          </cell>
          <cell r="D6475" t="str">
            <v>M004</v>
          </cell>
          <cell r="E6475">
            <v>44173</v>
          </cell>
          <cell r="F6475" t="str">
            <v>Worker Chair</v>
          </cell>
          <cell r="G6475">
            <v>2850</v>
          </cell>
          <cell r="H6475">
            <v>-308.75</v>
          </cell>
          <cell r="I6475">
            <v>2541.25</v>
          </cell>
        </row>
        <row r="6476">
          <cell r="A6476">
            <v>40004778</v>
          </cell>
          <cell r="B6476" t="str">
            <v>0</v>
          </cell>
          <cell r="C6476" t="str">
            <v>CIP1</v>
          </cell>
          <cell r="D6476" t="str">
            <v>M004</v>
          </cell>
          <cell r="E6476">
            <v>44173</v>
          </cell>
          <cell r="F6476" t="str">
            <v>Worker Chair</v>
          </cell>
          <cell r="G6476">
            <v>2850</v>
          </cell>
          <cell r="H6476">
            <v>-308.75</v>
          </cell>
          <cell r="I6476">
            <v>2541.25</v>
          </cell>
        </row>
        <row r="6477">
          <cell r="A6477">
            <v>40004779</v>
          </cell>
          <cell r="B6477" t="str">
            <v>0</v>
          </cell>
          <cell r="C6477" t="str">
            <v>CIP1</v>
          </cell>
          <cell r="D6477" t="str">
            <v>M004</v>
          </cell>
          <cell r="E6477">
            <v>44173</v>
          </cell>
          <cell r="F6477" t="str">
            <v>Worker Chair</v>
          </cell>
          <cell r="G6477">
            <v>2850</v>
          </cell>
          <cell r="H6477">
            <v>-308.75</v>
          </cell>
          <cell r="I6477">
            <v>2541.25</v>
          </cell>
        </row>
        <row r="6478">
          <cell r="A6478">
            <v>40004780</v>
          </cell>
          <cell r="B6478" t="str">
            <v>0</v>
          </cell>
          <cell r="C6478" t="str">
            <v>CIP1</v>
          </cell>
          <cell r="D6478" t="str">
            <v>M004</v>
          </cell>
          <cell r="E6478">
            <v>44173</v>
          </cell>
          <cell r="F6478" t="str">
            <v>Worker Chair</v>
          </cell>
          <cell r="G6478">
            <v>2850</v>
          </cell>
          <cell r="H6478">
            <v>-308.75</v>
          </cell>
          <cell r="I6478">
            <v>2541.25</v>
          </cell>
        </row>
        <row r="6479">
          <cell r="A6479">
            <v>40004781</v>
          </cell>
          <cell r="B6479" t="str">
            <v>0</v>
          </cell>
          <cell r="C6479" t="str">
            <v>CIP1</v>
          </cell>
          <cell r="D6479" t="str">
            <v>M004</v>
          </cell>
          <cell r="E6479">
            <v>44173</v>
          </cell>
          <cell r="F6479" t="str">
            <v>Worker Chair</v>
          </cell>
          <cell r="G6479">
            <v>2850</v>
          </cell>
          <cell r="H6479">
            <v>-308.75</v>
          </cell>
          <cell r="I6479">
            <v>2541.25</v>
          </cell>
        </row>
        <row r="6480">
          <cell r="A6480">
            <v>40004782</v>
          </cell>
          <cell r="B6480" t="str">
            <v>0</v>
          </cell>
          <cell r="C6480" t="str">
            <v>CIP1</v>
          </cell>
          <cell r="D6480" t="str">
            <v>M004</v>
          </cell>
          <cell r="E6480">
            <v>44173</v>
          </cell>
          <cell r="F6480" t="str">
            <v>Worker Chair</v>
          </cell>
          <cell r="G6480">
            <v>2850</v>
          </cell>
          <cell r="H6480">
            <v>-308.75</v>
          </cell>
          <cell r="I6480">
            <v>2541.25</v>
          </cell>
        </row>
        <row r="6481">
          <cell r="A6481">
            <v>40004783</v>
          </cell>
          <cell r="B6481" t="str">
            <v>0</v>
          </cell>
          <cell r="C6481" t="str">
            <v>CIP1</v>
          </cell>
          <cell r="D6481" t="str">
            <v>M004</v>
          </cell>
          <cell r="E6481">
            <v>44173</v>
          </cell>
          <cell r="F6481" t="str">
            <v>Worker Chair</v>
          </cell>
          <cell r="G6481">
            <v>2850</v>
          </cell>
          <cell r="H6481">
            <v>-308.75</v>
          </cell>
          <cell r="I6481">
            <v>2541.25</v>
          </cell>
        </row>
        <row r="6482">
          <cell r="A6482">
            <v>40004784</v>
          </cell>
          <cell r="B6482" t="str">
            <v>0</v>
          </cell>
          <cell r="C6482" t="str">
            <v>CIP1</v>
          </cell>
          <cell r="D6482" t="str">
            <v>M004</v>
          </cell>
          <cell r="E6482">
            <v>44173</v>
          </cell>
          <cell r="F6482" t="str">
            <v>Worker Chair</v>
          </cell>
          <cell r="G6482">
            <v>2850</v>
          </cell>
          <cell r="H6482">
            <v>-308.75</v>
          </cell>
          <cell r="I6482">
            <v>2541.25</v>
          </cell>
        </row>
        <row r="6483">
          <cell r="A6483">
            <v>40004785</v>
          </cell>
          <cell r="B6483" t="str">
            <v>0</v>
          </cell>
          <cell r="C6483" t="str">
            <v>CIP1</v>
          </cell>
          <cell r="D6483" t="str">
            <v>M004</v>
          </cell>
          <cell r="E6483">
            <v>44173</v>
          </cell>
          <cell r="F6483" t="str">
            <v>Worker Chair</v>
          </cell>
          <cell r="G6483">
            <v>2850</v>
          </cell>
          <cell r="H6483">
            <v>-308.75</v>
          </cell>
          <cell r="I6483">
            <v>2541.25</v>
          </cell>
        </row>
        <row r="6484">
          <cell r="A6484">
            <v>40004786</v>
          </cell>
          <cell r="B6484" t="str">
            <v>0</v>
          </cell>
          <cell r="C6484" t="str">
            <v>CIP1</v>
          </cell>
          <cell r="D6484" t="str">
            <v>M004</v>
          </cell>
          <cell r="E6484">
            <v>44173</v>
          </cell>
          <cell r="F6484" t="str">
            <v>Worker Chair</v>
          </cell>
          <cell r="G6484">
            <v>2850</v>
          </cell>
          <cell r="H6484">
            <v>-308.75</v>
          </cell>
          <cell r="I6484">
            <v>2541.25</v>
          </cell>
        </row>
        <row r="6485">
          <cell r="A6485">
            <v>40004787</v>
          </cell>
          <cell r="B6485" t="str">
            <v>0</v>
          </cell>
          <cell r="C6485" t="str">
            <v>CIP1</v>
          </cell>
          <cell r="D6485" t="str">
            <v>M004</v>
          </cell>
          <cell r="E6485">
            <v>44173</v>
          </cell>
          <cell r="F6485" t="str">
            <v>Worker Chair</v>
          </cell>
          <cell r="G6485">
            <v>2850</v>
          </cell>
          <cell r="H6485">
            <v>-308.75</v>
          </cell>
          <cell r="I6485">
            <v>2541.25</v>
          </cell>
        </row>
        <row r="6486">
          <cell r="A6486">
            <v>40004788</v>
          </cell>
          <cell r="B6486" t="str">
            <v>0</v>
          </cell>
          <cell r="C6486" t="str">
            <v>CIP1</v>
          </cell>
          <cell r="D6486" t="str">
            <v>M004</v>
          </cell>
          <cell r="E6486">
            <v>44173</v>
          </cell>
          <cell r="F6486" t="str">
            <v>Worker Chair</v>
          </cell>
          <cell r="G6486">
            <v>2850</v>
          </cell>
          <cell r="H6486">
            <v>-308.75</v>
          </cell>
          <cell r="I6486">
            <v>2541.25</v>
          </cell>
        </row>
        <row r="6487">
          <cell r="A6487">
            <v>40004789</v>
          </cell>
          <cell r="B6487" t="str">
            <v>0</v>
          </cell>
          <cell r="C6487" t="str">
            <v>CIP1</v>
          </cell>
          <cell r="D6487" t="str">
            <v>M004</v>
          </cell>
          <cell r="E6487">
            <v>44173</v>
          </cell>
          <cell r="F6487" t="str">
            <v>Worker Chair</v>
          </cell>
          <cell r="G6487">
            <v>2850</v>
          </cell>
          <cell r="H6487">
            <v>-308.75</v>
          </cell>
          <cell r="I6487">
            <v>2541.25</v>
          </cell>
        </row>
        <row r="6488">
          <cell r="A6488">
            <v>40004790</v>
          </cell>
          <cell r="B6488" t="str">
            <v>0</v>
          </cell>
          <cell r="C6488" t="str">
            <v>CIP1</v>
          </cell>
          <cell r="D6488" t="str">
            <v>M004</v>
          </cell>
          <cell r="E6488">
            <v>44173</v>
          </cell>
          <cell r="F6488" t="str">
            <v>Worker Chair</v>
          </cell>
          <cell r="G6488">
            <v>2850</v>
          </cell>
          <cell r="H6488">
            <v>-308.75</v>
          </cell>
          <cell r="I6488">
            <v>2541.25</v>
          </cell>
        </row>
        <row r="6489">
          <cell r="A6489">
            <v>40004791</v>
          </cell>
          <cell r="B6489" t="str">
            <v>0</v>
          </cell>
          <cell r="C6489" t="str">
            <v>CIP1</v>
          </cell>
          <cell r="D6489" t="str">
            <v>M004</v>
          </cell>
          <cell r="E6489">
            <v>44173</v>
          </cell>
          <cell r="F6489" t="str">
            <v>Worker Chair</v>
          </cell>
          <cell r="G6489">
            <v>2850</v>
          </cell>
          <cell r="H6489">
            <v>-308.75</v>
          </cell>
          <cell r="I6489">
            <v>2541.25</v>
          </cell>
        </row>
        <row r="6490">
          <cell r="A6490">
            <v>40004792</v>
          </cell>
          <cell r="B6490" t="str">
            <v>0</v>
          </cell>
          <cell r="C6490" t="str">
            <v>CIP1</v>
          </cell>
          <cell r="D6490" t="str">
            <v>M004</v>
          </cell>
          <cell r="E6490">
            <v>44173</v>
          </cell>
          <cell r="F6490" t="str">
            <v>Worker Chair</v>
          </cell>
          <cell r="G6490">
            <v>2850</v>
          </cell>
          <cell r="H6490">
            <v>-308.75</v>
          </cell>
          <cell r="I6490">
            <v>2541.25</v>
          </cell>
        </row>
        <row r="6491">
          <cell r="A6491">
            <v>40004793</v>
          </cell>
          <cell r="B6491" t="str">
            <v>0</v>
          </cell>
          <cell r="C6491" t="str">
            <v>CIP1</v>
          </cell>
          <cell r="D6491" t="str">
            <v>M004</v>
          </cell>
          <cell r="E6491">
            <v>44173</v>
          </cell>
          <cell r="F6491" t="str">
            <v>Worker Chair</v>
          </cell>
          <cell r="G6491">
            <v>2850</v>
          </cell>
          <cell r="H6491">
            <v>-308.75</v>
          </cell>
          <cell r="I6491">
            <v>2541.25</v>
          </cell>
        </row>
        <row r="6492">
          <cell r="A6492">
            <v>40004794</v>
          </cell>
          <cell r="B6492" t="str">
            <v>0</v>
          </cell>
          <cell r="C6492" t="str">
            <v>CIP1</v>
          </cell>
          <cell r="D6492" t="str">
            <v>M004</v>
          </cell>
          <cell r="E6492">
            <v>44173</v>
          </cell>
          <cell r="F6492" t="str">
            <v>Worker Chair</v>
          </cell>
          <cell r="G6492">
            <v>2850</v>
          </cell>
          <cell r="H6492">
            <v>-308.75</v>
          </cell>
          <cell r="I6492">
            <v>2541.25</v>
          </cell>
        </row>
        <row r="6493">
          <cell r="A6493">
            <v>40004795</v>
          </cell>
          <cell r="B6493" t="str">
            <v>0</v>
          </cell>
          <cell r="C6493" t="str">
            <v>CIP1</v>
          </cell>
          <cell r="D6493" t="str">
            <v>M004</v>
          </cell>
          <cell r="E6493">
            <v>44173</v>
          </cell>
          <cell r="F6493" t="str">
            <v>Worker Chair</v>
          </cell>
          <cell r="G6493">
            <v>2850</v>
          </cell>
          <cell r="H6493">
            <v>-308.75</v>
          </cell>
          <cell r="I6493">
            <v>2541.25</v>
          </cell>
        </row>
        <row r="6494">
          <cell r="A6494">
            <v>40004796</v>
          </cell>
          <cell r="B6494" t="str">
            <v>0</v>
          </cell>
          <cell r="C6494" t="str">
            <v>CIP1</v>
          </cell>
          <cell r="D6494" t="str">
            <v>M004</v>
          </cell>
          <cell r="E6494">
            <v>44173</v>
          </cell>
          <cell r="F6494" t="str">
            <v>Worker Chair</v>
          </cell>
          <cell r="G6494">
            <v>2850</v>
          </cell>
          <cell r="H6494">
            <v>-308.75</v>
          </cell>
          <cell r="I6494">
            <v>2541.25</v>
          </cell>
        </row>
        <row r="6495">
          <cell r="A6495">
            <v>40004797</v>
          </cell>
          <cell r="B6495" t="str">
            <v>0</v>
          </cell>
          <cell r="C6495" t="str">
            <v>CIP1</v>
          </cell>
          <cell r="D6495" t="str">
            <v>M004</v>
          </cell>
          <cell r="E6495">
            <v>44173</v>
          </cell>
          <cell r="F6495" t="str">
            <v>Worker Chair</v>
          </cell>
          <cell r="G6495">
            <v>2850</v>
          </cell>
          <cell r="H6495">
            <v>-308.75</v>
          </cell>
          <cell r="I6495">
            <v>2541.25</v>
          </cell>
        </row>
        <row r="6496">
          <cell r="A6496">
            <v>40004798</v>
          </cell>
          <cell r="B6496" t="str">
            <v>0</v>
          </cell>
          <cell r="C6496" t="str">
            <v>CIP1</v>
          </cell>
          <cell r="D6496" t="str">
            <v>M004</v>
          </cell>
          <cell r="E6496">
            <v>44173</v>
          </cell>
          <cell r="F6496" t="str">
            <v>Worker Chair</v>
          </cell>
          <cell r="G6496">
            <v>2850</v>
          </cell>
          <cell r="H6496">
            <v>-308.75</v>
          </cell>
          <cell r="I6496">
            <v>2541.25</v>
          </cell>
        </row>
        <row r="6497">
          <cell r="A6497">
            <v>40004799</v>
          </cell>
          <cell r="B6497" t="str">
            <v>0</v>
          </cell>
          <cell r="C6497" t="str">
            <v>CIP1</v>
          </cell>
          <cell r="D6497" t="str">
            <v>M004</v>
          </cell>
          <cell r="E6497">
            <v>44173</v>
          </cell>
          <cell r="F6497" t="str">
            <v>Worker Chair</v>
          </cell>
          <cell r="G6497">
            <v>2850</v>
          </cell>
          <cell r="H6497">
            <v>-308.75</v>
          </cell>
          <cell r="I6497">
            <v>2541.25</v>
          </cell>
        </row>
        <row r="6498">
          <cell r="A6498">
            <v>40004800</v>
          </cell>
          <cell r="B6498" t="str">
            <v>0</v>
          </cell>
          <cell r="C6498" t="str">
            <v>CIP1</v>
          </cell>
          <cell r="D6498" t="str">
            <v>M004</v>
          </cell>
          <cell r="E6498">
            <v>44173</v>
          </cell>
          <cell r="F6498" t="str">
            <v>Worker Chair</v>
          </cell>
          <cell r="G6498">
            <v>2850</v>
          </cell>
          <cell r="H6498">
            <v>-308.75</v>
          </cell>
          <cell r="I6498">
            <v>2541.25</v>
          </cell>
        </row>
        <row r="6499">
          <cell r="A6499">
            <v>40004801</v>
          </cell>
          <cell r="B6499" t="str">
            <v>0</v>
          </cell>
          <cell r="C6499" t="str">
            <v>CIP1</v>
          </cell>
          <cell r="D6499" t="str">
            <v>M004</v>
          </cell>
          <cell r="E6499">
            <v>44173</v>
          </cell>
          <cell r="F6499" t="str">
            <v>Worker Chair</v>
          </cell>
          <cell r="G6499">
            <v>2850</v>
          </cell>
          <cell r="H6499">
            <v>-308.75</v>
          </cell>
          <cell r="I6499">
            <v>2541.25</v>
          </cell>
        </row>
        <row r="6500">
          <cell r="A6500">
            <v>40004802</v>
          </cell>
          <cell r="B6500" t="str">
            <v>0</v>
          </cell>
          <cell r="C6500" t="str">
            <v>CIP1</v>
          </cell>
          <cell r="D6500" t="str">
            <v>M004</v>
          </cell>
          <cell r="E6500">
            <v>44173</v>
          </cell>
          <cell r="F6500" t="str">
            <v>Worker Chair</v>
          </cell>
          <cell r="G6500">
            <v>2850</v>
          </cell>
          <cell r="H6500">
            <v>-308.75</v>
          </cell>
          <cell r="I6500">
            <v>2541.25</v>
          </cell>
        </row>
        <row r="6501">
          <cell r="A6501">
            <v>40004803</v>
          </cell>
          <cell r="B6501" t="str">
            <v>0</v>
          </cell>
          <cell r="C6501" t="str">
            <v>CIP1</v>
          </cell>
          <cell r="D6501" t="str">
            <v>M004</v>
          </cell>
          <cell r="E6501">
            <v>44173</v>
          </cell>
          <cell r="F6501" t="str">
            <v>Worker Chair</v>
          </cell>
          <cell r="G6501">
            <v>2850</v>
          </cell>
          <cell r="H6501">
            <v>-308.75</v>
          </cell>
          <cell r="I6501">
            <v>2541.25</v>
          </cell>
        </row>
        <row r="6502">
          <cell r="A6502">
            <v>40004804</v>
          </cell>
          <cell r="B6502" t="str">
            <v>0</v>
          </cell>
          <cell r="C6502" t="str">
            <v>CIP1</v>
          </cell>
          <cell r="D6502" t="str">
            <v>M004</v>
          </cell>
          <cell r="E6502">
            <v>44173</v>
          </cell>
          <cell r="F6502" t="str">
            <v>Worker Chair</v>
          </cell>
          <cell r="G6502">
            <v>2850</v>
          </cell>
          <cell r="H6502">
            <v>-308.75</v>
          </cell>
          <cell r="I6502">
            <v>2541.25</v>
          </cell>
        </row>
        <row r="6503">
          <cell r="A6503">
            <v>40004805</v>
          </cell>
          <cell r="B6503" t="str">
            <v>0</v>
          </cell>
          <cell r="C6503" t="str">
            <v>CIP1</v>
          </cell>
          <cell r="D6503" t="str">
            <v>M004</v>
          </cell>
          <cell r="E6503">
            <v>44173</v>
          </cell>
          <cell r="F6503" t="str">
            <v>Worker Chair</v>
          </cell>
          <cell r="G6503">
            <v>2850</v>
          </cell>
          <cell r="H6503">
            <v>-308.75</v>
          </cell>
          <cell r="I6503">
            <v>2541.25</v>
          </cell>
        </row>
        <row r="6504">
          <cell r="A6504">
            <v>40004806</v>
          </cell>
          <cell r="B6504" t="str">
            <v>0</v>
          </cell>
          <cell r="C6504" t="str">
            <v>CIP1</v>
          </cell>
          <cell r="D6504" t="str">
            <v>M004</v>
          </cell>
          <cell r="E6504">
            <v>44173</v>
          </cell>
          <cell r="F6504" t="str">
            <v>Worker Chair</v>
          </cell>
          <cell r="G6504">
            <v>2850</v>
          </cell>
          <cell r="H6504">
            <v>-308.75</v>
          </cell>
          <cell r="I6504">
            <v>2541.25</v>
          </cell>
        </row>
        <row r="6505">
          <cell r="A6505">
            <v>40004807</v>
          </cell>
          <cell r="B6505" t="str">
            <v>0</v>
          </cell>
          <cell r="C6505" t="str">
            <v>CIP1</v>
          </cell>
          <cell r="D6505" t="str">
            <v>M004</v>
          </cell>
          <cell r="E6505">
            <v>44173</v>
          </cell>
          <cell r="F6505" t="str">
            <v>Worker Chair</v>
          </cell>
          <cell r="G6505">
            <v>2850</v>
          </cell>
          <cell r="H6505">
            <v>-308.75</v>
          </cell>
          <cell r="I6505">
            <v>2541.25</v>
          </cell>
        </row>
        <row r="6506">
          <cell r="A6506">
            <v>40004808</v>
          </cell>
          <cell r="B6506" t="str">
            <v>0</v>
          </cell>
          <cell r="C6506" t="str">
            <v>CIP1</v>
          </cell>
          <cell r="D6506" t="str">
            <v>M004</v>
          </cell>
          <cell r="E6506">
            <v>44173</v>
          </cell>
          <cell r="F6506" t="str">
            <v>Worker Chair</v>
          </cell>
          <cell r="G6506">
            <v>2850</v>
          </cell>
          <cell r="H6506">
            <v>-308.75</v>
          </cell>
          <cell r="I6506">
            <v>2541.25</v>
          </cell>
        </row>
        <row r="6507">
          <cell r="A6507">
            <v>40004809</v>
          </cell>
          <cell r="B6507" t="str">
            <v>0</v>
          </cell>
          <cell r="C6507" t="str">
            <v>CIP1</v>
          </cell>
          <cell r="D6507" t="str">
            <v>M004</v>
          </cell>
          <cell r="E6507">
            <v>44173</v>
          </cell>
          <cell r="F6507" t="str">
            <v>Worker Chair</v>
          </cell>
          <cell r="G6507">
            <v>2850</v>
          </cell>
          <cell r="H6507">
            <v>-308.75</v>
          </cell>
          <cell r="I6507">
            <v>2541.25</v>
          </cell>
        </row>
        <row r="6508">
          <cell r="A6508">
            <v>40004810</v>
          </cell>
          <cell r="B6508" t="str">
            <v>0</v>
          </cell>
          <cell r="C6508" t="str">
            <v>CIP1</v>
          </cell>
          <cell r="D6508" t="str">
            <v>M004</v>
          </cell>
          <cell r="E6508">
            <v>44173</v>
          </cell>
          <cell r="F6508" t="str">
            <v>Worker Chair</v>
          </cell>
          <cell r="G6508">
            <v>2850</v>
          </cell>
          <cell r="H6508">
            <v>-308.75</v>
          </cell>
          <cell r="I6508">
            <v>2541.25</v>
          </cell>
        </row>
        <row r="6509">
          <cell r="A6509">
            <v>40004811</v>
          </cell>
          <cell r="B6509" t="str">
            <v>0</v>
          </cell>
          <cell r="C6509" t="str">
            <v>CIP1</v>
          </cell>
          <cell r="D6509" t="str">
            <v>M004</v>
          </cell>
          <cell r="E6509">
            <v>44173</v>
          </cell>
          <cell r="F6509" t="str">
            <v>Worker Chair</v>
          </cell>
          <cell r="G6509">
            <v>2850</v>
          </cell>
          <cell r="H6509">
            <v>-308.75</v>
          </cell>
          <cell r="I6509">
            <v>2541.25</v>
          </cell>
        </row>
        <row r="6510">
          <cell r="A6510">
            <v>40004812</v>
          </cell>
          <cell r="B6510" t="str">
            <v>0</v>
          </cell>
          <cell r="C6510" t="str">
            <v>CIP1</v>
          </cell>
          <cell r="D6510" t="str">
            <v>M004</v>
          </cell>
          <cell r="E6510">
            <v>44173</v>
          </cell>
          <cell r="F6510" t="str">
            <v>Worker Chair</v>
          </cell>
          <cell r="G6510">
            <v>2850</v>
          </cell>
          <cell r="H6510">
            <v>-308.75</v>
          </cell>
          <cell r="I6510">
            <v>2541.25</v>
          </cell>
        </row>
        <row r="6511">
          <cell r="A6511">
            <v>40004813</v>
          </cell>
          <cell r="B6511" t="str">
            <v>0</v>
          </cell>
          <cell r="C6511" t="str">
            <v>CIP1</v>
          </cell>
          <cell r="D6511" t="str">
            <v>M004</v>
          </cell>
          <cell r="E6511">
            <v>44173</v>
          </cell>
          <cell r="F6511" t="str">
            <v>Worker Chair</v>
          </cell>
          <cell r="G6511">
            <v>2850</v>
          </cell>
          <cell r="H6511">
            <v>-308.75</v>
          </cell>
          <cell r="I6511">
            <v>2541.25</v>
          </cell>
        </row>
        <row r="6512">
          <cell r="A6512">
            <v>40004814</v>
          </cell>
          <cell r="B6512" t="str">
            <v>0</v>
          </cell>
          <cell r="C6512" t="str">
            <v>CIP1</v>
          </cell>
          <cell r="D6512" t="str">
            <v>M004</v>
          </cell>
          <cell r="E6512">
            <v>44173</v>
          </cell>
          <cell r="F6512" t="str">
            <v>Worker Chair</v>
          </cell>
          <cell r="G6512">
            <v>2850</v>
          </cell>
          <cell r="H6512">
            <v>-308.75</v>
          </cell>
          <cell r="I6512">
            <v>2541.25</v>
          </cell>
        </row>
        <row r="6513">
          <cell r="A6513">
            <v>40004815</v>
          </cell>
          <cell r="B6513" t="str">
            <v>0</v>
          </cell>
          <cell r="C6513" t="str">
            <v>CIP1</v>
          </cell>
          <cell r="D6513" t="str">
            <v>M004</v>
          </cell>
          <cell r="E6513">
            <v>44173</v>
          </cell>
          <cell r="F6513" t="str">
            <v>Worker Chair</v>
          </cell>
          <cell r="G6513">
            <v>2850</v>
          </cell>
          <cell r="H6513">
            <v>-308.75</v>
          </cell>
          <cell r="I6513">
            <v>2541.25</v>
          </cell>
        </row>
        <row r="6514">
          <cell r="A6514">
            <v>40004816</v>
          </cell>
          <cell r="B6514" t="str">
            <v>0</v>
          </cell>
          <cell r="C6514" t="str">
            <v>CIP1</v>
          </cell>
          <cell r="D6514" t="str">
            <v>M004</v>
          </cell>
          <cell r="E6514">
            <v>44173</v>
          </cell>
          <cell r="F6514" t="str">
            <v>Worker Chair</v>
          </cell>
          <cell r="G6514">
            <v>2850</v>
          </cell>
          <cell r="H6514">
            <v>-308.75</v>
          </cell>
          <cell r="I6514">
            <v>2541.25</v>
          </cell>
        </row>
        <row r="6515">
          <cell r="A6515">
            <v>40004817</v>
          </cell>
          <cell r="B6515" t="str">
            <v>0</v>
          </cell>
          <cell r="C6515" t="str">
            <v>CIP1</v>
          </cell>
          <cell r="D6515" t="str">
            <v>M004</v>
          </cell>
          <cell r="E6515">
            <v>44173</v>
          </cell>
          <cell r="F6515" t="str">
            <v>Worker Chair</v>
          </cell>
          <cell r="G6515">
            <v>2850</v>
          </cell>
          <cell r="H6515">
            <v>-308.75</v>
          </cell>
          <cell r="I6515">
            <v>2541.25</v>
          </cell>
        </row>
        <row r="6516">
          <cell r="A6516">
            <v>40004818</v>
          </cell>
          <cell r="B6516" t="str">
            <v>0</v>
          </cell>
          <cell r="C6516" t="str">
            <v>CIP1</v>
          </cell>
          <cell r="D6516" t="str">
            <v>M004</v>
          </cell>
          <cell r="E6516">
            <v>44173</v>
          </cell>
          <cell r="F6516" t="str">
            <v>Worker Chair</v>
          </cell>
          <cell r="G6516">
            <v>2850</v>
          </cell>
          <cell r="H6516">
            <v>-308.75</v>
          </cell>
          <cell r="I6516">
            <v>2541.25</v>
          </cell>
        </row>
        <row r="6517">
          <cell r="A6517">
            <v>40004819</v>
          </cell>
          <cell r="B6517" t="str">
            <v>0</v>
          </cell>
          <cell r="C6517" t="str">
            <v>CIP1</v>
          </cell>
          <cell r="D6517" t="str">
            <v>M004</v>
          </cell>
          <cell r="E6517">
            <v>44173</v>
          </cell>
          <cell r="F6517" t="str">
            <v>Worker Chair</v>
          </cell>
          <cell r="G6517">
            <v>2850</v>
          </cell>
          <cell r="H6517">
            <v>-308.75</v>
          </cell>
          <cell r="I6517">
            <v>2541.25</v>
          </cell>
        </row>
        <row r="6518">
          <cell r="A6518">
            <v>40004820</v>
          </cell>
          <cell r="B6518" t="str">
            <v>0</v>
          </cell>
          <cell r="C6518" t="str">
            <v>CIP1</v>
          </cell>
          <cell r="D6518" t="str">
            <v>M004</v>
          </cell>
          <cell r="E6518">
            <v>44173</v>
          </cell>
          <cell r="F6518" t="str">
            <v>Worker Chair</v>
          </cell>
          <cell r="G6518">
            <v>2850</v>
          </cell>
          <cell r="H6518">
            <v>-308.75</v>
          </cell>
          <cell r="I6518">
            <v>2541.25</v>
          </cell>
        </row>
        <row r="6519">
          <cell r="A6519">
            <v>40004821</v>
          </cell>
          <cell r="B6519" t="str">
            <v>0</v>
          </cell>
          <cell r="C6519" t="str">
            <v>CIP1</v>
          </cell>
          <cell r="D6519" t="str">
            <v>M004</v>
          </cell>
          <cell r="E6519">
            <v>44173</v>
          </cell>
          <cell r="F6519" t="str">
            <v>Worker Chair</v>
          </cell>
          <cell r="G6519">
            <v>2850</v>
          </cell>
          <cell r="H6519">
            <v>-308.75</v>
          </cell>
          <cell r="I6519">
            <v>2541.25</v>
          </cell>
        </row>
        <row r="6520">
          <cell r="A6520">
            <v>40004822</v>
          </cell>
          <cell r="B6520" t="str">
            <v>0</v>
          </cell>
          <cell r="C6520" t="str">
            <v>CIP1</v>
          </cell>
          <cell r="D6520" t="str">
            <v>M004</v>
          </cell>
          <cell r="E6520">
            <v>44173</v>
          </cell>
          <cell r="F6520" t="str">
            <v>Worker Chair</v>
          </cell>
          <cell r="G6520">
            <v>2850</v>
          </cell>
          <cell r="H6520">
            <v>-308.75</v>
          </cell>
          <cell r="I6520">
            <v>2541.25</v>
          </cell>
        </row>
        <row r="6521">
          <cell r="A6521">
            <v>40004823</v>
          </cell>
          <cell r="B6521" t="str">
            <v>0</v>
          </cell>
          <cell r="C6521" t="str">
            <v>CIP1</v>
          </cell>
          <cell r="D6521" t="str">
            <v>M004</v>
          </cell>
          <cell r="E6521">
            <v>44173</v>
          </cell>
          <cell r="F6521" t="str">
            <v>Worker Chair</v>
          </cell>
          <cell r="G6521">
            <v>2850</v>
          </cell>
          <cell r="H6521">
            <v>-308.75</v>
          </cell>
          <cell r="I6521">
            <v>2541.25</v>
          </cell>
        </row>
        <row r="6522">
          <cell r="A6522">
            <v>40004824</v>
          </cell>
          <cell r="B6522" t="str">
            <v>0</v>
          </cell>
          <cell r="C6522" t="str">
            <v>CIP1</v>
          </cell>
          <cell r="D6522" t="str">
            <v>M004</v>
          </cell>
          <cell r="E6522">
            <v>44173</v>
          </cell>
          <cell r="F6522" t="str">
            <v>Worker Chair</v>
          </cell>
          <cell r="G6522">
            <v>2850</v>
          </cell>
          <cell r="H6522">
            <v>-308.75</v>
          </cell>
          <cell r="I6522">
            <v>2541.25</v>
          </cell>
        </row>
        <row r="6523">
          <cell r="A6523">
            <v>40004825</v>
          </cell>
          <cell r="B6523" t="str">
            <v>0</v>
          </cell>
          <cell r="C6523" t="str">
            <v>CIP1</v>
          </cell>
          <cell r="D6523" t="str">
            <v>M004</v>
          </cell>
          <cell r="E6523">
            <v>44173</v>
          </cell>
          <cell r="F6523" t="str">
            <v>Worker Chair</v>
          </cell>
          <cell r="G6523">
            <v>2850</v>
          </cell>
          <cell r="H6523">
            <v>-308.75</v>
          </cell>
          <cell r="I6523">
            <v>2541.25</v>
          </cell>
        </row>
        <row r="6524">
          <cell r="A6524">
            <v>40004826</v>
          </cell>
          <cell r="B6524" t="str">
            <v>0</v>
          </cell>
          <cell r="C6524" t="str">
            <v>CIP1</v>
          </cell>
          <cell r="D6524" t="str">
            <v>M004</v>
          </cell>
          <cell r="E6524">
            <v>44173</v>
          </cell>
          <cell r="F6524" t="str">
            <v>Worker Chair</v>
          </cell>
          <cell r="G6524">
            <v>2850</v>
          </cell>
          <cell r="H6524">
            <v>-308.75</v>
          </cell>
          <cell r="I6524">
            <v>2541.25</v>
          </cell>
        </row>
        <row r="6525">
          <cell r="A6525">
            <v>40004827</v>
          </cell>
          <cell r="B6525" t="str">
            <v>0</v>
          </cell>
          <cell r="C6525" t="str">
            <v>CIP1</v>
          </cell>
          <cell r="D6525" t="str">
            <v>M004</v>
          </cell>
          <cell r="E6525">
            <v>44173</v>
          </cell>
          <cell r="F6525" t="str">
            <v>Worker Chair</v>
          </cell>
          <cell r="G6525">
            <v>2850</v>
          </cell>
          <cell r="H6525">
            <v>-308.75</v>
          </cell>
          <cell r="I6525">
            <v>2541.25</v>
          </cell>
        </row>
        <row r="6526">
          <cell r="A6526">
            <v>40004828</v>
          </cell>
          <cell r="B6526" t="str">
            <v>0</v>
          </cell>
          <cell r="C6526" t="str">
            <v>CIP1</v>
          </cell>
          <cell r="D6526" t="str">
            <v>M004</v>
          </cell>
          <cell r="E6526">
            <v>44173</v>
          </cell>
          <cell r="F6526" t="str">
            <v>Worker Chair</v>
          </cell>
          <cell r="G6526">
            <v>2850</v>
          </cell>
          <cell r="H6526">
            <v>-308.75</v>
          </cell>
          <cell r="I6526">
            <v>2541.25</v>
          </cell>
        </row>
        <row r="6527">
          <cell r="A6527">
            <v>40004829</v>
          </cell>
          <cell r="B6527" t="str">
            <v>0</v>
          </cell>
          <cell r="C6527" t="str">
            <v>CIP1</v>
          </cell>
          <cell r="D6527" t="str">
            <v>M004</v>
          </cell>
          <cell r="E6527">
            <v>44173</v>
          </cell>
          <cell r="F6527" t="str">
            <v>Worker Chair</v>
          </cell>
          <cell r="G6527">
            <v>2850</v>
          </cell>
          <cell r="H6527">
            <v>-308.75</v>
          </cell>
          <cell r="I6527">
            <v>2541.25</v>
          </cell>
        </row>
        <row r="6528">
          <cell r="A6528">
            <v>40004830</v>
          </cell>
          <cell r="B6528" t="str">
            <v>0</v>
          </cell>
          <cell r="C6528" t="str">
            <v>CIP1</v>
          </cell>
          <cell r="D6528" t="str">
            <v>M004</v>
          </cell>
          <cell r="E6528">
            <v>44173</v>
          </cell>
          <cell r="F6528" t="str">
            <v>Worker Chair</v>
          </cell>
          <cell r="G6528">
            <v>2850</v>
          </cell>
          <cell r="H6528">
            <v>-308.75</v>
          </cell>
          <cell r="I6528">
            <v>2541.25</v>
          </cell>
        </row>
        <row r="6529">
          <cell r="A6529">
            <v>40004831</v>
          </cell>
          <cell r="B6529" t="str">
            <v>0</v>
          </cell>
          <cell r="C6529" t="str">
            <v>CIP1</v>
          </cell>
          <cell r="D6529" t="str">
            <v>M004</v>
          </cell>
          <cell r="E6529">
            <v>44173</v>
          </cell>
          <cell r="F6529" t="str">
            <v>Worker Chair</v>
          </cell>
          <cell r="G6529">
            <v>2850</v>
          </cell>
          <cell r="H6529">
            <v>-308.75</v>
          </cell>
          <cell r="I6529">
            <v>2541.25</v>
          </cell>
        </row>
        <row r="6530">
          <cell r="A6530">
            <v>40004832</v>
          </cell>
          <cell r="B6530" t="str">
            <v>0</v>
          </cell>
          <cell r="C6530" t="str">
            <v>CIP1</v>
          </cell>
          <cell r="D6530" t="str">
            <v>M004</v>
          </cell>
          <cell r="E6530">
            <v>44173</v>
          </cell>
          <cell r="F6530" t="str">
            <v>Worker Chair</v>
          </cell>
          <cell r="G6530">
            <v>2850</v>
          </cell>
          <cell r="H6530">
            <v>-308.75</v>
          </cell>
          <cell r="I6530">
            <v>2541.25</v>
          </cell>
        </row>
        <row r="6531">
          <cell r="A6531">
            <v>40004833</v>
          </cell>
          <cell r="B6531" t="str">
            <v>0</v>
          </cell>
          <cell r="C6531" t="str">
            <v>CIP1</v>
          </cell>
          <cell r="D6531" t="str">
            <v>M004</v>
          </cell>
          <cell r="E6531">
            <v>44173</v>
          </cell>
          <cell r="F6531" t="str">
            <v>Worker Chair</v>
          </cell>
          <cell r="G6531">
            <v>2850</v>
          </cell>
          <cell r="H6531">
            <v>-308.75</v>
          </cell>
          <cell r="I6531">
            <v>2541.25</v>
          </cell>
        </row>
        <row r="6532">
          <cell r="A6532">
            <v>40004834</v>
          </cell>
          <cell r="B6532" t="str">
            <v>0</v>
          </cell>
          <cell r="C6532" t="str">
            <v>CIP1</v>
          </cell>
          <cell r="D6532" t="str">
            <v>M004</v>
          </cell>
          <cell r="E6532">
            <v>44173</v>
          </cell>
          <cell r="F6532" t="str">
            <v>Worker Chair</v>
          </cell>
          <cell r="G6532">
            <v>2850</v>
          </cell>
          <cell r="H6532">
            <v>-308.75</v>
          </cell>
          <cell r="I6532">
            <v>2541.25</v>
          </cell>
        </row>
        <row r="6533">
          <cell r="A6533">
            <v>40004835</v>
          </cell>
          <cell r="B6533" t="str">
            <v>0</v>
          </cell>
          <cell r="C6533" t="str">
            <v>CIP1</v>
          </cell>
          <cell r="D6533" t="str">
            <v>M004</v>
          </cell>
          <cell r="E6533">
            <v>44173</v>
          </cell>
          <cell r="F6533" t="str">
            <v>Worker Chair</v>
          </cell>
          <cell r="G6533">
            <v>2850</v>
          </cell>
          <cell r="H6533">
            <v>-308.75</v>
          </cell>
          <cell r="I6533">
            <v>2541.25</v>
          </cell>
        </row>
        <row r="6534">
          <cell r="A6534">
            <v>40004836</v>
          </cell>
          <cell r="B6534" t="str">
            <v>0</v>
          </cell>
          <cell r="C6534" t="str">
            <v>CIP1</v>
          </cell>
          <cell r="D6534" t="str">
            <v>M004</v>
          </cell>
          <cell r="E6534">
            <v>44173</v>
          </cell>
          <cell r="F6534" t="str">
            <v>Worker Chair</v>
          </cell>
          <cell r="G6534">
            <v>2850</v>
          </cell>
          <cell r="H6534">
            <v>-308.75</v>
          </cell>
          <cell r="I6534">
            <v>2541.25</v>
          </cell>
        </row>
        <row r="6535">
          <cell r="A6535">
            <v>40004837</v>
          </cell>
          <cell r="B6535" t="str">
            <v>0</v>
          </cell>
          <cell r="C6535" t="str">
            <v>CIP1</v>
          </cell>
          <cell r="D6535" t="str">
            <v>M004</v>
          </cell>
          <cell r="E6535">
            <v>44173</v>
          </cell>
          <cell r="F6535" t="str">
            <v>Worker Chair</v>
          </cell>
          <cell r="G6535">
            <v>2850</v>
          </cell>
          <cell r="H6535">
            <v>-308.75</v>
          </cell>
          <cell r="I6535">
            <v>2541.25</v>
          </cell>
        </row>
        <row r="6536">
          <cell r="A6536">
            <v>40004838</v>
          </cell>
          <cell r="B6536" t="str">
            <v>0</v>
          </cell>
          <cell r="C6536" t="str">
            <v>CIP1</v>
          </cell>
          <cell r="D6536" t="str">
            <v>M004</v>
          </cell>
          <cell r="E6536">
            <v>44173</v>
          </cell>
          <cell r="F6536" t="str">
            <v>Worker Chair</v>
          </cell>
          <cell r="G6536">
            <v>2850</v>
          </cell>
          <cell r="H6536">
            <v>-308.75</v>
          </cell>
          <cell r="I6536">
            <v>2541.25</v>
          </cell>
        </row>
        <row r="6537">
          <cell r="A6537">
            <v>40004839</v>
          </cell>
          <cell r="B6537" t="str">
            <v>0</v>
          </cell>
          <cell r="C6537" t="str">
            <v>CIP1</v>
          </cell>
          <cell r="D6537" t="str">
            <v>M004</v>
          </cell>
          <cell r="E6537">
            <v>44173</v>
          </cell>
          <cell r="F6537" t="str">
            <v>Worker Chair</v>
          </cell>
          <cell r="G6537">
            <v>2850</v>
          </cell>
          <cell r="H6537">
            <v>-308.75</v>
          </cell>
          <cell r="I6537">
            <v>2541.25</v>
          </cell>
        </row>
        <row r="6538">
          <cell r="A6538">
            <v>40004840</v>
          </cell>
          <cell r="B6538" t="str">
            <v>0</v>
          </cell>
          <cell r="C6538" t="str">
            <v>CIP1</v>
          </cell>
          <cell r="D6538" t="str">
            <v>M004</v>
          </cell>
          <cell r="E6538">
            <v>44173</v>
          </cell>
          <cell r="F6538" t="str">
            <v>Worker Chair</v>
          </cell>
          <cell r="G6538">
            <v>2850</v>
          </cell>
          <cell r="H6538">
            <v>-308.75</v>
          </cell>
          <cell r="I6538">
            <v>2541.25</v>
          </cell>
        </row>
        <row r="6539">
          <cell r="A6539">
            <v>40004841</v>
          </cell>
          <cell r="B6539" t="str">
            <v>0</v>
          </cell>
          <cell r="C6539" t="str">
            <v>CIP1</v>
          </cell>
          <cell r="D6539" t="str">
            <v>M004</v>
          </cell>
          <cell r="E6539">
            <v>44173</v>
          </cell>
          <cell r="F6539" t="str">
            <v>Worker Chair</v>
          </cell>
          <cell r="G6539">
            <v>2850</v>
          </cell>
          <cell r="H6539">
            <v>-308.75</v>
          </cell>
          <cell r="I6539">
            <v>2541.25</v>
          </cell>
        </row>
        <row r="6540">
          <cell r="A6540">
            <v>40004842</v>
          </cell>
          <cell r="B6540" t="str">
            <v>0</v>
          </cell>
          <cell r="C6540" t="str">
            <v>CIP1</v>
          </cell>
          <cell r="D6540" t="str">
            <v>M004</v>
          </cell>
          <cell r="E6540">
            <v>44173</v>
          </cell>
          <cell r="F6540" t="str">
            <v>Worker Chair</v>
          </cell>
          <cell r="G6540">
            <v>2850</v>
          </cell>
          <cell r="H6540">
            <v>-308.75</v>
          </cell>
          <cell r="I6540">
            <v>2541.25</v>
          </cell>
        </row>
        <row r="6541">
          <cell r="A6541">
            <v>40004843</v>
          </cell>
          <cell r="B6541" t="str">
            <v>0</v>
          </cell>
          <cell r="C6541" t="str">
            <v>CIP1</v>
          </cell>
          <cell r="D6541" t="str">
            <v>M004</v>
          </cell>
          <cell r="E6541">
            <v>44173</v>
          </cell>
          <cell r="F6541" t="str">
            <v>Worker Chair</v>
          </cell>
          <cell r="G6541">
            <v>2850</v>
          </cell>
          <cell r="H6541">
            <v>-308.75</v>
          </cell>
          <cell r="I6541">
            <v>2541.25</v>
          </cell>
        </row>
        <row r="6542">
          <cell r="A6542">
            <v>40004844</v>
          </cell>
          <cell r="B6542" t="str">
            <v>0</v>
          </cell>
          <cell r="C6542" t="str">
            <v>CIP1</v>
          </cell>
          <cell r="D6542" t="str">
            <v>M004</v>
          </cell>
          <cell r="E6542">
            <v>44173</v>
          </cell>
          <cell r="F6542" t="str">
            <v>Worker Chair</v>
          </cell>
          <cell r="G6542">
            <v>2850</v>
          </cell>
          <cell r="H6542">
            <v>-308.75</v>
          </cell>
          <cell r="I6542">
            <v>2541.25</v>
          </cell>
        </row>
        <row r="6543">
          <cell r="A6543">
            <v>40004845</v>
          </cell>
          <cell r="B6543" t="str">
            <v>0</v>
          </cell>
          <cell r="C6543" t="str">
            <v>CIP1</v>
          </cell>
          <cell r="D6543" t="str">
            <v>M004</v>
          </cell>
          <cell r="E6543">
            <v>44173</v>
          </cell>
          <cell r="F6543" t="str">
            <v>Worker Chair</v>
          </cell>
          <cell r="G6543">
            <v>2850</v>
          </cell>
          <cell r="H6543">
            <v>-308.75</v>
          </cell>
          <cell r="I6543">
            <v>2541.25</v>
          </cell>
        </row>
        <row r="6544">
          <cell r="A6544">
            <v>40004846</v>
          </cell>
          <cell r="B6544" t="str">
            <v>0</v>
          </cell>
          <cell r="C6544" t="str">
            <v>CIP1</v>
          </cell>
          <cell r="D6544" t="str">
            <v>M004</v>
          </cell>
          <cell r="E6544">
            <v>44173</v>
          </cell>
          <cell r="F6544" t="str">
            <v>Worker Chair</v>
          </cell>
          <cell r="G6544">
            <v>2850</v>
          </cell>
          <cell r="H6544">
            <v>-308.75</v>
          </cell>
          <cell r="I6544">
            <v>2541.25</v>
          </cell>
        </row>
        <row r="6545">
          <cell r="A6545">
            <v>40004847</v>
          </cell>
          <cell r="B6545" t="str">
            <v>0</v>
          </cell>
          <cell r="C6545" t="str">
            <v>CIP1</v>
          </cell>
          <cell r="D6545" t="str">
            <v>M004</v>
          </cell>
          <cell r="E6545">
            <v>44173</v>
          </cell>
          <cell r="F6545" t="str">
            <v>Worker Chair</v>
          </cell>
          <cell r="G6545">
            <v>2850</v>
          </cell>
          <cell r="H6545">
            <v>-308.75</v>
          </cell>
          <cell r="I6545">
            <v>2541.25</v>
          </cell>
        </row>
        <row r="6546">
          <cell r="A6546">
            <v>40004848</v>
          </cell>
          <cell r="B6546" t="str">
            <v>0</v>
          </cell>
          <cell r="C6546" t="str">
            <v>CIP1</v>
          </cell>
          <cell r="D6546" t="str">
            <v>M004</v>
          </cell>
          <cell r="E6546">
            <v>44173</v>
          </cell>
          <cell r="F6546" t="str">
            <v>Worker Chair</v>
          </cell>
          <cell r="G6546">
            <v>2850</v>
          </cell>
          <cell r="H6546">
            <v>-308.75</v>
          </cell>
          <cell r="I6546">
            <v>2541.25</v>
          </cell>
        </row>
        <row r="6547">
          <cell r="A6547">
            <v>40004849</v>
          </cell>
          <cell r="B6547" t="str">
            <v>0</v>
          </cell>
          <cell r="C6547" t="str">
            <v>CIP1</v>
          </cell>
          <cell r="D6547" t="str">
            <v>M004</v>
          </cell>
          <cell r="E6547">
            <v>44173</v>
          </cell>
          <cell r="F6547" t="str">
            <v>Worker Chair</v>
          </cell>
          <cell r="G6547">
            <v>2850</v>
          </cell>
          <cell r="H6547">
            <v>-308.75</v>
          </cell>
          <cell r="I6547">
            <v>2541.25</v>
          </cell>
        </row>
        <row r="6548">
          <cell r="A6548">
            <v>40004850</v>
          </cell>
          <cell r="B6548" t="str">
            <v>0</v>
          </cell>
          <cell r="C6548" t="str">
            <v>CIP1</v>
          </cell>
          <cell r="D6548" t="str">
            <v>M004</v>
          </cell>
          <cell r="E6548">
            <v>44173</v>
          </cell>
          <cell r="F6548" t="str">
            <v>Worker Chair</v>
          </cell>
          <cell r="G6548">
            <v>2850</v>
          </cell>
          <cell r="H6548">
            <v>-308.75</v>
          </cell>
          <cell r="I6548">
            <v>2541.25</v>
          </cell>
        </row>
        <row r="6549">
          <cell r="A6549">
            <v>40004851</v>
          </cell>
          <cell r="B6549" t="str">
            <v>0</v>
          </cell>
          <cell r="C6549" t="str">
            <v>CIP1</v>
          </cell>
          <cell r="D6549" t="str">
            <v>M004</v>
          </cell>
          <cell r="E6549">
            <v>44173</v>
          </cell>
          <cell r="F6549" t="str">
            <v>Worker Chair</v>
          </cell>
          <cell r="G6549">
            <v>2850</v>
          </cell>
          <cell r="H6549">
            <v>-308.75</v>
          </cell>
          <cell r="I6549">
            <v>2541.25</v>
          </cell>
        </row>
        <row r="6550">
          <cell r="A6550">
            <v>40004852</v>
          </cell>
          <cell r="B6550" t="str">
            <v>0</v>
          </cell>
          <cell r="C6550" t="str">
            <v>CIP1</v>
          </cell>
          <cell r="D6550" t="str">
            <v>M004</v>
          </cell>
          <cell r="E6550">
            <v>44173</v>
          </cell>
          <cell r="F6550" t="str">
            <v>Worker Chair</v>
          </cell>
          <cell r="G6550">
            <v>2850</v>
          </cell>
          <cell r="H6550">
            <v>-308.75</v>
          </cell>
          <cell r="I6550">
            <v>2541.25</v>
          </cell>
        </row>
        <row r="6551">
          <cell r="A6551">
            <v>40004853</v>
          </cell>
          <cell r="B6551" t="str">
            <v>0</v>
          </cell>
          <cell r="C6551" t="str">
            <v>CIP1</v>
          </cell>
          <cell r="D6551" t="str">
            <v>M004</v>
          </cell>
          <cell r="E6551">
            <v>44173</v>
          </cell>
          <cell r="F6551" t="str">
            <v>Worker Chair</v>
          </cell>
          <cell r="G6551">
            <v>2850</v>
          </cell>
          <cell r="H6551">
            <v>-308.75</v>
          </cell>
          <cell r="I6551">
            <v>2541.25</v>
          </cell>
        </row>
        <row r="6552">
          <cell r="A6552">
            <v>40004854</v>
          </cell>
          <cell r="B6552" t="str">
            <v>0</v>
          </cell>
          <cell r="C6552" t="str">
            <v>CIP1</v>
          </cell>
          <cell r="D6552" t="str">
            <v>M004</v>
          </cell>
          <cell r="E6552">
            <v>44173</v>
          </cell>
          <cell r="F6552" t="str">
            <v>Worker Chair</v>
          </cell>
          <cell r="G6552">
            <v>2850</v>
          </cell>
          <cell r="H6552">
            <v>-308.75</v>
          </cell>
          <cell r="I6552">
            <v>2541.25</v>
          </cell>
        </row>
        <row r="6553">
          <cell r="A6553">
            <v>40004855</v>
          </cell>
          <cell r="B6553" t="str">
            <v>0</v>
          </cell>
          <cell r="C6553" t="str">
            <v>CIP1</v>
          </cell>
          <cell r="D6553" t="str">
            <v>M004</v>
          </cell>
          <cell r="E6553">
            <v>44173</v>
          </cell>
          <cell r="F6553" t="str">
            <v>Worker Chair</v>
          </cell>
          <cell r="G6553">
            <v>2850</v>
          </cell>
          <cell r="H6553">
            <v>-308.75</v>
          </cell>
          <cell r="I6553">
            <v>2541.25</v>
          </cell>
        </row>
        <row r="6554">
          <cell r="A6554">
            <v>40004856</v>
          </cell>
          <cell r="B6554" t="str">
            <v>0</v>
          </cell>
          <cell r="C6554" t="str">
            <v>CIP1</v>
          </cell>
          <cell r="D6554" t="str">
            <v>M004</v>
          </cell>
          <cell r="E6554">
            <v>44173</v>
          </cell>
          <cell r="F6554" t="str">
            <v>Worker Chair</v>
          </cell>
          <cell r="G6554">
            <v>2850</v>
          </cell>
          <cell r="H6554">
            <v>-308.75</v>
          </cell>
          <cell r="I6554">
            <v>2541.25</v>
          </cell>
        </row>
        <row r="6555">
          <cell r="A6555">
            <v>40004857</v>
          </cell>
          <cell r="B6555" t="str">
            <v>0</v>
          </cell>
          <cell r="C6555" t="str">
            <v>CIP1</v>
          </cell>
          <cell r="D6555" t="str">
            <v>M004</v>
          </cell>
          <cell r="E6555">
            <v>44173</v>
          </cell>
          <cell r="F6555" t="str">
            <v>Worker Chair</v>
          </cell>
          <cell r="G6555">
            <v>2850</v>
          </cell>
          <cell r="H6555">
            <v>-308.75</v>
          </cell>
          <cell r="I6555">
            <v>2541.25</v>
          </cell>
        </row>
        <row r="6556">
          <cell r="A6556">
            <v>40004858</v>
          </cell>
          <cell r="B6556" t="str">
            <v>0</v>
          </cell>
          <cell r="C6556" t="str">
            <v>CIP1</v>
          </cell>
          <cell r="D6556" t="str">
            <v>M004</v>
          </cell>
          <cell r="E6556">
            <v>44173</v>
          </cell>
          <cell r="F6556" t="str">
            <v>Worker Chair</v>
          </cell>
          <cell r="G6556">
            <v>2850</v>
          </cell>
          <cell r="H6556">
            <v>-308.75</v>
          </cell>
          <cell r="I6556">
            <v>2541.25</v>
          </cell>
        </row>
        <row r="6557">
          <cell r="A6557">
            <v>40004859</v>
          </cell>
          <cell r="B6557" t="str">
            <v>0</v>
          </cell>
          <cell r="C6557" t="str">
            <v>CIP1</v>
          </cell>
          <cell r="D6557" t="str">
            <v>M004</v>
          </cell>
          <cell r="E6557">
            <v>44173</v>
          </cell>
          <cell r="F6557" t="str">
            <v>Worker Chair</v>
          </cell>
          <cell r="G6557">
            <v>2850</v>
          </cell>
          <cell r="H6557">
            <v>-308.75</v>
          </cell>
          <cell r="I6557">
            <v>2541.25</v>
          </cell>
        </row>
        <row r="6558">
          <cell r="A6558">
            <v>40004860</v>
          </cell>
          <cell r="B6558" t="str">
            <v>0</v>
          </cell>
          <cell r="C6558" t="str">
            <v>CIP1</v>
          </cell>
          <cell r="D6558" t="str">
            <v>M004</v>
          </cell>
          <cell r="E6558">
            <v>44173</v>
          </cell>
          <cell r="F6558" t="str">
            <v>Worker Chair</v>
          </cell>
          <cell r="G6558">
            <v>2850</v>
          </cell>
          <cell r="H6558">
            <v>-308.75</v>
          </cell>
          <cell r="I6558">
            <v>2541.25</v>
          </cell>
        </row>
        <row r="6559">
          <cell r="A6559">
            <v>40004861</v>
          </cell>
          <cell r="B6559" t="str">
            <v>0</v>
          </cell>
          <cell r="C6559" t="str">
            <v>CIP1</v>
          </cell>
          <cell r="D6559" t="str">
            <v>M004</v>
          </cell>
          <cell r="E6559">
            <v>44173</v>
          </cell>
          <cell r="F6559" t="str">
            <v>Worker Chair</v>
          </cell>
          <cell r="G6559">
            <v>2850</v>
          </cell>
          <cell r="H6559">
            <v>-308.75</v>
          </cell>
          <cell r="I6559">
            <v>2541.25</v>
          </cell>
        </row>
        <row r="6560">
          <cell r="A6560">
            <v>40004862</v>
          </cell>
          <cell r="B6560" t="str">
            <v>0</v>
          </cell>
          <cell r="C6560" t="str">
            <v>CIP1</v>
          </cell>
          <cell r="D6560" t="str">
            <v>M004</v>
          </cell>
          <cell r="E6560">
            <v>44173</v>
          </cell>
          <cell r="F6560" t="str">
            <v>Worker Chair</v>
          </cell>
          <cell r="G6560">
            <v>2850</v>
          </cell>
          <cell r="H6560">
            <v>-308.75</v>
          </cell>
          <cell r="I6560">
            <v>2541.25</v>
          </cell>
        </row>
        <row r="6561">
          <cell r="A6561">
            <v>40004863</v>
          </cell>
          <cell r="B6561" t="str">
            <v>0</v>
          </cell>
          <cell r="C6561" t="str">
            <v>CIP1</v>
          </cell>
          <cell r="D6561" t="str">
            <v>M004</v>
          </cell>
          <cell r="E6561">
            <v>44173</v>
          </cell>
          <cell r="F6561" t="str">
            <v>Worker Chair</v>
          </cell>
          <cell r="G6561">
            <v>2850</v>
          </cell>
          <cell r="H6561">
            <v>-308.75</v>
          </cell>
          <cell r="I6561">
            <v>2541.25</v>
          </cell>
        </row>
        <row r="6562">
          <cell r="A6562">
            <v>40004864</v>
          </cell>
          <cell r="B6562" t="str">
            <v>0</v>
          </cell>
          <cell r="C6562" t="str">
            <v>CIP1</v>
          </cell>
          <cell r="D6562" t="str">
            <v>M004</v>
          </cell>
          <cell r="E6562">
            <v>44173</v>
          </cell>
          <cell r="F6562" t="str">
            <v>Worker Chair</v>
          </cell>
          <cell r="G6562">
            <v>2850</v>
          </cell>
          <cell r="H6562">
            <v>-308.75</v>
          </cell>
          <cell r="I6562">
            <v>2541.25</v>
          </cell>
        </row>
        <row r="6563">
          <cell r="A6563">
            <v>40004865</v>
          </cell>
          <cell r="B6563" t="str">
            <v>0</v>
          </cell>
          <cell r="C6563" t="str">
            <v>CIP1</v>
          </cell>
          <cell r="D6563" t="str">
            <v>M004</v>
          </cell>
          <cell r="E6563">
            <v>44173</v>
          </cell>
          <cell r="F6563" t="str">
            <v>Worker Chair</v>
          </cell>
          <cell r="G6563">
            <v>2850</v>
          </cell>
          <cell r="H6563">
            <v>-308.75</v>
          </cell>
          <cell r="I6563">
            <v>2541.25</v>
          </cell>
        </row>
        <row r="6564">
          <cell r="A6564">
            <v>40004866</v>
          </cell>
          <cell r="B6564" t="str">
            <v>0</v>
          </cell>
          <cell r="C6564" t="str">
            <v>CIP1</v>
          </cell>
          <cell r="D6564" t="str">
            <v>M004</v>
          </cell>
          <cell r="E6564">
            <v>44173</v>
          </cell>
          <cell r="F6564" t="str">
            <v>Worker Chair</v>
          </cell>
          <cell r="G6564">
            <v>2850</v>
          </cell>
          <cell r="H6564">
            <v>-308.75</v>
          </cell>
          <cell r="I6564">
            <v>2541.25</v>
          </cell>
        </row>
        <row r="6565">
          <cell r="A6565">
            <v>40004867</v>
          </cell>
          <cell r="B6565" t="str">
            <v>0</v>
          </cell>
          <cell r="C6565" t="str">
            <v>CIP1</v>
          </cell>
          <cell r="D6565" t="str">
            <v>M004</v>
          </cell>
          <cell r="E6565">
            <v>44173</v>
          </cell>
          <cell r="F6565" t="str">
            <v>Worker Chair</v>
          </cell>
          <cell r="G6565">
            <v>2850</v>
          </cell>
          <cell r="H6565">
            <v>-308.75</v>
          </cell>
          <cell r="I6565">
            <v>2541.25</v>
          </cell>
        </row>
        <row r="6566">
          <cell r="A6566">
            <v>40004868</v>
          </cell>
          <cell r="B6566" t="str">
            <v>0</v>
          </cell>
          <cell r="C6566" t="str">
            <v>CIP1</v>
          </cell>
          <cell r="D6566" t="str">
            <v>M004</v>
          </cell>
          <cell r="E6566">
            <v>44173</v>
          </cell>
          <cell r="F6566" t="str">
            <v>Worker Chair</v>
          </cell>
          <cell r="G6566">
            <v>2850</v>
          </cell>
          <cell r="H6566">
            <v>-308.75</v>
          </cell>
          <cell r="I6566">
            <v>2541.25</v>
          </cell>
        </row>
        <row r="6567">
          <cell r="A6567">
            <v>40004869</v>
          </cell>
          <cell r="B6567" t="str">
            <v>0</v>
          </cell>
          <cell r="C6567" t="str">
            <v>CIP1</v>
          </cell>
          <cell r="D6567" t="str">
            <v>M004</v>
          </cell>
          <cell r="E6567">
            <v>44173</v>
          </cell>
          <cell r="F6567" t="str">
            <v>Worker Chair</v>
          </cell>
          <cell r="G6567">
            <v>2850</v>
          </cell>
          <cell r="H6567">
            <v>-308.75</v>
          </cell>
          <cell r="I6567">
            <v>2541.25</v>
          </cell>
        </row>
        <row r="6568">
          <cell r="A6568">
            <v>40004870</v>
          </cell>
          <cell r="B6568" t="str">
            <v>0</v>
          </cell>
          <cell r="C6568" t="str">
            <v>CIP1</v>
          </cell>
          <cell r="D6568" t="str">
            <v>M004</v>
          </cell>
          <cell r="E6568">
            <v>44173</v>
          </cell>
          <cell r="F6568" t="str">
            <v>Worker Chair</v>
          </cell>
          <cell r="G6568">
            <v>2850</v>
          </cell>
          <cell r="H6568">
            <v>-308.75</v>
          </cell>
          <cell r="I6568">
            <v>2541.25</v>
          </cell>
        </row>
        <row r="6569">
          <cell r="A6569">
            <v>40004871</v>
          </cell>
          <cell r="B6569" t="str">
            <v>0</v>
          </cell>
          <cell r="C6569" t="str">
            <v>CIP1</v>
          </cell>
          <cell r="D6569" t="str">
            <v>M004</v>
          </cell>
          <cell r="E6569">
            <v>44173</v>
          </cell>
          <cell r="F6569" t="str">
            <v>Worker Chair</v>
          </cell>
          <cell r="G6569">
            <v>2850</v>
          </cell>
          <cell r="H6569">
            <v>-308.75</v>
          </cell>
          <cell r="I6569">
            <v>2541.25</v>
          </cell>
        </row>
        <row r="6570">
          <cell r="A6570">
            <v>40004872</v>
          </cell>
          <cell r="B6570" t="str">
            <v>0</v>
          </cell>
          <cell r="C6570" t="str">
            <v>CIP1</v>
          </cell>
          <cell r="D6570" t="str">
            <v>M004</v>
          </cell>
          <cell r="E6570">
            <v>44173</v>
          </cell>
          <cell r="F6570" t="str">
            <v>Worker Chair</v>
          </cell>
          <cell r="G6570">
            <v>2850</v>
          </cell>
          <cell r="H6570">
            <v>-308.75</v>
          </cell>
          <cell r="I6570">
            <v>2541.25</v>
          </cell>
        </row>
        <row r="6571">
          <cell r="A6571">
            <v>40004873</v>
          </cell>
          <cell r="B6571" t="str">
            <v>0</v>
          </cell>
          <cell r="C6571" t="str">
            <v>CIP1</v>
          </cell>
          <cell r="D6571" t="str">
            <v>M004</v>
          </cell>
          <cell r="E6571">
            <v>44173</v>
          </cell>
          <cell r="F6571" t="str">
            <v>Worker Chair</v>
          </cell>
          <cell r="G6571">
            <v>2850</v>
          </cell>
          <cell r="H6571">
            <v>-308.75</v>
          </cell>
          <cell r="I6571">
            <v>2541.25</v>
          </cell>
        </row>
        <row r="6572">
          <cell r="A6572">
            <v>40004874</v>
          </cell>
          <cell r="B6572" t="str">
            <v>0</v>
          </cell>
          <cell r="C6572" t="str">
            <v>CIP1</v>
          </cell>
          <cell r="D6572" t="str">
            <v>M004</v>
          </cell>
          <cell r="E6572">
            <v>44173</v>
          </cell>
          <cell r="F6572" t="str">
            <v>Worker Chair</v>
          </cell>
          <cell r="G6572">
            <v>2850</v>
          </cell>
          <cell r="H6572">
            <v>-308.75</v>
          </cell>
          <cell r="I6572">
            <v>2541.25</v>
          </cell>
        </row>
        <row r="6573">
          <cell r="A6573">
            <v>40004875</v>
          </cell>
          <cell r="B6573" t="str">
            <v>0</v>
          </cell>
          <cell r="C6573" t="str">
            <v>CIP1</v>
          </cell>
          <cell r="D6573" t="str">
            <v>M004</v>
          </cell>
          <cell r="E6573">
            <v>44173</v>
          </cell>
          <cell r="F6573" t="str">
            <v>Worker Chair</v>
          </cell>
          <cell r="G6573">
            <v>2850</v>
          </cell>
          <cell r="H6573">
            <v>-308.75</v>
          </cell>
          <cell r="I6573">
            <v>2541.25</v>
          </cell>
        </row>
        <row r="6574">
          <cell r="A6574">
            <v>40004876</v>
          </cell>
          <cell r="B6574" t="str">
            <v>0</v>
          </cell>
          <cell r="C6574" t="str">
            <v>CIP1</v>
          </cell>
          <cell r="D6574" t="str">
            <v>M004</v>
          </cell>
          <cell r="E6574">
            <v>44173</v>
          </cell>
          <cell r="F6574" t="str">
            <v>Worker Chair</v>
          </cell>
          <cell r="G6574">
            <v>2850</v>
          </cell>
          <cell r="H6574">
            <v>-308.75</v>
          </cell>
          <cell r="I6574">
            <v>2541.25</v>
          </cell>
        </row>
        <row r="6575">
          <cell r="A6575">
            <v>40004877</v>
          </cell>
          <cell r="B6575" t="str">
            <v>0</v>
          </cell>
          <cell r="C6575" t="str">
            <v>CIP1</v>
          </cell>
          <cell r="D6575" t="str">
            <v>M004</v>
          </cell>
          <cell r="E6575">
            <v>44173</v>
          </cell>
          <cell r="F6575" t="str">
            <v>Worker Chair</v>
          </cell>
          <cell r="G6575">
            <v>2850</v>
          </cell>
          <cell r="H6575">
            <v>-308.75</v>
          </cell>
          <cell r="I6575">
            <v>2541.25</v>
          </cell>
        </row>
        <row r="6576">
          <cell r="A6576">
            <v>40004878</v>
          </cell>
          <cell r="B6576" t="str">
            <v>0</v>
          </cell>
          <cell r="C6576" t="str">
            <v>CIP1</v>
          </cell>
          <cell r="D6576" t="str">
            <v>M004</v>
          </cell>
          <cell r="E6576">
            <v>44173</v>
          </cell>
          <cell r="F6576" t="str">
            <v>Worker Chair</v>
          </cell>
          <cell r="G6576">
            <v>2850</v>
          </cell>
          <cell r="H6576">
            <v>-308.75</v>
          </cell>
          <cell r="I6576">
            <v>2541.25</v>
          </cell>
        </row>
        <row r="6577">
          <cell r="A6577">
            <v>40004879</v>
          </cell>
          <cell r="B6577" t="str">
            <v>0</v>
          </cell>
          <cell r="C6577" t="str">
            <v>CIP1</v>
          </cell>
          <cell r="D6577" t="str">
            <v>M004</v>
          </cell>
          <cell r="E6577">
            <v>44173</v>
          </cell>
          <cell r="F6577" t="str">
            <v>Worker Chair</v>
          </cell>
          <cell r="G6577">
            <v>2850</v>
          </cell>
          <cell r="H6577">
            <v>-308.75</v>
          </cell>
          <cell r="I6577">
            <v>2541.25</v>
          </cell>
        </row>
        <row r="6578">
          <cell r="A6578">
            <v>40004880</v>
          </cell>
          <cell r="B6578" t="str">
            <v>0</v>
          </cell>
          <cell r="C6578" t="str">
            <v>CIP1</v>
          </cell>
          <cell r="D6578" t="str">
            <v>M004</v>
          </cell>
          <cell r="E6578">
            <v>44173</v>
          </cell>
          <cell r="F6578" t="str">
            <v>Worker Chair</v>
          </cell>
          <cell r="G6578">
            <v>2850</v>
          </cell>
          <cell r="H6578">
            <v>-308.75</v>
          </cell>
          <cell r="I6578">
            <v>2541.25</v>
          </cell>
        </row>
        <row r="6579">
          <cell r="A6579">
            <v>40004881</v>
          </cell>
          <cell r="B6579" t="str">
            <v>0</v>
          </cell>
          <cell r="C6579" t="str">
            <v>CIP1</v>
          </cell>
          <cell r="D6579" t="str">
            <v>M004</v>
          </cell>
          <cell r="E6579">
            <v>44173</v>
          </cell>
          <cell r="F6579" t="str">
            <v>Worker Chair</v>
          </cell>
          <cell r="G6579">
            <v>2850</v>
          </cell>
          <cell r="H6579">
            <v>-308.75</v>
          </cell>
          <cell r="I6579">
            <v>2541.25</v>
          </cell>
        </row>
        <row r="6580">
          <cell r="A6580">
            <v>40004882</v>
          </cell>
          <cell r="B6580" t="str">
            <v>0</v>
          </cell>
          <cell r="C6580" t="str">
            <v>CIP1</v>
          </cell>
          <cell r="D6580" t="str">
            <v>M004</v>
          </cell>
          <cell r="E6580">
            <v>44173</v>
          </cell>
          <cell r="F6580" t="str">
            <v>Worker Chair</v>
          </cell>
          <cell r="G6580">
            <v>2850</v>
          </cell>
          <cell r="H6580">
            <v>-308.75</v>
          </cell>
          <cell r="I6580">
            <v>2541.25</v>
          </cell>
        </row>
        <row r="6581">
          <cell r="A6581">
            <v>40004883</v>
          </cell>
          <cell r="B6581" t="str">
            <v>0</v>
          </cell>
          <cell r="C6581" t="str">
            <v>CIP1</v>
          </cell>
          <cell r="D6581" t="str">
            <v>M004</v>
          </cell>
          <cell r="E6581">
            <v>44173</v>
          </cell>
          <cell r="F6581" t="str">
            <v>Worker Chair</v>
          </cell>
          <cell r="G6581">
            <v>2850</v>
          </cell>
          <cell r="H6581">
            <v>-308.75</v>
          </cell>
          <cell r="I6581">
            <v>2541.25</v>
          </cell>
        </row>
        <row r="6582">
          <cell r="A6582">
            <v>40004884</v>
          </cell>
          <cell r="B6582" t="str">
            <v>0</v>
          </cell>
          <cell r="C6582" t="str">
            <v>CIP1</v>
          </cell>
          <cell r="D6582" t="str">
            <v>M004</v>
          </cell>
          <cell r="E6582">
            <v>44173</v>
          </cell>
          <cell r="F6582" t="str">
            <v>Worker Chair</v>
          </cell>
          <cell r="G6582">
            <v>2850</v>
          </cell>
          <cell r="H6582">
            <v>-308.75</v>
          </cell>
          <cell r="I6582">
            <v>2541.25</v>
          </cell>
        </row>
        <row r="6583">
          <cell r="A6583">
            <v>40004885</v>
          </cell>
          <cell r="B6583" t="str">
            <v>0</v>
          </cell>
          <cell r="C6583" t="str">
            <v>CIP1</v>
          </cell>
          <cell r="D6583" t="str">
            <v>M004</v>
          </cell>
          <cell r="E6583">
            <v>44173</v>
          </cell>
          <cell r="F6583" t="str">
            <v>Worker Chair</v>
          </cell>
          <cell r="G6583">
            <v>2850</v>
          </cell>
          <cell r="H6583">
            <v>-308.75</v>
          </cell>
          <cell r="I6583">
            <v>2541.25</v>
          </cell>
        </row>
        <row r="6584">
          <cell r="A6584">
            <v>40004886</v>
          </cell>
          <cell r="B6584" t="str">
            <v>0</v>
          </cell>
          <cell r="C6584" t="str">
            <v>CIP1</v>
          </cell>
          <cell r="D6584" t="str">
            <v>M004</v>
          </cell>
          <cell r="E6584">
            <v>44173</v>
          </cell>
          <cell r="F6584" t="str">
            <v>Worker Chair</v>
          </cell>
          <cell r="G6584">
            <v>2850</v>
          </cell>
          <cell r="H6584">
            <v>-308.75</v>
          </cell>
          <cell r="I6584">
            <v>2541.25</v>
          </cell>
        </row>
        <row r="6585">
          <cell r="A6585">
            <v>40004887</v>
          </cell>
          <cell r="B6585" t="str">
            <v>0</v>
          </cell>
          <cell r="C6585" t="str">
            <v>CIP1</v>
          </cell>
          <cell r="D6585" t="str">
            <v>M004</v>
          </cell>
          <cell r="E6585">
            <v>44173</v>
          </cell>
          <cell r="F6585" t="str">
            <v>Worker Chair</v>
          </cell>
          <cell r="G6585">
            <v>2850</v>
          </cell>
          <cell r="H6585">
            <v>-308.75</v>
          </cell>
          <cell r="I6585">
            <v>2541.25</v>
          </cell>
        </row>
        <row r="6586">
          <cell r="A6586">
            <v>40004888</v>
          </cell>
          <cell r="B6586" t="str">
            <v>0</v>
          </cell>
          <cell r="C6586" t="str">
            <v>CIP1</v>
          </cell>
          <cell r="D6586" t="str">
            <v>M004</v>
          </cell>
          <cell r="E6586">
            <v>44173</v>
          </cell>
          <cell r="F6586" t="str">
            <v>Worker Chair</v>
          </cell>
          <cell r="G6586">
            <v>2850</v>
          </cell>
          <cell r="H6586">
            <v>-308.75</v>
          </cell>
          <cell r="I6586">
            <v>2541.25</v>
          </cell>
        </row>
        <row r="6587">
          <cell r="A6587">
            <v>40004889</v>
          </cell>
          <cell r="B6587" t="str">
            <v>0</v>
          </cell>
          <cell r="C6587" t="str">
            <v>CIP1</v>
          </cell>
          <cell r="D6587" t="str">
            <v>M004</v>
          </cell>
          <cell r="E6587">
            <v>44173</v>
          </cell>
          <cell r="F6587" t="str">
            <v>Worker Chair</v>
          </cell>
          <cell r="G6587">
            <v>2850</v>
          </cell>
          <cell r="H6587">
            <v>-308.75</v>
          </cell>
          <cell r="I6587">
            <v>2541.25</v>
          </cell>
        </row>
        <row r="6588">
          <cell r="A6588">
            <v>40004890</v>
          </cell>
          <cell r="B6588" t="str">
            <v>0</v>
          </cell>
          <cell r="C6588" t="str">
            <v>CIP1</v>
          </cell>
          <cell r="D6588" t="str">
            <v>M004</v>
          </cell>
          <cell r="E6588">
            <v>44173</v>
          </cell>
          <cell r="F6588" t="str">
            <v>Worker Chair</v>
          </cell>
          <cell r="G6588">
            <v>2850</v>
          </cell>
          <cell r="H6588">
            <v>-308.75</v>
          </cell>
          <cell r="I6588">
            <v>2541.25</v>
          </cell>
        </row>
        <row r="6589">
          <cell r="A6589">
            <v>40004891</v>
          </cell>
          <cell r="B6589" t="str">
            <v>0</v>
          </cell>
          <cell r="C6589" t="str">
            <v>CIP1</v>
          </cell>
          <cell r="D6589" t="str">
            <v>M004</v>
          </cell>
          <cell r="E6589">
            <v>44173</v>
          </cell>
          <cell r="F6589" t="str">
            <v>Worker Chair</v>
          </cell>
          <cell r="G6589">
            <v>2850</v>
          </cell>
          <cell r="H6589">
            <v>-308.75</v>
          </cell>
          <cell r="I6589">
            <v>2541.25</v>
          </cell>
        </row>
        <row r="6590">
          <cell r="A6590">
            <v>40004892</v>
          </cell>
          <cell r="B6590" t="str">
            <v>0</v>
          </cell>
          <cell r="C6590" t="str">
            <v>CIP1</v>
          </cell>
          <cell r="D6590" t="str">
            <v>M004</v>
          </cell>
          <cell r="E6590">
            <v>44173</v>
          </cell>
          <cell r="F6590" t="str">
            <v>Worker Chair</v>
          </cell>
          <cell r="G6590">
            <v>2850</v>
          </cell>
          <cell r="H6590">
            <v>-308.75</v>
          </cell>
          <cell r="I6590">
            <v>2541.25</v>
          </cell>
        </row>
        <row r="6591">
          <cell r="A6591">
            <v>40004893</v>
          </cell>
          <cell r="B6591" t="str">
            <v>0</v>
          </cell>
          <cell r="C6591" t="str">
            <v>CIP1</v>
          </cell>
          <cell r="D6591" t="str">
            <v>M004</v>
          </cell>
          <cell r="E6591">
            <v>44173</v>
          </cell>
          <cell r="F6591" t="str">
            <v>Worker Chair</v>
          </cell>
          <cell r="G6591">
            <v>2850</v>
          </cell>
          <cell r="H6591">
            <v>-308.75</v>
          </cell>
          <cell r="I6591">
            <v>2541.25</v>
          </cell>
        </row>
        <row r="6592">
          <cell r="A6592">
            <v>40004894</v>
          </cell>
          <cell r="B6592" t="str">
            <v>0</v>
          </cell>
          <cell r="C6592" t="str">
            <v>CIP1</v>
          </cell>
          <cell r="D6592" t="str">
            <v>M004</v>
          </cell>
          <cell r="E6592">
            <v>44173</v>
          </cell>
          <cell r="F6592" t="str">
            <v>Worker Chair</v>
          </cell>
          <cell r="G6592">
            <v>2850</v>
          </cell>
          <cell r="H6592">
            <v>-308.75</v>
          </cell>
          <cell r="I6592">
            <v>2541.25</v>
          </cell>
        </row>
        <row r="6593">
          <cell r="A6593">
            <v>40004895</v>
          </cell>
          <cell r="B6593" t="str">
            <v>0</v>
          </cell>
          <cell r="C6593" t="str">
            <v>CIP1</v>
          </cell>
          <cell r="D6593" t="str">
            <v>M004</v>
          </cell>
          <cell r="E6593">
            <v>44173</v>
          </cell>
          <cell r="F6593" t="str">
            <v>Worker Chair</v>
          </cell>
          <cell r="G6593">
            <v>2850</v>
          </cell>
          <cell r="H6593">
            <v>-308.75</v>
          </cell>
          <cell r="I6593">
            <v>2541.25</v>
          </cell>
        </row>
        <row r="6594">
          <cell r="A6594">
            <v>40004896</v>
          </cell>
          <cell r="B6594" t="str">
            <v>0</v>
          </cell>
          <cell r="C6594" t="str">
            <v>CIP1</v>
          </cell>
          <cell r="D6594" t="str">
            <v>M004</v>
          </cell>
          <cell r="E6594">
            <v>44173</v>
          </cell>
          <cell r="F6594" t="str">
            <v>Worker Chair</v>
          </cell>
          <cell r="G6594">
            <v>2850</v>
          </cell>
          <cell r="H6594">
            <v>-308.75</v>
          </cell>
          <cell r="I6594">
            <v>2541.25</v>
          </cell>
        </row>
        <row r="6595">
          <cell r="A6595">
            <v>40004897</v>
          </cell>
          <cell r="B6595" t="str">
            <v>0</v>
          </cell>
          <cell r="C6595" t="str">
            <v>CIP1</v>
          </cell>
          <cell r="D6595" t="str">
            <v>M004</v>
          </cell>
          <cell r="E6595">
            <v>44173</v>
          </cell>
          <cell r="F6595" t="str">
            <v>Worker Chair</v>
          </cell>
          <cell r="G6595">
            <v>2850</v>
          </cell>
          <cell r="H6595">
            <v>-308.75</v>
          </cell>
          <cell r="I6595">
            <v>2541.25</v>
          </cell>
        </row>
        <row r="6596">
          <cell r="A6596">
            <v>40004898</v>
          </cell>
          <cell r="B6596" t="str">
            <v>0</v>
          </cell>
          <cell r="C6596" t="str">
            <v>CIP1</v>
          </cell>
          <cell r="D6596" t="str">
            <v>M004</v>
          </cell>
          <cell r="E6596">
            <v>44173</v>
          </cell>
          <cell r="F6596" t="str">
            <v>Worker Chair</v>
          </cell>
          <cell r="G6596">
            <v>2850</v>
          </cell>
          <cell r="H6596">
            <v>-308.75</v>
          </cell>
          <cell r="I6596">
            <v>2541.25</v>
          </cell>
        </row>
        <row r="6597">
          <cell r="A6597">
            <v>40004899</v>
          </cell>
          <cell r="B6597" t="str">
            <v>0</v>
          </cell>
          <cell r="C6597" t="str">
            <v>CIP1</v>
          </cell>
          <cell r="D6597" t="str">
            <v>M004</v>
          </cell>
          <cell r="E6597">
            <v>44173</v>
          </cell>
          <cell r="F6597" t="str">
            <v>Worker Chair</v>
          </cell>
          <cell r="G6597">
            <v>2850</v>
          </cell>
          <cell r="H6597">
            <v>-308.75</v>
          </cell>
          <cell r="I6597">
            <v>2541.25</v>
          </cell>
        </row>
        <row r="6598">
          <cell r="A6598">
            <v>40004900</v>
          </cell>
          <cell r="B6598" t="str">
            <v>0</v>
          </cell>
          <cell r="C6598" t="str">
            <v>CIP1</v>
          </cell>
          <cell r="D6598" t="str">
            <v>M004</v>
          </cell>
          <cell r="E6598">
            <v>44173</v>
          </cell>
          <cell r="F6598" t="str">
            <v>Worker Chair</v>
          </cell>
          <cell r="G6598">
            <v>2850</v>
          </cell>
          <cell r="H6598">
            <v>-308.75</v>
          </cell>
          <cell r="I6598">
            <v>2541.25</v>
          </cell>
        </row>
        <row r="6599">
          <cell r="A6599">
            <v>40004901</v>
          </cell>
          <cell r="B6599" t="str">
            <v>0</v>
          </cell>
          <cell r="C6599" t="str">
            <v>CIP1</v>
          </cell>
          <cell r="D6599" t="str">
            <v>M004</v>
          </cell>
          <cell r="E6599">
            <v>44173</v>
          </cell>
          <cell r="F6599" t="str">
            <v>Worker Chair</v>
          </cell>
          <cell r="G6599">
            <v>2850</v>
          </cell>
          <cell r="H6599">
            <v>-308.75</v>
          </cell>
          <cell r="I6599">
            <v>2541.25</v>
          </cell>
        </row>
        <row r="6600">
          <cell r="A6600">
            <v>40004902</v>
          </cell>
          <cell r="B6600" t="str">
            <v>0</v>
          </cell>
          <cell r="C6600" t="str">
            <v>CIP1</v>
          </cell>
          <cell r="D6600" t="str">
            <v>M004</v>
          </cell>
          <cell r="E6600">
            <v>44173</v>
          </cell>
          <cell r="F6600" t="str">
            <v>Worker Chair</v>
          </cell>
          <cell r="G6600">
            <v>2850</v>
          </cell>
          <cell r="H6600">
            <v>-308.75</v>
          </cell>
          <cell r="I6600">
            <v>2541.25</v>
          </cell>
        </row>
        <row r="6601">
          <cell r="A6601">
            <v>40004903</v>
          </cell>
          <cell r="B6601" t="str">
            <v>0</v>
          </cell>
          <cell r="C6601" t="str">
            <v>CIP1</v>
          </cell>
          <cell r="D6601" t="str">
            <v>M004</v>
          </cell>
          <cell r="E6601">
            <v>44173</v>
          </cell>
          <cell r="F6601" t="str">
            <v>Worker Chair</v>
          </cell>
          <cell r="G6601">
            <v>2850</v>
          </cell>
          <cell r="H6601">
            <v>-308.75</v>
          </cell>
          <cell r="I6601">
            <v>2541.25</v>
          </cell>
        </row>
        <row r="6602">
          <cell r="A6602">
            <v>40004904</v>
          </cell>
          <cell r="B6602" t="str">
            <v>0</v>
          </cell>
          <cell r="C6602" t="str">
            <v>CIP1</v>
          </cell>
          <cell r="D6602" t="str">
            <v>M004</v>
          </cell>
          <cell r="E6602">
            <v>44173</v>
          </cell>
          <cell r="F6602" t="str">
            <v>Worker Chair</v>
          </cell>
          <cell r="G6602">
            <v>2850</v>
          </cell>
          <cell r="H6602">
            <v>-308.75</v>
          </cell>
          <cell r="I6602">
            <v>2541.25</v>
          </cell>
        </row>
        <row r="6603">
          <cell r="A6603">
            <v>40004905</v>
          </cell>
          <cell r="B6603" t="str">
            <v>0</v>
          </cell>
          <cell r="C6603" t="str">
            <v>CIP1</v>
          </cell>
          <cell r="D6603" t="str">
            <v>M004</v>
          </cell>
          <cell r="E6603">
            <v>44173</v>
          </cell>
          <cell r="F6603" t="str">
            <v>Worker Chair</v>
          </cell>
          <cell r="G6603">
            <v>2850</v>
          </cell>
          <cell r="H6603">
            <v>-308.75</v>
          </cell>
          <cell r="I6603">
            <v>2541.25</v>
          </cell>
        </row>
        <row r="6604">
          <cell r="A6604">
            <v>40004906</v>
          </cell>
          <cell r="B6604" t="str">
            <v>0</v>
          </cell>
          <cell r="C6604" t="str">
            <v>CIP1</v>
          </cell>
          <cell r="D6604" t="str">
            <v>M004</v>
          </cell>
          <cell r="E6604">
            <v>44173</v>
          </cell>
          <cell r="F6604" t="str">
            <v>Worker Chair</v>
          </cell>
          <cell r="G6604">
            <v>2850</v>
          </cell>
          <cell r="H6604">
            <v>-308.75</v>
          </cell>
          <cell r="I6604">
            <v>2541.25</v>
          </cell>
        </row>
        <row r="6605">
          <cell r="A6605">
            <v>40004907</v>
          </cell>
          <cell r="B6605" t="str">
            <v>0</v>
          </cell>
          <cell r="C6605" t="str">
            <v>CIP1</v>
          </cell>
          <cell r="D6605" t="str">
            <v>M004</v>
          </cell>
          <cell r="E6605">
            <v>44173</v>
          </cell>
          <cell r="F6605" t="str">
            <v>Worker Chair</v>
          </cell>
          <cell r="G6605">
            <v>2850</v>
          </cell>
          <cell r="H6605">
            <v>-308.75</v>
          </cell>
          <cell r="I6605">
            <v>2541.25</v>
          </cell>
        </row>
        <row r="6606">
          <cell r="A6606">
            <v>40004908</v>
          </cell>
          <cell r="B6606" t="str">
            <v>0</v>
          </cell>
          <cell r="C6606" t="str">
            <v>CIP1</v>
          </cell>
          <cell r="D6606" t="str">
            <v>M004</v>
          </cell>
          <cell r="E6606">
            <v>44173</v>
          </cell>
          <cell r="F6606" t="str">
            <v>Worker Chair</v>
          </cell>
          <cell r="G6606">
            <v>2850</v>
          </cell>
          <cell r="H6606">
            <v>-308.75</v>
          </cell>
          <cell r="I6606">
            <v>2541.25</v>
          </cell>
        </row>
        <row r="6607">
          <cell r="A6607">
            <v>40004909</v>
          </cell>
          <cell r="B6607" t="str">
            <v>0</v>
          </cell>
          <cell r="C6607" t="str">
            <v>CIP1</v>
          </cell>
          <cell r="D6607" t="str">
            <v>M004</v>
          </cell>
          <cell r="E6607">
            <v>44173</v>
          </cell>
          <cell r="F6607" t="str">
            <v>Worker Chair</v>
          </cell>
          <cell r="G6607">
            <v>2850</v>
          </cell>
          <cell r="H6607">
            <v>-308.75</v>
          </cell>
          <cell r="I6607">
            <v>2541.25</v>
          </cell>
        </row>
        <row r="6608">
          <cell r="A6608">
            <v>40004910</v>
          </cell>
          <cell r="B6608" t="str">
            <v>0</v>
          </cell>
          <cell r="C6608" t="str">
            <v>CIP1</v>
          </cell>
          <cell r="D6608" t="str">
            <v>M004</v>
          </cell>
          <cell r="E6608">
            <v>44173</v>
          </cell>
          <cell r="F6608" t="str">
            <v>Worker Chair</v>
          </cell>
          <cell r="G6608">
            <v>2850</v>
          </cell>
          <cell r="H6608">
            <v>-308.75</v>
          </cell>
          <cell r="I6608">
            <v>2541.25</v>
          </cell>
        </row>
        <row r="6609">
          <cell r="A6609">
            <v>40004911</v>
          </cell>
          <cell r="B6609" t="str">
            <v>0</v>
          </cell>
          <cell r="C6609" t="str">
            <v>CIP1</v>
          </cell>
          <cell r="D6609" t="str">
            <v>M004</v>
          </cell>
          <cell r="E6609">
            <v>44173</v>
          </cell>
          <cell r="F6609" t="str">
            <v>Worker Chair</v>
          </cell>
          <cell r="G6609">
            <v>2850</v>
          </cell>
          <cell r="H6609">
            <v>-308.75</v>
          </cell>
          <cell r="I6609">
            <v>2541.25</v>
          </cell>
        </row>
        <row r="6610">
          <cell r="A6610">
            <v>40004912</v>
          </cell>
          <cell r="B6610" t="str">
            <v>0</v>
          </cell>
          <cell r="C6610" t="str">
            <v>CIP1</v>
          </cell>
          <cell r="D6610" t="str">
            <v>M004</v>
          </cell>
          <cell r="E6610">
            <v>44173</v>
          </cell>
          <cell r="F6610" t="str">
            <v>Worker Chair</v>
          </cell>
          <cell r="G6610">
            <v>2850</v>
          </cell>
          <cell r="H6610">
            <v>-308.75</v>
          </cell>
          <cell r="I6610">
            <v>2541.25</v>
          </cell>
        </row>
        <row r="6611">
          <cell r="A6611">
            <v>40004913</v>
          </cell>
          <cell r="B6611" t="str">
            <v>0</v>
          </cell>
          <cell r="C6611" t="str">
            <v>CIP1</v>
          </cell>
          <cell r="D6611" t="str">
            <v>M004</v>
          </cell>
          <cell r="E6611">
            <v>44173</v>
          </cell>
          <cell r="F6611" t="str">
            <v>Worker Chair</v>
          </cell>
          <cell r="G6611">
            <v>2850</v>
          </cell>
          <cell r="H6611">
            <v>-308.75</v>
          </cell>
          <cell r="I6611">
            <v>2541.25</v>
          </cell>
        </row>
        <row r="6612">
          <cell r="A6612">
            <v>40004914</v>
          </cell>
          <cell r="B6612" t="str">
            <v>0</v>
          </cell>
          <cell r="C6612" t="str">
            <v>CIP1</v>
          </cell>
          <cell r="D6612" t="str">
            <v>M004</v>
          </cell>
          <cell r="E6612">
            <v>44173</v>
          </cell>
          <cell r="F6612" t="str">
            <v>Worker Chair</v>
          </cell>
          <cell r="G6612">
            <v>2850</v>
          </cell>
          <cell r="H6612">
            <v>-308.75</v>
          </cell>
          <cell r="I6612">
            <v>2541.25</v>
          </cell>
        </row>
        <row r="6613">
          <cell r="A6613">
            <v>40004915</v>
          </cell>
          <cell r="B6613" t="str">
            <v>0</v>
          </cell>
          <cell r="C6613" t="str">
            <v>CIP1</v>
          </cell>
          <cell r="D6613" t="str">
            <v>M004</v>
          </cell>
          <cell r="E6613">
            <v>44173</v>
          </cell>
          <cell r="F6613" t="str">
            <v>Worker Chair</v>
          </cell>
          <cell r="G6613">
            <v>2850</v>
          </cell>
          <cell r="H6613">
            <v>-308.75</v>
          </cell>
          <cell r="I6613">
            <v>2541.25</v>
          </cell>
        </row>
        <row r="6614">
          <cell r="A6614">
            <v>40004916</v>
          </cell>
          <cell r="B6614" t="str">
            <v>0</v>
          </cell>
          <cell r="C6614" t="str">
            <v>CIP1</v>
          </cell>
          <cell r="D6614" t="str">
            <v>M004</v>
          </cell>
          <cell r="E6614">
            <v>44173</v>
          </cell>
          <cell r="F6614" t="str">
            <v>Worker Chair</v>
          </cell>
          <cell r="G6614">
            <v>2850</v>
          </cell>
          <cell r="H6614">
            <v>-308.75</v>
          </cell>
          <cell r="I6614">
            <v>2541.25</v>
          </cell>
        </row>
        <row r="6615">
          <cell r="A6615">
            <v>40004917</v>
          </cell>
          <cell r="B6615" t="str">
            <v>0</v>
          </cell>
          <cell r="C6615" t="str">
            <v>CIP1</v>
          </cell>
          <cell r="D6615" t="str">
            <v>M004</v>
          </cell>
          <cell r="E6615">
            <v>44173</v>
          </cell>
          <cell r="F6615" t="str">
            <v>Worker Chair</v>
          </cell>
          <cell r="G6615">
            <v>2850</v>
          </cell>
          <cell r="H6615">
            <v>-308.75</v>
          </cell>
          <cell r="I6615">
            <v>2541.25</v>
          </cell>
        </row>
        <row r="6616">
          <cell r="A6616">
            <v>40004918</v>
          </cell>
          <cell r="B6616" t="str">
            <v>0</v>
          </cell>
          <cell r="C6616" t="str">
            <v>CIP1</v>
          </cell>
          <cell r="D6616" t="str">
            <v>M004</v>
          </cell>
          <cell r="E6616">
            <v>44173</v>
          </cell>
          <cell r="F6616" t="str">
            <v>Worker Chair</v>
          </cell>
          <cell r="G6616">
            <v>2850</v>
          </cell>
          <cell r="H6616">
            <v>-308.75</v>
          </cell>
          <cell r="I6616">
            <v>2541.25</v>
          </cell>
        </row>
        <row r="6617">
          <cell r="A6617">
            <v>40004919</v>
          </cell>
          <cell r="B6617" t="str">
            <v>0</v>
          </cell>
          <cell r="C6617" t="str">
            <v>CIP1</v>
          </cell>
          <cell r="D6617" t="str">
            <v>M004</v>
          </cell>
          <cell r="E6617">
            <v>44173</v>
          </cell>
          <cell r="F6617" t="str">
            <v>Worker Chair</v>
          </cell>
          <cell r="G6617">
            <v>2850</v>
          </cell>
          <cell r="H6617">
            <v>-308.75</v>
          </cell>
          <cell r="I6617">
            <v>2541.25</v>
          </cell>
        </row>
        <row r="6618">
          <cell r="A6618">
            <v>40004920</v>
          </cell>
          <cell r="B6618" t="str">
            <v>0</v>
          </cell>
          <cell r="C6618" t="str">
            <v>CIP1</v>
          </cell>
          <cell r="D6618" t="str">
            <v>M004</v>
          </cell>
          <cell r="E6618">
            <v>44173</v>
          </cell>
          <cell r="F6618" t="str">
            <v>Worker Chair</v>
          </cell>
          <cell r="G6618">
            <v>2850</v>
          </cell>
          <cell r="H6618">
            <v>-308.75</v>
          </cell>
          <cell r="I6618">
            <v>2541.25</v>
          </cell>
        </row>
        <row r="6619">
          <cell r="A6619">
            <v>40004921</v>
          </cell>
          <cell r="B6619" t="str">
            <v>0</v>
          </cell>
          <cell r="C6619" t="str">
            <v>CIP1</v>
          </cell>
          <cell r="D6619" t="str">
            <v>M004</v>
          </cell>
          <cell r="E6619">
            <v>44173</v>
          </cell>
          <cell r="F6619" t="str">
            <v>Worker Chair</v>
          </cell>
          <cell r="G6619">
            <v>2850</v>
          </cell>
          <cell r="H6619">
            <v>-308.75</v>
          </cell>
          <cell r="I6619">
            <v>2541.25</v>
          </cell>
        </row>
        <row r="6620">
          <cell r="A6620">
            <v>40004922</v>
          </cell>
          <cell r="B6620" t="str">
            <v>0</v>
          </cell>
          <cell r="C6620" t="str">
            <v>CIP1</v>
          </cell>
          <cell r="D6620" t="str">
            <v>M004</v>
          </cell>
          <cell r="E6620">
            <v>44173</v>
          </cell>
          <cell r="F6620" t="str">
            <v>Worker Chair</v>
          </cell>
          <cell r="G6620">
            <v>2850</v>
          </cell>
          <cell r="H6620">
            <v>-308.75</v>
          </cell>
          <cell r="I6620">
            <v>2541.25</v>
          </cell>
        </row>
        <row r="6621">
          <cell r="A6621">
            <v>40004923</v>
          </cell>
          <cell r="B6621" t="str">
            <v>0</v>
          </cell>
          <cell r="C6621" t="str">
            <v>CIP1</v>
          </cell>
          <cell r="D6621" t="str">
            <v>M004</v>
          </cell>
          <cell r="E6621">
            <v>44173</v>
          </cell>
          <cell r="F6621" t="str">
            <v>Worker Chair</v>
          </cell>
          <cell r="G6621">
            <v>2850</v>
          </cell>
          <cell r="H6621">
            <v>-308.75</v>
          </cell>
          <cell r="I6621">
            <v>2541.25</v>
          </cell>
        </row>
        <row r="6622">
          <cell r="A6622">
            <v>40004924</v>
          </cell>
          <cell r="B6622" t="str">
            <v>0</v>
          </cell>
          <cell r="C6622" t="str">
            <v>CIP1</v>
          </cell>
          <cell r="D6622" t="str">
            <v>M004</v>
          </cell>
          <cell r="E6622">
            <v>44173</v>
          </cell>
          <cell r="F6622" t="str">
            <v>Worker Chair</v>
          </cell>
          <cell r="G6622">
            <v>2850</v>
          </cell>
          <cell r="H6622">
            <v>-308.75</v>
          </cell>
          <cell r="I6622">
            <v>2541.25</v>
          </cell>
        </row>
        <row r="6623">
          <cell r="A6623">
            <v>40004925</v>
          </cell>
          <cell r="B6623" t="str">
            <v>0</v>
          </cell>
          <cell r="C6623" t="str">
            <v>CIP1</v>
          </cell>
          <cell r="D6623" t="str">
            <v>M004</v>
          </cell>
          <cell r="E6623">
            <v>44173</v>
          </cell>
          <cell r="F6623" t="str">
            <v>Worker Chair</v>
          </cell>
          <cell r="G6623">
            <v>2850</v>
          </cell>
          <cell r="H6623">
            <v>-308.75</v>
          </cell>
          <cell r="I6623">
            <v>2541.25</v>
          </cell>
        </row>
        <row r="6624">
          <cell r="A6624">
            <v>40004926</v>
          </cell>
          <cell r="B6624" t="str">
            <v>0</v>
          </cell>
          <cell r="C6624" t="str">
            <v>CIP1</v>
          </cell>
          <cell r="D6624" t="str">
            <v>M004</v>
          </cell>
          <cell r="E6624">
            <v>44173</v>
          </cell>
          <cell r="F6624" t="str">
            <v>Worker Chair</v>
          </cell>
          <cell r="G6624">
            <v>2850</v>
          </cell>
          <cell r="H6624">
            <v>-308.75</v>
          </cell>
          <cell r="I6624">
            <v>2541.25</v>
          </cell>
        </row>
        <row r="6625">
          <cell r="A6625">
            <v>40004927</v>
          </cell>
          <cell r="B6625" t="str">
            <v>0</v>
          </cell>
          <cell r="C6625" t="str">
            <v>CIP1</v>
          </cell>
          <cell r="D6625" t="str">
            <v>M004</v>
          </cell>
          <cell r="E6625">
            <v>44173</v>
          </cell>
          <cell r="F6625" t="str">
            <v>Worker Chair</v>
          </cell>
          <cell r="G6625">
            <v>2850</v>
          </cell>
          <cell r="H6625">
            <v>-308.75</v>
          </cell>
          <cell r="I6625">
            <v>2541.25</v>
          </cell>
        </row>
        <row r="6626">
          <cell r="A6626">
            <v>40004928</v>
          </cell>
          <cell r="B6626" t="str">
            <v>0</v>
          </cell>
          <cell r="C6626" t="str">
            <v>CIP1</v>
          </cell>
          <cell r="D6626" t="str">
            <v>M004</v>
          </cell>
          <cell r="E6626">
            <v>44173</v>
          </cell>
          <cell r="F6626" t="str">
            <v>Worker Chair</v>
          </cell>
          <cell r="G6626">
            <v>2850</v>
          </cell>
          <cell r="H6626">
            <v>-308.75</v>
          </cell>
          <cell r="I6626">
            <v>2541.25</v>
          </cell>
        </row>
        <row r="6627">
          <cell r="A6627">
            <v>40004929</v>
          </cell>
          <cell r="B6627" t="str">
            <v>0</v>
          </cell>
          <cell r="C6627" t="str">
            <v>CIP1</v>
          </cell>
          <cell r="D6627" t="str">
            <v>M004</v>
          </cell>
          <cell r="E6627">
            <v>44173</v>
          </cell>
          <cell r="F6627" t="str">
            <v>Worker Chair</v>
          </cell>
          <cell r="G6627">
            <v>2850</v>
          </cell>
          <cell r="H6627">
            <v>-308.75</v>
          </cell>
          <cell r="I6627">
            <v>2541.25</v>
          </cell>
        </row>
        <row r="6628">
          <cell r="A6628">
            <v>40004930</v>
          </cell>
          <cell r="B6628" t="str">
            <v>0</v>
          </cell>
          <cell r="C6628" t="str">
            <v>CIP1</v>
          </cell>
          <cell r="D6628" t="str">
            <v>M004</v>
          </cell>
          <cell r="E6628">
            <v>44173</v>
          </cell>
          <cell r="F6628" t="str">
            <v>Worker Chair</v>
          </cell>
          <cell r="G6628">
            <v>2850</v>
          </cell>
          <cell r="H6628">
            <v>-308.75</v>
          </cell>
          <cell r="I6628">
            <v>2541.25</v>
          </cell>
        </row>
        <row r="6629">
          <cell r="A6629">
            <v>40004931</v>
          </cell>
          <cell r="B6629" t="str">
            <v>0</v>
          </cell>
          <cell r="C6629" t="str">
            <v>CIP1</v>
          </cell>
          <cell r="D6629" t="str">
            <v>M004</v>
          </cell>
          <cell r="E6629">
            <v>44173</v>
          </cell>
          <cell r="F6629" t="str">
            <v>Worker Chair</v>
          </cell>
          <cell r="G6629">
            <v>2850</v>
          </cell>
          <cell r="H6629">
            <v>-308.75</v>
          </cell>
          <cell r="I6629">
            <v>2541.25</v>
          </cell>
        </row>
        <row r="6630">
          <cell r="A6630">
            <v>40004932</v>
          </cell>
          <cell r="B6630" t="str">
            <v>0</v>
          </cell>
          <cell r="C6630" t="str">
            <v>CIP1</v>
          </cell>
          <cell r="D6630" t="str">
            <v>M004</v>
          </cell>
          <cell r="E6630">
            <v>44173</v>
          </cell>
          <cell r="F6630" t="str">
            <v>Worker Chair</v>
          </cell>
          <cell r="G6630">
            <v>2850</v>
          </cell>
          <cell r="H6630">
            <v>-308.75</v>
          </cell>
          <cell r="I6630">
            <v>2541.25</v>
          </cell>
        </row>
        <row r="6631">
          <cell r="A6631">
            <v>40004933</v>
          </cell>
          <cell r="B6631" t="str">
            <v>0</v>
          </cell>
          <cell r="C6631" t="str">
            <v>CIP1</v>
          </cell>
          <cell r="D6631" t="str">
            <v>M004</v>
          </cell>
          <cell r="E6631">
            <v>44173</v>
          </cell>
          <cell r="F6631" t="str">
            <v>Worker Chair</v>
          </cell>
          <cell r="G6631">
            <v>2850</v>
          </cell>
          <cell r="H6631">
            <v>-308.75</v>
          </cell>
          <cell r="I6631">
            <v>2541.25</v>
          </cell>
        </row>
        <row r="6632">
          <cell r="A6632">
            <v>40004934</v>
          </cell>
          <cell r="B6632" t="str">
            <v>0</v>
          </cell>
          <cell r="C6632" t="str">
            <v>CIP1</v>
          </cell>
          <cell r="D6632" t="str">
            <v>M004</v>
          </cell>
          <cell r="E6632">
            <v>44177</v>
          </cell>
          <cell r="F6632" t="str">
            <v>Mock-up- Stand</v>
          </cell>
          <cell r="G6632">
            <v>140000</v>
          </cell>
          <cell r="H6632">
            <v>-15166.67</v>
          </cell>
          <cell r="I6632">
            <v>124833.33</v>
          </cell>
        </row>
        <row r="6633">
          <cell r="A6633">
            <v>40004935</v>
          </cell>
          <cell r="B6633" t="str">
            <v>0</v>
          </cell>
          <cell r="C6633" t="str">
            <v>CIP1</v>
          </cell>
          <cell r="D6633" t="str">
            <v>M004</v>
          </cell>
          <cell r="E6633">
            <v>44173</v>
          </cell>
          <cell r="F6633" t="str">
            <v>Worker Chair</v>
          </cell>
          <cell r="G6633">
            <v>2850</v>
          </cell>
          <cell r="H6633">
            <v>-308.75</v>
          </cell>
          <cell r="I6633">
            <v>2541.25</v>
          </cell>
        </row>
        <row r="6634">
          <cell r="A6634">
            <v>40004936</v>
          </cell>
          <cell r="B6634" t="str">
            <v>0</v>
          </cell>
          <cell r="C6634" t="str">
            <v>CIP1</v>
          </cell>
          <cell r="D6634" t="str">
            <v>M004</v>
          </cell>
          <cell r="E6634">
            <v>44173</v>
          </cell>
          <cell r="F6634" t="str">
            <v>Worker Chair</v>
          </cell>
          <cell r="G6634">
            <v>2850</v>
          </cell>
          <cell r="H6634">
            <v>-308.75</v>
          </cell>
          <cell r="I6634">
            <v>2541.25</v>
          </cell>
        </row>
        <row r="6635">
          <cell r="A6635">
            <v>40004937</v>
          </cell>
          <cell r="B6635" t="str">
            <v>0</v>
          </cell>
          <cell r="C6635" t="str">
            <v>CIP1</v>
          </cell>
          <cell r="D6635" t="str">
            <v>M004</v>
          </cell>
          <cell r="E6635">
            <v>44173</v>
          </cell>
          <cell r="F6635" t="str">
            <v>Worker Chair</v>
          </cell>
          <cell r="G6635">
            <v>2850</v>
          </cell>
          <cell r="H6635">
            <v>-308.75</v>
          </cell>
          <cell r="I6635">
            <v>2541.25</v>
          </cell>
        </row>
        <row r="6636">
          <cell r="A6636">
            <v>40004938</v>
          </cell>
          <cell r="B6636" t="str">
            <v>0</v>
          </cell>
          <cell r="C6636" t="str">
            <v>CIP1</v>
          </cell>
          <cell r="D6636" t="str">
            <v>M004</v>
          </cell>
          <cell r="E6636">
            <v>44173</v>
          </cell>
          <cell r="F6636" t="str">
            <v>Worker Chair</v>
          </cell>
          <cell r="G6636">
            <v>2850</v>
          </cell>
          <cell r="H6636">
            <v>-308.75</v>
          </cell>
          <cell r="I6636">
            <v>2541.25</v>
          </cell>
        </row>
        <row r="6637">
          <cell r="A6637">
            <v>40004939</v>
          </cell>
          <cell r="B6637" t="str">
            <v>0</v>
          </cell>
          <cell r="C6637" t="str">
            <v>CIP1</v>
          </cell>
          <cell r="D6637" t="str">
            <v>M004</v>
          </cell>
          <cell r="E6637">
            <v>44173</v>
          </cell>
          <cell r="F6637" t="str">
            <v>Worker Chair</v>
          </cell>
          <cell r="G6637">
            <v>2850</v>
          </cell>
          <cell r="H6637">
            <v>-308.75</v>
          </cell>
          <cell r="I6637">
            <v>2541.25</v>
          </cell>
        </row>
        <row r="6638">
          <cell r="A6638">
            <v>40004940</v>
          </cell>
          <cell r="B6638" t="str">
            <v>0</v>
          </cell>
          <cell r="C6638" t="str">
            <v>CIP1</v>
          </cell>
          <cell r="D6638" t="str">
            <v>M004</v>
          </cell>
          <cell r="E6638">
            <v>44173</v>
          </cell>
          <cell r="F6638" t="str">
            <v>Worker Chair</v>
          </cell>
          <cell r="G6638">
            <v>2850</v>
          </cell>
          <cell r="H6638">
            <v>-308.75</v>
          </cell>
          <cell r="I6638">
            <v>2541.25</v>
          </cell>
        </row>
        <row r="6639">
          <cell r="A6639">
            <v>40004941</v>
          </cell>
          <cell r="B6639" t="str">
            <v>0</v>
          </cell>
          <cell r="C6639" t="str">
            <v>CIP1</v>
          </cell>
          <cell r="D6639" t="str">
            <v>M004</v>
          </cell>
          <cell r="E6639">
            <v>44173</v>
          </cell>
          <cell r="F6639" t="str">
            <v>Worker Chair</v>
          </cell>
          <cell r="G6639">
            <v>2850</v>
          </cell>
          <cell r="H6639">
            <v>-308.75</v>
          </cell>
          <cell r="I6639">
            <v>2541.25</v>
          </cell>
        </row>
        <row r="6640">
          <cell r="A6640">
            <v>40004942</v>
          </cell>
          <cell r="B6640" t="str">
            <v>0</v>
          </cell>
          <cell r="C6640" t="str">
            <v>CIP1</v>
          </cell>
          <cell r="D6640" t="str">
            <v>M004</v>
          </cell>
          <cell r="E6640">
            <v>44173</v>
          </cell>
          <cell r="F6640" t="str">
            <v>Worker Chair</v>
          </cell>
          <cell r="G6640">
            <v>2850</v>
          </cell>
          <cell r="H6640">
            <v>-308.75</v>
          </cell>
          <cell r="I6640">
            <v>2541.25</v>
          </cell>
        </row>
        <row r="6641">
          <cell r="A6641">
            <v>40004943</v>
          </cell>
          <cell r="B6641" t="str">
            <v>0</v>
          </cell>
          <cell r="C6641" t="str">
            <v>CIP1</v>
          </cell>
          <cell r="D6641" t="str">
            <v>M004</v>
          </cell>
          <cell r="E6641">
            <v>44173</v>
          </cell>
          <cell r="F6641" t="str">
            <v>Worker Chair</v>
          </cell>
          <cell r="G6641">
            <v>2850</v>
          </cell>
          <cell r="H6641">
            <v>-308.75</v>
          </cell>
          <cell r="I6641">
            <v>2541.25</v>
          </cell>
        </row>
        <row r="6642">
          <cell r="A6642">
            <v>40004944</v>
          </cell>
          <cell r="B6642" t="str">
            <v>0</v>
          </cell>
          <cell r="C6642" t="str">
            <v>CIP1</v>
          </cell>
          <cell r="D6642" t="str">
            <v>M004</v>
          </cell>
          <cell r="E6642">
            <v>44173</v>
          </cell>
          <cell r="F6642" t="str">
            <v>Worker Chair</v>
          </cell>
          <cell r="G6642">
            <v>2850</v>
          </cell>
          <cell r="H6642">
            <v>-308.75</v>
          </cell>
          <cell r="I6642">
            <v>2541.25</v>
          </cell>
        </row>
        <row r="6643">
          <cell r="A6643">
            <v>40004945</v>
          </cell>
          <cell r="B6643" t="str">
            <v>0</v>
          </cell>
          <cell r="C6643" t="str">
            <v>CIP1</v>
          </cell>
          <cell r="D6643" t="str">
            <v>M004</v>
          </cell>
          <cell r="E6643">
            <v>44173</v>
          </cell>
          <cell r="F6643" t="str">
            <v>Worker Chair</v>
          </cell>
          <cell r="G6643">
            <v>2850</v>
          </cell>
          <cell r="H6643">
            <v>-308.75</v>
          </cell>
          <cell r="I6643">
            <v>2541.25</v>
          </cell>
        </row>
        <row r="6644">
          <cell r="A6644">
            <v>40004946</v>
          </cell>
          <cell r="B6644" t="str">
            <v>0</v>
          </cell>
          <cell r="C6644" t="str">
            <v>CIP1</v>
          </cell>
          <cell r="D6644" t="str">
            <v>M004</v>
          </cell>
          <cell r="E6644">
            <v>44173</v>
          </cell>
          <cell r="F6644" t="str">
            <v>Worker Chair</v>
          </cell>
          <cell r="G6644">
            <v>2850</v>
          </cell>
          <cell r="H6644">
            <v>-308.75</v>
          </cell>
          <cell r="I6644">
            <v>2541.25</v>
          </cell>
        </row>
        <row r="6645">
          <cell r="A6645">
            <v>40004947</v>
          </cell>
          <cell r="B6645" t="str">
            <v>0</v>
          </cell>
          <cell r="C6645" t="str">
            <v>CIP1</v>
          </cell>
          <cell r="D6645" t="str">
            <v>M004</v>
          </cell>
          <cell r="E6645">
            <v>44173</v>
          </cell>
          <cell r="F6645" t="str">
            <v>Worker Chair</v>
          </cell>
          <cell r="G6645">
            <v>2850</v>
          </cell>
          <cell r="H6645">
            <v>-308.75</v>
          </cell>
          <cell r="I6645">
            <v>2541.25</v>
          </cell>
        </row>
        <row r="6646">
          <cell r="A6646">
            <v>40004948</v>
          </cell>
          <cell r="B6646" t="str">
            <v>0</v>
          </cell>
          <cell r="C6646" t="str">
            <v>CIP1</v>
          </cell>
          <cell r="D6646" t="str">
            <v>M004</v>
          </cell>
          <cell r="E6646">
            <v>44173</v>
          </cell>
          <cell r="F6646" t="str">
            <v>Worker Chair</v>
          </cell>
          <cell r="G6646">
            <v>2850</v>
          </cell>
          <cell r="H6646">
            <v>-308.75</v>
          </cell>
          <cell r="I6646">
            <v>2541.25</v>
          </cell>
        </row>
        <row r="6647">
          <cell r="A6647">
            <v>40004949</v>
          </cell>
          <cell r="B6647" t="str">
            <v>0</v>
          </cell>
          <cell r="C6647" t="str">
            <v>CIP1</v>
          </cell>
          <cell r="D6647" t="str">
            <v>M004</v>
          </cell>
          <cell r="E6647">
            <v>44173</v>
          </cell>
          <cell r="F6647" t="str">
            <v>Worker Chair</v>
          </cell>
          <cell r="G6647">
            <v>2850</v>
          </cell>
          <cell r="H6647">
            <v>-308.75</v>
          </cell>
          <cell r="I6647">
            <v>2541.25</v>
          </cell>
        </row>
        <row r="6648">
          <cell r="A6648">
            <v>40004950</v>
          </cell>
          <cell r="B6648" t="str">
            <v>0</v>
          </cell>
          <cell r="C6648" t="str">
            <v>CIP1</v>
          </cell>
          <cell r="D6648" t="str">
            <v>M004</v>
          </cell>
          <cell r="E6648">
            <v>44173</v>
          </cell>
          <cell r="F6648" t="str">
            <v>Worker Chair</v>
          </cell>
          <cell r="G6648">
            <v>2850</v>
          </cell>
          <cell r="H6648">
            <v>-308.75</v>
          </cell>
          <cell r="I6648">
            <v>2541.25</v>
          </cell>
        </row>
        <row r="6649">
          <cell r="A6649">
            <v>40004951</v>
          </cell>
          <cell r="B6649" t="str">
            <v>0</v>
          </cell>
          <cell r="C6649" t="str">
            <v>CIP1</v>
          </cell>
          <cell r="D6649" t="str">
            <v>M004</v>
          </cell>
          <cell r="E6649">
            <v>44173</v>
          </cell>
          <cell r="F6649" t="str">
            <v>Worker Chair</v>
          </cell>
          <cell r="G6649">
            <v>2850</v>
          </cell>
          <cell r="H6649">
            <v>-308.75</v>
          </cell>
          <cell r="I6649">
            <v>2541.25</v>
          </cell>
        </row>
        <row r="6650">
          <cell r="A6650">
            <v>40004952</v>
          </cell>
          <cell r="B6650" t="str">
            <v>0</v>
          </cell>
          <cell r="C6650" t="str">
            <v>CIP1</v>
          </cell>
          <cell r="D6650" t="str">
            <v>M004</v>
          </cell>
          <cell r="E6650">
            <v>44173</v>
          </cell>
          <cell r="F6650" t="str">
            <v>Worker Chair</v>
          </cell>
          <cell r="G6650">
            <v>2850</v>
          </cell>
          <cell r="H6650">
            <v>-308.75</v>
          </cell>
          <cell r="I6650">
            <v>2541.25</v>
          </cell>
        </row>
        <row r="6651">
          <cell r="A6651">
            <v>40004953</v>
          </cell>
          <cell r="B6651" t="str">
            <v>0</v>
          </cell>
          <cell r="C6651" t="str">
            <v>CIP1</v>
          </cell>
          <cell r="D6651" t="str">
            <v>M004</v>
          </cell>
          <cell r="E6651">
            <v>44173</v>
          </cell>
          <cell r="F6651" t="str">
            <v>Worker Chair</v>
          </cell>
          <cell r="G6651">
            <v>2850</v>
          </cell>
          <cell r="H6651">
            <v>-308.75</v>
          </cell>
          <cell r="I6651">
            <v>2541.25</v>
          </cell>
        </row>
        <row r="6652">
          <cell r="A6652">
            <v>40004954</v>
          </cell>
          <cell r="B6652" t="str">
            <v>0</v>
          </cell>
          <cell r="C6652" t="str">
            <v>CIP1</v>
          </cell>
          <cell r="D6652" t="str">
            <v>M004</v>
          </cell>
          <cell r="E6652">
            <v>44173</v>
          </cell>
          <cell r="F6652" t="str">
            <v>Worker Chair</v>
          </cell>
          <cell r="G6652">
            <v>2850</v>
          </cell>
          <cell r="H6652">
            <v>-308.75</v>
          </cell>
          <cell r="I6652">
            <v>2541.25</v>
          </cell>
        </row>
        <row r="6653">
          <cell r="A6653">
            <v>40004955</v>
          </cell>
          <cell r="B6653" t="str">
            <v>0</v>
          </cell>
          <cell r="C6653" t="str">
            <v>CIP1</v>
          </cell>
          <cell r="D6653" t="str">
            <v>M004</v>
          </cell>
          <cell r="E6653">
            <v>44173</v>
          </cell>
          <cell r="F6653" t="str">
            <v>Worker Chair</v>
          </cell>
          <cell r="G6653">
            <v>2850</v>
          </cell>
          <cell r="H6653">
            <v>-308.75</v>
          </cell>
          <cell r="I6653">
            <v>2541.25</v>
          </cell>
        </row>
        <row r="6654">
          <cell r="A6654">
            <v>40004956</v>
          </cell>
          <cell r="B6654" t="str">
            <v>0</v>
          </cell>
          <cell r="C6654" t="str">
            <v>CIP1</v>
          </cell>
          <cell r="D6654" t="str">
            <v>M004</v>
          </cell>
          <cell r="E6654">
            <v>44173</v>
          </cell>
          <cell r="F6654" t="str">
            <v>Worker Chair</v>
          </cell>
          <cell r="G6654">
            <v>2850</v>
          </cell>
          <cell r="H6654">
            <v>-308.75</v>
          </cell>
          <cell r="I6654">
            <v>2541.25</v>
          </cell>
        </row>
        <row r="6655">
          <cell r="A6655">
            <v>40004957</v>
          </cell>
          <cell r="B6655" t="str">
            <v>0</v>
          </cell>
          <cell r="C6655" t="str">
            <v>CIP1</v>
          </cell>
          <cell r="D6655" t="str">
            <v>M004</v>
          </cell>
          <cell r="E6655">
            <v>44173</v>
          </cell>
          <cell r="F6655" t="str">
            <v>Worker Chair</v>
          </cell>
          <cell r="G6655">
            <v>2850</v>
          </cell>
          <cell r="H6655">
            <v>-308.75</v>
          </cell>
          <cell r="I6655">
            <v>2541.25</v>
          </cell>
        </row>
        <row r="6656">
          <cell r="A6656">
            <v>40004958</v>
          </cell>
          <cell r="B6656" t="str">
            <v>0</v>
          </cell>
          <cell r="C6656" t="str">
            <v>CIP1</v>
          </cell>
          <cell r="D6656" t="str">
            <v>M004</v>
          </cell>
          <cell r="E6656">
            <v>44173</v>
          </cell>
          <cell r="F6656" t="str">
            <v>Worker Chair</v>
          </cell>
          <cell r="G6656">
            <v>2850</v>
          </cell>
          <cell r="H6656">
            <v>-308.75</v>
          </cell>
          <cell r="I6656">
            <v>2541.25</v>
          </cell>
        </row>
        <row r="6657">
          <cell r="A6657">
            <v>40004959</v>
          </cell>
          <cell r="B6657" t="str">
            <v>0</v>
          </cell>
          <cell r="C6657" t="str">
            <v>CIP1</v>
          </cell>
          <cell r="D6657" t="str">
            <v>M004</v>
          </cell>
          <cell r="E6657">
            <v>44173</v>
          </cell>
          <cell r="F6657" t="str">
            <v>Worker Chair</v>
          </cell>
          <cell r="G6657">
            <v>2850</v>
          </cell>
          <cell r="H6657">
            <v>-308.75</v>
          </cell>
          <cell r="I6657">
            <v>2541.25</v>
          </cell>
        </row>
        <row r="6658">
          <cell r="A6658">
            <v>40004960</v>
          </cell>
          <cell r="B6658" t="str">
            <v>0</v>
          </cell>
          <cell r="C6658" t="str">
            <v>CIP1</v>
          </cell>
          <cell r="D6658" t="str">
            <v>M004</v>
          </cell>
          <cell r="E6658">
            <v>44173</v>
          </cell>
          <cell r="F6658" t="str">
            <v>Worker Chair</v>
          </cell>
          <cell r="G6658">
            <v>2850</v>
          </cell>
          <cell r="H6658">
            <v>-308.75</v>
          </cell>
          <cell r="I6658">
            <v>2541.25</v>
          </cell>
        </row>
        <row r="6659">
          <cell r="A6659">
            <v>40004961</v>
          </cell>
          <cell r="B6659" t="str">
            <v>0</v>
          </cell>
          <cell r="C6659" t="str">
            <v>CIP1</v>
          </cell>
          <cell r="D6659" t="str">
            <v>M004</v>
          </cell>
          <cell r="E6659">
            <v>44195</v>
          </cell>
          <cell r="F6659" t="str">
            <v>Fabrics relaxing trolley</v>
          </cell>
          <cell r="G6659">
            <v>40000</v>
          </cell>
          <cell r="H6659">
            <v>-4333.33</v>
          </cell>
          <cell r="I6659">
            <v>35666.67</v>
          </cell>
        </row>
        <row r="6660">
          <cell r="A6660">
            <v>40004962</v>
          </cell>
          <cell r="B6660" t="str">
            <v>0</v>
          </cell>
          <cell r="C6660" t="str">
            <v>CIP1</v>
          </cell>
          <cell r="D6660" t="str">
            <v>M004</v>
          </cell>
          <cell r="E6660">
            <v>44195</v>
          </cell>
          <cell r="F6660" t="str">
            <v>Fabrics relaxing trolley</v>
          </cell>
          <cell r="G6660">
            <v>40000</v>
          </cell>
          <cell r="H6660">
            <v>-4333.33</v>
          </cell>
          <cell r="I6660">
            <v>35666.67</v>
          </cell>
        </row>
        <row r="6661">
          <cell r="A6661">
            <v>40004963</v>
          </cell>
          <cell r="B6661" t="str">
            <v>0</v>
          </cell>
          <cell r="C6661" t="str">
            <v>CIP1</v>
          </cell>
          <cell r="D6661" t="str">
            <v>M004</v>
          </cell>
          <cell r="E6661">
            <v>44195</v>
          </cell>
          <cell r="F6661" t="str">
            <v>Fabrics relaxing trolley</v>
          </cell>
          <cell r="G6661">
            <v>40000</v>
          </cell>
          <cell r="H6661">
            <v>-4333.33</v>
          </cell>
          <cell r="I6661">
            <v>35666.67</v>
          </cell>
        </row>
        <row r="6662">
          <cell r="A6662">
            <v>40004964</v>
          </cell>
          <cell r="B6662" t="str">
            <v>0</v>
          </cell>
          <cell r="C6662" t="str">
            <v>CIP1</v>
          </cell>
          <cell r="D6662" t="str">
            <v>M004</v>
          </cell>
          <cell r="E6662">
            <v>44195</v>
          </cell>
          <cell r="F6662" t="str">
            <v>Fabrics relaxing trolley</v>
          </cell>
          <cell r="G6662">
            <v>40000</v>
          </cell>
          <cell r="H6662">
            <v>-4333.33</v>
          </cell>
          <cell r="I6662">
            <v>35666.67</v>
          </cell>
        </row>
        <row r="6663">
          <cell r="A6663">
            <v>40004965</v>
          </cell>
          <cell r="B6663" t="str">
            <v>0</v>
          </cell>
          <cell r="C6663" t="str">
            <v>CIP1</v>
          </cell>
          <cell r="D6663" t="str">
            <v>M004</v>
          </cell>
          <cell r="E6663">
            <v>44195</v>
          </cell>
          <cell r="F6663" t="str">
            <v>Fabrics relaxing trolley</v>
          </cell>
          <cell r="G6663">
            <v>40000</v>
          </cell>
          <cell r="H6663">
            <v>-4333.33</v>
          </cell>
          <cell r="I6663">
            <v>35666.67</v>
          </cell>
        </row>
        <row r="6664">
          <cell r="A6664">
            <v>40004966</v>
          </cell>
          <cell r="B6664" t="str">
            <v>0</v>
          </cell>
          <cell r="C6664" t="str">
            <v>CIP1</v>
          </cell>
          <cell r="D6664" t="str">
            <v>M004</v>
          </cell>
          <cell r="E6664">
            <v>44188</v>
          </cell>
          <cell r="F6664" t="str">
            <v>Shade matching table</v>
          </cell>
          <cell r="G6664">
            <v>24100</v>
          </cell>
          <cell r="H6664">
            <v>-2610.83</v>
          </cell>
          <cell r="I6664">
            <v>21489.17</v>
          </cell>
        </row>
        <row r="6665">
          <cell r="A6665">
            <v>40004967</v>
          </cell>
          <cell r="B6665" t="str">
            <v>0</v>
          </cell>
          <cell r="C6665" t="str">
            <v>CIP1</v>
          </cell>
          <cell r="D6665" t="str">
            <v>M004</v>
          </cell>
          <cell r="E6665">
            <v>44188</v>
          </cell>
          <cell r="F6665" t="str">
            <v>Mobile QC table</v>
          </cell>
          <cell r="G6665">
            <v>9330</v>
          </cell>
          <cell r="H6665">
            <v>-1010.75</v>
          </cell>
          <cell r="I6665">
            <v>8319.25</v>
          </cell>
        </row>
        <row r="6666">
          <cell r="A6666">
            <v>40004968</v>
          </cell>
          <cell r="B6666" t="str">
            <v>0</v>
          </cell>
          <cell r="C6666" t="str">
            <v>CIP1</v>
          </cell>
          <cell r="D6666" t="str">
            <v>M004</v>
          </cell>
          <cell r="E6666">
            <v>44188</v>
          </cell>
          <cell r="F6666" t="str">
            <v>Mobile QC table</v>
          </cell>
          <cell r="G6666">
            <v>9330</v>
          </cell>
          <cell r="H6666">
            <v>-1010.75</v>
          </cell>
          <cell r="I6666">
            <v>8319.25</v>
          </cell>
        </row>
        <row r="6667">
          <cell r="A6667">
            <v>40004969</v>
          </cell>
          <cell r="B6667" t="str">
            <v>0</v>
          </cell>
          <cell r="C6667" t="str">
            <v>CIP1</v>
          </cell>
          <cell r="D6667" t="str">
            <v>M004</v>
          </cell>
          <cell r="E6667">
            <v>44188</v>
          </cell>
          <cell r="F6667" t="str">
            <v>Mobile QC table</v>
          </cell>
          <cell r="G6667">
            <v>9330</v>
          </cell>
          <cell r="H6667">
            <v>-1010.75</v>
          </cell>
          <cell r="I6667">
            <v>8319.25</v>
          </cell>
        </row>
        <row r="6668">
          <cell r="A6668">
            <v>40004970</v>
          </cell>
          <cell r="B6668" t="str">
            <v>0</v>
          </cell>
          <cell r="C6668" t="str">
            <v>CIP1</v>
          </cell>
          <cell r="D6668" t="str">
            <v>M004</v>
          </cell>
          <cell r="E6668">
            <v>44188</v>
          </cell>
          <cell r="F6668" t="str">
            <v>Mobile QC table</v>
          </cell>
          <cell r="G6668">
            <v>9330</v>
          </cell>
          <cell r="H6668">
            <v>-1010.75</v>
          </cell>
          <cell r="I6668">
            <v>8319.25</v>
          </cell>
        </row>
        <row r="6669">
          <cell r="A6669">
            <v>40004971</v>
          </cell>
          <cell r="B6669" t="str">
            <v>0</v>
          </cell>
          <cell r="C6669" t="str">
            <v>CIP1</v>
          </cell>
          <cell r="D6669" t="str">
            <v>M004</v>
          </cell>
          <cell r="E6669">
            <v>44188</v>
          </cell>
          <cell r="F6669" t="str">
            <v>Mobile QC table</v>
          </cell>
          <cell r="G6669">
            <v>9330</v>
          </cell>
          <cell r="H6669">
            <v>-1010.75</v>
          </cell>
          <cell r="I6669">
            <v>8319.25</v>
          </cell>
        </row>
        <row r="6670">
          <cell r="A6670">
            <v>40004972</v>
          </cell>
          <cell r="B6670" t="str">
            <v>0</v>
          </cell>
          <cell r="C6670" t="str">
            <v>CIP1</v>
          </cell>
          <cell r="D6670" t="str">
            <v>M004</v>
          </cell>
          <cell r="E6670">
            <v>44278</v>
          </cell>
          <cell r="F6670" t="str">
            <v>CIPL-QC Check Table</v>
          </cell>
          <cell r="G6670">
            <v>27000</v>
          </cell>
          <cell r="H6670">
            <v>-2250</v>
          </cell>
          <cell r="I6670">
            <v>24750</v>
          </cell>
        </row>
        <row r="6671">
          <cell r="A6671">
            <v>40004973</v>
          </cell>
          <cell r="B6671" t="str">
            <v>0</v>
          </cell>
          <cell r="C6671" t="str">
            <v>CIP1</v>
          </cell>
          <cell r="D6671" t="str">
            <v>M004</v>
          </cell>
          <cell r="E6671">
            <v>44315</v>
          </cell>
          <cell r="F6671" t="str">
            <v>CIPL-Center,Plain,QC,Output table&amp;stand</v>
          </cell>
          <cell r="G6671">
            <v>5375</v>
          </cell>
          <cell r="H6671">
            <v>-403.13</v>
          </cell>
          <cell r="I6671">
            <v>4971.87</v>
          </cell>
        </row>
        <row r="6672">
          <cell r="A6672">
            <v>40004974</v>
          </cell>
          <cell r="B6672" t="str">
            <v>0</v>
          </cell>
          <cell r="C6672" t="str">
            <v>CIP1</v>
          </cell>
          <cell r="D6672" t="str">
            <v>M004</v>
          </cell>
          <cell r="E6672">
            <v>44315</v>
          </cell>
          <cell r="F6672" t="str">
            <v>CIPL-Center,Plain,QC,Output table&amp;stand</v>
          </cell>
          <cell r="G6672">
            <v>5375</v>
          </cell>
          <cell r="H6672">
            <v>-403.13</v>
          </cell>
          <cell r="I6672">
            <v>4971.87</v>
          </cell>
        </row>
        <row r="6673">
          <cell r="A6673">
            <v>40004975</v>
          </cell>
          <cell r="B6673" t="str">
            <v>0</v>
          </cell>
          <cell r="C6673" t="str">
            <v>CIP1</v>
          </cell>
          <cell r="D6673" t="str">
            <v>M004</v>
          </cell>
          <cell r="E6673">
            <v>44315</v>
          </cell>
          <cell r="F6673" t="str">
            <v>CIPL-Center,Plain,QC,Output table&amp;stand</v>
          </cell>
          <cell r="G6673">
            <v>5375</v>
          </cell>
          <cell r="H6673">
            <v>-403.13</v>
          </cell>
          <cell r="I6673">
            <v>4971.87</v>
          </cell>
        </row>
        <row r="6674">
          <cell r="A6674">
            <v>40004976</v>
          </cell>
          <cell r="B6674" t="str">
            <v>0</v>
          </cell>
          <cell r="C6674" t="str">
            <v>CIP1</v>
          </cell>
          <cell r="D6674" t="str">
            <v>M004</v>
          </cell>
          <cell r="E6674">
            <v>44315</v>
          </cell>
          <cell r="F6674" t="str">
            <v>CIPL-Center,Plain,QC,Output table&amp;stand</v>
          </cell>
          <cell r="G6674">
            <v>5375</v>
          </cell>
          <cell r="H6674">
            <v>-403.13</v>
          </cell>
          <cell r="I6674">
            <v>4971.87</v>
          </cell>
        </row>
        <row r="6675">
          <cell r="A6675">
            <v>40004977</v>
          </cell>
          <cell r="B6675" t="str">
            <v>0</v>
          </cell>
          <cell r="C6675" t="str">
            <v>CIP1</v>
          </cell>
          <cell r="D6675" t="str">
            <v>M004</v>
          </cell>
          <cell r="E6675">
            <v>44315</v>
          </cell>
          <cell r="F6675" t="str">
            <v>CIPL-Center,Plain,QC,Output table&amp;stand</v>
          </cell>
          <cell r="G6675">
            <v>5375</v>
          </cell>
          <cell r="H6675">
            <v>-403.13</v>
          </cell>
          <cell r="I6675">
            <v>4971.87</v>
          </cell>
        </row>
        <row r="6676">
          <cell r="A6676">
            <v>40004978</v>
          </cell>
          <cell r="B6676" t="str">
            <v>0</v>
          </cell>
          <cell r="C6676" t="str">
            <v>CIP1</v>
          </cell>
          <cell r="D6676" t="str">
            <v>M004</v>
          </cell>
          <cell r="E6676">
            <v>44315</v>
          </cell>
          <cell r="F6676" t="str">
            <v>CIPL-Center,Plain,QC,Output table&amp;stand</v>
          </cell>
          <cell r="G6676">
            <v>5375</v>
          </cell>
          <cell r="H6676">
            <v>-403.13</v>
          </cell>
          <cell r="I6676">
            <v>4971.87</v>
          </cell>
        </row>
        <row r="6677">
          <cell r="A6677">
            <v>40004979</v>
          </cell>
          <cell r="B6677" t="str">
            <v>0</v>
          </cell>
          <cell r="C6677" t="str">
            <v>CIP1</v>
          </cell>
          <cell r="D6677" t="str">
            <v>M004</v>
          </cell>
          <cell r="E6677">
            <v>44315</v>
          </cell>
          <cell r="F6677" t="str">
            <v>CIPL-Center,Plain,QC,Output table&amp;stand</v>
          </cell>
          <cell r="G6677">
            <v>5375</v>
          </cell>
          <cell r="H6677">
            <v>-403.13</v>
          </cell>
          <cell r="I6677">
            <v>4971.87</v>
          </cell>
        </row>
        <row r="6678">
          <cell r="A6678">
            <v>40004980</v>
          </cell>
          <cell r="B6678" t="str">
            <v>0</v>
          </cell>
          <cell r="C6678" t="str">
            <v>CIP1</v>
          </cell>
          <cell r="D6678" t="str">
            <v>M004</v>
          </cell>
          <cell r="E6678">
            <v>44315</v>
          </cell>
          <cell r="F6678" t="str">
            <v>CIPL-Center,Plain,QC,Output table&amp;stand</v>
          </cell>
          <cell r="G6678">
            <v>5375</v>
          </cell>
          <cell r="H6678">
            <v>-403.13</v>
          </cell>
          <cell r="I6678">
            <v>4971.87</v>
          </cell>
        </row>
        <row r="6679">
          <cell r="A6679">
            <v>40004981</v>
          </cell>
          <cell r="B6679" t="str">
            <v>0</v>
          </cell>
          <cell r="C6679" t="str">
            <v>CIP1</v>
          </cell>
          <cell r="D6679" t="str">
            <v>M004</v>
          </cell>
          <cell r="E6679">
            <v>44315</v>
          </cell>
          <cell r="F6679" t="str">
            <v>CIPL-Center,Plain,QC,Output table&amp;stand</v>
          </cell>
          <cell r="G6679">
            <v>5375</v>
          </cell>
          <cell r="H6679">
            <v>-403.13</v>
          </cell>
          <cell r="I6679">
            <v>4971.87</v>
          </cell>
        </row>
        <row r="6680">
          <cell r="A6680">
            <v>40004982</v>
          </cell>
          <cell r="B6680" t="str">
            <v>0</v>
          </cell>
          <cell r="C6680" t="str">
            <v>CIP1</v>
          </cell>
          <cell r="D6680" t="str">
            <v>M004</v>
          </cell>
          <cell r="E6680">
            <v>44315</v>
          </cell>
          <cell r="F6680" t="str">
            <v>CIPL-Center,Plain,QC,Output table&amp;stand</v>
          </cell>
          <cell r="G6680">
            <v>5375</v>
          </cell>
          <cell r="H6680">
            <v>-403.13</v>
          </cell>
          <cell r="I6680">
            <v>4971.87</v>
          </cell>
        </row>
        <row r="6681">
          <cell r="A6681">
            <v>40004983</v>
          </cell>
          <cell r="B6681" t="str">
            <v>0</v>
          </cell>
          <cell r="C6681" t="str">
            <v>CIP1</v>
          </cell>
          <cell r="D6681" t="str">
            <v>M004</v>
          </cell>
          <cell r="E6681">
            <v>44315</v>
          </cell>
          <cell r="F6681" t="str">
            <v>CIPL-Center,Plain,QC,Output table&amp;stand</v>
          </cell>
          <cell r="G6681">
            <v>5375</v>
          </cell>
          <cell r="H6681">
            <v>-403.13</v>
          </cell>
          <cell r="I6681">
            <v>4971.87</v>
          </cell>
        </row>
        <row r="6682">
          <cell r="A6682">
            <v>40004984</v>
          </cell>
          <cell r="B6682" t="str">
            <v>0</v>
          </cell>
          <cell r="C6682" t="str">
            <v>CIP1</v>
          </cell>
          <cell r="D6682" t="str">
            <v>M004</v>
          </cell>
          <cell r="E6682">
            <v>44315</v>
          </cell>
          <cell r="F6682" t="str">
            <v>CIPL-Center,Plain,QC,Output table&amp;stand</v>
          </cell>
          <cell r="G6682">
            <v>5375</v>
          </cell>
          <cell r="H6682">
            <v>-403.13</v>
          </cell>
          <cell r="I6682">
            <v>4971.87</v>
          </cell>
        </row>
        <row r="6683">
          <cell r="A6683">
            <v>40004985</v>
          </cell>
          <cell r="B6683" t="str">
            <v>0</v>
          </cell>
          <cell r="C6683" t="str">
            <v>CIP1</v>
          </cell>
          <cell r="D6683" t="str">
            <v>M004</v>
          </cell>
          <cell r="E6683">
            <v>44315</v>
          </cell>
          <cell r="F6683" t="str">
            <v>CIPL-Center,Plain,QC,Output table&amp;stand</v>
          </cell>
          <cell r="G6683">
            <v>5375</v>
          </cell>
          <cell r="H6683">
            <v>-403.13</v>
          </cell>
          <cell r="I6683">
            <v>4971.87</v>
          </cell>
        </row>
        <row r="6684">
          <cell r="A6684">
            <v>40004986</v>
          </cell>
          <cell r="B6684" t="str">
            <v>0</v>
          </cell>
          <cell r="C6684" t="str">
            <v>CIP1</v>
          </cell>
          <cell r="D6684" t="str">
            <v>M004</v>
          </cell>
          <cell r="E6684">
            <v>44315</v>
          </cell>
          <cell r="F6684" t="str">
            <v>CIPL-Center,Plain,QC,Output table&amp;stand</v>
          </cell>
          <cell r="G6684">
            <v>5375</v>
          </cell>
          <cell r="H6684">
            <v>-403.13</v>
          </cell>
          <cell r="I6684">
            <v>4971.87</v>
          </cell>
        </row>
        <row r="6685">
          <cell r="A6685">
            <v>40004987</v>
          </cell>
          <cell r="B6685" t="str">
            <v>0</v>
          </cell>
          <cell r="C6685" t="str">
            <v>CIP1</v>
          </cell>
          <cell r="D6685" t="str">
            <v>M004</v>
          </cell>
          <cell r="E6685">
            <v>44315</v>
          </cell>
          <cell r="F6685" t="str">
            <v>CIPL-Center,Plain,QC,Output table&amp;stand</v>
          </cell>
          <cell r="G6685">
            <v>5375</v>
          </cell>
          <cell r="H6685">
            <v>-403.13</v>
          </cell>
          <cell r="I6685">
            <v>4971.87</v>
          </cell>
        </row>
        <row r="6686">
          <cell r="A6686">
            <v>40004988</v>
          </cell>
          <cell r="B6686" t="str">
            <v>0</v>
          </cell>
          <cell r="C6686" t="str">
            <v>CIP1</v>
          </cell>
          <cell r="D6686" t="str">
            <v>M004</v>
          </cell>
          <cell r="E6686">
            <v>44315</v>
          </cell>
          <cell r="F6686" t="str">
            <v>CIPL-Center,Plain,QC,Output table&amp;stand</v>
          </cell>
          <cell r="G6686">
            <v>5375</v>
          </cell>
          <cell r="H6686">
            <v>-403.13</v>
          </cell>
          <cell r="I6686">
            <v>4971.87</v>
          </cell>
        </row>
        <row r="6687">
          <cell r="A6687">
            <v>40004989</v>
          </cell>
          <cell r="B6687" t="str">
            <v>0</v>
          </cell>
          <cell r="C6687" t="str">
            <v>CIP1</v>
          </cell>
          <cell r="D6687" t="str">
            <v>M004</v>
          </cell>
          <cell r="E6687">
            <v>44315</v>
          </cell>
          <cell r="F6687" t="str">
            <v>CIPL-Center,Plain,QC,Output table&amp;stand</v>
          </cell>
          <cell r="G6687">
            <v>913.75</v>
          </cell>
          <cell r="H6687">
            <v>-68.540000000000006</v>
          </cell>
          <cell r="I6687">
            <v>845.21</v>
          </cell>
        </row>
        <row r="6688">
          <cell r="A6688">
            <v>40004990</v>
          </cell>
          <cell r="B6688" t="str">
            <v>0</v>
          </cell>
          <cell r="C6688" t="str">
            <v>CIP1</v>
          </cell>
          <cell r="D6688" t="str">
            <v>M004</v>
          </cell>
          <cell r="E6688">
            <v>44315</v>
          </cell>
          <cell r="F6688" t="str">
            <v>CIPL-Center,Plain,QC,Output table&amp;stand</v>
          </cell>
          <cell r="G6688">
            <v>913.75</v>
          </cell>
          <cell r="H6688">
            <v>-68.540000000000006</v>
          </cell>
          <cell r="I6688">
            <v>845.21</v>
          </cell>
        </row>
        <row r="6689">
          <cell r="A6689">
            <v>40004991</v>
          </cell>
          <cell r="B6689" t="str">
            <v>0</v>
          </cell>
          <cell r="C6689" t="str">
            <v>CIP1</v>
          </cell>
          <cell r="D6689" t="str">
            <v>M004</v>
          </cell>
          <cell r="E6689">
            <v>44315</v>
          </cell>
          <cell r="F6689" t="str">
            <v>CIPL-Center,Plain,QC,Output table&amp;stand</v>
          </cell>
          <cell r="G6689">
            <v>913.75</v>
          </cell>
          <cell r="H6689">
            <v>-68.540000000000006</v>
          </cell>
          <cell r="I6689">
            <v>845.21</v>
          </cell>
        </row>
        <row r="6690">
          <cell r="A6690">
            <v>40004992</v>
          </cell>
          <cell r="B6690" t="str">
            <v>0</v>
          </cell>
          <cell r="C6690" t="str">
            <v>CIP1</v>
          </cell>
          <cell r="D6690" t="str">
            <v>M004</v>
          </cell>
          <cell r="E6690">
            <v>44315</v>
          </cell>
          <cell r="F6690" t="str">
            <v>CIPL-Center,Plain,QC,Output table&amp;stand</v>
          </cell>
          <cell r="G6690">
            <v>913.75</v>
          </cell>
          <cell r="H6690">
            <v>-68.540000000000006</v>
          </cell>
          <cell r="I6690">
            <v>845.21</v>
          </cell>
        </row>
        <row r="6691">
          <cell r="A6691">
            <v>40004993</v>
          </cell>
          <cell r="B6691" t="str">
            <v>0</v>
          </cell>
          <cell r="C6691" t="str">
            <v>CIP1</v>
          </cell>
          <cell r="D6691" t="str">
            <v>M004</v>
          </cell>
          <cell r="E6691">
            <v>44315</v>
          </cell>
          <cell r="F6691" t="str">
            <v>CIPL-Center,Plain,QC,Output table&amp;stand</v>
          </cell>
          <cell r="G6691">
            <v>913.75</v>
          </cell>
          <cell r="H6691">
            <v>-68.540000000000006</v>
          </cell>
          <cell r="I6691">
            <v>845.21</v>
          </cell>
        </row>
        <row r="6692">
          <cell r="A6692">
            <v>40004994</v>
          </cell>
          <cell r="B6692" t="str">
            <v>0</v>
          </cell>
          <cell r="C6692" t="str">
            <v>CIP1</v>
          </cell>
          <cell r="D6692" t="str">
            <v>M004</v>
          </cell>
          <cell r="E6692">
            <v>44315</v>
          </cell>
          <cell r="F6692" t="str">
            <v>CIPL-Center,Plain,QC,Output table&amp;stand</v>
          </cell>
          <cell r="G6692">
            <v>913.75</v>
          </cell>
          <cell r="H6692">
            <v>-68.540000000000006</v>
          </cell>
          <cell r="I6692">
            <v>845.21</v>
          </cell>
        </row>
        <row r="6693">
          <cell r="A6693">
            <v>40004995</v>
          </cell>
          <cell r="B6693" t="str">
            <v>0</v>
          </cell>
          <cell r="C6693" t="str">
            <v>CIP1</v>
          </cell>
          <cell r="D6693" t="str">
            <v>M004</v>
          </cell>
          <cell r="E6693">
            <v>44315</v>
          </cell>
          <cell r="F6693" t="str">
            <v>CIPL-Center,Plain,QC,Output table&amp;stand</v>
          </cell>
          <cell r="G6693">
            <v>913.75</v>
          </cell>
          <cell r="H6693">
            <v>-68.540000000000006</v>
          </cell>
          <cell r="I6693">
            <v>845.21</v>
          </cell>
        </row>
        <row r="6694">
          <cell r="A6694">
            <v>40004996</v>
          </cell>
          <cell r="B6694" t="str">
            <v>0</v>
          </cell>
          <cell r="C6694" t="str">
            <v>CIP1</v>
          </cell>
          <cell r="D6694" t="str">
            <v>M004</v>
          </cell>
          <cell r="E6694">
            <v>44315</v>
          </cell>
          <cell r="F6694" t="str">
            <v>CIPL-Center,Plain,QC,Output table&amp;stand</v>
          </cell>
          <cell r="G6694">
            <v>913.75</v>
          </cell>
          <cell r="H6694">
            <v>-68.540000000000006</v>
          </cell>
          <cell r="I6694">
            <v>845.21</v>
          </cell>
        </row>
        <row r="6695">
          <cell r="A6695">
            <v>40004997</v>
          </cell>
          <cell r="B6695" t="str">
            <v>0</v>
          </cell>
          <cell r="C6695" t="str">
            <v>CIP1</v>
          </cell>
          <cell r="D6695" t="str">
            <v>M004</v>
          </cell>
          <cell r="E6695">
            <v>44315</v>
          </cell>
          <cell r="F6695" t="str">
            <v>CIPL-Center,Plain,QC,Output table&amp;stand</v>
          </cell>
          <cell r="G6695">
            <v>913.75</v>
          </cell>
          <cell r="H6695">
            <v>-68.540000000000006</v>
          </cell>
          <cell r="I6695">
            <v>845.21</v>
          </cell>
        </row>
        <row r="6696">
          <cell r="A6696">
            <v>40004998</v>
          </cell>
          <cell r="B6696" t="str">
            <v>0</v>
          </cell>
          <cell r="C6696" t="str">
            <v>CIP1</v>
          </cell>
          <cell r="D6696" t="str">
            <v>M004</v>
          </cell>
          <cell r="E6696">
            <v>44315</v>
          </cell>
          <cell r="F6696" t="str">
            <v>CIPL-Center,Plain,QC,Output table&amp;stand</v>
          </cell>
          <cell r="G6696">
            <v>913.75</v>
          </cell>
          <cell r="H6696">
            <v>-68.540000000000006</v>
          </cell>
          <cell r="I6696">
            <v>845.21</v>
          </cell>
        </row>
        <row r="6697">
          <cell r="A6697">
            <v>40004999</v>
          </cell>
          <cell r="B6697" t="str">
            <v>0</v>
          </cell>
          <cell r="C6697" t="str">
            <v>CIP1</v>
          </cell>
          <cell r="D6697" t="str">
            <v>M004</v>
          </cell>
          <cell r="E6697">
            <v>44315</v>
          </cell>
          <cell r="F6697" t="str">
            <v>CIPL-Center,Plain,QC,Output table&amp;stand</v>
          </cell>
          <cell r="G6697">
            <v>913.75</v>
          </cell>
          <cell r="H6697">
            <v>-68.540000000000006</v>
          </cell>
          <cell r="I6697">
            <v>845.21</v>
          </cell>
        </row>
        <row r="6698">
          <cell r="A6698">
            <v>40005000</v>
          </cell>
          <cell r="B6698" t="str">
            <v>0</v>
          </cell>
          <cell r="C6698" t="str">
            <v>CIP1</v>
          </cell>
          <cell r="D6698" t="str">
            <v>M004</v>
          </cell>
          <cell r="E6698">
            <v>44315</v>
          </cell>
          <cell r="F6698" t="str">
            <v>CIPL-Center,Plain,QC,Output table&amp;stand</v>
          </cell>
          <cell r="G6698">
            <v>913.75</v>
          </cell>
          <cell r="H6698">
            <v>-68.540000000000006</v>
          </cell>
          <cell r="I6698">
            <v>845.21</v>
          </cell>
        </row>
        <row r="6699">
          <cell r="A6699">
            <v>40005001</v>
          </cell>
          <cell r="B6699" t="str">
            <v>0</v>
          </cell>
          <cell r="C6699" t="str">
            <v>CIP1</v>
          </cell>
          <cell r="D6699" t="str">
            <v>M004</v>
          </cell>
          <cell r="E6699">
            <v>44315</v>
          </cell>
          <cell r="F6699" t="str">
            <v>CIPL-Center,Plain,QC,Output table&amp;stand</v>
          </cell>
          <cell r="G6699">
            <v>913.75</v>
          </cell>
          <cell r="H6699">
            <v>-68.540000000000006</v>
          </cell>
          <cell r="I6699">
            <v>845.21</v>
          </cell>
        </row>
        <row r="6700">
          <cell r="A6700">
            <v>40005002</v>
          </cell>
          <cell r="B6700" t="str">
            <v>0</v>
          </cell>
          <cell r="C6700" t="str">
            <v>CIP1</v>
          </cell>
          <cell r="D6700" t="str">
            <v>M004</v>
          </cell>
          <cell r="E6700">
            <v>44315</v>
          </cell>
          <cell r="F6700" t="str">
            <v>CIPL-Center,Plain,QC,Output table&amp;stand</v>
          </cell>
          <cell r="G6700">
            <v>913.75</v>
          </cell>
          <cell r="H6700">
            <v>-68.540000000000006</v>
          </cell>
          <cell r="I6700">
            <v>845.21</v>
          </cell>
        </row>
        <row r="6701">
          <cell r="A6701">
            <v>40005003</v>
          </cell>
          <cell r="B6701" t="str">
            <v>0</v>
          </cell>
          <cell r="C6701" t="str">
            <v>CIP1</v>
          </cell>
          <cell r="D6701" t="str">
            <v>M004</v>
          </cell>
          <cell r="E6701">
            <v>44315</v>
          </cell>
          <cell r="F6701" t="str">
            <v>CIPL-Center,Plain,QC,Output table&amp;stand</v>
          </cell>
          <cell r="G6701">
            <v>913.75</v>
          </cell>
          <cell r="H6701">
            <v>-68.540000000000006</v>
          </cell>
          <cell r="I6701">
            <v>845.21</v>
          </cell>
        </row>
        <row r="6702">
          <cell r="A6702">
            <v>40005004</v>
          </cell>
          <cell r="B6702" t="str">
            <v>0</v>
          </cell>
          <cell r="C6702" t="str">
            <v>CIP1</v>
          </cell>
          <cell r="D6702" t="str">
            <v>M004</v>
          </cell>
          <cell r="E6702">
            <v>44315</v>
          </cell>
          <cell r="F6702" t="str">
            <v>CIPL-Center,Plain,QC,Output table&amp;stand</v>
          </cell>
          <cell r="G6702">
            <v>913.75</v>
          </cell>
          <cell r="H6702">
            <v>-68.540000000000006</v>
          </cell>
          <cell r="I6702">
            <v>845.21</v>
          </cell>
        </row>
        <row r="6703">
          <cell r="A6703">
            <v>40005005</v>
          </cell>
          <cell r="B6703" t="str">
            <v>0</v>
          </cell>
          <cell r="C6703" t="str">
            <v>CIP1</v>
          </cell>
          <cell r="D6703" t="str">
            <v>M004</v>
          </cell>
          <cell r="E6703">
            <v>44315</v>
          </cell>
          <cell r="F6703" t="str">
            <v>CIPL-Center,Plain,QC,Output table&amp;stand</v>
          </cell>
          <cell r="G6703">
            <v>913.75</v>
          </cell>
          <cell r="H6703">
            <v>-68.540000000000006</v>
          </cell>
          <cell r="I6703">
            <v>845.21</v>
          </cell>
        </row>
        <row r="6704">
          <cell r="A6704">
            <v>40005006</v>
          </cell>
          <cell r="B6704" t="str">
            <v>0</v>
          </cell>
          <cell r="C6704" t="str">
            <v>CIP1</v>
          </cell>
          <cell r="D6704" t="str">
            <v>M004</v>
          </cell>
          <cell r="E6704">
            <v>44315</v>
          </cell>
          <cell r="F6704" t="str">
            <v>CIPL-Center,Plain,QC,Output table&amp;stand</v>
          </cell>
          <cell r="G6704">
            <v>913.75</v>
          </cell>
          <cell r="H6704">
            <v>-68.540000000000006</v>
          </cell>
          <cell r="I6704">
            <v>845.21</v>
          </cell>
        </row>
        <row r="6705">
          <cell r="A6705">
            <v>40005007</v>
          </cell>
          <cell r="B6705" t="str">
            <v>0</v>
          </cell>
          <cell r="C6705" t="str">
            <v>CIP1</v>
          </cell>
          <cell r="D6705" t="str">
            <v>M004</v>
          </cell>
          <cell r="E6705">
            <v>44315</v>
          </cell>
          <cell r="F6705" t="str">
            <v>CIPL-Center,Plain,QC,Output table&amp;stand</v>
          </cell>
          <cell r="G6705">
            <v>913.75</v>
          </cell>
          <cell r="H6705">
            <v>-68.540000000000006</v>
          </cell>
          <cell r="I6705">
            <v>845.21</v>
          </cell>
        </row>
        <row r="6706">
          <cell r="A6706">
            <v>40005008</v>
          </cell>
          <cell r="B6706" t="str">
            <v>0</v>
          </cell>
          <cell r="C6706" t="str">
            <v>CIP1</v>
          </cell>
          <cell r="D6706" t="str">
            <v>M004</v>
          </cell>
          <cell r="E6706">
            <v>44315</v>
          </cell>
          <cell r="F6706" t="str">
            <v>CIPL-Center,Plain,QC,Output table&amp;stand</v>
          </cell>
          <cell r="G6706">
            <v>913.75</v>
          </cell>
          <cell r="H6706">
            <v>-68.540000000000006</v>
          </cell>
          <cell r="I6706">
            <v>845.21</v>
          </cell>
        </row>
        <row r="6707">
          <cell r="A6707">
            <v>40005009</v>
          </cell>
          <cell r="B6707" t="str">
            <v>0</v>
          </cell>
          <cell r="C6707" t="str">
            <v>CIP1</v>
          </cell>
          <cell r="D6707" t="str">
            <v>M004</v>
          </cell>
          <cell r="E6707">
            <v>44315</v>
          </cell>
          <cell r="F6707" t="str">
            <v>CIPL-Center,Plain,QC,Output table&amp;stand</v>
          </cell>
          <cell r="G6707">
            <v>913.75</v>
          </cell>
          <cell r="H6707">
            <v>-68.540000000000006</v>
          </cell>
          <cell r="I6707">
            <v>845.21</v>
          </cell>
        </row>
        <row r="6708">
          <cell r="A6708">
            <v>40005010</v>
          </cell>
          <cell r="B6708" t="str">
            <v>0</v>
          </cell>
          <cell r="C6708" t="str">
            <v>CIP1</v>
          </cell>
          <cell r="D6708" t="str">
            <v>M004</v>
          </cell>
          <cell r="E6708">
            <v>44315</v>
          </cell>
          <cell r="F6708" t="str">
            <v>CIPL-Center,Plain,QC,Output table&amp;stand</v>
          </cell>
          <cell r="G6708">
            <v>913.75</v>
          </cell>
          <cell r="H6708">
            <v>-68.540000000000006</v>
          </cell>
          <cell r="I6708">
            <v>845.21</v>
          </cell>
        </row>
        <row r="6709">
          <cell r="A6709">
            <v>40005011</v>
          </cell>
          <cell r="B6709" t="str">
            <v>0</v>
          </cell>
          <cell r="C6709" t="str">
            <v>CIP1</v>
          </cell>
          <cell r="D6709" t="str">
            <v>M004</v>
          </cell>
          <cell r="E6709">
            <v>44315</v>
          </cell>
          <cell r="F6709" t="str">
            <v>CIPL-Center,Plain,QC,Output table&amp;stand</v>
          </cell>
          <cell r="G6709">
            <v>913.75</v>
          </cell>
          <cell r="H6709">
            <v>-68.540000000000006</v>
          </cell>
          <cell r="I6709">
            <v>845.21</v>
          </cell>
        </row>
        <row r="6710">
          <cell r="A6710">
            <v>40005012</v>
          </cell>
          <cell r="B6710" t="str">
            <v>0</v>
          </cell>
          <cell r="C6710" t="str">
            <v>CIP1</v>
          </cell>
          <cell r="D6710" t="str">
            <v>M004</v>
          </cell>
          <cell r="E6710">
            <v>44315</v>
          </cell>
          <cell r="F6710" t="str">
            <v>CIPL-Center,Plain,QC,Output table&amp;stand</v>
          </cell>
          <cell r="G6710">
            <v>913.75</v>
          </cell>
          <cell r="H6710">
            <v>-68.540000000000006</v>
          </cell>
          <cell r="I6710">
            <v>845.21</v>
          </cell>
        </row>
        <row r="6711">
          <cell r="A6711">
            <v>40005013</v>
          </cell>
          <cell r="B6711" t="str">
            <v>0</v>
          </cell>
          <cell r="C6711" t="str">
            <v>CIP1</v>
          </cell>
          <cell r="D6711" t="str">
            <v>M004</v>
          </cell>
          <cell r="E6711">
            <v>44315</v>
          </cell>
          <cell r="F6711" t="str">
            <v>CIPL-Center,Plain,QC,Output table&amp;stand</v>
          </cell>
          <cell r="G6711">
            <v>913.75</v>
          </cell>
          <cell r="H6711">
            <v>-68.540000000000006</v>
          </cell>
          <cell r="I6711">
            <v>845.21</v>
          </cell>
        </row>
        <row r="6712">
          <cell r="A6712">
            <v>40005014</v>
          </cell>
          <cell r="B6712" t="str">
            <v>0</v>
          </cell>
          <cell r="C6712" t="str">
            <v>CIP1</v>
          </cell>
          <cell r="D6712" t="str">
            <v>M004</v>
          </cell>
          <cell r="E6712">
            <v>44315</v>
          </cell>
          <cell r="F6712" t="str">
            <v>CIPL-Center,Plain,QC,Output table&amp;stand</v>
          </cell>
          <cell r="G6712">
            <v>913.75</v>
          </cell>
          <cell r="H6712">
            <v>-68.540000000000006</v>
          </cell>
          <cell r="I6712">
            <v>845.21</v>
          </cell>
        </row>
        <row r="6713">
          <cell r="A6713">
            <v>40005015</v>
          </cell>
          <cell r="B6713" t="str">
            <v>0</v>
          </cell>
          <cell r="C6713" t="str">
            <v>CIP1</v>
          </cell>
          <cell r="D6713" t="str">
            <v>M004</v>
          </cell>
          <cell r="E6713">
            <v>44315</v>
          </cell>
          <cell r="F6713" t="str">
            <v>CIPL-Center,Plain,QC,Output table&amp;stand</v>
          </cell>
          <cell r="G6713">
            <v>913.75</v>
          </cell>
          <cell r="H6713">
            <v>-68.540000000000006</v>
          </cell>
          <cell r="I6713">
            <v>845.21</v>
          </cell>
        </row>
        <row r="6714">
          <cell r="A6714">
            <v>40005016</v>
          </cell>
          <cell r="B6714" t="str">
            <v>0</v>
          </cell>
          <cell r="C6714" t="str">
            <v>CIP1</v>
          </cell>
          <cell r="D6714" t="str">
            <v>M004</v>
          </cell>
          <cell r="E6714">
            <v>44315</v>
          </cell>
          <cell r="F6714" t="str">
            <v>CIPL-Center,Plain,QC,Output table&amp;stand</v>
          </cell>
          <cell r="G6714">
            <v>913.75</v>
          </cell>
          <cell r="H6714">
            <v>-68.540000000000006</v>
          </cell>
          <cell r="I6714">
            <v>845.21</v>
          </cell>
        </row>
        <row r="6715">
          <cell r="A6715">
            <v>40005017</v>
          </cell>
          <cell r="B6715" t="str">
            <v>0</v>
          </cell>
          <cell r="C6715" t="str">
            <v>CIP1</v>
          </cell>
          <cell r="D6715" t="str">
            <v>M004</v>
          </cell>
          <cell r="E6715">
            <v>44315</v>
          </cell>
          <cell r="F6715" t="str">
            <v>CIPL-Center,Plain,QC,Output table&amp;stand</v>
          </cell>
          <cell r="G6715">
            <v>913.75</v>
          </cell>
          <cell r="H6715">
            <v>-68.540000000000006</v>
          </cell>
          <cell r="I6715">
            <v>845.21</v>
          </cell>
        </row>
        <row r="6716">
          <cell r="A6716">
            <v>40005018</v>
          </cell>
          <cell r="B6716" t="str">
            <v>0</v>
          </cell>
          <cell r="C6716" t="str">
            <v>CIP1</v>
          </cell>
          <cell r="D6716" t="str">
            <v>M004</v>
          </cell>
          <cell r="E6716">
            <v>44315</v>
          </cell>
          <cell r="F6716" t="str">
            <v>CIPL-Center,Plain,QC,Output table&amp;stand</v>
          </cell>
          <cell r="G6716">
            <v>913.75</v>
          </cell>
          <cell r="H6716">
            <v>-68.540000000000006</v>
          </cell>
          <cell r="I6716">
            <v>845.21</v>
          </cell>
        </row>
        <row r="6717">
          <cell r="A6717">
            <v>40005019</v>
          </cell>
          <cell r="B6717" t="str">
            <v>0</v>
          </cell>
          <cell r="C6717" t="str">
            <v>CIP1</v>
          </cell>
          <cell r="D6717" t="str">
            <v>M004</v>
          </cell>
          <cell r="E6717">
            <v>44315</v>
          </cell>
          <cell r="F6717" t="str">
            <v>CIPL-Center,Plain,QC,Output table&amp;stand</v>
          </cell>
          <cell r="G6717">
            <v>913.75</v>
          </cell>
          <cell r="H6717">
            <v>-68.540000000000006</v>
          </cell>
          <cell r="I6717">
            <v>845.21</v>
          </cell>
        </row>
        <row r="6718">
          <cell r="A6718">
            <v>40005020</v>
          </cell>
          <cell r="B6718" t="str">
            <v>0</v>
          </cell>
          <cell r="C6718" t="str">
            <v>CIP1</v>
          </cell>
          <cell r="D6718" t="str">
            <v>M004</v>
          </cell>
          <cell r="E6718">
            <v>44315</v>
          </cell>
          <cell r="F6718" t="str">
            <v>CIPL-Center,Plain,QC,Output table&amp;stand</v>
          </cell>
          <cell r="G6718">
            <v>913.75</v>
          </cell>
          <cell r="H6718">
            <v>-68.540000000000006</v>
          </cell>
          <cell r="I6718">
            <v>845.21</v>
          </cell>
        </row>
        <row r="6719">
          <cell r="A6719">
            <v>40005021</v>
          </cell>
          <cell r="B6719" t="str">
            <v>0</v>
          </cell>
          <cell r="C6719" t="str">
            <v>CIP1</v>
          </cell>
          <cell r="D6719" t="str">
            <v>M004</v>
          </cell>
          <cell r="E6719">
            <v>44315</v>
          </cell>
          <cell r="F6719" t="str">
            <v>CIPL-Center,Plain,QC,Output table&amp;stand</v>
          </cell>
          <cell r="G6719">
            <v>913.75</v>
          </cell>
          <cell r="H6719">
            <v>-68.540000000000006</v>
          </cell>
          <cell r="I6719">
            <v>845.21</v>
          </cell>
        </row>
        <row r="6720">
          <cell r="A6720">
            <v>40005022</v>
          </cell>
          <cell r="B6720" t="str">
            <v>0</v>
          </cell>
          <cell r="C6720" t="str">
            <v>CIP1</v>
          </cell>
          <cell r="D6720" t="str">
            <v>M004</v>
          </cell>
          <cell r="E6720">
            <v>44315</v>
          </cell>
          <cell r="F6720" t="str">
            <v>CIPL-Center,Plain,QC,Output table&amp;stand</v>
          </cell>
          <cell r="G6720">
            <v>913.75</v>
          </cell>
          <cell r="H6720">
            <v>-68.540000000000006</v>
          </cell>
          <cell r="I6720">
            <v>845.21</v>
          </cell>
        </row>
        <row r="6721">
          <cell r="A6721">
            <v>40005023</v>
          </cell>
          <cell r="B6721" t="str">
            <v>0</v>
          </cell>
          <cell r="C6721" t="str">
            <v>CIP1</v>
          </cell>
          <cell r="D6721" t="str">
            <v>M004</v>
          </cell>
          <cell r="E6721">
            <v>44315</v>
          </cell>
          <cell r="F6721" t="str">
            <v>CIPL-Center,Plain,QC,Output table&amp;stand</v>
          </cell>
          <cell r="G6721">
            <v>913.75</v>
          </cell>
          <cell r="H6721">
            <v>-68.540000000000006</v>
          </cell>
          <cell r="I6721">
            <v>845.21</v>
          </cell>
        </row>
        <row r="6722">
          <cell r="A6722">
            <v>40005024</v>
          </cell>
          <cell r="B6722" t="str">
            <v>0</v>
          </cell>
          <cell r="C6722" t="str">
            <v>CIP1</v>
          </cell>
          <cell r="D6722" t="str">
            <v>M004</v>
          </cell>
          <cell r="E6722">
            <v>44315</v>
          </cell>
          <cell r="F6722" t="str">
            <v>CIPL-Center,Plain,QC,Output table&amp;stand</v>
          </cell>
          <cell r="G6722">
            <v>913.75</v>
          </cell>
          <cell r="H6722">
            <v>-68.540000000000006</v>
          </cell>
          <cell r="I6722">
            <v>845.21</v>
          </cell>
        </row>
        <row r="6723">
          <cell r="A6723">
            <v>40005025</v>
          </cell>
          <cell r="B6723" t="str">
            <v>0</v>
          </cell>
          <cell r="C6723" t="str">
            <v>CIP1</v>
          </cell>
          <cell r="D6723" t="str">
            <v>M004</v>
          </cell>
          <cell r="E6723">
            <v>44315</v>
          </cell>
          <cell r="F6723" t="str">
            <v>CIPL-Center,Plain,QC,Output table&amp;stand</v>
          </cell>
          <cell r="G6723">
            <v>913.75</v>
          </cell>
          <cell r="H6723">
            <v>-68.540000000000006</v>
          </cell>
          <cell r="I6723">
            <v>845.21</v>
          </cell>
        </row>
        <row r="6724">
          <cell r="A6724">
            <v>40005026</v>
          </cell>
          <cell r="B6724" t="str">
            <v>0</v>
          </cell>
          <cell r="C6724" t="str">
            <v>CIP1</v>
          </cell>
          <cell r="D6724" t="str">
            <v>M004</v>
          </cell>
          <cell r="E6724">
            <v>44315</v>
          </cell>
          <cell r="F6724" t="str">
            <v>CIPL-Center,Plain,QC,Output table&amp;stand</v>
          </cell>
          <cell r="G6724">
            <v>913.75</v>
          </cell>
          <cell r="H6724">
            <v>-68.540000000000006</v>
          </cell>
          <cell r="I6724">
            <v>845.21</v>
          </cell>
        </row>
        <row r="6725">
          <cell r="A6725">
            <v>40005027</v>
          </cell>
          <cell r="B6725" t="str">
            <v>0</v>
          </cell>
          <cell r="C6725" t="str">
            <v>CIP1</v>
          </cell>
          <cell r="D6725" t="str">
            <v>M004</v>
          </cell>
          <cell r="E6725">
            <v>44315</v>
          </cell>
          <cell r="F6725" t="str">
            <v>CIPL-Center,Plain,QC,Output table&amp;stand</v>
          </cell>
          <cell r="G6725">
            <v>913.75</v>
          </cell>
          <cell r="H6725">
            <v>-68.540000000000006</v>
          </cell>
          <cell r="I6725">
            <v>845.21</v>
          </cell>
        </row>
        <row r="6726">
          <cell r="A6726">
            <v>40005028</v>
          </cell>
          <cell r="B6726" t="str">
            <v>0</v>
          </cell>
          <cell r="C6726" t="str">
            <v>CIP1</v>
          </cell>
          <cell r="D6726" t="str">
            <v>M004</v>
          </cell>
          <cell r="E6726">
            <v>44315</v>
          </cell>
          <cell r="F6726" t="str">
            <v>CIPL-Center,Plain,QC,Output table&amp;stand</v>
          </cell>
          <cell r="G6726">
            <v>913.75</v>
          </cell>
          <cell r="H6726">
            <v>-68.540000000000006</v>
          </cell>
          <cell r="I6726">
            <v>845.21</v>
          </cell>
        </row>
        <row r="6727">
          <cell r="A6727">
            <v>40005029</v>
          </cell>
          <cell r="B6727" t="str">
            <v>0</v>
          </cell>
          <cell r="C6727" t="str">
            <v>CIP1</v>
          </cell>
          <cell r="D6727" t="str">
            <v>M004</v>
          </cell>
          <cell r="E6727">
            <v>44315</v>
          </cell>
          <cell r="F6727" t="str">
            <v>CIPL-Center,Plain,QC,Output table&amp;stand</v>
          </cell>
          <cell r="G6727">
            <v>913.75</v>
          </cell>
          <cell r="H6727">
            <v>-68.540000000000006</v>
          </cell>
          <cell r="I6727">
            <v>845.21</v>
          </cell>
        </row>
        <row r="6728">
          <cell r="A6728">
            <v>40005030</v>
          </cell>
          <cell r="B6728" t="str">
            <v>0</v>
          </cell>
          <cell r="C6728" t="str">
            <v>CIP1</v>
          </cell>
          <cell r="D6728" t="str">
            <v>M004</v>
          </cell>
          <cell r="E6728">
            <v>44315</v>
          </cell>
          <cell r="F6728" t="str">
            <v>CIPL-Center,Plain,QC,Output table&amp;stand</v>
          </cell>
          <cell r="G6728">
            <v>913.75</v>
          </cell>
          <cell r="H6728">
            <v>-68.540000000000006</v>
          </cell>
          <cell r="I6728">
            <v>845.21</v>
          </cell>
        </row>
        <row r="6729">
          <cell r="A6729">
            <v>40005031</v>
          </cell>
          <cell r="B6729" t="str">
            <v>0</v>
          </cell>
          <cell r="C6729" t="str">
            <v>CIP1</v>
          </cell>
          <cell r="D6729" t="str">
            <v>M004</v>
          </cell>
          <cell r="E6729">
            <v>44315</v>
          </cell>
          <cell r="F6729" t="str">
            <v>CIPL-Center,Plain,QC,Output table&amp;stand</v>
          </cell>
          <cell r="G6729">
            <v>913.75</v>
          </cell>
          <cell r="H6729">
            <v>-68.540000000000006</v>
          </cell>
          <cell r="I6729">
            <v>845.21</v>
          </cell>
        </row>
        <row r="6730">
          <cell r="A6730">
            <v>40005032</v>
          </cell>
          <cell r="B6730" t="str">
            <v>0</v>
          </cell>
          <cell r="C6730" t="str">
            <v>CIP1</v>
          </cell>
          <cell r="D6730" t="str">
            <v>M004</v>
          </cell>
          <cell r="E6730">
            <v>44315</v>
          </cell>
          <cell r="F6730" t="str">
            <v>CIPL-Center,Plain,QC,Output table&amp;stand</v>
          </cell>
          <cell r="G6730">
            <v>913.75</v>
          </cell>
          <cell r="H6730">
            <v>-68.540000000000006</v>
          </cell>
          <cell r="I6730">
            <v>845.21</v>
          </cell>
        </row>
        <row r="6731">
          <cell r="A6731">
            <v>40005033</v>
          </cell>
          <cell r="B6731" t="str">
            <v>0</v>
          </cell>
          <cell r="C6731" t="str">
            <v>CIP1</v>
          </cell>
          <cell r="D6731" t="str">
            <v>M004</v>
          </cell>
          <cell r="E6731">
            <v>44315</v>
          </cell>
          <cell r="F6731" t="str">
            <v>CIPL-Center,Plain,QC,Output table&amp;stand</v>
          </cell>
          <cell r="G6731">
            <v>913.75</v>
          </cell>
          <cell r="H6731">
            <v>-68.540000000000006</v>
          </cell>
          <cell r="I6731">
            <v>845.21</v>
          </cell>
        </row>
        <row r="6732">
          <cell r="A6732">
            <v>40005034</v>
          </cell>
          <cell r="B6732" t="str">
            <v>0</v>
          </cell>
          <cell r="C6732" t="str">
            <v>CIP1</v>
          </cell>
          <cell r="D6732" t="str">
            <v>M004</v>
          </cell>
          <cell r="E6732">
            <v>44315</v>
          </cell>
          <cell r="F6732" t="str">
            <v>CIPL-Center,Plain,QC,Output table&amp;stand</v>
          </cell>
          <cell r="G6732">
            <v>913.75</v>
          </cell>
          <cell r="H6732">
            <v>-68.540000000000006</v>
          </cell>
          <cell r="I6732">
            <v>845.21</v>
          </cell>
        </row>
        <row r="6733">
          <cell r="A6733">
            <v>40005035</v>
          </cell>
          <cell r="B6733" t="str">
            <v>0</v>
          </cell>
          <cell r="C6733" t="str">
            <v>CIP1</v>
          </cell>
          <cell r="D6733" t="str">
            <v>M004</v>
          </cell>
          <cell r="E6733">
            <v>44315</v>
          </cell>
          <cell r="F6733" t="str">
            <v>CIPL-Center,Plain,QC,Output table&amp;stand</v>
          </cell>
          <cell r="G6733">
            <v>913.75</v>
          </cell>
          <cell r="H6733">
            <v>-68.540000000000006</v>
          </cell>
          <cell r="I6733">
            <v>845.21</v>
          </cell>
        </row>
        <row r="6734">
          <cell r="A6734">
            <v>40005036</v>
          </cell>
          <cell r="B6734" t="str">
            <v>0</v>
          </cell>
          <cell r="C6734" t="str">
            <v>CIP1</v>
          </cell>
          <cell r="D6734" t="str">
            <v>M004</v>
          </cell>
          <cell r="E6734">
            <v>44315</v>
          </cell>
          <cell r="F6734" t="str">
            <v>CIPL-Center,Plain,QC,Output table&amp;stand</v>
          </cell>
          <cell r="G6734">
            <v>913.75</v>
          </cell>
          <cell r="H6734">
            <v>-68.540000000000006</v>
          </cell>
          <cell r="I6734">
            <v>845.21</v>
          </cell>
        </row>
        <row r="6735">
          <cell r="A6735">
            <v>40005037</v>
          </cell>
          <cell r="B6735" t="str">
            <v>0</v>
          </cell>
          <cell r="C6735" t="str">
            <v>CIP1</v>
          </cell>
          <cell r="D6735" t="str">
            <v>M004</v>
          </cell>
          <cell r="E6735">
            <v>44315</v>
          </cell>
          <cell r="F6735" t="str">
            <v>CIPL-Center,Plain,QC,Output table&amp;stand</v>
          </cell>
          <cell r="G6735">
            <v>913.75</v>
          </cell>
          <cell r="H6735">
            <v>-68.540000000000006</v>
          </cell>
          <cell r="I6735">
            <v>845.21</v>
          </cell>
        </row>
        <row r="6736">
          <cell r="A6736">
            <v>40005038</v>
          </cell>
          <cell r="B6736" t="str">
            <v>0</v>
          </cell>
          <cell r="C6736" t="str">
            <v>CIP1</v>
          </cell>
          <cell r="D6736" t="str">
            <v>M004</v>
          </cell>
          <cell r="E6736">
            <v>44315</v>
          </cell>
          <cell r="F6736" t="str">
            <v>CIPL-Center,Plain,QC,Output table&amp;stand</v>
          </cell>
          <cell r="G6736">
            <v>913.75</v>
          </cell>
          <cell r="H6736">
            <v>-68.540000000000006</v>
          </cell>
          <cell r="I6736">
            <v>845.21</v>
          </cell>
        </row>
        <row r="6737">
          <cell r="A6737">
            <v>40005039</v>
          </cell>
          <cell r="B6737" t="str">
            <v>0</v>
          </cell>
          <cell r="C6737" t="str">
            <v>CIP1</v>
          </cell>
          <cell r="D6737" t="str">
            <v>M004</v>
          </cell>
          <cell r="E6737">
            <v>44315</v>
          </cell>
          <cell r="F6737" t="str">
            <v>CIPL-Center,Plain,QC,Output table&amp;stand</v>
          </cell>
          <cell r="G6737">
            <v>5375</v>
          </cell>
          <cell r="H6737">
            <v>-403.13</v>
          </cell>
          <cell r="I6737">
            <v>4971.87</v>
          </cell>
        </row>
        <row r="6738">
          <cell r="A6738">
            <v>40005040</v>
          </cell>
          <cell r="B6738" t="str">
            <v>0</v>
          </cell>
          <cell r="C6738" t="str">
            <v>CIP1</v>
          </cell>
          <cell r="D6738" t="str">
            <v>M004</v>
          </cell>
          <cell r="E6738">
            <v>44315</v>
          </cell>
          <cell r="F6738" t="str">
            <v>CIPL-Center,Plain,QC,Output table&amp;stand</v>
          </cell>
          <cell r="G6738">
            <v>5375</v>
          </cell>
          <cell r="H6738">
            <v>-403.13</v>
          </cell>
          <cell r="I6738">
            <v>4971.87</v>
          </cell>
        </row>
        <row r="6739">
          <cell r="A6739">
            <v>40005041</v>
          </cell>
          <cell r="B6739" t="str">
            <v>0</v>
          </cell>
          <cell r="C6739" t="str">
            <v>CIP1</v>
          </cell>
          <cell r="D6739" t="str">
            <v>M004</v>
          </cell>
          <cell r="E6739">
            <v>44315</v>
          </cell>
          <cell r="F6739" t="str">
            <v>CIPL-Center,Plain,QC,Output table&amp;stand</v>
          </cell>
          <cell r="G6739">
            <v>5375</v>
          </cell>
          <cell r="H6739">
            <v>-403.13</v>
          </cell>
          <cell r="I6739">
            <v>4971.87</v>
          </cell>
        </row>
        <row r="6740">
          <cell r="A6740">
            <v>40005042</v>
          </cell>
          <cell r="B6740" t="str">
            <v>0</v>
          </cell>
          <cell r="C6740" t="str">
            <v>CIP1</v>
          </cell>
          <cell r="D6740" t="str">
            <v>M004</v>
          </cell>
          <cell r="E6740">
            <v>44315</v>
          </cell>
          <cell r="F6740" t="str">
            <v>CIPL-Center,Plain,QC,Output table&amp;stand</v>
          </cell>
          <cell r="G6740">
            <v>5375</v>
          </cell>
          <cell r="H6740">
            <v>-403.13</v>
          </cell>
          <cell r="I6740">
            <v>4971.87</v>
          </cell>
        </row>
        <row r="6741">
          <cell r="A6741">
            <v>40005043</v>
          </cell>
          <cell r="B6741" t="str">
            <v>0</v>
          </cell>
          <cell r="C6741" t="str">
            <v>CIP1</v>
          </cell>
          <cell r="D6741" t="str">
            <v>M004</v>
          </cell>
          <cell r="E6741">
            <v>44315</v>
          </cell>
          <cell r="F6741" t="str">
            <v>CIPL-Center,Plain,QC,Output table&amp;stand</v>
          </cell>
          <cell r="G6741">
            <v>9137.5</v>
          </cell>
          <cell r="H6741">
            <v>-685.32</v>
          </cell>
          <cell r="I6741">
            <v>8452.18</v>
          </cell>
        </row>
        <row r="6742">
          <cell r="A6742">
            <v>40005044</v>
          </cell>
          <cell r="B6742" t="str">
            <v>0</v>
          </cell>
          <cell r="C6742" t="str">
            <v>CIP1</v>
          </cell>
          <cell r="D6742" t="str">
            <v>M004</v>
          </cell>
          <cell r="E6742">
            <v>44315</v>
          </cell>
          <cell r="F6742" t="str">
            <v>CIPL-Center,Plain,QC,Output table&amp;stand</v>
          </cell>
          <cell r="G6742">
            <v>9137.5</v>
          </cell>
          <cell r="H6742">
            <v>-685.32</v>
          </cell>
          <cell r="I6742">
            <v>8452.18</v>
          </cell>
        </row>
        <row r="6743">
          <cell r="A6743">
            <v>40005045</v>
          </cell>
          <cell r="B6743" t="str">
            <v>0</v>
          </cell>
          <cell r="C6743" t="str">
            <v>CIP1</v>
          </cell>
          <cell r="D6743" t="str">
            <v>M004</v>
          </cell>
          <cell r="E6743">
            <v>44315</v>
          </cell>
          <cell r="F6743" t="str">
            <v>CIPL-Center,Plain,QC,Output table&amp;stand</v>
          </cell>
          <cell r="G6743">
            <v>9137.5</v>
          </cell>
          <cell r="H6743">
            <v>-685.32</v>
          </cell>
          <cell r="I6743">
            <v>8452.18</v>
          </cell>
        </row>
        <row r="6744">
          <cell r="A6744">
            <v>40005046</v>
          </cell>
          <cell r="B6744" t="str">
            <v>0</v>
          </cell>
          <cell r="C6744" t="str">
            <v>CIP1</v>
          </cell>
          <cell r="D6744" t="str">
            <v>M004</v>
          </cell>
          <cell r="E6744">
            <v>44315</v>
          </cell>
          <cell r="F6744" t="str">
            <v>CIPL-Center,Plain,QC,Output table&amp;stand</v>
          </cell>
          <cell r="G6744">
            <v>9137.5</v>
          </cell>
          <cell r="H6744">
            <v>-685.32</v>
          </cell>
          <cell r="I6744">
            <v>8452.18</v>
          </cell>
        </row>
        <row r="6745">
          <cell r="A6745">
            <v>40005047</v>
          </cell>
          <cell r="B6745" t="str">
            <v>0</v>
          </cell>
          <cell r="C6745" t="str">
            <v>CIP1</v>
          </cell>
          <cell r="D6745" t="str">
            <v>M004</v>
          </cell>
          <cell r="E6745">
            <v>44315</v>
          </cell>
          <cell r="F6745" t="str">
            <v>CIPL-Center,Plain,QC,Output table&amp;stand</v>
          </cell>
          <cell r="G6745">
            <v>8600</v>
          </cell>
          <cell r="H6745">
            <v>-645</v>
          </cell>
          <cell r="I6745">
            <v>7955</v>
          </cell>
        </row>
        <row r="6746">
          <cell r="A6746">
            <v>40005048</v>
          </cell>
          <cell r="B6746" t="str">
            <v>0</v>
          </cell>
          <cell r="C6746" t="str">
            <v>CIP1</v>
          </cell>
          <cell r="D6746" t="str">
            <v>M004</v>
          </cell>
          <cell r="E6746">
            <v>44315</v>
          </cell>
          <cell r="F6746" t="str">
            <v>CIPL-Center,Plain,QC,Output table&amp;stand</v>
          </cell>
          <cell r="G6746">
            <v>8600</v>
          </cell>
          <cell r="H6746">
            <v>-645</v>
          </cell>
          <cell r="I6746">
            <v>7955</v>
          </cell>
        </row>
        <row r="6747">
          <cell r="A6747">
            <v>40005049</v>
          </cell>
          <cell r="B6747" t="str">
            <v>0</v>
          </cell>
          <cell r="C6747" t="str">
            <v>CIP1</v>
          </cell>
          <cell r="D6747" t="str">
            <v>M004</v>
          </cell>
          <cell r="E6747">
            <v>44315</v>
          </cell>
          <cell r="F6747" t="str">
            <v>CIPL-Center,Plain,QC,Output table&amp;stand</v>
          </cell>
          <cell r="G6747">
            <v>8600</v>
          </cell>
          <cell r="H6747">
            <v>-645</v>
          </cell>
          <cell r="I6747">
            <v>7955</v>
          </cell>
        </row>
        <row r="6748">
          <cell r="A6748">
            <v>40005050</v>
          </cell>
          <cell r="B6748" t="str">
            <v>0</v>
          </cell>
          <cell r="C6748" t="str">
            <v>CIP1</v>
          </cell>
          <cell r="D6748" t="str">
            <v>M004</v>
          </cell>
          <cell r="E6748">
            <v>44315</v>
          </cell>
          <cell r="F6748" t="str">
            <v>CIPL-Center,Plain,QC,Output table&amp;stand</v>
          </cell>
          <cell r="G6748">
            <v>8600</v>
          </cell>
          <cell r="H6748">
            <v>-645</v>
          </cell>
          <cell r="I6748">
            <v>7955</v>
          </cell>
        </row>
        <row r="6749">
          <cell r="A6749">
            <v>40005051</v>
          </cell>
          <cell r="B6749" t="str">
            <v>0</v>
          </cell>
          <cell r="C6749" t="str">
            <v>CIP1</v>
          </cell>
          <cell r="D6749" t="str">
            <v>M004</v>
          </cell>
          <cell r="E6749">
            <v>44315</v>
          </cell>
          <cell r="F6749" t="str">
            <v>CIPL-Center,Plain,QC,Output table&amp;stand</v>
          </cell>
          <cell r="G6749">
            <v>8600</v>
          </cell>
          <cell r="H6749">
            <v>-645</v>
          </cell>
          <cell r="I6749">
            <v>7955</v>
          </cell>
        </row>
        <row r="6750">
          <cell r="A6750">
            <v>40005052</v>
          </cell>
          <cell r="B6750" t="str">
            <v>0</v>
          </cell>
          <cell r="C6750" t="str">
            <v>CIP1</v>
          </cell>
          <cell r="D6750" t="str">
            <v>M004</v>
          </cell>
          <cell r="E6750">
            <v>44315</v>
          </cell>
          <cell r="F6750" t="str">
            <v>CIPL-Center,Plain,QC,Output table&amp;stand</v>
          </cell>
          <cell r="G6750">
            <v>8600</v>
          </cell>
          <cell r="H6750">
            <v>-645</v>
          </cell>
          <cell r="I6750">
            <v>7955</v>
          </cell>
        </row>
        <row r="6751">
          <cell r="A6751">
            <v>40005053</v>
          </cell>
          <cell r="B6751" t="str">
            <v>0</v>
          </cell>
          <cell r="C6751" t="str">
            <v>CIP1</v>
          </cell>
          <cell r="D6751" t="str">
            <v>M004</v>
          </cell>
          <cell r="E6751">
            <v>44315</v>
          </cell>
          <cell r="F6751" t="str">
            <v>CIPL-Center,Plain,QC,Output table&amp;stand</v>
          </cell>
          <cell r="G6751">
            <v>8600</v>
          </cell>
          <cell r="H6751">
            <v>-645</v>
          </cell>
          <cell r="I6751">
            <v>7955</v>
          </cell>
        </row>
        <row r="6752">
          <cell r="A6752">
            <v>40005054</v>
          </cell>
          <cell r="B6752" t="str">
            <v>0</v>
          </cell>
          <cell r="C6752" t="str">
            <v>CIP1</v>
          </cell>
          <cell r="D6752" t="str">
            <v>M004</v>
          </cell>
          <cell r="E6752">
            <v>44283</v>
          </cell>
          <cell r="F6752" t="str">
            <v>CIPL-Center,Plain,Output table 3rd floor</v>
          </cell>
          <cell r="G6752">
            <v>5375</v>
          </cell>
          <cell r="H6752">
            <v>-447.92</v>
          </cell>
          <cell r="I6752">
            <v>4927.08</v>
          </cell>
        </row>
        <row r="6753">
          <cell r="A6753">
            <v>40005055</v>
          </cell>
          <cell r="B6753" t="str">
            <v>0</v>
          </cell>
          <cell r="C6753" t="str">
            <v>CIP1</v>
          </cell>
          <cell r="D6753" t="str">
            <v>M004</v>
          </cell>
          <cell r="E6753">
            <v>44283</v>
          </cell>
          <cell r="F6753" t="str">
            <v>CIPL-Center,Plain,Output table 3rd floor</v>
          </cell>
          <cell r="G6753">
            <v>5375</v>
          </cell>
          <cell r="H6753">
            <v>-447.92</v>
          </cell>
          <cell r="I6753">
            <v>4927.08</v>
          </cell>
        </row>
        <row r="6754">
          <cell r="A6754">
            <v>40005056</v>
          </cell>
          <cell r="B6754" t="str">
            <v>0</v>
          </cell>
          <cell r="C6754" t="str">
            <v>CIP1</v>
          </cell>
          <cell r="D6754" t="str">
            <v>M004</v>
          </cell>
          <cell r="E6754">
            <v>44283</v>
          </cell>
          <cell r="F6754" t="str">
            <v>CIPL-Center,Plain,Output table 3rd floor</v>
          </cell>
          <cell r="G6754">
            <v>5375</v>
          </cell>
          <cell r="H6754">
            <v>-447.92</v>
          </cell>
          <cell r="I6754">
            <v>4927.08</v>
          </cell>
        </row>
        <row r="6755">
          <cell r="A6755">
            <v>40005057</v>
          </cell>
          <cell r="B6755" t="str">
            <v>0</v>
          </cell>
          <cell r="C6755" t="str">
            <v>CIP1</v>
          </cell>
          <cell r="D6755" t="str">
            <v>M004</v>
          </cell>
          <cell r="E6755">
            <v>44283</v>
          </cell>
          <cell r="F6755" t="str">
            <v>CIPL-Center,Plain,Output table 3rd floor</v>
          </cell>
          <cell r="G6755">
            <v>5375</v>
          </cell>
          <cell r="H6755">
            <v>-447.92</v>
          </cell>
          <cell r="I6755">
            <v>4927.08</v>
          </cell>
        </row>
        <row r="6756">
          <cell r="A6756">
            <v>40005058</v>
          </cell>
          <cell r="B6756" t="str">
            <v>0</v>
          </cell>
          <cell r="C6756" t="str">
            <v>CIP1</v>
          </cell>
          <cell r="D6756" t="str">
            <v>M004</v>
          </cell>
          <cell r="E6756">
            <v>44283</v>
          </cell>
          <cell r="F6756" t="str">
            <v>CIPL-Center,Plain,Output table 3rd floor</v>
          </cell>
          <cell r="G6756">
            <v>5375</v>
          </cell>
          <cell r="H6756">
            <v>-447.92</v>
          </cell>
          <cell r="I6756">
            <v>4927.08</v>
          </cell>
        </row>
        <row r="6757">
          <cell r="A6757">
            <v>40005059</v>
          </cell>
          <cell r="B6757" t="str">
            <v>0</v>
          </cell>
          <cell r="C6757" t="str">
            <v>CIP1</v>
          </cell>
          <cell r="D6757" t="str">
            <v>M004</v>
          </cell>
          <cell r="E6757">
            <v>44283</v>
          </cell>
          <cell r="F6757" t="str">
            <v>CIPL-Center,Plain,Output table 3rd floor</v>
          </cell>
          <cell r="G6757">
            <v>5375</v>
          </cell>
          <cell r="H6757">
            <v>-447.92</v>
          </cell>
          <cell r="I6757">
            <v>4927.08</v>
          </cell>
        </row>
        <row r="6758">
          <cell r="A6758">
            <v>40005060</v>
          </cell>
          <cell r="B6758" t="str">
            <v>0</v>
          </cell>
          <cell r="C6758" t="str">
            <v>CIP1</v>
          </cell>
          <cell r="D6758" t="str">
            <v>M004</v>
          </cell>
          <cell r="E6758">
            <v>44283</v>
          </cell>
          <cell r="F6758" t="str">
            <v>CIPL-Center,Plain,Output table 3rd floor</v>
          </cell>
          <cell r="G6758">
            <v>5375</v>
          </cell>
          <cell r="H6758">
            <v>-447.92</v>
          </cell>
          <cell r="I6758">
            <v>4927.08</v>
          </cell>
        </row>
        <row r="6759">
          <cell r="A6759">
            <v>40005061</v>
          </cell>
          <cell r="B6759" t="str">
            <v>0</v>
          </cell>
          <cell r="C6759" t="str">
            <v>CIP1</v>
          </cell>
          <cell r="D6759" t="str">
            <v>M004</v>
          </cell>
          <cell r="E6759">
            <v>44283</v>
          </cell>
          <cell r="F6759" t="str">
            <v>CIPL-Center,Plain,Output table 3rd floor</v>
          </cell>
          <cell r="G6759">
            <v>5375</v>
          </cell>
          <cell r="H6759">
            <v>-447.92</v>
          </cell>
          <cell r="I6759">
            <v>4927.08</v>
          </cell>
        </row>
        <row r="6760">
          <cell r="A6760">
            <v>40005062</v>
          </cell>
          <cell r="B6760" t="str">
            <v>0</v>
          </cell>
          <cell r="C6760" t="str">
            <v>CIP1</v>
          </cell>
          <cell r="D6760" t="str">
            <v>M004</v>
          </cell>
          <cell r="E6760">
            <v>44283</v>
          </cell>
          <cell r="F6760" t="str">
            <v>CIPL-Center,Plain,Output table 3rd floor</v>
          </cell>
          <cell r="G6760">
            <v>5375</v>
          </cell>
          <cell r="H6760">
            <v>-447.92</v>
          </cell>
          <cell r="I6760">
            <v>4927.08</v>
          </cell>
        </row>
        <row r="6761">
          <cell r="A6761">
            <v>40005063</v>
          </cell>
          <cell r="B6761" t="str">
            <v>0</v>
          </cell>
          <cell r="C6761" t="str">
            <v>CIP1</v>
          </cell>
          <cell r="D6761" t="str">
            <v>M004</v>
          </cell>
          <cell r="E6761">
            <v>44283</v>
          </cell>
          <cell r="F6761" t="str">
            <v>CIPL-Center,Plain,Output table 3rd floor</v>
          </cell>
          <cell r="G6761">
            <v>5375</v>
          </cell>
          <cell r="H6761">
            <v>-447.92</v>
          </cell>
          <cell r="I6761">
            <v>4927.08</v>
          </cell>
        </row>
        <row r="6762">
          <cell r="A6762">
            <v>40005064</v>
          </cell>
          <cell r="B6762" t="str">
            <v>0</v>
          </cell>
          <cell r="C6762" t="str">
            <v>CIP1</v>
          </cell>
          <cell r="D6762" t="str">
            <v>M004</v>
          </cell>
          <cell r="E6762">
            <v>44283</v>
          </cell>
          <cell r="F6762" t="str">
            <v>CIPL-Center,Plain,Output table 3rd floor</v>
          </cell>
          <cell r="G6762">
            <v>5375</v>
          </cell>
          <cell r="H6762">
            <v>-447.92</v>
          </cell>
          <cell r="I6762">
            <v>4927.08</v>
          </cell>
        </row>
        <row r="6763">
          <cell r="A6763">
            <v>40005065</v>
          </cell>
          <cell r="B6763" t="str">
            <v>0</v>
          </cell>
          <cell r="C6763" t="str">
            <v>CIP1</v>
          </cell>
          <cell r="D6763" t="str">
            <v>M004</v>
          </cell>
          <cell r="E6763">
            <v>44283</v>
          </cell>
          <cell r="F6763" t="str">
            <v>CIPL-Center,Plain,Output table 3rd floor</v>
          </cell>
          <cell r="G6763">
            <v>5375</v>
          </cell>
          <cell r="H6763">
            <v>-447.92</v>
          </cell>
          <cell r="I6763">
            <v>4927.08</v>
          </cell>
        </row>
        <row r="6764">
          <cell r="A6764">
            <v>40005066</v>
          </cell>
          <cell r="B6764" t="str">
            <v>0</v>
          </cell>
          <cell r="C6764" t="str">
            <v>CIP1</v>
          </cell>
          <cell r="D6764" t="str">
            <v>M004</v>
          </cell>
          <cell r="E6764">
            <v>44283</v>
          </cell>
          <cell r="F6764" t="str">
            <v>CIPL-Center,Plain,Output table 3rd floor</v>
          </cell>
          <cell r="G6764">
            <v>5375</v>
          </cell>
          <cell r="H6764">
            <v>-447.92</v>
          </cell>
          <cell r="I6764">
            <v>4927.08</v>
          </cell>
        </row>
        <row r="6765">
          <cell r="A6765">
            <v>40005067</v>
          </cell>
          <cell r="B6765" t="str">
            <v>0</v>
          </cell>
          <cell r="C6765" t="str">
            <v>CIP1</v>
          </cell>
          <cell r="D6765" t="str">
            <v>M004</v>
          </cell>
          <cell r="E6765">
            <v>44283</v>
          </cell>
          <cell r="F6765" t="str">
            <v>CIPL-Center,Plain,Output table 3rd floor</v>
          </cell>
          <cell r="G6765">
            <v>5375</v>
          </cell>
          <cell r="H6765">
            <v>-447.92</v>
          </cell>
          <cell r="I6765">
            <v>4927.08</v>
          </cell>
        </row>
        <row r="6766">
          <cell r="A6766">
            <v>40005068</v>
          </cell>
          <cell r="B6766" t="str">
            <v>0</v>
          </cell>
          <cell r="C6766" t="str">
            <v>CIP1</v>
          </cell>
          <cell r="D6766" t="str">
            <v>M004</v>
          </cell>
          <cell r="E6766">
            <v>44283</v>
          </cell>
          <cell r="F6766" t="str">
            <v>CIPL-Center,Plain,Output table 3rd floor</v>
          </cell>
          <cell r="G6766">
            <v>5375</v>
          </cell>
          <cell r="H6766">
            <v>-447.92</v>
          </cell>
          <cell r="I6766">
            <v>4927.08</v>
          </cell>
        </row>
        <row r="6767">
          <cell r="A6767">
            <v>40005069</v>
          </cell>
          <cell r="B6767" t="str">
            <v>0</v>
          </cell>
          <cell r="C6767" t="str">
            <v>CIP1</v>
          </cell>
          <cell r="D6767" t="str">
            <v>M004</v>
          </cell>
          <cell r="E6767">
            <v>44283</v>
          </cell>
          <cell r="F6767" t="str">
            <v>CIPL-Center,Plain,Output table 3rd floor</v>
          </cell>
          <cell r="G6767">
            <v>5375</v>
          </cell>
          <cell r="H6767">
            <v>-447.92</v>
          </cell>
          <cell r="I6767">
            <v>4927.08</v>
          </cell>
        </row>
        <row r="6768">
          <cell r="A6768">
            <v>40005070</v>
          </cell>
          <cell r="B6768" t="str">
            <v>0</v>
          </cell>
          <cell r="C6768" t="str">
            <v>CIP1</v>
          </cell>
          <cell r="D6768" t="str">
            <v>M004</v>
          </cell>
          <cell r="E6768">
            <v>44283</v>
          </cell>
          <cell r="F6768" t="str">
            <v>CIPL-Center,Plain,Output table 3rd floor</v>
          </cell>
          <cell r="G6768">
            <v>5375</v>
          </cell>
          <cell r="H6768">
            <v>-447.92</v>
          </cell>
          <cell r="I6768">
            <v>4927.08</v>
          </cell>
        </row>
        <row r="6769">
          <cell r="A6769">
            <v>40005071</v>
          </cell>
          <cell r="B6769" t="str">
            <v>0</v>
          </cell>
          <cell r="C6769" t="str">
            <v>CIP1</v>
          </cell>
          <cell r="D6769" t="str">
            <v>M004</v>
          </cell>
          <cell r="E6769">
            <v>44283</v>
          </cell>
          <cell r="F6769" t="str">
            <v>CIPL-Center,Plain,Output table 3rd floor</v>
          </cell>
          <cell r="G6769">
            <v>5375</v>
          </cell>
          <cell r="H6769">
            <v>-447.92</v>
          </cell>
          <cell r="I6769">
            <v>4927.08</v>
          </cell>
        </row>
        <row r="6770">
          <cell r="A6770">
            <v>40005072</v>
          </cell>
          <cell r="B6770" t="str">
            <v>0</v>
          </cell>
          <cell r="C6770" t="str">
            <v>CIP1</v>
          </cell>
          <cell r="D6770" t="str">
            <v>M004</v>
          </cell>
          <cell r="E6770">
            <v>44283</v>
          </cell>
          <cell r="F6770" t="str">
            <v>CIPL-Center,Plain,Output table 3rd floor</v>
          </cell>
          <cell r="G6770">
            <v>5375</v>
          </cell>
          <cell r="H6770">
            <v>-447.92</v>
          </cell>
          <cell r="I6770">
            <v>4927.08</v>
          </cell>
        </row>
        <row r="6771">
          <cell r="A6771">
            <v>40005073</v>
          </cell>
          <cell r="B6771" t="str">
            <v>0</v>
          </cell>
          <cell r="C6771" t="str">
            <v>CIP1</v>
          </cell>
          <cell r="D6771" t="str">
            <v>M004</v>
          </cell>
          <cell r="E6771">
            <v>44283</v>
          </cell>
          <cell r="F6771" t="str">
            <v>CIPL-Center,Plain,Output table 3rd floor</v>
          </cell>
          <cell r="G6771">
            <v>5375</v>
          </cell>
          <cell r="H6771">
            <v>-447.92</v>
          </cell>
          <cell r="I6771">
            <v>4927.08</v>
          </cell>
        </row>
        <row r="6772">
          <cell r="A6772">
            <v>40005074</v>
          </cell>
          <cell r="B6772" t="str">
            <v>0</v>
          </cell>
          <cell r="C6772" t="str">
            <v>CIP1</v>
          </cell>
          <cell r="D6772" t="str">
            <v>M004</v>
          </cell>
          <cell r="E6772">
            <v>44283</v>
          </cell>
          <cell r="F6772" t="str">
            <v>CIPL-Center,Plain,Output table 3rd floor</v>
          </cell>
          <cell r="G6772">
            <v>5375</v>
          </cell>
          <cell r="H6772">
            <v>-447.92</v>
          </cell>
          <cell r="I6772">
            <v>4927.08</v>
          </cell>
        </row>
        <row r="6773">
          <cell r="A6773">
            <v>40005075</v>
          </cell>
          <cell r="B6773" t="str">
            <v>0</v>
          </cell>
          <cell r="C6773" t="str">
            <v>CIP1</v>
          </cell>
          <cell r="D6773" t="str">
            <v>M004</v>
          </cell>
          <cell r="E6773">
            <v>44283</v>
          </cell>
          <cell r="F6773" t="str">
            <v>CIPL-Center,Plain,Output table 3rd floor</v>
          </cell>
          <cell r="G6773">
            <v>9137.5</v>
          </cell>
          <cell r="H6773">
            <v>-761.46</v>
          </cell>
          <cell r="I6773">
            <v>8376.0400000000009</v>
          </cell>
        </row>
        <row r="6774">
          <cell r="A6774">
            <v>40005076</v>
          </cell>
          <cell r="B6774" t="str">
            <v>0</v>
          </cell>
          <cell r="C6774" t="str">
            <v>CIP1</v>
          </cell>
          <cell r="D6774" t="str">
            <v>M004</v>
          </cell>
          <cell r="E6774">
            <v>44283</v>
          </cell>
          <cell r="F6774" t="str">
            <v>CIPL-Center,Plain,Output table 3rd floor</v>
          </cell>
          <cell r="G6774">
            <v>9137.5</v>
          </cell>
          <cell r="H6774">
            <v>-761.46</v>
          </cell>
          <cell r="I6774">
            <v>8376.0400000000009</v>
          </cell>
        </row>
        <row r="6775">
          <cell r="A6775">
            <v>40005077</v>
          </cell>
          <cell r="B6775" t="str">
            <v>0</v>
          </cell>
          <cell r="C6775" t="str">
            <v>CIP1</v>
          </cell>
          <cell r="D6775" t="str">
            <v>M004</v>
          </cell>
          <cell r="E6775">
            <v>44283</v>
          </cell>
          <cell r="F6775" t="str">
            <v>CIPL-Center,Plain,Output table 3rd floor</v>
          </cell>
          <cell r="G6775">
            <v>9137.5</v>
          </cell>
          <cell r="H6775">
            <v>-761.46</v>
          </cell>
          <cell r="I6775">
            <v>8376.0400000000009</v>
          </cell>
        </row>
        <row r="6776">
          <cell r="A6776">
            <v>40005078</v>
          </cell>
          <cell r="B6776" t="str">
            <v>0</v>
          </cell>
          <cell r="C6776" t="str">
            <v>CIP1</v>
          </cell>
          <cell r="D6776" t="str">
            <v>M004</v>
          </cell>
          <cell r="E6776">
            <v>44283</v>
          </cell>
          <cell r="F6776" t="str">
            <v>CIPL-Center,Plain,Output table 3rd floor</v>
          </cell>
          <cell r="G6776">
            <v>9137.5</v>
          </cell>
          <cell r="H6776">
            <v>-761.46</v>
          </cell>
          <cell r="I6776">
            <v>8376.0400000000009</v>
          </cell>
        </row>
        <row r="6777">
          <cell r="A6777">
            <v>40005083</v>
          </cell>
          <cell r="B6777" t="str">
            <v>0</v>
          </cell>
          <cell r="C6777" t="str">
            <v>CIP1</v>
          </cell>
          <cell r="D6777" t="str">
            <v>M004</v>
          </cell>
          <cell r="E6777">
            <v>44287</v>
          </cell>
          <cell r="F6777" t="str">
            <v>Sample room improvement work</v>
          </cell>
          <cell r="G6777">
            <v>282773</v>
          </cell>
          <cell r="H6777">
            <v>-21207.98</v>
          </cell>
          <cell r="I6777">
            <v>261565.02</v>
          </cell>
        </row>
        <row r="6778">
          <cell r="A6778">
            <v>40005084</v>
          </cell>
          <cell r="B6778" t="str">
            <v>0</v>
          </cell>
          <cell r="C6778" t="str">
            <v>CIP1</v>
          </cell>
          <cell r="D6778" t="str">
            <v>M004</v>
          </cell>
          <cell r="E6778">
            <v>44318</v>
          </cell>
          <cell r="F6778" t="str">
            <v>Finishing output trolley</v>
          </cell>
          <cell r="G6778">
            <v>35000</v>
          </cell>
          <cell r="H6778">
            <v>-2333.33</v>
          </cell>
          <cell r="I6778">
            <v>32666.67</v>
          </cell>
        </row>
        <row r="6779">
          <cell r="A6779">
            <v>40005085</v>
          </cell>
          <cell r="B6779" t="str">
            <v>0</v>
          </cell>
          <cell r="C6779" t="str">
            <v>CIP1</v>
          </cell>
          <cell r="D6779" t="str">
            <v>M004</v>
          </cell>
          <cell r="E6779">
            <v>44318</v>
          </cell>
          <cell r="F6779" t="str">
            <v>Finishing output trolley</v>
          </cell>
          <cell r="G6779">
            <v>35000</v>
          </cell>
          <cell r="H6779">
            <v>-2333.33</v>
          </cell>
          <cell r="I6779">
            <v>32666.67</v>
          </cell>
        </row>
        <row r="6780">
          <cell r="A6780">
            <v>40005086</v>
          </cell>
          <cell r="B6780" t="str">
            <v>0</v>
          </cell>
          <cell r="C6780" t="str">
            <v>CIP1</v>
          </cell>
          <cell r="D6780" t="str">
            <v>M004</v>
          </cell>
          <cell r="E6780">
            <v>44318</v>
          </cell>
          <cell r="F6780" t="str">
            <v>Finishing output trolley</v>
          </cell>
          <cell r="G6780">
            <v>35000</v>
          </cell>
          <cell r="H6780">
            <v>-2333.33</v>
          </cell>
          <cell r="I6780">
            <v>32666.67</v>
          </cell>
        </row>
        <row r="6781">
          <cell r="A6781">
            <v>40005087</v>
          </cell>
          <cell r="B6781" t="str">
            <v>0</v>
          </cell>
          <cell r="C6781" t="str">
            <v>CIP1</v>
          </cell>
          <cell r="D6781" t="str">
            <v>M004</v>
          </cell>
          <cell r="E6781">
            <v>44318</v>
          </cell>
          <cell r="F6781" t="str">
            <v>Finishing output trolley</v>
          </cell>
          <cell r="G6781">
            <v>35000</v>
          </cell>
          <cell r="H6781">
            <v>-2333.33</v>
          </cell>
          <cell r="I6781">
            <v>32666.67</v>
          </cell>
        </row>
        <row r="6782">
          <cell r="A6782">
            <v>40005088</v>
          </cell>
          <cell r="B6782" t="str">
            <v>0</v>
          </cell>
          <cell r="C6782" t="str">
            <v>CIP1</v>
          </cell>
          <cell r="D6782" t="str">
            <v>M004</v>
          </cell>
          <cell r="E6782">
            <v>44318</v>
          </cell>
          <cell r="F6782" t="str">
            <v>Finishing output trolley</v>
          </cell>
          <cell r="G6782">
            <v>35000</v>
          </cell>
          <cell r="H6782">
            <v>-2333.33</v>
          </cell>
          <cell r="I6782">
            <v>32666.67</v>
          </cell>
        </row>
        <row r="6783">
          <cell r="A6783">
            <v>40005089</v>
          </cell>
          <cell r="B6783" t="str">
            <v>0</v>
          </cell>
          <cell r="C6783" t="str">
            <v>CIP1</v>
          </cell>
          <cell r="D6783" t="str">
            <v>M004</v>
          </cell>
          <cell r="E6783">
            <v>44318</v>
          </cell>
          <cell r="F6783" t="str">
            <v>Finishing output trolley</v>
          </cell>
          <cell r="G6783">
            <v>35000</v>
          </cell>
          <cell r="H6783">
            <v>-2333.33</v>
          </cell>
          <cell r="I6783">
            <v>32666.67</v>
          </cell>
        </row>
        <row r="6784">
          <cell r="A6784">
            <v>40005119</v>
          </cell>
          <cell r="B6784" t="str">
            <v>0</v>
          </cell>
          <cell r="C6784" t="str">
            <v>CIP1</v>
          </cell>
          <cell r="D6784" t="str">
            <v>M004</v>
          </cell>
          <cell r="E6784">
            <v>44316</v>
          </cell>
          <cell r="F6784" t="str">
            <v>Digital Measurement table &amp; software system</v>
          </cell>
          <cell r="G6784">
            <v>880910.2</v>
          </cell>
          <cell r="H6784">
            <v>-66068.27</v>
          </cell>
          <cell r="I6784">
            <v>814841.93</v>
          </cell>
        </row>
        <row r="6785">
          <cell r="A6785">
            <v>40005120</v>
          </cell>
          <cell r="B6785" t="str">
            <v>0</v>
          </cell>
          <cell r="C6785" t="str">
            <v>CIP1</v>
          </cell>
          <cell r="D6785" t="str">
            <v>M004</v>
          </cell>
          <cell r="E6785">
            <v>44316</v>
          </cell>
          <cell r="F6785" t="str">
            <v>Center table top borad supply 96"x24"sample room</v>
          </cell>
          <cell r="G6785">
            <v>2911.02</v>
          </cell>
          <cell r="H6785">
            <v>-218.33</v>
          </cell>
          <cell r="I6785">
            <v>2692.69</v>
          </cell>
        </row>
        <row r="6786">
          <cell r="A6786">
            <v>40005121</v>
          </cell>
          <cell r="B6786" t="str">
            <v>0</v>
          </cell>
          <cell r="C6786" t="str">
            <v>CIP1</v>
          </cell>
          <cell r="D6786" t="str">
            <v>M004</v>
          </cell>
          <cell r="E6786">
            <v>44316</v>
          </cell>
          <cell r="F6786" t="str">
            <v>Center table top borad supply 96"x24"sample room</v>
          </cell>
          <cell r="G6786">
            <v>2911.02</v>
          </cell>
          <cell r="H6786">
            <v>-218.33</v>
          </cell>
          <cell r="I6786">
            <v>2692.69</v>
          </cell>
        </row>
        <row r="6787">
          <cell r="A6787">
            <v>40005122</v>
          </cell>
          <cell r="B6787" t="str">
            <v>0</v>
          </cell>
          <cell r="C6787" t="str">
            <v>CIP1</v>
          </cell>
          <cell r="D6787" t="str">
            <v>M004</v>
          </cell>
          <cell r="E6787">
            <v>44316</v>
          </cell>
          <cell r="F6787" t="str">
            <v>Center table top borad supply 96"x24"sample room</v>
          </cell>
          <cell r="G6787">
            <v>2911.02</v>
          </cell>
          <cell r="H6787">
            <v>-218.33</v>
          </cell>
          <cell r="I6787">
            <v>2692.69</v>
          </cell>
        </row>
        <row r="6788">
          <cell r="A6788">
            <v>40005123</v>
          </cell>
          <cell r="B6788" t="str">
            <v>0</v>
          </cell>
          <cell r="C6788" t="str">
            <v>CIP1</v>
          </cell>
          <cell r="D6788" t="str">
            <v>M004</v>
          </cell>
          <cell r="E6788">
            <v>44316</v>
          </cell>
          <cell r="F6788" t="str">
            <v>Executive table 60"x36"x30" board colorsample room</v>
          </cell>
          <cell r="G6788">
            <v>10981.99</v>
          </cell>
          <cell r="H6788">
            <v>-823.65</v>
          </cell>
          <cell r="I6788">
            <v>10158.34</v>
          </cell>
        </row>
        <row r="6789">
          <cell r="A6789">
            <v>40005124</v>
          </cell>
          <cell r="B6789" t="str">
            <v>0</v>
          </cell>
          <cell r="C6789" t="str">
            <v>CIP1</v>
          </cell>
          <cell r="D6789" t="str">
            <v>M004</v>
          </cell>
          <cell r="E6789">
            <v>44316</v>
          </cell>
          <cell r="F6789" t="str">
            <v>Executive table 60"x36"x30" board colorsample room</v>
          </cell>
          <cell r="G6789">
            <v>10981.99</v>
          </cell>
          <cell r="H6789">
            <v>-823.65</v>
          </cell>
          <cell r="I6789">
            <v>10158.34</v>
          </cell>
        </row>
        <row r="6790">
          <cell r="A6790">
            <v>40005125</v>
          </cell>
          <cell r="B6790" t="str">
            <v>0</v>
          </cell>
          <cell r="C6790" t="str">
            <v>CIP1</v>
          </cell>
          <cell r="D6790" t="str">
            <v>M004</v>
          </cell>
          <cell r="E6790">
            <v>44316</v>
          </cell>
          <cell r="F6790" t="str">
            <v>Side table with drawer 36"x18"x30" colorsample roo</v>
          </cell>
          <cell r="G6790">
            <v>6937</v>
          </cell>
          <cell r="H6790">
            <v>-520.28</v>
          </cell>
          <cell r="I6790">
            <v>6416.72</v>
          </cell>
        </row>
        <row r="6791">
          <cell r="A6791">
            <v>40005126</v>
          </cell>
          <cell r="B6791" t="str">
            <v>0</v>
          </cell>
          <cell r="C6791" t="str">
            <v>CIP1</v>
          </cell>
          <cell r="D6791" t="str">
            <v>M004</v>
          </cell>
          <cell r="E6791">
            <v>44316</v>
          </cell>
          <cell r="F6791" t="str">
            <v>Side table with drawer 36"x18"x30"colorsample room</v>
          </cell>
          <cell r="G6791">
            <v>6937</v>
          </cell>
          <cell r="H6791">
            <v>-520.28</v>
          </cell>
          <cell r="I6791">
            <v>6416.72</v>
          </cell>
        </row>
        <row r="6792">
          <cell r="A6792">
            <v>40005127</v>
          </cell>
          <cell r="B6792" t="str">
            <v>0</v>
          </cell>
          <cell r="C6792" t="str">
            <v>CIP1</v>
          </cell>
          <cell r="D6792" t="str">
            <v>M004</v>
          </cell>
          <cell r="E6792">
            <v>44316</v>
          </cell>
          <cell r="F6792" t="str">
            <v>Side table with drawer 36"x18"x30"colorsample room</v>
          </cell>
          <cell r="G6792">
            <v>6937</v>
          </cell>
          <cell r="H6792">
            <v>-520.28</v>
          </cell>
          <cell r="I6792">
            <v>6416.72</v>
          </cell>
        </row>
        <row r="6793">
          <cell r="A6793">
            <v>40005128</v>
          </cell>
          <cell r="B6793" t="str">
            <v>0</v>
          </cell>
          <cell r="C6793" t="str">
            <v>CIP1</v>
          </cell>
          <cell r="D6793" t="str">
            <v>M004</v>
          </cell>
          <cell r="E6793">
            <v>44316</v>
          </cell>
          <cell r="F6793" t="str">
            <v>Manager  chair for sample room</v>
          </cell>
          <cell r="G6793">
            <v>11564.99</v>
          </cell>
          <cell r="H6793">
            <v>-867.38</v>
          </cell>
          <cell r="I6793">
            <v>10697.61</v>
          </cell>
        </row>
        <row r="6794">
          <cell r="A6794">
            <v>40005129</v>
          </cell>
          <cell r="B6794" t="str">
            <v>0</v>
          </cell>
          <cell r="C6794" t="str">
            <v>CIP1</v>
          </cell>
          <cell r="D6794" t="str">
            <v>M004</v>
          </cell>
          <cell r="E6794">
            <v>44316</v>
          </cell>
          <cell r="F6794" t="str">
            <v>Manager  chair for sample room</v>
          </cell>
          <cell r="G6794">
            <v>11564.99</v>
          </cell>
          <cell r="H6794">
            <v>-867.38</v>
          </cell>
          <cell r="I6794">
            <v>10697.61</v>
          </cell>
        </row>
        <row r="6795">
          <cell r="A6795">
            <v>40005130</v>
          </cell>
          <cell r="B6795" t="str">
            <v>0</v>
          </cell>
          <cell r="C6795" t="str">
            <v>CIP1</v>
          </cell>
          <cell r="D6795" t="str">
            <v>M004</v>
          </cell>
          <cell r="E6795">
            <v>44316</v>
          </cell>
          <cell r="F6795" t="str">
            <v>Manager  chair for sample room</v>
          </cell>
          <cell r="G6795">
            <v>11564.99</v>
          </cell>
          <cell r="H6795">
            <v>-867.38</v>
          </cell>
          <cell r="I6795">
            <v>10697.61</v>
          </cell>
        </row>
        <row r="6796">
          <cell r="A6796">
            <v>40005131</v>
          </cell>
          <cell r="B6796" t="str">
            <v>0</v>
          </cell>
          <cell r="C6796" t="str">
            <v>CIP1</v>
          </cell>
          <cell r="D6796" t="str">
            <v>M004</v>
          </cell>
          <cell r="E6796">
            <v>44316</v>
          </cell>
          <cell r="F6796" t="str">
            <v>Executive chair for Sample room furniture</v>
          </cell>
          <cell r="G6796">
            <v>9191</v>
          </cell>
          <cell r="H6796">
            <v>-689.33</v>
          </cell>
          <cell r="I6796">
            <v>8501.67</v>
          </cell>
        </row>
        <row r="6797">
          <cell r="A6797">
            <v>40005132</v>
          </cell>
          <cell r="B6797" t="str">
            <v>0</v>
          </cell>
          <cell r="C6797" t="str">
            <v>CIP1</v>
          </cell>
          <cell r="D6797" t="str">
            <v>M004</v>
          </cell>
          <cell r="E6797">
            <v>44316</v>
          </cell>
          <cell r="F6797" t="str">
            <v>Executive chair for Sample room furniture</v>
          </cell>
          <cell r="G6797">
            <v>9191</v>
          </cell>
          <cell r="H6797">
            <v>-689.33</v>
          </cell>
          <cell r="I6797">
            <v>8501.67</v>
          </cell>
        </row>
        <row r="6798">
          <cell r="A6798">
            <v>40005133</v>
          </cell>
          <cell r="B6798" t="str">
            <v>0</v>
          </cell>
          <cell r="C6798" t="str">
            <v>CIP1</v>
          </cell>
          <cell r="D6798" t="str">
            <v>M004</v>
          </cell>
          <cell r="E6798">
            <v>44316</v>
          </cell>
          <cell r="F6798" t="str">
            <v>Executive chair for Sample room furniture</v>
          </cell>
          <cell r="G6798">
            <v>9191</v>
          </cell>
          <cell r="H6798">
            <v>-689.33</v>
          </cell>
          <cell r="I6798">
            <v>8501.67</v>
          </cell>
        </row>
        <row r="6799">
          <cell r="A6799">
            <v>40005134</v>
          </cell>
          <cell r="B6799" t="str">
            <v>0</v>
          </cell>
          <cell r="C6799" t="str">
            <v>CIP1</v>
          </cell>
          <cell r="D6799" t="str">
            <v>M004</v>
          </cell>
          <cell r="E6799">
            <v>44316</v>
          </cell>
          <cell r="F6799" t="str">
            <v>Executive chair for Sample room furniture</v>
          </cell>
          <cell r="G6799">
            <v>9191</v>
          </cell>
          <cell r="H6799">
            <v>-689.33</v>
          </cell>
          <cell r="I6799">
            <v>8501.67</v>
          </cell>
        </row>
        <row r="6800">
          <cell r="A6800">
            <v>40005135</v>
          </cell>
          <cell r="B6800" t="str">
            <v>0</v>
          </cell>
          <cell r="C6800" t="str">
            <v>CIP1</v>
          </cell>
          <cell r="D6800" t="str">
            <v>M004</v>
          </cell>
          <cell r="E6800">
            <v>44316</v>
          </cell>
          <cell r="F6800" t="str">
            <v>Executive chair for Sample room furniture</v>
          </cell>
          <cell r="G6800">
            <v>9191</v>
          </cell>
          <cell r="H6800">
            <v>-689.33</v>
          </cell>
          <cell r="I6800">
            <v>8501.67</v>
          </cell>
        </row>
        <row r="6801">
          <cell r="A6801">
            <v>40005136</v>
          </cell>
          <cell r="B6801" t="str">
            <v>0</v>
          </cell>
          <cell r="C6801" t="str">
            <v>CIP1</v>
          </cell>
          <cell r="D6801" t="str">
            <v>M004</v>
          </cell>
          <cell r="E6801">
            <v>44316</v>
          </cell>
          <cell r="F6801" t="str">
            <v>Executive chair for Sample room furniture</v>
          </cell>
          <cell r="G6801">
            <v>9191</v>
          </cell>
          <cell r="H6801">
            <v>-689.33</v>
          </cell>
          <cell r="I6801">
            <v>8501.67</v>
          </cell>
        </row>
        <row r="6802">
          <cell r="A6802">
            <v>40005137</v>
          </cell>
          <cell r="B6802" t="str">
            <v>0</v>
          </cell>
          <cell r="C6802" t="str">
            <v>CIP1</v>
          </cell>
          <cell r="D6802" t="str">
            <v>M004</v>
          </cell>
          <cell r="E6802">
            <v>44316</v>
          </cell>
          <cell r="F6802" t="str">
            <v>Executive chair for Sample room furniture</v>
          </cell>
          <cell r="G6802">
            <v>9191</v>
          </cell>
          <cell r="H6802">
            <v>-689.33</v>
          </cell>
          <cell r="I6802">
            <v>8501.67</v>
          </cell>
        </row>
        <row r="6803">
          <cell r="A6803">
            <v>40005138</v>
          </cell>
          <cell r="B6803" t="str">
            <v>0</v>
          </cell>
          <cell r="C6803" t="str">
            <v>CIP1</v>
          </cell>
          <cell r="D6803" t="str">
            <v>M004</v>
          </cell>
          <cell r="E6803">
            <v>44316</v>
          </cell>
          <cell r="F6803" t="str">
            <v>Executive chair for Sample room furniture</v>
          </cell>
          <cell r="G6803">
            <v>9191</v>
          </cell>
          <cell r="H6803">
            <v>-689.33</v>
          </cell>
          <cell r="I6803">
            <v>8501.67</v>
          </cell>
        </row>
        <row r="6804">
          <cell r="A6804">
            <v>40005139</v>
          </cell>
          <cell r="B6804" t="str">
            <v>0</v>
          </cell>
          <cell r="C6804" t="str">
            <v>CIP1</v>
          </cell>
          <cell r="D6804" t="str">
            <v>M004</v>
          </cell>
          <cell r="E6804">
            <v>44316</v>
          </cell>
          <cell r="F6804" t="str">
            <v>Executive chair for Sample room furniture</v>
          </cell>
          <cell r="G6804">
            <v>9191</v>
          </cell>
          <cell r="H6804">
            <v>-689.33</v>
          </cell>
          <cell r="I6804">
            <v>8501.67</v>
          </cell>
        </row>
        <row r="6805">
          <cell r="A6805">
            <v>40005140</v>
          </cell>
          <cell r="B6805" t="str">
            <v>0</v>
          </cell>
          <cell r="C6805" t="str">
            <v>CIP1</v>
          </cell>
          <cell r="D6805" t="str">
            <v>M004</v>
          </cell>
          <cell r="E6805">
            <v>44316</v>
          </cell>
          <cell r="F6805" t="str">
            <v>Executive chair for Sample room furniture</v>
          </cell>
          <cell r="G6805">
            <v>9191</v>
          </cell>
          <cell r="H6805">
            <v>-689.33</v>
          </cell>
          <cell r="I6805">
            <v>8501.67</v>
          </cell>
        </row>
        <row r="6806">
          <cell r="A6806">
            <v>40005141</v>
          </cell>
          <cell r="B6806" t="str">
            <v>0</v>
          </cell>
          <cell r="C6806" t="str">
            <v>CIP1</v>
          </cell>
          <cell r="D6806" t="str">
            <v>M004</v>
          </cell>
          <cell r="E6806">
            <v>44316</v>
          </cell>
          <cell r="F6806" t="str">
            <v>Executive chair for Sample room furniture</v>
          </cell>
          <cell r="G6806">
            <v>9191</v>
          </cell>
          <cell r="H6806">
            <v>-689.33</v>
          </cell>
          <cell r="I6806">
            <v>8501.67</v>
          </cell>
        </row>
        <row r="6807">
          <cell r="A6807">
            <v>40005142</v>
          </cell>
          <cell r="B6807" t="str">
            <v>0</v>
          </cell>
          <cell r="C6807" t="str">
            <v>CIP1</v>
          </cell>
          <cell r="D6807" t="str">
            <v>M004</v>
          </cell>
          <cell r="E6807">
            <v>44316</v>
          </cell>
          <cell r="F6807" t="str">
            <v>Executive chair for Sample room furniture</v>
          </cell>
          <cell r="G6807">
            <v>9191</v>
          </cell>
          <cell r="H6807">
            <v>-689.33</v>
          </cell>
          <cell r="I6807">
            <v>8501.67</v>
          </cell>
        </row>
        <row r="6808">
          <cell r="A6808">
            <v>40005143</v>
          </cell>
          <cell r="B6808" t="str">
            <v>0</v>
          </cell>
          <cell r="C6808" t="str">
            <v>CIP1</v>
          </cell>
          <cell r="D6808" t="str">
            <v>M004</v>
          </cell>
          <cell r="E6808">
            <v>44316</v>
          </cell>
          <cell r="F6808" t="str">
            <v>Executive chair for Sample room furniture</v>
          </cell>
          <cell r="G6808">
            <v>9191</v>
          </cell>
          <cell r="H6808">
            <v>-689.33</v>
          </cell>
          <cell r="I6808">
            <v>8501.67</v>
          </cell>
        </row>
        <row r="6809">
          <cell r="A6809">
            <v>40005144</v>
          </cell>
          <cell r="B6809" t="str">
            <v>0</v>
          </cell>
          <cell r="C6809" t="str">
            <v>CIP1</v>
          </cell>
          <cell r="D6809" t="str">
            <v>M004</v>
          </cell>
          <cell r="E6809">
            <v>44316</v>
          </cell>
          <cell r="F6809" t="str">
            <v>High chair for inspection for sample room</v>
          </cell>
          <cell r="G6809">
            <v>9191</v>
          </cell>
          <cell r="H6809">
            <v>-689.33</v>
          </cell>
          <cell r="I6809">
            <v>8501.67</v>
          </cell>
        </row>
        <row r="6810">
          <cell r="A6810">
            <v>40005145</v>
          </cell>
          <cell r="B6810" t="str">
            <v>0</v>
          </cell>
          <cell r="C6810" t="str">
            <v>CIP1</v>
          </cell>
          <cell r="D6810" t="str">
            <v>M004</v>
          </cell>
          <cell r="E6810">
            <v>44316</v>
          </cell>
          <cell r="F6810" t="str">
            <v>Cnter table two layer 1-1/4"x1-1/4"box sample room</v>
          </cell>
          <cell r="G6810">
            <v>12653.03</v>
          </cell>
          <cell r="H6810">
            <v>-948.98</v>
          </cell>
          <cell r="I6810">
            <v>11704.05</v>
          </cell>
        </row>
        <row r="6811">
          <cell r="A6811">
            <v>40005146</v>
          </cell>
          <cell r="B6811" t="str">
            <v>0</v>
          </cell>
          <cell r="C6811" t="str">
            <v>CIP1</v>
          </cell>
          <cell r="D6811" t="str">
            <v>M004</v>
          </cell>
          <cell r="E6811">
            <v>44316</v>
          </cell>
          <cell r="F6811" t="str">
            <v>Cnter table two layer 1-1/4"x1-1/4"box sample room</v>
          </cell>
          <cell r="G6811">
            <v>12653.03</v>
          </cell>
          <cell r="H6811">
            <v>-948.98</v>
          </cell>
          <cell r="I6811">
            <v>11704.05</v>
          </cell>
        </row>
        <row r="6812">
          <cell r="A6812">
            <v>40005147</v>
          </cell>
          <cell r="B6812" t="str">
            <v>0</v>
          </cell>
          <cell r="C6812" t="str">
            <v>CIP1</v>
          </cell>
          <cell r="D6812" t="str">
            <v>M004</v>
          </cell>
          <cell r="E6812">
            <v>44316</v>
          </cell>
          <cell r="F6812" t="str">
            <v>Cnter table two layer 1-1/4"x1-1/4"box sample room</v>
          </cell>
          <cell r="G6812">
            <v>12653.03</v>
          </cell>
          <cell r="H6812">
            <v>-948.98</v>
          </cell>
          <cell r="I6812">
            <v>11704.05</v>
          </cell>
        </row>
        <row r="6813">
          <cell r="A6813">
            <v>40005148</v>
          </cell>
          <cell r="B6813" t="str">
            <v>0</v>
          </cell>
          <cell r="C6813" t="str">
            <v>CIP1</v>
          </cell>
          <cell r="D6813" t="str">
            <v>M004</v>
          </cell>
          <cell r="E6813">
            <v>44316</v>
          </cell>
          <cell r="F6813" t="str">
            <v>Cutting table top replacement &amp; cabinet sample roo</v>
          </cell>
          <cell r="G6813">
            <v>40488.99</v>
          </cell>
          <cell r="H6813">
            <v>-3036.68</v>
          </cell>
          <cell r="I6813">
            <v>37452.31</v>
          </cell>
        </row>
        <row r="6814">
          <cell r="A6814">
            <v>40005149</v>
          </cell>
          <cell r="B6814" t="str">
            <v>0</v>
          </cell>
          <cell r="C6814" t="str">
            <v>CIP1</v>
          </cell>
          <cell r="D6814" t="str">
            <v>M004</v>
          </cell>
          <cell r="E6814">
            <v>44316</v>
          </cell>
          <cell r="F6814" t="str">
            <v>QC table with light stand (new model)1-sample room</v>
          </cell>
          <cell r="G6814">
            <v>17082.009999999998</v>
          </cell>
          <cell r="H6814">
            <v>-1281.1500000000001</v>
          </cell>
          <cell r="I6814">
            <v>15800.86</v>
          </cell>
        </row>
        <row r="6815">
          <cell r="A6815">
            <v>40005150</v>
          </cell>
          <cell r="B6815" t="str">
            <v>0</v>
          </cell>
          <cell r="C6815" t="str">
            <v>CIP1</v>
          </cell>
          <cell r="D6815" t="str">
            <v>M004</v>
          </cell>
          <cell r="E6815">
            <v>44316</v>
          </cell>
          <cell r="F6815" t="str">
            <v>QC table with light stand (new model)1-sample room</v>
          </cell>
          <cell r="G6815">
            <v>17082.009999999998</v>
          </cell>
          <cell r="H6815">
            <v>-1281.1500000000001</v>
          </cell>
          <cell r="I6815">
            <v>15800.86</v>
          </cell>
        </row>
        <row r="6816">
          <cell r="A6816">
            <v>40005151</v>
          </cell>
          <cell r="B6816" t="str">
            <v>0</v>
          </cell>
          <cell r="C6816" t="str">
            <v>CIP1</v>
          </cell>
          <cell r="D6816" t="str">
            <v>M004</v>
          </cell>
          <cell r="E6816">
            <v>44316</v>
          </cell>
          <cell r="F6816" t="str">
            <v>QC table with light stand (new model)1-sample room</v>
          </cell>
          <cell r="G6816">
            <v>17082.009999999998</v>
          </cell>
          <cell r="H6816">
            <v>-1281.1500000000001</v>
          </cell>
          <cell r="I6816">
            <v>15800.86</v>
          </cell>
        </row>
        <row r="6817">
          <cell r="A6817">
            <v>40005152</v>
          </cell>
          <cell r="B6817" t="str">
            <v>0</v>
          </cell>
          <cell r="C6817" t="str">
            <v>CIP1</v>
          </cell>
          <cell r="D6817" t="str">
            <v>M004</v>
          </cell>
          <cell r="E6817">
            <v>44316</v>
          </cell>
          <cell r="F6817" t="str">
            <v>QC table with light stand (new model)1-sample room</v>
          </cell>
          <cell r="G6817">
            <v>17082.009999999998</v>
          </cell>
          <cell r="H6817">
            <v>-1281.1500000000001</v>
          </cell>
          <cell r="I6817">
            <v>15800.86</v>
          </cell>
        </row>
        <row r="6818">
          <cell r="A6818">
            <v>40005153</v>
          </cell>
          <cell r="B6818" t="str">
            <v>0</v>
          </cell>
          <cell r="C6818" t="str">
            <v>CIP1</v>
          </cell>
          <cell r="D6818" t="str">
            <v>M004</v>
          </cell>
          <cell r="E6818">
            <v>44316</v>
          </cell>
          <cell r="F6818" t="str">
            <v>QC table with light stand (new model)1-sample room</v>
          </cell>
          <cell r="G6818">
            <v>24673.02</v>
          </cell>
          <cell r="H6818">
            <v>-1850.48</v>
          </cell>
          <cell r="I6818">
            <v>22822.54</v>
          </cell>
        </row>
        <row r="6819">
          <cell r="A6819">
            <v>40005154</v>
          </cell>
          <cell r="B6819" t="str">
            <v>0</v>
          </cell>
          <cell r="C6819" t="str">
            <v>CIP1</v>
          </cell>
          <cell r="D6819" t="str">
            <v>M004</v>
          </cell>
          <cell r="E6819">
            <v>44316</v>
          </cell>
          <cell r="F6819" t="str">
            <v>QC table with light stand (new model)1-sample room</v>
          </cell>
          <cell r="G6819">
            <v>24673.02</v>
          </cell>
          <cell r="H6819">
            <v>-1850.48</v>
          </cell>
          <cell r="I6819">
            <v>22822.54</v>
          </cell>
        </row>
        <row r="6820">
          <cell r="A6820">
            <v>40005155</v>
          </cell>
          <cell r="B6820" t="str">
            <v>0</v>
          </cell>
          <cell r="C6820" t="str">
            <v>CIP1</v>
          </cell>
          <cell r="D6820" t="str">
            <v>M004</v>
          </cell>
          <cell r="E6820">
            <v>44316</v>
          </cell>
          <cell r="F6820" t="str">
            <v>Cabinet for qc table 45"x27"x28" sample room</v>
          </cell>
          <cell r="G6820">
            <v>8857.02</v>
          </cell>
          <cell r="H6820">
            <v>-664.28</v>
          </cell>
          <cell r="I6820">
            <v>8192.74</v>
          </cell>
        </row>
        <row r="6821">
          <cell r="A6821">
            <v>40005156</v>
          </cell>
          <cell r="B6821" t="str">
            <v>0</v>
          </cell>
          <cell r="C6821" t="str">
            <v>CIP1</v>
          </cell>
          <cell r="D6821" t="str">
            <v>M004</v>
          </cell>
          <cell r="E6821">
            <v>44316</v>
          </cell>
          <cell r="F6821" t="str">
            <v>Cabinet for qc table 45"x27"x28" sample room</v>
          </cell>
          <cell r="G6821">
            <v>8857.02</v>
          </cell>
          <cell r="H6821">
            <v>-664.28</v>
          </cell>
          <cell r="I6821">
            <v>8192.74</v>
          </cell>
        </row>
        <row r="6822">
          <cell r="A6822">
            <v>40005157</v>
          </cell>
          <cell r="B6822" t="str">
            <v>0</v>
          </cell>
          <cell r="C6822" t="str">
            <v>CIP1</v>
          </cell>
          <cell r="D6822" t="str">
            <v>M004</v>
          </cell>
          <cell r="E6822">
            <v>44316</v>
          </cell>
          <cell r="F6822" t="str">
            <v>Cabinet for qc table 45"x27"x28" sample room</v>
          </cell>
          <cell r="G6822">
            <v>8857.02</v>
          </cell>
          <cell r="H6822">
            <v>-664.28</v>
          </cell>
          <cell r="I6822">
            <v>8192.74</v>
          </cell>
        </row>
        <row r="6823">
          <cell r="A6823">
            <v>40005158</v>
          </cell>
          <cell r="B6823" t="str">
            <v>0</v>
          </cell>
          <cell r="C6823" t="str">
            <v>CIP1</v>
          </cell>
          <cell r="D6823" t="str">
            <v>M004</v>
          </cell>
          <cell r="E6823">
            <v>44316</v>
          </cell>
          <cell r="F6823" t="str">
            <v>Cabinet for qc table 45"x27"x28" sample room</v>
          </cell>
          <cell r="G6823">
            <v>8857.02</v>
          </cell>
          <cell r="H6823">
            <v>-664.28</v>
          </cell>
          <cell r="I6823">
            <v>8192.74</v>
          </cell>
        </row>
        <row r="6824">
          <cell r="A6824">
            <v>40005159</v>
          </cell>
          <cell r="B6824" t="str">
            <v>0</v>
          </cell>
          <cell r="C6824" t="str">
            <v>CIP1</v>
          </cell>
          <cell r="D6824" t="str">
            <v>M004</v>
          </cell>
          <cell r="E6824">
            <v>44316</v>
          </cell>
          <cell r="F6824" t="str">
            <v>Cabinet for qc table 69"x27"x28" sample room</v>
          </cell>
          <cell r="G6824">
            <v>13919</v>
          </cell>
          <cell r="H6824">
            <v>-1043.93</v>
          </cell>
          <cell r="I6824">
            <v>12875.07</v>
          </cell>
        </row>
        <row r="6825">
          <cell r="A6825">
            <v>40005160</v>
          </cell>
          <cell r="B6825" t="str">
            <v>0</v>
          </cell>
          <cell r="C6825" t="str">
            <v>CIP1</v>
          </cell>
          <cell r="D6825" t="str">
            <v>M004</v>
          </cell>
          <cell r="E6825">
            <v>44316</v>
          </cell>
          <cell r="F6825" t="str">
            <v>Cabinet for qc table 69"x27"x28" sample room</v>
          </cell>
          <cell r="G6825">
            <v>13919</v>
          </cell>
          <cell r="H6825">
            <v>-1043.93</v>
          </cell>
          <cell r="I6825">
            <v>12875.07</v>
          </cell>
        </row>
        <row r="6826">
          <cell r="A6826">
            <v>40005161</v>
          </cell>
          <cell r="B6826" t="str">
            <v>0</v>
          </cell>
          <cell r="C6826" t="str">
            <v>CIP1</v>
          </cell>
          <cell r="D6826" t="str">
            <v>M004</v>
          </cell>
          <cell r="E6826">
            <v>44316</v>
          </cell>
          <cell r="F6826" t="str">
            <v>Executive file cabinet 12'x1.5'x5'-2" co sample ro</v>
          </cell>
          <cell r="G6826">
            <v>49129.02</v>
          </cell>
          <cell r="H6826">
            <v>-3684.68</v>
          </cell>
          <cell r="I6826">
            <v>45444.34</v>
          </cell>
        </row>
        <row r="6827">
          <cell r="A6827">
            <v>40005162</v>
          </cell>
          <cell r="B6827" t="str">
            <v>0</v>
          </cell>
          <cell r="C6827" t="str">
            <v>CIP1</v>
          </cell>
          <cell r="D6827" t="str">
            <v>M004</v>
          </cell>
          <cell r="E6827">
            <v>44316</v>
          </cell>
          <cell r="F6827" t="str">
            <v>Sample fabric rack two layer increasing sample roo</v>
          </cell>
          <cell r="G6827">
            <v>36990.99</v>
          </cell>
          <cell r="H6827">
            <v>-2774.33</v>
          </cell>
          <cell r="I6827">
            <v>34216.660000000003</v>
          </cell>
        </row>
        <row r="6828">
          <cell r="A6828">
            <v>40005163</v>
          </cell>
          <cell r="B6828" t="str">
            <v>0</v>
          </cell>
          <cell r="C6828" t="str">
            <v>CIP1</v>
          </cell>
          <cell r="D6828" t="str">
            <v>M004</v>
          </cell>
          <cell r="E6828">
            <v>44316</v>
          </cell>
          <cell r="F6828" t="str">
            <v>Pattern cabinet  96"x22"x78" by grey col sample ro</v>
          </cell>
          <cell r="G6828">
            <v>28321</v>
          </cell>
          <cell r="H6828">
            <v>-2124.08</v>
          </cell>
          <cell r="I6828">
            <v>26196.92</v>
          </cell>
        </row>
        <row r="6829">
          <cell r="A6829">
            <v>40005164</v>
          </cell>
          <cell r="B6829" t="str">
            <v>0</v>
          </cell>
          <cell r="C6829" t="str">
            <v>CIP1</v>
          </cell>
          <cell r="D6829" t="str">
            <v>M004</v>
          </cell>
          <cell r="E6829">
            <v>44316</v>
          </cell>
          <cell r="F6829" t="str">
            <v>Accessories cabinet 96"x22"x78" by grey sample roo</v>
          </cell>
          <cell r="G6829">
            <v>41037.01</v>
          </cell>
          <cell r="H6829">
            <v>-3077.78</v>
          </cell>
          <cell r="I6829">
            <v>37959.230000000003</v>
          </cell>
        </row>
        <row r="6830">
          <cell r="A6830">
            <v>40005165</v>
          </cell>
          <cell r="B6830" t="str">
            <v>0</v>
          </cell>
          <cell r="C6830" t="str">
            <v>CIP1</v>
          </cell>
          <cell r="D6830" t="str">
            <v>M004</v>
          </cell>
          <cell r="E6830">
            <v>44316</v>
          </cell>
          <cell r="F6830" t="str">
            <v>Accessories cabinet 96"x22"x78" by grey sample roo</v>
          </cell>
          <cell r="G6830">
            <v>41037.01</v>
          </cell>
          <cell r="H6830">
            <v>-3077.78</v>
          </cell>
          <cell r="I6830">
            <v>37959.230000000003</v>
          </cell>
        </row>
        <row r="6831">
          <cell r="A6831">
            <v>40005166</v>
          </cell>
          <cell r="B6831" t="str">
            <v>0</v>
          </cell>
          <cell r="C6831" t="str">
            <v>CIP1</v>
          </cell>
          <cell r="D6831" t="str">
            <v>M004</v>
          </cell>
          <cell r="E6831">
            <v>44316</v>
          </cell>
          <cell r="F6831" t="str">
            <v>Accessories cabinet 96"x22"x78" by grey sample roo</v>
          </cell>
          <cell r="G6831">
            <v>41037.01</v>
          </cell>
          <cell r="H6831">
            <v>-3077.78</v>
          </cell>
          <cell r="I6831">
            <v>37959.230000000003</v>
          </cell>
        </row>
        <row r="6832">
          <cell r="A6832">
            <v>40005167</v>
          </cell>
          <cell r="B6832" t="str">
            <v>0</v>
          </cell>
          <cell r="C6832" t="str">
            <v>CIP1</v>
          </cell>
          <cell r="D6832" t="str">
            <v>M004</v>
          </cell>
          <cell r="E6832">
            <v>44316</v>
          </cell>
          <cell r="F6832" t="str">
            <v>Manager table 60"x36"x30" by grey color sample roo</v>
          </cell>
          <cell r="G6832">
            <v>10981.99</v>
          </cell>
          <cell r="H6832">
            <v>-823.65</v>
          </cell>
          <cell r="I6832">
            <v>10158.34</v>
          </cell>
        </row>
        <row r="6833">
          <cell r="A6833">
            <v>40005168</v>
          </cell>
          <cell r="B6833" t="str">
            <v>0</v>
          </cell>
          <cell r="C6833" t="str">
            <v>CIP1</v>
          </cell>
          <cell r="D6833" t="str">
            <v>M004</v>
          </cell>
          <cell r="E6833">
            <v>44316</v>
          </cell>
          <cell r="F6833" t="str">
            <v>Executive table 48"x27"x30" by grey colo sample ro</v>
          </cell>
          <cell r="G6833">
            <v>9248.01</v>
          </cell>
          <cell r="H6833">
            <v>-693.6</v>
          </cell>
          <cell r="I6833">
            <v>8554.41</v>
          </cell>
        </row>
        <row r="6834">
          <cell r="A6834">
            <v>40005169</v>
          </cell>
          <cell r="B6834" t="str">
            <v>0</v>
          </cell>
          <cell r="C6834" t="str">
            <v>CIP1</v>
          </cell>
          <cell r="D6834" t="str">
            <v>M004</v>
          </cell>
          <cell r="E6834">
            <v>44316</v>
          </cell>
          <cell r="F6834" t="str">
            <v>Executive table 48"x27"x30" by grey colo sample ro</v>
          </cell>
          <cell r="G6834">
            <v>9248.01</v>
          </cell>
          <cell r="H6834">
            <v>-693.6</v>
          </cell>
          <cell r="I6834">
            <v>8554.41</v>
          </cell>
        </row>
        <row r="6835">
          <cell r="A6835">
            <v>40005170</v>
          </cell>
          <cell r="B6835" t="str">
            <v>0</v>
          </cell>
          <cell r="C6835" t="str">
            <v>CIP1</v>
          </cell>
          <cell r="D6835" t="str">
            <v>M004</v>
          </cell>
          <cell r="E6835">
            <v>44316</v>
          </cell>
          <cell r="F6835" t="str">
            <v>Side table with drawer 36"x18"x30" by gr sample ro</v>
          </cell>
          <cell r="G6835">
            <v>6937</v>
          </cell>
          <cell r="H6835">
            <v>-520.28</v>
          </cell>
          <cell r="I6835">
            <v>6416.72</v>
          </cell>
        </row>
        <row r="6836">
          <cell r="A6836">
            <v>40005171</v>
          </cell>
          <cell r="B6836" t="str">
            <v>0</v>
          </cell>
          <cell r="C6836" t="str">
            <v>CIP1</v>
          </cell>
          <cell r="D6836" t="str">
            <v>M004</v>
          </cell>
          <cell r="E6836">
            <v>44316</v>
          </cell>
          <cell r="F6836" t="str">
            <v>Side table with drawer 36"x18"x30" by gr sample ro</v>
          </cell>
          <cell r="G6836">
            <v>6937</v>
          </cell>
          <cell r="H6836">
            <v>-520.28</v>
          </cell>
          <cell r="I6836">
            <v>6416.72</v>
          </cell>
        </row>
        <row r="6837">
          <cell r="A6837">
            <v>40005172</v>
          </cell>
          <cell r="B6837" t="str">
            <v>0</v>
          </cell>
          <cell r="C6837" t="str">
            <v>CIP1</v>
          </cell>
          <cell r="D6837" t="str">
            <v>M004</v>
          </cell>
          <cell r="E6837">
            <v>44316</v>
          </cell>
          <cell r="F6837" t="str">
            <v>Needle box table with drawer 24"x21"x30" sample ro</v>
          </cell>
          <cell r="G6837">
            <v>6937</v>
          </cell>
          <cell r="H6837">
            <v>-520.28</v>
          </cell>
          <cell r="I6837">
            <v>6416.72</v>
          </cell>
        </row>
        <row r="6838">
          <cell r="A6838">
            <v>40005173</v>
          </cell>
          <cell r="B6838" t="str">
            <v>0</v>
          </cell>
          <cell r="C6838" t="str">
            <v>CIP1</v>
          </cell>
          <cell r="D6838" t="str">
            <v>M004</v>
          </cell>
          <cell r="E6838">
            <v>44316</v>
          </cell>
          <cell r="F6838" t="str">
            <v>Confference table 96"x48"x36" by grey co sample ro</v>
          </cell>
          <cell r="G6838">
            <v>17344.990000000002</v>
          </cell>
          <cell r="H6838">
            <v>-1300.8800000000001</v>
          </cell>
          <cell r="I6838">
            <v>16044.11</v>
          </cell>
        </row>
        <row r="6839">
          <cell r="A6839">
            <v>40005174</v>
          </cell>
          <cell r="B6839" t="str">
            <v>0</v>
          </cell>
          <cell r="C6839" t="str">
            <v>CIP1</v>
          </cell>
          <cell r="D6839" t="str">
            <v>M004</v>
          </cell>
          <cell r="E6839">
            <v>44316</v>
          </cell>
          <cell r="F6839" t="str">
            <v>Sample Section FurniturePainting&amp;Ne sample room</v>
          </cell>
          <cell r="G6839">
            <v>47808.01</v>
          </cell>
          <cell r="H6839">
            <v>-3585.6</v>
          </cell>
          <cell r="I6839">
            <v>44222.41</v>
          </cell>
        </row>
        <row r="6840">
          <cell r="A6840">
            <v>40005175</v>
          </cell>
          <cell r="B6840" t="str">
            <v>0</v>
          </cell>
          <cell r="C6840" t="str">
            <v>CIP1</v>
          </cell>
          <cell r="D6840" t="str">
            <v>M004</v>
          </cell>
          <cell r="E6840">
            <v>44316</v>
          </cell>
          <cell r="F6840" t="str">
            <v>Feed Unit for Mobile BBT35A , TP+N +E , sample roo</v>
          </cell>
          <cell r="G6840">
            <v>7000.03</v>
          </cell>
          <cell r="H6840">
            <v>-525</v>
          </cell>
          <cell r="I6840">
            <v>6475.03</v>
          </cell>
        </row>
        <row r="6841">
          <cell r="A6841">
            <v>40005176</v>
          </cell>
          <cell r="B6841" t="str">
            <v>0</v>
          </cell>
          <cell r="C6841" t="str">
            <v>CIP1</v>
          </cell>
          <cell r="D6841" t="str">
            <v>M004</v>
          </cell>
          <cell r="E6841">
            <v>44316</v>
          </cell>
          <cell r="F6841" t="str">
            <v>Mobile Connector 35A , TP+N +E , DTM , T sample ro</v>
          </cell>
          <cell r="G6841">
            <v>23736.03</v>
          </cell>
          <cell r="H6841">
            <v>-1780.2</v>
          </cell>
          <cell r="I6841">
            <v>21955.83</v>
          </cell>
        </row>
        <row r="6842">
          <cell r="A6842">
            <v>40005177</v>
          </cell>
          <cell r="B6842" t="str">
            <v>0</v>
          </cell>
          <cell r="C6842" t="str">
            <v>CIP1</v>
          </cell>
          <cell r="D6842" t="str">
            <v>M004</v>
          </cell>
          <cell r="E6842">
            <v>44316</v>
          </cell>
          <cell r="F6842" t="str">
            <v>Channel BBT40A , TP+N +E , NAXSO sample room</v>
          </cell>
          <cell r="G6842">
            <v>6086.01</v>
          </cell>
          <cell r="H6842">
            <v>-456.45</v>
          </cell>
          <cell r="I6842">
            <v>5629.56</v>
          </cell>
        </row>
        <row r="6843">
          <cell r="A6843">
            <v>40005178</v>
          </cell>
          <cell r="B6843" t="str">
            <v>0</v>
          </cell>
          <cell r="C6843" t="str">
            <v>CIP1</v>
          </cell>
          <cell r="D6843" t="str">
            <v>M004</v>
          </cell>
          <cell r="E6843">
            <v>44316</v>
          </cell>
          <cell r="F6843" t="str">
            <v>Channel BBT40A , TP+N +E , NAXSO sample room</v>
          </cell>
          <cell r="G6843">
            <v>6086.01</v>
          </cell>
          <cell r="H6843">
            <v>-456.45</v>
          </cell>
          <cell r="I6843">
            <v>5629.56</v>
          </cell>
        </row>
        <row r="6844">
          <cell r="A6844">
            <v>40005179</v>
          </cell>
          <cell r="B6844" t="str">
            <v>0</v>
          </cell>
          <cell r="C6844" t="str">
            <v>CIP1</v>
          </cell>
          <cell r="D6844" t="str">
            <v>M004</v>
          </cell>
          <cell r="E6844">
            <v>44316</v>
          </cell>
          <cell r="F6844" t="str">
            <v>Channel BBT40A , TP+N +E , NAXSO sample room</v>
          </cell>
          <cell r="G6844">
            <v>6086.01</v>
          </cell>
          <cell r="H6844">
            <v>-456.45</v>
          </cell>
          <cell r="I6844">
            <v>5629.56</v>
          </cell>
        </row>
        <row r="6845">
          <cell r="A6845">
            <v>40005180</v>
          </cell>
          <cell r="B6845" t="str">
            <v>0</v>
          </cell>
          <cell r="C6845" t="str">
            <v>CIP1</v>
          </cell>
          <cell r="D6845" t="str">
            <v>M004</v>
          </cell>
          <cell r="E6845">
            <v>44316</v>
          </cell>
          <cell r="F6845" t="str">
            <v>Channel BBT40A , TP+N +E , NAXSO sample room</v>
          </cell>
          <cell r="G6845">
            <v>6086.01</v>
          </cell>
          <cell r="H6845">
            <v>-456.45</v>
          </cell>
          <cell r="I6845">
            <v>5629.56</v>
          </cell>
        </row>
        <row r="6846">
          <cell r="A6846">
            <v>40005181</v>
          </cell>
          <cell r="B6846" t="str">
            <v>0</v>
          </cell>
          <cell r="C6846" t="str">
            <v>CIP1</v>
          </cell>
          <cell r="D6846" t="str">
            <v>M004</v>
          </cell>
          <cell r="E6846">
            <v>44316</v>
          </cell>
          <cell r="F6846" t="str">
            <v>Feed Unit for Naxso BBT40A , TP+N +E , N sample ro</v>
          </cell>
          <cell r="G6846">
            <v>6086.01</v>
          </cell>
          <cell r="H6846">
            <v>-456.45</v>
          </cell>
          <cell r="I6846">
            <v>5629.56</v>
          </cell>
        </row>
        <row r="6847">
          <cell r="A6847">
            <v>40005182</v>
          </cell>
          <cell r="B6847" t="str">
            <v>0</v>
          </cell>
          <cell r="C6847" t="str">
            <v>CIP1</v>
          </cell>
          <cell r="D6847" t="str">
            <v>M004</v>
          </cell>
          <cell r="E6847">
            <v>44316</v>
          </cell>
          <cell r="F6847" t="str">
            <v>Trolley for Mezzannine floor 48"X24"X67 sample roo</v>
          </cell>
          <cell r="G6847">
            <v>37953</v>
          </cell>
          <cell r="H6847">
            <v>-2846.48</v>
          </cell>
          <cell r="I6847">
            <v>35106.519999999997</v>
          </cell>
        </row>
        <row r="6848">
          <cell r="A6848">
            <v>40005183</v>
          </cell>
          <cell r="B6848" t="str">
            <v>0</v>
          </cell>
          <cell r="C6848" t="str">
            <v>CIP1</v>
          </cell>
          <cell r="D6848" t="str">
            <v>M004</v>
          </cell>
          <cell r="E6848">
            <v>44316</v>
          </cell>
          <cell r="F6848" t="str">
            <v>Trolley for Mezzannine floor 48"X24"X67 sample roo</v>
          </cell>
          <cell r="G6848">
            <v>37953</v>
          </cell>
          <cell r="H6848">
            <v>-2846.48</v>
          </cell>
          <cell r="I6848">
            <v>35106.519999999997</v>
          </cell>
        </row>
        <row r="6849">
          <cell r="A6849">
            <v>40005184</v>
          </cell>
          <cell r="B6849" t="str">
            <v>0</v>
          </cell>
          <cell r="C6849" t="str">
            <v>CIP1</v>
          </cell>
          <cell r="D6849" t="str">
            <v>M004</v>
          </cell>
          <cell r="E6849">
            <v>44316</v>
          </cell>
          <cell r="F6849" t="str">
            <v>Trolley for Mezzannine floor 48"X24"X67 sample roo</v>
          </cell>
          <cell r="G6849">
            <v>37953</v>
          </cell>
          <cell r="H6849">
            <v>-2846.48</v>
          </cell>
          <cell r="I6849">
            <v>35106.519999999997</v>
          </cell>
        </row>
        <row r="6850">
          <cell r="A6850">
            <v>40005185</v>
          </cell>
          <cell r="B6850" t="str">
            <v>0</v>
          </cell>
          <cell r="C6850" t="str">
            <v>CIP1</v>
          </cell>
          <cell r="D6850" t="str">
            <v>M004</v>
          </cell>
          <cell r="E6850">
            <v>44316</v>
          </cell>
          <cell r="F6850" t="str">
            <v>Trolley for Mezzannine floor 48"X24"X67 sample roo</v>
          </cell>
          <cell r="G6850">
            <v>37952.589999999997</v>
          </cell>
          <cell r="H6850">
            <v>-2846.45</v>
          </cell>
          <cell r="I6850">
            <v>35106.14</v>
          </cell>
        </row>
        <row r="6851">
          <cell r="A6851">
            <v>40005186</v>
          </cell>
          <cell r="B6851" t="str">
            <v>0</v>
          </cell>
          <cell r="C6851" t="str">
            <v>CIP1</v>
          </cell>
          <cell r="D6851" t="str">
            <v>M004</v>
          </cell>
          <cell r="E6851">
            <v>44425</v>
          </cell>
          <cell r="F6851" t="str">
            <v>Worker Chair for Training Center</v>
          </cell>
          <cell r="G6851">
            <v>2900</v>
          </cell>
          <cell r="H6851">
            <v>-120.83</v>
          </cell>
          <cell r="I6851">
            <v>2779.17</v>
          </cell>
        </row>
        <row r="6852">
          <cell r="A6852">
            <v>40005187</v>
          </cell>
          <cell r="B6852" t="str">
            <v>0</v>
          </cell>
          <cell r="C6852" t="str">
            <v>CIP1</v>
          </cell>
          <cell r="D6852" t="str">
            <v>M004</v>
          </cell>
          <cell r="E6852">
            <v>44425</v>
          </cell>
          <cell r="F6852" t="str">
            <v>Worker Chair for Training Center</v>
          </cell>
          <cell r="G6852">
            <v>2900</v>
          </cell>
          <cell r="H6852">
            <v>-120.83</v>
          </cell>
          <cell r="I6852">
            <v>2779.17</v>
          </cell>
        </row>
        <row r="6853">
          <cell r="A6853">
            <v>40005188</v>
          </cell>
          <cell r="B6853" t="str">
            <v>0</v>
          </cell>
          <cell r="C6853" t="str">
            <v>CIP1</v>
          </cell>
          <cell r="D6853" t="str">
            <v>M004</v>
          </cell>
          <cell r="E6853">
            <v>44425</v>
          </cell>
          <cell r="F6853" t="str">
            <v>Worker Chair for Training Center</v>
          </cell>
          <cell r="G6853">
            <v>2900</v>
          </cell>
          <cell r="H6853">
            <v>-120.83</v>
          </cell>
          <cell r="I6853">
            <v>2779.17</v>
          </cell>
        </row>
        <row r="6854">
          <cell r="A6854">
            <v>40005189</v>
          </cell>
          <cell r="B6854" t="str">
            <v>0</v>
          </cell>
          <cell r="C6854" t="str">
            <v>CIP1</v>
          </cell>
          <cell r="D6854" t="str">
            <v>M004</v>
          </cell>
          <cell r="E6854">
            <v>44425</v>
          </cell>
          <cell r="F6854" t="str">
            <v>Worker Chair for Training Center</v>
          </cell>
          <cell r="G6854">
            <v>2900</v>
          </cell>
          <cell r="H6854">
            <v>-120.83</v>
          </cell>
          <cell r="I6854">
            <v>2779.17</v>
          </cell>
        </row>
        <row r="6855">
          <cell r="A6855">
            <v>40005190</v>
          </cell>
          <cell r="B6855" t="str">
            <v>0</v>
          </cell>
          <cell r="C6855" t="str">
            <v>CIP1</v>
          </cell>
          <cell r="D6855" t="str">
            <v>M004</v>
          </cell>
          <cell r="E6855">
            <v>44425</v>
          </cell>
          <cell r="F6855" t="str">
            <v>Worker Chair for Training Center</v>
          </cell>
          <cell r="G6855">
            <v>2900</v>
          </cell>
          <cell r="H6855">
            <v>-120.83</v>
          </cell>
          <cell r="I6855">
            <v>2779.17</v>
          </cell>
        </row>
        <row r="6856">
          <cell r="A6856">
            <v>40005191</v>
          </cell>
          <cell r="B6856" t="str">
            <v>0</v>
          </cell>
          <cell r="C6856" t="str">
            <v>CIP1</v>
          </cell>
          <cell r="D6856" t="str">
            <v>M004</v>
          </cell>
          <cell r="E6856">
            <v>44425</v>
          </cell>
          <cell r="F6856" t="str">
            <v>Worker Chair for Training Center</v>
          </cell>
          <cell r="G6856">
            <v>2900</v>
          </cell>
          <cell r="H6856">
            <v>-120.83</v>
          </cell>
          <cell r="I6856">
            <v>2779.17</v>
          </cell>
        </row>
        <row r="6857">
          <cell r="A6857">
            <v>40005192</v>
          </cell>
          <cell r="B6857" t="str">
            <v>0</v>
          </cell>
          <cell r="C6857" t="str">
            <v>CIP1</v>
          </cell>
          <cell r="D6857" t="str">
            <v>M004</v>
          </cell>
          <cell r="E6857">
            <v>44425</v>
          </cell>
          <cell r="F6857" t="str">
            <v>Worker Chair for Training Center</v>
          </cell>
          <cell r="G6857">
            <v>2900</v>
          </cell>
          <cell r="H6857">
            <v>-120.83</v>
          </cell>
          <cell r="I6857">
            <v>2779.17</v>
          </cell>
        </row>
        <row r="6858">
          <cell r="A6858">
            <v>40005193</v>
          </cell>
          <cell r="B6858" t="str">
            <v>0</v>
          </cell>
          <cell r="C6858" t="str">
            <v>CIP1</v>
          </cell>
          <cell r="D6858" t="str">
            <v>M004</v>
          </cell>
          <cell r="E6858">
            <v>44425</v>
          </cell>
          <cell r="F6858" t="str">
            <v>Worker Chair for Training Center</v>
          </cell>
          <cell r="G6858">
            <v>2900</v>
          </cell>
          <cell r="H6858">
            <v>-120.83</v>
          </cell>
          <cell r="I6858">
            <v>2779.17</v>
          </cell>
        </row>
        <row r="6859">
          <cell r="A6859">
            <v>40005194</v>
          </cell>
          <cell r="B6859" t="str">
            <v>0</v>
          </cell>
          <cell r="C6859" t="str">
            <v>CIP1</v>
          </cell>
          <cell r="D6859" t="str">
            <v>M004</v>
          </cell>
          <cell r="E6859">
            <v>44425</v>
          </cell>
          <cell r="F6859" t="str">
            <v>Worker Chair for Training Center</v>
          </cell>
          <cell r="G6859">
            <v>2900</v>
          </cell>
          <cell r="H6859">
            <v>-120.83</v>
          </cell>
          <cell r="I6859">
            <v>2779.17</v>
          </cell>
        </row>
        <row r="6860">
          <cell r="A6860">
            <v>40005195</v>
          </cell>
          <cell r="B6860" t="str">
            <v>0</v>
          </cell>
          <cell r="C6860" t="str">
            <v>CIP1</v>
          </cell>
          <cell r="D6860" t="str">
            <v>M004</v>
          </cell>
          <cell r="E6860">
            <v>44425</v>
          </cell>
          <cell r="F6860" t="str">
            <v>Worker Chair for Training Center</v>
          </cell>
          <cell r="G6860">
            <v>2900</v>
          </cell>
          <cell r="H6860">
            <v>-120.83</v>
          </cell>
          <cell r="I6860">
            <v>2779.17</v>
          </cell>
        </row>
        <row r="6861">
          <cell r="A6861">
            <v>40005196</v>
          </cell>
          <cell r="B6861" t="str">
            <v>0</v>
          </cell>
          <cell r="C6861" t="str">
            <v>CIP1</v>
          </cell>
          <cell r="D6861" t="str">
            <v>M004</v>
          </cell>
          <cell r="E6861">
            <v>44425</v>
          </cell>
          <cell r="F6861" t="str">
            <v>Worker Chair for Training Center</v>
          </cell>
          <cell r="G6861">
            <v>2900</v>
          </cell>
          <cell r="H6861">
            <v>-120.83</v>
          </cell>
          <cell r="I6861">
            <v>2779.17</v>
          </cell>
        </row>
        <row r="6862">
          <cell r="A6862">
            <v>40005197</v>
          </cell>
          <cell r="B6862" t="str">
            <v>0</v>
          </cell>
          <cell r="C6862" t="str">
            <v>CIP1</v>
          </cell>
          <cell r="D6862" t="str">
            <v>M004</v>
          </cell>
          <cell r="E6862">
            <v>44425</v>
          </cell>
          <cell r="F6862" t="str">
            <v>Worker Chair for Training Center</v>
          </cell>
          <cell r="G6862">
            <v>2900</v>
          </cell>
          <cell r="H6862">
            <v>-120.83</v>
          </cell>
          <cell r="I6862">
            <v>2779.17</v>
          </cell>
        </row>
        <row r="6863">
          <cell r="A6863">
            <v>40005198</v>
          </cell>
          <cell r="B6863" t="str">
            <v>0</v>
          </cell>
          <cell r="C6863" t="str">
            <v>CIP1</v>
          </cell>
          <cell r="D6863" t="str">
            <v>M004</v>
          </cell>
          <cell r="E6863">
            <v>44425</v>
          </cell>
          <cell r="F6863" t="str">
            <v>Worker Chair for Training Center</v>
          </cell>
          <cell r="G6863">
            <v>2900</v>
          </cell>
          <cell r="H6863">
            <v>-120.83</v>
          </cell>
          <cell r="I6863">
            <v>2779.17</v>
          </cell>
        </row>
        <row r="6864">
          <cell r="A6864">
            <v>40005199</v>
          </cell>
          <cell r="B6864" t="str">
            <v>0</v>
          </cell>
          <cell r="C6864" t="str">
            <v>CIP1</v>
          </cell>
          <cell r="D6864" t="str">
            <v>M004</v>
          </cell>
          <cell r="E6864">
            <v>44425</v>
          </cell>
          <cell r="F6864" t="str">
            <v>Worker Chair for Training Center</v>
          </cell>
          <cell r="G6864">
            <v>2900</v>
          </cell>
          <cell r="H6864">
            <v>-120.83</v>
          </cell>
          <cell r="I6864">
            <v>2779.17</v>
          </cell>
        </row>
        <row r="6865">
          <cell r="A6865">
            <v>40005200</v>
          </cell>
          <cell r="B6865" t="str">
            <v>0</v>
          </cell>
          <cell r="C6865" t="str">
            <v>CIP1</v>
          </cell>
          <cell r="D6865" t="str">
            <v>M004</v>
          </cell>
          <cell r="E6865">
            <v>44425</v>
          </cell>
          <cell r="F6865" t="str">
            <v>Worker Chair for Training Center</v>
          </cell>
          <cell r="G6865">
            <v>2900</v>
          </cell>
          <cell r="H6865">
            <v>-120.83</v>
          </cell>
          <cell r="I6865">
            <v>2779.17</v>
          </cell>
        </row>
        <row r="6866">
          <cell r="A6866">
            <v>40005201</v>
          </cell>
          <cell r="B6866" t="str">
            <v>0</v>
          </cell>
          <cell r="C6866" t="str">
            <v>CIP1</v>
          </cell>
          <cell r="D6866" t="str">
            <v>M004</v>
          </cell>
          <cell r="E6866">
            <v>44425</v>
          </cell>
          <cell r="F6866" t="str">
            <v>Worker Chair for Training Center</v>
          </cell>
          <cell r="G6866">
            <v>2900</v>
          </cell>
          <cell r="H6866">
            <v>-120.83</v>
          </cell>
          <cell r="I6866">
            <v>2779.17</v>
          </cell>
        </row>
        <row r="6867">
          <cell r="A6867">
            <v>40005202</v>
          </cell>
          <cell r="B6867" t="str">
            <v>0</v>
          </cell>
          <cell r="C6867" t="str">
            <v>CIP1</v>
          </cell>
          <cell r="D6867" t="str">
            <v>M004</v>
          </cell>
          <cell r="E6867">
            <v>44425</v>
          </cell>
          <cell r="F6867" t="str">
            <v>Worker Chair for Training Center</v>
          </cell>
          <cell r="G6867">
            <v>2900</v>
          </cell>
          <cell r="H6867">
            <v>-120.83</v>
          </cell>
          <cell r="I6867">
            <v>2779.17</v>
          </cell>
        </row>
        <row r="6868">
          <cell r="A6868">
            <v>40005203</v>
          </cell>
          <cell r="B6868" t="str">
            <v>0</v>
          </cell>
          <cell r="C6868" t="str">
            <v>CIP1</v>
          </cell>
          <cell r="D6868" t="str">
            <v>M004</v>
          </cell>
          <cell r="E6868">
            <v>44425</v>
          </cell>
          <cell r="F6868" t="str">
            <v>Worker Chair for Training Center</v>
          </cell>
          <cell r="G6868">
            <v>2900</v>
          </cell>
          <cell r="H6868">
            <v>-120.83</v>
          </cell>
          <cell r="I6868">
            <v>2779.17</v>
          </cell>
        </row>
        <row r="6869">
          <cell r="A6869">
            <v>40005204</v>
          </cell>
          <cell r="B6869" t="str">
            <v>0</v>
          </cell>
          <cell r="C6869" t="str">
            <v>CIP1</v>
          </cell>
          <cell r="D6869" t="str">
            <v>M004</v>
          </cell>
          <cell r="E6869">
            <v>44425</v>
          </cell>
          <cell r="F6869" t="str">
            <v>Worker Chair for Training Center</v>
          </cell>
          <cell r="G6869">
            <v>2900</v>
          </cell>
          <cell r="H6869">
            <v>-120.83</v>
          </cell>
          <cell r="I6869">
            <v>2779.17</v>
          </cell>
        </row>
        <row r="6870">
          <cell r="A6870">
            <v>40005205</v>
          </cell>
          <cell r="B6870" t="str">
            <v>0</v>
          </cell>
          <cell r="C6870" t="str">
            <v>CIP1</v>
          </cell>
          <cell r="D6870" t="str">
            <v>M004</v>
          </cell>
          <cell r="E6870">
            <v>44425</v>
          </cell>
          <cell r="F6870" t="str">
            <v>Worker Chair for Training Center</v>
          </cell>
          <cell r="G6870">
            <v>2900</v>
          </cell>
          <cell r="H6870">
            <v>-120.83</v>
          </cell>
          <cell r="I6870">
            <v>2779.17</v>
          </cell>
        </row>
        <row r="6871">
          <cell r="A6871">
            <v>40005206</v>
          </cell>
          <cell r="B6871" t="str">
            <v>0</v>
          </cell>
          <cell r="C6871" t="str">
            <v>CIP1</v>
          </cell>
          <cell r="D6871" t="str">
            <v>M004</v>
          </cell>
          <cell r="E6871">
            <v>44425</v>
          </cell>
          <cell r="F6871" t="str">
            <v>Worker Chair for Training Center</v>
          </cell>
          <cell r="G6871">
            <v>2900</v>
          </cell>
          <cell r="H6871">
            <v>-120.83</v>
          </cell>
          <cell r="I6871">
            <v>2779.17</v>
          </cell>
        </row>
        <row r="6872">
          <cell r="A6872">
            <v>40005207</v>
          </cell>
          <cell r="B6872" t="str">
            <v>0</v>
          </cell>
          <cell r="C6872" t="str">
            <v>CIP1</v>
          </cell>
          <cell r="D6872" t="str">
            <v>M004</v>
          </cell>
          <cell r="E6872">
            <v>44425</v>
          </cell>
          <cell r="F6872" t="str">
            <v>Worker Chair for Training Center</v>
          </cell>
          <cell r="G6872">
            <v>2900</v>
          </cell>
          <cell r="H6872">
            <v>-120.83</v>
          </cell>
          <cell r="I6872">
            <v>2779.17</v>
          </cell>
        </row>
        <row r="6873">
          <cell r="A6873">
            <v>40005208</v>
          </cell>
          <cell r="B6873" t="str">
            <v>0</v>
          </cell>
          <cell r="C6873" t="str">
            <v>CIP1</v>
          </cell>
          <cell r="D6873" t="str">
            <v>M004</v>
          </cell>
          <cell r="E6873">
            <v>44425</v>
          </cell>
          <cell r="F6873" t="str">
            <v>Worker Chair for Training Center</v>
          </cell>
          <cell r="G6873">
            <v>2900</v>
          </cell>
          <cell r="H6873">
            <v>-120.83</v>
          </cell>
          <cell r="I6873">
            <v>2779.17</v>
          </cell>
        </row>
        <row r="6874">
          <cell r="A6874">
            <v>40005209</v>
          </cell>
          <cell r="B6874" t="str">
            <v>0</v>
          </cell>
          <cell r="C6874" t="str">
            <v>CIP1</v>
          </cell>
          <cell r="D6874" t="str">
            <v>M004</v>
          </cell>
          <cell r="E6874">
            <v>44425</v>
          </cell>
          <cell r="F6874" t="str">
            <v>Worker Chair for Training Center</v>
          </cell>
          <cell r="G6874">
            <v>2900</v>
          </cell>
          <cell r="H6874">
            <v>-120.83</v>
          </cell>
          <cell r="I6874">
            <v>2779.17</v>
          </cell>
        </row>
        <row r="6875">
          <cell r="A6875">
            <v>40005210</v>
          </cell>
          <cell r="B6875" t="str">
            <v>0</v>
          </cell>
          <cell r="C6875" t="str">
            <v>CIP1</v>
          </cell>
          <cell r="D6875" t="str">
            <v>M004</v>
          </cell>
          <cell r="E6875">
            <v>44425</v>
          </cell>
          <cell r="F6875" t="str">
            <v>Worker Chair for Training Center</v>
          </cell>
          <cell r="G6875">
            <v>2900</v>
          </cell>
          <cell r="H6875">
            <v>-120.83</v>
          </cell>
          <cell r="I6875">
            <v>2779.17</v>
          </cell>
        </row>
        <row r="6876">
          <cell r="A6876">
            <v>40005211</v>
          </cell>
          <cell r="B6876" t="str">
            <v>0</v>
          </cell>
          <cell r="C6876" t="str">
            <v>CIP1</v>
          </cell>
          <cell r="D6876" t="str">
            <v>M004</v>
          </cell>
          <cell r="E6876">
            <v>44425</v>
          </cell>
          <cell r="F6876" t="str">
            <v>Worker Chair for Training Center</v>
          </cell>
          <cell r="G6876">
            <v>2900</v>
          </cell>
          <cell r="H6876">
            <v>-120.83</v>
          </cell>
          <cell r="I6876">
            <v>2779.17</v>
          </cell>
        </row>
        <row r="6877">
          <cell r="A6877">
            <v>40005212</v>
          </cell>
          <cell r="B6877" t="str">
            <v>0</v>
          </cell>
          <cell r="C6877" t="str">
            <v>CIP1</v>
          </cell>
          <cell r="D6877" t="str">
            <v>M004</v>
          </cell>
          <cell r="E6877">
            <v>44425</v>
          </cell>
          <cell r="F6877" t="str">
            <v>Worker Chair for Training Center</v>
          </cell>
          <cell r="G6877">
            <v>2900</v>
          </cell>
          <cell r="H6877">
            <v>-120.83</v>
          </cell>
          <cell r="I6877">
            <v>2779.17</v>
          </cell>
        </row>
        <row r="6878">
          <cell r="A6878">
            <v>40005213</v>
          </cell>
          <cell r="B6878" t="str">
            <v>0</v>
          </cell>
          <cell r="C6878" t="str">
            <v>CIP1</v>
          </cell>
          <cell r="D6878" t="str">
            <v>M004</v>
          </cell>
          <cell r="E6878">
            <v>44425</v>
          </cell>
          <cell r="F6878" t="str">
            <v>Worker Chair for Training Center</v>
          </cell>
          <cell r="G6878">
            <v>2900</v>
          </cell>
          <cell r="H6878">
            <v>-120.83</v>
          </cell>
          <cell r="I6878">
            <v>2779.17</v>
          </cell>
        </row>
        <row r="6879">
          <cell r="A6879">
            <v>40005214</v>
          </cell>
          <cell r="B6879" t="str">
            <v>0</v>
          </cell>
          <cell r="C6879" t="str">
            <v>CIP1</v>
          </cell>
          <cell r="D6879" t="str">
            <v>M004</v>
          </cell>
          <cell r="E6879">
            <v>44425</v>
          </cell>
          <cell r="F6879" t="str">
            <v>Worker Chair for Training Center</v>
          </cell>
          <cell r="G6879">
            <v>2900</v>
          </cell>
          <cell r="H6879">
            <v>-120.83</v>
          </cell>
          <cell r="I6879">
            <v>2779.17</v>
          </cell>
        </row>
        <row r="6880">
          <cell r="A6880">
            <v>40005215</v>
          </cell>
          <cell r="B6880" t="str">
            <v>0</v>
          </cell>
          <cell r="C6880" t="str">
            <v>CIP1</v>
          </cell>
          <cell r="D6880" t="str">
            <v>M004</v>
          </cell>
          <cell r="E6880">
            <v>44425</v>
          </cell>
          <cell r="F6880" t="str">
            <v>Worker Chair for Training Center</v>
          </cell>
          <cell r="G6880">
            <v>2900</v>
          </cell>
          <cell r="H6880">
            <v>-120.83</v>
          </cell>
          <cell r="I6880">
            <v>2779.17</v>
          </cell>
        </row>
        <row r="6881">
          <cell r="A6881">
            <v>40005216</v>
          </cell>
          <cell r="B6881" t="str">
            <v>0</v>
          </cell>
          <cell r="C6881" t="str">
            <v>CIP1</v>
          </cell>
          <cell r="D6881" t="str">
            <v>M004</v>
          </cell>
          <cell r="E6881">
            <v>44425</v>
          </cell>
          <cell r="F6881" t="str">
            <v>Worker Chair</v>
          </cell>
          <cell r="G6881">
            <v>2900</v>
          </cell>
          <cell r="H6881">
            <v>-120.83</v>
          </cell>
          <cell r="I6881">
            <v>2779.17</v>
          </cell>
        </row>
        <row r="6882">
          <cell r="A6882">
            <v>40005217</v>
          </cell>
          <cell r="B6882" t="str">
            <v>0</v>
          </cell>
          <cell r="C6882" t="str">
            <v>CIP1</v>
          </cell>
          <cell r="D6882" t="str">
            <v>M004</v>
          </cell>
          <cell r="E6882">
            <v>44425</v>
          </cell>
          <cell r="F6882" t="str">
            <v>Worker Chair</v>
          </cell>
          <cell r="G6882">
            <v>2900</v>
          </cell>
          <cell r="H6882">
            <v>-120.83</v>
          </cell>
          <cell r="I6882">
            <v>2779.17</v>
          </cell>
        </row>
        <row r="6883">
          <cell r="A6883">
            <v>40005218</v>
          </cell>
          <cell r="B6883" t="str">
            <v>0</v>
          </cell>
          <cell r="C6883" t="str">
            <v>CIP1</v>
          </cell>
          <cell r="D6883" t="str">
            <v>M004</v>
          </cell>
          <cell r="E6883">
            <v>44425</v>
          </cell>
          <cell r="F6883" t="str">
            <v>Worker Chair</v>
          </cell>
          <cell r="G6883">
            <v>2900</v>
          </cell>
          <cell r="H6883">
            <v>-120.83</v>
          </cell>
          <cell r="I6883">
            <v>2779.17</v>
          </cell>
        </row>
        <row r="6884">
          <cell r="A6884">
            <v>40005219</v>
          </cell>
          <cell r="B6884" t="str">
            <v>0</v>
          </cell>
          <cell r="C6884" t="str">
            <v>CIP1</v>
          </cell>
          <cell r="D6884" t="str">
            <v>M004</v>
          </cell>
          <cell r="E6884">
            <v>44425</v>
          </cell>
          <cell r="F6884" t="str">
            <v>Worker Chair</v>
          </cell>
          <cell r="G6884">
            <v>2900</v>
          </cell>
          <cell r="H6884">
            <v>-120.83</v>
          </cell>
          <cell r="I6884">
            <v>2779.17</v>
          </cell>
        </row>
        <row r="6885">
          <cell r="A6885">
            <v>40005220</v>
          </cell>
          <cell r="B6885" t="str">
            <v>0</v>
          </cell>
          <cell r="C6885" t="str">
            <v>CIP1</v>
          </cell>
          <cell r="D6885" t="str">
            <v>M004</v>
          </cell>
          <cell r="E6885">
            <v>44425</v>
          </cell>
          <cell r="F6885" t="str">
            <v>Worker Chair</v>
          </cell>
          <cell r="G6885">
            <v>2900</v>
          </cell>
          <cell r="H6885">
            <v>-120.83</v>
          </cell>
          <cell r="I6885">
            <v>2779.17</v>
          </cell>
        </row>
        <row r="6886">
          <cell r="A6886">
            <v>40005221</v>
          </cell>
          <cell r="B6886" t="str">
            <v>0</v>
          </cell>
          <cell r="C6886" t="str">
            <v>CIP1</v>
          </cell>
          <cell r="D6886" t="str">
            <v>M004</v>
          </cell>
          <cell r="E6886">
            <v>44425</v>
          </cell>
          <cell r="F6886" t="str">
            <v>Worker Chair</v>
          </cell>
          <cell r="G6886">
            <v>2900</v>
          </cell>
          <cell r="H6886">
            <v>-120.83</v>
          </cell>
          <cell r="I6886">
            <v>2779.17</v>
          </cell>
        </row>
        <row r="6887">
          <cell r="A6887">
            <v>40005222</v>
          </cell>
          <cell r="B6887" t="str">
            <v>0</v>
          </cell>
          <cell r="C6887" t="str">
            <v>CIP1</v>
          </cell>
          <cell r="D6887" t="str">
            <v>M004</v>
          </cell>
          <cell r="E6887">
            <v>44425</v>
          </cell>
          <cell r="F6887" t="str">
            <v>Worker Chair</v>
          </cell>
          <cell r="G6887">
            <v>2900</v>
          </cell>
          <cell r="H6887">
            <v>-120.83</v>
          </cell>
          <cell r="I6887">
            <v>2779.17</v>
          </cell>
        </row>
        <row r="6888">
          <cell r="A6888">
            <v>40005223</v>
          </cell>
          <cell r="B6888" t="str">
            <v>0</v>
          </cell>
          <cell r="C6888" t="str">
            <v>CIP1</v>
          </cell>
          <cell r="D6888" t="str">
            <v>M004</v>
          </cell>
          <cell r="E6888">
            <v>44425</v>
          </cell>
          <cell r="F6888" t="str">
            <v>Worker Chair</v>
          </cell>
          <cell r="G6888">
            <v>2900</v>
          </cell>
          <cell r="H6888">
            <v>-120.83</v>
          </cell>
          <cell r="I6888">
            <v>2779.17</v>
          </cell>
        </row>
        <row r="6889">
          <cell r="A6889">
            <v>40005224</v>
          </cell>
          <cell r="B6889" t="str">
            <v>0</v>
          </cell>
          <cell r="C6889" t="str">
            <v>CIP1</v>
          </cell>
          <cell r="D6889" t="str">
            <v>M004</v>
          </cell>
          <cell r="E6889">
            <v>44425</v>
          </cell>
          <cell r="F6889" t="str">
            <v>Worker Chair</v>
          </cell>
          <cell r="G6889">
            <v>2900</v>
          </cell>
          <cell r="H6889">
            <v>-120.83</v>
          </cell>
          <cell r="I6889">
            <v>2779.17</v>
          </cell>
        </row>
        <row r="6890">
          <cell r="A6890">
            <v>40005225</v>
          </cell>
          <cell r="B6890" t="str">
            <v>0</v>
          </cell>
          <cell r="C6890" t="str">
            <v>CIP1</v>
          </cell>
          <cell r="D6890" t="str">
            <v>M004</v>
          </cell>
          <cell r="E6890">
            <v>44425</v>
          </cell>
          <cell r="F6890" t="str">
            <v>Worker Chair</v>
          </cell>
          <cell r="G6890">
            <v>2900</v>
          </cell>
          <cell r="H6890">
            <v>-120.83</v>
          </cell>
          <cell r="I6890">
            <v>2779.17</v>
          </cell>
        </row>
        <row r="6891">
          <cell r="A6891">
            <v>40005226</v>
          </cell>
          <cell r="B6891" t="str">
            <v>0</v>
          </cell>
          <cell r="C6891" t="str">
            <v>CIP1</v>
          </cell>
          <cell r="D6891" t="str">
            <v>M004</v>
          </cell>
          <cell r="E6891">
            <v>44425</v>
          </cell>
          <cell r="F6891" t="str">
            <v>Worker Chair</v>
          </cell>
          <cell r="G6891">
            <v>2900</v>
          </cell>
          <cell r="H6891">
            <v>-120.83</v>
          </cell>
          <cell r="I6891">
            <v>2779.17</v>
          </cell>
        </row>
        <row r="6892">
          <cell r="A6892">
            <v>40005227</v>
          </cell>
          <cell r="B6892" t="str">
            <v>0</v>
          </cell>
          <cell r="C6892" t="str">
            <v>CIP1</v>
          </cell>
          <cell r="D6892" t="str">
            <v>M004</v>
          </cell>
          <cell r="E6892">
            <v>44425</v>
          </cell>
          <cell r="F6892" t="str">
            <v>Worker Chair</v>
          </cell>
          <cell r="G6892">
            <v>2900</v>
          </cell>
          <cell r="H6892">
            <v>-120.83</v>
          </cell>
          <cell r="I6892">
            <v>2779.17</v>
          </cell>
        </row>
        <row r="6893">
          <cell r="A6893">
            <v>40005228</v>
          </cell>
          <cell r="B6893" t="str">
            <v>0</v>
          </cell>
          <cell r="C6893" t="str">
            <v>CIP1</v>
          </cell>
          <cell r="D6893" t="str">
            <v>M004</v>
          </cell>
          <cell r="E6893">
            <v>44425</v>
          </cell>
          <cell r="F6893" t="str">
            <v>Worker Chair</v>
          </cell>
          <cell r="G6893">
            <v>2900</v>
          </cell>
          <cell r="H6893">
            <v>-120.83</v>
          </cell>
          <cell r="I6893">
            <v>2779.17</v>
          </cell>
        </row>
        <row r="6894">
          <cell r="A6894">
            <v>40005229</v>
          </cell>
          <cell r="B6894" t="str">
            <v>0</v>
          </cell>
          <cell r="C6894" t="str">
            <v>CIP1</v>
          </cell>
          <cell r="D6894" t="str">
            <v>M004</v>
          </cell>
          <cell r="E6894">
            <v>44425</v>
          </cell>
          <cell r="F6894" t="str">
            <v>Worker Chair</v>
          </cell>
          <cell r="G6894">
            <v>2900</v>
          </cell>
          <cell r="H6894">
            <v>-120.83</v>
          </cell>
          <cell r="I6894">
            <v>2779.17</v>
          </cell>
        </row>
        <row r="6895">
          <cell r="A6895">
            <v>40005230</v>
          </cell>
          <cell r="B6895" t="str">
            <v>0</v>
          </cell>
          <cell r="C6895" t="str">
            <v>CIP1</v>
          </cell>
          <cell r="D6895" t="str">
            <v>M004</v>
          </cell>
          <cell r="E6895">
            <v>44425</v>
          </cell>
          <cell r="F6895" t="str">
            <v>Worker Chair</v>
          </cell>
          <cell r="G6895">
            <v>2900</v>
          </cell>
          <cell r="H6895">
            <v>-120.83</v>
          </cell>
          <cell r="I6895">
            <v>2779.17</v>
          </cell>
        </row>
        <row r="6896">
          <cell r="A6896">
            <v>40005231</v>
          </cell>
          <cell r="B6896" t="str">
            <v>0</v>
          </cell>
          <cell r="C6896" t="str">
            <v>CIP1</v>
          </cell>
          <cell r="D6896" t="str">
            <v>M004</v>
          </cell>
          <cell r="E6896">
            <v>44425</v>
          </cell>
          <cell r="F6896" t="str">
            <v>Worker Chair</v>
          </cell>
          <cell r="G6896">
            <v>2900</v>
          </cell>
          <cell r="H6896">
            <v>-120.83</v>
          </cell>
          <cell r="I6896">
            <v>2779.17</v>
          </cell>
        </row>
        <row r="6897">
          <cell r="A6897">
            <v>40005232</v>
          </cell>
          <cell r="B6897" t="str">
            <v>0</v>
          </cell>
          <cell r="C6897" t="str">
            <v>CIP1</v>
          </cell>
          <cell r="D6897" t="str">
            <v>M004</v>
          </cell>
          <cell r="E6897">
            <v>44425</v>
          </cell>
          <cell r="F6897" t="str">
            <v>Worker Chair</v>
          </cell>
          <cell r="G6897">
            <v>2900</v>
          </cell>
          <cell r="H6897">
            <v>-120.83</v>
          </cell>
          <cell r="I6897">
            <v>2779.17</v>
          </cell>
        </row>
        <row r="6898">
          <cell r="A6898">
            <v>40005233</v>
          </cell>
          <cell r="B6898" t="str">
            <v>0</v>
          </cell>
          <cell r="C6898" t="str">
            <v>CIP1</v>
          </cell>
          <cell r="D6898" t="str">
            <v>M004</v>
          </cell>
          <cell r="E6898">
            <v>44425</v>
          </cell>
          <cell r="F6898" t="str">
            <v>Worker Chair</v>
          </cell>
          <cell r="G6898">
            <v>2900</v>
          </cell>
          <cell r="H6898">
            <v>-120.83</v>
          </cell>
          <cell r="I6898">
            <v>2779.17</v>
          </cell>
        </row>
        <row r="6899">
          <cell r="A6899">
            <v>40005234</v>
          </cell>
          <cell r="B6899" t="str">
            <v>0</v>
          </cell>
          <cell r="C6899" t="str">
            <v>CIP1</v>
          </cell>
          <cell r="D6899" t="str">
            <v>M004</v>
          </cell>
          <cell r="E6899">
            <v>44425</v>
          </cell>
          <cell r="F6899" t="str">
            <v>Worker Chair</v>
          </cell>
          <cell r="G6899">
            <v>2900</v>
          </cell>
          <cell r="H6899">
            <v>-120.83</v>
          </cell>
          <cell r="I6899">
            <v>2779.17</v>
          </cell>
        </row>
        <row r="6900">
          <cell r="A6900">
            <v>40005235</v>
          </cell>
          <cell r="B6900" t="str">
            <v>0</v>
          </cell>
          <cell r="C6900" t="str">
            <v>CIP1</v>
          </cell>
          <cell r="D6900" t="str">
            <v>M004</v>
          </cell>
          <cell r="E6900">
            <v>44425</v>
          </cell>
          <cell r="F6900" t="str">
            <v>Worker Chair</v>
          </cell>
          <cell r="G6900">
            <v>2900</v>
          </cell>
          <cell r="H6900">
            <v>-120.83</v>
          </cell>
          <cell r="I6900">
            <v>2779.17</v>
          </cell>
        </row>
        <row r="6901">
          <cell r="A6901">
            <v>40005236</v>
          </cell>
          <cell r="B6901" t="str">
            <v>0</v>
          </cell>
          <cell r="C6901" t="str">
            <v>CIP1</v>
          </cell>
          <cell r="D6901" t="str">
            <v>M004</v>
          </cell>
          <cell r="E6901">
            <v>44391</v>
          </cell>
          <cell r="F6901" t="str">
            <v>Finishing Trolley</v>
          </cell>
          <cell r="G6901">
            <v>24000</v>
          </cell>
          <cell r="H6901">
            <v>-1200</v>
          </cell>
          <cell r="I6901">
            <v>22800</v>
          </cell>
        </row>
        <row r="6902">
          <cell r="A6902">
            <v>40005237</v>
          </cell>
          <cell r="B6902" t="str">
            <v>0</v>
          </cell>
          <cell r="C6902" t="str">
            <v>CIP1</v>
          </cell>
          <cell r="D6902" t="str">
            <v>M004</v>
          </cell>
          <cell r="E6902">
            <v>44391</v>
          </cell>
          <cell r="F6902" t="str">
            <v>Finishing Trolley</v>
          </cell>
          <cell r="G6902">
            <v>24000</v>
          </cell>
          <cell r="H6902">
            <v>-1200</v>
          </cell>
          <cell r="I6902">
            <v>22800</v>
          </cell>
        </row>
        <row r="6903">
          <cell r="A6903">
            <v>40005238</v>
          </cell>
          <cell r="B6903" t="str">
            <v>0</v>
          </cell>
          <cell r="C6903" t="str">
            <v>CIP1</v>
          </cell>
          <cell r="D6903" t="str">
            <v>M004</v>
          </cell>
          <cell r="E6903">
            <v>44391</v>
          </cell>
          <cell r="F6903" t="str">
            <v>Finishing Trolley</v>
          </cell>
          <cell r="G6903">
            <v>24000</v>
          </cell>
          <cell r="H6903">
            <v>-1200</v>
          </cell>
          <cell r="I6903">
            <v>22800</v>
          </cell>
        </row>
        <row r="6904">
          <cell r="A6904">
            <v>40005239</v>
          </cell>
          <cell r="B6904" t="str">
            <v>0</v>
          </cell>
          <cell r="C6904" t="str">
            <v>CIP1</v>
          </cell>
          <cell r="D6904" t="str">
            <v>M004</v>
          </cell>
          <cell r="E6904">
            <v>44391</v>
          </cell>
          <cell r="F6904" t="str">
            <v>Finishing Trolley</v>
          </cell>
          <cell r="G6904">
            <v>24000</v>
          </cell>
          <cell r="H6904">
            <v>-1200</v>
          </cell>
          <cell r="I6904">
            <v>22800</v>
          </cell>
        </row>
        <row r="6905">
          <cell r="A6905">
            <v>40005240</v>
          </cell>
          <cell r="B6905" t="str">
            <v>0</v>
          </cell>
          <cell r="C6905" t="str">
            <v>CIP1</v>
          </cell>
          <cell r="D6905" t="str">
            <v>M004</v>
          </cell>
          <cell r="E6905">
            <v>44391</v>
          </cell>
          <cell r="F6905" t="str">
            <v>Finishing Trolley</v>
          </cell>
          <cell r="G6905">
            <v>24000</v>
          </cell>
          <cell r="H6905">
            <v>-1200</v>
          </cell>
          <cell r="I6905">
            <v>22800</v>
          </cell>
        </row>
        <row r="6906">
          <cell r="A6906">
            <v>40005241</v>
          </cell>
          <cell r="B6906" t="str">
            <v>0</v>
          </cell>
          <cell r="C6906" t="str">
            <v>CIP1</v>
          </cell>
          <cell r="D6906" t="str">
            <v>M004</v>
          </cell>
          <cell r="E6906">
            <v>44391</v>
          </cell>
          <cell r="F6906" t="str">
            <v>Finishing Trolley</v>
          </cell>
          <cell r="G6906">
            <v>24000</v>
          </cell>
          <cell r="H6906">
            <v>-1200</v>
          </cell>
          <cell r="I6906">
            <v>22800</v>
          </cell>
        </row>
        <row r="6907">
          <cell r="A6907">
            <v>40005242</v>
          </cell>
          <cell r="B6907" t="str">
            <v>0</v>
          </cell>
          <cell r="C6907" t="str">
            <v>CIP1</v>
          </cell>
          <cell r="D6907" t="str">
            <v>M004</v>
          </cell>
          <cell r="E6907">
            <v>44391</v>
          </cell>
          <cell r="F6907" t="str">
            <v>Finishing Trolley</v>
          </cell>
          <cell r="G6907">
            <v>24000</v>
          </cell>
          <cell r="H6907">
            <v>-1200</v>
          </cell>
          <cell r="I6907">
            <v>22800</v>
          </cell>
        </row>
        <row r="6908">
          <cell r="A6908">
            <v>40005243</v>
          </cell>
          <cell r="B6908" t="str">
            <v>0</v>
          </cell>
          <cell r="C6908" t="str">
            <v>CIP1</v>
          </cell>
          <cell r="D6908" t="str">
            <v>M004</v>
          </cell>
          <cell r="E6908">
            <v>44391</v>
          </cell>
          <cell r="F6908" t="str">
            <v>Finishing Trolley</v>
          </cell>
          <cell r="G6908">
            <v>24000</v>
          </cell>
          <cell r="H6908">
            <v>-1200</v>
          </cell>
          <cell r="I6908">
            <v>22800</v>
          </cell>
        </row>
        <row r="6909">
          <cell r="A6909">
            <v>40005244</v>
          </cell>
          <cell r="B6909" t="str">
            <v>0</v>
          </cell>
          <cell r="C6909" t="str">
            <v>CIP1</v>
          </cell>
          <cell r="D6909" t="str">
            <v>M004</v>
          </cell>
          <cell r="E6909">
            <v>44391</v>
          </cell>
          <cell r="F6909" t="str">
            <v>Finishing Trolley</v>
          </cell>
          <cell r="G6909">
            <v>24000</v>
          </cell>
          <cell r="H6909">
            <v>-1200</v>
          </cell>
          <cell r="I6909">
            <v>22800</v>
          </cell>
        </row>
        <row r="6910">
          <cell r="A6910">
            <v>40005245</v>
          </cell>
          <cell r="B6910" t="str">
            <v>0</v>
          </cell>
          <cell r="C6910" t="str">
            <v>CIP1</v>
          </cell>
          <cell r="D6910" t="str">
            <v>M004</v>
          </cell>
          <cell r="E6910">
            <v>44391</v>
          </cell>
          <cell r="F6910" t="str">
            <v>Finishing Trolley</v>
          </cell>
          <cell r="G6910">
            <v>24000</v>
          </cell>
          <cell r="H6910">
            <v>-1200</v>
          </cell>
          <cell r="I6910">
            <v>22800</v>
          </cell>
        </row>
        <row r="6911">
          <cell r="A6911">
            <v>40005246</v>
          </cell>
          <cell r="B6911" t="str">
            <v>0</v>
          </cell>
          <cell r="C6911" t="str">
            <v>CIP1</v>
          </cell>
          <cell r="D6911" t="str">
            <v>M004</v>
          </cell>
          <cell r="E6911">
            <v>44391</v>
          </cell>
          <cell r="F6911" t="str">
            <v>Finishing Trolley</v>
          </cell>
          <cell r="G6911">
            <v>24000</v>
          </cell>
          <cell r="H6911">
            <v>-1200</v>
          </cell>
          <cell r="I6911">
            <v>22800</v>
          </cell>
        </row>
        <row r="6912">
          <cell r="A6912">
            <v>40005247</v>
          </cell>
          <cell r="B6912" t="str">
            <v>0</v>
          </cell>
          <cell r="C6912" t="str">
            <v>CIP1</v>
          </cell>
          <cell r="D6912" t="str">
            <v>M004</v>
          </cell>
          <cell r="E6912">
            <v>44391</v>
          </cell>
          <cell r="F6912" t="str">
            <v>Finishing Trolley</v>
          </cell>
          <cell r="G6912">
            <v>24000</v>
          </cell>
          <cell r="H6912">
            <v>-1200</v>
          </cell>
          <cell r="I6912">
            <v>22800</v>
          </cell>
        </row>
        <row r="6913">
          <cell r="A6913">
            <v>40005248</v>
          </cell>
          <cell r="B6913" t="str">
            <v>0</v>
          </cell>
          <cell r="C6913" t="str">
            <v>CIP1</v>
          </cell>
          <cell r="D6913" t="str">
            <v>M004</v>
          </cell>
          <cell r="E6913">
            <v>44391</v>
          </cell>
          <cell r="F6913" t="str">
            <v>Finishing Trolley</v>
          </cell>
          <cell r="G6913">
            <v>24000</v>
          </cell>
          <cell r="H6913">
            <v>-1200</v>
          </cell>
          <cell r="I6913">
            <v>22800</v>
          </cell>
        </row>
        <row r="6914">
          <cell r="A6914">
            <v>40005249</v>
          </cell>
          <cell r="B6914" t="str">
            <v>0</v>
          </cell>
          <cell r="C6914" t="str">
            <v>CIP1</v>
          </cell>
          <cell r="D6914" t="str">
            <v>M004</v>
          </cell>
          <cell r="E6914">
            <v>44391</v>
          </cell>
          <cell r="F6914" t="str">
            <v>Finishing Trolley</v>
          </cell>
          <cell r="G6914">
            <v>24000</v>
          </cell>
          <cell r="H6914">
            <v>-1200</v>
          </cell>
          <cell r="I6914">
            <v>22800</v>
          </cell>
        </row>
        <row r="6915">
          <cell r="A6915">
            <v>40005250</v>
          </cell>
          <cell r="B6915" t="str">
            <v>0</v>
          </cell>
          <cell r="C6915" t="str">
            <v>CIP1</v>
          </cell>
          <cell r="D6915" t="str">
            <v>M004</v>
          </cell>
          <cell r="E6915">
            <v>44391</v>
          </cell>
          <cell r="F6915" t="str">
            <v>Finishing Trolley</v>
          </cell>
          <cell r="G6915">
            <v>24000</v>
          </cell>
          <cell r="H6915">
            <v>-1200</v>
          </cell>
          <cell r="I6915">
            <v>22800</v>
          </cell>
        </row>
        <row r="6916">
          <cell r="A6916">
            <v>40005251</v>
          </cell>
          <cell r="B6916" t="str">
            <v>0</v>
          </cell>
          <cell r="C6916" t="str">
            <v>CIP1</v>
          </cell>
          <cell r="D6916" t="str">
            <v>M004</v>
          </cell>
          <cell r="E6916">
            <v>44383</v>
          </cell>
          <cell r="F6916" t="str">
            <v>Furniture &amp; Fixtures</v>
          </cell>
          <cell r="G6916">
            <v>7525</v>
          </cell>
          <cell r="H6916">
            <v>-376.25</v>
          </cell>
          <cell r="I6916">
            <v>7148.75</v>
          </cell>
        </row>
        <row r="6917">
          <cell r="A6917">
            <v>40005252</v>
          </cell>
          <cell r="B6917" t="str">
            <v>0</v>
          </cell>
          <cell r="C6917" t="str">
            <v>CIP1</v>
          </cell>
          <cell r="D6917" t="str">
            <v>M004</v>
          </cell>
          <cell r="E6917">
            <v>44383</v>
          </cell>
          <cell r="F6917" t="str">
            <v>Furniture &amp; Fixtures</v>
          </cell>
          <cell r="G6917">
            <v>7525</v>
          </cell>
          <cell r="H6917">
            <v>-376.25</v>
          </cell>
          <cell r="I6917">
            <v>7148.75</v>
          </cell>
        </row>
        <row r="6918">
          <cell r="A6918">
            <v>40005253</v>
          </cell>
          <cell r="B6918" t="str">
            <v>0</v>
          </cell>
          <cell r="C6918" t="str">
            <v>CIP1</v>
          </cell>
          <cell r="D6918" t="str">
            <v>M004</v>
          </cell>
          <cell r="E6918">
            <v>44383</v>
          </cell>
          <cell r="F6918" t="str">
            <v>Furniture &amp; Fixtures</v>
          </cell>
          <cell r="G6918">
            <v>7525</v>
          </cell>
          <cell r="H6918">
            <v>-376.25</v>
          </cell>
          <cell r="I6918">
            <v>7148.75</v>
          </cell>
        </row>
        <row r="6919">
          <cell r="A6919">
            <v>40005254</v>
          </cell>
          <cell r="B6919" t="str">
            <v>0</v>
          </cell>
          <cell r="C6919" t="str">
            <v>CIP1</v>
          </cell>
          <cell r="D6919" t="str">
            <v>M004</v>
          </cell>
          <cell r="E6919">
            <v>44383</v>
          </cell>
          <cell r="F6919" t="str">
            <v>Furniture &amp; Fixtures</v>
          </cell>
          <cell r="G6919">
            <v>7525</v>
          </cell>
          <cell r="H6919">
            <v>-376.25</v>
          </cell>
          <cell r="I6919">
            <v>7148.75</v>
          </cell>
        </row>
        <row r="6920">
          <cell r="A6920">
            <v>40005255</v>
          </cell>
          <cell r="B6920" t="str">
            <v>0</v>
          </cell>
          <cell r="C6920" t="str">
            <v>CIP1</v>
          </cell>
          <cell r="D6920" t="str">
            <v>M004</v>
          </cell>
          <cell r="E6920">
            <v>44383</v>
          </cell>
          <cell r="F6920" t="str">
            <v>Furniture &amp; Fixtures</v>
          </cell>
          <cell r="G6920">
            <v>7525</v>
          </cell>
          <cell r="H6920">
            <v>-376.25</v>
          </cell>
          <cell r="I6920">
            <v>7148.75</v>
          </cell>
        </row>
        <row r="6921">
          <cell r="A6921">
            <v>40005256</v>
          </cell>
          <cell r="B6921" t="str">
            <v>0</v>
          </cell>
          <cell r="C6921" t="str">
            <v>CIP1</v>
          </cell>
          <cell r="D6921" t="str">
            <v>M004</v>
          </cell>
          <cell r="E6921">
            <v>44383</v>
          </cell>
          <cell r="F6921" t="str">
            <v>Furniture &amp; Fixtures</v>
          </cell>
          <cell r="G6921">
            <v>7525</v>
          </cell>
          <cell r="H6921">
            <v>-376.25</v>
          </cell>
          <cell r="I6921">
            <v>7148.75</v>
          </cell>
        </row>
        <row r="6922">
          <cell r="A6922">
            <v>40005257</v>
          </cell>
          <cell r="B6922" t="str">
            <v>0</v>
          </cell>
          <cell r="C6922" t="str">
            <v>CIP1</v>
          </cell>
          <cell r="D6922" t="str">
            <v>M004</v>
          </cell>
          <cell r="E6922">
            <v>44383</v>
          </cell>
          <cell r="F6922" t="str">
            <v>Furniture &amp; Fixtures</v>
          </cell>
          <cell r="G6922">
            <v>7525</v>
          </cell>
          <cell r="H6922">
            <v>-376.25</v>
          </cell>
          <cell r="I6922">
            <v>7148.75</v>
          </cell>
        </row>
        <row r="6923">
          <cell r="A6923">
            <v>40005258</v>
          </cell>
          <cell r="B6923" t="str">
            <v>0</v>
          </cell>
          <cell r="C6923" t="str">
            <v>CIP1</v>
          </cell>
          <cell r="D6923" t="str">
            <v>M004</v>
          </cell>
          <cell r="E6923">
            <v>44383</v>
          </cell>
          <cell r="F6923" t="str">
            <v>Furniture &amp; Fixtures</v>
          </cell>
          <cell r="G6923">
            <v>7525</v>
          </cell>
          <cell r="H6923">
            <v>-376.25</v>
          </cell>
          <cell r="I6923">
            <v>7148.75</v>
          </cell>
        </row>
        <row r="6924">
          <cell r="A6924">
            <v>40005259</v>
          </cell>
          <cell r="B6924" t="str">
            <v>0</v>
          </cell>
          <cell r="C6924" t="str">
            <v>CIP1</v>
          </cell>
          <cell r="D6924" t="str">
            <v>M004</v>
          </cell>
          <cell r="E6924">
            <v>44383</v>
          </cell>
          <cell r="F6924" t="str">
            <v>Furniture &amp; Fixtures</v>
          </cell>
          <cell r="G6924">
            <v>7525</v>
          </cell>
          <cell r="H6924">
            <v>-376.25</v>
          </cell>
          <cell r="I6924">
            <v>7148.75</v>
          </cell>
        </row>
        <row r="6925">
          <cell r="A6925">
            <v>40005260</v>
          </cell>
          <cell r="B6925" t="str">
            <v>0</v>
          </cell>
          <cell r="C6925" t="str">
            <v>CIP1</v>
          </cell>
          <cell r="D6925" t="str">
            <v>M004</v>
          </cell>
          <cell r="E6925">
            <v>44383</v>
          </cell>
          <cell r="F6925" t="str">
            <v>Furniture &amp; Fixtures</v>
          </cell>
          <cell r="G6925">
            <v>7525</v>
          </cell>
          <cell r="H6925">
            <v>-376.25</v>
          </cell>
          <cell r="I6925">
            <v>7148.75</v>
          </cell>
        </row>
        <row r="6926">
          <cell r="A6926">
            <v>40005261</v>
          </cell>
          <cell r="B6926" t="str">
            <v>0</v>
          </cell>
          <cell r="C6926" t="str">
            <v>CIP1</v>
          </cell>
          <cell r="D6926" t="str">
            <v>M004</v>
          </cell>
          <cell r="E6926">
            <v>44383</v>
          </cell>
          <cell r="F6926" t="str">
            <v>Furniture &amp; Fixtures</v>
          </cell>
          <cell r="G6926">
            <v>12900</v>
          </cell>
          <cell r="H6926">
            <v>-645</v>
          </cell>
          <cell r="I6926">
            <v>12255</v>
          </cell>
        </row>
        <row r="6927">
          <cell r="A6927">
            <v>40005262</v>
          </cell>
          <cell r="B6927" t="str">
            <v>0</v>
          </cell>
          <cell r="C6927" t="str">
            <v>CIP1</v>
          </cell>
          <cell r="D6927" t="str">
            <v>M004</v>
          </cell>
          <cell r="E6927">
            <v>44383</v>
          </cell>
          <cell r="F6927" t="str">
            <v>Furniture &amp; Fixtures</v>
          </cell>
          <cell r="G6927">
            <v>12900</v>
          </cell>
          <cell r="H6927">
            <v>-645</v>
          </cell>
          <cell r="I6927">
            <v>12255</v>
          </cell>
        </row>
        <row r="6928">
          <cell r="A6928">
            <v>40005263</v>
          </cell>
          <cell r="B6928" t="str">
            <v>0</v>
          </cell>
          <cell r="C6928" t="str">
            <v>CIP1</v>
          </cell>
          <cell r="D6928" t="str">
            <v>M004</v>
          </cell>
          <cell r="E6928">
            <v>44383</v>
          </cell>
          <cell r="F6928" t="str">
            <v>Furniture &amp; Fixtures</v>
          </cell>
          <cell r="G6928">
            <v>12900</v>
          </cell>
          <cell r="H6928">
            <v>-645</v>
          </cell>
          <cell r="I6928">
            <v>12255</v>
          </cell>
        </row>
        <row r="6929">
          <cell r="A6929">
            <v>40005264</v>
          </cell>
          <cell r="B6929" t="str">
            <v>0</v>
          </cell>
          <cell r="C6929" t="str">
            <v>CIP1</v>
          </cell>
          <cell r="D6929" t="str">
            <v>M004</v>
          </cell>
          <cell r="E6929">
            <v>44383</v>
          </cell>
          <cell r="F6929" t="str">
            <v>Furniture &amp; Fixtures</v>
          </cell>
          <cell r="G6929">
            <v>12900</v>
          </cell>
          <cell r="H6929">
            <v>-645</v>
          </cell>
          <cell r="I6929">
            <v>12255</v>
          </cell>
        </row>
        <row r="6930">
          <cell r="A6930">
            <v>40005265</v>
          </cell>
          <cell r="B6930" t="str">
            <v>0</v>
          </cell>
          <cell r="C6930" t="str">
            <v>CIP1</v>
          </cell>
          <cell r="D6930" t="str">
            <v>M004</v>
          </cell>
          <cell r="E6930">
            <v>44377</v>
          </cell>
          <cell r="F6930" t="str">
            <v>Sewing input &amp; output hanger – Sew &amp; Fin floor</v>
          </cell>
          <cell r="G6930">
            <v>1062500</v>
          </cell>
          <cell r="H6930">
            <v>-61979.17</v>
          </cell>
          <cell r="I6930">
            <v>1000520.83</v>
          </cell>
        </row>
        <row r="6931">
          <cell r="A6931">
            <v>40005266</v>
          </cell>
          <cell r="B6931" t="str">
            <v>0</v>
          </cell>
          <cell r="C6931" t="str">
            <v>CIP1</v>
          </cell>
          <cell r="D6931" t="str">
            <v>M004</v>
          </cell>
          <cell r="E6931">
            <v>44377</v>
          </cell>
          <cell r="F6931" t="str">
            <v>Wooden frame with glass partition</v>
          </cell>
          <cell r="G6931">
            <v>172000</v>
          </cell>
          <cell r="H6931">
            <v>-10033.33</v>
          </cell>
          <cell r="I6931">
            <v>161966.67000000001</v>
          </cell>
        </row>
        <row r="6932">
          <cell r="A6932">
            <v>40005267</v>
          </cell>
          <cell r="B6932" t="str">
            <v>0</v>
          </cell>
          <cell r="C6932" t="str">
            <v>CIP1</v>
          </cell>
          <cell r="D6932" t="str">
            <v>M004</v>
          </cell>
          <cell r="E6932">
            <v>44377</v>
          </cell>
          <cell r="F6932" t="str">
            <v>Glass Door-3'x7'</v>
          </cell>
          <cell r="G6932">
            <v>16663.009999999998</v>
          </cell>
          <cell r="H6932">
            <v>-972.01</v>
          </cell>
          <cell r="I6932">
            <v>15691</v>
          </cell>
        </row>
        <row r="6933">
          <cell r="A6933">
            <v>40005268</v>
          </cell>
          <cell r="B6933" t="str">
            <v>0</v>
          </cell>
          <cell r="C6933" t="str">
            <v>CIP1</v>
          </cell>
          <cell r="D6933" t="str">
            <v>M004</v>
          </cell>
          <cell r="E6933">
            <v>44377</v>
          </cell>
          <cell r="F6933" t="str">
            <v>Glass Door-3'x7'</v>
          </cell>
          <cell r="G6933">
            <v>16662.990000000002</v>
          </cell>
          <cell r="H6933">
            <v>-972.01</v>
          </cell>
          <cell r="I6933">
            <v>15690.98</v>
          </cell>
        </row>
        <row r="6934">
          <cell r="A6934">
            <v>40005269</v>
          </cell>
          <cell r="B6934" t="str">
            <v>0</v>
          </cell>
          <cell r="C6934" t="str">
            <v>CIP1</v>
          </cell>
          <cell r="D6934" t="str">
            <v>M004</v>
          </cell>
          <cell r="E6934">
            <v>44377</v>
          </cell>
          <cell r="F6934" t="str">
            <v>Furniture Repair&amp; Paint on Cutting&amp; fusing</v>
          </cell>
          <cell r="G6934">
            <v>1850000.18</v>
          </cell>
          <cell r="H6934">
            <v>-107916.68</v>
          </cell>
          <cell r="I6934">
            <v>1742083.5</v>
          </cell>
        </row>
        <row r="6935">
          <cell r="A6935">
            <v>40005270</v>
          </cell>
          <cell r="B6935" t="str">
            <v>0</v>
          </cell>
          <cell r="C6935" t="str">
            <v>CIP1</v>
          </cell>
          <cell r="D6935" t="str">
            <v>M004</v>
          </cell>
          <cell r="E6935">
            <v>44377</v>
          </cell>
          <cell r="F6935" t="str">
            <v>SS Stand for Display board</v>
          </cell>
          <cell r="G6935">
            <v>7499.97</v>
          </cell>
          <cell r="H6935">
            <v>-437.5</v>
          </cell>
          <cell r="I6935">
            <v>7062.47</v>
          </cell>
        </row>
        <row r="6936">
          <cell r="A6936">
            <v>40005271</v>
          </cell>
          <cell r="B6936" t="str">
            <v>0</v>
          </cell>
          <cell r="C6936" t="str">
            <v>CIP1</v>
          </cell>
          <cell r="D6936" t="str">
            <v>M004</v>
          </cell>
          <cell r="E6936">
            <v>44377</v>
          </cell>
          <cell r="F6936" t="str">
            <v>SS Stand for Display board</v>
          </cell>
          <cell r="G6936">
            <v>7499.97</v>
          </cell>
          <cell r="H6936">
            <v>-437.5</v>
          </cell>
          <cell r="I6936">
            <v>7062.47</v>
          </cell>
        </row>
        <row r="6937">
          <cell r="A6937">
            <v>40005272</v>
          </cell>
          <cell r="B6937" t="str">
            <v>0</v>
          </cell>
          <cell r="C6937" t="str">
            <v>CIP1</v>
          </cell>
          <cell r="D6937" t="str">
            <v>M004</v>
          </cell>
          <cell r="E6937">
            <v>44377</v>
          </cell>
          <cell r="F6937" t="str">
            <v>SS Stand for Display board</v>
          </cell>
          <cell r="G6937">
            <v>7499.97</v>
          </cell>
          <cell r="H6937">
            <v>-437.5</v>
          </cell>
          <cell r="I6937">
            <v>7062.47</v>
          </cell>
        </row>
        <row r="6938">
          <cell r="A6938">
            <v>40005273</v>
          </cell>
          <cell r="B6938" t="str">
            <v>0</v>
          </cell>
          <cell r="C6938" t="str">
            <v>CIP1</v>
          </cell>
          <cell r="D6938" t="str">
            <v>M004</v>
          </cell>
          <cell r="E6938">
            <v>44377</v>
          </cell>
          <cell r="F6938" t="str">
            <v>SS Stand for Display board</v>
          </cell>
          <cell r="G6938">
            <v>7499.97</v>
          </cell>
          <cell r="H6938">
            <v>-437.5</v>
          </cell>
          <cell r="I6938">
            <v>7062.47</v>
          </cell>
        </row>
        <row r="6939">
          <cell r="A6939">
            <v>40005274</v>
          </cell>
          <cell r="B6939" t="str">
            <v>0</v>
          </cell>
          <cell r="C6939" t="str">
            <v>CIP1</v>
          </cell>
          <cell r="D6939" t="str">
            <v>M004</v>
          </cell>
          <cell r="E6939">
            <v>44377</v>
          </cell>
          <cell r="F6939" t="str">
            <v>Cutting table for sewing-2 pilot line</v>
          </cell>
          <cell r="G6939">
            <v>31175</v>
          </cell>
          <cell r="H6939">
            <v>-1818.54</v>
          </cell>
          <cell r="I6939">
            <v>29356.46</v>
          </cell>
        </row>
        <row r="6940">
          <cell r="A6940">
            <v>40005275</v>
          </cell>
          <cell r="B6940" t="str">
            <v>0</v>
          </cell>
          <cell r="C6940" t="str">
            <v>CIP1</v>
          </cell>
          <cell r="D6940" t="str">
            <v>M004</v>
          </cell>
          <cell r="E6940">
            <v>44377</v>
          </cell>
          <cell r="F6940" t="str">
            <v>Cutting Table-96"x60"x36" with hellow</v>
          </cell>
          <cell r="G6940">
            <v>31175</v>
          </cell>
          <cell r="H6940">
            <v>-1818.54</v>
          </cell>
          <cell r="I6940">
            <v>29356.46</v>
          </cell>
        </row>
        <row r="6941">
          <cell r="A6941">
            <v>40005276</v>
          </cell>
          <cell r="B6941" t="str">
            <v>0</v>
          </cell>
          <cell r="C6941" t="str">
            <v>CIP1</v>
          </cell>
          <cell r="D6941" t="str">
            <v>M004</v>
          </cell>
          <cell r="E6941">
            <v>44377</v>
          </cell>
          <cell r="F6941" t="str">
            <v>Side Table with Drawer(36"x18"x30"</v>
          </cell>
          <cell r="G6941">
            <v>6000.11</v>
          </cell>
          <cell r="H6941">
            <v>-350.01</v>
          </cell>
          <cell r="I6941">
            <v>5650.1</v>
          </cell>
        </row>
        <row r="6942">
          <cell r="A6942">
            <v>40005277</v>
          </cell>
          <cell r="B6942" t="str">
            <v>0</v>
          </cell>
          <cell r="C6942" t="str">
            <v>CIP1</v>
          </cell>
          <cell r="D6942" t="str">
            <v>M004</v>
          </cell>
          <cell r="E6942">
            <v>44377</v>
          </cell>
          <cell r="F6942" t="str">
            <v>Side Table with Drawer(36"x18"x30"</v>
          </cell>
          <cell r="G6942">
            <v>6000.11</v>
          </cell>
          <cell r="H6942">
            <v>-350.01</v>
          </cell>
          <cell r="I6942">
            <v>5650.1</v>
          </cell>
        </row>
        <row r="6943">
          <cell r="A6943">
            <v>40005278</v>
          </cell>
          <cell r="B6943" t="str">
            <v>0</v>
          </cell>
          <cell r="C6943" t="str">
            <v>CIP1</v>
          </cell>
          <cell r="D6943" t="str">
            <v>M004</v>
          </cell>
          <cell r="E6943">
            <v>44377</v>
          </cell>
          <cell r="F6943" t="str">
            <v>Side Table with Drawer(36"x18"x30"</v>
          </cell>
          <cell r="G6943">
            <v>6000.11</v>
          </cell>
          <cell r="H6943">
            <v>-350.01</v>
          </cell>
          <cell r="I6943">
            <v>5650.1</v>
          </cell>
        </row>
        <row r="6944">
          <cell r="A6944">
            <v>40005279</v>
          </cell>
          <cell r="B6944" t="str">
            <v>0</v>
          </cell>
          <cell r="C6944" t="str">
            <v>CIP1</v>
          </cell>
          <cell r="D6944" t="str">
            <v>M004</v>
          </cell>
          <cell r="E6944">
            <v>44377</v>
          </cell>
          <cell r="F6944" t="str">
            <v>Side Table with Drawer(36"x18"x30"</v>
          </cell>
          <cell r="G6944">
            <v>6000.11</v>
          </cell>
          <cell r="H6944">
            <v>-350.01</v>
          </cell>
          <cell r="I6944">
            <v>5650.1</v>
          </cell>
        </row>
        <row r="6945">
          <cell r="A6945">
            <v>40005280</v>
          </cell>
          <cell r="B6945" t="str">
            <v>0</v>
          </cell>
          <cell r="C6945" t="str">
            <v>CIP1</v>
          </cell>
          <cell r="D6945" t="str">
            <v>M004</v>
          </cell>
          <cell r="E6945">
            <v>44377</v>
          </cell>
          <cell r="F6945" t="str">
            <v>Side Table with Drawer(36"x18"x30"</v>
          </cell>
          <cell r="G6945">
            <v>6000.11</v>
          </cell>
          <cell r="H6945">
            <v>-350.01</v>
          </cell>
          <cell r="I6945">
            <v>5650.1</v>
          </cell>
        </row>
        <row r="6946">
          <cell r="A6946">
            <v>40005281</v>
          </cell>
          <cell r="B6946" t="str">
            <v>0</v>
          </cell>
          <cell r="C6946" t="str">
            <v>CIP1</v>
          </cell>
          <cell r="D6946" t="str">
            <v>M004</v>
          </cell>
          <cell r="E6946">
            <v>44377</v>
          </cell>
          <cell r="F6946" t="str">
            <v>Side Table with Drawer(36"x18"x30"</v>
          </cell>
          <cell r="G6946">
            <v>6000.11</v>
          </cell>
          <cell r="H6946">
            <v>-350.01</v>
          </cell>
          <cell r="I6946">
            <v>5650.1</v>
          </cell>
        </row>
        <row r="6947">
          <cell r="A6947">
            <v>40005282</v>
          </cell>
          <cell r="B6947" t="str">
            <v>0</v>
          </cell>
          <cell r="C6947" t="str">
            <v>CIP1</v>
          </cell>
          <cell r="D6947" t="str">
            <v>M004</v>
          </cell>
          <cell r="E6947">
            <v>44377</v>
          </cell>
          <cell r="F6947" t="str">
            <v>File cabinet(60"x16"x42")</v>
          </cell>
          <cell r="G6947">
            <v>15500</v>
          </cell>
          <cell r="H6947">
            <v>-904.17</v>
          </cell>
          <cell r="I6947">
            <v>14595.83</v>
          </cell>
        </row>
        <row r="6948">
          <cell r="A6948">
            <v>40005283</v>
          </cell>
          <cell r="B6948" t="str">
            <v>0</v>
          </cell>
          <cell r="C6948" t="str">
            <v>CIP1</v>
          </cell>
          <cell r="D6948" t="str">
            <v>M004</v>
          </cell>
          <cell r="E6948">
            <v>44377</v>
          </cell>
          <cell r="F6948" t="str">
            <v>File cabinet(60"x16"x42")</v>
          </cell>
          <cell r="G6948">
            <v>15500</v>
          </cell>
          <cell r="H6948">
            <v>-904.17</v>
          </cell>
          <cell r="I6948">
            <v>14595.83</v>
          </cell>
        </row>
        <row r="6949">
          <cell r="A6949">
            <v>40005284</v>
          </cell>
          <cell r="B6949" t="str">
            <v>0</v>
          </cell>
          <cell r="C6949" t="str">
            <v>CIP1</v>
          </cell>
          <cell r="D6949" t="str">
            <v>M004</v>
          </cell>
          <cell r="E6949">
            <v>44377</v>
          </cell>
          <cell r="F6949" t="str">
            <v>New Inspection Table 4'X8' with wooden B</v>
          </cell>
          <cell r="G6949">
            <v>16125.01</v>
          </cell>
          <cell r="H6949">
            <v>-940.63</v>
          </cell>
          <cell r="I6949">
            <v>15184.38</v>
          </cell>
        </row>
        <row r="6950">
          <cell r="A6950">
            <v>40005285</v>
          </cell>
          <cell r="B6950" t="str">
            <v>0</v>
          </cell>
          <cell r="C6950" t="str">
            <v>CIP1</v>
          </cell>
          <cell r="D6950" t="str">
            <v>M004</v>
          </cell>
          <cell r="E6950">
            <v>44377</v>
          </cell>
          <cell r="F6950" t="str">
            <v>New Inspection Table 4'X8' with wooden B</v>
          </cell>
          <cell r="G6950">
            <v>16125.01</v>
          </cell>
          <cell r="H6950">
            <v>-940.63</v>
          </cell>
          <cell r="I6950">
            <v>15184.38</v>
          </cell>
        </row>
        <row r="6951">
          <cell r="A6951">
            <v>40005286</v>
          </cell>
          <cell r="B6951" t="str">
            <v>0</v>
          </cell>
          <cell r="C6951" t="str">
            <v>CIP1</v>
          </cell>
          <cell r="D6951" t="str">
            <v>M004</v>
          </cell>
          <cell r="E6951">
            <v>44377</v>
          </cell>
          <cell r="F6951" t="str">
            <v>Washing SS trolley 1"X1'X1.5mm</v>
          </cell>
          <cell r="G6951">
            <v>31499.99</v>
          </cell>
          <cell r="H6951">
            <v>-1837.5</v>
          </cell>
          <cell r="I6951">
            <v>29662.49</v>
          </cell>
        </row>
        <row r="6952">
          <cell r="A6952">
            <v>40005287</v>
          </cell>
          <cell r="B6952" t="str">
            <v>0</v>
          </cell>
          <cell r="C6952" t="str">
            <v>CIP1</v>
          </cell>
          <cell r="D6952" t="str">
            <v>M004</v>
          </cell>
          <cell r="E6952">
            <v>44377</v>
          </cell>
          <cell r="F6952" t="str">
            <v>Washing SS trolley 1"X1'X1.5mm</v>
          </cell>
          <cell r="G6952">
            <v>31499.99</v>
          </cell>
          <cell r="H6952">
            <v>-1837.5</v>
          </cell>
          <cell r="I6952">
            <v>29662.49</v>
          </cell>
        </row>
        <row r="6953">
          <cell r="A6953">
            <v>40005288</v>
          </cell>
          <cell r="B6953" t="str">
            <v>0</v>
          </cell>
          <cell r="C6953" t="str">
            <v>CIP1</v>
          </cell>
          <cell r="D6953" t="str">
            <v>M004</v>
          </cell>
          <cell r="E6953">
            <v>44377</v>
          </cell>
          <cell r="F6953" t="str">
            <v>Washing SS trolley 1"X1'X1.5mm</v>
          </cell>
          <cell r="G6953">
            <v>31499.99</v>
          </cell>
          <cell r="H6953">
            <v>-1837.5</v>
          </cell>
          <cell r="I6953">
            <v>29662.49</v>
          </cell>
        </row>
        <row r="6954">
          <cell r="A6954">
            <v>40005289</v>
          </cell>
          <cell r="B6954" t="str">
            <v>0</v>
          </cell>
          <cell r="C6954" t="str">
            <v>CIP1</v>
          </cell>
          <cell r="D6954" t="str">
            <v>M004</v>
          </cell>
          <cell r="E6954">
            <v>44377</v>
          </cell>
          <cell r="F6954" t="str">
            <v>Washing SS trolley 1"X1'X1.5mm</v>
          </cell>
          <cell r="G6954">
            <v>31499.99</v>
          </cell>
          <cell r="H6954">
            <v>-1837.5</v>
          </cell>
          <cell r="I6954">
            <v>29662.49</v>
          </cell>
        </row>
        <row r="6955">
          <cell r="A6955">
            <v>40005290</v>
          </cell>
          <cell r="B6955" t="str">
            <v>0</v>
          </cell>
          <cell r="C6955" t="str">
            <v>CIP1</v>
          </cell>
          <cell r="D6955" t="str">
            <v>M004</v>
          </cell>
          <cell r="E6955">
            <v>44377</v>
          </cell>
          <cell r="F6955" t="str">
            <v>Washing SS trolley 1"X1'X1.5mm</v>
          </cell>
          <cell r="G6955">
            <v>31499.99</v>
          </cell>
          <cell r="H6955">
            <v>-1837.5</v>
          </cell>
          <cell r="I6955">
            <v>29662.49</v>
          </cell>
        </row>
        <row r="6956">
          <cell r="A6956">
            <v>40005291</v>
          </cell>
          <cell r="B6956" t="str">
            <v>0</v>
          </cell>
          <cell r="C6956" t="str">
            <v>CIP1</v>
          </cell>
          <cell r="D6956" t="str">
            <v>M004</v>
          </cell>
          <cell r="E6956">
            <v>44377</v>
          </cell>
          <cell r="F6956" t="str">
            <v>Washing SS trolley 1"X1'X1.5mm</v>
          </cell>
          <cell r="G6956">
            <v>31499.99</v>
          </cell>
          <cell r="H6956">
            <v>-1837.5</v>
          </cell>
          <cell r="I6956">
            <v>29662.49</v>
          </cell>
        </row>
        <row r="6957">
          <cell r="A6957">
            <v>40005292</v>
          </cell>
          <cell r="B6957" t="str">
            <v>0</v>
          </cell>
          <cell r="C6957" t="str">
            <v>CIP1</v>
          </cell>
          <cell r="D6957" t="str">
            <v>M004</v>
          </cell>
          <cell r="E6957">
            <v>44377</v>
          </cell>
          <cell r="F6957" t="str">
            <v>Washing SS trolley 1"X1'X1.5mm</v>
          </cell>
          <cell r="G6957">
            <v>31499.99</v>
          </cell>
          <cell r="H6957">
            <v>-1837.5</v>
          </cell>
          <cell r="I6957">
            <v>29662.49</v>
          </cell>
        </row>
        <row r="6958">
          <cell r="A6958">
            <v>40005293</v>
          </cell>
          <cell r="B6958" t="str">
            <v>0</v>
          </cell>
          <cell r="C6958" t="str">
            <v>CIP1</v>
          </cell>
          <cell r="D6958" t="str">
            <v>M004</v>
          </cell>
          <cell r="E6958">
            <v>44377</v>
          </cell>
          <cell r="F6958" t="str">
            <v>Washing SS trolley 1"X1'X1.5mm</v>
          </cell>
          <cell r="G6958">
            <v>31499.99</v>
          </cell>
          <cell r="H6958">
            <v>-1837.5</v>
          </cell>
          <cell r="I6958">
            <v>29662.49</v>
          </cell>
        </row>
        <row r="6959">
          <cell r="A6959">
            <v>40005294</v>
          </cell>
          <cell r="B6959" t="str">
            <v>0</v>
          </cell>
          <cell r="C6959" t="str">
            <v>CIP1</v>
          </cell>
          <cell r="D6959" t="str">
            <v>M004</v>
          </cell>
          <cell r="E6959">
            <v>44377</v>
          </cell>
          <cell r="F6959" t="str">
            <v>Washing SS trolley 1"X1'X1.5mm</v>
          </cell>
          <cell r="G6959">
            <v>31499.99</v>
          </cell>
          <cell r="H6959">
            <v>-1837.5</v>
          </cell>
          <cell r="I6959">
            <v>29662.49</v>
          </cell>
        </row>
        <row r="6960">
          <cell r="A6960">
            <v>40005295</v>
          </cell>
          <cell r="B6960" t="str">
            <v>0</v>
          </cell>
          <cell r="C6960" t="str">
            <v>CIP1</v>
          </cell>
          <cell r="D6960" t="str">
            <v>M004</v>
          </cell>
          <cell r="E6960">
            <v>44377</v>
          </cell>
          <cell r="F6960" t="str">
            <v>Washing SS trolley 1"X1'X1.5mm</v>
          </cell>
          <cell r="G6960">
            <v>31499.99</v>
          </cell>
          <cell r="H6960">
            <v>-1837.5</v>
          </cell>
          <cell r="I6960">
            <v>29662.49</v>
          </cell>
        </row>
        <row r="6961">
          <cell r="A6961">
            <v>40005296</v>
          </cell>
          <cell r="B6961" t="str">
            <v>0</v>
          </cell>
          <cell r="C6961" t="str">
            <v>CIP1</v>
          </cell>
          <cell r="D6961" t="str">
            <v>M004</v>
          </cell>
          <cell r="E6961">
            <v>44377</v>
          </cell>
          <cell r="F6961" t="str">
            <v>Worker locker 48"X12"X74"</v>
          </cell>
          <cell r="G6961">
            <v>19200.02</v>
          </cell>
          <cell r="H6961">
            <v>-1120</v>
          </cell>
          <cell r="I6961">
            <v>18080.02</v>
          </cell>
        </row>
        <row r="6962">
          <cell r="A6962">
            <v>40005297</v>
          </cell>
          <cell r="B6962" t="str">
            <v>0</v>
          </cell>
          <cell r="C6962" t="str">
            <v>CIP1</v>
          </cell>
          <cell r="D6962" t="str">
            <v>M004</v>
          </cell>
          <cell r="E6962">
            <v>44377</v>
          </cell>
          <cell r="F6962" t="str">
            <v>Worker locker 48"X12"X74"</v>
          </cell>
          <cell r="G6962">
            <v>19200.02</v>
          </cell>
          <cell r="H6962">
            <v>-1120</v>
          </cell>
          <cell r="I6962">
            <v>18080.02</v>
          </cell>
        </row>
        <row r="6963">
          <cell r="A6963">
            <v>40005298</v>
          </cell>
          <cell r="B6963" t="str">
            <v>0</v>
          </cell>
          <cell r="C6963" t="str">
            <v>CIP1</v>
          </cell>
          <cell r="D6963" t="str">
            <v>M004</v>
          </cell>
          <cell r="E6963">
            <v>44377</v>
          </cell>
          <cell r="F6963" t="str">
            <v>Worker locker 48"X12"X74"</v>
          </cell>
          <cell r="G6963">
            <v>19200.02</v>
          </cell>
          <cell r="H6963">
            <v>-1120</v>
          </cell>
          <cell r="I6963">
            <v>18080.02</v>
          </cell>
        </row>
        <row r="6964">
          <cell r="A6964">
            <v>40005299</v>
          </cell>
          <cell r="B6964" t="str">
            <v>0</v>
          </cell>
          <cell r="C6964" t="str">
            <v>CIP1</v>
          </cell>
          <cell r="D6964" t="str">
            <v>M004</v>
          </cell>
          <cell r="E6964">
            <v>44377</v>
          </cell>
          <cell r="F6964" t="str">
            <v>Worker locker 48"X12"X74"</v>
          </cell>
          <cell r="G6964">
            <v>19200.02</v>
          </cell>
          <cell r="H6964">
            <v>-1120</v>
          </cell>
          <cell r="I6964">
            <v>18080.02</v>
          </cell>
        </row>
        <row r="6965">
          <cell r="A6965">
            <v>40005300</v>
          </cell>
          <cell r="B6965" t="str">
            <v>0</v>
          </cell>
          <cell r="C6965" t="str">
            <v>CIP1</v>
          </cell>
          <cell r="D6965" t="str">
            <v>M004</v>
          </cell>
          <cell r="E6965">
            <v>44377</v>
          </cell>
          <cell r="F6965" t="str">
            <v>Worker locker 48"X12"X74"</v>
          </cell>
          <cell r="G6965">
            <v>19200.02</v>
          </cell>
          <cell r="H6965">
            <v>-1120</v>
          </cell>
          <cell r="I6965">
            <v>18080.02</v>
          </cell>
        </row>
        <row r="6966">
          <cell r="A6966">
            <v>40005301</v>
          </cell>
          <cell r="B6966" t="str">
            <v>0</v>
          </cell>
          <cell r="C6966" t="str">
            <v>CIP1</v>
          </cell>
          <cell r="D6966" t="str">
            <v>M004</v>
          </cell>
          <cell r="E6966">
            <v>44377</v>
          </cell>
          <cell r="F6966" t="str">
            <v>Worker locker 48"X12"X74"</v>
          </cell>
          <cell r="G6966">
            <v>19200.02</v>
          </cell>
          <cell r="H6966">
            <v>-1120</v>
          </cell>
          <cell r="I6966">
            <v>18080.02</v>
          </cell>
        </row>
        <row r="6967">
          <cell r="A6967">
            <v>40005302</v>
          </cell>
          <cell r="B6967" t="str">
            <v>0</v>
          </cell>
          <cell r="C6967" t="str">
            <v>CIP1</v>
          </cell>
          <cell r="D6967" t="str">
            <v>M004</v>
          </cell>
          <cell r="E6967">
            <v>44377</v>
          </cell>
          <cell r="F6967" t="str">
            <v>Worker locker 48"X12"X74"</v>
          </cell>
          <cell r="G6967">
            <v>19200.02</v>
          </cell>
          <cell r="H6967">
            <v>-1120</v>
          </cell>
          <cell r="I6967">
            <v>18080.02</v>
          </cell>
        </row>
        <row r="6968">
          <cell r="A6968">
            <v>40005303</v>
          </cell>
          <cell r="B6968" t="str">
            <v>0</v>
          </cell>
          <cell r="C6968" t="str">
            <v>CIP1</v>
          </cell>
          <cell r="D6968" t="str">
            <v>M004</v>
          </cell>
          <cell r="E6968">
            <v>44377</v>
          </cell>
          <cell r="F6968" t="str">
            <v>Worker locker 48"X12"X74"</v>
          </cell>
          <cell r="G6968">
            <v>19200.02</v>
          </cell>
          <cell r="H6968">
            <v>-1120</v>
          </cell>
          <cell r="I6968">
            <v>18080.02</v>
          </cell>
        </row>
        <row r="6969">
          <cell r="A6969">
            <v>40005304</v>
          </cell>
          <cell r="B6969" t="str">
            <v>0</v>
          </cell>
          <cell r="C6969" t="str">
            <v>CIP1</v>
          </cell>
          <cell r="D6969" t="str">
            <v>M004</v>
          </cell>
          <cell r="E6969">
            <v>44377</v>
          </cell>
          <cell r="F6969" t="str">
            <v>Worker locker 48"X12"X74"</v>
          </cell>
          <cell r="G6969">
            <v>19200.02</v>
          </cell>
          <cell r="H6969">
            <v>-1120</v>
          </cell>
          <cell r="I6969">
            <v>18080.02</v>
          </cell>
        </row>
        <row r="6970">
          <cell r="A6970">
            <v>40005305</v>
          </cell>
          <cell r="B6970" t="str">
            <v>0</v>
          </cell>
          <cell r="C6970" t="str">
            <v>CIP1</v>
          </cell>
          <cell r="D6970" t="str">
            <v>M004</v>
          </cell>
          <cell r="E6970">
            <v>44377</v>
          </cell>
          <cell r="F6970" t="str">
            <v>Worker locker 48"X12"X74"</v>
          </cell>
          <cell r="G6970">
            <v>19200.02</v>
          </cell>
          <cell r="H6970">
            <v>-1120</v>
          </cell>
          <cell r="I6970">
            <v>18080.02</v>
          </cell>
        </row>
        <row r="6971">
          <cell r="A6971">
            <v>40005306</v>
          </cell>
          <cell r="B6971" t="str">
            <v>0</v>
          </cell>
          <cell r="C6971" t="str">
            <v>CIP1</v>
          </cell>
          <cell r="D6971" t="str">
            <v>M004</v>
          </cell>
          <cell r="E6971">
            <v>44377</v>
          </cell>
          <cell r="F6971" t="str">
            <v>Worker locker 48"X12"X74"</v>
          </cell>
          <cell r="G6971">
            <v>19200.02</v>
          </cell>
          <cell r="H6971">
            <v>-1120</v>
          </cell>
          <cell r="I6971">
            <v>18080.02</v>
          </cell>
        </row>
        <row r="6972">
          <cell r="A6972">
            <v>40005307</v>
          </cell>
          <cell r="B6972" t="str">
            <v>0</v>
          </cell>
          <cell r="C6972" t="str">
            <v>CIP1</v>
          </cell>
          <cell r="D6972" t="str">
            <v>M004</v>
          </cell>
          <cell r="E6972">
            <v>44377</v>
          </cell>
          <cell r="F6972" t="str">
            <v>Worker locker 48"X12"X74"</v>
          </cell>
          <cell r="G6972">
            <v>19200.02</v>
          </cell>
          <cell r="H6972">
            <v>-1120</v>
          </cell>
          <cell r="I6972">
            <v>18080.02</v>
          </cell>
        </row>
        <row r="6973">
          <cell r="A6973">
            <v>40005308</v>
          </cell>
          <cell r="B6973" t="str">
            <v>0</v>
          </cell>
          <cell r="C6973" t="str">
            <v>CIP1</v>
          </cell>
          <cell r="D6973" t="str">
            <v>M004</v>
          </cell>
          <cell r="E6973">
            <v>44377</v>
          </cell>
          <cell r="F6973" t="str">
            <v>Worker locker 48"X12"X74"</v>
          </cell>
          <cell r="G6973">
            <v>19200.02</v>
          </cell>
          <cell r="H6973">
            <v>-1120</v>
          </cell>
          <cell r="I6973">
            <v>18080.02</v>
          </cell>
        </row>
        <row r="6974">
          <cell r="A6974">
            <v>40005309</v>
          </cell>
          <cell r="B6974" t="str">
            <v>0</v>
          </cell>
          <cell r="C6974" t="str">
            <v>CIP1</v>
          </cell>
          <cell r="D6974" t="str">
            <v>M004</v>
          </cell>
          <cell r="E6974">
            <v>44377</v>
          </cell>
          <cell r="F6974" t="str">
            <v>Worker locker 48"X12"X74"</v>
          </cell>
          <cell r="G6974">
            <v>19200.02</v>
          </cell>
          <cell r="H6974">
            <v>-1120</v>
          </cell>
          <cell r="I6974">
            <v>18080.02</v>
          </cell>
        </row>
        <row r="6975">
          <cell r="A6975">
            <v>40005310</v>
          </cell>
          <cell r="B6975" t="str">
            <v>0</v>
          </cell>
          <cell r="C6975" t="str">
            <v>CIP1</v>
          </cell>
          <cell r="D6975" t="str">
            <v>M004</v>
          </cell>
          <cell r="E6975">
            <v>44377</v>
          </cell>
          <cell r="F6975" t="str">
            <v>Worker locker 48"X12"X74"</v>
          </cell>
          <cell r="G6975">
            <v>19200.02</v>
          </cell>
          <cell r="H6975">
            <v>-1120</v>
          </cell>
          <cell r="I6975">
            <v>18080.02</v>
          </cell>
        </row>
        <row r="6976">
          <cell r="A6976">
            <v>40005311</v>
          </cell>
          <cell r="B6976" t="str">
            <v>0</v>
          </cell>
          <cell r="C6976" t="str">
            <v>CIP1</v>
          </cell>
          <cell r="D6976" t="str">
            <v>M004</v>
          </cell>
          <cell r="E6976">
            <v>44377</v>
          </cell>
          <cell r="F6976" t="str">
            <v>Worker locker 48"X12"X74"</v>
          </cell>
          <cell r="G6976">
            <v>19200.02</v>
          </cell>
          <cell r="H6976">
            <v>-1120</v>
          </cell>
          <cell r="I6976">
            <v>18080.02</v>
          </cell>
        </row>
        <row r="6977">
          <cell r="A6977">
            <v>40005312</v>
          </cell>
          <cell r="B6977" t="str">
            <v>0</v>
          </cell>
          <cell r="C6977" t="str">
            <v>CIP1</v>
          </cell>
          <cell r="D6977" t="str">
            <v>M004</v>
          </cell>
          <cell r="E6977">
            <v>44377</v>
          </cell>
          <cell r="F6977" t="str">
            <v>Worker locker 48"X12"X74"</v>
          </cell>
          <cell r="G6977">
            <v>19200.02</v>
          </cell>
          <cell r="H6977">
            <v>-1120</v>
          </cell>
          <cell r="I6977">
            <v>18080.02</v>
          </cell>
        </row>
        <row r="6978">
          <cell r="A6978">
            <v>40005313</v>
          </cell>
          <cell r="B6978" t="str">
            <v>0</v>
          </cell>
          <cell r="C6978" t="str">
            <v>CIP1</v>
          </cell>
          <cell r="D6978" t="str">
            <v>M004</v>
          </cell>
          <cell r="E6978">
            <v>44377</v>
          </cell>
          <cell r="F6978" t="str">
            <v>Worker locker 48"X12"X74"</v>
          </cell>
          <cell r="G6978">
            <v>19200.02</v>
          </cell>
          <cell r="H6978">
            <v>-1120</v>
          </cell>
          <cell r="I6978">
            <v>18080.02</v>
          </cell>
        </row>
        <row r="6979">
          <cell r="A6979">
            <v>40005314</v>
          </cell>
          <cell r="B6979" t="str">
            <v>0</v>
          </cell>
          <cell r="C6979" t="str">
            <v>CIP1</v>
          </cell>
          <cell r="D6979" t="str">
            <v>M004</v>
          </cell>
          <cell r="E6979">
            <v>44377</v>
          </cell>
          <cell r="F6979" t="str">
            <v>Worker locker 48"X12"X74"</v>
          </cell>
          <cell r="G6979">
            <v>19200.02</v>
          </cell>
          <cell r="H6979">
            <v>-1120</v>
          </cell>
          <cell r="I6979">
            <v>18080.02</v>
          </cell>
        </row>
        <row r="6980">
          <cell r="A6980">
            <v>40005315</v>
          </cell>
          <cell r="B6980" t="str">
            <v>0</v>
          </cell>
          <cell r="C6980" t="str">
            <v>CIP1</v>
          </cell>
          <cell r="D6980" t="str">
            <v>M004</v>
          </cell>
          <cell r="E6980">
            <v>44377</v>
          </cell>
          <cell r="F6980" t="str">
            <v>Worker locker 48"X12"X74"</v>
          </cell>
          <cell r="G6980">
            <v>19200.02</v>
          </cell>
          <cell r="H6980">
            <v>-1120</v>
          </cell>
          <cell r="I6980">
            <v>18080.02</v>
          </cell>
        </row>
        <row r="6981">
          <cell r="A6981">
            <v>40005316</v>
          </cell>
          <cell r="B6981" t="str">
            <v>0</v>
          </cell>
          <cell r="C6981" t="str">
            <v>CIP1</v>
          </cell>
          <cell r="D6981" t="str">
            <v>M004</v>
          </cell>
          <cell r="E6981">
            <v>44377</v>
          </cell>
          <cell r="F6981" t="str">
            <v>Worker locker 48"X12"X74"</v>
          </cell>
          <cell r="G6981">
            <v>19200.02</v>
          </cell>
          <cell r="H6981">
            <v>-1120</v>
          </cell>
          <cell r="I6981">
            <v>18080.02</v>
          </cell>
        </row>
        <row r="6982">
          <cell r="A6982">
            <v>40005317</v>
          </cell>
          <cell r="B6982" t="str">
            <v>0</v>
          </cell>
          <cell r="C6982" t="str">
            <v>CIP1</v>
          </cell>
          <cell r="D6982" t="str">
            <v>M004</v>
          </cell>
          <cell r="E6982">
            <v>44377</v>
          </cell>
          <cell r="F6982" t="str">
            <v>Worker locker 48"X12"X74"</v>
          </cell>
          <cell r="G6982">
            <v>19200.02</v>
          </cell>
          <cell r="H6982">
            <v>-1120</v>
          </cell>
          <cell r="I6982">
            <v>18080.02</v>
          </cell>
        </row>
        <row r="6983">
          <cell r="A6983">
            <v>40005318</v>
          </cell>
          <cell r="B6983" t="str">
            <v>0</v>
          </cell>
          <cell r="C6983" t="str">
            <v>CIP1</v>
          </cell>
          <cell r="D6983" t="str">
            <v>M004</v>
          </cell>
          <cell r="E6983">
            <v>44377</v>
          </cell>
          <cell r="F6983" t="str">
            <v>Worker locker 48"X12"X74"</v>
          </cell>
          <cell r="G6983">
            <v>19200.02</v>
          </cell>
          <cell r="H6983">
            <v>-1120</v>
          </cell>
          <cell r="I6983">
            <v>18080.02</v>
          </cell>
        </row>
        <row r="6984">
          <cell r="A6984">
            <v>40005319</v>
          </cell>
          <cell r="B6984" t="str">
            <v>0</v>
          </cell>
          <cell r="C6984" t="str">
            <v>CIP1</v>
          </cell>
          <cell r="D6984" t="str">
            <v>M004</v>
          </cell>
          <cell r="E6984">
            <v>44377</v>
          </cell>
          <cell r="F6984" t="str">
            <v>Worker locker 48"X12"X74"</v>
          </cell>
          <cell r="G6984">
            <v>19200.02</v>
          </cell>
          <cell r="H6984">
            <v>-1120</v>
          </cell>
          <cell r="I6984">
            <v>18080.02</v>
          </cell>
        </row>
        <row r="6985">
          <cell r="A6985">
            <v>40005320</v>
          </cell>
          <cell r="B6985" t="str">
            <v>0</v>
          </cell>
          <cell r="C6985" t="str">
            <v>CIP1</v>
          </cell>
          <cell r="D6985" t="str">
            <v>M004</v>
          </cell>
          <cell r="E6985">
            <v>44377</v>
          </cell>
          <cell r="F6985" t="str">
            <v>Worker locker 48"X12"X74"</v>
          </cell>
          <cell r="G6985">
            <v>19200.02</v>
          </cell>
          <cell r="H6985">
            <v>-1120</v>
          </cell>
          <cell r="I6985">
            <v>18080.02</v>
          </cell>
        </row>
        <row r="6986">
          <cell r="A6986">
            <v>40005321</v>
          </cell>
          <cell r="B6986" t="str">
            <v>0</v>
          </cell>
          <cell r="C6986" t="str">
            <v>CIP1</v>
          </cell>
          <cell r="D6986" t="str">
            <v>M004</v>
          </cell>
          <cell r="E6986">
            <v>44377</v>
          </cell>
          <cell r="F6986" t="str">
            <v>Worker locker 48"X12"X74"</v>
          </cell>
          <cell r="G6986">
            <v>19200.02</v>
          </cell>
          <cell r="H6986">
            <v>-1120</v>
          </cell>
          <cell r="I6986">
            <v>18080.02</v>
          </cell>
        </row>
        <row r="6987">
          <cell r="A6987">
            <v>40005322</v>
          </cell>
          <cell r="B6987" t="str">
            <v>0</v>
          </cell>
          <cell r="C6987" t="str">
            <v>CIP1</v>
          </cell>
          <cell r="D6987" t="str">
            <v>M004</v>
          </cell>
          <cell r="E6987">
            <v>44377</v>
          </cell>
          <cell r="F6987" t="str">
            <v>Worker locker 48"X12"X74"</v>
          </cell>
          <cell r="G6987">
            <v>19200.02</v>
          </cell>
          <cell r="H6987">
            <v>-1120</v>
          </cell>
          <cell r="I6987">
            <v>18080.02</v>
          </cell>
        </row>
        <row r="6988">
          <cell r="A6988">
            <v>40005323</v>
          </cell>
          <cell r="B6988" t="str">
            <v>0</v>
          </cell>
          <cell r="C6988" t="str">
            <v>CIP1</v>
          </cell>
          <cell r="D6988" t="str">
            <v>M004</v>
          </cell>
          <cell r="E6988">
            <v>44377</v>
          </cell>
          <cell r="F6988" t="str">
            <v>Worker locker 48"X12"X74"</v>
          </cell>
          <cell r="G6988">
            <v>19200.02</v>
          </cell>
          <cell r="H6988">
            <v>-1120</v>
          </cell>
          <cell r="I6988">
            <v>18080.02</v>
          </cell>
        </row>
        <row r="6989">
          <cell r="A6989">
            <v>40005324</v>
          </cell>
          <cell r="B6989" t="str">
            <v>0</v>
          </cell>
          <cell r="C6989" t="str">
            <v>CIP1</v>
          </cell>
          <cell r="D6989" t="str">
            <v>M004</v>
          </cell>
          <cell r="E6989">
            <v>44377</v>
          </cell>
          <cell r="F6989" t="str">
            <v>Worker locker 48"X12"X74"</v>
          </cell>
          <cell r="G6989">
            <v>19200.02</v>
          </cell>
          <cell r="H6989">
            <v>-1120</v>
          </cell>
          <cell r="I6989">
            <v>18080.02</v>
          </cell>
        </row>
        <row r="6990">
          <cell r="A6990">
            <v>40005325</v>
          </cell>
          <cell r="B6990" t="str">
            <v>0</v>
          </cell>
          <cell r="C6990" t="str">
            <v>CIP1</v>
          </cell>
          <cell r="D6990" t="str">
            <v>M004</v>
          </cell>
          <cell r="E6990">
            <v>44377</v>
          </cell>
          <cell r="F6990" t="str">
            <v>Worker locker 48"X12"X74"</v>
          </cell>
          <cell r="G6990">
            <v>19200.02</v>
          </cell>
          <cell r="H6990">
            <v>-1120</v>
          </cell>
          <cell r="I6990">
            <v>18080.02</v>
          </cell>
        </row>
        <row r="6991">
          <cell r="A6991">
            <v>40005326</v>
          </cell>
          <cell r="B6991" t="str">
            <v>0</v>
          </cell>
          <cell r="C6991" t="str">
            <v>CIP1</v>
          </cell>
          <cell r="D6991" t="str">
            <v>M004</v>
          </cell>
          <cell r="E6991">
            <v>44377</v>
          </cell>
          <cell r="F6991" t="str">
            <v>Worker locker 48"X12"X74"</v>
          </cell>
          <cell r="G6991">
            <v>19200.02</v>
          </cell>
          <cell r="H6991">
            <v>-1120</v>
          </cell>
          <cell r="I6991">
            <v>18080.02</v>
          </cell>
        </row>
        <row r="6992">
          <cell r="A6992">
            <v>40005327</v>
          </cell>
          <cell r="B6992" t="str">
            <v>0</v>
          </cell>
          <cell r="C6992" t="str">
            <v>CIP1</v>
          </cell>
          <cell r="D6992" t="str">
            <v>M004</v>
          </cell>
          <cell r="E6992">
            <v>44377</v>
          </cell>
          <cell r="F6992" t="str">
            <v>Worker locker 48"X12"X74"</v>
          </cell>
          <cell r="G6992">
            <v>19200.02</v>
          </cell>
          <cell r="H6992">
            <v>-1120</v>
          </cell>
          <cell r="I6992">
            <v>18080.02</v>
          </cell>
        </row>
        <row r="6993">
          <cell r="A6993">
            <v>40005328</v>
          </cell>
          <cell r="B6993" t="str">
            <v>0</v>
          </cell>
          <cell r="C6993" t="str">
            <v>CIP1</v>
          </cell>
          <cell r="D6993" t="str">
            <v>M004</v>
          </cell>
          <cell r="E6993">
            <v>44377</v>
          </cell>
          <cell r="F6993" t="str">
            <v>Worker locker 48"X12"X74"</v>
          </cell>
          <cell r="G6993">
            <v>19200.02</v>
          </cell>
          <cell r="H6993">
            <v>-1120</v>
          </cell>
          <cell r="I6993">
            <v>18080.02</v>
          </cell>
        </row>
        <row r="6994">
          <cell r="A6994">
            <v>40005329</v>
          </cell>
          <cell r="B6994" t="str">
            <v>0</v>
          </cell>
          <cell r="C6994" t="str">
            <v>CIP1</v>
          </cell>
          <cell r="D6994" t="str">
            <v>M004</v>
          </cell>
          <cell r="E6994">
            <v>44377</v>
          </cell>
          <cell r="F6994" t="str">
            <v>Worker locker 48"X12"X74"</v>
          </cell>
          <cell r="G6994">
            <v>19200.02</v>
          </cell>
          <cell r="H6994">
            <v>-1120</v>
          </cell>
          <cell r="I6994">
            <v>18080.02</v>
          </cell>
        </row>
        <row r="6995">
          <cell r="A6995">
            <v>40005330</v>
          </cell>
          <cell r="B6995" t="str">
            <v>0</v>
          </cell>
          <cell r="C6995" t="str">
            <v>CIP1</v>
          </cell>
          <cell r="D6995" t="str">
            <v>M004</v>
          </cell>
          <cell r="E6995">
            <v>44377</v>
          </cell>
          <cell r="F6995" t="str">
            <v>Worker locker 48"X12"X74"</v>
          </cell>
          <cell r="G6995">
            <v>19200.02</v>
          </cell>
          <cell r="H6995">
            <v>-1120</v>
          </cell>
          <cell r="I6995">
            <v>18080.02</v>
          </cell>
        </row>
        <row r="6996">
          <cell r="A6996">
            <v>40005331</v>
          </cell>
          <cell r="B6996" t="str">
            <v>0</v>
          </cell>
          <cell r="C6996" t="str">
            <v>CIP1</v>
          </cell>
          <cell r="D6996" t="str">
            <v>M004</v>
          </cell>
          <cell r="E6996">
            <v>44377</v>
          </cell>
          <cell r="F6996" t="str">
            <v>Worker locker 48"X12"X74"</v>
          </cell>
          <cell r="G6996">
            <v>19200.02</v>
          </cell>
          <cell r="H6996">
            <v>-1120</v>
          </cell>
          <cell r="I6996">
            <v>18080.02</v>
          </cell>
        </row>
        <row r="6997">
          <cell r="A6997">
            <v>40005332</v>
          </cell>
          <cell r="B6997" t="str">
            <v>0</v>
          </cell>
          <cell r="C6997" t="str">
            <v>CIP1</v>
          </cell>
          <cell r="D6997" t="str">
            <v>M004</v>
          </cell>
          <cell r="E6997">
            <v>44377</v>
          </cell>
          <cell r="F6997" t="str">
            <v>Worker locker 48"X12"X74"</v>
          </cell>
          <cell r="G6997">
            <v>19200.02</v>
          </cell>
          <cell r="H6997">
            <v>-1120</v>
          </cell>
          <cell r="I6997">
            <v>18080.02</v>
          </cell>
        </row>
        <row r="6998">
          <cell r="A6998">
            <v>40005333</v>
          </cell>
          <cell r="B6998" t="str">
            <v>0</v>
          </cell>
          <cell r="C6998" t="str">
            <v>CIP1</v>
          </cell>
          <cell r="D6998" t="str">
            <v>M004</v>
          </cell>
          <cell r="E6998">
            <v>44377</v>
          </cell>
          <cell r="F6998" t="str">
            <v>Worker locker 48"X12"X74"</v>
          </cell>
          <cell r="G6998">
            <v>19200.02</v>
          </cell>
          <cell r="H6998">
            <v>-1120</v>
          </cell>
          <cell r="I6998">
            <v>18080.02</v>
          </cell>
        </row>
        <row r="6999">
          <cell r="A6999">
            <v>40005334</v>
          </cell>
          <cell r="B6999" t="str">
            <v>0</v>
          </cell>
          <cell r="C6999" t="str">
            <v>CIP1</v>
          </cell>
          <cell r="D6999" t="str">
            <v>M004</v>
          </cell>
          <cell r="E6999">
            <v>44377</v>
          </cell>
          <cell r="F6999" t="str">
            <v>Worker locker 48"X12"X74"</v>
          </cell>
          <cell r="G6999">
            <v>19200.02</v>
          </cell>
          <cell r="H6999">
            <v>-1120</v>
          </cell>
          <cell r="I6999">
            <v>18080.02</v>
          </cell>
        </row>
        <row r="7000">
          <cell r="A7000">
            <v>40005335</v>
          </cell>
          <cell r="B7000" t="str">
            <v>0</v>
          </cell>
          <cell r="C7000" t="str">
            <v>CIP1</v>
          </cell>
          <cell r="D7000" t="str">
            <v>M004</v>
          </cell>
          <cell r="E7000">
            <v>44377</v>
          </cell>
          <cell r="F7000" t="str">
            <v>Worker locker 48"X12"X74"</v>
          </cell>
          <cell r="G7000">
            <v>19200.02</v>
          </cell>
          <cell r="H7000">
            <v>-1120</v>
          </cell>
          <cell r="I7000">
            <v>18080.02</v>
          </cell>
        </row>
        <row r="7001">
          <cell r="A7001">
            <v>40005336</v>
          </cell>
          <cell r="B7001" t="str">
            <v>0</v>
          </cell>
          <cell r="C7001" t="str">
            <v>CIP1</v>
          </cell>
          <cell r="D7001" t="str">
            <v>M004</v>
          </cell>
          <cell r="E7001">
            <v>44377</v>
          </cell>
          <cell r="F7001" t="str">
            <v>Worker locker 48"X12"X74"</v>
          </cell>
          <cell r="G7001">
            <v>19200.02</v>
          </cell>
          <cell r="H7001">
            <v>-1120</v>
          </cell>
          <cell r="I7001">
            <v>18080.02</v>
          </cell>
        </row>
        <row r="7002">
          <cell r="A7002">
            <v>40005337</v>
          </cell>
          <cell r="B7002" t="str">
            <v>0</v>
          </cell>
          <cell r="C7002" t="str">
            <v>CIP1</v>
          </cell>
          <cell r="D7002" t="str">
            <v>M004</v>
          </cell>
          <cell r="E7002">
            <v>44377</v>
          </cell>
          <cell r="F7002" t="str">
            <v>Worker locker 48"X12"X74"</v>
          </cell>
          <cell r="G7002">
            <v>19200.02</v>
          </cell>
          <cell r="H7002">
            <v>-1120</v>
          </cell>
          <cell r="I7002">
            <v>18080.02</v>
          </cell>
        </row>
        <row r="7003">
          <cell r="A7003">
            <v>40005338</v>
          </cell>
          <cell r="B7003" t="str">
            <v>0</v>
          </cell>
          <cell r="C7003" t="str">
            <v>CIP1</v>
          </cell>
          <cell r="D7003" t="str">
            <v>M004</v>
          </cell>
          <cell r="E7003">
            <v>44377</v>
          </cell>
          <cell r="F7003" t="str">
            <v>Worker locker 48"X12"X74"</v>
          </cell>
          <cell r="G7003">
            <v>19200.02</v>
          </cell>
          <cell r="H7003">
            <v>-1120</v>
          </cell>
          <cell r="I7003">
            <v>18080.02</v>
          </cell>
        </row>
        <row r="7004">
          <cell r="A7004">
            <v>40005339</v>
          </cell>
          <cell r="B7004" t="str">
            <v>0</v>
          </cell>
          <cell r="C7004" t="str">
            <v>CIP1</v>
          </cell>
          <cell r="D7004" t="str">
            <v>M004</v>
          </cell>
          <cell r="E7004">
            <v>44377</v>
          </cell>
          <cell r="F7004" t="str">
            <v>Worker locker 48"X12"X74"</v>
          </cell>
          <cell r="G7004">
            <v>19200.02</v>
          </cell>
          <cell r="H7004">
            <v>-1120</v>
          </cell>
          <cell r="I7004">
            <v>18080.02</v>
          </cell>
        </row>
        <row r="7005">
          <cell r="A7005">
            <v>40005340</v>
          </cell>
          <cell r="B7005" t="str">
            <v>0</v>
          </cell>
          <cell r="C7005" t="str">
            <v>CIP1</v>
          </cell>
          <cell r="D7005" t="str">
            <v>M004</v>
          </cell>
          <cell r="E7005">
            <v>44377</v>
          </cell>
          <cell r="F7005" t="str">
            <v>Worker locker 48"X12"X74"</v>
          </cell>
          <cell r="G7005">
            <v>19200.02</v>
          </cell>
          <cell r="H7005">
            <v>-1120</v>
          </cell>
          <cell r="I7005">
            <v>18080.02</v>
          </cell>
        </row>
        <row r="7006">
          <cell r="A7006">
            <v>40005341</v>
          </cell>
          <cell r="B7006" t="str">
            <v>0</v>
          </cell>
          <cell r="C7006" t="str">
            <v>CIP1</v>
          </cell>
          <cell r="D7006" t="str">
            <v>M004</v>
          </cell>
          <cell r="E7006">
            <v>44377</v>
          </cell>
          <cell r="F7006" t="str">
            <v>Worker locker 48"X12"X74"</v>
          </cell>
          <cell r="G7006">
            <v>19200.02</v>
          </cell>
          <cell r="H7006">
            <v>-1120</v>
          </cell>
          <cell r="I7006">
            <v>18080.02</v>
          </cell>
        </row>
        <row r="7007">
          <cell r="A7007">
            <v>40005342</v>
          </cell>
          <cell r="B7007" t="str">
            <v>0</v>
          </cell>
          <cell r="C7007" t="str">
            <v>CIP1</v>
          </cell>
          <cell r="D7007" t="str">
            <v>M004</v>
          </cell>
          <cell r="E7007">
            <v>44377</v>
          </cell>
          <cell r="F7007" t="str">
            <v>Worker locker 48"X12"X74"</v>
          </cell>
          <cell r="G7007">
            <v>19200.02</v>
          </cell>
          <cell r="H7007">
            <v>-1120</v>
          </cell>
          <cell r="I7007">
            <v>18080.02</v>
          </cell>
        </row>
        <row r="7008">
          <cell r="A7008">
            <v>40005343</v>
          </cell>
          <cell r="B7008" t="str">
            <v>0</v>
          </cell>
          <cell r="C7008" t="str">
            <v>CIP1</v>
          </cell>
          <cell r="D7008" t="str">
            <v>M004</v>
          </cell>
          <cell r="E7008">
            <v>44377</v>
          </cell>
          <cell r="F7008" t="str">
            <v>Worker locker 48"X12"X74"</v>
          </cell>
          <cell r="G7008">
            <v>19200.02</v>
          </cell>
          <cell r="H7008">
            <v>-1120</v>
          </cell>
          <cell r="I7008">
            <v>18080.02</v>
          </cell>
        </row>
        <row r="7009">
          <cell r="A7009">
            <v>40005344</v>
          </cell>
          <cell r="B7009" t="str">
            <v>0</v>
          </cell>
          <cell r="C7009" t="str">
            <v>CIP1</v>
          </cell>
          <cell r="D7009" t="str">
            <v>M004</v>
          </cell>
          <cell r="E7009">
            <v>44377</v>
          </cell>
          <cell r="F7009" t="str">
            <v>Worker locker 48"X12"X74"</v>
          </cell>
          <cell r="G7009">
            <v>19200.02</v>
          </cell>
          <cell r="H7009">
            <v>-1120</v>
          </cell>
          <cell r="I7009">
            <v>18080.02</v>
          </cell>
        </row>
        <row r="7010">
          <cell r="A7010">
            <v>40005345</v>
          </cell>
          <cell r="B7010" t="str">
            <v>0</v>
          </cell>
          <cell r="C7010" t="str">
            <v>CIP1</v>
          </cell>
          <cell r="D7010" t="str">
            <v>M004</v>
          </cell>
          <cell r="E7010">
            <v>44377</v>
          </cell>
          <cell r="F7010" t="str">
            <v>Worker locker 48"X12"X74"</v>
          </cell>
          <cell r="G7010">
            <v>19200.02</v>
          </cell>
          <cell r="H7010">
            <v>-1120</v>
          </cell>
          <cell r="I7010">
            <v>18080.02</v>
          </cell>
        </row>
        <row r="7011">
          <cell r="A7011">
            <v>40005370</v>
          </cell>
          <cell r="B7011" t="str">
            <v>0</v>
          </cell>
          <cell r="C7011" t="str">
            <v>CIP1</v>
          </cell>
          <cell r="D7011" t="str">
            <v>M004</v>
          </cell>
          <cell r="E7011">
            <v>44439</v>
          </cell>
          <cell r="F7011" t="str">
            <v>Garments Worker chair</v>
          </cell>
          <cell r="G7011">
            <v>2900</v>
          </cell>
          <cell r="H7011">
            <v>-120.83</v>
          </cell>
          <cell r="I7011">
            <v>2779.17</v>
          </cell>
        </row>
        <row r="7012">
          <cell r="A7012">
            <v>40005371</v>
          </cell>
          <cell r="B7012" t="str">
            <v>0</v>
          </cell>
          <cell r="C7012" t="str">
            <v>CIP1</v>
          </cell>
          <cell r="D7012" t="str">
            <v>M004</v>
          </cell>
          <cell r="E7012">
            <v>44439</v>
          </cell>
          <cell r="F7012" t="str">
            <v>Garments Worker chair</v>
          </cell>
          <cell r="G7012">
            <v>2900</v>
          </cell>
          <cell r="H7012">
            <v>-120.83</v>
          </cell>
          <cell r="I7012">
            <v>2779.17</v>
          </cell>
        </row>
        <row r="7013">
          <cell r="A7013">
            <v>40005372</v>
          </cell>
          <cell r="B7013" t="str">
            <v>0</v>
          </cell>
          <cell r="C7013" t="str">
            <v>CIP1</v>
          </cell>
          <cell r="D7013" t="str">
            <v>M004</v>
          </cell>
          <cell r="E7013">
            <v>44439</v>
          </cell>
          <cell r="F7013" t="str">
            <v>Garments Worker chair</v>
          </cell>
          <cell r="G7013">
            <v>2900</v>
          </cell>
          <cell r="H7013">
            <v>-120.83</v>
          </cell>
          <cell r="I7013">
            <v>2779.17</v>
          </cell>
        </row>
        <row r="7014">
          <cell r="A7014">
            <v>40005373</v>
          </cell>
          <cell r="B7014" t="str">
            <v>0</v>
          </cell>
          <cell r="C7014" t="str">
            <v>CIP1</v>
          </cell>
          <cell r="D7014" t="str">
            <v>M004</v>
          </cell>
          <cell r="E7014">
            <v>44439</v>
          </cell>
          <cell r="F7014" t="str">
            <v>Garments Worker chair</v>
          </cell>
          <cell r="G7014">
            <v>2900</v>
          </cell>
          <cell r="H7014">
            <v>-120.83</v>
          </cell>
          <cell r="I7014">
            <v>2779.17</v>
          </cell>
        </row>
        <row r="7015">
          <cell r="A7015">
            <v>40005374</v>
          </cell>
          <cell r="B7015" t="str">
            <v>0</v>
          </cell>
          <cell r="C7015" t="str">
            <v>CIP1</v>
          </cell>
          <cell r="D7015" t="str">
            <v>M004</v>
          </cell>
          <cell r="E7015">
            <v>44439</v>
          </cell>
          <cell r="F7015" t="str">
            <v>Garments Worker chair</v>
          </cell>
          <cell r="G7015">
            <v>2900</v>
          </cell>
          <cell r="H7015">
            <v>-120.83</v>
          </cell>
          <cell r="I7015">
            <v>2779.17</v>
          </cell>
        </row>
        <row r="7016">
          <cell r="A7016">
            <v>40005375</v>
          </cell>
          <cell r="B7016" t="str">
            <v>0</v>
          </cell>
          <cell r="C7016" t="str">
            <v>CIP1</v>
          </cell>
          <cell r="D7016" t="str">
            <v>M004</v>
          </cell>
          <cell r="E7016">
            <v>44439</v>
          </cell>
          <cell r="F7016" t="str">
            <v>Garments Worker chair</v>
          </cell>
          <cell r="G7016">
            <v>2900</v>
          </cell>
          <cell r="H7016">
            <v>-120.83</v>
          </cell>
          <cell r="I7016">
            <v>2779.17</v>
          </cell>
        </row>
        <row r="7017">
          <cell r="A7017">
            <v>40005376</v>
          </cell>
          <cell r="B7017" t="str">
            <v>0</v>
          </cell>
          <cell r="C7017" t="str">
            <v>CIP1</v>
          </cell>
          <cell r="D7017" t="str">
            <v>M004</v>
          </cell>
          <cell r="E7017">
            <v>44439</v>
          </cell>
          <cell r="F7017" t="str">
            <v>Garments Worker chair</v>
          </cell>
          <cell r="G7017">
            <v>2900</v>
          </cell>
          <cell r="H7017">
            <v>-120.83</v>
          </cell>
          <cell r="I7017">
            <v>2779.17</v>
          </cell>
        </row>
        <row r="7018">
          <cell r="A7018">
            <v>40005377</v>
          </cell>
          <cell r="B7018" t="str">
            <v>0</v>
          </cell>
          <cell r="C7018" t="str">
            <v>CIP1</v>
          </cell>
          <cell r="D7018" t="str">
            <v>M004</v>
          </cell>
          <cell r="E7018">
            <v>44439</v>
          </cell>
          <cell r="F7018" t="str">
            <v>Garments Worker chair</v>
          </cell>
          <cell r="G7018">
            <v>2900</v>
          </cell>
          <cell r="H7018">
            <v>-120.83</v>
          </cell>
          <cell r="I7018">
            <v>2779.17</v>
          </cell>
        </row>
        <row r="7019">
          <cell r="A7019">
            <v>40005378</v>
          </cell>
          <cell r="B7019" t="str">
            <v>0</v>
          </cell>
          <cell r="C7019" t="str">
            <v>CIP1</v>
          </cell>
          <cell r="D7019" t="str">
            <v>M004</v>
          </cell>
          <cell r="E7019">
            <v>44439</v>
          </cell>
          <cell r="F7019" t="str">
            <v>Garments Worker chair</v>
          </cell>
          <cell r="G7019">
            <v>2900</v>
          </cell>
          <cell r="H7019">
            <v>-120.83</v>
          </cell>
          <cell r="I7019">
            <v>2779.17</v>
          </cell>
        </row>
        <row r="7020">
          <cell r="A7020">
            <v>40005379</v>
          </cell>
          <cell r="B7020" t="str">
            <v>0</v>
          </cell>
          <cell r="C7020" t="str">
            <v>CIP1</v>
          </cell>
          <cell r="D7020" t="str">
            <v>M004</v>
          </cell>
          <cell r="E7020">
            <v>44439</v>
          </cell>
          <cell r="F7020" t="str">
            <v>Garments Worker chair</v>
          </cell>
          <cell r="G7020">
            <v>2900</v>
          </cell>
          <cell r="H7020">
            <v>-120.83</v>
          </cell>
          <cell r="I7020">
            <v>2779.17</v>
          </cell>
        </row>
        <row r="7021">
          <cell r="A7021">
            <v>40005380</v>
          </cell>
          <cell r="B7021" t="str">
            <v>0</v>
          </cell>
          <cell r="C7021" t="str">
            <v>CIP1</v>
          </cell>
          <cell r="D7021" t="str">
            <v>M004</v>
          </cell>
          <cell r="E7021">
            <v>44439</v>
          </cell>
          <cell r="F7021" t="str">
            <v>Garments Worker chair</v>
          </cell>
          <cell r="G7021">
            <v>2900</v>
          </cell>
          <cell r="H7021">
            <v>-120.83</v>
          </cell>
          <cell r="I7021">
            <v>2779.17</v>
          </cell>
        </row>
        <row r="7022">
          <cell r="A7022">
            <v>40005381</v>
          </cell>
          <cell r="B7022" t="str">
            <v>0</v>
          </cell>
          <cell r="C7022" t="str">
            <v>CIP1</v>
          </cell>
          <cell r="D7022" t="str">
            <v>M004</v>
          </cell>
          <cell r="E7022">
            <v>44439</v>
          </cell>
          <cell r="F7022" t="str">
            <v>Garments Worker chair</v>
          </cell>
          <cell r="G7022">
            <v>2900</v>
          </cell>
          <cell r="H7022">
            <v>-120.83</v>
          </cell>
          <cell r="I7022">
            <v>2779.17</v>
          </cell>
        </row>
        <row r="7023">
          <cell r="A7023">
            <v>40005382</v>
          </cell>
          <cell r="B7023" t="str">
            <v>0</v>
          </cell>
          <cell r="C7023" t="str">
            <v>CIP1</v>
          </cell>
          <cell r="D7023" t="str">
            <v>M004</v>
          </cell>
          <cell r="E7023">
            <v>44439</v>
          </cell>
          <cell r="F7023" t="str">
            <v>Garments Worker chair</v>
          </cell>
          <cell r="G7023">
            <v>2900</v>
          </cell>
          <cell r="H7023">
            <v>-120.83</v>
          </cell>
          <cell r="I7023">
            <v>2779.17</v>
          </cell>
        </row>
        <row r="7024">
          <cell r="A7024">
            <v>40005383</v>
          </cell>
          <cell r="B7024" t="str">
            <v>0</v>
          </cell>
          <cell r="C7024" t="str">
            <v>CIP1</v>
          </cell>
          <cell r="D7024" t="str">
            <v>M004</v>
          </cell>
          <cell r="E7024">
            <v>44439</v>
          </cell>
          <cell r="F7024" t="str">
            <v>Garments Worker chair</v>
          </cell>
          <cell r="G7024">
            <v>2900</v>
          </cell>
          <cell r="H7024">
            <v>-120.83</v>
          </cell>
          <cell r="I7024">
            <v>2779.17</v>
          </cell>
        </row>
        <row r="7025">
          <cell r="A7025">
            <v>40005384</v>
          </cell>
          <cell r="B7025" t="str">
            <v>0</v>
          </cell>
          <cell r="C7025" t="str">
            <v>CIP1</v>
          </cell>
          <cell r="D7025" t="str">
            <v>M004</v>
          </cell>
          <cell r="E7025">
            <v>44439</v>
          </cell>
          <cell r="F7025" t="str">
            <v>Garments Worker chair</v>
          </cell>
          <cell r="G7025">
            <v>2900</v>
          </cell>
          <cell r="H7025">
            <v>-120.83</v>
          </cell>
          <cell r="I7025">
            <v>2779.17</v>
          </cell>
        </row>
        <row r="7026">
          <cell r="A7026">
            <v>40005385</v>
          </cell>
          <cell r="B7026" t="str">
            <v>0</v>
          </cell>
          <cell r="C7026" t="str">
            <v>CIP1</v>
          </cell>
          <cell r="D7026" t="str">
            <v>M004</v>
          </cell>
          <cell r="E7026">
            <v>44439</v>
          </cell>
          <cell r="F7026" t="str">
            <v>Garments Worker chair</v>
          </cell>
          <cell r="G7026">
            <v>2900</v>
          </cell>
          <cell r="H7026">
            <v>-120.83</v>
          </cell>
          <cell r="I7026">
            <v>2779.17</v>
          </cell>
        </row>
        <row r="7027">
          <cell r="A7027">
            <v>40005386</v>
          </cell>
          <cell r="B7027" t="str">
            <v>0</v>
          </cell>
          <cell r="C7027" t="str">
            <v>CIP1</v>
          </cell>
          <cell r="D7027" t="str">
            <v>M004</v>
          </cell>
          <cell r="E7027">
            <v>44439</v>
          </cell>
          <cell r="F7027" t="str">
            <v>Garments Worker chair</v>
          </cell>
          <cell r="G7027">
            <v>2900</v>
          </cell>
          <cell r="H7027">
            <v>-120.83</v>
          </cell>
          <cell r="I7027">
            <v>2779.17</v>
          </cell>
        </row>
        <row r="7028">
          <cell r="A7028">
            <v>40005387</v>
          </cell>
          <cell r="B7028" t="str">
            <v>0</v>
          </cell>
          <cell r="C7028" t="str">
            <v>CIP1</v>
          </cell>
          <cell r="D7028" t="str">
            <v>M004</v>
          </cell>
          <cell r="E7028">
            <v>44439</v>
          </cell>
          <cell r="F7028" t="str">
            <v>Garments Worker chair</v>
          </cell>
          <cell r="G7028">
            <v>2900</v>
          </cell>
          <cell r="H7028">
            <v>-120.83</v>
          </cell>
          <cell r="I7028">
            <v>2779.17</v>
          </cell>
        </row>
        <row r="7029">
          <cell r="A7029">
            <v>40005388</v>
          </cell>
          <cell r="B7029" t="str">
            <v>0</v>
          </cell>
          <cell r="C7029" t="str">
            <v>CIP1</v>
          </cell>
          <cell r="D7029" t="str">
            <v>M004</v>
          </cell>
          <cell r="E7029">
            <v>44439</v>
          </cell>
          <cell r="F7029" t="str">
            <v>Garments Worker chair</v>
          </cell>
          <cell r="G7029">
            <v>2900</v>
          </cell>
          <cell r="H7029">
            <v>-120.83</v>
          </cell>
          <cell r="I7029">
            <v>2779.17</v>
          </cell>
        </row>
        <row r="7030">
          <cell r="A7030">
            <v>40005389</v>
          </cell>
          <cell r="B7030" t="str">
            <v>0</v>
          </cell>
          <cell r="C7030" t="str">
            <v>CIP1</v>
          </cell>
          <cell r="D7030" t="str">
            <v>M004</v>
          </cell>
          <cell r="E7030">
            <v>44439</v>
          </cell>
          <cell r="F7030" t="str">
            <v>Garments Worker chair</v>
          </cell>
          <cell r="G7030">
            <v>2900</v>
          </cell>
          <cell r="H7030">
            <v>-120.83</v>
          </cell>
          <cell r="I7030">
            <v>2779.17</v>
          </cell>
        </row>
        <row r="7031">
          <cell r="A7031">
            <v>40005390</v>
          </cell>
          <cell r="B7031" t="str">
            <v>0</v>
          </cell>
          <cell r="C7031" t="str">
            <v>CIP1</v>
          </cell>
          <cell r="D7031" t="str">
            <v>M004</v>
          </cell>
          <cell r="E7031">
            <v>44439</v>
          </cell>
          <cell r="F7031" t="str">
            <v>Garments Worker chair</v>
          </cell>
          <cell r="G7031">
            <v>2900</v>
          </cell>
          <cell r="H7031">
            <v>-120.83</v>
          </cell>
          <cell r="I7031">
            <v>2779.17</v>
          </cell>
        </row>
        <row r="7032">
          <cell r="A7032">
            <v>40005391</v>
          </cell>
          <cell r="B7032" t="str">
            <v>0</v>
          </cell>
          <cell r="C7032" t="str">
            <v>CIP1</v>
          </cell>
          <cell r="D7032" t="str">
            <v>M004</v>
          </cell>
          <cell r="E7032">
            <v>44439</v>
          </cell>
          <cell r="F7032" t="str">
            <v>Garments Worker chair</v>
          </cell>
          <cell r="G7032">
            <v>2900</v>
          </cell>
          <cell r="H7032">
            <v>-120.83</v>
          </cell>
          <cell r="I7032">
            <v>2779.17</v>
          </cell>
        </row>
        <row r="7033">
          <cell r="A7033">
            <v>40005392</v>
          </cell>
          <cell r="B7033" t="str">
            <v>0</v>
          </cell>
          <cell r="C7033" t="str">
            <v>CIP1</v>
          </cell>
          <cell r="D7033" t="str">
            <v>M004</v>
          </cell>
          <cell r="E7033">
            <v>44439</v>
          </cell>
          <cell r="F7033" t="str">
            <v>Garments Worker chair</v>
          </cell>
          <cell r="G7033">
            <v>2900</v>
          </cell>
          <cell r="H7033">
            <v>-120.83</v>
          </cell>
          <cell r="I7033">
            <v>2779.17</v>
          </cell>
        </row>
        <row r="7034">
          <cell r="A7034">
            <v>40005393</v>
          </cell>
          <cell r="B7034" t="str">
            <v>0</v>
          </cell>
          <cell r="C7034" t="str">
            <v>CIP1</v>
          </cell>
          <cell r="D7034" t="str">
            <v>M004</v>
          </cell>
          <cell r="E7034">
            <v>44439</v>
          </cell>
          <cell r="F7034" t="str">
            <v>Garments Worker chair</v>
          </cell>
          <cell r="G7034">
            <v>2900</v>
          </cell>
          <cell r="H7034">
            <v>-120.83</v>
          </cell>
          <cell r="I7034">
            <v>2779.17</v>
          </cell>
        </row>
        <row r="7035">
          <cell r="A7035">
            <v>40005394</v>
          </cell>
          <cell r="B7035" t="str">
            <v>0</v>
          </cell>
          <cell r="C7035" t="str">
            <v>CIP1</v>
          </cell>
          <cell r="D7035" t="str">
            <v>M004</v>
          </cell>
          <cell r="E7035">
            <v>44439</v>
          </cell>
          <cell r="F7035" t="str">
            <v>Garments Worker chair</v>
          </cell>
          <cell r="G7035">
            <v>2900</v>
          </cell>
          <cell r="H7035">
            <v>-120.83</v>
          </cell>
          <cell r="I7035">
            <v>2779.17</v>
          </cell>
        </row>
        <row r="7036">
          <cell r="A7036">
            <v>40005395</v>
          </cell>
          <cell r="B7036" t="str">
            <v>0</v>
          </cell>
          <cell r="C7036" t="str">
            <v>CIP1</v>
          </cell>
          <cell r="D7036" t="str">
            <v>M004</v>
          </cell>
          <cell r="E7036">
            <v>44439</v>
          </cell>
          <cell r="F7036" t="str">
            <v>Garments Worker chair</v>
          </cell>
          <cell r="G7036">
            <v>2900</v>
          </cell>
          <cell r="H7036">
            <v>-120.83</v>
          </cell>
          <cell r="I7036">
            <v>2779.17</v>
          </cell>
        </row>
        <row r="7037">
          <cell r="A7037">
            <v>40005396</v>
          </cell>
          <cell r="B7037" t="str">
            <v>0</v>
          </cell>
          <cell r="C7037" t="str">
            <v>CIP1</v>
          </cell>
          <cell r="D7037" t="str">
            <v>M004</v>
          </cell>
          <cell r="E7037">
            <v>44439</v>
          </cell>
          <cell r="F7037" t="str">
            <v>Garments Worker chair</v>
          </cell>
          <cell r="G7037">
            <v>2900</v>
          </cell>
          <cell r="H7037">
            <v>-120.83</v>
          </cell>
          <cell r="I7037">
            <v>2779.17</v>
          </cell>
        </row>
        <row r="7038">
          <cell r="A7038">
            <v>40005397</v>
          </cell>
          <cell r="B7038" t="str">
            <v>0</v>
          </cell>
          <cell r="C7038" t="str">
            <v>CIP1</v>
          </cell>
          <cell r="D7038" t="str">
            <v>M004</v>
          </cell>
          <cell r="E7038">
            <v>44439</v>
          </cell>
          <cell r="F7038" t="str">
            <v>Garments Worker chair</v>
          </cell>
          <cell r="G7038">
            <v>2900</v>
          </cell>
          <cell r="H7038">
            <v>-120.83</v>
          </cell>
          <cell r="I7038">
            <v>2779.17</v>
          </cell>
        </row>
        <row r="7039">
          <cell r="A7039">
            <v>40005398</v>
          </cell>
          <cell r="B7039" t="str">
            <v>0</v>
          </cell>
          <cell r="C7039" t="str">
            <v>CIP1</v>
          </cell>
          <cell r="D7039" t="str">
            <v>M004</v>
          </cell>
          <cell r="E7039">
            <v>44439</v>
          </cell>
          <cell r="F7039" t="str">
            <v>Garments Worker chair</v>
          </cell>
          <cell r="G7039">
            <v>2900</v>
          </cell>
          <cell r="H7039">
            <v>-120.83</v>
          </cell>
          <cell r="I7039">
            <v>2779.17</v>
          </cell>
        </row>
        <row r="7040">
          <cell r="A7040">
            <v>40005399</v>
          </cell>
          <cell r="B7040" t="str">
            <v>0</v>
          </cell>
          <cell r="C7040" t="str">
            <v>CIP1</v>
          </cell>
          <cell r="D7040" t="str">
            <v>M004</v>
          </cell>
          <cell r="E7040">
            <v>44439</v>
          </cell>
          <cell r="F7040" t="str">
            <v>Garments Worker chair</v>
          </cell>
          <cell r="G7040">
            <v>2900</v>
          </cell>
          <cell r="H7040">
            <v>-120.83</v>
          </cell>
          <cell r="I7040">
            <v>2779.17</v>
          </cell>
        </row>
        <row r="7041">
          <cell r="A7041">
            <v>40005400</v>
          </cell>
          <cell r="B7041" t="str">
            <v>0</v>
          </cell>
          <cell r="C7041" t="str">
            <v>CIP1</v>
          </cell>
          <cell r="D7041" t="str">
            <v>M004</v>
          </cell>
          <cell r="E7041">
            <v>44439</v>
          </cell>
          <cell r="F7041" t="str">
            <v>Garments Worker chair</v>
          </cell>
          <cell r="G7041">
            <v>2900</v>
          </cell>
          <cell r="H7041">
            <v>-120.83</v>
          </cell>
          <cell r="I7041">
            <v>2779.17</v>
          </cell>
        </row>
        <row r="7042">
          <cell r="A7042">
            <v>40005401</v>
          </cell>
          <cell r="B7042" t="str">
            <v>0</v>
          </cell>
          <cell r="C7042" t="str">
            <v>CIP1</v>
          </cell>
          <cell r="D7042" t="str">
            <v>M004</v>
          </cell>
          <cell r="E7042">
            <v>44439</v>
          </cell>
          <cell r="F7042" t="str">
            <v>Garments Worker chair</v>
          </cell>
          <cell r="G7042">
            <v>2900</v>
          </cell>
          <cell r="H7042">
            <v>-120.83</v>
          </cell>
          <cell r="I7042">
            <v>2779.17</v>
          </cell>
        </row>
        <row r="7043">
          <cell r="A7043">
            <v>40005402</v>
          </cell>
          <cell r="B7043" t="str">
            <v>0</v>
          </cell>
          <cell r="C7043" t="str">
            <v>CIP1</v>
          </cell>
          <cell r="D7043" t="str">
            <v>M004</v>
          </cell>
          <cell r="E7043">
            <v>44439</v>
          </cell>
          <cell r="F7043" t="str">
            <v>Garments Worker chair</v>
          </cell>
          <cell r="G7043">
            <v>2900</v>
          </cell>
          <cell r="H7043">
            <v>-120.83</v>
          </cell>
          <cell r="I7043">
            <v>2779.17</v>
          </cell>
        </row>
        <row r="7044">
          <cell r="A7044">
            <v>40005403</v>
          </cell>
          <cell r="B7044" t="str">
            <v>0</v>
          </cell>
          <cell r="C7044" t="str">
            <v>CIP1</v>
          </cell>
          <cell r="D7044" t="str">
            <v>M004</v>
          </cell>
          <cell r="E7044">
            <v>44439</v>
          </cell>
          <cell r="F7044" t="str">
            <v>Garments Worker chair</v>
          </cell>
          <cell r="G7044">
            <v>2900</v>
          </cell>
          <cell r="H7044">
            <v>-120.83</v>
          </cell>
          <cell r="I7044">
            <v>2779.17</v>
          </cell>
        </row>
        <row r="7045">
          <cell r="A7045">
            <v>40005404</v>
          </cell>
          <cell r="B7045" t="str">
            <v>0</v>
          </cell>
          <cell r="C7045" t="str">
            <v>CIP1</v>
          </cell>
          <cell r="D7045" t="str">
            <v>M004</v>
          </cell>
          <cell r="E7045">
            <v>44439</v>
          </cell>
          <cell r="F7045" t="str">
            <v>Garments Worker chair</v>
          </cell>
          <cell r="G7045">
            <v>2900</v>
          </cell>
          <cell r="H7045">
            <v>-120.83</v>
          </cell>
          <cell r="I7045">
            <v>2779.17</v>
          </cell>
        </row>
        <row r="7046">
          <cell r="A7046">
            <v>40005405</v>
          </cell>
          <cell r="B7046" t="str">
            <v>0</v>
          </cell>
          <cell r="C7046" t="str">
            <v>CIP1</v>
          </cell>
          <cell r="D7046" t="str">
            <v>M004</v>
          </cell>
          <cell r="E7046">
            <v>44439</v>
          </cell>
          <cell r="F7046" t="str">
            <v>Garments Worker chair</v>
          </cell>
          <cell r="G7046">
            <v>2900</v>
          </cell>
          <cell r="H7046">
            <v>-120.83</v>
          </cell>
          <cell r="I7046">
            <v>2779.17</v>
          </cell>
        </row>
        <row r="7047">
          <cell r="A7047">
            <v>40005406</v>
          </cell>
          <cell r="B7047" t="str">
            <v>0</v>
          </cell>
          <cell r="C7047" t="str">
            <v>CIP1</v>
          </cell>
          <cell r="D7047" t="str">
            <v>M004</v>
          </cell>
          <cell r="E7047">
            <v>44439</v>
          </cell>
          <cell r="F7047" t="str">
            <v>Garments Worker chair</v>
          </cell>
          <cell r="G7047">
            <v>2900</v>
          </cell>
          <cell r="H7047">
            <v>-120.83</v>
          </cell>
          <cell r="I7047">
            <v>2779.17</v>
          </cell>
        </row>
        <row r="7048">
          <cell r="A7048">
            <v>40005407</v>
          </cell>
          <cell r="B7048" t="str">
            <v>0</v>
          </cell>
          <cell r="C7048" t="str">
            <v>CIP1</v>
          </cell>
          <cell r="D7048" t="str">
            <v>M004</v>
          </cell>
          <cell r="E7048">
            <v>44439</v>
          </cell>
          <cell r="F7048" t="str">
            <v>Garments Worker chair</v>
          </cell>
          <cell r="G7048">
            <v>2900</v>
          </cell>
          <cell r="H7048">
            <v>-120.83</v>
          </cell>
          <cell r="I7048">
            <v>2779.17</v>
          </cell>
        </row>
        <row r="7049">
          <cell r="A7049">
            <v>40005408</v>
          </cell>
          <cell r="B7049" t="str">
            <v>0</v>
          </cell>
          <cell r="C7049" t="str">
            <v>CIP1</v>
          </cell>
          <cell r="D7049" t="str">
            <v>M004</v>
          </cell>
          <cell r="E7049">
            <v>44439</v>
          </cell>
          <cell r="F7049" t="str">
            <v>Garments Worker chair</v>
          </cell>
          <cell r="G7049">
            <v>2900</v>
          </cell>
          <cell r="H7049">
            <v>-120.83</v>
          </cell>
          <cell r="I7049">
            <v>2779.17</v>
          </cell>
        </row>
        <row r="7050">
          <cell r="A7050">
            <v>40005409</v>
          </cell>
          <cell r="B7050" t="str">
            <v>0</v>
          </cell>
          <cell r="C7050" t="str">
            <v>CIP1</v>
          </cell>
          <cell r="D7050" t="str">
            <v>M004</v>
          </cell>
          <cell r="E7050">
            <v>44439</v>
          </cell>
          <cell r="F7050" t="str">
            <v>Garments Worker chair</v>
          </cell>
          <cell r="G7050">
            <v>2900</v>
          </cell>
          <cell r="H7050">
            <v>-120.83</v>
          </cell>
          <cell r="I7050">
            <v>2779.17</v>
          </cell>
        </row>
        <row r="7051">
          <cell r="A7051">
            <v>40005410</v>
          </cell>
          <cell r="B7051" t="str">
            <v>0</v>
          </cell>
          <cell r="C7051" t="str">
            <v>CIP1</v>
          </cell>
          <cell r="D7051" t="str">
            <v>M004</v>
          </cell>
          <cell r="E7051">
            <v>44439</v>
          </cell>
          <cell r="F7051" t="str">
            <v>Garments Worker chair</v>
          </cell>
          <cell r="G7051">
            <v>2900</v>
          </cell>
          <cell r="H7051">
            <v>-120.83</v>
          </cell>
          <cell r="I7051">
            <v>2779.17</v>
          </cell>
        </row>
        <row r="7052">
          <cell r="A7052">
            <v>40005411</v>
          </cell>
          <cell r="B7052" t="str">
            <v>0</v>
          </cell>
          <cell r="C7052" t="str">
            <v>CIP1</v>
          </cell>
          <cell r="D7052" t="str">
            <v>M004</v>
          </cell>
          <cell r="E7052">
            <v>44439</v>
          </cell>
          <cell r="F7052" t="str">
            <v>Garments Worker chair</v>
          </cell>
          <cell r="G7052">
            <v>2900</v>
          </cell>
          <cell r="H7052">
            <v>-120.83</v>
          </cell>
          <cell r="I7052">
            <v>2779.17</v>
          </cell>
        </row>
        <row r="7053">
          <cell r="A7053">
            <v>40005412</v>
          </cell>
          <cell r="B7053" t="str">
            <v>0</v>
          </cell>
          <cell r="C7053" t="str">
            <v>CIP1</v>
          </cell>
          <cell r="D7053" t="str">
            <v>M004</v>
          </cell>
          <cell r="E7053">
            <v>44439</v>
          </cell>
          <cell r="F7053" t="str">
            <v>Garments Worker chair</v>
          </cell>
          <cell r="G7053">
            <v>2900</v>
          </cell>
          <cell r="H7053">
            <v>-120.83</v>
          </cell>
          <cell r="I7053">
            <v>2779.17</v>
          </cell>
        </row>
        <row r="7054">
          <cell r="A7054">
            <v>40005413</v>
          </cell>
          <cell r="B7054" t="str">
            <v>0</v>
          </cell>
          <cell r="C7054" t="str">
            <v>CIP1</v>
          </cell>
          <cell r="D7054" t="str">
            <v>M004</v>
          </cell>
          <cell r="E7054">
            <v>44439</v>
          </cell>
          <cell r="F7054" t="str">
            <v>Garments Worker chair</v>
          </cell>
          <cell r="G7054">
            <v>2900</v>
          </cell>
          <cell r="H7054">
            <v>-120.83</v>
          </cell>
          <cell r="I7054">
            <v>2779.17</v>
          </cell>
        </row>
        <row r="7055">
          <cell r="A7055">
            <v>40005414</v>
          </cell>
          <cell r="B7055" t="str">
            <v>0</v>
          </cell>
          <cell r="C7055" t="str">
            <v>CIP1</v>
          </cell>
          <cell r="D7055" t="str">
            <v>M004</v>
          </cell>
          <cell r="E7055">
            <v>44439</v>
          </cell>
          <cell r="F7055" t="str">
            <v>Garments Worker chair</v>
          </cell>
          <cell r="G7055">
            <v>2900</v>
          </cell>
          <cell r="H7055">
            <v>-120.83</v>
          </cell>
          <cell r="I7055">
            <v>2779.17</v>
          </cell>
        </row>
        <row r="7056">
          <cell r="A7056">
            <v>40005415</v>
          </cell>
          <cell r="B7056" t="str">
            <v>0</v>
          </cell>
          <cell r="C7056" t="str">
            <v>CIP1</v>
          </cell>
          <cell r="D7056" t="str">
            <v>M004</v>
          </cell>
          <cell r="E7056">
            <v>44439</v>
          </cell>
          <cell r="F7056" t="str">
            <v>Garments Worker chair</v>
          </cell>
          <cell r="G7056">
            <v>2900</v>
          </cell>
          <cell r="H7056">
            <v>-120.83</v>
          </cell>
          <cell r="I7056">
            <v>2779.17</v>
          </cell>
        </row>
        <row r="7057">
          <cell r="A7057">
            <v>40005416</v>
          </cell>
          <cell r="B7057" t="str">
            <v>0</v>
          </cell>
          <cell r="C7057" t="str">
            <v>CIP1</v>
          </cell>
          <cell r="D7057" t="str">
            <v>M004</v>
          </cell>
          <cell r="E7057">
            <v>44439</v>
          </cell>
          <cell r="F7057" t="str">
            <v>Garments Worker chair</v>
          </cell>
          <cell r="G7057">
            <v>2900</v>
          </cell>
          <cell r="H7057">
            <v>-120.83</v>
          </cell>
          <cell r="I7057">
            <v>2779.17</v>
          </cell>
        </row>
        <row r="7058">
          <cell r="A7058">
            <v>40005417</v>
          </cell>
          <cell r="B7058" t="str">
            <v>0</v>
          </cell>
          <cell r="C7058" t="str">
            <v>CIP1</v>
          </cell>
          <cell r="D7058" t="str">
            <v>M004</v>
          </cell>
          <cell r="E7058">
            <v>44439</v>
          </cell>
          <cell r="F7058" t="str">
            <v>Garments Worker chair</v>
          </cell>
          <cell r="G7058">
            <v>2900</v>
          </cell>
          <cell r="H7058">
            <v>-120.83</v>
          </cell>
          <cell r="I7058">
            <v>2779.17</v>
          </cell>
        </row>
        <row r="7059">
          <cell r="A7059">
            <v>40005418</v>
          </cell>
          <cell r="B7059" t="str">
            <v>0</v>
          </cell>
          <cell r="C7059" t="str">
            <v>CIP1</v>
          </cell>
          <cell r="D7059" t="str">
            <v>M004</v>
          </cell>
          <cell r="E7059">
            <v>44439</v>
          </cell>
          <cell r="F7059" t="str">
            <v>Garments Worker chair</v>
          </cell>
          <cell r="G7059">
            <v>2900</v>
          </cell>
          <cell r="H7059">
            <v>-120.83</v>
          </cell>
          <cell r="I7059">
            <v>2779.17</v>
          </cell>
        </row>
        <row r="7060">
          <cell r="A7060">
            <v>40005419</v>
          </cell>
          <cell r="B7060" t="str">
            <v>0</v>
          </cell>
          <cell r="C7060" t="str">
            <v>CIP1</v>
          </cell>
          <cell r="D7060" t="str">
            <v>M004</v>
          </cell>
          <cell r="E7060">
            <v>44439</v>
          </cell>
          <cell r="F7060" t="str">
            <v>Garments Worker chair</v>
          </cell>
          <cell r="G7060">
            <v>2900</v>
          </cell>
          <cell r="H7060">
            <v>-120.83</v>
          </cell>
          <cell r="I7060">
            <v>2779.17</v>
          </cell>
        </row>
        <row r="7061">
          <cell r="A7061">
            <v>40005420</v>
          </cell>
          <cell r="B7061" t="str">
            <v>0</v>
          </cell>
          <cell r="C7061" t="str">
            <v>CIP1</v>
          </cell>
          <cell r="D7061" t="str">
            <v>M004</v>
          </cell>
          <cell r="E7061">
            <v>44439</v>
          </cell>
          <cell r="F7061" t="str">
            <v>Garments Worker chair</v>
          </cell>
          <cell r="G7061">
            <v>2900</v>
          </cell>
          <cell r="H7061">
            <v>-120.83</v>
          </cell>
          <cell r="I7061">
            <v>2779.17</v>
          </cell>
        </row>
        <row r="7062">
          <cell r="A7062">
            <v>40005421</v>
          </cell>
          <cell r="B7062" t="str">
            <v>0</v>
          </cell>
          <cell r="C7062" t="str">
            <v>CIP1</v>
          </cell>
          <cell r="D7062" t="str">
            <v>M004</v>
          </cell>
          <cell r="E7062">
            <v>44439</v>
          </cell>
          <cell r="F7062" t="str">
            <v>Garments Worker chair</v>
          </cell>
          <cell r="G7062">
            <v>2900</v>
          </cell>
          <cell r="H7062">
            <v>-120.83</v>
          </cell>
          <cell r="I7062">
            <v>2779.17</v>
          </cell>
        </row>
        <row r="7063">
          <cell r="A7063">
            <v>40005422</v>
          </cell>
          <cell r="B7063" t="str">
            <v>0</v>
          </cell>
          <cell r="C7063" t="str">
            <v>CIP1</v>
          </cell>
          <cell r="D7063" t="str">
            <v>M004</v>
          </cell>
          <cell r="E7063">
            <v>44439</v>
          </cell>
          <cell r="F7063" t="str">
            <v>Garments Worker chair</v>
          </cell>
          <cell r="G7063">
            <v>2900</v>
          </cell>
          <cell r="H7063">
            <v>-120.83</v>
          </cell>
          <cell r="I7063">
            <v>2779.17</v>
          </cell>
        </row>
        <row r="7064">
          <cell r="A7064">
            <v>40005423</v>
          </cell>
          <cell r="B7064" t="str">
            <v>0</v>
          </cell>
          <cell r="C7064" t="str">
            <v>CIP1</v>
          </cell>
          <cell r="D7064" t="str">
            <v>M004</v>
          </cell>
          <cell r="E7064">
            <v>44439</v>
          </cell>
          <cell r="F7064" t="str">
            <v>Garments Worker chair</v>
          </cell>
          <cell r="G7064">
            <v>2900</v>
          </cell>
          <cell r="H7064">
            <v>-120.83</v>
          </cell>
          <cell r="I7064">
            <v>2779.17</v>
          </cell>
        </row>
        <row r="7065">
          <cell r="A7065">
            <v>40005424</v>
          </cell>
          <cell r="B7065" t="str">
            <v>0</v>
          </cell>
          <cell r="C7065" t="str">
            <v>CIP1</v>
          </cell>
          <cell r="D7065" t="str">
            <v>M004</v>
          </cell>
          <cell r="E7065">
            <v>44439</v>
          </cell>
          <cell r="F7065" t="str">
            <v>Garments Worker chair</v>
          </cell>
          <cell r="G7065">
            <v>2900</v>
          </cell>
          <cell r="H7065">
            <v>-120.83</v>
          </cell>
          <cell r="I7065">
            <v>2779.17</v>
          </cell>
        </row>
        <row r="7066">
          <cell r="A7066">
            <v>40005425</v>
          </cell>
          <cell r="B7066" t="str">
            <v>0</v>
          </cell>
          <cell r="C7066" t="str">
            <v>CIP1</v>
          </cell>
          <cell r="D7066" t="str">
            <v>M004</v>
          </cell>
          <cell r="E7066">
            <v>44439</v>
          </cell>
          <cell r="F7066" t="str">
            <v>Garments Worker chair</v>
          </cell>
          <cell r="G7066">
            <v>2900</v>
          </cell>
          <cell r="H7066">
            <v>-120.83</v>
          </cell>
          <cell r="I7066">
            <v>2779.17</v>
          </cell>
        </row>
        <row r="7067">
          <cell r="A7067">
            <v>40005426</v>
          </cell>
          <cell r="B7067" t="str">
            <v>0</v>
          </cell>
          <cell r="C7067" t="str">
            <v>CIP1</v>
          </cell>
          <cell r="D7067" t="str">
            <v>M004</v>
          </cell>
          <cell r="E7067">
            <v>44439</v>
          </cell>
          <cell r="F7067" t="str">
            <v>Garments Worker chair</v>
          </cell>
          <cell r="G7067">
            <v>2900</v>
          </cell>
          <cell r="H7067">
            <v>-120.83</v>
          </cell>
          <cell r="I7067">
            <v>2779.17</v>
          </cell>
        </row>
        <row r="7068">
          <cell r="A7068">
            <v>40005427</v>
          </cell>
          <cell r="B7068" t="str">
            <v>0</v>
          </cell>
          <cell r="C7068" t="str">
            <v>CIP1</v>
          </cell>
          <cell r="D7068" t="str">
            <v>M004</v>
          </cell>
          <cell r="E7068">
            <v>44439</v>
          </cell>
          <cell r="F7068" t="str">
            <v>Garments Worker chair</v>
          </cell>
          <cell r="G7068">
            <v>2900</v>
          </cell>
          <cell r="H7068">
            <v>-120.83</v>
          </cell>
          <cell r="I7068">
            <v>2779.17</v>
          </cell>
        </row>
        <row r="7069">
          <cell r="A7069">
            <v>40005428</v>
          </cell>
          <cell r="B7069" t="str">
            <v>0</v>
          </cell>
          <cell r="C7069" t="str">
            <v>CIP1</v>
          </cell>
          <cell r="D7069" t="str">
            <v>M004</v>
          </cell>
          <cell r="E7069">
            <v>44439</v>
          </cell>
          <cell r="F7069" t="str">
            <v>Garments Worker chair</v>
          </cell>
          <cell r="G7069">
            <v>2900</v>
          </cell>
          <cell r="H7069">
            <v>-120.83</v>
          </cell>
          <cell r="I7069">
            <v>2779.17</v>
          </cell>
        </row>
        <row r="7070">
          <cell r="A7070">
            <v>40005429</v>
          </cell>
          <cell r="B7070" t="str">
            <v>0</v>
          </cell>
          <cell r="C7070" t="str">
            <v>CIP1</v>
          </cell>
          <cell r="D7070" t="str">
            <v>M004</v>
          </cell>
          <cell r="E7070">
            <v>44439</v>
          </cell>
          <cell r="F7070" t="str">
            <v>Garments Worker chair</v>
          </cell>
          <cell r="G7070">
            <v>2900</v>
          </cell>
          <cell r="H7070">
            <v>-120.83</v>
          </cell>
          <cell r="I7070">
            <v>2779.17</v>
          </cell>
        </row>
        <row r="7071">
          <cell r="A7071">
            <v>40005430</v>
          </cell>
          <cell r="B7071" t="str">
            <v>0</v>
          </cell>
          <cell r="C7071" t="str">
            <v>CIP1</v>
          </cell>
          <cell r="D7071" t="str">
            <v>M004</v>
          </cell>
          <cell r="E7071">
            <v>44439</v>
          </cell>
          <cell r="F7071" t="str">
            <v>Garments Worker chair</v>
          </cell>
          <cell r="G7071">
            <v>2900</v>
          </cell>
          <cell r="H7071">
            <v>-120.83</v>
          </cell>
          <cell r="I7071">
            <v>2779.17</v>
          </cell>
        </row>
        <row r="7072">
          <cell r="A7072">
            <v>40005431</v>
          </cell>
          <cell r="B7072" t="str">
            <v>0</v>
          </cell>
          <cell r="C7072" t="str">
            <v>CIP1</v>
          </cell>
          <cell r="D7072" t="str">
            <v>M004</v>
          </cell>
          <cell r="E7072">
            <v>44439</v>
          </cell>
          <cell r="F7072" t="str">
            <v>Garments Worker chair</v>
          </cell>
          <cell r="G7072">
            <v>2900</v>
          </cell>
          <cell r="H7072">
            <v>-120.83</v>
          </cell>
          <cell r="I7072">
            <v>2779.17</v>
          </cell>
        </row>
        <row r="7073">
          <cell r="A7073">
            <v>40005432</v>
          </cell>
          <cell r="B7073" t="str">
            <v>0</v>
          </cell>
          <cell r="C7073" t="str">
            <v>CIP1</v>
          </cell>
          <cell r="D7073" t="str">
            <v>M004</v>
          </cell>
          <cell r="E7073">
            <v>44439</v>
          </cell>
          <cell r="F7073" t="str">
            <v>Garments Worker chair</v>
          </cell>
          <cell r="G7073">
            <v>2900</v>
          </cell>
          <cell r="H7073">
            <v>-120.83</v>
          </cell>
          <cell r="I7073">
            <v>2779.17</v>
          </cell>
        </row>
        <row r="7074">
          <cell r="A7074">
            <v>40005433</v>
          </cell>
          <cell r="B7074" t="str">
            <v>0</v>
          </cell>
          <cell r="C7074" t="str">
            <v>CIP1</v>
          </cell>
          <cell r="D7074" t="str">
            <v>M004</v>
          </cell>
          <cell r="E7074">
            <v>44439</v>
          </cell>
          <cell r="F7074" t="str">
            <v>Garments Worker chair</v>
          </cell>
          <cell r="G7074">
            <v>2900</v>
          </cell>
          <cell r="H7074">
            <v>-120.83</v>
          </cell>
          <cell r="I7074">
            <v>2779.17</v>
          </cell>
        </row>
        <row r="7075">
          <cell r="A7075">
            <v>40005434</v>
          </cell>
          <cell r="B7075" t="str">
            <v>0</v>
          </cell>
          <cell r="C7075" t="str">
            <v>CIP1</v>
          </cell>
          <cell r="D7075" t="str">
            <v>M004</v>
          </cell>
          <cell r="E7075">
            <v>44439</v>
          </cell>
          <cell r="F7075" t="str">
            <v>Garments Worker chair</v>
          </cell>
          <cell r="G7075">
            <v>2900</v>
          </cell>
          <cell r="H7075">
            <v>-120.83</v>
          </cell>
          <cell r="I7075">
            <v>2779.17</v>
          </cell>
        </row>
        <row r="7076">
          <cell r="A7076">
            <v>40005435</v>
          </cell>
          <cell r="B7076" t="str">
            <v>0</v>
          </cell>
          <cell r="C7076" t="str">
            <v>CIP1</v>
          </cell>
          <cell r="D7076" t="str">
            <v>M004</v>
          </cell>
          <cell r="E7076">
            <v>44439</v>
          </cell>
          <cell r="F7076" t="str">
            <v>Garments Worker chair</v>
          </cell>
          <cell r="G7076">
            <v>2900</v>
          </cell>
          <cell r="H7076">
            <v>-120.83</v>
          </cell>
          <cell r="I7076">
            <v>2779.17</v>
          </cell>
        </row>
        <row r="7077">
          <cell r="A7077">
            <v>40005436</v>
          </cell>
          <cell r="B7077" t="str">
            <v>0</v>
          </cell>
          <cell r="C7077" t="str">
            <v>CIP1</v>
          </cell>
          <cell r="D7077" t="str">
            <v>M004</v>
          </cell>
          <cell r="E7077">
            <v>44439</v>
          </cell>
          <cell r="F7077" t="str">
            <v>Garments Worker chair</v>
          </cell>
          <cell r="G7077">
            <v>2900</v>
          </cell>
          <cell r="H7077">
            <v>-120.83</v>
          </cell>
          <cell r="I7077">
            <v>2779.17</v>
          </cell>
        </row>
        <row r="7078">
          <cell r="A7078">
            <v>40005437</v>
          </cell>
          <cell r="B7078" t="str">
            <v>0</v>
          </cell>
          <cell r="C7078" t="str">
            <v>CIP1</v>
          </cell>
          <cell r="D7078" t="str">
            <v>M004</v>
          </cell>
          <cell r="E7078">
            <v>44439</v>
          </cell>
          <cell r="F7078" t="str">
            <v>Garments Worker chair</v>
          </cell>
          <cell r="G7078">
            <v>2900</v>
          </cell>
          <cell r="H7078">
            <v>-120.83</v>
          </cell>
          <cell r="I7078">
            <v>2779.17</v>
          </cell>
        </row>
        <row r="7079">
          <cell r="A7079">
            <v>40005438</v>
          </cell>
          <cell r="B7079" t="str">
            <v>0</v>
          </cell>
          <cell r="C7079" t="str">
            <v>CIP1</v>
          </cell>
          <cell r="D7079" t="str">
            <v>M004</v>
          </cell>
          <cell r="E7079">
            <v>44439</v>
          </cell>
          <cell r="F7079" t="str">
            <v>Garments Worker chair</v>
          </cell>
          <cell r="G7079">
            <v>2900</v>
          </cell>
          <cell r="H7079">
            <v>-120.83</v>
          </cell>
          <cell r="I7079">
            <v>2779.17</v>
          </cell>
        </row>
        <row r="7080">
          <cell r="A7080">
            <v>40005439</v>
          </cell>
          <cell r="B7080" t="str">
            <v>0</v>
          </cell>
          <cell r="C7080" t="str">
            <v>CIP1</v>
          </cell>
          <cell r="D7080" t="str">
            <v>M004</v>
          </cell>
          <cell r="E7080">
            <v>44439</v>
          </cell>
          <cell r="F7080" t="str">
            <v>Garments Worker chair</v>
          </cell>
          <cell r="G7080">
            <v>2900</v>
          </cell>
          <cell r="H7080">
            <v>-120.83</v>
          </cell>
          <cell r="I7080">
            <v>2779.17</v>
          </cell>
        </row>
        <row r="7081">
          <cell r="A7081">
            <v>40005440</v>
          </cell>
          <cell r="B7081" t="str">
            <v>0</v>
          </cell>
          <cell r="C7081" t="str">
            <v>CIP1</v>
          </cell>
          <cell r="D7081" t="str">
            <v>M004</v>
          </cell>
          <cell r="E7081">
            <v>44439</v>
          </cell>
          <cell r="F7081" t="str">
            <v>Garments Worker chair</v>
          </cell>
          <cell r="G7081">
            <v>2900</v>
          </cell>
          <cell r="H7081">
            <v>-120.83</v>
          </cell>
          <cell r="I7081">
            <v>2779.17</v>
          </cell>
        </row>
        <row r="7082">
          <cell r="A7082">
            <v>40005441</v>
          </cell>
          <cell r="B7082" t="str">
            <v>0</v>
          </cell>
          <cell r="C7082" t="str">
            <v>CIP1</v>
          </cell>
          <cell r="D7082" t="str">
            <v>M004</v>
          </cell>
          <cell r="E7082">
            <v>44439</v>
          </cell>
          <cell r="F7082" t="str">
            <v>Garments Worker chair</v>
          </cell>
          <cell r="G7082">
            <v>2900</v>
          </cell>
          <cell r="H7082">
            <v>-120.83</v>
          </cell>
          <cell r="I7082">
            <v>2779.17</v>
          </cell>
        </row>
        <row r="7083">
          <cell r="A7083">
            <v>40005442</v>
          </cell>
          <cell r="B7083" t="str">
            <v>0</v>
          </cell>
          <cell r="C7083" t="str">
            <v>CIP1</v>
          </cell>
          <cell r="D7083" t="str">
            <v>M004</v>
          </cell>
          <cell r="E7083">
            <v>44439</v>
          </cell>
          <cell r="F7083" t="str">
            <v>Garments Worker chair</v>
          </cell>
          <cell r="G7083">
            <v>2900</v>
          </cell>
          <cell r="H7083">
            <v>-120.83</v>
          </cell>
          <cell r="I7083">
            <v>2779.17</v>
          </cell>
        </row>
        <row r="7084">
          <cell r="A7084">
            <v>40005443</v>
          </cell>
          <cell r="B7084" t="str">
            <v>0</v>
          </cell>
          <cell r="C7084" t="str">
            <v>CIP1</v>
          </cell>
          <cell r="D7084" t="str">
            <v>M004</v>
          </cell>
          <cell r="E7084">
            <v>44439</v>
          </cell>
          <cell r="F7084" t="str">
            <v>Garments Worker chair</v>
          </cell>
          <cell r="G7084">
            <v>2900</v>
          </cell>
          <cell r="H7084">
            <v>-120.83</v>
          </cell>
          <cell r="I7084">
            <v>2779.17</v>
          </cell>
        </row>
        <row r="7085">
          <cell r="A7085">
            <v>40005444</v>
          </cell>
          <cell r="B7085" t="str">
            <v>0</v>
          </cell>
          <cell r="C7085" t="str">
            <v>CIP1</v>
          </cell>
          <cell r="D7085" t="str">
            <v>M004</v>
          </cell>
          <cell r="E7085">
            <v>44439</v>
          </cell>
          <cell r="F7085" t="str">
            <v>Garments Worker chair</v>
          </cell>
          <cell r="G7085">
            <v>2900</v>
          </cell>
          <cell r="H7085">
            <v>-120.83</v>
          </cell>
          <cell r="I7085">
            <v>2779.17</v>
          </cell>
        </row>
        <row r="7086">
          <cell r="A7086">
            <v>40005445</v>
          </cell>
          <cell r="B7086" t="str">
            <v>0</v>
          </cell>
          <cell r="C7086" t="str">
            <v>CIP1</v>
          </cell>
          <cell r="D7086" t="str">
            <v>M004</v>
          </cell>
          <cell r="E7086">
            <v>44439</v>
          </cell>
          <cell r="F7086" t="str">
            <v>Garments Worker chair</v>
          </cell>
          <cell r="G7086">
            <v>2900</v>
          </cell>
          <cell r="H7086">
            <v>-120.83</v>
          </cell>
          <cell r="I7086">
            <v>2779.17</v>
          </cell>
        </row>
        <row r="7087">
          <cell r="A7087">
            <v>40005446</v>
          </cell>
          <cell r="B7087" t="str">
            <v>0</v>
          </cell>
          <cell r="C7087" t="str">
            <v>CIP1</v>
          </cell>
          <cell r="D7087" t="str">
            <v>M004</v>
          </cell>
          <cell r="E7087">
            <v>44439</v>
          </cell>
          <cell r="F7087" t="str">
            <v>Garments Worker chair</v>
          </cell>
          <cell r="G7087">
            <v>2900</v>
          </cell>
          <cell r="H7087">
            <v>-120.83</v>
          </cell>
          <cell r="I7087">
            <v>2779.17</v>
          </cell>
        </row>
        <row r="7088">
          <cell r="A7088">
            <v>40005447</v>
          </cell>
          <cell r="B7088" t="str">
            <v>0</v>
          </cell>
          <cell r="C7088" t="str">
            <v>CIP1</v>
          </cell>
          <cell r="D7088" t="str">
            <v>M004</v>
          </cell>
          <cell r="E7088">
            <v>44439</v>
          </cell>
          <cell r="F7088" t="str">
            <v>Garments Worker chair</v>
          </cell>
          <cell r="G7088">
            <v>2900</v>
          </cell>
          <cell r="H7088">
            <v>-120.83</v>
          </cell>
          <cell r="I7088">
            <v>2779.17</v>
          </cell>
        </row>
        <row r="7089">
          <cell r="A7089">
            <v>40005448</v>
          </cell>
          <cell r="B7089" t="str">
            <v>0</v>
          </cell>
          <cell r="C7089" t="str">
            <v>CIP1</v>
          </cell>
          <cell r="D7089" t="str">
            <v>M004</v>
          </cell>
          <cell r="E7089">
            <v>44439</v>
          </cell>
          <cell r="F7089" t="str">
            <v>Garments Worker chair</v>
          </cell>
          <cell r="G7089">
            <v>2900</v>
          </cell>
          <cell r="H7089">
            <v>-120.83</v>
          </cell>
          <cell r="I7089">
            <v>2779.17</v>
          </cell>
        </row>
        <row r="7090">
          <cell r="A7090">
            <v>40005449</v>
          </cell>
          <cell r="B7090" t="str">
            <v>0</v>
          </cell>
          <cell r="C7090" t="str">
            <v>CIP1</v>
          </cell>
          <cell r="D7090" t="str">
            <v>M004</v>
          </cell>
          <cell r="E7090">
            <v>44439</v>
          </cell>
          <cell r="F7090" t="str">
            <v>Garments Worker chair</v>
          </cell>
          <cell r="G7090">
            <v>2900</v>
          </cell>
          <cell r="H7090">
            <v>-120.83</v>
          </cell>
          <cell r="I7090">
            <v>2779.17</v>
          </cell>
        </row>
        <row r="7091">
          <cell r="A7091">
            <v>40005450</v>
          </cell>
          <cell r="B7091" t="str">
            <v>0</v>
          </cell>
          <cell r="C7091" t="str">
            <v>CIP1</v>
          </cell>
          <cell r="D7091" t="str">
            <v>M004</v>
          </cell>
          <cell r="E7091">
            <v>44439</v>
          </cell>
          <cell r="F7091" t="str">
            <v>Garments Worker chair</v>
          </cell>
          <cell r="G7091">
            <v>2900</v>
          </cell>
          <cell r="H7091">
            <v>-120.83</v>
          </cell>
          <cell r="I7091">
            <v>2779.17</v>
          </cell>
        </row>
        <row r="7092">
          <cell r="A7092">
            <v>40005451</v>
          </cell>
          <cell r="B7092" t="str">
            <v>0</v>
          </cell>
          <cell r="C7092" t="str">
            <v>CIP1</v>
          </cell>
          <cell r="D7092" t="str">
            <v>M004</v>
          </cell>
          <cell r="E7092">
            <v>44439</v>
          </cell>
          <cell r="F7092" t="str">
            <v>Garments Worker chair</v>
          </cell>
          <cell r="G7092">
            <v>2900</v>
          </cell>
          <cell r="H7092">
            <v>-120.83</v>
          </cell>
          <cell r="I7092">
            <v>2779.17</v>
          </cell>
        </row>
        <row r="7093">
          <cell r="A7093">
            <v>40005452</v>
          </cell>
          <cell r="B7093" t="str">
            <v>0</v>
          </cell>
          <cell r="C7093" t="str">
            <v>CIP1</v>
          </cell>
          <cell r="D7093" t="str">
            <v>M004</v>
          </cell>
          <cell r="E7093">
            <v>44439</v>
          </cell>
          <cell r="F7093" t="str">
            <v>Garments Worker chair</v>
          </cell>
          <cell r="G7093">
            <v>2900</v>
          </cell>
          <cell r="H7093">
            <v>-120.83</v>
          </cell>
          <cell r="I7093">
            <v>2779.17</v>
          </cell>
        </row>
        <row r="7094">
          <cell r="A7094">
            <v>40005453</v>
          </cell>
          <cell r="B7094" t="str">
            <v>0</v>
          </cell>
          <cell r="C7094" t="str">
            <v>CIP1</v>
          </cell>
          <cell r="D7094" t="str">
            <v>M004</v>
          </cell>
          <cell r="E7094">
            <v>44439</v>
          </cell>
          <cell r="F7094" t="str">
            <v>Garments Worker chair</v>
          </cell>
          <cell r="G7094">
            <v>2900</v>
          </cell>
          <cell r="H7094">
            <v>-120.83</v>
          </cell>
          <cell r="I7094">
            <v>2779.17</v>
          </cell>
        </row>
        <row r="7095">
          <cell r="A7095">
            <v>40005454</v>
          </cell>
          <cell r="B7095" t="str">
            <v>0</v>
          </cell>
          <cell r="C7095" t="str">
            <v>CIP1</v>
          </cell>
          <cell r="D7095" t="str">
            <v>M004</v>
          </cell>
          <cell r="E7095">
            <v>44439</v>
          </cell>
          <cell r="F7095" t="str">
            <v>Garments Worker chair</v>
          </cell>
          <cell r="G7095">
            <v>2900</v>
          </cell>
          <cell r="H7095">
            <v>-120.83</v>
          </cell>
          <cell r="I7095">
            <v>2779.17</v>
          </cell>
        </row>
        <row r="7096">
          <cell r="A7096">
            <v>40005455</v>
          </cell>
          <cell r="B7096" t="str">
            <v>0</v>
          </cell>
          <cell r="C7096" t="str">
            <v>CIP1</v>
          </cell>
          <cell r="D7096" t="str">
            <v>M004</v>
          </cell>
          <cell r="E7096">
            <v>44439</v>
          </cell>
          <cell r="F7096" t="str">
            <v>Garments Worker chair</v>
          </cell>
          <cell r="G7096">
            <v>2900</v>
          </cell>
          <cell r="H7096">
            <v>-120.83</v>
          </cell>
          <cell r="I7096">
            <v>2779.17</v>
          </cell>
        </row>
        <row r="7097">
          <cell r="A7097">
            <v>40005456</v>
          </cell>
          <cell r="B7097" t="str">
            <v>0</v>
          </cell>
          <cell r="C7097" t="str">
            <v>CIP1</v>
          </cell>
          <cell r="D7097" t="str">
            <v>M004</v>
          </cell>
          <cell r="E7097">
            <v>44439</v>
          </cell>
          <cell r="F7097" t="str">
            <v>Garments Worker chair</v>
          </cell>
          <cell r="G7097">
            <v>2900</v>
          </cell>
          <cell r="H7097">
            <v>-120.83</v>
          </cell>
          <cell r="I7097">
            <v>2779.17</v>
          </cell>
        </row>
        <row r="7098">
          <cell r="A7098">
            <v>40005457</v>
          </cell>
          <cell r="B7098" t="str">
            <v>0</v>
          </cell>
          <cell r="C7098" t="str">
            <v>CIP1</v>
          </cell>
          <cell r="D7098" t="str">
            <v>M004</v>
          </cell>
          <cell r="E7098">
            <v>44439</v>
          </cell>
          <cell r="F7098" t="str">
            <v>Garments Worker chair</v>
          </cell>
          <cell r="G7098">
            <v>2900</v>
          </cell>
          <cell r="H7098">
            <v>-120.83</v>
          </cell>
          <cell r="I7098">
            <v>2779.17</v>
          </cell>
        </row>
        <row r="7099">
          <cell r="A7099">
            <v>40005458</v>
          </cell>
          <cell r="B7099" t="str">
            <v>0</v>
          </cell>
          <cell r="C7099" t="str">
            <v>CIP1</v>
          </cell>
          <cell r="D7099" t="str">
            <v>M004</v>
          </cell>
          <cell r="E7099">
            <v>44439</v>
          </cell>
          <cell r="F7099" t="str">
            <v>Garments Worker chair</v>
          </cell>
          <cell r="G7099">
            <v>2900</v>
          </cell>
          <cell r="H7099">
            <v>-120.83</v>
          </cell>
          <cell r="I7099">
            <v>2779.17</v>
          </cell>
        </row>
        <row r="7100">
          <cell r="A7100">
            <v>40005459</v>
          </cell>
          <cell r="B7100" t="str">
            <v>0</v>
          </cell>
          <cell r="C7100" t="str">
            <v>CIP1</v>
          </cell>
          <cell r="D7100" t="str">
            <v>M004</v>
          </cell>
          <cell r="E7100">
            <v>44439</v>
          </cell>
          <cell r="F7100" t="str">
            <v>Garments Worker chair</v>
          </cell>
          <cell r="G7100">
            <v>2900</v>
          </cell>
          <cell r="H7100">
            <v>-120.83</v>
          </cell>
          <cell r="I7100">
            <v>2779.17</v>
          </cell>
        </row>
        <row r="7101">
          <cell r="A7101">
            <v>40005460</v>
          </cell>
          <cell r="B7101" t="str">
            <v>0</v>
          </cell>
          <cell r="C7101" t="str">
            <v>CIP1</v>
          </cell>
          <cell r="D7101" t="str">
            <v>M004</v>
          </cell>
          <cell r="E7101">
            <v>44439</v>
          </cell>
          <cell r="F7101" t="str">
            <v>Garments Worker chair</v>
          </cell>
          <cell r="G7101">
            <v>2900</v>
          </cell>
          <cell r="H7101">
            <v>-120.83</v>
          </cell>
          <cell r="I7101">
            <v>2779.17</v>
          </cell>
        </row>
        <row r="7102">
          <cell r="A7102">
            <v>40005461</v>
          </cell>
          <cell r="B7102" t="str">
            <v>0</v>
          </cell>
          <cell r="C7102" t="str">
            <v>CIP1</v>
          </cell>
          <cell r="D7102" t="str">
            <v>M004</v>
          </cell>
          <cell r="E7102">
            <v>44439</v>
          </cell>
          <cell r="F7102" t="str">
            <v>Garments Worker chair</v>
          </cell>
          <cell r="G7102">
            <v>2900</v>
          </cell>
          <cell r="H7102">
            <v>-120.83</v>
          </cell>
          <cell r="I7102">
            <v>2779.17</v>
          </cell>
        </row>
        <row r="7103">
          <cell r="A7103">
            <v>40005462</v>
          </cell>
          <cell r="B7103" t="str">
            <v>0</v>
          </cell>
          <cell r="C7103" t="str">
            <v>CIP1</v>
          </cell>
          <cell r="D7103" t="str">
            <v>M004</v>
          </cell>
          <cell r="E7103">
            <v>44439</v>
          </cell>
          <cell r="F7103" t="str">
            <v>Garments Worker chair</v>
          </cell>
          <cell r="G7103">
            <v>2900</v>
          </cell>
          <cell r="H7103">
            <v>-120.83</v>
          </cell>
          <cell r="I7103">
            <v>2779.17</v>
          </cell>
        </row>
        <row r="7104">
          <cell r="A7104">
            <v>40005463</v>
          </cell>
          <cell r="B7104" t="str">
            <v>0</v>
          </cell>
          <cell r="C7104" t="str">
            <v>CIP1</v>
          </cell>
          <cell r="D7104" t="str">
            <v>M004</v>
          </cell>
          <cell r="E7104">
            <v>44439</v>
          </cell>
          <cell r="F7104" t="str">
            <v>Garments Worker chair</v>
          </cell>
          <cell r="G7104">
            <v>2900</v>
          </cell>
          <cell r="H7104">
            <v>-120.83</v>
          </cell>
          <cell r="I7104">
            <v>2779.17</v>
          </cell>
        </row>
        <row r="7105">
          <cell r="A7105">
            <v>40005464</v>
          </cell>
          <cell r="B7105" t="str">
            <v>0</v>
          </cell>
          <cell r="C7105" t="str">
            <v>CIP1</v>
          </cell>
          <cell r="D7105" t="str">
            <v>M004</v>
          </cell>
          <cell r="E7105">
            <v>44439</v>
          </cell>
          <cell r="F7105" t="str">
            <v>Garments Worker chair</v>
          </cell>
          <cell r="G7105">
            <v>2900</v>
          </cell>
          <cell r="H7105">
            <v>-120.83</v>
          </cell>
          <cell r="I7105">
            <v>2779.17</v>
          </cell>
        </row>
        <row r="7106">
          <cell r="A7106">
            <v>40005465</v>
          </cell>
          <cell r="B7106" t="str">
            <v>0</v>
          </cell>
          <cell r="C7106" t="str">
            <v>CIP1</v>
          </cell>
          <cell r="D7106" t="str">
            <v>M004</v>
          </cell>
          <cell r="E7106">
            <v>44439</v>
          </cell>
          <cell r="F7106" t="str">
            <v>Garments Worker chair</v>
          </cell>
          <cell r="G7106">
            <v>2900</v>
          </cell>
          <cell r="H7106">
            <v>-120.83</v>
          </cell>
          <cell r="I7106">
            <v>2779.17</v>
          </cell>
        </row>
        <row r="7107">
          <cell r="A7107">
            <v>40005466</v>
          </cell>
          <cell r="B7107" t="str">
            <v>0</v>
          </cell>
          <cell r="C7107" t="str">
            <v>CIP1</v>
          </cell>
          <cell r="D7107" t="str">
            <v>M004</v>
          </cell>
          <cell r="E7107">
            <v>44439</v>
          </cell>
          <cell r="F7107" t="str">
            <v>Garments Worker chair</v>
          </cell>
          <cell r="G7107">
            <v>2900</v>
          </cell>
          <cell r="H7107">
            <v>-120.83</v>
          </cell>
          <cell r="I7107">
            <v>2779.17</v>
          </cell>
        </row>
        <row r="7108">
          <cell r="A7108">
            <v>40005467</v>
          </cell>
          <cell r="B7108" t="str">
            <v>0</v>
          </cell>
          <cell r="C7108" t="str">
            <v>CIP1</v>
          </cell>
          <cell r="D7108" t="str">
            <v>M004</v>
          </cell>
          <cell r="E7108">
            <v>44439</v>
          </cell>
          <cell r="F7108" t="str">
            <v>Garments Worker chair</v>
          </cell>
          <cell r="G7108">
            <v>2900</v>
          </cell>
          <cell r="H7108">
            <v>-120.83</v>
          </cell>
          <cell r="I7108">
            <v>2779.17</v>
          </cell>
        </row>
        <row r="7109">
          <cell r="A7109">
            <v>40005468</v>
          </cell>
          <cell r="B7109" t="str">
            <v>0</v>
          </cell>
          <cell r="C7109" t="str">
            <v>CIP1</v>
          </cell>
          <cell r="D7109" t="str">
            <v>M004</v>
          </cell>
          <cell r="E7109">
            <v>44439</v>
          </cell>
          <cell r="F7109" t="str">
            <v>Garments Worker chair</v>
          </cell>
          <cell r="G7109">
            <v>2900</v>
          </cell>
          <cell r="H7109">
            <v>-120.83</v>
          </cell>
          <cell r="I7109">
            <v>2779.17</v>
          </cell>
        </row>
        <row r="7110">
          <cell r="A7110">
            <v>40005469</v>
          </cell>
          <cell r="B7110" t="str">
            <v>0</v>
          </cell>
          <cell r="C7110" t="str">
            <v>CIP1</v>
          </cell>
          <cell r="D7110" t="str">
            <v>M004</v>
          </cell>
          <cell r="E7110">
            <v>44439</v>
          </cell>
          <cell r="F7110" t="str">
            <v>Garments Worker chair</v>
          </cell>
          <cell r="G7110">
            <v>2900</v>
          </cell>
          <cell r="H7110">
            <v>-120.83</v>
          </cell>
          <cell r="I7110">
            <v>2779.17</v>
          </cell>
        </row>
        <row r="7111">
          <cell r="A7111">
            <v>40005470</v>
          </cell>
          <cell r="B7111" t="str">
            <v>0</v>
          </cell>
          <cell r="C7111" t="str">
            <v>CIP1</v>
          </cell>
          <cell r="D7111" t="str">
            <v>M004</v>
          </cell>
          <cell r="E7111">
            <v>44439</v>
          </cell>
          <cell r="F7111" t="str">
            <v>Garments Worker chair</v>
          </cell>
          <cell r="G7111">
            <v>2900</v>
          </cell>
          <cell r="H7111">
            <v>-120.83</v>
          </cell>
          <cell r="I7111">
            <v>2779.17</v>
          </cell>
        </row>
        <row r="7112">
          <cell r="A7112">
            <v>40005471</v>
          </cell>
          <cell r="B7112" t="str">
            <v>0</v>
          </cell>
          <cell r="C7112" t="str">
            <v>CIP1</v>
          </cell>
          <cell r="D7112" t="str">
            <v>M004</v>
          </cell>
          <cell r="E7112">
            <v>44439</v>
          </cell>
          <cell r="F7112" t="str">
            <v>Garments Worker chair</v>
          </cell>
          <cell r="G7112">
            <v>2900</v>
          </cell>
          <cell r="H7112">
            <v>-120.83</v>
          </cell>
          <cell r="I7112">
            <v>2779.17</v>
          </cell>
        </row>
        <row r="7113">
          <cell r="A7113">
            <v>40005472</v>
          </cell>
          <cell r="B7113" t="str">
            <v>0</v>
          </cell>
          <cell r="C7113" t="str">
            <v>CIP1</v>
          </cell>
          <cell r="D7113" t="str">
            <v>M004</v>
          </cell>
          <cell r="E7113">
            <v>44439</v>
          </cell>
          <cell r="F7113" t="str">
            <v>Garments Worker chair</v>
          </cell>
          <cell r="G7113">
            <v>2900</v>
          </cell>
          <cell r="H7113">
            <v>-120.83</v>
          </cell>
          <cell r="I7113">
            <v>2779.17</v>
          </cell>
        </row>
        <row r="7114">
          <cell r="A7114">
            <v>40005473</v>
          </cell>
          <cell r="B7114" t="str">
            <v>0</v>
          </cell>
          <cell r="C7114" t="str">
            <v>CIP1</v>
          </cell>
          <cell r="D7114" t="str">
            <v>M004</v>
          </cell>
          <cell r="E7114">
            <v>44439</v>
          </cell>
          <cell r="F7114" t="str">
            <v>Garments Worker chair</v>
          </cell>
          <cell r="G7114">
            <v>2900</v>
          </cell>
          <cell r="H7114">
            <v>-120.83</v>
          </cell>
          <cell r="I7114">
            <v>2779.17</v>
          </cell>
        </row>
        <row r="7115">
          <cell r="A7115">
            <v>40005474</v>
          </cell>
          <cell r="B7115" t="str">
            <v>0</v>
          </cell>
          <cell r="C7115" t="str">
            <v>CIP1</v>
          </cell>
          <cell r="D7115" t="str">
            <v>M004</v>
          </cell>
          <cell r="E7115">
            <v>44439</v>
          </cell>
          <cell r="F7115" t="str">
            <v>Garments Worker chair</v>
          </cell>
          <cell r="G7115">
            <v>2900</v>
          </cell>
          <cell r="H7115">
            <v>-120.83</v>
          </cell>
          <cell r="I7115">
            <v>2779.17</v>
          </cell>
        </row>
        <row r="7116">
          <cell r="A7116">
            <v>40005475</v>
          </cell>
          <cell r="B7116" t="str">
            <v>0</v>
          </cell>
          <cell r="C7116" t="str">
            <v>CIP1</v>
          </cell>
          <cell r="D7116" t="str">
            <v>M004</v>
          </cell>
          <cell r="E7116">
            <v>44439</v>
          </cell>
          <cell r="F7116" t="str">
            <v>Garments Worker chair</v>
          </cell>
          <cell r="G7116">
            <v>2900</v>
          </cell>
          <cell r="H7116">
            <v>-120.83</v>
          </cell>
          <cell r="I7116">
            <v>2779.17</v>
          </cell>
        </row>
        <row r="7117">
          <cell r="A7117">
            <v>40005476</v>
          </cell>
          <cell r="B7117" t="str">
            <v>0</v>
          </cell>
          <cell r="C7117" t="str">
            <v>CIP1</v>
          </cell>
          <cell r="D7117" t="str">
            <v>M004</v>
          </cell>
          <cell r="E7117">
            <v>44439</v>
          </cell>
          <cell r="F7117" t="str">
            <v>Garments Worker chair</v>
          </cell>
          <cell r="G7117">
            <v>2900</v>
          </cell>
          <cell r="H7117">
            <v>-120.83</v>
          </cell>
          <cell r="I7117">
            <v>2779.17</v>
          </cell>
        </row>
        <row r="7118">
          <cell r="A7118">
            <v>40005477</v>
          </cell>
          <cell r="B7118" t="str">
            <v>0</v>
          </cell>
          <cell r="C7118" t="str">
            <v>CIP1</v>
          </cell>
          <cell r="D7118" t="str">
            <v>M004</v>
          </cell>
          <cell r="E7118">
            <v>44439</v>
          </cell>
          <cell r="F7118" t="str">
            <v>Garments Worker chair</v>
          </cell>
          <cell r="G7118">
            <v>2900</v>
          </cell>
          <cell r="H7118">
            <v>-120.83</v>
          </cell>
          <cell r="I7118">
            <v>2779.17</v>
          </cell>
        </row>
        <row r="7119">
          <cell r="A7119">
            <v>40005478</v>
          </cell>
          <cell r="B7119" t="str">
            <v>0</v>
          </cell>
          <cell r="C7119" t="str">
            <v>CIP1</v>
          </cell>
          <cell r="D7119" t="str">
            <v>M004</v>
          </cell>
          <cell r="E7119">
            <v>44439</v>
          </cell>
          <cell r="F7119" t="str">
            <v>Garments Worker chair</v>
          </cell>
          <cell r="G7119">
            <v>2900</v>
          </cell>
          <cell r="H7119">
            <v>-120.83</v>
          </cell>
          <cell r="I7119">
            <v>2779.17</v>
          </cell>
        </row>
        <row r="7120">
          <cell r="A7120">
            <v>40005479</v>
          </cell>
          <cell r="B7120" t="str">
            <v>0</v>
          </cell>
          <cell r="C7120" t="str">
            <v>CIP1</v>
          </cell>
          <cell r="D7120" t="str">
            <v>M004</v>
          </cell>
          <cell r="E7120">
            <v>44439</v>
          </cell>
          <cell r="F7120" t="str">
            <v>Garments Worker chair</v>
          </cell>
          <cell r="G7120">
            <v>2900</v>
          </cell>
          <cell r="H7120">
            <v>-120.83</v>
          </cell>
          <cell r="I7120">
            <v>2779.17</v>
          </cell>
        </row>
        <row r="7121">
          <cell r="A7121">
            <v>40005480</v>
          </cell>
          <cell r="B7121" t="str">
            <v>0</v>
          </cell>
          <cell r="C7121" t="str">
            <v>CIP1</v>
          </cell>
          <cell r="D7121" t="str">
            <v>M004</v>
          </cell>
          <cell r="E7121">
            <v>44439</v>
          </cell>
          <cell r="F7121" t="str">
            <v>Garments Worker chair</v>
          </cell>
          <cell r="G7121">
            <v>2900</v>
          </cell>
          <cell r="H7121">
            <v>-120.83</v>
          </cell>
          <cell r="I7121">
            <v>2779.17</v>
          </cell>
        </row>
        <row r="7122">
          <cell r="A7122">
            <v>40005481</v>
          </cell>
          <cell r="B7122" t="str">
            <v>0</v>
          </cell>
          <cell r="C7122" t="str">
            <v>CIP1</v>
          </cell>
          <cell r="D7122" t="str">
            <v>M004</v>
          </cell>
          <cell r="E7122">
            <v>44439</v>
          </cell>
          <cell r="F7122" t="str">
            <v>Garments Worker chair</v>
          </cell>
          <cell r="G7122">
            <v>2900</v>
          </cell>
          <cell r="H7122">
            <v>-120.83</v>
          </cell>
          <cell r="I7122">
            <v>2779.17</v>
          </cell>
        </row>
        <row r="7123">
          <cell r="A7123">
            <v>40005482</v>
          </cell>
          <cell r="B7123" t="str">
            <v>0</v>
          </cell>
          <cell r="C7123" t="str">
            <v>CIP1</v>
          </cell>
          <cell r="D7123" t="str">
            <v>M004</v>
          </cell>
          <cell r="E7123">
            <v>44439</v>
          </cell>
          <cell r="F7123" t="str">
            <v>Garments Worker chair</v>
          </cell>
          <cell r="G7123">
            <v>2900</v>
          </cell>
          <cell r="H7123">
            <v>-120.83</v>
          </cell>
          <cell r="I7123">
            <v>2779.17</v>
          </cell>
        </row>
        <row r="7124">
          <cell r="A7124">
            <v>40005483</v>
          </cell>
          <cell r="B7124" t="str">
            <v>0</v>
          </cell>
          <cell r="C7124" t="str">
            <v>CIP1</v>
          </cell>
          <cell r="D7124" t="str">
            <v>M004</v>
          </cell>
          <cell r="E7124">
            <v>44439</v>
          </cell>
          <cell r="F7124" t="str">
            <v>Garments Worker chair</v>
          </cell>
          <cell r="G7124">
            <v>2900</v>
          </cell>
          <cell r="H7124">
            <v>-120.83</v>
          </cell>
          <cell r="I7124">
            <v>2779.17</v>
          </cell>
        </row>
        <row r="7125">
          <cell r="A7125">
            <v>40005484</v>
          </cell>
          <cell r="B7125" t="str">
            <v>0</v>
          </cell>
          <cell r="C7125" t="str">
            <v>CIP1</v>
          </cell>
          <cell r="D7125" t="str">
            <v>M004</v>
          </cell>
          <cell r="E7125">
            <v>44439</v>
          </cell>
          <cell r="F7125" t="str">
            <v>Garments Worker chair</v>
          </cell>
          <cell r="G7125">
            <v>2900</v>
          </cell>
          <cell r="H7125">
            <v>-120.83</v>
          </cell>
          <cell r="I7125">
            <v>2779.17</v>
          </cell>
        </row>
        <row r="7126">
          <cell r="A7126">
            <v>40005485</v>
          </cell>
          <cell r="B7126" t="str">
            <v>0</v>
          </cell>
          <cell r="C7126" t="str">
            <v>CIP1</v>
          </cell>
          <cell r="D7126" t="str">
            <v>M004</v>
          </cell>
          <cell r="E7126">
            <v>44439</v>
          </cell>
          <cell r="F7126" t="str">
            <v>Garments Worker chair</v>
          </cell>
          <cell r="G7126">
            <v>2900</v>
          </cell>
          <cell r="H7126">
            <v>-120.83</v>
          </cell>
          <cell r="I7126">
            <v>2779.17</v>
          </cell>
        </row>
        <row r="7127">
          <cell r="A7127">
            <v>40005486</v>
          </cell>
          <cell r="B7127" t="str">
            <v>0</v>
          </cell>
          <cell r="C7127" t="str">
            <v>CIP1</v>
          </cell>
          <cell r="D7127" t="str">
            <v>M004</v>
          </cell>
          <cell r="E7127">
            <v>44439</v>
          </cell>
          <cell r="F7127" t="str">
            <v>Garments Worker chair</v>
          </cell>
          <cell r="G7127">
            <v>2900</v>
          </cell>
          <cell r="H7127">
            <v>-120.83</v>
          </cell>
          <cell r="I7127">
            <v>2779.17</v>
          </cell>
        </row>
        <row r="7128">
          <cell r="A7128">
            <v>40005487</v>
          </cell>
          <cell r="B7128" t="str">
            <v>0</v>
          </cell>
          <cell r="C7128" t="str">
            <v>CIP1</v>
          </cell>
          <cell r="D7128" t="str">
            <v>M004</v>
          </cell>
          <cell r="E7128">
            <v>44439</v>
          </cell>
          <cell r="F7128" t="str">
            <v>Garments Worker chair</v>
          </cell>
          <cell r="G7128">
            <v>2900</v>
          </cell>
          <cell r="H7128">
            <v>-120.83</v>
          </cell>
          <cell r="I7128">
            <v>2779.17</v>
          </cell>
        </row>
        <row r="7129">
          <cell r="A7129">
            <v>40005488</v>
          </cell>
          <cell r="B7129" t="str">
            <v>0</v>
          </cell>
          <cell r="C7129" t="str">
            <v>CIP1</v>
          </cell>
          <cell r="D7129" t="str">
            <v>M004</v>
          </cell>
          <cell r="E7129">
            <v>44439</v>
          </cell>
          <cell r="F7129" t="str">
            <v>Garments Worker chair</v>
          </cell>
          <cell r="G7129">
            <v>2900</v>
          </cell>
          <cell r="H7129">
            <v>-120.83</v>
          </cell>
          <cell r="I7129">
            <v>2779.17</v>
          </cell>
        </row>
        <row r="7130">
          <cell r="A7130">
            <v>40005489</v>
          </cell>
          <cell r="B7130" t="str">
            <v>0</v>
          </cell>
          <cell r="C7130" t="str">
            <v>CIP1</v>
          </cell>
          <cell r="D7130" t="str">
            <v>M004</v>
          </cell>
          <cell r="E7130">
            <v>44439</v>
          </cell>
          <cell r="F7130" t="str">
            <v>Garments Worker chair</v>
          </cell>
          <cell r="G7130">
            <v>2900</v>
          </cell>
          <cell r="H7130">
            <v>-120.83</v>
          </cell>
          <cell r="I7130">
            <v>2779.17</v>
          </cell>
        </row>
        <row r="7131">
          <cell r="A7131">
            <v>40005490</v>
          </cell>
          <cell r="B7131" t="str">
            <v>0</v>
          </cell>
          <cell r="C7131" t="str">
            <v>CIP1</v>
          </cell>
          <cell r="D7131" t="str">
            <v>M004</v>
          </cell>
          <cell r="E7131">
            <v>44439</v>
          </cell>
          <cell r="F7131" t="str">
            <v>END Cutter  M# CZD-B11 SL# B11-200100618</v>
          </cell>
          <cell r="G7131">
            <v>21900</v>
          </cell>
          <cell r="H7131">
            <v>-912.5</v>
          </cell>
          <cell r="I7131">
            <v>20987.5</v>
          </cell>
        </row>
        <row r="7132">
          <cell r="A7132">
            <v>40005491</v>
          </cell>
          <cell r="B7132" t="str">
            <v>0</v>
          </cell>
          <cell r="C7132" t="str">
            <v>CIP1</v>
          </cell>
          <cell r="D7132" t="str">
            <v>M004</v>
          </cell>
          <cell r="E7132">
            <v>44439</v>
          </cell>
          <cell r="F7132" t="str">
            <v>END Cutter  M# CZD-B11 SL# B11-200100617</v>
          </cell>
          <cell r="G7132">
            <v>21900</v>
          </cell>
          <cell r="H7132">
            <v>-912.5</v>
          </cell>
          <cell r="I7132">
            <v>20987.5</v>
          </cell>
        </row>
        <row r="7133">
          <cell r="A7133">
            <v>40005492</v>
          </cell>
          <cell r="B7133" t="str">
            <v>0</v>
          </cell>
          <cell r="C7133" t="str">
            <v>CIP1</v>
          </cell>
          <cell r="D7133" t="str">
            <v>M004</v>
          </cell>
          <cell r="E7133">
            <v>44439</v>
          </cell>
          <cell r="F7133" t="str">
            <v>END Cutter Machine Santian,model-CZD-B11</v>
          </cell>
          <cell r="G7133">
            <v>21900</v>
          </cell>
          <cell r="H7133">
            <v>-912.5</v>
          </cell>
          <cell r="I7133">
            <v>20987.5</v>
          </cell>
        </row>
        <row r="7134">
          <cell r="A7134">
            <v>50000570</v>
          </cell>
          <cell r="B7134" t="str">
            <v>0</v>
          </cell>
          <cell r="C7134" t="str">
            <v>CIP1</v>
          </cell>
          <cell r="D7134" t="str">
            <v>M005</v>
          </cell>
          <cell r="E7134">
            <v>42592</v>
          </cell>
          <cell r="F7134" t="str">
            <v>Bullet Camera</v>
          </cell>
          <cell r="G7134">
            <v>10695</v>
          </cell>
          <cell r="H7134">
            <v>-5793.12</v>
          </cell>
          <cell r="I7134">
            <v>4901.88</v>
          </cell>
        </row>
        <row r="7135">
          <cell r="A7135">
            <v>50000571</v>
          </cell>
          <cell r="B7135" t="str">
            <v>0</v>
          </cell>
          <cell r="C7135" t="str">
            <v>CIP1</v>
          </cell>
          <cell r="D7135" t="str">
            <v>M005</v>
          </cell>
          <cell r="E7135">
            <v>42592</v>
          </cell>
          <cell r="F7135" t="str">
            <v>Bullet Camera</v>
          </cell>
          <cell r="G7135">
            <v>10695</v>
          </cell>
          <cell r="H7135">
            <v>-5793.12</v>
          </cell>
          <cell r="I7135">
            <v>4901.88</v>
          </cell>
        </row>
        <row r="7136">
          <cell r="A7136">
            <v>50000572</v>
          </cell>
          <cell r="B7136" t="str">
            <v>0</v>
          </cell>
          <cell r="C7136" t="str">
            <v>CIP1</v>
          </cell>
          <cell r="D7136" t="str">
            <v>M005</v>
          </cell>
          <cell r="E7136">
            <v>42592</v>
          </cell>
          <cell r="F7136" t="str">
            <v>Bullet Camera</v>
          </cell>
          <cell r="G7136">
            <v>10695</v>
          </cell>
          <cell r="H7136">
            <v>-5793.12</v>
          </cell>
          <cell r="I7136">
            <v>4901.88</v>
          </cell>
        </row>
        <row r="7137">
          <cell r="A7137">
            <v>50000573</v>
          </cell>
          <cell r="B7137" t="str">
            <v>0</v>
          </cell>
          <cell r="C7137" t="str">
            <v>CIP1</v>
          </cell>
          <cell r="D7137" t="str">
            <v>M005</v>
          </cell>
          <cell r="E7137">
            <v>42602</v>
          </cell>
          <cell r="F7137" t="str">
            <v>CC TV Camera-LH555L</v>
          </cell>
          <cell r="G7137">
            <v>10200</v>
          </cell>
          <cell r="H7137">
            <v>-5525</v>
          </cell>
          <cell r="I7137">
            <v>4675</v>
          </cell>
        </row>
        <row r="7138">
          <cell r="A7138">
            <v>50000575</v>
          </cell>
          <cell r="B7138" t="str">
            <v>0</v>
          </cell>
          <cell r="C7138" t="str">
            <v>CIP1</v>
          </cell>
          <cell r="D7138" t="str">
            <v>M005</v>
          </cell>
          <cell r="E7138">
            <v>42662</v>
          </cell>
          <cell r="F7138" t="str">
            <v>Bullet Camera-LH 555L</v>
          </cell>
          <cell r="G7138">
            <v>6900</v>
          </cell>
          <cell r="H7138">
            <v>-3622.5</v>
          </cell>
          <cell r="I7138">
            <v>3277.5</v>
          </cell>
        </row>
        <row r="7139">
          <cell r="A7139">
            <v>50000576</v>
          </cell>
          <cell r="B7139" t="str">
            <v>0</v>
          </cell>
          <cell r="C7139" t="str">
            <v>CIP1</v>
          </cell>
          <cell r="D7139" t="str">
            <v>M005</v>
          </cell>
          <cell r="E7139">
            <v>42669</v>
          </cell>
          <cell r="F7139" t="str">
            <v>Digital Camera - Nikon Coolpix S3700</v>
          </cell>
          <cell r="G7139">
            <v>10800</v>
          </cell>
          <cell r="H7139">
            <v>-5670</v>
          </cell>
          <cell r="I7139">
            <v>5130</v>
          </cell>
        </row>
        <row r="7140">
          <cell r="A7140">
            <v>50000577</v>
          </cell>
          <cell r="B7140" t="str">
            <v>0</v>
          </cell>
          <cell r="C7140" t="str">
            <v>CIP1</v>
          </cell>
          <cell r="D7140" t="str">
            <v>M005</v>
          </cell>
          <cell r="E7140">
            <v>42675</v>
          </cell>
          <cell r="F7140" t="str">
            <v>RFD Handheld Reader -UHF R &amp; W with SDK</v>
          </cell>
          <cell r="G7140">
            <v>70000</v>
          </cell>
          <cell r="H7140">
            <v>-36166.67</v>
          </cell>
          <cell r="I7140">
            <v>33833.33</v>
          </cell>
        </row>
        <row r="7141">
          <cell r="A7141">
            <v>50000585</v>
          </cell>
          <cell r="B7141" t="str">
            <v>0</v>
          </cell>
          <cell r="C7141" t="str">
            <v>CIP1</v>
          </cell>
          <cell r="D7141" t="str">
            <v>M005</v>
          </cell>
          <cell r="E7141">
            <v>42910</v>
          </cell>
          <cell r="F7141" t="str">
            <v>PA sound system for Auditorium</v>
          </cell>
          <cell r="G7141">
            <v>37610.75</v>
          </cell>
          <cell r="H7141">
            <v>-17238.27</v>
          </cell>
          <cell r="I7141">
            <v>20372.48</v>
          </cell>
        </row>
        <row r="7142">
          <cell r="A7142">
            <v>50000586</v>
          </cell>
          <cell r="B7142" t="str">
            <v>0</v>
          </cell>
          <cell r="C7142" t="str">
            <v>CIP1</v>
          </cell>
          <cell r="D7142" t="str">
            <v>M005</v>
          </cell>
          <cell r="E7142">
            <v>42908</v>
          </cell>
          <cell r="F7142" t="str">
            <v>Air Conditioner- 1 Ton</v>
          </cell>
          <cell r="G7142">
            <v>78500</v>
          </cell>
          <cell r="H7142">
            <v>-35979.17</v>
          </cell>
          <cell r="I7142">
            <v>42520.83</v>
          </cell>
        </row>
        <row r="7143">
          <cell r="A7143">
            <v>50000587</v>
          </cell>
          <cell r="B7143" t="str">
            <v>0</v>
          </cell>
          <cell r="C7143" t="str">
            <v>CIP1</v>
          </cell>
          <cell r="D7143" t="str">
            <v>M005</v>
          </cell>
          <cell r="E7143">
            <v>42928</v>
          </cell>
          <cell r="F7143" t="str">
            <v>Time attandance Device-I Clock-580</v>
          </cell>
          <cell r="G7143">
            <v>31660</v>
          </cell>
          <cell r="H7143">
            <v>-14247</v>
          </cell>
          <cell r="I7143">
            <v>17413</v>
          </cell>
        </row>
        <row r="7144">
          <cell r="A7144">
            <v>50000588</v>
          </cell>
          <cell r="B7144" t="str">
            <v>0</v>
          </cell>
          <cell r="C7144" t="str">
            <v>CIP1</v>
          </cell>
          <cell r="D7144" t="str">
            <v>M005</v>
          </cell>
          <cell r="E7144">
            <v>42932</v>
          </cell>
          <cell r="F7144" t="str">
            <v>Time attandance Device-I Clock-580</v>
          </cell>
          <cell r="G7144">
            <v>31660</v>
          </cell>
          <cell r="H7144">
            <v>-14247</v>
          </cell>
          <cell r="I7144">
            <v>17413</v>
          </cell>
        </row>
        <row r="7145">
          <cell r="A7145">
            <v>50000589</v>
          </cell>
          <cell r="B7145" t="str">
            <v>0</v>
          </cell>
          <cell r="C7145" t="str">
            <v>CIP1</v>
          </cell>
          <cell r="D7145" t="str">
            <v>M005</v>
          </cell>
          <cell r="E7145">
            <v>42887</v>
          </cell>
          <cell r="F7145" t="str">
            <v>Exhaust Fan-48''x48''</v>
          </cell>
          <cell r="G7145">
            <v>51428</v>
          </cell>
          <cell r="H7145">
            <v>-23571.17</v>
          </cell>
          <cell r="I7145">
            <v>27856.83</v>
          </cell>
        </row>
        <row r="7146">
          <cell r="A7146">
            <v>50000590</v>
          </cell>
          <cell r="B7146" t="str">
            <v>0</v>
          </cell>
          <cell r="C7146" t="str">
            <v>CIP1</v>
          </cell>
          <cell r="D7146" t="str">
            <v>M005</v>
          </cell>
          <cell r="E7146">
            <v>42887</v>
          </cell>
          <cell r="F7146" t="str">
            <v>Exhaust Fan-48''x48''</v>
          </cell>
          <cell r="G7146">
            <v>51428</v>
          </cell>
          <cell r="H7146">
            <v>-23571.17</v>
          </cell>
          <cell r="I7146">
            <v>27856.83</v>
          </cell>
        </row>
        <row r="7147">
          <cell r="A7147">
            <v>50000591</v>
          </cell>
          <cell r="B7147" t="str">
            <v>0</v>
          </cell>
          <cell r="C7147" t="str">
            <v>CIP1</v>
          </cell>
          <cell r="D7147" t="str">
            <v>M005</v>
          </cell>
          <cell r="E7147">
            <v>42887</v>
          </cell>
          <cell r="F7147" t="str">
            <v>Exhaust Fan-48''x48''</v>
          </cell>
          <cell r="G7147">
            <v>51428</v>
          </cell>
          <cell r="H7147">
            <v>-23571.17</v>
          </cell>
          <cell r="I7147">
            <v>27856.83</v>
          </cell>
        </row>
        <row r="7148">
          <cell r="A7148">
            <v>50000592</v>
          </cell>
          <cell r="B7148" t="str">
            <v>0</v>
          </cell>
          <cell r="C7148" t="str">
            <v>CIP1</v>
          </cell>
          <cell r="D7148" t="str">
            <v>M005</v>
          </cell>
          <cell r="E7148">
            <v>42887</v>
          </cell>
          <cell r="F7148" t="str">
            <v>Exhaust Fan-48''x48''</v>
          </cell>
          <cell r="G7148">
            <v>51428</v>
          </cell>
          <cell r="H7148">
            <v>-23571.17</v>
          </cell>
          <cell r="I7148">
            <v>27856.83</v>
          </cell>
        </row>
        <row r="7149">
          <cell r="A7149">
            <v>50000593</v>
          </cell>
          <cell r="B7149" t="str">
            <v>0</v>
          </cell>
          <cell r="C7149" t="str">
            <v>CIP1</v>
          </cell>
          <cell r="D7149" t="str">
            <v>M005</v>
          </cell>
          <cell r="E7149">
            <v>42887</v>
          </cell>
          <cell r="F7149" t="str">
            <v>Exhaust Fan-48''x48''</v>
          </cell>
          <cell r="G7149">
            <v>51428</v>
          </cell>
          <cell r="H7149">
            <v>-23571.17</v>
          </cell>
          <cell r="I7149">
            <v>27856.83</v>
          </cell>
        </row>
        <row r="7150">
          <cell r="A7150">
            <v>50000594</v>
          </cell>
          <cell r="B7150" t="str">
            <v>0</v>
          </cell>
          <cell r="C7150" t="str">
            <v>CIP1</v>
          </cell>
          <cell r="D7150" t="str">
            <v>M005</v>
          </cell>
          <cell r="E7150">
            <v>42887</v>
          </cell>
          <cell r="F7150" t="str">
            <v>Exhaust Fan-48''x48''</v>
          </cell>
          <cell r="G7150">
            <v>51428</v>
          </cell>
          <cell r="H7150">
            <v>-23571.17</v>
          </cell>
          <cell r="I7150">
            <v>27856.83</v>
          </cell>
        </row>
        <row r="7151">
          <cell r="A7151">
            <v>50000595</v>
          </cell>
          <cell r="B7151" t="str">
            <v>0</v>
          </cell>
          <cell r="C7151" t="str">
            <v>CIP1</v>
          </cell>
          <cell r="D7151" t="str">
            <v>M005</v>
          </cell>
          <cell r="E7151">
            <v>42887</v>
          </cell>
          <cell r="F7151" t="str">
            <v>Exhaust Fan-48''x48''</v>
          </cell>
          <cell r="G7151">
            <v>51428</v>
          </cell>
          <cell r="H7151">
            <v>-23571.17</v>
          </cell>
          <cell r="I7151">
            <v>27856.83</v>
          </cell>
        </row>
        <row r="7152">
          <cell r="A7152">
            <v>50000596</v>
          </cell>
          <cell r="B7152" t="str">
            <v>0</v>
          </cell>
          <cell r="C7152" t="str">
            <v>CIP1</v>
          </cell>
          <cell r="D7152" t="str">
            <v>M005</v>
          </cell>
          <cell r="E7152">
            <v>42887</v>
          </cell>
          <cell r="F7152" t="str">
            <v>Exhaust Fan-48''x48''</v>
          </cell>
          <cell r="G7152">
            <v>51428</v>
          </cell>
          <cell r="H7152">
            <v>-23571.17</v>
          </cell>
          <cell r="I7152">
            <v>27856.83</v>
          </cell>
        </row>
        <row r="7153">
          <cell r="A7153">
            <v>50000597</v>
          </cell>
          <cell r="B7153" t="str">
            <v>0</v>
          </cell>
          <cell r="C7153" t="str">
            <v>CIP1</v>
          </cell>
          <cell r="D7153" t="str">
            <v>M005</v>
          </cell>
          <cell r="E7153">
            <v>42887</v>
          </cell>
          <cell r="F7153" t="str">
            <v>Exhaust Fan-48''x48''</v>
          </cell>
          <cell r="G7153">
            <v>51428</v>
          </cell>
          <cell r="H7153">
            <v>-23571.17</v>
          </cell>
          <cell r="I7153">
            <v>27856.83</v>
          </cell>
        </row>
        <row r="7154">
          <cell r="A7154">
            <v>50000598</v>
          </cell>
          <cell r="B7154" t="str">
            <v>0</v>
          </cell>
          <cell r="C7154" t="str">
            <v>CIP1</v>
          </cell>
          <cell r="D7154" t="str">
            <v>M005</v>
          </cell>
          <cell r="E7154">
            <v>42887</v>
          </cell>
          <cell r="F7154" t="str">
            <v>Exhaust Fan-48''x48''</v>
          </cell>
          <cell r="G7154">
            <v>51428</v>
          </cell>
          <cell r="H7154">
            <v>-23571.17</v>
          </cell>
          <cell r="I7154">
            <v>27856.83</v>
          </cell>
        </row>
        <row r="7155">
          <cell r="A7155">
            <v>50000599</v>
          </cell>
          <cell r="B7155" t="str">
            <v>0</v>
          </cell>
          <cell r="C7155" t="str">
            <v>CIP1</v>
          </cell>
          <cell r="D7155" t="str">
            <v>M005</v>
          </cell>
          <cell r="E7155">
            <v>42887</v>
          </cell>
          <cell r="F7155" t="str">
            <v>Exhaust Fan-48''x48''</v>
          </cell>
          <cell r="G7155">
            <v>51428.98</v>
          </cell>
          <cell r="H7155">
            <v>-23571.62</v>
          </cell>
          <cell r="I7155">
            <v>27857.360000000001</v>
          </cell>
        </row>
        <row r="7156">
          <cell r="A7156">
            <v>50000600</v>
          </cell>
          <cell r="B7156" t="str">
            <v>0</v>
          </cell>
          <cell r="C7156" t="str">
            <v>CIP1</v>
          </cell>
          <cell r="D7156" t="str">
            <v>M005</v>
          </cell>
          <cell r="E7156">
            <v>42887</v>
          </cell>
          <cell r="F7156" t="str">
            <v>Exhaust Fan-48''x48''</v>
          </cell>
          <cell r="G7156">
            <v>51429.02</v>
          </cell>
          <cell r="H7156">
            <v>-23571.63</v>
          </cell>
          <cell r="I7156">
            <v>27857.39</v>
          </cell>
        </row>
        <row r="7157">
          <cell r="A7157">
            <v>50000601</v>
          </cell>
          <cell r="B7157" t="str">
            <v>0</v>
          </cell>
          <cell r="C7157" t="str">
            <v>CIP1</v>
          </cell>
          <cell r="D7157" t="str">
            <v>M005</v>
          </cell>
          <cell r="E7157">
            <v>42941</v>
          </cell>
          <cell r="F7157" t="str">
            <v>Attendance Device</v>
          </cell>
          <cell r="G7157">
            <v>31660</v>
          </cell>
          <cell r="H7157">
            <v>-14247</v>
          </cell>
          <cell r="I7157">
            <v>17413</v>
          </cell>
        </row>
        <row r="7158">
          <cell r="A7158">
            <v>50000602</v>
          </cell>
          <cell r="B7158" t="str">
            <v>0</v>
          </cell>
          <cell r="C7158" t="str">
            <v>CIP1</v>
          </cell>
          <cell r="D7158" t="str">
            <v>M005</v>
          </cell>
          <cell r="E7158">
            <v>42955</v>
          </cell>
          <cell r="F7158" t="str">
            <v>Time attandance Device-I Clock-580</v>
          </cell>
          <cell r="G7158">
            <v>31660</v>
          </cell>
          <cell r="H7158">
            <v>-13983.17</v>
          </cell>
          <cell r="I7158">
            <v>17676.830000000002</v>
          </cell>
        </row>
        <row r="7159">
          <cell r="A7159">
            <v>50000603</v>
          </cell>
          <cell r="B7159" t="str">
            <v>0</v>
          </cell>
          <cell r="C7159" t="str">
            <v>CIP1</v>
          </cell>
          <cell r="D7159" t="str">
            <v>M005</v>
          </cell>
          <cell r="E7159">
            <v>42948</v>
          </cell>
          <cell r="F7159" t="str">
            <v>Mobile Phone-Huawei-Y6-For RFID project</v>
          </cell>
          <cell r="G7159">
            <v>14000</v>
          </cell>
          <cell r="H7159">
            <v>-6183.33</v>
          </cell>
          <cell r="I7159">
            <v>7816.67</v>
          </cell>
        </row>
        <row r="7160">
          <cell r="A7160">
            <v>50000604</v>
          </cell>
          <cell r="B7160" t="str">
            <v>0</v>
          </cell>
          <cell r="C7160" t="str">
            <v>CIP1</v>
          </cell>
          <cell r="D7160" t="str">
            <v>M005</v>
          </cell>
          <cell r="E7160">
            <v>43006</v>
          </cell>
          <cell r="F7160" t="str">
            <v>Smart LED TV-43"-Model-W43E3000AS</v>
          </cell>
          <cell r="G7160">
            <v>44900</v>
          </cell>
          <cell r="H7160">
            <v>-19456.669999999998</v>
          </cell>
          <cell r="I7160">
            <v>25443.33</v>
          </cell>
        </row>
        <row r="7161">
          <cell r="A7161">
            <v>50000605</v>
          </cell>
          <cell r="B7161" t="str">
            <v>0</v>
          </cell>
          <cell r="C7161" t="str">
            <v>CIP1</v>
          </cell>
          <cell r="D7161" t="str">
            <v>M005</v>
          </cell>
          <cell r="E7161">
            <v>43071</v>
          </cell>
          <cell r="F7161" t="str">
            <v>Attendance device-580</v>
          </cell>
          <cell r="G7161">
            <v>27500</v>
          </cell>
          <cell r="H7161">
            <v>-11229.17</v>
          </cell>
          <cell r="I7161">
            <v>16270.83</v>
          </cell>
        </row>
        <row r="7162">
          <cell r="A7162">
            <v>50000606</v>
          </cell>
          <cell r="B7162" t="str">
            <v>0</v>
          </cell>
          <cell r="C7162" t="str">
            <v>CIP1</v>
          </cell>
          <cell r="D7162" t="str">
            <v>M005</v>
          </cell>
          <cell r="E7162">
            <v>43071</v>
          </cell>
          <cell r="F7162" t="str">
            <v>Attendance device-580</v>
          </cell>
          <cell r="G7162">
            <v>27500</v>
          </cell>
          <cell r="H7162">
            <v>-11229.17</v>
          </cell>
          <cell r="I7162">
            <v>16270.83</v>
          </cell>
        </row>
        <row r="7163">
          <cell r="A7163">
            <v>50000607</v>
          </cell>
          <cell r="B7163" t="str">
            <v>0</v>
          </cell>
          <cell r="C7163" t="str">
            <v>CIP1</v>
          </cell>
          <cell r="D7163" t="str">
            <v>M005</v>
          </cell>
          <cell r="E7163">
            <v>43055</v>
          </cell>
          <cell r="F7163" t="str">
            <v>Photocopier-B&amp;W Digital-Aficio-MP 2501 SP</v>
          </cell>
          <cell r="G7163">
            <v>235000</v>
          </cell>
          <cell r="H7163">
            <v>-97916.67</v>
          </cell>
          <cell r="I7163">
            <v>137083.32999999999</v>
          </cell>
        </row>
        <row r="7164">
          <cell r="A7164">
            <v>50000608</v>
          </cell>
          <cell r="B7164" t="str">
            <v>0</v>
          </cell>
          <cell r="C7164" t="str">
            <v>CIP1</v>
          </cell>
          <cell r="D7164" t="str">
            <v>M005</v>
          </cell>
          <cell r="E7164">
            <v>43009</v>
          </cell>
          <cell r="F7164" t="str">
            <v>Sound system-Amplifie in Finishing Area</v>
          </cell>
          <cell r="G7164">
            <v>30500</v>
          </cell>
          <cell r="H7164">
            <v>-12962.5</v>
          </cell>
          <cell r="I7164">
            <v>17537.5</v>
          </cell>
        </row>
        <row r="7165">
          <cell r="A7165">
            <v>50000609</v>
          </cell>
          <cell r="B7165" t="str">
            <v>0</v>
          </cell>
          <cell r="C7165" t="str">
            <v>CIP1</v>
          </cell>
          <cell r="D7165" t="str">
            <v>M005</v>
          </cell>
          <cell r="E7165">
            <v>43009</v>
          </cell>
          <cell r="F7165" t="str">
            <v>Sound system-Amplifie in Finishing Area</v>
          </cell>
          <cell r="G7165">
            <v>30500</v>
          </cell>
          <cell r="H7165">
            <v>-12962.5</v>
          </cell>
          <cell r="I7165">
            <v>17537.5</v>
          </cell>
        </row>
        <row r="7166">
          <cell r="A7166">
            <v>50000610</v>
          </cell>
          <cell r="B7166" t="str">
            <v>0</v>
          </cell>
          <cell r="C7166" t="str">
            <v>CIP1</v>
          </cell>
          <cell r="D7166" t="str">
            <v>M005</v>
          </cell>
          <cell r="E7166">
            <v>43100</v>
          </cell>
          <cell r="F7166" t="str">
            <v>RFID Reader with control point</v>
          </cell>
          <cell r="G7166">
            <v>832670</v>
          </cell>
          <cell r="H7166">
            <v>-340006.92</v>
          </cell>
          <cell r="I7166">
            <v>492663.08</v>
          </cell>
        </row>
        <row r="7167">
          <cell r="A7167">
            <v>50000611</v>
          </cell>
          <cell r="B7167" t="str">
            <v>0</v>
          </cell>
          <cell r="C7167" t="str">
            <v>CIP1</v>
          </cell>
          <cell r="D7167" t="str">
            <v>M005</v>
          </cell>
          <cell r="E7167">
            <v>43100</v>
          </cell>
          <cell r="F7167" t="str">
            <v>RFID-ANTENNA-1 PORT</v>
          </cell>
          <cell r="G7167">
            <v>43400</v>
          </cell>
          <cell r="H7167">
            <v>-17721.669999999998</v>
          </cell>
          <cell r="I7167">
            <v>25678.33</v>
          </cell>
        </row>
        <row r="7168">
          <cell r="A7168">
            <v>50000612</v>
          </cell>
          <cell r="B7168" t="str">
            <v>0</v>
          </cell>
          <cell r="C7168" t="str">
            <v>CIP1</v>
          </cell>
          <cell r="D7168" t="str">
            <v>M005</v>
          </cell>
          <cell r="E7168">
            <v>43059</v>
          </cell>
          <cell r="F7168" t="str">
            <v>Server for RFID Project-CIPL Factory</v>
          </cell>
          <cell r="G7168">
            <v>488000</v>
          </cell>
          <cell r="H7168">
            <v>-203333.33</v>
          </cell>
          <cell r="I7168">
            <v>284666.67</v>
          </cell>
        </row>
        <row r="7169">
          <cell r="A7169">
            <v>50000614</v>
          </cell>
          <cell r="B7169" t="str">
            <v>0</v>
          </cell>
          <cell r="C7169" t="str">
            <v>CIP1</v>
          </cell>
          <cell r="D7169" t="str">
            <v>M005</v>
          </cell>
          <cell r="E7169">
            <v>43062</v>
          </cell>
          <cell r="F7169" t="str">
            <v>Split type AC-1.5 Ton-General</v>
          </cell>
          <cell r="G7169">
            <v>82000</v>
          </cell>
          <cell r="H7169">
            <v>-34166.67</v>
          </cell>
          <cell r="I7169">
            <v>47833.33</v>
          </cell>
        </row>
        <row r="7170">
          <cell r="A7170">
            <v>50000615</v>
          </cell>
          <cell r="B7170" t="str">
            <v>0</v>
          </cell>
          <cell r="C7170" t="str">
            <v>CIP1</v>
          </cell>
          <cell r="D7170" t="str">
            <v>M005</v>
          </cell>
          <cell r="E7170">
            <v>43067</v>
          </cell>
          <cell r="F7170" t="str">
            <v>Time attendance device-Survellance Room</v>
          </cell>
          <cell r="G7170">
            <v>26000</v>
          </cell>
          <cell r="H7170">
            <v>-10833.33</v>
          </cell>
          <cell r="I7170">
            <v>15166.67</v>
          </cell>
        </row>
        <row r="7171">
          <cell r="A7171">
            <v>50000621</v>
          </cell>
          <cell r="B7171" t="str">
            <v>0</v>
          </cell>
          <cell r="C7171" t="str">
            <v>CIP1</v>
          </cell>
          <cell r="D7171" t="str">
            <v>M005</v>
          </cell>
          <cell r="E7171">
            <v>43092</v>
          </cell>
          <cell r="F7171" t="str">
            <v>AC for Levis inspection room</v>
          </cell>
          <cell r="G7171">
            <v>178750</v>
          </cell>
          <cell r="H7171">
            <v>-72989.58</v>
          </cell>
          <cell r="I7171">
            <v>105760.42</v>
          </cell>
        </row>
        <row r="7172">
          <cell r="A7172">
            <v>50000622</v>
          </cell>
          <cell r="B7172" t="str">
            <v>0</v>
          </cell>
          <cell r="C7172" t="str">
            <v>CIP1</v>
          </cell>
          <cell r="D7172" t="str">
            <v>M005</v>
          </cell>
          <cell r="E7172">
            <v>43129</v>
          </cell>
          <cell r="F7172" t="str">
            <v>Time attendance device-580</v>
          </cell>
          <cell r="G7172">
            <v>27500</v>
          </cell>
          <cell r="H7172">
            <v>-11000</v>
          </cell>
          <cell r="I7172">
            <v>16500</v>
          </cell>
        </row>
        <row r="7173">
          <cell r="A7173">
            <v>50000623</v>
          </cell>
          <cell r="B7173" t="str">
            <v>0</v>
          </cell>
          <cell r="C7173" t="str">
            <v>CIP1</v>
          </cell>
          <cell r="D7173" t="str">
            <v>M005</v>
          </cell>
          <cell r="E7173">
            <v>43129</v>
          </cell>
          <cell r="F7173" t="str">
            <v>Time attendance device-580</v>
          </cell>
          <cell r="G7173">
            <v>27500</v>
          </cell>
          <cell r="H7173">
            <v>-11000</v>
          </cell>
          <cell r="I7173">
            <v>16500</v>
          </cell>
        </row>
        <row r="7174">
          <cell r="A7174">
            <v>50000624</v>
          </cell>
          <cell r="B7174" t="str">
            <v>0</v>
          </cell>
          <cell r="C7174" t="str">
            <v>CIP1</v>
          </cell>
          <cell r="D7174" t="str">
            <v>M005</v>
          </cell>
          <cell r="E7174">
            <v>43129</v>
          </cell>
          <cell r="F7174" t="str">
            <v>Time attendance device-580</v>
          </cell>
          <cell r="G7174">
            <v>27500</v>
          </cell>
          <cell r="H7174">
            <v>-11000</v>
          </cell>
          <cell r="I7174">
            <v>16500</v>
          </cell>
        </row>
        <row r="7175">
          <cell r="A7175">
            <v>50000625</v>
          </cell>
          <cell r="B7175" t="str">
            <v>0</v>
          </cell>
          <cell r="C7175" t="str">
            <v>CIP1</v>
          </cell>
          <cell r="D7175" t="str">
            <v>M005</v>
          </cell>
          <cell r="E7175">
            <v>43129</v>
          </cell>
          <cell r="F7175" t="str">
            <v>Time attendance device-580</v>
          </cell>
          <cell r="G7175">
            <v>23500</v>
          </cell>
          <cell r="H7175">
            <v>-9400</v>
          </cell>
          <cell r="I7175">
            <v>14100</v>
          </cell>
        </row>
        <row r="7176">
          <cell r="A7176">
            <v>50000626</v>
          </cell>
          <cell r="B7176" t="str">
            <v>0</v>
          </cell>
          <cell r="C7176" t="str">
            <v>CIP1</v>
          </cell>
          <cell r="D7176" t="str">
            <v>M005</v>
          </cell>
          <cell r="E7176">
            <v>43179</v>
          </cell>
          <cell r="F7176" t="str">
            <v>Intrusion Detection System-GFI</v>
          </cell>
          <cell r="G7176">
            <v>326473</v>
          </cell>
          <cell r="H7176">
            <v>-125147.98</v>
          </cell>
          <cell r="I7176">
            <v>201325.02</v>
          </cell>
        </row>
        <row r="7177">
          <cell r="A7177">
            <v>50000629</v>
          </cell>
          <cell r="B7177" t="str">
            <v>0</v>
          </cell>
          <cell r="C7177" t="str">
            <v>CIP1</v>
          </cell>
          <cell r="D7177" t="str">
            <v>M005</v>
          </cell>
          <cell r="E7177">
            <v>43180</v>
          </cell>
          <cell r="F7177" t="str">
            <v>Door lock system-Packing area</v>
          </cell>
          <cell r="G7177">
            <v>173850</v>
          </cell>
          <cell r="H7177">
            <v>-66642.5</v>
          </cell>
          <cell r="I7177">
            <v>107207.5</v>
          </cell>
        </row>
        <row r="7178">
          <cell r="A7178">
            <v>50000630</v>
          </cell>
          <cell r="B7178" t="str">
            <v>0</v>
          </cell>
          <cell r="C7178" t="str">
            <v>CIP1</v>
          </cell>
          <cell r="D7178" t="str">
            <v>M005</v>
          </cell>
          <cell r="E7178">
            <v>43115</v>
          </cell>
          <cell r="F7178" t="str">
            <v>CCTV Set up</v>
          </cell>
          <cell r="G7178">
            <v>1872205</v>
          </cell>
          <cell r="H7178">
            <v>-748882</v>
          </cell>
          <cell r="I7178">
            <v>1123323</v>
          </cell>
        </row>
        <row r="7179">
          <cell r="A7179">
            <v>50000631</v>
          </cell>
          <cell r="B7179" t="str">
            <v>0</v>
          </cell>
          <cell r="C7179" t="str">
            <v>CIP1</v>
          </cell>
          <cell r="D7179" t="str">
            <v>M005</v>
          </cell>
          <cell r="E7179">
            <v>43223</v>
          </cell>
          <cell r="F7179" t="str">
            <v>Projector-CP-ED27X</v>
          </cell>
          <cell r="G7179">
            <v>29000</v>
          </cell>
          <cell r="H7179">
            <v>-10633.33</v>
          </cell>
          <cell r="I7179">
            <v>18366.669999999998</v>
          </cell>
        </row>
        <row r="7180">
          <cell r="A7180">
            <v>50000632</v>
          </cell>
          <cell r="B7180" t="str">
            <v>0</v>
          </cell>
          <cell r="C7180" t="str">
            <v>CIP1</v>
          </cell>
          <cell r="D7180" t="str">
            <v>M005</v>
          </cell>
          <cell r="E7180">
            <v>43241</v>
          </cell>
          <cell r="F7180" t="str">
            <v>Sound System-650 WAT</v>
          </cell>
          <cell r="G7180">
            <v>29500</v>
          </cell>
          <cell r="H7180">
            <v>-10816.67</v>
          </cell>
          <cell r="I7180">
            <v>18683.330000000002</v>
          </cell>
        </row>
        <row r="7181">
          <cell r="A7181">
            <v>50000633</v>
          </cell>
          <cell r="B7181" t="str">
            <v>0</v>
          </cell>
          <cell r="C7181" t="str">
            <v>CIP1</v>
          </cell>
          <cell r="D7181" t="str">
            <v>M005</v>
          </cell>
          <cell r="E7181">
            <v>43241</v>
          </cell>
          <cell r="F7181" t="str">
            <v>Sound System-650 WAT</v>
          </cell>
          <cell r="G7181">
            <v>29500</v>
          </cell>
          <cell r="H7181">
            <v>-10816.67</v>
          </cell>
          <cell r="I7181">
            <v>18683.330000000002</v>
          </cell>
        </row>
        <row r="7182">
          <cell r="A7182">
            <v>50000635</v>
          </cell>
          <cell r="B7182" t="str">
            <v>0</v>
          </cell>
          <cell r="C7182" t="str">
            <v>CIP1</v>
          </cell>
          <cell r="D7182" t="str">
            <v>M005</v>
          </cell>
          <cell r="E7182">
            <v>43300</v>
          </cell>
          <cell r="F7182" t="str">
            <v>Air Conditioner-CST34KB41152-3TON</v>
          </cell>
          <cell r="G7182">
            <v>251000</v>
          </cell>
          <cell r="H7182">
            <v>-87850</v>
          </cell>
          <cell r="I7182">
            <v>163150</v>
          </cell>
        </row>
        <row r="7183">
          <cell r="A7183">
            <v>50000636</v>
          </cell>
          <cell r="B7183" t="str">
            <v>0</v>
          </cell>
          <cell r="C7183" t="str">
            <v>CIP1</v>
          </cell>
          <cell r="D7183" t="str">
            <v>M005</v>
          </cell>
          <cell r="E7183">
            <v>43274</v>
          </cell>
          <cell r="F7183" t="str">
            <v>Attendance Device-ZK Teco 880</v>
          </cell>
          <cell r="G7183">
            <v>90042.44</v>
          </cell>
          <cell r="H7183">
            <v>-32265.200000000001</v>
          </cell>
          <cell r="I7183">
            <v>57777.24</v>
          </cell>
        </row>
        <row r="7184">
          <cell r="A7184">
            <v>50000638</v>
          </cell>
          <cell r="B7184" t="str">
            <v>0</v>
          </cell>
          <cell r="C7184" t="str">
            <v>CIP1</v>
          </cell>
          <cell r="D7184" t="str">
            <v>M005</v>
          </cell>
          <cell r="E7184">
            <v>43274</v>
          </cell>
          <cell r="F7184" t="str">
            <v>Attendance Device-ZK Teco 880</v>
          </cell>
          <cell r="G7184">
            <v>34842.44</v>
          </cell>
          <cell r="H7184">
            <v>-12485.2</v>
          </cell>
          <cell r="I7184">
            <v>22357.24</v>
          </cell>
        </row>
        <row r="7185">
          <cell r="A7185">
            <v>50000639</v>
          </cell>
          <cell r="B7185" t="str">
            <v>0</v>
          </cell>
          <cell r="C7185" t="str">
            <v>CIP1</v>
          </cell>
          <cell r="D7185" t="str">
            <v>M005</v>
          </cell>
          <cell r="E7185">
            <v>43274</v>
          </cell>
          <cell r="F7185" t="str">
            <v>Attendance Device-ZK Teco 880</v>
          </cell>
          <cell r="G7185">
            <v>34842.44</v>
          </cell>
          <cell r="H7185">
            <v>-12485.2</v>
          </cell>
          <cell r="I7185">
            <v>22357.24</v>
          </cell>
        </row>
        <row r="7186">
          <cell r="A7186">
            <v>50000640</v>
          </cell>
          <cell r="B7186" t="str">
            <v>0</v>
          </cell>
          <cell r="C7186" t="str">
            <v>CIP1</v>
          </cell>
          <cell r="D7186" t="str">
            <v>M005</v>
          </cell>
          <cell r="E7186">
            <v>43274</v>
          </cell>
          <cell r="F7186" t="str">
            <v>Attendance Device-ZK Teco 880</v>
          </cell>
          <cell r="G7186">
            <v>34842.44</v>
          </cell>
          <cell r="H7186">
            <v>-12485.2</v>
          </cell>
          <cell r="I7186">
            <v>22357.24</v>
          </cell>
        </row>
        <row r="7187">
          <cell r="A7187">
            <v>50000641</v>
          </cell>
          <cell r="B7187" t="str">
            <v>0</v>
          </cell>
          <cell r="C7187" t="str">
            <v>CIP1</v>
          </cell>
          <cell r="D7187" t="str">
            <v>M005</v>
          </cell>
          <cell r="E7187">
            <v>43274</v>
          </cell>
          <cell r="F7187" t="str">
            <v>Attendance Device-ZK Teco 880</v>
          </cell>
          <cell r="G7187">
            <v>34842.44</v>
          </cell>
          <cell r="H7187">
            <v>-12485.2</v>
          </cell>
          <cell r="I7187">
            <v>22357.24</v>
          </cell>
        </row>
        <row r="7188">
          <cell r="A7188">
            <v>50000642</v>
          </cell>
          <cell r="B7188" t="str">
            <v>0</v>
          </cell>
          <cell r="C7188" t="str">
            <v>CIP1</v>
          </cell>
          <cell r="D7188" t="str">
            <v>M005</v>
          </cell>
          <cell r="E7188">
            <v>43274</v>
          </cell>
          <cell r="F7188" t="str">
            <v>Attendance Device-ZK Teco 880</v>
          </cell>
          <cell r="G7188">
            <v>34842.44</v>
          </cell>
          <cell r="H7188">
            <v>-12485.2</v>
          </cell>
          <cell r="I7188">
            <v>22357.24</v>
          </cell>
        </row>
        <row r="7189">
          <cell r="A7189">
            <v>50000643</v>
          </cell>
          <cell r="B7189" t="str">
            <v>0</v>
          </cell>
          <cell r="C7189" t="str">
            <v>CIP1</v>
          </cell>
          <cell r="D7189" t="str">
            <v>M005</v>
          </cell>
          <cell r="E7189">
            <v>43274</v>
          </cell>
          <cell r="F7189" t="str">
            <v>Attendance Device-ZK Teco 880</v>
          </cell>
          <cell r="G7189">
            <v>34842.44</v>
          </cell>
          <cell r="H7189">
            <v>-12485.2</v>
          </cell>
          <cell r="I7189">
            <v>22357.24</v>
          </cell>
        </row>
        <row r="7190">
          <cell r="A7190">
            <v>50000644</v>
          </cell>
          <cell r="B7190" t="str">
            <v>0</v>
          </cell>
          <cell r="C7190" t="str">
            <v>CIP1</v>
          </cell>
          <cell r="D7190" t="str">
            <v>M005</v>
          </cell>
          <cell r="E7190">
            <v>43274</v>
          </cell>
          <cell r="F7190" t="str">
            <v>Attendance Device-ZK Teco 880</v>
          </cell>
          <cell r="G7190">
            <v>34842.44</v>
          </cell>
          <cell r="H7190">
            <v>-12485.2</v>
          </cell>
          <cell r="I7190">
            <v>22357.24</v>
          </cell>
        </row>
        <row r="7191">
          <cell r="A7191">
            <v>50000645</v>
          </cell>
          <cell r="B7191" t="str">
            <v>0</v>
          </cell>
          <cell r="C7191" t="str">
            <v>CIP1</v>
          </cell>
          <cell r="D7191" t="str">
            <v>M005</v>
          </cell>
          <cell r="E7191">
            <v>43274</v>
          </cell>
          <cell r="F7191" t="str">
            <v>Attendance Device-ZK Teco 880</v>
          </cell>
          <cell r="G7191">
            <v>34842.44</v>
          </cell>
          <cell r="H7191">
            <v>-12485.2</v>
          </cell>
          <cell r="I7191">
            <v>22357.24</v>
          </cell>
        </row>
        <row r="7192">
          <cell r="A7192">
            <v>50000646</v>
          </cell>
          <cell r="B7192" t="str">
            <v>0</v>
          </cell>
          <cell r="C7192" t="str">
            <v>CIP1</v>
          </cell>
          <cell r="D7192" t="str">
            <v>M005</v>
          </cell>
          <cell r="E7192">
            <v>43275</v>
          </cell>
          <cell r="F7192" t="str">
            <v>Printer-Leaser Jet-HP</v>
          </cell>
          <cell r="G7192">
            <v>19000</v>
          </cell>
          <cell r="H7192">
            <v>-6808.33</v>
          </cell>
          <cell r="I7192">
            <v>12191.67</v>
          </cell>
        </row>
        <row r="7193">
          <cell r="A7193">
            <v>50000647</v>
          </cell>
          <cell r="B7193" t="str">
            <v>0</v>
          </cell>
          <cell r="C7193" t="str">
            <v>CIP1</v>
          </cell>
          <cell r="D7193" t="str">
            <v>M005</v>
          </cell>
          <cell r="E7193">
            <v>43275</v>
          </cell>
          <cell r="F7193" t="str">
            <v>Printer-Leaser Jet-HP</v>
          </cell>
          <cell r="G7193">
            <v>19000</v>
          </cell>
          <cell r="H7193">
            <v>-6808.33</v>
          </cell>
          <cell r="I7193">
            <v>12191.67</v>
          </cell>
        </row>
        <row r="7194">
          <cell r="A7194">
            <v>50000650</v>
          </cell>
          <cell r="B7194" t="str">
            <v>0</v>
          </cell>
          <cell r="C7194" t="str">
            <v>CIP1</v>
          </cell>
          <cell r="D7194" t="str">
            <v>M005</v>
          </cell>
          <cell r="E7194">
            <v>43262</v>
          </cell>
          <cell r="F7194" t="str">
            <v>CCTV Camera-DH-IPC-HDW443IEM-AS</v>
          </cell>
          <cell r="G7194">
            <v>19000</v>
          </cell>
          <cell r="H7194">
            <v>-6808.33</v>
          </cell>
          <cell r="I7194">
            <v>12191.67</v>
          </cell>
        </row>
        <row r="7195">
          <cell r="A7195">
            <v>50000651</v>
          </cell>
          <cell r="B7195" t="str">
            <v>0</v>
          </cell>
          <cell r="C7195" t="str">
            <v>CIP1</v>
          </cell>
          <cell r="D7195" t="str">
            <v>M005</v>
          </cell>
          <cell r="E7195">
            <v>43262</v>
          </cell>
          <cell r="F7195" t="str">
            <v>CCTV Camera-DH-IPC-HDW443IEM-AS</v>
          </cell>
          <cell r="G7195">
            <v>19000</v>
          </cell>
          <cell r="H7195">
            <v>-6808.33</v>
          </cell>
          <cell r="I7195">
            <v>12191.67</v>
          </cell>
        </row>
        <row r="7196">
          <cell r="A7196">
            <v>50000652</v>
          </cell>
          <cell r="B7196" t="str">
            <v>0</v>
          </cell>
          <cell r="C7196" t="str">
            <v>CIP1</v>
          </cell>
          <cell r="D7196" t="str">
            <v>M005</v>
          </cell>
          <cell r="E7196">
            <v>43262</v>
          </cell>
          <cell r="F7196" t="str">
            <v>CCTV Camera-DH-IPC-HDW443IEM-AS</v>
          </cell>
          <cell r="G7196">
            <v>19000</v>
          </cell>
          <cell r="H7196">
            <v>-6808.33</v>
          </cell>
          <cell r="I7196">
            <v>12191.67</v>
          </cell>
        </row>
        <row r="7197">
          <cell r="A7197">
            <v>50000653</v>
          </cell>
          <cell r="B7197" t="str">
            <v>0</v>
          </cell>
          <cell r="C7197" t="str">
            <v>CIP1</v>
          </cell>
          <cell r="D7197" t="str">
            <v>M005</v>
          </cell>
          <cell r="E7197">
            <v>43262</v>
          </cell>
          <cell r="F7197" t="str">
            <v>CCTV Camera-DH-IPC-HDW443IEM-AS</v>
          </cell>
          <cell r="G7197">
            <v>19000</v>
          </cell>
          <cell r="H7197">
            <v>-6808.33</v>
          </cell>
          <cell r="I7197">
            <v>12191.67</v>
          </cell>
        </row>
        <row r="7198">
          <cell r="A7198">
            <v>50000654</v>
          </cell>
          <cell r="B7198" t="str">
            <v>0</v>
          </cell>
          <cell r="C7198" t="str">
            <v>CIP1</v>
          </cell>
          <cell r="D7198" t="str">
            <v>M005</v>
          </cell>
          <cell r="E7198">
            <v>43262</v>
          </cell>
          <cell r="F7198" t="str">
            <v>CCTV Camera-DH-IPC-HDW443IEM-AS</v>
          </cell>
          <cell r="G7198">
            <v>19000</v>
          </cell>
          <cell r="H7198">
            <v>-6808.33</v>
          </cell>
          <cell r="I7198">
            <v>12191.67</v>
          </cell>
        </row>
        <row r="7199">
          <cell r="A7199">
            <v>50000655</v>
          </cell>
          <cell r="B7199" t="str">
            <v>0</v>
          </cell>
          <cell r="C7199" t="str">
            <v>CIP1</v>
          </cell>
          <cell r="D7199" t="str">
            <v>M005</v>
          </cell>
          <cell r="E7199">
            <v>43610</v>
          </cell>
          <cell r="F7199" t="str">
            <v>TV-Asus TS10</v>
          </cell>
          <cell r="G7199">
            <v>10500</v>
          </cell>
          <cell r="H7199">
            <v>-2800</v>
          </cell>
          <cell r="I7199">
            <v>7700</v>
          </cell>
        </row>
        <row r="7200">
          <cell r="A7200">
            <v>50000656</v>
          </cell>
          <cell r="B7200" t="str">
            <v>0</v>
          </cell>
          <cell r="C7200" t="str">
            <v>CIP1</v>
          </cell>
          <cell r="D7200" t="str">
            <v>M005</v>
          </cell>
          <cell r="E7200">
            <v>43281</v>
          </cell>
          <cell r="F7200" t="str">
            <v>CCTV Camera-DH-IPC-HDW4431EP</v>
          </cell>
          <cell r="G7200">
            <v>15800.01</v>
          </cell>
          <cell r="H7200">
            <v>-5661.67</v>
          </cell>
          <cell r="I7200">
            <v>10138.34</v>
          </cell>
        </row>
        <row r="7201">
          <cell r="A7201">
            <v>50000657</v>
          </cell>
          <cell r="B7201" t="str">
            <v>0</v>
          </cell>
          <cell r="C7201" t="str">
            <v>CIP1</v>
          </cell>
          <cell r="D7201" t="str">
            <v>M005</v>
          </cell>
          <cell r="E7201">
            <v>43281</v>
          </cell>
          <cell r="F7201" t="str">
            <v>CCTV Camera-DH-IPC-HDW4431EP</v>
          </cell>
          <cell r="G7201">
            <v>15800.01</v>
          </cell>
          <cell r="H7201">
            <v>-5661.67</v>
          </cell>
          <cell r="I7201">
            <v>10138.34</v>
          </cell>
        </row>
        <row r="7202">
          <cell r="A7202">
            <v>50000658</v>
          </cell>
          <cell r="B7202" t="str">
            <v>0</v>
          </cell>
          <cell r="C7202" t="str">
            <v>CIP1</v>
          </cell>
          <cell r="D7202" t="str">
            <v>M005</v>
          </cell>
          <cell r="E7202">
            <v>43281</v>
          </cell>
          <cell r="F7202" t="str">
            <v>CCTV Camera-DH-IPC-HDW4431EP</v>
          </cell>
          <cell r="G7202">
            <v>15800.01</v>
          </cell>
          <cell r="H7202">
            <v>-5661.67</v>
          </cell>
          <cell r="I7202">
            <v>10138.34</v>
          </cell>
        </row>
        <row r="7203">
          <cell r="A7203">
            <v>50000659</v>
          </cell>
          <cell r="B7203" t="str">
            <v>0</v>
          </cell>
          <cell r="C7203" t="str">
            <v>CIP1</v>
          </cell>
          <cell r="D7203" t="str">
            <v>M005</v>
          </cell>
          <cell r="E7203">
            <v>43281</v>
          </cell>
          <cell r="F7203" t="str">
            <v>CCTV Camera-DH-IPC-HDW4431EP</v>
          </cell>
          <cell r="G7203">
            <v>15800.01</v>
          </cell>
          <cell r="H7203">
            <v>-5661.67</v>
          </cell>
          <cell r="I7203">
            <v>10138.34</v>
          </cell>
        </row>
        <row r="7204">
          <cell r="A7204">
            <v>50000660</v>
          </cell>
          <cell r="B7204" t="str">
            <v>0</v>
          </cell>
          <cell r="C7204" t="str">
            <v>CIP1</v>
          </cell>
          <cell r="D7204" t="str">
            <v>M005</v>
          </cell>
          <cell r="E7204">
            <v>43281</v>
          </cell>
          <cell r="F7204" t="str">
            <v>CCTV Camera-DH-IPC-HDW4431EP</v>
          </cell>
          <cell r="G7204">
            <v>15800.01</v>
          </cell>
          <cell r="H7204">
            <v>-5661.67</v>
          </cell>
          <cell r="I7204">
            <v>10138.34</v>
          </cell>
        </row>
        <row r="7205">
          <cell r="A7205">
            <v>50000661</v>
          </cell>
          <cell r="B7205" t="str">
            <v>0</v>
          </cell>
          <cell r="C7205" t="str">
            <v>CIP1</v>
          </cell>
          <cell r="D7205" t="str">
            <v>M005</v>
          </cell>
          <cell r="E7205">
            <v>43281</v>
          </cell>
          <cell r="F7205" t="str">
            <v>CCTV Camera-DH-IPC-HDW4431EP</v>
          </cell>
          <cell r="G7205">
            <v>15800.01</v>
          </cell>
          <cell r="H7205">
            <v>-5661.67</v>
          </cell>
          <cell r="I7205">
            <v>10138.34</v>
          </cell>
        </row>
        <row r="7206">
          <cell r="A7206">
            <v>50000662</v>
          </cell>
          <cell r="B7206" t="str">
            <v>0</v>
          </cell>
          <cell r="C7206" t="str">
            <v>CIP1</v>
          </cell>
          <cell r="D7206" t="str">
            <v>M005</v>
          </cell>
          <cell r="E7206">
            <v>43281</v>
          </cell>
          <cell r="F7206" t="str">
            <v>CCTV Camera-DH-IPC-HDW4431EP</v>
          </cell>
          <cell r="G7206">
            <v>15799.94</v>
          </cell>
          <cell r="H7206">
            <v>-5661.64</v>
          </cell>
          <cell r="I7206">
            <v>10138.299999999999</v>
          </cell>
        </row>
        <row r="7207">
          <cell r="A7207">
            <v>50000663</v>
          </cell>
          <cell r="B7207" t="str">
            <v>0</v>
          </cell>
          <cell r="C7207" t="str">
            <v>CIP1</v>
          </cell>
          <cell r="D7207" t="str">
            <v>M005</v>
          </cell>
          <cell r="E7207">
            <v>43307</v>
          </cell>
          <cell r="F7207" t="str">
            <v>Camera-Sony-DSC WX80-16GB</v>
          </cell>
          <cell r="G7207">
            <v>20000</v>
          </cell>
          <cell r="H7207">
            <v>-7000</v>
          </cell>
          <cell r="I7207">
            <v>13000</v>
          </cell>
        </row>
        <row r="7208">
          <cell r="A7208">
            <v>50000664</v>
          </cell>
          <cell r="B7208" t="str">
            <v>0</v>
          </cell>
          <cell r="C7208" t="str">
            <v>CIP1</v>
          </cell>
          <cell r="D7208" t="str">
            <v>M005</v>
          </cell>
          <cell r="E7208">
            <v>43431</v>
          </cell>
          <cell r="F7208" t="str">
            <v>Power Quality and Energy Analyzer</v>
          </cell>
          <cell r="G7208">
            <v>716900</v>
          </cell>
          <cell r="H7208">
            <v>-227018.33</v>
          </cell>
          <cell r="I7208">
            <v>489881.67</v>
          </cell>
        </row>
        <row r="7209">
          <cell r="A7209">
            <v>50000666</v>
          </cell>
          <cell r="B7209" t="str">
            <v>0</v>
          </cell>
          <cell r="C7209" t="str">
            <v>CIP1</v>
          </cell>
          <cell r="D7209" t="str">
            <v>M005</v>
          </cell>
          <cell r="E7209">
            <v>43323</v>
          </cell>
          <cell r="F7209" t="str">
            <v>Finger Print Attendance Device-880H</v>
          </cell>
          <cell r="G7209">
            <v>31189.439999999999</v>
          </cell>
          <cell r="H7209">
            <v>-10656.38</v>
          </cell>
          <cell r="I7209">
            <v>20533.060000000001</v>
          </cell>
        </row>
        <row r="7210">
          <cell r="A7210">
            <v>50000667</v>
          </cell>
          <cell r="B7210" t="str">
            <v>0</v>
          </cell>
          <cell r="C7210" t="str">
            <v>CIP1</v>
          </cell>
          <cell r="D7210" t="str">
            <v>M005</v>
          </cell>
          <cell r="E7210">
            <v>43323</v>
          </cell>
          <cell r="F7210" t="str">
            <v>Finger Print Attendance Device-880H</v>
          </cell>
          <cell r="G7210">
            <v>31189.439999999999</v>
          </cell>
          <cell r="H7210">
            <v>-10656.38</v>
          </cell>
          <cell r="I7210">
            <v>20533.060000000001</v>
          </cell>
        </row>
        <row r="7211">
          <cell r="A7211">
            <v>50000668</v>
          </cell>
          <cell r="B7211" t="str">
            <v>0</v>
          </cell>
          <cell r="C7211" t="str">
            <v>CIP1</v>
          </cell>
          <cell r="D7211" t="str">
            <v>M005</v>
          </cell>
          <cell r="E7211">
            <v>43323</v>
          </cell>
          <cell r="F7211" t="str">
            <v>Finger Print Attendance Device-880H</v>
          </cell>
          <cell r="G7211">
            <v>31189.439999999999</v>
          </cell>
          <cell r="H7211">
            <v>-10656.38</v>
          </cell>
          <cell r="I7211">
            <v>20533.060000000001</v>
          </cell>
        </row>
        <row r="7212">
          <cell r="A7212">
            <v>50000669</v>
          </cell>
          <cell r="B7212" t="str">
            <v>0</v>
          </cell>
          <cell r="C7212" t="str">
            <v>CIP1</v>
          </cell>
          <cell r="D7212" t="str">
            <v>M005</v>
          </cell>
          <cell r="E7212">
            <v>43323</v>
          </cell>
          <cell r="F7212" t="str">
            <v>Finger Print Attendance Device-880H</v>
          </cell>
          <cell r="G7212">
            <v>31189.439999999999</v>
          </cell>
          <cell r="H7212">
            <v>-10656.38</v>
          </cell>
          <cell r="I7212">
            <v>20533.060000000001</v>
          </cell>
        </row>
        <row r="7213">
          <cell r="A7213">
            <v>50000670</v>
          </cell>
          <cell r="B7213" t="str">
            <v>0</v>
          </cell>
          <cell r="C7213" t="str">
            <v>CIP1</v>
          </cell>
          <cell r="D7213" t="str">
            <v>M005</v>
          </cell>
          <cell r="E7213">
            <v>43323</v>
          </cell>
          <cell r="F7213" t="str">
            <v>Finger Print Attendance Device-880H</v>
          </cell>
          <cell r="G7213">
            <v>31189.439999999999</v>
          </cell>
          <cell r="H7213">
            <v>-10656.38</v>
          </cell>
          <cell r="I7213">
            <v>20533.060000000001</v>
          </cell>
        </row>
        <row r="7214">
          <cell r="A7214">
            <v>50000671</v>
          </cell>
          <cell r="B7214" t="str">
            <v>0</v>
          </cell>
          <cell r="C7214" t="str">
            <v>CIP1</v>
          </cell>
          <cell r="D7214" t="str">
            <v>M005</v>
          </cell>
          <cell r="E7214">
            <v>43323</v>
          </cell>
          <cell r="F7214" t="str">
            <v>Finger Print Attendance Device-880H</v>
          </cell>
          <cell r="G7214">
            <v>31189.439999999999</v>
          </cell>
          <cell r="H7214">
            <v>-10656.38</v>
          </cell>
          <cell r="I7214">
            <v>20533.060000000001</v>
          </cell>
        </row>
        <row r="7215">
          <cell r="A7215">
            <v>50000672</v>
          </cell>
          <cell r="B7215" t="str">
            <v>0</v>
          </cell>
          <cell r="C7215" t="str">
            <v>CIP1</v>
          </cell>
          <cell r="D7215" t="str">
            <v>M005</v>
          </cell>
          <cell r="E7215">
            <v>43323</v>
          </cell>
          <cell r="F7215" t="str">
            <v>Finger Print Attendance Device-880H</v>
          </cell>
          <cell r="G7215">
            <v>31189.439999999999</v>
          </cell>
          <cell r="H7215">
            <v>-10656.38</v>
          </cell>
          <cell r="I7215">
            <v>20533.060000000001</v>
          </cell>
        </row>
        <row r="7216">
          <cell r="A7216">
            <v>50000673</v>
          </cell>
          <cell r="B7216" t="str">
            <v>0</v>
          </cell>
          <cell r="C7216" t="str">
            <v>CIP1</v>
          </cell>
          <cell r="D7216" t="str">
            <v>M005</v>
          </cell>
          <cell r="E7216">
            <v>43323</v>
          </cell>
          <cell r="F7216" t="str">
            <v>Finger Print Attendance Device-880H</v>
          </cell>
          <cell r="G7216">
            <v>31189.439999999999</v>
          </cell>
          <cell r="H7216">
            <v>-10656.38</v>
          </cell>
          <cell r="I7216">
            <v>20533.060000000001</v>
          </cell>
        </row>
        <row r="7217">
          <cell r="A7217">
            <v>50000674</v>
          </cell>
          <cell r="B7217" t="str">
            <v>0</v>
          </cell>
          <cell r="C7217" t="str">
            <v>CIP1</v>
          </cell>
          <cell r="D7217" t="str">
            <v>M005</v>
          </cell>
          <cell r="E7217">
            <v>43323</v>
          </cell>
          <cell r="F7217" t="str">
            <v>Finger Print Attendance Device-880H</v>
          </cell>
          <cell r="G7217">
            <v>31189.439999999999</v>
          </cell>
          <cell r="H7217">
            <v>-10656.38</v>
          </cell>
          <cell r="I7217">
            <v>20533.060000000001</v>
          </cell>
        </row>
        <row r="7218">
          <cell r="A7218">
            <v>50000675</v>
          </cell>
          <cell r="B7218" t="str">
            <v>0</v>
          </cell>
          <cell r="C7218" t="str">
            <v>CIP1</v>
          </cell>
          <cell r="D7218" t="str">
            <v>M005</v>
          </cell>
          <cell r="E7218">
            <v>43323</v>
          </cell>
          <cell r="F7218" t="str">
            <v>Finger Print Attendance Device-880H</v>
          </cell>
          <cell r="G7218">
            <v>31189.439999999999</v>
          </cell>
          <cell r="H7218">
            <v>-10656.38</v>
          </cell>
          <cell r="I7218">
            <v>20533.060000000001</v>
          </cell>
        </row>
        <row r="7219">
          <cell r="A7219">
            <v>50000676</v>
          </cell>
          <cell r="B7219" t="str">
            <v>0</v>
          </cell>
          <cell r="C7219" t="str">
            <v>CIP1</v>
          </cell>
          <cell r="D7219" t="str">
            <v>M005</v>
          </cell>
          <cell r="E7219">
            <v>43323</v>
          </cell>
          <cell r="F7219" t="str">
            <v>Finger Print Attendance Device-880H</v>
          </cell>
          <cell r="G7219">
            <v>31189.439999999999</v>
          </cell>
          <cell r="H7219">
            <v>-10656.38</v>
          </cell>
          <cell r="I7219">
            <v>20533.060000000001</v>
          </cell>
        </row>
        <row r="7220">
          <cell r="A7220">
            <v>50000677</v>
          </cell>
          <cell r="B7220" t="str">
            <v>0</v>
          </cell>
          <cell r="C7220" t="str">
            <v>CIP1</v>
          </cell>
          <cell r="D7220" t="str">
            <v>M005</v>
          </cell>
          <cell r="E7220">
            <v>43323</v>
          </cell>
          <cell r="F7220" t="str">
            <v>Finger Print Attendance Device-880H</v>
          </cell>
          <cell r="G7220">
            <v>31189.439999999999</v>
          </cell>
          <cell r="H7220">
            <v>-10656.38</v>
          </cell>
          <cell r="I7220">
            <v>20533.060000000001</v>
          </cell>
        </row>
        <row r="7221">
          <cell r="A7221">
            <v>50000678</v>
          </cell>
          <cell r="B7221" t="str">
            <v>0</v>
          </cell>
          <cell r="C7221" t="str">
            <v>CIP1</v>
          </cell>
          <cell r="D7221" t="str">
            <v>M005</v>
          </cell>
          <cell r="E7221">
            <v>43323</v>
          </cell>
          <cell r="F7221" t="str">
            <v>Finger Print Attendance Device-880H</v>
          </cell>
          <cell r="G7221">
            <v>31189.439999999999</v>
          </cell>
          <cell r="H7221">
            <v>-10656.38</v>
          </cell>
          <cell r="I7221">
            <v>20533.060000000001</v>
          </cell>
        </row>
        <row r="7222">
          <cell r="A7222">
            <v>50000679</v>
          </cell>
          <cell r="B7222" t="str">
            <v>0</v>
          </cell>
          <cell r="C7222" t="str">
            <v>CIP1</v>
          </cell>
          <cell r="D7222" t="str">
            <v>M005</v>
          </cell>
          <cell r="E7222">
            <v>43323</v>
          </cell>
          <cell r="F7222" t="str">
            <v>Finger Print Attendance Device-880H</v>
          </cell>
          <cell r="G7222">
            <v>31189.439999999999</v>
          </cell>
          <cell r="H7222">
            <v>-10656.38</v>
          </cell>
          <cell r="I7222">
            <v>20533.060000000001</v>
          </cell>
        </row>
        <row r="7223">
          <cell r="A7223">
            <v>50000680</v>
          </cell>
          <cell r="B7223" t="str">
            <v>0</v>
          </cell>
          <cell r="C7223" t="str">
            <v>CIP1</v>
          </cell>
          <cell r="D7223" t="str">
            <v>M005</v>
          </cell>
          <cell r="E7223">
            <v>43323</v>
          </cell>
          <cell r="F7223" t="str">
            <v>Finger Print Attendance Device-880H</v>
          </cell>
          <cell r="G7223">
            <v>31189.439999999999</v>
          </cell>
          <cell r="H7223">
            <v>-10656.38</v>
          </cell>
          <cell r="I7223">
            <v>20533.060000000001</v>
          </cell>
        </row>
        <row r="7224">
          <cell r="A7224">
            <v>50000681</v>
          </cell>
          <cell r="B7224" t="str">
            <v>0</v>
          </cell>
          <cell r="C7224" t="str">
            <v>CIP1</v>
          </cell>
          <cell r="D7224" t="str">
            <v>M005</v>
          </cell>
          <cell r="E7224">
            <v>43323</v>
          </cell>
          <cell r="F7224" t="str">
            <v>Finger Print Attendance Device-880H</v>
          </cell>
          <cell r="G7224">
            <v>31189.439999999999</v>
          </cell>
          <cell r="H7224">
            <v>-10656.38</v>
          </cell>
          <cell r="I7224">
            <v>20533.060000000001</v>
          </cell>
        </row>
        <row r="7225">
          <cell r="A7225">
            <v>50000682</v>
          </cell>
          <cell r="B7225" t="str">
            <v>0</v>
          </cell>
          <cell r="C7225" t="str">
            <v>CIP1</v>
          </cell>
          <cell r="D7225" t="str">
            <v>M005</v>
          </cell>
          <cell r="E7225">
            <v>43323</v>
          </cell>
          <cell r="F7225" t="str">
            <v>Finger Print Attendance Device-880H</v>
          </cell>
          <cell r="G7225">
            <v>31189.439999999999</v>
          </cell>
          <cell r="H7225">
            <v>-10656.38</v>
          </cell>
          <cell r="I7225">
            <v>20533.060000000001</v>
          </cell>
        </row>
        <row r="7226">
          <cell r="A7226">
            <v>50000683</v>
          </cell>
          <cell r="B7226" t="str">
            <v>0</v>
          </cell>
          <cell r="C7226" t="str">
            <v>CIP1</v>
          </cell>
          <cell r="D7226" t="str">
            <v>M005</v>
          </cell>
          <cell r="E7226">
            <v>43323</v>
          </cell>
          <cell r="F7226" t="str">
            <v>Finger Print Attendance Device-880H</v>
          </cell>
          <cell r="G7226">
            <v>31189.439999999999</v>
          </cell>
          <cell r="H7226">
            <v>-10656.38</v>
          </cell>
          <cell r="I7226">
            <v>20533.060000000001</v>
          </cell>
        </row>
        <row r="7227">
          <cell r="A7227">
            <v>50000684</v>
          </cell>
          <cell r="B7227" t="str">
            <v>0</v>
          </cell>
          <cell r="C7227" t="str">
            <v>CIP1</v>
          </cell>
          <cell r="D7227" t="str">
            <v>M005</v>
          </cell>
          <cell r="E7227">
            <v>43323</v>
          </cell>
          <cell r="F7227" t="str">
            <v>Finger Print Attendance Device-880H</v>
          </cell>
          <cell r="G7227">
            <v>31189.439999999999</v>
          </cell>
          <cell r="H7227">
            <v>-10656.38</v>
          </cell>
          <cell r="I7227">
            <v>20533.060000000001</v>
          </cell>
        </row>
        <row r="7228">
          <cell r="A7228">
            <v>50000685</v>
          </cell>
          <cell r="B7228" t="str">
            <v>0</v>
          </cell>
          <cell r="C7228" t="str">
            <v>CIP1</v>
          </cell>
          <cell r="D7228" t="str">
            <v>M005</v>
          </cell>
          <cell r="E7228">
            <v>43323</v>
          </cell>
          <cell r="F7228" t="str">
            <v>Finger Print Attendance Device-880H</v>
          </cell>
          <cell r="G7228">
            <v>31189.439999999999</v>
          </cell>
          <cell r="H7228">
            <v>-10656.38</v>
          </cell>
          <cell r="I7228">
            <v>20533.060000000001</v>
          </cell>
        </row>
        <row r="7229">
          <cell r="A7229">
            <v>50000686</v>
          </cell>
          <cell r="B7229" t="str">
            <v>0</v>
          </cell>
          <cell r="C7229" t="str">
            <v>CIP1</v>
          </cell>
          <cell r="D7229" t="str">
            <v>M005</v>
          </cell>
          <cell r="E7229">
            <v>43323</v>
          </cell>
          <cell r="F7229" t="str">
            <v>Finger Print Attendance Device-880H</v>
          </cell>
          <cell r="G7229">
            <v>31189.439999999999</v>
          </cell>
          <cell r="H7229">
            <v>-10656.38</v>
          </cell>
          <cell r="I7229">
            <v>20533.060000000001</v>
          </cell>
        </row>
        <row r="7230">
          <cell r="A7230">
            <v>50000687</v>
          </cell>
          <cell r="B7230" t="str">
            <v>0</v>
          </cell>
          <cell r="C7230" t="str">
            <v>CIP1</v>
          </cell>
          <cell r="D7230" t="str">
            <v>M005</v>
          </cell>
          <cell r="E7230">
            <v>43323</v>
          </cell>
          <cell r="F7230" t="str">
            <v>Finger Print Attendance Device-880H</v>
          </cell>
          <cell r="G7230">
            <v>31189.439999999999</v>
          </cell>
          <cell r="H7230">
            <v>-10656.38</v>
          </cell>
          <cell r="I7230">
            <v>20533.060000000001</v>
          </cell>
        </row>
        <row r="7231">
          <cell r="A7231">
            <v>50000688</v>
          </cell>
          <cell r="B7231" t="str">
            <v>0</v>
          </cell>
          <cell r="C7231" t="str">
            <v>CIP1</v>
          </cell>
          <cell r="D7231" t="str">
            <v>M005</v>
          </cell>
          <cell r="E7231">
            <v>43323</v>
          </cell>
          <cell r="F7231" t="str">
            <v>Finger Print Attendance Device-880H</v>
          </cell>
          <cell r="G7231">
            <v>31189.439999999999</v>
          </cell>
          <cell r="H7231">
            <v>-10656.38</v>
          </cell>
          <cell r="I7231">
            <v>20533.060000000001</v>
          </cell>
        </row>
        <row r="7232">
          <cell r="A7232">
            <v>50000689</v>
          </cell>
          <cell r="B7232" t="str">
            <v>0</v>
          </cell>
          <cell r="C7232" t="str">
            <v>CIP1</v>
          </cell>
          <cell r="D7232" t="str">
            <v>M005</v>
          </cell>
          <cell r="E7232">
            <v>43323</v>
          </cell>
          <cell r="F7232" t="str">
            <v>Finger Print Attendance Device-880H</v>
          </cell>
          <cell r="G7232">
            <v>31189.439999999999</v>
          </cell>
          <cell r="H7232">
            <v>-10656.38</v>
          </cell>
          <cell r="I7232">
            <v>20533.060000000001</v>
          </cell>
        </row>
        <row r="7233">
          <cell r="A7233">
            <v>50000690</v>
          </cell>
          <cell r="B7233" t="str">
            <v>0</v>
          </cell>
          <cell r="C7233" t="str">
            <v>CIP1</v>
          </cell>
          <cell r="D7233" t="str">
            <v>M005</v>
          </cell>
          <cell r="E7233">
            <v>43323</v>
          </cell>
          <cell r="F7233" t="str">
            <v>Finger Print Attendance Device-880H</v>
          </cell>
          <cell r="G7233">
            <v>31189.439999999999</v>
          </cell>
          <cell r="H7233">
            <v>-10656.38</v>
          </cell>
          <cell r="I7233">
            <v>20533.060000000001</v>
          </cell>
        </row>
        <row r="7234">
          <cell r="A7234">
            <v>50000691</v>
          </cell>
          <cell r="B7234" t="str">
            <v>0</v>
          </cell>
          <cell r="C7234" t="str">
            <v>CIP1</v>
          </cell>
          <cell r="D7234" t="str">
            <v>M005</v>
          </cell>
          <cell r="E7234">
            <v>43323</v>
          </cell>
          <cell r="F7234" t="str">
            <v>Finger Print Attendance Device-880H</v>
          </cell>
          <cell r="G7234">
            <v>31189.439999999999</v>
          </cell>
          <cell r="H7234">
            <v>-10656.38</v>
          </cell>
          <cell r="I7234">
            <v>20533.060000000001</v>
          </cell>
        </row>
        <row r="7235">
          <cell r="A7235">
            <v>50000692</v>
          </cell>
          <cell r="B7235" t="str">
            <v>0</v>
          </cell>
          <cell r="C7235" t="str">
            <v>CIP1</v>
          </cell>
          <cell r="D7235" t="str">
            <v>M005</v>
          </cell>
          <cell r="E7235">
            <v>43323</v>
          </cell>
          <cell r="F7235" t="str">
            <v>Finger Print Attendance Device-880H</v>
          </cell>
          <cell r="G7235">
            <v>31189.439999999999</v>
          </cell>
          <cell r="H7235">
            <v>-10656.38</v>
          </cell>
          <cell r="I7235">
            <v>20533.060000000001</v>
          </cell>
        </row>
        <row r="7236">
          <cell r="A7236">
            <v>50000693</v>
          </cell>
          <cell r="B7236" t="str">
            <v>0</v>
          </cell>
          <cell r="C7236" t="str">
            <v>CIP1</v>
          </cell>
          <cell r="D7236" t="str">
            <v>M005</v>
          </cell>
          <cell r="E7236">
            <v>43323</v>
          </cell>
          <cell r="F7236" t="str">
            <v>Finger Print Attendance Device-880H</v>
          </cell>
          <cell r="G7236">
            <v>31189.439999999999</v>
          </cell>
          <cell r="H7236">
            <v>-10656.38</v>
          </cell>
          <cell r="I7236">
            <v>20533.060000000001</v>
          </cell>
        </row>
        <row r="7237">
          <cell r="A7237">
            <v>50000694</v>
          </cell>
          <cell r="B7237" t="str">
            <v>0</v>
          </cell>
          <cell r="C7237" t="str">
            <v>CIP1</v>
          </cell>
          <cell r="D7237" t="str">
            <v>M005</v>
          </cell>
          <cell r="E7237">
            <v>43323</v>
          </cell>
          <cell r="F7237" t="str">
            <v>Finger Print Attendance Device-880H</v>
          </cell>
          <cell r="G7237">
            <v>31189.439999999999</v>
          </cell>
          <cell r="H7237">
            <v>-10656.38</v>
          </cell>
          <cell r="I7237">
            <v>20533.060000000001</v>
          </cell>
        </row>
        <row r="7238">
          <cell r="A7238">
            <v>50000695</v>
          </cell>
          <cell r="B7238" t="str">
            <v>0</v>
          </cell>
          <cell r="C7238" t="str">
            <v>CIP1</v>
          </cell>
          <cell r="D7238" t="str">
            <v>M005</v>
          </cell>
          <cell r="E7238">
            <v>43323</v>
          </cell>
          <cell r="F7238" t="str">
            <v>Finger Print Attendance Device-880H</v>
          </cell>
          <cell r="G7238">
            <v>31189.439999999999</v>
          </cell>
          <cell r="H7238">
            <v>-10656.38</v>
          </cell>
          <cell r="I7238">
            <v>20533.060000000001</v>
          </cell>
        </row>
        <row r="7239">
          <cell r="A7239">
            <v>50000696</v>
          </cell>
          <cell r="B7239" t="str">
            <v>0</v>
          </cell>
          <cell r="C7239" t="str">
            <v>CIP1</v>
          </cell>
          <cell r="D7239" t="str">
            <v>M005</v>
          </cell>
          <cell r="E7239">
            <v>43323</v>
          </cell>
          <cell r="F7239" t="str">
            <v>Finger Print Attendance Device-880H</v>
          </cell>
          <cell r="G7239">
            <v>31189.439999999999</v>
          </cell>
          <cell r="H7239">
            <v>-10656.38</v>
          </cell>
          <cell r="I7239">
            <v>20533.060000000001</v>
          </cell>
        </row>
        <row r="7240">
          <cell r="A7240">
            <v>50000697</v>
          </cell>
          <cell r="B7240" t="str">
            <v>0</v>
          </cell>
          <cell r="C7240" t="str">
            <v>CIP1</v>
          </cell>
          <cell r="D7240" t="str">
            <v>M005</v>
          </cell>
          <cell r="E7240">
            <v>43323</v>
          </cell>
          <cell r="F7240" t="str">
            <v>Finger Print Attendance Device-880H</v>
          </cell>
          <cell r="G7240">
            <v>31189.439999999999</v>
          </cell>
          <cell r="H7240">
            <v>-10656.38</v>
          </cell>
          <cell r="I7240">
            <v>20533.060000000001</v>
          </cell>
        </row>
        <row r="7241">
          <cell r="A7241">
            <v>50000698</v>
          </cell>
          <cell r="B7241" t="str">
            <v>0</v>
          </cell>
          <cell r="C7241" t="str">
            <v>CIP1</v>
          </cell>
          <cell r="D7241" t="str">
            <v>M005</v>
          </cell>
          <cell r="E7241">
            <v>43323</v>
          </cell>
          <cell r="F7241" t="str">
            <v>Finger Print Attendance Device-880H</v>
          </cell>
          <cell r="G7241">
            <v>31189.439999999999</v>
          </cell>
          <cell r="H7241">
            <v>-10656.38</v>
          </cell>
          <cell r="I7241">
            <v>20533.060000000001</v>
          </cell>
        </row>
        <row r="7242">
          <cell r="A7242">
            <v>50000699</v>
          </cell>
          <cell r="B7242" t="str">
            <v>0</v>
          </cell>
          <cell r="C7242" t="str">
            <v>CIP1</v>
          </cell>
          <cell r="D7242" t="str">
            <v>M005</v>
          </cell>
          <cell r="E7242">
            <v>43323</v>
          </cell>
          <cell r="F7242" t="str">
            <v>Finger Print Attendance Device-880H</v>
          </cell>
          <cell r="G7242">
            <v>31189.439999999999</v>
          </cell>
          <cell r="H7242">
            <v>-10656.38</v>
          </cell>
          <cell r="I7242">
            <v>20533.060000000001</v>
          </cell>
        </row>
        <row r="7243">
          <cell r="A7243">
            <v>50000700</v>
          </cell>
          <cell r="B7243" t="str">
            <v>0</v>
          </cell>
          <cell r="C7243" t="str">
            <v>CIP1</v>
          </cell>
          <cell r="D7243" t="str">
            <v>M005</v>
          </cell>
          <cell r="E7243">
            <v>43323</v>
          </cell>
          <cell r="F7243" t="str">
            <v>Finger Print Attendance Device-880H</v>
          </cell>
          <cell r="G7243">
            <v>31189.439999999999</v>
          </cell>
          <cell r="H7243">
            <v>-10656.38</v>
          </cell>
          <cell r="I7243">
            <v>20533.060000000001</v>
          </cell>
        </row>
        <row r="7244">
          <cell r="A7244">
            <v>50000701</v>
          </cell>
          <cell r="B7244" t="str">
            <v>0</v>
          </cell>
          <cell r="C7244" t="str">
            <v>CIP1</v>
          </cell>
          <cell r="D7244" t="str">
            <v>M005</v>
          </cell>
          <cell r="E7244">
            <v>43323</v>
          </cell>
          <cell r="F7244" t="str">
            <v>Finger Print Attendance Device-880H</v>
          </cell>
          <cell r="G7244">
            <v>31189.439999999999</v>
          </cell>
          <cell r="H7244">
            <v>-10656.38</v>
          </cell>
          <cell r="I7244">
            <v>20533.060000000001</v>
          </cell>
        </row>
        <row r="7245">
          <cell r="A7245">
            <v>50000702</v>
          </cell>
          <cell r="B7245" t="str">
            <v>0</v>
          </cell>
          <cell r="C7245" t="str">
            <v>CIP1</v>
          </cell>
          <cell r="D7245" t="str">
            <v>M005</v>
          </cell>
          <cell r="E7245">
            <v>43323</v>
          </cell>
          <cell r="F7245" t="str">
            <v>Finger Print Attendance Device-880H</v>
          </cell>
          <cell r="G7245">
            <v>31189.439999999999</v>
          </cell>
          <cell r="H7245">
            <v>-10656.38</v>
          </cell>
          <cell r="I7245">
            <v>20533.060000000001</v>
          </cell>
        </row>
        <row r="7246">
          <cell r="A7246">
            <v>50000703</v>
          </cell>
          <cell r="B7246" t="str">
            <v>0</v>
          </cell>
          <cell r="C7246" t="str">
            <v>CIP1</v>
          </cell>
          <cell r="D7246" t="str">
            <v>M005</v>
          </cell>
          <cell r="E7246">
            <v>43323</v>
          </cell>
          <cell r="F7246" t="str">
            <v>Finger Print Attendance Device-880H</v>
          </cell>
          <cell r="G7246">
            <v>31189.439999999999</v>
          </cell>
          <cell r="H7246">
            <v>-10656.38</v>
          </cell>
          <cell r="I7246">
            <v>20533.060000000001</v>
          </cell>
        </row>
        <row r="7247">
          <cell r="A7247">
            <v>50000704</v>
          </cell>
          <cell r="B7247" t="str">
            <v>0</v>
          </cell>
          <cell r="C7247" t="str">
            <v>CIP1</v>
          </cell>
          <cell r="D7247" t="str">
            <v>M005</v>
          </cell>
          <cell r="E7247">
            <v>43323</v>
          </cell>
          <cell r="F7247" t="str">
            <v>Finger Print Attendance Device-880H</v>
          </cell>
          <cell r="G7247">
            <v>31189.439999999999</v>
          </cell>
          <cell r="H7247">
            <v>-10656.38</v>
          </cell>
          <cell r="I7247">
            <v>20533.060000000001</v>
          </cell>
        </row>
        <row r="7248">
          <cell r="A7248">
            <v>50000705</v>
          </cell>
          <cell r="B7248" t="str">
            <v>0</v>
          </cell>
          <cell r="C7248" t="str">
            <v>CIP1</v>
          </cell>
          <cell r="D7248" t="str">
            <v>M005</v>
          </cell>
          <cell r="E7248">
            <v>43323</v>
          </cell>
          <cell r="F7248" t="str">
            <v>Finger Print Attendance Device-880H</v>
          </cell>
          <cell r="G7248">
            <v>31189.439999999999</v>
          </cell>
          <cell r="H7248">
            <v>-10656.38</v>
          </cell>
          <cell r="I7248">
            <v>20533.060000000001</v>
          </cell>
        </row>
        <row r="7249">
          <cell r="A7249">
            <v>50000706</v>
          </cell>
          <cell r="B7249" t="str">
            <v>0</v>
          </cell>
          <cell r="C7249" t="str">
            <v>CIP1</v>
          </cell>
          <cell r="D7249" t="str">
            <v>M005</v>
          </cell>
          <cell r="E7249">
            <v>43323</v>
          </cell>
          <cell r="F7249" t="str">
            <v>Finger Print Attendance Device-880H</v>
          </cell>
          <cell r="G7249">
            <v>31189.439999999999</v>
          </cell>
          <cell r="H7249">
            <v>-10656.38</v>
          </cell>
          <cell r="I7249">
            <v>20533.060000000001</v>
          </cell>
        </row>
        <row r="7250">
          <cell r="A7250">
            <v>50000707</v>
          </cell>
          <cell r="B7250" t="str">
            <v>0</v>
          </cell>
          <cell r="C7250" t="str">
            <v>CIP1</v>
          </cell>
          <cell r="D7250" t="str">
            <v>M005</v>
          </cell>
          <cell r="E7250">
            <v>43323</v>
          </cell>
          <cell r="F7250" t="str">
            <v>Finger Print Attendance Device-880H</v>
          </cell>
          <cell r="G7250">
            <v>31189.439999999999</v>
          </cell>
          <cell r="H7250">
            <v>-10656.38</v>
          </cell>
          <cell r="I7250">
            <v>20533.060000000001</v>
          </cell>
        </row>
        <row r="7251">
          <cell r="A7251">
            <v>50000708</v>
          </cell>
          <cell r="B7251" t="str">
            <v>0</v>
          </cell>
          <cell r="C7251" t="str">
            <v>CIP1</v>
          </cell>
          <cell r="D7251" t="str">
            <v>M005</v>
          </cell>
          <cell r="E7251">
            <v>43323</v>
          </cell>
          <cell r="F7251" t="str">
            <v>Finger Print Attendance Device-880H</v>
          </cell>
          <cell r="G7251">
            <v>31189.439999999999</v>
          </cell>
          <cell r="H7251">
            <v>-10656.38</v>
          </cell>
          <cell r="I7251">
            <v>20533.060000000001</v>
          </cell>
        </row>
        <row r="7252">
          <cell r="A7252">
            <v>50000709</v>
          </cell>
          <cell r="B7252" t="str">
            <v>0</v>
          </cell>
          <cell r="C7252" t="str">
            <v>CIP1</v>
          </cell>
          <cell r="D7252" t="str">
            <v>M005</v>
          </cell>
          <cell r="E7252">
            <v>43323</v>
          </cell>
          <cell r="F7252" t="str">
            <v>Finger Print Attendance Device-880H</v>
          </cell>
          <cell r="G7252">
            <v>31189.439999999999</v>
          </cell>
          <cell r="H7252">
            <v>-10656.38</v>
          </cell>
          <cell r="I7252">
            <v>20533.060000000001</v>
          </cell>
        </row>
        <row r="7253">
          <cell r="A7253">
            <v>50000710</v>
          </cell>
          <cell r="B7253" t="str">
            <v>0</v>
          </cell>
          <cell r="C7253" t="str">
            <v>CIP1</v>
          </cell>
          <cell r="D7253" t="str">
            <v>M005</v>
          </cell>
          <cell r="E7253">
            <v>43323</v>
          </cell>
          <cell r="F7253" t="str">
            <v>Finger Print Attendance Device-880H</v>
          </cell>
          <cell r="G7253">
            <v>31189.439999999999</v>
          </cell>
          <cell r="H7253">
            <v>-10656.38</v>
          </cell>
          <cell r="I7253">
            <v>20533.060000000001</v>
          </cell>
        </row>
        <row r="7254">
          <cell r="A7254">
            <v>50000711</v>
          </cell>
          <cell r="B7254" t="str">
            <v>0</v>
          </cell>
          <cell r="C7254" t="str">
            <v>CIP1</v>
          </cell>
          <cell r="D7254" t="str">
            <v>M005</v>
          </cell>
          <cell r="E7254">
            <v>43323</v>
          </cell>
          <cell r="F7254" t="str">
            <v>Finger Print Attendance Device-880H</v>
          </cell>
          <cell r="G7254">
            <v>31189.439999999999</v>
          </cell>
          <cell r="H7254">
            <v>-10656.38</v>
          </cell>
          <cell r="I7254">
            <v>20533.060000000001</v>
          </cell>
        </row>
        <row r="7255">
          <cell r="A7255">
            <v>50000712</v>
          </cell>
          <cell r="B7255" t="str">
            <v>0</v>
          </cell>
          <cell r="C7255" t="str">
            <v>CIP1</v>
          </cell>
          <cell r="D7255" t="str">
            <v>M005</v>
          </cell>
          <cell r="E7255">
            <v>43323</v>
          </cell>
          <cell r="F7255" t="str">
            <v>Finger Print Attendance Device-880H</v>
          </cell>
          <cell r="G7255">
            <v>31189.439999999999</v>
          </cell>
          <cell r="H7255">
            <v>-10656.38</v>
          </cell>
          <cell r="I7255">
            <v>20533.060000000001</v>
          </cell>
        </row>
        <row r="7256">
          <cell r="A7256">
            <v>50000713</v>
          </cell>
          <cell r="B7256" t="str">
            <v>0</v>
          </cell>
          <cell r="C7256" t="str">
            <v>CIP1</v>
          </cell>
          <cell r="D7256" t="str">
            <v>M005</v>
          </cell>
          <cell r="E7256">
            <v>43323</v>
          </cell>
          <cell r="F7256" t="str">
            <v>Finger Print Attendance Device-880H</v>
          </cell>
          <cell r="G7256">
            <v>31189.439999999999</v>
          </cell>
          <cell r="H7256">
            <v>-10656.38</v>
          </cell>
          <cell r="I7256">
            <v>20533.060000000001</v>
          </cell>
        </row>
        <row r="7257">
          <cell r="A7257">
            <v>50000714</v>
          </cell>
          <cell r="B7257" t="str">
            <v>0</v>
          </cell>
          <cell r="C7257" t="str">
            <v>CIP1</v>
          </cell>
          <cell r="D7257" t="str">
            <v>M005</v>
          </cell>
          <cell r="E7257">
            <v>43323</v>
          </cell>
          <cell r="F7257" t="str">
            <v>Finger Print Attendance Device-880H</v>
          </cell>
          <cell r="G7257">
            <v>31189.439999999999</v>
          </cell>
          <cell r="H7257">
            <v>-10656.38</v>
          </cell>
          <cell r="I7257">
            <v>20533.060000000001</v>
          </cell>
        </row>
        <row r="7258">
          <cell r="A7258">
            <v>50000715</v>
          </cell>
          <cell r="B7258" t="str">
            <v>0</v>
          </cell>
          <cell r="C7258" t="str">
            <v>CIP1</v>
          </cell>
          <cell r="D7258" t="str">
            <v>M005</v>
          </cell>
          <cell r="E7258">
            <v>43323</v>
          </cell>
          <cell r="F7258" t="str">
            <v>Finger Print Attendance Device-880H</v>
          </cell>
          <cell r="G7258">
            <v>31189.439999999999</v>
          </cell>
          <cell r="H7258">
            <v>-10656.38</v>
          </cell>
          <cell r="I7258">
            <v>20533.060000000001</v>
          </cell>
        </row>
        <row r="7259">
          <cell r="A7259">
            <v>50000716</v>
          </cell>
          <cell r="B7259" t="str">
            <v>0</v>
          </cell>
          <cell r="C7259" t="str">
            <v>CIP1</v>
          </cell>
          <cell r="D7259" t="str">
            <v>M005</v>
          </cell>
          <cell r="E7259">
            <v>43323</v>
          </cell>
          <cell r="F7259" t="str">
            <v>Finger Print Attendance Device-880H</v>
          </cell>
          <cell r="G7259">
            <v>31189.439999999999</v>
          </cell>
          <cell r="H7259">
            <v>-10656.38</v>
          </cell>
          <cell r="I7259">
            <v>20533.060000000001</v>
          </cell>
        </row>
        <row r="7260">
          <cell r="A7260">
            <v>50000717</v>
          </cell>
          <cell r="B7260" t="str">
            <v>0</v>
          </cell>
          <cell r="C7260" t="str">
            <v>CIP1</v>
          </cell>
          <cell r="D7260" t="str">
            <v>M005</v>
          </cell>
          <cell r="E7260">
            <v>43323</v>
          </cell>
          <cell r="F7260" t="str">
            <v>Finger Print Attendance Device-880H</v>
          </cell>
          <cell r="G7260">
            <v>31189.439999999999</v>
          </cell>
          <cell r="H7260">
            <v>-10656.38</v>
          </cell>
          <cell r="I7260">
            <v>20533.060000000001</v>
          </cell>
        </row>
        <row r="7261">
          <cell r="A7261">
            <v>50000718</v>
          </cell>
          <cell r="B7261" t="str">
            <v>0</v>
          </cell>
          <cell r="C7261" t="str">
            <v>CIP1</v>
          </cell>
          <cell r="D7261" t="str">
            <v>M005</v>
          </cell>
          <cell r="E7261">
            <v>43323</v>
          </cell>
          <cell r="F7261" t="str">
            <v>Finger Print Attendance Device-880H</v>
          </cell>
          <cell r="G7261">
            <v>31189.439999999999</v>
          </cell>
          <cell r="H7261">
            <v>-10656.38</v>
          </cell>
          <cell r="I7261">
            <v>20533.060000000001</v>
          </cell>
        </row>
        <row r="7262">
          <cell r="A7262">
            <v>50000719</v>
          </cell>
          <cell r="B7262" t="str">
            <v>0</v>
          </cell>
          <cell r="C7262" t="str">
            <v>CIP1</v>
          </cell>
          <cell r="D7262" t="str">
            <v>M005</v>
          </cell>
          <cell r="E7262">
            <v>43323</v>
          </cell>
          <cell r="F7262" t="str">
            <v>Finger Print Attendance Device-880H</v>
          </cell>
          <cell r="G7262">
            <v>31189.439999999999</v>
          </cell>
          <cell r="H7262">
            <v>-10656.38</v>
          </cell>
          <cell r="I7262">
            <v>20533.060000000001</v>
          </cell>
        </row>
        <row r="7263">
          <cell r="A7263">
            <v>50000720</v>
          </cell>
          <cell r="B7263" t="str">
            <v>0</v>
          </cell>
          <cell r="C7263" t="str">
            <v>CIP1</v>
          </cell>
          <cell r="D7263" t="str">
            <v>M005</v>
          </cell>
          <cell r="E7263">
            <v>43323</v>
          </cell>
          <cell r="F7263" t="str">
            <v>Finger Print Attendance Device-880H</v>
          </cell>
          <cell r="G7263">
            <v>31189.439999999999</v>
          </cell>
          <cell r="H7263">
            <v>-10656.38</v>
          </cell>
          <cell r="I7263">
            <v>20533.060000000001</v>
          </cell>
        </row>
        <row r="7264">
          <cell r="A7264">
            <v>50000721</v>
          </cell>
          <cell r="B7264" t="str">
            <v>0</v>
          </cell>
          <cell r="C7264" t="str">
            <v>CIP1</v>
          </cell>
          <cell r="D7264" t="str">
            <v>M005</v>
          </cell>
          <cell r="E7264">
            <v>43323</v>
          </cell>
          <cell r="F7264" t="str">
            <v>Finger Print Attendance Device-880H</v>
          </cell>
          <cell r="G7264">
            <v>31189.439999999999</v>
          </cell>
          <cell r="H7264">
            <v>-10656.38</v>
          </cell>
          <cell r="I7264">
            <v>20533.060000000001</v>
          </cell>
        </row>
        <row r="7265">
          <cell r="A7265">
            <v>50000722</v>
          </cell>
          <cell r="B7265" t="str">
            <v>0</v>
          </cell>
          <cell r="C7265" t="str">
            <v>CIP1</v>
          </cell>
          <cell r="D7265" t="str">
            <v>M005</v>
          </cell>
          <cell r="E7265">
            <v>43323</v>
          </cell>
          <cell r="F7265" t="str">
            <v>Finger Print Attendance Device-880H</v>
          </cell>
          <cell r="G7265">
            <v>31189.439999999999</v>
          </cell>
          <cell r="H7265">
            <v>-10656.38</v>
          </cell>
          <cell r="I7265">
            <v>20533.060000000001</v>
          </cell>
        </row>
        <row r="7266">
          <cell r="A7266">
            <v>50000723</v>
          </cell>
          <cell r="B7266" t="str">
            <v>0</v>
          </cell>
          <cell r="C7266" t="str">
            <v>CIP1</v>
          </cell>
          <cell r="D7266" t="str">
            <v>M005</v>
          </cell>
          <cell r="E7266">
            <v>43323</v>
          </cell>
          <cell r="F7266" t="str">
            <v>Finger Print Attendance Device-880H</v>
          </cell>
          <cell r="G7266">
            <v>31189.439999999999</v>
          </cell>
          <cell r="H7266">
            <v>-10656.38</v>
          </cell>
          <cell r="I7266">
            <v>20533.060000000001</v>
          </cell>
        </row>
        <row r="7267">
          <cell r="A7267">
            <v>50000724</v>
          </cell>
          <cell r="B7267" t="str">
            <v>0</v>
          </cell>
          <cell r="C7267" t="str">
            <v>CIP1</v>
          </cell>
          <cell r="D7267" t="str">
            <v>M005</v>
          </cell>
          <cell r="E7267">
            <v>43323</v>
          </cell>
          <cell r="F7267" t="str">
            <v>Finger Print Attendance Device-880H</v>
          </cell>
          <cell r="G7267">
            <v>31189.439999999999</v>
          </cell>
          <cell r="H7267">
            <v>-10656.38</v>
          </cell>
          <cell r="I7267">
            <v>20533.060000000001</v>
          </cell>
        </row>
        <row r="7268">
          <cell r="A7268">
            <v>50000725</v>
          </cell>
          <cell r="B7268" t="str">
            <v>0</v>
          </cell>
          <cell r="C7268" t="str">
            <v>CIP1</v>
          </cell>
          <cell r="D7268" t="str">
            <v>M005</v>
          </cell>
          <cell r="E7268">
            <v>43323</v>
          </cell>
          <cell r="F7268" t="str">
            <v>Finger Print Attendance Device-880H</v>
          </cell>
          <cell r="G7268">
            <v>31189.439999999999</v>
          </cell>
          <cell r="H7268">
            <v>-10656.38</v>
          </cell>
          <cell r="I7268">
            <v>20533.060000000001</v>
          </cell>
        </row>
        <row r="7269">
          <cell r="A7269">
            <v>50000726</v>
          </cell>
          <cell r="B7269" t="str">
            <v>0</v>
          </cell>
          <cell r="C7269" t="str">
            <v>CIP1</v>
          </cell>
          <cell r="D7269" t="str">
            <v>M005</v>
          </cell>
          <cell r="E7269">
            <v>43323</v>
          </cell>
          <cell r="F7269" t="str">
            <v>Finger Print Attendance Device-880H</v>
          </cell>
          <cell r="G7269">
            <v>31189.439999999999</v>
          </cell>
          <cell r="H7269">
            <v>-10656.38</v>
          </cell>
          <cell r="I7269">
            <v>20533.060000000001</v>
          </cell>
        </row>
        <row r="7270">
          <cell r="A7270">
            <v>50000727</v>
          </cell>
          <cell r="B7270" t="str">
            <v>0</v>
          </cell>
          <cell r="C7270" t="str">
            <v>CIP1</v>
          </cell>
          <cell r="D7270" t="str">
            <v>M005</v>
          </cell>
          <cell r="E7270">
            <v>43323</v>
          </cell>
          <cell r="F7270" t="str">
            <v>Finger Print Attendance Device-880H</v>
          </cell>
          <cell r="G7270">
            <v>31189.439999999999</v>
          </cell>
          <cell r="H7270">
            <v>-10656.38</v>
          </cell>
          <cell r="I7270">
            <v>20533.060000000001</v>
          </cell>
        </row>
        <row r="7271">
          <cell r="A7271">
            <v>50000728</v>
          </cell>
          <cell r="B7271" t="str">
            <v>0</v>
          </cell>
          <cell r="C7271" t="str">
            <v>CIP1</v>
          </cell>
          <cell r="D7271" t="str">
            <v>M005</v>
          </cell>
          <cell r="E7271">
            <v>43387</v>
          </cell>
          <cell r="F7271" t="str">
            <v>TV-Walton-WD285AH</v>
          </cell>
          <cell r="G7271">
            <v>15850</v>
          </cell>
          <cell r="H7271">
            <v>-5151.25</v>
          </cell>
          <cell r="I7271">
            <v>10698.75</v>
          </cell>
        </row>
        <row r="7272">
          <cell r="A7272">
            <v>50000729</v>
          </cell>
          <cell r="B7272" t="str">
            <v>0</v>
          </cell>
          <cell r="C7272" t="str">
            <v>CIP1</v>
          </cell>
          <cell r="D7272" t="str">
            <v>M005</v>
          </cell>
          <cell r="E7272">
            <v>43348</v>
          </cell>
          <cell r="F7272" t="str">
            <v>PANASONIC INVERTER AC-CS-T24SB4H5</v>
          </cell>
          <cell r="G7272">
            <v>193000</v>
          </cell>
          <cell r="H7272">
            <v>-64333.33</v>
          </cell>
          <cell r="I7272">
            <v>128666.67</v>
          </cell>
        </row>
        <row r="7273">
          <cell r="A7273">
            <v>50000730</v>
          </cell>
          <cell r="B7273" t="str">
            <v>0</v>
          </cell>
          <cell r="C7273" t="str">
            <v>CIP1</v>
          </cell>
          <cell r="D7273" t="str">
            <v>M005</v>
          </cell>
          <cell r="E7273">
            <v>43368</v>
          </cell>
          <cell r="F7273" t="str">
            <v>AC-04 Ton-Inverter type-R410A</v>
          </cell>
          <cell r="G7273">
            <v>241500</v>
          </cell>
          <cell r="H7273">
            <v>-80500</v>
          </cell>
          <cell r="I7273">
            <v>161000</v>
          </cell>
        </row>
        <row r="7274">
          <cell r="A7274">
            <v>50000731</v>
          </cell>
          <cell r="B7274" t="str">
            <v>0</v>
          </cell>
          <cell r="C7274" t="str">
            <v>CIP1</v>
          </cell>
          <cell r="D7274" t="str">
            <v>M005</v>
          </cell>
          <cell r="E7274">
            <v>43368</v>
          </cell>
          <cell r="F7274" t="str">
            <v>AC-04 Ton-Inverter type-R410A</v>
          </cell>
          <cell r="G7274">
            <v>241500</v>
          </cell>
          <cell r="H7274">
            <v>-80500</v>
          </cell>
          <cell r="I7274">
            <v>161000</v>
          </cell>
        </row>
        <row r="7275">
          <cell r="A7275">
            <v>50000732</v>
          </cell>
          <cell r="B7275" t="str">
            <v>0</v>
          </cell>
          <cell r="C7275" t="str">
            <v>CIP1</v>
          </cell>
          <cell r="D7275" t="str">
            <v>M005</v>
          </cell>
          <cell r="E7275">
            <v>43368</v>
          </cell>
          <cell r="F7275" t="str">
            <v>AC-04 Ton-Inverter type-R410A</v>
          </cell>
          <cell r="G7275">
            <v>241500</v>
          </cell>
          <cell r="H7275">
            <v>-80500</v>
          </cell>
          <cell r="I7275">
            <v>161000</v>
          </cell>
        </row>
        <row r="7276">
          <cell r="A7276">
            <v>50000733</v>
          </cell>
          <cell r="B7276" t="str">
            <v>0</v>
          </cell>
          <cell r="C7276" t="str">
            <v>CIP1</v>
          </cell>
          <cell r="D7276" t="str">
            <v>M005</v>
          </cell>
          <cell r="E7276">
            <v>43368</v>
          </cell>
          <cell r="F7276" t="str">
            <v>AC-04 Ton-Inverter type-R410A</v>
          </cell>
          <cell r="G7276">
            <v>241500</v>
          </cell>
          <cell r="H7276">
            <v>-80500</v>
          </cell>
          <cell r="I7276">
            <v>161000</v>
          </cell>
        </row>
        <row r="7277">
          <cell r="A7277">
            <v>50000734</v>
          </cell>
          <cell r="B7277" t="str">
            <v>0</v>
          </cell>
          <cell r="C7277" t="str">
            <v>CIP1</v>
          </cell>
          <cell r="D7277" t="str">
            <v>M005</v>
          </cell>
          <cell r="E7277">
            <v>43368</v>
          </cell>
          <cell r="F7277" t="str">
            <v>AC-02 Ton-Inverter type-R410A</v>
          </cell>
          <cell r="G7277">
            <v>194500</v>
          </cell>
          <cell r="H7277">
            <v>-64833.33</v>
          </cell>
          <cell r="I7277">
            <v>129666.67</v>
          </cell>
        </row>
        <row r="7278">
          <cell r="A7278">
            <v>50000735</v>
          </cell>
          <cell r="B7278" t="str">
            <v>0</v>
          </cell>
          <cell r="C7278" t="str">
            <v>CIP1</v>
          </cell>
          <cell r="D7278" t="str">
            <v>M005</v>
          </cell>
          <cell r="E7278">
            <v>43344</v>
          </cell>
          <cell r="F7278" t="str">
            <v>Attandance Device-M:880H</v>
          </cell>
          <cell r="G7278">
            <v>30889.439999999999</v>
          </cell>
          <cell r="H7278">
            <v>-10296.469999999999</v>
          </cell>
          <cell r="I7278">
            <v>20592.97</v>
          </cell>
        </row>
        <row r="7279">
          <cell r="A7279">
            <v>50000736</v>
          </cell>
          <cell r="B7279" t="str">
            <v>0</v>
          </cell>
          <cell r="C7279" t="str">
            <v>CIP1</v>
          </cell>
          <cell r="D7279" t="str">
            <v>M005</v>
          </cell>
          <cell r="E7279">
            <v>43344</v>
          </cell>
          <cell r="F7279" t="str">
            <v>Attandance Device-M:880H</v>
          </cell>
          <cell r="G7279">
            <v>30889.439999999999</v>
          </cell>
          <cell r="H7279">
            <v>-10296.469999999999</v>
          </cell>
          <cell r="I7279">
            <v>20592.97</v>
          </cell>
        </row>
        <row r="7280">
          <cell r="A7280">
            <v>50000737</v>
          </cell>
          <cell r="B7280" t="str">
            <v>0</v>
          </cell>
          <cell r="C7280" t="str">
            <v>CIP1</v>
          </cell>
          <cell r="D7280" t="str">
            <v>M005</v>
          </cell>
          <cell r="E7280">
            <v>43344</v>
          </cell>
          <cell r="F7280" t="str">
            <v>Attandance Device-M:880H</v>
          </cell>
          <cell r="G7280">
            <v>30889.439999999999</v>
          </cell>
          <cell r="H7280">
            <v>-10296.469999999999</v>
          </cell>
          <cell r="I7280">
            <v>20592.97</v>
          </cell>
        </row>
        <row r="7281">
          <cell r="A7281">
            <v>50000738</v>
          </cell>
          <cell r="B7281" t="str">
            <v>0</v>
          </cell>
          <cell r="C7281" t="str">
            <v>CIP1</v>
          </cell>
          <cell r="D7281" t="str">
            <v>M005</v>
          </cell>
          <cell r="E7281">
            <v>43344</v>
          </cell>
          <cell r="F7281" t="str">
            <v>Attandance Device-M:880H</v>
          </cell>
          <cell r="G7281">
            <v>30889.439999999999</v>
          </cell>
          <cell r="H7281">
            <v>-10296.469999999999</v>
          </cell>
          <cell r="I7281">
            <v>20592.97</v>
          </cell>
        </row>
        <row r="7282">
          <cell r="A7282">
            <v>50000739</v>
          </cell>
          <cell r="B7282" t="str">
            <v>0</v>
          </cell>
          <cell r="C7282" t="str">
            <v>CIP1</v>
          </cell>
          <cell r="D7282" t="str">
            <v>M005</v>
          </cell>
          <cell r="E7282">
            <v>43344</v>
          </cell>
          <cell r="F7282" t="str">
            <v>Attandance Device-M:880H</v>
          </cell>
          <cell r="G7282">
            <v>30889.439999999999</v>
          </cell>
          <cell r="H7282">
            <v>-10296.469999999999</v>
          </cell>
          <cell r="I7282">
            <v>20592.97</v>
          </cell>
        </row>
        <row r="7283">
          <cell r="A7283">
            <v>50000740</v>
          </cell>
          <cell r="B7283" t="str">
            <v>0</v>
          </cell>
          <cell r="C7283" t="str">
            <v>CIP1</v>
          </cell>
          <cell r="D7283" t="str">
            <v>M005</v>
          </cell>
          <cell r="E7283">
            <v>43344</v>
          </cell>
          <cell r="F7283" t="str">
            <v>Attandance Device-M:880H</v>
          </cell>
          <cell r="G7283">
            <v>30889.439999999999</v>
          </cell>
          <cell r="H7283">
            <v>-10296.469999999999</v>
          </cell>
          <cell r="I7283">
            <v>20592.97</v>
          </cell>
        </row>
        <row r="7284">
          <cell r="A7284">
            <v>50000741</v>
          </cell>
          <cell r="B7284" t="str">
            <v>0</v>
          </cell>
          <cell r="C7284" t="str">
            <v>CIP1</v>
          </cell>
          <cell r="D7284" t="str">
            <v>M005</v>
          </cell>
          <cell r="E7284">
            <v>43344</v>
          </cell>
          <cell r="F7284" t="str">
            <v>Attandance Device-M:880H</v>
          </cell>
          <cell r="G7284">
            <v>30889.439999999999</v>
          </cell>
          <cell r="H7284">
            <v>-10296.469999999999</v>
          </cell>
          <cell r="I7284">
            <v>20592.97</v>
          </cell>
        </row>
        <row r="7285">
          <cell r="A7285">
            <v>50000742</v>
          </cell>
          <cell r="B7285" t="str">
            <v>0</v>
          </cell>
          <cell r="C7285" t="str">
            <v>CIP1</v>
          </cell>
          <cell r="D7285" t="str">
            <v>M005</v>
          </cell>
          <cell r="E7285">
            <v>43344</v>
          </cell>
          <cell r="F7285" t="str">
            <v>Attandance Device-M:880H</v>
          </cell>
          <cell r="G7285">
            <v>30889.439999999999</v>
          </cell>
          <cell r="H7285">
            <v>-10296.469999999999</v>
          </cell>
          <cell r="I7285">
            <v>20592.97</v>
          </cell>
        </row>
        <row r="7286">
          <cell r="A7286">
            <v>50000743</v>
          </cell>
          <cell r="B7286" t="str">
            <v>0</v>
          </cell>
          <cell r="C7286" t="str">
            <v>CIP1</v>
          </cell>
          <cell r="D7286" t="str">
            <v>M005</v>
          </cell>
          <cell r="E7286">
            <v>43344</v>
          </cell>
          <cell r="F7286" t="str">
            <v>Attandance Device-M:880H</v>
          </cell>
          <cell r="G7286">
            <v>30889.439999999999</v>
          </cell>
          <cell r="H7286">
            <v>-10296.469999999999</v>
          </cell>
          <cell r="I7286">
            <v>20592.97</v>
          </cell>
        </row>
        <row r="7287">
          <cell r="A7287">
            <v>50000744</v>
          </cell>
          <cell r="B7287" t="str">
            <v>0</v>
          </cell>
          <cell r="C7287" t="str">
            <v>CIP1</v>
          </cell>
          <cell r="D7287" t="str">
            <v>M005</v>
          </cell>
          <cell r="E7287">
            <v>43344</v>
          </cell>
          <cell r="F7287" t="str">
            <v>Attandance Device-M:880H</v>
          </cell>
          <cell r="G7287">
            <v>30889.439999999999</v>
          </cell>
          <cell r="H7287">
            <v>-10296.469999999999</v>
          </cell>
          <cell r="I7287">
            <v>20592.97</v>
          </cell>
        </row>
        <row r="7288">
          <cell r="A7288">
            <v>50000745</v>
          </cell>
          <cell r="B7288" t="str">
            <v>0</v>
          </cell>
          <cell r="C7288" t="str">
            <v>CIP1</v>
          </cell>
          <cell r="D7288" t="str">
            <v>M005</v>
          </cell>
          <cell r="E7288">
            <v>43344</v>
          </cell>
          <cell r="F7288" t="str">
            <v>Attandance Device-M:880H</v>
          </cell>
          <cell r="G7288">
            <v>30889.439999999999</v>
          </cell>
          <cell r="H7288">
            <v>-10296.469999999999</v>
          </cell>
          <cell r="I7288">
            <v>20592.97</v>
          </cell>
        </row>
        <row r="7289">
          <cell r="A7289">
            <v>50000746</v>
          </cell>
          <cell r="B7289" t="str">
            <v>0</v>
          </cell>
          <cell r="C7289" t="str">
            <v>CIP1</v>
          </cell>
          <cell r="D7289" t="str">
            <v>M005</v>
          </cell>
          <cell r="E7289">
            <v>43344</v>
          </cell>
          <cell r="F7289" t="str">
            <v>Attandance Device-M:880H</v>
          </cell>
          <cell r="G7289">
            <v>30889.439999999999</v>
          </cell>
          <cell r="H7289">
            <v>-10296.469999999999</v>
          </cell>
          <cell r="I7289">
            <v>20592.97</v>
          </cell>
        </row>
        <row r="7290">
          <cell r="A7290">
            <v>50000747</v>
          </cell>
          <cell r="B7290" t="str">
            <v>0</v>
          </cell>
          <cell r="C7290" t="str">
            <v>CIP1</v>
          </cell>
          <cell r="D7290" t="str">
            <v>M005</v>
          </cell>
          <cell r="E7290">
            <v>43344</v>
          </cell>
          <cell r="F7290" t="str">
            <v>Attandance Device-M:880H</v>
          </cell>
          <cell r="G7290">
            <v>30889.439999999999</v>
          </cell>
          <cell r="H7290">
            <v>-10296.469999999999</v>
          </cell>
          <cell r="I7290">
            <v>20592.97</v>
          </cell>
        </row>
        <row r="7291">
          <cell r="A7291">
            <v>50000748</v>
          </cell>
          <cell r="B7291" t="str">
            <v>0</v>
          </cell>
          <cell r="C7291" t="str">
            <v>CIP1</v>
          </cell>
          <cell r="D7291" t="str">
            <v>M005</v>
          </cell>
          <cell r="E7291">
            <v>43344</v>
          </cell>
          <cell r="F7291" t="str">
            <v>Attandance Device-M:880H</v>
          </cell>
          <cell r="G7291">
            <v>30889.439999999999</v>
          </cell>
          <cell r="H7291">
            <v>-10296.469999999999</v>
          </cell>
          <cell r="I7291">
            <v>20592.97</v>
          </cell>
        </row>
        <row r="7292">
          <cell r="A7292">
            <v>50000749</v>
          </cell>
          <cell r="B7292" t="str">
            <v>0</v>
          </cell>
          <cell r="C7292" t="str">
            <v>CIP1</v>
          </cell>
          <cell r="D7292" t="str">
            <v>M005</v>
          </cell>
          <cell r="E7292">
            <v>43344</v>
          </cell>
          <cell r="F7292" t="str">
            <v>Attandance Device-M:880H</v>
          </cell>
          <cell r="G7292">
            <v>30889.439999999999</v>
          </cell>
          <cell r="H7292">
            <v>-10296.469999999999</v>
          </cell>
          <cell r="I7292">
            <v>20592.97</v>
          </cell>
        </row>
        <row r="7293">
          <cell r="A7293">
            <v>50000750</v>
          </cell>
          <cell r="B7293" t="str">
            <v>0</v>
          </cell>
          <cell r="C7293" t="str">
            <v>CIP1</v>
          </cell>
          <cell r="D7293" t="str">
            <v>M005</v>
          </cell>
          <cell r="E7293">
            <v>43344</v>
          </cell>
          <cell r="F7293" t="str">
            <v>Attandance Device-M:880H</v>
          </cell>
          <cell r="G7293">
            <v>30889.439999999999</v>
          </cell>
          <cell r="H7293">
            <v>-10296.469999999999</v>
          </cell>
          <cell r="I7293">
            <v>20592.97</v>
          </cell>
        </row>
        <row r="7294">
          <cell r="A7294">
            <v>50000751</v>
          </cell>
          <cell r="B7294" t="str">
            <v>0</v>
          </cell>
          <cell r="C7294" t="str">
            <v>CIP1</v>
          </cell>
          <cell r="D7294" t="str">
            <v>M005</v>
          </cell>
          <cell r="E7294">
            <v>43344</v>
          </cell>
          <cell r="F7294" t="str">
            <v>Attandance Device-M:880H</v>
          </cell>
          <cell r="G7294">
            <v>20000</v>
          </cell>
          <cell r="H7294">
            <v>-6666.67</v>
          </cell>
          <cell r="I7294">
            <v>13333.33</v>
          </cell>
        </row>
        <row r="7295">
          <cell r="A7295">
            <v>50000752</v>
          </cell>
          <cell r="B7295" t="str">
            <v>0</v>
          </cell>
          <cell r="C7295" t="str">
            <v>CIP1</v>
          </cell>
          <cell r="D7295" t="str">
            <v>M005</v>
          </cell>
          <cell r="E7295">
            <v>43344</v>
          </cell>
          <cell r="F7295" t="str">
            <v>Attandance Device-M:880H</v>
          </cell>
          <cell r="G7295">
            <v>20000</v>
          </cell>
          <cell r="H7295">
            <v>-6666.67</v>
          </cell>
          <cell r="I7295">
            <v>13333.33</v>
          </cell>
        </row>
        <row r="7296">
          <cell r="A7296">
            <v>50000753</v>
          </cell>
          <cell r="B7296" t="str">
            <v>0</v>
          </cell>
          <cell r="C7296" t="str">
            <v>CIP1</v>
          </cell>
          <cell r="D7296" t="str">
            <v>M005</v>
          </cell>
          <cell r="E7296">
            <v>43344</v>
          </cell>
          <cell r="F7296" t="str">
            <v>Attandance Device-M:880H</v>
          </cell>
          <cell r="G7296">
            <v>30889.439999999999</v>
          </cell>
          <cell r="H7296">
            <v>-10296.469999999999</v>
          </cell>
          <cell r="I7296">
            <v>20592.97</v>
          </cell>
        </row>
        <row r="7297">
          <cell r="A7297">
            <v>50000754</v>
          </cell>
          <cell r="B7297" t="str">
            <v>0</v>
          </cell>
          <cell r="C7297" t="str">
            <v>CIP1</v>
          </cell>
          <cell r="D7297" t="str">
            <v>M005</v>
          </cell>
          <cell r="E7297">
            <v>43344</v>
          </cell>
          <cell r="F7297" t="str">
            <v>Attandance Device-M:880H</v>
          </cell>
          <cell r="G7297">
            <v>30889.84</v>
          </cell>
          <cell r="H7297">
            <v>-10296.6</v>
          </cell>
          <cell r="I7297">
            <v>20593.240000000002</v>
          </cell>
        </row>
        <row r="7298">
          <cell r="A7298">
            <v>50000755</v>
          </cell>
          <cell r="B7298" t="str">
            <v>0</v>
          </cell>
          <cell r="C7298" t="str">
            <v>CIP1</v>
          </cell>
          <cell r="D7298" t="str">
            <v>M005</v>
          </cell>
          <cell r="E7298">
            <v>43430</v>
          </cell>
          <cell r="F7298" t="str">
            <v>AC-Wall Type-CS-S24PKH+H</v>
          </cell>
          <cell r="G7298">
            <v>106000</v>
          </cell>
          <cell r="H7298">
            <v>-33566.67</v>
          </cell>
          <cell r="I7298">
            <v>72433.33</v>
          </cell>
        </row>
        <row r="7299">
          <cell r="A7299">
            <v>50000756</v>
          </cell>
          <cell r="B7299" t="str">
            <v>0</v>
          </cell>
          <cell r="C7299" t="str">
            <v>CIP1</v>
          </cell>
          <cell r="D7299" t="str">
            <v>M005</v>
          </cell>
          <cell r="E7299">
            <v>43430</v>
          </cell>
          <cell r="F7299" t="str">
            <v>AC-Wall Type-CS-S24PKH+H</v>
          </cell>
          <cell r="G7299">
            <v>106000</v>
          </cell>
          <cell r="H7299">
            <v>-33566.67</v>
          </cell>
          <cell r="I7299">
            <v>72433.33</v>
          </cell>
        </row>
        <row r="7300">
          <cell r="A7300">
            <v>50000757</v>
          </cell>
          <cell r="B7300" t="str">
            <v>0</v>
          </cell>
          <cell r="C7300" t="str">
            <v>CIP1</v>
          </cell>
          <cell r="D7300" t="str">
            <v>M005</v>
          </cell>
          <cell r="E7300">
            <v>43400</v>
          </cell>
          <cell r="F7300" t="str">
            <v>Digital Camera-GSD team</v>
          </cell>
          <cell r="G7300">
            <v>10000</v>
          </cell>
          <cell r="H7300">
            <v>-3250</v>
          </cell>
          <cell r="I7300">
            <v>6750</v>
          </cell>
        </row>
        <row r="7301">
          <cell r="A7301">
            <v>50000758</v>
          </cell>
          <cell r="B7301" t="str">
            <v>0</v>
          </cell>
          <cell r="C7301" t="str">
            <v>CIP1</v>
          </cell>
          <cell r="D7301" t="str">
            <v>M005</v>
          </cell>
          <cell r="E7301">
            <v>43400</v>
          </cell>
          <cell r="F7301" t="str">
            <v>Digital Camera-GSD team</v>
          </cell>
          <cell r="G7301">
            <v>10000</v>
          </cell>
          <cell r="H7301">
            <v>-3250</v>
          </cell>
          <cell r="I7301">
            <v>6750</v>
          </cell>
        </row>
        <row r="7302">
          <cell r="A7302">
            <v>50000759</v>
          </cell>
          <cell r="B7302" t="str">
            <v>0</v>
          </cell>
          <cell r="C7302" t="str">
            <v>CIP1</v>
          </cell>
          <cell r="D7302" t="str">
            <v>M005</v>
          </cell>
          <cell r="E7302">
            <v>43430</v>
          </cell>
          <cell r="F7302" t="str">
            <v>AC-Cassette type-1.5 Ton</v>
          </cell>
          <cell r="G7302">
            <v>160500</v>
          </cell>
          <cell r="H7302">
            <v>-50825</v>
          </cell>
          <cell r="I7302">
            <v>109675</v>
          </cell>
        </row>
        <row r="7303">
          <cell r="A7303">
            <v>50000760</v>
          </cell>
          <cell r="B7303" t="str">
            <v>0</v>
          </cell>
          <cell r="C7303" t="str">
            <v>CIP1</v>
          </cell>
          <cell r="D7303" t="str">
            <v>M005</v>
          </cell>
          <cell r="E7303">
            <v>43426</v>
          </cell>
          <cell r="F7303" t="str">
            <v>TV-Walton-LED-43''</v>
          </cell>
          <cell r="G7303">
            <v>36000</v>
          </cell>
          <cell r="H7303">
            <v>-11400</v>
          </cell>
          <cell r="I7303">
            <v>24600</v>
          </cell>
        </row>
        <row r="7304">
          <cell r="A7304">
            <v>50000761</v>
          </cell>
          <cell r="B7304" t="str">
            <v>0</v>
          </cell>
          <cell r="C7304" t="str">
            <v>CIP1</v>
          </cell>
          <cell r="D7304" t="str">
            <v>M005</v>
          </cell>
          <cell r="E7304">
            <v>43426</v>
          </cell>
          <cell r="F7304" t="str">
            <v>TV-Walton-LED-43''</v>
          </cell>
          <cell r="G7304">
            <v>36000</v>
          </cell>
          <cell r="H7304">
            <v>-11400</v>
          </cell>
          <cell r="I7304">
            <v>24600</v>
          </cell>
        </row>
        <row r="7305">
          <cell r="A7305">
            <v>50000763</v>
          </cell>
          <cell r="B7305" t="str">
            <v>0</v>
          </cell>
          <cell r="C7305" t="str">
            <v>CIP1</v>
          </cell>
          <cell r="D7305" t="str">
            <v>M005</v>
          </cell>
          <cell r="E7305">
            <v>43503</v>
          </cell>
          <cell r="F7305" t="str">
            <v>CCTV for scan pack</v>
          </cell>
          <cell r="G7305">
            <v>409000</v>
          </cell>
          <cell r="H7305">
            <v>-119291.67</v>
          </cell>
          <cell r="I7305">
            <v>289708.33</v>
          </cell>
        </row>
        <row r="7306">
          <cell r="A7306">
            <v>50000765</v>
          </cell>
          <cell r="B7306" t="str">
            <v>0</v>
          </cell>
          <cell r="C7306" t="str">
            <v>CIP1</v>
          </cell>
          <cell r="D7306" t="str">
            <v>M005</v>
          </cell>
          <cell r="E7306">
            <v>43496</v>
          </cell>
          <cell r="F7306" t="str">
            <v>TV-Electra-43''-08 pcs</v>
          </cell>
          <cell r="G7306">
            <v>48500</v>
          </cell>
          <cell r="H7306">
            <v>-14550</v>
          </cell>
          <cell r="I7306">
            <v>33950</v>
          </cell>
        </row>
        <row r="7307">
          <cell r="A7307">
            <v>50000766</v>
          </cell>
          <cell r="B7307" t="str">
            <v>0</v>
          </cell>
          <cell r="C7307" t="str">
            <v>CIP1</v>
          </cell>
          <cell r="D7307" t="str">
            <v>M005</v>
          </cell>
          <cell r="E7307">
            <v>43496</v>
          </cell>
          <cell r="F7307" t="str">
            <v>TV-Electra-43''-08 pcs</v>
          </cell>
          <cell r="G7307">
            <v>48500</v>
          </cell>
          <cell r="H7307">
            <v>-14550</v>
          </cell>
          <cell r="I7307">
            <v>33950</v>
          </cell>
        </row>
        <row r="7308">
          <cell r="A7308">
            <v>50000767</v>
          </cell>
          <cell r="B7308" t="str">
            <v>0</v>
          </cell>
          <cell r="C7308" t="str">
            <v>CIP1</v>
          </cell>
          <cell r="D7308" t="str">
            <v>M005</v>
          </cell>
          <cell r="E7308">
            <v>43496</v>
          </cell>
          <cell r="F7308" t="str">
            <v>TV-Electra-43''-08 pcs</v>
          </cell>
          <cell r="G7308">
            <v>48500</v>
          </cell>
          <cell r="H7308">
            <v>-14550</v>
          </cell>
          <cell r="I7308">
            <v>33950</v>
          </cell>
        </row>
        <row r="7309">
          <cell r="A7309">
            <v>50000768</v>
          </cell>
          <cell r="B7309" t="str">
            <v>0</v>
          </cell>
          <cell r="C7309" t="str">
            <v>CIP1</v>
          </cell>
          <cell r="D7309" t="str">
            <v>M005</v>
          </cell>
          <cell r="E7309">
            <v>43496</v>
          </cell>
          <cell r="F7309" t="str">
            <v>TV-Electra-43''-08 pcs</v>
          </cell>
          <cell r="G7309">
            <v>48500</v>
          </cell>
          <cell r="H7309">
            <v>-14550</v>
          </cell>
          <cell r="I7309">
            <v>33950</v>
          </cell>
        </row>
        <row r="7310">
          <cell r="A7310">
            <v>50000769</v>
          </cell>
          <cell r="B7310" t="str">
            <v>0</v>
          </cell>
          <cell r="C7310" t="str">
            <v>CIP1</v>
          </cell>
          <cell r="D7310" t="str">
            <v>M005</v>
          </cell>
          <cell r="E7310">
            <v>43496</v>
          </cell>
          <cell r="F7310" t="str">
            <v>TV-Electra-43''-08 pcs</v>
          </cell>
          <cell r="G7310">
            <v>48500</v>
          </cell>
          <cell r="H7310">
            <v>-14550</v>
          </cell>
          <cell r="I7310">
            <v>33950</v>
          </cell>
        </row>
        <row r="7311">
          <cell r="A7311">
            <v>50000770</v>
          </cell>
          <cell r="B7311" t="str">
            <v>0</v>
          </cell>
          <cell r="C7311" t="str">
            <v>CIP1</v>
          </cell>
          <cell r="D7311" t="str">
            <v>M005</v>
          </cell>
          <cell r="E7311">
            <v>43496</v>
          </cell>
          <cell r="F7311" t="str">
            <v>TV-Electra-43''-08 pcs</v>
          </cell>
          <cell r="G7311">
            <v>48500</v>
          </cell>
          <cell r="H7311">
            <v>-14550</v>
          </cell>
          <cell r="I7311">
            <v>33950</v>
          </cell>
        </row>
        <row r="7312">
          <cell r="A7312">
            <v>50000771</v>
          </cell>
          <cell r="B7312" t="str">
            <v>0</v>
          </cell>
          <cell r="C7312" t="str">
            <v>CIP1</v>
          </cell>
          <cell r="D7312" t="str">
            <v>M005</v>
          </cell>
          <cell r="E7312">
            <v>43496</v>
          </cell>
          <cell r="F7312" t="str">
            <v>TV-Electra-43''-08 pcs</v>
          </cell>
          <cell r="G7312">
            <v>48500</v>
          </cell>
          <cell r="H7312">
            <v>-14550</v>
          </cell>
          <cell r="I7312">
            <v>33950</v>
          </cell>
        </row>
        <row r="7313">
          <cell r="A7313">
            <v>50000772</v>
          </cell>
          <cell r="B7313" t="str">
            <v>0</v>
          </cell>
          <cell r="C7313" t="str">
            <v>CIP1</v>
          </cell>
          <cell r="D7313" t="str">
            <v>M005</v>
          </cell>
          <cell r="E7313">
            <v>43531</v>
          </cell>
          <cell r="F7313" t="str">
            <v>Ceilling Fan</v>
          </cell>
          <cell r="G7313">
            <v>2780</v>
          </cell>
          <cell r="H7313">
            <v>-787.67</v>
          </cell>
          <cell r="I7313">
            <v>1992.33</v>
          </cell>
        </row>
        <row r="7314">
          <cell r="A7314">
            <v>50000773</v>
          </cell>
          <cell r="B7314" t="str">
            <v>0</v>
          </cell>
          <cell r="C7314" t="str">
            <v>CIP1</v>
          </cell>
          <cell r="D7314" t="str">
            <v>M005</v>
          </cell>
          <cell r="E7314">
            <v>43531</v>
          </cell>
          <cell r="F7314" t="str">
            <v>Ceilling Fan</v>
          </cell>
          <cell r="G7314">
            <v>2780</v>
          </cell>
          <cell r="H7314">
            <v>-787.67</v>
          </cell>
          <cell r="I7314">
            <v>1992.33</v>
          </cell>
        </row>
        <row r="7315">
          <cell r="A7315">
            <v>50000774</v>
          </cell>
          <cell r="B7315" t="str">
            <v>0</v>
          </cell>
          <cell r="C7315" t="str">
            <v>CIP1</v>
          </cell>
          <cell r="D7315" t="str">
            <v>M005</v>
          </cell>
          <cell r="E7315">
            <v>43531</v>
          </cell>
          <cell r="F7315" t="str">
            <v>Ceilling Fan</v>
          </cell>
          <cell r="G7315">
            <v>2780</v>
          </cell>
          <cell r="H7315">
            <v>-787.67</v>
          </cell>
          <cell r="I7315">
            <v>1992.33</v>
          </cell>
        </row>
        <row r="7316">
          <cell r="A7316">
            <v>50000775</v>
          </cell>
          <cell r="B7316" t="str">
            <v>0</v>
          </cell>
          <cell r="C7316" t="str">
            <v>CIP1</v>
          </cell>
          <cell r="D7316" t="str">
            <v>M005</v>
          </cell>
          <cell r="E7316">
            <v>43531</v>
          </cell>
          <cell r="F7316" t="str">
            <v>Ceilling Fan</v>
          </cell>
          <cell r="G7316">
            <v>2780</v>
          </cell>
          <cell r="H7316">
            <v>-787.67</v>
          </cell>
          <cell r="I7316">
            <v>1992.33</v>
          </cell>
        </row>
        <row r="7317">
          <cell r="A7317">
            <v>50000776</v>
          </cell>
          <cell r="B7317" t="str">
            <v>0</v>
          </cell>
          <cell r="C7317" t="str">
            <v>CIP1</v>
          </cell>
          <cell r="D7317" t="str">
            <v>M005</v>
          </cell>
          <cell r="E7317">
            <v>43531</v>
          </cell>
          <cell r="F7317" t="str">
            <v>Ceilling Fan</v>
          </cell>
          <cell r="G7317">
            <v>2780</v>
          </cell>
          <cell r="H7317">
            <v>-787.67</v>
          </cell>
          <cell r="I7317">
            <v>1992.33</v>
          </cell>
        </row>
        <row r="7318">
          <cell r="A7318">
            <v>50000777</v>
          </cell>
          <cell r="B7318" t="str">
            <v>0</v>
          </cell>
          <cell r="C7318" t="str">
            <v>CIP1</v>
          </cell>
          <cell r="D7318" t="str">
            <v>M005</v>
          </cell>
          <cell r="E7318">
            <v>43531</v>
          </cell>
          <cell r="F7318" t="str">
            <v>Ceilling Fan</v>
          </cell>
          <cell r="G7318">
            <v>2780</v>
          </cell>
          <cell r="H7318">
            <v>-787.67</v>
          </cell>
          <cell r="I7318">
            <v>1992.33</v>
          </cell>
        </row>
        <row r="7319">
          <cell r="A7319">
            <v>50000778</v>
          </cell>
          <cell r="B7319" t="str">
            <v>0</v>
          </cell>
          <cell r="C7319" t="str">
            <v>CIP1</v>
          </cell>
          <cell r="D7319" t="str">
            <v>M005</v>
          </cell>
          <cell r="E7319">
            <v>43531</v>
          </cell>
          <cell r="F7319" t="str">
            <v>Ceilling Fan</v>
          </cell>
          <cell r="G7319">
            <v>2780</v>
          </cell>
          <cell r="H7319">
            <v>-787.67</v>
          </cell>
          <cell r="I7319">
            <v>1992.33</v>
          </cell>
        </row>
        <row r="7320">
          <cell r="A7320">
            <v>50000779</v>
          </cell>
          <cell r="B7320" t="str">
            <v>0</v>
          </cell>
          <cell r="C7320" t="str">
            <v>CIP1</v>
          </cell>
          <cell r="D7320" t="str">
            <v>M005</v>
          </cell>
          <cell r="E7320">
            <v>43531</v>
          </cell>
          <cell r="F7320" t="str">
            <v>Ceilling Fan</v>
          </cell>
          <cell r="G7320">
            <v>2780</v>
          </cell>
          <cell r="H7320">
            <v>-787.67</v>
          </cell>
          <cell r="I7320">
            <v>1992.33</v>
          </cell>
        </row>
        <row r="7321">
          <cell r="A7321">
            <v>50000780</v>
          </cell>
          <cell r="B7321" t="str">
            <v>0</v>
          </cell>
          <cell r="C7321" t="str">
            <v>CIP1</v>
          </cell>
          <cell r="D7321" t="str">
            <v>M005</v>
          </cell>
          <cell r="E7321">
            <v>43531</v>
          </cell>
          <cell r="F7321" t="str">
            <v>Ceilling Fan</v>
          </cell>
          <cell r="G7321">
            <v>2780</v>
          </cell>
          <cell r="H7321">
            <v>-787.67</v>
          </cell>
          <cell r="I7321">
            <v>1992.33</v>
          </cell>
        </row>
        <row r="7322">
          <cell r="A7322">
            <v>50000781</v>
          </cell>
          <cell r="B7322" t="str">
            <v>0</v>
          </cell>
          <cell r="C7322" t="str">
            <v>CIP1</v>
          </cell>
          <cell r="D7322" t="str">
            <v>M005</v>
          </cell>
          <cell r="E7322">
            <v>43531</v>
          </cell>
          <cell r="F7322" t="str">
            <v>Ceilling Fan</v>
          </cell>
          <cell r="G7322">
            <v>2780</v>
          </cell>
          <cell r="H7322">
            <v>-787.67</v>
          </cell>
          <cell r="I7322">
            <v>1992.33</v>
          </cell>
        </row>
        <row r="7323">
          <cell r="A7323">
            <v>50000782</v>
          </cell>
          <cell r="B7323" t="str">
            <v>0</v>
          </cell>
          <cell r="C7323" t="str">
            <v>CIP1</v>
          </cell>
          <cell r="D7323" t="str">
            <v>M005</v>
          </cell>
          <cell r="E7323">
            <v>43531</v>
          </cell>
          <cell r="F7323" t="str">
            <v>Ceilling Fan</v>
          </cell>
          <cell r="G7323">
            <v>2780</v>
          </cell>
          <cell r="H7323">
            <v>-787.67</v>
          </cell>
          <cell r="I7323">
            <v>1992.33</v>
          </cell>
        </row>
        <row r="7324">
          <cell r="A7324">
            <v>50000783</v>
          </cell>
          <cell r="B7324" t="str">
            <v>0</v>
          </cell>
          <cell r="C7324" t="str">
            <v>CIP1</v>
          </cell>
          <cell r="D7324" t="str">
            <v>M005</v>
          </cell>
          <cell r="E7324">
            <v>43531</v>
          </cell>
          <cell r="F7324" t="str">
            <v>Ceilling Fan</v>
          </cell>
          <cell r="G7324">
            <v>2780</v>
          </cell>
          <cell r="H7324">
            <v>-787.67</v>
          </cell>
          <cell r="I7324">
            <v>1992.33</v>
          </cell>
        </row>
        <row r="7325">
          <cell r="A7325">
            <v>50000784</v>
          </cell>
          <cell r="B7325" t="str">
            <v>0</v>
          </cell>
          <cell r="C7325" t="str">
            <v>CIP1</v>
          </cell>
          <cell r="D7325" t="str">
            <v>M005</v>
          </cell>
          <cell r="E7325">
            <v>43531</v>
          </cell>
          <cell r="F7325" t="str">
            <v>Ceilling Fan</v>
          </cell>
          <cell r="G7325">
            <v>2780</v>
          </cell>
          <cell r="H7325">
            <v>-787.67</v>
          </cell>
          <cell r="I7325">
            <v>1992.33</v>
          </cell>
        </row>
        <row r="7326">
          <cell r="A7326">
            <v>50000785</v>
          </cell>
          <cell r="B7326" t="str">
            <v>0</v>
          </cell>
          <cell r="C7326" t="str">
            <v>CIP1</v>
          </cell>
          <cell r="D7326" t="str">
            <v>M005</v>
          </cell>
          <cell r="E7326">
            <v>43531</v>
          </cell>
          <cell r="F7326" t="str">
            <v>Ceilling Fan</v>
          </cell>
          <cell r="G7326">
            <v>2780</v>
          </cell>
          <cell r="H7326">
            <v>-787.67</v>
          </cell>
          <cell r="I7326">
            <v>1992.33</v>
          </cell>
        </row>
        <row r="7327">
          <cell r="A7327">
            <v>50000786</v>
          </cell>
          <cell r="B7327" t="str">
            <v>0</v>
          </cell>
          <cell r="C7327" t="str">
            <v>CIP1</v>
          </cell>
          <cell r="D7327" t="str">
            <v>M005</v>
          </cell>
          <cell r="E7327">
            <v>43531</v>
          </cell>
          <cell r="F7327" t="str">
            <v>Ceilling Fan</v>
          </cell>
          <cell r="G7327">
            <v>2780</v>
          </cell>
          <cell r="H7327">
            <v>-787.67</v>
          </cell>
          <cell r="I7327">
            <v>1992.33</v>
          </cell>
        </row>
        <row r="7328">
          <cell r="A7328">
            <v>50000787</v>
          </cell>
          <cell r="B7328" t="str">
            <v>0</v>
          </cell>
          <cell r="C7328" t="str">
            <v>CIP1</v>
          </cell>
          <cell r="D7328" t="str">
            <v>M005</v>
          </cell>
          <cell r="E7328">
            <v>43531</v>
          </cell>
          <cell r="F7328" t="str">
            <v>HP 12A Printer for Mr. Dishan</v>
          </cell>
          <cell r="G7328">
            <v>7200</v>
          </cell>
          <cell r="H7328">
            <v>-2040</v>
          </cell>
          <cell r="I7328">
            <v>5160</v>
          </cell>
        </row>
        <row r="7329">
          <cell r="A7329">
            <v>50000788</v>
          </cell>
          <cell r="B7329" t="str">
            <v>0</v>
          </cell>
          <cell r="C7329" t="str">
            <v>CIP1</v>
          </cell>
          <cell r="D7329" t="str">
            <v>M005</v>
          </cell>
          <cell r="E7329">
            <v>43548</v>
          </cell>
          <cell r="F7329" t="str">
            <v>Time attendance controller (ZK Tico-i Clock 680) d</v>
          </cell>
          <cell r="G7329">
            <v>18500</v>
          </cell>
          <cell r="H7329">
            <v>-5241.67</v>
          </cell>
          <cell r="I7329">
            <v>13258.33</v>
          </cell>
        </row>
        <row r="7330">
          <cell r="A7330">
            <v>50000789</v>
          </cell>
          <cell r="B7330" t="str">
            <v>0</v>
          </cell>
          <cell r="C7330" t="str">
            <v>CIP1</v>
          </cell>
          <cell r="D7330" t="str">
            <v>M005</v>
          </cell>
          <cell r="E7330">
            <v>43585</v>
          </cell>
          <cell r="F7330" t="str">
            <v>Celling Fan-56"(BRB)</v>
          </cell>
          <cell r="G7330">
            <v>2780</v>
          </cell>
          <cell r="H7330">
            <v>-764.5</v>
          </cell>
          <cell r="I7330">
            <v>2015.5</v>
          </cell>
        </row>
        <row r="7331">
          <cell r="A7331">
            <v>50000790</v>
          </cell>
          <cell r="B7331" t="str">
            <v>0</v>
          </cell>
          <cell r="C7331" t="str">
            <v>CIP1</v>
          </cell>
          <cell r="D7331" t="str">
            <v>M005</v>
          </cell>
          <cell r="E7331">
            <v>43585</v>
          </cell>
          <cell r="F7331" t="str">
            <v>Celling Fan-56"(BRB)</v>
          </cell>
          <cell r="G7331">
            <v>2780</v>
          </cell>
          <cell r="H7331">
            <v>-764.5</v>
          </cell>
          <cell r="I7331">
            <v>2015.5</v>
          </cell>
        </row>
        <row r="7332">
          <cell r="A7332">
            <v>50000791</v>
          </cell>
          <cell r="B7332" t="str">
            <v>0</v>
          </cell>
          <cell r="C7332" t="str">
            <v>CIP1</v>
          </cell>
          <cell r="D7332" t="str">
            <v>M005</v>
          </cell>
          <cell r="E7332">
            <v>43585</v>
          </cell>
          <cell r="F7332" t="str">
            <v>Celling Fan-56"(BRB)</v>
          </cell>
          <cell r="G7332">
            <v>2780</v>
          </cell>
          <cell r="H7332">
            <v>-764.5</v>
          </cell>
          <cell r="I7332">
            <v>2015.5</v>
          </cell>
        </row>
        <row r="7333">
          <cell r="A7333">
            <v>50000792</v>
          </cell>
          <cell r="B7333" t="str">
            <v>0</v>
          </cell>
          <cell r="C7333" t="str">
            <v>CIP1</v>
          </cell>
          <cell r="D7333" t="str">
            <v>M005</v>
          </cell>
          <cell r="E7333">
            <v>43585</v>
          </cell>
          <cell r="F7333" t="str">
            <v>Celling Fan-56"(BRB)</v>
          </cell>
          <cell r="G7333">
            <v>2780</v>
          </cell>
          <cell r="H7333">
            <v>-764.5</v>
          </cell>
          <cell r="I7333">
            <v>2015.5</v>
          </cell>
        </row>
        <row r="7334">
          <cell r="A7334">
            <v>50000793</v>
          </cell>
          <cell r="B7334" t="str">
            <v>0</v>
          </cell>
          <cell r="C7334" t="str">
            <v>CIP1</v>
          </cell>
          <cell r="D7334" t="str">
            <v>M005</v>
          </cell>
          <cell r="E7334">
            <v>43585</v>
          </cell>
          <cell r="F7334" t="str">
            <v>Celling Fan-56"(BRB)</v>
          </cell>
          <cell r="G7334">
            <v>2780</v>
          </cell>
          <cell r="H7334">
            <v>-764.5</v>
          </cell>
          <cell r="I7334">
            <v>2015.5</v>
          </cell>
        </row>
        <row r="7335">
          <cell r="A7335">
            <v>50000794</v>
          </cell>
          <cell r="B7335" t="str">
            <v>0</v>
          </cell>
          <cell r="C7335" t="str">
            <v>CIP1</v>
          </cell>
          <cell r="D7335" t="str">
            <v>M005</v>
          </cell>
          <cell r="E7335">
            <v>43585</v>
          </cell>
          <cell r="F7335" t="str">
            <v>Celling Fan-56"(BRB)</v>
          </cell>
          <cell r="G7335">
            <v>2780</v>
          </cell>
          <cell r="H7335">
            <v>-764.5</v>
          </cell>
          <cell r="I7335">
            <v>2015.5</v>
          </cell>
        </row>
        <row r="7336">
          <cell r="A7336">
            <v>50000795</v>
          </cell>
          <cell r="B7336" t="str">
            <v>0</v>
          </cell>
          <cell r="C7336" t="str">
            <v>CIP1</v>
          </cell>
          <cell r="D7336" t="str">
            <v>M005</v>
          </cell>
          <cell r="E7336">
            <v>43585</v>
          </cell>
          <cell r="F7336" t="str">
            <v>Celling Fan-56"(BRB)</v>
          </cell>
          <cell r="G7336">
            <v>2780</v>
          </cell>
          <cell r="H7336">
            <v>-764.5</v>
          </cell>
          <cell r="I7336">
            <v>2015.5</v>
          </cell>
        </row>
        <row r="7337">
          <cell r="A7337">
            <v>50000796</v>
          </cell>
          <cell r="B7337" t="str">
            <v>0</v>
          </cell>
          <cell r="C7337" t="str">
            <v>CIP1</v>
          </cell>
          <cell r="D7337" t="str">
            <v>M005</v>
          </cell>
          <cell r="E7337">
            <v>43585</v>
          </cell>
          <cell r="F7337" t="str">
            <v>Celling Fan-56"(BRB)</v>
          </cell>
          <cell r="G7337">
            <v>2780</v>
          </cell>
          <cell r="H7337">
            <v>-764.5</v>
          </cell>
          <cell r="I7337">
            <v>2015.5</v>
          </cell>
        </row>
        <row r="7338">
          <cell r="A7338">
            <v>50000797</v>
          </cell>
          <cell r="B7338" t="str">
            <v>0</v>
          </cell>
          <cell r="C7338" t="str">
            <v>CIP1</v>
          </cell>
          <cell r="D7338" t="str">
            <v>M005</v>
          </cell>
          <cell r="E7338">
            <v>43585</v>
          </cell>
          <cell r="F7338" t="str">
            <v>Celling Fan-56"(BRB)</v>
          </cell>
          <cell r="G7338">
            <v>2780</v>
          </cell>
          <cell r="H7338">
            <v>-764.5</v>
          </cell>
          <cell r="I7338">
            <v>2015.5</v>
          </cell>
        </row>
        <row r="7339">
          <cell r="A7339">
            <v>50000798</v>
          </cell>
          <cell r="B7339" t="str">
            <v>0</v>
          </cell>
          <cell r="C7339" t="str">
            <v>CIP1</v>
          </cell>
          <cell r="D7339" t="str">
            <v>M005</v>
          </cell>
          <cell r="E7339">
            <v>43585</v>
          </cell>
          <cell r="F7339" t="str">
            <v>Celling Fan-56"(BRB)</v>
          </cell>
          <cell r="G7339">
            <v>2780</v>
          </cell>
          <cell r="H7339">
            <v>-764.5</v>
          </cell>
          <cell r="I7339">
            <v>2015.5</v>
          </cell>
        </row>
        <row r="7340">
          <cell r="A7340">
            <v>50000799</v>
          </cell>
          <cell r="B7340" t="str">
            <v>0</v>
          </cell>
          <cell r="C7340" t="str">
            <v>CIP1</v>
          </cell>
          <cell r="D7340" t="str">
            <v>M005</v>
          </cell>
          <cell r="E7340">
            <v>43585</v>
          </cell>
          <cell r="F7340" t="str">
            <v>Stand Fan (GFC)</v>
          </cell>
          <cell r="G7340">
            <v>6500</v>
          </cell>
          <cell r="H7340">
            <v>-1787.5</v>
          </cell>
          <cell r="I7340">
            <v>4712.5</v>
          </cell>
        </row>
        <row r="7341">
          <cell r="A7341">
            <v>50000800</v>
          </cell>
          <cell r="B7341" t="str">
            <v>0</v>
          </cell>
          <cell r="C7341" t="str">
            <v>CIP1</v>
          </cell>
          <cell r="D7341" t="str">
            <v>M005</v>
          </cell>
          <cell r="E7341">
            <v>43585</v>
          </cell>
          <cell r="F7341" t="str">
            <v>Stand Fan (GFC)</v>
          </cell>
          <cell r="G7341">
            <v>6500</v>
          </cell>
          <cell r="H7341">
            <v>-1787.5</v>
          </cell>
          <cell r="I7341">
            <v>4712.5</v>
          </cell>
        </row>
        <row r="7342">
          <cell r="A7342">
            <v>50000801</v>
          </cell>
          <cell r="B7342" t="str">
            <v>0</v>
          </cell>
          <cell r="C7342" t="str">
            <v>CIP1</v>
          </cell>
          <cell r="D7342" t="str">
            <v>M005</v>
          </cell>
          <cell r="E7342">
            <v>43585</v>
          </cell>
          <cell r="F7342" t="str">
            <v>Stand Fan (GFC)</v>
          </cell>
          <cell r="G7342">
            <v>6500</v>
          </cell>
          <cell r="H7342">
            <v>-1787.5</v>
          </cell>
          <cell r="I7342">
            <v>4712.5</v>
          </cell>
        </row>
        <row r="7343">
          <cell r="A7343">
            <v>50000802</v>
          </cell>
          <cell r="B7343" t="str">
            <v>0</v>
          </cell>
          <cell r="C7343" t="str">
            <v>CIP1</v>
          </cell>
          <cell r="D7343" t="str">
            <v>M005</v>
          </cell>
          <cell r="E7343">
            <v>43641</v>
          </cell>
          <cell r="F7343" t="str">
            <v>GFC Fan for Production floor</v>
          </cell>
          <cell r="G7343">
            <v>6500</v>
          </cell>
          <cell r="H7343">
            <v>-1679.17</v>
          </cell>
          <cell r="I7343">
            <v>4820.83</v>
          </cell>
        </row>
        <row r="7344">
          <cell r="A7344">
            <v>50000803</v>
          </cell>
          <cell r="B7344" t="str">
            <v>0</v>
          </cell>
          <cell r="C7344" t="str">
            <v>CIP1</v>
          </cell>
          <cell r="D7344" t="str">
            <v>M005</v>
          </cell>
          <cell r="E7344">
            <v>43641</v>
          </cell>
          <cell r="F7344" t="str">
            <v>GFC Fan for Production floor</v>
          </cell>
          <cell r="G7344">
            <v>6500</v>
          </cell>
          <cell r="H7344">
            <v>-1679.17</v>
          </cell>
          <cell r="I7344">
            <v>4820.83</v>
          </cell>
        </row>
        <row r="7345">
          <cell r="A7345">
            <v>50000804</v>
          </cell>
          <cell r="B7345" t="str">
            <v>0</v>
          </cell>
          <cell r="C7345" t="str">
            <v>CIP1</v>
          </cell>
          <cell r="D7345" t="str">
            <v>M005</v>
          </cell>
          <cell r="E7345">
            <v>43641</v>
          </cell>
          <cell r="F7345" t="str">
            <v>GFC Fan for Production floor</v>
          </cell>
          <cell r="G7345">
            <v>6500</v>
          </cell>
          <cell r="H7345">
            <v>-1679.17</v>
          </cell>
          <cell r="I7345">
            <v>4820.83</v>
          </cell>
        </row>
        <row r="7346">
          <cell r="A7346">
            <v>50000805</v>
          </cell>
          <cell r="B7346" t="str">
            <v>0</v>
          </cell>
          <cell r="C7346" t="str">
            <v>CIP1</v>
          </cell>
          <cell r="D7346" t="str">
            <v>M005</v>
          </cell>
          <cell r="E7346">
            <v>43641</v>
          </cell>
          <cell r="F7346" t="str">
            <v>GFC Fan for Production floor</v>
          </cell>
          <cell r="G7346">
            <v>6500</v>
          </cell>
          <cell r="H7346">
            <v>-1679.17</v>
          </cell>
          <cell r="I7346">
            <v>4820.83</v>
          </cell>
        </row>
        <row r="7347">
          <cell r="A7347">
            <v>50000806</v>
          </cell>
          <cell r="B7347" t="str">
            <v>0</v>
          </cell>
          <cell r="C7347" t="str">
            <v>CIP1</v>
          </cell>
          <cell r="D7347" t="str">
            <v>M005</v>
          </cell>
          <cell r="E7347">
            <v>43641</v>
          </cell>
          <cell r="F7347" t="str">
            <v>GFC Fan for Production floor</v>
          </cell>
          <cell r="G7347">
            <v>6500</v>
          </cell>
          <cell r="H7347">
            <v>-1679.17</v>
          </cell>
          <cell r="I7347">
            <v>4820.83</v>
          </cell>
        </row>
        <row r="7348">
          <cell r="A7348">
            <v>50000807</v>
          </cell>
          <cell r="B7348" t="str">
            <v>0</v>
          </cell>
          <cell r="C7348" t="str">
            <v>CIP1</v>
          </cell>
          <cell r="D7348" t="str">
            <v>M005</v>
          </cell>
          <cell r="E7348">
            <v>43641</v>
          </cell>
          <cell r="F7348" t="str">
            <v>GFC Fan for Production floor</v>
          </cell>
          <cell r="G7348">
            <v>6500</v>
          </cell>
          <cell r="H7348">
            <v>-1679.17</v>
          </cell>
          <cell r="I7348">
            <v>4820.83</v>
          </cell>
        </row>
        <row r="7349">
          <cell r="A7349">
            <v>50000808</v>
          </cell>
          <cell r="B7349" t="str">
            <v>0</v>
          </cell>
          <cell r="C7349" t="str">
            <v>CIP1</v>
          </cell>
          <cell r="D7349" t="str">
            <v>M005</v>
          </cell>
          <cell r="E7349">
            <v>43641</v>
          </cell>
          <cell r="F7349" t="str">
            <v>GFC Fan for Production floor</v>
          </cell>
          <cell r="G7349">
            <v>6500</v>
          </cell>
          <cell r="H7349">
            <v>-1679.17</v>
          </cell>
          <cell r="I7349">
            <v>4820.83</v>
          </cell>
        </row>
        <row r="7350">
          <cell r="A7350">
            <v>50000809</v>
          </cell>
          <cell r="B7350" t="str">
            <v>0</v>
          </cell>
          <cell r="C7350" t="str">
            <v>CIP1</v>
          </cell>
          <cell r="D7350" t="str">
            <v>M005</v>
          </cell>
          <cell r="E7350">
            <v>43641</v>
          </cell>
          <cell r="F7350" t="str">
            <v>GFC Fan for Production floor</v>
          </cell>
          <cell r="G7350">
            <v>6500</v>
          </cell>
          <cell r="H7350">
            <v>-1679.17</v>
          </cell>
          <cell r="I7350">
            <v>4820.83</v>
          </cell>
        </row>
        <row r="7351">
          <cell r="A7351">
            <v>50000810</v>
          </cell>
          <cell r="B7351" t="str">
            <v>0</v>
          </cell>
          <cell r="C7351" t="str">
            <v>CIP1</v>
          </cell>
          <cell r="D7351" t="str">
            <v>M005</v>
          </cell>
          <cell r="E7351">
            <v>43641</v>
          </cell>
          <cell r="F7351" t="str">
            <v>GFC Fan for Production floor</v>
          </cell>
          <cell r="G7351">
            <v>6500</v>
          </cell>
          <cell r="H7351">
            <v>-1679.17</v>
          </cell>
          <cell r="I7351">
            <v>4820.83</v>
          </cell>
        </row>
        <row r="7352">
          <cell r="A7352">
            <v>50000811</v>
          </cell>
          <cell r="B7352" t="str">
            <v>0</v>
          </cell>
          <cell r="C7352" t="str">
            <v>CIP1</v>
          </cell>
          <cell r="D7352" t="str">
            <v>M005</v>
          </cell>
          <cell r="E7352">
            <v>43641</v>
          </cell>
          <cell r="F7352" t="str">
            <v>GFC Fan for Production floor</v>
          </cell>
          <cell r="G7352">
            <v>6500</v>
          </cell>
          <cell r="H7352">
            <v>-1679.17</v>
          </cell>
          <cell r="I7352">
            <v>4820.83</v>
          </cell>
        </row>
        <row r="7353">
          <cell r="A7353">
            <v>50000812</v>
          </cell>
          <cell r="B7353" t="str">
            <v>0</v>
          </cell>
          <cell r="C7353" t="str">
            <v>CIP1</v>
          </cell>
          <cell r="D7353" t="str">
            <v>M005</v>
          </cell>
          <cell r="E7353">
            <v>43646</v>
          </cell>
          <cell r="F7353" t="str">
            <v>AC 2 ton - wall type</v>
          </cell>
          <cell r="G7353">
            <v>103999.99</v>
          </cell>
          <cell r="H7353">
            <v>-26866.67</v>
          </cell>
          <cell r="I7353">
            <v>77133.320000000007</v>
          </cell>
        </row>
        <row r="7354">
          <cell r="A7354">
            <v>50000813</v>
          </cell>
          <cell r="B7354" t="str">
            <v>0</v>
          </cell>
          <cell r="C7354" t="str">
            <v>CIP1</v>
          </cell>
          <cell r="D7354" t="str">
            <v>M005</v>
          </cell>
          <cell r="E7354">
            <v>43646</v>
          </cell>
          <cell r="F7354" t="str">
            <v>AC 2 ton - wall type</v>
          </cell>
          <cell r="G7354">
            <v>104000</v>
          </cell>
          <cell r="H7354">
            <v>-26866.67</v>
          </cell>
          <cell r="I7354">
            <v>77133.33</v>
          </cell>
        </row>
        <row r="7355">
          <cell r="A7355">
            <v>50000814</v>
          </cell>
          <cell r="B7355" t="str">
            <v>0</v>
          </cell>
          <cell r="C7355" t="str">
            <v>CIP1</v>
          </cell>
          <cell r="D7355" t="str">
            <v>M005</v>
          </cell>
          <cell r="E7355">
            <v>43890</v>
          </cell>
          <cell r="F7355" t="str">
            <v>MOBILE PHONE- Cutting Bundle Scanning</v>
          </cell>
          <cell r="G7355">
            <v>11490</v>
          </cell>
          <cell r="H7355">
            <v>-2202.25</v>
          </cell>
          <cell r="I7355">
            <v>9287.75</v>
          </cell>
        </row>
        <row r="7356">
          <cell r="A7356">
            <v>50000815</v>
          </cell>
          <cell r="B7356" t="str">
            <v>0</v>
          </cell>
          <cell r="C7356" t="str">
            <v>CIP1</v>
          </cell>
          <cell r="D7356" t="str">
            <v>M005</v>
          </cell>
          <cell r="E7356">
            <v>43890</v>
          </cell>
          <cell r="F7356" t="str">
            <v>MOBILE PHONE- Cutting Bundle Scanning</v>
          </cell>
          <cell r="G7356">
            <v>11490</v>
          </cell>
          <cell r="H7356">
            <v>-2202.25</v>
          </cell>
          <cell r="I7356">
            <v>9287.75</v>
          </cell>
        </row>
        <row r="7357">
          <cell r="A7357">
            <v>50000816</v>
          </cell>
          <cell r="B7357" t="str">
            <v>0</v>
          </cell>
          <cell r="C7357" t="str">
            <v>CIP1</v>
          </cell>
          <cell r="D7357" t="str">
            <v>M005</v>
          </cell>
          <cell r="E7357">
            <v>43890</v>
          </cell>
          <cell r="F7357" t="str">
            <v>MOBILE PHONE- Cutting Bundle Scanning</v>
          </cell>
          <cell r="G7357">
            <v>11490</v>
          </cell>
          <cell r="H7357">
            <v>-2202.25</v>
          </cell>
          <cell r="I7357">
            <v>9287.75</v>
          </cell>
        </row>
        <row r="7358">
          <cell r="A7358">
            <v>50000817</v>
          </cell>
          <cell r="B7358" t="str">
            <v>0</v>
          </cell>
          <cell r="C7358" t="str">
            <v>CIP1</v>
          </cell>
          <cell r="D7358" t="str">
            <v>M005</v>
          </cell>
          <cell r="E7358">
            <v>43890</v>
          </cell>
          <cell r="F7358" t="str">
            <v>MOBILE PHONE- Cutting Bundle Scanning</v>
          </cell>
          <cell r="G7358">
            <v>11490</v>
          </cell>
          <cell r="H7358">
            <v>-2202.25</v>
          </cell>
          <cell r="I7358">
            <v>9287.75</v>
          </cell>
        </row>
        <row r="7359">
          <cell r="A7359">
            <v>50000818</v>
          </cell>
          <cell r="B7359" t="str">
            <v>0</v>
          </cell>
          <cell r="C7359" t="str">
            <v>CIP1</v>
          </cell>
          <cell r="D7359" t="str">
            <v>M005</v>
          </cell>
          <cell r="E7359">
            <v>43890</v>
          </cell>
          <cell r="F7359" t="str">
            <v>MOBILE PHONE- Cutting Bundle Scanning</v>
          </cell>
          <cell r="G7359">
            <v>11490</v>
          </cell>
          <cell r="H7359">
            <v>-2202.25</v>
          </cell>
          <cell r="I7359">
            <v>9287.75</v>
          </cell>
        </row>
        <row r="7360">
          <cell r="A7360">
            <v>50000819</v>
          </cell>
          <cell r="B7360" t="str">
            <v>0</v>
          </cell>
          <cell r="C7360" t="str">
            <v>CIP1</v>
          </cell>
          <cell r="D7360" t="str">
            <v>M005</v>
          </cell>
          <cell r="E7360">
            <v>43890</v>
          </cell>
          <cell r="F7360" t="str">
            <v>MOBILE PHONE- Cutting Bundle Scanning</v>
          </cell>
          <cell r="G7360">
            <v>11490</v>
          </cell>
          <cell r="H7360">
            <v>-2202.25</v>
          </cell>
          <cell r="I7360">
            <v>9287.75</v>
          </cell>
        </row>
        <row r="7361">
          <cell r="A7361">
            <v>50000821</v>
          </cell>
          <cell r="B7361" t="str">
            <v>0</v>
          </cell>
          <cell r="C7361" t="str">
            <v>CIP1</v>
          </cell>
          <cell r="D7361" t="str">
            <v>M005</v>
          </cell>
          <cell r="E7361">
            <v>43699</v>
          </cell>
          <cell r="F7361" t="str">
            <v>MOBILE PHONE- Cutting Bundle Scanning</v>
          </cell>
          <cell r="G7361">
            <v>11095</v>
          </cell>
          <cell r="H7361">
            <v>-2681.29</v>
          </cell>
          <cell r="I7361">
            <v>8413.7099999999991</v>
          </cell>
        </row>
        <row r="7362">
          <cell r="A7362">
            <v>50000822</v>
          </cell>
          <cell r="B7362" t="str">
            <v>0</v>
          </cell>
          <cell r="C7362" t="str">
            <v>CIP1</v>
          </cell>
          <cell r="D7362" t="str">
            <v>M005</v>
          </cell>
          <cell r="E7362">
            <v>43699</v>
          </cell>
          <cell r="F7362" t="str">
            <v>MOBILE PHONE- Cutting Bundle Scanning</v>
          </cell>
          <cell r="G7362">
            <v>11095</v>
          </cell>
          <cell r="H7362">
            <v>-2681.29</v>
          </cell>
          <cell r="I7362">
            <v>8413.7099999999991</v>
          </cell>
        </row>
        <row r="7363">
          <cell r="A7363">
            <v>50000823</v>
          </cell>
          <cell r="B7363" t="str">
            <v>0</v>
          </cell>
          <cell r="C7363" t="str">
            <v>CIP1</v>
          </cell>
          <cell r="D7363" t="str">
            <v>M005</v>
          </cell>
          <cell r="E7363">
            <v>43699</v>
          </cell>
          <cell r="F7363" t="str">
            <v>MOBILE PHONE- Cutting Bundle Scanning</v>
          </cell>
          <cell r="G7363">
            <v>11095</v>
          </cell>
          <cell r="H7363">
            <v>-2681.29</v>
          </cell>
          <cell r="I7363">
            <v>8413.7099999999991</v>
          </cell>
        </row>
        <row r="7364">
          <cell r="A7364">
            <v>50000824</v>
          </cell>
          <cell r="B7364" t="str">
            <v>0</v>
          </cell>
          <cell r="C7364" t="str">
            <v>CIP1</v>
          </cell>
          <cell r="D7364" t="str">
            <v>M005</v>
          </cell>
          <cell r="E7364">
            <v>43699</v>
          </cell>
          <cell r="F7364" t="str">
            <v>MOBILE PHONE- Cutting Bundle Scanning</v>
          </cell>
          <cell r="G7364">
            <v>11095</v>
          </cell>
          <cell r="H7364">
            <v>-2681.29</v>
          </cell>
          <cell r="I7364">
            <v>8413.7099999999991</v>
          </cell>
        </row>
        <row r="7365">
          <cell r="A7365">
            <v>50000825</v>
          </cell>
          <cell r="B7365" t="str">
            <v>0</v>
          </cell>
          <cell r="C7365" t="str">
            <v>CIP1</v>
          </cell>
          <cell r="D7365" t="str">
            <v>M005</v>
          </cell>
          <cell r="E7365">
            <v>43699</v>
          </cell>
          <cell r="F7365" t="str">
            <v>MOBILE PHONE- Cutting Bundle Scanning</v>
          </cell>
          <cell r="G7365">
            <v>11095</v>
          </cell>
          <cell r="H7365">
            <v>-2681.29</v>
          </cell>
          <cell r="I7365">
            <v>8413.7099999999991</v>
          </cell>
        </row>
        <row r="7366">
          <cell r="A7366">
            <v>50000826</v>
          </cell>
          <cell r="B7366" t="str">
            <v>0</v>
          </cell>
          <cell r="C7366" t="str">
            <v>CIP1</v>
          </cell>
          <cell r="D7366" t="str">
            <v>M005</v>
          </cell>
          <cell r="E7366">
            <v>43699</v>
          </cell>
          <cell r="F7366" t="str">
            <v>MOBILE PHONE- Cutting Bundle Scanning</v>
          </cell>
          <cell r="G7366">
            <v>11095</v>
          </cell>
          <cell r="H7366">
            <v>-2681.29</v>
          </cell>
          <cell r="I7366">
            <v>8413.7099999999991</v>
          </cell>
        </row>
        <row r="7367">
          <cell r="A7367">
            <v>50000827</v>
          </cell>
          <cell r="B7367" t="str">
            <v>0</v>
          </cell>
          <cell r="C7367" t="str">
            <v>CIP1</v>
          </cell>
          <cell r="D7367" t="str">
            <v>M005</v>
          </cell>
          <cell r="E7367">
            <v>43699</v>
          </cell>
          <cell r="F7367" t="str">
            <v>MOBILE PHONE- Cutting Bundle Scanning</v>
          </cell>
          <cell r="G7367">
            <v>11095</v>
          </cell>
          <cell r="H7367">
            <v>-2681.29</v>
          </cell>
          <cell r="I7367">
            <v>8413.7099999999991</v>
          </cell>
        </row>
        <row r="7368">
          <cell r="A7368">
            <v>50000828</v>
          </cell>
          <cell r="B7368" t="str">
            <v>0</v>
          </cell>
          <cell r="C7368" t="str">
            <v>CIP1</v>
          </cell>
          <cell r="D7368" t="str">
            <v>M005</v>
          </cell>
          <cell r="E7368">
            <v>43699</v>
          </cell>
          <cell r="F7368" t="str">
            <v>MOBILE PHONE- Cutting Bundle Scanning</v>
          </cell>
          <cell r="G7368">
            <v>11095</v>
          </cell>
          <cell r="H7368">
            <v>-2681.29</v>
          </cell>
          <cell r="I7368">
            <v>8413.7099999999991</v>
          </cell>
        </row>
        <row r="7369">
          <cell r="A7369">
            <v>50000829</v>
          </cell>
          <cell r="B7369" t="str">
            <v>0</v>
          </cell>
          <cell r="C7369" t="str">
            <v>CIP1</v>
          </cell>
          <cell r="D7369" t="str">
            <v>M005</v>
          </cell>
          <cell r="E7369">
            <v>43699</v>
          </cell>
          <cell r="F7369" t="str">
            <v>MOBILE PHONE- Cutting Bundle Scanning</v>
          </cell>
          <cell r="G7369">
            <v>11095</v>
          </cell>
          <cell r="H7369">
            <v>-2681.29</v>
          </cell>
          <cell r="I7369">
            <v>8413.7099999999991</v>
          </cell>
        </row>
        <row r="7370">
          <cell r="A7370">
            <v>50000830</v>
          </cell>
          <cell r="B7370" t="str">
            <v>0</v>
          </cell>
          <cell r="C7370" t="str">
            <v>CIP1</v>
          </cell>
          <cell r="D7370" t="str">
            <v>M005</v>
          </cell>
          <cell r="E7370">
            <v>43699</v>
          </cell>
          <cell r="F7370" t="str">
            <v>MOBILE PHONE- Cutting Bundle Scanning</v>
          </cell>
          <cell r="G7370">
            <v>11095</v>
          </cell>
          <cell r="H7370">
            <v>-2681.29</v>
          </cell>
          <cell r="I7370">
            <v>8413.7099999999991</v>
          </cell>
        </row>
        <row r="7371">
          <cell r="A7371">
            <v>50000831</v>
          </cell>
          <cell r="B7371" t="str">
            <v>0</v>
          </cell>
          <cell r="C7371" t="str">
            <v>CIP1</v>
          </cell>
          <cell r="D7371" t="str">
            <v>M005</v>
          </cell>
          <cell r="E7371">
            <v>43699</v>
          </cell>
          <cell r="F7371" t="str">
            <v>MOBILE PHONE- Cutting Bundle Scanning</v>
          </cell>
          <cell r="G7371">
            <v>11095</v>
          </cell>
          <cell r="H7371">
            <v>-2681.29</v>
          </cell>
          <cell r="I7371">
            <v>8413.7099999999991</v>
          </cell>
        </row>
        <row r="7372">
          <cell r="A7372">
            <v>50000832</v>
          </cell>
          <cell r="B7372" t="str">
            <v>0</v>
          </cell>
          <cell r="C7372" t="str">
            <v>CIP1</v>
          </cell>
          <cell r="D7372" t="str">
            <v>M005</v>
          </cell>
          <cell r="E7372">
            <v>43699</v>
          </cell>
          <cell r="F7372" t="str">
            <v>MOBILE PHONE- Cutting Bundle Scanning</v>
          </cell>
          <cell r="G7372">
            <v>11095</v>
          </cell>
          <cell r="H7372">
            <v>-2681.29</v>
          </cell>
          <cell r="I7372">
            <v>8413.7099999999991</v>
          </cell>
        </row>
        <row r="7373">
          <cell r="A7373">
            <v>50000833</v>
          </cell>
          <cell r="B7373" t="str">
            <v>0</v>
          </cell>
          <cell r="C7373" t="str">
            <v>CIP1</v>
          </cell>
          <cell r="D7373" t="str">
            <v>M005</v>
          </cell>
          <cell r="E7373">
            <v>43699</v>
          </cell>
          <cell r="F7373" t="str">
            <v>MOBILE PHONE- Cutting Bundle Scanning</v>
          </cell>
          <cell r="G7373">
            <v>11095</v>
          </cell>
          <cell r="H7373">
            <v>-2681.29</v>
          </cell>
          <cell r="I7373">
            <v>8413.7099999999991</v>
          </cell>
        </row>
        <row r="7374">
          <cell r="A7374">
            <v>50000834</v>
          </cell>
          <cell r="B7374" t="str">
            <v>0</v>
          </cell>
          <cell r="C7374" t="str">
            <v>CIP1</v>
          </cell>
          <cell r="D7374" t="str">
            <v>M005</v>
          </cell>
          <cell r="E7374">
            <v>43699</v>
          </cell>
          <cell r="F7374" t="str">
            <v>MOBILE PHONE- Cutting Bundle Scanning</v>
          </cell>
          <cell r="G7374">
            <v>11095</v>
          </cell>
          <cell r="H7374">
            <v>-2681.29</v>
          </cell>
          <cell r="I7374">
            <v>8413.7099999999991</v>
          </cell>
        </row>
        <row r="7375">
          <cell r="A7375">
            <v>50000835</v>
          </cell>
          <cell r="B7375" t="str">
            <v>0</v>
          </cell>
          <cell r="C7375" t="str">
            <v>CIP1</v>
          </cell>
          <cell r="D7375" t="str">
            <v>M005</v>
          </cell>
          <cell r="E7375">
            <v>43699</v>
          </cell>
          <cell r="F7375" t="str">
            <v>MOBILE PHONE- Cutting Bundle Scanning</v>
          </cell>
          <cell r="G7375">
            <v>11095</v>
          </cell>
          <cell r="H7375">
            <v>-2681.29</v>
          </cell>
          <cell r="I7375">
            <v>8413.7099999999991</v>
          </cell>
        </row>
        <row r="7376">
          <cell r="A7376">
            <v>50000839</v>
          </cell>
          <cell r="B7376" t="str">
            <v>0</v>
          </cell>
          <cell r="C7376" t="str">
            <v>CIP1</v>
          </cell>
          <cell r="D7376" t="str">
            <v>M005</v>
          </cell>
          <cell r="E7376">
            <v>43710</v>
          </cell>
          <cell r="F7376" t="str">
            <v>MOBILE PHONE- Cutting Bundle Scanning</v>
          </cell>
          <cell r="G7376">
            <v>11095</v>
          </cell>
          <cell r="H7376">
            <v>-2588.83</v>
          </cell>
          <cell r="I7376">
            <v>8506.17</v>
          </cell>
        </row>
        <row r="7377">
          <cell r="A7377">
            <v>50000840</v>
          </cell>
          <cell r="B7377" t="str">
            <v>0</v>
          </cell>
          <cell r="C7377" t="str">
            <v>CIP1</v>
          </cell>
          <cell r="D7377" t="str">
            <v>M005</v>
          </cell>
          <cell r="E7377">
            <v>43710</v>
          </cell>
          <cell r="F7377" t="str">
            <v>MOBILE PHONE- Cutting Bundle Scanning</v>
          </cell>
          <cell r="G7377">
            <v>11095</v>
          </cell>
          <cell r="H7377">
            <v>-2588.83</v>
          </cell>
          <cell r="I7377">
            <v>8506.17</v>
          </cell>
        </row>
        <row r="7378">
          <cell r="A7378">
            <v>50000841</v>
          </cell>
          <cell r="B7378" t="str">
            <v>0</v>
          </cell>
          <cell r="C7378" t="str">
            <v>CIP1</v>
          </cell>
          <cell r="D7378" t="str">
            <v>M005</v>
          </cell>
          <cell r="E7378">
            <v>43710</v>
          </cell>
          <cell r="F7378" t="str">
            <v>MOBILE PHONE- Cutting Bundle Scanning</v>
          </cell>
          <cell r="G7378">
            <v>11095</v>
          </cell>
          <cell r="H7378">
            <v>-2588.83</v>
          </cell>
          <cell r="I7378">
            <v>8506.17</v>
          </cell>
        </row>
        <row r="7379">
          <cell r="A7379">
            <v>50000842</v>
          </cell>
          <cell r="B7379" t="str">
            <v>0</v>
          </cell>
          <cell r="C7379" t="str">
            <v>CIP1</v>
          </cell>
          <cell r="D7379" t="str">
            <v>M005</v>
          </cell>
          <cell r="E7379">
            <v>43710</v>
          </cell>
          <cell r="F7379" t="str">
            <v>MOBILE PHONE- Cutting Bundle Scanning</v>
          </cell>
          <cell r="G7379">
            <v>11095</v>
          </cell>
          <cell r="H7379">
            <v>-2588.83</v>
          </cell>
          <cell r="I7379">
            <v>8506.17</v>
          </cell>
        </row>
        <row r="7380">
          <cell r="A7380">
            <v>50000843</v>
          </cell>
          <cell r="B7380" t="str">
            <v>0</v>
          </cell>
          <cell r="C7380" t="str">
            <v>CIP1</v>
          </cell>
          <cell r="D7380" t="str">
            <v>M005</v>
          </cell>
          <cell r="E7380">
            <v>43710</v>
          </cell>
          <cell r="F7380" t="str">
            <v>MOBILE PHONE- Cutting Bundle Scanning</v>
          </cell>
          <cell r="G7380">
            <v>11095</v>
          </cell>
          <cell r="H7380">
            <v>-2588.83</v>
          </cell>
          <cell r="I7380">
            <v>8506.17</v>
          </cell>
        </row>
        <row r="7381">
          <cell r="A7381">
            <v>50000844</v>
          </cell>
          <cell r="B7381" t="str">
            <v>0</v>
          </cell>
          <cell r="C7381" t="str">
            <v>CIP1</v>
          </cell>
          <cell r="D7381" t="str">
            <v>M005</v>
          </cell>
          <cell r="E7381">
            <v>43710</v>
          </cell>
          <cell r="F7381" t="str">
            <v>MOBILE PHONE- Cutting Bundle Scanning</v>
          </cell>
          <cell r="G7381">
            <v>11095</v>
          </cell>
          <cell r="H7381">
            <v>-2588.83</v>
          </cell>
          <cell r="I7381">
            <v>8506.17</v>
          </cell>
        </row>
        <row r="7382">
          <cell r="A7382">
            <v>50000845</v>
          </cell>
          <cell r="B7382" t="str">
            <v>0</v>
          </cell>
          <cell r="C7382" t="str">
            <v>CIP1</v>
          </cell>
          <cell r="D7382" t="str">
            <v>M005</v>
          </cell>
          <cell r="E7382">
            <v>43710</v>
          </cell>
          <cell r="F7382" t="str">
            <v>MOBILE PHONE- Cutting Bundle Scanning</v>
          </cell>
          <cell r="G7382">
            <v>11095</v>
          </cell>
          <cell r="H7382">
            <v>-2588.83</v>
          </cell>
          <cell r="I7382">
            <v>8506.17</v>
          </cell>
        </row>
        <row r="7383">
          <cell r="A7383">
            <v>50000846</v>
          </cell>
          <cell r="B7383" t="str">
            <v>0</v>
          </cell>
          <cell r="C7383" t="str">
            <v>CIP1</v>
          </cell>
          <cell r="D7383" t="str">
            <v>M005</v>
          </cell>
          <cell r="E7383">
            <v>43710</v>
          </cell>
          <cell r="F7383" t="str">
            <v>MOBILE PHONE- Cutting Bundle Scanning</v>
          </cell>
          <cell r="G7383">
            <v>11095</v>
          </cell>
          <cell r="H7383">
            <v>-2588.83</v>
          </cell>
          <cell r="I7383">
            <v>8506.17</v>
          </cell>
        </row>
        <row r="7384">
          <cell r="A7384">
            <v>50000847</v>
          </cell>
          <cell r="B7384" t="str">
            <v>0</v>
          </cell>
          <cell r="C7384" t="str">
            <v>CIP1</v>
          </cell>
          <cell r="D7384" t="str">
            <v>M005</v>
          </cell>
          <cell r="E7384">
            <v>43710</v>
          </cell>
          <cell r="F7384" t="str">
            <v>MOBILE PHONE- Cutting Bundle Scanning</v>
          </cell>
          <cell r="G7384">
            <v>11095</v>
          </cell>
          <cell r="H7384">
            <v>-2588.83</v>
          </cell>
          <cell r="I7384">
            <v>8506.17</v>
          </cell>
        </row>
        <row r="7385">
          <cell r="A7385">
            <v>50000848</v>
          </cell>
          <cell r="B7385" t="str">
            <v>0</v>
          </cell>
          <cell r="C7385" t="str">
            <v>CIP1</v>
          </cell>
          <cell r="D7385" t="str">
            <v>M005</v>
          </cell>
          <cell r="E7385">
            <v>43710</v>
          </cell>
          <cell r="F7385" t="str">
            <v>MOBILE PHONE- Cutting Bundle Scanning</v>
          </cell>
          <cell r="G7385">
            <v>11095</v>
          </cell>
          <cell r="H7385">
            <v>-2588.83</v>
          </cell>
          <cell r="I7385">
            <v>8506.17</v>
          </cell>
        </row>
        <row r="7386">
          <cell r="A7386">
            <v>50000849</v>
          </cell>
          <cell r="B7386" t="str">
            <v>0</v>
          </cell>
          <cell r="C7386" t="str">
            <v>CIP1</v>
          </cell>
          <cell r="D7386" t="str">
            <v>M005</v>
          </cell>
          <cell r="E7386">
            <v>43710</v>
          </cell>
          <cell r="F7386" t="str">
            <v>MOBILE PHONE- Cutting Bundle Scanning</v>
          </cell>
          <cell r="G7386">
            <v>11095</v>
          </cell>
          <cell r="H7386">
            <v>-2588.83</v>
          </cell>
          <cell r="I7386">
            <v>8506.17</v>
          </cell>
        </row>
        <row r="7387">
          <cell r="A7387">
            <v>50000850</v>
          </cell>
          <cell r="B7387" t="str">
            <v>0</v>
          </cell>
          <cell r="C7387" t="str">
            <v>CIP1</v>
          </cell>
          <cell r="D7387" t="str">
            <v>M005</v>
          </cell>
          <cell r="E7387">
            <v>43710</v>
          </cell>
          <cell r="F7387" t="str">
            <v>MOBILE PHONE- Cutting Bundle Scanning</v>
          </cell>
          <cell r="G7387">
            <v>11095</v>
          </cell>
          <cell r="H7387">
            <v>-2588.83</v>
          </cell>
          <cell r="I7387">
            <v>8506.17</v>
          </cell>
        </row>
        <row r="7388">
          <cell r="A7388">
            <v>50000851</v>
          </cell>
          <cell r="B7388" t="str">
            <v>0</v>
          </cell>
          <cell r="C7388" t="str">
            <v>CIP1</v>
          </cell>
          <cell r="D7388" t="str">
            <v>M005</v>
          </cell>
          <cell r="E7388">
            <v>43710</v>
          </cell>
          <cell r="F7388" t="str">
            <v>MOBILE PHONE- Cutting Bundle Scanning</v>
          </cell>
          <cell r="G7388">
            <v>11095</v>
          </cell>
          <cell r="H7388">
            <v>-2588.83</v>
          </cell>
          <cell r="I7388">
            <v>8506.17</v>
          </cell>
        </row>
        <row r="7389">
          <cell r="A7389">
            <v>50000852</v>
          </cell>
          <cell r="B7389" t="str">
            <v>0</v>
          </cell>
          <cell r="C7389" t="str">
            <v>CIP1</v>
          </cell>
          <cell r="D7389" t="str">
            <v>M005</v>
          </cell>
          <cell r="E7389">
            <v>43710</v>
          </cell>
          <cell r="F7389" t="str">
            <v>MOBILE PHONE- Cutting Bundle Scanning</v>
          </cell>
          <cell r="G7389">
            <v>11095</v>
          </cell>
          <cell r="H7389">
            <v>-2588.83</v>
          </cell>
          <cell r="I7389">
            <v>8506.17</v>
          </cell>
        </row>
        <row r="7390">
          <cell r="A7390">
            <v>50000853</v>
          </cell>
          <cell r="B7390" t="str">
            <v>0</v>
          </cell>
          <cell r="C7390" t="str">
            <v>CIP1</v>
          </cell>
          <cell r="D7390" t="str">
            <v>M005</v>
          </cell>
          <cell r="E7390">
            <v>43710</v>
          </cell>
          <cell r="F7390" t="str">
            <v>MOBILE PHONE- Cutting Bundle Scanning</v>
          </cell>
          <cell r="G7390">
            <v>11095</v>
          </cell>
          <cell r="H7390">
            <v>-2588.83</v>
          </cell>
          <cell r="I7390">
            <v>8506.17</v>
          </cell>
        </row>
        <row r="7391">
          <cell r="A7391">
            <v>50000854</v>
          </cell>
          <cell r="B7391" t="str">
            <v>0</v>
          </cell>
          <cell r="C7391" t="str">
            <v>CIP1</v>
          </cell>
          <cell r="D7391" t="str">
            <v>M005</v>
          </cell>
          <cell r="E7391">
            <v>43710</v>
          </cell>
          <cell r="F7391" t="str">
            <v>MOBILE PHONE- Cutting Bundle Scanning</v>
          </cell>
          <cell r="G7391">
            <v>11095</v>
          </cell>
          <cell r="H7391">
            <v>-2588.83</v>
          </cell>
          <cell r="I7391">
            <v>8506.17</v>
          </cell>
        </row>
        <row r="7392">
          <cell r="A7392">
            <v>50000855</v>
          </cell>
          <cell r="B7392" t="str">
            <v>0</v>
          </cell>
          <cell r="C7392" t="str">
            <v>CIP1</v>
          </cell>
          <cell r="D7392" t="str">
            <v>M005</v>
          </cell>
          <cell r="E7392">
            <v>43710</v>
          </cell>
          <cell r="F7392" t="str">
            <v>MOBILE PHONE- Cutting Bundle Scanning</v>
          </cell>
          <cell r="G7392">
            <v>11095</v>
          </cell>
          <cell r="H7392">
            <v>-2588.83</v>
          </cell>
          <cell r="I7392">
            <v>8506.17</v>
          </cell>
        </row>
        <row r="7393">
          <cell r="A7393">
            <v>50000856</v>
          </cell>
          <cell r="B7393" t="str">
            <v>0</v>
          </cell>
          <cell r="C7393" t="str">
            <v>CIP1</v>
          </cell>
          <cell r="D7393" t="str">
            <v>M005</v>
          </cell>
          <cell r="E7393">
            <v>43710</v>
          </cell>
          <cell r="F7393" t="str">
            <v>MOBILE PHONE- Cutting Bundle Scanning</v>
          </cell>
          <cell r="G7393">
            <v>11095</v>
          </cell>
          <cell r="H7393">
            <v>-2588.83</v>
          </cell>
          <cell r="I7393">
            <v>8506.17</v>
          </cell>
        </row>
        <row r="7394">
          <cell r="A7394">
            <v>50000857</v>
          </cell>
          <cell r="B7394" t="str">
            <v>0</v>
          </cell>
          <cell r="C7394" t="str">
            <v>CIP1</v>
          </cell>
          <cell r="D7394" t="str">
            <v>M005</v>
          </cell>
          <cell r="E7394">
            <v>43710</v>
          </cell>
          <cell r="F7394" t="str">
            <v>MOBILE PHONE- Cutting Bundle Scanning</v>
          </cell>
          <cell r="G7394">
            <v>11095</v>
          </cell>
          <cell r="H7394">
            <v>-2588.83</v>
          </cell>
          <cell r="I7394">
            <v>8506.17</v>
          </cell>
        </row>
        <row r="7395">
          <cell r="A7395">
            <v>50000858</v>
          </cell>
          <cell r="B7395" t="str">
            <v>0</v>
          </cell>
          <cell r="C7395" t="str">
            <v>CIP1</v>
          </cell>
          <cell r="D7395" t="str">
            <v>M005</v>
          </cell>
          <cell r="E7395">
            <v>43710</v>
          </cell>
          <cell r="F7395" t="str">
            <v>MOBILE PHONE- Cutting Bundle Scanning</v>
          </cell>
          <cell r="G7395">
            <v>11095</v>
          </cell>
          <cell r="H7395">
            <v>-2588.83</v>
          </cell>
          <cell r="I7395">
            <v>8506.17</v>
          </cell>
        </row>
        <row r="7396">
          <cell r="A7396">
            <v>50000859</v>
          </cell>
          <cell r="B7396" t="str">
            <v>0</v>
          </cell>
          <cell r="C7396" t="str">
            <v>CIP1</v>
          </cell>
          <cell r="D7396" t="str">
            <v>M005</v>
          </cell>
          <cell r="E7396">
            <v>43751</v>
          </cell>
          <cell r="F7396" t="str">
            <v>Circular cutter-GSM 230/100</v>
          </cell>
          <cell r="G7396">
            <v>15000</v>
          </cell>
          <cell r="H7396">
            <v>-3375</v>
          </cell>
          <cell r="I7396">
            <v>11625</v>
          </cell>
        </row>
        <row r="7397">
          <cell r="A7397">
            <v>50000860</v>
          </cell>
          <cell r="B7397" t="str">
            <v>0</v>
          </cell>
          <cell r="C7397" t="str">
            <v>CIP1</v>
          </cell>
          <cell r="D7397" t="str">
            <v>M005</v>
          </cell>
          <cell r="E7397">
            <v>43769</v>
          </cell>
          <cell r="F7397" t="str">
            <v>Ducted Split AC</v>
          </cell>
          <cell r="G7397">
            <v>422222</v>
          </cell>
          <cell r="H7397">
            <v>-94999.95</v>
          </cell>
          <cell r="I7397">
            <v>327222.05</v>
          </cell>
        </row>
        <row r="7398">
          <cell r="A7398">
            <v>50000861</v>
          </cell>
          <cell r="B7398" t="str">
            <v>0</v>
          </cell>
          <cell r="C7398" t="str">
            <v>CIP1</v>
          </cell>
          <cell r="D7398" t="str">
            <v>M005</v>
          </cell>
          <cell r="E7398">
            <v>43793</v>
          </cell>
          <cell r="F7398" t="str">
            <v>public address system - Full Set</v>
          </cell>
          <cell r="G7398">
            <v>52500</v>
          </cell>
          <cell r="H7398">
            <v>-11375</v>
          </cell>
          <cell r="I7398">
            <v>41125</v>
          </cell>
        </row>
        <row r="7399">
          <cell r="A7399">
            <v>50000862</v>
          </cell>
          <cell r="B7399" t="str">
            <v>0</v>
          </cell>
          <cell r="C7399" t="str">
            <v>CIP1</v>
          </cell>
          <cell r="D7399" t="str">
            <v>M005</v>
          </cell>
          <cell r="E7399">
            <v>43890</v>
          </cell>
          <cell r="F7399" t="str">
            <v>MOBILE PHONE- Quonda Software operation</v>
          </cell>
          <cell r="G7399">
            <v>27497</v>
          </cell>
          <cell r="H7399">
            <v>-5270.26</v>
          </cell>
          <cell r="I7399">
            <v>22226.74</v>
          </cell>
        </row>
        <row r="7400">
          <cell r="A7400">
            <v>50000863</v>
          </cell>
          <cell r="B7400" t="str">
            <v>0</v>
          </cell>
          <cell r="C7400" t="str">
            <v>CIP1</v>
          </cell>
          <cell r="D7400" t="str">
            <v>M005</v>
          </cell>
          <cell r="E7400">
            <v>43890</v>
          </cell>
          <cell r="F7400" t="str">
            <v>MOBILE PHONE- Quonda Software operation</v>
          </cell>
          <cell r="G7400">
            <v>27497</v>
          </cell>
          <cell r="H7400">
            <v>-5270.26</v>
          </cell>
          <cell r="I7400">
            <v>22226.74</v>
          </cell>
        </row>
        <row r="7401">
          <cell r="A7401">
            <v>50000864</v>
          </cell>
          <cell r="B7401" t="str">
            <v>0</v>
          </cell>
          <cell r="C7401" t="str">
            <v>CIP1</v>
          </cell>
          <cell r="D7401" t="str">
            <v>M005</v>
          </cell>
          <cell r="E7401">
            <v>43890</v>
          </cell>
          <cell r="F7401" t="str">
            <v>MOBILE PHONE- Quonda Software operation</v>
          </cell>
          <cell r="G7401">
            <v>27497</v>
          </cell>
          <cell r="H7401">
            <v>-5270.26</v>
          </cell>
          <cell r="I7401">
            <v>22226.74</v>
          </cell>
        </row>
        <row r="7402">
          <cell r="A7402">
            <v>50000865</v>
          </cell>
          <cell r="B7402" t="str">
            <v>0</v>
          </cell>
          <cell r="C7402" t="str">
            <v>CIP1</v>
          </cell>
          <cell r="D7402" t="str">
            <v>M005</v>
          </cell>
          <cell r="E7402">
            <v>43830</v>
          </cell>
          <cell r="F7402" t="str">
            <v>Ceilling Fan - New Swing line project</v>
          </cell>
          <cell r="G7402">
            <v>2557.9899999999998</v>
          </cell>
          <cell r="H7402">
            <v>-532.91999999999996</v>
          </cell>
          <cell r="I7402">
            <v>2025.07</v>
          </cell>
        </row>
        <row r="7403">
          <cell r="A7403">
            <v>50000866</v>
          </cell>
          <cell r="B7403" t="str">
            <v>0</v>
          </cell>
          <cell r="C7403" t="str">
            <v>CIP1</v>
          </cell>
          <cell r="D7403" t="str">
            <v>M005</v>
          </cell>
          <cell r="E7403">
            <v>43830</v>
          </cell>
          <cell r="F7403" t="str">
            <v>Ceilling Fan - New Swing line project</v>
          </cell>
          <cell r="G7403">
            <v>2557.9899999999998</v>
          </cell>
          <cell r="H7403">
            <v>-532.91999999999996</v>
          </cell>
          <cell r="I7403">
            <v>2025.07</v>
          </cell>
        </row>
        <row r="7404">
          <cell r="A7404">
            <v>50000867</v>
          </cell>
          <cell r="B7404" t="str">
            <v>0</v>
          </cell>
          <cell r="C7404" t="str">
            <v>CIP1</v>
          </cell>
          <cell r="D7404" t="str">
            <v>M005</v>
          </cell>
          <cell r="E7404">
            <v>43830</v>
          </cell>
          <cell r="F7404" t="str">
            <v>Ceilling Fan - New Swing line project</v>
          </cell>
          <cell r="G7404">
            <v>2557.9899999999998</v>
          </cell>
          <cell r="H7404">
            <v>-532.91999999999996</v>
          </cell>
          <cell r="I7404">
            <v>2025.07</v>
          </cell>
        </row>
        <row r="7405">
          <cell r="A7405">
            <v>50000868</v>
          </cell>
          <cell r="B7405" t="str">
            <v>0</v>
          </cell>
          <cell r="C7405" t="str">
            <v>CIP1</v>
          </cell>
          <cell r="D7405" t="str">
            <v>M005</v>
          </cell>
          <cell r="E7405">
            <v>43830</v>
          </cell>
          <cell r="F7405" t="str">
            <v>Ceilling Fan - New Swing line project</v>
          </cell>
          <cell r="G7405">
            <v>2557.9899999999998</v>
          </cell>
          <cell r="H7405">
            <v>-532.91999999999996</v>
          </cell>
          <cell r="I7405">
            <v>2025.07</v>
          </cell>
        </row>
        <row r="7406">
          <cell r="A7406">
            <v>50000869</v>
          </cell>
          <cell r="B7406" t="str">
            <v>0</v>
          </cell>
          <cell r="C7406" t="str">
            <v>CIP1</v>
          </cell>
          <cell r="D7406" t="str">
            <v>M005</v>
          </cell>
          <cell r="E7406">
            <v>43830</v>
          </cell>
          <cell r="F7406" t="str">
            <v>Ceilling Fan - New Swing line project</v>
          </cell>
          <cell r="G7406">
            <v>2557.9899999999998</v>
          </cell>
          <cell r="H7406">
            <v>-532.91999999999996</v>
          </cell>
          <cell r="I7406">
            <v>2025.07</v>
          </cell>
        </row>
        <row r="7407">
          <cell r="A7407">
            <v>50000870</v>
          </cell>
          <cell r="B7407" t="str">
            <v>0</v>
          </cell>
          <cell r="C7407" t="str">
            <v>CIP1</v>
          </cell>
          <cell r="D7407" t="str">
            <v>M005</v>
          </cell>
          <cell r="E7407">
            <v>43830</v>
          </cell>
          <cell r="F7407" t="str">
            <v>Ceilling Fan - New Swing line project</v>
          </cell>
          <cell r="G7407">
            <v>2557.9899999999998</v>
          </cell>
          <cell r="H7407">
            <v>-532.91999999999996</v>
          </cell>
          <cell r="I7407">
            <v>2025.07</v>
          </cell>
        </row>
        <row r="7408">
          <cell r="A7408">
            <v>50000871</v>
          </cell>
          <cell r="B7408" t="str">
            <v>0</v>
          </cell>
          <cell r="C7408" t="str">
            <v>CIP1</v>
          </cell>
          <cell r="D7408" t="str">
            <v>M005</v>
          </cell>
          <cell r="E7408">
            <v>43830</v>
          </cell>
          <cell r="F7408" t="str">
            <v>Ceilling Fan - New Swing line project</v>
          </cell>
          <cell r="G7408">
            <v>2557.9899999999998</v>
          </cell>
          <cell r="H7408">
            <v>-532.91999999999996</v>
          </cell>
          <cell r="I7408">
            <v>2025.07</v>
          </cell>
        </row>
        <row r="7409">
          <cell r="A7409">
            <v>50000872</v>
          </cell>
          <cell r="B7409" t="str">
            <v>0</v>
          </cell>
          <cell r="C7409" t="str">
            <v>CIP1</v>
          </cell>
          <cell r="D7409" t="str">
            <v>M005</v>
          </cell>
          <cell r="E7409">
            <v>43830</v>
          </cell>
          <cell r="F7409" t="str">
            <v>Ceilling Fan - New Swing line project</v>
          </cell>
          <cell r="G7409">
            <v>2557.9899999999998</v>
          </cell>
          <cell r="H7409">
            <v>-532.91999999999996</v>
          </cell>
          <cell r="I7409">
            <v>2025.07</v>
          </cell>
        </row>
        <row r="7410">
          <cell r="A7410">
            <v>50000873</v>
          </cell>
          <cell r="B7410" t="str">
            <v>0</v>
          </cell>
          <cell r="C7410" t="str">
            <v>CIP1</v>
          </cell>
          <cell r="D7410" t="str">
            <v>M005</v>
          </cell>
          <cell r="E7410">
            <v>43830</v>
          </cell>
          <cell r="F7410" t="str">
            <v>Ceilling Fan - New Swing line project</v>
          </cell>
          <cell r="G7410">
            <v>2557.9899999999998</v>
          </cell>
          <cell r="H7410">
            <v>-532.91999999999996</v>
          </cell>
          <cell r="I7410">
            <v>2025.07</v>
          </cell>
        </row>
        <row r="7411">
          <cell r="A7411">
            <v>50000874</v>
          </cell>
          <cell r="B7411" t="str">
            <v>0</v>
          </cell>
          <cell r="C7411" t="str">
            <v>CIP1</v>
          </cell>
          <cell r="D7411" t="str">
            <v>M005</v>
          </cell>
          <cell r="E7411">
            <v>43830</v>
          </cell>
          <cell r="F7411" t="str">
            <v>Ceilling Fan - New Swing line project</v>
          </cell>
          <cell r="G7411">
            <v>2557.9899999999998</v>
          </cell>
          <cell r="H7411">
            <v>-532.91999999999996</v>
          </cell>
          <cell r="I7411">
            <v>2025.07</v>
          </cell>
        </row>
        <row r="7412">
          <cell r="A7412">
            <v>50000875</v>
          </cell>
          <cell r="B7412" t="str">
            <v>0</v>
          </cell>
          <cell r="C7412" t="str">
            <v>CIP1</v>
          </cell>
          <cell r="D7412" t="str">
            <v>M005</v>
          </cell>
          <cell r="E7412">
            <v>43830</v>
          </cell>
          <cell r="F7412" t="str">
            <v>Ceilling Fan - New Swing line project</v>
          </cell>
          <cell r="G7412">
            <v>2557.9899999999998</v>
          </cell>
          <cell r="H7412">
            <v>-532.91999999999996</v>
          </cell>
          <cell r="I7412">
            <v>2025.07</v>
          </cell>
        </row>
        <row r="7413">
          <cell r="A7413">
            <v>50000876</v>
          </cell>
          <cell r="B7413" t="str">
            <v>0</v>
          </cell>
          <cell r="C7413" t="str">
            <v>CIP1</v>
          </cell>
          <cell r="D7413" t="str">
            <v>M005</v>
          </cell>
          <cell r="E7413">
            <v>43830</v>
          </cell>
          <cell r="F7413" t="str">
            <v>Ceilling Fan - New Swing line project</v>
          </cell>
          <cell r="G7413">
            <v>2557.9899999999998</v>
          </cell>
          <cell r="H7413">
            <v>-532.91999999999996</v>
          </cell>
          <cell r="I7413">
            <v>2025.07</v>
          </cell>
        </row>
        <row r="7414">
          <cell r="A7414">
            <v>50000877</v>
          </cell>
          <cell r="B7414" t="str">
            <v>0</v>
          </cell>
          <cell r="C7414" t="str">
            <v>CIP1</v>
          </cell>
          <cell r="D7414" t="str">
            <v>M005</v>
          </cell>
          <cell r="E7414">
            <v>43830</v>
          </cell>
          <cell r="F7414" t="str">
            <v>Ceilling Fan - New Swing line project</v>
          </cell>
          <cell r="G7414">
            <v>2557.9899999999998</v>
          </cell>
          <cell r="H7414">
            <v>-532.91999999999996</v>
          </cell>
          <cell r="I7414">
            <v>2025.07</v>
          </cell>
        </row>
        <row r="7415">
          <cell r="A7415">
            <v>50000878</v>
          </cell>
          <cell r="B7415" t="str">
            <v>0</v>
          </cell>
          <cell r="C7415" t="str">
            <v>CIP1</v>
          </cell>
          <cell r="D7415" t="str">
            <v>M005</v>
          </cell>
          <cell r="E7415">
            <v>43830</v>
          </cell>
          <cell r="F7415" t="str">
            <v>Ceilling Fan - New Swing line project</v>
          </cell>
          <cell r="G7415">
            <v>2557.9899999999998</v>
          </cell>
          <cell r="H7415">
            <v>-532.91999999999996</v>
          </cell>
          <cell r="I7415">
            <v>2025.07</v>
          </cell>
        </row>
        <row r="7416">
          <cell r="A7416">
            <v>50000879</v>
          </cell>
          <cell r="B7416" t="str">
            <v>0</v>
          </cell>
          <cell r="C7416" t="str">
            <v>CIP1</v>
          </cell>
          <cell r="D7416" t="str">
            <v>M005</v>
          </cell>
          <cell r="E7416">
            <v>43830</v>
          </cell>
          <cell r="F7416" t="str">
            <v>Ceilling Fan - New Swing line project</v>
          </cell>
          <cell r="G7416">
            <v>2557.9899999999998</v>
          </cell>
          <cell r="H7416">
            <v>-532.91999999999996</v>
          </cell>
          <cell r="I7416">
            <v>2025.07</v>
          </cell>
        </row>
        <row r="7417">
          <cell r="A7417">
            <v>50000880</v>
          </cell>
          <cell r="B7417" t="str">
            <v>0</v>
          </cell>
          <cell r="C7417" t="str">
            <v>CIP1</v>
          </cell>
          <cell r="D7417" t="str">
            <v>M005</v>
          </cell>
          <cell r="E7417">
            <v>43830</v>
          </cell>
          <cell r="F7417" t="str">
            <v>Ceilling Fan - New Swing line project</v>
          </cell>
          <cell r="G7417">
            <v>2557.9899999999998</v>
          </cell>
          <cell r="H7417">
            <v>-532.91999999999996</v>
          </cell>
          <cell r="I7417">
            <v>2025.07</v>
          </cell>
        </row>
        <row r="7418">
          <cell r="A7418">
            <v>50000881</v>
          </cell>
          <cell r="B7418" t="str">
            <v>0</v>
          </cell>
          <cell r="C7418" t="str">
            <v>CIP1</v>
          </cell>
          <cell r="D7418" t="str">
            <v>M005</v>
          </cell>
          <cell r="E7418">
            <v>43830</v>
          </cell>
          <cell r="F7418" t="str">
            <v>Ceilling Fan - New Swing line project</v>
          </cell>
          <cell r="G7418">
            <v>2557.9899999999998</v>
          </cell>
          <cell r="H7418">
            <v>-532.91999999999996</v>
          </cell>
          <cell r="I7418">
            <v>2025.07</v>
          </cell>
        </row>
        <row r="7419">
          <cell r="A7419">
            <v>50000882</v>
          </cell>
          <cell r="B7419" t="str">
            <v>0</v>
          </cell>
          <cell r="C7419" t="str">
            <v>CIP1</v>
          </cell>
          <cell r="D7419" t="str">
            <v>M005</v>
          </cell>
          <cell r="E7419">
            <v>43830</v>
          </cell>
          <cell r="F7419" t="str">
            <v>Ceilling Fan - New Swing line project</v>
          </cell>
          <cell r="G7419">
            <v>2557.9899999999998</v>
          </cell>
          <cell r="H7419">
            <v>-532.91999999999996</v>
          </cell>
          <cell r="I7419">
            <v>2025.07</v>
          </cell>
        </row>
        <row r="7420">
          <cell r="A7420">
            <v>50000883</v>
          </cell>
          <cell r="B7420" t="str">
            <v>0</v>
          </cell>
          <cell r="C7420" t="str">
            <v>CIP1</v>
          </cell>
          <cell r="D7420" t="str">
            <v>M005</v>
          </cell>
          <cell r="E7420">
            <v>43830</v>
          </cell>
          <cell r="F7420" t="str">
            <v>Ceilling Fan - New Swing line project</v>
          </cell>
          <cell r="G7420">
            <v>2557.9899999999998</v>
          </cell>
          <cell r="H7420">
            <v>-532.91999999999996</v>
          </cell>
          <cell r="I7420">
            <v>2025.07</v>
          </cell>
        </row>
        <row r="7421">
          <cell r="A7421">
            <v>50000884</v>
          </cell>
          <cell r="B7421" t="str">
            <v>0</v>
          </cell>
          <cell r="C7421" t="str">
            <v>CIP1</v>
          </cell>
          <cell r="D7421" t="str">
            <v>M005</v>
          </cell>
          <cell r="E7421">
            <v>43830</v>
          </cell>
          <cell r="F7421" t="str">
            <v>Ceilling Fan - New Swing line project</v>
          </cell>
          <cell r="G7421">
            <v>2557.9899999999998</v>
          </cell>
          <cell r="H7421">
            <v>-532.91999999999996</v>
          </cell>
          <cell r="I7421">
            <v>2025.07</v>
          </cell>
        </row>
        <row r="7422">
          <cell r="A7422">
            <v>50000885</v>
          </cell>
          <cell r="B7422" t="str">
            <v>0</v>
          </cell>
          <cell r="C7422" t="str">
            <v>CIP1</v>
          </cell>
          <cell r="D7422" t="str">
            <v>M005</v>
          </cell>
          <cell r="E7422">
            <v>43830</v>
          </cell>
          <cell r="F7422" t="str">
            <v>Ceilling Fan - New Swing line project</v>
          </cell>
          <cell r="G7422">
            <v>2557.9899999999998</v>
          </cell>
          <cell r="H7422">
            <v>-532.91999999999996</v>
          </cell>
          <cell r="I7422">
            <v>2025.07</v>
          </cell>
        </row>
        <row r="7423">
          <cell r="A7423">
            <v>50000886</v>
          </cell>
          <cell r="B7423" t="str">
            <v>0</v>
          </cell>
          <cell r="C7423" t="str">
            <v>CIP1</v>
          </cell>
          <cell r="D7423" t="str">
            <v>M005</v>
          </cell>
          <cell r="E7423">
            <v>43830</v>
          </cell>
          <cell r="F7423" t="str">
            <v>Ceilling Fan - New Swing line project</v>
          </cell>
          <cell r="G7423">
            <v>2557.9899999999998</v>
          </cell>
          <cell r="H7423">
            <v>-532.91999999999996</v>
          </cell>
          <cell r="I7423">
            <v>2025.07</v>
          </cell>
        </row>
        <row r="7424">
          <cell r="A7424">
            <v>50000887</v>
          </cell>
          <cell r="B7424" t="str">
            <v>0</v>
          </cell>
          <cell r="C7424" t="str">
            <v>CIP1</v>
          </cell>
          <cell r="D7424" t="str">
            <v>M005</v>
          </cell>
          <cell r="E7424">
            <v>43830</v>
          </cell>
          <cell r="F7424" t="str">
            <v>Ceilling Fan - New Swing line project</v>
          </cell>
          <cell r="G7424">
            <v>2557.9899999999998</v>
          </cell>
          <cell r="H7424">
            <v>-532.91999999999996</v>
          </cell>
          <cell r="I7424">
            <v>2025.07</v>
          </cell>
        </row>
        <row r="7425">
          <cell r="A7425">
            <v>50000888</v>
          </cell>
          <cell r="B7425" t="str">
            <v>0</v>
          </cell>
          <cell r="C7425" t="str">
            <v>CIP1</v>
          </cell>
          <cell r="D7425" t="str">
            <v>M005</v>
          </cell>
          <cell r="E7425">
            <v>43830</v>
          </cell>
          <cell r="F7425" t="str">
            <v>Ceilling Fan - New Swing line project</v>
          </cell>
          <cell r="G7425">
            <v>2557.9899999999998</v>
          </cell>
          <cell r="H7425">
            <v>-532.91999999999996</v>
          </cell>
          <cell r="I7425">
            <v>2025.07</v>
          </cell>
        </row>
        <row r="7426">
          <cell r="A7426">
            <v>50000889</v>
          </cell>
          <cell r="B7426" t="str">
            <v>0</v>
          </cell>
          <cell r="C7426" t="str">
            <v>CIP1</v>
          </cell>
          <cell r="D7426" t="str">
            <v>M005</v>
          </cell>
          <cell r="E7426">
            <v>43830</v>
          </cell>
          <cell r="F7426" t="str">
            <v>Ceilling Fan - New Swing line project</v>
          </cell>
          <cell r="G7426">
            <v>2557.9899999999998</v>
          </cell>
          <cell r="H7426">
            <v>-532.91999999999996</v>
          </cell>
          <cell r="I7426">
            <v>2025.07</v>
          </cell>
        </row>
        <row r="7427">
          <cell r="A7427">
            <v>50000890</v>
          </cell>
          <cell r="B7427" t="str">
            <v>0</v>
          </cell>
          <cell r="C7427" t="str">
            <v>CIP1</v>
          </cell>
          <cell r="D7427" t="str">
            <v>M005</v>
          </cell>
          <cell r="E7427">
            <v>43830</v>
          </cell>
          <cell r="F7427" t="str">
            <v>Ceilling Fan - New Swing line project</v>
          </cell>
          <cell r="G7427">
            <v>2557.9899999999998</v>
          </cell>
          <cell r="H7427">
            <v>-532.91999999999996</v>
          </cell>
          <cell r="I7427">
            <v>2025.07</v>
          </cell>
        </row>
        <row r="7428">
          <cell r="A7428">
            <v>50000891</v>
          </cell>
          <cell r="B7428" t="str">
            <v>0</v>
          </cell>
          <cell r="C7428" t="str">
            <v>CIP1</v>
          </cell>
          <cell r="D7428" t="str">
            <v>M005</v>
          </cell>
          <cell r="E7428">
            <v>43830</v>
          </cell>
          <cell r="F7428" t="str">
            <v>Ceilling Fan - New Swing line project</v>
          </cell>
          <cell r="G7428">
            <v>2557.9899999999998</v>
          </cell>
          <cell r="H7428">
            <v>-532.91999999999996</v>
          </cell>
          <cell r="I7428">
            <v>2025.07</v>
          </cell>
        </row>
        <row r="7429">
          <cell r="A7429">
            <v>50000892</v>
          </cell>
          <cell r="B7429" t="str">
            <v>0</v>
          </cell>
          <cell r="C7429" t="str">
            <v>CIP1</v>
          </cell>
          <cell r="D7429" t="str">
            <v>M005</v>
          </cell>
          <cell r="E7429">
            <v>43830</v>
          </cell>
          <cell r="F7429" t="str">
            <v>Ceilling Fan - New Swing line project</v>
          </cell>
          <cell r="G7429">
            <v>2557.9899999999998</v>
          </cell>
          <cell r="H7429">
            <v>-532.91999999999996</v>
          </cell>
          <cell r="I7429">
            <v>2025.07</v>
          </cell>
        </row>
        <row r="7430">
          <cell r="A7430">
            <v>50000893</v>
          </cell>
          <cell r="B7430" t="str">
            <v>0</v>
          </cell>
          <cell r="C7430" t="str">
            <v>CIP1</v>
          </cell>
          <cell r="D7430" t="str">
            <v>M005</v>
          </cell>
          <cell r="E7430">
            <v>43830</v>
          </cell>
          <cell r="F7430" t="str">
            <v>Ceilling Fan - New Swing line project</v>
          </cell>
          <cell r="G7430">
            <v>2557.9899999999998</v>
          </cell>
          <cell r="H7430">
            <v>-532.91999999999996</v>
          </cell>
          <cell r="I7430">
            <v>2025.07</v>
          </cell>
        </row>
        <row r="7431">
          <cell r="A7431">
            <v>50000894</v>
          </cell>
          <cell r="B7431" t="str">
            <v>0</v>
          </cell>
          <cell r="C7431" t="str">
            <v>CIP1</v>
          </cell>
          <cell r="D7431" t="str">
            <v>M005</v>
          </cell>
          <cell r="E7431">
            <v>43830</v>
          </cell>
          <cell r="F7431" t="str">
            <v>Ceilling Fan - New Swing line project</v>
          </cell>
          <cell r="G7431">
            <v>2557.9899999999998</v>
          </cell>
          <cell r="H7431">
            <v>-532.91999999999996</v>
          </cell>
          <cell r="I7431">
            <v>2025.07</v>
          </cell>
        </row>
        <row r="7432">
          <cell r="A7432">
            <v>50000895</v>
          </cell>
          <cell r="B7432" t="str">
            <v>0</v>
          </cell>
          <cell r="C7432" t="str">
            <v>CIP1</v>
          </cell>
          <cell r="D7432" t="str">
            <v>M005</v>
          </cell>
          <cell r="E7432">
            <v>43830</v>
          </cell>
          <cell r="F7432" t="str">
            <v>Ceilling Fan - New Swing line project</v>
          </cell>
          <cell r="G7432">
            <v>2557.9899999999998</v>
          </cell>
          <cell r="H7432">
            <v>-532.91999999999996</v>
          </cell>
          <cell r="I7432">
            <v>2025.07</v>
          </cell>
        </row>
        <row r="7433">
          <cell r="A7433">
            <v>50000896</v>
          </cell>
          <cell r="B7433" t="str">
            <v>0</v>
          </cell>
          <cell r="C7433" t="str">
            <v>CIP1</v>
          </cell>
          <cell r="D7433" t="str">
            <v>M005</v>
          </cell>
          <cell r="E7433">
            <v>43830</v>
          </cell>
          <cell r="F7433" t="str">
            <v>Ceilling Fan - New Swing line project</v>
          </cell>
          <cell r="G7433">
            <v>2557.9899999999998</v>
          </cell>
          <cell r="H7433">
            <v>-532.91999999999996</v>
          </cell>
          <cell r="I7433">
            <v>2025.07</v>
          </cell>
        </row>
        <row r="7434">
          <cell r="A7434">
            <v>50000897</v>
          </cell>
          <cell r="B7434" t="str">
            <v>0</v>
          </cell>
          <cell r="C7434" t="str">
            <v>CIP1</v>
          </cell>
          <cell r="D7434" t="str">
            <v>M005</v>
          </cell>
          <cell r="E7434">
            <v>43830</v>
          </cell>
          <cell r="F7434" t="str">
            <v>Ceilling Fan - New Swing line project</v>
          </cell>
          <cell r="G7434">
            <v>2557.9899999999998</v>
          </cell>
          <cell r="H7434">
            <v>-532.91999999999996</v>
          </cell>
          <cell r="I7434">
            <v>2025.07</v>
          </cell>
        </row>
        <row r="7435">
          <cell r="A7435">
            <v>50000898</v>
          </cell>
          <cell r="B7435" t="str">
            <v>0</v>
          </cell>
          <cell r="C7435" t="str">
            <v>CIP1</v>
          </cell>
          <cell r="D7435" t="str">
            <v>M005</v>
          </cell>
          <cell r="E7435">
            <v>43830</v>
          </cell>
          <cell r="F7435" t="str">
            <v>Ceilling Fan - New Swing line project</v>
          </cell>
          <cell r="G7435">
            <v>2557.9899999999998</v>
          </cell>
          <cell r="H7435">
            <v>-532.91999999999996</v>
          </cell>
          <cell r="I7435">
            <v>2025.07</v>
          </cell>
        </row>
        <row r="7436">
          <cell r="A7436">
            <v>50000899</v>
          </cell>
          <cell r="B7436" t="str">
            <v>0</v>
          </cell>
          <cell r="C7436" t="str">
            <v>CIP1</v>
          </cell>
          <cell r="D7436" t="str">
            <v>M005</v>
          </cell>
          <cell r="E7436">
            <v>43830</v>
          </cell>
          <cell r="F7436" t="str">
            <v>Ceilling Fan - New Swing line project</v>
          </cell>
          <cell r="G7436">
            <v>2557.9899999999998</v>
          </cell>
          <cell r="H7436">
            <v>-532.91999999999996</v>
          </cell>
          <cell r="I7436">
            <v>2025.07</v>
          </cell>
        </row>
        <row r="7437">
          <cell r="A7437">
            <v>50000900</v>
          </cell>
          <cell r="B7437" t="str">
            <v>0</v>
          </cell>
          <cell r="C7437" t="str">
            <v>CIP1</v>
          </cell>
          <cell r="D7437" t="str">
            <v>M005</v>
          </cell>
          <cell r="E7437">
            <v>43830</v>
          </cell>
          <cell r="F7437" t="str">
            <v>Ceilling Fan - New Swing line project</v>
          </cell>
          <cell r="G7437">
            <v>2557.9899999999998</v>
          </cell>
          <cell r="H7437">
            <v>-532.91999999999996</v>
          </cell>
          <cell r="I7437">
            <v>2025.07</v>
          </cell>
        </row>
        <row r="7438">
          <cell r="A7438">
            <v>50000901</v>
          </cell>
          <cell r="B7438" t="str">
            <v>0</v>
          </cell>
          <cell r="C7438" t="str">
            <v>CIP1</v>
          </cell>
          <cell r="D7438" t="str">
            <v>M005</v>
          </cell>
          <cell r="E7438">
            <v>43830</v>
          </cell>
          <cell r="F7438" t="str">
            <v>Ceilling Fan - New Swing line project</v>
          </cell>
          <cell r="G7438">
            <v>2557.9899999999998</v>
          </cell>
          <cell r="H7438">
            <v>-532.91999999999996</v>
          </cell>
          <cell r="I7438">
            <v>2025.07</v>
          </cell>
        </row>
        <row r="7439">
          <cell r="A7439">
            <v>50000902</v>
          </cell>
          <cell r="B7439" t="str">
            <v>0</v>
          </cell>
          <cell r="C7439" t="str">
            <v>CIP1</v>
          </cell>
          <cell r="D7439" t="str">
            <v>M005</v>
          </cell>
          <cell r="E7439">
            <v>43830</v>
          </cell>
          <cell r="F7439" t="str">
            <v>Ceilling Fan - New Swing line project</v>
          </cell>
          <cell r="G7439">
            <v>2557.9899999999998</v>
          </cell>
          <cell r="H7439">
            <v>-532.91999999999996</v>
          </cell>
          <cell r="I7439">
            <v>2025.07</v>
          </cell>
        </row>
        <row r="7440">
          <cell r="A7440">
            <v>50000903</v>
          </cell>
          <cell r="B7440" t="str">
            <v>0</v>
          </cell>
          <cell r="C7440" t="str">
            <v>CIP1</v>
          </cell>
          <cell r="D7440" t="str">
            <v>M005</v>
          </cell>
          <cell r="E7440">
            <v>43830</v>
          </cell>
          <cell r="F7440" t="str">
            <v>Ceilling Fan - New Swing line project</v>
          </cell>
          <cell r="G7440">
            <v>2557.9899999999998</v>
          </cell>
          <cell r="H7440">
            <v>-532.91999999999996</v>
          </cell>
          <cell r="I7440">
            <v>2025.07</v>
          </cell>
        </row>
        <row r="7441">
          <cell r="A7441">
            <v>50000904</v>
          </cell>
          <cell r="B7441" t="str">
            <v>0</v>
          </cell>
          <cell r="C7441" t="str">
            <v>CIP1</v>
          </cell>
          <cell r="D7441" t="str">
            <v>M005</v>
          </cell>
          <cell r="E7441">
            <v>43830</v>
          </cell>
          <cell r="F7441" t="str">
            <v>Ceilling Fan - New Swing line project</v>
          </cell>
          <cell r="G7441">
            <v>2557.9899999999998</v>
          </cell>
          <cell r="H7441">
            <v>-532.91999999999996</v>
          </cell>
          <cell r="I7441">
            <v>2025.07</v>
          </cell>
        </row>
        <row r="7442">
          <cell r="A7442">
            <v>50000905</v>
          </cell>
          <cell r="B7442" t="str">
            <v>0</v>
          </cell>
          <cell r="C7442" t="str">
            <v>CIP1</v>
          </cell>
          <cell r="D7442" t="str">
            <v>M005</v>
          </cell>
          <cell r="E7442">
            <v>43830</v>
          </cell>
          <cell r="F7442" t="str">
            <v>Ceilling Fan - New Swing line project</v>
          </cell>
          <cell r="G7442">
            <v>2557.9899999999998</v>
          </cell>
          <cell r="H7442">
            <v>-532.91999999999996</v>
          </cell>
          <cell r="I7442">
            <v>2025.07</v>
          </cell>
        </row>
        <row r="7443">
          <cell r="A7443">
            <v>50000906</v>
          </cell>
          <cell r="B7443" t="str">
            <v>0</v>
          </cell>
          <cell r="C7443" t="str">
            <v>CIP1</v>
          </cell>
          <cell r="D7443" t="str">
            <v>M005</v>
          </cell>
          <cell r="E7443">
            <v>43830</v>
          </cell>
          <cell r="F7443" t="str">
            <v>Ceilling Fan - New Swing line project</v>
          </cell>
          <cell r="G7443">
            <v>2557.9899999999998</v>
          </cell>
          <cell r="H7443">
            <v>-532.91999999999996</v>
          </cell>
          <cell r="I7443">
            <v>2025.07</v>
          </cell>
        </row>
        <row r="7444">
          <cell r="A7444">
            <v>50000907</v>
          </cell>
          <cell r="B7444" t="str">
            <v>0</v>
          </cell>
          <cell r="C7444" t="str">
            <v>CIP1</v>
          </cell>
          <cell r="D7444" t="str">
            <v>M005</v>
          </cell>
          <cell r="E7444">
            <v>43830</v>
          </cell>
          <cell r="F7444" t="str">
            <v>Ceilling Fan - New Swing line project</v>
          </cell>
          <cell r="G7444">
            <v>2557.9899999999998</v>
          </cell>
          <cell r="H7444">
            <v>-532.91999999999996</v>
          </cell>
          <cell r="I7444">
            <v>2025.07</v>
          </cell>
        </row>
        <row r="7445">
          <cell r="A7445">
            <v>50000908</v>
          </cell>
          <cell r="B7445" t="str">
            <v>0</v>
          </cell>
          <cell r="C7445" t="str">
            <v>CIP1</v>
          </cell>
          <cell r="D7445" t="str">
            <v>M005</v>
          </cell>
          <cell r="E7445">
            <v>43830</v>
          </cell>
          <cell r="F7445" t="str">
            <v>Ceilling Fan - New Swing line project</v>
          </cell>
          <cell r="G7445">
            <v>2557.9899999999998</v>
          </cell>
          <cell r="H7445">
            <v>-532.91999999999996</v>
          </cell>
          <cell r="I7445">
            <v>2025.07</v>
          </cell>
        </row>
        <row r="7446">
          <cell r="A7446">
            <v>50000909</v>
          </cell>
          <cell r="B7446" t="str">
            <v>0</v>
          </cell>
          <cell r="C7446" t="str">
            <v>CIP1</v>
          </cell>
          <cell r="D7446" t="str">
            <v>M005</v>
          </cell>
          <cell r="E7446">
            <v>43830</v>
          </cell>
          <cell r="F7446" t="str">
            <v>Ceilling Fan - New Swing line project</v>
          </cell>
          <cell r="G7446">
            <v>2557.9899999999998</v>
          </cell>
          <cell r="H7446">
            <v>-532.91999999999996</v>
          </cell>
          <cell r="I7446">
            <v>2025.07</v>
          </cell>
        </row>
        <row r="7447">
          <cell r="A7447">
            <v>50000910</v>
          </cell>
          <cell r="B7447" t="str">
            <v>0</v>
          </cell>
          <cell r="C7447" t="str">
            <v>CIP1</v>
          </cell>
          <cell r="D7447" t="str">
            <v>M005</v>
          </cell>
          <cell r="E7447">
            <v>43830</v>
          </cell>
          <cell r="F7447" t="str">
            <v>Ceilling Fan - New Swing line project</v>
          </cell>
          <cell r="G7447">
            <v>2557.9899999999998</v>
          </cell>
          <cell r="H7447">
            <v>-532.91999999999996</v>
          </cell>
          <cell r="I7447">
            <v>2025.07</v>
          </cell>
        </row>
        <row r="7448">
          <cell r="A7448">
            <v>50000911</v>
          </cell>
          <cell r="B7448" t="str">
            <v>0</v>
          </cell>
          <cell r="C7448" t="str">
            <v>CIP1</v>
          </cell>
          <cell r="D7448" t="str">
            <v>M005</v>
          </cell>
          <cell r="E7448">
            <v>43830</v>
          </cell>
          <cell r="F7448" t="str">
            <v>Ceilling Fan - New Swing line project</v>
          </cell>
          <cell r="G7448">
            <v>2557.9899999999998</v>
          </cell>
          <cell r="H7448">
            <v>-532.91999999999996</v>
          </cell>
          <cell r="I7448">
            <v>2025.07</v>
          </cell>
        </row>
        <row r="7449">
          <cell r="A7449">
            <v>50000912</v>
          </cell>
          <cell r="B7449" t="str">
            <v>0</v>
          </cell>
          <cell r="C7449" t="str">
            <v>CIP1</v>
          </cell>
          <cell r="D7449" t="str">
            <v>M005</v>
          </cell>
          <cell r="E7449">
            <v>43830</v>
          </cell>
          <cell r="F7449" t="str">
            <v>Ceilling Fan - New Swing line project</v>
          </cell>
          <cell r="G7449">
            <v>2557.9899999999998</v>
          </cell>
          <cell r="H7449">
            <v>-532.91999999999996</v>
          </cell>
          <cell r="I7449">
            <v>2025.07</v>
          </cell>
        </row>
        <row r="7450">
          <cell r="A7450">
            <v>50000913</v>
          </cell>
          <cell r="B7450" t="str">
            <v>0</v>
          </cell>
          <cell r="C7450" t="str">
            <v>CIP1</v>
          </cell>
          <cell r="D7450" t="str">
            <v>M005</v>
          </cell>
          <cell r="E7450">
            <v>43830</v>
          </cell>
          <cell r="F7450" t="str">
            <v>Ceilling Fan - New Swing line project</v>
          </cell>
          <cell r="G7450">
            <v>2557.9899999999998</v>
          </cell>
          <cell r="H7450">
            <v>-532.91999999999996</v>
          </cell>
          <cell r="I7450">
            <v>2025.07</v>
          </cell>
        </row>
        <row r="7451">
          <cell r="A7451">
            <v>50000914</v>
          </cell>
          <cell r="B7451" t="str">
            <v>0</v>
          </cell>
          <cell r="C7451" t="str">
            <v>CIP1</v>
          </cell>
          <cell r="D7451" t="str">
            <v>M005</v>
          </cell>
          <cell r="E7451">
            <v>43830</v>
          </cell>
          <cell r="F7451" t="str">
            <v>Ceilling Fan - New Swing line project</v>
          </cell>
          <cell r="G7451">
            <v>2558.5</v>
          </cell>
          <cell r="H7451">
            <v>-533.03</v>
          </cell>
          <cell r="I7451">
            <v>2025.47</v>
          </cell>
        </row>
        <row r="7452">
          <cell r="A7452">
            <v>50000915</v>
          </cell>
          <cell r="B7452" t="str">
            <v>0</v>
          </cell>
          <cell r="C7452" t="str">
            <v>CIP1</v>
          </cell>
          <cell r="D7452" t="str">
            <v>M005</v>
          </cell>
          <cell r="E7452">
            <v>43830</v>
          </cell>
          <cell r="F7452" t="str">
            <v>Electrical devices</v>
          </cell>
          <cell r="G7452">
            <v>222104.99</v>
          </cell>
          <cell r="H7452">
            <v>-46271.88</v>
          </cell>
          <cell r="I7452">
            <v>175833.11</v>
          </cell>
        </row>
        <row r="7453">
          <cell r="A7453">
            <v>50000916</v>
          </cell>
          <cell r="B7453" t="str">
            <v>0</v>
          </cell>
          <cell r="C7453" t="str">
            <v>CIP1</v>
          </cell>
          <cell r="D7453" t="str">
            <v>M005</v>
          </cell>
          <cell r="E7453">
            <v>43830</v>
          </cell>
          <cell r="F7453" t="str">
            <v>CC TV Surveillance system</v>
          </cell>
          <cell r="G7453">
            <v>53900</v>
          </cell>
          <cell r="H7453">
            <v>-11229.17</v>
          </cell>
          <cell r="I7453">
            <v>42670.83</v>
          </cell>
        </row>
        <row r="7454">
          <cell r="A7454">
            <v>50000917</v>
          </cell>
          <cell r="B7454" t="str">
            <v>0</v>
          </cell>
          <cell r="C7454" t="str">
            <v>CIP1</v>
          </cell>
          <cell r="D7454" t="str">
            <v>M005</v>
          </cell>
          <cell r="E7454">
            <v>43905</v>
          </cell>
          <cell r="F7454" t="str">
            <v>Digital Platform Scale -New warehouse</v>
          </cell>
          <cell r="G7454">
            <v>113000</v>
          </cell>
          <cell r="H7454">
            <v>-20716.669999999998</v>
          </cell>
          <cell r="I7454">
            <v>92283.33</v>
          </cell>
        </row>
        <row r="7455">
          <cell r="A7455">
            <v>50000918</v>
          </cell>
          <cell r="B7455" t="str">
            <v>0</v>
          </cell>
          <cell r="C7455" t="str">
            <v>CIP1</v>
          </cell>
          <cell r="D7455" t="str">
            <v>M005</v>
          </cell>
          <cell r="E7455">
            <v>43852</v>
          </cell>
          <cell r="F7455" t="str">
            <v>Bar Code Scanner- New warehouse</v>
          </cell>
          <cell r="G7455">
            <v>81630</v>
          </cell>
          <cell r="H7455">
            <v>-16326</v>
          </cell>
          <cell r="I7455">
            <v>65304</v>
          </cell>
        </row>
        <row r="7456">
          <cell r="A7456">
            <v>50000919</v>
          </cell>
          <cell r="B7456" t="str">
            <v>0</v>
          </cell>
          <cell r="C7456" t="str">
            <v>CIP1</v>
          </cell>
          <cell r="D7456" t="str">
            <v>M005</v>
          </cell>
          <cell r="E7456">
            <v>43853</v>
          </cell>
          <cell r="F7456" t="str">
            <v>Digital weight scale -New warehouse</v>
          </cell>
          <cell r="G7456">
            <v>6500</v>
          </cell>
          <cell r="H7456">
            <v>-1300</v>
          </cell>
          <cell r="I7456">
            <v>5200</v>
          </cell>
        </row>
        <row r="7457">
          <cell r="A7457">
            <v>50000920</v>
          </cell>
          <cell r="B7457" t="str">
            <v>0</v>
          </cell>
          <cell r="C7457" t="str">
            <v>CIP1</v>
          </cell>
          <cell r="D7457" t="str">
            <v>M005</v>
          </cell>
          <cell r="E7457">
            <v>43983</v>
          </cell>
          <cell r="F7457" t="str">
            <v>Refrigerator- R34Gas SS body</v>
          </cell>
          <cell r="G7457">
            <v>178000</v>
          </cell>
          <cell r="H7457">
            <v>-25216.67</v>
          </cell>
          <cell r="I7457">
            <v>152783.32999999999</v>
          </cell>
        </row>
        <row r="7458">
          <cell r="A7458">
            <v>50000922</v>
          </cell>
          <cell r="B7458" t="str">
            <v>0</v>
          </cell>
          <cell r="C7458" t="str">
            <v>CIP1</v>
          </cell>
          <cell r="D7458" t="str">
            <v>M005</v>
          </cell>
          <cell r="E7458">
            <v>43951</v>
          </cell>
          <cell r="F7458" t="str">
            <v>CC TV for surveillance system-New WH</v>
          </cell>
          <cell r="G7458">
            <v>355700</v>
          </cell>
          <cell r="H7458">
            <v>-62247.5</v>
          </cell>
          <cell r="I7458">
            <v>293452.5</v>
          </cell>
        </row>
        <row r="7459">
          <cell r="A7459">
            <v>50000923</v>
          </cell>
          <cell r="B7459" t="str">
            <v>0</v>
          </cell>
          <cell r="C7459" t="str">
            <v>CIP1</v>
          </cell>
          <cell r="D7459" t="str">
            <v>M005</v>
          </cell>
          <cell r="E7459">
            <v>43990</v>
          </cell>
          <cell r="F7459" t="str">
            <v>Camera – Sony W 830</v>
          </cell>
          <cell r="G7459">
            <v>12500</v>
          </cell>
          <cell r="H7459">
            <v>-1979.17</v>
          </cell>
          <cell r="I7459">
            <v>10520.83</v>
          </cell>
        </row>
        <row r="7460">
          <cell r="A7460">
            <v>50000925</v>
          </cell>
          <cell r="B7460" t="str">
            <v>0</v>
          </cell>
          <cell r="C7460" t="str">
            <v>CIP1</v>
          </cell>
          <cell r="D7460" t="str">
            <v>M005</v>
          </cell>
          <cell r="E7460">
            <v>44042</v>
          </cell>
          <cell r="F7460" t="str">
            <v>Samsung Galxy Mobile - 65 NOS - KANBAN Project</v>
          </cell>
          <cell r="G7460">
            <v>741000</v>
          </cell>
          <cell r="H7460">
            <v>-111150</v>
          </cell>
          <cell r="I7460">
            <v>629850</v>
          </cell>
        </row>
        <row r="7461">
          <cell r="A7461">
            <v>50000926</v>
          </cell>
          <cell r="B7461" t="str">
            <v>0</v>
          </cell>
          <cell r="C7461" t="str">
            <v>CIP1</v>
          </cell>
          <cell r="D7461" t="str">
            <v>M005</v>
          </cell>
          <cell r="E7461">
            <v>44042</v>
          </cell>
          <cell r="F7461" t="str">
            <v>Network device Cisco AP WAP1 -3 NOS Kanban Project</v>
          </cell>
          <cell r="G7461">
            <v>22500</v>
          </cell>
          <cell r="H7461">
            <v>-3375</v>
          </cell>
          <cell r="I7461">
            <v>19125</v>
          </cell>
        </row>
        <row r="7462">
          <cell r="A7462">
            <v>50000927</v>
          </cell>
          <cell r="B7462" t="str">
            <v>0</v>
          </cell>
          <cell r="C7462" t="str">
            <v>CIP1</v>
          </cell>
          <cell r="D7462" t="str">
            <v>M005</v>
          </cell>
          <cell r="E7462">
            <v>44042</v>
          </cell>
          <cell r="F7462" t="str">
            <v>Network Cisco SG350 28MP - 3 NOS Kanban Project</v>
          </cell>
          <cell r="G7462">
            <v>184500</v>
          </cell>
          <cell r="H7462">
            <v>-27675</v>
          </cell>
          <cell r="I7462">
            <v>156825</v>
          </cell>
        </row>
        <row r="7463">
          <cell r="A7463">
            <v>50000928</v>
          </cell>
          <cell r="B7463" t="str">
            <v>0</v>
          </cell>
          <cell r="C7463" t="str">
            <v>CIP1</v>
          </cell>
          <cell r="D7463" t="str">
            <v>M005</v>
          </cell>
          <cell r="E7463">
            <v>44042</v>
          </cell>
          <cell r="F7463" t="str">
            <v>Meraki MR55 Cloud - 18 nos -Kanban Project</v>
          </cell>
          <cell r="G7463">
            <v>1248690</v>
          </cell>
          <cell r="H7463">
            <v>-187303.5</v>
          </cell>
          <cell r="I7463">
            <v>1061386.5</v>
          </cell>
        </row>
        <row r="7464">
          <cell r="A7464">
            <v>50000929</v>
          </cell>
          <cell r="B7464" t="str">
            <v>0</v>
          </cell>
          <cell r="C7464" t="str">
            <v>CIP1</v>
          </cell>
          <cell r="D7464" t="str">
            <v>M005</v>
          </cell>
          <cell r="E7464">
            <v>44042</v>
          </cell>
          <cell r="F7464" t="str">
            <v>CREASE REPLICA MACHINE</v>
          </cell>
          <cell r="G7464">
            <v>37507.75</v>
          </cell>
          <cell r="H7464">
            <v>-3750.78</v>
          </cell>
          <cell r="I7464">
            <v>33756.97</v>
          </cell>
        </row>
        <row r="7465">
          <cell r="A7465">
            <v>50000930</v>
          </cell>
          <cell r="B7465" t="str">
            <v>0</v>
          </cell>
          <cell r="C7465" t="str">
            <v>CIP1</v>
          </cell>
          <cell r="D7465" t="str">
            <v>M005</v>
          </cell>
          <cell r="E7465">
            <v>44042</v>
          </cell>
          <cell r="F7465" t="str">
            <v>CREASE REPLICA MACHINE</v>
          </cell>
          <cell r="G7465">
            <v>37507.75</v>
          </cell>
          <cell r="H7465">
            <v>-3750.78</v>
          </cell>
          <cell r="I7465">
            <v>33756.97</v>
          </cell>
        </row>
        <row r="7466">
          <cell r="A7466">
            <v>50000931</v>
          </cell>
          <cell r="B7466" t="str">
            <v>0</v>
          </cell>
          <cell r="C7466" t="str">
            <v>CIP1</v>
          </cell>
          <cell r="D7466" t="str">
            <v>M005</v>
          </cell>
          <cell r="E7466">
            <v>44042</v>
          </cell>
          <cell r="F7466" t="str">
            <v>CREASE REPLICA MACHINE</v>
          </cell>
          <cell r="G7466">
            <v>37507.75</v>
          </cell>
          <cell r="H7466">
            <v>-3750.78</v>
          </cell>
          <cell r="I7466">
            <v>33756.97</v>
          </cell>
        </row>
        <row r="7467">
          <cell r="A7467">
            <v>50000932</v>
          </cell>
          <cell r="B7467" t="str">
            <v>0</v>
          </cell>
          <cell r="C7467" t="str">
            <v>CIP1</v>
          </cell>
          <cell r="D7467" t="str">
            <v>M005</v>
          </cell>
          <cell r="E7467">
            <v>44042</v>
          </cell>
          <cell r="F7467" t="str">
            <v>CREASE REPLICA MACHINE</v>
          </cell>
          <cell r="G7467">
            <v>37507.75</v>
          </cell>
          <cell r="H7467">
            <v>-3750.78</v>
          </cell>
          <cell r="I7467">
            <v>33756.97</v>
          </cell>
        </row>
        <row r="7468">
          <cell r="A7468">
            <v>50000933</v>
          </cell>
          <cell r="B7468" t="str">
            <v>0</v>
          </cell>
          <cell r="C7468" t="str">
            <v>CIP1</v>
          </cell>
          <cell r="D7468" t="str">
            <v>M005</v>
          </cell>
          <cell r="E7468">
            <v>44042</v>
          </cell>
          <cell r="F7468" t="str">
            <v>CREASE REPLICA MACHINE</v>
          </cell>
          <cell r="G7468">
            <v>37507.75</v>
          </cell>
          <cell r="H7468">
            <v>-3750.78</v>
          </cell>
          <cell r="I7468">
            <v>33756.97</v>
          </cell>
        </row>
        <row r="7469">
          <cell r="A7469">
            <v>50000934</v>
          </cell>
          <cell r="B7469" t="str">
            <v>0</v>
          </cell>
          <cell r="C7469" t="str">
            <v>CIP1</v>
          </cell>
          <cell r="D7469" t="str">
            <v>M005</v>
          </cell>
          <cell r="E7469">
            <v>44042</v>
          </cell>
          <cell r="F7469" t="str">
            <v>CREASE REPLICA MACHINE</v>
          </cell>
          <cell r="G7469">
            <v>37507.75</v>
          </cell>
          <cell r="H7469">
            <v>-3750.78</v>
          </cell>
          <cell r="I7469">
            <v>33756.97</v>
          </cell>
        </row>
        <row r="7470">
          <cell r="A7470">
            <v>50000935</v>
          </cell>
          <cell r="B7470" t="str">
            <v>0</v>
          </cell>
          <cell r="C7470" t="str">
            <v>CIP1</v>
          </cell>
          <cell r="D7470" t="str">
            <v>M005</v>
          </cell>
          <cell r="E7470">
            <v>44042</v>
          </cell>
          <cell r="F7470" t="str">
            <v>CREASE REPLICA MACHINE</v>
          </cell>
          <cell r="G7470">
            <v>37507.75</v>
          </cell>
          <cell r="H7470">
            <v>-3750.78</v>
          </cell>
          <cell r="I7470">
            <v>33756.97</v>
          </cell>
        </row>
        <row r="7471">
          <cell r="A7471">
            <v>50000936</v>
          </cell>
          <cell r="B7471" t="str">
            <v>0</v>
          </cell>
          <cell r="C7471" t="str">
            <v>CIP1</v>
          </cell>
          <cell r="D7471" t="str">
            <v>M005</v>
          </cell>
          <cell r="E7471">
            <v>44042</v>
          </cell>
          <cell r="F7471" t="str">
            <v>CREASE REPLICA MACHINE</v>
          </cell>
          <cell r="G7471">
            <v>37507.75</v>
          </cell>
          <cell r="H7471">
            <v>-3750.78</v>
          </cell>
          <cell r="I7471">
            <v>33756.97</v>
          </cell>
        </row>
        <row r="7472">
          <cell r="A7472">
            <v>50000937</v>
          </cell>
          <cell r="B7472" t="str">
            <v>0</v>
          </cell>
          <cell r="C7472" t="str">
            <v>CIP1</v>
          </cell>
          <cell r="D7472" t="str">
            <v>M005</v>
          </cell>
          <cell r="E7472">
            <v>44042</v>
          </cell>
          <cell r="F7472" t="str">
            <v>CREASE REPLICA MACHINE</v>
          </cell>
          <cell r="G7472">
            <v>37507.75</v>
          </cell>
          <cell r="H7472">
            <v>-3750.78</v>
          </cell>
          <cell r="I7472">
            <v>33756.97</v>
          </cell>
        </row>
        <row r="7473">
          <cell r="A7473">
            <v>50000938</v>
          </cell>
          <cell r="B7473" t="str">
            <v>0</v>
          </cell>
          <cell r="C7473" t="str">
            <v>CIP1</v>
          </cell>
          <cell r="D7473" t="str">
            <v>M005</v>
          </cell>
          <cell r="E7473">
            <v>44042</v>
          </cell>
          <cell r="F7473" t="str">
            <v>CREASE REPLICA MACHINE</v>
          </cell>
          <cell r="G7473">
            <v>37507.75</v>
          </cell>
          <cell r="H7473">
            <v>-3750.78</v>
          </cell>
          <cell r="I7473">
            <v>33756.97</v>
          </cell>
        </row>
        <row r="7474">
          <cell r="A7474">
            <v>50000939</v>
          </cell>
          <cell r="B7474" t="str">
            <v>0</v>
          </cell>
          <cell r="C7474" t="str">
            <v>CIP1</v>
          </cell>
          <cell r="D7474" t="str">
            <v>M005</v>
          </cell>
          <cell r="E7474">
            <v>44042</v>
          </cell>
          <cell r="F7474" t="str">
            <v>CREASE REPLICA MACHINE</v>
          </cell>
          <cell r="G7474">
            <v>37507.75</v>
          </cell>
          <cell r="H7474">
            <v>-3750.78</v>
          </cell>
          <cell r="I7474">
            <v>33756.97</v>
          </cell>
        </row>
        <row r="7475">
          <cell r="A7475">
            <v>50000940</v>
          </cell>
          <cell r="B7475" t="str">
            <v>0</v>
          </cell>
          <cell r="C7475" t="str">
            <v>CIP1</v>
          </cell>
          <cell r="D7475" t="str">
            <v>M005</v>
          </cell>
          <cell r="E7475">
            <v>44042</v>
          </cell>
          <cell r="F7475" t="str">
            <v>CREASE REPLICA MACHINE</v>
          </cell>
          <cell r="G7475">
            <v>37507.75</v>
          </cell>
          <cell r="H7475">
            <v>-3750.78</v>
          </cell>
          <cell r="I7475">
            <v>33756.97</v>
          </cell>
        </row>
        <row r="7476">
          <cell r="A7476">
            <v>50000941</v>
          </cell>
          <cell r="B7476" t="str">
            <v>0</v>
          </cell>
          <cell r="C7476" t="str">
            <v>CIP1</v>
          </cell>
          <cell r="D7476" t="str">
            <v>M005</v>
          </cell>
          <cell r="E7476">
            <v>44042</v>
          </cell>
          <cell r="F7476" t="str">
            <v>CREASE REPLICA MACHINE</v>
          </cell>
          <cell r="G7476">
            <v>37507.75</v>
          </cell>
          <cell r="H7476">
            <v>-3750.78</v>
          </cell>
          <cell r="I7476">
            <v>33756.97</v>
          </cell>
        </row>
        <row r="7477">
          <cell r="A7477">
            <v>50000942</v>
          </cell>
          <cell r="B7477" t="str">
            <v>0</v>
          </cell>
          <cell r="C7477" t="str">
            <v>CIP1</v>
          </cell>
          <cell r="D7477" t="str">
            <v>M005</v>
          </cell>
          <cell r="E7477">
            <v>44042</v>
          </cell>
          <cell r="F7477" t="str">
            <v>CREASE REPLICA MACHINE</v>
          </cell>
          <cell r="G7477">
            <v>37507.75</v>
          </cell>
          <cell r="H7477">
            <v>-3750.78</v>
          </cell>
          <cell r="I7477">
            <v>33756.97</v>
          </cell>
        </row>
        <row r="7478">
          <cell r="A7478">
            <v>50000943</v>
          </cell>
          <cell r="B7478" t="str">
            <v>0</v>
          </cell>
          <cell r="C7478" t="str">
            <v>CIP1</v>
          </cell>
          <cell r="D7478" t="str">
            <v>M005</v>
          </cell>
          <cell r="E7478">
            <v>44042</v>
          </cell>
          <cell r="F7478" t="str">
            <v>CREASE REPLICA MACHINE</v>
          </cell>
          <cell r="G7478">
            <v>37507.75</v>
          </cell>
          <cell r="H7478">
            <v>-3750.78</v>
          </cell>
          <cell r="I7478">
            <v>33756.97</v>
          </cell>
        </row>
        <row r="7479">
          <cell r="A7479">
            <v>50000944</v>
          </cell>
          <cell r="B7479" t="str">
            <v>0</v>
          </cell>
          <cell r="C7479" t="str">
            <v>CIP1</v>
          </cell>
          <cell r="D7479" t="str">
            <v>M005</v>
          </cell>
          <cell r="E7479">
            <v>44042</v>
          </cell>
          <cell r="F7479" t="str">
            <v>CREASE REPLICA MACHINE</v>
          </cell>
          <cell r="G7479">
            <v>37507.75</v>
          </cell>
          <cell r="H7479">
            <v>-3750.78</v>
          </cell>
          <cell r="I7479">
            <v>33756.97</v>
          </cell>
        </row>
        <row r="7480">
          <cell r="A7480">
            <v>50000945</v>
          </cell>
          <cell r="B7480" t="str">
            <v>0</v>
          </cell>
          <cell r="C7480" t="str">
            <v>CIP1</v>
          </cell>
          <cell r="D7480" t="str">
            <v>M005</v>
          </cell>
          <cell r="E7480">
            <v>44042</v>
          </cell>
          <cell r="F7480" t="str">
            <v>CREASE REPLICA MACHINE</v>
          </cell>
          <cell r="G7480">
            <v>37507.75</v>
          </cell>
          <cell r="H7480">
            <v>-3750.78</v>
          </cell>
          <cell r="I7480">
            <v>33756.97</v>
          </cell>
        </row>
        <row r="7481">
          <cell r="A7481">
            <v>50000946</v>
          </cell>
          <cell r="B7481" t="str">
            <v>0</v>
          </cell>
          <cell r="C7481" t="str">
            <v>CIP1</v>
          </cell>
          <cell r="D7481" t="str">
            <v>M005</v>
          </cell>
          <cell r="E7481">
            <v>44042</v>
          </cell>
          <cell r="F7481" t="str">
            <v>CREASE REPLICA MACHINE</v>
          </cell>
          <cell r="G7481">
            <v>37507.75</v>
          </cell>
          <cell r="H7481">
            <v>-3750.78</v>
          </cell>
          <cell r="I7481">
            <v>33756.97</v>
          </cell>
        </row>
        <row r="7482">
          <cell r="A7482">
            <v>50000947</v>
          </cell>
          <cell r="B7482" t="str">
            <v>0</v>
          </cell>
          <cell r="C7482" t="str">
            <v>CIP1</v>
          </cell>
          <cell r="D7482" t="str">
            <v>M005</v>
          </cell>
          <cell r="E7482">
            <v>44042</v>
          </cell>
          <cell r="F7482" t="str">
            <v>CREASE REPLICA MACHINE</v>
          </cell>
          <cell r="G7482">
            <v>37507.75</v>
          </cell>
          <cell r="H7482">
            <v>-3750.78</v>
          </cell>
          <cell r="I7482">
            <v>33756.97</v>
          </cell>
        </row>
        <row r="7483">
          <cell r="A7483">
            <v>50000948</v>
          </cell>
          <cell r="B7483" t="str">
            <v>0</v>
          </cell>
          <cell r="C7483" t="str">
            <v>CIP1</v>
          </cell>
          <cell r="D7483" t="str">
            <v>M005</v>
          </cell>
          <cell r="E7483">
            <v>44042</v>
          </cell>
          <cell r="F7483" t="str">
            <v>CREASE REPLICA MACHINE</v>
          </cell>
          <cell r="G7483">
            <v>37507.75</v>
          </cell>
          <cell r="H7483">
            <v>-3750.78</v>
          </cell>
          <cell r="I7483">
            <v>33756.97</v>
          </cell>
        </row>
        <row r="7484">
          <cell r="A7484">
            <v>50000949</v>
          </cell>
          <cell r="B7484" t="str">
            <v>0</v>
          </cell>
          <cell r="C7484" t="str">
            <v>CIP1</v>
          </cell>
          <cell r="D7484" t="str">
            <v>M005</v>
          </cell>
          <cell r="E7484">
            <v>44042</v>
          </cell>
          <cell r="F7484" t="str">
            <v>CREASE REPLICA MACHINE</v>
          </cell>
          <cell r="G7484">
            <v>37507.75</v>
          </cell>
          <cell r="H7484">
            <v>-3750.78</v>
          </cell>
          <cell r="I7484">
            <v>33756.97</v>
          </cell>
        </row>
        <row r="7485">
          <cell r="A7485">
            <v>50000950</v>
          </cell>
          <cell r="B7485" t="str">
            <v>0</v>
          </cell>
          <cell r="C7485" t="str">
            <v>CIP1</v>
          </cell>
          <cell r="D7485" t="str">
            <v>M005</v>
          </cell>
          <cell r="E7485">
            <v>44042</v>
          </cell>
          <cell r="F7485" t="str">
            <v>CREASE REPLICA MACHINE</v>
          </cell>
          <cell r="G7485">
            <v>37507.75</v>
          </cell>
          <cell r="H7485">
            <v>-3750.78</v>
          </cell>
          <cell r="I7485">
            <v>33756.97</v>
          </cell>
        </row>
        <row r="7486">
          <cell r="A7486">
            <v>50000951</v>
          </cell>
          <cell r="B7486" t="str">
            <v>0</v>
          </cell>
          <cell r="C7486" t="str">
            <v>CIP1</v>
          </cell>
          <cell r="D7486" t="str">
            <v>M005</v>
          </cell>
          <cell r="E7486">
            <v>44042</v>
          </cell>
          <cell r="F7486" t="str">
            <v>CREASE REPLICA MACHINE</v>
          </cell>
          <cell r="G7486">
            <v>37507.75</v>
          </cell>
          <cell r="H7486">
            <v>-3750.78</v>
          </cell>
          <cell r="I7486">
            <v>33756.97</v>
          </cell>
        </row>
        <row r="7487">
          <cell r="A7487">
            <v>50000952</v>
          </cell>
          <cell r="B7487" t="str">
            <v>0</v>
          </cell>
          <cell r="C7487" t="str">
            <v>CIP1</v>
          </cell>
          <cell r="D7487" t="str">
            <v>M005</v>
          </cell>
          <cell r="E7487">
            <v>44042</v>
          </cell>
          <cell r="F7487" t="str">
            <v>CREASE REPLICA MACHINE</v>
          </cell>
          <cell r="G7487">
            <v>37507.75</v>
          </cell>
          <cell r="H7487">
            <v>-3750.78</v>
          </cell>
          <cell r="I7487">
            <v>33756.97</v>
          </cell>
        </row>
        <row r="7488">
          <cell r="A7488">
            <v>50000953</v>
          </cell>
          <cell r="B7488" t="str">
            <v>0</v>
          </cell>
          <cell r="C7488" t="str">
            <v>CIP1</v>
          </cell>
          <cell r="D7488" t="str">
            <v>M005</v>
          </cell>
          <cell r="E7488">
            <v>44042</v>
          </cell>
          <cell r="F7488" t="str">
            <v>CREASE REPLICA MACHINE</v>
          </cell>
          <cell r="G7488">
            <v>37507.75</v>
          </cell>
          <cell r="H7488">
            <v>-3750.78</v>
          </cell>
          <cell r="I7488">
            <v>33756.97</v>
          </cell>
        </row>
        <row r="7489">
          <cell r="A7489">
            <v>50000954</v>
          </cell>
          <cell r="B7489" t="str">
            <v>0</v>
          </cell>
          <cell r="C7489" t="str">
            <v>CIP1</v>
          </cell>
          <cell r="D7489" t="str">
            <v>M005</v>
          </cell>
          <cell r="E7489">
            <v>44042</v>
          </cell>
          <cell r="F7489" t="str">
            <v>CREASE REPLICA MACHINE</v>
          </cell>
          <cell r="G7489">
            <v>37507.75</v>
          </cell>
          <cell r="H7489">
            <v>-3750.78</v>
          </cell>
          <cell r="I7489">
            <v>33756.97</v>
          </cell>
        </row>
        <row r="7490">
          <cell r="A7490">
            <v>50000955</v>
          </cell>
          <cell r="B7490" t="str">
            <v>0</v>
          </cell>
          <cell r="C7490" t="str">
            <v>CIP1</v>
          </cell>
          <cell r="D7490" t="str">
            <v>M005</v>
          </cell>
          <cell r="E7490">
            <v>44042</v>
          </cell>
          <cell r="F7490" t="str">
            <v>CREASE REPLICA MACHINE</v>
          </cell>
          <cell r="G7490">
            <v>37507.75</v>
          </cell>
          <cell r="H7490">
            <v>-3750.78</v>
          </cell>
          <cell r="I7490">
            <v>33756.97</v>
          </cell>
        </row>
        <row r="7491">
          <cell r="A7491">
            <v>50000956</v>
          </cell>
          <cell r="B7491" t="str">
            <v>0</v>
          </cell>
          <cell r="C7491" t="str">
            <v>CIP1</v>
          </cell>
          <cell r="D7491" t="str">
            <v>M005</v>
          </cell>
          <cell r="E7491">
            <v>44042</v>
          </cell>
          <cell r="F7491" t="str">
            <v>CREASE REPLICA MACHINE</v>
          </cell>
          <cell r="G7491">
            <v>37507.75</v>
          </cell>
          <cell r="H7491">
            <v>-3750.78</v>
          </cell>
          <cell r="I7491">
            <v>33756.97</v>
          </cell>
        </row>
        <row r="7492">
          <cell r="A7492">
            <v>50000957</v>
          </cell>
          <cell r="B7492" t="str">
            <v>0</v>
          </cell>
          <cell r="C7492" t="str">
            <v>CIP1</v>
          </cell>
          <cell r="D7492" t="str">
            <v>M005</v>
          </cell>
          <cell r="E7492">
            <v>44042</v>
          </cell>
          <cell r="F7492" t="str">
            <v>CREASE REPLICA MACHINE</v>
          </cell>
          <cell r="G7492">
            <v>37507.75</v>
          </cell>
          <cell r="H7492">
            <v>-3750.78</v>
          </cell>
          <cell r="I7492">
            <v>33756.97</v>
          </cell>
        </row>
        <row r="7493">
          <cell r="A7493">
            <v>50000958</v>
          </cell>
          <cell r="B7493" t="str">
            <v>0</v>
          </cell>
          <cell r="C7493" t="str">
            <v>CIP1</v>
          </cell>
          <cell r="D7493" t="str">
            <v>M005</v>
          </cell>
          <cell r="E7493">
            <v>44042</v>
          </cell>
          <cell r="F7493" t="str">
            <v>CREASE REPLICA MACHINE</v>
          </cell>
          <cell r="G7493">
            <v>37507.75</v>
          </cell>
          <cell r="H7493">
            <v>-3750.78</v>
          </cell>
          <cell r="I7493">
            <v>33756.97</v>
          </cell>
        </row>
        <row r="7494">
          <cell r="A7494">
            <v>50000959</v>
          </cell>
          <cell r="B7494" t="str">
            <v>0</v>
          </cell>
          <cell r="C7494" t="str">
            <v>CIP1</v>
          </cell>
          <cell r="D7494" t="str">
            <v>M005</v>
          </cell>
          <cell r="E7494">
            <v>44042</v>
          </cell>
          <cell r="F7494" t="str">
            <v>CREASE REPLICA MACHINE</v>
          </cell>
          <cell r="G7494">
            <v>37507.75</v>
          </cell>
          <cell r="H7494">
            <v>-3750.78</v>
          </cell>
          <cell r="I7494">
            <v>33756.97</v>
          </cell>
        </row>
        <row r="7495">
          <cell r="A7495">
            <v>50000960</v>
          </cell>
          <cell r="B7495" t="str">
            <v>0</v>
          </cell>
          <cell r="C7495" t="str">
            <v>CIP1</v>
          </cell>
          <cell r="D7495" t="str">
            <v>M005</v>
          </cell>
          <cell r="E7495">
            <v>44042</v>
          </cell>
          <cell r="F7495" t="str">
            <v>CREASE REPLICA MACHINE</v>
          </cell>
          <cell r="G7495">
            <v>37507.75</v>
          </cell>
          <cell r="H7495">
            <v>-3750.78</v>
          </cell>
          <cell r="I7495">
            <v>33756.97</v>
          </cell>
        </row>
        <row r="7496">
          <cell r="A7496">
            <v>50000961</v>
          </cell>
          <cell r="B7496" t="str">
            <v>0</v>
          </cell>
          <cell r="C7496" t="str">
            <v>CIP1</v>
          </cell>
          <cell r="D7496" t="str">
            <v>M005</v>
          </cell>
          <cell r="E7496">
            <v>44042</v>
          </cell>
          <cell r="F7496" t="str">
            <v>CREASE REPLICA MACHINE</v>
          </cell>
          <cell r="G7496">
            <v>37507.75</v>
          </cell>
          <cell r="H7496">
            <v>-3750.78</v>
          </cell>
          <cell r="I7496">
            <v>33756.97</v>
          </cell>
        </row>
        <row r="7497">
          <cell r="A7497">
            <v>50000962</v>
          </cell>
          <cell r="B7497" t="str">
            <v>0</v>
          </cell>
          <cell r="C7497" t="str">
            <v>CIP1</v>
          </cell>
          <cell r="D7497" t="str">
            <v>M005</v>
          </cell>
          <cell r="E7497">
            <v>44042</v>
          </cell>
          <cell r="F7497" t="str">
            <v>CREASE REPLICA MACHINE</v>
          </cell>
          <cell r="G7497">
            <v>37507.65</v>
          </cell>
          <cell r="H7497">
            <v>-3750.77</v>
          </cell>
          <cell r="I7497">
            <v>33756.879999999997</v>
          </cell>
        </row>
        <row r="7498">
          <cell r="A7498">
            <v>50000963</v>
          </cell>
          <cell r="B7498" t="str">
            <v>0</v>
          </cell>
          <cell r="C7498" t="str">
            <v>CIP1</v>
          </cell>
          <cell r="D7498" t="str">
            <v>M005</v>
          </cell>
          <cell r="E7498">
            <v>44107</v>
          </cell>
          <cell r="F7498" t="str">
            <v>Digital measurement tape</v>
          </cell>
          <cell r="G7498">
            <v>26600</v>
          </cell>
          <cell r="H7498">
            <v>-3325</v>
          </cell>
          <cell r="I7498">
            <v>23275</v>
          </cell>
        </row>
        <row r="7499">
          <cell r="A7499">
            <v>50000965</v>
          </cell>
          <cell r="B7499" t="str">
            <v>0</v>
          </cell>
          <cell r="C7499" t="str">
            <v>CIP1</v>
          </cell>
          <cell r="D7499" t="str">
            <v>M005</v>
          </cell>
          <cell r="E7499">
            <v>44131</v>
          </cell>
          <cell r="F7499" t="str">
            <v>Vacuum Cleaner</v>
          </cell>
          <cell r="G7499">
            <v>102000</v>
          </cell>
          <cell r="H7499">
            <v>-12750</v>
          </cell>
          <cell r="I7499">
            <v>89250</v>
          </cell>
        </row>
        <row r="7500">
          <cell r="A7500">
            <v>50000966</v>
          </cell>
          <cell r="B7500" t="str">
            <v>0</v>
          </cell>
          <cell r="C7500" t="str">
            <v>CIP1</v>
          </cell>
          <cell r="D7500" t="str">
            <v>M005</v>
          </cell>
          <cell r="E7500">
            <v>44131</v>
          </cell>
          <cell r="F7500" t="str">
            <v>Vacuum Cleaner</v>
          </cell>
          <cell r="G7500">
            <v>102000</v>
          </cell>
          <cell r="H7500">
            <v>-12750</v>
          </cell>
          <cell r="I7500">
            <v>89250</v>
          </cell>
        </row>
        <row r="7501">
          <cell r="A7501">
            <v>50000967</v>
          </cell>
          <cell r="B7501" t="str">
            <v>0</v>
          </cell>
          <cell r="C7501" t="str">
            <v>CIP1</v>
          </cell>
          <cell r="D7501" t="str">
            <v>M005</v>
          </cell>
          <cell r="E7501">
            <v>44131</v>
          </cell>
          <cell r="F7501" t="str">
            <v>Vacuum Cleaner</v>
          </cell>
          <cell r="G7501">
            <v>102000</v>
          </cell>
          <cell r="H7501">
            <v>-12750</v>
          </cell>
          <cell r="I7501">
            <v>89250</v>
          </cell>
        </row>
        <row r="7502">
          <cell r="A7502">
            <v>50000968</v>
          </cell>
          <cell r="B7502" t="str">
            <v>0</v>
          </cell>
          <cell r="C7502" t="str">
            <v>CIP1</v>
          </cell>
          <cell r="D7502" t="str">
            <v>M005</v>
          </cell>
          <cell r="E7502">
            <v>44131</v>
          </cell>
          <cell r="F7502" t="str">
            <v>Vacuum Cleaner</v>
          </cell>
          <cell r="G7502">
            <v>102000</v>
          </cell>
          <cell r="H7502">
            <v>-12750</v>
          </cell>
          <cell r="I7502">
            <v>89250</v>
          </cell>
        </row>
        <row r="7503">
          <cell r="A7503">
            <v>50000969</v>
          </cell>
          <cell r="B7503" t="str">
            <v>0</v>
          </cell>
          <cell r="C7503" t="str">
            <v>CIP1</v>
          </cell>
          <cell r="D7503" t="str">
            <v>M005</v>
          </cell>
          <cell r="E7503">
            <v>44131</v>
          </cell>
          <cell r="F7503" t="str">
            <v>Vacuum Cleaner</v>
          </cell>
          <cell r="G7503">
            <v>102000</v>
          </cell>
          <cell r="H7503">
            <v>-12750</v>
          </cell>
          <cell r="I7503">
            <v>89250</v>
          </cell>
        </row>
        <row r="7504">
          <cell r="A7504">
            <v>50000970</v>
          </cell>
          <cell r="B7504" t="str">
            <v>0</v>
          </cell>
          <cell r="C7504" t="str">
            <v>CIP1</v>
          </cell>
          <cell r="D7504" t="str">
            <v>M005</v>
          </cell>
          <cell r="E7504">
            <v>44131</v>
          </cell>
          <cell r="F7504" t="str">
            <v>Cleaner  machine</v>
          </cell>
          <cell r="G7504">
            <v>120000</v>
          </cell>
          <cell r="H7504">
            <v>-15000</v>
          </cell>
          <cell r="I7504">
            <v>105000</v>
          </cell>
        </row>
        <row r="7505">
          <cell r="A7505">
            <v>50000971</v>
          </cell>
          <cell r="B7505" t="str">
            <v>0</v>
          </cell>
          <cell r="C7505" t="str">
            <v>CIP1</v>
          </cell>
          <cell r="D7505" t="str">
            <v>M005</v>
          </cell>
          <cell r="E7505">
            <v>44199</v>
          </cell>
          <cell r="F7505" t="str">
            <v>TV</v>
          </cell>
          <cell r="G7505">
            <v>30800</v>
          </cell>
          <cell r="H7505">
            <v>-3080</v>
          </cell>
          <cell r="I7505">
            <v>27720</v>
          </cell>
        </row>
        <row r="7506">
          <cell r="A7506">
            <v>50000972</v>
          </cell>
          <cell r="B7506" t="str">
            <v>0</v>
          </cell>
          <cell r="C7506" t="str">
            <v>CIP1</v>
          </cell>
          <cell r="D7506" t="str">
            <v>M005</v>
          </cell>
          <cell r="E7506">
            <v>44199</v>
          </cell>
          <cell r="F7506" t="str">
            <v>TV</v>
          </cell>
          <cell r="G7506">
            <v>30800</v>
          </cell>
          <cell r="H7506">
            <v>-3080</v>
          </cell>
          <cell r="I7506">
            <v>27720</v>
          </cell>
        </row>
        <row r="7507">
          <cell r="A7507">
            <v>50000973</v>
          </cell>
          <cell r="B7507" t="str">
            <v>0</v>
          </cell>
          <cell r="C7507" t="str">
            <v>CIP1</v>
          </cell>
          <cell r="D7507" t="str">
            <v>M005</v>
          </cell>
          <cell r="E7507">
            <v>44199</v>
          </cell>
          <cell r="F7507" t="str">
            <v>TV</v>
          </cell>
          <cell r="G7507">
            <v>30800</v>
          </cell>
          <cell r="H7507">
            <v>-3080</v>
          </cell>
          <cell r="I7507">
            <v>27720</v>
          </cell>
        </row>
        <row r="7508">
          <cell r="A7508">
            <v>50000974</v>
          </cell>
          <cell r="B7508" t="str">
            <v>0</v>
          </cell>
          <cell r="C7508" t="str">
            <v>CIP1</v>
          </cell>
          <cell r="D7508" t="str">
            <v>M005</v>
          </cell>
          <cell r="E7508">
            <v>44199</v>
          </cell>
          <cell r="F7508" t="str">
            <v>TV</v>
          </cell>
          <cell r="G7508">
            <v>30800</v>
          </cell>
          <cell r="H7508">
            <v>-3080</v>
          </cell>
          <cell r="I7508">
            <v>27720</v>
          </cell>
        </row>
        <row r="7509">
          <cell r="A7509">
            <v>50000975</v>
          </cell>
          <cell r="B7509" t="str">
            <v>0</v>
          </cell>
          <cell r="C7509" t="str">
            <v>CIP1</v>
          </cell>
          <cell r="D7509" t="str">
            <v>M005</v>
          </cell>
          <cell r="E7509">
            <v>44352</v>
          </cell>
          <cell r="F7509" t="str">
            <v>Floor Light requirement</v>
          </cell>
          <cell r="G7509">
            <v>642200</v>
          </cell>
          <cell r="H7509">
            <v>-37461.67</v>
          </cell>
          <cell r="I7509">
            <v>604738.32999999996</v>
          </cell>
        </row>
        <row r="7510">
          <cell r="A7510">
            <v>50000976</v>
          </cell>
          <cell r="B7510" t="str">
            <v>0</v>
          </cell>
          <cell r="C7510" t="str">
            <v>CIP1</v>
          </cell>
          <cell r="D7510" t="str">
            <v>M005</v>
          </cell>
          <cell r="E7510">
            <v>44377</v>
          </cell>
          <cell r="F7510" t="str">
            <v>Samsung Galaxy M01 SL= R9KNB007LYJ</v>
          </cell>
          <cell r="G7510">
            <v>13271.81</v>
          </cell>
          <cell r="H7510">
            <v>-774.19</v>
          </cell>
          <cell r="I7510">
            <v>12497.62</v>
          </cell>
        </row>
        <row r="7511">
          <cell r="A7511">
            <v>50000977</v>
          </cell>
          <cell r="B7511" t="str">
            <v>0</v>
          </cell>
          <cell r="C7511" t="str">
            <v>CIP1</v>
          </cell>
          <cell r="D7511" t="str">
            <v>M005</v>
          </cell>
          <cell r="E7511">
            <v>44377</v>
          </cell>
          <cell r="F7511" t="str">
            <v>Samsung Galaxy M01 SL= R9KR100R3PJ</v>
          </cell>
          <cell r="G7511">
            <v>13271.81</v>
          </cell>
          <cell r="H7511">
            <v>-774.19</v>
          </cell>
          <cell r="I7511">
            <v>12497.62</v>
          </cell>
        </row>
        <row r="7512">
          <cell r="A7512">
            <v>50000978</v>
          </cell>
          <cell r="B7512" t="str">
            <v>0</v>
          </cell>
          <cell r="C7512" t="str">
            <v>CIP1</v>
          </cell>
          <cell r="D7512" t="str">
            <v>M005</v>
          </cell>
          <cell r="E7512">
            <v>44377</v>
          </cell>
          <cell r="F7512" t="str">
            <v>Samsung Galaxy M01 SL= R9KNB0068XJ</v>
          </cell>
          <cell r="G7512">
            <v>13271.81</v>
          </cell>
          <cell r="H7512">
            <v>-774.19</v>
          </cell>
          <cell r="I7512">
            <v>12497.62</v>
          </cell>
        </row>
        <row r="7513">
          <cell r="A7513">
            <v>50000979</v>
          </cell>
          <cell r="B7513" t="str">
            <v>0</v>
          </cell>
          <cell r="C7513" t="str">
            <v>CIP1</v>
          </cell>
          <cell r="D7513" t="str">
            <v>M005</v>
          </cell>
          <cell r="E7513">
            <v>44377</v>
          </cell>
          <cell r="F7513" t="str">
            <v>Samsung Galaxy M01 SL= R9KNB0066YJ</v>
          </cell>
          <cell r="G7513">
            <v>13271.81</v>
          </cell>
          <cell r="H7513">
            <v>-774.19</v>
          </cell>
          <cell r="I7513">
            <v>12497.62</v>
          </cell>
        </row>
        <row r="7514">
          <cell r="A7514">
            <v>50000980</v>
          </cell>
          <cell r="B7514" t="str">
            <v>0</v>
          </cell>
          <cell r="C7514" t="str">
            <v>CIP1</v>
          </cell>
          <cell r="D7514" t="str">
            <v>M005</v>
          </cell>
          <cell r="E7514">
            <v>44377</v>
          </cell>
          <cell r="F7514" t="str">
            <v>Eco Tank  Epson-L3110 SL= X64B081925</v>
          </cell>
          <cell r="G7514">
            <v>17220.77</v>
          </cell>
          <cell r="H7514">
            <v>-1004.55</v>
          </cell>
          <cell r="I7514">
            <v>16216.22</v>
          </cell>
        </row>
        <row r="7515">
          <cell r="A7515">
            <v>50000981</v>
          </cell>
          <cell r="B7515" t="str">
            <v>0</v>
          </cell>
          <cell r="C7515" t="str">
            <v>CIP1</v>
          </cell>
          <cell r="D7515" t="str">
            <v>M005</v>
          </cell>
          <cell r="E7515">
            <v>44377</v>
          </cell>
          <cell r="F7515" t="str">
            <v>Laminating machine KING SL= A3-330D</v>
          </cell>
          <cell r="G7515">
            <v>4936.99</v>
          </cell>
          <cell r="H7515">
            <v>-287.99</v>
          </cell>
          <cell r="I7515">
            <v>4649</v>
          </cell>
        </row>
        <row r="7516">
          <cell r="A7516">
            <v>50000982</v>
          </cell>
          <cell r="B7516" t="str">
            <v>0</v>
          </cell>
          <cell r="C7516" t="str">
            <v>CIP1</v>
          </cell>
          <cell r="D7516" t="str">
            <v>M005</v>
          </cell>
          <cell r="E7516">
            <v>44377</v>
          </cell>
          <cell r="F7516" t="str">
            <v>Logitech Group camera SL= 2038LZ58JZ39</v>
          </cell>
          <cell r="G7516">
            <v>114400</v>
          </cell>
          <cell r="H7516">
            <v>-6673.33</v>
          </cell>
          <cell r="I7516">
            <v>107726.67</v>
          </cell>
        </row>
        <row r="7517">
          <cell r="A7517">
            <v>50000983</v>
          </cell>
          <cell r="B7517" t="str">
            <v>0</v>
          </cell>
          <cell r="C7517" t="str">
            <v>CIP1</v>
          </cell>
          <cell r="D7517" t="str">
            <v>M005</v>
          </cell>
          <cell r="E7517">
            <v>44377</v>
          </cell>
          <cell r="F7517" t="str">
            <v>ID=CCTVIP117,IPC-HFW2431SP-S-S2 SL=A001NV21000317</v>
          </cell>
          <cell r="G7517">
            <v>7699.14</v>
          </cell>
          <cell r="H7517">
            <v>-449.12</v>
          </cell>
          <cell r="I7517">
            <v>7250.02</v>
          </cell>
        </row>
        <row r="7518">
          <cell r="A7518">
            <v>50000984</v>
          </cell>
          <cell r="B7518" t="str">
            <v>0</v>
          </cell>
          <cell r="C7518" t="str">
            <v>CIP1</v>
          </cell>
          <cell r="D7518" t="str">
            <v>M005</v>
          </cell>
          <cell r="E7518">
            <v>44377</v>
          </cell>
          <cell r="F7518" t="str">
            <v>ID=CCTVIP118,IPC-HFW2431SP-S-S2 SL=A001NV21000317</v>
          </cell>
          <cell r="G7518">
            <v>7699.14</v>
          </cell>
          <cell r="H7518">
            <v>-449.12</v>
          </cell>
          <cell r="I7518">
            <v>7250.02</v>
          </cell>
        </row>
        <row r="7519">
          <cell r="A7519">
            <v>50000985</v>
          </cell>
          <cell r="B7519" t="str">
            <v>0</v>
          </cell>
          <cell r="C7519" t="str">
            <v>CIP1</v>
          </cell>
          <cell r="D7519" t="str">
            <v>M005</v>
          </cell>
          <cell r="E7519">
            <v>44377</v>
          </cell>
          <cell r="F7519" t="str">
            <v>ID=CCTVIP119,IPC-HFW2431SP-S-S2 SL=A001NV21000317</v>
          </cell>
          <cell r="G7519">
            <v>7699.14</v>
          </cell>
          <cell r="H7519">
            <v>-449.12</v>
          </cell>
          <cell r="I7519">
            <v>7250.02</v>
          </cell>
        </row>
        <row r="7520">
          <cell r="A7520">
            <v>50000986</v>
          </cell>
          <cell r="B7520" t="str">
            <v>0</v>
          </cell>
          <cell r="C7520" t="str">
            <v>CIP1</v>
          </cell>
          <cell r="D7520" t="str">
            <v>M005</v>
          </cell>
          <cell r="E7520">
            <v>44377</v>
          </cell>
          <cell r="F7520" t="str">
            <v>ID=CCTVIP120,IPC-HFW2431SP-S-S2 SL=A001NV21000317</v>
          </cell>
          <cell r="G7520">
            <v>7699.14</v>
          </cell>
          <cell r="H7520">
            <v>-449.12</v>
          </cell>
          <cell r="I7520">
            <v>7250.02</v>
          </cell>
        </row>
        <row r="7521">
          <cell r="A7521">
            <v>50000987</v>
          </cell>
          <cell r="B7521" t="str">
            <v>0</v>
          </cell>
          <cell r="C7521" t="str">
            <v>CIP1</v>
          </cell>
          <cell r="D7521" t="str">
            <v>M005</v>
          </cell>
          <cell r="E7521">
            <v>44377</v>
          </cell>
          <cell r="F7521" t="str">
            <v>E.com ID=WD6TB_Purple,6TB SURVEILLANCE SL=WD6TB</v>
          </cell>
          <cell r="G7521">
            <v>22353.439999999999</v>
          </cell>
          <cell r="H7521">
            <v>-1303.95</v>
          </cell>
          <cell r="I7521">
            <v>21049.49</v>
          </cell>
        </row>
        <row r="7522">
          <cell r="A7522">
            <v>50000988</v>
          </cell>
          <cell r="B7522" t="str">
            <v>0</v>
          </cell>
          <cell r="C7522" t="str">
            <v>CIP1</v>
          </cell>
          <cell r="D7522" t="str">
            <v>M005</v>
          </cell>
          <cell r="E7522">
            <v>44377</v>
          </cell>
          <cell r="F7522" t="str">
            <v>EI smart sewing machine system project</v>
          </cell>
          <cell r="G7522">
            <v>127007.21</v>
          </cell>
          <cell r="H7522">
            <v>-7408.75</v>
          </cell>
          <cell r="I7522">
            <v>119598.46</v>
          </cell>
        </row>
        <row r="7523">
          <cell r="A7523">
            <v>50000989</v>
          </cell>
          <cell r="B7523" t="str">
            <v>0</v>
          </cell>
          <cell r="C7523" t="str">
            <v>CIP1</v>
          </cell>
          <cell r="D7523" t="str">
            <v>M005</v>
          </cell>
          <cell r="E7523">
            <v>44377</v>
          </cell>
          <cell r="F7523" t="str">
            <v>28 port Cisco SG 350 POE Switch</v>
          </cell>
          <cell r="G7523">
            <v>35000.04</v>
          </cell>
          <cell r="H7523">
            <v>-2041.67</v>
          </cell>
          <cell r="I7523">
            <v>32958.370000000003</v>
          </cell>
        </row>
        <row r="7524">
          <cell r="A7524">
            <v>50000990</v>
          </cell>
          <cell r="B7524" t="str">
            <v>0</v>
          </cell>
          <cell r="C7524" t="str">
            <v>CIP1</v>
          </cell>
          <cell r="D7524" t="str">
            <v>M005</v>
          </cell>
          <cell r="E7524">
            <v>44377</v>
          </cell>
          <cell r="F7524" t="str">
            <v>Gopro Hero09 Action Camera</v>
          </cell>
          <cell r="G7524">
            <v>37670.01</v>
          </cell>
          <cell r="H7524">
            <v>-2197.42</v>
          </cell>
          <cell r="I7524">
            <v>35472.589999999997</v>
          </cell>
        </row>
        <row r="7525">
          <cell r="A7525">
            <v>50000991</v>
          </cell>
          <cell r="B7525" t="str">
            <v>0</v>
          </cell>
          <cell r="C7525" t="str">
            <v>CIP1</v>
          </cell>
          <cell r="D7525" t="str">
            <v>M005</v>
          </cell>
          <cell r="E7525">
            <v>44377</v>
          </cell>
          <cell r="F7525" t="str">
            <v>Digital Weight scale-100gm-500kg</v>
          </cell>
          <cell r="G7525">
            <v>18525</v>
          </cell>
          <cell r="H7525">
            <v>-1080.6300000000001</v>
          </cell>
          <cell r="I7525">
            <v>17444.37</v>
          </cell>
        </row>
        <row r="7526">
          <cell r="A7526">
            <v>50000995</v>
          </cell>
          <cell r="B7526" t="str">
            <v>0</v>
          </cell>
          <cell r="C7526" t="str">
            <v>CIP1</v>
          </cell>
          <cell r="D7526" t="str">
            <v>M005</v>
          </cell>
          <cell r="E7526">
            <v>44431</v>
          </cell>
          <cell r="F7526" t="str">
            <v>Monitor HP 18.5”</v>
          </cell>
          <cell r="G7526">
            <v>9000</v>
          </cell>
          <cell r="H7526">
            <v>-375</v>
          </cell>
          <cell r="I7526">
            <v>8625</v>
          </cell>
        </row>
        <row r="7527">
          <cell r="A7527">
            <v>50000996</v>
          </cell>
          <cell r="B7527" t="str">
            <v>0</v>
          </cell>
          <cell r="C7527" t="str">
            <v>CIP1</v>
          </cell>
          <cell r="D7527" t="str">
            <v>M005</v>
          </cell>
          <cell r="E7527">
            <v>44431</v>
          </cell>
          <cell r="F7527" t="str">
            <v>Monitor HP 18.5”</v>
          </cell>
          <cell r="G7527">
            <v>9000</v>
          </cell>
          <cell r="H7527">
            <v>-375</v>
          </cell>
          <cell r="I7527">
            <v>8625</v>
          </cell>
        </row>
        <row r="7528">
          <cell r="A7528">
            <v>50000997</v>
          </cell>
          <cell r="B7528" t="str">
            <v>0</v>
          </cell>
          <cell r="C7528" t="str">
            <v>CIP1</v>
          </cell>
          <cell r="D7528" t="str">
            <v>M005</v>
          </cell>
          <cell r="E7528">
            <v>44469</v>
          </cell>
          <cell r="F7528" t="str">
            <v>Exhaust Fan-48" x48", 22000CMH</v>
          </cell>
          <cell r="G7528">
            <v>87060.53</v>
          </cell>
          <cell r="H7528">
            <v>-2902.02</v>
          </cell>
          <cell r="I7528">
            <v>84158.51</v>
          </cell>
        </row>
        <row r="7529">
          <cell r="A7529">
            <v>50000998</v>
          </cell>
          <cell r="B7529" t="str">
            <v>0</v>
          </cell>
          <cell r="C7529" t="str">
            <v>CIP1</v>
          </cell>
          <cell r="D7529" t="str">
            <v>M005</v>
          </cell>
          <cell r="E7529">
            <v>44469</v>
          </cell>
          <cell r="F7529" t="str">
            <v>Exhaust Fan-48" x48", 22000CMH</v>
          </cell>
          <cell r="G7529">
            <v>87060.53</v>
          </cell>
          <cell r="H7529">
            <v>-2902.02</v>
          </cell>
          <cell r="I7529">
            <v>84158.51</v>
          </cell>
        </row>
        <row r="7530">
          <cell r="A7530">
            <v>50000999</v>
          </cell>
          <cell r="B7530" t="str">
            <v>0</v>
          </cell>
          <cell r="C7530" t="str">
            <v>CIP1</v>
          </cell>
          <cell r="D7530" t="str">
            <v>M005</v>
          </cell>
          <cell r="E7530">
            <v>44469</v>
          </cell>
          <cell r="F7530" t="str">
            <v>Exhaust Fan Fixation-48" x48"</v>
          </cell>
          <cell r="G7530">
            <v>22635.89</v>
          </cell>
          <cell r="H7530">
            <v>-754.53</v>
          </cell>
          <cell r="I7530">
            <v>21881.360000000001</v>
          </cell>
        </row>
        <row r="7531">
          <cell r="A7531">
            <v>50001000</v>
          </cell>
          <cell r="B7531" t="str">
            <v>0</v>
          </cell>
          <cell r="C7531" t="str">
            <v>CIP1</v>
          </cell>
          <cell r="D7531" t="str">
            <v>M005</v>
          </cell>
          <cell r="E7531">
            <v>44469</v>
          </cell>
          <cell r="F7531" t="str">
            <v>Exhaust Fan Fixation-48" x48"</v>
          </cell>
          <cell r="G7531">
            <v>22635.89</v>
          </cell>
          <cell r="H7531">
            <v>-754.53</v>
          </cell>
          <cell r="I7531">
            <v>21881.360000000001</v>
          </cell>
        </row>
        <row r="7532">
          <cell r="A7532">
            <v>50001002</v>
          </cell>
          <cell r="B7532" t="str">
            <v>0</v>
          </cell>
          <cell r="C7532" t="str">
            <v>CIP1</v>
          </cell>
          <cell r="D7532" t="str">
            <v>M005</v>
          </cell>
          <cell r="E7532">
            <v>44530</v>
          </cell>
          <cell r="F7532" t="str">
            <v>AC Panasonic General invertter type 1.5</v>
          </cell>
          <cell r="G7532">
            <v>95000.01</v>
          </cell>
          <cell r="H7532">
            <v>-1583.33</v>
          </cell>
          <cell r="I7532">
            <v>93416.68</v>
          </cell>
        </row>
        <row r="7533">
          <cell r="A7533">
            <v>60001048</v>
          </cell>
          <cell r="B7533" t="str">
            <v>0</v>
          </cell>
          <cell r="C7533" t="str">
            <v>CIP1</v>
          </cell>
          <cell r="D7533" t="str">
            <v>M006</v>
          </cell>
          <cell r="E7533">
            <v>42579</v>
          </cell>
          <cell r="F7533" t="str">
            <v>Laptop-Lenovo ThinkPad T460s</v>
          </cell>
          <cell r="G7533">
            <v>128603.6</v>
          </cell>
          <cell r="H7533">
            <v>-128603.6</v>
          </cell>
          <cell r="I7533">
            <v>0</v>
          </cell>
        </row>
        <row r="7534">
          <cell r="A7534">
            <v>60001049</v>
          </cell>
          <cell r="B7534" t="str">
            <v>0</v>
          </cell>
          <cell r="C7534" t="str">
            <v>CIP1</v>
          </cell>
          <cell r="D7534" t="str">
            <v>M006</v>
          </cell>
          <cell r="E7534">
            <v>42602</v>
          </cell>
          <cell r="F7534" t="str">
            <v>Laseer Printer-HP-2035</v>
          </cell>
          <cell r="G7534">
            <v>18000</v>
          </cell>
          <cell r="H7534">
            <v>-18000</v>
          </cell>
          <cell r="I7534">
            <v>0</v>
          </cell>
        </row>
        <row r="7535">
          <cell r="A7535">
            <v>60001052</v>
          </cell>
          <cell r="B7535" t="str">
            <v>0</v>
          </cell>
          <cell r="C7535" t="str">
            <v>CIP1</v>
          </cell>
          <cell r="D7535" t="str">
            <v>M006</v>
          </cell>
          <cell r="E7535">
            <v>42646</v>
          </cell>
          <cell r="F7535" t="str">
            <v>Laptop - HP Probook - 440 G3</v>
          </cell>
          <cell r="G7535">
            <v>80400</v>
          </cell>
          <cell r="H7535">
            <v>-80400</v>
          </cell>
          <cell r="I7535">
            <v>0</v>
          </cell>
        </row>
        <row r="7536">
          <cell r="A7536">
            <v>60001053</v>
          </cell>
          <cell r="B7536" t="str">
            <v>0</v>
          </cell>
          <cell r="C7536" t="str">
            <v>CIP1</v>
          </cell>
          <cell r="D7536" t="str">
            <v>M006</v>
          </cell>
          <cell r="E7536">
            <v>42642</v>
          </cell>
          <cell r="F7536" t="str">
            <v>Mail Server upgradation - Epic Office- Uttara</v>
          </cell>
          <cell r="G7536">
            <v>6149588.8700000001</v>
          </cell>
          <cell r="H7536">
            <v>-6149588.8700000001</v>
          </cell>
          <cell r="I7536">
            <v>0</v>
          </cell>
        </row>
        <row r="7537">
          <cell r="A7537">
            <v>60001054</v>
          </cell>
          <cell r="B7537" t="str">
            <v>0</v>
          </cell>
          <cell r="C7537" t="str">
            <v>CIP1</v>
          </cell>
          <cell r="D7537" t="str">
            <v>M006</v>
          </cell>
          <cell r="E7537">
            <v>42664</v>
          </cell>
          <cell r="F7537" t="str">
            <v>LED Monitor 18.5''</v>
          </cell>
          <cell r="G7537">
            <v>7000</v>
          </cell>
          <cell r="H7537">
            <v>-7000</v>
          </cell>
          <cell r="I7537">
            <v>0</v>
          </cell>
        </row>
        <row r="7538">
          <cell r="A7538">
            <v>60001055</v>
          </cell>
          <cell r="B7538" t="str">
            <v>0</v>
          </cell>
          <cell r="C7538" t="str">
            <v>CIP1</v>
          </cell>
          <cell r="D7538" t="str">
            <v>M006</v>
          </cell>
          <cell r="E7538">
            <v>42688</v>
          </cell>
          <cell r="F7538" t="str">
            <v>Dextop computer-Dell-core i3-3040</v>
          </cell>
          <cell r="G7538">
            <v>57800</v>
          </cell>
          <cell r="H7538">
            <v>-57800</v>
          </cell>
          <cell r="I7538">
            <v>0</v>
          </cell>
        </row>
        <row r="7539">
          <cell r="A7539">
            <v>60001056</v>
          </cell>
          <cell r="B7539" t="str">
            <v>0</v>
          </cell>
          <cell r="C7539" t="str">
            <v>CIP1</v>
          </cell>
          <cell r="D7539" t="str">
            <v>M006</v>
          </cell>
          <cell r="E7539">
            <v>42688</v>
          </cell>
          <cell r="F7539" t="str">
            <v>UPS-1200 VA</v>
          </cell>
          <cell r="G7539">
            <v>4700</v>
          </cell>
          <cell r="H7539">
            <v>-4700</v>
          </cell>
          <cell r="I7539">
            <v>0</v>
          </cell>
        </row>
        <row r="7540">
          <cell r="A7540">
            <v>60001057</v>
          </cell>
          <cell r="B7540" t="str">
            <v>0</v>
          </cell>
          <cell r="C7540" t="str">
            <v>CIP1</v>
          </cell>
          <cell r="D7540" t="str">
            <v>M006</v>
          </cell>
          <cell r="E7540">
            <v>42712</v>
          </cell>
          <cell r="F7540" t="str">
            <v>Laptop-Dell - Latitude-3470</v>
          </cell>
          <cell r="G7540">
            <v>81500</v>
          </cell>
          <cell r="H7540">
            <v>-81500</v>
          </cell>
          <cell r="I7540">
            <v>0</v>
          </cell>
        </row>
        <row r="7541">
          <cell r="A7541">
            <v>60001058</v>
          </cell>
          <cell r="B7541" t="str">
            <v>0</v>
          </cell>
          <cell r="C7541" t="str">
            <v>CIP1</v>
          </cell>
          <cell r="D7541" t="str">
            <v>M006</v>
          </cell>
          <cell r="E7541">
            <v>42765</v>
          </cell>
          <cell r="F7541" t="str">
            <v>Laptop-HP-Probook-440G3-Core-i5-6G</v>
          </cell>
          <cell r="G7541">
            <v>76200</v>
          </cell>
          <cell r="H7541">
            <v>-76200</v>
          </cell>
          <cell r="I7541">
            <v>0</v>
          </cell>
        </row>
        <row r="7542">
          <cell r="A7542">
            <v>60001063</v>
          </cell>
          <cell r="B7542" t="str">
            <v>0</v>
          </cell>
          <cell r="C7542" t="str">
            <v>CIP1</v>
          </cell>
          <cell r="D7542" t="str">
            <v>M006</v>
          </cell>
          <cell r="E7542">
            <v>42894</v>
          </cell>
          <cell r="F7542" t="str">
            <v>Computer- Dextop PC-Dell Optiplex-3046MT</v>
          </cell>
          <cell r="G7542">
            <v>67600</v>
          </cell>
          <cell r="H7542">
            <v>-67599.990000000005</v>
          </cell>
          <cell r="I7542">
            <v>0.01</v>
          </cell>
        </row>
        <row r="7543">
          <cell r="A7543">
            <v>60001064</v>
          </cell>
          <cell r="B7543" t="str">
            <v>0</v>
          </cell>
          <cell r="C7543" t="str">
            <v>CIP1</v>
          </cell>
          <cell r="D7543" t="str">
            <v>M006</v>
          </cell>
          <cell r="E7543">
            <v>42894</v>
          </cell>
          <cell r="F7543" t="str">
            <v>UPS-On line-1200 VA</v>
          </cell>
          <cell r="G7543">
            <v>4700</v>
          </cell>
          <cell r="H7543">
            <v>-4700</v>
          </cell>
          <cell r="I7543">
            <v>0</v>
          </cell>
        </row>
        <row r="7544">
          <cell r="A7544">
            <v>60001065</v>
          </cell>
          <cell r="B7544" t="str">
            <v>0</v>
          </cell>
          <cell r="C7544" t="str">
            <v>CIP1</v>
          </cell>
          <cell r="D7544" t="str">
            <v>M006</v>
          </cell>
          <cell r="E7544">
            <v>42907</v>
          </cell>
          <cell r="F7544" t="str">
            <v>LED Monitor for Dextop Computer</v>
          </cell>
          <cell r="G7544">
            <v>7000</v>
          </cell>
          <cell r="H7544">
            <v>-7000</v>
          </cell>
          <cell r="I7544">
            <v>0</v>
          </cell>
        </row>
        <row r="7545">
          <cell r="A7545">
            <v>60001068</v>
          </cell>
          <cell r="B7545" t="str">
            <v>0</v>
          </cell>
          <cell r="C7545" t="str">
            <v>CIP1</v>
          </cell>
          <cell r="D7545" t="str">
            <v>M006</v>
          </cell>
          <cell r="E7545">
            <v>42947</v>
          </cell>
          <cell r="F7545" t="str">
            <v>Printer-HP-1202</v>
          </cell>
          <cell r="G7545">
            <v>12000</v>
          </cell>
          <cell r="H7545">
            <v>-12000</v>
          </cell>
          <cell r="I7545">
            <v>0</v>
          </cell>
        </row>
        <row r="7546">
          <cell r="A7546">
            <v>60001069</v>
          </cell>
          <cell r="B7546" t="str">
            <v>0</v>
          </cell>
          <cell r="C7546" t="str">
            <v>CIP1</v>
          </cell>
          <cell r="D7546" t="str">
            <v>M006</v>
          </cell>
          <cell r="E7546">
            <v>42957</v>
          </cell>
          <cell r="F7546" t="str">
            <v>Laptop-Dell- Lattitude-5470-Mr. Jonson</v>
          </cell>
          <cell r="G7546">
            <v>72800</v>
          </cell>
          <cell r="H7546">
            <v>-72800</v>
          </cell>
          <cell r="I7546">
            <v>0</v>
          </cell>
        </row>
        <row r="7547">
          <cell r="A7547">
            <v>60001070</v>
          </cell>
          <cell r="B7547" t="str">
            <v>0</v>
          </cell>
          <cell r="C7547" t="str">
            <v>CIP1</v>
          </cell>
          <cell r="D7547" t="str">
            <v>M006</v>
          </cell>
          <cell r="E7547">
            <v>43013</v>
          </cell>
          <cell r="F7547" t="str">
            <v>Computer-Lattitude-E5470</v>
          </cell>
          <cell r="G7547">
            <v>57800</v>
          </cell>
          <cell r="H7547">
            <v>-57800</v>
          </cell>
          <cell r="I7547">
            <v>0</v>
          </cell>
        </row>
        <row r="7548">
          <cell r="A7548">
            <v>60001071</v>
          </cell>
          <cell r="B7548" t="str">
            <v>0</v>
          </cell>
          <cell r="C7548" t="str">
            <v>CIP1</v>
          </cell>
          <cell r="D7548" t="str">
            <v>M006</v>
          </cell>
          <cell r="E7548">
            <v>43013</v>
          </cell>
          <cell r="F7548" t="str">
            <v>Computer-Lattitude-E5470</v>
          </cell>
          <cell r="G7548">
            <v>57800</v>
          </cell>
          <cell r="H7548">
            <v>-57800</v>
          </cell>
          <cell r="I7548">
            <v>0</v>
          </cell>
        </row>
        <row r="7549">
          <cell r="A7549">
            <v>60001072</v>
          </cell>
          <cell r="B7549" t="str">
            <v>0</v>
          </cell>
          <cell r="C7549" t="str">
            <v>CIP1</v>
          </cell>
          <cell r="D7549" t="str">
            <v>M006</v>
          </cell>
          <cell r="E7549">
            <v>43013</v>
          </cell>
          <cell r="F7549" t="str">
            <v>Computer-Lattitude-E5470</v>
          </cell>
          <cell r="G7549">
            <v>57800</v>
          </cell>
          <cell r="H7549">
            <v>-57800</v>
          </cell>
          <cell r="I7549">
            <v>0</v>
          </cell>
        </row>
        <row r="7550">
          <cell r="A7550">
            <v>60001073</v>
          </cell>
          <cell r="B7550" t="str">
            <v>0</v>
          </cell>
          <cell r="C7550" t="str">
            <v>CIP1</v>
          </cell>
          <cell r="D7550" t="str">
            <v>M006</v>
          </cell>
          <cell r="E7550">
            <v>43041</v>
          </cell>
          <cell r="F7550" t="str">
            <v>Dextop Computer-Dell Optiplex 3050 MT</v>
          </cell>
          <cell r="G7550">
            <v>49800</v>
          </cell>
          <cell r="H7550">
            <v>-49800</v>
          </cell>
          <cell r="I7550">
            <v>0</v>
          </cell>
        </row>
        <row r="7551">
          <cell r="A7551">
            <v>60001074</v>
          </cell>
          <cell r="B7551" t="str">
            <v>0</v>
          </cell>
          <cell r="C7551" t="str">
            <v>CIP1</v>
          </cell>
          <cell r="D7551" t="str">
            <v>M006</v>
          </cell>
          <cell r="E7551">
            <v>43041</v>
          </cell>
          <cell r="F7551" t="str">
            <v>Dextop Computer-Dell Optiplex 3050 MT</v>
          </cell>
          <cell r="G7551">
            <v>49800</v>
          </cell>
          <cell r="H7551">
            <v>-49800</v>
          </cell>
          <cell r="I7551">
            <v>0</v>
          </cell>
        </row>
        <row r="7552">
          <cell r="A7552">
            <v>60001075</v>
          </cell>
          <cell r="B7552" t="str">
            <v>0</v>
          </cell>
          <cell r="C7552" t="str">
            <v>CIP1</v>
          </cell>
          <cell r="D7552" t="str">
            <v>M006</v>
          </cell>
          <cell r="E7552">
            <v>43041</v>
          </cell>
          <cell r="F7552" t="str">
            <v>Dextop Computer-Dell Optiplex 3050 MT</v>
          </cell>
          <cell r="G7552">
            <v>49800</v>
          </cell>
          <cell r="H7552">
            <v>-49800</v>
          </cell>
          <cell r="I7552">
            <v>0</v>
          </cell>
        </row>
        <row r="7553">
          <cell r="A7553">
            <v>60001076</v>
          </cell>
          <cell r="B7553" t="str">
            <v>0</v>
          </cell>
          <cell r="C7553" t="str">
            <v>CIP1</v>
          </cell>
          <cell r="D7553" t="str">
            <v>M006</v>
          </cell>
          <cell r="E7553">
            <v>43041</v>
          </cell>
          <cell r="F7553" t="str">
            <v>Dextop Computer-Dell Optiplex 3050 MT</v>
          </cell>
          <cell r="G7553">
            <v>49800</v>
          </cell>
          <cell r="H7553">
            <v>-49800</v>
          </cell>
          <cell r="I7553">
            <v>0</v>
          </cell>
        </row>
        <row r="7554">
          <cell r="A7554">
            <v>60001077</v>
          </cell>
          <cell r="B7554" t="str">
            <v>0</v>
          </cell>
          <cell r="C7554" t="str">
            <v>CIP1</v>
          </cell>
          <cell r="D7554" t="str">
            <v>M006</v>
          </cell>
          <cell r="E7554">
            <v>43041</v>
          </cell>
          <cell r="F7554" t="str">
            <v>Dextop Computer-Dell Optiplex 3050 MT</v>
          </cell>
          <cell r="G7554">
            <v>49800</v>
          </cell>
          <cell r="H7554">
            <v>-49800</v>
          </cell>
          <cell r="I7554">
            <v>0</v>
          </cell>
        </row>
        <row r="7555">
          <cell r="A7555">
            <v>60001078</v>
          </cell>
          <cell r="B7555" t="str">
            <v>0</v>
          </cell>
          <cell r="C7555" t="str">
            <v>CIP1</v>
          </cell>
          <cell r="D7555" t="str">
            <v>M006</v>
          </cell>
          <cell r="E7555">
            <v>43041</v>
          </cell>
          <cell r="F7555" t="str">
            <v>Dextop Computer-Dell Optiplex 3050 MT</v>
          </cell>
          <cell r="G7555">
            <v>49800</v>
          </cell>
          <cell r="H7555">
            <v>-49800</v>
          </cell>
          <cell r="I7555">
            <v>0</v>
          </cell>
        </row>
        <row r="7556">
          <cell r="A7556">
            <v>60001080</v>
          </cell>
          <cell r="B7556" t="str">
            <v>0</v>
          </cell>
          <cell r="C7556" t="str">
            <v>CIP1</v>
          </cell>
          <cell r="D7556" t="str">
            <v>M006</v>
          </cell>
          <cell r="E7556">
            <v>43041</v>
          </cell>
          <cell r="F7556" t="str">
            <v>Laptop-Dell- Lattitude-3470</v>
          </cell>
          <cell r="G7556">
            <v>49550</v>
          </cell>
          <cell r="H7556">
            <v>-49550</v>
          </cell>
          <cell r="I7556">
            <v>0</v>
          </cell>
        </row>
        <row r="7557">
          <cell r="A7557">
            <v>60001081</v>
          </cell>
          <cell r="B7557" t="str">
            <v>0</v>
          </cell>
          <cell r="C7557" t="str">
            <v>CIP1</v>
          </cell>
          <cell r="D7557" t="str">
            <v>M006</v>
          </cell>
          <cell r="E7557">
            <v>43041</v>
          </cell>
          <cell r="F7557" t="str">
            <v>Laptop-Dell- Lattitude-3470</v>
          </cell>
          <cell r="G7557">
            <v>49550</v>
          </cell>
          <cell r="H7557">
            <v>-49550</v>
          </cell>
          <cell r="I7557">
            <v>0</v>
          </cell>
        </row>
        <row r="7558">
          <cell r="A7558">
            <v>60001082</v>
          </cell>
          <cell r="B7558" t="str">
            <v>0</v>
          </cell>
          <cell r="C7558" t="str">
            <v>CIP1</v>
          </cell>
          <cell r="D7558" t="str">
            <v>M006</v>
          </cell>
          <cell r="E7558">
            <v>43041</v>
          </cell>
          <cell r="F7558" t="str">
            <v>Laptop-Dell- Lattitude-3470</v>
          </cell>
          <cell r="G7558">
            <v>49550</v>
          </cell>
          <cell r="H7558">
            <v>-49550</v>
          </cell>
          <cell r="I7558">
            <v>0</v>
          </cell>
        </row>
        <row r="7559">
          <cell r="A7559">
            <v>60001083</v>
          </cell>
          <cell r="B7559" t="str">
            <v>0</v>
          </cell>
          <cell r="C7559" t="str">
            <v>CIP1</v>
          </cell>
          <cell r="D7559" t="str">
            <v>M006</v>
          </cell>
          <cell r="E7559">
            <v>43041</v>
          </cell>
          <cell r="F7559" t="str">
            <v>Laptop-Dell- Lattitude-3470</v>
          </cell>
          <cell r="G7559">
            <v>49550</v>
          </cell>
          <cell r="H7559">
            <v>-49550</v>
          </cell>
          <cell r="I7559">
            <v>0</v>
          </cell>
        </row>
        <row r="7560">
          <cell r="A7560">
            <v>60001084</v>
          </cell>
          <cell r="B7560" t="str">
            <v>0</v>
          </cell>
          <cell r="C7560" t="str">
            <v>CIP1</v>
          </cell>
          <cell r="D7560" t="str">
            <v>M006</v>
          </cell>
          <cell r="E7560">
            <v>43041</v>
          </cell>
          <cell r="F7560" t="str">
            <v>Laptop-Dell- Lattitude-3470</v>
          </cell>
          <cell r="G7560">
            <v>49550</v>
          </cell>
          <cell r="H7560">
            <v>-49550</v>
          </cell>
          <cell r="I7560">
            <v>0</v>
          </cell>
        </row>
        <row r="7561">
          <cell r="A7561">
            <v>60001085</v>
          </cell>
          <cell r="B7561" t="str">
            <v>0</v>
          </cell>
          <cell r="C7561" t="str">
            <v>CIP1</v>
          </cell>
          <cell r="D7561" t="str">
            <v>M006</v>
          </cell>
          <cell r="E7561">
            <v>43041</v>
          </cell>
          <cell r="F7561" t="str">
            <v>Laptop-Dell- Lattitude-3470</v>
          </cell>
          <cell r="G7561">
            <v>49550</v>
          </cell>
          <cell r="H7561">
            <v>-49550</v>
          </cell>
          <cell r="I7561">
            <v>0</v>
          </cell>
        </row>
        <row r="7562">
          <cell r="A7562">
            <v>60001086</v>
          </cell>
          <cell r="B7562" t="str">
            <v>0</v>
          </cell>
          <cell r="C7562" t="str">
            <v>CIP1</v>
          </cell>
          <cell r="D7562" t="str">
            <v>M006</v>
          </cell>
          <cell r="E7562">
            <v>43041</v>
          </cell>
          <cell r="F7562" t="str">
            <v>Laptop-Dell- Lattitude-3470</v>
          </cell>
          <cell r="G7562">
            <v>49550</v>
          </cell>
          <cell r="H7562">
            <v>-49550</v>
          </cell>
          <cell r="I7562">
            <v>0</v>
          </cell>
        </row>
        <row r="7563">
          <cell r="A7563">
            <v>60001087</v>
          </cell>
          <cell r="B7563" t="str">
            <v>0</v>
          </cell>
          <cell r="C7563" t="str">
            <v>CIP1</v>
          </cell>
          <cell r="D7563" t="str">
            <v>M006</v>
          </cell>
          <cell r="E7563">
            <v>43041</v>
          </cell>
          <cell r="F7563" t="str">
            <v>Laptop-Dell- Lattitude-3470</v>
          </cell>
          <cell r="G7563">
            <v>49550</v>
          </cell>
          <cell r="H7563">
            <v>-49550</v>
          </cell>
          <cell r="I7563">
            <v>0</v>
          </cell>
        </row>
        <row r="7564">
          <cell r="A7564">
            <v>60001088</v>
          </cell>
          <cell r="B7564" t="str">
            <v>0</v>
          </cell>
          <cell r="C7564" t="str">
            <v>CIP1</v>
          </cell>
          <cell r="D7564" t="str">
            <v>M006</v>
          </cell>
          <cell r="E7564">
            <v>43041</v>
          </cell>
          <cell r="F7564" t="str">
            <v>Laptop-Dell- Lattitude-3470</v>
          </cell>
          <cell r="G7564">
            <v>49550</v>
          </cell>
          <cell r="H7564">
            <v>-49550</v>
          </cell>
          <cell r="I7564">
            <v>0</v>
          </cell>
        </row>
        <row r="7565">
          <cell r="A7565">
            <v>60001089</v>
          </cell>
          <cell r="B7565" t="str">
            <v>0</v>
          </cell>
          <cell r="C7565" t="str">
            <v>CIP1</v>
          </cell>
          <cell r="D7565" t="str">
            <v>M006</v>
          </cell>
          <cell r="E7565">
            <v>43041</v>
          </cell>
          <cell r="F7565" t="str">
            <v>Laptop-Dell- Lattitude-3470</v>
          </cell>
          <cell r="G7565">
            <v>49550</v>
          </cell>
          <cell r="H7565">
            <v>-49550</v>
          </cell>
          <cell r="I7565">
            <v>0</v>
          </cell>
        </row>
        <row r="7566">
          <cell r="A7566">
            <v>60001090</v>
          </cell>
          <cell r="B7566" t="str">
            <v>0</v>
          </cell>
          <cell r="C7566" t="str">
            <v>CIP1</v>
          </cell>
          <cell r="D7566" t="str">
            <v>M006</v>
          </cell>
          <cell r="E7566">
            <v>43041</v>
          </cell>
          <cell r="F7566" t="str">
            <v>Laptop-Dell- Lattitude-3470</v>
          </cell>
          <cell r="G7566">
            <v>49550</v>
          </cell>
          <cell r="H7566">
            <v>-49550</v>
          </cell>
          <cell r="I7566">
            <v>0</v>
          </cell>
        </row>
        <row r="7567">
          <cell r="A7567">
            <v>60001091</v>
          </cell>
          <cell r="B7567" t="str">
            <v>0</v>
          </cell>
          <cell r="C7567" t="str">
            <v>CIP1</v>
          </cell>
          <cell r="D7567" t="str">
            <v>M006</v>
          </cell>
          <cell r="E7567">
            <v>43041</v>
          </cell>
          <cell r="F7567" t="str">
            <v>Laptop-Dell- Lattitude-3470</v>
          </cell>
          <cell r="G7567">
            <v>49550</v>
          </cell>
          <cell r="H7567">
            <v>-49550</v>
          </cell>
          <cell r="I7567">
            <v>0</v>
          </cell>
        </row>
        <row r="7568">
          <cell r="A7568">
            <v>60001092</v>
          </cell>
          <cell r="B7568" t="str">
            <v>0</v>
          </cell>
          <cell r="C7568" t="str">
            <v>CIP1</v>
          </cell>
          <cell r="D7568" t="str">
            <v>M006</v>
          </cell>
          <cell r="E7568">
            <v>43041</v>
          </cell>
          <cell r="F7568" t="str">
            <v>Laptop-Dell- Lattitude-3470</v>
          </cell>
          <cell r="G7568">
            <v>49550</v>
          </cell>
          <cell r="H7568">
            <v>-49550</v>
          </cell>
          <cell r="I7568">
            <v>0</v>
          </cell>
        </row>
        <row r="7569">
          <cell r="A7569">
            <v>60001093</v>
          </cell>
          <cell r="B7569" t="str">
            <v>0</v>
          </cell>
          <cell r="C7569" t="str">
            <v>CIP1</v>
          </cell>
          <cell r="D7569" t="str">
            <v>M006</v>
          </cell>
          <cell r="E7569">
            <v>43041</v>
          </cell>
          <cell r="F7569" t="str">
            <v>Laptop-Dell- Lattitude-3470</v>
          </cell>
          <cell r="G7569">
            <v>49550</v>
          </cell>
          <cell r="H7569">
            <v>-49550</v>
          </cell>
          <cell r="I7569">
            <v>0</v>
          </cell>
        </row>
        <row r="7570">
          <cell r="A7570">
            <v>60001094</v>
          </cell>
          <cell r="B7570" t="str">
            <v>0</v>
          </cell>
          <cell r="C7570" t="str">
            <v>CIP1</v>
          </cell>
          <cell r="D7570" t="str">
            <v>M006</v>
          </cell>
          <cell r="E7570">
            <v>43040</v>
          </cell>
          <cell r="F7570" t="str">
            <v>UPS-650 VA</v>
          </cell>
          <cell r="G7570">
            <v>2800</v>
          </cell>
          <cell r="H7570">
            <v>-2800</v>
          </cell>
          <cell r="I7570">
            <v>0</v>
          </cell>
        </row>
        <row r="7571">
          <cell r="A7571">
            <v>60001095</v>
          </cell>
          <cell r="B7571" t="str">
            <v>0</v>
          </cell>
          <cell r="C7571" t="str">
            <v>CIP1</v>
          </cell>
          <cell r="D7571" t="str">
            <v>M006</v>
          </cell>
          <cell r="E7571">
            <v>43040</v>
          </cell>
          <cell r="F7571" t="str">
            <v>UPS-650 VA</v>
          </cell>
          <cell r="G7571">
            <v>2800</v>
          </cell>
          <cell r="H7571">
            <v>-2800</v>
          </cell>
          <cell r="I7571">
            <v>0</v>
          </cell>
        </row>
        <row r="7572">
          <cell r="A7572">
            <v>60001096</v>
          </cell>
          <cell r="B7572" t="str">
            <v>0</v>
          </cell>
          <cell r="C7572" t="str">
            <v>CIP1</v>
          </cell>
          <cell r="D7572" t="str">
            <v>M006</v>
          </cell>
          <cell r="E7572">
            <v>43040</v>
          </cell>
          <cell r="F7572" t="str">
            <v>UPS-650 VA</v>
          </cell>
          <cell r="G7572">
            <v>2800</v>
          </cell>
          <cell r="H7572">
            <v>-2800</v>
          </cell>
          <cell r="I7572">
            <v>0</v>
          </cell>
        </row>
        <row r="7573">
          <cell r="A7573">
            <v>60001097</v>
          </cell>
          <cell r="B7573" t="str">
            <v>0</v>
          </cell>
          <cell r="C7573" t="str">
            <v>CIP1</v>
          </cell>
          <cell r="D7573" t="str">
            <v>M006</v>
          </cell>
          <cell r="E7573">
            <v>43040</v>
          </cell>
          <cell r="F7573" t="str">
            <v>UPS-650 VA</v>
          </cell>
          <cell r="G7573">
            <v>2800</v>
          </cell>
          <cell r="H7573">
            <v>-2800</v>
          </cell>
          <cell r="I7573">
            <v>0</v>
          </cell>
        </row>
        <row r="7574">
          <cell r="A7574">
            <v>60001098</v>
          </cell>
          <cell r="B7574" t="str">
            <v>0</v>
          </cell>
          <cell r="C7574" t="str">
            <v>CIP1</v>
          </cell>
          <cell r="D7574" t="str">
            <v>M006</v>
          </cell>
          <cell r="E7574">
            <v>43040</v>
          </cell>
          <cell r="F7574" t="str">
            <v>UPS-650 VA</v>
          </cell>
          <cell r="G7574">
            <v>2800</v>
          </cell>
          <cell r="H7574">
            <v>-2800</v>
          </cell>
          <cell r="I7574">
            <v>0</v>
          </cell>
        </row>
        <row r="7575">
          <cell r="A7575">
            <v>60001099</v>
          </cell>
          <cell r="B7575" t="str">
            <v>0</v>
          </cell>
          <cell r="C7575" t="str">
            <v>CIP1</v>
          </cell>
          <cell r="D7575" t="str">
            <v>M006</v>
          </cell>
          <cell r="E7575">
            <v>43040</v>
          </cell>
          <cell r="F7575" t="str">
            <v>UPS-650 VA</v>
          </cell>
          <cell r="G7575">
            <v>2800</v>
          </cell>
          <cell r="H7575">
            <v>-2800</v>
          </cell>
          <cell r="I7575">
            <v>0</v>
          </cell>
        </row>
        <row r="7576">
          <cell r="A7576">
            <v>60001100</v>
          </cell>
          <cell r="B7576" t="str">
            <v>0</v>
          </cell>
          <cell r="C7576" t="str">
            <v>CIP1</v>
          </cell>
          <cell r="D7576" t="str">
            <v>M006</v>
          </cell>
          <cell r="E7576">
            <v>43053</v>
          </cell>
          <cell r="F7576" t="str">
            <v>UPS-Online True-6KBA-220VAC</v>
          </cell>
          <cell r="G7576">
            <v>85000</v>
          </cell>
          <cell r="H7576">
            <v>-84999.99</v>
          </cell>
          <cell r="I7576">
            <v>0.01</v>
          </cell>
        </row>
        <row r="7577">
          <cell r="A7577">
            <v>60001101</v>
          </cell>
          <cell r="B7577" t="str">
            <v>0</v>
          </cell>
          <cell r="C7577" t="str">
            <v>CIP1</v>
          </cell>
          <cell r="D7577" t="str">
            <v>M006</v>
          </cell>
          <cell r="E7577">
            <v>43100</v>
          </cell>
          <cell r="F7577" t="str">
            <v>RFID-Printer-ZT-220</v>
          </cell>
          <cell r="G7577">
            <v>120480</v>
          </cell>
          <cell r="H7577">
            <v>-120480</v>
          </cell>
          <cell r="I7577">
            <v>0</v>
          </cell>
        </row>
        <row r="7578">
          <cell r="A7578">
            <v>60001102</v>
          </cell>
          <cell r="B7578" t="str">
            <v>0</v>
          </cell>
          <cell r="C7578" t="str">
            <v>CIP1</v>
          </cell>
          <cell r="D7578" t="str">
            <v>M006</v>
          </cell>
          <cell r="E7578">
            <v>43061</v>
          </cell>
          <cell r="F7578" t="str">
            <v>Computer dextop-PC for RFID server</v>
          </cell>
          <cell r="G7578">
            <v>44450</v>
          </cell>
          <cell r="H7578">
            <v>-44450</v>
          </cell>
          <cell r="I7578">
            <v>0</v>
          </cell>
        </row>
        <row r="7579">
          <cell r="A7579">
            <v>60001103</v>
          </cell>
          <cell r="B7579" t="str">
            <v>0</v>
          </cell>
          <cell r="C7579" t="str">
            <v>CIP1</v>
          </cell>
          <cell r="D7579" t="str">
            <v>M006</v>
          </cell>
          <cell r="E7579">
            <v>43064</v>
          </cell>
          <cell r="F7579" t="str">
            <v>UPS-1200VA</v>
          </cell>
          <cell r="G7579">
            <v>4900</v>
          </cell>
          <cell r="H7579">
            <v>-4899.99</v>
          </cell>
          <cell r="I7579">
            <v>0.01</v>
          </cell>
        </row>
        <row r="7580">
          <cell r="A7580">
            <v>60001104</v>
          </cell>
          <cell r="B7580" t="str">
            <v>0</v>
          </cell>
          <cell r="C7580" t="str">
            <v>CIP1</v>
          </cell>
          <cell r="D7580" t="str">
            <v>M006</v>
          </cell>
          <cell r="E7580">
            <v>43071</v>
          </cell>
          <cell r="F7580" t="str">
            <v>Laptop-Dell Latitude 3470-corei3</v>
          </cell>
          <cell r="G7580">
            <v>49550</v>
          </cell>
          <cell r="H7580">
            <v>-49550</v>
          </cell>
          <cell r="I7580">
            <v>0</v>
          </cell>
        </row>
        <row r="7581">
          <cell r="A7581">
            <v>60001105</v>
          </cell>
          <cell r="B7581" t="str">
            <v>0</v>
          </cell>
          <cell r="C7581" t="str">
            <v>CIP1</v>
          </cell>
          <cell r="D7581" t="str">
            <v>M006</v>
          </cell>
          <cell r="E7581">
            <v>43071</v>
          </cell>
          <cell r="F7581" t="str">
            <v>Laptop-Dell Latitude 3470-corei3</v>
          </cell>
          <cell r="G7581">
            <v>49550</v>
          </cell>
          <cell r="H7581">
            <v>-49550</v>
          </cell>
          <cell r="I7581">
            <v>0</v>
          </cell>
        </row>
        <row r="7582">
          <cell r="A7582">
            <v>60001106</v>
          </cell>
          <cell r="B7582" t="str">
            <v>0</v>
          </cell>
          <cell r="C7582" t="str">
            <v>CIP1</v>
          </cell>
          <cell r="D7582" t="str">
            <v>M006</v>
          </cell>
          <cell r="E7582">
            <v>43071</v>
          </cell>
          <cell r="F7582" t="str">
            <v>Laptop-Dell Latitude 3470-corei3</v>
          </cell>
          <cell r="G7582">
            <v>49550</v>
          </cell>
          <cell r="H7582">
            <v>-49550</v>
          </cell>
          <cell r="I7582">
            <v>0</v>
          </cell>
        </row>
        <row r="7583">
          <cell r="A7583">
            <v>60001107</v>
          </cell>
          <cell r="B7583" t="str">
            <v>0</v>
          </cell>
          <cell r="C7583" t="str">
            <v>CIP1</v>
          </cell>
          <cell r="D7583" t="str">
            <v>M006</v>
          </cell>
          <cell r="E7583">
            <v>43071</v>
          </cell>
          <cell r="F7583" t="str">
            <v>Laptop-Dell Latitude 3470-corei3</v>
          </cell>
          <cell r="G7583">
            <v>49550</v>
          </cell>
          <cell r="H7583">
            <v>-49550</v>
          </cell>
          <cell r="I7583">
            <v>0</v>
          </cell>
        </row>
        <row r="7584">
          <cell r="A7584">
            <v>60001108</v>
          </cell>
          <cell r="B7584" t="str">
            <v>0</v>
          </cell>
          <cell r="C7584" t="str">
            <v>CIP1</v>
          </cell>
          <cell r="D7584" t="str">
            <v>M006</v>
          </cell>
          <cell r="E7584">
            <v>43071</v>
          </cell>
          <cell r="F7584" t="str">
            <v>Laptop-Dell Latitude 3470-corei3</v>
          </cell>
          <cell r="G7584">
            <v>49550</v>
          </cell>
          <cell r="H7584">
            <v>-49550</v>
          </cell>
          <cell r="I7584">
            <v>0</v>
          </cell>
        </row>
        <row r="7585">
          <cell r="A7585">
            <v>60001109</v>
          </cell>
          <cell r="B7585" t="str">
            <v>0</v>
          </cell>
          <cell r="C7585" t="str">
            <v>CIP1</v>
          </cell>
          <cell r="D7585" t="str">
            <v>M006</v>
          </cell>
          <cell r="E7585">
            <v>43071</v>
          </cell>
          <cell r="F7585" t="str">
            <v>Laptop-Dell Latitude 3470-corei3</v>
          </cell>
          <cell r="G7585">
            <v>49550</v>
          </cell>
          <cell r="H7585">
            <v>-49550</v>
          </cell>
          <cell r="I7585">
            <v>0</v>
          </cell>
        </row>
        <row r="7586">
          <cell r="A7586">
            <v>60001110</v>
          </cell>
          <cell r="B7586" t="str">
            <v>0</v>
          </cell>
          <cell r="C7586" t="str">
            <v>CIP1</v>
          </cell>
          <cell r="D7586" t="str">
            <v>M006</v>
          </cell>
          <cell r="E7586">
            <v>43071</v>
          </cell>
          <cell r="F7586" t="str">
            <v>Laptop-Dell Latitude 3470-corei3</v>
          </cell>
          <cell r="G7586">
            <v>49550</v>
          </cell>
          <cell r="H7586">
            <v>-49550</v>
          </cell>
          <cell r="I7586">
            <v>0</v>
          </cell>
        </row>
        <row r="7587">
          <cell r="A7587">
            <v>60001111</v>
          </cell>
          <cell r="B7587" t="str">
            <v>0</v>
          </cell>
          <cell r="C7587" t="str">
            <v>CIP1</v>
          </cell>
          <cell r="D7587" t="str">
            <v>M006</v>
          </cell>
          <cell r="E7587">
            <v>43071</v>
          </cell>
          <cell r="F7587" t="str">
            <v>Laptop-Dell Latitude 3470-corei3</v>
          </cell>
          <cell r="G7587">
            <v>49550</v>
          </cell>
          <cell r="H7587">
            <v>-49550</v>
          </cell>
          <cell r="I7587">
            <v>0</v>
          </cell>
        </row>
        <row r="7588">
          <cell r="A7588">
            <v>60001112</v>
          </cell>
          <cell r="B7588" t="str">
            <v>0</v>
          </cell>
          <cell r="C7588" t="str">
            <v>CIP1</v>
          </cell>
          <cell r="D7588" t="str">
            <v>M006</v>
          </cell>
          <cell r="E7588">
            <v>43071</v>
          </cell>
          <cell r="F7588" t="str">
            <v>Laptop-Dell Latitude 3470-corei3</v>
          </cell>
          <cell r="G7588">
            <v>49550</v>
          </cell>
          <cell r="H7588">
            <v>-49550</v>
          </cell>
          <cell r="I7588">
            <v>0</v>
          </cell>
        </row>
        <row r="7589">
          <cell r="A7589">
            <v>60001113</v>
          </cell>
          <cell r="B7589" t="str">
            <v>0</v>
          </cell>
          <cell r="C7589" t="str">
            <v>CIP1</v>
          </cell>
          <cell r="D7589" t="str">
            <v>M006</v>
          </cell>
          <cell r="E7589">
            <v>43071</v>
          </cell>
          <cell r="F7589" t="str">
            <v>Laptop-Dell Latitude 3470-corei3</v>
          </cell>
          <cell r="G7589">
            <v>49550</v>
          </cell>
          <cell r="H7589">
            <v>-49550</v>
          </cell>
          <cell r="I7589">
            <v>0</v>
          </cell>
        </row>
        <row r="7590">
          <cell r="A7590">
            <v>60001114</v>
          </cell>
          <cell r="B7590" t="str">
            <v>0</v>
          </cell>
          <cell r="C7590" t="str">
            <v>CIP1</v>
          </cell>
          <cell r="D7590" t="str">
            <v>M006</v>
          </cell>
          <cell r="E7590">
            <v>43071</v>
          </cell>
          <cell r="F7590" t="str">
            <v>Laptop-Dell Latitude 3470-corei3</v>
          </cell>
          <cell r="G7590">
            <v>49550</v>
          </cell>
          <cell r="H7590">
            <v>-49550</v>
          </cell>
          <cell r="I7590">
            <v>0</v>
          </cell>
        </row>
        <row r="7591">
          <cell r="A7591">
            <v>60001115</v>
          </cell>
          <cell r="B7591" t="str">
            <v>0</v>
          </cell>
          <cell r="C7591" t="str">
            <v>CIP1</v>
          </cell>
          <cell r="D7591" t="str">
            <v>M006</v>
          </cell>
          <cell r="E7591">
            <v>43074</v>
          </cell>
          <cell r="F7591" t="str">
            <v>Dextop Computer - HP Prodex 400 G4 MT</v>
          </cell>
          <cell r="G7591">
            <v>44450</v>
          </cell>
          <cell r="H7591">
            <v>-44450</v>
          </cell>
          <cell r="I7591">
            <v>0</v>
          </cell>
        </row>
        <row r="7592">
          <cell r="A7592">
            <v>60001116</v>
          </cell>
          <cell r="B7592" t="str">
            <v>0</v>
          </cell>
          <cell r="C7592" t="str">
            <v>CIP1</v>
          </cell>
          <cell r="D7592" t="str">
            <v>M006</v>
          </cell>
          <cell r="E7592">
            <v>43074</v>
          </cell>
          <cell r="F7592" t="str">
            <v>Dextop Computer - HP Prodex 400 G4 MT</v>
          </cell>
          <cell r="G7592">
            <v>44450</v>
          </cell>
          <cell r="H7592">
            <v>-44450</v>
          </cell>
          <cell r="I7592">
            <v>0</v>
          </cell>
        </row>
        <row r="7593">
          <cell r="A7593">
            <v>60001117</v>
          </cell>
          <cell r="B7593" t="str">
            <v>0</v>
          </cell>
          <cell r="C7593" t="str">
            <v>CIP1</v>
          </cell>
          <cell r="D7593" t="str">
            <v>M006</v>
          </cell>
          <cell r="E7593">
            <v>43074</v>
          </cell>
          <cell r="F7593" t="str">
            <v>Dextop Computer - HP Prodex 400 G4 MT</v>
          </cell>
          <cell r="G7593">
            <v>44450</v>
          </cell>
          <cell r="H7593">
            <v>-44450</v>
          </cell>
          <cell r="I7593">
            <v>0</v>
          </cell>
        </row>
        <row r="7594">
          <cell r="A7594">
            <v>60001118</v>
          </cell>
          <cell r="B7594" t="str">
            <v>0</v>
          </cell>
          <cell r="C7594" t="str">
            <v>CIP1</v>
          </cell>
          <cell r="D7594" t="str">
            <v>M006</v>
          </cell>
          <cell r="E7594">
            <v>43074</v>
          </cell>
          <cell r="F7594" t="str">
            <v>Dextop Computer - HP Prodex 400 G4 MT</v>
          </cell>
          <cell r="G7594">
            <v>44450</v>
          </cell>
          <cell r="H7594">
            <v>-44450</v>
          </cell>
          <cell r="I7594">
            <v>0</v>
          </cell>
        </row>
        <row r="7595">
          <cell r="A7595">
            <v>60001119</v>
          </cell>
          <cell r="B7595" t="str">
            <v>0</v>
          </cell>
          <cell r="C7595" t="str">
            <v>CIP1</v>
          </cell>
          <cell r="D7595" t="str">
            <v>M006</v>
          </cell>
          <cell r="E7595">
            <v>43074</v>
          </cell>
          <cell r="F7595" t="str">
            <v>Dextop Computer - HP Prodex 400 G4 MT</v>
          </cell>
          <cell r="G7595">
            <v>44450</v>
          </cell>
          <cell r="H7595">
            <v>-44450</v>
          </cell>
          <cell r="I7595">
            <v>0</v>
          </cell>
        </row>
        <row r="7596">
          <cell r="A7596">
            <v>60001120</v>
          </cell>
          <cell r="B7596" t="str">
            <v>0</v>
          </cell>
          <cell r="C7596" t="str">
            <v>CIP1</v>
          </cell>
          <cell r="D7596" t="str">
            <v>M006</v>
          </cell>
          <cell r="E7596">
            <v>43074</v>
          </cell>
          <cell r="F7596" t="str">
            <v>Dextop Computer - HP Prodex 400 G4 MT</v>
          </cell>
          <cell r="G7596">
            <v>44450</v>
          </cell>
          <cell r="H7596">
            <v>-44450</v>
          </cell>
          <cell r="I7596">
            <v>0</v>
          </cell>
        </row>
        <row r="7597">
          <cell r="A7597">
            <v>60001121</v>
          </cell>
          <cell r="B7597" t="str">
            <v>0</v>
          </cell>
          <cell r="C7597" t="str">
            <v>CIP1</v>
          </cell>
          <cell r="D7597" t="str">
            <v>M006</v>
          </cell>
          <cell r="E7597">
            <v>43074</v>
          </cell>
          <cell r="F7597" t="str">
            <v>Dextop Computer - HP Prodex 400 G4 MT</v>
          </cell>
          <cell r="G7597">
            <v>44450</v>
          </cell>
          <cell r="H7597">
            <v>-44450</v>
          </cell>
          <cell r="I7597">
            <v>0</v>
          </cell>
        </row>
        <row r="7598">
          <cell r="A7598">
            <v>60001122</v>
          </cell>
          <cell r="B7598" t="str">
            <v>0</v>
          </cell>
          <cell r="C7598" t="str">
            <v>CIP1</v>
          </cell>
          <cell r="D7598" t="str">
            <v>M006</v>
          </cell>
          <cell r="E7598">
            <v>43074</v>
          </cell>
          <cell r="F7598" t="str">
            <v>Dextop Computer - HP Prodex 400 G4 MT</v>
          </cell>
          <cell r="G7598">
            <v>44450</v>
          </cell>
          <cell r="H7598">
            <v>-44450</v>
          </cell>
          <cell r="I7598">
            <v>0</v>
          </cell>
        </row>
        <row r="7599">
          <cell r="A7599">
            <v>60001123</v>
          </cell>
          <cell r="B7599" t="str">
            <v>0</v>
          </cell>
          <cell r="C7599" t="str">
            <v>CIP1</v>
          </cell>
          <cell r="D7599" t="str">
            <v>M006</v>
          </cell>
          <cell r="E7599">
            <v>43074</v>
          </cell>
          <cell r="F7599" t="str">
            <v>Dextop Computer - HP Prodex 400 G4 MT</v>
          </cell>
          <cell r="G7599">
            <v>44450</v>
          </cell>
          <cell r="H7599">
            <v>-44450</v>
          </cell>
          <cell r="I7599">
            <v>0</v>
          </cell>
        </row>
        <row r="7600">
          <cell r="A7600">
            <v>60001124</v>
          </cell>
          <cell r="B7600" t="str">
            <v>0</v>
          </cell>
          <cell r="C7600" t="str">
            <v>CIP1</v>
          </cell>
          <cell r="D7600" t="str">
            <v>M006</v>
          </cell>
          <cell r="E7600">
            <v>43074</v>
          </cell>
          <cell r="F7600" t="str">
            <v>Dextop Computer - HP Prodex 400 G4 MT</v>
          </cell>
          <cell r="G7600">
            <v>44450</v>
          </cell>
          <cell r="H7600">
            <v>-44450</v>
          </cell>
          <cell r="I7600">
            <v>0</v>
          </cell>
        </row>
        <row r="7601">
          <cell r="A7601">
            <v>60001125</v>
          </cell>
          <cell r="B7601" t="str">
            <v>0</v>
          </cell>
          <cell r="C7601" t="str">
            <v>CIP1</v>
          </cell>
          <cell r="D7601" t="str">
            <v>M006</v>
          </cell>
          <cell r="E7601">
            <v>43074</v>
          </cell>
          <cell r="F7601" t="str">
            <v>Dextop Computer - HP Prodex 400 G4 MT</v>
          </cell>
          <cell r="G7601">
            <v>44450</v>
          </cell>
          <cell r="H7601">
            <v>-44450</v>
          </cell>
          <cell r="I7601">
            <v>0</v>
          </cell>
        </row>
        <row r="7602">
          <cell r="A7602">
            <v>60001126</v>
          </cell>
          <cell r="B7602" t="str">
            <v>0</v>
          </cell>
          <cell r="C7602" t="str">
            <v>CIP1</v>
          </cell>
          <cell r="D7602" t="str">
            <v>M006</v>
          </cell>
          <cell r="E7602">
            <v>43071</v>
          </cell>
          <cell r="F7602" t="str">
            <v>UPS-Offline-EA265</v>
          </cell>
          <cell r="G7602">
            <v>2800</v>
          </cell>
          <cell r="H7602">
            <v>-2800</v>
          </cell>
          <cell r="I7602">
            <v>0</v>
          </cell>
        </row>
        <row r="7603">
          <cell r="A7603">
            <v>60001127</v>
          </cell>
          <cell r="B7603" t="str">
            <v>0</v>
          </cell>
          <cell r="C7603" t="str">
            <v>CIP1</v>
          </cell>
          <cell r="D7603" t="str">
            <v>M006</v>
          </cell>
          <cell r="E7603">
            <v>43071</v>
          </cell>
          <cell r="F7603" t="str">
            <v>UPS-Offline-EA265</v>
          </cell>
          <cell r="G7603">
            <v>2800</v>
          </cell>
          <cell r="H7603">
            <v>-2800</v>
          </cell>
          <cell r="I7603">
            <v>0</v>
          </cell>
        </row>
        <row r="7604">
          <cell r="A7604">
            <v>60001128</v>
          </cell>
          <cell r="B7604" t="str">
            <v>0</v>
          </cell>
          <cell r="C7604" t="str">
            <v>CIP1</v>
          </cell>
          <cell r="D7604" t="str">
            <v>M006</v>
          </cell>
          <cell r="E7604">
            <v>43071</v>
          </cell>
          <cell r="F7604" t="str">
            <v>UPS-Offline-EA265</v>
          </cell>
          <cell r="G7604">
            <v>2800</v>
          </cell>
          <cell r="H7604">
            <v>-2800</v>
          </cell>
          <cell r="I7604">
            <v>0</v>
          </cell>
        </row>
        <row r="7605">
          <cell r="A7605">
            <v>60001129</v>
          </cell>
          <cell r="B7605" t="str">
            <v>0</v>
          </cell>
          <cell r="C7605" t="str">
            <v>CIP1</v>
          </cell>
          <cell r="D7605" t="str">
            <v>M006</v>
          </cell>
          <cell r="E7605">
            <v>43071</v>
          </cell>
          <cell r="F7605" t="str">
            <v>UPS-Offline-EA265</v>
          </cell>
          <cell r="G7605">
            <v>2800</v>
          </cell>
          <cell r="H7605">
            <v>-2800</v>
          </cell>
          <cell r="I7605">
            <v>0</v>
          </cell>
        </row>
        <row r="7606">
          <cell r="A7606">
            <v>60001130</v>
          </cell>
          <cell r="B7606" t="str">
            <v>0</v>
          </cell>
          <cell r="C7606" t="str">
            <v>CIP1</v>
          </cell>
          <cell r="D7606" t="str">
            <v>M006</v>
          </cell>
          <cell r="E7606">
            <v>43071</v>
          </cell>
          <cell r="F7606" t="str">
            <v>UPS-Offline-EA265</v>
          </cell>
          <cell r="G7606">
            <v>2800</v>
          </cell>
          <cell r="H7606">
            <v>-2800</v>
          </cell>
          <cell r="I7606">
            <v>0</v>
          </cell>
        </row>
        <row r="7607">
          <cell r="A7607">
            <v>60001131</v>
          </cell>
          <cell r="B7607" t="str">
            <v>0</v>
          </cell>
          <cell r="C7607" t="str">
            <v>CIP1</v>
          </cell>
          <cell r="D7607" t="str">
            <v>M006</v>
          </cell>
          <cell r="E7607">
            <v>43071</v>
          </cell>
          <cell r="F7607" t="str">
            <v>UPS-Offline-EA265</v>
          </cell>
          <cell r="G7607">
            <v>2800</v>
          </cell>
          <cell r="H7607">
            <v>-2800</v>
          </cell>
          <cell r="I7607">
            <v>0</v>
          </cell>
        </row>
        <row r="7608">
          <cell r="A7608">
            <v>60001132</v>
          </cell>
          <cell r="B7608" t="str">
            <v>0</v>
          </cell>
          <cell r="C7608" t="str">
            <v>CIP1</v>
          </cell>
          <cell r="D7608" t="str">
            <v>M006</v>
          </cell>
          <cell r="E7608">
            <v>43071</v>
          </cell>
          <cell r="F7608" t="str">
            <v>UPS-Offline-EA265</v>
          </cell>
          <cell r="G7608">
            <v>2800</v>
          </cell>
          <cell r="H7608">
            <v>-2800</v>
          </cell>
          <cell r="I7608">
            <v>0</v>
          </cell>
        </row>
        <row r="7609">
          <cell r="A7609">
            <v>60001133</v>
          </cell>
          <cell r="B7609" t="str">
            <v>0</v>
          </cell>
          <cell r="C7609" t="str">
            <v>CIP1</v>
          </cell>
          <cell r="D7609" t="str">
            <v>M006</v>
          </cell>
          <cell r="E7609">
            <v>43071</v>
          </cell>
          <cell r="F7609" t="str">
            <v>UPS-Offline-EA265</v>
          </cell>
          <cell r="G7609">
            <v>2800</v>
          </cell>
          <cell r="H7609">
            <v>-2800</v>
          </cell>
          <cell r="I7609">
            <v>0</v>
          </cell>
        </row>
        <row r="7610">
          <cell r="A7610">
            <v>60001134</v>
          </cell>
          <cell r="B7610" t="str">
            <v>0</v>
          </cell>
          <cell r="C7610" t="str">
            <v>CIP1</v>
          </cell>
          <cell r="D7610" t="str">
            <v>M006</v>
          </cell>
          <cell r="E7610">
            <v>43071</v>
          </cell>
          <cell r="F7610" t="str">
            <v>UPS-Offline-EA265</v>
          </cell>
          <cell r="G7610">
            <v>2800</v>
          </cell>
          <cell r="H7610">
            <v>-2800</v>
          </cell>
          <cell r="I7610">
            <v>0</v>
          </cell>
        </row>
        <row r="7611">
          <cell r="A7611">
            <v>60001135</v>
          </cell>
          <cell r="B7611" t="str">
            <v>0</v>
          </cell>
          <cell r="C7611" t="str">
            <v>CIP1</v>
          </cell>
          <cell r="D7611" t="str">
            <v>M006</v>
          </cell>
          <cell r="E7611">
            <v>43071</v>
          </cell>
          <cell r="F7611" t="str">
            <v>UPS-Offline-EA265</v>
          </cell>
          <cell r="G7611">
            <v>2800</v>
          </cell>
          <cell r="H7611">
            <v>-2800</v>
          </cell>
          <cell r="I7611">
            <v>0</v>
          </cell>
        </row>
        <row r="7612">
          <cell r="A7612">
            <v>60001136</v>
          </cell>
          <cell r="B7612" t="str">
            <v>0</v>
          </cell>
          <cell r="C7612" t="str">
            <v>CIP1</v>
          </cell>
          <cell r="D7612" t="str">
            <v>M006</v>
          </cell>
          <cell r="E7612">
            <v>43071</v>
          </cell>
          <cell r="F7612" t="str">
            <v>UPS-Offline-EA265</v>
          </cell>
          <cell r="G7612">
            <v>2800</v>
          </cell>
          <cell r="H7612">
            <v>-2800</v>
          </cell>
          <cell r="I7612">
            <v>0</v>
          </cell>
        </row>
        <row r="7613">
          <cell r="A7613">
            <v>60001137</v>
          </cell>
          <cell r="B7613" t="str">
            <v>0</v>
          </cell>
          <cell r="C7613" t="str">
            <v>CIP1</v>
          </cell>
          <cell r="D7613" t="str">
            <v>M006</v>
          </cell>
          <cell r="E7613">
            <v>43093</v>
          </cell>
          <cell r="F7613" t="str">
            <v>UPS-10-KVA-Server Room</v>
          </cell>
          <cell r="G7613">
            <v>338000</v>
          </cell>
          <cell r="H7613">
            <v>-338000</v>
          </cell>
          <cell r="I7613">
            <v>0</v>
          </cell>
        </row>
        <row r="7614">
          <cell r="A7614">
            <v>60001138</v>
          </cell>
          <cell r="B7614" t="str">
            <v>0</v>
          </cell>
          <cell r="C7614" t="str">
            <v>CIP1</v>
          </cell>
          <cell r="D7614" t="str">
            <v>M006</v>
          </cell>
          <cell r="E7614">
            <v>43092</v>
          </cell>
          <cell r="F7614" t="str">
            <v>Laptop-Dell Latitude 5480-corei5</v>
          </cell>
          <cell r="G7614">
            <v>70000</v>
          </cell>
          <cell r="H7614">
            <v>-69999.990000000005</v>
          </cell>
          <cell r="I7614">
            <v>0.01</v>
          </cell>
        </row>
        <row r="7615">
          <cell r="A7615">
            <v>60001139</v>
          </cell>
          <cell r="B7615" t="str">
            <v>0</v>
          </cell>
          <cell r="C7615" t="str">
            <v>CIP1</v>
          </cell>
          <cell r="D7615" t="str">
            <v>M006</v>
          </cell>
          <cell r="E7615">
            <v>43139</v>
          </cell>
          <cell r="F7615" t="str">
            <v>Monitor-HP-22''</v>
          </cell>
          <cell r="G7615">
            <v>10700</v>
          </cell>
          <cell r="H7615">
            <v>-10700</v>
          </cell>
          <cell r="I7615">
            <v>0</v>
          </cell>
        </row>
        <row r="7616">
          <cell r="A7616">
            <v>60001140</v>
          </cell>
          <cell r="B7616" t="str">
            <v>0</v>
          </cell>
          <cell r="C7616" t="str">
            <v>CIP1</v>
          </cell>
          <cell r="D7616" t="str">
            <v>M006</v>
          </cell>
          <cell r="E7616">
            <v>43145</v>
          </cell>
          <cell r="F7616" t="str">
            <v>Monitor-HP-22''</v>
          </cell>
          <cell r="G7616">
            <v>10700</v>
          </cell>
          <cell r="H7616">
            <v>-10700</v>
          </cell>
          <cell r="I7616">
            <v>0</v>
          </cell>
        </row>
        <row r="7617">
          <cell r="A7617">
            <v>60001141</v>
          </cell>
          <cell r="B7617" t="str">
            <v>0</v>
          </cell>
          <cell r="C7617" t="str">
            <v>CIP1</v>
          </cell>
          <cell r="D7617" t="str">
            <v>M006</v>
          </cell>
          <cell r="E7617">
            <v>43195</v>
          </cell>
          <cell r="F7617" t="str">
            <v>Laptop-Dell Latitude-5480</v>
          </cell>
          <cell r="G7617">
            <v>89000</v>
          </cell>
          <cell r="H7617">
            <v>-89000</v>
          </cell>
          <cell r="I7617">
            <v>0</v>
          </cell>
        </row>
        <row r="7618">
          <cell r="A7618">
            <v>60001142</v>
          </cell>
          <cell r="B7618" t="str">
            <v>0</v>
          </cell>
          <cell r="C7618" t="str">
            <v>CIP1</v>
          </cell>
          <cell r="D7618" t="str">
            <v>M006</v>
          </cell>
          <cell r="E7618">
            <v>43195</v>
          </cell>
          <cell r="F7618" t="str">
            <v>Laptop-Dell Latitude-5480</v>
          </cell>
          <cell r="G7618">
            <v>89000</v>
          </cell>
          <cell r="H7618">
            <v>-89000</v>
          </cell>
          <cell r="I7618">
            <v>0</v>
          </cell>
        </row>
        <row r="7619">
          <cell r="A7619">
            <v>60001143</v>
          </cell>
          <cell r="B7619" t="str">
            <v>0</v>
          </cell>
          <cell r="C7619" t="str">
            <v>CIP1</v>
          </cell>
          <cell r="D7619" t="str">
            <v>M006</v>
          </cell>
          <cell r="E7619">
            <v>43195</v>
          </cell>
          <cell r="F7619" t="str">
            <v>Laptop-Dell Latitude-5480</v>
          </cell>
          <cell r="G7619">
            <v>89000</v>
          </cell>
          <cell r="H7619">
            <v>-89000</v>
          </cell>
          <cell r="I7619">
            <v>0</v>
          </cell>
        </row>
        <row r="7620">
          <cell r="A7620">
            <v>60001144</v>
          </cell>
          <cell r="B7620" t="str">
            <v>0</v>
          </cell>
          <cell r="C7620" t="str">
            <v>CIP1</v>
          </cell>
          <cell r="D7620" t="str">
            <v>M006</v>
          </cell>
          <cell r="E7620">
            <v>43195</v>
          </cell>
          <cell r="F7620" t="str">
            <v>Laptop-Dell Latitude-5480</v>
          </cell>
          <cell r="G7620">
            <v>89000</v>
          </cell>
          <cell r="H7620">
            <v>-89000</v>
          </cell>
          <cell r="I7620">
            <v>0</v>
          </cell>
        </row>
        <row r="7621">
          <cell r="A7621">
            <v>60001145</v>
          </cell>
          <cell r="B7621" t="str">
            <v>0</v>
          </cell>
          <cell r="C7621" t="str">
            <v>CIP1</v>
          </cell>
          <cell r="D7621" t="str">
            <v>M006</v>
          </cell>
          <cell r="E7621">
            <v>43195</v>
          </cell>
          <cell r="F7621" t="str">
            <v>Laptop-Dell Latitude-5480</v>
          </cell>
          <cell r="G7621">
            <v>89000</v>
          </cell>
          <cell r="H7621">
            <v>-89000</v>
          </cell>
          <cell r="I7621">
            <v>0</v>
          </cell>
        </row>
        <row r="7622">
          <cell r="A7622">
            <v>60001146</v>
          </cell>
          <cell r="B7622" t="str">
            <v>0</v>
          </cell>
          <cell r="C7622" t="str">
            <v>CIP1</v>
          </cell>
          <cell r="D7622" t="str">
            <v>M006</v>
          </cell>
          <cell r="E7622">
            <v>43195</v>
          </cell>
          <cell r="F7622" t="str">
            <v>Laptop-Dell Latitude-5480</v>
          </cell>
          <cell r="G7622">
            <v>89000</v>
          </cell>
          <cell r="H7622">
            <v>-89000</v>
          </cell>
          <cell r="I7622">
            <v>0</v>
          </cell>
        </row>
        <row r="7623">
          <cell r="A7623">
            <v>60001147</v>
          </cell>
          <cell r="B7623" t="str">
            <v>0</v>
          </cell>
          <cell r="C7623" t="str">
            <v>CIP1</v>
          </cell>
          <cell r="D7623" t="str">
            <v>M006</v>
          </cell>
          <cell r="E7623">
            <v>43195</v>
          </cell>
          <cell r="F7623" t="str">
            <v>Laptop-Dell Latitude-5480</v>
          </cell>
          <cell r="G7623">
            <v>89000</v>
          </cell>
          <cell r="H7623">
            <v>-89000</v>
          </cell>
          <cell r="I7623">
            <v>0</v>
          </cell>
        </row>
        <row r="7624">
          <cell r="A7624">
            <v>60001148</v>
          </cell>
          <cell r="B7624" t="str">
            <v>0</v>
          </cell>
          <cell r="C7624" t="str">
            <v>CIP1</v>
          </cell>
          <cell r="D7624" t="str">
            <v>M006</v>
          </cell>
          <cell r="E7624">
            <v>43195</v>
          </cell>
          <cell r="F7624" t="str">
            <v>Laptop-Dell Latitude-5480</v>
          </cell>
          <cell r="G7624">
            <v>89000</v>
          </cell>
          <cell r="H7624">
            <v>-89000</v>
          </cell>
          <cell r="I7624">
            <v>0</v>
          </cell>
        </row>
        <row r="7625">
          <cell r="A7625">
            <v>60001149</v>
          </cell>
          <cell r="B7625" t="str">
            <v>0</v>
          </cell>
          <cell r="C7625" t="str">
            <v>CIP1</v>
          </cell>
          <cell r="D7625" t="str">
            <v>M006</v>
          </cell>
          <cell r="E7625">
            <v>43195</v>
          </cell>
          <cell r="F7625" t="str">
            <v>Laptop-Dell Latitude-5480</v>
          </cell>
          <cell r="G7625">
            <v>89000</v>
          </cell>
          <cell r="H7625">
            <v>-89000</v>
          </cell>
          <cell r="I7625">
            <v>0</v>
          </cell>
        </row>
        <row r="7626">
          <cell r="A7626">
            <v>60001150</v>
          </cell>
          <cell r="B7626" t="str">
            <v>0</v>
          </cell>
          <cell r="C7626" t="str">
            <v>CIP1</v>
          </cell>
          <cell r="D7626" t="str">
            <v>M006</v>
          </cell>
          <cell r="E7626">
            <v>43195</v>
          </cell>
          <cell r="F7626" t="str">
            <v>Laptop-Dell Latitude-5480</v>
          </cell>
          <cell r="G7626">
            <v>89000</v>
          </cell>
          <cell r="H7626">
            <v>-89000</v>
          </cell>
          <cell r="I7626">
            <v>0</v>
          </cell>
        </row>
        <row r="7627">
          <cell r="A7627">
            <v>60001151</v>
          </cell>
          <cell r="B7627" t="str">
            <v>0</v>
          </cell>
          <cell r="C7627" t="str">
            <v>CIP1</v>
          </cell>
          <cell r="D7627" t="str">
            <v>M006</v>
          </cell>
          <cell r="E7627">
            <v>43195</v>
          </cell>
          <cell r="F7627" t="str">
            <v>Laptop-Dell Latitude-5480</v>
          </cell>
          <cell r="G7627">
            <v>89000</v>
          </cell>
          <cell r="H7627">
            <v>-89000</v>
          </cell>
          <cell r="I7627">
            <v>0</v>
          </cell>
        </row>
        <row r="7628">
          <cell r="A7628">
            <v>60001152</v>
          </cell>
          <cell r="B7628" t="str">
            <v>0</v>
          </cell>
          <cell r="C7628" t="str">
            <v>CIP1</v>
          </cell>
          <cell r="D7628" t="str">
            <v>M006</v>
          </cell>
          <cell r="E7628">
            <v>43195</v>
          </cell>
          <cell r="F7628" t="str">
            <v>Laptop-Dell Latitude-5480</v>
          </cell>
          <cell r="G7628">
            <v>89000</v>
          </cell>
          <cell r="H7628">
            <v>-89000</v>
          </cell>
          <cell r="I7628">
            <v>0</v>
          </cell>
        </row>
        <row r="7629">
          <cell r="A7629">
            <v>60001153</v>
          </cell>
          <cell r="B7629" t="str">
            <v>0</v>
          </cell>
          <cell r="C7629" t="str">
            <v>CIP1</v>
          </cell>
          <cell r="D7629" t="str">
            <v>M006</v>
          </cell>
          <cell r="E7629">
            <v>43195</v>
          </cell>
          <cell r="F7629" t="str">
            <v>Laptop-Dell Latitude-5480</v>
          </cell>
          <cell r="G7629">
            <v>89000</v>
          </cell>
          <cell r="H7629">
            <v>-89000</v>
          </cell>
          <cell r="I7629">
            <v>0</v>
          </cell>
        </row>
        <row r="7630">
          <cell r="A7630">
            <v>60001154</v>
          </cell>
          <cell r="B7630" t="str">
            <v>0</v>
          </cell>
          <cell r="C7630" t="str">
            <v>CIP1</v>
          </cell>
          <cell r="D7630" t="str">
            <v>M006</v>
          </cell>
          <cell r="E7630">
            <v>43192</v>
          </cell>
          <cell r="F7630" t="str">
            <v>UPS-1KVA-GXT-MT+CX</v>
          </cell>
          <cell r="G7630">
            <v>6500</v>
          </cell>
          <cell r="H7630">
            <v>-6500</v>
          </cell>
          <cell r="I7630">
            <v>0</v>
          </cell>
        </row>
        <row r="7631">
          <cell r="A7631">
            <v>60001155</v>
          </cell>
          <cell r="B7631" t="str">
            <v>0</v>
          </cell>
          <cell r="C7631" t="str">
            <v>CIP1</v>
          </cell>
          <cell r="D7631" t="str">
            <v>M006</v>
          </cell>
          <cell r="E7631">
            <v>43192</v>
          </cell>
          <cell r="F7631" t="str">
            <v>UPS-1KVA-GXT-MT+CX</v>
          </cell>
          <cell r="G7631">
            <v>6500</v>
          </cell>
          <cell r="H7631">
            <v>-6500</v>
          </cell>
          <cell r="I7631">
            <v>0</v>
          </cell>
        </row>
        <row r="7632">
          <cell r="A7632">
            <v>60001156</v>
          </cell>
          <cell r="B7632" t="str">
            <v>0</v>
          </cell>
          <cell r="C7632" t="str">
            <v>CIP1</v>
          </cell>
          <cell r="D7632" t="str">
            <v>M006</v>
          </cell>
          <cell r="E7632">
            <v>43181</v>
          </cell>
          <cell r="F7632" t="str">
            <v>Printer-HP-Pro-M-12W</v>
          </cell>
          <cell r="G7632">
            <v>9000</v>
          </cell>
          <cell r="H7632">
            <v>-9000</v>
          </cell>
          <cell r="I7632">
            <v>0</v>
          </cell>
        </row>
        <row r="7633">
          <cell r="A7633">
            <v>60001157</v>
          </cell>
          <cell r="B7633" t="str">
            <v>0</v>
          </cell>
          <cell r="C7633" t="str">
            <v>CIP1</v>
          </cell>
          <cell r="D7633" t="str">
            <v>M006</v>
          </cell>
          <cell r="E7633">
            <v>43181</v>
          </cell>
          <cell r="F7633" t="str">
            <v>Printer-HP-Pro-M-12W</v>
          </cell>
          <cell r="G7633">
            <v>9000</v>
          </cell>
          <cell r="H7633">
            <v>-9000</v>
          </cell>
          <cell r="I7633">
            <v>0</v>
          </cell>
        </row>
        <row r="7634">
          <cell r="A7634">
            <v>60001158</v>
          </cell>
          <cell r="B7634" t="str">
            <v>0</v>
          </cell>
          <cell r="C7634" t="str">
            <v>CIP1</v>
          </cell>
          <cell r="D7634" t="str">
            <v>M006</v>
          </cell>
          <cell r="E7634">
            <v>43192</v>
          </cell>
          <cell r="F7634" t="str">
            <v>Desktop Computer with Monitor-400G4 MT</v>
          </cell>
          <cell r="G7634">
            <v>60000</v>
          </cell>
          <cell r="H7634">
            <v>-60000</v>
          </cell>
          <cell r="I7634">
            <v>0</v>
          </cell>
        </row>
        <row r="7635">
          <cell r="A7635">
            <v>60001159</v>
          </cell>
          <cell r="B7635" t="str">
            <v>0</v>
          </cell>
          <cell r="C7635" t="str">
            <v>CIP1</v>
          </cell>
          <cell r="D7635" t="str">
            <v>M006</v>
          </cell>
          <cell r="E7635">
            <v>43192</v>
          </cell>
          <cell r="F7635" t="str">
            <v>Desktop Computer with Monitor-400G4 MT</v>
          </cell>
          <cell r="G7635">
            <v>60000</v>
          </cell>
          <cell r="H7635">
            <v>-60000</v>
          </cell>
          <cell r="I7635">
            <v>0</v>
          </cell>
        </row>
        <row r="7636">
          <cell r="A7636">
            <v>60001160</v>
          </cell>
          <cell r="B7636" t="str">
            <v>0</v>
          </cell>
          <cell r="C7636" t="str">
            <v>CIP1</v>
          </cell>
          <cell r="D7636" t="str">
            <v>M006</v>
          </cell>
          <cell r="E7636">
            <v>43197</v>
          </cell>
          <cell r="F7636" t="str">
            <v>Computer-Dextop with monitor-Lenovo-V520-Corei7</v>
          </cell>
          <cell r="G7636">
            <v>73200</v>
          </cell>
          <cell r="H7636">
            <v>-73200</v>
          </cell>
          <cell r="I7636">
            <v>0</v>
          </cell>
        </row>
        <row r="7637">
          <cell r="A7637">
            <v>60001161</v>
          </cell>
          <cell r="B7637" t="str">
            <v>0</v>
          </cell>
          <cell r="C7637" t="str">
            <v>CIP1</v>
          </cell>
          <cell r="D7637" t="str">
            <v>M006</v>
          </cell>
          <cell r="E7637">
            <v>43207</v>
          </cell>
          <cell r="F7637" t="str">
            <v>Printer-Epson LQ-310</v>
          </cell>
          <cell r="G7637">
            <v>17200</v>
          </cell>
          <cell r="H7637">
            <v>-17200</v>
          </cell>
          <cell r="I7637">
            <v>0</v>
          </cell>
        </row>
        <row r="7638">
          <cell r="A7638">
            <v>60001162</v>
          </cell>
          <cell r="B7638" t="str">
            <v>0</v>
          </cell>
          <cell r="C7638" t="str">
            <v>CIP1</v>
          </cell>
          <cell r="D7638" t="str">
            <v>M006</v>
          </cell>
          <cell r="E7638">
            <v>43181</v>
          </cell>
          <cell r="F7638" t="str">
            <v>Firewall- XG430</v>
          </cell>
          <cell r="G7638">
            <v>908072</v>
          </cell>
          <cell r="H7638">
            <v>-908072</v>
          </cell>
          <cell r="I7638">
            <v>0</v>
          </cell>
        </row>
        <row r="7639">
          <cell r="A7639">
            <v>60001163</v>
          </cell>
          <cell r="B7639" t="str">
            <v>0</v>
          </cell>
          <cell r="C7639" t="str">
            <v>CIP1</v>
          </cell>
          <cell r="D7639" t="str">
            <v>M006</v>
          </cell>
          <cell r="E7639">
            <v>43190</v>
          </cell>
          <cell r="F7639" t="str">
            <v>Firewall- XG430</v>
          </cell>
          <cell r="G7639">
            <v>557211</v>
          </cell>
          <cell r="H7639">
            <v>-557211</v>
          </cell>
          <cell r="I7639">
            <v>0</v>
          </cell>
        </row>
        <row r="7640">
          <cell r="A7640">
            <v>60001164</v>
          </cell>
          <cell r="B7640" t="str">
            <v>0</v>
          </cell>
          <cell r="C7640" t="str">
            <v>CIP1</v>
          </cell>
          <cell r="D7640" t="str">
            <v>M006</v>
          </cell>
          <cell r="E7640">
            <v>43251</v>
          </cell>
          <cell r="F7640" t="str">
            <v>Server-10 Core-R730</v>
          </cell>
          <cell r="G7640">
            <v>524000</v>
          </cell>
          <cell r="H7640">
            <v>-524000</v>
          </cell>
          <cell r="I7640">
            <v>0</v>
          </cell>
        </row>
        <row r="7641">
          <cell r="A7641">
            <v>60001165</v>
          </cell>
          <cell r="B7641" t="str">
            <v>0</v>
          </cell>
          <cell r="C7641" t="str">
            <v>CIP1</v>
          </cell>
          <cell r="D7641" t="str">
            <v>M006</v>
          </cell>
          <cell r="E7641">
            <v>43331</v>
          </cell>
          <cell r="F7641" t="str">
            <v>Printer-Epson-LQ-310</v>
          </cell>
          <cell r="G7641">
            <v>17500</v>
          </cell>
          <cell r="H7641">
            <v>-17499.990000000002</v>
          </cell>
          <cell r="I7641">
            <v>0.01</v>
          </cell>
        </row>
        <row r="7642">
          <cell r="A7642">
            <v>60001166</v>
          </cell>
          <cell r="B7642" t="str">
            <v>0</v>
          </cell>
          <cell r="C7642" t="str">
            <v>CIP1</v>
          </cell>
          <cell r="D7642" t="str">
            <v>M006</v>
          </cell>
          <cell r="E7642">
            <v>43354</v>
          </cell>
          <cell r="F7642" t="str">
            <v>Laptop-Dell  Latitude 5490</v>
          </cell>
          <cell r="G7642">
            <v>91000</v>
          </cell>
          <cell r="H7642">
            <v>-91000</v>
          </cell>
          <cell r="I7642">
            <v>0</v>
          </cell>
        </row>
        <row r="7643">
          <cell r="A7643">
            <v>60001167</v>
          </cell>
          <cell r="B7643" t="str">
            <v>0</v>
          </cell>
          <cell r="C7643" t="str">
            <v>CIP1</v>
          </cell>
          <cell r="D7643" t="str">
            <v>M006</v>
          </cell>
          <cell r="E7643">
            <v>43354</v>
          </cell>
          <cell r="F7643" t="str">
            <v>Laptop-Dell  Latitude 5490</v>
          </cell>
          <cell r="G7643">
            <v>91500</v>
          </cell>
          <cell r="H7643">
            <v>-91500</v>
          </cell>
          <cell r="I7643">
            <v>0</v>
          </cell>
        </row>
        <row r="7644">
          <cell r="A7644">
            <v>60001168</v>
          </cell>
          <cell r="B7644" t="str">
            <v>0</v>
          </cell>
          <cell r="C7644" t="str">
            <v>CIP1</v>
          </cell>
          <cell r="D7644" t="str">
            <v>M006</v>
          </cell>
          <cell r="E7644">
            <v>43346</v>
          </cell>
          <cell r="F7644" t="str">
            <v>Printer-Epson-L130</v>
          </cell>
          <cell r="G7644">
            <v>10000</v>
          </cell>
          <cell r="H7644">
            <v>-10000</v>
          </cell>
          <cell r="I7644">
            <v>0</v>
          </cell>
        </row>
        <row r="7645">
          <cell r="A7645">
            <v>60001169</v>
          </cell>
          <cell r="B7645" t="str">
            <v>0</v>
          </cell>
          <cell r="C7645" t="str">
            <v>CIP1</v>
          </cell>
          <cell r="D7645" t="str">
            <v>M006</v>
          </cell>
          <cell r="E7645">
            <v>43360</v>
          </cell>
          <cell r="F7645" t="str">
            <v>Online UPS 2KVA-KR200L</v>
          </cell>
          <cell r="G7645">
            <v>55000</v>
          </cell>
          <cell r="H7645">
            <v>-55000</v>
          </cell>
          <cell r="I7645">
            <v>0</v>
          </cell>
        </row>
        <row r="7646">
          <cell r="A7646">
            <v>60001170</v>
          </cell>
          <cell r="B7646" t="str">
            <v>0</v>
          </cell>
          <cell r="C7646" t="str">
            <v>CIP1</v>
          </cell>
          <cell r="D7646" t="str">
            <v>M006</v>
          </cell>
          <cell r="E7646">
            <v>43412</v>
          </cell>
          <cell r="F7646" t="str">
            <v>Online UPS-6KBA-Battery-20pcs</v>
          </cell>
          <cell r="G7646">
            <v>390000</v>
          </cell>
          <cell r="H7646">
            <v>-390000</v>
          </cell>
          <cell r="I7646">
            <v>0</v>
          </cell>
        </row>
        <row r="7647">
          <cell r="A7647">
            <v>60001174</v>
          </cell>
          <cell r="B7647" t="str">
            <v>0</v>
          </cell>
          <cell r="C7647" t="str">
            <v>CIP1</v>
          </cell>
          <cell r="D7647" t="str">
            <v>M006</v>
          </cell>
          <cell r="E7647">
            <v>43400</v>
          </cell>
          <cell r="F7647" t="str">
            <v>Color Printer-HP-OfficeJet-7110</v>
          </cell>
          <cell r="G7647">
            <v>14000</v>
          </cell>
          <cell r="H7647">
            <v>-14000</v>
          </cell>
          <cell r="I7647">
            <v>0</v>
          </cell>
        </row>
        <row r="7648">
          <cell r="A7648">
            <v>60001175</v>
          </cell>
          <cell r="B7648" t="str">
            <v>0</v>
          </cell>
          <cell r="C7648" t="str">
            <v>CIP1</v>
          </cell>
          <cell r="D7648" t="str">
            <v>M006</v>
          </cell>
          <cell r="E7648">
            <v>43442</v>
          </cell>
          <cell r="F7648" t="str">
            <v>Laptop-HP-Probook-440 G5-Corei5</v>
          </cell>
          <cell r="G7648">
            <v>83450</v>
          </cell>
          <cell r="H7648">
            <v>-83450</v>
          </cell>
          <cell r="I7648">
            <v>0</v>
          </cell>
        </row>
        <row r="7649">
          <cell r="A7649">
            <v>60001176</v>
          </cell>
          <cell r="B7649" t="str">
            <v>0</v>
          </cell>
          <cell r="C7649" t="str">
            <v>CIP1</v>
          </cell>
          <cell r="D7649" t="str">
            <v>M006</v>
          </cell>
          <cell r="E7649">
            <v>43442</v>
          </cell>
          <cell r="F7649" t="str">
            <v>Laptop-HP-Probook-440 G5-Corei5</v>
          </cell>
          <cell r="G7649">
            <v>83450</v>
          </cell>
          <cell r="H7649">
            <v>-83450</v>
          </cell>
          <cell r="I7649">
            <v>0</v>
          </cell>
        </row>
        <row r="7650">
          <cell r="A7650">
            <v>60001177</v>
          </cell>
          <cell r="B7650" t="str">
            <v>0</v>
          </cell>
          <cell r="C7650" t="str">
            <v>CIP1</v>
          </cell>
          <cell r="D7650" t="str">
            <v>M006</v>
          </cell>
          <cell r="E7650">
            <v>43442</v>
          </cell>
          <cell r="F7650" t="str">
            <v>Laptop-HP-Probook-440 G5-Corei5</v>
          </cell>
          <cell r="G7650">
            <v>83450</v>
          </cell>
          <cell r="H7650">
            <v>-83450</v>
          </cell>
          <cell r="I7650">
            <v>0</v>
          </cell>
        </row>
        <row r="7651">
          <cell r="A7651">
            <v>60001178</v>
          </cell>
          <cell r="B7651" t="str">
            <v>0</v>
          </cell>
          <cell r="C7651" t="str">
            <v>CIP1</v>
          </cell>
          <cell r="D7651" t="str">
            <v>M006</v>
          </cell>
          <cell r="E7651">
            <v>43500</v>
          </cell>
          <cell r="F7651" t="str">
            <v>Dell latitude 5490, Intel Core i5-8250U</v>
          </cell>
          <cell r="G7651">
            <v>97200</v>
          </cell>
          <cell r="H7651">
            <v>-94500</v>
          </cell>
          <cell r="I7651">
            <v>2700</v>
          </cell>
        </row>
        <row r="7652">
          <cell r="A7652">
            <v>60001179</v>
          </cell>
          <cell r="B7652" t="str">
            <v>0</v>
          </cell>
          <cell r="C7652" t="str">
            <v>CIP1</v>
          </cell>
          <cell r="D7652" t="str">
            <v>M006</v>
          </cell>
          <cell r="E7652">
            <v>43494</v>
          </cell>
          <cell r="F7652" t="str">
            <v>Dell Desktop</v>
          </cell>
          <cell r="G7652">
            <v>62312.65</v>
          </cell>
          <cell r="H7652">
            <v>-62312.639999999999</v>
          </cell>
          <cell r="I7652">
            <v>0.01</v>
          </cell>
        </row>
        <row r="7653">
          <cell r="A7653">
            <v>60001180</v>
          </cell>
          <cell r="B7653" t="str">
            <v>0</v>
          </cell>
          <cell r="C7653" t="str">
            <v>CIP1</v>
          </cell>
          <cell r="D7653" t="str">
            <v>M006</v>
          </cell>
          <cell r="E7653">
            <v>43494</v>
          </cell>
          <cell r="F7653" t="str">
            <v>Dell Desktop</v>
          </cell>
          <cell r="G7653">
            <v>62312.65</v>
          </cell>
          <cell r="H7653">
            <v>-62312.639999999999</v>
          </cell>
          <cell r="I7653">
            <v>0.01</v>
          </cell>
        </row>
        <row r="7654">
          <cell r="A7654">
            <v>60001181</v>
          </cell>
          <cell r="B7654" t="str">
            <v>0</v>
          </cell>
          <cell r="C7654" t="str">
            <v>CIP1</v>
          </cell>
          <cell r="D7654" t="str">
            <v>M006</v>
          </cell>
          <cell r="E7654">
            <v>43494</v>
          </cell>
          <cell r="F7654" t="str">
            <v>Dell Desktop</v>
          </cell>
          <cell r="G7654">
            <v>62312.65</v>
          </cell>
          <cell r="H7654">
            <v>-62312.639999999999</v>
          </cell>
          <cell r="I7654">
            <v>0.01</v>
          </cell>
        </row>
        <row r="7655">
          <cell r="A7655">
            <v>60001182</v>
          </cell>
          <cell r="B7655" t="str">
            <v>0</v>
          </cell>
          <cell r="C7655" t="str">
            <v>CIP1</v>
          </cell>
          <cell r="D7655" t="str">
            <v>M006</v>
          </cell>
          <cell r="E7655">
            <v>43494</v>
          </cell>
          <cell r="F7655" t="str">
            <v>Dell Desktop</v>
          </cell>
          <cell r="G7655">
            <v>62312.65</v>
          </cell>
          <cell r="H7655">
            <v>-62312.639999999999</v>
          </cell>
          <cell r="I7655">
            <v>0.01</v>
          </cell>
        </row>
        <row r="7656">
          <cell r="A7656">
            <v>60001183</v>
          </cell>
          <cell r="B7656" t="str">
            <v>0</v>
          </cell>
          <cell r="C7656" t="str">
            <v>CIP1</v>
          </cell>
          <cell r="D7656" t="str">
            <v>M006</v>
          </cell>
          <cell r="E7656">
            <v>43494</v>
          </cell>
          <cell r="F7656" t="str">
            <v>Dell Desktop</v>
          </cell>
          <cell r="G7656">
            <v>62312.65</v>
          </cell>
          <cell r="H7656">
            <v>-62312.639999999999</v>
          </cell>
          <cell r="I7656">
            <v>0.01</v>
          </cell>
        </row>
        <row r="7657">
          <cell r="A7657">
            <v>60001184</v>
          </cell>
          <cell r="B7657" t="str">
            <v>0</v>
          </cell>
          <cell r="C7657" t="str">
            <v>CIP1</v>
          </cell>
          <cell r="D7657" t="str">
            <v>M006</v>
          </cell>
          <cell r="E7657">
            <v>43494</v>
          </cell>
          <cell r="F7657" t="str">
            <v>Dell Desktop</v>
          </cell>
          <cell r="G7657">
            <v>62312.65</v>
          </cell>
          <cell r="H7657">
            <v>-62312.639999999999</v>
          </cell>
          <cell r="I7657">
            <v>0.01</v>
          </cell>
        </row>
        <row r="7658">
          <cell r="A7658">
            <v>60001185</v>
          </cell>
          <cell r="B7658" t="str">
            <v>0</v>
          </cell>
          <cell r="C7658" t="str">
            <v>CIP1</v>
          </cell>
          <cell r="D7658" t="str">
            <v>M006</v>
          </cell>
          <cell r="E7658">
            <v>43494</v>
          </cell>
          <cell r="F7658" t="str">
            <v>Dell Desktop</v>
          </cell>
          <cell r="G7658">
            <v>62312.65</v>
          </cell>
          <cell r="H7658">
            <v>-62312.639999999999</v>
          </cell>
          <cell r="I7658">
            <v>0.01</v>
          </cell>
        </row>
        <row r="7659">
          <cell r="A7659">
            <v>60001186</v>
          </cell>
          <cell r="B7659" t="str">
            <v>0</v>
          </cell>
          <cell r="C7659" t="str">
            <v>CIP1</v>
          </cell>
          <cell r="D7659" t="str">
            <v>M006</v>
          </cell>
          <cell r="E7659">
            <v>43494</v>
          </cell>
          <cell r="F7659" t="str">
            <v>Dell Desktop</v>
          </cell>
          <cell r="G7659">
            <v>62312.65</v>
          </cell>
          <cell r="H7659">
            <v>-62312.639999999999</v>
          </cell>
          <cell r="I7659">
            <v>0.01</v>
          </cell>
        </row>
        <row r="7660">
          <cell r="A7660">
            <v>60001187</v>
          </cell>
          <cell r="B7660" t="str">
            <v>0</v>
          </cell>
          <cell r="C7660" t="str">
            <v>CIP1</v>
          </cell>
          <cell r="D7660" t="str">
            <v>M006</v>
          </cell>
          <cell r="E7660">
            <v>43494</v>
          </cell>
          <cell r="F7660" t="str">
            <v>Dell Desktop</v>
          </cell>
          <cell r="G7660">
            <v>62312.65</v>
          </cell>
          <cell r="H7660">
            <v>-62312.639999999999</v>
          </cell>
          <cell r="I7660">
            <v>0.01</v>
          </cell>
        </row>
        <row r="7661">
          <cell r="A7661">
            <v>60001188</v>
          </cell>
          <cell r="B7661" t="str">
            <v>0</v>
          </cell>
          <cell r="C7661" t="str">
            <v>CIP1</v>
          </cell>
          <cell r="D7661" t="str">
            <v>M006</v>
          </cell>
          <cell r="E7661">
            <v>43494</v>
          </cell>
          <cell r="F7661" t="str">
            <v>Dell Desktop</v>
          </cell>
          <cell r="G7661">
            <v>62312.68</v>
          </cell>
          <cell r="H7661">
            <v>-62312.68</v>
          </cell>
          <cell r="I7661">
            <v>0</v>
          </cell>
        </row>
        <row r="7662">
          <cell r="A7662">
            <v>60001189</v>
          </cell>
          <cell r="B7662" t="str">
            <v>0</v>
          </cell>
          <cell r="C7662" t="str">
            <v>CIP1</v>
          </cell>
          <cell r="D7662" t="str">
            <v>M006</v>
          </cell>
          <cell r="E7662">
            <v>43509</v>
          </cell>
          <cell r="F7662" t="str">
            <v>HP Pro Desktop 600 G3 MT</v>
          </cell>
          <cell r="G7662">
            <v>77500</v>
          </cell>
          <cell r="H7662">
            <v>-75347.22</v>
          </cell>
          <cell r="I7662">
            <v>2152.7800000000002</v>
          </cell>
        </row>
        <row r="7663">
          <cell r="A7663">
            <v>60001190</v>
          </cell>
          <cell r="B7663" t="str">
            <v>0</v>
          </cell>
          <cell r="C7663" t="str">
            <v>CIP1</v>
          </cell>
          <cell r="D7663" t="str">
            <v>M006</v>
          </cell>
          <cell r="E7663">
            <v>43509</v>
          </cell>
          <cell r="F7663" t="str">
            <v>HP Pro Desktop 600 G3 MT</v>
          </cell>
          <cell r="G7663">
            <v>77500</v>
          </cell>
          <cell r="H7663">
            <v>-75347.22</v>
          </cell>
          <cell r="I7663">
            <v>2152.7800000000002</v>
          </cell>
        </row>
        <row r="7664">
          <cell r="A7664">
            <v>60001191</v>
          </cell>
          <cell r="B7664" t="str">
            <v>0</v>
          </cell>
          <cell r="C7664" t="str">
            <v>CIP1</v>
          </cell>
          <cell r="D7664" t="str">
            <v>M006</v>
          </cell>
          <cell r="E7664">
            <v>43563</v>
          </cell>
          <cell r="F7664" t="str">
            <v>HP Monitor 18.5"</v>
          </cell>
          <cell r="G7664">
            <v>5500</v>
          </cell>
          <cell r="H7664">
            <v>-5041.66</v>
          </cell>
          <cell r="I7664">
            <v>458.34</v>
          </cell>
        </row>
        <row r="7665">
          <cell r="A7665">
            <v>60001192</v>
          </cell>
          <cell r="B7665" t="str">
            <v>0</v>
          </cell>
          <cell r="C7665" t="str">
            <v>CIP1</v>
          </cell>
          <cell r="D7665" t="str">
            <v>M006</v>
          </cell>
          <cell r="E7665">
            <v>43557</v>
          </cell>
          <cell r="F7665" t="str">
            <v>HP LaserJet 607 DN Network Printer</v>
          </cell>
          <cell r="G7665">
            <v>85000</v>
          </cell>
          <cell r="H7665">
            <v>-77916.66</v>
          </cell>
          <cell r="I7665">
            <v>7083.34</v>
          </cell>
        </row>
        <row r="7666">
          <cell r="A7666">
            <v>60001193</v>
          </cell>
          <cell r="B7666" t="str">
            <v>0</v>
          </cell>
          <cell r="C7666" t="str">
            <v>CIP1</v>
          </cell>
          <cell r="D7666" t="str">
            <v>M006</v>
          </cell>
          <cell r="E7666">
            <v>43605</v>
          </cell>
          <cell r="F7666" t="str">
            <v>IBM ThinkPad T-480 (Core i7)</v>
          </cell>
          <cell r="G7666">
            <v>139000</v>
          </cell>
          <cell r="H7666">
            <v>-123555.55</v>
          </cell>
          <cell r="I7666">
            <v>15444.45</v>
          </cell>
        </row>
        <row r="7667">
          <cell r="A7667">
            <v>60001194</v>
          </cell>
          <cell r="B7667" t="str">
            <v>0</v>
          </cell>
          <cell r="C7667" t="str">
            <v>CIP1</v>
          </cell>
          <cell r="D7667" t="str">
            <v>M006</v>
          </cell>
          <cell r="E7667">
            <v>43830</v>
          </cell>
          <cell r="F7667" t="str">
            <v>DELL-EMC-740 Server</v>
          </cell>
          <cell r="G7667">
            <v>533590</v>
          </cell>
          <cell r="H7667">
            <v>-370548.61</v>
          </cell>
          <cell r="I7667">
            <v>163041.39000000001</v>
          </cell>
        </row>
        <row r="7668">
          <cell r="A7668">
            <v>60001195</v>
          </cell>
          <cell r="B7668" t="str">
            <v>0</v>
          </cell>
          <cell r="C7668" t="str">
            <v>CIP1</v>
          </cell>
          <cell r="D7668" t="str">
            <v>M006</v>
          </cell>
          <cell r="E7668">
            <v>44019</v>
          </cell>
          <cell r="F7668" t="str">
            <v>Online UPS 2KVA for CAD 3D Software (CLO) Project</v>
          </cell>
          <cell r="G7668">
            <v>24000</v>
          </cell>
          <cell r="H7668">
            <v>-12000</v>
          </cell>
          <cell r="I7668">
            <v>12000</v>
          </cell>
        </row>
        <row r="7669">
          <cell r="A7669">
            <v>60001196</v>
          </cell>
          <cell r="B7669" t="str">
            <v>0</v>
          </cell>
          <cell r="C7669" t="str">
            <v>CIP1</v>
          </cell>
          <cell r="D7669" t="str">
            <v>M006</v>
          </cell>
          <cell r="E7669">
            <v>44042</v>
          </cell>
          <cell r="F7669" t="str">
            <v>Computer for CAD 3D Software (CLO) Project</v>
          </cell>
          <cell r="G7669">
            <v>366473.65</v>
          </cell>
          <cell r="H7669">
            <v>-183236.82</v>
          </cell>
          <cell r="I7669">
            <v>183236.83</v>
          </cell>
        </row>
        <row r="7670">
          <cell r="A7670">
            <v>60001198</v>
          </cell>
          <cell r="B7670" t="str">
            <v>0</v>
          </cell>
          <cell r="C7670" t="str">
            <v>CIP1</v>
          </cell>
          <cell r="D7670" t="str">
            <v>M006</v>
          </cell>
          <cell r="E7670">
            <v>44198</v>
          </cell>
          <cell r="F7670" t="str">
            <v>Laptop</v>
          </cell>
          <cell r="G7670">
            <v>68500</v>
          </cell>
          <cell r="H7670">
            <v>-22833.34</v>
          </cell>
          <cell r="I7670">
            <v>45666.66</v>
          </cell>
        </row>
        <row r="7671">
          <cell r="A7671">
            <v>60001199</v>
          </cell>
          <cell r="B7671" t="str">
            <v>0</v>
          </cell>
          <cell r="C7671" t="str">
            <v>CIP1</v>
          </cell>
          <cell r="D7671" t="str">
            <v>M006</v>
          </cell>
          <cell r="E7671">
            <v>44198</v>
          </cell>
          <cell r="F7671" t="str">
            <v>Laptop</v>
          </cell>
          <cell r="G7671">
            <v>68500</v>
          </cell>
          <cell r="H7671">
            <v>-22833.34</v>
          </cell>
          <cell r="I7671">
            <v>45666.66</v>
          </cell>
        </row>
        <row r="7672">
          <cell r="A7672">
            <v>60001200</v>
          </cell>
          <cell r="B7672" t="str">
            <v>0</v>
          </cell>
          <cell r="C7672" t="str">
            <v>CIP1</v>
          </cell>
          <cell r="D7672" t="str">
            <v>M006</v>
          </cell>
          <cell r="E7672">
            <v>44198</v>
          </cell>
          <cell r="F7672" t="str">
            <v>Laptop</v>
          </cell>
          <cell r="G7672">
            <v>68500</v>
          </cell>
          <cell r="H7672">
            <v>-22833.34</v>
          </cell>
          <cell r="I7672">
            <v>45666.66</v>
          </cell>
        </row>
        <row r="7673">
          <cell r="A7673">
            <v>60001201</v>
          </cell>
          <cell r="B7673" t="str">
            <v>0</v>
          </cell>
          <cell r="C7673" t="str">
            <v>CIP1</v>
          </cell>
          <cell r="D7673" t="str">
            <v>M006</v>
          </cell>
          <cell r="E7673">
            <v>44198</v>
          </cell>
          <cell r="F7673" t="str">
            <v>Laptop</v>
          </cell>
          <cell r="G7673">
            <v>68500</v>
          </cell>
          <cell r="H7673">
            <v>-22833.34</v>
          </cell>
          <cell r="I7673">
            <v>45666.66</v>
          </cell>
        </row>
        <row r="7674">
          <cell r="A7674">
            <v>60001202</v>
          </cell>
          <cell r="B7674" t="str">
            <v>0</v>
          </cell>
          <cell r="C7674" t="str">
            <v>CIP1</v>
          </cell>
          <cell r="D7674" t="str">
            <v>M006</v>
          </cell>
          <cell r="E7674">
            <v>44230</v>
          </cell>
          <cell r="F7674" t="str">
            <v>Laptop</v>
          </cell>
          <cell r="G7674">
            <v>83000</v>
          </cell>
          <cell r="H7674">
            <v>-25361.11</v>
          </cell>
          <cell r="I7674">
            <v>57638.89</v>
          </cell>
        </row>
        <row r="7675">
          <cell r="A7675">
            <v>60001203</v>
          </cell>
          <cell r="B7675" t="str">
            <v>0</v>
          </cell>
          <cell r="C7675" t="str">
            <v>CIP1</v>
          </cell>
          <cell r="D7675" t="str">
            <v>M006</v>
          </cell>
          <cell r="E7675">
            <v>44230</v>
          </cell>
          <cell r="F7675" t="str">
            <v>Laptop</v>
          </cell>
          <cell r="G7675">
            <v>83000</v>
          </cell>
          <cell r="H7675">
            <v>-25361.11</v>
          </cell>
          <cell r="I7675">
            <v>57638.89</v>
          </cell>
        </row>
        <row r="7676">
          <cell r="A7676">
            <v>60001204</v>
          </cell>
          <cell r="B7676" t="str">
            <v>0</v>
          </cell>
          <cell r="C7676" t="str">
            <v>CIP1</v>
          </cell>
          <cell r="D7676" t="str">
            <v>M006</v>
          </cell>
          <cell r="E7676">
            <v>44238</v>
          </cell>
          <cell r="F7676" t="str">
            <v>Dell Latitude 3410, Core-i5- 10th Generation</v>
          </cell>
          <cell r="G7676">
            <v>83000</v>
          </cell>
          <cell r="H7676">
            <v>-25361.11</v>
          </cell>
          <cell r="I7676">
            <v>57638.89</v>
          </cell>
        </row>
        <row r="7677">
          <cell r="A7677">
            <v>60001205</v>
          </cell>
          <cell r="B7677" t="str">
            <v>0</v>
          </cell>
          <cell r="C7677" t="str">
            <v>CIP1</v>
          </cell>
          <cell r="D7677" t="str">
            <v>M006</v>
          </cell>
          <cell r="E7677">
            <v>44238</v>
          </cell>
          <cell r="F7677" t="str">
            <v>Dell Latitude 3410, Core-i5- 10th Generation</v>
          </cell>
          <cell r="G7677">
            <v>83000</v>
          </cell>
          <cell r="H7677">
            <v>-25361.11</v>
          </cell>
          <cell r="I7677">
            <v>57638.89</v>
          </cell>
        </row>
        <row r="7678">
          <cell r="A7678">
            <v>60001206</v>
          </cell>
          <cell r="B7678" t="str">
            <v>0</v>
          </cell>
          <cell r="C7678" t="str">
            <v>CIP1</v>
          </cell>
          <cell r="D7678" t="str">
            <v>M006</v>
          </cell>
          <cell r="E7678">
            <v>44238</v>
          </cell>
          <cell r="F7678" t="str">
            <v>Dell Latitude 3410, Core-i5- 10th Generation</v>
          </cell>
          <cell r="G7678">
            <v>83000</v>
          </cell>
          <cell r="H7678">
            <v>-25361.11</v>
          </cell>
          <cell r="I7678">
            <v>57638.89</v>
          </cell>
        </row>
        <row r="7679">
          <cell r="A7679">
            <v>60001207</v>
          </cell>
          <cell r="B7679" t="str">
            <v>0</v>
          </cell>
          <cell r="C7679" t="str">
            <v>CIP1</v>
          </cell>
          <cell r="D7679" t="str">
            <v>M006</v>
          </cell>
          <cell r="E7679">
            <v>44238</v>
          </cell>
          <cell r="F7679" t="str">
            <v>Dell Latitude 3410, Core-i5- 10th Generation</v>
          </cell>
          <cell r="G7679">
            <v>83000</v>
          </cell>
          <cell r="H7679">
            <v>-25361.11</v>
          </cell>
          <cell r="I7679">
            <v>57638.89</v>
          </cell>
        </row>
        <row r="7680">
          <cell r="A7680">
            <v>60001208</v>
          </cell>
          <cell r="B7680" t="str">
            <v>0</v>
          </cell>
          <cell r="C7680" t="str">
            <v>CIP1</v>
          </cell>
          <cell r="D7680" t="str">
            <v>M006</v>
          </cell>
          <cell r="E7680">
            <v>44244</v>
          </cell>
          <cell r="F7680" t="str">
            <v>Dell Optiplex 3080 Dektop PC Corei5 Latest Gen</v>
          </cell>
          <cell r="G7680">
            <v>66000</v>
          </cell>
          <cell r="H7680">
            <v>-20166.669999999998</v>
          </cell>
          <cell r="I7680">
            <v>45833.33</v>
          </cell>
        </row>
        <row r="7681">
          <cell r="A7681">
            <v>60001216</v>
          </cell>
          <cell r="B7681" t="str">
            <v>0</v>
          </cell>
          <cell r="C7681" t="str">
            <v>CIP1</v>
          </cell>
          <cell r="D7681" t="str">
            <v>M006</v>
          </cell>
          <cell r="E7681">
            <v>44347</v>
          </cell>
          <cell r="F7681" t="str">
            <v>Hp ProBook 440 G7 SL no. 5CD105P1BD</v>
          </cell>
          <cell r="G7681">
            <v>82000</v>
          </cell>
          <cell r="H7681">
            <v>-18222.23</v>
          </cell>
          <cell r="I7681">
            <v>63777.77</v>
          </cell>
        </row>
        <row r="7682">
          <cell r="A7682">
            <v>60001217</v>
          </cell>
          <cell r="B7682" t="str">
            <v>0</v>
          </cell>
          <cell r="C7682" t="str">
            <v>CIP1</v>
          </cell>
          <cell r="D7682" t="str">
            <v>M006</v>
          </cell>
          <cell r="E7682">
            <v>44347</v>
          </cell>
          <cell r="F7682" t="str">
            <v>Hp ProBook 440 G7 SL no. 5CD105P1FX</v>
          </cell>
          <cell r="G7682">
            <v>82000</v>
          </cell>
          <cell r="H7682">
            <v>-18222.23</v>
          </cell>
          <cell r="I7682">
            <v>63777.77</v>
          </cell>
        </row>
        <row r="7683">
          <cell r="A7683">
            <v>60001218</v>
          </cell>
          <cell r="B7683" t="str">
            <v>0</v>
          </cell>
          <cell r="C7683" t="str">
            <v>CIP1</v>
          </cell>
          <cell r="D7683" t="str">
            <v>M006</v>
          </cell>
          <cell r="E7683">
            <v>44347</v>
          </cell>
          <cell r="F7683" t="str">
            <v>Hp ProBook 440 G7 SL no. 5CD105P1C8</v>
          </cell>
          <cell r="G7683">
            <v>82000</v>
          </cell>
          <cell r="H7683">
            <v>-18222.23</v>
          </cell>
          <cell r="I7683">
            <v>63777.77</v>
          </cell>
        </row>
        <row r="7684">
          <cell r="A7684">
            <v>60001219</v>
          </cell>
          <cell r="B7684" t="str">
            <v>0</v>
          </cell>
          <cell r="C7684" t="str">
            <v>CIP1</v>
          </cell>
          <cell r="D7684" t="str">
            <v>M006</v>
          </cell>
          <cell r="E7684">
            <v>44347</v>
          </cell>
          <cell r="F7684" t="str">
            <v>Hp ProBook 440 G7 SL no. 5CD105P19K</v>
          </cell>
          <cell r="G7684">
            <v>82000</v>
          </cell>
          <cell r="H7684">
            <v>-18222.23</v>
          </cell>
          <cell r="I7684">
            <v>63777.77</v>
          </cell>
        </row>
        <row r="7685">
          <cell r="A7685">
            <v>60001220</v>
          </cell>
          <cell r="B7685" t="str">
            <v>0</v>
          </cell>
          <cell r="C7685" t="str">
            <v>CIP1</v>
          </cell>
          <cell r="D7685" t="str">
            <v>M006</v>
          </cell>
          <cell r="E7685">
            <v>44347</v>
          </cell>
          <cell r="F7685" t="str">
            <v>Hp ProBook 440 G7 SL no. 5CD105P1C7</v>
          </cell>
          <cell r="G7685">
            <v>82000</v>
          </cell>
          <cell r="H7685">
            <v>-18222.23</v>
          </cell>
          <cell r="I7685">
            <v>63777.77</v>
          </cell>
        </row>
        <row r="7686">
          <cell r="A7686">
            <v>60001221</v>
          </cell>
          <cell r="B7686" t="str">
            <v>0</v>
          </cell>
          <cell r="C7686" t="str">
            <v>CIP1</v>
          </cell>
          <cell r="D7686" t="str">
            <v>M006</v>
          </cell>
          <cell r="E7686">
            <v>44347</v>
          </cell>
          <cell r="F7686" t="str">
            <v>Hp ProBook 440 G7 SL no. 5CD105P1F3</v>
          </cell>
          <cell r="G7686">
            <v>82000</v>
          </cell>
          <cell r="H7686">
            <v>-18222.23</v>
          </cell>
          <cell r="I7686">
            <v>63777.77</v>
          </cell>
        </row>
        <row r="7687">
          <cell r="A7687">
            <v>60001222</v>
          </cell>
          <cell r="B7687" t="str">
            <v>0</v>
          </cell>
          <cell r="C7687" t="str">
            <v>CIP1</v>
          </cell>
          <cell r="D7687" t="str">
            <v>M006</v>
          </cell>
          <cell r="E7687">
            <v>44347</v>
          </cell>
          <cell r="F7687" t="str">
            <v>Hp ProBook 440 G7 SL no. 5CD105P1CX</v>
          </cell>
          <cell r="G7687">
            <v>82000</v>
          </cell>
          <cell r="H7687">
            <v>-18222.23</v>
          </cell>
          <cell r="I7687">
            <v>63777.77</v>
          </cell>
        </row>
        <row r="7688">
          <cell r="A7688">
            <v>60001223</v>
          </cell>
          <cell r="B7688" t="str">
            <v>0</v>
          </cell>
          <cell r="C7688" t="str">
            <v>CIP1</v>
          </cell>
          <cell r="D7688" t="str">
            <v>M006</v>
          </cell>
          <cell r="E7688">
            <v>44347</v>
          </cell>
          <cell r="F7688" t="str">
            <v>Hp ProBook 440 G7 SL no. 5CD105P17T</v>
          </cell>
          <cell r="G7688">
            <v>82000</v>
          </cell>
          <cell r="H7688">
            <v>-18222.23</v>
          </cell>
          <cell r="I7688">
            <v>63777.77</v>
          </cell>
        </row>
        <row r="7689">
          <cell r="A7689">
            <v>60001224</v>
          </cell>
          <cell r="B7689" t="str">
            <v>0</v>
          </cell>
          <cell r="C7689" t="str">
            <v>CIP1</v>
          </cell>
          <cell r="D7689" t="str">
            <v>M006</v>
          </cell>
          <cell r="E7689">
            <v>44347</v>
          </cell>
          <cell r="F7689" t="str">
            <v>Hp ProBook 440 G7 SL no. 5CD105P1F4</v>
          </cell>
          <cell r="G7689">
            <v>82000</v>
          </cell>
          <cell r="H7689">
            <v>-18222.23</v>
          </cell>
          <cell r="I7689">
            <v>63777.77</v>
          </cell>
        </row>
        <row r="7690">
          <cell r="A7690">
            <v>60001225</v>
          </cell>
          <cell r="B7690" t="str">
            <v>0</v>
          </cell>
          <cell r="C7690" t="str">
            <v>CIP1</v>
          </cell>
          <cell r="D7690" t="str">
            <v>M006</v>
          </cell>
          <cell r="E7690">
            <v>44347</v>
          </cell>
          <cell r="F7690" t="str">
            <v>Dell OptiPlex 3080 SL no. BSLLF93</v>
          </cell>
          <cell r="G7690">
            <v>67500</v>
          </cell>
          <cell r="H7690">
            <v>-15000</v>
          </cell>
          <cell r="I7690">
            <v>52500</v>
          </cell>
        </row>
        <row r="7691">
          <cell r="A7691">
            <v>60001226</v>
          </cell>
          <cell r="B7691" t="str">
            <v>0</v>
          </cell>
          <cell r="C7691" t="str">
            <v>CIP1</v>
          </cell>
          <cell r="D7691" t="str">
            <v>M006</v>
          </cell>
          <cell r="E7691">
            <v>44408</v>
          </cell>
          <cell r="F7691" t="str">
            <v>Samsung Galaxy SM-M025F/DS SL# R7KR4019HTK</v>
          </cell>
          <cell r="G7691">
            <v>12145</v>
          </cell>
          <cell r="H7691">
            <v>-2024.17</v>
          </cell>
          <cell r="I7691">
            <v>10120.83</v>
          </cell>
        </row>
        <row r="7692">
          <cell r="A7692">
            <v>60001227</v>
          </cell>
          <cell r="B7692" t="str">
            <v>0</v>
          </cell>
          <cell r="C7692" t="str">
            <v>CIP1</v>
          </cell>
          <cell r="D7692" t="str">
            <v>M006</v>
          </cell>
          <cell r="E7692">
            <v>44408</v>
          </cell>
          <cell r="F7692" t="str">
            <v>Samsung Galaxy SM-M025F/DS SL# R7KR500F0FX</v>
          </cell>
          <cell r="G7692">
            <v>12145</v>
          </cell>
          <cell r="H7692">
            <v>-2024.17</v>
          </cell>
          <cell r="I7692">
            <v>10120.83</v>
          </cell>
        </row>
        <row r="7693">
          <cell r="A7693">
            <v>60001228</v>
          </cell>
          <cell r="B7693" t="str">
            <v>0</v>
          </cell>
          <cell r="C7693" t="str">
            <v>CIP1</v>
          </cell>
          <cell r="D7693" t="str">
            <v>M006</v>
          </cell>
          <cell r="E7693">
            <v>44408</v>
          </cell>
          <cell r="F7693" t="str">
            <v>Samsung Galaxy SM-M025F/DS SL# R7KR500FB8A</v>
          </cell>
          <cell r="G7693">
            <v>12145</v>
          </cell>
          <cell r="H7693">
            <v>-2024.17</v>
          </cell>
          <cell r="I7693">
            <v>10120.83</v>
          </cell>
        </row>
        <row r="7694">
          <cell r="A7694">
            <v>60001229</v>
          </cell>
          <cell r="B7694" t="str">
            <v>0</v>
          </cell>
          <cell r="C7694" t="str">
            <v>CIP1</v>
          </cell>
          <cell r="D7694" t="str">
            <v>M006</v>
          </cell>
          <cell r="E7694">
            <v>44408</v>
          </cell>
          <cell r="F7694" t="str">
            <v>Samsung Galaxy SM-M025F/DS SL# R7KR4019AWZ</v>
          </cell>
          <cell r="G7694">
            <v>12145</v>
          </cell>
          <cell r="H7694">
            <v>-2024.17</v>
          </cell>
          <cell r="I7694">
            <v>10120.83</v>
          </cell>
        </row>
        <row r="7695">
          <cell r="A7695">
            <v>60001230</v>
          </cell>
          <cell r="B7695" t="str">
            <v>0</v>
          </cell>
          <cell r="C7695" t="str">
            <v>CIP1</v>
          </cell>
          <cell r="D7695" t="str">
            <v>M006</v>
          </cell>
          <cell r="E7695">
            <v>44408</v>
          </cell>
          <cell r="F7695" t="str">
            <v>Samsung Galaxy SM-M025F/DS SL# R7KR500FB3D</v>
          </cell>
          <cell r="G7695">
            <v>12145</v>
          </cell>
          <cell r="H7695">
            <v>-2024.17</v>
          </cell>
          <cell r="I7695">
            <v>10120.83</v>
          </cell>
        </row>
        <row r="7696">
          <cell r="A7696">
            <v>60001231</v>
          </cell>
          <cell r="B7696" t="str">
            <v>0</v>
          </cell>
          <cell r="C7696" t="str">
            <v>CIP1</v>
          </cell>
          <cell r="D7696" t="str">
            <v>M006</v>
          </cell>
          <cell r="E7696">
            <v>44408</v>
          </cell>
          <cell r="F7696" t="str">
            <v>Samsung Galaxy SM-M025F/DS SL# R7KR40191GW</v>
          </cell>
          <cell r="G7696">
            <v>12145</v>
          </cell>
          <cell r="H7696">
            <v>-2024.17</v>
          </cell>
          <cell r="I7696">
            <v>10120.83</v>
          </cell>
        </row>
        <row r="7697">
          <cell r="A7697">
            <v>60001232</v>
          </cell>
          <cell r="B7697" t="str">
            <v>0</v>
          </cell>
          <cell r="C7697" t="str">
            <v>CIP1</v>
          </cell>
          <cell r="D7697" t="str">
            <v>M006</v>
          </cell>
          <cell r="E7697">
            <v>44408</v>
          </cell>
          <cell r="F7697" t="str">
            <v>Samsung Galaxy SM-M025F/DS SL# R7KR4019EBA</v>
          </cell>
          <cell r="G7697">
            <v>12145</v>
          </cell>
          <cell r="H7697">
            <v>-2024.17</v>
          </cell>
          <cell r="I7697">
            <v>10120.83</v>
          </cell>
        </row>
        <row r="7698">
          <cell r="A7698">
            <v>60001233</v>
          </cell>
          <cell r="B7698" t="str">
            <v>0</v>
          </cell>
          <cell r="C7698" t="str">
            <v>CIP1</v>
          </cell>
          <cell r="D7698" t="str">
            <v>M006</v>
          </cell>
          <cell r="E7698">
            <v>44408</v>
          </cell>
          <cell r="F7698" t="str">
            <v>Samsung Galaxy SM-M025F/DS SL# R7KR500F11F</v>
          </cell>
          <cell r="G7698">
            <v>12145</v>
          </cell>
          <cell r="H7698">
            <v>-2024.17</v>
          </cell>
          <cell r="I7698">
            <v>10120.83</v>
          </cell>
        </row>
        <row r="7699">
          <cell r="A7699">
            <v>60001234</v>
          </cell>
          <cell r="B7699" t="str">
            <v>0</v>
          </cell>
          <cell r="C7699" t="str">
            <v>CIP1</v>
          </cell>
          <cell r="D7699" t="str">
            <v>M006</v>
          </cell>
          <cell r="E7699">
            <v>44408</v>
          </cell>
          <cell r="F7699" t="str">
            <v>Samsung Galaxy SM-M025F/DS SL# R7KR40192WN</v>
          </cell>
          <cell r="G7699">
            <v>12145</v>
          </cell>
          <cell r="H7699">
            <v>-2024.17</v>
          </cell>
          <cell r="I7699">
            <v>10120.83</v>
          </cell>
        </row>
        <row r="7700">
          <cell r="A7700">
            <v>60001235</v>
          </cell>
          <cell r="B7700" t="str">
            <v>0</v>
          </cell>
          <cell r="C7700" t="str">
            <v>CIP1</v>
          </cell>
          <cell r="D7700" t="str">
            <v>M006</v>
          </cell>
          <cell r="E7700">
            <v>44408</v>
          </cell>
          <cell r="F7700" t="str">
            <v>Samsung Galaxy SM-M025F/DS SL# R7KR4019HYZ</v>
          </cell>
          <cell r="G7700">
            <v>12145</v>
          </cell>
          <cell r="H7700">
            <v>-2024.17</v>
          </cell>
          <cell r="I7700">
            <v>10120.83</v>
          </cell>
        </row>
        <row r="7701">
          <cell r="A7701">
            <v>60001236</v>
          </cell>
          <cell r="B7701" t="str">
            <v>0</v>
          </cell>
          <cell r="C7701" t="str">
            <v>CIP1</v>
          </cell>
          <cell r="D7701" t="str">
            <v>M006</v>
          </cell>
          <cell r="E7701">
            <v>44408</v>
          </cell>
          <cell r="F7701" t="str">
            <v>Samsung Galaxy SM-M025F/DS SL# R7KR500FBRK</v>
          </cell>
          <cell r="G7701">
            <v>12145</v>
          </cell>
          <cell r="H7701">
            <v>-2024.17</v>
          </cell>
          <cell r="I7701">
            <v>10120.83</v>
          </cell>
        </row>
        <row r="7702">
          <cell r="A7702">
            <v>60001237</v>
          </cell>
          <cell r="B7702" t="str">
            <v>0</v>
          </cell>
          <cell r="C7702" t="str">
            <v>CIP1</v>
          </cell>
          <cell r="D7702" t="str">
            <v>M006</v>
          </cell>
          <cell r="E7702">
            <v>44408</v>
          </cell>
          <cell r="F7702" t="str">
            <v>Samsung Galaxy SM-M025F/DS SL# R7KR40191CM</v>
          </cell>
          <cell r="G7702">
            <v>12145</v>
          </cell>
          <cell r="H7702">
            <v>-2024.17</v>
          </cell>
          <cell r="I7702">
            <v>10120.83</v>
          </cell>
        </row>
        <row r="7703">
          <cell r="A7703">
            <v>60001238</v>
          </cell>
          <cell r="B7703" t="str">
            <v>0</v>
          </cell>
          <cell r="C7703" t="str">
            <v>CIP1</v>
          </cell>
          <cell r="D7703" t="str">
            <v>M006</v>
          </cell>
          <cell r="E7703">
            <v>44490</v>
          </cell>
          <cell r="F7703" t="str">
            <v>Tukatech server, M#DELL-Precision 3650 SL#3T8BWF3</v>
          </cell>
          <cell r="G7703">
            <v>290505.34999999998</v>
          </cell>
          <cell r="H7703">
            <v>-24208.78</v>
          </cell>
          <cell r="I7703">
            <v>266296.57</v>
          </cell>
        </row>
        <row r="7704">
          <cell r="A7704">
            <v>60001239</v>
          </cell>
          <cell r="B7704" t="str">
            <v>0</v>
          </cell>
          <cell r="C7704" t="str">
            <v>CIP1</v>
          </cell>
          <cell r="D7704" t="str">
            <v>M006</v>
          </cell>
          <cell r="E7704">
            <v>44490</v>
          </cell>
          <cell r="F7704" t="str">
            <v>Tukatech server, M#DELL-Precision 3650 SL#3T8BWF3</v>
          </cell>
          <cell r="G7704">
            <v>290505.34999999998</v>
          </cell>
          <cell r="H7704">
            <v>-24208.78</v>
          </cell>
          <cell r="I7704">
            <v>266296.57</v>
          </cell>
        </row>
        <row r="7705">
          <cell r="A7705">
            <v>60001240</v>
          </cell>
          <cell r="B7705" t="str">
            <v>0</v>
          </cell>
          <cell r="C7705" t="str">
            <v>CIP1</v>
          </cell>
          <cell r="D7705" t="str">
            <v>M006</v>
          </cell>
          <cell r="E7705">
            <v>44500</v>
          </cell>
          <cell r="F7705" t="str">
            <v>M# Lenovo ThinkPad -L14 SL# PF-2P57HJ</v>
          </cell>
          <cell r="G7705">
            <v>80729.990000000005</v>
          </cell>
          <cell r="H7705">
            <v>-6727.5</v>
          </cell>
          <cell r="I7705">
            <v>74002.490000000005</v>
          </cell>
        </row>
        <row r="7706">
          <cell r="A7706">
            <v>60001241</v>
          </cell>
          <cell r="B7706" t="str">
            <v>0</v>
          </cell>
          <cell r="C7706" t="str">
            <v>CIP1</v>
          </cell>
          <cell r="D7706" t="str">
            <v>M006</v>
          </cell>
          <cell r="E7706">
            <v>44500</v>
          </cell>
          <cell r="F7706" t="str">
            <v>M# Lenovo ThinkPad -L14 SL# PF-2P5F05</v>
          </cell>
          <cell r="G7706">
            <v>80729.990000000005</v>
          </cell>
          <cell r="H7706">
            <v>-6727.5</v>
          </cell>
          <cell r="I7706">
            <v>74002.490000000005</v>
          </cell>
        </row>
        <row r="7707">
          <cell r="A7707">
            <v>60001242</v>
          </cell>
          <cell r="B7707" t="str">
            <v>0</v>
          </cell>
          <cell r="C7707" t="str">
            <v>CIP1</v>
          </cell>
          <cell r="D7707" t="str">
            <v>M006</v>
          </cell>
          <cell r="E7707">
            <v>44500</v>
          </cell>
          <cell r="F7707" t="str">
            <v>M# Lenovo ThinkPad -L14 SL# PF-2P5WYL</v>
          </cell>
          <cell r="G7707">
            <v>80729.990000000005</v>
          </cell>
          <cell r="H7707">
            <v>-6727.5</v>
          </cell>
          <cell r="I7707">
            <v>74002.490000000005</v>
          </cell>
        </row>
        <row r="7708">
          <cell r="A7708">
            <v>60001243</v>
          </cell>
          <cell r="B7708" t="str">
            <v>0</v>
          </cell>
          <cell r="C7708" t="str">
            <v>CIP1</v>
          </cell>
          <cell r="D7708" t="str">
            <v>M006</v>
          </cell>
          <cell r="E7708">
            <v>44500</v>
          </cell>
          <cell r="F7708" t="str">
            <v>M# Lenovo ThinkPad -L14 SL# PF-2P6KKW</v>
          </cell>
          <cell r="G7708">
            <v>80729.990000000005</v>
          </cell>
          <cell r="H7708">
            <v>-6727.5</v>
          </cell>
          <cell r="I7708">
            <v>74002.490000000005</v>
          </cell>
        </row>
        <row r="7709">
          <cell r="A7709">
            <v>60001244</v>
          </cell>
          <cell r="B7709" t="str">
            <v>0</v>
          </cell>
          <cell r="C7709" t="str">
            <v>CIP1</v>
          </cell>
          <cell r="D7709" t="str">
            <v>M006</v>
          </cell>
          <cell r="E7709">
            <v>44500</v>
          </cell>
          <cell r="F7709" t="str">
            <v>M# Lenovo ThinkPad -L14 SL# PF-2P6TSE</v>
          </cell>
          <cell r="G7709">
            <v>80729.990000000005</v>
          </cell>
          <cell r="H7709">
            <v>-6727.5</v>
          </cell>
          <cell r="I7709">
            <v>74002.490000000005</v>
          </cell>
        </row>
        <row r="7710">
          <cell r="A7710">
            <v>60001245</v>
          </cell>
          <cell r="B7710" t="str">
            <v>0</v>
          </cell>
          <cell r="C7710" t="str">
            <v>CIP1</v>
          </cell>
          <cell r="D7710" t="str">
            <v>M006</v>
          </cell>
          <cell r="E7710">
            <v>44500</v>
          </cell>
          <cell r="F7710" t="str">
            <v>M# Lenovo ThinkPad -L14 SL# PF-2P7EY4</v>
          </cell>
          <cell r="G7710">
            <v>81380</v>
          </cell>
          <cell r="H7710">
            <v>-6781.67</v>
          </cell>
          <cell r="I7710">
            <v>74598.33</v>
          </cell>
        </row>
        <row r="7711">
          <cell r="A7711">
            <v>60001246</v>
          </cell>
          <cell r="B7711" t="str">
            <v>0</v>
          </cell>
          <cell r="C7711" t="str">
            <v>CIP1</v>
          </cell>
          <cell r="D7711" t="str">
            <v>M006</v>
          </cell>
          <cell r="E7711">
            <v>44500</v>
          </cell>
          <cell r="F7711" t="str">
            <v>M# Lenovo ThinkPad -L14 SL# PF-2P8EWL</v>
          </cell>
          <cell r="G7711">
            <v>81380</v>
          </cell>
          <cell r="H7711">
            <v>-6781.67</v>
          </cell>
          <cell r="I7711">
            <v>74598.33</v>
          </cell>
        </row>
        <row r="7712">
          <cell r="A7712">
            <v>60001247</v>
          </cell>
          <cell r="B7712" t="str">
            <v>0</v>
          </cell>
          <cell r="C7712" t="str">
            <v>CIP1</v>
          </cell>
          <cell r="D7712" t="str">
            <v>M006</v>
          </cell>
          <cell r="E7712">
            <v>44500</v>
          </cell>
          <cell r="F7712" t="str">
            <v>M# Lenovo ThinkPad -L14 SL# PF-2P8M0E</v>
          </cell>
          <cell r="G7712">
            <v>81380</v>
          </cell>
          <cell r="H7712">
            <v>-6781.67</v>
          </cell>
          <cell r="I7712">
            <v>74598.33</v>
          </cell>
        </row>
        <row r="7713">
          <cell r="A7713">
            <v>60001248</v>
          </cell>
          <cell r="B7713" t="str">
            <v>0</v>
          </cell>
          <cell r="C7713" t="str">
            <v>CIP1</v>
          </cell>
          <cell r="D7713" t="str">
            <v>M006</v>
          </cell>
          <cell r="E7713">
            <v>44500</v>
          </cell>
          <cell r="F7713" t="str">
            <v>M# Lenovo ThinkPad -L14 SL# PF-2P8TS8</v>
          </cell>
          <cell r="G7713">
            <v>81380</v>
          </cell>
          <cell r="H7713">
            <v>-6781.67</v>
          </cell>
          <cell r="I7713">
            <v>74598.33</v>
          </cell>
        </row>
        <row r="7714">
          <cell r="A7714">
            <v>60001249</v>
          </cell>
          <cell r="B7714" t="str">
            <v>0</v>
          </cell>
          <cell r="C7714" t="str">
            <v>CIP1</v>
          </cell>
          <cell r="D7714" t="str">
            <v>M006</v>
          </cell>
          <cell r="E7714">
            <v>44500</v>
          </cell>
          <cell r="F7714" t="str">
            <v>M# Lenovo ThinkPad -L14 SL# PF-2P8YSK</v>
          </cell>
          <cell r="G7714">
            <v>81380</v>
          </cell>
          <cell r="H7714">
            <v>-6781.67</v>
          </cell>
          <cell r="I7714">
            <v>74598.33</v>
          </cell>
        </row>
        <row r="7715">
          <cell r="A7715">
            <v>60001250</v>
          </cell>
          <cell r="B7715" t="str">
            <v>0</v>
          </cell>
          <cell r="C7715" t="str">
            <v>CIP1</v>
          </cell>
          <cell r="D7715" t="str">
            <v>M006</v>
          </cell>
          <cell r="E7715">
            <v>44500</v>
          </cell>
          <cell r="F7715" t="str">
            <v>Cisco Meraki AP-Wi-Fi MR46-HW SL# Q3AC-TQFS-QPEJ</v>
          </cell>
          <cell r="G7715">
            <v>57100</v>
          </cell>
          <cell r="H7715">
            <v>-4758.33</v>
          </cell>
          <cell r="I7715">
            <v>52341.67</v>
          </cell>
        </row>
        <row r="7716">
          <cell r="A7716">
            <v>60001251</v>
          </cell>
          <cell r="B7716" t="str">
            <v>0</v>
          </cell>
          <cell r="C7716" t="str">
            <v>CIP1</v>
          </cell>
          <cell r="D7716" t="str">
            <v>M006</v>
          </cell>
          <cell r="E7716">
            <v>44500</v>
          </cell>
          <cell r="F7716" t="str">
            <v>Cisco Meraki AP-Wi-Fi MR46-HW SL# Q3AC-4Y35-KBPT</v>
          </cell>
          <cell r="G7716">
            <v>57100</v>
          </cell>
          <cell r="H7716">
            <v>-4758.33</v>
          </cell>
          <cell r="I7716">
            <v>52341.67</v>
          </cell>
        </row>
        <row r="7717">
          <cell r="A7717">
            <v>60001252</v>
          </cell>
          <cell r="B7717" t="str">
            <v>0</v>
          </cell>
          <cell r="C7717" t="str">
            <v>CIP1</v>
          </cell>
          <cell r="D7717" t="str">
            <v>M006</v>
          </cell>
          <cell r="E7717">
            <v>44500</v>
          </cell>
          <cell r="F7717" t="str">
            <v>Cisco Meraki AP-Wi-Fi MR46-HW SL# Q3AC-VLYF-CAAU</v>
          </cell>
          <cell r="G7717">
            <v>57100</v>
          </cell>
          <cell r="H7717">
            <v>-4758.33</v>
          </cell>
          <cell r="I7717">
            <v>52341.67</v>
          </cell>
        </row>
        <row r="7718">
          <cell r="A7718">
            <v>60001253</v>
          </cell>
          <cell r="B7718" t="str">
            <v>0</v>
          </cell>
          <cell r="C7718" t="str">
            <v>CIP1</v>
          </cell>
          <cell r="D7718" t="str">
            <v>M006</v>
          </cell>
          <cell r="E7718">
            <v>44500</v>
          </cell>
          <cell r="F7718" t="str">
            <v>Dahua-NVR-5832-4KS2 SL# 7A01CC6PAZ9406B</v>
          </cell>
          <cell r="G7718">
            <v>41000</v>
          </cell>
          <cell r="H7718">
            <v>-3416.67</v>
          </cell>
          <cell r="I7718">
            <v>37583.33</v>
          </cell>
        </row>
        <row r="7719">
          <cell r="A7719">
            <v>60001254</v>
          </cell>
          <cell r="B7719" t="str">
            <v>0</v>
          </cell>
          <cell r="C7719" t="str">
            <v>CIP1</v>
          </cell>
          <cell r="D7719" t="str">
            <v>M006</v>
          </cell>
          <cell r="E7719">
            <v>44500</v>
          </cell>
          <cell r="F7719" t="str">
            <v>8 TB HDD purple*12 SL # VGHJLPZG</v>
          </cell>
          <cell r="G7719">
            <v>22000.05</v>
          </cell>
          <cell r="H7719">
            <v>-1833.34</v>
          </cell>
          <cell r="I7719">
            <v>20166.71</v>
          </cell>
        </row>
        <row r="7720">
          <cell r="A7720">
            <v>60001259</v>
          </cell>
          <cell r="B7720" t="str">
            <v>0</v>
          </cell>
          <cell r="C7720" t="str">
            <v>CIP1</v>
          </cell>
          <cell r="D7720" t="str">
            <v>M006</v>
          </cell>
          <cell r="E7720">
            <v>44561</v>
          </cell>
          <cell r="F7720" t="str">
            <v>Online Ups -01KVA, Model-Winnerpro 1K,</v>
          </cell>
          <cell r="G7720">
            <v>20000</v>
          </cell>
          <cell r="H7720">
            <v>-555.55999999999995</v>
          </cell>
          <cell r="I7720">
            <v>19444.439999999999</v>
          </cell>
        </row>
        <row r="7721">
          <cell r="A7721">
            <v>60001260</v>
          </cell>
          <cell r="B7721" t="str">
            <v>0</v>
          </cell>
          <cell r="C7721" t="str">
            <v>CIP1</v>
          </cell>
          <cell r="D7721" t="str">
            <v>M006</v>
          </cell>
          <cell r="E7721">
            <v>44561</v>
          </cell>
          <cell r="F7721" t="str">
            <v>Sumsung Galaxy A03s(4/64)</v>
          </cell>
          <cell r="G7721">
            <v>14179</v>
          </cell>
          <cell r="H7721">
            <v>-393.86</v>
          </cell>
          <cell r="I7721">
            <v>13785.14</v>
          </cell>
        </row>
        <row r="7722">
          <cell r="A7722">
            <v>60001261</v>
          </cell>
          <cell r="B7722" t="str">
            <v>0</v>
          </cell>
          <cell r="C7722" t="str">
            <v>CIP1</v>
          </cell>
          <cell r="D7722" t="str">
            <v>M006</v>
          </cell>
          <cell r="E7722">
            <v>44561</v>
          </cell>
          <cell r="F7722" t="str">
            <v>Sumsung Galaxy A03s(4/64)</v>
          </cell>
          <cell r="G7722">
            <v>14179</v>
          </cell>
          <cell r="H7722">
            <v>-393.86</v>
          </cell>
          <cell r="I7722">
            <v>13785.14</v>
          </cell>
        </row>
        <row r="7723">
          <cell r="A7723">
            <v>60001262</v>
          </cell>
          <cell r="B7723" t="str">
            <v>0</v>
          </cell>
          <cell r="C7723" t="str">
            <v>CIP1</v>
          </cell>
          <cell r="D7723" t="str">
            <v>M006</v>
          </cell>
          <cell r="E7723">
            <v>44561</v>
          </cell>
          <cell r="F7723" t="str">
            <v>Sumsung Galaxy A03s(4/64)</v>
          </cell>
          <cell r="G7723">
            <v>14179</v>
          </cell>
          <cell r="H7723">
            <v>-393.86</v>
          </cell>
          <cell r="I7723">
            <v>13785.14</v>
          </cell>
        </row>
        <row r="7724">
          <cell r="A7724">
            <v>60001263</v>
          </cell>
          <cell r="B7724" t="str">
            <v>0</v>
          </cell>
          <cell r="C7724" t="str">
            <v>CIP1</v>
          </cell>
          <cell r="D7724" t="str">
            <v>M006</v>
          </cell>
          <cell r="E7724">
            <v>44561</v>
          </cell>
          <cell r="F7724" t="str">
            <v>Sumsung Galaxy A03s(4/64)</v>
          </cell>
          <cell r="G7724">
            <v>14179</v>
          </cell>
          <cell r="H7724">
            <v>-393.86</v>
          </cell>
          <cell r="I7724">
            <v>13785.14</v>
          </cell>
        </row>
        <row r="7725">
          <cell r="A7725">
            <v>60001264</v>
          </cell>
          <cell r="B7725" t="str">
            <v>0</v>
          </cell>
          <cell r="C7725" t="str">
            <v>CIP1</v>
          </cell>
          <cell r="D7725" t="str">
            <v>M006</v>
          </cell>
          <cell r="E7725">
            <v>44561</v>
          </cell>
          <cell r="F7725" t="str">
            <v>Sumsung Galaxy A03s(4/64)</v>
          </cell>
          <cell r="G7725">
            <v>14179</v>
          </cell>
          <cell r="H7725">
            <v>-393.86</v>
          </cell>
          <cell r="I7725">
            <v>13785.14</v>
          </cell>
        </row>
        <row r="7726">
          <cell r="A7726">
            <v>60001265</v>
          </cell>
          <cell r="B7726" t="str">
            <v>0</v>
          </cell>
          <cell r="C7726" t="str">
            <v>CIP1</v>
          </cell>
          <cell r="D7726" t="str">
            <v>M006</v>
          </cell>
          <cell r="E7726">
            <v>44561</v>
          </cell>
          <cell r="F7726" t="str">
            <v>Sumsung Galaxy A03s(4/64)</v>
          </cell>
          <cell r="G7726">
            <v>14179</v>
          </cell>
          <cell r="H7726">
            <v>-393.86</v>
          </cell>
          <cell r="I7726">
            <v>13785.14</v>
          </cell>
        </row>
        <row r="7727">
          <cell r="A7727">
            <v>60001266</v>
          </cell>
          <cell r="B7727" t="str">
            <v>0</v>
          </cell>
          <cell r="C7727" t="str">
            <v>CIP1</v>
          </cell>
          <cell r="D7727" t="str">
            <v>M006</v>
          </cell>
          <cell r="E7727">
            <v>44561</v>
          </cell>
          <cell r="F7727" t="str">
            <v>Sumsung Galaxy A03s(4/64)</v>
          </cell>
          <cell r="G7727">
            <v>14179</v>
          </cell>
          <cell r="H7727">
            <v>-393.86</v>
          </cell>
          <cell r="I7727">
            <v>13785.14</v>
          </cell>
        </row>
        <row r="7728">
          <cell r="A7728">
            <v>60001267</v>
          </cell>
          <cell r="B7728" t="str">
            <v>0</v>
          </cell>
          <cell r="C7728" t="str">
            <v>CIP1</v>
          </cell>
          <cell r="D7728" t="str">
            <v>M006</v>
          </cell>
          <cell r="E7728">
            <v>44561</v>
          </cell>
          <cell r="F7728" t="str">
            <v>Sumsung Galaxy A03s(4/64)</v>
          </cell>
          <cell r="G7728">
            <v>14179</v>
          </cell>
          <cell r="H7728">
            <v>-393.86</v>
          </cell>
          <cell r="I7728">
            <v>13785.14</v>
          </cell>
        </row>
        <row r="7729">
          <cell r="A7729">
            <v>60001268</v>
          </cell>
          <cell r="B7729" t="str">
            <v>0</v>
          </cell>
          <cell r="C7729" t="str">
            <v>CIP1</v>
          </cell>
          <cell r="D7729" t="str">
            <v>M006</v>
          </cell>
          <cell r="E7729">
            <v>44561</v>
          </cell>
          <cell r="F7729" t="str">
            <v>Samsung Glaxy-A03S(4/64)</v>
          </cell>
          <cell r="G7729">
            <v>14179</v>
          </cell>
          <cell r="H7729">
            <v>-393.86</v>
          </cell>
          <cell r="I7729">
            <v>13785.14</v>
          </cell>
        </row>
        <row r="7730">
          <cell r="A7730">
            <v>60001269</v>
          </cell>
          <cell r="B7730" t="str">
            <v>0</v>
          </cell>
          <cell r="C7730" t="str">
            <v>CIP1</v>
          </cell>
          <cell r="D7730" t="str">
            <v>M006</v>
          </cell>
          <cell r="E7730">
            <v>44561</v>
          </cell>
          <cell r="F7730" t="str">
            <v>Samsung Glaxy-A03S(4/64)</v>
          </cell>
          <cell r="G7730">
            <v>14179</v>
          </cell>
          <cell r="H7730">
            <v>-393.86</v>
          </cell>
          <cell r="I7730">
            <v>13785.14</v>
          </cell>
        </row>
        <row r="7731">
          <cell r="A7731">
            <v>60001270</v>
          </cell>
          <cell r="B7731" t="str">
            <v>0</v>
          </cell>
          <cell r="C7731" t="str">
            <v>CIP1</v>
          </cell>
          <cell r="D7731" t="str">
            <v>M006</v>
          </cell>
          <cell r="E7731">
            <v>44561</v>
          </cell>
          <cell r="F7731" t="str">
            <v>Dahua-IPC-HFW2431; ID# CCTVIP121</v>
          </cell>
          <cell r="G7731">
            <v>5500.01</v>
          </cell>
          <cell r="H7731">
            <v>-152.78</v>
          </cell>
          <cell r="I7731">
            <v>5347.23</v>
          </cell>
        </row>
        <row r="7732">
          <cell r="A7732">
            <v>60001271</v>
          </cell>
          <cell r="B7732" t="str">
            <v>0</v>
          </cell>
          <cell r="C7732" t="str">
            <v>CIP1</v>
          </cell>
          <cell r="D7732" t="str">
            <v>M006</v>
          </cell>
          <cell r="E7732">
            <v>44561</v>
          </cell>
          <cell r="F7732" t="str">
            <v>Dahua-IPC-HFW2431; ID# CCTVIP122</v>
          </cell>
          <cell r="G7732">
            <v>5500.01</v>
          </cell>
          <cell r="H7732">
            <v>-152.78</v>
          </cell>
          <cell r="I7732">
            <v>5347.23</v>
          </cell>
        </row>
        <row r="7733">
          <cell r="A7733">
            <v>60001272</v>
          </cell>
          <cell r="B7733" t="str">
            <v>0</v>
          </cell>
          <cell r="C7733" t="str">
            <v>CIP1</v>
          </cell>
          <cell r="D7733" t="str">
            <v>M006</v>
          </cell>
          <cell r="E7733">
            <v>44561</v>
          </cell>
          <cell r="F7733" t="str">
            <v>SwitchCISCO28P Port SG;ID#CIPLSW058;SL=DN1252708NV</v>
          </cell>
          <cell r="G7733">
            <v>63049.98</v>
          </cell>
          <cell r="H7733">
            <v>-1751.39</v>
          </cell>
          <cell r="I7733">
            <v>61298.59</v>
          </cell>
        </row>
        <row r="7734">
          <cell r="A7734">
            <v>70000015</v>
          </cell>
          <cell r="B7734" t="str">
            <v>0</v>
          </cell>
          <cell r="C7734" t="str">
            <v>CIP1</v>
          </cell>
          <cell r="D7734" t="str">
            <v>M007</v>
          </cell>
          <cell r="E7734">
            <v>44316</v>
          </cell>
          <cell r="F7734" t="str">
            <v>Toyota Hiace.Ambul=2015Chassis no.TRH200-0221330</v>
          </cell>
          <cell r="G7734">
            <v>1856649</v>
          </cell>
          <cell r="H7734">
            <v>-278497.34999999998</v>
          </cell>
          <cell r="I7734">
            <v>1578151.65</v>
          </cell>
        </row>
        <row r="7735">
          <cell r="A7735">
            <v>260000026</v>
          </cell>
          <cell r="B7735" t="str">
            <v>0</v>
          </cell>
          <cell r="C7735" t="str">
            <v>CIP1</v>
          </cell>
          <cell r="D7735" t="str">
            <v>M015</v>
          </cell>
          <cell r="E7735">
            <v>43646</v>
          </cell>
          <cell r="F7735" t="str">
            <v>Conveyor railing system</v>
          </cell>
          <cell r="G7735">
            <v>492729.54</v>
          </cell>
          <cell r="H7735">
            <v>-479042.71</v>
          </cell>
          <cell r="I7735">
            <v>13686.83</v>
          </cell>
        </row>
        <row r="7736">
          <cell r="A7736">
            <v>260000027</v>
          </cell>
          <cell r="B7736" t="str">
            <v>0</v>
          </cell>
          <cell r="C7736" t="str">
            <v>CIP1</v>
          </cell>
          <cell r="D7736" t="str">
            <v>M015</v>
          </cell>
          <cell r="E7736">
            <v>43646</v>
          </cell>
          <cell r="F7736" t="str">
            <v>Conveyor railing system</v>
          </cell>
          <cell r="G7736">
            <v>492729.54</v>
          </cell>
          <cell r="H7736">
            <v>-479042.71</v>
          </cell>
          <cell r="I7736">
            <v>13686.83</v>
          </cell>
        </row>
        <row r="7737">
          <cell r="A7737">
            <v>260000028</v>
          </cell>
          <cell r="B7737" t="str">
            <v>0</v>
          </cell>
          <cell r="C7737" t="str">
            <v>CIP1</v>
          </cell>
          <cell r="D7737" t="str">
            <v>M015</v>
          </cell>
          <cell r="E7737">
            <v>43646</v>
          </cell>
          <cell r="F7737" t="str">
            <v>Conveyor railing system</v>
          </cell>
          <cell r="G7737">
            <v>530677.01</v>
          </cell>
          <cell r="H7737">
            <v>-515935.59</v>
          </cell>
          <cell r="I7737">
            <v>14741.42</v>
          </cell>
        </row>
        <row r="7738">
          <cell r="A7738">
            <v>260000029</v>
          </cell>
          <cell r="B7738" t="str">
            <v>0</v>
          </cell>
          <cell r="C7738" t="str">
            <v>CIP1</v>
          </cell>
          <cell r="D7738" t="str">
            <v>M015</v>
          </cell>
          <cell r="E7738">
            <v>43646</v>
          </cell>
          <cell r="F7738" t="str">
            <v>Conveyor railing system</v>
          </cell>
          <cell r="G7738">
            <v>530677.01</v>
          </cell>
          <cell r="H7738">
            <v>-515935.59</v>
          </cell>
          <cell r="I7738">
            <v>14741.42</v>
          </cell>
        </row>
        <row r="7739">
          <cell r="A7739">
            <v>260000030</v>
          </cell>
          <cell r="B7739" t="str">
            <v>0</v>
          </cell>
          <cell r="C7739" t="str">
            <v>CIP1</v>
          </cell>
          <cell r="D7739" t="str">
            <v>M015</v>
          </cell>
          <cell r="E7739">
            <v>43646</v>
          </cell>
          <cell r="F7739" t="str">
            <v>Conveyor railing system</v>
          </cell>
          <cell r="G7739">
            <v>705101.34</v>
          </cell>
          <cell r="H7739">
            <v>-685514.94</v>
          </cell>
          <cell r="I7739">
            <v>19586.400000000001</v>
          </cell>
        </row>
        <row r="7740">
          <cell r="A7740">
            <v>260000031</v>
          </cell>
          <cell r="B7740" t="str">
            <v>0</v>
          </cell>
          <cell r="C7740" t="str">
            <v>CIP1</v>
          </cell>
          <cell r="D7740" t="str">
            <v>M015</v>
          </cell>
          <cell r="E7740">
            <v>43646</v>
          </cell>
          <cell r="F7740" t="str">
            <v>Conveyor railing system</v>
          </cell>
          <cell r="G7740">
            <v>2770008.27</v>
          </cell>
          <cell r="H7740">
            <v>-2523785.2400000002</v>
          </cell>
          <cell r="I7740">
            <v>246223.03</v>
          </cell>
        </row>
        <row r="7741">
          <cell r="A7741">
            <v>260000032</v>
          </cell>
          <cell r="B7741" t="str">
            <v>0</v>
          </cell>
          <cell r="C7741" t="str">
            <v>CIP1</v>
          </cell>
          <cell r="D7741" t="str">
            <v>M015</v>
          </cell>
          <cell r="E7741">
            <v>43646</v>
          </cell>
          <cell r="F7741" t="str">
            <v>Conveyor railing system</v>
          </cell>
          <cell r="G7741">
            <v>3659391.75</v>
          </cell>
          <cell r="H7741">
            <v>-3659391.53</v>
          </cell>
          <cell r="I7741">
            <v>0.22</v>
          </cell>
        </row>
        <row r="7742">
          <cell r="A7742">
            <v>260000033</v>
          </cell>
          <cell r="B7742" t="str">
            <v>0</v>
          </cell>
          <cell r="C7742" t="str">
            <v>CIP1</v>
          </cell>
          <cell r="D7742" t="str">
            <v>M015</v>
          </cell>
          <cell r="E7742">
            <v>43646</v>
          </cell>
          <cell r="F7742" t="str">
            <v>Conveyor railing system</v>
          </cell>
          <cell r="G7742">
            <v>3659391.75</v>
          </cell>
          <cell r="H7742">
            <v>-3659391.53</v>
          </cell>
          <cell r="I7742">
            <v>0.22</v>
          </cell>
        </row>
        <row r="7743">
          <cell r="A7743">
            <v>260000034</v>
          </cell>
          <cell r="B7743" t="str">
            <v>0</v>
          </cell>
          <cell r="C7743" t="str">
            <v>CIP1</v>
          </cell>
          <cell r="D7743" t="str">
            <v>M015</v>
          </cell>
          <cell r="E7743">
            <v>43646</v>
          </cell>
          <cell r="F7743" t="str">
            <v>Conveyor railing system</v>
          </cell>
          <cell r="G7743">
            <v>12995076.93</v>
          </cell>
          <cell r="H7743">
            <v>-11334594.41</v>
          </cell>
          <cell r="I7743">
            <v>1660482.52</v>
          </cell>
        </row>
        <row r="7744">
          <cell r="A7744">
            <v>260000035</v>
          </cell>
          <cell r="B7744" t="str">
            <v>0</v>
          </cell>
          <cell r="C7744" t="str">
            <v>CIP1</v>
          </cell>
          <cell r="D7744" t="str">
            <v>M015</v>
          </cell>
          <cell r="E7744">
            <v>43646</v>
          </cell>
          <cell r="F7744" t="str">
            <v>Conveyor railing system</v>
          </cell>
          <cell r="G7744">
            <v>5790459.7199999997</v>
          </cell>
          <cell r="H7744">
            <v>-2927398.77</v>
          </cell>
          <cell r="I7744">
            <v>2863060.95</v>
          </cell>
        </row>
        <row r="7745">
          <cell r="A7745">
            <v>260000039</v>
          </cell>
          <cell r="B7745" t="str">
            <v>0</v>
          </cell>
          <cell r="C7745" t="str">
            <v>CIP1</v>
          </cell>
          <cell r="D7745" t="str">
            <v>M015</v>
          </cell>
          <cell r="E7745">
            <v>43646</v>
          </cell>
          <cell r="F7745" t="str">
            <v>Scatter Machine</v>
          </cell>
          <cell r="G7745">
            <v>77030</v>
          </cell>
          <cell r="H7745">
            <v>-69326.81</v>
          </cell>
          <cell r="I7745">
            <v>7703.19</v>
          </cell>
        </row>
        <row r="7746">
          <cell r="A7746">
            <v>260000084</v>
          </cell>
          <cell r="B7746" t="str">
            <v>0</v>
          </cell>
          <cell r="C7746" t="str">
            <v>CIP1</v>
          </cell>
          <cell r="D7746" t="str">
            <v>M015</v>
          </cell>
          <cell r="E7746">
            <v>43646</v>
          </cell>
          <cell r="F7746" t="str">
            <v>HAND DRILL MACHINE</v>
          </cell>
          <cell r="G7746">
            <v>21824.799999999999</v>
          </cell>
          <cell r="H7746">
            <v>-21582.41</v>
          </cell>
          <cell r="I7746">
            <v>242.39</v>
          </cell>
        </row>
        <row r="7747">
          <cell r="A7747">
            <v>260000085</v>
          </cell>
          <cell r="B7747" t="str">
            <v>0</v>
          </cell>
          <cell r="C7747" t="str">
            <v>CIP1</v>
          </cell>
          <cell r="D7747" t="str">
            <v>M015</v>
          </cell>
          <cell r="E7747">
            <v>43646</v>
          </cell>
          <cell r="F7747" t="str">
            <v>Hanger railing system</v>
          </cell>
          <cell r="G7747">
            <v>5970308.75</v>
          </cell>
          <cell r="H7747">
            <v>-5970308.75</v>
          </cell>
          <cell r="I7747">
            <v>0</v>
          </cell>
        </row>
        <row r="7748">
          <cell r="A7748">
            <v>260000086</v>
          </cell>
          <cell r="B7748" t="str">
            <v>0</v>
          </cell>
          <cell r="C7748" t="str">
            <v>CIP1</v>
          </cell>
          <cell r="D7748" t="str">
            <v>M015</v>
          </cell>
          <cell r="E7748">
            <v>43646</v>
          </cell>
          <cell r="F7748" t="str">
            <v>Hanger railing system</v>
          </cell>
          <cell r="G7748">
            <v>11109390.300000001</v>
          </cell>
          <cell r="H7748">
            <v>-11109390.189999999</v>
          </cell>
          <cell r="I7748">
            <v>0.11</v>
          </cell>
        </row>
        <row r="7749">
          <cell r="A7749">
            <v>260000087</v>
          </cell>
          <cell r="B7749" t="str">
            <v>0</v>
          </cell>
          <cell r="C7749" t="str">
            <v>CIP1</v>
          </cell>
          <cell r="D7749" t="str">
            <v>M015</v>
          </cell>
          <cell r="E7749">
            <v>43646</v>
          </cell>
          <cell r="F7749" t="str">
            <v>Hanger railing system</v>
          </cell>
          <cell r="G7749">
            <v>3579898.44</v>
          </cell>
          <cell r="H7749">
            <v>-2068385.86</v>
          </cell>
          <cell r="I7749">
            <v>1511512.58</v>
          </cell>
        </row>
        <row r="7750">
          <cell r="A7750">
            <v>260000088</v>
          </cell>
          <cell r="B7750" t="str">
            <v>0</v>
          </cell>
          <cell r="C7750" t="str">
            <v>CIP1</v>
          </cell>
          <cell r="D7750" t="str">
            <v>M015</v>
          </cell>
          <cell r="E7750">
            <v>43646</v>
          </cell>
          <cell r="F7750" t="str">
            <v>Hanger railing system</v>
          </cell>
          <cell r="G7750">
            <v>557283</v>
          </cell>
          <cell r="H7750">
            <v>-284833.28000000003</v>
          </cell>
          <cell r="I7750">
            <v>272449.71999999997</v>
          </cell>
        </row>
        <row r="7751">
          <cell r="A7751">
            <v>260000159</v>
          </cell>
          <cell r="B7751" t="str">
            <v>0</v>
          </cell>
          <cell r="C7751" t="str">
            <v>CIP1</v>
          </cell>
          <cell r="D7751" t="str">
            <v>M015</v>
          </cell>
          <cell r="E7751">
            <v>43646</v>
          </cell>
          <cell r="F7751" t="str">
            <v>Steam chamber</v>
          </cell>
          <cell r="G7751">
            <v>168323.94</v>
          </cell>
          <cell r="H7751">
            <v>-99124.36</v>
          </cell>
          <cell r="I7751">
            <v>69199.58</v>
          </cell>
        </row>
        <row r="7752">
          <cell r="A7752">
            <v>260000160</v>
          </cell>
          <cell r="B7752" t="str">
            <v>0</v>
          </cell>
          <cell r="C7752" t="str">
            <v>CIP1</v>
          </cell>
          <cell r="D7752" t="str">
            <v>M015</v>
          </cell>
          <cell r="E7752">
            <v>43646</v>
          </cell>
          <cell r="F7752" t="str">
            <v>Tearing Tester Machine</v>
          </cell>
          <cell r="G7752">
            <v>801213.75</v>
          </cell>
          <cell r="H7752">
            <v>-440667.37</v>
          </cell>
          <cell r="I7752">
            <v>360546.38</v>
          </cell>
        </row>
        <row r="7753">
          <cell r="A7753">
            <v>260000161</v>
          </cell>
          <cell r="B7753" t="str">
            <v>0</v>
          </cell>
          <cell r="C7753" t="str">
            <v>CIP1</v>
          </cell>
          <cell r="D7753" t="str">
            <v>M015</v>
          </cell>
          <cell r="E7753">
            <v>43646</v>
          </cell>
          <cell r="F7753" t="str">
            <v>Testometric Machine</v>
          </cell>
          <cell r="G7753">
            <v>1567378.53</v>
          </cell>
          <cell r="H7753">
            <v>-1489009.55</v>
          </cell>
          <cell r="I7753">
            <v>78368.98</v>
          </cell>
        </row>
        <row r="7754">
          <cell r="A7754">
            <v>260000179</v>
          </cell>
          <cell r="B7754" t="str">
            <v>0</v>
          </cell>
          <cell r="C7754" t="str">
            <v>CIP1</v>
          </cell>
          <cell r="D7754" t="str">
            <v>M015</v>
          </cell>
          <cell r="E7754">
            <v>43646</v>
          </cell>
          <cell r="F7754" t="str">
            <v>Hanger railing system</v>
          </cell>
          <cell r="G7754">
            <v>973811.66</v>
          </cell>
          <cell r="H7754">
            <v>-465265.19</v>
          </cell>
          <cell r="I7754">
            <v>508546.47</v>
          </cell>
        </row>
        <row r="7755">
          <cell r="A7755">
            <v>260000180</v>
          </cell>
          <cell r="B7755" t="str">
            <v>0</v>
          </cell>
          <cell r="C7755" t="str">
            <v>CIP1</v>
          </cell>
          <cell r="D7755" t="str">
            <v>M015</v>
          </cell>
          <cell r="E7755">
            <v>43646</v>
          </cell>
          <cell r="F7755" t="str">
            <v>Hanger railing system</v>
          </cell>
          <cell r="G7755">
            <v>25973.73</v>
          </cell>
          <cell r="H7755">
            <v>-12409.57</v>
          </cell>
          <cell r="I7755">
            <v>13564.16</v>
          </cell>
        </row>
        <row r="7756">
          <cell r="A7756">
            <v>260000181</v>
          </cell>
          <cell r="B7756" t="str">
            <v>0</v>
          </cell>
          <cell r="C7756" t="str">
            <v>CIP1</v>
          </cell>
          <cell r="D7756" t="str">
            <v>M015</v>
          </cell>
          <cell r="E7756">
            <v>43646</v>
          </cell>
          <cell r="F7756" t="str">
            <v>Fire fighting Equipment</v>
          </cell>
          <cell r="G7756">
            <v>82699.100000000006</v>
          </cell>
          <cell r="H7756">
            <v>-39971.08</v>
          </cell>
          <cell r="I7756">
            <v>42728.02</v>
          </cell>
        </row>
        <row r="7757">
          <cell r="A7757">
            <v>260000182</v>
          </cell>
          <cell r="B7757" t="str">
            <v>0</v>
          </cell>
          <cell r="C7757" t="str">
            <v>CIP1</v>
          </cell>
          <cell r="D7757" t="str">
            <v>M015</v>
          </cell>
          <cell r="E7757">
            <v>43646</v>
          </cell>
          <cell r="F7757" t="str">
            <v>Fire fighting Equipment</v>
          </cell>
          <cell r="G7757">
            <v>113699.1</v>
          </cell>
          <cell r="H7757">
            <v>-54322.55</v>
          </cell>
          <cell r="I7757">
            <v>59376.55</v>
          </cell>
        </row>
        <row r="7758">
          <cell r="A7758">
            <v>260000217</v>
          </cell>
          <cell r="B7758" t="str">
            <v>0</v>
          </cell>
          <cell r="C7758" t="str">
            <v>CIP1</v>
          </cell>
          <cell r="D7758" t="str">
            <v>M015</v>
          </cell>
          <cell r="E7758">
            <v>43646</v>
          </cell>
          <cell r="F7758" t="str">
            <v>Fork Lift-Electric Stacker-CQE15S</v>
          </cell>
          <cell r="G7758">
            <v>1258872.8999999999</v>
          </cell>
          <cell r="H7758">
            <v>-440605.61</v>
          </cell>
          <cell r="I7758">
            <v>818267.29</v>
          </cell>
        </row>
        <row r="7759">
          <cell r="A7759">
            <v>260000218</v>
          </cell>
          <cell r="B7759" t="str">
            <v>0</v>
          </cell>
          <cell r="C7759" t="str">
            <v>CIP1</v>
          </cell>
          <cell r="D7759" t="str">
            <v>M015</v>
          </cell>
          <cell r="E7759">
            <v>43646</v>
          </cell>
          <cell r="F7759" t="str">
            <v>AATCC Crease Appearance Replica-TM88C&amp; 143</v>
          </cell>
          <cell r="G7759">
            <v>82000</v>
          </cell>
          <cell r="H7759">
            <v>-27789.23</v>
          </cell>
          <cell r="I7759">
            <v>54210.77</v>
          </cell>
        </row>
        <row r="7760">
          <cell r="A7760">
            <v>260000219</v>
          </cell>
          <cell r="B7760" t="str">
            <v>0</v>
          </cell>
          <cell r="C7760" t="str">
            <v>CIP1</v>
          </cell>
          <cell r="D7760" t="str">
            <v>M015</v>
          </cell>
          <cell r="E7760">
            <v>43646</v>
          </cell>
          <cell r="F7760" t="str">
            <v>AATCC Smoothness Appearance Replica-TM1</v>
          </cell>
          <cell r="G7760">
            <v>83000</v>
          </cell>
          <cell r="H7760">
            <v>-28127.439999999999</v>
          </cell>
          <cell r="I7760">
            <v>54872.56</v>
          </cell>
        </row>
        <row r="7761">
          <cell r="A7761">
            <v>260000220</v>
          </cell>
          <cell r="B7761" t="str">
            <v>0</v>
          </cell>
          <cell r="C7761" t="str">
            <v>CIP1</v>
          </cell>
          <cell r="D7761" t="str">
            <v>M015</v>
          </cell>
          <cell r="E7761">
            <v>43646</v>
          </cell>
          <cell r="F7761" t="str">
            <v>AATCC Photographic Standard - TM88B &amp; 143</v>
          </cell>
          <cell r="G7761">
            <v>25000</v>
          </cell>
          <cell r="H7761">
            <v>-8472.56</v>
          </cell>
          <cell r="I7761">
            <v>16527.439999999999</v>
          </cell>
        </row>
        <row r="7762">
          <cell r="A7762">
            <v>260000221</v>
          </cell>
          <cell r="B7762" t="str">
            <v>0</v>
          </cell>
          <cell r="C7762" t="str">
            <v>CIP1</v>
          </cell>
          <cell r="D7762" t="str">
            <v>M015</v>
          </cell>
          <cell r="E7762">
            <v>43646</v>
          </cell>
          <cell r="F7762" t="str">
            <v>AATCC Stain release Replica-TTM130</v>
          </cell>
          <cell r="G7762">
            <v>24000</v>
          </cell>
          <cell r="H7762">
            <v>-8133.33</v>
          </cell>
          <cell r="I7762">
            <v>15866.67</v>
          </cell>
        </row>
        <row r="7763">
          <cell r="A7763">
            <v>260000222</v>
          </cell>
          <cell r="B7763" t="str">
            <v>0</v>
          </cell>
          <cell r="C7763" t="str">
            <v>CIP1</v>
          </cell>
          <cell r="D7763" t="str">
            <v>M015</v>
          </cell>
          <cell r="E7763">
            <v>43646</v>
          </cell>
          <cell r="F7763" t="str">
            <v>Uniqlo-Line making</v>
          </cell>
          <cell r="G7763">
            <v>1891123</v>
          </cell>
          <cell r="H7763">
            <v>-640880.78</v>
          </cell>
          <cell r="I7763">
            <v>1250242.22</v>
          </cell>
        </row>
        <row r="7764">
          <cell r="A7764">
            <v>260000225</v>
          </cell>
          <cell r="B7764" t="str">
            <v>0</v>
          </cell>
          <cell r="C7764" t="str">
            <v>CIP1</v>
          </cell>
          <cell r="D7764" t="str">
            <v>M015</v>
          </cell>
          <cell r="E7764">
            <v>43646</v>
          </cell>
          <cell r="F7764" t="str">
            <v>Fire Damper</v>
          </cell>
          <cell r="G7764">
            <v>160627</v>
          </cell>
          <cell r="H7764">
            <v>-49080.24</v>
          </cell>
          <cell r="I7764">
            <v>111546.76</v>
          </cell>
        </row>
        <row r="7765">
          <cell r="A7765">
            <v>260000226</v>
          </cell>
          <cell r="B7765" t="str">
            <v>0</v>
          </cell>
          <cell r="C7765" t="str">
            <v>CIP1</v>
          </cell>
          <cell r="D7765" t="str">
            <v>M015</v>
          </cell>
          <cell r="E7765">
            <v>43646</v>
          </cell>
          <cell r="F7765" t="str">
            <v>Dehumidifier - AC380V/50ZH - W/H-Uniqlo</v>
          </cell>
          <cell r="G7765">
            <v>162896.01999999999</v>
          </cell>
          <cell r="H7765">
            <v>-49773.919999999998</v>
          </cell>
          <cell r="I7765">
            <v>113122.1</v>
          </cell>
        </row>
        <row r="7766">
          <cell r="A7766">
            <v>260000227</v>
          </cell>
          <cell r="B7766" t="str">
            <v>0</v>
          </cell>
          <cell r="C7766" t="str">
            <v>CIP1</v>
          </cell>
          <cell r="D7766" t="str">
            <v>M015</v>
          </cell>
          <cell r="E7766">
            <v>43646</v>
          </cell>
          <cell r="F7766" t="str">
            <v>Dehumidifier - AC380V/50ZH - W/H-Uniqlo</v>
          </cell>
          <cell r="G7766">
            <v>162896.01999999999</v>
          </cell>
          <cell r="H7766">
            <v>-49773.919999999998</v>
          </cell>
          <cell r="I7766">
            <v>113122.1</v>
          </cell>
        </row>
        <row r="7767">
          <cell r="A7767">
            <v>260000228</v>
          </cell>
          <cell r="B7767" t="str">
            <v>0</v>
          </cell>
          <cell r="C7767" t="str">
            <v>CIP1</v>
          </cell>
          <cell r="D7767" t="str">
            <v>M015</v>
          </cell>
          <cell r="E7767">
            <v>43646</v>
          </cell>
          <cell r="F7767" t="str">
            <v>Dehumidifier - AC380V/50ZH - W/H-Uniqlo</v>
          </cell>
          <cell r="G7767">
            <v>162896.01999999999</v>
          </cell>
          <cell r="H7767">
            <v>-49773.919999999998</v>
          </cell>
          <cell r="I7767">
            <v>113122.1</v>
          </cell>
        </row>
        <row r="7768">
          <cell r="A7768">
            <v>260000229</v>
          </cell>
          <cell r="B7768" t="str">
            <v>0</v>
          </cell>
          <cell r="C7768" t="str">
            <v>CIP1</v>
          </cell>
          <cell r="D7768" t="str">
            <v>M015</v>
          </cell>
          <cell r="E7768">
            <v>43646</v>
          </cell>
          <cell r="F7768" t="str">
            <v>Dehumidifier - AC380V/50ZH - W/H-Uniqlo</v>
          </cell>
          <cell r="G7768">
            <v>162896.01999999999</v>
          </cell>
          <cell r="H7768">
            <v>-49773.919999999998</v>
          </cell>
          <cell r="I7768">
            <v>113122.1</v>
          </cell>
        </row>
        <row r="7769">
          <cell r="A7769">
            <v>260000230</v>
          </cell>
          <cell r="B7769" t="str">
            <v>0</v>
          </cell>
          <cell r="C7769" t="str">
            <v>CIP1</v>
          </cell>
          <cell r="D7769" t="str">
            <v>M015</v>
          </cell>
          <cell r="E7769">
            <v>43646</v>
          </cell>
          <cell r="F7769" t="str">
            <v>Dehumidifier-AC380V/50ZH-WH-FG</v>
          </cell>
          <cell r="G7769">
            <v>162896.01999999999</v>
          </cell>
          <cell r="H7769">
            <v>-49773.919999999998</v>
          </cell>
          <cell r="I7769">
            <v>113122.1</v>
          </cell>
        </row>
        <row r="7770">
          <cell r="A7770">
            <v>260000231</v>
          </cell>
          <cell r="B7770" t="str">
            <v>0</v>
          </cell>
          <cell r="C7770" t="str">
            <v>CIP1</v>
          </cell>
          <cell r="D7770" t="str">
            <v>M015</v>
          </cell>
          <cell r="E7770">
            <v>43646</v>
          </cell>
          <cell r="F7770" t="str">
            <v>Dehumidifier-AC380V/50ZH-WH-FG</v>
          </cell>
          <cell r="G7770">
            <v>162896.01999999999</v>
          </cell>
          <cell r="H7770">
            <v>-49773.919999999998</v>
          </cell>
          <cell r="I7770">
            <v>113122.1</v>
          </cell>
        </row>
        <row r="7771">
          <cell r="A7771">
            <v>260000232</v>
          </cell>
          <cell r="B7771" t="str">
            <v>0</v>
          </cell>
          <cell r="C7771" t="str">
            <v>CIP1</v>
          </cell>
          <cell r="D7771" t="str">
            <v>M015</v>
          </cell>
          <cell r="E7771">
            <v>43646</v>
          </cell>
          <cell r="F7771" t="str">
            <v>Dehumidifier-AC380V/50ZH-WH-FG</v>
          </cell>
          <cell r="G7771">
            <v>162897.01999999999</v>
          </cell>
          <cell r="H7771">
            <v>-49774.18</v>
          </cell>
          <cell r="I7771">
            <v>113122.84</v>
          </cell>
        </row>
        <row r="7772">
          <cell r="A7772">
            <v>260000233</v>
          </cell>
          <cell r="B7772" t="str">
            <v>0</v>
          </cell>
          <cell r="C7772" t="str">
            <v>CIP1</v>
          </cell>
          <cell r="D7772" t="str">
            <v>M015</v>
          </cell>
          <cell r="E7772">
            <v>43646</v>
          </cell>
          <cell r="F7772" t="str">
            <v>Dehumidifier-AC380V/50ZH-PVH-AUDIT</v>
          </cell>
          <cell r="G7772">
            <v>162897.03</v>
          </cell>
          <cell r="H7772">
            <v>-49774.18</v>
          </cell>
          <cell r="I7772">
            <v>113122.85</v>
          </cell>
        </row>
        <row r="7773">
          <cell r="A7773">
            <v>260000237</v>
          </cell>
          <cell r="B7773" t="str">
            <v>0</v>
          </cell>
          <cell r="C7773" t="str">
            <v>CIP1</v>
          </cell>
          <cell r="D7773" t="str">
            <v>M015</v>
          </cell>
          <cell r="E7773">
            <v>43646</v>
          </cell>
          <cell r="F7773" t="str">
            <v>Fire Pump-1250GPM-NAFCO</v>
          </cell>
          <cell r="G7773">
            <v>4115951.39</v>
          </cell>
          <cell r="H7773">
            <v>-1051854.25</v>
          </cell>
          <cell r="I7773">
            <v>3064097.14</v>
          </cell>
        </row>
        <row r="7774">
          <cell r="A7774">
            <v>260000238</v>
          </cell>
          <cell r="B7774" t="str">
            <v>0</v>
          </cell>
          <cell r="C7774" t="str">
            <v>CIP1</v>
          </cell>
          <cell r="D7774" t="str">
            <v>M015</v>
          </cell>
          <cell r="E7774">
            <v>43646</v>
          </cell>
          <cell r="F7774" t="str">
            <v>Two Sewing Line-W/F</v>
          </cell>
          <cell r="G7774">
            <v>1444431</v>
          </cell>
          <cell r="H7774">
            <v>-369132.06</v>
          </cell>
          <cell r="I7774">
            <v>1075298.94</v>
          </cell>
        </row>
        <row r="7775">
          <cell r="A7775">
            <v>260000239</v>
          </cell>
          <cell r="B7775" t="str">
            <v>0</v>
          </cell>
          <cell r="C7775" t="str">
            <v>CIP1</v>
          </cell>
          <cell r="D7775" t="str">
            <v>M015</v>
          </cell>
          <cell r="E7775">
            <v>43646</v>
          </cell>
          <cell r="F7775" t="str">
            <v>Moisture Meter</v>
          </cell>
          <cell r="G7775">
            <v>93077</v>
          </cell>
          <cell r="H7775">
            <v>-24303.05</v>
          </cell>
          <cell r="I7775">
            <v>68773.95</v>
          </cell>
        </row>
        <row r="7776">
          <cell r="A7776">
            <v>260000240</v>
          </cell>
          <cell r="B7776" t="str">
            <v>0</v>
          </cell>
          <cell r="C7776" t="str">
            <v>CIP1</v>
          </cell>
          <cell r="D7776" t="str">
            <v>M015</v>
          </cell>
          <cell r="E7776">
            <v>43646</v>
          </cell>
          <cell r="F7776" t="str">
            <v>Moisture Meter</v>
          </cell>
          <cell r="G7776">
            <v>93077</v>
          </cell>
          <cell r="H7776">
            <v>-24303.05</v>
          </cell>
          <cell r="I7776">
            <v>68773.95</v>
          </cell>
        </row>
        <row r="7777">
          <cell r="A7777">
            <v>260000241</v>
          </cell>
          <cell r="B7777" t="str">
            <v>0</v>
          </cell>
          <cell r="C7777" t="str">
            <v>CIP1</v>
          </cell>
          <cell r="D7777" t="str">
            <v>M015</v>
          </cell>
          <cell r="E7777">
            <v>43646</v>
          </cell>
          <cell r="F7777" t="str">
            <v>Moisture Meter</v>
          </cell>
          <cell r="G7777">
            <v>93077</v>
          </cell>
          <cell r="H7777">
            <v>-24303.05</v>
          </cell>
          <cell r="I7777">
            <v>68773.95</v>
          </cell>
        </row>
        <row r="7778">
          <cell r="A7778">
            <v>260000243</v>
          </cell>
          <cell r="B7778" t="str">
            <v>0</v>
          </cell>
          <cell r="C7778" t="str">
            <v>CIP1</v>
          </cell>
          <cell r="D7778" t="str">
            <v>M015</v>
          </cell>
          <cell r="E7778">
            <v>43646</v>
          </cell>
          <cell r="F7778" t="str">
            <v>LT auto changeover panel</v>
          </cell>
          <cell r="G7778">
            <v>320000</v>
          </cell>
          <cell r="H7778">
            <v>-78222.45</v>
          </cell>
          <cell r="I7778">
            <v>241777.55</v>
          </cell>
        </row>
        <row r="7779">
          <cell r="A7779">
            <v>260000250</v>
          </cell>
          <cell r="B7779" t="str">
            <v>0</v>
          </cell>
          <cell r="C7779" t="str">
            <v>CIP1</v>
          </cell>
          <cell r="D7779" t="str">
            <v>M015</v>
          </cell>
          <cell r="E7779">
            <v>43646</v>
          </cell>
          <cell r="F7779" t="str">
            <v>Trumbler Dryer -3LWED4800YQC</v>
          </cell>
          <cell r="G7779">
            <v>168500</v>
          </cell>
          <cell r="H7779">
            <v>-38380.28</v>
          </cell>
          <cell r="I7779">
            <v>130119.72</v>
          </cell>
        </row>
        <row r="7780">
          <cell r="A7780">
            <v>260000251</v>
          </cell>
          <cell r="B7780" t="str">
            <v>0</v>
          </cell>
          <cell r="C7780" t="str">
            <v>CIP1</v>
          </cell>
          <cell r="D7780" t="str">
            <v>M015</v>
          </cell>
          <cell r="E7780">
            <v>43646</v>
          </cell>
          <cell r="F7780" t="str">
            <v>Cooling dryer conversion to Gas dryer</v>
          </cell>
          <cell r="G7780">
            <v>794875</v>
          </cell>
          <cell r="H7780">
            <v>-181054.93</v>
          </cell>
          <cell r="I7780">
            <v>613820.06999999995</v>
          </cell>
        </row>
        <row r="7781">
          <cell r="A7781">
            <v>260000252</v>
          </cell>
          <cell r="B7781" t="str">
            <v>0</v>
          </cell>
          <cell r="C7781" t="str">
            <v>CIP1</v>
          </cell>
          <cell r="D7781" t="str">
            <v>M015</v>
          </cell>
          <cell r="E7781">
            <v>43646</v>
          </cell>
          <cell r="F7781" t="str">
            <v>Table Conveyor -Mezzanine floor</v>
          </cell>
          <cell r="G7781">
            <v>180000</v>
          </cell>
          <cell r="H7781">
            <v>-40000</v>
          </cell>
          <cell r="I7781">
            <v>140000</v>
          </cell>
        </row>
        <row r="7782">
          <cell r="A7782">
            <v>260000253</v>
          </cell>
          <cell r="B7782" t="str">
            <v>0</v>
          </cell>
          <cell r="C7782" t="str">
            <v>CIP1</v>
          </cell>
          <cell r="D7782" t="str">
            <v>M015</v>
          </cell>
          <cell r="E7782">
            <v>43646</v>
          </cell>
          <cell r="F7782" t="str">
            <v>Table Conveyor -Mezzanine floor</v>
          </cell>
          <cell r="G7782">
            <v>180000</v>
          </cell>
          <cell r="H7782">
            <v>-40000</v>
          </cell>
          <cell r="I7782">
            <v>140000</v>
          </cell>
        </row>
        <row r="7783">
          <cell r="A7783">
            <v>260000254</v>
          </cell>
          <cell r="B7783" t="str">
            <v>0</v>
          </cell>
          <cell r="C7783" t="str">
            <v>CIP1</v>
          </cell>
          <cell r="D7783" t="str">
            <v>M015</v>
          </cell>
          <cell r="E7783">
            <v>43646</v>
          </cell>
          <cell r="F7783" t="str">
            <v>Embroidery Machine-20 head</v>
          </cell>
          <cell r="G7783">
            <v>363552.75</v>
          </cell>
          <cell r="H7783">
            <v>-76750.48</v>
          </cell>
          <cell r="I7783">
            <v>286802.27</v>
          </cell>
        </row>
        <row r="7784">
          <cell r="A7784">
            <v>260000255</v>
          </cell>
          <cell r="B7784" t="str">
            <v>0</v>
          </cell>
          <cell r="C7784" t="str">
            <v>CIP1</v>
          </cell>
          <cell r="D7784" t="str">
            <v>M015</v>
          </cell>
          <cell r="E7784">
            <v>43646</v>
          </cell>
          <cell r="F7784" t="str">
            <v>Embroidery Machine-20 head</v>
          </cell>
          <cell r="G7784">
            <v>558313.6</v>
          </cell>
          <cell r="H7784">
            <v>-117866.15</v>
          </cell>
          <cell r="I7784">
            <v>440447.45</v>
          </cell>
        </row>
        <row r="7785">
          <cell r="A7785">
            <v>260000256</v>
          </cell>
          <cell r="B7785" t="str">
            <v>0</v>
          </cell>
          <cell r="C7785" t="str">
            <v>CIP1</v>
          </cell>
          <cell r="D7785" t="str">
            <v>M015</v>
          </cell>
          <cell r="E7785">
            <v>43646</v>
          </cell>
          <cell r="F7785" t="str">
            <v>Embroidery Machine-20 head</v>
          </cell>
          <cell r="G7785">
            <v>558313.6</v>
          </cell>
          <cell r="H7785">
            <v>-117866.15</v>
          </cell>
          <cell r="I7785">
            <v>440447.45</v>
          </cell>
        </row>
        <row r="7786">
          <cell r="A7786">
            <v>260000257</v>
          </cell>
          <cell r="B7786" t="str">
            <v>0</v>
          </cell>
          <cell r="C7786" t="str">
            <v>CIP1</v>
          </cell>
          <cell r="D7786" t="str">
            <v>M015</v>
          </cell>
          <cell r="E7786">
            <v>43646</v>
          </cell>
          <cell r="F7786" t="str">
            <v>Embroidery Machine-20 head</v>
          </cell>
          <cell r="G7786">
            <v>558313.6</v>
          </cell>
          <cell r="H7786">
            <v>-117866.15</v>
          </cell>
          <cell r="I7786">
            <v>440447.45</v>
          </cell>
        </row>
        <row r="7787">
          <cell r="A7787">
            <v>260000258</v>
          </cell>
          <cell r="B7787" t="str">
            <v>0</v>
          </cell>
          <cell r="C7787" t="str">
            <v>CIP1</v>
          </cell>
          <cell r="D7787" t="str">
            <v>M015</v>
          </cell>
          <cell r="E7787">
            <v>43646</v>
          </cell>
          <cell r="F7787" t="str">
            <v>Embroidery Machine-20 head</v>
          </cell>
          <cell r="G7787">
            <v>558313.67000000004</v>
          </cell>
          <cell r="H7787">
            <v>-117866.17</v>
          </cell>
          <cell r="I7787">
            <v>440447.5</v>
          </cell>
        </row>
        <row r="7788">
          <cell r="A7788">
            <v>260000259</v>
          </cell>
          <cell r="B7788" t="str">
            <v>0</v>
          </cell>
          <cell r="C7788" t="str">
            <v>CIP1</v>
          </cell>
          <cell r="D7788" t="str">
            <v>M015</v>
          </cell>
          <cell r="E7788">
            <v>43646</v>
          </cell>
          <cell r="F7788" t="str">
            <v>Industrial Washing Machine-GX-300</v>
          </cell>
          <cell r="G7788">
            <v>1140882.27</v>
          </cell>
          <cell r="H7788">
            <v>-240853.02</v>
          </cell>
          <cell r="I7788">
            <v>900029.25</v>
          </cell>
        </row>
        <row r="7789">
          <cell r="A7789">
            <v>260000260</v>
          </cell>
          <cell r="B7789" t="str">
            <v>0</v>
          </cell>
          <cell r="C7789" t="str">
            <v>CIP1</v>
          </cell>
          <cell r="D7789" t="str">
            <v>M015</v>
          </cell>
          <cell r="E7789">
            <v>43646</v>
          </cell>
          <cell r="F7789" t="str">
            <v>Industrial Washing Machine-GX-300</v>
          </cell>
          <cell r="G7789">
            <v>1140882.27</v>
          </cell>
          <cell r="H7789">
            <v>-240853.02</v>
          </cell>
          <cell r="I7789">
            <v>900029.25</v>
          </cell>
        </row>
        <row r="7790">
          <cell r="A7790">
            <v>260000261</v>
          </cell>
          <cell r="B7790" t="str">
            <v>0</v>
          </cell>
          <cell r="C7790" t="str">
            <v>CIP1</v>
          </cell>
          <cell r="D7790" t="str">
            <v>M015</v>
          </cell>
          <cell r="E7790">
            <v>43646</v>
          </cell>
          <cell r="F7790" t="str">
            <v>Industrial Washing Machine-GX-300</v>
          </cell>
          <cell r="G7790">
            <v>1140882.29</v>
          </cell>
          <cell r="H7790">
            <v>-240853.02</v>
          </cell>
          <cell r="I7790">
            <v>900029.27</v>
          </cell>
        </row>
        <row r="7791">
          <cell r="A7791">
            <v>260000263</v>
          </cell>
          <cell r="B7791" t="str">
            <v>0</v>
          </cell>
          <cell r="C7791" t="str">
            <v>CIP1</v>
          </cell>
          <cell r="D7791" t="str">
            <v>M015</v>
          </cell>
          <cell r="E7791">
            <v>43646</v>
          </cell>
          <cell r="F7791" t="str">
            <v>Conveyor Railing System-Meznine to WH-FG</v>
          </cell>
          <cell r="G7791">
            <v>912178</v>
          </cell>
          <cell r="H7791">
            <v>-182436.04</v>
          </cell>
          <cell r="I7791">
            <v>729741.96</v>
          </cell>
        </row>
        <row r="7792">
          <cell r="A7792">
            <v>260000264</v>
          </cell>
          <cell r="B7792" t="str">
            <v>0</v>
          </cell>
          <cell r="C7792" t="str">
            <v>CIP1</v>
          </cell>
          <cell r="D7792" t="str">
            <v>M015</v>
          </cell>
          <cell r="E7792">
            <v>43646</v>
          </cell>
          <cell r="F7792" t="str">
            <v>Chiller line extension</v>
          </cell>
          <cell r="G7792">
            <v>2467406</v>
          </cell>
          <cell r="H7792">
            <v>-493481.43</v>
          </cell>
          <cell r="I7792">
            <v>1973924.57</v>
          </cell>
        </row>
        <row r="7793">
          <cell r="A7793">
            <v>260000265</v>
          </cell>
          <cell r="B7793" t="str">
            <v>0</v>
          </cell>
          <cell r="C7793" t="str">
            <v>CIP1</v>
          </cell>
          <cell r="D7793" t="str">
            <v>M015</v>
          </cell>
          <cell r="E7793">
            <v>43646</v>
          </cell>
          <cell r="F7793" t="str">
            <v>Oil Tank - 6x6x7-02 pcs</v>
          </cell>
          <cell r="G7793">
            <v>683556</v>
          </cell>
          <cell r="H7793">
            <v>-132914.13</v>
          </cell>
          <cell r="I7793">
            <v>550641.87</v>
          </cell>
        </row>
        <row r="7794">
          <cell r="A7794">
            <v>260000266</v>
          </cell>
          <cell r="B7794" t="str">
            <v>0</v>
          </cell>
          <cell r="C7794" t="str">
            <v>CIP1</v>
          </cell>
          <cell r="D7794" t="str">
            <v>M015</v>
          </cell>
          <cell r="E7794">
            <v>43646</v>
          </cell>
          <cell r="F7794" t="str">
            <v>Oil Tank - 6x6x7-02 pcs</v>
          </cell>
          <cell r="G7794">
            <v>350000</v>
          </cell>
          <cell r="H7794">
            <v>-68055.11</v>
          </cell>
          <cell r="I7794">
            <v>281944.89</v>
          </cell>
        </row>
        <row r="7795">
          <cell r="A7795">
            <v>260000267</v>
          </cell>
          <cell r="B7795" t="str">
            <v>0</v>
          </cell>
          <cell r="C7795" t="str">
            <v>CIP1</v>
          </cell>
          <cell r="D7795" t="str">
            <v>M015</v>
          </cell>
          <cell r="E7795">
            <v>43646</v>
          </cell>
          <cell r="F7795" t="str">
            <v>Air Compressior</v>
          </cell>
          <cell r="G7795">
            <v>285006</v>
          </cell>
          <cell r="H7795">
            <v>-55417.46</v>
          </cell>
          <cell r="I7795">
            <v>229588.54</v>
          </cell>
        </row>
        <row r="7796">
          <cell r="A7796">
            <v>260000268</v>
          </cell>
          <cell r="B7796" t="str">
            <v>0</v>
          </cell>
          <cell r="C7796" t="str">
            <v>CIP1</v>
          </cell>
          <cell r="D7796" t="str">
            <v>M015</v>
          </cell>
          <cell r="E7796">
            <v>43646</v>
          </cell>
          <cell r="F7796" t="str">
            <v>Fire pump and fire hydrant system</v>
          </cell>
          <cell r="G7796">
            <v>20325358.120000001</v>
          </cell>
          <cell r="H7796">
            <v>-3430270.26</v>
          </cell>
          <cell r="I7796">
            <v>16895087.859999999</v>
          </cell>
        </row>
        <row r="7797">
          <cell r="A7797">
            <v>260000277</v>
          </cell>
          <cell r="B7797" t="str">
            <v>0</v>
          </cell>
          <cell r="C7797" t="str">
            <v>CIP1</v>
          </cell>
          <cell r="D7797" t="str">
            <v>M015</v>
          </cell>
          <cell r="E7797">
            <v>43646</v>
          </cell>
          <cell r="F7797" t="str">
            <v>Fluke 1550C 5KV Insulation Teester Kit</v>
          </cell>
          <cell r="G7797">
            <v>428572</v>
          </cell>
          <cell r="H7797">
            <v>-76190.34</v>
          </cell>
          <cell r="I7797">
            <v>352381.66</v>
          </cell>
        </row>
        <row r="7798">
          <cell r="A7798">
            <v>260000278</v>
          </cell>
          <cell r="B7798" t="str">
            <v>0</v>
          </cell>
          <cell r="C7798" t="str">
            <v>CIP1</v>
          </cell>
          <cell r="D7798" t="str">
            <v>M015</v>
          </cell>
          <cell r="E7798">
            <v>43646</v>
          </cell>
          <cell r="F7798" t="str">
            <v>Iron Table ,Brand: BAOHUI,China</v>
          </cell>
          <cell r="G7798">
            <v>84000</v>
          </cell>
          <cell r="H7798">
            <v>-14466.67</v>
          </cell>
          <cell r="I7798">
            <v>69533.33</v>
          </cell>
        </row>
        <row r="7799">
          <cell r="A7799">
            <v>260000279</v>
          </cell>
          <cell r="B7799" t="str">
            <v>0</v>
          </cell>
          <cell r="C7799" t="str">
            <v>CIP1</v>
          </cell>
          <cell r="D7799" t="str">
            <v>M015</v>
          </cell>
          <cell r="E7799">
            <v>43646</v>
          </cell>
          <cell r="F7799" t="str">
            <v>Pant Finisher Item (Lot)</v>
          </cell>
          <cell r="G7799">
            <v>423625.65</v>
          </cell>
          <cell r="H7799">
            <v>-72957.759999999995</v>
          </cell>
          <cell r="I7799">
            <v>350667.89</v>
          </cell>
        </row>
        <row r="7800">
          <cell r="A7800">
            <v>260000280</v>
          </cell>
          <cell r="B7800" t="str">
            <v>0</v>
          </cell>
          <cell r="C7800" t="str">
            <v>CIP1</v>
          </cell>
          <cell r="D7800" t="str">
            <v>M015</v>
          </cell>
          <cell r="E7800">
            <v>43646</v>
          </cell>
          <cell r="F7800" t="str">
            <v>Steam Line Making and Cladding Work</v>
          </cell>
          <cell r="G7800">
            <v>100000</v>
          </cell>
          <cell r="H7800">
            <v>-17222.23</v>
          </cell>
          <cell r="I7800">
            <v>82777.77</v>
          </cell>
        </row>
        <row r="7801">
          <cell r="A7801">
            <v>260000281</v>
          </cell>
          <cell r="B7801" t="str">
            <v>0</v>
          </cell>
          <cell r="C7801" t="str">
            <v>CIP1</v>
          </cell>
          <cell r="D7801" t="str">
            <v>M015</v>
          </cell>
          <cell r="E7801">
            <v>43646</v>
          </cell>
          <cell r="F7801" t="str">
            <v>Konsan spreader Item(LoT)</v>
          </cell>
          <cell r="G7801">
            <v>415690.65</v>
          </cell>
          <cell r="H7801">
            <v>-71591.17</v>
          </cell>
          <cell r="I7801">
            <v>344099.48</v>
          </cell>
        </row>
        <row r="7802">
          <cell r="A7802">
            <v>260000282</v>
          </cell>
          <cell r="B7802" t="str">
            <v>0</v>
          </cell>
          <cell r="C7802" t="str">
            <v>CIP1</v>
          </cell>
          <cell r="D7802" t="str">
            <v>M015</v>
          </cell>
          <cell r="E7802">
            <v>43646</v>
          </cell>
          <cell r="F7802" t="str">
            <v>Crown Forklift attachments</v>
          </cell>
          <cell r="G7802">
            <v>533977.19999999995</v>
          </cell>
          <cell r="H7802">
            <v>-91962.74</v>
          </cell>
          <cell r="I7802">
            <v>442014.46</v>
          </cell>
        </row>
        <row r="7803">
          <cell r="A7803">
            <v>260000283</v>
          </cell>
          <cell r="B7803" t="str">
            <v>0</v>
          </cell>
          <cell r="C7803" t="str">
            <v>CIP1</v>
          </cell>
          <cell r="D7803" t="str">
            <v>M015</v>
          </cell>
          <cell r="E7803">
            <v>43646</v>
          </cell>
          <cell r="F7803" t="str">
            <v>APW Attachemnts</v>
          </cell>
          <cell r="G7803">
            <v>494056.84</v>
          </cell>
          <cell r="H7803">
            <v>-85087.56</v>
          </cell>
          <cell r="I7803">
            <v>408969.28</v>
          </cell>
        </row>
        <row r="7804">
          <cell r="A7804">
            <v>260000284</v>
          </cell>
          <cell r="B7804" t="str">
            <v>0</v>
          </cell>
          <cell r="C7804" t="str">
            <v>CIP1</v>
          </cell>
          <cell r="D7804" t="str">
            <v>M015</v>
          </cell>
          <cell r="E7804">
            <v>43646</v>
          </cell>
          <cell r="F7804" t="str">
            <v>Raching Band PL puller</v>
          </cell>
          <cell r="G7804">
            <v>468385</v>
          </cell>
          <cell r="H7804">
            <v>-80666.31</v>
          </cell>
          <cell r="I7804">
            <v>387718.69</v>
          </cell>
        </row>
        <row r="7805">
          <cell r="A7805">
            <v>260000285</v>
          </cell>
          <cell r="B7805" t="str">
            <v>0</v>
          </cell>
          <cell r="C7805" t="str">
            <v>CIP1</v>
          </cell>
          <cell r="D7805" t="str">
            <v>M015</v>
          </cell>
          <cell r="E7805">
            <v>43646</v>
          </cell>
          <cell r="F7805" t="str">
            <v>Master Hanger</v>
          </cell>
          <cell r="G7805">
            <v>147000</v>
          </cell>
          <cell r="H7805">
            <v>-25316.67</v>
          </cell>
          <cell r="I7805">
            <v>121683.33</v>
          </cell>
        </row>
        <row r="7806">
          <cell r="A7806">
            <v>260000292</v>
          </cell>
          <cell r="B7806" t="str">
            <v>0</v>
          </cell>
          <cell r="C7806" t="str">
            <v>CIP1</v>
          </cell>
          <cell r="D7806" t="str">
            <v>M015</v>
          </cell>
          <cell r="E7806">
            <v>43646</v>
          </cell>
          <cell r="F7806" t="str">
            <v>Rubbing Tester, Model: RT-300</v>
          </cell>
          <cell r="G7806">
            <v>766360</v>
          </cell>
          <cell r="H7806">
            <v>-131984.23000000001</v>
          </cell>
          <cell r="I7806">
            <v>634375.77</v>
          </cell>
        </row>
        <row r="7807">
          <cell r="A7807">
            <v>260000294</v>
          </cell>
          <cell r="B7807" t="str">
            <v>0</v>
          </cell>
          <cell r="C7807" t="str">
            <v>CIP1</v>
          </cell>
          <cell r="D7807" t="str">
            <v>M015</v>
          </cell>
          <cell r="E7807">
            <v>43646</v>
          </cell>
          <cell r="F7807" t="str">
            <v>Water Electromagnetic Flow Meter</v>
          </cell>
          <cell r="G7807">
            <v>996620.5</v>
          </cell>
          <cell r="H7807">
            <v>-171640.2</v>
          </cell>
          <cell r="I7807">
            <v>824980.3</v>
          </cell>
        </row>
        <row r="7808">
          <cell r="A7808">
            <v>260000295</v>
          </cell>
          <cell r="B7808" t="str">
            <v>0</v>
          </cell>
          <cell r="C7808" t="str">
            <v>CIP1</v>
          </cell>
          <cell r="D7808" t="str">
            <v>M015</v>
          </cell>
          <cell r="E7808">
            <v>43646</v>
          </cell>
          <cell r="F7808" t="str">
            <v>RFID Scanning Device</v>
          </cell>
          <cell r="G7808">
            <v>186550</v>
          </cell>
          <cell r="H7808">
            <v>-32128.06</v>
          </cell>
          <cell r="I7808">
            <v>154421.94</v>
          </cell>
        </row>
        <row r="7809">
          <cell r="A7809">
            <v>260000296</v>
          </cell>
          <cell r="B7809" t="str">
            <v>0</v>
          </cell>
          <cell r="C7809" t="str">
            <v>CIP1</v>
          </cell>
          <cell r="D7809" t="str">
            <v>M015</v>
          </cell>
          <cell r="E7809">
            <v>43911</v>
          </cell>
          <cell r="F7809" t="str">
            <v>GAS GENERATOR</v>
          </cell>
          <cell r="G7809">
            <v>1223940.5</v>
          </cell>
          <cell r="H7809">
            <v>-149592.73000000001</v>
          </cell>
          <cell r="I7809">
            <v>1074347.77</v>
          </cell>
        </row>
        <row r="7810">
          <cell r="A7810">
            <v>260000302</v>
          </cell>
          <cell r="B7810" t="str">
            <v>0</v>
          </cell>
          <cell r="C7810" t="str">
            <v>CIP1</v>
          </cell>
          <cell r="D7810" t="str">
            <v>M015</v>
          </cell>
          <cell r="E7810">
            <v>43646</v>
          </cell>
          <cell r="F7810" t="str">
            <v>Needle dectector-Hasima-HN-2780G-100</v>
          </cell>
          <cell r="G7810">
            <v>1415769.07</v>
          </cell>
          <cell r="H7810">
            <v>-314615.21999999997</v>
          </cell>
          <cell r="I7810">
            <v>1101153.8500000001</v>
          </cell>
        </row>
        <row r="7811">
          <cell r="A7811">
            <v>260000304</v>
          </cell>
          <cell r="B7811" t="str">
            <v>0</v>
          </cell>
          <cell r="C7811" t="str">
            <v>CIP1</v>
          </cell>
          <cell r="D7811" t="str">
            <v>M015</v>
          </cell>
          <cell r="E7811">
            <v>43708</v>
          </cell>
          <cell r="F7811" t="str">
            <v>Godrej Reach Truck-Capacity 2000Kg</v>
          </cell>
          <cell r="G7811">
            <v>2022285.4</v>
          </cell>
          <cell r="H7811">
            <v>-325812.65000000002</v>
          </cell>
          <cell r="I7811">
            <v>1696472.75</v>
          </cell>
        </row>
        <row r="7812">
          <cell r="A7812">
            <v>260000305</v>
          </cell>
          <cell r="B7812" t="str">
            <v>0</v>
          </cell>
          <cell r="C7812" t="str">
            <v>CIP1</v>
          </cell>
          <cell r="D7812" t="str">
            <v>M015</v>
          </cell>
          <cell r="E7812">
            <v>43708</v>
          </cell>
          <cell r="F7812" t="str">
            <v>Air Compressor &amp; Dryer</v>
          </cell>
          <cell r="G7812">
            <v>1531329.63</v>
          </cell>
          <cell r="H7812">
            <v>-246714.21</v>
          </cell>
          <cell r="I7812">
            <v>1284615.42</v>
          </cell>
        </row>
        <row r="7813">
          <cell r="A7813">
            <v>260000306</v>
          </cell>
          <cell r="B7813" t="str">
            <v>0</v>
          </cell>
          <cell r="C7813" t="str">
            <v>CIP1</v>
          </cell>
          <cell r="D7813" t="str">
            <v>M015</v>
          </cell>
          <cell r="E7813">
            <v>43753</v>
          </cell>
          <cell r="F7813" t="str">
            <v>Godrej Reach Truck-Capacity 2000Kg</v>
          </cell>
          <cell r="G7813">
            <v>1753500</v>
          </cell>
          <cell r="H7813">
            <v>-263025</v>
          </cell>
          <cell r="I7813">
            <v>1490475</v>
          </cell>
        </row>
        <row r="7814">
          <cell r="A7814">
            <v>260000307</v>
          </cell>
          <cell r="B7814" t="str">
            <v>0</v>
          </cell>
          <cell r="C7814" t="str">
            <v>CIP1</v>
          </cell>
          <cell r="D7814" t="str">
            <v>M015</v>
          </cell>
          <cell r="E7814">
            <v>43738</v>
          </cell>
          <cell r="F7814" t="str">
            <v>Godrej Reach Truck-Capacity 2000Kg</v>
          </cell>
          <cell r="G7814">
            <v>1753500</v>
          </cell>
          <cell r="H7814">
            <v>-272766.67</v>
          </cell>
          <cell r="I7814">
            <v>1480733.33</v>
          </cell>
        </row>
        <row r="7815">
          <cell r="A7815">
            <v>260000310</v>
          </cell>
          <cell r="B7815" t="str">
            <v>0</v>
          </cell>
          <cell r="C7815" t="str">
            <v>CIP1</v>
          </cell>
          <cell r="D7815" t="str">
            <v>M015</v>
          </cell>
          <cell r="E7815">
            <v>43738</v>
          </cell>
          <cell r="F7815" t="str">
            <v>Godrej Power Pallet Truck-Capacity 2000Kg</v>
          </cell>
          <cell r="G7815">
            <v>371575</v>
          </cell>
          <cell r="H7815">
            <v>-57800.56</v>
          </cell>
          <cell r="I7815">
            <v>313774.44</v>
          </cell>
        </row>
        <row r="7816">
          <cell r="A7816">
            <v>260000311</v>
          </cell>
          <cell r="B7816" t="str">
            <v>0</v>
          </cell>
          <cell r="C7816" t="str">
            <v>CIP1</v>
          </cell>
          <cell r="D7816" t="str">
            <v>M015</v>
          </cell>
          <cell r="E7816">
            <v>43738</v>
          </cell>
          <cell r="F7816" t="str">
            <v>Godrej Power Pallet Truck-Capacity 2000Kg</v>
          </cell>
          <cell r="G7816">
            <v>371575</v>
          </cell>
          <cell r="H7816">
            <v>-57800.56</v>
          </cell>
          <cell r="I7816">
            <v>313774.44</v>
          </cell>
        </row>
        <row r="7817">
          <cell r="A7817">
            <v>260000312</v>
          </cell>
          <cell r="B7817" t="str">
            <v>0</v>
          </cell>
          <cell r="C7817" t="str">
            <v>CIP1</v>
          </cell>
          <cell r="D7817" t="str">
            <v>M015</v>
          </cell>
          <cell r="E7817">
            <v>43738</v>
          </cell>
          <cell r="F7817" t="str">
            <v>Godrej Power Pallet Truck-Capacity 2000Kg</v>
          </cell>
          <cell r="G7817">
            <v>371575</v>
          </cell>
          <cell r="H7817">
            <v>-57800.56</v>
          </cell>
          <cell r="I7817">
            <v>313774.44</v>
          </cell>
        </row>
        <row r="7818">
          <cell r="A7818">
            <v>260000313</v>
          </cell>
          <cell r="B7818" t="str">
            <v>0</v>
          </cell>
          <cell r="C7818" t="str">
            <v>CIP1</v>
          </cell>
          <cell r="D7818" t="str">
            <v>M015</v>
          </cell>
          <cell r="E7818">
            <v>43738</v>
          </cell>
          <cell r="F7818" t="str">
            <v>Godrej Power Pallet Truck-Capacity 2000Kg</v>
          </cell>
          <cell r="G7818">
            <v>371575</v>
          </cell>
          <cell r="H7818">
            <v>-57800.56</v>
          </cell>
          <cell r="I7818">
            <v>313774.44</v>
          </cell>
        </row>
        <row r="7819">
          <cell r="A7819">
            <v>260000314</v>
          </cell>
          <cell r="B7819" t="str">
            <v>0</v>
          </cell>
          <cell r="C7819" t="str">
            <v>CIP1</v>
          </cell>
          <cell r="D7819" t="str">
            <v>M015</v>
          </cell>
          <cell r="E7819">
            <v>43738</v>
          </cell>
          <cell r="F7819" t="str">
            <v>Manual Drum Lifter-Capacity 500Kg</v>
          </cell>
          <cell r="G7819">
            <v>359050</v>
          </cell>
          <cell r="H7819">
            <v>-55852.23</v>
          </cell>
          <cell r="I7819">
            <v>303197.77</v>
          </cell>
        </row>
        <row r="7820">
          <cell r="A7820">
            <v>260000315</v>
          </cell>
          <cell r="B7820" t="str">
            <v>0</v>
          </cell>
          <cell r="C7820" t="str">
            <v>CIP1</v>
          </cell>
          <cell r="D7820" t="str">
            <v>M015</v>
          </cell>
          <cell r="E7820">
            <v>43769</v>
          </cell>
          <cell r="F7820" t="str">
            <v>Air Receiver 1m³ - Compressor</v>
          </cell>
          <cell r="G7820">
            <v>87675</v>
          </cell>
          <cell r="H7820">
            <v>-9863.44</v>
          </cell>
          <cell r="I7820">
            <v>77811.56</v>
          </cell>
        </row>
        <row r="7821">
          <cell r="A7821">
            <v>260000316</v>
          </cell>
          <cell r="B7821" t="str">
            <v>0</v>
          </cell>
          <cell r="C7821" t="str">
            <v>CIP1</v>
          </cell>
          <cell r="D7821" t="str">
            <v>M015</v>
          </cell>
          <cell r="E7821">
            <v>43769</v>
          </cell>
          <cell r="F7821" t="str">
            <v>Steam Line Making</v>
          </cell>
          <cell r="G7821">
            <v>338867</v>
          </cell>
          <cell r="H7821">
            <v>-38122.54</v>
          </cell>
          <cell r="I7821">
            <v>300744.46000000002</v>
          </cell>
        </row>
        <row r="7822">
          <cell r="A7822">
            <v>260000317</v>
          </cell>
          <cell r="B7822" t="str">
            <v>0</v>
          </cell>
          <cell r="C7822" t="str">
            <v>CIP1</v>
          </cell>
          <cell r="D7822" t="str">
            <v>M015</v>
          </cell>
          <cell r="E7822">
            <v>43830</v>
          </cell>
          <cell r="F7822" t="str">
            <v>Hydraulic punching machine</v>
          </cell>
          <cell r="G7822">
            <v>14455</v>
          </cell>
          <cell r="H7822">
            <v>-1505.73</v>
          </cell>
          <cell r="I7822">
            <v>12949.27</v>
          </cell>
        </row>
        <row r="7823">
          <cell r="A7823">
            <v>260000318</v>
          </cell>
          <cell r="B7823" t="str">
            <v>0</v>
          </cell>
          <cell r="C7823" t="str">
            <v>CIP1</v>
          </cell>
          <cell r="D7823" t="str">
            <v>M015</v>
          </cell>
          <cell r="E7823">
            <v>43830</v>
          </cell>
          <cell r="F7823" t="str">
            <v>Steam Line- New modular finishing line</v>
          </cell>
          <cell r="G7823">
            <v>961639</v>
          </cell>
          <cell r="H7823">
            <v>-100170.73</v>
          </cell>
          <cell r="I7823">
            <v>861468.27</v>
          </cell>
        </row>
        <row r="7824">
          <cell r="A7824">
            <v>260000319</v>
          </cell>
          <cell r="B7824" t="str">
            <v>0</v>
          </cell>
          <cell r="C7824" t="str">
            <v>CIP1</v>
          </cell>
          <cell r="D7824" t="str">
            <v>M015</v>
          </cell>
          <cell r="E7824">
            <v>43830</v>
          </cell>
          <cell r="F7824" t="str">
            <v>Solar System - New Warehouse project</v>
          </cell>
          <cell r="G7824">
            <v>6057531.8700000001</v>
          </cell>
          <cell r="H7824">
            <v>-630992.9</v>
          </cell>
          <cell r="I7824">
            <v>5426538.9699999997</v>
          </cell>
        </row>
        <row r="7825">
          <cell r="A7825">
            <v>260000320</v>
          </cell>
          <cell r="B7825" t="str">
            <v>0</v>
          </cell>
          <cell r="C7825" t="str">
            <v>CIP1</v>
          </cell>
          <cell r="D7825" t="str">
            <v>M015</v>
          </cell>
          <cell r="E7825">
            <v>43830</v>
          </cell>
          <cell r="F7825" t="str">
            <v>Drinking Water Plant  Model-1500PLH c</v>
          </cell>
          <cell r="G7825">
            <v>240000</v>
          </cell>
          <cell r="H7825">
            <v>-25000</v>
          </cell>
          <cell r="I7825">
            <v>215000</v>
          </cell>
        </row>
        <row r="7826">
          <cell r="A7826">
            <v>260000321</v>
          </cell>
          <cell r="B7826" t="str">
            <v>0</v>
          </cell>
          <cell r="C7826" t="str">
            <v>CIP1</v>
          </cell>
          <cell r="D7826" t="str">
            <v>M015</v>
          </cell>
          <cell r="E7826">
            <v>43830</v>
          </cell>
          <cell r="F7826" t="str">
            <v>HAVC System Installation</v>
          </cell>
          <cell r="G7826">
            <v>6200000</v>
          </cell>
          <cell r="H7826">
            <v>-645833.32999999996</v>
          </cell>
          <cell r="I7826">
            <v>5554166.6699999999</v>
          </cell>
        </row>
        <row r="7827">
          <cell r="A7827">
            <v>260000322</v>
          </cell>
          <cell r="B7827" t="str">
            <v>0</v>
          </cell>
          <cell r="C7827" t="str">
            <v>CIP1</v>
          </cell>
          <cell r="D7827" t="str">
            <v>M015</v>
          </cell>
          <cell r="E7827">
            <v>43921</v>
          </cell>
          <cell r="F7827" t="str">
            <v>Fire Hydrant System- Fire Pump 1250 GPM</v>
          </cell>
          <cell r="G7827">
            <v>2891370.34</v>
          </cell>
          <cell r="H7827">
            <v>-265042.28999999998</v>
          </cell>
          <cell r="I7827">
            <v>2626328.0499999998</v>
          </cell>
        </row>
        <row r="7828">
          <cell r="A7828">
            <v>260000324</v>
          </cell>
          <cell r="B7828" t="str">
            <v>0</v>
          </cell>
          <cell r="C7828" t="str">
            <v>CIP1</v>
          </cell>
          <cell r="D7828" t="str">
            <v>M015</v>
          </cell>
          <cell r="E7828">
            <v>43951</v>
          </cell>
          <cell r="F7828" t="str">
            <v>Fire Protection system -New WH</v>
          </cell>
          <cell r="G7828">
            <v>2463743.5</v>
          </cell>
          <cell r="H7828">
            <v>-215577.57</v>
          </cell>
          <cell r="I7828">
            <v>2248165.9300000002</v>
          </cell>
        </row>
        <row r="7829">
          <cell r="A7829">
            <v>260000325</v>
          </cell>
          <cell r="B7829" t="str">
            <v>0</v>
          </cell>
          <cell r="C7829" t="str">
            <v>CIP1</v>
          </cell>
          <cell r="D7829" t="str">
            <v>M015</v>
          </cell>
          <cell r="E7829">
            <v>43951</v>
          </cell>
          <cell r="F7829" t="str">
            <v>NAC power supply system - New WH</v>
          </cell>
          <cell r="G7829">
            <v>664000</v>
          </cell>
          <cell r="H7829">
            <v>-58100</v>
          </cell>
          <cell r="I7829">
            <v>605900</v>
          </cell>
        </row>
        <row r="7830">
          <cell r="A7830">
            <v>260000326</v>
          </cell>
          <cell r="B7830" t="str">
            <v>0</v>
          </cell>
          <cell r="C7830" t="str">
            <v>CIP1</v>
          </cell>
          <cell r="D7830" t="str">
            <v>M015</v>
          </cell>
          <cell r="E7830">
            <v>43951</v>
          </cell>
          <cell r="F7830" t="str">
            <v>Fire Alarm system - New WH</v>
          </cell>
          <cell r="G7830">
            <v>3114958.85</v>
          </cell>
          <cell r="H7830">
            <v>-272558.90000000002</v>
          </cell>
          <cell r="I7830">
            <v>2842399.95</v>
          </cell>
        </row>
        <row r="7831">
          <cell r="A7831">
            <v>260000327</v>
          </cell>
          <cell r="B7831" t="str">
            <v>0</v>
          </cell>
          <cell r="C7831" t="str">
            <v>CIP1</v>
          </cell>
          <cell r="D7831" t="str">
            <v>M015</v>
          </cell>
          <cell r="E7831">
            <v>43951</v>
          </cell>
          <cell r="F7831" t="str">
            <v>Roller conveyor - New WH</v>
          </cell>
          <cell r="G7831">
            <v>4290000</v>
          </cell>
          <cell r="H7831">
            <v>-375375</v>
          </cell>
          <cell r="I7831">
            <v>3914625</v>
          </cell>
        </row>
        <row r="7832">
          <cell r="A7832">
            <v>260000328</v>
          </cell>
          <cell r="B7832" t="str">
            <v>0</v>
          </cell>
          <cell r="C7832" t="str">
            <v>CIP1</v>
          </cell>
          <cell r="D7832" t="str">
            <v>M015</v>
          </cell>
          <cell r="E7832">
            <v>43951</v>
          </cell>
          <cell r="F7832" t="str">
            <v>Boiler tube Washing Unit</v>
          </cell>
          <cell r="G7832">
            <v>574981</v>
          </cell>
          <cell r="H7832">
            <v>-50310.84</v>
          </cell>
          <cell r="I7832">
            <v>524670.16</v>
          </cell>
        </row>
        <row r="7833">
          <cell r="A7833">
            <v>260000330</v>
          </cell>
          <cell r="B7833" t="str">
            <v>0</v>
          </cell>
          <cell r="C7833" t="str">
            <v>CIP1</v>
          </cell>
          <cell r="D7833" t="str">
            <v>M015</v>
          </cell>
          <cell r="E7833">
            <v>44042</v>
          </cell>
          <cell r="F7833" t="str">
            <v>Fire Protection system</v>
          </cell>
          <cell r="G7833">
            <v>1501366.33</v>
          </cell>
          <cell r="H7833">
            <v>-112602.48</v>
          </cell>
          <cell r="I7833">
            <v>1388763.85</v>
          </cell>
        </row>
        <row r="7834">
          <cell r="A7834">
            <v>260000332</v>
          </cell>
          <cell r="B7834" t="str">
            <v>0</v>
          </cell>
          <cell r="C7834" t="str">
            <v>CIP1</v>
          </cell>
          <cell r="D7834" t="str">
            <v>M015</v>
          </cell>
          <cell r="E7834">
            <v>44138</v>
          </cell>
          <cell r="F7834" t="str">
            <v>Submersible Mud Pump</v>
          </cell>
          <cell r="G7834">
            <v>100000</v>
          </cell>
          <cell r="H7834">
            <v>-5833.33</v>
          </cell>
          <cell r="I7834">
            <v>94166.67</v>
          </cell>
        </row>
        <row r="7835">
          <cell r="A7835">
            <v>260000333</v>
          </cell>
          <cell r="B7835" t="str">
            <v>0</v>
          </cell>
          <cell r="C7835" t="str">
            <v>CIP1</v>
          </cell>
          <cell r="D7835" t="str">
            <v>M015</v>
          </cell>
          <cell r="E7835">
            <v>44222</v>
          </cell>
          <cell r="F7835" t="str">
            <v>Grass cutter machine</v>
          </cell>
          <cell r="G7835">
            <v>45000</v>
          </cell>
          <cell r="H7835">
            <v>-2250</v>
          </cell>
          <cell r="I7835">
            <v>42750</v>
          </cell>
        </row>
        <row r="7836">
          <cell r="A7836">
            <v>260000334</v>
          </cell>
          <cell r="B7836" t="str">
            <v>0</v>
          </cell>
          <cell r="C7836" t="str">
            <v>CIP1</v>
          </cell>
          <cell r="D7836" t="str">
            <v>M015</v>
          </cell>
          <cell r="E7836">
            <v>44198</v>
          </cell>
          <cell r="F7836" t="str">
            <v>Washing machine</v>
          </cell>
          <cell r="G7836">
            <v>130200</v>
          </cell>
          <cell r="H7836">
            <v>-6510</v>
          </cell>
          <cell r="I7836">
            <v>123690</v>
          </cell>
        </row>
        <row r="7837">
          <cell r="A7837">
            <v>260000335</v>
          </cell>
          <cell r="B7837" t="str">
            <v>0</v>
          </cell>
          <cell r="C7837" t="str">
            <v>CIP1</v>
          </cell>
          <cell r="D7837" t="str">
            <v>M015</v>
          </cell>
          <cell r="E7837">
            <v>44198</v>
          </cell>
          <cell r="F7837" t="str">
            <v>Washing machine</v>
          </cell>
          <cell r="G7837">
            <v>57750</v>
          </cell>
          <cell r="H7837">
            <v>-2887.5</v>
          </cell>
          <cell r="I7837">
            <v>54862.5</v>
          </cell>
        </row>
        <row r="7838">
          <cell r="A7838">
            <v>260000337</v>
          </cell>
          <cell r="B7838" t="str">
            <v>0</v>
          </cell>
          <cell r="C7838" t="str">
            <v>CIP1</v>
          </cell>
          <cell r="D7838" t="str">
            <v>M015</v>
          </cell>
          <cell r="E7838">
            <v>44316</v>
          </cell>
          <cell r="F7838" t="str">
            <v>Xrite light assessment cabinet Model : SPL QC</v>
          </cell>
          <cell r="G7838">
            <v>750000</v>
          </cell>
          <cell r="H7838">
            <v>-28125</v>
          </cell>
          <cell r="I7838">
            <v>721875</v>
          </cell>
        </row>
        <row r="7839">
          <cell r="A7839">
            <v>260000338</v>
          </cell>
          <cell r="B7839" t="str">
            <v>0</v>
          </cell>
          <cell r="C7839" t="str">
            <v>CIP1</v>
          </cell>
          <cell r="D7839" t="str">
            <v>M015</v>
          </cell>
          <cell r="E7839">
            <v>44316</v>
          </cell>
          <cell r="F7839" t="str">
            <v>Gas Generator from GTL=Shifting OF MWM TCG2020V12K</v>
          </cell>
          <cell r="G7839">
            <v>2604762</v>
          </cell>
          <cell r="H7839">
            <v>-97678.58</v>
          </cell>
          <cell r="I7839">
            <v>2507083.42</v>
          </cell>
        </row>
        <row r="7840">
          <cell r="A7840">
            <v>260000783</v>
          </cell>
          <cell r="B7840" t="str">
            <v>0</v>
          </cell>
          <cell r="C7840" t="str">
            <v>CIP1</v>
          </cell>
          <cell r="D7840" t="str">
            <v>M015</v>
          </cell>
          <cell r="E7840">
            <v>44377</v>
          </cell>
          <cell r="F7840" t="str">
            <v>Electric &amp; JOCKEY PUMP INSTALLATION</v>
          </cell>
          <cell r="G7840">
            <v>182750.09</v>
          </cell>
          <cell r="H7840">
            <v>-5330.21</v>
          </cell>
          <cell r="I7840">
            <v>177419.88</v>
          </cell>
        </row>
        <row r="7841">
          <cell r="A7841">
            <v>260000784</v>
          </cell>
          <cell r="B7841" t="str">
            <v>0</v>
          </cell>
          <cell r="C7841" t="str">
            <v>CIP1</v>
          </cell>
          <cell r="D7841" t="str">
            <v>M015</v>
          </cell>
          <cell r="E7841">
            <v>44377</v>
          </cell>
          <cell r="F7841" t="str">
            <v>WATER LEVEL INDICATOR, STANDARD</v>
          </cell>
          <cell r="G7841">
            <v>37625.019999999997</v>
          </cell>
          <cell r="H7841">
            <v>-1097.4000000000001</v>
          </cell>
          <cell r="I7841">
            <v>36527.620000000003</v>
          </cell>
        </row>
        <row r="7842">
          <cell r="A7842">
            <v>260000785</v>
          </cell>
          <cell r="B7842" t="str">
            <v>0</v>
          </cell>
          <cell r="C7842" t="str">
            <v>CIP1</v>
          </cell>
          <cell r="D7842" t="str">
            <v>M015</v>
          </cell>
          <cell r="E7842">
            <v>44377</v>
          </cell>
          <cell r="F7842" t="str">
            <v>Bottle Iron Pen 520</v>
          </cell>
          <cell r="G7842">
            <v>5849.97</v>
          </cell>
          <cell r="H7842">
            <v>-170.63</v>
          </cell>
          <cell r="I7842">
            <v>5679.34</v>
          </cell>
        </row>
        <row r="7843">
          <cell r="A7843">
            <v>260000786</v>
          </cell>
          <cell r="B7843" t="str">
            <v>0</v>
          </cell>
          <cell r="C7843" t="str">
            <v>CIP1</v>
          </cell>
          <cell r="D7843" t="str">
            <v>M015</v>
          </cell>
          <cell r="E7843">
            <v>44377</v>
          </cell>
          <cell r="F7843" t="str">
            <v>Bottle Iron Pen 520</v>
          </cell>
          <cell r="G7843">
            <v>5849.97</v>
          </cell>
          <cell r="H7843">
            <v>-170.63</v>
          </cell>
          <cell r="I7843">
            <v>5679.34</v>
          </cell>
        </row>
        <row r="7844">
          <cell r="A7844">
            <v>260000787</v>
          </cell>
          <cell r="B7844" t="str">
            <v>0</v>
          </cell>
          <cell r="C7844" t="str">
            <v>CIP1</v>
          </cell>
          <cell r="D7844" t="str">
            <v>M015</v>
          </cell>
          <cell r="E7844">
            <v>44377</v>
          </cell>
          <cell r="F7844" t="str">
            <v>Bottle Iron Pen 520</v>
          </cell>
          <cell r="G7844">
            <v>5849.97</v>
          </cell>
          <cell r="H7844">
            <v>-170.63</v>
          </cell>
          <cell r="I7844">
            <v>5679.34</v>
          </cell>
        </row>
        <row r="7845">
          <cell r="A7845">
            <v>260000788</v>
          </cell>
          <cell r="B7845" t="str">
            <v>0</v>
          </cell>
          <cell r="C7845" t="str">
            <v>CIP1</v>
          </cell>
          <cell r="D7845" t="str">
            <v>M015</v>
          </cell>
          <cell r="E7845">
            <v>44377</v>
          </cell>
          <cell r="F7845" t="str">
            <v>Bottle Iron Pen 520</v>
          </cell>
          <cell r="G7845">
            <v>5849.97</v>
          </cell>
          <cell r="H7845">
            <v>-170.63</v>
          </cell>
          <cell r="I7845">
            <v>5679.34</v>
          </cell>
        </row>
        <row r="7846">
          <cell r="A7846">
            <v>260000789</v>
          </cell>
          <cell r="B7846" t="str">
            <v>0</v>
          </cell>
          <cell r="C7846" t="str">
            <v>CIP1</v>
          </cell>
          <cell r="D7846" t="str">
            <v>M015</v>
          </cell>
          <cell r="E7846">
            <v>44377</v>
          </cell>
          <cell r="F7846" t="str">
            <v>Bottle Iron Pen 520</v>
          </cell>
          <cell r="G7846">
            <v>5849.97</v>
          </cell>
          <cell r="H7846">
            <v>-170.63</v>
          </cell>
          <cell r="I7846">
            <v>5679.34</v>
          </cell>
        </row>
        <row r="7847">
          <cell r="A7847">
            <v>260000790</v>
          </cell>
          <cell r="B7847" t="str">
            <v>0</v>
          </cell>
          <cell r="C7847" t="str">
            <v>CIP1</v>
          </cell>
          <cell r="D7847" t="str">
            <v>M015</v>
          </cell>
          <cell r="E7847">
            <v>44377</v>
          </cell>
          <cell r="F7847" t="str">
            <v>Bottle Iron Pen 520</v>
          </cell>
          <cell r="G7847">
            <v>5849.97</v>
          </cell>
          <cell r="H7847">
            <v>-170.63</v>
          </cell>
          <cell r="I7847">
            <v>5679.34</v>
          </cell>
        </row>
        <row r="7848">
          <cell r="A7848">
            <v>260000791</v>
          </cell>
          <cell r="B7848" t="str">
            <v>0</v>
          </cell>
          <cell r="C7848" t="str">
            <v>CIP1</v>
          </cell>
          <cell r="D7848" t="str">
            <v>M015</v>
          </cell>
          <cell r="E7848">
            <v>44377</v>
          </cell>
          <cell r="F7848" t="str">
            <v>Bottle Iron Pen 520</v>
          </cell>
          <cell r="G7848">
            <v>5849.97</v>
          </cell>
          <cell r="H7848">
            <v>-170.63</v>
          </cell>
          <cell r="I7848">
            <v>5679.34</v>
          </cell>
        </row>
        <row r="7849">
          <cell r="A7849">
            <v>260000792</v>
          </cell>
          <cell r="B7849" t="str">
            <v>0</v>
          </cell>
          <cell r="C7849" t="str">
            <v>CIP1</v>
          </cell>
          <cell r="D7849" t="str">
            <v>M015</v>
          </cell>
          <cell r="E7849">
            <v>44377</v>
          </cell>
          <cell r="F7849" t="str">
            <v>Bottle Iron Pen 520</v>
          </cell>
          <cell r="G7849">
            <v>5849.97</v>
          </cell>
          <cell r="H7849">
            <v>-170.63</v>
          </cell>
          <cell r="I7849">
            <v>5679.34</v>
          </cell>
        </row>
        <row r="7850">
          <cell r="A7850">
            <v>260000793</v>
          </cell>
          <cell r="B7850" t="str">
            <v>0</v>
          </cell>
          <cell r="C7850" t="str">
            <v>CIP1</v>
          </cell>
          <cell r="D7850" t="str">
            <v>M015</v>
          </cell>
          <cell r="E7850">
            <v>44377</v>
          </cell>
          <cell r="F7850" t="str">
            <v>Bottle Iron Pen 520</v>
          </cell>
          <cell r="G7850">
            <v>5849.97</v>
          </cell>
          <cell r="H7850">
            <v>-170.63</v>
          </cell>
          <cell r="I7850">
            <v>5679.34</v>
          </cell>
        </row>
        <row r="7851">
          <cell r="A7851">
            <v>260000794</v>
          </cell>
          <cell r="B7851" t="str">
            <v>0</v>
          </cell>
          <cell r="C7851" t="str">
            <v>CIP1</v>
          </cell>
          <cell r="D7851" t="str">
            <v>M015</v>
          </cell>
          <cell r="E7851">
            <v>44377</v>
          </cell>
          <cell r="F7851" t="str">
            <v>Bottle Iron Pen 520</v>
          </cell>
          <cell r="G7851">
            <v>5849.97</v>
          </cell>
          <cell r="H7851">
            <v>-170.63</v>
          </cell>
          <cell r="I7851">
            <v>5679.34</v>
          </cell>
        </row>
        <row r="7852">
          <cell r="A7852">
            <v>260000795</v>
          </cell>
          <cell r="B7852" t="str">
            <v>0</v>
          </cell>
          <cell r="C7852" t="str">
            <v>CIP1</v>
          </cell>
          <cell r="D7852" t="str">
            <v>M015</v>
          </cell>
          <cell r="E7852">
            <v>44377</v>
          </cell>
          <cell r="F7852" t="str">
            <v>Bottle Iron Pen 520</v>
          </cell>
          <cell r="G7852">
            <v>5849.97</v>
          </cell>
          <cell r="H7852">
            <v>-170.63</v>
          </cell>
          <cell r="I7852">
            <v>5679.34</v>
          </cell>
        </row>
        <row r="7853">
          <cell r="A7853">
            <v>260000796</v>
          </cell>
          <cell r="B7853" t="str">
            <v>0</v>
          </cell>
          <cell r="C7853" t="str">
            <v>CIP1</v>
          </cell>
          <cell r="D7853" t="str">
            <v>M015</v>
          </cell>
          <cell r="E7853">
            <v>44377</v>
          </cell>
          <cell r="F7853" t="str">
            <v>Bottle Iron Pen 520</v>
          </cell>
          <cell r="G7853">
            <v>5849.97</v>
          </cell>
          <cell r="H7853">
            <v>-170.63</v>
          </cell>
          <cell r="I7853">
            <v>5679.34</v>
          </cell>
        </row>
        <row r="7854">
          <cell r="A7854">
            <v>260000797</v>
          </cell>
          <cell r="B7854" t="str">
            <v>0</v>
          </cell>
          <cell r="C7854" t="str">
            <v>CIP1</v>
          </cell>
          <cell r="D7854" t="str">
            <v>M015</v>
          </cell>
          <cell r="E7854">
            <v>44377</v>
          </cell>
          <cell r="F7854" t="str">
            <v>Bottle Iron Pen 520</v>
          </cell>
          <cell r="G7854">
            <v>5849.97</v>
          </cell>
          <cell r="H7854">
            <v>-170.63</v>
          </cell>
          <cell r="I7854">
            <v>5679.34</v>
          </cell>
        </row>
        <row r="7855">
          <cell r="A7855">
            <v>260000798</v>
          </cell>
          <cell r="B7855" t="str">
            <v>0</v>
          </cell>
          <cell r="C7855" t="str">
            <v>CIP1</v>
          </cell>
          <cell r="D7855" t="str">
            <v>M015</v>
          </cell>
          <cell r="E7855">
            <v>44377</v>
          </cell>
          <cell r="F7855" t="str">
            <v>Bottle Iron Pen 520</v>
          </cell>
          <cell r="G7855">
            <v>5849.97</v>
          </cell>
          <cell r="H7855">
            <v>-170.63</v>
          </cell>
          <cell r="I7855">
            <v>5679.34</v>
          </cell>
        </row>
        <row r="7856">
          <cell r="A7856">
            <v>260000799</v>
          </cell>
          <cell r="B7856" t="str">
            <v>0</v>
          </cell>
          <cell r="C7856" t="str">
            <v>CIP1</v>
          </cell>
          <cell r="D7856" t="str">
            <v>M015</v>
          </cell>
          <cell r="E7856">
            <v>44377</v>
          </cell>
          <cell r="F7856" t="str">
            <v>Bottle Iron Pen 520</v>
          </cell>
          <cell r="G7856">
            <v>5849.97</v>
          </cell>
          <cell r="H7856">
            <v>-170.63</v>
          </cell>
          <cell r="I7856">
            <v>5679.34</v>
          </cell>
        </row>
        <row r="7857">
          <cell r="A7857">
            <v>260000800</v>
          </cell>
          <cell r="B7857" t="str">
            <v>0</v>
          </cell>
          <cell r="C7857" t="str">
            <v>CIP1</v>
          </cell>
          <cell r="D7857" t="str">
            <v>M015</v>
          </cell>
          <cell r="E7857">
            <v>44377</v>
          </cell>
          <cell r="F7857" t="str">
            <v>Bottle Iron Pen 520</v>
          </cell>
          <cell r="G7857">
            <v>5849.97</v>
          </cell>
          <cell r="H7857">
            <v>-170.63</v>
          </cell>
          <cell r="I7857">
            <v>5679.34</v>
          </cell>
        </row>
        <row r="7858">
          <cell r="A7858">
            <v>260000801</v>
          </cell>
          <cell r="B7858" t="str">
            <v>0</v>
          </cell>
          <cell r="C7858" t="str">
            <v>CIP1</v>
          </cell>
          <cell r="D7858" t="str">
            <v>M015</v>
          </cell>
          <cell r="E7858">
            <v>44377</v>
          </cell>
          <cell r="F7858" t="str">
            <v>Bottle Iron Pen 520</v>
          </cell>
          <cell r="G7858">
            <v>5849.97</v>
          </cell>
          <cell r="H7858">
            <v>-170.63</v>
          </cell>
          <cell r="I7858">
            <v>5679.34</v>
          </cell>
        </row>
        <row r="7859">
          <cell r="A7859">
            <v>260000802</v>
          </cell>
          <cell r="B7859" t="str">
            <v>0</v>
          </cell>
          <cell r="C7859" t="str">
            <v>CIP1</v>
          </cell>
          <cell r="D7859" t="str">
            <v>M015</v>
          </cell>
          <cell r="E7859">
            <v>44377</v>
          </cell>
          <cell r="F7859" t="str">
            <v>Bottle Iron Pen 520</v>
          </cell>
          <cell r="G7859">
            <v>5849.97</v>
          </cell>
          <cell r="H7859">
            <v>-170.63</v>
          </cell>
          <cell r="I7859">
            <v>5679.34</v>
          </cell>
        </row>
        <row r="7860">
          <cell r="A7860">
            <v>260000803</v>
          </cell>
          <cell r="B7860" t="str">
            <v>0</v>
          </cell>
          <cell r="C7860" t="str">
            <v>CIP1</v>
          </cell>
          <cell r="D7860" t="str">
            <v>M015</v>
          </cell>
          <cell r="E7860">
            <v>44377</v>
          </cell>
          <cell r="F7860" t="str">
            <v>Bottle Iron Pen 520</v>
          </cell>
          <cell r="G7860">
            <v>5849.97</v>
          </cell>
          <cell r="H7860">
            <v>-170.63</v>
          </cell>
          <cell r="I7860">
            <v>5679.34</v>
          </cell>
        </row>
        <row r="7861">
          <cell r="A7861">
            <v>260000804</v>
          </cell>
          <cell r="B7861" t="str">
            <v>0</v>
          </cell>
          <cell r="C7861" t="str">
            <v>CIP1</v>
          </cell>
          <cell r="D7861" t="str">
            <v>M015</v>
          </cell>
          <cell r="E7861">
            <v>44377</v>
          </cell>
          <cell r="F7861" t="str">
            <v>Bottle Iron Pen 520</v>
          </cell>
          <cell r="G7861">
            <v>5849.97</v>
          </cell>
          <cell r="H7861">
            <v>-170.63</v>
          </cell>
          <cell r="I7861">
            <v>5679.34</v>
          </cell>
        </row>
        <row r="7862">
          <cell r="A7862">
            <v>260000805</v>
          </cell>
          <cell r="B7862" t="str">
            <v>0</v>
          </cell>
          <cell r="C7862" t="str">
            <v>CIP1</v>
          </cell>
          <cell r="D7862" t="str">
            <v>M015</v>
          </cell>
          <cell r="E7862">
            <v>44377</v>
          </cell>
          <cell r="F7862" t="str">
            <v>Bottle Iron Pen 520</v>
          </cell>
          <cell r="G7862">
            <v>5849.97</v>
          </cell>
          <cell r="H7862">
            <v>-170.63</v>
          </cell>
          <cell r="I7862">
            <v>5679.34</v>
          </cell>
        </row>
        <row r="7863">
          <cell r="A7863">
            <v>260000806</v>
          </cell>
          <cell r="B7863" t="str">
            <v>0</v>
          </cell>
          <cell r="C7863" t="str">
            <v>CIP1</v>
          </cell>
          <cell r="D7863" t="str">
            <v>M015</v>
          </cell>
          <cell r="E7863">
            <v>44377</v>
          </cell>
          <cell r="F7863" t="str">
            <v>Bottle Iron Pen 520</v>
          </cell>
          <cell r="G7863">
            <v>5849.97</v>
          </cell>
          <cell r="H7863">
            <v>-170.63</v>
          </cell>
          <cell r="I7863">
            <v>5679.34</v>
          </cell>
        </row>
        <row r="7864">
          <cell r="A7864">
            <v>260000807</v>
          </cell>
          <cell r="B7864" t="str">
            <v>0</v>
          </cell>
          <cell r="C7864" t="str">
            <v>CIP1</v>
          </cell>
          <cell r="D7864" t="str">
            <v>M015</v>
          </cell>
          <cell r="E7864">
            <v>44377</v>
          </cell>
          <cell r="F7864" t="str">
            <v>Bottle Iron Pen 520</v>
          </cell>
          <cell r="G7864">
            <v>5849.97</v>
          </cell>
          <cell r="H7864">
            <v>-170.63</v>
          </cell>
          <cell r="I7864">
            <v>5679.34</v>
          </cell>
        </row>
        <row r="7865">
          <cell r="A7865">
            <v>260000808</v>
          </cell>
          <cell r="B7865" t="str">
            <v>0</v>
          </cell>
          <cell r="C7865" t="str">
            <v>CIP1</v>
          </cell>
          <cell r="D7865" t="str">
            <v>M015</v>
          </cell>
          <cell r="E7865">
            <v>44377</v>
          </cell>
          <cell r="F7865" t="str">
            <v>Bottle Iron Pen 520</v>
          </cell>
          <cell r="G7865">
            <v>5849.97</v>
          </cell>
          <cell r="H7865">
            <v>-170.63</v>
          </cell>
          <cell r="I7865">
            <v>5679.34</v>
          </cell>
        </row>
        <row r="7866">
          <cell r="A7866">
            <v>260000809</v>
          </cell>
          <cell r="B7866" t="str">
            <v>0</v>
          </cell>
          <cell r="C7866" t="str">
            <v>CIP1</v>
          </cell>
          <cell r="D7866" t="str">
            <v>M015</v>
          </cell>
          <cell r="E7866">
            <v>44377</v>
          </cell>
          <cell r="F7866" t="str">
            <v>Bottle Iron Pen 520</v>
          </cell>
          <cell r="G7866">
            <v>5849.97</v>
          </cell>
          <cell r="H7866">
            <v>-170.63</v>
          </cell>
          <cell r="I7866">
            <v>5679.34</v>
          </cell>
        </row>
        <row r="7867">
          <cell r="A7867">
            <v>260000810</v>
          </cell>
          <cell r="B7867" t="str">
            <v>0</v>
          </cell>
          <cell r="C7867" t="str">
            <v>CIP1</v>
          </cell>
          <cell r="D7867" t="str">
            <v>M015</v>
          </cell>
          <cell r="E7867">
            <v>44377</v>
          </cell>
          <cell r="F7867" t="str">
            <v>Bottle Iron Pen 520</v>
          </cell>
          <cell r="G7867">
            <v>5849.97</v>
          </cell>
          <cell r="H7867">
            <v>-170.63</v>
          </cell>
          <cell r="I7867">
            <v>5679.34</v>
          </cell>
        </row>
        <row r="7868">
          <cell r="A7868">
            <v>260000811</v>
          </cell>
          <cell r="B7868" t="str">
            <v>0</v>
          </cell>
          <cell r="C7868" t="str">
            <v>CIP1</v>
          </cell>
          <cell r="D7868" t="str">
            <v>M015</v>
          </cell>
          <cell r="E7868">
            <v>44377</v>
          </cell>
          <cell r="F7868" t="str">
            <v>Bottle Iron Pen 520</v>
          </cell>
          <cell r="G7868">
            <v>5849.97</v>
          </cell>
          <cell r="H7868">
            <v>-170.63</v>
          </cell>
          <cell r="I7868">
            <v>5679.34</v>
          </cell>
        </row>
        <row r="7869">
          <cell r="A7869">
            <v>260000812</v>
          </cell>
          <cell r="B7869" t="str">
            <v>0</v>
          </cell>
          <cell r="C7869" t="str">
            <v>CIP1</v>
          </cell>
          <cell r="D7869" t="str">
            <v>M015</v>
          </cell>
          <cell r="E7869">
            <v>44377</v>
          </cell>
          <cell r="F7869" t="str">
            <v>Bottle Iron Pen 520</v>
          </cell>
          <cell r="G7869">
            <v>5849.97</v>
          </cell>
          <cell r="H7869">
            <v>-170.63</v>
          </cell>
          <cell r="I7869">
            <v>5679.34</v>
          </cell>
        </row>
        <row r="7870">
          <cell r="A7870">
            <v>260000813</v>
          </cell>
          <cell r="B7870" t="str">
            <v>0</v>
          </cell>
          <cell r="C7870" t="str">
            <v>CIP1</v>
          </cell>
          <cell r="D7870" t="str">
            <v>M015</v>
          </cell>
          <cell r="E7870">
            <v>44377</v>
          </cell>
          <cell r="F7870" t="str">
            <v>Bottle Iron Pen 520</v>
          </cell>
          <cell r="G7870">
            <v>5849.97</v>
          </cell>
          <cell r="H7870">
            <v>-170.63</v>
          </cell>
          <cell r="I7870">
            <v>5679.34</v>
          </cell>
        </row>
        <row r="7871">
          <cell r="A7871">
            <v>260000814</v>
          </cell>
          <cell r="B7871" t="str">
            <v>0</v>
          </cell>
          <cell r="C7871" t="str">
            <v>CIP1</v>
          </cell>
          <cell r="D7871" t="str">
            <v>M015</v>
          </cell>
          <cell r="E7871">
            <v>44377</v>
          </cell>
          <cell r="F7871" t="str">
            <v>Bottle Iron Pen 520</v>
          </cell>
          <cell r="G7871">
            <v>5849.97</v>
          </cell>
          <cell r="H7871">
            <v>-170.63</v>
          </cell>
          <cell r="I7871">
            <v>5679.34</v>
          </cell>
        </row>
        <row r="7872">
          <cell r="A7872">
            <v>260000815</v>
          </cell>
          <cell r="B7872" t="str">
            <v>0</v>
          </cell>
          <cell r="C7872" t="str">
            <v>CIP1</v>
          </cell>
          <cell r="D7872" t="str">
            <v>M015</v>
          </cell>
          <cell r="E7872">
            <v>44377</v>
          </cell>
          <cell r="F7872" t="str">
            <v>Bottle Iron Pen 520</v>
          </cell>
          <cell r="G7872">
            <v>5849.97</v>
          </cell>
          <cell r="H7872">
            <v>-170.63</v>
          </cell>
          <cell r="I7872">
            <v>5679.34</v>
          </cell>
        </row>
        <row r="7873">
          <cell r="A7873">
            <v>260000816</v>
          </cell>
          <cell r="B7873" t="str">
            <v>0</v>
          </cell>
          <cell r="C7873" t="str">
            <v>CIP1</v>
          </cell>
          <cell r="D7873" t="str">
            <v>M015</v>
          </cell>
          <cell r="E7873">
            <v>44377</v>
          </cell>
          <cell r="F7873" t="str">
            <v>Bottle Iron Pen 520</v>
          </cell>
          <cell r="G7873">
            <v>5849.97</v>
          </cell>
          <cell r="H7873">
            <v>-170.63</v>
          </cell>
          <cell r="I7873">
            <v>5679.34</v>
          </cell>
        </row>
        <row r="7874">
          <cell r="A7874">
            <v>260000817</v>
          </cell>
          <cell r="B7874" t="str">
            <v>0</v>
          </cell>
          <cell r="C7874" t="str">
            <v>CIP1</v>
          </cell>
          <cell r="D7874" t="str">
            <v>M015</v>
          </cell>
          <cell r="E7874">
            <v>44377</v>
          </cell>
          <cell r="F7874" t="str">
            <v>Bottle Iron Pen 520</v>
          </cell>
          <cell r="G7874">
            <v>5849.97</v>
          </cell>
          <cell r="H7874">
            <v>-170.63</v>
          </cell>
          <cell r="I7874">
            <v>5679.34</v>
          </cell>
        </row>
        <row r="7875">
          <cell r="A7875">
            <v>260000818</v>
          </cell>
          <cell r="B7875" t="str">
            <v>0</v>
          </cell>
          <cell r="C7875" t="str">
            <v>CIP1</v>
          </cell>
          <cell r="D7875" t="str">
            <v>M015</v>
          </cell>
          <cell r="E7875">
            <v>44377</v>
          </cell>
          <cell r="F7875" t="str">
            <v>Bottle Iron Pen 520</v>
          </cell>
          <cell r="G7875">
            <v>5849.97</v>
          </cell>
          <cell r="H7875">
            <v>-170.63</v>
          </cell>
          <cell r="I7875">
            <v>5679.34</v>
          </cell>
        </row>
        <row r="7876">
          <cell r="A7876">
            <v>260000819</v>
          </cell>
          <cell r="B7876" t="str">
            <v>0</v>
          </cell>
          <cell r="C7876" t="str">
            <v>CIP1</v>
          </cell>
          <cell r="D7876" t="str">
            <v>M015</v>
          </cell>
          <cell r="E7876">
            <v>44377</v>
          </cell>
          <cell r="F7876" t="str">
            <v>Bottle Iron Pen 520</v>
          </cell>
          <cell r="G7876">
            <v>5849.97</v>
          </cell>
          <cell r="H7876">
            <v>-170.63</v>
          </cell>
          <cell r="I7876">
            <v>5679.34</v>
          </cell>
        </row>
        <row r="7877">
          <cell r="A7877">
            <v>260000820</v>
          </cell>
          <cell r="B7877" t="str">
            <v>0</v>
          </cell>
          <cell r="C7877" t="str">
            <v>CIP1</v>
          </cell>
          <cell r="D7877" t="str">
            <v>M015</v>
          </cell>
          <cell r="E7877">
            <v>44377</v>
          </cell>
          <cell r="F7877" t="str">
            <v>Bottle Iron Pen 520</v>
          </cell>
          <cell r="G7877">
            <v>5849.97</v>
          </cell>
          <cell r="H7877">
            <v>-170.63</v>
          </cell>
          <cell r="I7877">
            <v>5679.34</v>
          </cell>
        </row>
        <row r="7878">
          <cell r="A7878">
            <v>260000821</v>
          </cell>
          <cell r="B7878" t="str">
            <v>0</v>
          </cell>
          <cell r="C7878" t="str">
            <v>CIP1</v>
          </cell>
          <cell r="D7878" t="str">
            <v>M015</v>
          </cell>
          <cell r="E7878">
            <v>44377</v>
          </cell>
          <cell r="F7878" t="str">
            <v>Bottle Iron Pen 520</v>
          </cell>
          <cell r="G7878">
            <v>5849.97</v>
          </cell>
          <cell r="H7878">
            <v>-170.63</v>
          </cell>
          <cell r="I7878">
            <v>5679.34</v>
          </cell>
        </row>
        <row r="7879">
          <cell r="A7879">
            <v>260000822</v>
          </cell>
          <cell r="B7879" t="str">
            <v>0</v>
          </cell>
          <cell r="C7879" t="str">
            <v>CIP1</v>
          </cell>
          <cell r="D7879" t="str">
            <v>M015</v>
          </cell>
          <cell r="E7879">
            <v>44377</v>
          </cell>
          <cell r="F7879" t="str">
            <v>Bottle Iron Pen 520</v>
          </cell>
          <cell r="G7879">
            <v>5849.97</v>
          </cell>
          <cell r="H7879">
            <v>-170.63</v>
          </cell>
          <cell r="I7879">
            <v>5679.34</v>
          </cell>
        </row>
        <row r="7880">
          <cell r="A7880">
            <v>260000823</v>
          </cell>
          <cell r="B7880" t="str">
            <v>0</v>
          </cell>
          <cell r="C7880" t="str">
            <v>CIP1</v>
          </cell>
          <cell r="D7880" t="str">
            <v>M015</v>
          </cell>
          <cell r="E7880">
            <v>44377</v>
          </cell>
          <cell r="F7880" t="str">
            <v>Bottle Iron Pen 520</v>
          </cell>
          <cell r="G7880">
            <v>5849.97</v>
          </cell>
          <cell r="H7880">
            <v>-170.63</v>
          </cell>
          <cell r="I7880">
            <v>5679.34</v>
          </cell>
        </row>
        <row r="7881">
          <cell r="A7881">
            <v>260000824</v>
          </cell>
          <cell r="B7881" t="str">
            <v>0</v>
          </cell>
          <cell r="C7881" t="str">
            <v>CIP1</v>
          </cell>
          <cell r="D7881" t="str">
            <v>M015</v>
          </cell>
          <cell r="E7881">
            <v>44377</v>
          </cell>
          <cell r="F7881" t="str">
            <v>Bottle Iron Pen 520</v>
          </cell>
          <cell r="G7881">
            <v>5849.97</v>
          </cell>
          <cell r="H7881">
            <v>-170.63</v>
          </cell>
          <cell r="I7881">
            <v>5679.34</v>
          </cell>
        </row>
        <row r="7882">
          <cell r="A7882">
            <v>260000825</v>
          </cell>
          <cell r="B7882" t="str">
            <v>0</v>
          </cell>
          <cell r="C7882" t="str">
            <v>CIP1</v>
          </cell>
          <cell r="D7882" t="str">
            <v>M015</v>
          </cell>
          <cell r="E7882">
            <v>44377</v>
          </cell>
          <cell r="F7882" t="str">
            <v>Bottle Iron Pen 520</v>
          </cell>
          <cell r="G7882">
            <v>5849.97</v>
          </cell>
          <cell r="H7882">
            <v>-170.63</v>
          </cell>
          <cell r="I7882">
            <v>5679.34</v>
          </cell>
        </row>
        <row r="7883">
          <cell r="A7883">
            <v>260000826</v>
          </cell>
          <cell r="B7883" t="str">
            <v>0</v>
          </cell>
          <cell r="C7883" t="str">
            <v>CIP1</v>
          </cell>
          <cell r="D7883" t="str">
            <v>M015</v>
          </cell>
          <cell r="E7883">
            <v>44377</v>
          </cell>
          <cell r="F7883" t="str">
            <v>Bottle Iron Pen 520</v>
          </cell>
          <cell r="G7883">
            <v>5849.97</v>
          </cell>
          <cell r="H7883">
            <v>-170.63</v>
          </cell>
          <cell r="I7883">
            <v>5679.34</v>
          </cell>
        </row>
        <row r="7884">
          <cell r="A7884">
            <v>260000827</v>
          </cell>
          <cell r="B7884" t="str">
            <v>0</v>
          </cell>
          <cell r="C7884" t="str">
            <v>CIP1</v>
          </cell>
          <cell r="D7884" t="str">
            <v>M015</v>
          </cell>
          <cell r="E7884">
            <v>44377</v>
          </cell>
          <cell r="F7884" t="str">
            <v>Bottle Iron Pen 520</v>
          </cell>
          <cell r="G7884">
            <v>5849.97</v>
          </cell>
          <cell r="H7884">
            <v>-170.63</v>
          </cell>
          <cell r="I7884">
            <v>5679.34</v>
          </cell>
        </row>
        <row r="7885">
          <cell r="A7885">
            <v>260000828</v>
          </cell>
          <cell r="B7885" t="str">
            <v>0</v>
          </cell>
          <cell r="C7885" t="str">
            <v>CIP1</v>
          </cell>
          <cell r="D7885" t="str">
            <v>M015</v>
          </cell>
          <cell r="E7885">
            <v>44377</v>
          </cell>
          <cell r="F7885" t="str">
            <v>Bottle Iron Pen 520</v>
          </cell>
          <cell r="G7885">
            <v>5849.97</v>
          </cell>
          <cell r="H7885">
            <v>-170.63</v>
          </cell>
          <cell r="I7885">
            <v>5679.34</v>
          </cell>
        </row>
        <row r="7886">
          <cell r="A7886">
            <v>260000829</v>
          </cell>
          <cell r="B7886" t="str">
            <v>0</v>
          </cell>
          <cell r="C7886" t="str">
            <v>CIP1</v>
          </cell>
          <cell r="D7886" t="str">
            <v>M015</v>
          </cell>
          <cell r="E7886">
            <v>44377</v>
          </cell>
          <cell r="F7886" t="str">
            <v>Bottle Iron Pen 520</v>
          </cell>
          <cell r="G7886">
            <v>5849.97</v>
          </cell>
          <cell r="H7886">
            <v>-170.63</v>
          </cell>
          <cell r="I7886">
            <v>5679.34</v>
          </cell>
        </row>
        <row r="7887">
          <cell r="A7887">
            <v>260000830</v>
          </cell>
          <cell r="B7887" t="str">
            <v>0</v>
          </cell>
          <cell r="C7887" t="str">
            <v>CIP1</v>
          </cell>
          <cell r="D7887" t="str">
            <v>M015</v>
          </cell>
          <cell r="E7887">
            <v>44377</v>
          </cell>
          <cell r="F7887" t="str">
            <v>Bottle Iron Pen 520</v>
          </cell>
          <cell r="G7887">
            <v>5849.97</v>
          </cell>
          <cell r="H7887">
            <v>-170.63</v>
          </cell>
          <cell r="I7887">
            <v>5679.34</v>
          </cell>
        </row>
        <row r="7888">
          <cell r="A7888">
            <v>260000831</v>
          </cell>
          <cell r="B7888" t="str">
            <v>0</v>
          </cell>
          <cell r="C7888" t="str">
            <v>CIP1</v>
          </cell>
          <cell r="D7888" t="str">
            <v>M015</v>
          </cell>
          <cell r="E7888">
            <v>44377</v>
          </cell>
          <cell r="F7888" t="str">
            <v>Bottle Iron Pen 520</v>
          </cell>
          <cell r="G7888">
            <v>5849.97</v>
          </cell>
          <cell r="H7888">
            <v>-170.63</v>
          </cell>
          <cell r="I7888">
            <v>5679.34</v>
          </cell>
        </row>
        <row r="7889">
          <cell r="A7889">
            <v>260000832</v>
          </cell>
          <cell r="B7889" t="str">
            <v>0</v>
          </cell>
          <cell r="C7889" t="str">
            <v>CIP1</v>
          </cell>
          <cell r="D7889" t="str">
            <v>M015</v>
          </cell>
          <cell r="E7889">
            <v>44377</v>
          </cell>
          <cell r="F7889" t="str">
            <v>Bottle Iron Pen 520</v>
          </cell>
          <cell r="G7889">
            <v>5849.97</v>
          </cell>
          <cell r="H7889">
            <v>-170.63</v>
          </cell>
          <cell r="I7889">
            <v>5679.34</v>
          </cell>
        </row>
        <row r="7890">
          <cell r="A7890">
            <v>260000833</v>
          </cell>
          <cell r="B7890" t="str">
            <v>0</v>
          </cell>
          <cell r="C7890" t="str">
            <v>CIP1</v>
          </cell>
          <cell r="D7890" t="str">
            <v>M015</v>
          </cell>
          <cell r="E7890">
            <v>44377</v>
          </cell>
          <cell r="F7890" t="str">
            <v>Bottle Iron Pen 520</v>
          </cell>
          <cell r="G7890">
            <v>5849.97</v>
          </cell>
          <cell r="H7890">
            <v>-170.63</v>
          </cell>
          <cell r="I7890">
            <v>5679.34</v>
          </cell>
        </row>
        <row r="7891">
          <cell r="A7891">
            <v>260000834</v>
          </cell>
          <cell r="B7891" t="str">
            <v>0</v>
          </cell>
          <cell r="C7891" t="str">
            <v>CIP1</v>
          </cell>
          <cell r="D7891" t="str">
            <v>M015</v>
          </cell>
          <cell r="E7891">
            <v>44377</v>
          </cell>
          <cell r="F7891" t="str">
            <v>Bottle Iron Pen 520</v>
          </cell>
          <cell r="G7891">
            <v>5849.97</v>
          </cell>
          <cell r="H7891">
            <v>-170.63</v>
          </cell>
          <cell r="I7891">
            <v>5679.34</v>
          </cell>
        </row>
        <row r="7892">
          <cell r="A7892">
            <v>260000835</v>
          </cell>
          <cell r="B7892" t="str">
            <v>0</v>
          </cell>
          <cell r="C7892" t="str">
            <v>CIP1</v>
          </cell>
          <cell r="D7892" t="str">
            <v>M015</v>
          </cell>
          <cell r="E7892">
            <v>44377</v>
          </cell>
          <cell r="F7892" t="str">
            <v>Bottle Iron Pen 520</v>
          </cell>
          <cell r="G7892">
            <v>5849.97</v>
          </cell>
          <cell r="H7892">
            <v>-170.63</v>
          </cell>
          <cell r="I7892">
            <v>5679.34</v>
          </cell>
        </row>
        <row r="7893">
          <cell r="A7893">
            <v>260000836</v>
          </cell>
          <cell r="B7893" t="str">
            <v>0</v>
          </cell>
          <cell r="C7893" t="str">
            <v>CIP1</v>
          </cell>
          <cell r="D7893" t="str">
            <v>M015</v>
          </cell>
          <cell r="E7893">
            <v>44377</v>
          </cell>
          <cell r="F7893" t="str">
            <v>Bottle Iron Pen 520</v>
          </cell>
          <cell r="G7893">
            <v>5849.97</v>
          </cell>
          <cell r="H7893">
            <v>-170.63</v>
          </cell>
          <cell r="I7893">
            <v>5679.34</v>
          </cell>
        </row>
        <row r="7894">
          <cell r="A7894">
            <v>260000837</v>
          </cell>
          <cell r="B7894" t="str">
            <v>0</v>
          </cell>
          <cell r="C7894" t="str">
            <v>CIP1</v>
          </cell>
          <cell r="D7894" t="str">
            <v>M015</v>
          </cell>
          <cell r="E7894">
            <v>44377</v>
          </cell>
          <cell r="F7894" t="str">
            <v>Bottle Iron Pen 520</v>
          </cell>
          <cell r="G7894">
            <v>5849.97</v>
          </cell>
          <cell r="H7894">
            <v>-170.63</v>
          </cell>
          <cell r="I7894">
            <v>5679.34</v>
          </cell>
        </row>
        <row r="7895">
          <cell r="A7895">
            <v>260000838</v>
          </cell>
          <cell r="B7895" t="str">
            <v>0</v>
          </cell>
          <cell r="C7895" t="str">
            <v>CIP1</v>
          </cell>
          <cell r="D7895" t="str">
            <v>M015</v>
          </cell>
          <cell r="E7895">
            <v>44377</v>
          </cell>
          <cell r="F7895" t="str">
            <v>Bottle Iron Pen 520</v>
          </cell>
          <cell r="G7895">
            <v>5849.97</v>
          </cell>
          <cell r="H7895">
            <v>-170.63</v>
          </cell>
          <cell r="I7895">
            <v>5679.34</v>
          </cell>
        </row>
        <row r="7896">
          <cell r="A7896">
            <v>260000839</v>
          </cell>
          <cell r="B7896" t="str">
            <v>0</v>
          </cell>
          <cell r="C7896" t="str">
            <v>CIP1</v>
          </cell>
          <cell r="D7896" t="str">
            <v>M015</v>
          </cell>
          <cell r="E7896">
            <v>44377</v>
          </cell>
          <cell r="F7896" t="str">
            <v>Bottle Iron Pen 520</v>
          </cell>
          <cell r="G7896">
            <v>5849.97</v>
          </cell>
          <cell r="H7896">
            <v>-170.63</v>
          </cell>
          <cell r="I7896">
            <v>5679.34</v>
          </cell>
        </row>
        <row r="7897">
          <cell r="A7897">
            <v>260000840</v>
          </cell>
          <cell r="B7897" t="str">
            <v>0</v>
          </cell>
          <cell r="C7897" t="str">
            <v>CIP1</v>
          </cell>
          <cell r="D7897" t="str">
            <v>M015</v>
          </cell>
          <cell r="E7897">
            <v>44377</v>
          </cell>
          <cell r="F7897" t="str">
            <v>Bottle Iron Pen 520</v>
          </cell>
          <cell r="G7897">
            <v>5849.97</v>
          </cell>
          <cell r="H7897">
            <v>-170.63</v>
          </cell>
          <cell r="I7897">
            <v>5679.34</v>
          </cell>
        </row>
        <row r="7898">
          <cell r="A7898">
            <v>260000841</v>
          </cell>
          <cell r="B7898" t="str">
            <v>0</v>
          </cell>
          <cell r="C7898" t="str">
            <v>CIP1</v>
          </cell>
          <cell r="D7898" t="str">
            <v>M015</v>
          </cell>
          <cell r="E7898">
            <v>44377</v>
          </cell>
          <cell r="F7898" t="str">
            <v>Bottle Iron Pen 520</v>
          </cell>
          <cell r="G7898">
            <v>5849.97</v>
          </cell>
          <cell r="H7898">
            <v>-170.63</v>
          </cell>
          <cell r="I7898">
            <v>5679.34</v>
          </cell>
        </row>
        <row r="7899">
          <cell r="A7899">
            <v>260000842</v>
          </cell>
          <cell r="B7899" t="str">
            <v>0</v>
          </cell>
          <cell r="C7899" t="str">
            <v>CIP1</v>
          </cell>
          <cell r="D7899" t="str">
            <v>M015</v>
          </cell>
          <cell r="E7899">
            <v>44377</v>
          </cell>
          <cell r="F7899" t="str">
            <v>Bottle Iron Pen 520</v>
          </cell>
          <cell r="G7899">
            <v>5849.97</v>
          </cell>
          <cell r="H7899">
            <v>-170.63</v>
          </cell>
          <cell r="I7899">
            <v>5679.34</v>
          </cell>
        </row>
        <row r="7900">
          <cell r="A7900">
            <v>260000843</v>
          </cell>
          <cell r="B7900" t="str">
            <v>0</v>
          </cell>
          <cell r="C7900" t="str">
            <v>CIP1</v>
          </cell>
          <cell r="D7900" t="str">
            <v>M015</v>
          </cell>
          <cell r="E7900">
            <v>44377</v>
          </cell>
          <cell r="F7900" t="str">
            <v>Bottle Iron Pen 520</v>
          </cell>
          <cell r="G7900">
            <v>5849.97</v>
          </cell>
          <cell r="H7900">
            <v>-170.63</v>
          </cell>
          <cell r="I7900">
            <v>5679.34</v>
          </cell>
        </row>
        <row r="7901">
          <cell r="A7901">
            <v>260000844</v>
          </cell>
          <cell r="B7901" t="str">
            <v>0</v>
          </cell>
          <cell r="C7901" t="str">
            <v>CIP1</v>
          </cell>
          <cell r="D7901" t="str">
            <v>M015</v>
          </cell>
          <cell r="E7901">
            <v>44377</v>
          </cell>
          <cell r="F7901" t="str">
            <v>Bottle Iron Pen 520</v>
          </cell>
          <cell r="G7901">
            <v>5849.97</v>
          </cell>
          <cell r="H7901">
            <v>-170.63</v>
          </cell>
          <cell r="I7901">
            <v>5679.34</v>
          </cell>
        </row>
        <row r="7902">
          <cell r="A7902">
            <v>260000845</v>
          </cell>
          <cell r="B7902" t="str">
            <v>0</v>
          </cell>
          <cell r="C7902" t="str">
            <v>CIP1</v>
          </cell>
          <cell r="D7902" t="str">
            <v>M015</v>
          </cell>
          <cell r="E7902">
            <v>44377</v>
          </cell>
          <cell r="F7902" t="str">
            <v>Bottle Iron Pen 520</v>
          </cell>
          <cell r="G7902">
            <v>5849.97</v>
          </cell>
          <cell r="H7902">
            <v>-170.63</v>
          </cell>
          <cell r="I7902">
            <v>5679.34</v>
          </cell>
        </row>
        <row r="7903">
          <cell r="A7903">
            <v>260000846</v>
          </cell>
          <cell r="B7903" t="str">
            <v>0</v>
          </cell>
          <cell r="C7903" t="str">
            <v>CIP1</v>
          </cell>
          <cell r="D7903" t="str">
            <v>M015</v>
          </cell>
          <cell r="E7903">
            <v>44377</v>
          </cell>
          <cell r="F7903" t="str">
            <v>Bottle Iron Pen 520</v>
          </cell>
          <cell r="G7903">
            <v>5849.97</v>
          </cell>
          <cell r="H7903">
            <v>-170.63</v>
          </cell>
          <cell r="I7903">
            <v>5679.34</v>
          </cell>
        </row>
        <row r="7904">
          <cell r="A7904">
            <v>260000847</v>
          </cell>
          <cell r="B7904" t="str">
            <v>0</v>
          </cell>
          <cell r="C7904" t="str">
            <v>CIP1</v>
          </cell>
          <cell r="D7904" t="str">
            <v>M015</v>
          </cell>
          <cell r="E7904">
            <v>44377</v>
          </cell>
          <cell r="F7904" t="str">
            <v>Bottle Iron Pen 520</v>
          </cell>
          <cell r="G7904">
            <v>5849.97</v>
          </cell>
          <cell r="H7904">
            <v>-170.63</v>
          </cell>
          <cell r="I7904">
            <v>5679.34</v>
          </cell>
        </row>
        <row r="7905">
          <cell r="A7905">
            <v>260000848</v>
          </cell>
          <cell r="B7905" t="str">
            <v>0</v>
          </cell>
          <cell r="C7905" t="str">
            <v>CIP1</v>
          </cell>
          <cell r="D7905" t="str">
            <v>M015</v>
          </cell>
          <cell r="E7905">
            <v>44377</v>
          </cell>
          <cell r="F7905" t="str">
            <v>Bottle Iron Pen 520</v>
          </cell>
          <cell r="G7905">
            <v>5849.97</v>
          </cell>
          <cell r="H7905">
            <v>-170.63</v>
          </cell>
          <cell r="I7905">
            <v>5679.34</v>
          </cell>
        </row>
        <row r="7906">
          <cell r="A7906">
            <v>260000849</v>
          </cell>
          <cell r="B7906" t="str">
            <v>0</v>
          </cell>
          <cell r="C7906" t="str">
            <v>CIP1</v>
          </cell>
          <cell r="D7906" t="str">
            <v>M015</v>
          </cell>
          <cell r="E7906">
            <v>44377</v>
          </cell>
          <cell r="F7906" t="str">
            <v>Bottle Iron Pen 520</v>
          </cell>
          <cell r="G7906">
            <v>5849.97</v>
          </cell>
          <cell r="H7906">
            <v>-170.63</v>
          </cell>
          <cell r="I7906">
            <v>5679.34</v>
          </cell>
        </row>
        <row r="7907">
          <cell r="A7907">
            <v>260000850</v>
          </cell>
          <cell r="B7907" t="str">
            <v>0</v>
          </cell>
          <cell r="C7907" t="str">
            <v>CIP1</v>
          </cell>
          <cell r="D7907" t="str">
            <v>M015</v>
          </cell>
          <cell r="E7907">
            <v>44377</v>
          </cell>
          <cell r="F7907" t="str">
            <v>Bottle Iron Pen 520</v>
          </cell>
          <cell r="G7907">
            <v>5849.97</v>
          </cell>
          <cell r="H7907">
            <v>-170.63</v>
          </cell>
          <cell r="I7907">
            <v>5679.34</v>
          </cell>
        </row>
        <row r="7908">
          <cell r="A7908">
            <v>260000851</v>
          </cell>
          <cell r="B7908" t="str">
            <v>0</v>
          </cell>
          <cell r="C7908" t="str">
            <v>CIP1</v>
          </cell>
          <cell r="D7908" t="str">
            <v>M015</v>
          </cell>
          <cell r="E7908">
            <v>44377</v>
          </cell>
          <cell r="F7908" t="str">
            <v>Bottle Iron Pen 520</v>
          </cell>
          <cell r="G7908">
            <v>5849.97</v>
          </cell>
          <cell r="H7908">
            <v>-170.63</v>
          </cell>
          <cell r="I7908">
            <v>5679.34</v>
          </cell>
        </row>
        <row r="7909">
          <cell r="A7909">
            <v>260000852</v>
          </cell>
          <cell r="B7909" t="str">
            <v>0</v>
          </cell>
          <cell r="C7909" t="str">
            <v>CIP1</v>
          </cell>
          <cell r="D7909" t="str">
            <v>M015</v>
          </cell>
          <cell r="E7909">
            <v>44377</v>
          </cell>
          <cell r="F7909" t="str">
            <v>Bottle Iron Pen 520</v>
          </cell>
          <cell r="G7909">
            <v>5849.97</v>
          </cell>
          <cell r="H7909">
            <v>-170.63</v>
          </cell>
          <cell r="I7909">
            <v>5679.34</v>
          </cell>
        </row>
        <row r="7910">
          <cell r="A7910">
            <v>260000853</v>
          </cell>
          <cell r="B7910" t="str">
            <v>0</v>
          </cell>
          <cell r="C7910" t="str">
            <v>CIP1</v>
          </cell>
          <cell r="D7910" t="str">
            <v>M015</v>
          </cell>
          <cell r="E7910">
            <v>44377</v>
          </cell>
          <cell r="F7910" t="str">
            <v>Bottle Iron Pen 520</v>
          </cell>
          <cell r="G7910">
            <v>5849.97</v>
          </cell>
          <cell r="H7910">
            <v>-170.63</v>
          </cell>
          <cell r="I7910">
            <v>5679.34</v>
          </cell>
        </row>
        <row r="7911">
          <cell r="A7911">
            <v>260000854</v>
          </cell>
          <cell r="B7911" t="str">
            <v>0</v>
          </cell>
          <cell r="C7911" t="str">
            <v>CIP1</v>
          </cell>
          <cell r="D7911" t="str">
            <v>M015</v>
          </cell>
          <cell r="E7911">
            <v>44377</v>
          </cell>
          <cell r="F7911" t="str">
            <v>Bottle Iron Pen 520</v>
          </cell>
          <cell r="G7911">
            <v>5849.97</v>
          </cell>
          <cell r="H7911">
            <v>-170.63</v>
          </cell>
          <cell r="I7911">
            <v>5679.34</v>
          </cell>
        </row>
        <row r="7912">
          <cell r="A7912">
            <v>260000855</v>
          </cell>
          <cell r="B7912" t="str">
            <v>0</v>
          </cell>
          <cell r="C7912" t="str">
            <v>CIP1</v>
          </cell>
          <cell r="D7912" t="str">
            <v>M015</v>
          </cell>
          <cell r="E7912">
            <v>44377</v>
          </cell>
          <cell r="F7912" t="str">
            <v>Bottle Iron Pen 520</v>
          </cell>
          <cell r="G7912">
            <v>5849.97</v>
          </cell>
          <cell r="H7912">
            <v>-170.63</v>
          </cell>
          <cell r="I7912">
            <v>5679.34</v>
          </cell>
        </row>
        <row r="7913">
          <cell r="A7913">
            <v>260000856</v>
          </cell>
          <cell r="B7913" t="str">
            <v>0</v>
          </cell>
          <cell r="C7913" t="str">
            <v>CIP1</v>
          </cell>
          <cell r="D7913" t="str">
            <v>M015</v>
          </cell>
          <cell r="E7913">
            <v>44377</v>
          </cell>
          <cell r="F7913" t="str">
            <v>Bottle Iron Pen 520</v>
          </cell>
          <cell r="G7913">
            <v>5849.97</v>
          </cell>
          <cell r="H7913">
            <v>-170.63</v>
          </cell>
          <cell r="I7913">
            <v>5679.34</v>
          </cell>
        </row>
        <row r="7914">
          <cell r="A7914">
            <v>260000857</v>
          </cell>
          <cell r="B7914" t="str">
            <v>0</v>
          </cell>
          <cell r="C7914" t="str">
            <v>CIP1</v>
          </cell>
          <cell r="D7914" t="str">
            <v>M015</v>
          </cell>
          <cell r="E7914">
            <v>44377</v>
          </cell>
          <cell r="F7914" t="str">
            <v>Bottle Iron Pen 520</v>
          </cell>
          <cell r="G7914">
            <v>5849.97</v>
          </cell>
          <cell r="H7914">
            <v>-170.63</v>
          </cell>
          <cell r="I7914">
            <v>5679.34</v>
          </cell>
        </row>
        <row r="7915">
          <cell r="A7915">
            <v>260000858</v>
          </cell>
          <cell r="B7915" t="str">
            <v>0</v>
          </cell>
          <cell r="C7915" t="str">
            <v>CIP1</v>
          </cell>
          <cell r="D7915" t="str">
            <v>M015</v>
          </cell>
          <cell r="E7915">
            <v>44377</v>
          </cell>
          <cell r="F7915" t="str">
            <v>Bottle Iron Pen 520</v>
          </cell>
          <cell r="G7915">
            <v>5849.97</v>
          </cell>
          <cell r="H7915">
            <v>-170.63</v>
          </cell>
          <cell r="I7915">
            <v>5679.34</v>
          </cell>
        </row>
        <row r="7916">
          <cell r="A7916">
            <v>260000859</v>
          </cell>
          <cell r="B7916" t="str">
            <v>0</v>
          </cell>
          <cell r="C7916" t="str">
            <v>CIP1</v>
          </cell>
          <cell r="D7916" t="str">
            <v>M015</v>
          </cell>
          <cell r="E7916">
            <v>44377</v>
          </cell>
          <cell r="F7916" t="str">
            <v>Bottle Iron Pen 520</v>
          </cell>
          <cell r="G7916">
            <v>5849.97</v>
          </cell>
          <cell r="H7916">
            <v>-170.63</v>
          </cell>
          <cell r="I7916">
            <v>5679.34</v>
          </cell>
        </row>
        <row r="7917">
          <cell r="A7917">
            <v>260000860</v>
          </cell>
          <cell r="B7917" t="str">
            <v>0</v>
          </cell>
          <cell r="C7917" t="str">
            <v>CIP1</v>
          </cell>
          <cell r="D7917" t="str">
            <v>M015</v>
          </cell>
          <cell r="E7917">
            <v>44377</v>
          </cell>
          <cell r="F7917" t="str">
            <v>Bottle Iron Pen 520</v>
          </cell>
          <cell r="G7917">
            <v>5849.97</v>
          </cell>
          <cell r="H7917">
            <v>-170.63</v>
          </cell>
          <cell r="I7917">
            <v>5679.34</v>
          </cell>
        </row>
        <row r="7918">
          <cell r="A7918">
            <v>260000861</v>
          </cell>
          <cell r="B7918" t="str">
            <v>0</v>
          </cell>
          <cell r="C7918" t="str">
            <v>CIP1</v>
          </cell>
          <cell r="D7918" t="str">
            <v>M015</v>
          </cell>
          <cell r="E7918">
            <v>44377</v>
          </cell>
          <cell r="F7918" t="str">
            <v>Bottle Iron Pen 520</v>
          </cell>
          <cell r="G7918">
            <v>5849.97</v>
          </cell>
          <cell r="H7918">
            <v>-170.63</v>
          </cell>
          <cell r="I7918">
            <v>5679.34</v>
          </cell>
        </row>
        <row r="7919">
          <cell r="A7919">
            <v>260000862</v>
          </cell>
          <cell r="B7919" t="str">
            <v>0</v>
          </cell>
          <cell r="C7919" t="str">
            <v>CIP1</v>
          </cell>
          <cell r="D7919" t="str">
            <v>M015</v>
          </cell>
          <cell r="E7919">
            <v>44377</v>
          </cell>
          <cell r="F7919" t="str">
            <v>Electric Iron sewoong SP 2000</v>
          </cell>
          <cell r="G7919">
            <v>12500</v>
          </cell>
          <cell r="H7919">
            <v>-364.58</v>
          </cell>
          <cell r="I7919">
            <v>12135.42</v>
          </cell>
        </row>
        <row r="7920">
          <cell r="A7920">
            <v>260000863</v>
          </cell>
          <cell r="B7920" t="str">
            <v>0</v>
          </cell>
          <cell r="C7920" t="str">
            <v>CIP1</v>
          </cell>
          <cell r="D7920" t="str">
            <v>M015</v>
          </cell>
          <cell r="E7920">
            <v>44377</v>
          </cell>
          <cell r="F7920" t="str">
            <v>Electric Iron sewoong SP 2000</v>
          </cell>
          <cell r="G7920">
            <v>12500</v>
          </cell>
          <cell r="H7920">
            <v>-364.58</v>
          </cell>
          <cell r="I7920">
            <v>12135.42</v>
          </cell>
        </row>
        <row r="7921">
          <cell r="A7921">
            <v>260000864</v>
          </cell>
          <cell r="B7921" t="str">
            <v>0</v>
          </cell>
          <cell r="C7921" t="str">
            <v>CIP1</v>
          </cell>
          <cell r="D7921" t="str">
            <v>M015</v>
          </cell>
          <cell r="E7921">
            <v>44377</v>
          </cell>
          <cell r="F7921" t="str">
            <v>Electric Iron sewoong SP 2000</v>
          </cell>
          <cell r="G7921">
            <v>12500</v>
          </cell>
          <cell r="H7921">
            <v>-364.58</v>
          </cell>
          <cell r="I7921">
            <v>12135.42</v>
          </cell>
        </row>
        <row r="7922">
          <cell r="A7922">
            <v>260000865</v>
          </cell>
          <cell r="B7922" t="str">
            <v>0</v>
          </cell>
          <cell r="C7922" t="str">
            <v>CIP1</v>
          </cell>
          <cell r="D7922" t="str">
            <v>M015</v>
          </cell>
          <cell r="E7922">
            <v>44377</v>
          </cell>
          <cell r="F7922" t="str">
            <v>Electric Iron sewoong SP 2000</v>
          </cell>
          <cell r="G7922">
            <v>12500</v>
          </cell>
          <cell r="H7922">
            <v>-364.58</v>
          </cell>
          <cell r="I7922">
            <v>12135.42</v>
          </cell>
        </row>
        <row r="7923">
          <cell r="A7923">
            <v>260000866</v>
          </cell>
          <cell r="B7923" t="str">
            <v>0</v>
          </cell>
          <cell r="C7923" t="str">
            <v>CIP1</v>
          </cell>
          <cell r="D7923" t="str">
            <v>M015</v>
          </cell>
          <cell r="E7923">
            <v>44377</v>
          </cell>
          <cell r="F7923" t="str">
            <v>Electric Iron sewoong SP 2000</v>
          </cell>
          <cell r="G7923">
            <v>12500</v>
          </cell>
          <cell r="H7923">
            <v>-364.58</v>
          </cell>
          <cell r="I7923">
            <v>12135.42</v>
          </cell>
        </row>
        <row r="7924">
          <cell r="A7924">
            <v>260000867</v>
          </cell>
          <cell r="B7924" t="str">
            <v>0</v>
          </cell>
          <cell r="C7924" t="str">
            <v>CIP1</v>
          </cell>
          <cell r="D7924" t="str">
            <v>M015</v>
          </cell>
          <cell r="E7924">
            <v>44377</v>
          </cell>
          <cell r="F7924" t="str">
            <v>Electric Iron sewoong SP 2000</v>
          </cell>
          <cell r="G7924">
            <v>12500</v>
          </cell>
          <cell r="H7924">
            <v>-364.58</v>
          </cell>
          <cell r="I7924">
            <v>12135.42</v>
          </cell>
        </row>
        <row r="7925">
          <cell r="A7925">
            <v>260000868</v>
          </cell>
          <cell r="B7925" t="str">
            <v>0</v>
          </cell>
          <cell r="C7925" t="str">
            <v>CIP1</v>
          </cell>
          <cell r="D7925" t="str">
            <v>M015</v>
          </cell>
          <cell r="E7925">
            <v>44377</v>
          </cell>
          <cell r="F7925" t="str">
            <v>Electric Iron sewoong SP 2000</v>
          </cell>
          <cell r="G7925">
            <v>12500</v>
          </cell>
          <cell r="H7925">
            <v>-364.58</v>
          </cell>
          <cell r="I7925">
            <v>12135.42</v>
          </cell>
        </row>
        <row r="7926">
          <cell r="A7926">
            <v>260000869</v>
          </cell>
          <cell r="B7926" t="str">
            <v>0</v>
          </cell>
          <cell r="C7926" t="str">
            <v>CIP1</v>
          </cell>
          <cell r="D7926" t="str">
            <v>M015</v>
          </cell>
          <cell r="E7926">
            <v>44377</v>
          </cell>
          <cell r="F7926" t="str">
            <v>Electric Iron sewoong SP 2000</v>
          </cell>
          <cell r="G7926">
            <v>12500</v>
          </cell>
          <cell r="H7926">
            <v>-364.58</v>
          </cell>
          <cell r="I7926">
            <v>12135.42</v>
          </cell>
        </row>
        <row r="7927">
          <cell r="A7927">
            <v>260000870</v>
          </cell>
          <cell r="B7927" t="str">
            <v>0</v>
          </cell>
          <cell r="C7927" t="str">
            <v>CIP1</v>
          </cell>
          <cell r="D7927" t="str">
            <v>M015</v>
          </cell>
          <cell r="E7927">
            <v>44377</v>
          </cell>
          <cell r="F7927" t="str">
            <v>Electric Iron sewoong SP 2000</v>
          </cell>
          <cell r="G7927">
            <v>12500</v>
          </cell>
          <cell r="H7927">
            <v>-364.58</v>
          </cell>
          <cell r="I7927">
            <v>12135.42</v>
          </cell>
        </row>
        <row r="7928">
          <cell r="A7928">
            <v>260000871</v>
          </cell>
          <cell r="B7928" t="str">
            <v>0</v>
          </cell>
          <cell r="C7928" t="str">
            <v>CIP1</v>
          </cell>
          <cell r="D7928" t="str">
            <v>M015</v>
          </cell>
          <cell r="E7928">
            <v>44377</v>
          </cell>
          <cell r="F7928" t="str">
            <v>Electric Iron sewoong SP 2000</v>
          </cell>
          <cell r="G7928">
            <v>12500</v>
          </cell>
          <cell r="H7928">
            <v>-364.58</v>
          </cell>
          <cell r="I7928">
            <v>12135.42</v>
          </cell>
        </row>
        <row r="7929">
          <cell r="A7929">
            <v>260000872</v>
          </cell>
          <cell r="B7929" t="str">
            <v>0</v>
          </cell>
          <cell r="C7929" t="str">
            <v>CIP1</v>
          </cell>
          <cell r="D7929" t="str">
            <v>M015</v>
          </cell>
          <cell r="E7929">
            <v>44377</v>
          </cell>
          <cell r="F7929" t="str">
            <v>Electric Iron sewoong SP 2000</v>
          </cell>
          <cell r="G7929">
            <v>12500</v>
          </cell>
          <cell r="H7929">
            <v>-364.58</v>
          </cell>
          <cell r="I7929">
            <v>12135.42</v>
          </cell>
        </row>
        <row r="7930">
          <cell r="A7930">
            <v>260000873</v>
          </cell>
          <cell r="B7930" t="str">
            <v>0</v>
          </cell>
          <cell r="C7930" t="str">
            <v>CIP1</v>
          </cell>
          <cell r="D7930" t="str">
            <v>M015</v>
          </cell>
          <cell r="E7930">
            <v>44377</v>
          </cell>
          <cell r="F7930" t="str">
            <v>Electric Iron sewoong SP 2000</v>
          </cell>
          <cell r="G7930">
            <v>12500</v>
          </cell>
          <cell r="H7930">
            <v>-364.58</v>
          </cell>
          <cell r="I7930">
            <v>12135.42</v>
          </cell>
        </row>
        <row r="7931">
          <cell r="A7931">
            <v>260000874</v>
          </cell>
          <cell r="B7931" t="str">
            <v>0</v>
          </cell>
          <cell r="C7931" t="str">
            <v>CIP1</v>
          </cell>
          <cell r="D7931" t="str">
            <v>M015</v>
          </cell>
          <cell r="E7931">
            <v>44377</v>
          </cell>
          <cell r="F7931" t="str">
            <v>Electric Iron sewoong SP 2000</v>
          </cell>
          <cell r="G7931">
            <v>12500</v>
          </cell>
          <cell r="H7931">
            <v>-364.58</v>
          </cell>
          <cell r="I7931">
            <v>12135.42</v>
          </cell>
        </row>
        <row r="7932">
          <cell r="A7932">
            <v>260000875</v>
          </cell>
          <cell r="B7932" t="str">
            <v>0</v>
          </cell>
          <cell r="C7932" t="str">
            <v>CIP1</v>
          </cell>
          <cell r="D7932" t="str">
            <v>M015</v>
          </cell>
          <cell r="E7932">
            <v>44377</v>
          </cell>
          <cell r="F7932" t="str">
            <v>Steam Iron SP620 sewoong Korea</v>
          </cell>
          <cell r="G7932">
            <v>4750.01</v>
          </cell>
          <cell r="H7932">
            <v>-138.54</v>
          </cell>
          <cell r="I7932">
            <v>4611.47</v>
          </cell>
        </row>
        <row r="7933">
          <cell r="A7933">
            <v>260000876</v>
          </cell>
          <cell r="B7933" t="str">
            <v>0</v>
          </cell>
          <cell r="C7933" t="str">
            <v>CIP1</v>
          </cell>
          <cell r="D7933" t="str">
            <v>M015</v>
          </cell>
          <cell r="E7933">
            <v>44377</v>
          </cell>
          <cell r="F7933" t="str">
            <v>Steam Iron SP620 sewoong Korea</v>
          </cell>
          <cell r="G7933">
            <v>4750.01</v>
          </cell>
          <cell r="H7933">
            <v>-138.54</v>
          </cell>
          <cell r="I7933">
            <v>4611.47</v>
          </cell>
        </row>
        <row r="7934">
          <cell r="A7934">
            <v>260000877</v>
          </cell>
          <cell r="B7934" t="str">
            <v>0</v>
          </cell>
          <cell r="C7934" t="str">
            <v>CIP1</v>
          </cell>
          <cell r="D7934" t="str">
            <v>M015</v>
          </cell>
          <cell r="E7934">
            <v>44377</v>
          </cell>
          <cell r="F7934" t="str">
            <v>Steam Iron SP620 sewoong Korea</v>
          </cell>
          <cell r="G7934">
            <v>4750.01</v>
          </cell>
          <cell r="H7934">
            <v>-138.54</v>
          </cell>
          <cell r="I7934">
            <v>4611.47</v>
          </cell>
        </row>
        <row r="7935">
          <cell r="A7935">
            <v>260000878</v>
          </cell>
          <cell r="B7935" t="str">
            <v>0</v>
          </cell>
          <cell r="C7935" t="str">
            <v>CIP1</v>
          </cell>
          <cell r="D7935" t="str">
            <v>M015</v>
          </cell>
          <cell r="E7935">
            <v>44377</v>
          </cell>
          <cell r="F7935" t="str">
            <v>Steam Iron SP620 sewoong Korea</v>
          </cell>
          <cell r="G7935">
            <v>4750.01</v>
          </cell>
          <cell r="H7935">
            <v>-138.54</v>
          </cell>
          <cell r="I7935">
            <v>4611.47</v>
          </cell>
        </row>
        <row r="7936">
          <cell r="A7936">
            <v>260000879</v>
          </cell>
          <cell r="B7936" t="str">
            <v>0</v>
          </cell>
          <cell r="C7936" t="str">
            <v>CIP1</v>
          </cell>
          <cell r="D7936" t="str">
            <v>M015</v>
          </cell>
          <cell r="E7936">
            <v>44377</v>
          </cell>
          <cell r="F7936" t="str">
            <v>Steam Iron SP620 sewoong Korea</v>
          </cell>
          <cell r="G7936">
            <v>4750.01</v>
          </cell>
          <cell r="H7936">
            <v>-138.54</v>
          </cell>
          <cell r="I7936">
            <v>4611.47</v>
          </cell>
        </row>
        <row r="7937">
          <cell r="A7937">
            <v>260000880</v>
          </cell>
          <cell r="B7937" t="str">
            <v>0</v>
          </cell>
          <cell r="C7937" t="str">
            <v>CIP1</v>
          </cell>
          <cell r="D7937" t="str">
            <v>M015</v>
          </cell>
          <cell r="E7937">
            <v>44377</v>
          </cell>
          <cell r="F7937" t="str">
            <v>Steam Iron SP620 sewoong Korea</v>
          </cell>
          <cell r="G7937">
            <v>4750.01</v>
          </cell>
          <cell r="H7937">
            <v>-138.54</v>
          </cell>
          <cell r="I7937">
            <v>4611.47</v>
          </cell>
        </row>
        <row r="7938">
          <cell r="A7938">
            <v>260000881</v>
          </cell>
          <cell r="B7938" t="str">
            <v>0</v>
          </cell>
          <cell r="C7938" t="str">
            <v>CIP1</v>
          </cell>
          <cell r="D7938" t="str">
            <v>M015</v>
          </cell>
          <cell r="E7938">
            <v>44377</v>
          </cell>
          <cell r="F7938" t="str">
            <v>Steam Iron SP620 sewoong Korea</v>
          </cell>
          <cell r="G7938">
            <v>4750.01</v>
          </cell>
          <cell r="H7938">
            <v>-138.54</v>
          </cell>
          <cell r="I7938">
            <v>4611.47</v>
          </cell>
        </row>
        <row r="7939">
          <cell r="A7939">
            <v>260000882</v>
          </cell>
          <cell r="B7939" t="str">
            <v>0</v>
          </cell>
          <cell r="C7939" t="str">
            <v>CIP1</v>
          </cell>
          <cell r="D7939" t="str">
            <v>M015</v>
          </cell>
          <cell r="E7939">
            <v>44377</v>
          </cell>
          <cell r="F7939" t="str">
            <v>Steam Iron SP620 sewoong Korea</v>
          </cell>
          <cell r="G7939">
            <v>4750.01</v>
          </cell>
          <cell r="H7939">
            <v>-138.54</v>
          </cell>
          <cell r="I7939">
            <v>4611.47</v>
          </cell>
        </row>
        <row r="7940">
          <cell r="A7940">
            <v>260000883</v>
          </cell>
          <cell r="B7940" t="str">
            <v>0</v>
          </cell>
          <cell r="C7940" t="str">
            <v>CIP1</v>
          </cell>
          <cell r="D7940" t="str">
            <v>M015</v>
          </cell>
          <cell r="E7940">
            <v>44377</v>
          </cell>
          <cell r="F7940" t="str">
            <v>Steam Iron SP620 sewoong Korea</v>
          </cell>
          <cell r="G7940">
            <v>4750.01</v>
          </cell>
          <cell r="H7940">
            <v>-138.54</v>
          </cell>
          <cell r="I7940">
            <v>4611.47</v>
          </cell>
        </row>
        <row r="7941">
          <cell r="A7941">
            <v>260000884</v>
          </cell>
          <cell r="B7941" t="str">
            <v>0</v>
          </cell>
          <cell r="C7941" t="str">
            <v>CIP1</v>
          </cell>
          <cell r="D7941" t="str">
            <v>M015</v>
          </cell>
          <cell r="E7941">
            <v>44377</v>
          </cell>
          <cell r="F7941" t="str">
            <v>Steam Iron SP620 sewoong Korea</v>
          </cell>
          <cell r="G7941">
            <v>4750.01</v>
          </cell>
          <cell r="H7941">
            <v>-138.54</v>
          </cell>
          <cell r="I7941">
            <v>4611.47</v>
          </cell>
        </row>
        <row r="7942">
          <cell r="A7942">
            <v>260000885</v>
          </cell>
          <cell r="B7942" t="str">
            <v>0</v>
          </cell>
          <cell r="C7942" t="str">
            <v>CIP1</v>
          </cell>
          <cell r="D7942" t="str">
            <v>M015</v>
          </cell>
          <cell r="E7942">
            <v>44377</v>
          </cell>
          <cell r="F7942" t="str">
            <v>Steam Iron SP620 sewoong Korea</v>
          </cell>
          <cell r="G7942">
            <v>4750.01</v>
          </cell>
          <cell r="H7942">
            <v>-138.54</v>
          </cell>
          <cell r="I7942">
            <v>4611.47</v>
          </cell>
        </row>
        <row r="7943">
          <cell r="A7943">
            <v>260000886</v>
          </cell>
          <cell r="B7943" t="str">
            <v>0</v>
          </cell>
          <cell r="C7943" t="str">
            <v>CIP1</v>
          </cell>
          <cell r="D7943" t="str">
            <v>M015</v>
          </cell>
          <cell r="E7943">
            <v>44377</v>
          </cell>
          <cell r="F7943" t="str">
            <v>Steam Iron SP620 sewoong Korea</v>
          </cell>
          <cell r="G7943">
            <v>4750.01</v>
          </cell>
          <cell r="H7943">
            <v>-138.54</v>
          </cell>
          <cell r="I7943">
            <v>4611.47</v>
          </cell>
        </row>
        <row r="7944">
          <cell r="A7944">
            <v>260000887</v>
          </cell>
          <cell r="B7944" t="str">
            <v>0</v>
          </cell>
          <cell r="C7944" t="str">
            <v>CIP1</v>
          </cell>
          <cell r="D7944" t="str">
            <v>M015</v>
          </cell>
          <cell r="E7944">
            <v>44377</v>
          </cell>
          <cell r="F7944" t="str">
            <v>Steam Iron SP620 sewoong Korea</v>
          </cell>
          <cell r="G7944">
            <v>4750.01</v>
          </cell>
          <cell r="H7944">
            <v>-138.54</v>
          </cell>
          <cell r="I7944">
            <v>4611.47</v>
          </cell>
        </row>
        <row r="7945">
          <cell r="A7945">
            <v>260000888</v>
          </cell>
          <cell r="B7945" t="str">
            <v>0</v>
          </cell>
          <cell r="C7945" t="str">
            <v>CIP1</v>
          </cell>
          <cell r="D7945" t="str">
            <v>M015</v>
          </cell>
          <cell r="E7945">
            <v>44377</v>
          </cell>
          <cell r="F7945" t="str">
            <v>Steam Iron SP620 sewoong Korea</v>
          </cell>
          <cell r="G7945">
            <v>4750.01</v>
          </cell>
          <cell r="H7945">
            <v>-138.54</v>
          </cell>
          <cell r="I7945">
            <v>4611.47</v>
          </cell>
        </row>
        <row r="7946">
          <cell r="A7946">
            <v>260000889</v>
          </cell>
          <cell r="B7946" t="str">
            <v>0</v>
          </cell>
          <cell r="C7946" t="str">
            <v>CIP1</v>
          </cell>
          <cell r="D7946" t="str">
            <v>M015</v>
          </cell>
          <cell r="E7946">
            <v>44377</v>
          </cell>
          <cell r="F7946" t="str">
            <v>Steam Iron SP620 sewoong Korea</v>
          </cell>
          <cell r="G7946">
            <v>4750.01</v>
          </cell>
          <cell r="H7946">
            <v>-138.54</v>
          </cell>
          <cell r="I7946">
            <v>4611.47</v>
          </cell>
        </row>
        <row r="7947">
          <cell r="A7947">
            <v>260000890</v>
          </cell>
          <cell r="B7947" t="str">
            <v>0</v>
          </cell>
          <cell r="C7947" t="str">
            <v>CIP1</v>
          </cell>
          <cell r="D7947" t="str">
            <v>M015</v>
          </cell>
          <cell r="E7947">
            <v>44377</v>
          </cell>
          <cell r="F7947" t="str">
            <v>Steam Iron SP620 sewoong Korea</v>
          </cell>
          <cell r="G7947">
            <v>4750.01</v>
          </cell>
          <cell r="H7947">
            <v>-138.54</v>
          </cell>
          <cell r="I7947">
            <v>4611.47</v>
          </cell>
        </row>
        <row r="7948">
          <cell r="A7948">
            <v>260000891</v>
          </cell>
          <cell r="B7948" t="str">
            <v>0</v>
          </cell>
          <cell r="C7948" t="str">
            <v>CIP1</v>
          </cell>
          <cell r="D7948" t="str">
            <v>M015</v>
          </cell>
          <cell r="E7948">
            <v>44377</v>
          </cell>
          <cell r="F7948" t="str">
            <v>Steam Iron SP620 sewoong Korea</v>
          </cell>
          <cell r="G7948">
            <v>4750.01</v>
          </cell>
          <cell r="H7948">
            <v>-138.54</v>
          </cell>
          <cell r="I7948">
            <v>4611.47</v>
          </cell>
        </row>
        <row r="7949">
          <cell r="A7949">
            <v>260000892</v>
          </cell>
          <cell r="B7949" t="str">
            <v>0</v>
          </cell>
          <cell r="C7949" t="str">
            <v>CIP1</v>
          </cell>
          <cell r="D7949" t="str">
            <v>M015</v>
          </cell>
          <cell r="E7949">
            <v>44377</v>
          </cell>
          <cell r="F7949" t="str">
            <v>Steam Iron SP620 sewoong Korea</v>
          </cell>
          <cell r="G7949">
            <v>4750.01</v>
          </cell>
          <cell r="H7949">
            <v>-138.54</v>
          </cell>
          <cell r="I7949">
            <v>4611.47</v>
          </cell>
        </row>
        <row r="7950">
          <cell r="A7950">
            <v>260000893</v>
          </cell>
          <cell r="B7950" t="str">
            <v>0</v>
          </cell>
          <cell r="C7950" t="str">
            <v>CIP1</v>
          </cell>
          <cell r="D7950" t="str">
            <v>M015</v>
          </cell>
          <cell r="E7950">
            <v>44377</v>
          </cell>
          <cell r="F7950" t="str">
            <v>Steam Iron SP620 sewoong Korea</v>
          </cell>
          <cell r="G7950">
            <v>4750.01</v>
          </cell>
          <cell r="H7950">
            <v>-138.54</v>
          </cell>
          <cell r="I7950">
            <v>4611.47</v>
          </cell>
        </row>
        <row r="7951">
          <cell r="A7951">
            <v>260000894</v>
          </cell>
          <cell r="B7951" t="str">
            <v>0</v>
          </cell>
          <cell r="C7951" t="str">
            <v>CIP1</v>
          </cell>
          <cell r="D7951" t="str">
            <v>M015</v>
          </cell>
          <cell r="E7951">
            <v>44377</v>
          </cell>
          <cell r="F7951" t="str">
            <v>Steam Iron SP620 sewoong Korea</v>
          </cell>
          <cell r="G7951">
            <v>4750.01</v>
          </cell>
          <cell r="H7951">
            <v>-138.54</v>
          </cell>
          <cell r="I7951">
            <v>4611.47</v>
          </cell>
        </row>
        <row r="7952">
          <cell r="A7952">
            <v>260000895</v>
          </cell>
          <cell r="B7952" t="str">
            <v>0</v>
          </cell>
          <cell r="C7952" t="str">
            <v>CIP1</v>
          </cell>
          <cell r="D7952" t="str">
            <v>M015</v>
          </cell>
          <cell r="E7952">
            <v>44377</v>
          </cell>
          <cell r="F7952" t="str">
            <v>Steam Iron SP620 sewoong Korea</v>
          </cell>
          <cell r="G7952">
            <v>4750.01</v>
          </cell>
          <cell r="H7952">
            <v>-138.54</v>
          </cell>
          <cell r="I7952">
            <v>4611.47</v>
          </cell>
        </row>
        <row r="7953">
          <cell r="A7953">
            <v>260000896</v>
          </cell>
          <cell r="B7953" t="str">
            <v>0</v>
          </cell>
          <cell r="C7953" t="str">
            <v>CIP1</v>
          </cell>
          <cell r="D7953" t="str">
            <v>M015</v>
          </cell>
          <cell r="E7953">
            <v>44377</v>
          </cell>
          <cell r="F7953" t="str">
            <v>Steam Iron SP620 sewoong Korea</v>
          </cell>
          <cell r="G7953">
            <v>4750.01</v>
          </cell>
          <cell r="H7953">
            <v>-138.54</v>
          </cell>
          <cell r="I7953">
            <v>4611.47</v>
          </cell>
        </row>
        <row r="7954">
          <cell r="A7954">
            <v>260000897</v>
          </cell>
          <cell r="B7954" t="str">
            <v>0</v>
          </cell>
          <cell r="C7954" t="str">
            <v>CIP1</v>
          </cell>
          <cell r="D7954" t="str">
            <v>M015</v>
          </cell>
          <cell r="E7954">
            <v>44377</v>
          </cell>
          <cell r="F7954" t="str">
            <v>Steam Iron SP620 sewoong Korea</v>
          </cell>
          <cell r="G7954">
            <v>4750.01</v>
          </cell>
          <cell r="H7954">
            <v>-138.54</v>
          </cell>
          <cell r="I7954">
            <v>4611.47</v>
          </cell>
        </row>
        <row r="7955">
          <cell r="A7955">
            <v>260000898</v>
          </cell>
          <cell r="B7955" t="str">
            <v>0</v>
          </cell>
          <cell r="C7955" t="str">
            <v>CIP1</v>
          </cell>
          <cell r="D7955" t="str">
            <v>M015</v>
          </cell>
          <cell r="E7955">
            <v>44377</v>
          </cell>
          <cell r="F7955" t="str">
            <v>Steam Iron SP620 sewoong Korea</v>
          </cell>
          <cell r="G7955">
            <v>4750.01</v>
          </cell>
          <cell r="H7955">
            <v>-138.54</v>
          </cell>
          <cell r="I7955">
            <v>4611.47</v>
          </cell>
        </row>
        <row r="7956">
          <cell r="A7956">
            <v>260000899</v>
          </cell>
          <cell r="B7956" t="str">
            <v>0</v>
          </cell>
          <cell r="C7956" t="str">
            <v>CIP1</v>
          </cell>
          <cell r="D7956" t="str">
            <v>M015</v>
          </cell>
          <cell r="E7956">
            <v>44377</v>
          </cell>
          <cell r="F7956" t="str">
            <v>Steam Iron SP620 sewoong Korea</v>
          </cell>
          <cell r="G7956">
            <v>4750.01</v>
          </cell>
          <cell r="H7956">
            <v>-138.54</v>
          </cell>
          <cell r="I7956">
            <v>4611.47</v>
          </cell>
        </row>
        <row r="7957">
          <cell r="A7957">
            <v>260000900</v>
          </cell>
          <cell r="B7957" t="str">
            <v>0</v>
          </cell>
          <cell r="C7957" t="str">
            <v>CIP1</v>
          </cell>
          <cell r="D7957" t="str">
            <v>M015</v>
          </cell>
          <cell r="E7957">
            <v>44377</v>
          </cell>
          <cell r="F7957" t="str">
            <v>Steam Iron SP620 sewoong Korea</v>
          </cell>
          <cell r="G7957">
            <v>4750.01</v>
          </cell>
          <cell r="H7957">
            <v>-138.54</v>
          </cell>
          <cell r="I7957">
            <v>4611.47</v>
          </cell>
        </row>
        <row r="7958">
          <cell r="A7958">
            <v>260000901</v>
          </cell>
          <cell r="B7958" t="str">
            <v>0</v>
          </cell>
          <cell r="C7958" t="str">
            <v>CIP1</v>
          </cell>
          <cell r="D7958" t="str">
            <v>M015</v>
          </cell>
          <cell r="E7958">
            <v>44377</v>
          </cell>
          <cell r="F7958" t="str">
            <v>Steam Iron SP620 sewoong Korea</v>
          </cell>
          <cell r="G7958">
            <v>4750.01</v>
          </cell>
          <cell r="H7958">
            <v>-138.54</v>
          </cell>
          <cell r="I7958">
            <v>4611.47</v>
          </cell>
        </row>
        <row r="7959">
          <cell r="A7959">
            <v>260000902</v>
          </cell>
          <cell r="B7959" t="str">
            <v>0</v>
          </cell>
          <cell r="C7959" t="str">
            <v>CIP1</v>
          </cell>
          <cell r="D7959" t="str">
            <v>M015</v>
          </cell>
          <cell r="E7959">
            <v>44377</v>
          </cell>
          <cell r="F7959" t="str">
            <v>Steam Iron SP620 sewoong Korea</v>
          </cell>
          <cell r="G7959">
            <v>4750.01</v>
          </cell>
          <cell r="H7959">
            <v>-138.54</v>
          </cell>
          <cell r="I7959">
            <v>4611.47</v>
          </cell>
        </row>
        <row r="7960">
          <cell r="A7960">
            <v>260000903</v>
          </cell>
          <cell r="B7960" t="str">
            <v>0</v>
          </cell>
          <cell r="C7960" t="str">
            <v>CIP1</v>
          </cell>
          <cell r="D7960" t="str">
            <v>M015</v>
          </cell>
          <cell r="E7960">
            <v>44377</v>
          </cell>
          <cell r="F7960" t="str">
            <v>Steam Iron SP620 sewoong Korea</v>
          </cell>
          <cell r="G7960">
            <v>4750.01</v>
          </cell>
          <cell r="H7960">
            <v>-138.54</v>
          </cell>
          <cell r="I7960">
            <v>4611.47</v>
          </cell>
        </row>
        <row r="7961">
          <cell r="A7961">
            <v>260000904</v>
          </cell>
          <cell r="B7961" t="str">
            <v>0</v>
          </cell>
          <cell r="C7961" t="str">
            <v>CIP1</v>
          </cell>
          <cell r="D7961" t="str">
            <v>M015</v>
          </cell>
          <cell r="E7961">
            <v>44377</v>
          </cell>
          <cell r="F7961" t="str">
            <v>Steam Iron SP620 sewoong Korea</v>
          </cell>
          <cell r="G7961">
            <v>4750.01</v>
          </cell>
          <cell r="H7961">
            <v>-138.54</v>
          </cell>
          <cell r="I7961">
            <v>4611.47</v>
          </cell>
        </row>
        <row r="7962">
          <cell r="A7962">
            <v>260000905</v>
          </cell>
          <cell r="B7962" t="str">
            <v>0</v>
          </cell>
          <cell r="C7962" t="str">
            <v>CIP1</v>
          </cell>
          <cell r="D7962" t="str">
            <v>M015</v>
          </cell>
          <cell r="E7962">
            <v>44377</v>
          </cell>
          <cell r="F7962" t="str">
            <v>Steam Iron SP620 sewoong Korea</v>
          </cell>
          <cell r="G7962">
            <v>4750.01</v>
          </cell>
          <cell r="H7962">
            <v>-138.54</v>
          </cell>
          <cell r="I7962">
            <v>4611.47</v>
          </cell>
        </row>
        <row r="7963">
          <cell r="A7963">
            <v>260000906</v>
          </cell>
          <cell r="B7963" t="str">
            <v>0</v>
          </cell>
          <cell r="C7963" t="str">
            <v>CIP1</v>
          </cell>
          <cell r="D7963" t="str">
            <v>M015</v>
          </cell>
          <cell r="E7963">
            <v>44377</v>
          </cell>
          <cell r="F7963" t="str">
            <v>Steam Iron SP620 sewoong Korea</v>
          </cell>
          <cell r="G7963">
            <v>4750.01</v>
          </cell>
          <cell r="H7963">
            <v>-138.54</v>
          </cell>
          <cell r="I7963">
            <v>4611.47</v>
          </cell>
        </row>
        <row r="7964">
          <cell r="A7964">
            <v>260000907</v>
          </cell>
          <cell r="B7964" t="str">
            <v>0</v>
          </cell>
          <cell r="C7964" t="str">
            <v>CIP1</v>
          </cell>
          <cell r="D7964" t="str">
            <v>M015</v>
          </cell>
          <cell r="E7964">
            <v>44377</v>
          </cell>
          <cell r="F7964" t="str">
            <v>Steam Iron SP620 sewoong Korea</v>
          </cell>
          <cell r="G7964">
            <v>4750.01</v>
          </cell>
          <cell r="H7964">
            <v>-138.54</v>
          </cell>
          <cell r="I7964">
            <v>4611.47</v>
          </cell>
        </row>
        <row r="7965">
          <cell r="A7965">
            <v>260000908</v>
          </cell>
          <cell r="B7965" t="str">
            <v>0</v>
          </cell>
          <cell r="C7965" t="str">
            <v>CIP1</v>
          </cell>
          <cell r="D7965" t="str">
            <v>M015</v>
          </cell>
          <cell r="E7965">
            <v>44377</v>
          </cell>
          <cell r="F7965" t="str">
            <v>Steam Iron SP620 sewoong Korea</v>
          </cell>
          <cell r="G7965">
            <v>4750.01</v>
          </cell>
          <cell r="H7965">
            <v>-138.54</v>
          </cell>
          <cell r="I7965">
            <v>4611.47</v>
          </cell>
        </row>
        <row r="7966">
          <cell r="A7966">
            <v>260000909</v>
          </cell>
          <cell r="B7966" t="str">
            <v>0</v>
          </cell>
          <cell r="C7966" t="str">
            <v>CIP1</v>
          </cell>
          <cell r="D7966" t="str">
            <v>M015</v>
          </cell>
          <cell r="E7966">
            <v>44377</v>
          </cell>
          <cell r="F7966" t="str">
            <v>Steam Iron SP620 sewoong Korea</v>
          </cell>
          <cell r="G7966">
            <v>4750.83</v>
          </cell>
          <cell r="H7966">
            <v>-138.57</v>
          </cell>
          <cell r="I7966">
            <v>4612.26</v>
          </cell>
        </row>
        <row r="7967">
          <cell r="A7967">
            <v>260000910</v>
          </cell>
          <cell r="B7967" t="str">
            <v>0</v>
          </cell>
          <cell r="C7967" t="str">
            <v>CIP1</v>
          </cell>
          <cell r="D7967" t="str">
            <v>M015</v>
          </cell>
          <cell r="E7967">
            <v>44377</v>
          </cell>
          <cell r="F7967" t="str">
            <v>Electrical Design &amp; Engineering of LT Upgradation</v>
          </cell>
          <cell r="G7967">
            <v>419750</v>
          </cell>
          <cell r="H7967">
            <v>-12242.71</v>
          </cell>
          <cell r="I7967">
            <v>407507.29</v>
          </cell>
        </row>
        <row r="7968">
          <cell r="A7968">
            <v>260000911</v>
          </cell>
          <cell r="B7968" t="str">
            <v>0</v>
          </cell>
          <cell r="C7968" t="str">
            <v>CIP1</v>
          </cell>
          <cell r="D7968" t="str">
            <v>M015</v>
          </cell>
          <cell r="E7968">
            <v>44377</v>
          </cell>
          <cell r="F7968" t="str">
            <v>HAVC System Installation for chiller</v>
          </cell>
          <cell r="G7968">
            <v>500000</v>
          </cell>
          <cell r="H7968">
            <v>-14583.33</v>
          </cell>
          <cell r="I7968">
            <v>485416.67</v>
          </cell>
        </row>
        <row r="7969">
          <cell r="A7969">
            <v>260000912</v>
          </cell>
          <cell r="B7969" t="str">
            <v>0</v>
          </cell>
          <cell r="C7969" t="str">
            <v>CIP1</v>
          </cell>
          <cell r="D7969" t="str">
            <v>M015</v>
          </cell>
          <cell r="E7969">
            <v>44408</v>
          </cell>
          <cell r="F7969" t="str">
            <v>Diesel Generator (1600kw) overhauling</v>
          </cell>
          <cell r="G7969">
            <v>2632685.3199999998</v>
          </cell>
          <cell r="H7969">
            <v>-65817.13</v>
          </cell>
          <cell r="I7969">
            <v>2566868.19</v>
          </cell>
        </row>
        <row r="7970">
          <cell r="A7970">
            <v>260000913</v>
          </cell>
          <cell r="B7970" t="str">
            <v>0</v>
          </cell>
          <cell r="C7970" t="str">
            <v>CIP1</v>
          </cell>
          <cell r="D7970" t="str">
            <v>M015</v>
          </cell>
          <cell r="E7970">
            <v>44469</v>
          </cell>
          <cell r="F7970" t="str">
            <v>Centrifugal Pumpwith motor,model-CR 64-2</v>
          </cell>
          <cell r="G7970">
            <v>608279.5</v>
          </cell>
          <cell r="H7970">
            <v>-10137.99</v>
          </cell>
          <cell r="I7970">
            <v>598141.51</v>
          </cell>
        </row>
        <row r="7971">
          <cell r="A7971">
            <v>260000914</v>
          </cell>
          <cell r="B7971" t="str">
            <v>0</v>
          </cell>
          <cell r="C7971" t="str">
            <v>CIP1</v>
          </cell>
          <cell r="D7971" t="str">
            <v>M015</v>
          </cell>
          <cell r="E7971">
            <v>44469</v>
          </cell>
          <cell r="F7971" t="str">
            <v>Centrifugal Pumpwith motor,model-CR 64-2</v>
          </cell>
          <cell r="G7971">
            <v>566662.5</v>
          </cell>
          <cell r="H7971">
            <v>-9444.3799999999992</v>
          </cell>
          <cell r="I7971">
            <v>557218.12</v>
          </cell>
        </row>
        <row r="7972">
          <cell r="A7972">
            <v>260000915</v>
          </cell>
          <cell r="B7972" t="str">
            <v>0</v>
          </cell>
          <cell r="C7972" t="str">
            <v>CIP1</v>
          </cell>
          <cell r="D7972" t="str">
            <v>M015</v>
          </cell>
          <cell r="E7972">
            <v>44469</v>
          </cell>
          <cell r="F7972" t="str">
            <v>Centrifugal Pumpwith motor,model-CR 64-2</v>
          </cell>
          <cell r="G7972">
            <v>566662.5</v>
          </cell>
          <cell r="H7972">
            <v>-9444.3799999999992</v>
          </cell>
          <cell r="I7972">
            <v>557218.12</v>
          </cell>
        </row>
        <row r="7973">
          <cell r="A7973">
            <v>260000916</v>
          </cell>
          <cell r="B7973" t="str">
            <v>0</v>
          </cell>
          <cell r="C7973" t="str">
            <v>CIP1</v>
          </cell>
          <cell r="D7973" t="str">
            <v>M015</v>
          </cell>
          <cell r="E7973">
            <v>44469</v>
          </cell>
          <cell r="F7973" t="str">
            <v>Centrifugal Pumpwith motor,model-CR 64-2</v>
          </cell>
          <cell r="G7973">
            <v>566662.5</v>
          </cell>
          <cell r="H7973">
            <v>-9444.3799999999992</v>
          </cell>
          <cell r="I7973">
            <v>557218.12</v>
          </cell>
        </row>
        <row r="7974">
          <cell r="A7974">
            <v>260000920</v>
          </cell>
          <cell r="B7974" t="str">
            <v>0</v>
          </cell>
          <cell r="C7974" t="str">
            <v>CIP1</v>
          </cell>
          <cell r="D7974" t="str">
            <v>M015</v>
          </cell>
          <cell r="E7974">
            <v>44469</v>
          </cell>
          <cell r="F7974" t="str">
            <v>BBT system for finishing line 1&amp; 2</v>
          </cell>
          <cell r="G7974">
            <v>10703008</v>
          </cell>
          <cell r="H7974">
            <v>-178383.47</v>
          </cell>
          <cell r="I7974">
            <v>10524624.529999999</v>
          </cell>
        </row>
        <row r="7975">
          <cell r="A7975">
            <v>260000923</v>
          </cell>
          <cell r="B7975" t="str">
            <v>0</v>
          </cell>
          <cell r="C7975" t="str">
            <v>CIP1</v>
          </cell>
          <cell r="D7975" t="str">
            <v>M015</v>
          </cell>
          <cell r="E7975">
            <v>44530</v>
          </cell>
          <cell r="F7975" t="str">
            <v>Drinking water system</v>
          </cell>
          <cell r="G7975">
            <v>550000</v>
          </cell>
          <cell r="H7975">
            <v>-4583.33</v>
          </cell>
          <cell r="I7975">
            <v>545416.67000000004</v>
          </cell>
        </row>
        <row r="7976">
          <cell r="A7976">
            <v>260000924</v>
          </cell>
          <cell r="B7976" t="str">
            <v>0</v>
          </cell>
          <cell r="C7976" t="str">
            <v>CIP1</v>
          </cell>
          <cell r="D7976" t="str">
            <v>M015</v>
          </cell>
          <cell r="E7976">
            <v>44530</v>
          </cell>
          <cell r="F7976" t="str">
            <v>Electric &amp; Earthing Dedication &amp; installation</v>
          </cell>
          <cell r="G7976">
            <v>4735318.87</v>
          </cell>
          <cell r="H7976">
            <v>-39460.99</v>
          </cell>
          <cell r="I7976">
            <v>4695857.88</v>
          </cell>
        </row>
        <row r="7977">
          <cell r="A7977">
            <v>260000925</v>
          </cell>
          <cell r="B7977" t="str">
            <v>0</v>
          </cell>
          <cell r="C7977" t="str">
            <v>CIP1</v>
          </cell>
          <cell r="D7977" t="str">
            <v>M015</v>
          </cell>
          <cell r="E7977">
            <v>44530</v>
          </cell>
          <cell r="F7977" t="str">
            <v>Steam line upgradation</v>
          </cell>
          <cell r="G7977">
            <v>465025</v>
          </cell>
          <cell r="H7977">
            <v>-3875.21</v>
          </cell>
          <cell r="I7977">
            <v>461149.79</v>
          </cell>
        </row>
        <row r="7978">
          <cell r="A7978">
            <v>80000011</v>
          </cell>
          <cell r="B7978" t="str">
            <v>0</v>
          </cell>
          <cell r="C7978" t="str">
            <v>CIP1</v>
          </cell>
          <cell r="D7978" t="str">
            <v>M008</v>
          </cell>
          <cell r="E7978">
            <v>43489</v>
          </cell>
          <cell r="F7978" t="str">
            <v>Sophos Endpoint protection antivirus 250 Pcs/3,754</v>
          </cell>
          <cell r="G7978">
            <v>938500</v>
          </cell>
          <cell r="H7978">
            <v>-563100</v>
          </cell>
          <cell r="I7978">
            <v>375400</v>
          </cell>
        </row>
        <row r="7979">
          <cell r="A7979">
            <v>20000061</v>
          </cell>
          <cell r="B7979" t="str">
            <v>0</v>
          </cell>
          <cell r="C7979" t="str">
            <v>CIP2</v>
          </cell>
          <cell r="D7979" t="str">
            <v>M002</v>
          </cell>
          <cell r="E7979">
            <v>44469</v>
          </cell>
          <cell r="F7979" t="str">
            <v>Dry Room Making by Sandwich panel &amp; Elec.</v>
          </cell>
          <cell r="G7979">
            <v>801808.87</v>
          </cell>
          <cell r="H7979">
            <v>-4454.49</v>
          </cell>
          <cell r="I7979">
            <v>797354.38</v>
          </cell>
        </row>
        <row r="7980">
          <cell r="A7980">
            <v>30000382</v>
          </cell>
          <cell r="B7980" t="str">
            <v>0</v>
          </cell>
          <cell r="C7980" t="str">
            <v>CIP2</v>
          </cell>
          <cell r="D7980" t="str">
            <v>M003</v>
          </cell>
          <cell r="E7980">
            <v>41759</v>
          </cell>
          <cell r="F7980" t="str">
            <v>Cutting Table</v>
          </cell>
          <cell r="G7980">
            <v>2555731.08</v>
          </cell>
          <cell r="H7980">
            <v>-1320461.06</v>
          </cell>
          <cell r="I7980">
            <v>1235270.02</v>
          </cell>
        </row>
        <row r="7981">
          <cell r="A7981">
            <v>30000787</v>
          </cell>
          <cell r="B7981" t="str">
            <v>0</v>
          </cell>
          <cell r="C7981" t="str">
            <v>CIP2</v>
          </cell>
          <cell r="D7981" t="str">
            <v>M003</v>
          </cell>
          <cell r="E7981">
            <v>39142</v>
          </cell>
          <cell r="F7981" t="str">
            <v>FABRIC INSPECTION MACHINE</v>
          </cell>
          <cell r="G7981">
            <v>435798.67</v>
          </cell>
          <cell r="H7981">
            <v>-430956.45</v>
          </cell>
          <cell r="I7981">
            <v>4842.22</v>
          </cell>
        </row>
        <row r="7982">
          <cell r="A7982">
            <v>30000788</v>
          </cell>
          <cell r="B7982" t="str">
            <v>0</v>
          </cell>
          <cell r="C7982" t="str">
            <v>CIP2</v>
          </cell>
          <cell r="D7982" t="str">
            <v>M003</v>
          </cell>
          <cell r="E7982">
            <v>38777</v>
          </cell>
          <cell r="F7982" t="str">
            <v>FABRIC INSPECTION MACHINE</v>
          </cell>
          <cell r="G7982">
            <v>715357.41</v>
          </cell>
          <cell r="H7982">
            <v>-715357.4</v>
          </cell>
          <cell r="I7982">
            <v>0.01</v>
          </cell>
        </row>
        <row r="7983">
          <cell r="A7983">
            <v>30000789</v>
          </cell>
          <cell r="B7983" t="str">
            <v>0</v>
          </cell>
          <cell r="C7983" t="str">
            <v>CIP2</v>
          </cell>
          <cell r="D7983" t="str">
            <v>M003</v>
          </cell>
          <cell r="E7983">
            <v>38777</v>
          </cell>
          <cell r="F7983" t="str">
            <v>FABRIC INSPECTION MACHINE</v>
          </cell>
          <cell r="G7983">
            <v>715357.41</v>
          </cell>
          <cell r="H7983">
            <v>-715357.4</v>
          </cell>
          <cell r="I7983">
            <v>0.01</v>
          </cell>
        </row>
        <row r="7984">
          <cell r="A7984">
            <v>30004820</v>
          </cell>
          <cell r="B7984" t="str">
            <v>0</v>
          </cell>
          <cell r="C7984" t="str">
            <v>CIP2</v>
          </cell>
          <cell r="D7984" t="str">
            <v>M003</v>
          </cell>
          <cell r="E7984">
            <v>44377</v>
          </cell>
          <cell r="F7984" t="str">
            <v>Machineries item for 14 No. Finishing</v>
          </cell>
          <cell r="G7984">
            <v>242503.4</v>
          </cell>
          <cell r="H7984">
            <v>-9430.69</v>
          </cell>
          <cell r="I7984">
            <v>233072.71</v>
          </cell>
        </row>
        <row r="7985">
          <cell r="A7985">
            <v>30004823</v>
          </cell>
          <cell r="B7985" t="str">
            <v>0</v>
          </cell>
          <cell r="C7985" t="str">
            <v>CIP2</v>
          </cell>
          <cell r="D7985" t="str">
            <v>M003</v>
          </cell>
          <cell r="E7985">
            <v>44408</v>
          </cell>
          <cell r="F7985" t="str">
            <v>14 no. Finishing New Line making Loose tools( F-2)</v>
          </cell>
          <cell r="G7985">
            <v>78000</v>
          </cell>
          <cell r="H7985">
            <v>-2600</v>
          </cell>
          <cell r="I7985">
            <v>75400</v>
          </cell>
        </row>
        <row r="7986">
          <cell r="A7986">
            <v>40001081</v>
          </cell>
          <cell r="B7986" t="str">
            <v>0</v>
          </cell>
          <cell r="C7986" t="str">
            <v>CIP2</v>
          </cell>
          <cell r="D7986" t="str">
            <v>M004</v>
          </cell>
          <cell r="E7986">
            <v>38846</v>
          </cell>
          <cell r="F7986" t="str">
            <v>QC table</v>
          </cell>
          <cell r="G7986">
            <v>16000</v>
          </cell>
          <cell r="H7986">
            <v>-16000</v>
          </cell>
          <cell r="I7986">
            <v>0</v>
          </cell>
        </row>
        <row r="7987">
          <cell r="A7987">
            <v>40001082</v>
          </cell>
          <cell r="B7987" t="str">
            <v>0</v>
          </cell>
          <cell r="C7987" t="str">
            <v>CIP2</v>
          </cell>
          <cell r="D7987" t="str">
            <v>M004</v>
          </cell>
          <cell r="E7987">
            <v>38949</v>
          </cell>
          <cell r="F7987" t="str">
            <v>QC table</v>
          </cell>
          <cell r="G7987">
            <v>19300</v>
          </cell>
          <cell r="H7987">
            <v>-19300</v>
          </cell>
          <cell r="I7987">
            <v>0</v>
          </cell>
        </row>
        <row r="7988">
          <cell r="A7988">
            <v>40001083</v>
          </cell>
          <cell r="B7988" t="str">
            <v>0</v>
          </cell>
          <cell r="C7988" t="str">
            <v>CIP2</v>
          </cell>
          <cell r="D7988" t="str">
            <v>M004</v>
          </cell>
          <cell r="E7988">
            <v>40086</v>
          </cell>
          <cell r="F7988" t="str">
            <v>QC table</v>
          </cell>
          <cell r="G7988">
            <v>4500</v>
          </cell>
          <cell r="H7988">
            <v>-4500</v>
          </cell>
          <cell r="I7988">
            <v>0</v>
          </cell>
        </row>
        <row r="7989">
          <cell r="A7989">
            <v>40001084</v>
          </cell>
          <cell r="B7989" t="str">
            <v>0</v>
          </cell>
          <cell r="C7989" t="str">
            <v>CIP2</v>
          </cell>
          <cell r="D7989" t="str">
            <v>M004</v>
          </cell>
          <cell r="E7989">
            <v>39105</v>
          </cell>
          <cell r="F7989" t="str">
            <v>QC table</v>
          </cell>
          <cell r="G7989">
            <v>15000</v>
          </cell>
          <cell r="H7989">
            <v>-15000</v>
          </cell>
          <cell r="I7989">
            <v>0</v>
          </cell>
        </row>
        <row r="7990">
          <cell r="A7990">
            <v>40001085</v>
          </cell>
          <cell r="B7990" t="str">
            <v>0</v>
          </cell>
          <cell r="C7990" t="str">
            <v>CIP2</v>
          </cell>
          <cell r="D7990" t="str">
            <v>M004</v>
          </cell>
          <cell r="E7990">
            <v>39294</v>
          </cell>
          <cell r="F7990" t="str">
            <v>QC table</v>
          </cell>
          <cell r="G7990">
            <v>6000</v>
          </cell>
          <cell r="H7990">
            <v>-6000</v>
          </cell>
          <cell r="I7990">
            <v>0</v>
          </cell>
        </row>
        <row r="7991">
          <cell r="A7991">
            <v>40001086</v>
          </cell>
          <cell r="B7991" t="str">
            <v>0</v>
          </cell>
          <cell r="C7991" t="str">
            <v>CIP2</v>
          </cell>
          <cell r="D7991" t="str">
            <v>M004</v>
          </cell>
          <cell r="E7991">
            <v>39614</v>
          </cell>
          <cell r="F7991" t="str">
            <v>QC table</v>
          </cell>
          <cell r="G7991">
            <v>26000</v>
          </cell>
          <cell r="H7991">
            <v>-26000</v>
          </cell>
          <cell r="I7991">
            <v>0</v>
          </cell>
        </row>
        <row r="7992">
          <cell r="A7992">
            <v>40001087</v>
          </cell>
          <cell r="B7992" t="str">
            <v>0</v>
          </cell>
          <cell r="C7992" t="str">
            <v>CIP2</v>
          </cell>
          <cell r="D7992" t="str">
            <v>M004</v>
          </cell>
          <cell r="E7992">
            <v>40816</v>
          </cell>
          <cell r="F7992" t="str">
            <v>QC table</v>
          </cell>
          <cell r="G7992">
            <v>8400</v>
          </cell>
          <cell r="H7992">
            <v>-8400</v>
          </cell>
          <cell r="I7992">
            <v>0</v>
          </cell>
        </row>
        <row r="7993">
          <cell r="A7993">
            <v>40001088</v>
          </cell>
          <cell r="B7993" t="str">
            <v>0</v>
          </cell>
          <cell r="C7993" t="str">
            <v>CIP2</v>
          </cell>
          <cell r="D7993" t="str">
            <v>M004</v>
          </cell>
          <cell r="E7993">
            <v>39162</v>
          </cell>
          <cell r="F7993" t="str">
            <v>QC table</v>
          </cell>
          <cell r="G7993">
            <v>49000</v>
          </cell>
          <cell r="H7993">
            <v>-49000</v>
          </cell>
          <cell r="I7993">
            <v>0</v>
          </cell>
        </row>
        <row r="7994">
          <cell r="A7994">
            <v>40001089</v>
          </cell>
          <cell r="B7994" t="str">
            <v>0</v>
          </cell>
          <cell r="C7994" t="str">
            <v>CIP2</v>
          </cell>
          <cell r="D7994" t="str">
            <v>M004</v>
          </cell>
          <cell r="E7994">
            <v>39338</v>
          </cell>
          <cell r="F7994" t="str">
            <v>QC table</v>
          </cell>
          <cell r="G7994">
            <v>72000</v>
          </cell>
          <cell r="H7994">
            <v>-72000</v>
          </cell>
          <cell r="I7994">
            <v>0</v>
          </cell>
        </row>
        <row r="7995">
          <cell r="A7995">
            <v>40001090</v>
          </cell>
          <cell r="B7995" t="str">
            <v>0</v>
          </cell>
          <cell r="C7995" t="str">
            <v>CIP2</v>
          </cell>
          <cell r="D7995" t="str">
            <v>M004</v>
          </cell>
          <cell r="E7995">
            <v>39355</v>
          </cell>
          <cell r="F7995" t="str">
            <v>QC table</v>
          </cell>
          <cell r="G7995">
            <v>170000</v>
          </cell>
          <cell r="H7995">
            <v>-170000</v>
          </cell>
          <cell r="I7995">
            <v>0</v>
          </cell>
        </row>
        <row r="7996">
          <cell r="A7996">
            <v>40001091</v>
          </cell>
          <cell r="B7996" t="str">
            <v>0</v>
          </cell>
          <cell r="C7996" t="str">
            <v>CIP2</v>
          </cell>
          <cell r="D7996" t="str">
            <v>M004</v>
          </cell>
          <cell r="E7996">
            <v>39196</v>
          </cell>
          <cell r="F7996" t="str">
            <v>QC table</v>
          </cell>
          <cell r="G7996">
            <v>27400</v>
          </cell>
          <cell r="H7996">
            <v>-27400</v>
          </cell>
          <cell r="I7996">
            <v>0</v>
          </cell>
        </row>
        <row r="7997">
          <cell r="A7997">
            <v>40001092</v>
          </cell>
          <cell r="B7997" t="str">
            <v>0</v>
          </cell>
          <cell r="C7997" t="str">
            <v>CIP2</v>
          </cell>
          <cell r="D7997" t="str">
            <v>M004</v>
          </cell>
          <cell r="E7997">
            <v>39279</v>
          </cell>
          <cell r="F7997" t="str">
            <v>QC table</v>
          </cell>
          <cell r="G7997">
            <v>48000</v>
          </cell>
          <cell r="H7997">
            <v>-48000</v>
          </cell>
          <cell r="I7997">
            <v>0</v>
          </cell>
        </row>
        <row r="7998">
          <cell r="A7998">
            <v>40001093</v>
          </cell>
          <cell r="B7998" t="str">
            <v>0</v>
          </cell>
          <cell r="C7998" t="str">
            <v>CIP2</v>
          </cell>
          <cell r="D7998" t="str">
            <v>M004</v>
          </cell>
          <cell r="E7998">
            <v>39427</v>
          </cell>
          <cell r="F7998" t="str">
            <v>QC table</v>
          </cell>
          <cell r="G7998">
            <v>32800</v>
          </cell>
          <cell r="H7998">
            <v>-32800</v>
          </cell>
          <cell r="I7998">
            <v>0</v>
          </cell>
        </row>
        <row r="7999">
          <cell r="A7999">
            <v>40001094</v>
          </cell>
          <cell r="B7999" t="str">
            <v>0</v>
          </cell>
          <cell r="C7999" t="str">
            <v>CIP2</v>
          </cell>
          <cell r="D7999" t="str">
            <v>M004</v>
          </cell>
          <cell r="E7999">
            <v>39565</v>
          </cell>
          <cell r="F7999" t="str">
            <v>QC table</v>
          </cell>
          <cell r="G7999">
            <v>60000</v>
          </cell>
          <cell r="H7999">
            <v>-60000</v>
          </cell>
          <cell r="I7999">
            <v>0</v>
          </cell>
        </row>
        <row r="8000">
          <cell r="A8000">
            <v>40001095</v>
          </cell>
          <cell r="B8000" t="str">
            <v>0</v>
          </cell>
          <cell r="C8000" t="str">
            <v>CIP2</v>
          </cell>
          <cell r="D8000" t="str">
            <v>M004</v>
          </cell>
          <cell r="E8000">
            <v>39427</v>
          </cell>
          <cell r="F8000" t="str">
            <v>QC table</v>
          </cell>
          <cell r="G8000">
            <v>90000</v>
          </cell>
          <cell r="H8000">
            <v>-90000</v>
          </cell>
          <cell r="I8000">
            <v>0</v>
          </cell>
        </row>
        <row r="8001">
          <cell r="A8001">
            <v>40001096</v>
          </cell>
          <cell r="B8001" t="str">
            <v>0</v>
          </cell>
          <cell r="C8001" t="str">
            <v>CIP2</v>
          </cell>
          <cell r="D8001" t="str">
            <v>M004</v>
          </cell>
          <cell r="E8001">
            <v>39338</v>
          </cell>
          <cell r="F8001" t="str">
            <v>QC table</v>
          </cell>
          <cell r="G8001">
            <v>81000</v>
          </cell>
          <cell r="H8001">
            <v>-81000</v>
          </cell>
          <cell r="I8001">
            <v>0</v>
          </cell>
        </row>
        <row r="8002">
          <cell r="A8002">
            <v>40001097</v>
          </cell>
          <cell r="B8002" t="str">
            <v>0</v>
          </cell>
          <cell r="C8002" t="str">
            <v>CIP2</v>
          </cell>
          <cell r="D8002" t="str">
            <v>M004</v>
          </cell>
          <cell r="E8002">
            <v>40542</v>
          </cell>
          <cell r="F8002" t="str">
            <v>QC table</v>
          </cell>
          <cell r="G8002">
            <v>188180</v>
          </cell>
          <cell r="H8002">
            <v>-188180</v>
          </cell>
          <cell r="I8002">
            <v>0</v>
          </cell>
        </row>
        <row r="8003">
          <cell r="A8003">
            <v>40001098</v>
          </cell>
          <cell r="B8003" t="str">
            <v>0</v>
          </cell>
          <cell r="C8003" t="str">
            <v>CIP2</v>
          </cell>
          <cell r="D8003" t="str">
            <v>M004</v>
          </cell>
          <cell r="E8003">
            <v>39398</v>
          </cell>
          <cell r="F8003" t="str">
            <v>QC table</v>
          </cell>
          <cell r="G8003">
            <v>42000</v>
          </cell>
          <cell r="H8003">
            <v>-42000</v>
          </cell>
          <cell r="I8003">
            <v>0</v>
          </cell>
        </row>
        <row r="8004">
          <cell r="A8004">
            <v>40001099</v>
          </cell>
          <cell r="B8004" t="str">
            <v>0</v>
          </cell>
          <cell r="C8004" t="str">
            <v>CIP2</v>
          </cell>
          <cell r="D8004" t="str">
            <v>M004</v>
          </cell>
          <cell r="E8004">
            <v>39565</v>
          </cell>
          <cell r="F8004" t="str">
            <v>QC table</v>
          </cell>
          <cell r="G8004">
            <v>42000</v>
          </cell>
          <cell r="H8004">
            <v>-42000</v>
          </cell>
          <cell r="I8004">
            <v>0</v>
          </cell>
        </row>
        <row r="8005">
          <cell r="A8005">
            <v>40001100</v>
          </cell>
          <cell r="B8005" t="str">
            <v>0</v>
          </cell>
          <cell r="C8005" t="str">
            <v>CIP2</v>
          </cell>
          <cell r="D8005" t="str">
            <v>M004</v>
          </cell>
          <cell r="E8005">
            <v>39139</v>
          </cell>
          <cell r="F8005" t="str">
            <v>QC table</v>
          </cell>
          <cell r="G8005">
            <v>52000</v>
          </cell>
          <cell r="H8005">
            <v>-52000</v>
          </cell>
          <cell r="I8005">
            <v>0</v>
          </cell>
        </row>
        <row r="8006">
          <cell r="A8006">
            <v>40001101</v>
          </cell>
          <cell r="B8006" t="str">
            <v>0</v>
          </cell>
          <cell r="C8006" t="str">
            <v>CIP2</v>
          </cell>
          <cell r="D8006" t="str">
            <v>M004</v>
          </cell>
          <cell r="E8006">
            <v>39427</v>
          </cell>
          <cell r="F8006" t="str">
            <v>QC table</v>
          </cell>
          <cell r="G8006">
            <v>42000</v>
          </cell>
          <cell r="H8006">
            <v>-42000</v>
          </cell>
          <cell r="I8006">
            <v>0</v>
          </cell>
        </row>
        <row r="8007">
          <cell r="A8007">
            <v>40001102</v>
          </cell>
          <cell r="B8007" t="str">
            <v>0</v>
          </cell>
          <cell r="C8007" t="str">
            <v>CIP2</v>
          </cell>
          <cell r="D8007" t="str">
            <v>M004</v>
          </cell>
          <cell r="E8007">
            <v>39627</v>
          </cell>
          <cell r="F8007" t="str">
            <v>QC table</v>
          </cell>
          <cell r="G8007">
            <v>484000</v>
          </cell>
          <cell r="H8007">
            <v>-484000</v>
          </cell>
          <cell r="I8007">
            <v>0</v>
          </cell>
        </row>
        <row r="8008">
          <cell r="A8008">
            <v>40001103</v>
          </cell>
          <cell r="B8008" t="str">
            <v>0</v>
          </cell>
          <cell r="C8008" t="str">
            <v>CIP2</v>
          </cell>
          <cell r="D8008" t="str">
            <v>M004</v>
          </cell>
          <cell r="E8008">
            <v>39176</v>
          </cell>
          <cell r="F8008" t="str">
            <v>QC table</v>
          </cell>
          <cell r="G8008">
            <v>106800</v>
          </cell>
          <cell r="H8008">
            <v>-106800</v>
          </cell>
          <cell r="I8008">
            <v>0</v>
          </cell>
        </row>
        <row r="8009">
          <cell r="A8009">
            <v>40001104</v>
          </cell>
          <cell r="B8009" t="str">
            <v>0</v>
          </cell>
          <cell r="C8009" t="str">
            <v>CIP2</v>
          </cell>
          <cell r="D8009" t="str">
            <v>M004</v>
          </cell>
          <cell r="E8009">
            <v>39196</v>
          </cell>
          <cell r="F8009" t="str">
            <v>QC table</v>
          </cell>
          <cell r="G8009">
            <v>60000</v>
          </cell>
          <cell r="H8009">
            <v>-60000</v>
          </cell>
          <cell r="I8009">
            <v>0</v>
          </cell>
        </row>
        <row r="8010">
          <cell r="A8010">
            <v>40001105</v>
          </cell>
          <cell r="B8010" t="str">
            <v>0</v>
          </cell>
          <cell r="C8010" t="str">
            <v>CIP2</v>
          </cell>
          <cell r="D8010" t="str">
            <v>M004</v>
          </cell>
          <cell r="E8010">
            <v>39290</v>
          </cell>
          <cell r="F8010" t="str">
            <v>QC table</v>
          </cell>
          <cell r="G8010">
            <v>176000</v>
          </cell>
          <cell r="H8010">
            <v>-176000</v>
          </cell>
          <cell r="I8010">
            <v>0</v>
          </cell>
        </row>
        <row r="8011">
          <cell r="A8011">
            <v>40001106</v>
          </cell>
          <cell r="B8011" t="str">
            <v>0</v>
          </cell>
          <cell r="C8011" t="str">
            <v>CIP2</v>
          </cell>
          <cell r="D8011" t="str">
            <v>M004</v>
          </cell>
          <cell r="E8011">
            <v>39294</v>
          </cell>
          <cell r="F8011" t="str">
            <v>QC table</v>
          </cell>
          <cell r="G8011">
            <v>72000</v>
          </cell>
          <cell r="H8011">
            <v>-72000</v>
          </cell>
          <cell r="I8011">
            <v>0</v>
          </cell>
        </row>
        <row r="8012">
          <cell r="A8012">
            <v>40001107</v>
          </cell>
          <cell r="B8012" t="str">
            <v>0</v>
          </cell>
          <cell r="C8012" t="str">
            <v>CIP2</v>
          </cell>
          <cell r="D8012" t="str">
            <v>M004</v>
          </cell>
          <cell r="E8012">
            <v>39304</v>
          </cell>
          <cell r="F8012" t="str">
            <v>QC table</v>
          </cell>
          <cell r="G8012">
            <v>178500</v>
          </cell>
          <cell r="H8012">
            <v>-178500</v>
          </cell>
          <cell r="I8012">
            <v>0</v>
          </cell>
        </row>
        <row r="8013">
          <cell r="A8013">
            <v>40001108</v>
          </cell>
          <cell r="B8013" t="str">
            <v>0</v>
          </cell>
          <cell r="C8013" t="str">
            <v>CIP2</v>
          </cell>
          <cell r="D8013" t="str">
            <v>M004</v>
          </cell>
          <cell r="E8013">
            <v>39021</v>
          </cell>
          <cell r="F8013" t="str">
            <v>QC table</v>
          </cell>
          <cell r="G8013">
            <v>240000</v>
          </cell>
          <cell r="H8013">
            <v>-240000</v>
          </cell>
          <cell r="I8013">
            <v>0</v>
          </cell>
        </row>
        <row r="8014">
          <cell r="A8014">
            <v>40001109</v>
          </cell>
          <cell r="B8014" t="str">
            <v>0</v>
          </cell>
          <cell r="C8014" t="str">
            <v>CIP2</v>
          </cell>
          <cell r="D8014" t="str">
            <v>M004</v>
          </cell>
          <cell r="E8014">
            <v>39139</v>
          </cell>
          <cell r="F8014" t="str">
            <v>QC table</v>
          </cell>
          <cell r="G8014">
            <v>243000</v>
          </cell>
          <cell r="H8014">
            <v>-243000</v>
          </cell>
          <cell r="I8014">
            <v>0</v>
          </cell>
        </row>
        <row r="8015">
          <cell r="A8015">
            <v>40001110</v>
          </cell>
          <cell r="B8015" t="str">
            <v>0</v>
          </cell>
          <cell r="C8015" t="str">
            <v>CIP2</v>
          </cell>
          <cell r="D8015" t="str">
            <v>M004</v>
          </cell>
          <cell r="E8015">
            <v>39196</v>
          </cell>
          <cell r="F8015" t="str">
            <v>QC table</v>
          </cell>
          <cell r="G8015">
            <v>155000</v>
          </cell>
          <cell r="H8015">
            <v>-155000</v>
          </cell>
          <cell r="I8015">
            <v>0</v>
          </cell>
        </row>
        <row r="8016">
          <cell r="A8016">
            <v>40001111</v>
          </cell>
          <cell r="B8016" t="str">
            <v>0</v>
          </cell>
          <cell r="C8016" t="str">
            <v>CIP2</v>
          </cell>
          <cell r="D8016" t="str">
            <v>M004</v>
          </cell>
          <cell r="E8016">
            <v>39427</v>
          </cell>
          <cell r="F8016" t="str">
            <v>QC table</v>
          </cell>
          <cell r="G8016">
            <v>90000</v>
          </cell>
          <cell r="H8016">
            <v>-90000</v>
          </cell>
          <cell r="I8016">
            <v>0</v>
          </cell>
        </row>
        <row r="8017">
          <cell r="A8017">
            <v>40001112</v>
          </cell>
          <cell r="B8017" t="str">
            <v>0</v>
          </cell>
          <cell r="C8017" t="str">
            <v>CIP2</v>
          </cell>
          <cell r="D8017" t="str">
            <v>M004</v>
          </cell>
          <cell r="E8017">
            <v>39782</v>
          </cell>
          <cell r="F8017" t="str">
            <v>QC table</v>
          </cell>
          <cell r="G8017">
            <v>212000</v>
          </cell>
          <cell r="H8017">
            <v>-212000</v>
          </cell>
          <cell r="I8017">
            <v>0</v>
          </cell>
        </row>
        <row r="8018">
          <cell r="A8018">
            <v>40001113</v>
          </cell>
          <cell r="B8018" t="str">
            <v>0</v>
          </cell>
          <cell r="C8018" t="str">
            <v>CIP2</v>
          </cell>
          <cell r="D8018" t="str">
            <v>M004</v>
          </cell>
          <cell r="E8018">
            <v>39525</v>
          </cell>
          <cell r="F8018" t="str">
            <v>QC table</v>
          </cell>
          <cell r="G8018">
            <v>156000</v>
          </cell>
          <cell r="H8018">
            <v>-156000</v>
          </cell>
          <cell r="I8018">
            <v>0</v>
          </cell>
        </row>
        <row r="8019">
          <cell r="A8019">
            <v>40001114</v>
          </cell>
          <cell r="B8019" t="str">
            <v>0</v>
          </cell>
          <cell r="C8019" t="str">
            <v>CIP2</v>
          </cell>
          <cell r="D8019" t="str">
            <v>M004</v>
          </cell>
          <cell r="E8019">
            <v>40694</v>
          </cell>
          <cell r="F8019" t="str">
            <v>QC table</v>
          </cell>
          <cell r="G8019">
            <v>48000</v>
          </cell>
          <cell r="H8019">
            <v>-48000</v>
          </cell>
          <cell r="I8019">
            <v>0</v>
          </cell>
        </row>
        <row r="8020">
          <cell r="A8020">
            <v>40001115</v>
          </cell>
          <cell r="B8020" t="str">
            <v>0</v>
          </cell>
          <cell r="C8020" t="str">
            <v>CIP2</v>
          </cell>
          <cell r="D8020" t="str">
            <v>M004</v>
          </cell>
          <cell r="E8020">
            <v>39219</v>
          </cell>
          <cell r="F8020" t="str">
            <v>QC table</v>
          </cell>
          <cell r="G8020">
            <v>276000</v>
          </cell>
          <cell r="H8020">
            <v>-276000</v>
          </cell>
          <cell r="I8020">
            <v>0</v>
          </cell>
        </row>
        <row r="8021">
          <cell r="A8021">
            <v>40001116</v>
          </cell>
          <cell r="B8021" t="str">
            <v>0</v>
          </cell>
          <cell r="C8021" t="str">
            <v>CIP2</v>
          </cell>
          <cell r="D8021" t="str">
            <v>M004</v>
          </cell>
          <cell r="E8021">
            <v>39151</v>
          </cell>
          <cell r="F8021" t="str">
            <v>QC table</v>
          </cell>
          <cell r="G8021">
            <v>35000</v>
          </cell>
          <cell r="H8021">
            <v>-35000</v>
          </cell>
          <cell r="I8021">
            <v>0</v>
          </cell>
        </row>
        <row r="8022">
          <cell r="A8022">
            <v>40001117</v>
          </cell>
          <cell r="B8022" t="str">
            <v>0</v>
          </cell>
          <cell r="C8022" t="str">
            <v>CIP2</v>
          </cell>
          <cell r="D8022" t="str">
            <v>M004</v>
          </cell>
          <cell r="E8022">
            <v>39151</v>
          </cell>
          <cell r="F8022" t="str">
            <v>QC table</v>
          </cell>
          <cell r="G8022">
            <v>126000</v>
          </cell>
          <cell r="H8022">
            <v>-126000</v>
          </cell>
          <cell r="I8022">
            <v>0</v>
          </cell>
        </row>
        <row r="8023">
          <cell r="A8023">
            <v>40001118</v>
          </cell>
          <cell r="B8023" t="str">
            <v>0</v>
          </cell>
          <cell r="C8023" t="str">
            <v>CIP2</v>
          </cell>
          <cell r="D8023" t="str">
            <v>M004</v>
          </cell>
          <cell r="E8023">
            <v>39478</v>
          </cell>
          <cell r="F8023" t="str">
            <v>QC table</v>
          </cell>
          <cell r="G8023">
            <v>115000</v>
          </cell>
          <cell r="H8023">
            <v>-115000</v>
          </cell>
          <cell r="I8023">
            <v>0</v>
          </cell>
        </row>
        <row r="8024">
          <cell r="A8024">
            <v>40001119</v>
          </cell>
          <cell r="B8024" t="str">
            <v>0</v>
          </cell>
          <cell r="C8024" t="str">
            <v>CIP2</v>
          </cell>
          <cell r="D8024" t="str">
            <v>M004</v>
          </cell>
          <cell r="E8024">
            <v>39872</v>
          </cell>
          <cell r="F8024" t="str">
            <v>QC table</v>
          </cell>
          <cell r="G8024">
            <v>217500</v>
          </cell>
          <cell r="H8024">
            <v>-217500</v>
          </cell>
          <cell r="I8024">
            <v>0</v>
          </cell>
        </row>
        <row r="8025">
          <cell r="A8025">
            <v>40001120</v>
          </cell>
          <cell r="B8025" t="str">
            <v>0</v>
          </cell>
          <cell r="C8025" t="str">
            <v>CIP2</v>
          </cell>
          <cell r="D8025" t="str">
            <v>M004</v>
          </cell>
          <cell r="E8025">
            <v>39447</v>
          </cell>
          <cell r="F8025" t="str">
            <v>QC table</v>
          </cell>
          <cell r="G8025">
            <v>21900</v>
          </cell>
          <cell r="H8025">
            <v>-21900</v>
          </cell>
          <cell r="I8025">
            <v>0</v>
          </cell>
        </row>
        <row r="8026">
          <cell r="A8026">
            <v>40001121</v>
          </cell>
          <cell r="B8026" t="str">
            <v>0</v>
          </cell>
          <cell r="C8026" t="str">
            <v>CIP2</v>
          </cell>
          <cell r="D8026" t="str">
            <v>M004</v>
          </cell>
          <cell r="E8026">
            <v>39721</v>
          </cell>
          <cell r="F8026" t="str">
            <v>QC table</v>
          </cell>
          <cell r="G8026">
            <v>105000</v>
          </cell>
          <cell r="H8026">
            <v>-105000</v>
          </cell>
          <cell r="I8026">
            <v>0</v>
          </cell>
        </row>
        <row r="8027">
          <cell r="A8027">
            <v>40001122</v>
          </cell>
          <cell r="B8027" t="str">
            <v>0</v>
          </cell>
          <cell r="C8027" t="str">
            <v>CIP2</v>
          </cell>
          <cell r="D8027" t="str">
            <v>M004</v>
          </cell>
          <cell r="E8027">
            <v>39162</v>
          </cell>
          <cell r="F8027" t="str">
            <v>QC table</v>
          </cell>
          <cell r="G8027">
            <v>84000</v>
          </cell>
          <cell r="H8027">
            <v>-84000</v>
          </cell>
          <cell r="I8027">
            <v>0</v>
          </cell>
        </row>
        <row r="8028">
          <cell r="A8028">
            <v>40001123</v>
          </cell>
          <cell r="B8028" t="str">
            <v>0</v>
          </cell>
          <cell r="C8028" t="str">
            <v>CIP2</v>
          </cell>
          <cell r="D8028" t="str">
            <v>M004</v>
          </cell>
          <cell r="E8028">
            <v>39447</v>
          </cell>
          <cell r="F8028" t="str">
            <v>QC table</v>
          </cell>
          <cell r="G8028">
            <v>15000</v>
          </cell>
          <cell r="H8028">
            <v>-15000</v>
          </cell>
          <cell r="I8028">
            <v>0</v>
          </cell>
        </row>
        <row r="8029">
          <cell r="A8029">
            <v>40001124</v>
          </cell>
          <cell r="B8029" t="str">
            <v>0</v>
          </cell>
          <cell r="C8029" t="str">
            <v>CIP2</v>
          </cell>
          <cell r="D8029" t="str">
            <v>M004</v>
          </cell>
          <cell r="E8029">
            <v>39319</v>
          </cell>
          <cell r="F8029" t="str">
            <v>QC table</v>
          </cell>
          <cell r="G8029">
            <v>60000</v>
          </cell>
          <cell r="H8029">
            <v>-60000</v>
          </cell>
          <cell r="I8029">
            <v>0</v>
          </cell>
        </row>
        <row r="8030">
          <cell r="A8030">
            <v>40001125</v>
          </cell>
          <cell r="B8030" t="str">
            <v>0</v>
          </cell>
          <cell r="C8030" t="str">
            <v>CIP2</v>
          </cell>
          <cell r="D8030" t="str">
            <v>M004</v>
          </cell>
          <cell r="E8030">
            <v>39319</v>
          </cell>
          <cell r="F8030" t="str">
            <v>QC table</v>
          </cell>
          <cell r="G8030">
            <v>119000</v>
          </cell>
          <cell r="H8030">
            <v>-119000</v>
          </cell>
          <cell r="I8030">
            <v>0</v>
          </cell>
        </row>
        <row r="8031">
          <cell r="A8031">
            <v>40001126</v>
          </cell>
          <cell r="B8031" t="str">
            <v>0</v>
          </cell>
          <cell r="C8031" t="str">
            <v>CIP2</v>
          </cell>
          <cell r="D8031" t="str">
            <v>M004</v>
          </cell>
          <cell r="E8031">
            <v>38987</v>
          </cell>
          <cell r="F8031" t="str">
            <v>QC table</v>
          </cell>
          <cell r="G8031">
            <v>40000</v>
          </cell>
          <cell r="H8031">
            <v>-40000</v>
          </cell>
          <cell r="I8031">
            <v>0</v>
          </cell>
        </row>
        <row r="8032">
          <cell r="A8032">
            <v>40002839</v>
          </cell>
          <cell r="B8032" t="str">
            <v>0</v>
          </cell>
          <cell r="C8032" t="str">
            <v>CIP2</v>
          </cell>
          <cell r="D8032" t="str">
            <v>M004</v>
          </cell>
          <cell r="E8032">
            <v>43099</v>
          </cell>
          <cell r="F8032" t="str">
            <v>Fan-FD-55M3</v>
          </cell>
          <cell r="G8032">
            <v>172095</v>
          </cell>
          <cell r="H8032">
            <v>-70272.12</v>
          </cell>
          <cell r="I8032">
            <v>101822.88</v>
          </cell>
        </row>
        <row r="8033">
          <cell r="A8033">
            <v>40003123</v>
          </cell>
          <cell r="B8033" t="str">
            <v>0</v>
          </cell>
          <cell r="C8033" t="str">
            <v>CIP2</v>
          </cell>
          <cell r="D8033" t="str">
            <v>M004</v>
          </cell>
          <cell r="E8033">
            <v>43730</v>
          </cell>
          <cell r="F8033" t="str">
            <v>Worker chair</v>
          </cell>
          <cell r="G8033">
            <v>2900</v>
          </cell>
          <cell r="H8033">
            <v>-904.9</v>
          </cell>
          <cell r="I8033">
            <v>1995.1</v>
          </cell>
        </row>
        <row r="8034">
          <cell r="A8034">
            <v>40003124</v>
          </cell>
          <cell r="B8034" t="str">
            <v>0</v>
          </cell>
          <cell r="C8034" t="str">
            <v>CIP2</v>
          </cell>
          <cell r="D8034" t="str">
            <v>M004</v>
          </cell>
          <cell r="E8034">
            <v>43730</v>
          </cell>
          <cell r="F8034" t="str">
            <v>Worker chair</v>
          </cell>
          <cell r="G8034">
            <v>2900</v>
          </cell>
          <cell r="H8034">
            <v>-904.9</v>
          </cell>
          <cell r="I8034">
            <v>1995.1</v>
          </cell>
        </row>
        <row r="8035">
          <cell r="A8035">
            <v>40003125</v>
          </cell>
          <cell r="B8035" t="str">
            <v>0</v>
          </cell>
          <cell r="C8035" t="str">
            <v>CIP2</v>
          </cell>
          <cell r="D8035" t="str">
            <v>M004</v>
          </cell>
          <cell r="E8035">
            <v>43730</v>
          </cell>
          <cell r="F8035" t="str">
            <v>Worker chair</v>
          </cell>
          <cell r="G8035">
            <v>2900</v>
          </cell>
          <cell r="H8035">
            <v>-904.9</v>
          </cell>
          <cell r="I8035">
            <v>1995.1</v>
          </cell>
        </row>
        <row r="8036">
          <cell r="A8036">
            <v>40003126</v>
          </cell>
          <cell r="B8036" t="str">
            <v>0</v>
          </cell>
          <cell r="C8036" t="str">
            <v>CIP2</v>
          </cell>
          <cell r="D8036" t="str">
            <v>M004</v>
          </cell>
          <cell r="E8036">
            <v>43730</v>
          </cell>
          <cell r="F8036" t="str">
            <v>Worker chair</v>
          </cell>
          <cell r="G8036">
            <v>2900</v>
          </cell>
          <cell r="H8036">
            <v>-904.9</v>
          </cell>
          <cell r="I8036">
            <v>1995.1</v>
          </cell>
        </row>
        <row r="8037">
          <cell r="A8037">
            <v>40003127</v>
          </cell>
          <cell r="B8037" t="str">
            <v>0</v>
          </cell>
          <cell r="C8037" t="str">
            <v>CIP2</v>
          </cell>
          <cell r="D8037" t="str">
            <v>M004</v>
          </cell>
          <cell r="E8037">
            <v>43730</v>
          </cell>
          <cell r="F8037" t="str">
            <v>Worker chair</v>
          </cell>
          <cell r="G8037">
            <v>2900</v>
          </cell>
          <cell r="H8037">
            <v>-904.9</v>
          </cell>
          <cell r="I8037">
            <v>1995.1</v>
          </cell>
        </row>
        <row r="8038">
          <cell r="A8038">
            <v>40003128</v>
          </cell>
          <cell r="B8038" t="str">
            <v>0</v>
          </cell>
          <cell r="C8038" t="str">
            <v>CIP2</v>
          </cell>
          <cell r="D8038" t="str">
            <v>M004</v>
          </cell>
          <cell r="E8038">
            <v>43730</v>
          </cell>
          <cell r="F8038" t="str">
            <v>Worker chair</v>
          </cell>
          <cell r="G8038">
            <v>2900</v>
          </cell>
          <cell r="H8038">
            <v>-904.9</v>
          </cell>
          <cell r="I8038">
            <v>1995.1</v>
          </cell>
        </row>
        <row r="8039">
          <cell r="A8039">
            <v>40003129</v>
          </cell>
          <cell r="B8039" t="str">
            <v>0</v>
          </cell>
          <cell r="C8039" t="str">
            <v>CIP2</v>
          </cell>
          <cell r="D8039" t="str">
            <v>M004</v>
          </cell>
          <cell r="E8039">
            <v>43730</v>
          </cell>
          <cell r="F8039" t="str">
            <v>Worker chair</v>
          </cell>
          <cell r="G8039">
            <v>2900</v>
          </cell>
          <cell r="H8039">
            <v>-904.9</v>
          </cell>
          <cell r="I8039">
            <v>1995.1</v>
          </cell>
        </row>
        <row r="8040">
          <cell r="A8040">
            <v>40003130</v>
          </cell>
          <cell r="B8040" t="str">
            <v>0</v>
          </cell>
          <cell r="C8040" t="str">
            <v>CIP2</v>
          </cell>
          <cell r="D8040" t="str">
            <v>M004</v>
          </cell>
          <cell r="E8040">
            <v>43730</v>
          </cell>
          <cell r="F8040" t="str">
            <v>Worker chair</v>
          </cell>
          <cell r="G8040">
            <v>2900</v>
          </cell>
          <cell r="H8040">
            <v>-904.9</v>
          </cell>
          <cell r="I8040">
            <v>1995.1</v>
          </cell>
        </row>
        <row r="8041">
          <cell r="A8041">
            <v>40003131</v>
          </cell>
          <cell r="B8041" t="str">
            <v>0</v>
          </cell>
          <cell r="C8041" t="str">
            <v>CIP2</v>
          </cell>
          <cell r="D8041" t="str">
            <v>M004</v>
          </cell>
          <cell r="E8041">
            <v>43730</v>
          </cell>
          <cell r="F8041" t="str">
            <v>Worker chair</v>
          </cell>
          <cell r="G8041">
            <v>2900</v>
          </cell>
          <cell r="H8041">
            <v>-904.9</v>
          </cell>
          <cell r="I8041">
            <v>1995.1</v>
          </cell>
        </row>
        <row r="8042">
          <cell r="A8042">
            <v>40003132</v>
          </cell>
          <cell r="B8042" t="str">
            <v>0</v>
          </cell>
          <cell r="C8042" t="str">
            <v>CIP2</v>
          </cell>
          <cell r="D8042" t="str">
            <v>M004</v>
          </cell>
          <cell r="E8042">
            <v>43730</v>
          </cell>
          <cell r="F8042" t="str">
            <v>Worker chair</v>
          </cell>
          <cell r="G8042">
            <v>2900</v>
          </cell>
          <cell r="H8042">
            <v>-904.9</v>
          </cell>
          <cell r="I8042">
            <v>1995.1</v>
          </cell>
        </row>
        <row r="8043">
          <cell r="A8043">
            <v>40003133</v>
          </cell>
          <cell r="B8043" t="str">
            <v>0</v>
          </cell>
          <cell r="C8043" t="str">
            <v>CIP2</v>
          </cell>
          <cell r="D8043" t="str">
            <v>M004</v>
          </cell>
          <cell r="E8043">
            <v>43730</v>
          </cell>
          <cell r="F8043" t="str">
            <v>Worker chair</v>
          </cell>
          <cell r="G8043">
            <v>2900</v>
          </cell>
          <cell r="H8043">
            <v>-904.9</v>
          </cell>
          <cell r="I8043">
            <v>1995.1</v>
          </cell>
        </row>
        <row r="8044">
          <cell r="A8044">
            <v>40003134</v>
          </cell>
          <cell r="B8044" t="str">
            <v>0</v>
          </cell>
          <cell r="C8044" t="str">
            <v>CIP2</v>
          </cell>
          <cell r="D8044" t="str">
            <v>M004</v>
          </cell>
          <cell r="E8044">
            <v>43730</v>
          </cell>
          <cell r="F8044" t="str">
            <v>Worker chair</v>
          </cell>
          <cell r="G8044">
            <v>2900</v>
          </cell>
          <cell r="H8044">
            <v>-904.9</v>
          </cell>
          <cell r="I8044">
            <v>1995.1</v>
          </cell>
        </row>
        <row r="8045">
          <cell r="A8045">
            <v>40003135</v>
          </cell>
          <cell r="B8045" t="str">
            <v>0</v>
          </cell>
          <cell r="C8045" t="str">
            <v>CIP2</v>
          </cell>
          <cell r="D8045" t="str">
            <v>M004</v>
          </cell>
          <cell r="E8045">
            <v>43730</v>
          </cell>
          <cell r="F8045" t="str">
            <v>Worker chair</v>
          </cell>
          <cell r="G8045">
            <v>2900</v>
          </cell>
          <cell r="H8045">
            <v>-904.9</v>
          </cell>
          <cell r="I8045">
            <v>1995.1</v>
          </cell>
        </row>
        <row r="8046">
          <cell r="A8046">
            <v>40003136</v>
          </cell>
          <cell r="B8046" t="str">
            <v>0</v>
          </cell>
          <cell r="C8046" t="str">
            <v>CIP2</v>
          </cell>
          <cell r="D8046" t="str">
            <v>M004</v>
          </cell>
          <cell r="E8046">
            <v>43730</v>
          </cell>
          <cell r="F8046" t="str">
            <v>Worker chair</v>
          </cell>
          <cell r="G8046">
            <v>2900</v>
          </cell>
          <cell r="H8046">
            <v>-904.9</v>
          </cell>
          <cell r="I8046">
            <v>1995.1</v>
          </cell>
        </row>
        <row r="8047">
          <cell r="A8047">
            <v>40003137</v>
          </cell>
          <cell r="B8047" t="str">
            <v>0</v>
          </cell>
          <cell r="C8047" t="str">
            <v>CIP2</v>
          </cell>
          <cell r="D8047" t="str">
            <v>M004</v>
          </cell>
          <cell r="E8047">
            <v>43730</v>
          </cell>
          <cell r="F8047" t="str">
            <v>Worker chair</v>
          </cell>
          <cell r="G8047">
            <v>2900</v>
          </cell>
          <cell r="H8047">
            <v>-904.9</v>
          </cell>
          <cell r="I8047">
            <v>1995.1</v>
          </cell>
        </row>
        <row r="8048">
          <cell r="A8048">
            <v>40003138</v>
          </cell>
          <cell r="B8048" t="str">
            <v>0</v>
          </cell>
          <cell r="C8048" t="str">
            <v>CIP2</v>
          </cell>
          <cell r="D8048" t="str">
            <v>M004</v>
          </cell>
          <cell r="E8048">
            <v>43730</v>
          </cell>
          <cell r="F8048" t="str">
            <v>Worker chair</v>
          </cell>
          <cell r="G8048">
            <v>2900</v>
          </cell>
          <cell r="H8048">
            <v>-904.9</v>
          </cell>
          <cell r="I8048">
            <v>1995.1</v>
          </cell>
        </row>
        <row r="8049">
          <cell r="A8049">
            <v>40003139</v>
          </cell>
          <cell r="B8049" t="str">
            <v>0</v>
          </cell>
          <cell r="C8049" t="str">
            <v>CIP2</v>
          </cell>
          <cell r="D8049" t="str">
            <v>M004</v>
          </cell>
          <cell r="E8049">
            <v>43730</v>
          </cell>
          <cell r="F8049" t="str">
            <v>Worker chair</v>
          </cell>
          <cell r="G8049">
            <v>2900</v>
          </cell>
          <cell r="H8049">
            <v>-904.9</v>
          </cell>
          <cell r="I8049">
            <v>1995.1</v>
          </cell>
        </row>
        <row r="8050">
          <cell r="A8050">
            <v>40003140</v>
          </cell>
          <cell r="B8050" t="str">
            <v>0</v>
          </cell>
          <cell r="C8050" t="str">
            <v>CIP2</v>
          </cell>
          <cell r="D8050" t="str">
            <v>M004</v>
          </cell>
          <cell r="E8050">
            <v>43730</v>
          </cell>
          <cell r="F8050" t="str">
            <v>Worker chair</v>
          </cell>
          <cell r="G8050">
            <v>2900</v>
          </cell>
          <cell r="H8050">
            <v>-904.9</v>
          </cell>
          <cell r="I8050">
            <v>1995.1</v>
          </cell>
        </row>
        <row r="8051">
          <cell r="A8051">
            <v>40003141</v>
          </cell>
          <cell r="B8051" t="str">
            <v>0</v>
          </cell>
          <cell r="C8051" t="str">
            <v>CIP2</v>
          </cell>
          <cell r="D8051" t="str">
            <v>M004</v>
          </cell>
          <cell r="E8051">
            <v>43730</v>
          </cell>
          <cell r="F8051" t="str">
            <v>Worker chair</v>
          </cell>
          <cell r="G8051">
            <v>2900</v>
          </cell>
          <cell r="H8051">
            <v>-904.9</v>
          </cell>
          <cell r="I8051">
            <v>1995.1</v>
          </cell>
        </row>
        <row r="8052">
          <cell r="A8052">
            <v>40003142</v>
          </cell>
          <cell r="B8052" t="str">
            <v>0</v>
          </cell>
          <cell r="C8052" t="str">
            <v>CIP2</v>
          </cell>
          <cell r="D8052" t="str">
            <v>M004</v>
          </cell>
          <cell r="E8052">
            <v>43730</v>
          </cell>
          <cell r="F8052" t="str">
            <v>Worker chair</v>
          </cell>
          <cell r="G8052">
            <v>2900</v>
          </cell>
          <cell r="H8052">
            <v>-904.9</v>
          </cell>
          <cell r="I8052">
            <v>1995.1</v>
          </cell>
        </row>
        <row r="8053">
          <cell r="A8053">
            <v>40003143</v>
          </cell>
          <cell r="B8053" t="str">
            <v>0</v>
          </cell>
          <cell r="C8053" t="str">
            <v>CIP2</v>
          </cell>
          <cell r="D8053" t="str">
            <v>M004</v>
          </cell>
          <cell r="E8053">
            <v>43730</v>
          </cell>
          <cell r="F8053" t="str">
            <v>Worker chair</v>
          </cell>
          <cell r="G8053">
            <v>2900</v>
          </cell>
          <cell r="H8053">
            <v>-904.9</v>
          </cell>
          <cell r="I8053">
            <v>1995.1</v>
          </cell>
        </row>
        <row r="8054">
          <cell r="A8054">
            <v>40003144</v>
          </cell>
          <cell r="B8054" t="str">
            <v>0</v>
          </cell>
          <cell r="C8054" t="str">
            <v>CIP2</v>
          </cell>
          <cell r="D8054" t="str">
            <v>M004</v>
          </cell>
          <cell r="E8054">
            <v>43730</v>
          </cell>
          <cell r="F8054" t="str">
            <v>Worker chair</v>
          </cell>
          <cell r="G8054">
            <v>2900</v>
          </cell>
          <cell r="H8054">
            <v>-904.9</v>
          </cell>
          <cell r="I8054">
            <v>1995.1</v>
          </cell>
        </row>
        <row r="8055">
          <cell r="A8055">
            <v>40003145</v>
          </cell>
          <cell r="B8055" t="str">
            <v>0</v>
          </cell>
          <cell r="C8055" t="str">
            <v>CIP2</v>
          </cell>
          <cell r="D8055" t="str">
            <v>M004</v>
          </cell>
          <cell r="E8055">
            <v>43730</v>
          </cell>
          <cell r="F8055" t="str">
            <v>Worker chair</v>
          </cell>
          <cell r="G8055">
            <v>2900</v>
          </cell>
          <cell r="H8055">
            <v>-904.9</v>
          </cell>
          <cell r="I8055">
            <v>1995.1</v>
          </cell>
        </row>
        <row r="8056">
          <cell r="A8056">
            <v>40003146</v>
          </cell>
          <cell r="B8056" t="str">
            <v>0</v>
          </cell>
          <cell r="C8056" t="str">
            <v>CIP2</v>
          </cell>
          <cell r="D8056" t="str">
            <v>M004</v>
          </cell>
          <cell r="E8056">
            <v>43730</v>
          </cell>
          <cell r="F8056" t="str">
            <v>Worker chair</v>
          </cell>
          <cell r="G8056">
            <v>2900</v>
          </cell>
          <cell r="H8056">
            <v>-904.9</v>
          </cell>
          <cell r="I8056">
            <v>1995.1</v>
          </cell>
        </row>
        <row r="8057">
          <cell r="A8057">
            <v>40003147</v>
          </cell>
          <cell r="B8057" t="str">
            <v>0</v>
          </cell>
          <cell r="C8057" t="str">
            <v>CIP2</v>
          </cell>
          <cell r="D8057" t="str">
            <v>M004</v>
          </cell>
          <cell r="E8057">
            <v>43730</v>
          </cell>
          <cell r="F8057" t="str">
            <v>Worker chair</v>
          </cell>
          <cell r="G8057">
            <v>2900</v>
          </cell>
          <cell r="H8057">
            <v>-904.9</v>
          </cell>
          <cell r="I8057">
            <v>1995.1</v>
          </cell>
        </row>
        <row r="8058">
          <cell r="A8058">
            <v>40003148</v>
          </cell>
          <cell r="B8058" t="str">
            <v>0</v>
          </cell>
          <cell r="C8058" t="str">
            <v>CIP2</v>
          </cell>
          <cell r="D8058" t="str">
            <v>M004</v>
          </cell>
          <cell r="E8058">
            <v>43730</v>
          </cell>
          <cell r="F8058" t="str">
            <v>Worker chair</v>
          </cell>
          <cell r="G8058">
            <v>2900</v>
          </cell>
          <cell r="H8058">
            <v>-904.9</v>
          </cell>
          <cell r="I8058">
            <v>1995.1</v>
          </cell>
        </row>
        <row r="8059">
          <cell r="A8059">
            <v>40003149</v>
          </cell>
          <cell r="B8059" t="str">
            <v>0</v>
          </cell>
          <cell r="C8059" t="str">
            <v>CIP2</v>
          </cell>
          <cell r="D8059" t="str">
            <v>M004</v>
          </cell>
          <cell r="E8059">
            <v>43730</v>
          </cell>
          <cell r="F8059" t="str">
            <v>Worker chair</v>
          </cell>
          <cell r="G8059">
            <v>2900</v>
          </cell>
          <cell r="H8059">
            <v>-904.9</v>
          </cell>
          <cell r="I8059">
            <v>1995.1</v>
          </cell>
        </row>
        <row r="8060">
          <cell r="A8060">
            <v>40003150</v>
          </cell>
          <cell r="B8060" t="str">
            <v>0</v>
          </cell>
          <cell r="C8060" t="str">
            <v>CIP2</v>
          </cell>
          <cell r="D8060" t="str">
            <v>M004</v>
          </cell>
          <cell r="E8060">
            <v>43730</v>
          </cell>
          <cell r="F8060" t="str">
            <v>Worker chair</v>
          </cell>
          <cell r="G8060">
            <v>2900</v>
          </cell>
          <cell r="H8060">
            <v>-904.9</v>
          </cell>
          <cell r="I8060">
            <v>1995.1</v>
          </cell>
        </row>
        <row r="8061">
          <cell r="A8061">
            <v>40003151</v>
          </cell>
          <cell r="B8061" t="str">
            <v>0</v>
          </cell>
          <cell r="C8061" t="str">
            <v>CIP2</v>
          </cell>
          <cell r="D8061" t="str">
            <v>M004</v>
          </cell>
          <cell r="E8061">
            <v>43730</v>
          </cell>
          <cell r="F8061" t="str">
            <v>Worker chair</v>
          </cell>
          <cell r="G8061">
            <v>2900</v>
          </cell>
          <cell r="H8061">
            <v>-904.9</v>
          </cell>
          <cell r="I8061">
            <v>1995.1</v>
          </cell>
        </row>
        <row r="8062">
          <cell r="A8062">
            <v>40003152</v>
          </cell>
          <cell r="B8062" t="str">
            <v>0</v>
          </cell>
          <cell r="C8062" t="str">
            <v>CIP2</v>
          </cell>
          <cell r="D8062" t="str">
            <v>M004</v>
          </cell>
          <cell r="E8062">
            <v>43730</v>
          </cell>
          <cell r="F8062" t="str">
            <v>Worker chair</v>
          </cell>
          <cell r="G8062">
            <v>2900</v>
          </cell>
          <cell r="H8062">
            <v>-904.9</v>
          </cell>
          <cell r="I8062">
            <v>1995.1</v>
          </cell>
        </row>
        <row r="8063">
          <cell r="A8063">
            <v>40005079</v>
          </cell>
          <cell r="B8063" t="str">
            <v>0</v>
          </cell>
          <cell r="C8063" t="str">
            <v>CIP2</v>
          </cell>
          <cell r="D8063" t="str">
            <v>M004</v>
          </cell>
          <cell r="E8063">
            <v>44276</v>
          </cell>
          <cell r="F8063" t="str">
            <v>CIPL-High Chair</v>
          </cell>
          <cell r="G8063">
            <v>9500</v>
          </cell>
          <cell r="H8063">
            <v>-791.67</v>
          </cell>
          <cell r="I8063">
            <v>8708.33</v>
          </cell>
        </row>
        <row r="8064">
          <cell r="A8064">
            <v>40005080</v>
          </cell>
          <cell r="B8064" t="str">
            <v>0</v>
          </cell>
          <cell r="C8064" t="str">
            <v>CIP2</v>
          </cell>
          <cell r="D8064" t="str">
            <v>M004</v>
          </cell>
          <cell r="E8064">
            <v>44276</v>
          </cell>
          <cell r="F8064" t="str">
            <v>CIPL-High Chair</v>
          </cell>
          <cell r="G8064">
            <v>9500</v>
          </cell>
          <cell r="H8064">
            <v>-791.67</v>
          </cell>
          <cell r="I8064">
            <v>8708.33</v>
          </cell>
        </row>
        <row r="8065">
          <cell r="A8065">
            <v>40005081</v>
          </cell>
          <cell r="B8065" t="str">
            <v>0</v>
          </cell>
          <cell r="C8065" t="str">
            <v>CIP2</v>
          </cell>
          <cell r="D8065" t="str">
            <v>M004</v>
          </cell>
          <cell r="E8065">
            <v>44276</v>
          </cell>
          <cell r="F8065" t="str">
            <v>CIPL-High Chair</v>
          </cell>
          <cell r="G8065">
            <v>9500</v>
          </cell>
          <cell r="H8065">
            <v>-791.67</v>
          </cell>
          <cell r="I8065">
            <v>8708.33</v>
          </cell>
        </row>
        <row r="8066">
          <cell r="A8066">
            <v>40005082</v>
          </cell>
          <cell r="B8066" t="str">
            <v>0</v>
          </cell>
          <cell r="C8066" t="str">
            <v>CIP2</v>
          </cell>
          <cell r="D8066" t="str">
            <v>M004</v>
          </cell>
          <cell r="E8066">
            <v>44276</v>
          </cell>
          <cell r="F8066" t="str">
            <v>CIPL-High Chair</v>
          </cell>
          <cell r="G8066">
            <v>9500</v>
          </cell>
          <cell r="H8066">
            <v>-791.67</v>
          </cell>
          <cell r="I8066">
            <v>8708.33</v>
          </cell>
        </row>
        <row r="8067">
          <cell r="A8067">
            <v>40005090</v>
          </cell>
          <cell r="B8067" t="str">
            <v>0</v>
          </cell>
          <cell r="C8067" t="str">
            <v>CIP2</v>
          </cell>
          <cell r="D8067" t="str">
            <v>M004</v>
          </cell>
          <cell r="E8067">
            <v>44320</v>
          </cell>
          <cell r="F8067" t="str">
            <v>File Cabinet</v>
          </cell>
          <cell r="G8067">
            <v>5375</v>
          </cell>
          <cell r="H8067">
            <v>-358.33</v>
          </cell>
          <cell r="I8067">
            <v>5016.67</v>
          </cell>
        </row>
        <row r="8068">
          <cell r="A8068">
            <v>40005091</v>
          </cell>
          <cell r="B8068" t="str">
            <v>0</v>
          </cell>
          <cell r="C8068" t="str">
            <v>CIP2</v>
          </cell>
          <cell r="D8068" t="str">
            <v>M004</v>
          </cell>
          <cell r="E8068">
            <v>44320</v>
          </cell>
          <cell r="F8068" t="str">
            <v>File Cabinet</v>
          </cell>
          <cell r="G8068">
            <v>5375</v>
          </cell>
          <cell r="H8068">
            <v>-358.33</v>
          </cell>
          <cell r="I8068">
            <v>5016.67</v>
          </cell>
        </row>
        <row r="8069">
          <cell r="A8069">
            <v>40005092</v>
          </cell>
          <cell r="B8069" t="str">
            <v>0</v>
          </cell>
          <cell r="C8069" t="str">
            <v>CIP2</v>
          </cell>
          <cell r="D8069" t="str">
            <v>M004</v>
          </cell>
          <cell r="E8069">
            <v>44320</v>
          </cell>
          <cell r="F8069" t="str">
            <v>Side stand</v>
          </cell>
          <cell r="G8069">
            <v>5375</v>
          </cell>
          <cell r="H8069">
            <v>-358.33</v>
          </cell>
          <cell r="I8069">
            <v>5016.67</v>
          </cell>
        </row>
        <row r="8070">
          <cell r="A8070">
            <v>40005093</v>
          </cell>
          <cell r="B8070" t="str">
            <v>0</v>
          </cell>
          <cell r="C8070" t="str">
            <v>CIP2</v>
          </cell>
          <cell r="D8070" t="str">
            <v>M004</v>
          </cell>
          <cell r="E8070">
            <v>44320</v>
          </cell>
          <cell r="F8070" t="str">
            <v>Side stand</v>
          </cell>
          <cell r="G8070">
            <v>5375</v>
          </cell>
          <cell r="H8070">
            <v>-358.33</v>
          </cell>
          <cell r="I8070">
            <v>5016.67</v>
          </cell>
        </row>
        <row r="8071">
          <cell r="A8071">
            <v>40005094</v>
          </cell>
          <cell r="B8071" t="str">
            <v>0</v>
          </cell>
          <cell r="C8071" t="str">
            <v>CIP2</v>
          </cell>
          <cell r="D8071" t="str">
            <v>M004</v>
          </cell>
          <cell r="E8071">
            <v>44320</v>
          </cell>
          <cell r="F8071" t="str">
            <v>Side stand</v>
          </cell>
          <cell r="G8071">
            <v>5375</v>
          </cell>
          <cell r="H8071">
            <v>-358.33</v>
          </cell>
          <cell r="I8071">
            <v>5016.67</v>
          </cell>
        </row>
        <row r="8072">
          <cell r="A8072">
            <v>40005095</v>
          </cell>
          <cell r="B8072" t="str">
            <v>0</v>
          </cell>
          <cell r="C8072" t="str">
            <v>CIP2</v>
          </cell>
          <cell r="D8072" t="str">
            <v>M004</v>
          </cell>
          <cell r="E8072">
            <v>44320</v>
          </cell>
          <cell r="F8072" t="str">
            <v>Side stand</v>
          </cell>
          <cell r="G8072">
            <v>5375</v>
          </cell>
          <cell r="H8072">
            <v>-358.33</v>
          </cell>
          <cell r="I8072">
            <v>5016.67</v>
          </cell>
        </row>
        <row r="8073">
          <cell r="A8073">
            <v>40005096</v>
          </cell>
          <cell r="B8073" t="str">
            <v>0</v>
          </cell>
          <cell r="C8073" t="str">
            <v>CIP2</v>
          </cell>
          <cell r="D8073" t="str">
            <v>M004</v>
          </cell>
          <cell r="E8073">
            <v>44320</v>
          </cell>
          <cell r="F8073" t="str">
            <v>Side stand</v>
          </cell>
          <cell r="G8073">
            <v>5375</v>
          </cell>
          <cell r="H8073">
            <v>-358.33</v>
          </cell>
          <cell r="I8073">
            <v>5016.67</v>
          </cell>
        </row>
        <row r="8074">
          <cell r="A8074">
            <v>40005097</v>
          </cell>
          <cell r="B8074" t="str">
            <v>0</v>
          </cell>
          <cell r="C8074" t="str">
            <v>CIP2</v>
          </cell>
          <cell r="D8074" t="str">
            <v>M004</v>
          </cell>
          <cell r="E8074">
            <v>44320</v>
          </cell>
          <cell r="F8074" t="str">
            <v>Side stand</v>
          </cell>
          <cell r="G8074">
            <v>5375</v>
          </cell>
          <cell r="H8074">
            <v>-358.33</v>
          </cell>
          <cell r="I8074">
            <v>5016.67</v>
          </cell>
        </row>
        <row r="8075">
          <cell r="A8075">
            <v>40005098</v>
          </cell>
          <cell r="B8075" t="str">
            <v>0</v>
          </cell>
          <cell r="C8075" t="str">
            <v>CIP2</v>
          </cell>
          <cell r="D8075" t="str">
            <v>M004</v>
          </cell>
          <cell r="E8075">
            <v>44320</v>
          </cell>
          <cell r="F8075" t="str">
            <v>Side stand</v>
          </cell>
          <cell r="G8075">
            <v>5375</v>
          </cell>
          <cell r="H8075">
            <v>-358.33</v>
          </cell>
          <cell r="I8075">
            <v>5016.67</v>
          </cell>
        </row>
        <row r="8076">
          <cell r="A8076">
            <v>40005099</v>
          </cell>
          <cell r="B8076" t="str">
            <v>0</v>
          </cell>
          <cell r="C8076" t="str">
            <v>CIP2</v>
          </cell>
          <cell r="D8076" t="str">
            <v>M004</v>
          </cell>
          <cell r="E8076">
            <v>44320</v>
          </cell>
          <cell r="F8076" t="str">
            <v>Side stand</v>
          </cell>
          <cell r="G8076">
            <v>5375</v>
          </cell>
          <cell r="H8076">
            <v>-358.33</v>
          </cell>
          <cell r="I8076">
            <v>5016.67</v>
          </cell>
        </row>
        <row r="8077">
          <cell r="A8077">
            <v>40005100</v>
          </cell>
          <cell r="B8077" t="str">
            <v>0</v>
          </cell>
          <cell r="C8077" t="str">
            <v>CIP2</v>
          </cell>
          <cell r="D8077" t="str">
            <v>M004</v>
          </cell>
          <cell r="E8077">
            <v>44320</v>
          </cell>
          <cell r="F8077" t="str">
            <v>Side stand</v>
          </cell>
          <cell r="G8077">
            <v>5375</v>
          </cell>
          <cell r="H8077">
            <v>-358.33</v>
          </cell>
          <cell r="I8077">
            <v>5016.67</v>
          </cell>
        </row>
        <row r="8078">
          <cell r="A8078">
            <v>40005101</v>
          </cell>
          <cell r="B8078" t="str">
            <v>0</v>
          </cell>
          <cell r="C8078" t="str">
            <v>CIP2</v>
          </cell>
          <cell r="D8078" t="str">
            <v>M004</v>
          </cell>
          <cell r="E8078">
            <v>44320</v>
          </cell>
          <cell r="F8078" t="str">
            <v>Side stand</v>
          </cell>
          <cell r="G8078">
            <v>5375</v>
          </cell>
          <cell r="H8078">
            <v>-358.33</v>
          </cell>
          <cell r="I8078">
            <v>5016.67</v>
          </cell>
        </row>
        <row r="8079">
          <cell r="A8079">
            <v>40005102</v>
          </cell>
          <cell r="B8079" t="str">
            <v>0</v>
          </cell>
          <cell r="C8079" t="str">
            <v>CIP2</v>
          </cell>
          <cell r="D8079" t="str">
            <v>M004</v>
          </cell>
          <cell r="E8079">
            <v>44320</v>
          </cell>
          <cell r="F8079" t="str">
            <v>Side stand</v>
          </cell>
          <cell r="G8079">
            <v>5375</v>
          </cell>
          <cell r="H8079">
            <v>-358.33</v>
          </cell>
          <cell r="I8079">
            <v>5016.67</v>
          </cell>
        </row>
        <row r="8080">
          <cell r="A8080">
            <v>40005103</v>
          </cell>
          <cell r="B8080" t="str">
            <v>0</v>
          </cell>
          <cell r="C8080" t="str">
            <v>CIP2</v>
          </cell>
          <cell r="D8080" t="str">
            <v>M004</v>
          </cell>
          <cell r="E8080">
            <v>44320</v>
          </cell>
          <cell r="F8080" t="str">
            <v>Side stand</v>
          </cell>
          <cell r="G8080">
            <v>5375</v>
          </cell>
          <cell r="H8080">
            <v>-358.33</v>
          </cell>
          <cell r="I8080">
            <v>5016.67</v>
          </cell>
        </row>
        <row r="8081">
          <cell r="A8081">
            <v>40005104</v>
          </cell>
          <cell r="B8081" t="str">
            <v>0</v>
          </cell>
          <cell r="C8081" t="str">
            <v>CIP2</v>
          </cell>
          <cell r="D8081" t="str">
            <v>M004</v>
          </cell>
          <cell r="E8081">
            <v>44320</v>
          </cell>
          <cell r="F8081" t="str">
            <v>Center table</v>
          </cell>
          <cell r="G8081">
            <v>5375</v>
          </cell>
          <cell r="H8081">
            <v>-358.33</v>
          </cell>
          <cell r="I8081">
            <v>5016.67</v>
          </cell>
        </row>
        <row r="8082">
          <cell r="A8082">
            <v>40005105</v>
          </cell>
          <cell r="B8082" t="str">
            <v>0</v>
          </cell>
          <cell r="C8082" t="str">
            <v>CIP2</v>
          </cell>
          <cell r="D8082" t="str">
            <v>M004</v>
          </cell>
          <cell r="E8082">
            <v>44313</v>
          </cell>
          <cell r="F8082" t="str">
            <v>Center table</v>
          </cell>
          <cell r="G8082">
            <v>913.75</v>
          </cell>
          <cell r="H8082">
            <v>-68.540000000000006</v>
          </cell>
          <cell r="I8082">
            <v>845.21</v>
          </cell>
        </row>
        <row r="8083">
          <cell r="A8083">
            <v>40005106</v>
          </cell>
          <cell r="B8083" t="str">
            <v>0</v>
          </cell>
          <cell r="C8083" t="str">
            <v>CIP2</v>
          </cell>
          <cell r="D8083" t="str">
            <v>M004</v>
          </cell>
          <cell r="E8083">
            <v>44313</v>
          </cell>
          <cell r="F8083" t="str">
            <v>Center table</v>
          </cell>
          <cell r="G8083">
            <v>913.75</v>
          </cell>
          <cell r="H8083">
            <v>-68.540000000000006</v>
          </cell>
          <cell r="I8083">
            <v>845.21</v>
          </cell>
        </row>
        <row r="8084">
          <cell r="A8084">
            <v>40005107</v>
          </cell>
          <cell r="B8084" t="str">
            <v>0</v>
          </cell>
          <cell r="C8084" t="str">
            <v>CIP2</v>
          </cell>
          <cell r="D8084" t="str">
            <v>M004</v>
          </cell>
          <cell r="E8084">
            <v>44313</v>
          </cell>
          <cell r="F8084" t="str">
            <v>Center table</v>
          </cell>
          <cell r="G8084">
            <v>913.75</v>
          </cell>
          <cell r="H8084">
            <v>-68.540000000000006</v>
          </cell>
          <cell r="I8084">
            <v>845.21</v>
          </cell>
        </row>
        <row r="8085">
          <cell r="A8085">
            <v>40005108</v>
          </cell>
          <cell r="B8085" t="str">
            <v>0</v>
          </cell>
          <cell r="C8085" t="str">
            <v>CIP2</v>
          </cell>
          <cell r="D8085" t="str">
            <v>M004</v>
          </cell>
          <cell r="E8085">
            <v>44313</v>
          </cell>
          <cell r="F8085" t="str">
            <v>Center table</v>
          </cell>
          <cell r="G8085">
            <v>913.75</v>
          </cell>
          <cell r="H8085">
            <v>-68.540000000000006</v>
          </cell>
          <cell r="I8085">
            <v>845.21</v>
          </cell>
        </row>
        <row r="8086">
          <cell r="A8086">
            <v>40005109</v>
          </cell>
          <cell r="B8086" t="str">
            <v>0</v>
          </cell>
          <cell r="C8086" t="str">
            <v>CIP2</v>
          </cell>
          <cell r="D8086" t="str">
            <v>M004</v>
          </cell>
          <cell r="E8086">
            <v>44313</v>
          </cell>
          <cell r="F8086" t="str">
            <v>Center table</v>
          </cell>
          <cell r="G8086">
            <v>913.75</v>
          </cell>
          <cell r="H8086">
            <v>-68.540000000000006</v>
          </cell>
          <cell r="I8086">
            <v>845.21</v>
          </cell>
        </row>
        <row r="8087">
          <cell r="A8087">
            <v>40005110</v>
          </cell>
          <cell r="B8087" t="str">
            <v>0</v>
          </cell>
          <cell r="C8087" t="str">
            <v>CIP2</v>
          </cell>
          <cell r="D8087" t="str">
            <v>M004</v>
          </cell>
          <cell r="E8087">
            <v>44313</v>
          </cell>
          <cell r="F8087" t="str">
            <v>Center table</v>
          </cell>
          <cell r="G8087">
            <v>913.75</v>
          </cell>
          <cell r="H8087">
            <v>-68.540000000000006</v>
          </cell>
          <cell r="I8087">
            <v>845.21</v>
          </cell>
        </row>
        <row r="8088">
          <cell r="A8088">
            <v>40005111</v>
          </cell>
          <cell r="B8088" t="str">
            <v>0</v>
          </cell>
          <cell r="C8088" t="str">
            <v>CIP2</v>
          </cell>
          <cell r="D8088" t="str">
            <v>M004</v>
          </cell>
          <cell r="E8088">
            <v>44313</v>
          </cell>
          <cell r="F8088" t="str">
            <v>Center table</v>
          </cell>
          <cell r="G8088">
            <v>913.75</v>
          </cell>
          <cell r="H8088">
            <v>-68.540000000000006</v>
          </cell>
          <cell r="I8088">
            <v>845.21</v>
          </cell>
        </row>
        <row r="8089">
          <cell r="A8089">
            <v>40005112</v>
          </cell>
          <cell r="B8089" t="str">
            <v>0</v>
          </cell>
          <cell r="C8089" t="str">
            <v>CIP2</v>
          </cell>
          <cell r="D8089" t="str">
            <v>M004</v>
          </cell>
          <cell r="E8089">
            <v>44313</v>
          </cell>
          <cell r="F8089" t="str">
            <v>Center table</v>
          </cell>
          <cell r="G8089">
            <v>913.75</v>
          </cell>
          <cell r="H8089">
            <v>-68.540000000000006</v>
          </cell>
          <cell r="I8089">
            <v>845.21</v>
          </cell>
        </row>
        <row r="8090">
          <cell r="A8090">
            <v>40005113</v>
          </cell>
          <cell r="B8090" t="str">
            <v>0</v>
          </cell>
          <cell r="C8090" t="str">
            <v>CIP2</v>
          </cell>
          <cell r="D8090" t="str">
            <v>M004</v>
          </cell>
          <cell r="E8090">
            <v>44313</v>
          </cell>
          <cell r="F8090" t="str">
            <v>Center table</v>
          </cell>
          <cell r="G8090">
            <v>913.75</v>
          </cell>
          <cell r="H8090">
            <v>-68.540000000000006</v>
          </cell>
          <cell r="I8090">
            <v>845.21</v>
          </cell>
        </row>
        <row r="8091">
          <cell r="A8091">
            <v>40005114</v>
          </cell>
          <cell r="B8091" t="str">
            <v>0</v>
          </cell>
          <cell r="C8091" t="str">
            <v>CIP2</v>
          </cell>
          <cell r="D8091" t="str">
            <v>M004</v>
          </cell>
          <cell r="E8091">
            <v>44313</v>
          </cell>
          <cell r="F8091" t="str">
            <v>Center table</v>
          </cell>
          <cell r="G8091">
            <v>913.75</v>
          </cell>
          <cell r="H8091">
            <v>-68.540000000000006</v>
          </cell>
          <cell r="I8091">
            <v>845.21</v>
          </cell>
        </row>
        <row r="8092">
          <cell r="A8092">
            <v>40005115</v>
          </cell>
          <cell r="B8092" t="str">
            <v>0</v>
          </cell>
          <cell r="C8092" t="str">
            <v>CIP2</v>
          </cell>
          <cell r="D8092" t="str">
            <v>M004</v>
          </cell>
          <cell r="E8092">
            <v>44313</v>
          </cell>
          <cell r="F8092" t="str">
            <v>Center table</v>
          </cell>
          <cell r="G8092">
            <v>913.75</v>
          </cell>
          <cell r="H8092">
            <v>-68.540000000000006</v>
          </cell>
          <cell r="I8092">
            <v>845.21</v>
          </cell>
        </row>
        <row r="8093">
          <cell r="A8093">
            <v>40005116</v>
          </cell>
          <cell r="B8093" t="str">
            <v>0</v>
          </cell>
          <cell r="C8093" t="str">
            <v>CIP2</v>
          </cell>
          <cell r="D8093" t="str">
            <v>M004</v>
          </cell>
          <cell r="E8093">
            <v>44313</v>
          </cell>
          <cell r="F8093" t="str">
            <v>Center table</v>
          </cell>
          <cell r="G8093">
            <v>913.75</v>
          </cell>
          <cell r="H8093">
            <v>-68.540000000000006</v>
          </cell>
          <cell r="I8093">
            <v>845.21</v>
          </cell>
        </row>
        <row r="8094">
          <cell r="A8094">
            <v>40005117</v>
          </cell>
          <cell r="B8094" t="str">
            <v>0</v>
          </cell>
          <cell r="C8094" t="str">
            <v>CIP2</v>
          </cell>
          <cell r="D8094" t="str">
            <v>M004</v>
          </cell>
          <cell r="E8094">
            <v>44313</v>
          </cell>
          <cell r="F8094" t="str">
            <v>Center table</v>
          </cell>
          <cell r="G8094">
            <v>15500</v>
          </cell>
          <cell r="H8094">
            <v>-1162.5</v>
          </cell>
          <cell r="I8094">
            <v>14337.5</v>
          </cell>
        </row>
        <row r="8095">
          <cell r="A8095">
            <v>40005118</v>
          </cell>
          <cell r="B8095" t="str">
            <v>0</v>
          </cell>
          <cell r="C8095" t="str">
            <v>CIP2</v>
          </cell>
          <cell r="D8095" t="str">
            <v>M004</v>
          </cell>
          <cell r="E8095">
            <v>44313</v>
          </cell>
          <cell r="F8095" t="str">
            <v>Center table</v>
          </cell>
          <cell r="G8095">
            <v>15500</v>
          </cell>
          <cell r="H8095">
            <v>-1162.5</v>
          </cell>
          <cell r="I8095">
            <v>14337.5</v>
          </cell>
        </row>
        <row r="8096">
          <cell r="A8096">
            <v>40005493</v>
          </cell>
          <cell r="B8096" t="str">
            <v>0</v>
          </cell>
          <cell r="C8096" t="str">
            <v>CIP2</v>
          </cell>
          <cell r="D8096" t="str">
            <v>M004</v>
          </cell>
          <cell r="E8096">
            <v>44469</v>
          </cell>
          <cell r="F8096" t="str">
            <v>Dry Room Rack Trolley-Size : 18 x 48 x 7</v>
          </cell>
          <cell r="G8096">
            <v>22360</v>
          </cell>
          <cell r="H8096">
            <v>-745.33</v>
          </cell>
          <cell r="I8096">
            <v>21614.67</v>
          </cell>
        </row>
        <row r="8097">
          <cell r="A8097">
            <v>40005494</v>
          </cell>
          <cell r="B8097" t="str">
            <v>0</v>
          </cell>
          <cell r="C8097" t="str">
            <v>CIP2</v>
          </cell>
          <cell r="D8097" t="str">
            <v>M004</v>
          </cell>
          <cell r="E8097">
            <v>44469</v>
          </cell>
          <cell r="F8097" t="str">
            <v>Dry Room Rack Trolley-Size : 18 x 48 x 7</v>
          </cell>
          <cell r="G8097">
            <v>22360</v>
          </cell>
          <cell r="H8097">
            <v>-745.33</v>
          </cell>
          <cell r="I8097">
            <v>21614.67</v>
          </cell>
        </row>
        <row r="8098">
          <cell r="A8098">
            <v>40005495</v>
          </cell>
          <cell r="B8098" t="str">
            <v>0</v>
          </cell>
          <cell r="C8098" t="str">
            <v>CIP2</v>
          </cell>
          <cell r="D8098" t="str">
            <v>M004</v>
          </cell>
          <cell r="E8098">
            <v>44469</v>
          </cell>
          <cell r="F8098" t="str">
            <v>Dry Room Rack Trolley-Size : 18 x 48 x 7</v>
          </cell>
          <cell r="G8098">
            <v>22360</v>
          </cell>
          <cell r="H8098">
            <v>-745.33</v>
          </cell>
          <cell r="I8098">
            <v>21614.67</v>
          </cell>
        </row>
        <row r="8099">
          <cell r="A8099">
            <v>40005496</v>
          </cell>
          <cell r="B8099" t="str">
            <v>0</v>
          </cell>
          <cell r="C8099" t="str">
            <v>CIP2</v>
          </cell>
          <cell r="D8099" t="str">
            <v>M004</v>
          </cell>
          <cell r="E8099">
            <v>44469</v>
          </cell>
          <cell r="F8099" t="str">
            <v>Dry Room Rack Trolley-Size : 18 x 48 x 7</v>
          </cell>
          <cell r="G8099">
            <v>22360</v>
          </cell>
          <cell r="H8099">
            <v>-745.33</v>
          </cell>
          <cell r="I8099">
            <v>21614.67</v>
          </cell>
        </row>
        <row r="8100">
          <cell r="A8100">
            <v>40005497</v>
          </cell>
          <cell r="B8100" t="str">
            <v>0</v>
          </cell>
          <cell r="C8100" t="str">
            <v>CIP2</v>
          </cell>
          <cell r="D8100" t="str">
            <v>M004</v>
          </cell>
          <cell r="E8100">
            <v>44469</v>
          </cell>
          <cell r="F8100" t="str">
            <v>Dry Room Rack Trolley-Size : 18 x 48 x 7</v>
          </cell>
          <cell r="G8100">
            <v>22360</v>
          </cell>
          <cell r="H8100">
            <v>-745.33</v>
          </cell>
          <cell r="I8100">
            <v>21614.67</v>
          </cell>
        </row>
        <row r="8101">
          <cell r="A8101">
            <v>40005498</v>
          </cell>
          <cell r="B8101" t="str">
            <v>0</v>
          </cell>
          <cell r="C8101" t="str">
            <v>CIP2</v>
          </cell>
          <cell r="D8101" t="str">
            <v>M004</v>
          </cell>
          <cell r="E8101">
            <v>44469</v>
          </cell>
          <cell r="F8101" t="str">
            <v>Dry Room Rack Trolley-Size : 18 x 48 x 7</v>
          </cell>
          <cell r="G8101">
            <v>22360</v>
          </cell>
          <cell r="H8101">
            <v>-745.33</v>
          </cell>
          <cell r="I8101">
            <v>21614.67</v>
          </cell>
        </row>
        <row r="8102">
          <cell r="A8102">
            <v>40005499</v>
          </cell>
          <cell r="B8102" t="str">
            <v>0</v>
          </cell>
          <cell r="C8102" t="str">
            <v>CIP2</v>
          </cell>
          <cell r="D8102" t="str">
            <v>M004</v>
          </cell>
          <cell r="E8102">
            <v>44469</v>
          </cell>
          <cell r="F8102" t="str">
            <v>Dry Room Rack Trolley-Size : 18 x 48 x 7</v>
          </cell>
          <cell r="G8102">
            <v>22360</v>
          </cell>
          <cell r="H8102">
            <v>-745.33</v>
          </cell>
          <cell r="I8102">
            <v>21614.67</v>
          </cell>
        </row>
        <row r="8103">
          <cell r="A8103">
            <v>40005500</v>
          </cell>
          <cell r="B8103" t="str">
            <v>0</v>
          </cell>
          <cell r="C8103" t="str">
            <v>CIP2</v>
          </cell>
          <cell r="D8103" t="str">
            <v>M004</v>
          </cell>
          <cell r="E8103">
            <v>44469</v>
          </cell>
          <cell r="F8103" t="str">
            <v>Dry Room Rack Trolley-Size : 18 x 48 x 7</v>
          </cell>
          <cell r="G8103">
            <v>22360</v>
          </cell>
          <cell r="H8103">
            <v>-745.33</v>
          </cell>
          <cell r="I8103">
            <v>21614.67</v>
          </cell>
        </row>
        <row r="8104">
          <cell r="A8104">
            <v>40005501</v>
          </cell>
          <cell r="B8104" t="str">
            <v>0</v>
          </cell>
          <cell r="C8104" t="str">
            <v>CIP2</v>
          </cell>
          <cell r="D8104" t="str">
            <v>M004</v>
          </cell>
          <cell r="E8104">
            <v>44469</v>
          </cell>
          <cell r="F8104" t="str">
            <v>Dry Room Rack Trolley-Size : 18 x 48 x 7</v>
          </cell>
          <cell r="G8104">
            <v>22360</v>
          </cell>
          <cell r="H8104">
            <v>-745.33</v>
          </cell>
          <cell r="I8104">
            <v>21614.67</v>
          </cell>
        </row>
        <row r="8105">
          <cell r="A8105">
            <v>40005502</v>
          </cell>
          <cell r="B8105" t="str">
            <v>0</v>
          </cell>
          <cell r="C8105" t="str">
            <v>CIP2</v>
          </cell>
          <cell r="D8105" t="str">
            <v>M004</v>
          </cell>
          <cell r="E8105">
            <v>44469</v>
          </cell>
          <cell r="F8105" t="str">
            <v>Dry Room Rack Trolley-Size : 18 x 48 x 7</v>
          </cell>
          <cell r="G8105">
            <v>22360</v>
          </cell>
          <cell r="H8105">
            <v>-745.33</v>
          </cell>
          <cell r="I8105">
            <v>21614.67</v>
          </cell>
        </row>
        <row r="8106">
          <cell r="A8106">
            <v>40005503</v>
          </cell>
          <cell r="B8106" t="str">
            <v>0</v>
          </cell>
          <cell r="C8106" t="str">
            <v>CIP2</v>
          </cell>
          <cell r="D8106" t="str">
            <v>M004</v>
          </cell>
          <cell r="E8106">
            <v>44469</v>
          </cell>
          <cell r="F8106" t="str">
            <v>Dry Room Rack Trolley-Size : 18 x 48 x 7</v>
          </cell>
          <cell r="G8106">
            <v>22360</v>
          </cell>
          <cell r="H8106">
            <v>-745.33</v>
          </cell>
          <cell r="I8106">
            <v>21614.67</v>
          </cell>
        </row>
        <row r="8107">
          <cell r="A8107">
            <v>40005504</v>
          </cell>
          <cell r="B8107" t="str">
            <v>0</v>
          </cell>
          <cell r="C8107" t="str">
            <v>CIP2</v>
          </cell>
          <cell r="D8107" t="str">
            <v>M004</v>
          </cell>
          <cell r="E8107">
            <v>44500</v>
          </cell>
          <cell r="F8107" t="str">
            <v>Worker Chair Special Customized Blue Color</v>
          </cell>
          <cell r="G8107">
            <v>2900</v>
          </cell>
          <cell r="H8107">
            <v>-72.5</v>
          </cell>
          <cell r="I8107">
            <v>2827.5</v>
          </cell>
        </row>
        <row r="8108">
          <cell r="A8108">
            <v>40005505</v>
          </cell>
          <cell r="B8108" t="str">
            <v>0</v>
          </cell>
          <cell r="C8108" t="str">
            <v>CIP2</v>
          </cell>
          <cell r="D8108" t="str">
            <v>M004</v>
          </cell>
          <cell r="E8108">
            <v>44500</v>
          </cell>
          <cell r="F8108" t="str">
            <v>Worker Chair Special Customized Blue Color</v>
          </cell>
          <cell r="G8108">
            <v>2900</v>
          </cell>
          <cell r="H8108">
            <v>-72.5</v>
          </cell>
          <cell r="I8108">
            <v>2827.5</v>
          </cell>
        </row>
        <row r="8109">
          <cell r="A8109">
            <v>40005506</v>
          </cell>
          <cell r="B8109" t="str">
            <v>0</v>
          </cell>
          <cell r="C8109" t="str">
            <v>CIP2</v>
          </cell>
          <cell r="D8109" t="str">
            <v>M004</v>
          </cell>
          <cell r="E8109">
            <v>44500</v>
          </cell>
          <cell r="F8109" t="str">
            <v>Worker Chair Special Customized Blue Color</v>
          </cell>
          <cell r="G8109">
            <v>2900</v>
          </cell>
          <cell r="H8109">
            <v>-72.5</v>
          </cell>
          <cell r="I8109">
            <v>2827.5</v>
          </cell>
        </row>
        <row r="8110">
          <cell r="A8110">
            <v>40005507</v>
          </cell>
          <cell r="B8110" t="str">
            <v>0</v>
          </cell>
          <cell r="C8110" t="str">
            <v>CIP2</v>
          </cell>
          <cell r="D8110" t="str">
            <v>M004</v>
          </cell>
          <cell r="E8110">
            <v>44500</v>
          </cell>
          <cell r="F8110" t="str">
            <v>Worker Chair Special Customized Blue Color</v>
          </cell>
          <cell r="G8110">
            <v>2900</v>
          </cell>
          <cell r="H8110">
            <v>-72.5</v>
          </cell>
          <cell r="I8110">
            <v>2827.5</v>
          </cell>
        </row>
        <row r="8111">
          <cell r="A8111">
            <v>40005508</v>
          </cell>
          <cell r="B8111" t="str">
            <v>0</v>
          </cell>
          <cell r="C8111" t="str">
            <v>CIP2</v>
          </cell>
          <cell r="D8111" t="str">
            <v>M004</v>
          </cell>
          <cell r="E8111">
            <v>44500</v>
          </cell>
          <cell r="F8111" t="str">
            <v>Worker Chair Special Customized Blue Color</v>
          </cell>
          <cell r="G8111">
            <v>2900</v>
          </cell>
          <cell r="H8111">
            <v>-72.5</v>
          </cell>
          <cell r="I8111">
            <v>2827.5</v>
          </cell>
        </row>
        <row r="8112">
          <cell r="A8112">
            <v>40005509</v>
          </cell>
          <cell r="B8112" t="str">
            <v>0</v>
          </cell>
          <cell r="C8112" t="str">
            <v>CIP2</v>
          </cell>
          <cell r="D8112" t="str">
            <v>M004</v>
          </cell>
          <cell r="E8112">
            <v>44500</v>
          </cell>
          <cell r="F8112" t="str">
            <v>Worker Chair Special Customized Blue Color</v>
          </cell>
          <cell r="G8112">
            <v>2900</v>
          </cell>
          <cell r="H8112">
            <v>-72.5</v>
          </cell>
          <cell r="I8112">
            <v>2827.5</v>
          </cell>
        </row>
        <row r="8113">
          <cell r="A8113">
            <v>40005510</v>
          </cell>
          <cell r="B8113" t="str">
            <v>0</v>
          </cell>
          <cell r="C8113" t="str">
            <v>CIP2</v>
          </cell>
          <cell r="D8113" t="str">
            <v>M004</v>
          </cell>
          <cell r="E8113">
            <v>44500</v>
          </cell>
          <cell r="F8113" t="str">
            <v>Worker Chair Special Customized Blue Color</v>
          </cell>
          <cell r="G8113">
            <v>2900</v>
          </cell>
          <cell r="H8113">
            <v>-72.5</v>
          </cell>
          <cell r="I8113">
            <v>2827.5</v>
          </cell>
        </row>
        <row r="8114">
          <cell r="A8114">
            <v>40005511</v>
          </cell>
          <cell r="B8114" t="str">
            <v>0</v>
          </cell>
          <cell r="C8114" t="str">
            <v>CIP2</v>
          </cell>
          <cell r="D8114" t="str">
            <v>M004</v>
          </cell>
          <cell r="E8114">
            <v>44500</v>
          </cell>
          <cell r="F8114" t="str">
            <v>Worker Chair Special Customized Blue Color</v>
          </cell>
          <cell r="G8114">
            <v>2900</v>
          </cell>
          <cell r="H8114">
            <v>-72.5</v>
          </cell>
          <cell r="I8114">
            <v>2827.5</v>
          </cell>
        </row>
        <row r="8115">
          <cell r="A8115">
            <v>40005512</v>
          </cell>
          <cell r="B8115" t="str">
            <v>0</v>
          </cell>
          <cell r="C8115" t="str">
            <v>CIP2</v>
          </cell>
          <cell r="D8115" t="str">
            <v>M004</v>
          </cell>
          <cell r="E8115">
            <v>44500</v>
          </cell>
          <cell r="F8115" t="str">
            <v>Worker Chair Special Customized Blue Color</v>
          </cell>
          <cell r="G8115">
            <v>2900</v>
          </cell>
          <cell r="H8115">
            <v>-72.5</v>
          </cell>
          <cell r="I8115">
            <v>2827.5</v>
          </cell>
        </row>
        <row r="8116">
          <cell r="A8116">
            <v>40005513</v>
          </cell>
          <cell r="B8116" t="str">
            <v>0</v>
          </cell>
          <cell r="C8116" t="str">
            <v>CIP2</v>
          </cell>
          <cell r="D8116" t="str">
            <v>M004</v>
          </cell>
          <cell r="E8116">
            <v>44500</v>
          </cell>
          <cell r="F8116" t="str">
            <v>Worker Chair Special Customized Blue Color</v>
          </cell>
          <cell r="G8116">
            <v>2900</v>
          </cell>
          <cell r="H8116">
            <v>-72.5</v>
          </cell>
          <cell r="I8116">
            <v>2827.5</v>
          </cell>
        </row>
        <row r="8117">
          <cell r="A8117">
            <v>40005514</v>
          </cell>
          <cell r="B8117" t="str">
            <v>0</v>
          </cell>
          <cell r="C8117" t="str">
            <v>CIP2</v>
          </cell>
          <cell r="D8117" t="str">
            <v>M004</v>
          </cell>
          <cell r="E8117">
            <v>44500</v>
          </cell>
          <cell r="F8117" t="str">
            <v>Worker Chair Special Customized Blue Color</v>
          </cell>
          <cell r="G8117">
            <v>2900</v>
          </cell>
          <cell r="H8117">
            <v>-72.5</v>
          </cell>
          <cell r="I8117">
            <v>2827.5</v>
          </cell>
        </row>
        <row r="8118">
          <cell r="A8118">
            <v>40005515</v>
          </cell>
          <cell r="B8118" t="str">
            <v>0</v>
          </cell>
          <cell r="C8118" t="str">
            <v>CIP2</v>
          </cell>
          <cell r="D8118" t="str">
            <v>M004</v>
          </cell>
          <cell r="E8118">
            <v>44500</v>
          </cell>
          <cell r="F8118" t="str">
            <v>Worker Chair Special Customized Blue Color</v>
          </cell>
          <cell r="G8118">
            <v>2900</v>
          </cell>
          <cell r="H8118">
            <v>-72.5</v>
          </cell>
          <cell r="I8118">
            <v>2827.5</v>
          </cell>
        </row>
        <row r="8119">
          <cell r="A8119">
            <v>40005516</v>
          </cell>
          <cell r="B8119" t="str">
            <v>0</v>
          </cell>
          <cell r="C8119" t="str">
            <v>CIP2</v>
          </cell>
          <cell r="D8119" t="str">
            <v>M004</v>
          </cell>
          <cell r="E8119">
            <v>44500</v>
          </cell>
          <cell r="F8119" t="str">
            <v>Worker Chair Special Customized Blue Color</v>
          </cell>
          <cell r="G8119">
            <v>2900</v>
          </cell>
          <cell r="H8119">
            <v>-72.5</v>
          </cell>
          <cell r="I8119">
            <v>2827.5</v>
          </cell>
        </row>
        <row r="8120">
          <cell r="A8120">
            <v>40005517</v>
          </cell>
          <cell r="B8120" t="str">
            <v>0</v>
          </cell>
          <cell r="C8120" t="str">
            <v>CIP2</v>
          </cell>
          <cell r="D8120" t="str">
            <v>M004</v>
          </cell>
          <cell r="E8120">
            <v>44500</v>
          </cell>
          <cell r="F8120" t="str">
            <v>Worker Chair Special Customized Blue Color</v>
          </cell>
          <cell r="G8120">
            <v>2900</v>
          </cell>
          <cell r="H8120">
            <v>-72.5</v>
          </cell>
          <cell r="I8120">
            <v>2827.5</v>
          </cell>
        </row>
        <row r="8121">
          <cell r="A8121">
            <v>40005518</v>
          </cell>
          <cell r="B8121" t="str">
            <v>0</v>
          </cell>
          <cell r="C8121" t="str">
            <v>CIP2</v>
          </cell>
          <cell r="D8121" t="str">
            <v>M004</v>
          </cell>
          <cell r="E8121">
            <v>44500</v>
          </cell>
          <cell r="F8121" t="str">
            <v>Worker Chair Special Customized Blue Color</v>
          </cell>
          <cell r="G8121">
            <v>2900</v>
          </cell>
          <cell r="H8121">
            <v>-72.5</v>
          </cell>
          <cell r="I8121">
            <v>2827.5</v>
          </cell>
        </row>
        <row r="8122">
          <cell r="A8122">
            <v>40005519</v>
          </cell>
          <cell r="B8122" t="str">
            <v>0</v>
          </cell>
          <cell r="C8122" t="str">
            <v>CIP2</v>
          </cell>
          <cell r="D8122" t="str">
            <v>M004</v>
          </cell>
          <cell r="E8122">
            <v>44500</v>
          </cell>
          <cell r="F8122" t="str">
            <v>Worker Chair Special Customized Blue Color</v>
          </cell>
          <cell r="G8122">
            <v>2900</v>
          </cell>
          <cell r="H8122">
            <v>-72.5</v>
          </cell>
          <cell r="I8122">
            <v>2827.5</v>
          </cell>
        </row>
        <row r="8123">
          <cell r="A8123">
            <v>40005520</v>
          </cell>
          <cell r="B8123" t="str">
            <v>0</v>
          </cell>
          <cell r="C8123" t="str">
            <v>CIP2</v>
          </cell>
          <cell r="D8123" t="str">
            <v>M004</v>
          </cell>
          <cell r="E8123">
            <v>44500</v>
          </cell>
          <cell r="F8123" t="str">
            <v>Worker Chair Special Customized Blue Color</v>
          </cell>
          <cell r="G8123">
            <v>2900</v>
          </cell>
          <cell r="H8123">
            <v>-72.5</v>
          </cell>
          <cell r="I8123">
            <v>2827.5</v>
          </cell>
        </row>
        <row r="8124">
          <cell r="A8124">
            <v>40005521</v>
          </cell>
          <cell r="B8124" t="str">
            <v>0</v>
          </cell>
          <cell r="C8124" t="str">
            <v>CIP2</v>
          </cell>
          <cell r="D8124" t="str">
            <v>M004</v>
          </cell>
          <cell r="E8124">
            <v>44500</v>
          </cell>
          <cell r="F8124" t="str">
            <v>Worker Chair Special Customized Blue Color</v>
          </cell>
          <cell r="G8124">
            <v>2900</v>
          </cell>
          <cell r="H8124">
            <v>-72.5</v>
          </cell>
          <cell r="I8124">
            <v>2827.5</v>
          </cell>
        </row>
        <row r="8125">
          <cell r="A8125">
            <v>40005522</v>
          </cell>
          <cell r="B8125" t="str">
            <v>0</v>
          </cell>
          <cell r="C8125" t="str">
            <v>CIP2</v>
          </cell>
          <cell r="D8125" t="str">
            <v>M004</v>
          </cell>
          <cell r="E8125">
            <v>44500</v>
          </cell>
          <cell r="F8125" t="str">
            <v>Worker Chair Special Customized Blue Color</v>
          </cell>
          <cell r="G8125">
            <v>2900</v>
          </cell>
          <cell r="H8125">
            <v>-72.5</v>
          </cell>
          <cell r="I8125">
            <v>2827.5</v>
          </cell>
        </row>
        <row r="8126">
          <cell r="A8126">
            <v>40005523</v>
          </cell>
          <cell r="B8126" t="str">
            <v>0</v>
          </cell>
          <cell r="C8126" t="str">
            <v>CIP2</v>
          </cell>
          <cell r="D8126" t="str">
            <v>M004</v>
          </cell>
          <cell r="E8126">
            <v>44500</v>
          </cell>
          <cell r="F8126" t="str">
            <v>Worker Chair Special Customized Blue Color</v>
          </cell>
          <cell r="G8126">
            <v>2900</v>
          </cell>
          <cell r="H8126">
            <v>-72.5</v>
          </cell>
          <cell r="I8126">
            <v>2827.5</v>
          </cell>
        </row>
        <row r="8127">
          <cell r="A8127">
            <v>40005524</v>
          </cell>
          <cell r="B8127" t="str">
            <v>0</v>
          </cell>
          <cell r="C8127" t="str">
            <v>CIP2</v>
          </cell>
          <cell r="D8127" t="str">
            <v>M004</v>
          </cell>
          <cell r="E8127">
            <v>44500</v>
          </cell>
          <cell r="F8127" t="str">
            <v>Worker Chair Special Customized Blue Color</v>
          </cell>
          <cell r="G8127">
            <v>2900</v>
          </cell>
          <cell r="H8127">
            <v>-72.5</v>
          </cell>
          <cell r="I8127">
            <v>2827.5</v>
          </cell>
        </row>
        <row r="8128">
          <cell r="A8128">
            <v>40005525</v>
          </cell>
          <cell r="B8128" t="str">
            <v>0</v>
          </cell>
          <cell r="C8128" t="str">
            <v>CIP2</v>
          </cell>
          <cell r="D8128" t="str">
            <v>M004</v>
          </cell>
          <cell r="E8128">
            <v>44500</v>
          </cell>
          <cell r="F8128" t="str">
            <v>Worker Chair Special Customized Blue Color</v>
          </cell>
          <cell r="G8128">
            <v>2900</v>
          </cell>
          <cell r="H8128">
            <v>-72.5</v>
          </cell>
          <cell r="I8128">
            <v>2827.5</v>
          </cell>
        </row>
        <row r="8129">
          <cell r="A8129">
            <v>40005526</v>
          </cell>
          <cell r="B8129" t="str">
            <v>0</v>
          </cell>
          <cell r="C8129" t="str">
            <v>CIP2</v>
          </cell>
          <cell r="D8129" t="str">
            <v>M004</v>
          </cell>
          <cell r="E8129">
            <v>44500</v>
          </cell>
          <cell r="F8129" t="str">
            <v>Worker Chair Special Customized Blue Color</v>
          </cell>
          <cell r="G8129">
            <v>2900</v>
          </cell>
          <cell r="H8129">
            <v>-72.5</v>
          </cell>
          <cell r="I8129">
            <v>2827.5</v>
          </cell>
        </row>
        <row r="8130">
          <cell r="A8130">
            <v>40005527</v>
          </cell>
          <cell r="B8130" t="str">
            <v>0</v>
          </cell>
          <cell r="C8130" t="str">
            <v>CIP2</v>
          </cell>
          <cell r="D8130" t="str">
            <v>M004</v>
          </cell>
          <cell r="E8130">
            <v>44500</v>
          </cell>
          <cell r="F8130" t="str">
            <v>Worker Chair Special Customized Blue Color</v>
          </cell>
          <cell r="G8130">
            <v>2900</v>
          </cell>
          <cell r="H8130">
            <v>-72.5</v>
          </cell>
          <cell r="I8130">
            <v>2827.5</v>
          </cell>
        </row>
        <row r="8131">
          <cell r="A8131">
            <v>40005528</v>
          </cell>
          <cell r="B8131" t="str">
            <v>0</v>
          </cell>
          <cell r="C8131" t="str">
            <v>CIP2</v>
          </cell>
          <cell r="D8131" t="str">
            <v>M004</v>
          </cell>
          <cell r="E8131">
            <v>44500</v>
          </cell>
          <cell r="F8131" t="str">
            <v>Worker Chair Special Customized Blue Color</v>
          </cell>
          <cell r="G8131">
            <v>2900</v>
          </cell>
          <cell r="H8131">
            <v>-72.5</v>
          </cell>
          <cell r="I8131">
            <v>2827.5</v>
          </cell>
        </row>
        <row r="8132">
          <cell r="A8132">
            <v>40005529</v>
          </cell>
          <cell r="B8132" t="str">
            <v>0</v>
          </cell>
          <cell r="C8132" t="str">
            <v>CIP2</v>
          </cell>
          <cell r="D8132" t="str">
            <v>M004</v>
          </cell>
          <cell r="E8132">
            <v>44500</v>
          </cell>
          <cell r="F8132" t="str">
            <v>Worker Chair Special Customized Blue Color</v>
          </cell>
          <cell r="G8132">
            <v>2900</v>
          </cell>
          <cell r="H8132">
            <v>-72.5</v>
          </cell>
          <cell r="I8132">
            <v>2827.5</v>
          </cell>
        </row>
        <row r="8133">
          <cell r="A8133">
            <v>40005530</v>
          </cell>
          <cell r="B8133" t="str">
            <v>0</v>
          </cell>
          <cell r="C8133" t="str">
            <v>CIP2</v>
          </cell>
          <cell r="D8133" t="str">
            <v>M004</v>
          </cell>
          <cell r="E8133">
            <v>44500</v>
          </cell>
          <cell r="F8133" t="str">
            <v>Worker Chair Special Customized Blue Color</v>
          </cell>
          <cell r="G8133">
            <v>2900</v>
          </cell>
          <cell r="H8133">
            <v>-72.5</v>
          </cell>
          <cell r="I8133">
            <v>2827.5</v>
          </cell>
        </row>
        <row r="8134">
          <cell r="A8134">
            <v>40005531</v>
          </cell>
          <cell r="B8134" t="str">
            <v>0</v>
          </cell>
          <cell r="C8134" t="str">
            <v>CIP2</v>
          </cell>
          <cell r="D8134" t="str">
            <v>M004</v>
          </cell>
          <cell r="E8134">
            <v>44500</v>
          </cell>
          <cell r="F8134" t="str">
            <v>Worker Chair Special Customized Blue Color</v>
          </cell>
          <cell r="G8134">
            <v>2900</v>
          </cell>
          <cell r="H8134">
            <v>-72.5</v>
          </cell>
          <cell r="I8134">
            <v>2827.5</v>
          </cell>
        </row>
        <row r="8135">
          <cell r="A8135">
            <v>40005532</v>
          </cell>
          <cell r="B8135" t="str">
            <v>0</v>
          </cell>
          <cell r="C8135" t="str">
            <v>CIP2</v>
          </cell>
          <cell r="D8135" t="str">
            <v>M004</v>
          </cell>
          <cell r="E8135">
            <v>44500</v>
          </cell>
          <cell r="F8135" t="str">
            <v>Worker Chair Special Customized Blue Color</v>
          </cell>
          <cell r="G8135">
            <v>2900</v>
          </cell>
          <cell r="H8135">
            <v>-72.5</v>
          </cell>
          <cell r="I8135">
            <v>2827.5</v>
          </cell>
        </row>
        <row r="8136">
          <cell r="A8136">
            <v>40005533</v>
          </cell>
          <cell r="B8136" t="str">
            <v>0</v>
          </cell>
          <cell r="C8136" t="str">
            <v>CIP2</v>
          </cell>
          <cell r="D8136" t="str">
            <v>M004</v>
          </cell>
          <cell r="E8136">
            <v>44500</v>
          </cell>
          <cell r="F8136" t="str">
            <v>Worker Chair Special Customized Blue Color</v>
          </cell>
          <cell r="G8136">
            <v>2900</v>
          </cell>
          <cell r="H8136">
            <v>-72.5</v>
          </cell>
          <cell r="I8136">
            <v>2827.5</v>
          </cell>
        </row>
        <row r="8137">
          <cell r="A8137">
            <v>40005534</v>
          </cell>
          <cell r="B8137" t="str">
            <v>0</v>
          </cell>
          <cell r="C8137" t="str">
            <v>CIP2</v>
          </cell>
          <cell r="D8137" t="str">
            <v>M004</v>
          </cell>
          <cell r="E8137">
            <v>44500</v>
          </cell>
          <cell r="F8137" t="str">
            <v>Worker Chair Special Customized Blue Color</v>
          </cell>
          <cell r="G8137">
            <v>2900</v>
          </cell>
          <cell r="H8137">
            <v>-72.5</v>
          </cell>
          <cell r="I8137">
            <v>2827.5</v>
          </cell>
        </row>
        <row r="8138">
          <cell r="A8138">
            <v>50000993</v>
          </cell>
          <cell r="B8138" t="str">
            <v>0</v>
          </cell>
          <cell r="C8138" t="str">
            <v>CIP2</v>
          </cell>
          <cell r="D8138" t="str">
            <v>M005</v>
          </cell>
          <cell r="E8138">
            <v>44408</v>
          </cell>
          <cell r="F8138" t="str">
            <v>Stand Fan-24", 120watt, GFC total=32 Sets</v>
          </cell>
          <cell r="G8138">
            <v>218879.96</v>
          </cell>
          <cell r="H8138">
            <v>-10944</v>
          </cell>
          <cell r="I8138">
            <v>207935.96</v>
          </cell>
        </row>
        <row r="8139">
          <cell r="A8139">
            <v>50000994</v>
          </cell>
          <cell r="B8139" t="str">
            <v>0</v>
          </cell>
          <cell r="C8139" t="str">
            <v>CIP2</v>
          </cell>
          <cell r="D8139" t="str">
            <v>M005</v>
          </cell>
          <cell r="E8139">
            <v>44408</v>
          </cell>
          <cell r="F8139" t="str">
            <v>Vision Ceiling Fan-56" ,65Watts Total=444 Sets</v>
          </cell>
          <cell r="G8139">
            <v>1390293.67</v>
          </cell>
          <cell r="H8139">
            <v>-69514.679999999993</v>
          </cell>
          <cell r="I8139">
            <v>1320778.99</v>
          </cell>
        </row>
        <row r="8140">
          <cell r="A8140">
            <v>60001210</v>
          </cell>
          <cell r="B8140" t="str">
            <v>0</v>
          </cell>
          <cell r="C8140" t="str">
            <v>CIP2</v>
          </cell>
          <cell r="D8140" t="str">
            <v>M006</v>
          </cell>
          <cell r="E8140">
            <v>44341</v>
          </cell>
          <cell r="F8140" t="str">
            <v>EDI Printer – 06 set</v>
          </cell>
          <cell r="G8140">
            <v>59800</v>
          </cell>
          <cell r="H8140">
            <v>-13288.89</v>
          </cell>
          <cell r="I8140">
            <v>46511.11</v>
          </cell>
        </row>
        <row r="8141">
          <cell r="A8141">
            <v>60001211</v>
          </cell>
          <cell r="B8141" t="str">
            <v>0</v>
          </cell>
          <cell r="C8141" t="str">
            <v>CIP2</v>
          </cell>
          <cell r="D8141" t="str">
            <v>M006</v>
          </cell>
          <cell r="E8141">
            <v>44341</v>
          </cell>
          <cell r="F8141" t="str">
            <v>EDI Printer – 06 set</v>
          </cell>
          <cell r="G8141">
            <v>59800</v>
          </cell>
          <cell r="H8141">
            <v>-13288.89</v>
          </cell>
          <cell r="I8141">
            <v>46511.11</v>
          </cell>
        </row>
        <row r="8142">
          <cell r="A8142">
            <v>60001212</v>
          </cell>
          <cell r="B8142" t="str">
            <v>0</v>
          </cell>
          <cell r="C8142" t="str">
            <v>CIP2</v>
          </cell>
          <cell r="D8142" t="str">
            <v>M006</v>
          </cell>
          <cell r="E8142">
            <v>44341</v>
          </cell>
          <cell r="F8142" t="str">
            <v>EDI Printer – 06 set</v>
          </cell>
          <cell r="G8142">
            <v>59800</v>
          </cell>
          <cell r="H8142">
            <v>-13288.89</v>
          </cell>
          <cell r="I8142">
            <v>46511.11</v>
          </cell>
        </row>
        <row r="8143">
          <cell r="A8143">
            <v>60001213</v>
          </cell>
          <cell r="B8143" t="str">
            <v>0</v>
          </cell>
          <cell r="C8143" t="str">
            <v>CIP2</v>
          </cell>
          <cell r="D8143" t="str">
            <v>M006</v>
          </cell>
          <cell r="E8143">
            <v>44341</v>
          </cell>
          <cell r="F8143" t="str">
            <v>EDI Printer – 06 set</v>
          </cell>
          <cell r="G8143">
            <v>59800</v>
          </cell>
          <cell r="H8143">
            <v>-13288.89</v>
          </cell>
          <cell r="I8143">
            <v>46511.11</v>
          </cell>
        </row>
        <row r="8144">
          <cell r="A8144">
            <v>60001214</v>
          </cell>
          <cell r="B8144" t="str">
            <v>0</v>
          </cell>
          <cell r="C8144" t="str">
            <v>CIP2</v>
          </cell>
          <cell r="D8144" t="str">
            <v>M006</v>
          </cell>
          <cell r="E8144">
            <v>44341</v>
          </cell>
          <cell r="F8144" t="str">
            <v>EDI Printer – 06 set</v>
          </cell>
          <cell r="G8144">
            <v>59800</v>
          </cell>
          <cell r="H8144">
            <v>-13288.89</v>
          </cell>
          <cell r="I8144">
            <v>46511.11</v>
          </cell>
        </row>
        <row r="8145">
          <cell r="A8145">
            <v>60001215</v>
          </cell>
          <cell r="B8145" t="str">
            <v>0</v>
          </cell>
          <cell r="C8145" t="str">
            <v>CIP2</v>
          </cell>
          <cell r="D8145" t="str">
            <v>M006</v>
          </cell>
          <cell r="E8145">
            <v>44341</v>
          </cell>
          <cell r="F8145" t="str">
            <v>EDI Printer – 06 set</v>
          </cell>
          <cell r="G8145">
            <v>59800</v>
          </cell>
          <cell r="H8145">
            <v>-13288.89</v>
          </cell>
          <cell r="I8145">
            <v>46511.11</v>
          </cell>
        </row>
        <row r="8146">
          <cell r="A8146">
            <v>60001255</v>
          </cell>
          <cell r="B8146" t="str">
            <v>0</v>
          </cell>
          <cell r="C8146" t="str">
            <v>CIP2</v>
          </cell>
          <cell r="D8146" t="str">
            <v>M006</v>
          </cell>
          <cell r="E8146">
            <v>44500</v>
          </cell>
          <cell r="F8146" t="str">
            <v>Lenovo ThinkPad -L13 SL# R911XC21</v>
          </cell>
          <cell r="G8146">
            <v>93500</v>
          </cell>
          <cell r="H8146">
            <v>-7791.67</v>
          </cell>
          <cell r="I8146">
            <v>85708.33</v>
          </cell>
        </row>
        <row r="8147">
          <cell r="A8147">
            <v>60001256</v>
          </cell>
          <cell r="B8147" t="str">
            <v>0</v>
          </cell>
          <cell r="C8147" t="str">
            <v>CIP2</v>
          </cell>
          <cell r="D8147" t="str">
            <v>M006</v>
          </cell>
          <cell r="E8147">
            <v>44500</v>
          </cell>
          <cell r="F8147" t="str">
            <v>Samsung-TabA7SM-T505NZAABKD IME NO#350766240065773</v>
          </cell>
          <cell r="G8147">
            <v>27350</v>
          </cell>
          <cell r="H8147">
            <v>-2279.17</v>
          </cell>
          <cell r="I8147">
            <v>25070.83</v>
          </cell>
        </row>
        <row r="8148">
          <cell r="A8148">
            <v>60001257</v>
          </cell>
          <cell r="B8148" t="str">
            <v>0</v>
          </cell>
          <cell r="C8148" t="str">
            <v>CIP2</v>
          </cell>
          <cell r="D8148" t="str">
            <v>M006</v>
          </cell>
          <cell r="E8148">
            <v>44500</v>
          </cell>
          <cell r="F8148" t="str">
            <v>Samsung-TabA7SM-T505NZAABKD IME NO#350766240069965</v>
          </cell>
          <cell r="G8148">
            <v>27350</v>
          </cell>
          <cell r="H8148">
            <v>-2279.17</v>
          </cell>
          <cell r="I8148">
            <v>25070.83</v>
          </cell>
        </row>
        <row r="8149">
          <cell r="A8149">
            <v>60001258</v>
          </cell>
          <cell r="B8149" t="str">
            <v>0</v>
          </cell>
          <cell r="C8149" t="str">
            <v>CIP2</v>
          </cell>
          <cell r="D8149" t="str">
            <v>M006</v>
          </cell>
          <cell r="E8149">
            <v>44500</v>
          </cell>
          <cell r="F8149" t="str">
            <v>Samsung-TabA7SM-T505NZAABKD IME NO#350766240067985</v>
          </cell>
          <cell r="G8149">
            <v>27350</v>
          </cell>
          <cell r="H8149">
            <v>-2279.17</v>
          </cell>
          <cell r="I8149">
            <v>25070.83</v>
          </cell>
        </row>
        <row r="8150">
          <cell r="A8150">
            <v>260000070</v>
          </cell>
          <cell r="B8150" t="str">
            <v>0</v>
          </cell>
          <cell r="C8150" t="str">
            <v>CIP2</v>
          </cell>
          <cell r="D8150" t="str">
            <v>M015</v>
          </cell>
          <cell r="E8150">
            <v>43646</v>
          </cell>
          <cell r="F8150" t="str">
            <v>Fire fighting deep pump</v>
          </cell>
          <cell r="G8150">
            <v>1885574</v>
          </cell>
          <cell r="H8150">
            <v>-1089442.5</v>
          </cell>
          <cell r="I8150">
            <v>796131.5</v>
          </cell>
        </row>
        <row r="8151">
          <cell r="A8151">
            <v>260000298</v>
          </cell>
          <cell r="B8151" t="str">
            <v>0</v>
          </cell>
          <cell r="C8151" t="str">
            <v>CIP2</v>
          </cell>
          <cell r="D8151" t="str">
            <v>M015</v>
          </cell>
          <cell r="E8151">
            <v>43646</v>
          </cell>
          <cell r="F8151" t="str">
            <v>Metal Detector</v>
          </cell>
          <cell r="G8151">
            <v>572088.82999999996</v>
          </cell>
          <cell r="H8151">
            <v>-518058.28</v>
          </cell>
          <cell r="I8151">
            <v>54030.55</v>
          </cell>
        </row>
        <row r="8152">
          <cell r="A8152">
            <v>260000299</v>
          </cell>
          <cell r="B8152" t="str">
            <v>0</v>
          </cell>
          <cell r="C8152" t="str">
            <v>CIP2</v>
          </cell>
          <cell r="D8152" t="str">
            <v>M015</v>
          </cell>
          <cell r="E8152">
            <v>43646</v>
          </cell>
          <cell r="F8152" t="str">
            <v>Metal Detector</v>
          </cell>
          <cell r="G8152">
            <v>642718.22</v>
          </cell>
          <cell r="H8152">
            <v>-589158.37</v>
          </cell>
          <cell r="I8152">
            <v>53559.85</v>
          </cell>
        </row>
        <row r="8153">
          <cell r="A8153">
            <v>260000917</v>
          </cell>
          <cell r="B8153" t="str">
            <v>0</v>
          </cell>
          <cell r="C8153" t="str">
            <v>CIP2</v>
          </cell>
          <cell r="D8153" t="str">
            <v>M015</v>
          </cell>
          <cell r="E8153">
            <v>44469</v>
          </cell>
          <cell r="F8153" t="str">
            <v>Dehumidifier unit industrialS3H-25mm AH0</v>
          </cell>
          <cell r="G8153">
            <v>997689.83</v>
          </cell>
          <cell r="H8153">
            <v>-16628.16</v>
          </cell>
          <cell r="I8153">
            <v>981061.67</v>
          </cell>
        </row>
        <row r="8154">
          <cell r="A8154">
            <v>260000918</v>
          </cell>
          <cell r="B8154" t="str">
            <v>0</v>
          </cell>
          <cell r="C8154" t="str">
            <v>CIP2</v>
          </cell>
          <cell r="D8154" t="str">
            <v>M015</v>
          </cell>
          <cell r="E8154">
            <v>44469</v>
          </cell>
          <cell r="F8154" t="str">
            <v>Portable Dehumidifier-Brand : seraphic</v>
          </cell>
          <cell r="G8154">
            <v>260674.96</v>
          </cell>
          <cell r="H8154">
            <v>-4344.58</v>
          </cell>
          <cell r="I8154">
            <v>256330.38</v>
          </cell>
        </row>
        <row r="8155">
          <cell r="A8155">
            <v>260000919</v>
          </cell>
          <cell r="B8155" t="str">
            <v>0</v>
          </cell>
          <cell r="C8155" t="str">
            <v>CIP2</v>
          </cell>
          <cell r="D8155" t="str">
            <v>M015</v>
          </cell>
          <cell r="E8155">
            <v>44469</v>
          </cell>
          <cell r="F8155" t="str">
            <v>Portable Dehumidifier-Brand : seraphic</v>
          </cell>
          <cell r="G8155">
            <v>164999.98000000001</v>
          </cell>
          <cell r="H8155">
            <v>-2750</v>
          </cell>
          <cell r="I8155">
            <v>162249.98000000001</v>
          </cell>
        </row>
        <row r="8156">
          <cell r="A8156">
            <v>10000000</v>
          </cell>
          <cell r="B8156" t="str">
            <v>0</v>
          </cell>
          <cell r="C8156" t="str">
            <v>CIPL</v>
          </cell>
          <cell r="D8156" t="str">
            <v>M001</v>
          </cell>
          <cell r="E8156">
            <v>38620</v>
          </cell>
          <cell r="F8156" t="str">
            <v>Land for factory building</v>
          </cell>
          <cell r="G8156">
            <v>17901829.309999999</v>
          </cell>
          <cell r="H8156">
            <v>0</v>
          </cell>
          <cell r="I8156">
            <v>17901829.309999999</v>
          </cell>
        </row>
        <row r="8157">
          <cell r="A8157">
            <v>10000001</v>
          </cell>
          <cell r="B8157" t="str">
            <v>0</v>
          </cell>
          <cell r="C8157" t="str">
            <v>CIPL</v>
          </cell>
          <cell r="D8157" t="str">
            <v>M001</v>
          </cell>
          <cell r="E8157">
            <v>38935</v>
          </cell>
          <cell r="F8157" t="str">
            <v>Land for factory building</v>
          </cell>
          <cell r="G8157">
            <v>504831586.67000002</v>
          </cell>
          <cell r="H8157">
            <v>0</v>
          </cell>
          <cell r="I8157">
            <v>504831586.67000002</v>
          </cell>
        </row>
        <row r="8158">
          <cell r="A8158">
            <v>10000002</v>
          </cell>
          <cell r="B8158" t="str">
            <v>0</v>
          </cell>
          <cell r="C8158" t="str">
            <v>CIPL</v>
          </cell>
          <cell r="D8158" t="str">
            <v>M001</v>
          </cell>
          <cell r="E8158">
            <v>40725</v>
          </cell>
          <cell r="F8158" t="str">
            <v>Land for factory building</v>
          </cell>
          <cell r="G8158">
            <v>56392874.759999998</v>
          </cell>
          <cell r="H8158">
            <v>0</v>
          </cell>
          <cell r="I8158">
            <v>56392874.759999998</v>
          </cell>
        </row>
        <row r="8159">
          <cell r="A8159">
            <v>10000003</v>
          </cell>
          <cell r="B8159" t="str">
            <v>0</v>
          </cell>
          <cell r="C8159" t="str">
            <v>CIPL</v>
          </cell>
          <cell r="D8159" t="str">
            <v>M001</v>
          </cell>
          <cell r="E8159">
            <v>41791</v>
          </cell>
          <cell r="F8159" t="str">
            <v>Land for factory building</v>
          </cell>
          <cell r="G8159">
            <v>5653209.2599999998</v>
          </cell>
          <cell r="H8159">
            <v>0</v>
          </cell>
          <cell r="I8159">
            <v>5653209.2599999998</v>
          </cell>
        </row>
        <row r="8160">
          <cell r="A8160">
            <v>20000001</v>
          </cell>
          <cell r="B8160" t="str">
            <v>0</v>
          </cell>
          <cell r="C8160" t="str">
            <v>CIPL</v>
          </cell>
          <cell r="D8160" t="str">
            <v>M002</v>
          </cell>
          <cell r="E8160">
            <v>38960</v>
          </cell>
          <cell r="F8160" t="str">
            <v>Warehouse  lift , stair &amp; mezz floor</v>
          </cell>
          <cell r="G8160">
            <v>7726544.8200000003</v>
          </cell>
          <cell r="H8160">
            <v>-2382351.7999999998</v>
          </cell>
          <cell r="I8160">
            <v>5344193.0199999996</v>
          </cell>
        </row>
        <row r="8161">
          <cell r="A8161">
            <v>20000002</v>
          </cell>
          <cell r="B8161" t="str">
            <v>0</v>
          </cell>
          <cell r="C8161" t="str">
            <v>CIPL</v>
          </cell>
          <cell r="D8161" t="str">
            <v>M002</v>
          </cell>
          <cell r="E8161">
            <v>38960</v>
          </cell>
          <cell r="F8161" t="str">
            <v>Office building-HR (2 storied)</v>
          </cell>
          <cell r="G8161">
            <v>26947334.280000001</v>
          </cell>
          <cell r="H8161">
            <v>-8308761.4100000001</v>
          </cell>
          <cell r="I8161">
            <v>18638572.870000001</v>
          </cell>
        </row>
        <row r="8162">
          <cell r="A8162">
            <v>20000003</v>
          </cell>
          <cell r="B8162" t="str">
            <v>0</v>
          </cell>
          <cell r="C8162" t="str">
            <v>CIPL</v>
          </cell>
          <cell r="D8162" t="str">
            <v>M002</v>
          </cell>
          <cell r="E8162">
            <v>41790</v>
          </cell>
          <cell r="F8162" t="str">
            <v>Utility building (2 storied)</v>
          </cell>
          <cell r="G8162">
            <v>24229071.989999998</v>
          </cell>
          <cell r="H8162">
            <v>-3715124.48</v>
          </cell>
          <cell r="I8162">
            <v>20513947.510000002</v>
          </cell>
        </row>
        <row r="8163">
          <cell r="A8163">
            <v>20000004</v>
          </cell>
          <cell r="B8163" t="str">
            <v>0</v>
          </cell>
          <cell r="C8163" t="str">
            <v>CIPL</v>
          </cell>
          <cell r="D8163" t="str">
            <v>M002</v>
          </cell>
          <cell r="E8163">
            <v>41790</v>
          </cell>
          <cell r="F8163" t="str">
            <v>Medical &amp; Day Care Centre Building  (2 storied)</v>
          </cell>
          <cell r="G8163">
            <v>6376459.0099999998</v>
          </cell>
          <cell r="H8163">
            <v>-977723.78</v>
          </cell>
          <cell r="I8163">
            <v>5398735.2300000004</v>
          </cell>
        </row>
        <row r="8164">
          <cell r="A8164">
            <v>20000005</v>
          </cell>
          <cell r="B8164" t="str">
            <v>0</v>
          </cell>
          <cell r="C8164" t="str">
            <v>CIPL</v>
          </cell>
          <cell r="D8164" t="str">
            <v>M002</v>
          </cell>
          <cell r="E8164">
            <v>38960</v>
          </cell>
          <cell r="F8164" t="str">
            <v>Security, RMS &amp; Driver Room-Single Storied</v>
          </cell>
          <cell r="G8164">
            <v>634750.09</v>
          </cell>
          <cell r="H8164">
            <v>-195714.92</v>
          </cell>
          <cell r="I8164">
            <v>439035.17</v>
          </cell>
        </row>
        <row r="8165">
          <cell r="A8165">
            <v>20000006</v>
          </cell>
          <cell r="B8165" t="str">
            <v>0</v>
          </cell>
          <cell r="C8165" t="str">
            <v>CIPL</v>
          </cell>
          <cell r="D8165" t="str">
            <v>M002</v>
          </cell>
          <cell r="E8165">
            <v>38960</v>
          </cell>
          <cell r="F8165" t="str">
            <v>Water Treatment Plant building (ETP)</v>
          </cell>
          <cell r="G8165">
            <v>6031952.1600000001</v>
          </cell>
          <cell r="H8165">
            <v>-1859852.35</v>
          </cell>
          <cell r="I8165">
            <v>4172099.81</v>
          </cell>
        </row>
        <row r="8166">
          <cell r="A8166">
            <v>20000007</v>
          </cell>
          <cell r="B8166" t="str">
            <v>0</v>
          </cell>
          <cell r="C8166" t="str">
            <v>CIPL</v>
          </cell>
          <cell r="D8166" t="str">
            <v>M002</v>
          </cell>
          <cell r="E8166">
            <v>38960</v>
          </cell>
          <cell r="F8166" t="str">
            <v>Car parking shed &amp; wash area</v>
          </cell>
          <cell r="G8166">
            <v>2715815.86</v>
          </cell>
          <cell r="H8166">
            <v>-837376.33</v>
          </cell>
          <cell r="I8166">
            <v>1878439.53</v>
          </cell>
        </row>
        <row r="8167">
          <cell r="A8167">
            <v>20000008</v>
          </cell>
          <cell r="B8167" t="str">
            <v>0</v>
          </cell>
          <cell r="C8167" t="str">
            <v>CIPL</v>
          </cell>
          <cell r="D8167" t="str">
            <v>M002</v>
          </cell>
          <cell r="E8167">
            <v>38960</v>
          </cell>
          <cell r="F8167" t="str">
            <v>Warehouse  building (2nd class)-54’high</v>
          </cell>
          <cell r="G8167">
            <v>26240039.300000001</v>
          </cell>
          <cell r="H8167">
            <v>-8090679.1200000001</v>
          </cell>
          <cell r="I8167">
            <v>18149360.18</v>
          </cell>
        </row>
        <row r="8168">
          <cell r="A8168">
            <v>20000009</v>
          </cell>
          <cell r="B8168" t="str">
            <v>0</v>
          </cell>
          <cell r="C8168" t="str">
            <v>CIPL</v>
          </cell>
          <cell r="D8168" t="str">
            <v>M002</v>
          </cell>
          <cell r="E8168">
            <v>38960</v>
          </cell>
          <cell r="F8168" t="str">
            <v>Under Ground water reservoir</v>
          </cell>
          <cell r="G8168">
            <v>3547132.85</v>
          </cell>
          <cell r="H8168">
            <v>-1093699.31</v>
          </cell>
          <cell r="I8168">
            <v>2453433.54</v>
          </cell>
        </row>
        <row r="8169">
          <cell r="A8169">
            <v>20000010</v>
          </cell>
          <cell r="B8169" t="str">
            <v>0</v>
          </cell>
          <cell r="C8169" t="str">
            <v>CIPL</v>
          </cell>
          <cell r="D8169" t="str">
            <v>M002</v>
          </cell>
          <cell r="E8169">
            <v>38960</v>
          </cell>
          <cell r="F8169" t="str">
            <v>Staircase &amp; Bridge-30’ span</v>
          </cell>
          <cell r="G8169">
            <v>2095202.9</v>
          </cell>
          <cell r="H8169">
            <v>-646020.79</v>
          </cell>
          <cell r="I8169">
            <v>1449182.11</v>
          </cell>
        </row>
        <row r="8170">
          <cell r="A8170">
            <v>20000011</v>
          </cell>
          <cell r="B8170" t="str">
            <v>0</v>
          </cell>
          <cell r="C8170" t="str">
            <v>CIPL</v>
          </cell>
          <cell r="D8170" t="str">
            <v>M002</v>
          </cell>
          <cell r="E8170">
            <v>38960</v>
          </cell>
          <cell r="F8170" t="str">
            <v>Boundary Walls</v>
          </cell>
          <cell r="G8170">
            <v>3526840.3199999998</v>
          </cell>
          <cell r="H8170">
            <v>-1087442.51</v>
          </cell>
          <cell r="I8170">
            <v>2439397.81</v>
          </cell>
        </row>
        <row r="8171">
          <cell r="A8171">
            <v>20000012</v>
          </cell>
          <cell r="B8171" t="str">
            <v>0</v>
          </cell>
          <cell r="C8171" t="str">
            <v>CIPL</v>
          </cell>
          <cell r="D8171" t="str">
            <v>M002</v>
          </cell>
          <cell r="E8171">
            <v>38960</v>
          </cell>
          <cell r="F8171" t="str">
            <v>Internal Asphalt &amp; RCC road</v>
          </cell>
          <cell r="G8171">
            <v>10738126.220000001</v>
          </cell>
          <cell r="H8171">
            <v>-3310922</v>
          </cell>
          <cell r="I8171">
            <v>7427204.2199999997</v>
          </cell>
        </row>
        <row r="8172">
          <cell r="A8172">
            <v>20000017</v>
          </cell>
          <cell r="B8172" t="str">
            <v>0</v>
          </cell>
          <cell r="C8172" t="str">
            <v>CIPL</v>
          </cell>
          <cell r="D8172" t="str">
            <v>M002</v>
          </cell>
          <cell r="E8172">
            <v>41903</v>
          </cell>
          <cell r="F8172" t="str">
            <v>Utility building (2 storied)</v>
          </cell>
          <cell r="G8172">
            <v>103371</v>
          </cell>
          <cell r="H8172">
            <v>-15161.23</v>
          </cell>
          <cell r="I8172">
            <v>88209.77</v>
          </cell>
        </row>
        <row r="8173">
          <cell r="A8173">
            <v>20000018</v>
          </cell>
          <cell r="B8173" t="str">
            <v>0</v>
          </cell>
          <cell r="C8173" t="str">
            <v>CIPL</v>
          </cell>
          <cell r="D8173" t="str">
            <v>M002</v>
          </cell>
          <cell r="E8173">
            <v>41912</v>
          </cell>
          <cell r="F8173" t="str">
            <v>Car parking shed &amp; wash area</v>
          </cell>
          <cell r="G8173">
            <v>616475</v>
          </cell>
          <cell r="H8173">
            <v>-90416.16</v>
          </cell>
          <cell r="I8173">
            <v>526058.84</v>
          </cell>
        </row>
        <row r="8174">
          <cell r="A8174">
            <v>20000046</v>
          </cell>
          <cell r="B8174" t="str">
            <v>0</v>
          </cell>
          <cell r="C8174" t="str">
            <v>CIPL</v>
          </cell>
          <cell r="D8174" t="str">
            <v>M002</v>
          </cell>
          <cell r="E8174">
            <v>44221</v>
          </cell>
          <cell r="F8174" t="str">
            <v>New Utility building (2 storied)-ETP</v>
          </cell>
          <cell r="G8174">
            <v>11503139.85</v>
          </cell>
          <cell r="H8174">
            <v>-44408.43</v>
          </cell>
          <cell r="I8174">
            <v>11458731.42</v>
          </cell>
        </row>
        <row r="8175">
          <cell r="A8175">
            <v>30000014</v>
          </cell>
          <cell r="B8175" t="str">
            <v>0</v>
          </cell>
          <cell r="C8175" t="str">
            <v>CIPL</v>
          </cell>
          <cell r="D8175" t="str">
            <v>M003</v>
          </cell>
          <cell r="E8175">
            <v>41426</v>
          </cell>
          <cell r="F8175" t="str">
            <v>SPREADER-K-200</v>
          </cell>
          <cell r="G8175">
            <v>1662585.72</v>
          </cell>
          <cell r="H8175">
            <v>-951368.5</v>
          </cell>
          <cell r="I8175">
            <v>711217.22</v>
          </cell>
        </row>
        <row r="8176">
          <cell r="A8176">
            <v>30000677</v>
          </cell>
          <cell r="B8176" t="str">
            <v>0</v>
          </cell>
          <cell r="C8176" t="str">
            <v>CIPL</v>
          </cell>
          <cell r="D8176" t="str">
            <v>M003</v>
          </cell>
          <cell r="E8176">
            <v>38718</v>
          </cell>
          <cell r="F8176" t="str">
            <v>DOUBLE SPRAY CABINET</v>
          </cell>
          <cell r="G8176">
            <v>848889.6</v>
          </cell>
          <cell r="H8176">
            <v>-848889.6</v>
          </cell>
          <cell r="I8176">
            <v>0</v>
          </cell>
        </row>
        <row r="8177">
          <cell r="A8177">
            <v>30000678</v>
          </cell>
          <cell r="B8177" t="str">
            <v>0</v>
          </cell>
          <cell r="C8177" t="str">
            <v>CIPL</v>
          </cell>
          <cell r="D8177" t="str">
            <v>M003</v>
          </cell>
          <cell r="E8177">
            <v>38718</v>
          </cell>
          <cell r="F8177" t="str">
            <v>DOUBLE SPRAY CABINET</v>
          </cell>
          <cell r="G8177">
            <v>848889.6</v>
          </cell>
          <cell r="H8177">
            <v>-848889.6</v>
          </cell>
          <cell r="I8177">
            <v>0</v>
          </cell>
        </row>
        <row r="8178">
          <cell r="A8178">
            <v>30000702</v>
          </cell>
          <cell r="B8178" t="str">
            <v>0</v>
          </cell>
          <cell r="C8178" t="str">
            <v>CIPL</v>
          </cell>
          <cell r="D8178" t="str">
            <v>M003</v>
          </cell>
          <cell r="E8178">
            <v>39294</v>
          </cell>
          <cell r="F8178" t="str">
            <v>PANT FINISHING MACHINE</v>
          </cell>
          <cell r="G8178">
            <v>785031</v>
          </cell>
          <cell r="H8178">
            <v>-758863.3</v>
          </cell>
          <cell r="I8178">
            <v>26167.7</v>
          </cell>
        </row>
        <row r="8179">
          <cell r="A8179">
            <v>30000928</v>
          </cell>
          <cell r="B8179" t="str">
            <v>0</v>
          </cell>
          <cell r="C8179" t="str">
            <v>CIPL</v>
          </cell>
          <cell r="D8179" t="str">
            <v>M003</v>
          </cell>
          <cell r="E8179">
            <v>39514</v>
          </cell>
          <cell r="F8179" t="str">
            <v>CHAIN STITCH MACHINE</v>
          </cell>
          <cell r="G8179">
            <v>154429.73000000001</v>
          </cell>
          <cell r="H8179">
            <v>-142418.54</v>
          </cell>
          <cell r="I8179">
            <v>12011.19</v>
          </cell>
        </row>
        <row r="8180">
          <cell r="A8180">
            <v>30000951</v>
          </cell>
          <cell r="B8180" t="str">
            <v>0</v>
          </cell>
          <cell r="C8180" t="str">
            <v>CIPL</v>
          </cell>
          <cell r="D8180" t="str">
            <v>M003</v>
          </cell>
          <cell r="E8180">
            <v>39337</v>
          </cell>
          <cell r="F8180" t="str">
            <v>PLOTTER-SMART-180</v>
          </cell>
          <cell r="G8180">
            <v>973549.93</v>
          </cell>
          <cell r="H8180">
            <v>-930281.04</v>
          </cell>
          <cell r="I8180">
            <v>43268.89</v>
          </cell>
        </row>
        <row r="8181">
          <cell r="A8181">
            <v>30002079</v>
          </cell>
          <cell r="B8181" t="str">
            <v>0</v>
          </cell>
          <cell r="C8181" t="str">
            <v>CIPL</v>
          </cell>
          <cell r="D8181" t="str">
            <v>M003</v>
          </cell>
          <cell r="E8181">
            <v>38947</v>
          </cell>
          <cell r="F8181" t="str">
            <v>Silver Star Heater Iron</v>
          </cell>
          <cell r="G8181">
            <v>5973.73</v>
          </cell>
          <cell r="H8181">
            <v>-5973.73</v>
          </cell>
          <cell r="I8181">
            <v>0</v>
          </cell>
        </row>
        <row r="8182">
          <cell r="A8182">
            <v>30002080</v>
          </cell>
          <cell r="B8182" t="str">
            <v>0</v>
          </cell>
          <cell r="C8182" t="str">
            <v>CIPL</v>
          </cell>
          <cell r="D8182" t="str">
            <v>M003</v>
          </cell>
          <cell r="E8182">
            <v>38947</v>
          </cell>
          <cell r="F8182" t="str">
            <v>Silver Star Heater Iron</v>
          </cell>
          <cell r="G8182">
            <v>5973.73</v>
          </cell>
          <cell r="H8182">
            <v>-5973.73</v>
          </cell>
          <cell r="I8182">
            <v>0</v>
          </cell>
        </row>
        <row r="8183">
          <cell r="A8183">
            <v>30002081</v>
          </cell>
          <cell r="B8183" t="str">
            <v>0</v>
          </cell>
          <cell r="C8183" t="str">
            <v>CIPL</v>
          </cell>
          <cell r="D8183" t="str">
            <v>M003</v>
          </cell>
          <cell r="E8183">
            <v>38947</v>
          </cell>
          <cell r="F8183" t="str">
            <v>Silver Star Heater Iron</v>
          </cell>
          <cell r="G8183">
            <v>5973.73</v>
          </cell>
          <cell r="H8183">
            <v>-5973.73</v>
          </cell>
          <cell r="I8183">
            <v>0</v>
          </cell>
        </row>
        <row r="8184">
          <cell r="A8184">
            <v>30002082</v>
          </cell>
          <cell r="B8184" t="str">
            <v>0</v>
          </cell>
          <cell r="C8184" t="str">
            <v>CIPL</v>
          </cell>
          <cell r="D8184" t="str">
            <v>M003</v>
          </cell>
          <cell r="E8184">
            <v>38947</v>
          </cell>
          <cell r="F8184" t="str">
            <v>Silver Star Heater Iron</v>
          </cell>
          <cell r="G8184">
            <v>5973.73</v>
          </cell>
          <cell r="H8184">
            <v>-5973.73</v>
          </cell>
          <cell r="I8184">
            <v>0</v>
          </cell>
        </row>
        <row r="8185">
          <cell r="A8185">
            <v>30002083</v>
          </cell>
          <cell r="B8185" t="str">
            <v>0</v>
          </cell>
          <cell r="C8185" t="str">
            <v>CIPL</v>
          </cell>
          <cell r="D8185" t="str">
            <v>M003</v>
          </cell>
          <cell r="E8185">
            <v>38947</v>
          </cell>
          <cell r="F8185" t="str">
            <v>Silver Star Heater Iron</v>
          </cell>
          <cell r="G8185">
            <v>5973.73</v>
          </cell>
          <cell r="H8185">
            <v>-5973.73</v>
          </cell>
          <cell r="I8185">
            <v>0</v>
          </cell>
        </row>
        <row r="8186">
          <cell r="A8186">
            <v>30002084</v>
          </cell>
          <cell r="B8186" t="str">
            <v>0</v>
          </cell>
          <cell r="C8186" t="str">
            <v>CIPL</v>
          </cell>
          <cell r="D8186" t="str">
            <v>M003</v>
          </cell>
          <cell r="E8186">
            <v>38947</v>
          </cell>
          <cell r="F8186" t="str">
            <v>Silver Star Heater Iron</v>
          </cell>
          <cell r="G8186">
            <v>5973.73</v>
          </cell>
          <cell r="H8186">
            <v>-5973.73</v>
          </cell>
          <cell r="I8186">
            <v>0</v>
          </cell>
        </row>
        <row r="8187">
          <cell r="A8187">
            <v>30002085</v>
          </cell>
          <cell r="B8187" t="str">
            <v>0</v>
          </cell>
          <cell r="C8187" t="str">
            <v>CIPL</v>
          </cell>
          <cell r="D8187" t="str">
            <v>M003</v>
          </cell>
          <cell r="E8187">
            <v>38947</v>
          </cell>
          <cell r="F8187" t="str">
            <v>Silver Star Heater Iron</v>
          </cell>
          <cell r="G8187">
            <v>5973.73</v>
          </cell>
          <cell r="H8187">
            <v>-5973.73</v>
          </cell>
          <cell r="I8187">
            <v>0</v>
          </cell>
        </row>
        <row r="8188">
          <cell r="A8188">
            <v>30002086</v>
          </cell>
          <cell r="B8188" t="str">
            <v>0</v>
          </cell>
          <cell r="C8188" t="str">
            <v>CIPL</v>
          </cell>
          <cell r="D8188" t="str">
            <v>M003</v>
          </cell>
          <cell r="E8188">
            <v>38947</v>
          </cell>
          <cell r="F8188" t="str">
            <v>Silver Star Heater Iron</v>
          </cell>
          <cell r="G8188">
            <v>5973.73</v>
          </cell>
          <cell r="H8188">
            <v>-5973.73</v>
          </cell>
          <cell r="I8188">
            <v>0</v>
          </cell>
        </row>
        <row r="8189">
          <cell r="A8189">
            <v>30002087</v>
          </cell>
          <cell r="B8189" t="str">
            <v>0</v>
          </cell>
          <cell r="C8189" t="str">
            <v>CIPL</v>
          </cell>
          <cell r="D8189" t="str">
            <v>M003</v>
          </cell>
          <cell r="E8189">
            <v>38947</v>
          </cell>
          <cell r="F8189" t="str">
            <v>Silver Star Heater Iron</v>
          </cell>
          <cell r="G8189">
            <v>5973.73</v>
          </cell>
          <cell r="H8189">
            <v>-5973.73</v>
          </cell>
          <cell r="I8189">
            <v>0</v>
          </cell>
        </row>
        <row r="8190">
          <cell r="A8190">
            <v>30002088</v>
          </cell>
          <cell r="B8190" t="str">
            <v>0</v>
          </cell>
          <cell r="C8190" t="str">
            <v>CIPL</v>
          </cell>
          <cell r="D8190" t="str">
            <v>M003</v>
          </cell>
          <cell r="E8190">
            <v>38947</v>
          </cell>
          <cell r="F8190" t="str">
            <v>Silver Star Heater Iron</v>
          </cell>
          <cell r="G8190">
            <v>5973.73</v>
          </cell>
          <cell r="H8190">
            <v>-5973.73</v>
          </cell>
          <cell r="I8190">
            <v>0</v>
          </cell>
        </row>
        <row r="8191">
          <cell r="A8191">
            <v>30002090</v>
          </cell>
          <cell r="B8191" t="str">
            <v>0</v>
          </cell>
          <cell r="C8191" t="str">
            <v>CIPL</v>
          </cell>
          <cell r="D8191" t="str">
            <v>M003</v>
          </cell>
          <cell r="E8191">
            <v>38947</v>
          </cell>
          <cell r="F8191" t="str">
            <v>Silver Star Heater Iron</v>
          </cell>
          <cell r="G8191">
            <v>5973.73</v>
          </cell>
          <cell r="H8191">
            <v>-5973.73</v>
          </cell>
          <cell r="I8191">
            <v>0</v>
          </cell>
        </row>
        <row r="8192">
          <cell r="A8192">
            <v>30002091</v>
          </cell>
          <cell r="B8192" t="str">
            <v>0</v>
          </cell>
          <cell r="C8192" t="str">
            <v>CIPL</v>
          </cell>
          <cell r="D8192" t="str">
            <v>M003</v>
          </cell>
          <cell r="E8192">
            <v>38947</v>
          </cell>
          <cell r="F8192" t="str">
            <v>Silver Star Heater Iron</v>
          </cell>
          <cell r="G8192">
            <v>5973.73</v>
          </cell>
          <cell r="H8192">
            <v>-5973.73</v>
          </cell>
          <cell r="I8192">
            <v>0</v>
          </cell>
        </row>
        <row r="8193">
          <cell r="A8193">
            <v>30002092</v>
          </cell>
          <cell r="B8193" t="str">
            <v>0</v>
          </cell>
          <cell r="C8193" t="str">
            <v>CIPL</v>
          </cell>
          <cell r="D8193" t="str">
            <v>M003</v>
          </cell>
          <cell r="E8193">
            <v>38947</v>
          </cell>
          <cell r="F8193" t="str">
            <v>Silver Star Heater Iron</v>
          </cell>
          <cell r="G8193">
            <v>5973.73</v>
          </cell>
          <cell r="H8193">
            <v>-5973.73</v>
          </cell>
          <cell r="I8193">
            <v>0</v>
          </cell>
        </row>
        <row r="8194">
          <cell r="A8194">
            <v>30002093</v>
          </cell>
          <cell r="B8194" t="str">
            <v>0</v>
          </cell>
          <cell r="C8194" t="str">
            <v>CIPL</v>
          </cell>
          <cell r="D8194" t="str">
            <v>M003</v>
          </cell>
          <cell r="E8194">
            <v>38947</v>
          </cell>
          <cell r="F8194" t="str">
            <v>Silver Star Heater Iron</v>
          </cell>
          <cell r="G8194">
            <v>5973.73</v>
          </cell>
          <cell r="H8194">
            <v>-5973.73</v>
          </cell>
          <cell r="I8194">
            <v>0</v>
          </cell>
        </row>
        <row r="8195">
          <cell r="A8195">
            <v>30002094</v>
          </cell>
          <cell r="B8195" t="str">
            <v>0</v>
          </cell>
          <cell r="C8195" t="str">
            <v>CIPL</v>
          </cell>
          <cell r="D8195" t="str">
            <v>M003</v>
          </cell>
          <cell r="E8195">
            <v>38947</v>
          </cell>
          <cell r="F8195" t="str">
            <v>Silver Star Heater Iron</v>
          </cell>
          <cell r="G8195">
            <v>5973.73</v>
          </cell>
          <cell r="H8195">
            <v>-5973.73</v>
          </cell>
          <cell r="I8195">
            <v>0</v>
          </cell>
        </row>
        <row r="8196">
          <cell r="A8196">
            <v>30002095</v>
          </cell>
          <cell r="B8196" t="str">
            <v>0</v>
          </cell>
          <cell r="C8196" t="str">
            <v>CIPL</v>
          </cell>
          <cell r="D8196" t="str">
            <v>M003</v>
          </cell>
          <cell r="E8196">
            <v>38947</v>
          </cell>
          <cell r="F8196" t="str">
            <v>Silver Star Heater Iron</v>
          </cell>
          <cell r="G8196">
            <v>5973.73</v>
          </cell>
          <cell r="H8196">
            <v>-5973.73</v>
          </cell>
          <cell r="I8196">
            <v>0</v>
          </cell>
        </row>
        <row r="8197">
          <cell r="A8197">
            <v>30002096</v>
          </cell>
          <cell r="B8197" t="str">
            <v>0</v>
          </cell>
          <cell r="C8197" t="str">
            <v>CIPL</v>
          </cell>
          <cell r="D8197" t="str">
            <v>M003</v>
          </cell>
          <cell r="E8197">
            <v>38947</v>
          </cell>
          <cell r="F8197" t="str">
            <v>Silver Star Heater Iron</v>
          </cell>
          <cell r="G8197">
            <v>5973.73</v>
          </cell>
          <cell r="H8197">
            <v>-5973.73</v>
          </cell>
          <cell r="I8197">
            <v>0</v>
          </cell>
        </row>
        <row r="8198">
          <cell r="A8198">
            <v>30002097</v>
          </cell>
          <cell r="B8198" t="str">
            <v>0</v>
          </cell>
          <cell r="C8198" t="str">
            <v>CIPL</v>
          </cell>
          <cell r="D8198" t="str">
            <v>M003</v>
          </cell>
          <cell r="E8198">
            <v>38947</v>
          </cell>
          <cell r="F8198" t="str">
            <v>Silver Star Heater Iron</v>
          </cell>
          <cell r="G8198">
            <v>5973.73</v>
          </cell>
          <cell r="H8198">
            <v>-5973.73</v>
          </cell>
          <cell r="I8198">
            <v>0</v>
          </cell>
        </row>
        <row r="8199">
          <cell r="A8199">
            <v>30002098</v>
          </cell>
          <cell r="B8199" t="str">
            <v>0</v>
          </cell>
          <cell r="C8199" t="str">
            <v>CIPL</v>
          </cell>
          <cell r="D8199" t="str">
            <v>M003</v>
          </cell>
          <cell r="E8199">
            <v>38947</v>
          </cell>
          <cell r="F8199" t="str">
            <v>Silver Star Heater Iron</v>
          </cell>
          <cell r="G8199">
            <v>5973.73</v>
          </cell>
          <cell r="H8199">
            <v>-5973.73</v>
          </cell>
          <cell r="I8199">
            <v>0</v>
          </cell>
        </row>
        <row r="8200">
          <cell r="A8200">
            <v>30003491</v>
          </cell>
          <cell r="B8200" t="str">
            <v>0</v>
          </cell>
          <cell r="C8200" t="str">
            <v>CIPL</v>
          </cell>
          <cell r="D8200" t="str">
            <v>M003</v>
          </cell>
          <cell r="E8200">
            <v>38718</v>
          </cell>
          <cell r="F8200" t="str">
            <v>VACCUM MACHINE</v>
          </cell>
          <cell r="G8200">
            <v>1868111.36</v>
          </cell>
          <cell r="H8200">
            <v>-1868111.36</v>
          </cell>
          <cell r="I8200">
            <v>0</v>
          </cell>
        </row>
        <row r="8201">
          <cell r="A8201">
            <v>30003611</v>
          </cell>
          <cell r="B8201" t="str">
            <v>0</v>
          </cell>
          <cell r="C8201" t="str">
            <v>CIPL</v>
          </cell>
          <cell r="D8201" t="str">
            <v>M003</v>
          </cell>
          <cell r="E8201">
            <v>42064</v>
          </cell>
          <cell r="F8201" t="str">
            <v>End cutter machine from Evove Enterprise.</v>
          </cell>
          <cell r="G8201">
            <v>25000</v>
          </cell>
          <cell r="H8201">
            <v>-11388.89</v>
          </cell>
          <cell r="I8201">
            <v>13611.11</v>
          </cell>
        </row>
        <row r="8202">
          <cell r="A8202">
            <v>30003612</v>
          </cell>
          <cell r="B8202" t="str">
            <v>0</v>
          </cell>
          <cell r="C8202" t="str">
            <v>CIPL</v>
          </cell>
          <cell r="D8202" t="str">
            <v>M003</v>
          </cell>
          <cell r="E8202">
            <v>42064</v>
          </cell>
          <cell r="F8202" t="str">
            <v>End cutter machine from Evove Enterprise.</v>
          </cell>
          <cell r="G8202">
            <v>25000</v>
          </cell>
          <cell r="H8202">
            <v>-11388.89</v>
          </cell>
          <cell r="I8202">
            <v>13611.11</v>
          </cell>
        </row>
        <row r="8203">
          <cell r="A8203">
            <v>30003613</v>
          </cell>
          <cell r="B8203" t="str">
            <v>0</v>
          </cell>
          <cell r="C8203" t="str">
            <v>CIPL</v>
          </cell>
          <cell r="D8203" t="str">
            <v>M003</v>
          </cell>
          <cell r="E8203">
            <v>42071</v>
          </cell>
          <cell r="F8203" t="str">
            <v>End  Layer cutter machine from Max &amp; Zusun BD Ltd.</v>
          </cell>
          <cell r="G8203">
            <v>25000</v>
          </cell>
          <cell r="H8203">
            <v>-11388.89</v>
          </cell>
          <cell r="I8203">
            <v>13611.11</v>
          </cell>
        </row>
        <row r="8204">
          <cell r="A8204">
            <v>30003614</v>
          </cell>
          <cell r="B8204" t="str">
            <v>0</v>
          </cell>
          <cell r="C8204" t="str">
            <v>CIPL</v>
          </cell>
          <cell r="D8204" t="str">
            <v>M003</v>
          </cell>
          <cell r="E8204">
            <v>42084</v>
          </cell>
          <cell r="F8204" t="str">
            <v>End  Layer cutter machine from Evove Enterprise.</v>
          </cell>
          <cell r="G8204">
            <v>25000</v>
          </cell>
          <cell r="H8204">
            <v>-11388.89</v>
          </cell>
          <cell r="I8204">
            <v>13611.11</v>
          </cell>
        </row>
        <row r="8205">
          <cell r="A8205">
            <v>30003615</v>
          </cell>
          <cell r="B8205" t="str">
            <v>0</v>
          </cell>
          <cell r="C8205" t="str">
            <v>CIPL</v>
          </cell>
          <cell r="D8205" t="str">
            <v>M003</v>
          </cell>
          <cell r="E8205">
            <v>42084</v>
          </cell>
          <cell r="F8205" t="str">
            <v>End  Layer cutter machine from Evove Enterprise.</v>
          </cell>
          <cell r="G8205">
            <v>25000</v>
          </cell>
          <cell r="H8205">
            <v>-11388.89</v>
          </cell>
          <cell r="I8205">
            <v>13611.11</v>
          </cell>
        </row>
        <row r="8206">
          <cell r="A8206">
            <v>30003616</v>
          </cell>
          <cell r="B8206" t="str">
            <v>0</v>
          </cell>
          <cell r="C8206" t="str">
            <v>CIPL</v>
          </cell>
          <cell r="D8206" t="str">
            <v>M003</v>
          </cell>
          <cell r="E8206">
            <v>42071</v>
          </cell>
          <cell r="F8206" t="str">
            <v>SINGLE NEEDLE MACHINE</v>
          </cell>
          <cell r="G8206">
            <v>333750.90000000002</v>
          </cell>
          <cell r="H8206">
            <v>-152042.07999999999</v>
          </cell>
          <cell r="I8206">
            <v>181708.82</v>
          </cell>
        </row>
        <row r="8207">
          <cell r="A8207">
            <v>30003617</v>
          </cell>
          <cell r="B8207" t="str">
            <v>0</v>
          </cell>
          <cell r="C8207" t="str">
            <v>CIPL</v>
          </cell>
          <cell r="D8207" t="str">
            <v>M003</v>
          </cell>
          <cell r="E8207">
            <v>42086</v>
          </cell>
          <cell r="F8207" t="str">
            <v>End Catcher set 10 set from Natasha Ent.</v>
          </cell>
          <cell r="G8207">
            <v>20000</v>
          </cell>
          <cell r="H8207">
            <v>-9111.11</v>
          </cell>
          <cell r="I8207">
            <v>10888.89</v>
          </cell>
        </row>
        <row r="8208">
          <cell r="A8208">
            <v>30003618</v>
          </cell>
          <cell r="B8208" t="str">
            <v>0</v>
          </cell>
          <cell r="C8208" t="str">
            <v>CIPL</v>
          </cell>
          <cell r="D8208" t="str">
            <v>M003</v>
          </cell>
          <cell r="E8208">
            <v>42086</v>
          </cell>
          <cell r="F8208" t="str">
            <v>End Catcher set 10 set from Natasha Ent.</v>
          </cell>
          <cell r="G8208">
            <v>20000</v>
          </cell>
          <cell r="H8208">
            <v>-9111.11</v>
          </cell>
          <cell r="I8208">
            <v>10888.89</v>
          </cell>
        </row>
        <row r="8209">
          <cell r="A8209">
            <v>30003619</v>
          </cell>
          <cell r="B8209" t="str">
            <v>0</v>
          </cell>
          <cell r="C8209" t="str">
            <v>CIPL</v>
          </cell>
          <cell r="D8209" t="str">
            <v>M003</v>
          </cell>
          <cell r="E8209">
            <v>42086</v>
          </cell>
          <cell r="F8209" t="str">
            <v>End Catcher set 10 set from Natasha Ent.</v>
          </cell>
          <cell r="G8209">
            <v>20000</v>
          </cell>
          <cell r="H8209">
            <v>-9111.11</v>
          </cell>
          <cell r="I8209">
            <v>10888.89</v>
          </cell>
        </row>
        <row r="8210">
          <cell r="A8210">
            <v>30003620</v>
          </cell>
          <cell r="B8210" t="str">
            <v>0</v>
          </cell>
          <cell r="C8210" t="str">
            <v>CIPL</v>
          </cell>
          <cell r="D8210" t="str">
            <v>M003</v>
          </cell>
          <cell r="E8210">
            <v>42086</v>
          </cell>
          <cell r="F8210" t="str">
            <v>End Catcher set 10 set from Natasha Ent.</v>
          </cell>
          <cell r="G8210">
            <v>20000</v>
          </cell>
          <cell r="H8210">
            <v>-9111.11</v>
          </cell>
          <cell r="I8210">
            <v>10888.89</v>
          </cell>
        </row>
        <row r="8211">
          <cell r="A8211">
            <v>30003621</v>
          </cell>
          <cell r="B8211" t="str">
            <v>0</v>
          </cell>
          <cell r="C8211" t="str">
            <v>CIPL</v>
          </cell>
          <cell r="D8211" t="str">
            <v>M003</v>
          </cell>
          <cell r="E8211">
            <v>42086</v>
          </cell>
          <cell r="F8211" t="str">
            <v>End Catcher set 10 set from Natasha Ent.</v>
          </cell>
          <cell r="G8211">
            <v>20000</v>
          </cell>
          <cell r="H8211">
            <v>-9111.11</v>
          </cell>
          <cell r="I8211">
            <v>10888.89</v>
          </cell>
        </row>
        <row r="8212">
          <cell r="A8212">
            <v>30003622</v>
          </cell>
          <cell r="B8212" t="str">
            <v>0</v>
          </cell>
          <cell r="C8212" t="str">
            <v>CIPL</v>
          </cell>
          <cell r="D8212" t="str">
            <v>M003</v>
          </cell>
          <cell r="E8212">
            <v>42086</v>
          </cell>
          <cell r="F8212" t="str">
            <v>End Catcher set 10 set from Natasha Ent.</v>
          </cell>
          <cell r="G8212">
            <v>20000</v>
          </cell>
          <cell r="H8212">
            <v>-9111.11</v>
          </cell>
          <cell r="I8212">
            <v>10888.89</v>
          </cell>
        </row>
        <row r="8213">
          <cell r="A8213">
            <v>30003623</v>
          </cell>
          <cell r="B8213" t="str">
            <v>0</v>
          </cell>
          <cell r="C8213" t="str">
            <v>CIPL</v>
          </cell>
          <cell r="D8213" t="str">
            <v>M003</v>
          </cell>
          <cell r="E8213">
            <v>42086</v>
          </cell>
          <cell r="F8213" t="str">
            <v>End Catcher set 10 set from Natasha Ent.</v>
          </cell>
          <cell r="G8213">
            <v>20000</v>
          </cell>
          <cell r="H8213">
            <v>-9111.11</v>
          </cell>
          <cell r="I8213">
            <v>10888.89</v>
          </cell>
        </row>
        <row r="8214">
          <cell r="A8214">
            <v>30003624</v>
          </cell>
          <cell r="B8214" t="str">
            <v>0</v>
          </cell>
          <cell r="C8214" t="str">
            <v>CIPL</v>
          </cell>
          <cell r="D8214" t="str">
            <v>M003</v>
          </cell>
          <cell r="E8214">
            <v>42086</v>
          </cell>
          <cell r="F8214" t="str">
            <v>End Catcher set 10 set from Natasha Ent.</v>
          </cell>
          <cell r="G8214">
            <v>20000</v>
          </cell>
          <cell r="H8214">
            <v>-9111.11</v>
          </cell>
          <cell r="I8214">
            <v>10888.89</v>
          </cell>
        </row>
        <row r="8215">
          <cell r="A8215">
            <v>30003625</v>
          </cell>
          <cell r="B8215" t="str">
            <v>0</v>
          </cell>
          <cell r="C8215" t="str">
            <v>CIPL</v>
          </cell>
          <cell r="D8215" t="str">
            <v>M003</v>
          </cell>
          <cell r="E8215">
            <v>42086</v>
          </cell>
          <cell r="F8215" t="str">
            <v>End Catcher set 10 set from Natasha Ent.</v>
          </cell>
          <cell r="G8215">
            <v>20000</v>
          </cell>
          <cell r="H8215">
            <v>-9111.11</v>
          </cell>
          <cell r="I8215">
            <v>10888.89</v>
          </cell>
        </row>
        <row r="8216">
          <cell r="A8216">
            <v>30003626</v>
          </cell>
          <cell r="B8216" t="str">
            <v>0</v>
          </cell>
          <cell r="C8216" t="str">
            <v>CIPL</v>
          </cell>
          <cell r="D8216" t="str">
            <v>M003</v>
          </cell>
          <cell r="E8216">
            <v>42086</v>
          </cell>
          <cell r="F8216" t="str">
            <v>End Catcher set 10 set from Natasha Ent.</v>
          </cell>
          <cell r="G8216">
            <v>20000</v>
          </cell>
          <cell r="H8216">
            <v>-9111.11</v>
          </cell>
          <cell r="I8216">
            <v>10888.89</v>
          </cell>
        </row>
        <row r="8217">
          <cell r="A8217">
            <v>30003627</v>
          </cell>
          <cell r="B8217" t="str">
            <v>0</v>
          </cell>
          <cell r="C8217" t="str">
            <v>CIPL</v>
          </cell>
          <cell r="D8217" t="str">
            <v>M003</v>
          </cell>
          <cell r="E8217">
            <v>42123</v>
          </cell>
          <cell r="F8217" t="str">
            <v>End cutter machine from Evove Enterprise.</v>
          </cell>
          <cell r="G8217">
            <v>25000</v>
          </cell>
          <cell r="H8217">
            <v>-11250</v>
          </cell>
          <cell r="I8217">
            <v>13750</v>
          </cell>
        </row>
        <row r="8218">
          <cell r="A8218">
            <v>30003628</v>
          </cell>
          <cell r="B8218" t="str">
            <v>0</v>
          </cell>
          <cell r="C8218" t="str">
            <v>CIPL</v>
          </cell>
          <cell r="D8218" t="str">
            <v>M003</v>
          </cell>
          <cell r="E8218">
            <v>42123</v>
          </cell>
          <cell r="F8218" t="str">
            <v>End cutter machine from Evove Enterprise.</v>
          </cell>
          <cell r="G8218">
            <v>25000</v>
          </cell>
          <cell r="H8218">
            <v>-11250</v>
          </cell>
          <cell r="I8218">
            <v>13750</v>
          </cell>
        </row>
        <row r="8219">
          <cell r="A8219">
            <v>30003629</v>
          </cell>
          <cell r="B8219" t="str">
            <v>0</v>
          </cell>
          <cell r="C8219" t="str">
            <v>CIPL</v>
          </cell>
          <cell r="D8219" t="str">
            <v>M003</v>
          </cell>
          <cell r="E8219">
            <v>42106</v>
          </cell>
          <cell r="F8219" t="str">
            <v>Counting/weight Machine from Arna Trade</v>
          </cell>
          <cell r="G8219">
            <v>9000</v>
          </cell>
          <cell r="H8219">
            <v>-4050</v>
          </cell>
          <cell r="I8219">
            <v>4950</v>
          </cell>
        </row>
        <row r="8220">
          <cell r="A8220">
            <v>30003630</v>
          </cell>
          <cell r="B8220" t="str">
            <v>0</v>
          </cell>
          <cell r="C8220" t="str">
            <v>CIPL</v>
          </cell>
          <cell r="D8220" t="str">
            <v>M003</v>
          </cell>
          <cell r="E8220">
            <v>42100</v>
          </cell>
          <cell r="F8220" t="str">
            <v>Counting/weight Machine from Arna Trade</v>
          </cell>
          <cell r="G8220">
            <v>9000</v>
          </cell>
          <cell r="H8220">
            <v>-4050</v>
          </cell>
          <cell r="I8220">
            <v>4950</v>
          </cell>
        </row>
        <row r="8221">
          <cell r="A8221">
            <v>30003631</v>
          </cell>
          <cell r="B8221" t="str">
            <v>0</v>
          </cell>
          <cell r="C8221" t="str">
            <v>CIPL</v>
          </cell>
          <cell r="D8221" t="str">
            <v>M003</v>
          </cell>
          <cell r="E8221">
            <v>42100</v>
          </cell>
          <cell r="F8221" t="str">
            <v>Cloth drilling Machine - Model - DZ-2</v>
          </cell>
          <cell r="G8221">
            <v>35000</v>
          </cell>
          <cell r="H8221">
            <v>-15750</v>
          </cell>
          <cell r="I8221">
            <v>19250</v>
          </cell>
        </row>
        <row r="8222">
          <cell r="A8222">
            <v>30003632</v>
          </cell>
          <cell r="B8222" t="str">
            <v>0</v>
          </cell>
          <cell r="C8222" t="str">
            <v>CIPL</v>
          </cell>
          <cell r="D8222" t="str">
            <v>M003</v>
          </cell>
          <cell r="E8222">
            <v>42110</v>
          </cell>
          <cell r="F8222" t="str">
            <v>WELT POCKET MACHINE-A-S-S, Germany.</v>
          </cell>
          <cell r="G8222">
            <v>1212577.01</v>
          </cell>
          <cell r="H8222">
            <v>-545659.66</v>
          </cell>
          <cell r="I8222">
            <v>666917.35</v>
          </cell>
        </row>
        <row r="8223">
          <cell r="A8223">
            <v>30003633</v>
          </cell>
          <cell r="B8223" t="str">
            <v>0</v>
          </cell>
          <cell r="C8223" t="str">
            <v>CIPL</v>
          </cell>
          <cell r="D8223" t="str">
            <v>M003</v>
          </cell>
          <cell r="E8223">
            <v>42110</v>
          </cell>
          <cell r="F8223" t="str">
            <v>WELT POCKET MACHINE-A-S-S, Germany.</v>
          </cell>
          <cell r="G8223">
            <v>1648145.16</v>
          </cell>
          <cell r="H8223">
            <v>-741665.31</v>
          </cell>
          <cell r="I8223">
            <v>906479.85</v>
          </cell>
        </row>
        <row r="8224">
          <cell r="A8224">
            <v>30003637</v>
          </cell>
          <cell r="B8224" t="str">
            <v>0</v>
          </cell>
          <cell r="C8224" t="str">
            <v>CIPL</v>
          </cell>
          <cell r="D8224" t="str">
            <v>M003</v>
          </cell>
          <cell r="E8224">
            <v>42102</v>
          </cell>
          <cell r="F8224" t="str">
            <v>DURKOP ADLER MACHINE</v>
          </cell>
          <cell r="G8224">
            <v>425000</v>
          </cell>
          <cell r="H8224">
            <v>-191250</v>
          </cell>
          <cell r="I8224">
            <v>233750</v>
          </cell>
        </row>
        <row r="8225">
          <cell r="A8225">
            <v>30003638</v>
          </cell>
          <cell r="B8225" t="str">
            <v>0</v>
          </cell>
          <cell r="C8225" t="str">
            <v>CIPL</v>
          </cell>
          <cell r="D8225" t="str">
            <v>M003</v>
          </cell>
          <cell r="E8225">
            <v>42102</v>
          </cell>
          <cell r="F8225" t="str">
            <v>DURKOP ADLER MACHINE</v>
          </cell>
          <cell r="G8225">
            <v>425000</v>
          </cell>
          <cell r="H8225">
            <v>-191250</v>
          </cell>
          <cell r="I8225">
            <v>233750</v>
          </cell>
        </row>
        <row r="8226">
          <cell r="A8226">
            <v>30003639</v>
          </cell>
          <cell r="B8226" t="str">
            <v>0</v>
          </cell>
          <cell r="C8226" t="str">
            <v>CIPL</v>
          </cell>
          <cell r="D8226" t="str">
            <v>M003</v>
          </cell>
          <cell r="E8226">
            <v>42144</v>
          </cell>
          <cell r="F8226" t="str">
            <v>Fusing Machine - HP 450MS</v>
          </cell>
          <cell r="G8226">
            <v>135000</v>
          </cell>
          <cell r="H8226">
            <v>-60000</v>
          </cell>
          <cell r="I8226">
            <v>75000</v>
          </cell>
        </row>
        <row r="8227">
          <cell r="A8227">
            <v>30003647</v>
          </cell>
          <cell r="B8227" t="str">
            <v>0</v>
          </cell>
          <cell r="C8227" t="str">
            <v>CIPL</v>
          </cell>
          <cell r="D8227" t="str">
            <v>M003</v>
          </cell>
          <cell r="E8227">
            <v>42194</v>
          </cell>
          <cell r="F8227" t="str">
            <v>Button Wrapping M#ST-10 SL#26164134015</v>
          </cell>
          <cell r="G8227">
            <v>448046.5</v>
          </cell>
          <cell r="H8227">
            <v>-194153.49</v>
          </cell>
          <cell r="I8227">
            <v>253893.01</v>
          </cell>
        </row>
        <row r="8228">
          <cell r="A8228">
            <v>30003648</v>
          </cell>
          <cell r="B8228" t="str">
            <v>0</v>
          </cell>
          <cell r="C8228" t="str">
            <v>CIPL</v>
          </cell>
          <cell r="D8228" t="str">
            <v>M003</v>
          </cell>
          <cell r="E8228">
            <v>42187</v>
          </cell>
          <cell r="F8228" t="str">
            <v>Poly Heat Seal Machine</v>
          </cell>
          <cell r="G8228">
            <v>19500</v>
          </cell>
          <cell r="H8228">
            <v>-8450</v>
          </cell>
          <cell r="I8228">
            <v>11050</v>
          </cell>
        </row>
        <row r="8229">
          <cell r="A8229">
            <v>30003649</v>
          </cell>
          <cell r="B8229" t="str">
            <v>0</v>
          </cell>
          <cell r="C8229" t="str">
            <v>CIPL</v>
          </cell>
          <cell r="D8229" t="str">
            <v>M003</v>
          </cell>
          <cell r="E8229">
            <v>42222</v>
          </cell>
          <cell r="F8229" t="str">
            <v>OVERLOCK</v>
          </cell>
          <cell r="G8229">
            <v>56945.96</v>
          </cell>
          <cell r="H8229">
            <v>-24360.22</v>
          </cell>
          <cell r="I8229">
            <v>32585.74</v>
          </cell>
        </row>
        <row r="8230">
          <cell r="A8230">
            <v>30003650</v>
          </cell>
          <cell r="B8230" t="str">
            <v>0</v>
          </cell>
          <cell r="C8230" t="str">
            <v>CIPL</v>
          </cell>
          <cell r="D8230" t="str">
            <v>M003</v>
          </cell>
          <cell r="E8230">
            <v>42222</v>
          </cell>
          <cell r="F8230" t="str">
            <v>OVERLOCK</v>
          </cell>
          <cell r="G8230">
            <v>56945.96</v>
          </cell>
          <cell r="H8230">
            <v>-24360.22</v>
          </cell>
          <cell r="I8230">
            <v>32585.74</v>
          </cell>
        </row>
        <row r="8231">
          <cell r="A8231">
            <v>30003651</v>
          </cell>
          <cell r="B8231" t="str">
            <v>0</v>
          </cell>
          <cell r="C8231" t="str">
            <v>CIPL</v>
          </cell>
          <cell r="D8231" t="str">
            <v>M003</v>
          </cell>
          <cell r="E8231">
            <v>42222</v>
          </cell>
          <cell r="F8231" t="str">
            <v>OVERLOCK</v>
          </cell>
          <cell r="G8231">
            <v>56945.96</v>
          </cell>
          <cell r="H8231">
            <v>-24360.22</v>
          </cell>
          <cell r="I8231">
            <v>32585.74</v>
          </cell>
        </row>
        <row r="8232">
          <cell r="A8232">
            <v>30003652</v>
          </cell>
          <cell r="B8232" t="str">
            <v>0</v>
          </cell>
          <cell r="C8232" t="str">
            <v>CIPL</v>
          </cell>
          <cell r="D8232" t="str">
            <v>M003</v>
          </cell>
          <cell r="E8232">
            <v>42222</v>
          </cell>
          <cell r="F8232" t="str">
            <v>OVERLOCK</v>
          </cell>
          <cell r="G8232">
            <v>56945.96</v>
          </cell>
          <cell r="H8232">
            <v>-24360.22</v>
          </cell>
          <cell r="I8232">
            <v>32585.74</v>
          </cell>
        </row>
        <row r="8233">
          <cell r="A8233">
            <v>30003653</v>
          </cell>
          <cell r="B8233" t="str">
            <v>0</v>
          </cell>
          <cell r="C8233" t="str">
            <v>CIPL</v>
          </cell>
          <cell r="D8233" t="str">
            <v>M003</v>
          </cell>
          <cell r="E8233">
            <v>42222</v>
          </cell>
          <cell r="F8233" t="str">
            <v>OVERLOCK</v>
          </cell>
          <cell r="G8233">
            <v>56945.96</v>
          </cell>
          <cell r="H8233">
            <v>-24360.22</v>
          </cell>
          <cell r="I8233">
            <v>32585.74</v>
          </cell>
        </row>
        <row r="8234">
          <cell r="A8234">
            <v>30003654</v>
          </cell>
          <cell r="B8234" t="str">
            <v>0</v>
          </cell>
          <cell r="C8234" t="str">
            <v>CIPL</v>
          </cell>
          <cell r="D8234" t="str">
            <v>M003</v>
          </cell>
          <cell r="E8234">
            <v>42222</v>
          </cell>
          <cell r="F8234" t="str">
            <v>OVERLOCK</v>
          </cell>
          <cell r="G8234">
            <v>56945.96</v>
          </cell>
          <cell r="H8234">
            <v>-24360.22</v>
          </cell>
          <cell r="I8234">
            <v>32585.74</v>
          </cell>
        </row>
        <row r="8235">
          <cell r="A8235">
            <v>30003655</v>
          </cell>
          <cell r="B8235" t="str">
            <v>0</v>
          </cell>
          <cell r="C8235" t="str">
            <v>CIPL</v>
          </cell>
          <cell r="D8235" t="str">
            <v>M003</v>
          </cell>
          <cell r="E8235">
            <v>42222</v>
          </cell>
          <cell r="F8235" t="str">
            <v>OVERLOCK</v>
          </cell>
          <cell r="G8235">
            <v>56945.96</v>
          </cell>
          <cell r="H8235">
            <v>-24360.22</v>
          </cell>
          <cell r="I8235">
            <v>32585.74</v>
          </cell>
        </row>
        <row r="8236">
          <cell r="A8236">
            <v>30003656</v>
          </cell>
          <cell r="B8236" t="str">
            <v>0</v>
          </cell>
          <cell r="C8236" t="str">
            <v>CIPL</v>
          </cell>
          <cell r="D8236" t="str">
            <v>M003</v>
          </cell>
          <cell r="E8236">
            <v>42222</v>
          </cell>
          <cell r="F8236" t="str">
            <v>OVERLOCK</v>
          </cell>
          <cell r="G8236">
            <v>56949.04</v>
          </cell>
          <cell r="H8236">
            <v>-24361.53</v>
          </cell>
          <cell r="I8236">
            <v>32587.51</v>
          </cell>
        </row>
        <row r="8237">
          <cell r="A8237">
            <v>30003657</v>
          </cell>
          <cell r="B8237" t="str">
            <v>0</v>
          </cell>
          <cell r="C8237" t="str">
            <v>CIPL</v>
          </cell>
          <cell r="D8237" t="str">
            <v>M003</v>
          </cell>
          <cell r="E8237">
            <v>42217</v>
          </cell>
          <cell r="F8237" t="str">
            <v>Trouser Stacker</v>
          </cell>
          <cell r="G8237">
            <v>98458.35</v>
          </cell>
          <cell r="H8237">
            <v>-42118.3</v>
          </cell>
          <cell r="I8237">
            <v>56340.05</v>
          </cell>
        </row>
        <row r="8238">
          <cell r="A8238">
            <v>30003658</v>
          </cell>
          <cell r="B8238" t="str">
            <v>0</v>
          </cell>
          <cell r="C8238" t="str">
            <v>CIPL</v>
          </cell>
          <cell r="D8238" t="str">
            <v>M003</v>
          </cell>
          <cell r="E8238">
            <v>42217</v>
          </cell>
          <cell r="F8238" t="str">
            <v>Trouser Stacker</v>
          </cell>
          <cell r="G8238">
            <v>67671.350000000006</v>
          </cell>
          <cell r="H8238">
            <v>-28948.29</v>
          </cell>
          <cell r="I8238">
            <v>38723.06</v>
          </cell>
        </row>
        <row r="8239">
          <cell r="A8239">
            <v>30003659</v>
          </cell>
          <cell r="B8239" t="str">
            <v>0</v>
          </cell>
          <cell r="C8239" t="str">
            <v>CIPL</v>
          </cell>
          <cell r="D8239" t="str">
            <v>M003</v>
          </cell>
          <cell r="E8239">
            <v>42217</v>
          </cell>
          <cell r="F8239" t="str">
            <v>Trouser Stacker</v>
          </cell>
          <cell r="G8239">
            <v>67671.350000000006</v>
          </cell>
          <cell r="H8239">
            <v>-28948.29</v>
          </cell>
          <cell r="I8239">
            <v>38723.06</v>
          </cell>
        </row>
        <row r="8240">
          <cell r="A8240">
            <v>30003660</v>
          </cell>
          <cell r="B8240" t="str">
            <v>0</v>
          </cell>
          <cell r="C8240" t="str">
            <v>CIPL</v>
          </cell>
          <cell r="D8240" t="str">
            <v>M003</v>
          </cell>
          <cell r="E8240">
            <v>42217</v>
          </cell>
          <cell r="F8240" t="str">
            <v>Trouser Stacker</v>
          </cell>
          <cell r="G8240">
            <v>67671.350000000006</v>
          </cell>
          <cell r="H8240">
            <v>-28948.29</v>
          </cell>
          <cell r="I8240">
            <v>38723.06</v>
          </cell>
        </row>
        <row r="8241">
          <cell r="A8241">
            <v>30003661</v>
          </cell>
          <cell r="B8241" t="str">
            <v>0</v>
          </cell>
          <cell r="C8241" t="str">
            <v>CIPL</v>
          </cell>
          <cell r="D8241" t="str">
            <v>M003</v>
          </cell>
          <cell r="E8241">
            <v>42217</v>
          </cell>
          <cell r="F8241" t="str">
            <v>Trouser Stacker</v>
          </cell>
          <cell r="G8241">
            <v>67671.350000000006</v>
          </cell>
          <cell r="H8241">
            <v>-28948.29</v>
          </cell>
          <cell r="I8241">
            <v>38723.06</v>
          </cell>
        </row>
        <row r="8242">
          <cell r="A8242">
            <v>30003662</v>
          </cell>
          <cell r="B8242" t="str">
            <v>0</v>
          </cell>
          <cell r="C8242" t="str">
            <v>CIPL</v>
          </cell>
          <cell r="D8242" t="str">
            <v>M003</v>
          </cell>
          <cell r="E8242">
            <v>42217</v>
          </cell>
          <cell r="F8242" t="str">
            <v>Trouser Stacker</v>
          </cell>
          <cell r="G8242">
            <v>67671.350000000006</v>
          </cell>
          <cell r="H8242">
            <v>-28948.29</v>
          </cell>
          <cell r="I8242">
            <v>38723.06</v>
          </cell>
        </row>
        <row r="8243">
          <cell r="A8243">
            <v>30003663</v>
          </cell>
          <cell r="B8243" t="str">
            <v>0</v>
          </cell>
          <cell r="C8243" t="str">
            <v>CIPL</v>
          </cell>
          <cell r="D8243" t="str">
            <v>M003</v>
          </cell>
          <cell r="E8243">
            <v>42217</v>
          </cell>
          <cell r="F8243" t="str">
            <v>Trouser Stacker</v>
          </cell>
          <cell r="G8243">
            <v>67671.350000000006</v>
          </cell>
          <cell r="H8243">
            <v>-28948.29</v>
          </cell>
          <cell r="I8243">
            <v>38723.06</v>
          </cell>
        </row>
        <row r="8244">
          <cell r="A8244">
            <v>30003664</v>
          </cell>
          <cell r="B8244" t="str">
            <v>0</v>
          </cell>
          <cell r="C8244" t="str">
            <v>CIPL</v>
          </cell>
          <cell r="D8244" t="str">
            <v>M003</v>
          </cell>
          <cell r="E8244">
            <v>42242</v>
          </cell>
          <cell r="F8244" t="str">
            <v>CHAIN STITCH MACHINE</v>
          </cell>
          <cell r="G8244">
            <v>203775.5</v>
          </cell>
          <cell r="H8244">
            <v>-87170.63</v>
          </cell>
          <cell r="I8244">
            <v>116604.87</v>
          </cell>
        </row>
        <row r="8245">
          <cell r="A8245">
            <v>30003666</v>
          </cell>
          <cell r="B8245" t="str">
            <v>0</v>
          </cell>
          <cell r="C8245" t="str">
            <v>CIPL</v>
          </cell>
          <cell r="D8245" t="str">
            <v>M003</v>
          </cell>
          <cell r="E8245">
            <v>42260</v>
          </cell>
          <cell r="F8245" t="str">
            <v>PG  Cloth Pullr for Overlock (Juki)</v>
          </cell>
          <cell r="G8245">
            <v>57581.25</v>
          </cell>
          <cell r="H8245">
            <v>-24312.09</v>
          </cell>
          <cell r="I8245">
            <v>33269.160000000003</v>
          </cell>
        </row>
        <row r="8246">
          <cell r="A8246">
            <v>30003667</v>
          </cell>
          <cell r="B8246" t="str">
            <v>0</v>
          </cell>
          <cell r="C8246" t="str">
            <v>CIPL</v>
          </cell>
          <cell r="D8246" t="str">
            <v>M003</v>
          </cell>
          <cell r="E8246">
            <v>42260</v>
          </cell>
          <cell r="F8246" t="str">
            <v>PG  Cloth Pullr for Overlock (Juki)</v>
          </cell>
          <cell r="G8246">
            <v>57581.25</v>
          </cell>
          <cell r="H8246">
            <v>-24312.09</v>
          </cell>
          <cell r="I8246">
            <v>33269.160000000003</v>
          </cell>
        </row>
        <row r="8247">
          <cell r="A8247">
            <v>30003668</v>
          </cell>
          <cell r="B8247" t="str">
            <v>0</v>
          </cell>
          <cell r="C8247" t="str">
            <v>CIPL</v>
          </cell>
          <cell r="D8247" t="str">
            <v>M003</v>
          </cell>
          <cell r="E8247">
            <v>42260</v>
          </cell>
          <cell r="F8247" t="str">
            <v>PG  Cloth Pullr for Overlock (Juki)</v>
          </cell>
          <cell r="G8247">
            <v>57581.25</v>
          </cell>
          <cell r="H8247">
            <v>-24312.09</v>
          </cell>
          <cell r="I8247">
            <v>33269.160000000003</v>
          </cell>
        </row>
        <row r="8248">
          <cell r="A8248">
            <v>30003669</v>
          </cell>
          <cell r="B8248" t="str">
            <v>0</v>
          </cell>
          <cell r="C8248" t="str">
            <v>CIPL</v>
          </cell>
          <cell r="D8248" t="str">
            <v>M003</v>
          </cell>
          <cell r="E8248">
            <v>42260</v>
          </cell>
          <cell r="F8248" t="str">
            <v>PG  Cloth Pullr for Overlock (Juki)</v>
          </cell>
          <cell r="G8248">
            <v>57581.25</v>
          </cell>
          <cell r="H8248">
            <v>-24312.09</v>
          </cell>
          <cell r="I8248">
            <v>33269.160000000003</v>
          </cell>
        </row>
        <row r="8249">
          <cell r="A8249">
            <v>30003670</v>
          </cell>
          <cell r="B8249" t="str">
            <v>0</v>
          </cell>
          <cell r="C8249" t="str">
            <v>CIPL</v>
          </cell>
          <cell r="D8249" t="str">
            <v>M003</v>
          </cell>
          <cell r="E8249">
            <v>42260</v>
          </cell>
          <cell r="F8249" t="str">
            <v>PG  Cloth Pullr for Overlock (Juki)</v>
          </cell>
          <cell r="G8249">
            <v>57581.25</v>
          </cell>
          <cell r="H8249">
            <v>-24312.09</v>
          </cell>
          <cell r="I8249">
            <v>33269.160000000003</v>
          </cell>
        </row>
        <row r="8250">
          <cell r="A8250">
            <v>30003671</v>
          </cell>
          <cell r="B8250" t="str">
            <v>0</v>
          </cell>
          <cell r="C8250" t="str">
            <v>CIPL</v>
          </cell>
          <cell r="D8250" t="str">
            <v>M003</v>
          </cell>
          <cell r="E8250">
            <v>42260</v>
          </cell>
          <cell r="F8250" t="str">
            <v>PG  Cloth Pullr for Overlock (Juki)</v>
          </cell>
          <cell r="G8250">
            <v>57581.25</v>
          </cell>
          <cell r="H8250">
            <v>-24312.09</v>
          </cell>
          <cell r="I8250">
            <v>33269.160000000003</v>
          </cell>
        </row>
        <row r="8251">
          <cell r="A8251">
            <v>30003672</v>
          </cell>
          <cell r="B8251" t="str">
            <v>0</v>
          </cell>
          <cell r="C8251" t="str">
            <v>CIPL</v>
          </cell>
          <cell r="D8251" t="str">
            <v>M003</v>
          </cell>
          <cell r="E8251">
            <v>42260</v>
          </cell>
          <cell r="F8251" t="str">
            <v>PG  Cloth Pullr for Overlock (Juki)</v>
          </cell>
          <cell r="G8251">
            <v>57581.25</v>
          </cell>
          <cell r="H8251">
            <v>-24312.09</v>
          </cell>
          <cell r="I8251">
            <v>33269.160000000003</v>
          </cell>
        </row>
        <row r="8252">
          <cell r="A8252">
            <v>30003673</v>
          </cell>
          <cell r="B8252" t="str">
            <v>0</v>
          </cell>
          <cell r="C8252" t="str">
            <v>CIPL</v>
          </cell>
          <cell r="D8252" t="str">
            <v>M003</v>
          </cell>
          <cell r="E8252">
            <v>42260</v>
          </cell>
          <cell r="F8252" t="str">
            <v>PG  Cloth Pullr for Overlock (Juki)</v>
          </cell>
          <cell r="G8252">
            <v>57581.25</v>
          </cell>
          <cell r="H8252">
            <v>-24312.09</v>
          </cell>
          <cell r="I8252">
            <v>33269.160000000003</v>
          </cell>
        </row>
        <row r="8253">
          <cell r="A8253">
            <v>30003674</v>
          </cell>
          <cell r="B8253" t="str">
            <v>0</v>
          </cell>
          <cell r="C8253" t="str">
            <v>CIPL</v>
          </cell>
          <cell r="D8253" t="str">
            <v>M003</v>
          </cell>
          <cell r="E8253">
            <v>42260</v>
          </cell>
          <cell r="F8253" t="str">
            <v>PG  Cloth Pullr for Overlock (Juki)</v>
          </cell>
          <cell r="G8253">
            <v>57581.25</v>
          </cell>
          <cell r="H8253">
            <v>-24312.09</v>
          </cell>
          <cell r="I8253">
            <v>33269.160000000003</v>
          </cell>
        </row>
        <row r="8254">
          <cell r="A8254">
            <v>30003675</v>
          </cell>
          <cell r="B8254" t="str">
            <v>0</v>
          </cell>
          <cell r="C8254" t="str">
            <v>CIPL</v>
          </cell>
          <cell r="D8254" t="str">
            <v>M003</v>
          </cell>
          <cell r="E8254">
            <v>42260</v>
          </cell>
          <cell r="F8254" t="str">
            <v>PG  Cloth Pullr for Overlock (Juki)</v>
          </cell>
          <cell r="G8254">
            <v>57581.25</v>
          </cell>
          <cell r="H8254">
            <v>-24312.09</v>
          </cell>
          <cell r="I8254">
            <v>33269.160000000003</v>
          </cell>
        </row>
        <row r="8255">
          <cell r="A8255">
            <v>30003676</v>
          </cell>
          <cell r="B8255" t="str">
            <v>0</v>
          </cell>
          <cell r="C8255" t="str">
            <v>CIPL</v>
          </cell>
          <cell r="D8255" t="str">
            <v>M003</v>
          </cell>
          <cell r="E8255">
            <v>42260</v>
          </cell>
          <cell r="F8255" t="str">
            <v>PG  Cloth Pullr for Overlock (Juki)</v>
          </cell>
          <cell r="G8255">
            <v>57581.25</v>
          </cell>
          <cell r="H8255">
            <v>-24312.09</v>
          </cell>
          <cell r="I8255">
            <v>33269.160000000003</v>
          </cell>
        </row>
        <row r="8256">
          <cell r="A8256">
            <v>30003677</v>
          </cell>
          <cell r="B8256" t="str">
            <v>0</v>
          </cell>
          <cell r="C8256" t="str">
            <v>CIPL</v>
          </cell>
          <cell r="D8256" t="str">
            <v>M003</v>
          </cell>
          <cell r="E8256">
            <v>42260</v>
          </cell>
          <cell r="F8256" t="str">
            <v>PG  Cloth Pullr for Overlock (Juki)</v>
          </cell>
          <cell r="G8256">
            <v>57581.25</v>
          </cell>
          <cell r="H8256">
            <v>-24312.09</v>
          </cell>
          <cell r="I8256">
            <v>33269.160000000003</v>
          </cell>
        </row>
        <row r="8257">
          <cell r="A8257">
            <v>30003678</v>
          </cell>
          <cell r="B8257" t="str">
            <v>0</v>
          </cell>
          <cell r="C8257" t="str">
            <v>CIPL</v>
          </cell>
          <cell r="D8257" t="str">
            <v>M003</v>
          </cell>
          <cell r="E8257">
            <v>42260</v>
          </cell>
          <cell r="F8257" t="str">
            <v>PG  Cloth Pullr for Overlock (Juki)</v>
          </cell>
          <cell r="G8257">
            <v>57581.25</v>
          </cell>
          <cell r="H8257">
            <v>-24312.09</v>
          </cell>
          <cell r="I8257">
            <v>33269.160000000003</v>
          </cell>
        </row>
        <row r="8258">
          <cell r="A8258">
            <v>30003679</v>
          </cell>
          <cell r="B8258" t="str">
            <v>0</v>
          </cell>
          <cell r="C8258" t="str">
            <v>CIPL</v>
          </cell>
          <cell r="D8258" t="str">
            <v>M003</v>
          </cell>
          <cell r="E8258">
            <v>42260</v>
          </cell>
          <cell r="F8258" t="str">
            <v>PG  Cloth Pullr for Overlock (Juki)</v>
          </cell>
          <cell r="G8258">
            <v>57581.25</v>
          </cell>
          <cell r="H8258">
            <v>-24312.09</v>
          </cell>
          <cell r="I8258">
            <v>33269.160000000003</v>
          </cell>
        </row>
        <row r="8259">
          <cell r="A8259">
            <v>30003680</v>
          </cell>
          <cell r="B8259" t="str">
            <v>0</v>
          </cell>
          <cell r="C8259" t="str">
            <v>CIPL</v>
          </cell>
          <cell r="D8259" t="str">
            <v>M003</v>
          </cell>
          <cell r="E8259">
            <v>42260</v>
          </cell>
          <cell r="F8259" t="str">
            <v>PG  Cloth Pullr for Overlock (Juki)</v>
          </cell>
          <cell r="G8259">
            <v>57581.25</v>
          </cell>
          <cell r="H8259">
            <v>-24312.09</v>
          </cell>
          <cell r="I8259">
            <v>33269.160000000003</v>
          </cell>
        </row>
        <row r="8260">
          <cell r="A8260">
            <v>30003681</v>
          </cell>
          <cell r="B8260" t="str">
            <v>0</v>
          </cell>
          <cell r="C8260" t="str">
            <v>CIPL</v>
          </cell>
          <cell r="D8260" t="str">
            <v>M003</v>
          </cell>
          <cell r="E8260">
            <v>42260</v>
          </cell>
          <cell r="F8260" t="str">
            <v>PG  Cloth Pullr for Overlock (Juki)</v>
          </cell>
          <cell r="G8260">
            <v>57581.25</v>
          </cell>
          <cell r="H8260">
            <v>-24312.09</v>
          </cell>
          <cell r="I8260">
            <v>33269.160000000003</v>
          </cell>
        </row>
        <row r="8261">
          <cell r="A8261">
            <v>30003682</v>
          </cell>
          <cell r="B8261" t="str">
            <v>0</v>
          </cell>
          <cell r="C8261" t="str">
            <v>CIPL</v>
          </cell>
          <cell r="D8261" t="str">
            <v>M003</v>
          </cell>
          <cell r="E8261">
            <v>42260</v>
          </cell>
          <cell r="F8261" t="str">
            <v>PG  Cloth Pullr for Overlock (Juki)</v>
          </cell>
          <cell r="G8261">
            <v>57581.25</v>
          </cell>
          <cell r="H8261">
            <v>-24312.09</v>
          </cell>
          <cell r="I8261">
            <v>33269.160000000003</v>
          </cell>
        </row>
        <row r="8262">
          <cell r="A8262">
            <v>30003683</v>
          </cell>
          <cell r="B8262" t="str">
            <v>0</v>
          </cell>
          <cell r="C8262" t="str">
            <v>CIPL</v>
          </cell>
          <cell r="D8262" t="str">
            <v>M003</v>
          </cell>
          <cell r="E8262">
            <v>42260</v>
          </cell>
          <cell r="F8262" t="str">
            <v>PG  Cloth Pullr for Overlock (Juki)</v>
          </cell>
          <cell r="G8262">
            <v>57581.25</v>
          </cell>
          <cell r="H8262">
            <v>-24312.09</v>
          </cell>
          <cell r="I8262">
            <v>33269.160000000003</v>
          </cell>
        </row>
        <row r="8263">
          <cell r="A8263">
            <v>30003684</v>
          </cell>
          <cell r="B8263" t="str">
            <v>0</v>
          </cell>
          <cell r="C8263" t="str">
            <v>CIPL</v>
          </cell>
          <cell r="D8263" t="str">
            <v>M003</v>
          </cell>
          <cell r="E8263">
            <v>42260</v>
          </cell>
          <cell r="F8263" t="str">
            <v>PG  Cloth Pullr for Overlock (Juki)</v>
          </cell>
          <cell r="G8263">
            <v>57581.25</v>
          </cell>
          <cell r="H8263">
            <v>-24312.09</v>
          </cell>
          <cell r="I8263">
            <v>33269.160000000003</v>
          </cell>
        </row>
        <row r="8264">
          <cell r="A8264">
            <v>30003685</v>
          </cell>
          <cell r="B8264" t="str">
            <v>0</v>
          </cell>
          <cell r="C8264" t="str">
            <v>CIPL</v>
          </cell>
          <cell r="D8264" t="str">
            <v>M003</v>
          </cell>
          <cell r="E8264">
            <v>42260</v>
          </cell>
          <cell r="F8264" t="str">
            <v>PG  Cloth Pullr for Overlock (Juki)</v>
          </cell>
          <cell r="G8264">
            <v>57581.25</v>
          </cell>
          <cell r="H8264">
            <v>-24312.09</v>
          </cell>
          <cell r="I8264">
            <v>33269.160000000003</v>
          </cell>
        </row>
        <row r="8265">
          <cell r="A8265">
            <v>30003692</v>
          </cell>
          <cell r="B8265" t="str">
            <v>0</v>
          </cell>
          <cell r="C8265" t="str">
            <v>CIPL</v>
          </cell>
          <cell r="D8265" t="str">
            <v>M003</v>
          </cell>
          <cell r="E8265">
            <v>42378</v>
          </cell>
          <cell r="F8265" t="str">
            <v>BAIS CUTTING M/C FULL SET</v>
          </cell>
          <cell r="G8265">
            <v>791414</v>
          </cell>
          <cell r="H8265">
            <v>-316565.59999999998</v>
          </cell>
          <cell r="I8265">
            <v>474848.4</v>
          </cell>
        </row>
        <row r="8266">
          <cell r="A8266">
            <v>30003693</v>
          </cell>
          <cell r="B8266" t="str">
            <v>0</v>
          </cell>
          <cell r="C8266" t="str">
            <v>CIPL</v>
          </cell>
          <cell r="D8266" t="str">
            <v>M003</v>
          </cell>
          <cell r="E8266">
            <v>42378</v>
          </cell>
          <cell r="F8266" t="str">
            <v>BAIS CUTTING M/C FULL SET</v>
          </cell>
          <cell r="G8266">
            <v>791414</v>
          </cell>
          <cell r="H8266">
            <v>-316565.59999999998</v>
          </cell>
          <cell r="I8266">
            <v>474848.4</v>
          </cell>
        </row>
        <row r="8267">
          <cell r="A8267">
            <v>30003714</v>
          </cell>
          <cell r="B8267" t="str">
            <v>0</v>
          </cell>
          <cell r="C8267" t="str">
            <v>CIPL</v>
          </cell>
          <cell r="D8267" t="str">
            <v>M003</v>
          </cell>
          <cell r="E8267">
            <v>42445</v>
          </cell>
          <cell r="F8267" t="str">
            <v>Raching Cloth puller Set  Juki Mo-6716</v>
          </cell>
          <cell r="G8267">
            <v>53048.37</v>
          </cell>
          <cell r="H8267">
            <v>-20629.93</v>
          </cell>
          <cell r="I8267">
            <v>32418.44</v>
          </cell>
        </row>
        <row r="8268">
          <cell r="A8268">
            <v>30003715</v>
          </cell>
          <cell r="B8268" t="str">
            <v>0</v>
          </cell>
          <cell r="C8268" t="str">
            <v>CIPL</v>
          </cell>
          <cell r="D8268" t="str">
            <v>M003</v>
          </cell>
          <cell r="E8268">
            <v>42445</v>
          </cell>
          <cell r="F8268" t="str">
            <v>Raching Cloth puller Set  Juki Mo-6716</v>
          </cell>
          <cell r="G8268">
            <v>53048.37</v>
          </cell>
          <cell r="H8268">
            <v>-20629.93</v>
          </cell>
          <cell r="I8268">
            <v>32418.44</v>
          </cell>
        </row>
        <row r="8269">
          <cell r="A8269">
            <v>30003716</v>
          </cell>
          <cell r="B8269" t="str">
            <v>0</v>
          </cell>
          <cell r="C8269" t="str">
            <v>CIPL</v>
          </cell>
          <cell r="D8269" t="str">
            <v>M003</v>
          </cell>
          <cell r="E8269">
            <v>42445</v>
          </cell>
          <cell r="F8269" t="str">
            <v>Raching Cloth puller Set  Juki Mo-6716</v>
          </cell>
          <cell r="G8269">
            <v>53048.37</v>
          </cell>
          <cell r="H8269">
            <v>-20629.93</v>
          </cell>
          <cell r="I8269">
            <v>32418.44</v>
          </cell>
        </row>
        <row r="8270">
          <cell r="A8270">
            <v>30003717</v>
          </cell>
          <cell r="B8270" t="str">
            <v>0</v>
          </cell>
          <cell r="C8270" t="str">
            <v>CIPL</v>
          </cell>
          <cell r="D8270" t="str">
            <v>M003</v>
          </cell>
          <cell r="E8270">
            <v>42445</v>
          </cell>
          <cell r="F8270" t="str">
            <v>Raching Cloth puller Set  Juki Mo-6716</v>
          </cell>
          <cell r="G8270">
            <v>53048.37</v>
          </cell>
          <cell r="H8270">
            <v>-20629.93</v>
          </cell>
          <cell r="I8270">
            <v>32418.44</v>
          </cell>
        </row>
        <row r="8271">
          <cell r="A8271">
            <v>30003718</v>
          </cell>
          <cell r="B8271" t="str">
            <v>0</v>
          </cell>
          <cell r="C8271" t="str">
            <v>CIPL</v>
          </cell>
          <cell r="D8271" t="str">
            <v>M003</v>
          </cell>
          <cell r="E8271">
            <v>42445</v>
          </cell>
          <cell r="F8271" t="str">
            <v>Raching Cloth puller Set  Juki Mo-6716</v>
          </cell>
          <cell r="G8271">
            <v>53048.37</v>
          </cell>
          <cell r="H8271">
            <v>-20629.93</v>
          </cell>
          <cell r="I8271">
            <v>32418.44</v>
          </cell>
        </row>
        <row r="8272">
          <cell r="A8272">
            <v>30003719</v>
          </cell>
          <cell r="B8272" t="str">
            <v>0</v>
          </cell>
          <cell r="C8272" t="str">
            <v>CIPL</v>
          </cell>
          <cell r="D8272" t="str">
            <v>M003</v>
          </cell>
          <cell r="E8272">
            <v>42445</v>
          </cell>
          <cell r="F8272" t="str">
            <v>Raching Cloth puller Set  Juki Mo-6716</v>
          </cell>
          <cell r="G8272">
            <v>53048.37</v>
          </cell>
          <cell r="H8272">
            <v>-20629.93</v>
          </cell>
          <cell r="I8272">
            <v>32418.44</v>
          </cell>
        </row>
        <row r="8273">
          <cell r="A8273">
            <v>30003720</v>
          </cell>
          <cell r="B8273" t="str">
            <v>0</v>
          </cell>
          <cell r="C8273" t="str">
            <v>CIPL</v>
          </cell>
          <cell r="D8273" t="str">
            <v>M003</v>
          </cell>
          <cell r="E8273">
            <v>42445</v>
          </cell>
          <cell r="F8273" t="str">
            <v>Raching Cloth puller Set  Juki Mo-6716</v>
          </cell>
          <cell r="G8273">
            <v>53048.37</v>
          </cell>
          <cell r="H8273">
            <v>-20629.93</v>
          </cell>
          <cell r="I8273">
            <v>32418.44</v>
          </cell>
        </row>
        <row r="8274">
          <cell r="A8274">
            <v>30003721</v>
          </cell>
          <cell r="B8274" t="str">
            <v>0</v>
          </cell>
          <cell r="C8274" t="str">
            <v>CIPL</v>
          </cell>
          <cell r="D8274" t="str">
            <v>M003</v>
          </cell>
          <cell r="E8274">
            <v>42445</v>
          </cell>
          <cell r="F8274" t="str">
            <v>Raching Cloth puller Set  Juki Mo-6716</v>
          </cell>
          <cell r="G8274">
            <v>53048.37</v>
          </cell>
          <cell r="H8274">
            <v>-20629.93</v>
          </cell>
          <cell r="I8274">
            <v>32418.44</v>
          </cell>
        </row>
        <row r="8275">
          <cell r="A8275">
            <v>30003722</v>
          </cell>
          <cell r="B8275" t="str">
            <v>0</v>
          </cell>
          <cell r="C8275" t="str">
            <v>CIPL</v>
          </cell>
          <cell r="D8275" t="str">
            <v>M003</v>
          </cell>
          <cell r="E8275">
            <v>42445</v>
          </cell>
          <cell r="F8275" t="str">
            <v>Raching Cloth puller Set  Juki Mo-6716</v>
          </cell>
          <cell r="G8275">
            <v>53048.37</v>
          </cell>
          <cell r="H8275">
            <v>-20629.93</v>
          </cell>
          <cell r="I8275">
            <v>32418.44</v>
          </cell>
        </row>
        <row r="8276">
          <cell r="A8276">
            <v>30003723</v>
          </cell>
          <cell r="B8276" t="str">
            <v>0</v>
          </cell>
          <cell r="C8276" t="str">
            <v>CIPL</v>
          </cell>
          <cell r="D8276" t="str">
            <v>M003</v>
          </cell>
          <cell r="E8276">
            <v>42445</v>
          </cell>
          <cell r="F8276" t="str">
            <v>Raching Cloth puller Set  Juki Mo-6716</v>
          </cell>
          <cell r="G8276">
            <v>53048.37</v>
          </cell>
          <cell r="H8276">
            <v>-20629.93</v>
          </cell>
          <cell r="I8276">
            <v>32418.44</v>
          </cell>
        </row>
        <row r="8277">
          <cell r="A8277">
            <v>30003724</v>
          </cell>
          <cell r="B8277" t="str">
            <v>0</v>
          </cell>
          <cell r="C8277" t="str">
            <v>CIPL</v>
          </cell>
          <cell r="D8277" t="str">
            <v>M003</v>
          </cell>
          <cell r="E8277">
            <v>42445</v>
          </cell>
          <cell r="F8277" t="str">
            <v>Raching Cloth puller Set  Juki Mo-6716</v>
          </cell>
          <cell r="G8277">
            <v>53048.37</v>
          </cell>
          <cell r="H8277">
            <v>-20629.93</v>
          </cell>
          <cell r="I8277">
            <v>32418.44</v>
          </cell>
        </row>
        <row r="8278">
          <cell r="A8278">
            <v>30003725</v>
          </cell>
          <cell r="B8278" t="str">
            <v>0</v>
          </cell>
          <cell r="C8278" t="str">
            <v>CIPL</v>
          </cell>
          <cell r="D8278" t="str">
            <v>M003</v>
          </cell>
          <cell r="E8278">
            <v>42445</v>
          </cell>
          <cell r="F8278" t="str">
            <v>Raching Cloth puller Set  Juki Mo-6716</v>
          </cell>
          <cell r="G8278">
            <v>53048.37</v>
          </cell>
          <cell r="H8278">
            <v>-20629.93</v>
          </cell>
          <cell r="I8278">
            <v>32418.44</v>
          </cell>
        </row>
        <row r="8279">
          <cell r="A8279">
            <v>30003726</v>
          </cell>
          <cell r="B8279" t="str">
            <v>0</v>
          </cell>
          <cell r="C8279" t="str">
            <v>CIPL</v>
          </cell>
          <cell r="D8279" t="str">
            <v>M003</v>
          </cell>
          <cell r="E8279">
            <v>42445</v>
          </cell>
          <cell r="F8279" t="str">
            <v>Raching Cloth puller Set  Juki Mo-6716</v>
          </cell>
          <cell r="G8279">
            <v>53048.37</v>
          </cell>
          <cell r="H8279">
            <v>-20629.93</v>
          </cell>
          <cell r="I8279">
            <v>32418.44</v>
          </cell>
        </row>
        <row r="8280">
          <cell r="A8280">
            <v>30003727</v>
          </cell>
          <cell r="B8280" t="str">
            <v>0</v>
          </cell>
          <cell r="C8280" t="str">
            <v>CIPL</v>
          </cell>
          <cell r="D8280" t="str">
            <v>M003</v>
          </cell>
          <cell r="E8280">
            <v>42445</v>
          </cell>
          <cell r="F8280" t="str">
            <v>Raching Cloth puller Set  Juki Mo-6716</v>
          </cell>
          <cell r="G8280">
            <v>53048.37</v>
          </cell>
          <cell r="H8280">
            <v>-20629.93</v>
          </cell>
          <cell r="I8280">
            <v>32418.44</v>
          </cell>
        </row>
        <row r="8281">
          <cell r="A8281">
            <v>30003729</v>
          </cell>
          <cell r="B8281" t="str">
            <v>0</v>
          </cell>
          <cell r="C8281" t="str">
            <v>CIPL</v>
          </cell>
          <cell r="D8281" t="str">
            <v>M003</v>
          </cell>
          <cell r="E8281">
            <v>42389</v>
          </cell>
          <cell r="F8281" t="str">
            <v>Fusing Machine-Model-450CS</v>
          </cell>
          <cell r="G8281">
            <v>130000</v>
          </cell>
          <cell r="H8281">
            <v>-52000</v>
          </cell>
          <cell r="I8281">
            <v>78000</v>
          </cell>
        </row>
        <row r="8282">
          <cell r="A8282">
            <v>30003732</v>
          </cell>
          <cell r="B8282" t="str">
            <v>0</v>
          </cell>
          <cell r="C8282" t="str">
            <v>CIPL</v>
          </cell>
          <cell r="D8282" t="str">
            <v>M003</v>
          </cell>
          <cell r="E8282">
            <v>42429</v>
          </cell>
          <cell r="F8282" t="str">
            <v>Button Wrapping M#ST-10 SL#BW1234</v>
          </cell>
          <cell r="G8282">
            <v>428736.08</v>
          </cell>
          <cell r="H8282">
            <v>-169112.57</v>
          </cell>
          <cell r="I8282">
            <v>259623.51</v>
          </cell>
        </row>
        <row r="8283">
          <cell r="A8283">
            <v>30003733</v>
          </cell>
          <cell r="B8283" t="str">
            <v>0</v>
          </cell>
          <cell r="C8283" t="str">
            <v>CIPL</v>
          </cell>
          <cell r="D8283" t="str">
            <v>M003</v>
          </cell>
          <cell r="E8283">
            <v>42429</v>
          </cell>
          <cell r="F8283" t="str">
            <v>Button Wrapping M#SA-10 SL#2616409282</v>
          </cell>
          <cell r="G8283">
            <v>428736.09</v>
          </cell>
          <cell r="H8283">
            <v>-169112.57</v>
          </cell>
          <cell r="I8283">
            <v>259623.52</v>
          </cell>
        </row>
        <row r="8284">
          <cell r="A8284">
            <v>30003734</v>
          </cell>
          <cell r="B8284" t="str">
            <v>0</v>
          </cell>
          <cell r="C8284" t="str">
            <v>CIPL</v>
          </cell>
          <cell r="D8284" t="str">
            <v>M003</v>
          </cell>
          <cell r="E8284">
            <v>42445</v>
          </cell>
          <cell r="F8284" t="str">
            <v>Blind Stich Machine</v>
          </cell>
          <cell r="G8284">
            <v>186931.5</v>
          </cell>
          <cell r="H8284">
            <v>-72695.58</v>
          </cell>
          <cell r="I8284">
            <v>114235.92</v>
          </cell>
        </row>
        <row r="8285">
          <cell r="A8285">
            <v>30003735</v>
          </cell>
          <cell r="B8285" t="str">
            <v>0</v>
          </cell>
          <cell r="C8285" t="str">
            <v>CIPL</v>
          </cell>
          <cell r="D8285" t="str">
            <v>M003</v>
          </cell>
          <cell r="E8285">
            <v>42445</v>
          </cell>
          <cell r="F8285" t="str">
            <v>Blind Stich Machine</v>
          </cell>
          <cell r="G8285">
            <v>186931.5</v>
          </cell>
          <cell r="H8285">
            <v>-72695.58</v>
          </cell>
          <cell r="I8285">
            <v>114235.92</v>
          </cell>
        </row>
        <row r="8286">
          <cell r="A8286">
            <v>30003736</v>
          </cell>
          <cell r="B8286" t="str">
            <v>0</v>
          </cell>
          <cell r="C8286" t="str">
            <v>CIPL</v>
          </cell>
          <cell r="D8286" t="str">
            <v>M003</v>
          </cell>
          <cell r="E8286">
            <v>42445</v>
          </cell>
          <cell r="F8286" t="str">
            <v>OVERLOCK</v>
          </cell>
          <cell r="G8286">
            <v>110778.35</v>
          </cell>
          <cell r="H8286">
            <v>-43080.46</v>
          </cell>
          <cell r="I8286">
            <v>67697.89</v>
          </cell>
        </row>
        <row r="8287">
          <cell r="A8287">
            <v>30003737</v>
          </cell>
          <cell r="B8287" t="str">
            <v>0</v>
          </cell>
          <cell r="C8287" t="str">
            <v>CIPL</v>
          </cell>
          <cell r="D8287" t="str">
            <v>M003</v>
          </cell>
          <cell r="E8287">
            <v>42445</v>
          </cell>
          <cell r="F8287" t="str">
            <v>OVERLOCK</v>
          </cell>
          <cell r="G8287">
            <v>53259.35</v>
          </cell>
          <cell r="H8287">
            <v>-20711.96</v>
          </cell>
          <cell r="I8287">
            <v>32547.39</v>
          </cell>
        </row>
        <row r="8288">
          <cell r="A8288">
            <v>30003738</v>
          </cell>
          <cell r="B8288" t="str">
            <v>0</v>
          </cell>
          <cell r="C8288" t="str">
            <v>CIPL</v>
          </cell>
          <cell r="D8288" t="str">
            <v>M003</v>
          </cell>
          <cell r="E8288">
            <v>42445</v>
          </cell>
          <cell r="F8288" t="str">
            <v>OVERLOCK</v>
          </cell>
          <cell r="G8288">
            <v>53259.35</v>
          </cell>
          <cell r="H8288">
            <v>-20711.96</v>
          </cell>
          <cell r="I8288">
            <v>32547.39</v>
          </cell>
        </row>
        <row r="8289">
          <cell r="A8289">
            <v>30003739</v>
          </cell>
          <cell r="B8289" t="str">
            <v>0</v>
          </cell>
          <cell r="C8289" t="str">
            <v>CIPL</v>
          </cell>
          <cell r="D8289" t="str">
            <v>M003</v>
          </cell>
          <cell r="E8289">
            <v>42445</v>
          </cell>
          <cell r="F8289" t="str">
            <v>OVERLOCK</v>
          </cell>
          <cell r="G8289">
            <v>53259.35</v>
          </cell>
          <cell r="H8289">
            <v>-20711.96</v>
          </cell>
          <cell r="I8289">
            <v>32547.39</v>
          </cell>
        </row>
        <row r="8290">
          <cell r="A8290">
            <v>30003740</v>
          </cell>
          <cell r="B8290" t="str">
            <v>0</v>
          </cell>
          <cell r="C8290" t="str">
            <v>CIPL</v>
          </cell>
          <cell r="D8290" t="str">
            <v>M003</v>
          </cell>
          <cell r="E8290">
            <v>42445</v>
          </cell>
          <cell r="F8290" t="str">
            <v>OVERLOCK</v>
          </cell>
          <cell r="G8290">
            <v>53259.35</v>
          </cell>
          <cell r="H8290">
            <v>-20711.96</v>
          </cell>
          <cell r="I8290">
            <v>32547.39</v>
          </cell>
        </row>
        <row r="8291">
          <cell r="A8291">
            <v>30003741</v>
          </cell>
          <cell r="B8291" t="str">
            <v>0</v>
          </cell>
          <cell r="C8291" t="str">
            <v>CIPL</v>
          </cell>
          <cell r="D8291" t="str">
            <v>M003</v>
          </cell>
          <cell r="E8291">
            <v>42445</v>
          </cell>
          <cell r="F8291" t="str">
            <v>OVERLOCK</v>
          </cell>
          <cell r="G8291">
            <v>53259.35</v>
          </cell>
          <cell r="H8291">
            <v>-20711.96</v>
          </cell>
          <cell r="I8291">
            <v>32547.39</v>
          </cell>
        </row>
        <row r="8292">
          <cell r="A8292">
            <v>30003742</v>
          </cell>
          <cell r="B8292" t="str">
            <v>0</v>
          </cell>
          <cell r="C8292" t="str">
            <v>CIPL</v>
          </cell>
          <cell r="D8292" t="str">
            <v>M003</v>
          </cell>
          <cell r="E8292">
            <v>42445</v>
          </cell>
          <cell r="F8292" t="str">
            <v>OVERLOCK</v>
          </cell>
          <cell r="G8292">
            <v>53258.36</v>
          </cell>
          <cell r="H8292">
            <v>-20711.59</v>
          </cell>
          <cell r="I8292">
            <v>32546.77</v>
          </cell>
        </row>
        <row r="8293">
          <cell r="A8293">
            <v>30003743</v>
          </cell>
          <cell r="B8293" t="str">
            <v>0</v>
          </cell>
          <cell r="C8293" t="str">
            <v>CIPL</v>
          </cell>
          <cell r="D8293" t="str">
            <v>M003</v>
          </cell>
          <cell r="E8293">
            <v>42445</v>
          </cell>
          <cell r="F8293" t="str">
            <v>OVERLOCK</v>
          </cell>
          <cell r="G8293">
            <v>53257.7</v>
          </cell>
          <cell r="H8293">
            <v>-20711.32</v>
          </cell>
          <cell r="I8293">
            <v>32546.38</v>
          </cell>
        </row>
        <row r="8294">
          <cell r="A8294">
            <v>30003744</v>
          </cell>
          <cell r="B8294" t="str">
            <v>0</v>
          </cell>
          <cell r="C8294" t="str">
            <v>CIPL</v>
          </cell>
          <cell r="D8294" t="str">
            <v>M003</v>
          </cell>
          <cell r="E8294">
            <v>42372</v>
          </cell>
          <cell r="F8294" t="str">
            <v>E/H Main Motor-MEB-juki 3200</v>
          </cell>
          <cell r="G8294">
            <v>70000</v>
          </cell>
          <cell r="H8294">
            <v>-28000</v>
          </cell>
          <cell r="I8294">
            <v>42000</v>
          </cell>
        </row>
        <row r="8295">
          <cell r="A8295">
            <v>30003746</v>
          </cell>
          <cell r="B8295" t="str">
            <v>0</v>
          </cell>
          <cell r="C8295" t="str">
            <v>CIPL</v>
          </cell>
          <cell r="D8295" t="str">
            <v>M003</v>
          </cell>
          <cell r="E8295">
            <v>42446</v>
          </cell>
          <cell r="F8295" t="str">
            <v>Fusing Machine,Brand-Max,model -max-450cs</v>
          </cell>
          <cell r="G8295">
            <v>142350</v>
          </cell>
          <cell r="H8295">
            <v>-55358.33</v>
          </cell>
          <cell r="I8295">
            <v>86991.67</v>
          </cell>
        </row>
        <row r="8296">
          <cell r="A8296">
            <v>30003753</v>
          </cell>
          <cell r="B8296" t="str">
            <v>0</v>
          </cell>
          <cell r="C8296" t="str">
            <v>CIPL</v>
          </cell>
          <cell r="D8296" t="str">
            <v>M003</v>
          </cell>
          <cell r="E8296">
            <v>42551</v>
          </cell>
          <cell r="F8296" t="str">
            <v>Pant Finisher from Veit</v>
          </cell>
          <cell r="G8296">
            <v>837715.53</v>
          </cell>
          <cell r="H8296">
            <v>-311816.33</v>
          </cell>
          <cell r="I8296">
            <v>525899.19999999995</v>
          </cell>
        </row>
        <row r="8297">
          <cell r="A8297">
            <v>30003754</v>
          </cell>
          <cell r="B8297" t="str">
            <v>0</v>
          </cell>
          <cell r="C8297" t="str">
            <v>CIPL</v>
          </cell>
          <cell r="D8297" t="str">
            <v>M003</v>
          </cell>
          <cell r="E8297">
            <v>42551</v>
          </cell>
          <cell r="F8297" t="str">
            <v>Pant Finisher from Veit</v>
          </cell>
          <cell r="G8297">
            <v>837715.53</v>
          </cell>
          <cell r="H8297">
            <v>-311816.33</v>
          </cell>
          <cell r="I8297">
            <v>525899.19999999995</v>
          </cell>
        </row>
        <row r="8298">
          <cell r="A8298">
            <v>30003877</v>
          </cell>
          <cell r="B8298" t="str">
            <v>0</v>
          </cell>
          <cell r="C8298" t="str">
            <v>CIPL</v>
          </cell>
          <cell r="D8298" t="str">
            <v>M003</v>
          </cell>
          <cell r="E8298">
            <v>43083</v>
          </cell>
          <cell r="F8298" t="str">
            <v>Bullmer auto cutter</v>
          </cell>
          <cell r="G8298">
            <v>301044.96000000002</v>
          </cell>
          <cell r="H8298">
            <v>-81951.12</v>
          </cell>
          <cell r="I8298">
            <v>219093.84</v>
          </cell>
        </row>
        <row r="8299">
          <cell r="A8299">
            <v>40000000</v>
          </cell>
          <cell r="B8299" t="str">
            <v>0</v>
          </cell>
          <cell r="C8299" t="str">
            <v>CIPL</v>
          </cell>
          <cell r="D8299" t="str">
            <v>M004</v>
          </cell>
          <cell r="E8299">
            <v>38913</v>
          </cell>
          <cell r="F8299" t="str">
            <v>AC</v>
          </cell>
          <cell r="G8299">
            <v>240000</v>
          </cell>
          <cell r="H8299">
            <v>-240000</v>
          </cell>
          <cell r="I8299">
            <v>0</v>
          </cell>
        </row>
        <row r="8300">
          <cell r="A8300">
            <v>40000001</v>
          </cell>
          <cell r="B8300" t="str">
            <v>0</v>
          </cell>
          <cell r="C8300" t="str">
            <v>CIPL</v>
          </cell>
          <cell r="D8300" t="str">
            <v>M004</v>
          </cell>
          <cell r="E8300">
            <v>39204</v>
          </cell>
          <cell r="F8300" t="str">
            <v>AC</v>
          </cell>
          <cell r="G8300">
            <v>10500</v>
          </cell>
          <cell r="H8300">
            <v>-10500</v>
          </cell>
          <cell r="I8300">
            <v>0</v>
          </cell>
        </row>
        <row r="8301">
          <cell r="A8301">
            <v>40000002</v>
          </cell>
          <cell r="B8301" t="str">
            <v>0</v>
          </cell>
          <cell r="C8301" t="str">
            <v>CIPL</v>
          </cell>
          <cell r="D8301" t="str">
            <v>M004</v>
          </cell>
          <cell r="E8301">
            <v>40328</v>
          </cell>
          <cell r="F8301" t="str">
            <v>AC</v>
          </cell>
          <cell r="G8301">
            <v>49227</v>
          </cell>
          <cell r="H8301">
            <v>-49227</v>
          </cell>
          <cell r="I8301">
            <v>0</v>
          </cell>
        </row>
        <row r="8302">
          <cell r="A8302">
            <v>40000019</v>
          </cell>
          <cell r="B8302" t="str">
            <v>0</v>
          </cell>
          <cell r="C8302" t="str">
            <v>CIPL</v>
          </cell>
          <cell r="D8302" t="str">
            <v>M004</v>
          </cell>
          <cell r="E8302">
            <v>39181</v>
          </cell>
          <cell r="F8302" t="str">
            <v>Almirah</v>
          </cell>
          <cell r="G8302">
            <v>6500</v>
          </cell>
          <cell r="H8302">
            <v>-6500</v>
          </cell>
          <cell r="I8302">
            <v>0</v>
          </cell>
        </row>
        <row r="8303">
          <cell r="A8303">
            <v>40000020</v>
          </cell>
          <cell r="B8303" t="str">
            <v>0</v>
          </cell>
          <cell r="C8303" t="str">
            <v>CIPL</v>
          </cell>
          <cell r="D8303" t="str">
            <v>M004</v>
          </cell>
          <cell r="E8303">
            <v>38630</v>
          </cell>
          <cell r="F8303" t="str">
            <v>Almirah</v>
          </cell>
          <cell r="G8303">
            <v>5000</v>
          </cell>
          <cell r="H8303">
            <v>-5000</v>
          </cell>
          <cell r="I8303">
            <v>0</v>
          </cell>
        </row>
        <row r="8304">
          <cell r="A8304">
            <v>40000021</v>
          </cell>
          <cell r="B8304" t="str">
            <v>0</v>
          </cell>
          <cell r="C8304" t="str">
            <v>CIPL</v>
          </cell>
          <cell r="D8304" t="str">
            <v>M004</v>
          </cell>
          <cell r="E8304">
            <v>38898</v>
          </cell>
          <cell r="F8304" t="str">
            <v>Almirah</v>
          </cell>
          <cell r="G8304">
            <v>11000</v>
          </cell>
          <cell r="H8304">
            <v>-11000</v>
          </cell>
          <cell r="I8304">
            <v>0</v>
          </cell>
        </row>
        <row r="8305">
          <cell r="A8305">
            <v>40000022</v>
          </cell>
          <cell r="B8305" t="str">
            <v>0</v>
          </cell>
          <cell r="C8305" t="str">
            <v>CIPL</v>
          </cell>
          <cell r="D8305" t="str">
            <v>M004</v>
          </cell>
          <cell r="E8305">
            <v>38898</v>
          </cell>
          <cell r="F8305" t="str">
            <v>Almirah</v>
          </cell>
          <cell r="G8305">
            <v>11000</v>
          </cell>
          <cell r="H8305">
            <v>-11000</v>
          </cell>
          <cell r="I8305">
            <v>0</v>
          </cell>
        </row>
        <row r="8306">
          <cell r="A8306">
            <v>40000023</v>
          </cell>
          <cell r="B8306" t="str">
            <v>0</v>
          </cell>
          <cell r="C8306" t="str">
            <v>CIPL</v>
          </cell>
          <cell r="D8306" t="str">
            <v>M004</v>
          </cell>
          <cell r="E8306">
            <v>38898</v>
          </cell>
          <cell r="F8306" t="str">
            <v>Almirah</v>
          </cell>
          <cell r="G8306">
            <v>11000</v>
          </cell>
          <cell r="H8306">
            <v>-11000</v>
          </cell>
          <cell r="I8306">
            <v>0</v>
          </cell>
        </row>
        <row r="8307">
          <cell r="A8307">
            <v>40000024</v>
          </cell>
          <cell r="B8307" t="str">
            <v>0</v>
          </cell>
          <cell r="C8307" t="str">
            <v>CIPL</v>
          </cell>
          <cell r="D8307" t="str">
            <v>M004</v>
          </cell>
          <cell r="E8307">
            <v>38898</v>
          </cell>
          <cell r="F8307" t="str">
            <v>Almirah</v>
          </cell>
          <cell r="G8307">
            <v>11000</v>
          </cell>
          <cell r="H8307">
            <v>-11000</v>
          </cell>
          <cell r="I8307">
            <v>0</v>
          </cell>
        </row>
        <row r="8308">
          <cell r="A8308">
            <v>40000025</v>
          </cell>
          <cell r="B8308" t="str">
            <v>0</v>
          </cell>
          <cell r="C8308" t="str">
            <v>CIPL</v>
          </cell>
          <cell r="D8308" t="str">
            <v>M004</v>
          </cell>
          <cell r="E8308">
            <v>38898</v>
          </cell>
          <cell r="F8308" t="str">
            <v>Almirah</v>
          </cell>
          <cell r="G8308">
            <v>11000</v>
          </cell>
          <cell r="H8308">
            <v>-11000</v>
          </cell>
          <cell r="I8308">
            <v>0</v>
          </cell>
        </row>
        <row r="8309">
          <cell r="A8309">
            <v>40000026</v>
          </cell>
          <cell r="B8309" t="str">
            <v>0</v>
          </cell>
          <cell r="C8309" t="str">
            <v>CIPL</v>
          </cell>
          <cell r="D8309" t="str">
            <v>M004</v>
          </cell>
          <cell r="E8309">
            <v>38898</v>
          </cell>
          <cell r="F8309" t="str">
            <v>Almirah</v>
          </cell>
          <cell r="G8309">
            <v>11000</v>
          </cell>
          <cell r="H8309">
            <v>-11000</v>
          </cell>
          <cell r="I8309">
            <v>0</v>
          </cell>
        </row>
        <row r="8310">
          <cell r="A8310">
            <v>40000027</v>
          </cell>
          <cell r="B8310" t="str">
            <v>0</v>
          </cell>
          <cell r="C8310" t="str">
            <v>CIPL</v>
          </cell>
          <cell r="D8310" t="str">
            <v>M004</v>
          </cell>
          <cell r="E8310">
            <v>38898</v>
          </cell>
          <cell r="F8310" t="str">
            <v>Almirah</v>
          </cell>
          <cell r="G8310">
            <v>11000</v>
          </cell>
          <cell r="H8310">
            <v>-11000</v>
          </cell>
          <cell r="I8310">
            <v>0</v>
          </cell>
        </row>
        <row r="8311">
          <cell r="A8311">
            <v>40000028</v>
          </cell>
          <cell r="B8311" t="str">
            <v>0</v>
          </cell>
          <cell r="C8311" t="str">
            <v>CIPL</v>
          </cell>
          <cell r="D8311" t="str">
            <v>M004</v>
          </cell>
          <cell r="E8311">
            <v>38898</v>
          </cell>
          <cell r="F8311" t="str">
            <v>Almirah</v>
          </cell>
          <cell r="G8311">
            <v>11000</v>
          </cell>
          <cell r="H8311">
            <v>-11000</v>
          </cell>
          <cell r="I8311">
            <v>0</v>
          </cell>
        </row>
        <row r="8312">
          <cell r="A8312">
            <v>40000029</v>
          </cell>
          <cell r="B8312" t="str">
            <v>0</v>
          </cell>
          <cell r="C8312" t="str">
            <v>CIPL</v>
          </cell>
          <cell r="D8312" t="str">
            <v>M004</v>
          </cell>
          <cell r="E8312">
            <v>38898</v>
          </cell>
          <cell r="F8312" t="str">
            <v>Almirah</v>
          </cell>
          <cell r="G8312">
            <v>9500</v>
          </cell>
          <cell r="H8312">
            <v>-9500</v>
          </cell>
          <cell r="I8312">
            <v>0</v>
          </cell>
        </row>
        <row r="8313">
          <cell r="A8313">
            <v>40000030</v>
          </cell>
          <cell r="B8313" t="str">
            <v>0</v>
          </cell>
          <cell r="C8313" t="str">
            <v>CIPL</v>
          </cell>
          <cell r="D8313" t="str">
            <v>M004</v>
          </cell>
          <cell r="E8313">
            <v>38898</v>
          </cell>
          <cell r="F8313" t="str">
            <v>Almirah</v>
          </cell>
          <cell r="G8313">
            <v>9500</v>
          </cell>
          <cell r="H8313">
            <v>-9500</v>
          </cell>
          <cell r="I8313">
            <v>0</v>
          </cell>
        </row>
        <row r="8314">
          <cell r="A8314">
            <v>40000031</v>
          </cell>
          <cell r="B8314" t="str">
            <v>0</v>
          </cell>
          <cell r="C8314" t="str">
            <v>CIPL</v>
          </cell>
          <cell r="D8314" t="str">
            <v>M004</v>
          </cell>
          <cell r="E8314">
            <v>38898</v>
          </cell>
          <cell r="F8314" t="str">
            <v>Almirah</v>
          </cell>
          <cell r="G8314">
            <v>9500</v>
          </cell>
          <cell r="H8314">
            <v>-9500</v>
          </cell>
          <cell r="I8314">
            <v>0</v>
          </cell>
        </row>
        <row r="8315">
          <cell r="A8315">
            <v>40000032</v>
          </cell>
          <cell r="B8315" t="str">
            <v>0</v>
          </cell>
          <cell r="C8315" t="str">
            <v>CIPL</v>
          </cell>
          <cell r="D8315" t="str">
            <v>M004</v>
          </cell>
          <cell r="E8315">
            <v>38898</v>
          </cell>
          <cell r="F8315" t="str">
            <v>Almirah</v>
          </cell>
          <cell r="G8315">
            <v>9500</v>
          </cell>
          <cell r="H8315">
            <v>-9500</v>
          </cell>
          <cell r="I8315">
            <v>0</v>
          </cell>
        </row>
        <row r="8316">
          <cell r="A8316">
            <v>40000033</v>
          </cell>
          <cell r="B8316" t="str">
            <v>0</v>
          </cell>
          <cell r="C8316" t="str">
            <v>CIPL</v>
          </cell>
          <cell r="D8316" t="str">
            <v>M004</v>
          </cell>
          <cell r="E8316">
            <v>38898</v>
          </cell>
          <cell r="F8316" t="str">
            <v>Almirah</v>
          </cell>
          <cell r="G8316">
            <v>22000</v>
          </cell>
          <cell r="H8316">
            <v>-22000</v>
          </cell>
          <cell r="I8316">
            <v>0</v>
          </cell>
        </row>
        <row r="8317">
          <cell r="A8317">
            <v>40000034</v>
          </cell>
          <cell r="B8317" t="str">
            <v>0</v>
          </cell>
          <cell r="C8317" t="str">
            <v>CIPL</v>
          </cell>
          <cell r="D8317" t="str">
            <v>M004</v>
          </cell>
          <cell r="E8317">
            <v>38898</v>
          </cell>
          <cell r="F8317" t="str">
            <v>Almirah</v>
          </cell>
          <cell r="G8317">
            <v>22000</v>
          </cell>
          <cell r="H8317">
            <v>-22000</v>
          </cell>
          <cell r="I8317">
            <v>0</v>
          </cell>
        </row>
        <row r="8318">
          <cell r="A8318">
            <v>40000035</v>
          </cell>
          <cell r="B8318" t="str">
            <v>0</v>
          </cell>
          <cell r="C8318" t="str">
            <v>CIPL</v>
          </cell>
          <cell r="D8318" t="str">
            <v>M004</v>
          </cell>
          <cell r="E8318">
            <v>38898</v>
          </cell>
          <cell r="F8318" t="str">
            <v>Almirah</v>
          </cell>
          <cell r="G8318">
            <v>22000</v>
          </cell>
          <cell r="H8318">
            <v>-22000</v>
          </cell>
          <cell r="I8318">
            <v>0</v>
          </cell>
        </row>
        <row r="8319">
          <cell r="A8319">
            <v>40000036</v>
          </cell>
          <cell r="B8319" t="str">
            <v>0</v>
          </cell>
          <cell r="C8319" t="str">
            <v>CIPL</v>
          </cell>
          <cell r="D8319" t="str">
            <v>M004</v>
          </cell>
          <cell r="E8319">
            <v>38898</v>
          </cell>
          <cell r="F8319" t="str">
            <v>Almirah</v>
          </cell>
          <cell r="G8319">
            <v>22000</v>
          </cell>
          <cell r="H8319">
            <v>-22000</v>
          </cell>
          <cell r="I8319">
            <v>0</v>
          </cell>
        </row>
        <row r="8320">
          <cell r="A8320">
            <v>40000037</v>
          </cell>
          <cell r="B8320" t="str">
            <v>0</v>
          </cell>
          <cell r="C8320" t="str">
            <v>CIPL</v>
          </cell>
          <cell r="D8320" t="str">
            <v>M004</v>
          </cell>
          <cell r="E8320">
            <v>38898</v>
          </cell>
          <cell r="F8320" t="str">
            <v>Almirah</v>
          </cell>
          <cell r="G8320">
            <v>22000</v>
          </cell>
          <cell r="H8320">
            <v>-22000</v>
          </cell>
          <cell r="I8320">
            <v>0</v>
          </cell>
        </row>
        <row r="8321">
          <cell r="A8321">
            <v>40000038</v>
          </cell>
          <cell r="B8321" t="str">
            <v>0</v>
          </cell>
          <cell r="C8321" t="str">
            <v>CIPL</v>
          </cell>
          <cell r="D8321" t="str">
            <v>M004</v>
          </cell>
          <cell r="E8321">
            <v>38898</v>
          </cell>
          <cell r="F8321" t="str">
            <v>Almirah</v>
          </cell>
          <cell r="G8321">
            <v>22000</v>
          </cell>
          <cell r="H8321">
            <v>-22000</v>
          </cell>
          <cell r="I8321">
            <v>0</v>
          </cell>
        </row>
        <row r="8322">
          <cell r="A8322">
            <v>40000039</v>
          </cell>
          <cell r="B8322" t="str">
            <v>0</v>
          </cell>
          <cell r="C8322" t="str">
            <v>CIPL</v>
          </cell>
          <cell r="D8322" t="str">
            <v>M004</v>
          </cell>
          <cell r="E8322">
            <v>38898</v>
          </cell>
          <cell r="F8322" t="str">
            <v>Almirah</v>
          </cell>
          <cell r="G8322">
            <v>22000</v>
          </cell>
          <cell r="H8322">
            <v>-22000</v>
          </cell>
          <cell r="I8322">
            <v>0</v>
          </cell>
        </row>
        <row r="8323">
          <cell r="A8323">
            <v>40000040</v>
          </cell>
          <cell r="B8323" t="str">
            <v>0</v>
          </cell>
          <cell r="C8323" t="str">
            <v>CIPL</v>
          </cell>
          <cell r="D8323" t="str">
            <v>M004</v>
          </cell>
          <cell r="E8323">
            <v>38898</v>
          </cell>
          <cell r="F8323" t="str">
            <v>Almirah</v>
          </cell>
          <cell r="G8323">
            <v>22000</v>
          </cell>
          <cell r="H8323">
            <v>-22000</v>
          </cell>
          <cell r="I8323">
            <v>0</v>
          </cell>
        </row>
        <row r="8324">
          <cell r="A8324">
            <v>40000041</v>
          </cell>
          <cell r="B8324" t="str">
            <v>0</v>
          </cell>
          <cell r="C8324" t="str">
            <v>CIPL</v>
          </cell>
          <cell r="D8324" t="str">
            <v>M004</v>
          </cell>
          <cell r="E8324">
            <v>38921</v>
          </cell>
          <cell r="F8324" t="str">
            <v>Almirah</v>
          </cell>
          <cell r="G8324">
            <v>6000</v>
          </cell>
          <cell r="H8324">
            <v>-6000</v>
          </cell>
          <cell r="I8324">
            <v>0</v>
          </cell>
        </row>
        <row r="8325">
          <cell r="A8325">
            <v>40000042</v>
          </cell>
          <cell r="B8325" t="str">
            <v>0</v>
          </cell>
          <cell r="C8325" t="str">
            <v>CIPL</v>
          </cell>
          <cell r="D8325" t="str">
            <v>M004</v>
          </cell>
          <cell r="E8325">
            <v>38949</v>
          </cell>
          <cell r="F8325" t="str">
            <v>Almirah</v>
          </cell>
          <cell r="G8325">
            <v>18000</v>
          </cell>
          <cell r="H8325">
            <v>-18000</v>
          </cell>
          <cell r="I8325">
            <v>0</v>
          </cell>
        </row>
        <row r="8326">
          <cell r="A8326">
            <v>40000043</v>
          </cell>
          <cell r="B8326" t="str">
            <v>0</v>
          </cell>
          <cell r="C8326" t="str">
            <v>CIPL</v>
          </cell>
          <cell r="D8326" t="str">
            <v>M004</v>
          </cell>
          <cell r="E8326">
            <v>38960</v>
          </cell>
          <cell r="F8326" t="str">
            <v>Almirah</v>
          </cell>
          <cell r="G8326">
            <v>6000</v>
          </cell>
          <cell r="H8326">
            <v>-6000</v>
          </cell>
          <cell r="I8326">
            <v>0</v>
          </cell>
        </row>
        <row r="8327">
          <cell r="A8327">
            <v>40000044</v>
          </cell>
          <cell r="B8327" t="str">
            <v>0</v>
          </cell>
          <cell r="C8327" t="str">
            <v>CIPL</v>
          </cell>
          <cell r="D8327" t="str">
            <v>M004</v>
          </cell>
          <cell r="E8327">
            <v>39154</v>
          </cell>
          <cell r="F8327" t="str">
            <v>Almirah</v>
          </cell>
          <cell r="G8327">
            <v>19000</v>
          </cell>
          <cell r="H8327">
            <v>-19000</v>
          </cell>
          <cell r="I8327">
            <v>0</v>
          </cell>
        </row>
        <row r="8328">
          <cell r="A8328">
            <v>40000045</v>
          </cell>
          <cell r="B8328" t="str">
            <v>0</v>
          </cell>
          <cell r="C8328" t="str">
            <v>CIPL</v>
          </cell>
          <cell r="D8328" t="str">
            <v>M004</v>
          </cell>
          <cell r="E8328">
            <v>39181</v>
          </cell>
          <cell r="F8328" t="str">
            <v>Almirah</v>
          </cell>
          <cell r="G8328">
            <v>57600</v>
          </cell>
          <cell r="H8328">
            <v>-57600</v>
          </cell>
          <cell r="I8328">
            <v>0</v>
          </cell>
        </row>
        <row r="8329">
          <cell r="A8329">
            <v>40000046</v>
          </cell>
          <cell r="B8329" t="str">
            <v>0</v>
          </cell>
          <cell r="C8329" t="str">
            <v>CIPL</v>
          </cell>
          <cell r="D8329" t="str">
            <v>M004</v>
          </cell>
          <cell r="E8329">
            <v>39538</v>
          </cell>
          <cell r="F8329" t="str">
            <v>Almirah</v>
          </cell>
          <cell r="G8329">
            <v>15000</v>
          </cell>
          <cell r="H8329">
            <v>-15000</v>
          </cell>
          <cell r="I8329">
            <v>0</v>
          </cell>
        </row>
        <row r="8330">
          <cell r="A8330">
            <v>40000047</v>
          </cell>
          <cell r="B8330" t="str">
            <v>0</v>
          </cell>
          <cell r="C8330" t="str">
            <v>CIPL</v>
          </cell>
          <cell r="D8330" t="str">
            <v>M004</v>
          </cell>
          <cell r="E8330">
            <v>39298</v>
          </cell>
          <cell r="F8330" t="str">
            <v>Almirah</v>
          </cell>
          <cell r="G8330">
            <v>9500</v>
          </cell>
          <cell r="H8330">
            <v>-9500</v>
          </cell>
          <cell r="I8330">
            <v>0</v>
          </cell>
        </row>
        <row r="8331">
          <cell r="A8331">
            <v>40000048</v>
          </cell>
          <cell r="B8331" t="str">
            <v>0</v>
          </cell>
          <cell r="C8331" t="str">
            <v>CIPL</v>
          </cell>
          <cell r="D8331" t="str">
            <v>M004</v>
          </cell>
          <cell r="E8331">
            <v>39507</v>
          </cell>
          <cell r="F8331" t="str">
            <v>Almirah</v>
          </cell>
          <cell r="G8331">
            <v>15800</v>
          </cell>
          <cell r="H8331">
            <v>-15800</v>
          </cell>
          <cell r="I8331">
            <v>0</v>
          </cell>
        </row>
        <row r="8332">
          <cell r="A8332">
            <v>40000049</v>
          </cell>
          <cell r="B8332" t="str">
            <v>0</v>
          </cell>
          <cell r="C8332" t="str">
            <v>CIPL</v>
          </cell>
          <cell r="D8332" t="str">
            <v>M004</v>
          </cell>
          <cell r="E8332">
            <v>40235</v>
          </cell>
          <cell r="F8332" t="str">
            <v>Almirah</v>
          </cell>
          <cell r="G8332">
            <v>70000</v>
          </cell>
          <cell r="H8332">
            <v>-70000</v>
          </cell>
          <cell r="I8332">
            <v>0</v>
          </cell>
        </row>
        <row r="8333">
          <cell r="A8333">
            <v>40000050</v>
          </cell>
          <cell r="B8333" t="str">
            <v>0</v>
          </cell>
          <cell r="C8333" t="str">
            <v>CIPL</v>
          </cell>
          <cell r="D8333" t="str">
            <v>M004</v>
          </cell>
          <cell r="E8333">
            <v>39029</v>
          </cell>
          <cell r="F8333" t="str">
            <v>Bench</v>
          </cell>
          <cell r="G8333">
            <v>736600</v>
          </cell>
          <cell r="H8333">
            <v>-736600</v>
          </cell>
          <cell r="I8333">
            <v>0</v>
          </cell>
        </row>
        <row r="8334">
          <cell r="A8334">
            <v>40000051</v>
          </cell>
          <cell r="B8334" t="str">
            <v>0</v>
          </cell>
          <cell r="C8334" t="str">
            <v>CIPL</v>
          </cell>
          <cell r="D8334" t="str">
            <v>M004</v>
          </cell>
          <cell r="E8334">
            <v>39181</v>
          </cell>
          <cell r="F8334" t="str">
            <v>Bench</v>
          </cell>
          <cell r="G8334">
            <v>8700</v>
          </cell>
          <cell r="H8334">
            <v>-8700</v>
          </cell>
          <cell r="I8334">
            <v>0</v>
          </cell>
        </row>
        <row r="8335">
          <cell r="A8335">
            <v>40000052</v>
          </cell>
          <cell r="B8335" t="str">
            <v>0</v>
          </cell>
          <cell r="C8335" t="str">
            <v>CIPL</v>
          </cell>
          <cell r="D8335" t="str">
            <v>M004</v>
          </cell>
          <cell r="E8335">
            <v>39590</v>
          </cell>
          <cell r="F8335" t="str">
            <v>Bench</v>
          </cell>
          <cell r="G8335">
            <v>174000</v>
          </cell>
          <cell r="H8335">
            <v>-174000</v>
          </cell>
          <cell r="I8335">
            <v>0</v>
          </cell>
        </row>
        <row r="8336">
          <cell r="A8336">
            <v>40000053</v>
          </cell>
          <cell r="B8336" t="str">
            <v>0</v>
          </cell>
          <cell r="C8336" t="str">
            <v>CIPL</v>
          </cell>
          <cell r="D8336" t="str">
            <v>M004</v>
          </cell>
          <cell r="E8336">
            <v>40847</v>
          </cell>
          <cell r="F8336" t="str">
            <v>Bench</v>
          </cell>
          <cell r="G8336">
            <v>24000</v>
          </cell>
          <cell r="H8336">
            <v>-24000</v>
          </cell>
          <cell r="I8336">
            <v>0</v>
          </cell>
        </row>
        <row r="8337">
          <cell r="A8337">
            <v>40000054</v>
          </cell>
          <cell r="B8337" t="str">
            <v>0</v>
          </cell>
          <cell r="C8337" t="str">
            <v>CIPL</v>
          </cell>
          <cell r="D8337" t="str">
            <v>M004</v>
          </cell>
          <cell r="E8337">
            <v>39105</v>
          </cell>
          <cell r="F8337" t="str">
            <v>Board</v>
          </cell>
          <cell r="G8337">
            <v>80000</v>
          </cell>
          <cell r="H8337">
            <v>-80000</v>
          </cell>
          <cell r="I8337">
            <v>0</v>
          </cell>
        </row>
        <row r="8338">
          <cell r="A8338">
            <v>40000055</v>
          </cell>
          <cell r="B8338" t="str">
            <v>0</v>
          </cell>
          <cell r="C8338" t="str">
            <v>CIPL</v>
          </cell>
          <cell r="D8338" t="str">
            <v>M004</v>
          </cell>
          <cell r="E8338">
            <v>39107</v>
          </cell>
          <cell r="F8338" t="str">
            <v>Board</v>
          </cell>
          <cell r="G8338">
            <v>17000</v>
          </cell>
          <cell r="H8338">
            <v>-17000</v>
          </cell>
          <cell r="I8338">
            <v>0</v>
          </cell>
        </row>
        <row r="8339">
          <cell r="A8339">
            <v>40000056</v>
          </cell>
          <cell r="B8339" t="str">
            <v>0</v>
          </cell>
          <cell r="C8339" t="str">
            <v>CIPL</v>
          </cell>
          <cell r="D8339" t="str">
            <v>M004</v>
          </cell>
          <cell r="E8339">
            <v>39191</v>
          </cell>
          <cell r="F8339" t="str">
            <v>Board</v>
          </cell>
          <cell r="G8339">
            <v>9600</v>
          </cell>
          <cell r="H8339">
            <v>-9600</v>
          </cell>
          <cell r="I8339">
            <v>0</v>
          </cell>
        </row>
        <row r="8340">
          <cell r="A8340">
            <v>40000057</v>
          </cell>
          <cell r="B8340" t="str">
            <v>0</v>
          </cell>
          <cell r="C8340" t="str">
            <v>CIPL</v>
          </cell>
          <cell r="D8340" t="str">
            <v>M004</v>
          </cell>
          <cell r="E8340">
            <v>39107</v>
          </cell>
          <cell r="F8340" t="str">
            <v>Board</v>
          </cell>
          <cell r="G8340">
            <v>3600</v>
          </cell>
          <cell r="H8340">
            <v>-3600</v>
          </cell>
          <cell r="I8340">
            <v>0</v>
          </cell>
        </row>
        <row r="8341">
          <cell r="A8341">
            <v>40000058</v>
          </cell>
          <cell r="B8341" t="str">
            <v>0</v>
          </cell>
          <cell r="C8341" t="str">
            <v>CIPL</v>
          </cell>
          <cell r="D8341" t="str">
            <v>M004</v>
          </cell>
          <cell r="E8341">
            <v>39032</v>
          </cell>
          <cell r="F8341" t="str">
            <v>Board</v>
          </cell>
          <cell r="G8341">
            <v>20096</v>
          </cell>
          <cell r="H8341">
            <v>-20096</v>
          </cell>
          <cell r="I8341">
            <v>0</v>
          </cell>
        </row>
        <row r="8342">
          <cell r="A8342">
            <v>40000059</v>
          </cell>
          <cell r="B8342" t="str">
            <v>0</v>
          </cell>
          <cell r="C8342" t="str">
            <v>CIPL</v>
          </cell>
          <cell r="D8342" t="str">
            <v>M004</v>
          </cell>
          <cell r="E8342">
            <v>40843</v>
          </cell>
          <cell r="F8342" t="str">
            <v>Board</v>
          </cell>
          <cell r="G8342">
            <v>15000</v>
          </cell>
          <cell r="H8342">
            <v>-15000</v>
          </cell>
          <cell r="I8342">
            <v>0</v>
          </cell>
        </row>
        <row r="8343">
          <cell r="A8343">
            <v>40000060</v>
          </cell>
          <cell r="B8343" t="str">
            <v>0</v>
          </cell>
          <cell r="C8343" t="str">
            <v>CIPL</v>
          </cell>
          <cell r="D8343" t="str">
            <v>M004</v>
          </cell>
          <cell r="E8343">
            <v>38960</v>
          </cell>
          <cell r="F8343" t="str">
            <v>Board</v>
          </cell>
          <cell r="G8343">
            <v>2200</v>
          </cell>
          <cell r="H8343">
            <v>-2200</v>
          </cell>
          <cell r="I8343">
            <v>0</v>
          </cell>
        </row>
        <row r="8344">
          <cell r="A8344">
            <v>40000061</v>
          </cell>
          <cell r="B8344" t="str">
            <v>0</v>
          </cell>
          <cell r="C8344" t="str">
            <v>CIPL</v>
          </cell>
          <cell r="D8344" t="str">
            <v>M004</v>
          </cell>
          <cell r="E8344">
            <v>38960</v>
          </cell>
          <cell r="F8344" t="str">
            <v>Board</v>
          </cell>
          <cell r="G8344">
            <v>200</v>
          </cell>
          <cell r="H8344">
            <v>-200</v>
          </cell>
          <cell r="I8344">
            <v>0</v>
          </cell>
        </row>
        <row r="8345">
          <cell r="A8345">
            <v>40000062</v>
          </cell>
          <cell r="B8345" t="str">
            <v>0</v>
          </cell>
          <cell r="C8345" t="str">
            <v>CIPL</v>
          </cell>
          <cell r="D8345" t="str">
            <v>M004</v>
          </cell>
          <cell r="E8345">
            <v>39046</v>
          </cell>
          <cell r="F8345" t="str">
            <v>Board</v>
          </cell>
          <cell r="G8345">
            <v>88675</v>
          </cell>
          <cell r="H8345">
            <v>-88675</v>
          </cell>
          <cell r="I8345">
            <v>0</v>
          </cell>
        </row>
        <row r="8346">
          <cell r="A8346">
            <v>40000063</v>
          </cell>
          <cell r="B8346" t="str">
            <v>0</v>
          </cell>
          <cell r="C8346" t="str">
            <v>CIPL</v>
          </cell>
          <cell r="D8346" t="str">
            <v>M004</v>
          </cell>
          <cell r="E8346">
            <v>39540</v>
          </cell>
          <cell r="F8346" t="str">
            <v>Board</v>
          </cell>
          <cell r="G8346">
            <v>119962</v>
          </cell>
          <cell r="H8346">
            <v>-119962</v>
          </cell>
          <cell r="I8346">
            <v>0</v>
          </cell>
        </row>
        <row r="8347">
          <cell r="A8347">
            <v>40000064</v>
          </cell>
          <cell r="B8347" t="str">
            <v>0</v>
          </cell>
          <cell r="C8347" t="str">
            <v>CIPL</v>
          </cell>
          <cell r="D8347" t="str">
            <v>M004</v>
          </cell>
          <cell r="E8347">
            <v>39222</v>
          </cell>
          <cell r="F8347" t="str">
            <v>Board</v>
          </cell>
          <cell r="G8347">
            <v>10000</v>
          </cell>
          <cell r="H8347">
            <v>-10000</v>
          </cell>
          <cell r="I8347">
            <v>0</v>
          </cell>
        </row>
        <row r="8348">
          <cell r="A8348">
            <v>40000065</v>
          </cell>
          <cell r="B8348" t="str">
            <v>0</v>
          </cell>
          <cell r="C8348" t="str">
            <v>CIPL</v>
          </cell>
          <cell r="D8348" t="str">
            <v>M004</v>
          </cell>
          <cell r="E8348">
            <v>39181</v>
          </cell>
          <cell r="F8348" t="str">
            <v>Board</v>
          </cell>
          <cell r="G8348">
            <v>170000</v>
          </cell>
          <cell r="H8348">
            <v>-170000</v>
          </cell>
          <cell r="I8348">
            <v>0</v>
          </cell>
        </row>
        <row r="8349">
          <cell r="A8349">
            <v>40000066</v>
          </cell>
          <cell r="B8349" t="str">
            <v>0</v>
          </cell>
          <cell r="C8349" t="str">
            <v>CIPL</v>
          </cell>
          <cell r="D8349" t="str">
            <v>M004</v>
          </cell>
          <cell r="E8349">
            <v>39243</v>
          </cell>
          <cell r="F8349" t="str">
            <v>Board</v>
          </cell>
          <cell r="G8349">
            <v>18000</v>
          </cell>
          <cell r="H8349">
            <v>-18000</v>
          </cell>
          <cell r="I8349">
            <v>0</v>
          </cell>
        </row>
        <row r="8350">
          <cell r="A8350">
            <v>40000067</v>
          </cell>
          <cell r="B8350" t="str">
            <v>0</v>
          </cell>
          <cell r="C8350" t="str">
            <v>CIPL</v>
          </cell>
          <cell r="D8350" t="str">
            <v>M004</v>
          </cell>
          <cell r="E8350">
            <v>39240</v>
          </cell>
          <cell r="F8350" t="str">
            <v>Board</v>
          </cell>
          <cell r="G8350">
            <v>8000</v>
          </cell>
          <cell r="H8350">
            <v>-8000</v>
          </cell>
          <cell r="I8350">
            <v>0</v>
          </cell>
        </row>
        <row r="8351">
          <cell r="A8351">
            <v>40000068</v>
          </cell>
          <cell r="B8351" t="str">
            <v>0</v>
          </cell>
          <cell r="C8351" t="str">
            <v>CIPL</v>
          </cell>
          <cell r="D8351" t="str">
            <v>M004</v>
          </cell>
          <cell r="E8351">
            <v>39221</v>
          </cell>
          <cell r="F8351" t="str">
            <v>Board</v>
          </cell>
          <cell r="G8351">
            <v>45000</v>
          </cell>
          <cell r="H8351">
            <v>-45000</v>
          </cell>
          <cell r="I8351">
            <v>0</v>
          </cell>
        </row>
        <row r="8352">
          <cell r="A8352">
            <v>40000069</v>
          </cell>
          <cell r="B8352" t="str">
            <v>0</v>
          </cell>
          <cell r="C8352" t="str">
            <v>CIPL</v>
          </cell>
          <cell r="D8352" t="str">
            <v>M004</v>
          </cell>
          <cell r="E8352">
            <v>39151</v>
          </cell>
          <cell r="F8352" t="str">
            <v>Board</v>
          </cell>
          <cell r="G8352">
            <v>32300</v>
          </cell>
          <cell r="H8352">
            <v>-32300</v>
          </cell>
          <cell r="I8352">
            <v>0</v>
          </cell>
        </row>
        <row r="8353">
          <cell r="A8353">
            <v>40000070</v>
          </cell>
          <cell r="B8353" t="str">
            <v>0</v>
          </cell>
          <cell r="C8353" t="str">
            <v>CIPL</v>
          </cell>
          <cell r="D8353" t="str">
            <v>M004</v>
          </cell>
          <cell r="E8353">
            <v>39221</v>
          </cell>
          <cell r="F8353" t="str">
            <v>Board</v>
          </cell>
          <cell r="G8353">
            <v>8000</v>
          </cell>
          <cell r="H8353">
            <v>-8000</v>
          </cell>
          <cell r="I8353">
            <v>0</v>
          </cell>
        </row>
        <row r="8354">
          <cell r="A8354">
            <v>40000071</v>
          </cell>
          <cell r="B8354" t="str">
            <v>0</v>
          </cell>
          <cell r="C8354" t="str">
            <v>CIPL</v>
          </cell>
          <cell r="D8354" t="str">
            <v>M004</v>
          </cell>
          <cell r="E8354">
            <v>39866</v>
          </cell>
          <cell r="F8354" t="str">
            <v>Board</v>
          </cell>
          <cell r="G8354">
            <v>100000</v>
          </cell>
          <cell r="H8354">
            <v>-100000</v>
          </cell>
          <cell r="I8354">
            <v>0</v>
          </cell>
        </row>
        <row r="8355">
          <cell r="A8355">
            <v>40000072</v>
          </cell>
          <cell r="B8355" t="str">
            <v>0</v>
          </cell>
          <cell r="C8355" t="str">
            <v>CIPL</v>
          </cell>
          <cell r="D8355" t="str">
            <v>M004</v>
          </cell>
          <cell r="E8355">
            <v>39721</v>
          </cell>
          <cell r="F8355" t="str">
            <v>Board</v>
          </cell>
          <cell r="G8355">
            <v>96000</v>
          </cell>
          <cell r="H8355">
            <v>-96000</v>
          </cell>
          <cell r="I8355">
            <v>0</v>
          </cell>
        </row>
        <row r="8356">
          <cell r="A8356">
            <v>40000073</v>
          </cell>
          <cell r="B8356" t="str">
            <v>0</v>
          </cell>
          <cell r="C8356" t="str">
            <v>CIPL</v>
          </cell>
          <cell r="D8356" t="str">
            <v>M004</v>
          </cell>
          <cell r="E8356">
            <v>39721</v>
          </cell>
          <cell r="F8356" t="str">
            <v>Board</v>
          </cell>
          <cell r="G8356">
            <v>220000</v>
          </cell>
          <cell r="H8356">
            <v>-220000</v>
          </cell>
          <cell r="I8356">
            <v>0</v>
          </cell>
        </row>
        <row r="8357">
          <cell r="A8357">
            <v>40000074</v>
          </cell>
          <cell r="B8357" t="str">
            <v>0</v>
          </cell>
          <cell r="C8357" t="str">
            <v>CIPL</v>
          </cell>
          <cell r="D8357" t="str">
            <v>M004</v>
          </cell>
          <cell r="E8357">
            <v>39032</v>
          </cell>
          <cell r="F8357" t="str">
            <v>Board</v>
          </cell>
          <cell r="G8357">
            <v>12800</v>
          </cell>
          <cell r="H8357">
            <v>-12800</v>
          </cell>
          <cell r="I8357">
            <v>0</v>
          </cell>
        </row>
        <row r="8358">
          <cell r="A8358">
            <v>40000075</v>
          </cell>
          <cell r="B8358" t="str">
            <v>0</v>
          </cell>
          <cell r="C8358" t="str">
            <v>CIPL</v>
          </cell>
          <cell r="D8358" t="str">
            <v>M004</v>
          </cell>
          <cell r="E8358">
            <v>39191</v>
          </cell>
          <cell r="F8358" t="str">
            <v>Board</v>
          </cell>
          <cell r="G8358">
            <v>2000</v>
          </cell>
          <cell r="H8358">
            <v>-2000</v>
          </cell>
          <cell r="I8358">
            <v>0</v>
          </cell>
        </row>
        <row r="8359">
          <cell r="A8359">
            <v>40000076</v>
          </cell>
          <cell r="B8359" t="str">
            <v>0</v>
          </cell>
          <cell r="C8359" t="str">
            <v>CIPL</v>
          </cell>
          <cell r="D8359" t="str">
            <v>M004</v>
          </cell>
          <cell r="E8359">
            <v>39196</v>
          </cell>
          <cell r="F8359" t="str">
            <v>Board</v>
          </cell>
          <cell r="G8359">
            <v>12000</v>
          </cell>
          <cell r="H8359">
            <v>-12000</v>
          </cell>
          <cell r="I8359">
            <v>0</v>
          </cell>
        </row>
        <row r="8360">
          <cell r="A8360">
            <v>40000077</v>
          </cell>
          <cell r="B8360" t="str">
            <v>0</v>
          </cell>
          <cell r="C8360" t="str">
            <v>CIPL</v>
          </cell>
          <cell r="D8360" t="str">
            <v>M004</v>
          </cell>
          <cell r="E8360">
            <v>40816</v>
          </cell>
          <cell r="F8360" t="str">
            <v>Board</v>
          </cell>
          <cell r="G8360">
            <v>25600</v>
          </cell>
          <cell r="H8360">
            <v>-25600</v>
          </cell>
          <cell r="I8360">
            <v>0</v>
          </cell>
        </row>
        <row r="8361">
          <cell r="A8361">
            <v>40000078</v>
          </cell>
          <cell r="B8361" t="str">
            <v>0</v>
          </cell>
          <cell r="C8361" t="str">
            <v>CIPL</v>
          </cell>
          <cell r="D8361" t="str">
            <v>M004</v>
          </cell>
          <cell r="E8361">
            <v>40463</v>
          </cell>
          <cell r="F8361" t="str">
            <v>Board</v>
          </cell>
          <cell r="G8361">
            <v>28000</v>
          </cell>
          <cell r="H8361">
            <v>-28000</v>
          </cell>
          <cell r="I8361">
            <v>0</v>
          </cell>
        </row>
        <row r="8362">
          <cell r="A8362">
            <v>40000079</v>
          </cell>
          <cell r="B8362" t="str">
            <v>0</v>
          </cell>
          <cell r="C8362" t="str">
            <v>CIPL</v>
          </cell>
          <cell r="D8362" t="str">
            <v>M004</v>
          </cell>
          <cell r="E8362">
            <v>41276</v>
          </cell>
          <cell r="F8362" t="str">
            <v>Board</v>
          </cell>
          <cell r="G8362">
            <v>8500</v>
          </cell>
          <cell r="H8362">
            <v>-7650</v>
          </cell>
          <cell r="I8362">
            <v>850</v>
          </cell>
        </row>
        <row r="8363">
          <cell r="A8363">
            <v>40000080</v>
          </cell>
          <cell r="B8363" t="str">
            <v>0</v>
          </cell>
          <cell r="C8363" t="str">
            <v>CIPL</v>
          </cell>
          <cell r="D8363" t="str">
            <v>M004</v>
          </cell>
          <cell r="E8363">
            <v>39568</v>
          </cell>
          <cell r="F8363" t="str">
            <v>Board</v>
          </cell>
          <cell r="G8363">
            <v>60000</v>
          </cell>
          <cell r="H8363">
            <v>-60000</v>
          </cell>
          <cell r="I8363">
            <v>0</v>
          </cell>
        </row>
        <row r="8364">
          <cell r="A8364">
            <v>40000081</v>
          </cell>
          <cell r="B8364" t="str">
            <v>0</v>
          </cell>
          <cell r="C8364" t="str">
            <v>CIPL</v>
          </cell>
          <cell r="D8364" t="str">
            <v>M004</v>
          </cell>
          <cell r="E8364">
            <v>39525</v>
          </cell>
          <cell r="F8364" t="str">
            <v>Board</v>
          </cell>
          <cell r="G8364">
            <v>51000</v>
          </cell>
          <cell r="H8364">
            <v>-51000</v>
          </cell>
          <cell r="I8364">
            <v>0</v>
          </cell>
        </row>
        <row r="8365">
          <cell r="A8365">
            <v>40000082</v>
          </cell>
          <cell r="B8365" t="str">
            <v>0</v>
          </cell>
          <cell r="C8365" t="str">
            <v>CIPL</v>
          </cell>
          <cell r="D8365" t="str">
            <v>M004</v>
          </cell>
          <cell r="E8365">
            <v>39201</v>
          </cell>
          <cell r="F8365" t="str">
            <v>Board</v>
          </cell>
          <cell r="G8365">
            <v>32000</v>
          </cell>
          <cell r="H8365">
            <v>-32000</v>
          </cell>
          <cell r="I8365">
            <v>0</v>
          </cell>
        </row>
        <row r="8366">
          <cell r="A8366">
            <v>40000083</v>
          </cell>
          <cell r="B8366" t="str">
            <v>0</v>
          </cell>
          <cell r="C8366" t="str">
            <v>CIPL</v>
          </cell>
          <cell r="D8366" t="str">
            <v>M004</v>
          </cell>
          <cell r="E8366">
            <v>39236</v>
          </cell>
          <cell r="F8366" t="str">
            <v>Board</v>
          </cell>
          <cell r="G8366">
            <v>16000</v>
          </cell>
          <cell r="H8366">
            <v>-16000</v>
          </cell>
          <cell r="I8366">
            <v>0</v>
          </cell>
        </row>
        <row r="8367">
          <cell r="A8367">
            <v>40000084</v>
          </cell>
          <cell r="B8367" t="str">
            <v>0</v>
          </cell>
          <cell r="C8367" t="str">
            <v>CIPL</v>
          </cell>
          <cell r="D8367" t="str">
            <v>M004</v>
          </cell>
          <cell r="E8367">
            <v>39032</v>
          </cell>
          <cell r="F8367" t="str">
            <v>Board</v>
          </cell>
          <cell r="G8367">
            <v>1400</v>
          </cell>
          <cell r="H8367">
            <v>-1400</v>
          </cell>
          <cell r="I8367">
            <v>0</v>
          </cell>
        </row>
        <row r="8368">
          <cell r="A8368">
            <v>40000085</v>
          </cell>
          <cell r="B8368" t="str">
            <v>0</v>
          </cell>
          <cell r="C8368" t="str">
            <v>CIPL</v>
          </cell>
          <cell r="D8368" t="str">
            <v>M004</v>
          </cell>
          <cell r="E8368">
            <v>39660</v>
          </cell>
          <cell r="F8368" t="str">
            <v>Board</v>
          </cell>
          <cell r="G8368">
            <v>3000</v>
          </cell>
          <cell r="H8368">
            <v>-3000</v>
          </cell>
          <cell r="I8368">
            <v>0</v>
          </cell>
        </row>
        <row r="8369">
          <cell r="A8369">
            <v>40000086</v>
          </cell>
          <cell r="B8369" t="str">
            <v>0</v>
          </cell>
          <cell r="C8369" t="str">
            <v>CIPL</v>
          </cell>
          <cell r="D8369" t="str">
            <v>M004</v>
          </cell>
          <cell r="E8369">
            <v>39478</v>
          </cell>
          <cell r="F8369" t="str">
            <v>Board</v>
          </cell>
          <cell r="G8369">
            <v>30000</v>
          </cell>
          <cell r="H8369">
            <v>-30000</v>
          </cell>
          <cell r="I8369">
            <v>0</v>
          </cell>
        </row>
        <row r="8370">
          <cell r="A8370">
            <v>40000087</v>
          </cell>
          <cell r="B8370" t="str">
            <v>0</v>
          </cell>
          <cell r="C8370" t="str">
            <v>CIPL</v>
          </cell>
          <cell r="D8370" t="str">
            <v>M004</v>
          </cell>
          <cell r="E8370">
            <v>39478</v>
          </cell>
          <cell r="F8370" t="str">
            <v>Board</v>
          </cell>
          <cell r="G8370">
            <v>7500</v>
          </cell>
          <cell r="H8370">
            <v>-7500</v>
          </cell>
          <cell r="I8370">
            <v>0</v>
          </cell>
        </row>
        <row r="8371">
          <cell r="A8371">
            <v>40000088</v>
          </cell>
          <cell r="B8371" t="str">
            <v>0</v>
          </cell>
          <cell r="C8371" t="str">
            <v>CIPL</v>
          </cell>
          <cell r="D8371" t="str">
            <v>M004</v>
          </cell>
          <cell r="E8371">
            <v>39153</v>
          </cell>
          <cell r="F8371" t="str">
            <v>Board</v>
          </cell>
          <cell r="G8371">
            <v>4200</v>
          </cell>
          <cell r="H8371">
            <v>-4200</v>
          </cell>
          <cell r="I8371">
            <v>0</v>
          </cell>
        </row>
        <row r="8372">
          <cell r="A8372">
            <v>40000089</v>
          </cell>
          <cell r="B8372" t="str">
            <v>0</v>
          </cell>
          <cell r="C8372" t="str">
            <v>CIPL</v>
          </cell>
          <cell r="D8372" t="str">
            <v>M004</v>
          </cell>
          <cell r="E8372">
            <v>39385</v>
          </cell>
          <cell r="F8372" t="str">
            <v>Board</v>
          </cell>
          <cell r="G8372">
            <v>4000</v>
          </cell>
          <cell r="H8372">
            <v>-4000</v>
          </cell>
          <cell r="I8372">
            <v>0</v>
          </cell>
        </row>
        <row r="8373">
          <cell r="A8373">
            <v>40000090</v>
          </cell>
          <cell r="B8373" t="str">
            <v>0</v>
          </cell>
          <cell r="C8373" t="str">
            <v>CIPL</v>
          </cell>
          <cell r="D8373" t="str">
            <v>M004</v>
          </cell>
          <cell r="E8373">
            <v>39427</v>
          </cell>
          <cell r="F8373" t="str">
            <v>Board</v>
          </cell>
          <cell r="G8373">
            <v>4000</v>
          </cell>
          <cell r="H8373">
            <v>-4000</v>
          </cell>
          <cell r="I8373">
            <v>0</v>
          </cell>
        </row>
        <row r="8374">
          <cell r="A8374">
            <v>40000091</v>
          </cell>
          <cell r="B8374" t="str">
            <v>0</v>
          </cell>
          <cell r="C8374" t="str">
            <v>CIPL</v>
          </cell>
          <cell r="D8374" t="str">
            <v>M004</v>
          </cell>
          <cell r="E8374">
            <v>39118</v>
          </cell>
          <cell r="F8374" t="str">
            <v>Cabinet</v>
          </cell>
          <cell r="G8374">
            <v>16800</v>
          </cell>
          <cell r="H8374">
            <v>-16800</v>
          </cell>
          <cell r="I8374">
            <v>0</v>
          </cell>
        </row>
        <row r="8375">
          <cell r="A8375">
            <v>40000092</v>
          </cell>
          <cell r="B8375" t="str">
            <v>0</v>
          </cell>
          <cell r="C8375" t="str">
            <v>CIPL</v>
          </cell>
          <cell r="D8375" t="str">
            <v>M004</v>
          </cell>
          <cell r="E8375">
            <v>39191</v>
          </cell>
          <cell r="F8375" t="str">
            <v>Cabinet</v>
          </cell>
          <cell r="G8375">
            <v>12000</v>
          </cell>
          <cell r="H8375">
            <v>-12000</v>
          </cell>
          <cell r="I8375">
            <v>0</v>
          </cell>
        </row>
        <row r="8376">
          <cell r="A8376">
            <v>40000093</v>
          </cell>
          <cell r="B8376" t="str">
            <v>0</v>
          </cell>
          <cell r="C8376" t="str">
            <v>CIPL</v>
          </cell>
          <cell r="D8376" t="str">
            <v>M004</v>
          </cell>
          <cell r="E8376">
            <v>41660</v>
          </cell>
          <cell r="F8376" t="str">
            <v>Cabinet</v>
          </cell>
          <cell r="G8376">
            <v>37440</v>
          </cell>
          <cell r="H8376">
            <v>-29952</v>
          </cell>
          <cell r="I8376">
            <v>7488</v>
          </cell>
        </row>
        <row r="8377">
          <cell r="A8377">
            <v>40000094</v>
          </cell>
          <cell r="B8377" t="str">
            <v>0</v>
          </cell>
          <cell r="C8377" t="str">
            <v>CIPL</v>
          </cell>
          <cell r="D8377" t="str">
            <v>M004</v>
          </cell>
          <cell r="E8377">
            <v>41660</v>
          </cell>
          <cell r="F8377" t="str">
            <v>Cabinet</v>
          </cell>
          <cell r="G8377">
            <v>9360</v>
          </cell>
          <cell r="H8377">
            <v>-7488</v>
          </cell>
          <cell r="I8377">
            <v>1872</v>
          </cell>
        </row>
        <row r="8378">
          <cell r="A8378">
            <v>40000095</v>
          </cell>
          <cell r="B8378" t="str">
            <v>0</v>
          </cell>
          <cell r="C8378" t="str">
            <v>CIPL</v>
          </cell>
          <cell r="D8378" t="str">
            <v>M004</v>
          </cell>
          <cell r="E8378">
            <v>39105</v>
          </cell>
          <cell r="F8378" t="str">
            <v>Cabinet</v>
          </cell>
          <cell r="G8378">
            <v>10000</v>
          </cell>
          <cell r="H8378">
            <v>-10000</v>
          </cell>
          <cell r="I8378">
            <v>0</v>
          </cell>
        </row>
        <row r="8379">
          <cell r="A8379">
            <v>40000096</v>
          </cell>
          <cell r="B8379" t="str">
            <v>0</v>
          </cell>
          <cell r="C8379" t="str">
            <v>CIPL</v>
          </cell>
          <cell r="D8379" t="str">
            <v>M004</v>
          </cell>
          <cell r="E8379">
            <v>39196</v>
          </cell>
          <cell r="F8379" t="str">
            <v>Cabinet</v>
          </cell>
          <cell r="G8379">
            <v>55000</v>
          </cell>
          <cell r="H8379">
            <v>-55000</v>
          </cell>
          <cell r="I8379">
            <v>0</v>
          </cell>
        </row>
        <row r="8380">
          <cell r="A8380">
            <v>40000097</v>
          </cell>
          <cell r="B8380" t="str">
            <v>0</v>
          </cell>
          <cell r="C8380" t="str">
            <v>CIPL</v>
          </cell>
          <cell r="D8380" t="str">
            <v>M004</v>
          </cell>
          <cell r="E8380">
            <v>39181</v>
          </cell>
          <cell r="F8380" t="str">
            <v>Cabinet</v>
          </cell>
          <cell r="G8380">
            <v>8000</v>
          </cell>
          <cell r="H8380">
            <v>-8000</v>
          </cell>
          <cell r="I8380">
            <v>0</v>
          </cell>
        </row>
        <row r="8381">
          <cell r="A8381">
            <v>40000098</v>
          </cell>
          <cell r="B8381" t="str">
            <v>0</v>
          </cell>
          <cell r="C8381" t="str">
            <v>CIPL</v>
          </cell>
          <cell r="D8381" t="str">
            <v>M004</v>
          </cell>
          <cell r="E8381">
            <v>40366</v>
          </cell>
          <cell r="F8381" t="str">
            <v>Cabinet</v>
          </cell>
          <cell r="G8381">
            <v>7000</v>
          </cell>
          <cell r="H8381">
            <v>-7000</v>
          </cell>
          <cell r="I8381">
            <v>0</v>
          </cell>
        </row>
        <row r="8382">
          <cell r="A8382">
            <v>40000099</v>
          </cell>
          <cell r="B8382" t="str">
            <v>0</v>
          </cell>
          <cell r="C8382" t="str">
            <v>CIPL</v>
          </cell>
          <cell r="D8382" t="str">
            <v>M004</v>
          </cell>
          <cell r="E8382">
            <v>40407</v>
          </cell>
          <cell r="F8382" t="str">
            <v>Cabinet</v>
          </cell>
          <cell r="G8382">
            <v>20000</v>
          </cell>
          <cell r="H8382">
            <v>-20000</v>
          </cell>
          <cell r="I8382">
            <v>0</v>
          </cell>
        </row>
        <row r="8383">
          <cell r="A8383">
            <v>40000100</v>
          </cell>
          <cell r="B8383" t="str">
            <v>0</v>
          </cell>
          <cell r="C8383" t="str">
            <v>CIPL</v>
          </cell>
          <cell r="D8383" t="str">
            <v>M004</v>
          </cell>
          <cell r="E8383">
            <v>40877</v>
          </cell>
          <cell r="F8383" t="str">
            <v>Cabinet</v>
          </cell>
          <cell r="G8383">
            <v>35000</v>
          </cell>
          <cell r="H8383">
            <v>-35000</v>
          </cell>
          <cell r="I8383">
            <v>0</v>
          </cell>
        </row>
        <row r="8384">
          <cell r="A8384">
            <v>40000101</v>
          </cell>
          <cell r="B8384" t="str">
            <v>0</v>
          </cell>
          <cell r="C8384" t="str">
            <v>CIPL</v>
          </cell>
          <cell r="D8384" t="str">
            <v>M004</v>
          </cell>
          <cell r="E8384">
            <v>40785</v>
          </cell>
          <cell r="F8384" t="str">
            <v>Cabinet</v>
          </cell>
          <cell r="G8384">
            <v>7800</v>
          </cell>
          <cell r="H8384">
            <v>-7800</v>
          </cell>
          <cell r="I8384">
            <v>0</v>
          </cell>
        </row>
        <row r="8385">
          <cell r="A8385">
            <v>40000102</v>
          </cell>
          <cell r="B8385" t="str">
            <v>0</v>
          </cell>
          <cell r="C8385" t="str">
            <v>CIPL</v>
          </cell>
          <cell r="D8385" t="str">
            <v>M004</v>
          </cell>
          <cell r="E8385">
            <v>40694</v>
          </cell>
          <cell r="F8385" t="str">
            <v>Cabinet</v>
          </cell>
          <cell r="G8385">
            <v>39000</v>
          </cell>
          <cell r="H8385">
            <v>-39000</v>
          </cell>
          <cell r="I8385">
            <v>0</v>
          </cell>
        </row>
        <row r="8386">
          <cell r="A8386">
            <v>40000103</v>
          </cell>
          <cell r="B8386" t="str">
            <v>0</v>
          </cell>
          <cell r="C8386" t="str">
            <v>CIPL</v>
          </cell>
          <cell r="D8386" t="str">
            <v>M004</v>
          </cell>
          <cell r="E8386">
            <v>39559</v>
          </cell>
          <cell r="F8386" t="str">
            <v>Cabinet</v>
          </cell>
          <cell r="G8386">
            <v>17000</v>
          </cell>
          <cell r="H8386">
            <v>-17000</v>
          </cell>
          <cell r="I8386">
            <v>0</v>
          </cell>
        </row>
        <row r="8387">
          <cell r="A8387">
            <v>40000104</v>
          </cell>
          <cell r="B8387" t="str">
            <v>0</v>
          </cell>
          <cell r="C8387" t="str">
            <v>CIPL</v>
          </cell>
          <cell r="D8387" t="str">
            <v>M004</v>
          </cell>
          <cell r="E8387">
            <v>38630</v>
          </cell>
          <cell r="F8387" t="str">
            <v>Cabinet</v>
          </cell>
          <cell r="G8387">
            <v>5000</v>
          </cell>
          <cell r="H8387">
            <v>-5000</v>
          </cell>
          <cell r="I8387">
            <v>0</v>
          </cell>
        </row>
        <row r="8388">
          <cell r="A8388">
            <v>40000105</v>
          </cell>
          <cell r="B8388" t="str">
            <v>0</v>
          </cell>
          <cell r="C8388" t="str">
            <v>CIPL</v>
          </cell>
          <cell r="D8388" t="str">
            <v>M004</v>
          </cell>
          <cell r="E8388">
            <v>38645</v>
          </cell>
          <cell r="F8388" t="str">
            <v>Cabinet</v>
          </cell>
          <cell r="G8388">
            <v>5490</v>
          </cell>
          <cell r="H8388">
            <v>-5490</v>
          </cell>
          <cell r="I8388">
            <v>0</v>
          </cell>
        </row>
        <row r="8389">
          <cell r="A8389">
            <v>40000111</v>
          </cell>
          <cell r="B8389" t="str">
            <v>0</v>
          </cell>
          <cell r="C8389" t="str">
            <v>CIPL</v>
          </cell>
          <cell r="D8389" t="str">
            <v>M004</v>
          </cell>
          <cell r="E8389">
            <v>38883</v>
          </cell>
          <cell r="F8389" t="str">
            <v>Cabinet</v>
          </cell>
          <cell r="G8389">
            <v>3400</v>
          </cell>
          <cell r="H8389">
            <v>-3400</v>
          </cell>
          <cell r="I8389">
            <v>0</v>
          </cell>
        </row>
        <row r="8390">
          <cell r="A8390">
            <v>40000112</v>
          </cell>
          <cell r="B8390" t="str">
            <v>0</v>
          </cell>
          <cell r="C8390" t="str">
            <v>CIPL</v>
          </cell>
          <cell r="D8390" t="str">
            <v>M004</v>
          </cell>
          <cell r="E8390">
            <v>38883</v>
          </cell>
          <cell r="F8390" t="str">
            <v>Cabinet</v>
          </cell>
          <cell r="G8390">
            <v>3400</v>
          </cell>
          <cell r="H8390">
            <v>-3400</v>
          </cell>
          <cell r="I8390">
            <v>0</v>
          </cell>
        </row>
        <row r="8391">
          <cell r="A8391">
            <v>40000113</v>
          </cell>
          <cell r="B8391" t="str">
            <v>0</v>
          </cell>
          <cell r="C8391" t="str">
            <v>CIPL</v>
          </cell>
          <cell r="D8391" t="str">
            <v>M004</v>
          </cell>
          <cell r="E8391">
            <v>38883</v>
          </cell>
          <cell r="F8391" t="str">
            <v>Cabinet</v>
          </cell>
          <cell r="G8391">
            <v>3400</v>
          </cell>
          <cell r="H8391">
            <v>-3400</v>
          </cell>
          <cell r="I8391">
            <v>0</v>
          </cell>
        </row>
        <row r="8392">
          <cell r="A8392">
            <v>40000114</v>
          </cell>
          <cell r="B8392" t="str">
            <v>0</v>
          </cell>
          <cell r="C8392" t="str">
            <v>CIPL</v>
          </cell>
          <cell r="D8392" t="str">
            <v>M004</v>
          </cell>
          <cell r="E8392">
            <v>38995</v>
          </cell>
          <cell r="F8392" t="str">
            <v>Cabinet</v>
          </cell>
          <cell r="G8392">
            <v>8200</v>
          </cell>
          <cell r="H8392">
            <v>-8200</v>
          </cell>
          <cell r="I8392">
            <v>0</v>
          </cell>
        </row>
        <row r="8393">
          <cell r="A8393">
            <v>40000115</v>
          </cell>
          <cell r="B8393" t="str">
            <v>0</v>
          </cell>
          <cell r="C8393" t="str">
            <v>CIPL</v>
          </cell>
          <cell r="D8393" t="str">
            <v>M004</v>
          </cell>
          <cell r="E8393">
            <v>39022</v>
          </cell>
          <cell r="F8393" t="str">
            <v>Cabinet</v>
          </cell>
          <cell r="G8393">
            <v>8928</v>
          </cell>
          <cell r="H8393">
            <v>-8928</v>
          </cell>
          <cell r="I8393">
            <v>0</v>
          </cell>
        </row>
        <row r="8394">
          <cell r="A8394">
            <v>40000116</v>
          </cell>
          <cell r="B8394" t="str">
            <v>0</v>
          </cell>
          <cell r="C8394" t="str">
            <v>CIPL</v>
          </cell>
          <cell r="D8394" t="str">
            <v>M004</v>
          </cell>
          <cell r="E8394">
            <v>39032</v>
          </cell>
          <cell r="F8394" t="str">
            <v>Cabinet</v>
          </cell>
          <cell r="G8394">
            <v>15000</v>
          </cell>
          <cell r="H8394">
            <v>-15000</v>
          </cell>
          <cell r="I8394">
            <v>0</v>
          </cell>
        </row>
        <row r="8395">
          <cell r="A8395">
            <v>40000117</v>
          </cell>
          <cell r="B8395" t="str">
            <v>0</v>
          </cell>
          <cell r="C8395" t="str">
            <v>CIPL</v>
          </cell>
          <cell r="D8395" t="str">
            <v>M004</v>
          </cell>
          <cell r="E8395">
            <v>39092</v>
          </cell>
          <cell r="F8395" t="str">
            <v>Cabinet</v>
          </cell>
          <cell r="G8395">
            <v>8000</v>
          </cell>
          <cell r="H8395">
            <v>-8000</v>
          </cell>
          <cell r="I8395">
            <v>0</v>
          </cell>
        </row>
        <row r="8396">
          <cell r="A8396">
            <v>40000118</v>
          </cell>
          <cell r="B8396" t="str">
            <v>0</v>
          </cell>
          <cell r="C8396" t="str">
            <v>CIPL</v>
          </cell>
          <cell r="D8396" t="str">
            <v>M004</v>
          </cell>
          <cell r="E8396">
            <v>39118</v>
          </cell>
          <cell r="F8396" t="str">
            <v>Cabinet</v>
          </cell>
          <cell r="G8396">
            <v>8000</v>
          </cell>
          <cell r="H8396">
            <v>-8000</v>
          </cell>
          <cell r="I8396">
            <v>0</v>
          </cell>
        </row>
        <row r="8397">
          <cell r="A8397">
            <v>40000119</v>
          </cell>
          <cell r="B8397" t="str">
            <v>0</v>
          </cell>
          <cell r="C8397" t="str">
            <v>CIPL</v>
          </cell>
          <cell r="D8397" t="str">
            <v>M004</v>
          </cell>
          <cell r="E8397">
            <v>39148</v>
          </cell>
          <cell r="F8397" t="str">
            <v>Cabinet</v>
          </cell>
          <cell r="G8397">
            <v>4500</v>
          </cell>
          <cell r="H8397">
            <v>-4500</v>
          </cell>
          <cell r="I8397">
            <v>0</v>
          </cell>
        </row>
        <row r="8398">
          <cell r="A8398">
            <v>40000120</v>
          </cell>
          <cell r="B8398" t="str">
            <v>0</v>
          </cell>
          <cell r="C8398" t="str">
            <v>CIPL</v>
          </cell>
          <cell r="D8398" t="str">
            <v>M004</v>
          </cell>
          <cell r="E8398">
            <v>39148</v>
          </cell>
          <cell r="F8398" t="str">
            <v>Cabinet</v>
          </cell>
          <cell r="G8398">
            <v>22000</v>
          </cell>
          <cell r="H8398">
            <v>-22000</v>
          </cell>
          <cell r="I8398">
            <v>0</v>
          </cell>
        </row>
        <row r="8399">
          <cell r="A8399">
            <v>40000121</v>
          </cell>
          <cell r="B8399" t="str">
            <v>0</v>
          </cell>
          <cell r="C8399" t="str">
            <v>CIPL</v>
          </cell>
          <cell r="D8399" t="str">
            <v>M004</v>
          </cell>
          <cell r="E8399">
            <v>39154</v>
          </cell>
          <cell r="F8399" t="str">
            <v>Cabinet</v>
          </cell>
          <cell r="G8399">
            <v>8710</v>
          </cell>
          <cell r="H8399">
            <v>-8710</v>
          </cell>
          <cell r="I8399">
            <v>0</v>
          </cell>
        </row>
        <row r="8400">
          <cell r="A8400">
            <v>40000122</v>
          </cell>
          <cell r="B8400" t="str">
            <v>0</v>
          </cell>
          <cell r="C8400" t="str">
            <v>CIPL</v>
          </cell>
          <cell r="D8400" t="str">
            <v>M004</v>
          </cell>
          <cell r="E8400">
            <v>39162</v>
          </cell>
          <cell r="F8400" t="str">
            <v>Cabinet</v>
          </cell>
          <cell r="G8400">
            <v>5600</v>
          </cell>
          <cell r="H8400">
            <v>-5600</v>
          </cell>
          <cell r="I8400">
            <v>0</v>
          </cell>
        </row>
        <row r="8401">
          <cell r="A8401">
            <v>40000123</v>
          </cell>
          <cell r="B8401" t="str">
            <v>0</v>
          </cell>
          <cell r="C8401" t="str">
            <v>CIPL</v>
          </cell>
          <cell r="D8401" t="str">
            <v>M004</v>
          </cell>
          <cell r="E8401">
            <v>39162</v>
          </cell>
          <cell r="F8401" t="str">
            <v>Cabinet</v>
          </cell>
          <cell r="G8401">
            <v>3000</v>
          </cell>
          <cell r="H8401">
            <v>-3000</v>
          </cell>
          <cell r="I8401">
            <v>0</v>
          </cell>
        </row>
        <row r="8402">
          <cell r="A8402">
            <v>40000124</v>
          </cell>
          <cell r="B8402" t="str">
            <v>0</v>
          </cell>
          <cell r="C8402" t="str">
            <v>CIPL</v>
          </cell>
          <cell r="D8402" t="str">
            <v>M004</v>
          </cell>
          <cell r="E8402">
            <v>39181</v>
          </cell>
          <cell r="F8402" t="str">
            <v>Cabinet</v>
          </cell>
          <cell r="G8402">
            <v>4500</v>
          </cell>
          <cell r="H8402">
            <v>-4500</v>
          </cell>
          <cell r="I8402">
            <v>0</v>
          </cell>
        </row>
        <row r="8403">
          <cell r="A8403">
            <v>40000125</v>
          </cell>
          <cell r="B8403" t="str">
            <v>0</v>
          </cell>
          <cell r="C8403" t="str">
            <v>CIPL</v>
          </cell>
          <cell r="D8403" t="str">
            <v>M004</v>
          </cell>
          <cell r="E8403">
            <v>39191</v>
          </cell>
          <cell r="F8403" t="str">
            <v>Cabinet</v>
          </cell>
          <cell r="G8403">
            <v>27000</v>
          </cell>
          <cell r="H8403">
            <v>-27000</v>
          </cell>
          <cell r="I8403">
            <v>0</v>
          </cell>
        </row>
        <row r="8404">
          <cell r="A8404">
            <v>40000126</v>
          </cell>
          <cell r="B8404" t="str">
            <v>0</v>
          </cell>
          <cell r="C8404" t="str">
            <v>CIPL</v>
          </cell>
          <cell r="D8404" t="str">
            <v>M004</v>
          </cell>
          <cell r="E8404">
            <v>39193</v>
          </cell>
          <cell r="F8404" t="str">
            <v>Cabinet</v>
          </cell>
          <cell r="G8404">
            <v>1477200</v>
          </cell>
          <cell r="H8404">
            <v>-1477200</v>
          </cell>
          <cell r="I8404">
            <v>0</v>
          </cell>
        </row>
        <row r="8405">
          <cell r="A8405">
            <v>40000127</v>
          </cell>
          <cell r="B8405" t="str">
            <v>0</v>
          </cell>
          <cell r="C8405" t="str">
            <v>CIPL</v>
          </cell>
          <cell r="D8405" t="str">
            <v>M004</v>
          </cell>
          <cell r="E8405">
            <v>39196</v>
          </cell>
          <cell r="F8405" t="str">
            <v>Cabinet</v>
          </cell>
          <cell r="G8405">
            <v>13392</v>
          </cell>
          <cell r="H8405">
            <v>-13392</v>
          </cell>
          <cell r="I8405">
            <v>0</v>
          </cell>
        </row>
        <row r="8406">
          <cell r="A8406">
            <v>40000128</v>
          </cell>
          <cell r="B8406" t="str">
            <v>0</v>
          </cell>
          <cell r="C8406" t="str">
            <v>CIPL</v>
          </cell>
          <cell r="D8406" t="str">
            <v>M004</v>
          </cell>
          <cell r="E8406">
            <v>39196</v>
          </cell>
          <cell r="F8406" t="str">
            <v>Cabinet</v>
          </cell>
          <cell r="G8406">
            <v>81840</v>
          </cell>
          <cell r="H8406">
            <v>-81840</v>
          </cell>
          <cell r="I8406">
            <v>0</v>
          </cell>
        </row>
        <row r="8407">
          <cell r="A8407">
            <v>40000129</v>
          </cell>
          <cell r="B8407" t="str">
            <v>0</v>
          </cell>
          <cell r="C8407" t="str">
            <v>CIPL</v>
          </cell>
          <cell r="D8407" t="str">
            <v>M004</v>
          </cell>
          <cell r="E8407">
            <v>39196</v>
          </cell>
          <cell r="F8407" t="str">
            <v>Cabinet</v>
          </cell>
          <cell r="G8407">
            <v>20000</v>
          </cell>
          <cell r="H8407">
            <v>-20000</v>
          </cell>
          <cell r="I8407">
            <v>0</v>
          </cell>
        </row>
        <row r="8408">
          <cell r="A8408">
            <v>40000130</v>
          </cell>
          <cell r="B8408" t="str">
            <v>0</v>
          </cell>
          <cell r="C8408" t="str">
            <v>CIPL</v>
          </cell>
          <cell r="D8408" t="str">
            <v>M004</v>
          </cell>
          <cell r="E8408">
            <v>39196</v>
          </cell>
          <cell r="F8408" t="str">
            <v>Cabinet</v>
          </cell>
          <cell r="G8408">
            <v>16000</v>
          </cell>
          <cell r="H8408">
            <v>-16000</v>
          </cell>
          <cell r="I8408">
            <v>0</v>
          </cell>
        </row>
        <row r="8409">
          <cell r="A8409">
            <v>40000131</v>
          </cell>
          <cell r="B8409" t="str">
            <v>0</v>
          </cell>
          <cell r="C8409" t="str">
            <v>CIPL</v>
          </cell>
          <cell r="D8409" t="str">
            <v>M004</v>
          </cell>
          <cell r="E8409">
            <v>39196</v>
          </cell>
          <cell r="F8409" t="str">
            <v>Cabinet</v>
          </cell>
          <cell r="G8409">
            <v>20819</v>
          </cell>
          <cell r="H8409">
            <v>-20819</v>
          </cell>
          <cell r="I8409">
            <v>0</v>
          </cell>
        </row>
        <row r="8410">
          <cell r="A8410">
            <v>40000132</v>
          </cell>
          <cell r="B8410" t="str">
            <v>0</v>
          </cell>
          <cell r="C8410" t="str">
            <v>CIPL</v>
          </cell>
          <cell r="D8410" t="str">
            <v>M004</v>
          </cell>
          <cell r="E8410">
            <v>39243</v>
          </cell>
          <cell r="F8410" t="str">
            <v>Cabinet</v>
          </cell>
          <cell r="G8410">
            <v>18000</v>
          </cell>
          <cell r="H8410">
            <v>-18000</v>
          </cell>
          <cell r="I8410">
            <v>0</v>
          </cell>
        </row>
        <row r="8411">
          <cell r="A8411">
            <v>40000133</v>
          </cell>
          <cell r="B8411" t="str">
            <v>0</v>
          </cell>
          <cell r="C8411" t="str">
            <v>CIPL</v>
          </cell>
          <cell r="D8411" t="str">
            <v>M004</v>
          </cell>
          <cell r="E8411">
            <v>39258</v>
          </cell>
          <cell r="F8411" t="str">
            <v>Cabinet</v>
          </cell>
          <cell r="G8411">
            <v>11200</v>
          </cell>
          <cell r="H8411">
            <v>-11200</v>
          </cell>
          <cell r="I8411">
            <v>0</v>
          </cell>
        </row>
        <row r="8412">
          <cell r="A8412">
            <v>40000134</v>
          </cell>
          <cell r="B8412" t="str">
            <v>0</v>
          </cell>
          <cell r="C8412" t="str">
            <v>CIPL</v>
          </cell>
          <cell r="D8412" t="str">
            <v>M004</v>
          </cell>
          <cell r="E8412">
            <v>39263</v>
          </cell>
          <cell r="F8412" t="str">
            <v>Cabinet</v>
          </cell>
          <cell r="G8412">
            <v>29000</v>
          </cell>
          <cell r="H8412">
            <v>-29000</v>
          </cell>
          <cell r="I8412">
            <v>0</v>
          </cell>
        </row>
        <row r="8413">
          <cell r="A8413">
            <v>40000135</v>
          </cell>
          <cell r="B8413" t="str">
            <v>0</v>
          </cell>
          <cell r="C8413" t="str">
            <v>CIPL</v>
          </cell>
          <cell r="D8413" t="str">
            <v>M004</v>
          </cell>
          <cell r="E8413">
            <v>39290</v>
          </cell>
          <cell r="F8413" t="str">
            <v>Cabinet</v>
          </cell>
          <cell r="G8413">
            <v>6996</v>
          </cell>
          <cell r="H8413">
            <v>-6996</v>
          </cell>
          <cell r="I8413">
            <v>0</v>
          </cell>
        </row>
        <row r="8414">
          <cell r="A8414">
            <v>40000136</v>
          </cell>
          <cell r="B8414" t="str">
            <v>0</v>
          </cell>
          <cell r="C8414" t="str">
            <v>CIPL</v>
          </cell>
          <cell r="D8414" t="str">
            <v>M004</v>
          </cell>
          <cell r="E8414">
            <v>39290</v>
          </cell>
          <cell r="F8414" t="str">
            <v>Cabinet</v>
          </cell>
          <cell r="G8414">
            <v>120528</v>
          </cell>
          <cell r="H8414">
            <v>-120528</v>
          </cell>
          <cell r="I8414">
            <v>0</v>
          </cell>
        </row>
        <row r="8415">
          <cell r="A8415">
            <v>40000137</v>
          </cell>
          <cell r="B8415" t="str">
            <v>0</v>
          </cell>
          <cell r="C8415" t="str">
            <v>CIPL</v>
          </cell>
          <cell r="D8415" t="str">
            <v>M004</v>
          </cell>
          <cell r="E8415">
            <v>39298</v>
          </cell>
          <cell r="F8415" t="str">
            <v>Cabinet</v>
          </cell>
          <cell r="G8415">
            <v>6696</v>
          </cell>
          <cell r="H8415">
            <v>-6696</v>
          </cell>
          <cell r="I8415">
            <v>0</v>
          </cell>
        </row>
        <row r="8416">
          <cell r="A8416">
            <v>40000138</v>
          </cell>
          <cell r="B8416" t="str">
            <v>0</v>
          </cell>
          <cell r="C8416" t="str">
            <v>CIPL</v>
          </cell>
          <cell r="D8416" t="str">
            <v>M004</v>
          </cell>
          <cell r="E8416">
            <v>39413</v>
          </cell>
          <cell r="F8416" t="str">
            <v>Cabinet</v>
          </cell>
          <cell r="G8416">
            <v>4000</v>
          </cell>
          <cell r="H8416">
            <v>-4000</v>
          </cell>
          <cell r="I8416">
            <v>0</v>
          </cell>
        </row>
        <row r="8417">
          <cell r="A8417">
            <v>40000139</v>
          </cell>
          <cell r="B8417" t="str">
            <v>0</v>
          </cell>
          <cell r="C8417" t="str">
            <v>CIPL</v>
          </cell>
          <cell r="D8417" t="str">
            <v>M004</v>
          </cell>
          <cell r="E8417">
            <v>39498</v>
          </cell>
          <cell r="F8417" t="str">
            <v>Cabinet</v>
          </cell>
          <cell r="G8417">
            <v>28800</v>
          </cell>
          <cell r="H8417">
            <v>-28800</v>
          </cell>
          <cell r="I8417">
            <v>0</v>
          </cell>
        </row>
        <row r="8418">
          <cell r="A8418">
            <v>40000140</v>
          </cell>
          <cell r="B8418" t="str">
            <v>0</v>
          </cell>
          <cell r="C8418" t="str">
            <v>CIPL</v>
          </cell>
          <cell r="D8418" t="str">
            <v>M004</v>
          </cell>
          <cell r="E8418">
            <v>39526</v>
          </cell>
          <cell r="F8418" t="str">
            <v>Cabinet</v>
          </cell>
          <cell r="G8418">
            <v>20000</v>
          </cell>
          <cell r="H8418">
            <v>-20000</v>
          </cell>
          <cell r="I8418">
            <v>0</v>
          </cell>
        </row>
        <row r="8419">
          <cell r="A8419">
            <v>40000141</v>
          </cell>
          <cell r="B8419" t="str">
            <v>0</v>
          </cell>
          <cell r="C8419" t="str">
            <v>CIPL</v>
          </cell>
          <cell r="D8419" t="str">
            <v>M004</v>
          </cell>
          <cell r="E8419">
            <v>39561</v>
          </cell>
          <cell r="F8419" t="str">
            <v>Cabinet</v>
          </cell>
          <cell r="G8419">
            <v>25000</v>
          </cell>
          <cell r="H8419">
            <v>-25000</v>
          </cell>
          <cell r="I8419">
            <v>0</v>
          </cell>
        </row>
        <row r="8420">
          <cell r="A8420">
            <v>40000142</v>
          </cell>
          <cell r="B8420" t="str">
            <v>0</v>
          </cell>
          <cell r="C8420" t="str">
            <v>CIPL</v>
          </cell>
          <cell r="D8420" t="str">
            <v>M004</v>
          </cell>
          <cell r="E8420">
            <v>40147</v>
          </cell>
          <cell r="F8420" t="str">
            <v>Cabinet</v>
          </cell>
          <cell r="G8420">
            <v>11400</v>
          </cell>
          <cell r="H8420">
            <v>-11400</v>
          </cell>
          <cell r="I8420">
            <v>0</v>
          </cell>
        </row>
        <row r="8421">
          <cell r="A8421">
            <v>40000143</v>
          </cell>
          <cell r="B8421" t="str">
            <v>0</v>
          </cell>
          <cell r="C8421" t="str">
            <v>CIPL</v>
          </cell>
          <cell r="D8421" t="str">
            <v>M004</v>
          </cell>
          <cell r="E8421">
            <v>40298</v>
          </cell>
          <cell r="F8421" t="str">
            <v>Cabinet</v>
          </cell>
          <cell r="G8421">
            <v>29000</v>
          </cell>
          <cell r="H8421">
            <v>-29000</v>
          </cell>
          <cell r="I8421">
            <v>0</v>
          </cell>
        </row>
        <row r="8422">
          <cell r="A8422">
            <v>40000144</v>
          </cell>
          <cell r="B8422" t="str">
            <v>0</v>
          </cell>
          <cell r="C8422" t="str">
            <v>CIPL</v>
          </cell>
          <cell r="D8422" t="str">
            <v>M004</v>
          </cell>
          <cell r="E8422">
            <v>39162</v>
          </cell>
          <cell r="F8422" t="str">
            <v>Cabinet</v>
          </cell>
          <cell r="G8422">
            <v>35000</v>
          </cell>
          <cell r="H8422">
            <v>-35000</v>
          </cell>
          <cell r="I8422">
            <v>0</v>
          </cell>
        </row>
        <row r="8423">
          <cell r="A8423">
            <v>40000145</v>
          </cell>
          <cell r="B8423" t="str">
            <v>0</v>
          </cell>
          <cell r="C8423" t="str">
            <v>CIPL</v>
          </cell>
          <cell r="D8423" t="str">
            <v>M004</v>
          </cell>
          <cell r="E8423">
            <v>39196</v>
          </cell>
          <cell r="F8423" t="str">
            <v>Cabinet</v>
          </cell>
          <cell r="G8423">
            <v>124000</v>
          </cell>
          <cell r="H8423">
            <v>-124000</v>
          </cell>
          <cell r="I8423">
            <v>0</v>
          </cell>
        </row>
        <row r="8424">
          <cell r="A8424">
            <v>40000146</v>
          </cell>
          <cell r="B8424" t="str">
            <v>0</v>
          </cell>
          <cell r="C8424" t="str">
            <v>CIPL</v>
          </cell>
          <cell r="D8424" t="str">
            <v>M004</v>
          </cell>
          <cell r="E8424">
            <v>39593</v>
          </cell>
          <cell r="F8424" t="str">
            <v>Cabinet</v>
          </cell>
          <cell r="G8424">
            <v>40000</v>
          </cell>
          <cell r="H8424">
            <v>-40000</v>
          </cell>
          <cell r="I8424">
            <v>0</v>
          </cell>
        </row>
        <row r="8425">
          <cell r="A8425">
            <v>40000147</v>
          </cell>
          <cell r="B8425" t="str">
            <v>0</v>
          </cell>
          <cell r="C8425" t="str">
            <v>CIPL</v>
          </cell>
          <cell r="D8425" t="str">
            <v>M004</v>
          </cell>
          <cell r="E8425">
            <v>40463</v>
          </cell>
          <cell r="F8425" t="str">
            <v>Cabinet</v>
          </cell>
          <cell r="G8425">
            <v>26000</v>
          </cell>
          <cell r="H8425">
            <v>-26000</v>
          </cell>
          <cell r="I8425">
            <v>0</v>
          </cell>
        </row>
        <row r="8426">
          <cell r="A8426">
            <v>40000148</v>
          </cell>
          <cell r="B8426" t="str">
            <v>0</v>
          </cell>
          <cell r="C8426" t="str">
            <v>CIPL</v>
          </cell>
          <cell r="D8426" t="str">
            <v>M004</v>
          </cell>
          <cell r="E8426">
            <v>39290</v>
          </cell>
          <cell r="F8426" t="str">
            <v>Cabinet</v>
          </cell>
          <cell r="G8426">
            <v>144000</v>
          </cell>
          <cell r="H8426">
            <v>-144000</v>
          </cell>
          <cell r="I8426">
            <v>0</v>
          </cell>
        </row>
        <row r="8427">
          <cell r="A8427">
            <v>40000149</v>
          </cell>
          <cell r="B8427" t="str">
            <v>0</v>
          </cell>
          <cell r="C8427" t="str">
            <v>CIPL</v>
          </cell>
          <cell r="D8427" t="str">
            <v>M004</v>
          </cell>
          <cell r="E8427">
            <v>39196</v>
          </cell>
          <cell r="F8427" t="str">
            <v>Cabinet</v>
          </cell>
          <cell r="G8427">
            <v>20000</v>
          </cell>
          <cell r="H8427">
            <v>-20000</v>
          </cell>
          <cell r="I8427">
            <v>0</v>
          </cell>
        </row>
        <row r="8428">
          <cell r="A8428">
            <v>40000150</v>
          </cell>
          <cell r="B8428" t="str">
            <v>0</v>
          </cell>
          <cell r="C8428" t="str">
            <v>CIPL</v>
          </cell>
          <cell r="D8428" t="str">
            <v>M004</v>
          </cell>
          <cell r="E8428">
            <v>41714</v>
          </cell>
          <cell r="F8428" t="str">
            <v>Cabinet</v>
          </cell>
          <cell r="G8428">
            <v>39000</v>
          </cell>
          <cell r="H8428">
            <v>-30550</v>
          </cell>
          <cell r="I8428">
            <v>8450</v>
          </cell>
        </row>
        <row r="8429">
          <cell r="A8429">
            <v>40000151</v>
          </cell>
          <cell r="B8429" t="str">
            <v>0</v>
          </cell>
          <cell r="C8429" t="str">
            <v>CIPL</v>
          </cell>
          <cell r="D8429" t="str">
            <v>M004</v>
          </cell>
          <cell r="E8429">
            <v>39559</v>
          </cell>
          <cell r="F8429" t="str">
            <v>Cabinet</v>
          </cell>
          <cell r="G8429">
            <v>2000</v>
          </cell>
          <cell r="H8429">
            <v>-2000</v>
          </cell>
          <cell r="I8429">
            <v>0</v>
          </cell>
        </row>
        <row r="8430">
          <cell r="A8430">
            <v>40000152</v>
          </cell>
          <cell r="B8430" t="str">
            <v>0</v>
          </cell>
          <cell r="C8430" t="str">
            <v>CIPL</v>
          </cell>
          <cell r="D8430" t="str">
            <v>M004</v>
          </cell>
          <cell r="E8430">
            <v>39413</v>
          </cell>
          <cell r="F8430" t="str">
            <v>Cabinet</v>
          </cell>
          <cell r="G8430">
            <v>9240</v>
          </cell>
          <cell r="H8430">
            <v>-9240</v>
          </cell>
          <cell r="I8430">
            <v>0</v>
          </cell>
        </row>
        <row r="8431">
          <cell r="A8431">
            <v>40000153</v>
          </cell>
          <cell r="B8431" t="str">
            <v>0</v>
          </cell>
          <cell r="C8431" t="str">
            <v>CIPL</v>
          </cell>
          <cell r="D8431" t="str">
            <v>M004</v>
          </cell>
          <cell r="E8431">
            <v>39413</v>
          </cell>
          <cell r="F8431" t="str">
            <v>Cabinet</v>
          </cell>
          <cell r="G8431">
            <v>12500</v>
          </cell>
          <cell r="H8431">
            <v>-12500</v>
          </cell>
          <cell r="I8431">
            <v>0</v>
          </cell>
        </row>
        <row r="8432">
          <cell r="A8432">
            <v>40000154</v>
          </cell>
          <cell r="B8432" t="str">
            <v>0</v>
          </cell>
          <cell r="C8432" t="str">
            <v>CIPL</v>
          </cell>
          <cell r="D8432" t="str">
            <v>M004</v>
          </cell>
          <cell r="E8432">
            <v>39193</v>
          </cell>
          <cell r="F8432" t="str">
            <v>Cabinet</v>
          </cell>
          <cell r="G8432">
            <v>156800</v>
          </cell>
          <cell r="H8432">
            <v>-156800</v>
          </cell>
          <cell r="I8432">
            <v>0</v>
          </cell>
        </row>
        <row r="8433">
          <cell r="A8433">
            <v>40000155</v>
          </cell>
          <cell r="B8433" t="str">
            <v>0</v>
          </cell>
          <cell r="C8433" t="str">
            <v>CIPL</v>
          </cell>
          <cell r="D8433" t="str">
            <v>M004</v>
          </cell>
          <cell r="E8433">
            <v>39118</v>
          </cell>
          <cell r="F8433" t="str">
            <v>Cabinet</v>
          </cell>
          <cell r="G8433">
            <v>10000</v>
          </cell>
          <cell r="H8433">
            <v>-10000</v>
          </cell>
          <cell r="I8433">
            <v>0</v>
          </cell>
        </row>
        <row r="8434">
          <cell r="A8434">
            <v>40000156</v>
          </cell>
          <cell r="B8434" t="str">
            <v>0</v>
          </cell>
          <cell r="C8434" t="str">
            <v>CIPL</v>
          </cell>
          <cell r="D8434" t="str">
            <v>M004</v>
          </cell>
          <cell r="E8434">
            <v>39181</v>
          </cell>
          <cell r="F8434" t="str">
            <v>Cabinet</v>
          </cell>
          <cell r="G8434">
            <v>13000</v>
          </cell>
          <cell r="H8434">
            <v>-13000</v>
          </cell>
          <cell r="I8434">
            <v>0</v>
          </cell>
        </row>
        <row r="8435">
          <cell r="A8435">
            <v>40000157</v>
          </cell>
          <cell r="B8435" t="str">
            <v>0</v>
          </cell>
          <cell r="C8435" t="str">
            <v>CIPL</v>
          </cell>
          <cell r="D8435" t="str">
            <v>M004</v>
          </cell>
          <cell r="E8435">
            <v>39022</v>
          </cell>
          <cell r="F8435" t="str">
            <v>Cabinet</v>
          </cell>
          <cell r="G8435">
            <v>7440</v>
          </cell>
          <cell r="H8435">
            <v>-7440</v>
          </cell>
          <cell r="I8435">
            <v>0</v>
          </cell>
        </row>
        <row r="8436">
          <cell r="A8436">
            <v>40000158</v>
          </cell>
          <cell r="B8436" t="str">
            <v>0</v>
          </cell>
          <cell r="C8436" t="str">
            <v>CIPL</v>
          </cell>
          <cell r="D8436" t="str">
            <v>M004</v>
          </cell>
          <cell r="E8436">
            <v>39559</v>
          </cell>
          <cell r="F8436" t="str">
            <v>Cabinet</v>
          </cell>
          <cell r="G8436">
            <v>24000</v>
          </cell>
          <cell r="H8436">
            <v>-24000</v>
          </cell>
          <cell r="I8436">
            <v>0</v>
          </cell>
        </row>
        <row r="8437">
          <cell r="A8437">
            <v>40000159</v>
          </cell>
          <cell r="B8437" t="str">
            <v>0</v>
          </cell>
          <cell r="C8437" t="str">
            <v>CIPL</v>
          </cell>
          <cell r="D8437" t="str">
            <v>M004</v>
          </cell>
          <cell r="E8437">
            <v>39191</v>
          </cell>
          <cell r="F8437" t="str">
            <v>Cabinet</v>
          </cell>
          <cell r="G8437">
            <v>1600</v>
          </cell>
          <cell r="H8437">
            <v>-1600</v>
          </cell>
          <cell r="I8437">
            <v>0</v>
          </cell>
        </row>
        <row r="8438">
          <cell r="A8438">
            <v>40000160</v>
          </cell>
          <cell r="B8438" t="str">
            <v>0</v>
          </cell>
          <cell r="C8438" t="str">
            <v>CIPL</v>
          </cell>
          <cell r="D8438" t="str">
            <v>M004</v>
          </cell>
          <cell r="E8438">
            <v>39222</v>
          </cell>
          <cell r="F8438" t="str">
            <v>Cabinet</v>
          </cell>
          <cell r="G8438">
            <v>29000</v>
          </cell>
          <cell r="H8438">
            <v>-29000</v>
          </cell>
          <cell r="I8438">
            <v>0</v>
          </cell>
        </row>
        <row r="8439">
          <cell r="A8439">
            <v>40000161</v>
          </cell>
          <cell r="B8439" t="str">
            <v>0</v>
          </cell>
          <cell r="C8439" t="str">
            <v>CIPL</v>
          </cell>
          <cell r="D8439" t="str">
            <v>M004</v>
          </cell>
          <cell r="E8439">
            <v>39872</v>
          </cell>
          <cell r="F8439" t="str">
            <v>Cabinet</v>
          </cell>
          <cell r="G8439">
            <v>10000</v>
          </cell>
          <cell r="H8439">
            <v>-10000</v>
          </cell>
          <cell r="I8439">
            <v>0</v>
          </cell>
        </row>
        <row r="8440">
          <cell r="A8440">
            <v>40000162</v>
          </cell>
          <cell r="B8440" t="str">
            <v>0</v>
          </cell>
          <cell r="C8440" t="str">
            <v>CIPL</v>
          </cell>
          <cell r="D8440" t="str">
            <v>M004</v>
          </cell>
          <cell r="E8440">
            <v>39243</v>
          </cell>
          <cell r="F8440" t="str">
            <v>Cabinet</v>
          </cell>
          <cell r="G8440">
            <v>13500</v>
          </cell>
          <cell r="H8440">
            <v>-13500</v>
          </cell>
          <cell r="I8440">
            <v>0</v>
          </cell>
        </row>
        <row r="8441">
          <cell r="A8441">
            <v>40000163</v>
          </cell>
          <cell r="B8441" t="str">
            <v>0</v>
          </cell>
          <cell r="C8441" t="str">
            <v>CIPL</v>
          </cell>
          <cell r="D8441" t="str">
            <v>M004</v>
          </cell>
          <cell r="E8441">
            <v>39398</v>
          </cell>
          <cell r="F8441" t="str">
            <v>Cabinet</v>
          </cell>
          <cell r="G8441">
            <v>22500</v>
          </cell>
          <cell r="H8441">
            <v>-22500</v>
          </cell>
          <cell r="I8441">
            <v>0</v>
          </cell>
        </row>
        <row r="8442">
          <cell r="A8442">
            <v>40000164</v>
          </cell>
          <cell r="B8442" t="str">
            <v>0</v>
          </cell>
          <cell r="C8442" t="str">
            <v>CIPL</v>
          </cell>
          <cell r="D8442" t="str">
            <v>M004</v>
          </cell>
          <cell r="E8442">
            <v>39994</v>
          </cell>
          <cell r="F8442" t="str">
            <v>Cabinet</v>
          </cell>
          <cell r="G8442">
            <v>10000</v>
          </cell>
          <cell r="H8442">
            <v>-10000</v>
          </cell>
          <cell r="I8442">
            <v>0</v>
          </cell>
        </row>
        <row r="8443">
          <cell r="A8443">
            <v>40000165</v>
          </cell>
          <cell r="B8443" t="str">
            <v>0</v>
          </cell>
          <cell r="C8443" t="str">
            <v>CIPL</v>
          </cell>
          <cell r="D8443" t="str">
            <v>M004</v>
          </cell>
          <cell r="E8443">
            <v>39118</v>
          </cell>
          <cell r="F8443" t="str">
            <v>Cabinet</v>
          </cell>
          <cell r="G8443">
            <v>5000</v>
          </cell>
          <cell r="H8443">
            <v>-5000</v>
          </cell>
          <cell r="I8443">
            <v>0</v>
          </cell>
        </row>
        <row r="8444">
          <cell r="A8444">
            <v>40000166</v>
          </cell>
          <cell r="B8444" t="str">
            <v>0</v>
          </cell>
          <cell r="C8444" t="str">
            <v>CIPL</v>
          </cell>
          <cell r="D8444" t="str">
            <v>M004</v>
          </cell>
          <cell r="E8444">
            <v>39191</v>
          </cell>
          <cell r="F8444" t="str">
            <v>Cabinet</v>
          </cell>
          <cell r="G8444">
            <v>24000</v>
          </cell>
          <cell r="H8444">
            <v>-24000</v>
          </cell>
          <cell r="I8444">
            <v>0</v>
          </cell>
        </row>
        <row r="8445">
          <cell r="A8445">
            <v>40000167</v>
          </cell>
          <cell r="B8445" t="str">
            <v>0</v>
          </cell>
          <cell r="C8445" t="str">
            <v>CIPL</v>
          </cell>
          <cell r="D8445" t="str">
            <v>M004</v>
          </cell>
          <cell r="E8445">
            <v>38596</v>
          </cell>
          <cell r="F8445" t="str">
            <v>Cabinet</v>
          </cell>
          <cell r="G8445">
            <v>15000</v>
          </cell>
          <cell r="H8445">
            <v>-15000</v>
          </cell>
          <cell r="I8445">
            <v>0</v>
          </cell>
        </row>
        <row r="8446">
          <cell r="A8446">
            <v>40000168</v>
          </cell>
          <cell r="B8446" t="str">
            <v>0</v>
          </cell>
          <cell r="C8446" t="str">
            <v>CIPL</v>
          </cell>
          <cell r="D8446" t="str">
            <v>M004</v>
          </cell>
          <cell r="E8446">
            <v>38596</v>
          </cell>
          <cell r="F8446" t="str">
            <v>Cabinet</v>
          </cell>
          <cell r="G8446">
            <v>8000</v>
          </cell>
          <cell r="H8446">
            <v>-8000</v>
          </cell>
          <cell r="I8446">
            <v>0</v>
          </cell>
        </row>
        <row r="8447">
          <cell r="A8447">
            <v>40000169</v>
          </cell>
          <cell r="B8447" t="str">
            <v>0</v>
          </cell>
          <cell r="C8447" t="str">
            <v>CIPL</v>
          </cell>
          <cell r="D8447" t="str">
            <v>M004</v>
          </cell>
          <cell r="E8447">
            <v>38898</v>
          </cell>
          <cell r="F8447" t="str">
            <v>Cabinet</v>
          </cell>
          <cell r="G8447">
            <v>7000</v>
          </cell>
          <cell r="H8447">
            <v>-7000</v>
          </cell>
          <cell r="I8447">
            <v>0</v>
          </cell>
        </row>
        <row r="8448">
          <cell r="A8448">
            <v>40000170</v>
          </cell>
          <cell r="B8448" t="str">
            <v>0</v>
          </cell>
          <cell r="C8448" t="str">
            <v>CIPL</v>
          </cell>
          <cell r="D8448" t="str">
            <v>M004</v>
          </cell>
          <cell r="E8448">
            <v>38898</v>
          </cell>
          <cell r="F8448" t="str">
            <v>Cabinet</v>
          </cell>
          <cell r="G8448">
            <v>7000</v>
          </cell>
          <cell r="H8448">
            <v>-7000</v>
          </cell>
          <cell r="I8448">
            <v>0</v>
          </cell>
        </row>
        <row r="8449">
          <cell r="A8449">
            <v>40000171</v>
          </cell>
          <cell r="B8449" t="str">
            <v>0</v>
          </cell>
          <cell r="C8449" t="str">
            <v>CIPL</v>
          </cell>
          <cell r="D8449" t="str">
            <v>M004</v>
          </cell>
          <cell r="E8449">
            <v>38898</v>
          </cell>
          <cell r="F8449" t="str">
            <v>Cabinet</v>
          </cell>
          <cell r="G8449">
            <v>7000</v>
          </cell>
          <cell r="H8449">
            <v>-7000</v>
          </cell>
          <cell r="I8449">
            <v>0</v>
          </cell>
        </row>
        <row r="8450">
          <cell r="A8450">
            <v>40000172</v>
          </cell>
          <cell r="B8450" t="str">
            <v>0</v>
          </cell>
          <cell r="C8450" t="str">
            <v>CIPL</v>
          </cell>
          <cell r="D8450" t="str">
            <v>M004</v>
          </cell>
          <cell r="E8450">
            <v>38898</v>
          </cell>
          <cell r="F8450" t="str">
            <v>Cabinet</v>
          </cell>
          <cell r="G8450">
            <v>7000</v>
          </cell>
          <cell r="H8450">
            <v>-7000</v>
          </cell>
          <cell r="I8450">
            <v>0</v>
          </cell>
        </row>
        <row r="8451">
          <cell r="A8451">
            <v>40000173</v>
          </cell>
          <cell r="B8451" t="str">
            <v>0</v>
          </cell>
          <cell r="C8451" t="str">
            <v>CIPL</v>
          </cell>
          <cell r="D8451" t="str">
            <v>M004</v>
          </cell>
          <cell r="E8451">
            <v>38898</v>
          </cell>
          <cell r="F8451" t="str">
            <v>Cabinet</v>
          </cell>
          <cell r="G8451">
            <v>7000</v>
          </cell>
          <cell r="H8451">
            <v>-7000</v>
          </cell>
          <cell r="I8451">
            <v>0</v>
          </cell>
        </row>
        <row r="8452">
          <cell r="A8452">
            <v>40000174</v>
          </cell>
          <cell r="B8452" t="str">
            <v>0</v>
          </cell>
          <cell r="C8452" t="str">
            <v>CIPL</v>
          </cell>
          <cell r="D8452" t="str">
            <v>M004</v>
          </cell>
          <cell r="E8452">
            <v>38898</v>
          </cell>
          <cell r="F8452" t="str">
            <v>Cabinet</v>
          </cell>
          <cell r="G8452">
            <v>7000</v>
          </cell>
          <cell r="H8452">
            <v>-7000</v>
          </cell>
          <cell r="I8452">
            <v>0</v>
          </cell>
        </row>
        <row r="8453">
          <cell r="A8453">
            <v>40000175</v>
          </cell>
          <cell r="B8453" t="str">
            <v>0</v>
          </cell>
          <cell r="C8453" t="str">
            <v>CIPL</v>
          </cell>
          <cell r="D8453" t="str">
            <v>M004</v>
          </cell>
          <cell r="E8453">
            <v>38898</v>
          </cell>
          <cell r="F8453" t="str">
            <v>Cabinet</v>
          </cell>
          <cell r="G8453">
            <v>7000</v>
          </cell>
          <cell r="H8453">
            <v>-7000</v>
          </cell>
          <cell r="I8453">
            <v>0</v>
          </cell>
        </row>
        <row r="8454">
          <cell r="A8454">
            <v>40000176</v>
          </cell>
          <cell r="B8454" t="str">
            <v>0</v>
          </cell>
          <cell r="C8454" t="str">
            <v>CIPL</v>
          </cell>
          <cell r="D8454" t="str">
            <v>M004</v>
          </cell>
          <cell r="E8454">
            <v>38898</v>
          </cell>
          <cell r="F8454" t="str">
            <v>Cabinet</v>
          </cell>
          <cell r="G8454">
            <v>7000</v>
          </cell>
          <cell r="H8454">
            <v>-7000</v>
          </cell>
          <cell r="I8454">
            <v>0</v>
          </cell>
        </row>
        <row r="8455">
          <cell r="A8455">
            <v>40000177</v>
          </cell>
          <cell r="B8455" t="str">
            <v>0</v>
          </cell>
          <cell r="C8455" t="str">
            <v>CIPL</v>
          </cell>
          <cell r="D8455" t="str">
            <v>M004</v>
          </cell>
          <cell r="E8455">
            <v>38898</v>
          </cell>
          <cell r="F8455" t="str">
            <v>Cabinet</v>
          </cell>
          <cell r="G8455">
            <v>7000</v>
          </cell>
          <cell r="H8455">
            <v>-7000</v>
          </cell>
          <cell r="I8455">
            <v>0</v>
          </cell>
        </row>
        <row r="8456">
          <cell r="A8456">
            <v>40000178</v>
          </cell>
          <cell r="B8456" t="str">
            <v>0</v>
          </cell>
          <cell r="C8456" t="str">
            <v>CIPL</v>
          </cell>
          <cell r="D8456" t="str">
            <v>M004</v>
          </cell>
          <cell r="E8456">
            <v>38898</v>
          </cell>
          <cell r="F8456" t="str">
            <v>Cabinet</v>
          </cell>
          <cell r="G8456">
            <v>7000</v>
          </cell>
          <cell r="H8456">
            <v>-7000</v>
          </cell>
          <cell r="I8456">
            <v>0</v>
          </cell>
        </row>
        <row r="8457">
          <cell r="A8457">
            <v>40000179</v>
          </cell>
          <cell r="B8457" t="str">
            <v>0</v>
          </cell>
          <cell r="C8457" t="str">
            <v>CIPL</v>
          </cell>
          <cell r="D8457" t="str">
            <v>M004</v>
          </cell>
          <cell r="E8457">
            <v>38898</v>
          </cell>
          <cell r="F8457" t="str">
            <v>Cabinet</v>
          </cell>
          <cell r="G8457">
            <v>7000</v>
          </cell>
          <cell r="H8457">
            <v>-7000</v>
          </cell>
          <cell r="I8457">
            <v>0</v>
          </cell>
        </row>
        <row r="8458">
          <cell r="A8458">
            <v>40000180</v>
          </cell>
          <cell r="B8458" t="str">
            <v>0</v>
          </cell>
          <cell r="C8458" t="str">
            <v>CIPL</v>
          </cell>
          <cell r="D8458" t="str">
            <v>M004</v>
          </cell>
          <cell r="E8458">
            <v>38898</v>
          </cell>
          <cell r="F8458" t="str">
            <v>Cabinet</v>
          </cell>
          <cell r="G8458">
            <v>1400</v>
          </cell>
          <cell r="H8458">
            <v>-1400</v>
          </cell>
          <cell r="I8458">
            <v>0</v>
          </cell>
        </row>
        <row r="8459">
          <cell r="A8459">
            <v>40000181</v>
          </cell>
          <cell r="B8459" t="str">
            <v>0</v>
          </cell>
          <cell r="C8459" t="str">
            <v>CIPL</v>
          </cell>
          <cell r="D8459" t="str">
            <v>M004</v>
          </cell>
          <cell r="E8459">
            <v>38898</v>
          </cell>
          <cell r="F8459" t="str">
            <v>Cabinet</v>
          </cell>
          <cell r="G8459">
            <v>1400</v>
          </cell>
          <cell r="H8459">
            <v>-1400</v>
          </cell>
          <cell r="I8459">
            <v>0</v>
          </cell>
        </row>
        <row r="8460">
          <cell r="A8460">
            <v>40000182</v>
          </cell>
          <cell r="B8460" t="str">
            <v>0</v>
          </cell>
          <cell r="C8460" t="str">
            <v>CIPL</v>
          </cell>
          <cell r="D8460" t="str">
            <v>M004</v>
          </cell>
          <cell r="E8460">
            <v>39107</v>
          </cell>
          <cell r="F8460" t="str">
            <v>Cabinet</v>
          </cell>
          <cell r="G8460">
            <v>14400</v>
          </cell>
          <cell r="H8460">
            <v>-14400</v>
          </cell>
          <cell r="I8460">
            <v>0</v>
          </cell>
        </row>
        <row r="8461">
          <cell r="A8461">
            <v>40000183</v>
          </cell>
          <cell r="B8461" t="str">
            <v>0</v>
          </cell>
          <cell r="C8461" t="str">
            <v>CIPL</v>
          </cell>
          <cell r="D8461" t="str">
            <v>M004</v>
          </cell>
          <cell r="E8461">
            <v>39191</v>
          </cell>
          <cell r="F8461" t="str">
            <v>Cabinet</v>
          </cell>
          <cell r="G8461">
            <v>55000</v>
          </cell>
          <cell r="H8461">
            <v>-55000</v>
          </cell>
          <cell r="I8461">
            <v>0</v>
          </cell>
        </row>
        <row r="8462">
          <cell r="A8462">
            <v>40000184</v>
          </cell>
          <cell r="B8462" t="str">
            <v>0</v>
          </cell>
          <cell r="C8462" t="str">
            <v>CIPL</v>
          </cell>
          <cell r="D8462" t="str">
            <v>M004</v>
          </cell>
          <cell r="E8462">
            <v>39193</v>
          </cell>
          <cell r="F8462" t="str">
            <v>Cabinet</v>
          </cell>
          <cell r="G8462">
            <v>11440</v>
          </cell>
          <cell r="H8462">
            <v>-11440</v>
          </cell>
          <cell r="I8462">
            <v>0</v>
          </cell>
        </row>
        <row r="8463">
          <cell r="A8463">
            <v>40000185</v>
          </cell>
          <cell r="B8463" t="str">
            <v>0</v>
          </cell>
          <cell r="C8463" t="str">
            <v>CIPL</v>
          </cell>
          <cell r="D8463" t="str">
            <v>M004</v>
          </cell>
          <cell r="E8463">
            <v>39196</v>
          </cell>
          <cell r="F8463" t="str">
            <v>Cabinet</v>
          </cell>
          <cell r="G8463">
            <v>5000</v>
          </cell>
          <cell r="H8463">
            <v>-5000</v>
          </cell>
          <cell r="I8463">
            <v>0</v>
          </cell>
        </row>
        <row r="8464">
          <cell r="A8464">
            <v>40000186</v>
          </cell>
          <cell r="B8464" t="str">
            <v>0</v>
          </cell>
          <cell r="C8464" t="str">
            <v>CIPL</v>
          </cell>
          <cell r="D8464" t="str">
            <v>M004</v>
          </cell>
          <cell r="E8464">
            <v>39221</v>
          </cell>
          <cell r="F8464" t="str">
            <v>Cabinet</v>
          </cell>
          <cell r="G8464">
            <v>4000</v>
          </cell>
          <cell r="H8464">
            <v>-4000</v>
          </cell>
          <cell r="I8464">
            <v>0</v>
          </cell>
        </row>
        <row r="8465">
          <cell r="A8465">
            <v>40000187</v>
          </cell>
          <cell r="B8465" t="str">
            <v>0</v>
          </cell>
          <cell r="C8465" t="str">
            <v>CIPL</v>
          </cell>
          <cell r="D8465" t="str">
            <v>M004</v>
          </cell>
          <cell r="E8465">
            <v>39338</v>
          </cell>
          <cell r="F8465" t="str">
            <v>Cabinet</v>
          </cell>
          <cell r="G8465">
            <v>10500</v>
          </cell>
          <cell r="H8465">
            <v>-10500</v>
          </cell>
          <cell r="I8465">
            <v>0</v>
          </cell>
        </row>
        <row r="8466">
          <cell r="A8466">
            <v>40000188</v>
          </cell>
          <cell r="B8466" t="str">
            <v>0</v>
          </cell>
          <cell r="C8466" t="str">
            <v>CIPL</v>
          </cell>
          <cell r="D8466" t="str">
            <v>M004</v>
          </cell>
          <cell r="E8466">
            <v>39559</v>
          </cell>
          <cell r="F8466" t="str">
            <v>Cabinet</v>
          </cell>
          <cell r="G8466">
            <v>6000</v>
          </cell>
          <cell r="H8466">
            <v>-6000</v>
          </cell>
          <cell r="I8466">
            <v>0</v>
          </cell>
        </row>
        <row r="8467">
          <cell r="A8467">
            <v>40000189</v>
          </cell>
          <cell r="B8467" t="str">
            <v>0</v>
          </cell>
          <cell r="C8467" t="str">
            <v>CIPL</v>
          </cell>
          <cell r="D8467" t="str">
            <v>M004</v>
          </cell>
          <cell r="E8467">
            <v>39649</v>
          </cell>
          <cell r="F8467" t="str">
            <v>Cabinet</v>
          </cell>
          <cell r="G8467">
            <v>5000</v>
          </cell>
          <cell r="H8467">
            <v>-5000</v>
          </cell>
          <cell r="I8467">
            <v>0</v>
          </cell>
        </row>
        <row r="8468">
          <cell r="A8468">
            <v>40000190</v>
          </cell>
          <cell r="B8468" t="str">
            <v>0</v>
          </cell>
          <cell r="C8468" t="str">
            <v>CIPL</v>
          </cell>
          <cell r="D8468" t="str">
            <v>M004</v>
          </cell>
          <cell r="E8468">
            <v>39338</v>
          </cell>
          <cell r="F8468" t="str">
            <v>Cabinet</v>
          </cell>
          <cell r="G8468">
            <v>3500</v>
          </cell>
          <cell r="H8468">
            <v>-3500</v>
          </cell>
          <cell r="I8468">
            <v>0</v>
          </cell>
        </row>
        <row r="8469">
          <cell r="A8469">
            <v>40000191</v>
          </cell>
          <cell r="B8469" t="str">
            <v>0</v>
          </cell>
          <cell r="C8469" t="str">
            <v>CIPL</v>
          </cell>
          <cell r="D8469" t="str">
            <v>M004</v>
          </cell>
          <cell r="E8469">
            <v>39162</v>
          </cell>
          <cell r="F8469" t="str">
            <v>Cabinet</v>
          </cell>
          <cell r="G8469">
            <v>80000</v>
          </cell>
          <cell r="H8469">
            <v>-80000</v>
          </cell>
          <cell r="I8469">
            <v>0</v>
          </cell>
        </row>
        <row r="8470">
          <cell r="A8470">
            <v>40000192</v>
          </cell>
          <cell r="B8470" t="str">
            <v>0</v>
          </cell>
          <cell r="C8470" t="str">
            <v>CIPL</v>
          </cell>
          <cell r="D8470" t="str">
            <v>M004</v>
          </cell>
          <cell r="E8470">
            <v>41203</v>
          </cell>
          <cell r="F8470" t="str">
            <v>Cabinet</v>
          </cell>
          <cell r="G8470">
            <v>52000</v>
          </cell>
          <cell r="H8470">
            <v>-48100</v>
          </cell>
          <cell r="I8470">
            <v>3900</v>
          </cell>
        </row>
        <row r="8471">
          <cell r="A8471">
            <v>40000193</v>
          </cell>
          <cell r="B8471" t="str">
            <v>0</v>
          </cell>
          <cell r="C8471" t="str">
            <v>CIPL</v>
          </cell>
          <cell r="D8471" t="str">
            <v>M004</v>
          </cell>
          <cell r="E8471">
            <v>39994</v>
          </cell>
          <cell r="F8471" t="str">
            <v>Cabinet</v>
          </cell>
          <cell r="G8471">
            <v>117000</v>
          </cell>
          <cell r="H8471">
            <v>-117000</v>
          </cell>
          <cell r="I8471">
            <v>0</v>
          </cell>
        </row>
        <row r="8472">
          <cell r="A8472">
            <v>40000194</v>
          </cell>
          <cell r="B8472" t="str">
            <v>0</v>
          </cell>
          <cell r="C8472" t="str">
            <v>CIPL</v>
          </cell>
          <cell r="D8472" t="str">
            <v>M004</v>
          </cell>
          <cell r="E8472">
            <v>39498</v>
          </cell>
          <cell r="F8472" t="str">
            <v>Cad Table</v>
          </cell>
          <cell r="G8472">
            <v>31000</v>
          </cell>
          <cell r="H8472">
            <v>-31000</v>
          </cell>
          <cell r="I8472">
            <v>0</v>
          </cell>
        </row>
        <row r="8473">
          <cell r="A8473">
            <v>40000195</v>
          </cell>
          <cell r="B8473" t="str">
            <v>0</v>
          </cell>
          <cell r="C8473" t="str">
            <v>CIPL</v>
          </cell>
          <cell r="D8473" t="str">
            <v>M004</v>
          </cell>
          <cell r="E8473">
            <v>39526</v>
          </cell>
          <cell r="F8473" t="str">
            <v>Cad Table</v>
          </cell>
          <cell r="G8473">
            <v>4000</v>
          </cell>
          <cell r="H8473">
            <v>-4000</v>
          </cell>
          <cell r="I8473">
            <v>0</v>
          </cell>
        </row>
        <row r="8474">
          <cell r="A8474">
            <v>40000196</v>
          </cell>
          <cell r="B8474" t="str">
            <v>0</v>
          </cell>
          <cell r="C8474" t="str">
            <v>CIPL</v>
          </cell>
          <cell r="D8474" t="str">
            <v>M004</v>
          </cell>
          <cell r="E8474">
            <v>40755</v>
          </cell>
          <cell r="F8474" t="str">
            <v>Cad Table</v>
          </cell>
          <cell r="G8474">
            <v>6000</v>
          </cell>
          <cell r="H8474">
            <v>-6000</v>
          </cell>
          <cell r="I8474">
            <v>0</v>
          </cell>
        </row>
        <row r="8475">
          <cell r="A8475">
            <v>40000197</v>
          </cell>
          <cell r="B8475" t="str">
            <v>0</v>
          </cell>
          <cell r="C8475" t="str">
            <v>CIPL</v>
          </cell>
          <cell r="D8475" t="str">
            <v>M004</v>
          </cell>
          <cell r="E8475">
            <v>39210</v>
          </cell>
          <cell r="F8475" t="str">
            <v>Card holder</v>
          </cell>
          <cell r="G8475">
            <v>12800</v>
          </cell>
          <cell r="H8475">
            <v>-12800</v>
          </cell>
          <cell r="I8475">
            <v>0</v>
          </cell>
        </row>
        <row r="8476">
          <cell r="A8476">
            <v>40000198</v>
          </cell>
          <cell r="B8476" t="str">
            <v>0</v>
          </cell>
          <cell r="C8476" t="str">
            <v>CIPL</v>
          </cell>
          <cell r="D8476" t="str">
            <v>M004</v>
          </cell>
          <cell r="E8476">
            <v>39315</v>
          </cell>
          <cell r="F8476" t="str">
            <v>Card Holder</v>
          </cell>
          <cell r="G8476">
            <v>32000</v>
          </cell>
          <cell r="H8476">
            <v>-32000</v>
          </cell>
          <cell r="I8476">
            <v>0</v>
          </cell>
        </row>
        <row r="8477">
          <cell r="A8477">
            <v>40000199</v>
          </cell>
          <cell r="B8477" t="str">
            <v>0</v>
          </cell>
          <cell r="C8477" t="str">
            <v>CIPL</v>
          </cell>
          <cell r="D8477" t="str">
            <v>M004</v>
          </cell>
          <cell r="E8477">
            <v>39498</v>
          </cell>
          <cell r="F8477" t="str">
            <v>Card Holder</v>
          </cell>
          <cell r="G8477">
            <v>32000</v>
          </cell>
          <cell r="H8477">
            <v>-32000</v>
          </cell>
          <cell r="I8477">
            <v>0</v>
          </cell>
        </row>
        <row r="8478">
          <cell r="A8478">
            <v>40000200</v>
          </cell>
          <cell r="B8478" t="str">
            <v>0</v>
          </cell>
          <cell r="C8478" t="str">
            <v>CIPL</v>
          </cell>
          <cell r="D8478" t="str">
            <v>M004</v>
          </cell>
          <cell r="E8478">
            <v>39498</v>
          </cell>
          <cell r="F8478" t="str">
            <v>Card Holder</v>
          </cell>
          <cell r="G8478">
            <v>32000</v>
          </cell>
          <cell r="H8478">
            <v>-32000</v>
          </cell>
          <cell r="I8478">
            <v>0</v>
          </cell>
        </row>
        <row r="8479">
          <cell r="A8479">
            <v>40000201</v>
          </cell>
          <cell r="B8479" t="str">
            <v>0</v>
          </cell>
          <cell r="C8479" t="str">
            <v>CIPL</v>
          </cell>
          <cell r="D8479" t="str">
            <v>M004</v>
          </cell>
          <cell r="E8479">
            <v>39538</v>
          </cell>
          <cell r="F8479" t="str">
            <v>Card Holder</v>
          </cell>
          <cell r="G8479">
            <v>32000</v>
          </cell>
          <cell r="H8479">
            <v>-32000</v>
          </cell>
          <cell r="I8479">
            <v>0</v>
          </cell>
        </row>
        <row r="8480">
          <cell r="A8480">
            <v>40000204</v>
          </cell>
          <cell r="B8480" t="str">
            <v>0</v>
          </cell>
          <cell r="C8480" t="str">
            <v>CIPL</v>
          </cell>
          <cell r="D8480" t="str">
            <v>M004</v>
          </cell>
          <cell r="E8480">
            <v>38596</v>
          </cell>
          <cell r="F8480" t="str">
            <v>Ceiling fan</v>
          </cell>
          <cell r="G8480">
            <v>1300</v>
          </cell>
          <cell r="H8480">
            <v>-1300</v>
          </cell>
          <cell r="I8480">
            <v>0</v>
          </cell>
        </row>
        <row r="8481">
          <cell r="A8481">
            <v>40000205</v>
          </cell>
          <cell r="B8481" t="str">
            <v>0</v>
          </cell>
          <cell r="C8481" t="str">
            <v>CIPL</v>
          </cell>
          <cell r="D8481" t="str">
            <v>M004</v>
          </cell>
          <cell r="E8481">
            <v>38596</v>
          </cell>
          <cell r="F8481" t="str">
            <v>Ceiling fan</v>
          </cell>
          <cell r="G8481">
            <v>1300</v>
          </cell>
          <cell r="H8481">
            <v>-1300</v>
          </cell>
          <cell r="I8481">
            <v>0</v>
          </cell>
        </row>
        <row r="8482">
          <cell r="A8482">
            <v>40000206</v>
          </cell>
          <cell r="B8482" t="str">
            <v>0</v>
          </cell>
          <cell r="C8482" t="str">
            <v>CIPL</v>
          </cell>
          <cell r="D8482" t="str">
            <v>M004</v>
          </cell>
          <cell r="E8482">
            <v>38596</v>
          </cell>
          <cell r="F8482" t="str">
            <v>Ceiling fan</v>
          </cell>
          <cell r="G8482">
            <v>1300</v>
          </cell>
          <cell r="H8482">
            <v>-1300</v>
          </cell>
          <cell r="I8482">
            <v>0</v>
          </cell>
        </row>
        <row r="8483">
          <cell r="A8483">
            <v>40000207</v>
          </cell>
          <cell r="B8483" t="str">
            <v>0</v>
          </cell>
          <cell r="C8483" t="str">
            <v>CIPL</v>
          </cell>
          <cell r="D8483" t="str">
            <v>M004</v>
          </cell>
          <cell r="E8483">
            <v>38596</v>
          </cell>
          <cell r="F8483" t="str">
            <v>Ceiling fan</v>
          </cell>
          <cell r="G8483">
            <v>1300</v>
          </cell>
          <cell r="H8483">
            <v>-1300</v>
          </cell>
          <cell r="I8483">
            <v>0</v>
          </cell>
        </row>
        <row r="8484">
          <cell r="A8484">
            <v>40000208</v>
          </cell>
          <cell r="B8484" t="str">
            <v>0</v>
          </cell>
          <cell r="C8484" t="str">
            <v>CIPL</v>
          </cell>
          <cell r="D8484" t="str">
            <v>M004</v>
          </cell>
          <cell r="E8484">
            <v>38596</v>
          </cell>
          <cell r="F8484" t="str">
            <v>Ceiling fan</v>
          </cell>
          <cell r="G8484">
            <v>1300</v>
          </cell>
          <cell r="H8484">
            <v>-1300</v>
          </cell>
          <cell r="I8484">
            <v>0</v>
          </cell>
        </row>
        <row r="8485">
          <cell r="A8485">
            <v>40000209</v>
          </cell>
          <cell r="B8485" t="str">
            <v>0</v>
          </cell>
          <cell r="C8485" t="str">
            <v>CIPL</v>
          </cell>
          <cell r="D8485" t="str">
            <v>M004</v>
          </cell>
          <cell r="E8485">
            <v>38596</v>
          </cell>
          <cell r="F8485" t="str">
            <v>Ceiling fan</v>
          </cell>
          <cell r="G8485">
            <v>1300</v>
          </cell>
          <cell r="H8485">
            <v>-1300</v>
          </cell>
          <cell r="I8485">
            <v>0</v>
          </cell>
        </row>
        <row r="8486">
          <cell r="A8486">
            <v>40000210</v>
          </cell>
          <cell r="B8486" t="str">
            <v>0</v>
          </cell>
          <cell r="C8486" t="str">
            <v>CIPL</v>
          </cell>
          <cell r="D8486" t="str">
            <v>M004</v>
          </cell>
          <cell r="E8486">
            <v>38898</v>
          </cell>
          <cell r="F8486" t="str">
            <v>Ceiling fan</v>
          </cell>
          <cell r="G8486">
            <v>1380</v>
          </cell>
          <cell r="H8486">
            <v>-1380</v>
          </cell>
          <cell r="I8486">
            <v>0</v>
          </cell>
        </row>
        <row r="8487">
          <cell r="A8487">
            <v>40000211</v>
          </cell>
          <cell r="B8487" t="str">
            <v>0</v>
          </cell>
          <cell r="C8487" t="str">
            <v>CIPL</v>
          </cell>
          <cell r="D8487" t="str">
            <v>M004</v>
          </cell>
          <cell r="E8487">
            <v>38898</v>
          </cell>
          <cell r="F8487" t="str">
            <v>Ceiling fan</v>
          </cell>
          <cell r="G8487">
            <v>1380</v>
          </cell>
          <cell r="H8487">
            <v>-1380</v>
          </cell>
          <cell r="I8487">
            <v>0</v>
          </cell>
        </row>
        <row r="8488">
          <cell r="A8488">
            <v>40000212</v>
          </cell>
          <cell r="B8488" t="str">
            <v>0</v>
          </cell>
          <cell r="C8488" t="str">
            <v>CIPL</v>
          </cell>
          <cell r="D8488" t="str">
            <v>M004</v>
          </cell>
          <cell r="E8488">
            <v>38898</v>
          </cell>
          <cell r="F8488" t="str">
            <v>Ceiling fan</v>
          </cell>
          <cell r="G8488">
            <v>1380</v>
          </cell>
          <cell r="H8488">
            <v>-1380</v>
          </cell>
          <cell r="I8488">
            <v>0</v>
          </cell>
        </row>
        <row r="8489">
          <cell r="A8489">
            <v>40000213</v>
          </cell>
          <cell r="B8489" t="str">
            <v>0</v>
          </cell>
          <cell r="C8489" t="str">
            <v>CIPL</v>
          </cell>
          <cell r="D8489" t="str">
            <v>M004</v>
          </cell>
          <cell r="E8489">
            <v>38898</v>
          </cell>
          <cell r="F8489" t="str">
            <v>Ceiling fan</v>
          </cell>
          <cell r="G8489">
            <v>1380</v>
          </cell>
          <cell r="H8489">
            <v>-1380</v>
          </cell>
          <cell r="I8489">
            <v>0</v>
          </cell>
        </row>
        <row r="8490">
          <cell r="A8490">
            <v>40000214</v>
          </cell>
          <cell r="B8490" t="str">
            <v>0</v>
          </cell>
          <cell r="C8490" t="str">
            <v>CIPL</v>
          </cell>
          <cell r="D8490" t="str">
            <v>M004</v>
          </cell>
          <cell r="E8490">
            <v>38898</v>
          </cell>
          <cell r="F8490" t="str">
            <v>Ceiling fan</v>
          </cell>
          <cell r="G8490">
            <v>1380</v>
          </cell>
          <cell r="H8490">
            <v>-1380</v>
          </cell>
          <cell r="I8490">
            <v>0</v>
          </cell>
        </row>
        <row r="8491">
          <cell r="A8491">
            <v>40000215</v>
          </cell>
          <cell r="B8491" t="str">
            <v>0</v>
          </cell>
          <cell r="C8491" t="str">
            <v>CIPL</v>
          </cell>
          <cell r="D8491" t="str">
            <v>M004</v>
          </cell>
          <cell r="E8491">
            <v>38898</v>
          </cell>
          <cell r="F8491" t="str">
            <v>Ceiling fan</v>
          </cell>
          <cell r="G8491">
            <v>1380</v>
          </cell>
          <cell r="H8491">
            <v>-1380</v>
          </cell>
          <cell r="I8491">
            <v>0</v>
          </cell>
        </row>
        <row r="8492">
          <cell r="A8492">
            <v>40000216</v>
          </cell>
          <cell r="B8492" t="str">
            <v>0</v>
          </cell>
          <cell r="C8492" t="str">
            <v>CIPL</v>
          </cell>
          <cell r="D8492" t="str">
            <v>M004</v>
          </cell>
          <cell r="E8492">
            <v>38898</v>
          </cell>
          <cell r="F8492" t="str">
            <v>Ceiling fan</v>
          </cell>
          <cell r="G8492">
            <v>1380</v>
          </cell>
          <cell r="H8492">
            <v>-1380</v>
          </cell>
          <cell r="I8492">
            <v>0</v>
          </cell>
        </row>
        <row r="8493">
          <cell r="A8493">
            <v>40000217</v>
          </cell>
          <cell r="B8493" t="str">
            <v>0</v>
          </cell>
          <cell r="C8493" t="str">
            <v>CIPL</v>
          </cell>
          <cell r="D8493" t="str">
            <v>M004</v>
          </cell>
          <cell r="E8493">
            <v>38898</v>
          </cell>
          <cell r="F8493" t="str">
            <v>Ceiling fan</v>
          </cell>
          <cell r="G8493">
            <v>1380</v>
          </cell>
          <cell r="H8493">
            <v>-1380</v>
          </cell>
          <cell r="I8493">
            <v>0</v>
          </cell>
        </row>
        <row r="8494">
          <cell r="A8494">
            <v>40000218</v>
          </cell>
          <cell r="B8494" t="str">
            <v>0</v>
          </cell>
          <cell r="C8494" t="str">
            <v>CIPL</v>
          </cell>
          <cell r="D8494" t="str">
            <v>M004</v>
          </cell>
          <cell r="E8494">
            <v>38898</v>
          </cell>
          <cell r="F8494" t="str">
            <v>Ceiling fan</v>
          </cell>
          <cell r="G8494">
            <v>1380</v>
          </cell>
          <cell r="H8494">
            <v>-1380</v>
          </cell>
          <cell r="I8494">
            <v>0</v>
          </cell>
        </row>
        <row r="8495">
          <cell r="A8495">
            <v>40000219</v>
          </cell>
          <cell r="B8495" t="str">
            <v>0</v>
          </cell>
          <cell r="C8495" t="str">
            <v>CIPL</v>
          </cell>
          <cell r="D8495" t="str">
            <v>M004</v>
          </cell>
          <cell r="E8495">
            <v>38898</v>
          </cell>
          <cell r="F8495" t="str">
            <v>Ceiling fan</v>
          </cell>
          <cell r="G8495">
            <v>1380</v>
          </cell>
          <cell r="H8495">
            <v>-1380</v>
          </cell>
          <cell r="I8495">
            <v>0</v>
          </cell>
        </row>
        <row r="8496">
          <cell r="A8496">
            <v>40000220</v>
          </cell>
          <cell r="B8496" t="str">
            <v>0</v>
          </cell>
          <cell r="C8496" t="str">
            <v>CIPL</v>
          </cell>
          <cell r="D8496" t="str">
            <v>M004</v>
          </cell>
          <cell r="E8496">
            <v>38898</v>
          </cell>
          <cell r="F8496" t="str">
            <v>Ceiling fan</v>
          </cell>
          <cell r="G8496">
            <v>1380</v>
          </cell>
          <cell r="H8496">
            <v>-1380</v>
          </cell>
          <cell r="I8496">
            <v>0</v>
          </cell>
        </row>
        <row r="8497">
          <cell r="A8497">
            <v>40000221</v>
          </cell>
          <cell r="B8497" t="str">
            <v>0</v>
          </cell>
          <cell r="C8497" t="str">
            <v>CIPL</v>
          </cell>
          <cell r="D8497" t="str">
            <v>M004</v>
          </cell>
          <cell r="E8497">
            <v>38898</v>
          </cell>
          <cell r="F8497" t="str">
            <v>Ceiling fan</v>
          </cell>
          <cell r="G8497">
            <v>1380</v>
          </cell>
          <cell r="H8497">
            <v>-1380</v>
          </cell>
          <cell r="I8497">
            <v>0</v>
          </cell>
        </row>
        <row r="8498">
          <cell r="A8498">
            <v>40000222</v>
          </cell>
          <cell r="B8498" t="str">
            <v>0</v>
          </cell>
          <cell r="C8498" t="str">
            <v>CIPL</v>
          </cell>
          <cell r="D8498" t="str">
            <v>M004</v>
          </cell>
          <cell r="E8498">
            <v>38898</v>
          </cell>
          <cell r="F8498" t="str">
            <v>Ceiling fan</v>
          </cell>
          <cell r="G8498">
            <v>1380</v>
          </cell>
          <cell r="H8498">
            <v>-1380</v>
          </cell>
          <cell r="I8498">
            <v>0</v>
          </cell>
        </row>
        <row r="8499">
          <cell r="A8499">
            <v>40000223</v>
          </cell>
          <cell r="B8499" t="str">
            <v>0</v>
          </cell>
          <cell r="C8499" t="str">
            <v>CIPL</v>
          </cell>
          <cell r="D8499" t="str">
            <v>M004</v>
          </cell>
          <cell r="E8499">
            <v>38898</v>
          </cell>
          <cell r="F8499" t="str">
            <v>Ceiling fan</v>
          </cell>
          <cell r="G8499">
            <v>1380</v>
          </cell>
          <cell r="H8499">
            <v>-1380</v>
          </cell>
          <cell r="I8499">
            <v>0</v>
          </cell>
        </row>
        <row r="8500">
          <cell r="A8500">
            <v>40000224</v>
          </cell>
          <cell r="B8500" t="str">
            <v>0</v>
          </cell>
          <cell r="C8500" t="str">
            <v>CIPL</v>
          </cell>
          <cell r="D8500" t="str">
            <v>M004</v>
          </cell>
          <cell r="E8500">
            <v>38898</v>
          </cell>
          <cell r="F8500" t="str">
            <v>Ceiling fan</v>
          </cell>
          <cell r="G8500">
            <v>1380</v>
          </cell>
          <cell r="H8500">
            <v>-1380</v>
          </cell>
          <cell r="I8500">
            <v>0</v>
          </cell>
        </row>
        <row r="8501">
          <cell r="A8501">
            <v>40000225</v>
          </cell>
          <cell r="B8501" t="str">
            <v>0</v>
          </cell>
          <cell r="C8501" t="str">
            <v>CIPL</v>
          </cell>
          <cell r="D8501" t="str">
            <v>M004</v>
          </cell>
          <cell r="E8501">
            <v>38898</v>
          </cell>
          <cell r="F8501" t="str">
            <v>Ceiling fan</v>
          </cell>
          <cell r="G8501">
            <v>1380</v>
          </cell>
          <cell r="H8501">
            <v>-1380</v>
          </cell>
          <cell r="I8501">
            <v>0</v>
          </cell>
        </row>
        <row r="8502">
          <cell r="A8502">
            <v>40000226</v>
          </cell>
          <cell r="B8502" t="str">
            <v>0</v>
          </cell>
          <cell r="C8502" t="str">
            <v>CIPL</v>
          </cell>
          <cell r="D8502" t="str">
            <v>M004</v>
          </cell>
          <cell r="E8502">
            <v>38898</v>
          </cell>
          <cell r="F8502" t="str">
            <v>Ceiling fan</v>
          </cell>
          <cell r="G8502">
            <v>1380</v>
          </cell>
          <cell r="H8502">
            <v>-1380</v>
          </cell>
          <cell r="I8502">
            <v>0</v>
          </cell>
        </row>
        <row r="8503">
          <cell r="A8503">
            <v>40000227</v>
          </cell>
          <cell r="B8503" t="str">
            <v>0</v>
          </cell>
          <cell r="C8503" t="str">
            <v>CIPL</v>
          </cell>
          <cell r="D8503" t="str">
            <v>M004</v>
          </cell>
          <cell r="E8503">
            <v>38898</v>
          </cell>
          <cell r="F8503" t="str">
            <v>Ceiling fan</v>
          </cell>
          <cell r="G8503">
            <v>1380</v>
          </cell>
          <cell r="H8503">
            <v>-1380</v>
          </cell>
          <cell r="I8503">
            <v>0</v>
          </cell>
        </row>
        <row r="8504">
          <cell r="A8504">
            <v>40000228</v>
          </cell>
          <cell r="B8504" t="str">
            <v>0</v>
          </cell>
          <cell r="C8504" t="str">
            <v>CIPL</v>
          </cell>
          <cell r="D8504" t="str">
            <v>M004</v>
          </cell>
          <cell r="E8504">
            <v>38898</v>
          </cell>
          <cell r="F8504" t="str">
            <v>Ceiling fan</v>
          </cell>
          <cell r="G8504">
            <v>1380</v>
          </cell>
          <cell r="H8504">
            <v>-1380</v>
          </cell>
          <cell r="I8504">
            <v>0</v>
          </cell>
        </row>
        <row r="8505">
          <cell r="A8505">
            <v>40000229</v>
          </cell>
          <cell r="B8505" t="str">
            <v>0</v>
          </cell>
          <cell r="C8505" t="str">
            <v>CIPL</v>
          </cell>
          <cell r="D8505" t="str">
            <v>M004</v>
          </cell>
          <cell r="E8505">
            <v>38898</v>
          </cell>
          <cell r="F8505" t="str">
            <v>Ceiling fan</v>
          </cell>
          <cell r="G8505">
            <v>1380</v>
          </cell>
          <cell r="H8505">
            <v>-1380</v>
          </cell>
          <cell r="I8505">
            <v>0</v>
          </cell>
        </row>
        <row r="8506">
          <cell r="A8506">
            <v>40000230</v>
          </cell>
          <cell r="B8506" t="str">
            <v>0</v>
          </cell>
          <cell r="C8506" t="str">
            <v>CIPL</v>
          </cell>
          <cell r="D8506" t="str">
            <v>M004</v>
          </cell>
          <cell r="E8506">
            <v>38898</v>
          </cell>
          <cell r="F8506" t="str">
            <v>Ceiling fan</v>
          </cell>
          <cell r="G8506">
            <v>1380</v>
          </cell>
          <cell r="H8506">
            <v>-1380</v>
          </cell>
          <cell r="I8506">
            <v>0</v>
          </cell>
        </row>
        <row r="8507">
          <cell r="A8507">
            <v>40000231</v>
          </cell>
          <cell r="B8507" t="str">
            <v>0</v>
          </cell>
          <cell r="C8507" t="str">
            <v>CIPL</v>
          </cell>
          <cell r="D8507" t="str">
            <v>M004</v>
          </cell>
          <cell r="E8507">
            <v>38898</v>
          </cell>
          <cell r="F8507" t="str">
            <v>Ceiling fan</v>
          </cell>
          <cell r="G8507">
            <v>1380</v>
          </cell>
          <cell r="H8507">
            <v>-1380</v>
          </cell>
          <cell r="I8507">
            <v>0</v>
          </cell>
        </row>
        <row r="8508">
          <cell r="A8508">
            <v>40000232</v>
          </cell>
          <cell r="B8508" t="str">
            <v>0</v>
          </cell>
          <cell r="C8508" t="str">
            <v>CIPL</v>
          </cell>
          <cell r="D8508" t="str">
            <v>M004</v>
          </cell>
          <cell r="E8508">
            <v>38898</v>
          </cell>
          <cell r="F8508" t="str">
            <v>Ceiling fan</v>
          </cell>
          <cell r="G8508">
            <v>1380</v>
          </cell>
          <cell r="H8508">
            <v>-1380</v>
          </cell>
          <cell r="I8508">
            <v>0</v>
          </cell>
        </row>
        <row r="8509">
          <cell r="A8509">
            <v>40000233</v>
          </cell>
          <cell r="B8509" t="str">
            <v>0</v>
          </cell>
          <cell r="C8509" t="str">
            <v>CIPL</v>
          </cell>
          <cell r="D8509" t="str">
            <v>M004</v>
          </cell>
          <cell r="E8509">
            <v>38898</v>
          </cell>
          <cell r="F8509" t="str">
            <v>Ceiling fan</v>
          </cell>
          <cell r="G8509">
            <v>1380</v>
          </cell>
          <cell r="H8509">
            <v>-1380</v>
          </cell>
          <cell r="I8509">
            <v>0</v>
          </cell>
        </row>
        <row r="8510">
          <cell r="A8510">
            <v>40000234</v>
          </cell>
          <cell r="B8510" t="str">
            <v>0</v>
          </cell>
          <cell r="C8510" t="str">
            <v>CIPL</v>
          </cell>
          <cell r="D8510" t="str">
            <v>M004</v>
          </cell>
          <cell r="E8510">
            <v>38898</v>
          </cell>
          <cell r="F8510" t="str">
            <v>Ceiling fan</v>
          </cell>
          <cell r="G8510">
            <v>1380</v>
          </cell>
          <cell r="H8510">
            <v>-1380</v>
          </cell>
          <cell r="I8510">
            <v>0</v>
          </cell>
        </row>
        <row r="8511">
          <cell r="A8511">
            <v>40000235</v>
          </cell>
          <cell r="B8511" t="str">
            <v>0</v>
          </cell>
          <cell r="C8511" t="str">
            <v>CIPL</v>
          </cell>
          <cell r="D8511" t="str">
            <v>M004</v>
          </cell>
          <cell r="E8511">
            <v>38898</v>
          </cell>
          <cell r="F8511" t="str">
            <v>Ceiling fan</v>
          </cell>
          <cell r="G8511">
            <v>1380</v>
          </cell>
          <cell r="H8511">
            <v>-1380</v>
          </cell>
          <cell r="I8511">
            <v>0</v>
          </cell>
        </row>
        <row r="8512">
          <cell r="A8512">
            <v>40000236</v>
          </cell>
          <cell r="B8512" t="str">
            <v>0</v>
          </cell>
          <cell r="C8512" t="str">
            <v>CIPL</v>
          </cell>
          <cell r="D8512" t="str">
            <v>M004</v>
          </cell>
          <cell r="E8512">
            <v>38898</v>
          </cell>
          <cell r="F8512" t="str">
            <v>Ceiling fan</v>
          </cell>
          <cell r="G8512">
            <v>1380</v>
          </cell>
          <cell r="H8512">
            <v>-1380</v>
          </cell>
          <cell r="I8512">
            <v>0</v>
          </cell>
        </row>
        <row r="8513">
          <cell r="A8513">
            <v>40000237</v>
          </cell>
          <cell r="B8513" t="str">
            <v>0</v>
          </cell>
          <cell r="C8513" t="str">
            <v>CIPL</v>
          </cell>
          <cell r="D8513" t="str">
            <v>M004</v>
          </cell>
          <cell r="E8513">
            <v>38898</v>
          </cell>
          <cell r="F8513" t="str">
            <v>Ceiling fan</v>
          </cell>
          <cell r="G8513">
            <v>1380</v>
          </cell>
          <cell r="H8513">
            <v>-1380</v>
          </cell>
          <cell r="I8513">
            <v>0</v>
          </cell>
        </row>
        <row r="8514">
          <cell r="A8514">
            <v>40000238</v>
          </cell>
          <cell r="B8514" t="str">
            <v>0</v>
          </cell>
          <cell r="C8514" t="str">
            <v>CIPL</v>
          </cell>
          <cell r="D8514" t="str">
            <v>M004</v>
          </cell>
          <cell r="E8514">
            <v>38898</v>
          </cell>
          <cell r="F8514" t="str">
            <v>Ceiling fan</v>
          </cell>
          <cell r="G8514">
            <v>1380</v>
          </cell>
          <cell r="H8514">
            <v>-1380</v>
          </cell>
          <cell r="I8514">
            <v>0</v>
          </cell>
        </row>
        <row r="8515">
          <cell r="A8515">
            <v>40000239</v>
          </cell>
          <cell r="B8515" t="str">
            <v>0</v>
          </cell>
          <cell r="C8515" t="str">
            <v>CIPL</v>
          </cell>
          <cell r="D8515" t="str">
            <v>M004</v>
          </cell>
          <cell r="E8515">
            <v>38898</v>
          </cell>
          <cell r="F8515" t="str">
            <v>Ceiling fan</v>
          </cell>
          <cell r="G8515">
            <v>1380</v>
          </cell>
          <cell r="H8515">
            <v>-1380</v>
          </cell>
          <cell r="I8515">
            <v>0</v>
          </cell>
        </row>
        <row r="8516">
          <cell r="A8516">
            <v>40000240</v>
          </cell>
          <cell r="B8516" t="str">
            <v>0</v>
          </cell>
          <cell r="C8516" t="str">
            <v>CIPL</v>
          </cell>
          <cell r="D8516" t="str">
            <v>M004</v>
          </cell>
          <cell r="E8516">
            <v>38898</v>
          </cell>
          <cell r="F8516" t="str">
            <v>Ceiling fan</v>
          </cell>
          <cell r="G8516">
            <v>1380</v>
          </cell>
          <cell r="H8516">
            <v>-1380</v>
          </cell>
          <cell r="I8516">
            <v>0</v>
          </cell>
        </row>
        <row r="8517">
          <cell r="A8517">
            <v>40000241</v>
          </cell>
          <cell r="B8517" t="str">
            <v>0</v>
          </cell>
          <cell r="C8517" t="str">
            <v>CIPL</v>
          </cell>
          <cell r="D8517" t="str">
            <v>M004</v>
          </cell>
          <cell r="E8517">
            <v>38898</v>
          </cell>
          <cell r="F8517" t="str">
            <v>Ceiling fan</v>
          </cell>
          <cell r="G8517">
            <v>1380</v>
          </cell>
          <cell r="H8517">
            <v>-1380</v>
          </cell>
          <cell r="I8517">
            <v>0</v>
          </cell>
        </row>
        <row r="8518">
          <cell r="A8518">
            <v>40000242</v>
          </cell>
          <cell r="B8518" t="str">
            <v>0</v>
          </cell>
          <cell r="C8518" t="str">
            <v>CIPL</v>
          </cell>
          <cell r="D8518" t="str">
            <v>M004</v>
          </cell>
          <cell r="E8518">
            <v>38898</v>
          </cell>
          <cell r="F8518" t="str">
            <v>Ceiling fan</v>
          </cell>
          <cell r="G8518">
            <v>1380</v>
          </cell>
          <cell r="H8518">
            <v>-1380</v>
          </cell>
          <cell r="I8518">
            <v>0</v>
          </cell>
        </row>
        <row r="8519">
          <cell r="A8519">
            <v>40000243</v>
          </cell>
          <cell r="B8519" t="str">
            <v>0</v>
          </cell>
          <cell r="C8519" t="str">
            <v>CIPL</v>
          </cell>
          <cell r="D8519" t="str">
            <v>M004</v>
          </cell>
          <cell r="E8519">
            <v>38898</v>
          </cell>
          <cell r="F8519" t="str">
            <v>Ceiling fan</v>
          </cell>
          <cell r="G8519">
            <v>1380</v>
          </cell>
          <cell r="H8519">
            <v>-1380</v>
          </cell>
          <cell r="I8519">
            <v>0</v>
          </cell>
        </row>
        <row r="8520">
          <cell r="A8520">
            <v>40000244</v>
          </cell>
          <cell r="B8520" t="str">
            <v>0</v>
          </cell>
          <cell r="C8520" t="str">
            <v>CIPL</v>
          </cell>
          <cell r="D8520" t="str">
            <v>M004</v>
          </cell>
          <cell r="E8520">
            <v>38898</v>
          </cell>
          <cell r="F8520" t="str">
            <v>Ceiling fan</v>
          </cell>
          <cell r="G8520">
            <v>1380</v>
          </cell>
          <cell r="H8520">
            <v>-1380</v>
          </cell>
          <cell r="I8520">
            <v>0</v>
          </cell>
        </row>
        <row r="8521">
          <cell r="A8521">
            <v>40000245</v>
          </cell>
          <cell r="B8521" t="str">
            <v>0</v>
          </cell>
          <cell r="C8521" t="str">
            <v>CIPL</v>
          </cell>
          <cell r="D8521" t="str">
            <v>M004</v>
          </cell>
          <cell r="E8521">
            <v>38898</v>
          </cell>
          <cell r="F8521" t="str">
            <v>Ceiling fan</v>
          </cell>
          <cell r="G8521">
            <v>1380</v>
          </cell>
          <cell r="H8521">
            <v>-1380</v>
          </cell>
          <cell r="I8521">
            <v>0</v>
          </cell>
        </row>
        <row r="8522">
          <cell r="A8522">
            <v>40000246</v>
          </cell>
          <cell r="B8522" t="str">
            <v>0</v>
          </cell>
          <cell r="C8522" t="str">
            <v>CIPL</v>
          </cell>
          <cell r="D8522" t="str">
            <v>M004</v>
          </cell>
          <cell r="E8522">
            <v>38898</v>
          </cell>
          <cell r="F8522" t="str">
            <v>Ceiling fan</v>
          </cell>
          <cell r="G8522">
            <v>1380</v>
          </cell>
          <cell r="H8522">
            <v>-1380</v>
          </cell>
          <cell r="I8522">
            <v>0</v>
          </cell>
        </row>
        <row r="8523">
          <cell r="A8523">
            <v>40000247</v>
          </cell>
          <cell r="B8523" t="str">
            <v>0</v>
          </cell>
          <cell r="C8523" t="str">
            <v>CIPL</v>
          </cell>
          <cell r="D8523" t="str">
            <v>M004</v>
          </cell>
          <cell r="E8523">
            <v>38898</v>
          </cell>
          <cell r="F8523" t="str">
            <v>Ceiling fan</v>
          </cell>
          <cell r="G8523">
            <v>1380</v>
          </cell>
          <cell r="H8523">
            <v>-1380</v>
          </cell>
          <cell r="I8523">
            <v>0</v>
          </cell>
        </row>
        <row r="8524">
          <cell r="A8524">
            <v>40000248</v>
          </cell>
          <cell r="B8524" t="str">
            <v>0</v>
          </cell>
          <cell r="C8524" t="str">
            <v>CIPL</v>
          </cell>
          <cell r="D8524" t="str">
            <v>M004</v>
          </cell>
          <cell r="E8524">
            <v>38898</v>
          </cell>
          <cell r="F8524" t="str">
            <v>Ceiling fan</v>
          </cell>
          <cell r="G8524">
            <v>1380</v>
          </cell>
          <cell r="H8524">
            <v>-1380</v>
          </cell>
          <cell r="I8524">
            <v>0</v>
          </cell>
        </row>
        <row r="8525">
          <cell r="A8525">
            <v>40000249</v>
          </cell>
          <cell r="B8525" t="str">
            <v>0</v>
          </cell>
          <cell r="C8525" t="str">
            <v>CIPL</v>
          </cell>
          <cell r="D8525" t="str">
            <v>M004</v>
          </cell>
          <cell r="E8525">
            <v>38898</v>
          </cell>
          <cell r="F8525" t="str">
            <v>Ceiling fan</v>
          </cell>
          <cell r="G8525">
            <v>1380</v>
          </cell>
          <cell r="H8525">
            <v>-1380</v>
          </cell>
          <cell r="I8525">
            <v>0</v>
          </cell>
        </row>
        <row r="8526">
          <cell r="A8526">
            <v>40000250</v>
          </cell>
          <cell r="B8526" t="str">
            <v>0</v>
          </cell>
          <cell r="C8526" t="str">
            <v>CIPL</v>
          </cell>
          <cell r="D8526" t="str">
            <v>M004</v>
          </cell>
          <cell r="E8526">
            <v>38898</v>
          </cell>
          <cell r="F8526" t="str">
            <v>Ceiling fan</v>
          </cell>
          <cell r="G8526">
            <v>1380</v>
          </cell>
          <cell r="H8526">
            <v>-1380</v>
          </cell>
          <cell r="I8526">
            <v>0</v>
          </cell>
        </row>
        <row r="8527">
          <cell r="A8527">
            <v>40000251</v>
          </cell>
          <cell r="B8527" t="str">
            <v>0</v>
          </cell>
          <cell r="C8527" t="str">
            <v>CIPL</v>
          </cell>
          <cell r="D8527" t="str">
            <v>M004</v>
          </cell>
          <cell r="E8527">
            <v>38898</v>
          </cell>
          <cell r="F8527" t="str">
            <v>Ceiling fan</v>
          </cell>
          <cell r="G8527">
            <v>1380</v>
          </cell>
          <cell r="H8527">
            <v>-1380</v>
          </cell>
          <cell r="I8527">
            <v>0</v>
          </cell>
        </row>
        <row r="8528">
          <cell r="A8528">
            <v>40000252</v>
          </cell>
          <cell r="B8528" t="str">
            <v>0</v>
          </cell>
          <cell r="C8528" t="str">
            <v>CIPL</v>
          </cell>
          <cell r="D8528" t="str">
            <v>M004</v>
          </cell>
          <cell r="E8528">
            <v>38898</v>
          </cell>
          <cell r="F8528" t="str">
            <v>Ceiling fan</v>
          </cell>
          <cell r="G8528">
            <v>1380</v>
          </cell>
          <cell r="H8528">
            <v>-1380</v>
          </cell>
          <cell r="I8528">
            <v>0</v>
          </cell>
        </row>
        <row r="8529">
          <cell r="A8529">
            <v>40000253</v>
          </cell>
          <cell r="B8529" t="str">
            <v>0</v>
          </cell>
          <cell r="C8529" t="str">
            <v>CIPL</v>
          </cell>
          <cell r="D8529" t="str">
            <v>M004</v>
          </cell>
          <cell r="E8529">
            <v>38898</v>
          </cell>
          <cell r="F8529" t="str">
            <v>Ceiling fan</v>
          </cell>
          <cell r="G8529">
            <v>1380</v>
          </cell>
          <cell r="H8529">
            <v>-1380</v>
          </cell>
          <cell r="I8529">
            <v>0</v>
          </cell>
        </row>
        <row r="8530">
          <cell r="A8530">
            <v>40000254</v>
          </cell>
          <cell r="B8530" t="str">
            <v>0</v>
          </cell>
          <cell r="C8530" t="str">
            <v>CIPL</v>
          </cell>
          <cell r="D8530" t="str">
            <v>M004</v>
          </cell>
          <cell r="E8530">
            <v>38898</v>
          </cell>
          <cell r="F8530" t="str">
            <v>Ceiling fan</v>
          </cell>
          <cell r="G8530">
            <v>1380</v>
          </cell>
          <cell r="H8530">
            <v>-1380</v>
          </cell>
          <cell r="I8530">
            <v>0</v>
          </cell>
        </row>
        <row r="8531">
          <cell r="A8531">
            <v>40000255</v>
          </cell>
          <cell r="B8531" t="str">
            <v>0</v>
          </cell>
          <cell r="C8531" t="str">
            <v>CIPL</v>
          </cell>
          <cell r="D8531" t="str">
            <v>M004</v>
          </cell>
          <cell r="E8531">
            <v>38898</v>
          </cell>
          <cell r="F8531" t="str">
            <v>Ceiling fan</v>
          </cell>
          <cell r="G8531">
            <v>1380</v>
          </cell>
          <cell r="H8531">
            <v>-1380</v>
          </cell>
          <cell r="I8531">
            <v>0</v>
          </cell>
        </row>
        <row r="8532">
          <cell r="A8532">
            <v>40000256</v>
          </cell>
          <cell r="B8532" t="str">
            <v>0</v>
          </cell>
          <cell r="C8532" t="str">
            <v>CIPL</v>
          </cell>
          <cell r="D8532" t="str">
            <v>M004</v>
          </cell>
          <cell r="E8532">
            <v>38898</v>
          </cell>
          <cell r="F8532" t="str">
            <v>Ceiling fan</v>
          </cell>
          <cell r="G8532">
            <v>1380</v>
          </cell>
          <cell r="H8532">
            <v>-1380</v>
          </cell>
          <cell r="I8532">
            <v>0</v>
          </cell>
        </row>
        <row r="8533">
          <cell r="A8533">
            <v>40000257</v>
          </cell>
          <cell r="B8533" t="str">
            <v>0</v>
          </cell>
          <cell r="C8533" t="str">
            <v>CIPL</v>
          </cell>
          <cell r="D8533" t="str">
            <v>M004</v>
          </cell>
          <cell r="E8533">
            <v>38898</v>
          </cell>
          <cell r="F8533" t="str">
            <v>Ceiling fan</v>
          </cell>
          <cell r="G8533">
            <v>1380</v>
          </cell>
          <cell r="H8533">
            <v>-1380</v>
          </cell>
          <cell r="I8533">
            <v>0</v>
          </cell>
        </row>
        <row r="8534">
          <cell r="A8534">
            <v>40000258</v>
          </cell>
          <cell r="B8534" t="str">
            <v>0</v>
          </cell>
          <cell r="C8534" t="str">
            <v>CIPL</v>
          </cell>
          <cell r="D8534" t="str">
            <v>M004</v>
          </cell>
          <cell r="E8534">
            <v>38898</v>
          </cell>
          <cell r="F8534" t="str">
            <v>Ceiling fan</v>
          </cell>
          <cell r="G8534">
            <v>1380</v>
          </cell>
          <cell r="H8534">
            <v>-1380</v>
          </cell>
          <cell r="I8534">
            <v>0</v>
          </cell>
        </row>
        <row r="8535">
          <cell r="A8535">
            <v>40000259</v>
          </cell>
          <cell r="B8535" t="str">
            <v>0</v>
          </cell>
          <cell r="C8535" t="str">
            <v>CIPL</v>
          </cell>
          <cell r="D8535" t="str">
            <v>M004</v>
          </cell>
          <cell r="E8535">
            <v>38898</v>
          </cell>
          <cell r="F8535" t="str">
            <v>Ceiling fan</v>
          </cell>
          <cell r="G8535">
            <v>1380</v>
          </cell>
          <cell r="H8535">
            <v>-1380</v>
          </cell>
          <cell r="I8535">
            <v>0</v>
          </cell>
        </row>
        <row r="8536">
          <cell r="A8536">
            <v>40000260</v>
          </cell>
          <cell r="B8536" t="str">
            <v>0</v>
          </cell>
          <cell r="C8536" t="str">
            <v>CIPL</v>
          </cell>
          <cell r="D8536" t="str">
            <v>M004</v>
          </cell>
          <cell r="E8536">
            <v>38898</v>
          </cell>
          <cell r="F8536" t="str">
            <v>Ceiling fan</v>
          </cell>
          <cell r="G8536">
            <v>1380</v>
          </cell>
          <cell r="H8536">
            <v>-1380</v>
          </cell>
          <cell r="I8536">
            <v>0</v>
          </cell>
        </row>
        <row r="8537">
          <cell r="A8537">
            <v>40000261</v>
          </cell>
          <cell r="B8537" t="str">
            <v>0</v>
          </cell>
          <cell r="C8537" t="str">
            <v>CIPL</v>
          </cell>
          <cell r="D8537" t="str">
            <v>M004</v>
          </cell>
          <cell r="E8537">
            <v>38898</v>
          </cell>
          <cell r="F8537" t="str">
            <v>Ceiling fan</v>
          </cell>
          <cell r="G8537">
            <v>1380</v>
          </cell>
          <cell r="H8537">
            <v>-1380</v>
          </cell>
          <cell r="I8537">
            <v>0</v>
          </cell>
        </row>
        <row r="8538">
          <cell r="A8538">
            <v>40000262</v>
          </cell>
          <cell r="B8538" t="str">
            <v>0</v>
          </cell>
          <cell r="C8538" t="str">
            <v>CIPL</v>
          </cell>
          <cell r="D8538" t="str">
            <v>M004</v>
          </cell>
          <cell r="E8538">
            <v>38898</v>
          </cell>
          <cell r="F8538" t="str">
            <v>Ceiling fan</v>
          </cell>
          <cell r="G8538">
            <v>1380</v>
          </cell>
          <cell r="H8538">
            <v>-1380</v>
          </cell>
          <cell r="I8538">
            <v>0</v>
          </cell>
        </row>
        <row r="8539">
          <cell r="A8539">
            <v>40000263</v>
          </cell>
          <cell r="B8539" t="str">
            <v>0</v>
          </cell>
          <cell r="C8539" t="str">
            <v>CIPL</v>
          </cell>
          <cell r="D8539" t="str">
            <v>M004</v>
          </cell>
          <cell r="E8539">
            <v>38898</v>
          </cell>
          <cell r="F8539" t="str">
            <v>Ceiling fan</v>
          </cell>
          <cell r="G8539">
            <v>1380</v>
          </cell>
          <cell r="H8539">
            <v>-1380</v>
          </cell>
          <cell r="I8539">
            <v>0</v>
          </cell>
        </row>
        <row r="8540">
          <cell r="A8540">
            <v>40000264</v>
          </cell>
          <cell r="B8540" t="str">
            <v>0</v>
          </cell>
          <cell r="C8540" t="str">
            <v>CIPL</v>
          </cell>
          <cell r="D8540" t="str">
            <v>M004</v>
          </cell>
          <cell r="E8540">
            <v>38898</v>
          </cell>
          <cell r="F8540" t="str">
            <v>Ceiling fan</v>
          </cell>
          <cell r="G8540">
            <v>1380</v>
          </cell>
          <cell r="H8540">
            <v>-1380</v>
          </cell>
          <cell r="I8540">
            <v>0</v>
          </cell>
        </row>
        <row r="8541">
          <cell r="A8541">
            <v>40000265</v>
          </cell>
          <cell r="B8541" t="str">
            <v>0</v>
          </cell>
          <cell r="C8541" t="str">
            <v>CIPL</v>
          </cell>
          <cell r="D8541" t="str">
            <v>M004</v>
          </cell>
          <cell r="E8541">
            <v>38898</v>
          </cell>
          <cell r="F8541" t="str">
            <v>Ceiling fan</v>
          </cell>
          <cell r="G8541">
            <v>1380</v>
          </cell>
          <cell r="H8541">
            <v>-1380</v>
          </cell>
          <cell r="I8541">
            <v>0</v>
          </cell>
        </row>
        <row r="8542">
          <cell r="A8542">
            <v>40000266</v>
          </cell>
          <cell r="B8542" t="str">
            <v>0</v>
          </cell>
          <cell r="C8542" t="str">
            <v>CIPL</v>
          </cell>
          <cell r="D8542" t="str">
            <v>M004</v>
          </cell>
          <cell r="E8542">
            <v>38898</v>
          </cell>
          <cell r="F8542" t="str">
            <v>Ceiling fan</v>
          </cell>
          <cell r="G8542">
            <v>1380</v>
          </cell>
          <cell r="H8542">
            <v>-1380</v>
          </cell>
          <cell r="I8542">
            <v>0</v>
          </cell>
        </row>
        <row r="8543">
          <cell r="A8543">
            <v>40000267</v>
          </cell>
          <cell r="B8543" t="str">
            <v>0</v>
          </cell>
          <cell r="C8543" t="str">
            <v>CIPL</v>
          </cell>
          <cell r="D8543" t="str">
            <v>M004</v>
          </cell>
          <cell r="E8543">
            <v>38898</v>
          </cell>
          <cell r="F8543" t="str">
            <v>Ceiling fan</v>
          </cell>
          <cell r="G8543">
            <v>1380</v>
          </cell>
          <cell r="H8543">
            <v>-1380</v>
          </cell>
          <cell r="I8543">
            <v>0</v>
          </cell>
        </row>
        <row r="8544">
          <cell r="A8544">
            <v>40000268</v>
          </cell>
          <cell r="B8544" t="str">
            <v>0</v>
          </cell>
          <cell r="C8544" t="str">
            <v>CIPL</v>
          </cell>
          <cell r="D8544" t="str">
            <v>M004</v>
          </cell>
          <cell r="E8544">
            <v>38898</v>
          </cell>
          <cell r="F8544" t="str">
            <v>Ceiling fan</v>
          </cell>
          <cell r="G8544">
            <v>1380</v>
          </cell>
          <cell r="H8544">
            <v>-1380</v>
          </cell>
          <cell r="I8544">
            <v>0</v>
          </cell>
        </row>
        <row r="8545">
          <cell r="A8545">
            <v>40000269</v>
          </cell>
          <cell r="B8545" t="str">
            <v>0</v>
          </cell>
          <cell r="C8545" t="str">
            <v>CIPL</v>
          </cell>
          <cell r="D8545" t="str">
            <v>M004</v>
          </cell>
          <cell r="E8545">
            <v>38898</v>
          </cell>
          <cell r="F8545" t="str">
            <v>Ceiling fan</v>
          </cell>
          <cell r="G8545">
            <v>1380</v>
          </cell>
          <cell r="H8545">
            <v>-1380</v>
          </cell>
          <cell r="I8545">
            <v>0</v>
          </cell>
        </row>
        <row r="8546">
          <cell r="A8546">
            <v>40000270</v>
          </cell>
          <cell r="B8546" t="str">
            <v>0</v>
          </cell>
          <cell r="C8546" t="str">
            <v>CIPL</v>
          </cell>
          <cell r="D8546" t="str">
            <v>M004</v>
          </cell>
          <cell r="E8546">
            <v>38898</v>
          </cell>
          <cell r="F8546" t="str">
            <v>Ceiling fan</v>
          </cell>
          <cell r="G8546">
            <v>1380</v>
          </cell>
          <cell r="H8546">
            <v>-1380</v>
          </cell>
          <cell r="I8546">
            <v>0</v>
          </cell>
        </row>
        <row r="8547">
          <cell r="A8547">
            <v>40000271</v>
          </cell>
          <cell r="B8547" t="str">
            <v>0</v>
          </cell>
          <cell r="C8547" t="str">
            <v>CIPL</v>
          </cell>
          <cell r="D8547" t="str">
            <v>M004</v>
          </cell>
          <cell r="E8547">
            <v>38898</v>
          </cell>
          <cell r="F8547" t="str">
            <v>Ceiling fan</v>
          </cell>
          <cell r="G8547">
            <v>1380</v>
          </cell>
          <cell r="H8547">
            <v>-1380</v>
          </cell>
          <cell r="I8547">
            <v>0</v>
          </cell>
        </row>
        <row r="8548">
          <cell r="A8548">
            <v>40000272</v>
          </cell>
          <cell r="B8548" t="str">
            <v>0</v>
          </cell>
          <cell r="C8548" t="str">
            <v>CIPL</v>
          </cell>
          <cell r="D8548" t="str">
            <v>M004</v>
          </cell>
          <cell r="E8548">
            <v>38911</v>
          </cell>
          <cell r="F8548" t="str">
            <v>Ceiling fan</v>
          </cell>
          <cell r="G8548">
            <v>16900</v>
          </cell>
          <cell r="H8548">
            <v>-16900</v>
          </cell>
          <cell r="I8548">
            <v>0</v>
          </cell>
        </row>
        <row r="8549">
          <cell r="A8549">
            <v>40000273</v>
          </cell>
          <cell r="B8549" t="str">
            <v>0</v>
          </cell>
          <cell r="C8549" t="str">
            <v>CIPL</v>
          </cell>
          <cell r="D8549" t="str">
            <v>M004</v>
          </cell>
          <cell r="E8549">
            <v>38960</v>
          </cell>
          <cell r="F8549" t="str">
            <v>Ceiling fan</v>
          </cell>
          <cell r="G8549">
            <v>45600</v>
          </cell>
          <cell r="H8549">
            <v>-45600</v>
          </cell>
          <cell r="I8549">
            <v>0</v>
          </cell>
        </row>
        <row r="8550">
          <cell r="A8550">
            <v>40000274</v>
          </cell>
          <cell r="B8550" t="str">
            <v>0</v>
          </cell>
          <cell r="C8550" t="str">
            <v>CIPL</v>
          </cell>
          <cell r="D8550" t="str">
            <v>M004</v>
          </cell>
          <cell r="E8550">
            <v>38990</v>
          </cell>
          <cell r="F8550" t="str">
            <v>Ceiling fan</v>
          </cell>
          <cell r="G8550">
            <v>245412</v>
          </cell>
          <cell r="H8550">
            <v>-245412</v>
          </cell>
          <cell r="I8550">
            <v>0</v>
          </cell>
        </row>
        <row r="8551">
          <cell r="A8551">
            <v>40000275</v>
          </cell>
          <cell r="B8551" t="str">
            <v>0</v>
          </cell>
          <cell r="C8551" t="str">
            <v>CIPL</v>
          </cell>
          <cell r="D8551" t="str">
            <v>M004</v>
          </cell>
          <cell r="E8551">
            <v>39319</v>
          </cell>
          <cell r="F8551" t="str">
            <v>Ceiling fan</v>
          </cell>
          <cell r="G8551">
            <v>1660</v>
          </cell>
          <cell r="H8551">
            <v>-1660</v>
          </cell>
          <cell r="I8551">
            <v>0</v>
          </cell>
        </row>
        <row r="8552">
          <cell r="A8552">
            <v>40000276</v>
          </cell>
          <cell r="B8552" t="str">
            <v>0</v>
          </cell>
          <cell r="C8552" t="str">
            <v>CIPL</v>
          </cell>
          <cell r="D8552" t="str">
            <v>M004</v>
          </cell>
          <cell r="E8552">
            <v>39342</v>
          </cell>
          <cell r="F8552" t="str">
            <v>Ceiling fan</v>
          </cell>
          <cell r="G8552">
            <v>3800</v>
          </cell>
          <cell r="H8552">
            <v>-3800</v>
          </cell>
          <cell r="I8552">
            <v>0</v>
          </cell>
        </row>
        <row r="8553">
          <cell r="A8553">
            <v>40000277</v>
          </cell>
          <cell r="B8553" t="str">
            <v>0</v>
          </cell>
          <cell r="C8553" t="str">
            <v>CIPL</v>
          </cell>
          <cell r="D8553" t="str">
            <v>M004</v>
          </cell>
          <cell r="E8553">
            <v>39416</v>
          </cell>
          <cell r="F8553" t="str">
            <v>Ceiling fan</v>
          </cell>
          <cell r="G8553">
            <v>1500</v>
          </cell>
          <cell r="H8553">
            <v>-1500</v>
          </cell>
          <cell r="I8553">
            <v>0</v>
          </cell>
        </row>
        <row r="8554">
          <cell r="A8554">
            <v>40000278</v>
          </cell>
          <cell r="B8554" t="str">
            <v>0</v>
          </cell>
          <cell r="C8554" t="str">
            <v>CIPL</v>
          </cell>
          <cell r="D8554" t="str">
            <v>M004</v>
          </cell>
          <cell r="E8554">
            <v>39928</v>
          </cell>
          <cell r="F8554" t="str">
            <v>Ceiling fan</v>
          </cell>
          <cell r="G8554">
            <v>10000</v>
          </cell>
          <cell r="H8554">
            <v>-10000</v>
          </cell>
          <cell r="I8554">
            <v>0</v>
          </cell>
        </row>
        <row r="8555">
          <cell r="A8555">
            <v>40000279</v>
          </cell>
          <cell r="B8555" t="str">
            <v>0</v>
          </cell>
          <cell r="C8555" t="str">
            <v>CIPL</v>
          </cell>
          <cell r="D8555" t="str">
            <v>M004</v>
          </cell>
          <cell r="E8555">
            <v>39572</v>
          </cell>
          <cell r="F8555" t="str">
            <v>Ceiling Fan</v>
          </cell>
          <cell r="G8555">
            <v>3500</v>
          </cell>
          <cell r="H8555">
            <v>-3500</v>
          </cell>
          <cell r="I8555">
            <v>0</v>
          </cell>
        </row>
        <row r="8556">
          <cell r="A8556">
            <v>40000280</v>
          </cell>
          <cell r="B8556" t="str">
            <v>0</v>
          </cell>
          <cell r="C8556" t="str">
            <v>CIPL</v>
          </cell>
          <cell r="D8556" t="str">
            <v>M004</v>
          </cell>
          <cell r="E8556">
            <v>39844</v>
          </cell>
          <cell r="F8556" t="str">
            <v>Celling Fan</v>
          </cell>
          <cell r="G8556">
            <v>234452</v>
          </cell>
          <cell r="H8556">
            <v>-234452</v>
          </cell>
          <cell r="I8556">
            <v>0</v>
          </cell>
        </row>
        <row r="8557">
          <cell r="A8557">
            <v>40000281</v>
          </cell>
          <cell r="B8557" t="str">
            <v>0</v>
          </cell>
          <cell r="C8557" t="str">
            <v>CIPL</v>
          </cell>
          <cell r="D8557" t="str">
            <v>M004</v>
          </cell>
          <cell r="E8557">
            <v>39994</v>
          </cell>
          <cell r="F8557" t="str">
            <v>Celling Fan</v>
          </cell>
          <cell r="G8557">
            <v>147000</v>
          </cell>
          <cell r="H8557">
            <v>-147000</v>
          </cell>
          <cell r="I8557">
            <v>0</v>
          </cell>
        </row>
        <row r="8558">
          <cell r="A8558">
            <v>40000282</v>
          </cell>
          <cell r="B8558" t="str">
            <v>0</v>
          </cell>
          <cell r="C8558" t="str">
            <v>CIPL</v>
          </cell>
          <cell r="D8558" t="str">
            <v>M004</v>
          </cell>
          <cell r="E8558">
            <v>40358</v>
          </cell>
          <cell r="F8558" t="str">
            <v>Celling Fan</v>
          </cell>
          <cell r="G8558">
            <v>500000</v>
          </cell>
          <cell r="H8558">
            <v>-500000</v>
          </cell>
          <cell r="I8558">
            <v>0</v>
          </cell>
        </row>
        <row r="8559">
          <cell r="A8559">
            <v>40000283</v>
          </cell>
          <cell r="B8559" t="str">
            <v>0</v>
          </cell>
          <cell r="C8559" t="str">
            <v>CIPL</v>
          </cell>
          <cell r="D8559" t="str">
            <v>M004</v>
          </cell>
          <cell r="E8559">
            <v>40358</v>
          </cell>
          <cell r="F8559" t="str">
            <v>Celling Fan</v>
          </cell>
          <cell r="G8559">
            <v>370000</v>
          </cell>
          <cell r="H8559">
            <v>-370000</v>
          </cell>
          <cell r="I8559">
            <v>0</v>
          </cell>
        </row>
        <row r="8560">
          <cell r="A8560">
            <v>40000284</v>
          </cell>
          <cell r="B8560" t="str">
            <v>0</v>
          </cell>
          <cell r="C8560" t="str">
            <v>CIPL</v>
          </cell>
          <cell r="D8560" t="str">
            <v>M004</v>
          </cell>
          <cell r="E8560">
            <v>40358</v>
          </cell>
          <cell r="F8560" t="str">
            <v>Celling Fan</v>
          </cell>
          <cell r="G8560">
            <v>350000</v>
          </cell>
          <cell r="H8560">
            <v>-350000</v>
          </cell>
          <cell r="I8560">
            <v>0</v>
          </cell>
        </row>
        <row r="8561">
          <cell r="A8561">
            <v>40000285</v>
          </cell>
          <cell r="B8561" t="str">
            <v>0</v>
          </cell>
          <cell r="C8561" t="str">
            <v>CIPL</v>
          </cell>
          <cell r="D8561" t="str">
            <v>M004</v>
          </cell>
          <cell r="E8561">
            <v>40358</v>
          </cell>
          <cell r="F8561" t="str">
            <v>Celling Fan</v>
          </cell>
          <cell r="G8561">
            <v>318000</v>
          </cell>
          <cell r="H8561">
            <v>-318000</v>
          </cell>
          <cell r="I8561">
            <v>0</v>
          </cell>
        </row>
        <row r="8562">
          <cell r="A8562">
            <v>40000286</v>
          </cell>
          <cell r="B8562" t="str">
            <v>0</v>
          </cell>
          <cell r="C8562" t="str">
            <v>CIPL</v>
          </cell>
          <cell r="D8562" t="str">
            <v>M004</v>
          </cell>
          <cell r="E8562">
            <v>40358</v>
          </cell>
          <cell r="F8562" t="str">
            <v>Celling Fan</v>
          </cell>
          <cell r="G8562">
            <v>950400</v>
          </cell>
          <cell r="H8562">
            <v>-950400</v>
          </cell>
          <cell r="I8562">
            <v>0</v>
          </cell>
        </row>
        <row r="8563">
          <cell r="A8563">
            <v>40000287</v>
          </cell>
          <cell r="B8563" t="str">
            <v>0</v>
          </cell>
          <cell r="C8563" t="str">
            <v>CIPL</v>
          </cell>
          <cell r="D8563" t="str">
            <v>M004</v>
          </cell>
          <cell r="E8563">
            <v>40358</v>
          </cell>
          <cell r="F8563" t="str">
            <v>Celling Fan</v>
          </cell>
          <cell r="G8563">
            <v>345844</v>
          </cell>
          <cell r="H8563">
            <v>-345844</v>
          </cell>
          <cell r="I8563">
            <v>0</v>
          </cell>
        </row>
        <row r="8564">
          <cell r="A8564">
            <v>40000288</v>
          </cell>
          <cell r="B8564" t="str">
            <v>0</v>
          </cell>
          <cell r="C8564" t="str">
            <v>CIPL</v>
          </cell>
          <cell r="D8564" t="str">
            <v>M004</v>
          </cell>
          <cell r="E8564">
            <v>41059</v>
          </cell>
          <cell r="F8564" t="str">
            <v>Celling Fan</v>
          </cell>
          <cell r="G8564">
            <v>58000</v>
          </cell>
          <cell r="H8564">
            <v>-56066.67</v>
          </cell>
          <cell r="I8564">
            <v>1933.33</v>
          </cell>
        </row>
        <row r="8565">
          <cell r="A8565">
            <v>40000289</v>
          </cell>
          <cell r="B8565" t="str">
            <v>0</v>
          </cell>
          <cell r="C8565" t="str">
            <v>CIPL</v>
          </cell>
          <cell r="D8565" t="str">
            <v>M004</v>
          </cell>
          <cell r="E8565">
            <v>41060</v>
          </cell>
          <cell r="F8565" t="str">
            <v>Celling Fan</v>
          </cell>
          <cell r="G8565">
            <v>25000</v>
          </cell>
          <cell r="H8565">
            <v>-24166.67</v>
          </cell>
          <cell r="I8565">
            <v>833.33</v>
          </cell>
        </row>
        <row r="8566">
          <cell r="A8566">
            <v>40000290</v>
          </cell>
          <cell r="B8566" t="str">
            <v>0</v>
          </cell>
          <cell r="C8566" t="str">
            <v>CIPL</v>
          </cell>
          <cell r="D8566" t="str">
            <v>M004</v>
          </cell>
          <cell r="E8566">
            <v>41090</v>
          </cell>
          <cell r="F8566" t="str">
            <v>Celling Fan</v>
          </cell>
          <cell r="G8566">
            <v>160314</v>
          </cell>
          <cell r="H8566">
            <v>-153634.25</v>
          </cell>
          <cell r="I8566">
            <v>6679.75</v>
          </cell>
        </row>
        <row r="8567">
          <cell r="A8567">
            <v>40000291</v>
          </cell>
          <cell r="B8567" t="str">
            <v>0</v>
          </cell>
          <cell r="C8567" t="str">
            <v>CIPL</v>
          </cell>
          <cell r="D8567" t="str">
            <v>M004</v>
          </cell>
          <cell r="E8567">
            <v>41090</v>
          </cell>
          <cell r="F8567" t="str">
            <v>Celling Fan</v>
          </cell>
          <cell r="G8567">
            <v>85000</v>
          </cell>
          <cell r="H8567">
            <v>-81458.33</v>
          </cell>
          <cell r="I8567">
            <v>3541.67</v>
          </cell>
        </row>
        <row r="8568">
          <cell r="A8568">
            <v>40000292</v>
          </cell>
          <cell r="B8568" t="str">
            <v>0</v>
          </cell>
          <cell r="C8568" t="str">
            <v>CIPL</v>
          </cell>
          <cell r="D8568" t="str">
            <v>M004</v>
          </cell>
          <cell r="E8568">
            <v>41090</v>
          </cell>
          <cell r="F8568" t="str">
            <v>Celling Fan</v>
          </cell>
          <cell r="G8568">
            <v>355656</v>
          </cell>
          <cell r="H8568">
            <v>-340837</v>
          </cell>
          <cell r="I8568">
            <v>14819</v>
          </cell>
        </row>
        <row r="8569">
          <cell r="A8569">
            <v>40000293</v>
          </cell>
          <cell r="B8569" t="str">
            <v>0</v>
          </cell>
          <cell r="C8569" t="str">
            <v>CIPL</v>
          </cell>
          <cell r="D8569" t="str">
            <v>M004</v>
          </cell>
          <cell r="E8569">
            <v>41758</v>
          </cell>
          <cell r="F8569" t="str">
            <v>Celling Fan</v>
          </cell>
          <cell r="G8569">
            <v>40365</v>
          </cell>
          <cell r="H8569">
            <v>-31282.87</v>
          </cell>
          <cell r="I8569">
            <v>9082.1299999999992</v>
          </cell>
        </row>
        <row r="8570">
          <cell r="A8570">
            <v>40000296</v>
          </cell>
          <cell r="B8570" t="str">
            <v>0</v>
          </cell>
          <cell r="C8570" t="str">
            <v>CIPL</v>
          </cell>
          <cell r="D8570" t="str">
            <v>M004</v>
          </cell>
          <cell r="E8570">
            <v>39258</v>
          </cell>
          <cell r="F8570" t="str">
            <v>Chair</v>
          </cell>
          <cell r="G8570">
            <v>14500</v>
          </cell>
          <cell r="H8570">
            <v>-14500</v>
          </cell>
          <cell r="I8570">
            <v>0</v>
          </cell>
        </row>
        <row r="8571">
          <cell r="A8571">
            <v>40000298</v>
          </cell>
          <cell r="B8571" t="str">
            <v>0</v>
          </cell>
          <cell r="C8571" t="str">
            <v>CIPL</v>
          </cell>
          <cell r="D8571" t="str">
            <v>M004</v>
          </cell>
          <cell r="E8571">
            <v>40847</v>
          </cell>
          <cell r="F8571" t="str">
            <v>Chair</v>
          </cell>
          <cell r="G8571">
            <v>17400</v>
          </cell>
          <cell r="H8571">
            <v>-17400</v>
          </cell>
          <cell r="I8571">
            <v>0</v>
          </cell>
        </row>
        <row r="8572">
          <cell r="A8572">
            <v>40000300</v>
          </cell>
          <cell r="B8572" t="str">
            <v>0</v>
          </cell>
          <cell r="C8572" t="str">
            <v>CIPL</v>
          </cell>
          <cell r="D8572" t="str">
            <v>M004</v>
          </cell>
          <cell r="E8572">
            <v>41819</v>
          </cell>
          <cell r="F8572" t="str">
            <v>Chair</v>
          </cell>
          <cell r="G8572">
            <v>15000</v>
          </cell>
          <cell r="H8572">
            <v>-11375</v>
          </cell>
          <cell r="I8572">
            <v>3625</v>
          </cell>
        </row>
        <row r="8573">
          <cell r="A8573">
            <v>40000347</v>
          </cell>
          <cell r="B8573" t="str">
            <v>0</v>
          </cell>
          <cell r="C8573" t="str">
            <v>CIPL</v>
          </cell>
          <cell r="D8573" t="str">
            <v>M004</v>
          </cell>
          <cell r="E8573">
            <v>41193</v>
          </cell>
          <cell r="F8573" t="str">
            <v>Chair</v>
          </cell>
          <cell r="G8573">
            <v>20000</v>
          </cell>
          <cell r="H8573">
            <v>-18500</v>
          </cell>
          <cell r="I8573">
            <v>1500</v>
          </cell>
        </row>
        <row r="8574">
          <cell r="A8574">
            <v>40000348</v>
          </cell>
          <cell r="B8574" t="str">
            <v>0</v>
          </cell>
          <cell r="C8574" t="str">
            <v>CIPL</v>
          </cell>
          <cell r="D8574" t="str">
            <v>M004</v>
          </cell>
          <cell r="E8574">
            <v>41223</v>
          </cell>
          <cell r="F8574" t="str">
            <v>Chair</v>
          </cell>
          <cell r="G8574">
            <v>20000</v>
          </cell>
          <cell r="H8574">
            <v>-18333.330000000002</v>
          </cell>
          <cell r="I8574">
            <v>1666.67</v>
          </cell>
        </row>
        <row r="8575">
          <cell r="A8575">
            <v>40000351</v>
          </cell>
          <cell r="B8575" t="str">
            <v>0</v>
          </cell>
          <cell r="C8575" t="str">
            <v>CIPL</v>
          </cell>
          <cell r="D8575" t="str">
            <v>M004</v>
          </cell>
          <cell r="E8575">
            <v>39215</v>
          </cell>
          <cell r="F8575" t="str">
            <v>Chair</v>
          </cell>
          <cell r="G8575">
            <v>36500</v>
          </cell>
          <cell r="H8575">
            <v>-36500</v>
          </cell>
          <cell r="I8575">
            <v>0</v>
          </cell>
        </row>
        <row r="8576">
          <cell r="A8576">
            <v>40000352</v>
          </cell>
          <cell r="B8576" t="str">
            <v>0</v>
          </cell>
          <cell r="C8576" t="str">
            <v>CIPL</v>
          </cell>
          <cell r="D8576" t="str">
            <v>M004</v>
          </cell>
          <cell r="E8576">
            <v>39290</v>
          </cell>
          <cell r="F8576" t="str">
            <v>Chair</v>
          </cell>
          <cell r="G8576">
            <v>8000</v>
          </cell>
          <cell r="H8576">
            <v>-8000</v>
          </cell>
          <cell r="I8576">
            <v>0</v>
          </cell>
        </row>
        <row r="8577">
          <cell r="A8577">
            <v>40000353</v>
          </cell>
          <cell r="B8577" t="str">
            <v>0</v>
          </cell>
          <cell r="C8577" t="str">
            <v>CIPL</v>
          </cell>
          <cell r="D8577" t="str">
            <v>M004</v>
          </cell>
          <cell r="E8577">
            <v>39338</v>
          </cell>
          <cell r="F8577" t="str">
            <v>Chair</v>
          </cell>
          <cell r="G8577">
            <v>76500</v>
          </cell>
          <cell r="H8577">
            <v>-76500</v>
          </cell>
          <cell r="I8577">
            <v>0</v>
          </cell>
        </row>
        <row r="8578">
          <cell r="A8578">
            <v>40000354</v>
          </cell>
          <cell r="B8578" t="str">
            <v>0</v>
          </cell>
          <cell r="C8578" t="str">
            <v>CIPL</v>
          </cell>
          <cell r="D8578" t="str">
            <v>M004</v>
          </cell>
          <cell r="E8578">
            <v>39338</v>
          </cell>
          <cell r="F8578" t="str">
            <v>Chair</v>
          </cell>
          <cell r="G8578">
            <v>48000</v>
          </cell>
          <cell r="H8578">
            <v>-48000</v>
          </cell>
          <cell r="I8578">
            <v>0</v>
          </cell>
        </row>
        <row r="8579">
          <cell r="A8579">
            <v>40000355</v>
          </cell>
          <cell r="B8579" t="str">
            <v>0</v>
          </cell>
          <cell r="C8579" t="str">
            <v>CIPL</v>
          </cell>
          <cell r="D8579" t="str">
            <v>M004</v>
          </cell>
          <cell r="E8579">
            <v>39421</v>
          </cell>
          <cell r="F8579" t="str">
            <v>Chair</v>
          </cell>
          <cell r="G8579">
            <v>67500</v>
          </cell>
          <cell r="H8579">
            <v>-67500</v>
          </cell>
          <cell r="I8579">
            <v>0</v>
          </cell>
        </row>
        <row r="8580">
          <cell r="A8580">
            <v>40000356</v>
          </cell>
          <cell r="B8580" t="str">
            <v>0</v>
          </cell>
          <cell r="C8580" t="str">
            <v>CIPL</v>
          </cell>
          <cell r="D8580" t="str">
            <v>M004</v>
          </cell>
          <cell r="E8580">
            <v>40908</v>
          </cell>
          <cell r="F8580" t="str">
            <v>Chair</v>
          </cell>
          <cell r="G8580">
            <v>58000</v>
          </cell>
          <cell r="H8580">
            <v>-58000</v>
          </cell>
          <cell r="I8580">
            <v>0</v>
          </cell>
        </row>
        <row r="8581">
          <cell r="A8581">
            <v>40000401</v>
          </cell>
          <cell r="B8581" t="str">
            <v>0</v>
          </cell>
          <cell r="C8581" t="str">
            <v>CIPL</v>
          </cell>
          <cell r="D8581" t="str">
            <v>M004</v>
          </cell>
          <cell r="E8581">
            <v>40451</v>
          </cell>
          <cell r="F8581" t="str">
            <v>Chair</v>
          </cell>
          <cell r="G8581">
            <v>195000</v>
          </cell>
          <cell r="H8581">
            <v>-195000</v>
          </cell>
          <cell r="I8581">
            <v>0</v>
          </cell>
        </row>
        <row r="8582">
          <cell r="A8582">
            <v>40000402</v>
          </cell>
          <cell r="B8582" t="str">
            <v>0</v>
          </cell>
          <cell r="C8582" t="str">
            <v>CIPL</v>
          </cell>
          <cell r="D8582" t="str">
            <v>M004</v>
          </cell>
          <cell r="E8582">
            <v>40847</v>
          </cell>
          <cell r="F8582" t="str">
            <v>Chair</v>
          </cell>
          <cell r="G8582">
            <v>12000</v>
          </cell>
          <cell r="H8582">
            <v>-12000</v>
          </cell>
          <cell r="I8582">
            <v>0</v>
          </cell>
        </row>
        <row r="8583">
          <cell r="A8583">
            <v>40000403</v>
          </cell>
          <cell r="B8583" t="str">
            <v>0</v>
          </cell>
          <cell r="C8583" t="str">
            <v>CIPL</v>
          </cell>
          <cell r="D8583" t="str">
            <v>M004</v>
          </cell>
          <cell r="E8583">
            <v>41182</v>
          </cell>
          <cell r="F8583" t="str">
            <v>Chair</v>
          </cell>
          <cell r="G8583">
            <v>85000</v>
          </cell>
          <cell r="H8583">
            <v>-79333.33</v>
          </cell>
          <cell r="I8583">
            <v>5666.67</v>
          </cell>
        </row>
        <row r="8584">
          <cell r="A8584">
            <v>40000404</v>
          </cell>
          <cell r="B8584" t="str">
            <v>0</v>
          </cell>
          <cell r="C8584" t="str">
            <v>CIPL</v>
          </cell>
          <cell r="D8584" t="str">
            <v>M004</v>
          </cell>
          <cell r="E8584">
            <v>41819</v>
          </cell>
          <cell r="F8584" t="str">
            <v>Chair</v>
          </cell>
          <cell r="G8584">
            <v>10400</v>
          </cell>
          <cell r="H8584">
            <v>-7886.67</v>
          </cell>
          <cell r="I8584">
            <v>2513.33</v>
          </cell>
        </row>
        <row r="8585">
          <cell r="A8585">
            <v>40000405</v>
          </cell>
          <cell r="B8585" t="str">
            <v>0</v>
          </cell>
          <cell r="C8585" t="str">
            <v>CIPL</v>
          </cell>
          <cell r="D8585" t="str">
            <v>M004</v>
          </cell>
          <cell r="E8585">
            <v>41115</v>
          </cell>
          <cell r="F8585" t="str">
            <v>Chair</v>
          </cell>
          <cell r="G8585">
            <v>16600</v>
          </cell>
          <cell r="H8585">
            <v>-15770</v>
          </cell>
          <cell r="I8585">
            <v>830</v>
          </cell>
        </row>
        <row r="8586">
          <cell r="A8586">
            <v>40000407</v>
          </cell>
          <cell r="B8586" t="str">
            <v>0</v>
          </cell>
          <cell r="C8586" t="str">
            <v>CIPL</v>
          </cell>
          <cell r="D8586" t="str">
            <v>M004</v>
          </cell>
          <cell r="E8586">
            <v>40194</v>
          </cell>
          <cell r="F8586" t="str">
            <v>Chair</v>
          </cell>
          <cell r="G8586">
            <v>176000</v>
          </cell>
          <cell r="H8586">
            <v>-176000</v>
          </cell>
          <cell r="I8586">
            <v>0</v>
          </cell>
        </row>
        <row r="8587">
          <cell r="A8587">
            <v>40000408</v>
          </cell>
          <cell r="B8587" t="str">
            <v>0</v>
          </cell>
          <cell r="C8587" t="str">
            <v>CIPL</v>
          </cell>
          <cell r="D8587" t="str">
            <v>M004</v>
          </cell>
          <cell r="E8587">
            <v>41819</v>
          </cell>
          <cell r="F8587" t="str">
            <v>Chair</v>
          </cell>
          <cell r="G8587">
            <v>15500</v>
          </cell>
          <cell r="H8587">
            <v>-11754.17</v>
          </cell>
          <cell r="I8587">
            <v>3745.83</v>
          </cell>
        </row>
        <row r="8588">
          <cell r="A8588">
            <v>40000443</v>
          </cell>
          <cell r="B8588" t="str">
            <v>0</v>
          </cell>
          <cell r="C8588" t="str">
            <v>CIPL</v>
          </cell>
          <cell r="D8588" t="str">
            <v>M004</v>
          </cell>
          <cell r="E8588">
            <v>41263</v>
          </cell>
          <cell r="F8588" t="str">
            <v>Chair</v>
          </cell>
          <cell r="G8588">
            <v>31200</v>
          </cell>
          <cell r="H8588">
            <v>-28340</v>
          </cell>
          <cell r="I8588">
            <v>2860</v>
          </cell>
        </row>
        <row r="8589">
          <cell r="A8589">
            <v>40000446</v>
          </cell>
          <cell r="B8589" t="str">
            <v>0</v>
          </cell>
          <cell r="C8589" t="str">
            <v>CIPL</v>
          </cell>
          <cell r="D8589" t="str">
            <v>M004</v>
          </cell>
          <cell r="E8589">
            <v>39204</v>
          </cell>
          <cell r="F8589" t="str">
            <v>Chair</v>
          </cell>
          <cell r="G8589">
            <v>47500</v>
          </cell>
          <cell r="H8589">
            <v>-47500</v>
          </cell>
          <cell r="I8589">
            <v>0</v>
          </cell>
        </row>
        <row r="8590">
          <cell r="A8590">
            <v>40000448</v>
          </cell>
          <cell r="B8590" t="str">
            <v>0</v>
          </cell>
          <cell r="C8590" t="str">
            <v>CIPL</v>
          </cell>
          <cell r="D8590" t="str">
            <v>M004</v>
          </cell>
          <cell r="E8590">
            <v>40908</v>
          </cell>
          <cell r="F8590" t="str">
            <v>Chair</v>
          </cell>
          <cell r="G8590">
            <v>48000</v>
          </cell>
          <cell r="H8590">
            <v>-48000</v>
          </cell>
          <cell r="I8590">
            <v>0</v>
          </cell>
        </row>
        <row r="8591">
          <cell r="A8591">
            <v>40000449</v>
          </cell>
          <cell r="B8591" t="str">
            <v>0</v>
          </cell>
          <cell r="C8591" t="str">
            <v>CIPL</v>
          </cell>
          <cell r="D8591" t="str">
            <v>M004</v>
          </cell>
          <cell r="E8591">
            <v>41060</v>
          </cell>
          <cell r="F8591" t="str">
            <v>Chair</v>
          </cell>
          <cell r="G8591">
            <v>78400</v>
          </cell>
          <cell r="H8591">
            <v>-75786.67</v>
          </cell>
          <cell r="I8591">
            <v>2613.33</v>
          </cell>
        </row>
        <row r="8592">
          <cell r="A8592">
            <v>40000450</v>
          </cell>
          <cell r="B8592" t="str">
            <v>0</v>
          </cell>
          <cell r="C8592" t="str">
            <v>CIPL</v>
          </cell>
          <cell r="D8592" t="str">
            <v>M004</v>
          </cell>
          <cell r="E8592">
            <v>41301</v>
          </cell>
          <cell r="F8592" t="str">
            <v>Chair</v>
          </cell>
          <cell r="G8592">
            <v>47000</v>
          </cell>
          <cell r="H8592">
            <v>-42300</v>
          </cell>
          <cell r="I8592">
            <v>4700</v>
          </cell>
        </row>
        <row r="8593">
          <cell r="A8593">
            <v>40000451</v>
          </cell>
          <cell r="B8593" t="str">
            <v>0</v>
          </cell>
          <cell r="C8593" t="str">
            <v>CIPL</v>
          </cell>
          <cell r="D8593" t="str">
            <v>M004</v>
          </cell>
          <cell r="E8593">
            <v>41350</v>
          </cell>
          <cell r="F8593" t="str">
            <v>Chair</v>
          </cell>
          <cell r="G8593">
            <v>15776</v>
          </cell>
          <cell r="H8593">
            <v>-13935.47</v>
          </cell>
          <cell r="I8593">
            <v>1840.53</v>
          </cell>
        </row>
        <row r="8594">
          <cell r="A8594">
            <v>40000452</v>
          </cell>
          <cell r="B8594" t="str">
            <v>0</v>
          </cell>
          <cell r="C8594" t="str">
            <v>CIPL</v>
          </cell>
          <cell r="D8594" t="str">
            <v>M004</v>
          </cell>
          <cell r="E8594">
            <v>41243</v>
          </cell>
          <cell r="F8594" t="str">
            <v>Chair</v>
          </cell>
          <cell r="G8594">
            <v>16640</v>
          </cell>
          <cell r="H8594">
            <v>-15253.33</v>
          </cell>
          <cell r="I8594">
            <v>1386.67</v>
          </cell>
        </row>
        <row r="8595">
          <cell r="A8595">
            <v>40000453</v>
          </cell>
          <cell r="B8595" t="str">
            <v>0</v>
          </cell>
          <cell r="C8595" t="str">
            <v>CIPL</v>
          </cell>
          <cell r="D8595" t="str">
            <v>M004</v>
          </cell>
          <cell r="E8595">
            <v>41263</v>
          </cell>
          <cell r="F8595" t="str">
            <v>Chair</v>
          </cell>
          <cell r="G8595">
            <v>26000</v>
          </cell>
          <cell r="H8595">
            <v>-23616.67</v>
          </cell>
          <cell r="I8595">
            <v>2383.33</v>
          </cell>
        </row>
        <row r="8596">
          <cell r="A8596">
            <v>40000454</v>
          </cell>
          <cell r="B8596" t="str">
            <v>0</v>
          </cell>
          <cell r="C8596" t="str">
            <v>CIPL</v>
          </cell>
          <cell r="D8596" t="str">
            <v>M004</v>
          </cell>
          <cell r="E8596">
            <v>41339</v>
          </cell>
          <cell r="F8596" t="str">
            <v>Chair</v>
          </cell>
          <cell r="G8596">
            <v>29352</v>
          </cell>
          <cell r="H8596">
            <v>-25927.599999999999</v>
          </cell>
          <cell r="I8596">
            <v>3424.4</v>
          </cell>
        </row>
        <row r="8597">
          <cell r="A8597">
            <v>40000455</v>
          </cell>
          <cell r="B8597" t="str">
            <v>0</v>
          </cell>
          <cell r="C8597" t="str">
            <v>CIPL</v>
          </cell>
          <cell r="D8597" t="str">
            <v>M004</v>
          </cell>
          <cell r="E8597">
            <v>41350</v>
          </cell>
          <cell r="F8597" t="str">
            <v>Chair</v>
          </cell>
          <cell r="G8597">
            <v>27789</v>
          </cell>
          <cell r="H8597">
            <v>-24546.95</v>
          </cell>
          <cell r="I8597">
            <v>3242.05</v>
          </cell>
        </row>
        <row r="8598">
          <cell r="A8598">
            <v>40000456</v>
          </cell>
          <cell r="B8598" t="str">
            <v>0</v>
          </cell>
          <cell r="C8598" t="str">
            <v>CIPL</v>
          </cell>
          <cell r="D8598" t="str">
            <v>M004</v>
          </cell>
          <cell r="E8598">
            <v>41729</v>
          </cell>
          <cell r="F8598" t="str">
            <v>Chair</v>
          </cell>
          <cell r="G8598">
            <v>32448</v>
          </cell>
          <cell r="H8598">
            <v>-25417.599999999999</v>
          </cell>
          <cell r="I8598">
            <v>7030.4</v>
          </cell>
        </row>
        <row r="8599">
          <cell r="A8599">
            <v>40000472</v>
          </cell>
          <cell r="B8599" t="str">
            <v>0</v>
          </cell>
          <cell r="C8599" t="str">
            <v>CIPL</v>
          </cell>
          <cell r="D8599" t="str">
            <v>M004</v>
          </cell>
          <cell r="E8599">
            <v>39398</v>
          </cell>
          <cell r="F8599" t="str">
            <v>Chair</v>
          </cell>
          <cell r="G8599">
            <v>4800</v>
          </cell>
          <cell r="H8599">
            <v>-4800</v>
          </cell>
          <cell r="I8599">
            <v>0</v>
          </cell>
        </row>
        <row r="8600">
          <cell r="A8600">
            <v>40000473</v>
          </cell>
          <cell r="B8600" t="str">
            <v>0</v>
          </cell>
          <cell r="C8600" t="str">
            <v>CIPL</v>
          </cell>
          <cell r="D8600" t="str">
            <v>M004</v>
          </cell>
          <cell r="E8600">
            <v>39538</v>
          </cell>
          <cell r="F8600" t="str">
            <v>Chair</v>
          </cell>
          <cell r="G8600">
            <v>234000</v>
          </cell>
          <cell r="H8600">
            <v>-234000</v>
          </cell>
          <cell r="I8600">
            <v>0</v>
          </cell>
        </row>
        <row r="8601">
          <cell r="A8601">
            <v>40000474</v>
          </cell>
          <cell r="B8601" t="str">
            <v>0</v>
          </cell>
          <cell r="C8601" t="str">
            <v>CIPL</v>
          </cell>
          <cell r="D8601" t="str">
            <v>M004</v>
          </cell>
          <cell r="E8601">
            <v>39625</v>
          </cell>
          <cell r="F8601" t="str">
            <v>Chair</v>
          </cell>
          <cell r="G8601">
            <v>200000</v>
          </cell>
          <cell r="H8601">
            <v>-200000</v>
          </cell>
          <cell r="I8601">
            <v>0</v>
          </cell>
        </row>
        <row r="8602">
          <cell r="A8602">
            <v>40000475</v>
          </cell>
          <cell r="B8602" t="str">
            <v>0</v>
          </cell>
          <cell r="C8602" t="str">
            <v>CIPL</v>
          </cell>
          <cell r="D8602" t="str">
            <v>M004</v>
          </cell>
          <cell r="E8602">
            <v>39691</v>
          </cell>
          <cell r="F8602" t="str">
            <v>Chair</v>
          </cell>
          <cell r="G8602">
            <v>17600</v>
          </cell>
          <cell r="H8602">
            <v>-17600</v>
          </cell>
          <cell r="I8602">
            <v>0</v>
          </cell>
        </row>
        <row r="8603">
          <cell r="A8603">
            <v>40000476</v>
          </cell>
          <cell r="B8603" t="str">
            <v>0</v>
          </cell>
          <cell r="C8603" t="str">
            <v>CIPL</v>
          </cell>
          <cell r="D8603" t="str">
            <v>M004</v>
          </cell>
          <cell r="E8603">
            <v>39355</v>
          </cell>
          <cell r="F8603" t="str">
            <v>Chair</v>
          </cell>
          <cell r="G8603">
            <v>440000</v>
          </cell>
          <cell r="H8603">
            <v>-440000</v>
          </cell>
          <cell r="I8603">
            <v>0</v>
          </cell>
        </row>
        <row r="8604">
          <cell r="A8604">
            <v>40000478</v>
          </cell>
          <cell r="B8604" t="str">
            <v>0</v>
          </cell>
          <cell r="C8604" t="str">
            <v>CIPL</v>
          </cell>
          <cell r="D8604" t="str">
            <v>M004</v>
          </cell>
          <cell r="E8604">
            <v>39686</v>
          </cell>
          <cell r="F8604" t="str">
            <v>Chair</v>
          </cell>
          <cell r="G8604">
            <v>110000</v>
          </cell>
          <cell r="H8604">
            <v>-110000</v>
          </cell>
          <cell r="I8604">
            <v>0</v>
          </cell>
        </row>
        <row r="8605">
          <cell r="A8605">
            <v>40000479</v>
          </cell>
          <cell r="B8605" t="str">
            <v>0</v>
          </cell>
          <cell r="C8605" t="str">
            <v>CIPL</v>
          </cell>
          <cell r="D8605" t="str">
            <v>M004</v>
          </cell>
          <cell r="E8605">
            <v>39691</v>
          </cell>
          <cell r="F8605" t="str">
            <v>Chair</v>
          </cell>
          <cell r="G8605">
            <v>312400</v>
          </cell>
          <cell r="H8605">
            <v>-312400</v>
          </cell>
          <cell r="I8605">
            <v>0</v>
          </cell>
        </row>
        <row r="8606">
          <cell r="A8606">
            <v>40000506</v>
          </cell>
          <cell r="B8606" t="str">
            <v>0</v>
          </cell>
          <cell r="C8606" t="str">
            <v>CIPL</v>
          </cell>
          <cell r="D8606" t="str">
            <v>M004</v>
          </cell>
          <cell r="E8606">
            <v>38612</v>
          </cell>
          <cell r="F8606" t="str">
            <v>Computer Table</v>
          </cell>
          <cell r="G8606">
            <v>2800</v>
          </cell>
          <cell r="H8606">
            <v>-2800</v>
          </cell>
          <cell r="I8606">
            <v>0</v>
          </cell>
        </row>
        <row r="8607">
          <cell r="A8607">
            <v>40000507</v>
          </cell>
          <cell r="B8607" t="str">
            <v>0</v>
          </cell>
          <cell r="C8607" t="str">
            <v>CIPL</v>
          </cell>
          <cell r="D8607" t="str">
            <v>M004</v>
          </cell>
          <cell r="E8607">
            <v>38612</v>
          </cell>
          <cell r="F8607" t="str">
            <v>Computer Table</v>
          </cell>
          <cell r="G8607">
            <v>2800</v>
          </cell>
          <cell r="H8607">
            <v>-2800</v>
          </cell>
          <cell r="I8607">
            <v>0</v>
          </cell>
        </row>
        <row r="8608">
          <cell r="A8608">
            <v>40000508</v>
          </cell>
          <cell r="B8608" t="str">
            <v>0</v>
          </cell>
          <cell r="C8608" t="str">
            <v>CIPL</v>
          </cell>
          <cell r="D8608" t="str">
            <v>M004</v>
          </cell>
          <cell r="E8608">
            <v>38612</v>
          </cell>
          <cell r="F8608" t="str">
            <v>Computer Table</v>
          </cell>
          <cell r="G8608">
            <v>2800</v>
          </cell>
          <cell r="H8608">
            <v>-2800</v>
          </cell>
          <cell r="I8608">
            <v>0</v>
          </cell>
        </row>
        <row r="8609">
          <cell r="A8609">
            <v>40000509</v>
          </cell>
          <cell r="B8609" t="str">
            <v>0</v>
          </cell>
          <cell r="C8609" t="str">
            <v>CIPL</v>
          </cell>
          <cell r="D8609" t="str">
            <v>M004</v>
          </cell>
          <cell r="E8609">
            <v>38630</v>
          </cell>
          <cell r="F8609" t="str">
            <v>Computer Table</v>
          </cell>
          <cell r="G8609">
            <v>2800</v>
          </cell>
          <cell r="H8609">
            <v>-2800</v>
          </cell>
          <cell r="I8609">
            <v>0</v>
          </cell>
        </row>
        <row r="8610">
          <cell r="A8610">
            <v>40000510</v>
          </cell>
          <cell r="B8610" t="str">
            <v>0</v>
          </cell>
          <cell r="C8610" t="str">
            <v>CIPL</v>
          </cell>
          <cell r="D8610" t="str">
            <v>M004</v>
          </cell>
          <cell r="E8610">
            <v>38630</v>
          </cell>
          <cell r="F8610" t="str">
            <v>Computer Table</v>
          </cell>
          <cell r="G8610">
            <v>2800</v>
          </cell>
          <cell r="H8610">
            <v>-2800</v>
          </cell>
          <cell r="I8610">
            <v>0</v>
          </cell>
        </row>
        <row r="8611">
          <cell r="A8611">
            <v>40000511</v>
          </cell>
          <cell r="B8611" t="str">
            <v>0</v>
          </cell>
          <cell r="C8611" t="str">
            <v>CIPL</v>
          </cell>
          <cell r="D8611" t="str">
            <v>M004</v>
          </cell>
          <cell r="E8611">
            <v>38630</v>
          </cell>
          <cell r="F8611" t="str">
            <v>Computer Table</v>
          </cell>
          <cell r="G8611">
            <v>2800</v>
          </cell>
          <cell r="H8611">
            <v>-2800</v>
          </cell>
          <cell r="I8611">
            <v>0</v>
          </cell>
        </row>
        <row r="8612">
          <cell r="A8612">
            <v>40000512</v>
          </cell>
          <cell r="B8612" t="str">
            <v>0</v>
          </cell>
          <cell r="C8612" t="str">
            <v>CIPL</v>
          </cell>
          <cell r="D8612" t="str">
            <v>M004</v>
          </cell>
          <cell r="E8612">
            <v>38630</v>
          </cell>
          <cell r="F8612" t="str">
            <v>Computer Table</v>
          </cell>
          <cell r="G8612">
            <v>2800</v>
          </cell>
          <cell r="H8612">
            <v>-2800</v>
          </cell>
          <cell r="I8612">
            <v>0</v>
          </cell>
        </row>
        <row r="8613">
          <cell r="A8613">
            <v>40000513</v>
          </cell>
          <cell r="B8613" t="str">
            <v>0</v>
          </cell>
          <cell r="C8613" t="str">
            <v>CIPL</v>
          </cell>
          <cell r="D8613" t="str">
            <v>M004</v>
          </cell>
          <cell r="E8613">
            <v>38630</v>
          </cell>
          <cell r="F8613" t="str">
            <v>Computer Table</v>
          </cell>
          <cell r="G8613">
            <v>2800</v>
          </cell>
          <cell r="H8613">
            <v>-2800</v>
          </cell>
          <cell r="I8613">
            <v>0</v>
          </cell>
        </row>
        <row r="8614">
          <cell r="A8614">
            <v>40000514</v>
          </cell>
          <cell r="B8614" t="str">
            <v>0</v>
          </cell>
          <cell r="C8614" t="str">
            <v>CIPL</v>
          </cell>
          <cell r="D8614" t="str">
            <v>M004</v>
          </cell>
          <cell r="E8614">
            <v>38630</v>
          </cell>
          <cell r="F8614" t="str">
            <v>Computer Table</v>
          </cell>
          <cell r="G8614">
            <v>2800</v>
          </cell>
          <cell r="H8614">
            <v>-2800</v>
          </cell>
          <cell r="I8614">
            <v>0</v>
          </cell>
        </row>
        <row r="8615">
          <cell r="A8615">
            <v>40000515</v>
          </cell>
          <cell r="B8615" t="str">
            <v>0</v>
          </cell>
          <cell r="C8615" t="str">
            <v>CIPL</v>
          </cell>
          <cell r="D8615" t="str">
            <v>M004</v>
          </cell>
          <cell r="E8615">
            <v>38630</v>
          </cell>
          <cell r="F8615" t="str">
            <v>Computer Table</v>
          </cell>
          <cell r="G8615">
            <v>2800</v>
          </cell>
          <cell r="H8615">
            <v>-2800</v>
          </cell>
          <cell r="I8615">
            <v>0</v>
          </cell>
        </row>
        <row r="8616">
          <cell r="A8616">
            <v>40000516</v>
          </cell>
          <cell r="B8616" t="str">
            <v>0</v>
          </cell>
          <cell r="C8616" t="str">
            <v>CIPL</v>
          </cell>
          <cell r="D8616" t="str">
            <v>M004</v>
          </cell>
          <cell r="E8616">
            <v>38630</v>
          </cell>
          <cell r="F8616" t="str">
            <v>Computer Table</v>
          </cell>
          <cell r="G8616">
            <v>2800</v>
          </cell>
          <cell r="H8616">
            <v>-2800</v>
          </cell>
          <cell r="I8616">
            <v>0</v>
          </cell>
        </row>
        <row r="8617">
          <cell r="A8617">
            <v>40000517</v>
          </cell>
          <cell r="B8617" t="str">
            <v>0</v>
          </cell>
          <cell r="C8617" t="str">
            <v>CIPL</v>
          </cell>
          <cell r="D8617" t="str">
            <v>M004</v>
          </cell>
          <cell r="E8617">
            <v>38630</v>
          </cell>
          <cell r="F8617" t="str">
            <v>Computer Table</v>
          </cell>
          <cell r="G8617">
            <v>2800</v>
          </cell>
          <cell r="H8617">
            <v>-2800</v>
          </cell>
          <cell r="I8617">
            <v>0</v>
          </cell>
        </row>
        <row r="8618">
          <cell r="A8618">
            <v>40000518</v>
          </cell>
          <cell r="B8618" t="str">
            <v>0</v>
          </cell>
          <cell r="C8618" t="str">
            <v>CIPL</v>
          </cell>
          <cell r="D8618" t="str">
            <v>M004</v>
          </cell>
          <cell r="E8618">
            <v>38630</v>
          </cell>
          <cell r="F8618" t="str">
            <v>Computer Table</v>
          </cell>
          <cell r="G8618">
            <v>2800</v>
          </cell>
          <cell r="H8618">
            <v>-2800</v>
          </cell>
          <cell r="I8618">
            <v>0</v>
          </cell>
        </row>
        <row r="8619">
          <cell r="A8619">
            <v>40000519</v>
          </cell>
          <cell r="B8619" t="str">
            <v>0</v>
          </cell>
          <cell r="C8619" t="str">
            <v>CIPL</v>
          </cell>
          <cell r="D8619" t="str">
            <v>M004</v>
          </cell>
          <cell r="E8619">
            <v>38649</v>
          </cell>
          <cell r="F8619" t="str">
            <v>Computer Table</v>
          </cell>
          <cell r="G8619">
            <v>2800</v>
          </cell>
          <cell r="H8619">
            <v>-2800</v>
          </cell>
          <cell r="I8619">
            <v>0</v>
          </cell>
        </row>
        <row r="8620">
          <cell r="A8620">
            <v>40000520</v>
          </cell>
          <cell r="B8620" t="str">
            <v>0</v>
          </cell>
          <cell r="C8620" t="str">
            <v>CIPL</v>
          </cell>
          <cell r="D8620" t="str">
            <v>M004</v>
          </cell>
          <cell r="E8620">
            <v>38649</v>
          </cell>
          <cell r="F8620" t="str">
            <v>Computer Table</v>
          </cell>
          <cell r="G8620">
            <v>2800</v>
          </cell>
          <cell r="H8620">
            <v>-2800</v>
          </cell>
          <cell r="I8620">
            <v>0</v>
          </cell>
        </row>
        <row r="8621">
          <cell r="A8621">
            <v>40000521</v>
          </cell>
          <cell r="B8621" t="str">
            <v>0</v>
          </cell>
          <cell r="C8621" t="str">
            <v>CIPL</v>
          </cell>
          <cell r="D8621" t="str">
            <v>M004</v>
          </cell>
          <cell r="E8621">
            <v>38649</v>
          </cell>
          <cell r="F8621" t="str">
            <v>Computer Table</v>
          </cell>
          <cell r="G8621">
            <v>3000</v>
          </cell>
          <cell r="H8621">
            <v>-3000</v>
          </cell>
          <cell r="I8621">
            <v>0</v>
          </cell>
        </row>
        <row r="8622">
          <cell r="A8622">
            <v>40000522</v>
          </cell>
          <cell r="B8622" t="str">
            <v>0</v>
          </cell>
          <cell r="C8622" t="str">
            <v>CIPL</v>
          </cell>
          <cell r="D8622" t="str">
            <v>M004</v>
          </cell>
          <cell r="E8622">
            <v>38823</v>
          </cell>
          <cell r="F8622" t="str">
            <v>Computer Table</v>
          </cell>
          <cell r="G8622">
            <v>3000</v>
          </cell>
          <cell r="H8622">
            <v>-3000</v>
          </cell>
          <cell r="I8622">
            <v>0</v>
          </cell>
        </row>
        <row r="8623">
          <cell r="A8623">
            <v>40000523</v>
          </cell>
          <cell r="B8623" t="str">
            <v>0</v>
          </cell>
          <cell r="C8623" t="str">
            <v>CIPL</v>
          </cell>
          <cell r="D8623" t="str">
            <v>M004</v>
          </cell>
          <cell r="E8623">
            <v>38831</v>
          </cell>
          <cell r="F8623" t="str">
            <v>Computer Table</v>
          </cell>
          <cell r="G8623">
            <v>2200</v>
          </cell>
          <cell r="H8623">
            <v>-2200</v>
          </cell>
          <cell r="I8623">
            <v>0</v>
          </cell>
        </row>
        <row r="8624">
          <cell r="A8624">
            <v>40000524</v>
          </cell>
          <cell r="B8624" t="str">
            <v>0</v>
          </cell>
          <cell r="C8624" t="str">
            <v>CIPL</v>
          </cell>
          <cell r="D8624" t="str">
            <v>M004</v>
          </cell>
          <cell r="E8624">
            <v>38897</v>
          </cell>
          <cell r="F8624" t="str">
            <v>Computer Table</v>
          </cell>
          <cell r="G8624">
            <v>2300</v>
          </cell>
          <cell r="H8624">
            <v>-2300</v>
          </cell>
          <cell r="I8624">
            <v>0</v>
          </cell>
        </row>
        <row r="8625">
          <cell r="A8625">
            <v>40000525</v>
          </cell>
          <cell r="B8625" t="str">
            <v>0</v>
          </cell>
          <cell r="C8625" t="str">
            <v>CIPL</v>
          </cell>
          <cell r="D8625" t="str">
            <v>M004</v>
          </cell>
          <cell r="E8625">
            <v>38897</v>
          </cell>
          <cell r="F8625" t="str">
            <v>Computer Table</v>
          </cell>
          <cell r="G8625">
            <v>2300</v>
          </cell>
          <cell r="H8625">
            <v>-2300</v>
          </cell>
          <cell r="I8625">
            <v>0</v>
          </cell>
        </row>
        <row r="8626">
          <cell r="A8626">
            <v>40000526</v>
          </cell>
          <cell r="B8626" t="str">
            <v>0</v>
          </cell>
          <cell r="C8626" t="str">
            <v>CIPL</v>
          </cell>
          <cell r="D8626" t="str">
            <v>M004</v>
          </cell>
          <cell r="E8626">
            <v>38995</v>
          </cell>
          <cell r="F8626" t="str">
            <v>Computer table</v>
          </cell>
          <cell r="G8626">
            <v>35000</v>
          </cell>
          <cell r="H8626">
            <v>-35000</v>
          </cell>
          <cell r="I8626">
            <v>0</v>
          </cell>
        </row>
        <row r="8627">
          <cell r="A8627">
            <v>40000527</v>
          </cell>
          <cell r="B8627" t="str">
            <v>0</v>
          </cell>
          <cell r="C8627" t="str">
            <v>CIPL</v>
          </cell>
          <cell r="D8627" t="str">
            <v>M004</v>
          </cell>
          <cell r="E8627">
            <v>39154</v>
          </cell>
          <cell r="F8627" t="str">
            <v>Cot</v>
          </cell>
          <cell r="G8627">
            <v>13000</v>
          </cell>
          <cell r="H8627">
            <v>-13000</v>
          </cell>
          <cell r="I8627">
            <v>0</v>
          </cell>
        </row>
        <row r="8628">
          <cell r="A8628">
            <v>40000528</v>
          </cell>
          <cell r="B8628" t="str">
            <v>0</v>
          </cell>
          <cell r="C8628" t="str">
            <v>CIPL</v>
          </cell>
          <cell r="D8628" t="str">
            <v>M004</v>
          </cell>
          <cell r="E8628">
            <v>39154</v>
          </cell>
          <cell r="F8628" t="str">
            <v>Cot</v>
          </cell>
          <cell r="G8628">
            <v>8000</v>
          </cell>
          <cell r="H8628">
            <v>-8000</v>
          </cell>
          <cell r="I8628">
            <v>0</v>
          </cell>
        </row>
        <row r="8629">
          <cell r="A8629">
            <v>40000531</v>
          </cell>
          <cell r="B8629" t="str">
            <v>0</v>
          </cell>
          <cell r="C8629" t="str">
            <v>CIPL</v>
          </cell>
          <cell r="D8629" t="str">
            <v>M004</v>
          </cell>
          <cell r="E8629">
            <v>39191</v>
          </cell>
          <cell r="F8629" t="str">
            <v>Cot</v>
          </cell>
          <cell r="G8629">
            <v>2000</v>
          </cell>
          <cell r="H8629">
            <v>-2000</v>
          </cell>
          <cell r="I8629">
            <v>0</v>
          </cell>
        </row>
        <row r="8630">
          <cell r="A8630">
            <v>40000532</v>
          </cell>
          <cell r="B8630" t="str">
            <v>0</v>
          </cell>
          <cell r="C8630" t="str">
            <v>CIPL</v>
          </cell>
          <cell r="D8630" t="str">
            <v>M004</v>
          </cell>
          <cell r="E8630">
            <v>39590</v>
          </cell>
          <cell r="F8630" t="str">
            <v>Cot</v>
          </cell>
          <cell r="G8630">
            <v>8600</v>
          </cell>
          <cell r="H8630">
            <v>-8600</v>
          </cell>
          <cell r="I8630">
            <v>0</v>
          </cell>
        </row>
        <row r="8631">
          <cell r="A8631">
            <v>40000533</v>
          </cell>
          <cell r="B8631" t="str">
            <v>0</v>
          </cell>
          <cell r="C8631" t="str">
            <v>CIPL</v>
          </cell>
          <cell r="D8631" t="str">
            <v>M004</v>
          </cell>
          <cell r="E8631">
            <v>38596</v>
          </cell>
          <cell r="F8631" t="str">
            <v>Cot</v>
          </cell>
          <cell r="G8631">
            <v>25350</v>
          </cell>
          <cell r="H8631">
            <v>-25350</v>
          </cell>
          <cell r="I8631">
            <v>0</v>
          </cell>
        </row>
        <row r="8632">
          <cell r="A8632">
            <v>40000534</v>
          </cell>
          <cell r="B8632" t="str">
            <v>0</v>
          </cell>
          <cell r="C8632" t="str">
            <v>CIPL</v>
          </cell>
          <cell r="D8632" t="str">
            <v>M004</v>
          </cell>
          <cell r="E8632">
            <v>38596</v>
          </cell>
          <cell r="F8632" t="str">
            <v>Cot</v>
          </cell>
          <cell r="G8632">
            <v>29575</v>
          </cell>
          <cell r="H8632">
            <v>-29575</v>
          </cell>
          <cell r="I8632">
            <v>0</v>
          </cell>
        </row>
        <row r="8633">
          <cell r="A8633">
            <v>40000539</v>
          </cell>
          <cell r="B8633" t="str">
            <v>0</v>
          </cell>
          <cell r="C8633" t="str">
            <v>CIPL</v>
          </cell>
          <cell r="D8633" t="str">
            <v>M004</v>
          </cell>
          <cell r="E8633">
            <v>38898</v>
          </cell>
          <cell r="F8633" t="str">
            <v>Cot</v>
          </cell>
          <cell r="G8633">
            <v>13000</v>
          </cell>
          <cell r="H8633">
            <v>-13000</v>
          </cell>
          <cell r="I8633">
            <v>0</v>
          </cell>
        </row>
        <row r="8634">
          <cell r="A8634">
            <v>40000540</v>
          </cell>
          <cell r="B8634" t="str">
            <v>0</v>
          </cell>
          <cell r="C8634" t="str">
            <v>CIPL</v>
          </cell>
          <cell r="D8634" t="str">
            <v>M004</v>
          </cell>
          <cell r="E8634">
            <v>38898</v>
          </cell>
          <cell r="F8634" t="str">
            <v>Cot</v>
          </cell>
          <cell r="G8634">
            <v>13000</v>
          </cell>
          <cell r="H8634">
            <v>-13000</v>
          </cell>
          <cell r="I8634">
            <v>0</v>
          </cell>
        </row>
        <row r="8635">
          <cell r="A8635">
            <v>40000541</v>
          </cell>
          <cell r="B8635" t="str">
            <v>0</v>
          </cell>
          <cell r="C8635" t="str">
            <v>CIPL</v>
          </cell>
          <cell r="D8635" t="str">
            <v>M004</v>
          </cell>
          <cell r="E8635">
            <v>38898</v>
          </cell>
          <cell r="F8635" t="str">
            <v>Cot</v>
          </cell>
          <cell r="G8635">
            <v>13000</v>
          </cell>
          <cell r="H8635">
            <v>-13000</v>
          </cell>
          <cell r="I8635">
            <v>0</v>
          </cell>
        </row>
        <row r="8636">
          <cell r="A8636">
            <v>40000542</v>
          </cell>
          <cell r="B8636" t="str">
            <v>0</v>
          </cell>
          <cell r="C8636" t="str">
            <v>CIPL</v>
          </cell>
          <cell r="D8636" t="str">
            <v>M004</v>
          </cell>
          <cell r="E8636">
            <v>38898</v>
          </cell>
          <cell r="F8636" t="str">
            <v>Cot</v>
          </cell>
          <cell r="G8636">
            <v>13000</v>
          </cell>
          <cell r="H8636">
            <v>-13000</v>
          </cell>
          <cell r="I8636">
            <v>0</v>
          </cell>
        </row>
        <row r="8637">
          <cell r="A8637">
            <v>40000543</v>
          </cell>
          <cell r="B8637" t="str">
            <v>0</v>
          </cell>
          <cell r="C8637" t="str">
            <v>CIPL</v>
          </cell>
          <cell r="D8637" t="str">
            <v>M004</v>
          </cell>
          <cell r="E8637">
            <v>38898</v>
          </cell>
          <cell r="F8637" t="str">
            <v>Cot</v>
          </cell>
          <cell r="G8637">
            <v>8000</v>
          </cell>
          <cell r="H8637">
            <v>-8000</v>
          </cell>
          <cell r="I8637">
            <v>0</v>
          </cell>
        </row>
        <row r="8638">
          <cell r="A8638">
            <v>40000544</v>
          </cell>
          <cell r="B8638" t="str">
            <v>0</v>
          </cell>
          <cell r="C8638" t="str">
            <v>CIPL</v>
          </cell>
          <cell r="D8638" t="str">
            <v>M004</v>
          </cell>
          <cell r="E8638">
            <v>38898</v>
          </cell>
          <cell r="F8638" t="str">
            <v>Cot</v>
          </cell>
          <cell r="G8638">
            <v>8000</v>
          </cell>
          <cell r="H8638">
            <v>-8000</v>
          </cell>
          <cell r="I8638">
            <v>0</v>
          </cell>
        </row>
        <row r="8639">
          <cell r="A8639">
            <v>40000545</v>
          </cell>
          <cell r="B8639" t="str">
            <v>0</v>
          </cell>
          <cell r="C8639" t="str">
            <v>CIPL</v>
          </cell>
          <cell r="D8639" t="str">
            <v>M004</v>
          </cell>
          <cell r="E8639">
            <v>38898</v>
          </cell>
          <cell r="F8639" t="str">
            <v>Cot</v>
          </cell>
          <cell r="G8639">
            <v>8000</v>
          </cell>
          <cell r="H8639">
            <v>-8000</v>
          </cell>
          <cell r="I8639">
            <v>0</v>
          </cell>
        </row>
        <row r="8640">
          <cell r="A8640">
            <v>40000546</v>
          </cell>
          <cell r="B8640" t="str">
            <v>0</v>
          </cell>
          <cell r="C8640" t="str">
            <v>CIPL</v>
          </cell>
          <cell r="D8640" t="str">
            <v>M004</v>
          </cell>
          <cell r="E8640">
            <v>38898</v>
          </cell>
          <cell r="F8640" t="str">
            <v>Cot</v>
          </cell>
          <cell r="G8640">
            <v>8000</v>
          </cell>
          <cell r="H8640">
            <v>-8000</v>
          </cell>
          <cell r="I8640">
            <v>0</v>
          </cell>
        </row>
        <row r="8641">
          <cell r="A8641">
            <v>40000547</v>
          </cell>
          <cell r="B8641" t="str">
            <v>0</v>
          </cell>
          <cell r="C8641" t="str">
            <v>CIPL</v>
          </cell>
          <cell r="D8641" t="str">
            <v>M004</v>
          </cell>
          <cell r="E8641">
            <v>38898</v>
          </cell>
          <cell r="F8641" t="str">
            <v>Cot</v>
          </cell>
          <cell r="G8641">
            <v>8000</v>
          </cell>
          <cell r="H8641">
            <v>-8000</v>
          </cell>
          <cell r="I8641">
            <v>0</v>
          </cell>
        </row>
        <row r="8642">
          <cell r="A8642">
            <v>40000548</v>
          </cell>
          <cell r="B8642" t="str">
            <v>0</v>
          </cell>
          <cell r="C8642" t="str">
            <v>CIPL</v>
          </cell>
          <cell r="D8642" t="str">
            <v>M004</v>
          </cell>
          <cell r="E8642">
            <v>38898</v>
          </cell>
          <cell r="F8642" t="str">
            <v>Cot</v>
          </cell>
          <cell r="G8642">
            <v>8000</v>
          </cell>
          <cell r="H8642">
            <v>-8000</v>
          </cell>
          <cell r="I8642">
            <v>0</v>
          </cell>
        </row>
        <row r="8643">
          <cell r="A8643">
            <v>40000549</v>
          </cell>
          <cell r="B8643" t="str">
            <v>0</v>
          </cell>
          <cell r="C8643" t="str">
            <v>CIPL</v>
          </cell>
          <cell r="D8643" t="str">
            <v>M004</v>
          </cell>
          <cell r="E8643">
            <v>38898</v>
          </cell>
          <cell r="F8643" t="str">
            <v>Cot</v>
          </cell>
          <cell r="G8643">
            <v>8000</v>
          </cell>
          <cell r="H8643">
            <v>-8000</v>
          </cell>
          <cell r="I8643">
            <v>0</v>
          </cell>
        </row>
        <row r="8644">
          <cell r="A8644">
            <v>40000550</v>
          </cell>
          <cell r="B8644" t="str">
            <v>0</v>
          </cell>
          <cell r="C8644" t="str">
            <v>CIPL</v>
          </cell>
          <cell r="D8644" t="str">
            <v>M004</v>
          </cell>
          <cell r="E8644">
            <v>38898</v>
          </cell>
          <cell r="F8644" t="str">
            <v>Cot</v>
          </cell>
          <cell r="G8644">
            <v>8000</v>
          </cell>
          <cell r="H8644">
            <v>-8000</v>
          </cell>
          <cell r="I8644">
            <v>0</v>
          </cell>
        </row>
        <row r="8645">
          <cell r="A8645">
            <v>40000551</v>
          </cell>
          <cell r="B8645" t="str">
            <v>0</v>
          </cell>
          <cell r="C8645" t="str">
            <v>CIPL</v>
          </cell>
          <cell r="D8645" t="str">
            <v>M004</v>
          </cell>
          <cell r="E8645">
            <v>38898</v>
          </cell>
          <cell r="F8645" t="str">
            <v>Cot</v>
          </cell>
          <cell r="G8645">
            <v>8000</v>
          </cell>
          <cell r="H8645">
            <v>-8000</v>
          </cell>
          <cell r="I8645">
            <v>0</v>
          </cell>
        </row>
        <row r="8646">
          <cell r="A8646">
            <v>40000552</v>
          </cell>
          <cell r="B8646" t="str">
            <v>0</v>
          </cell>
          <cell r="C8646" t="str">
            <v>CIPL</v>
          </cell>
          <cell r="D8646" t="str">
            <v>M004</v>
          </cell>
          <cell r="E8646">
            <v>38898</v>
          </cell>
          <cell r="F8646" t="str">
            <v>Cot</v>
          </cell>
          <cell r="G8646">
            <v>8000</v>
          </cell>
          <cell r="H8646">
            <v>-8000</v>
          </cell>
          <cell r="I8646">
            <v>0</v>
          </cell>
        </row>
        <row r="8647">
          <cell r="A8647">
            <v>40000553</v>
          </cell>
          <cell r="B8647" t="str">
            <v>0</v>
          </cell>
          <cell r="C8647" t="str">
            <v>CIPL</v>
          </cell>
          <cell r="D8647" t="str">
            <v>M004</v>
          </cell>
          <cell r="E8647">
            <v>38898</v>
          </cell>
          <cell r="F8647" t="str">
            <v>Cot</v>
          </cell>
          <cell r="G8647">
            <v>8000</v>
          </cell>
          <cell r="H8647">
            <v>-8000</v>
          </cell>
          <cell r="I8647">
            <v>0</v>
          </cell>
        </row>
        <row r="8648">
          <cell r="A8648">
            <v>40000554</v>
          </cell>
          <cell r="B8648" t="str">
            <v>0</v>
          </cell>
          <cell r="C8648" t="str">
            <v>CIPL</v>
          </cell>
          <cell r="D8648" t="str">
            <v>M004</v>
          </cell>
          <cell r="E8648">
            <v>38898</v>
          </cell>
          <cell r="F8648" t="str">
            <v>Cot</v>
          </cell>
          <cell r="G8648">
            <v>10500</v>
          </cell>
          <cell r="H8648">
            <v>-10500</v>
          </cell>
          <cell r="I8648">
            <v>0</v>
          </cell>
        </row>
        <row r="8649">
          <cell r="A8649">
            <v>40000555</v>
          </cell>
          <cell r="B8649" t="str">
            <v>0</v>
          </cell>
          <cell r="C8649" t="str">
            <v>CIPL</v>
          </cell>
          <cell r="D8649" t="str">
            <v>M004</v>
          </cell>
          <cell r="E8649">
            <v>38898</v>
          </cell>
          <cell r="F8649" t="str">
            <v>Cot</v>
          </cell>
          <cell r="G8649">
            <v>10500</v>
          </cell>
          <cell r="H8649">
            <v>-10500</v>
          </cell>
          <cell r="I8649">
            <v>0</v>
          </cell>
        </row>
        <row r="8650">
          <cell r="A8650">
            <v>40000556</v>
          </cell>
          <cell r="B8650" t="str">
            <v>0</v>
          </cell>
          <cell r="C8650" t="str">
            <v>CIPL</v>
          </cell>
          <cell r="D8650" t="str">
            <v>M004</v>
          </cell>
          <cell r="E8650">
            <v>38898</v>
          </cell>
          <cell r="F8650" t="str">
            <v>Cot</v>
          </cell>
          <cell r="G8650">
            <v>10500</v>
          </cell>
          <cell r="H8650">
            <v>-10500</v>
          </cell>
          <cell r="I8650">
            <v>0</v>
          </cell>
        </row>
        <row r="8651">
          <cell r="A8651">
            <v>40000557</v>
          </cell>
          <cell r="B8651" t="str">
            <v>0</v>
          </cell>
          <cell r="C8651" t="str">
            <v>CIPL</v>
          </cell>
          <cell r="D8651" t="str">
            <v>M004</v>
          </cell>
          <cell r="E8651">
            <v>38898</v>
          </cell>
          <cell r="F8651" t="str">
            <v>Cot</v>
          </cell>
          <cell r="G8651">
            <v>10500</v>
          </cell>
          <cell r="H8651">
            <v>-10500</v>
          </cell>
          <cell r="I8651">
            <v>0</v>
          </cell>
        </row>
        <row r="8652">
          <cell r="A8652">
            <v>40000558</v>
          </cell>
          <cell r="B8652" t="str">
            <v>0</v>
          </cell>
          <cell r="C8652" t="str">
            <v>CIPL</v>
          </cell>
          <cell r="D8652" t="str">
            <v>M004</v>
          </cell>
          <cell r="E8652">
            <v>38898</v>
          </cell>
          <cell r="F8652" t="str">
            <v>Cot</v>
          </cell>
          <cell r="G8652">
            <v>13000</v>
          </cell>
          <cell r="H8652">
            <v>-13000</v>
          </cell>
          <cell r="I8652">
            <v>0</v>
          </cell>
        </row>
        <row r="8653">
          <cell r="A8653">
            <v>40000559</v>
          </cell>
          <cell r="B8653" t="str">
            <v>0</v>
          </cell>
          <cell r="C8653" t="str">
            <v>CIPL</v>
          </cell>
          <cell r="D8653" t="str">
            <v>M004</v>
          </cell>
          <cell r="E8653">
            <v>38898</v>
          </cell>
          <cell r="F8653" t="str">
            <v>Cot</v>
          </cell>
          <cell r="G8653">
            <v>13000</v>
          </cell>
          <cell r="H8653">
            <v>-13000</v>
          </cell>
          <cell r="I8653">
            <v>0</v>
          </cell>
        </row>
        <row r="8654">
          <cell r="A8654">
            <v>40000560</v>
          </cell>
          <cell r="B8654" t="str">
            <v>0</v>
          </cell>
          <cell r="C8654" t="str">
            <v>CIPL</v>
          </cell>
          <cell r="D8654" t="str">
            <v>M004</v>
          </cell>
          <cell r="E8654">
            <v>38898</v>
          </cell>
          <cell r="F8654" t="str">
            <v>Cot</v>
          </cell>
          <cell r="G8654">
            <v>8000</v>
          </cell>
          <cell r="H8654">
            <v>-8000</v>
          </cell>
          <cell r="I8654">
            <v>0</v>
          </cell>
        </row>
        <row r="8655">
          <cell r="A8655">
            <v>40000561</v>
          </cell>
          <cell r="B8655" t="str">
            <v>0</v>
          </cell>
          <cell r="C8655" t="str">
            <v>CIPL</v>
          </cell>
          <cell r="D8655" t="str">
            <v>M004</v>
          </cell>
          <cell r="E8655">
            <v>38898</v>
          </cell>
          <cell r="F8655" t="str">
            <v>Cot</v>
          </cell>
          <cell r="G8655">
            <v>8000</v>
          </cell>
          <cell r="H8655">
            <v>-8000</v>
          </cell>
          <cell r="I8655">
            <v>0</v>
          </cell>
        </row>
        <row r="8656">
          <cell r="A8656">
            <v>40000562</v>
          </cell>
          <cell r="B8656" t="str">
            <v>0</v>
          </cell>
          <cell r="C8656" t="str">
            <v>CIPL</v>
          </cell>
          <cell r="D8656" t="str">
            <v>M004</v>
          </cell>
          <cell r="E8656">
            <v>38898</v>
          </cell>
          <cell r="F8656" t="str">
            <v>Cot</v>
          </cell>
          <cell r="G8656">
            <v>8000</v>
          </cell>
          <cell r="H8656">
            <v>-8000</v>
          </cell>
          <cell r="I8656">
            <v>0</v>
          </cell>
        </row>
        <row r="8657">
          <cell r="A8657">
            <v>40000563</v>
          </cell>
          <cell r="B8657" t="str">
            <v>0</v>
          </cell>
          <cell r="C8657" t="str">
            <v>CIPL</v>
          </cell>
          <cell r="D8657" t="str">
            <v>M004</v>
          </cell>
          <cell r="E8657">
            <v>38898</v>
          </cell>
          <cell r="F8657" t="str">
            <v>Cot</v>
          </cell>
          <cell r="G8657">
            <v>8000</v>
          </cell>
          <cell r="H8657">
            <v>-8000</v>
          </cell>
          <cell r="I8657">
            <v>0</v>
          </cell>
        </row>
        <row r="8658">
          <cell r="A8658">
            <v>40000564</v>
          </cell>
          <cell r="B8658" t="str">
            <v>0</v>
          </cell>
          <cell r="C8658" t="str">
            <v>CIPL</v>
          </cell>
          <cell r="D8658" t="str">
            <v>M004</v>
          </cell>
          <cell r="E8658">
            <v>38898</v>
          </cell>
          <cell r="F8658" t="str">
            <v>Cot</v>
          </cell>
          <cell r="G8658">
            <v>8000</v>
          </cell>
          <cell r="H8658">
            <v>-8000</v>
          </cell>
          <cell r="I8658">
            <v>0</v>
          </cell>
        </row>
        <row r="8659">
          <cell r="A8659">
            <v>40000565</v>
          </cell>
          <cell r="B8659" t="str">
            <v>0</v>
          </cell>
          <cell r="C8659" t="str">
            <v>CIPL</v>
          </cell>
          <cell r="D8659" t="str">
            <v>M004</v>
          </cell>
          <cell r="E8659">
            <v>38898</v>
          </cell>
          <cell r="F8659" t="str">
            <v>Cot</v>
          </cell>
          <cell r="G8659">
            <v>8000</v>
          </cell>
          <cell r="H8659">
            <v>-8000</v>
          </cell>
          <cell r="I8659">
            <v>0</v>
          </cell>
        </row>
        <row r="8660">
          <cell r="A8660">
            <v>40000566</v>
          </cell>
          <cell r="B8660" t="str">
            <v>0</v>
          </cell>
          <cell r="C8660" t="str">
            <v>CIPL</v>
          </cell>
          <cell r="D8660" t="str">
            <v>M004</v>
          </cell>
          <cell r="E8660">
            <v>39590</v>
          </cell>
          <cell r="F8660" t="str">
            <v>Cot</v>
          </cell>
          <cell r="G8660">
            <v>12810</v>
          </cell>
          <cell r="H8660">
            <v>-12810</v>
          </cell>
          <cell r="I8660">
            <v>0</v>
          </cell>
        </row>
        <row r="8661">
          <cell r="A8661">
            <v>40000567</v>
          </cell>
          <cell r="B8661" t="str">
            <v>0</v>
          </cell>
          <cell r="C8661" t="str">
            <v>CIPL</v>
          </cell>
          <cell r="D8661" t="str">
            <v>M004</v>
          </cell>
          <cell r="E8661">
            <v>39243</v>
          </cell>
          <cell r="F8661" t="str">
            <v>Cot</v>
          </cell>
          <cell r="G8661">
            <v>90800</v>
          </cell>
          <cell r="H8661">
            <v>-90800</v>
          </cell>
          <cell r="I8661">
            <v>0</v>
          </cell>
        </row>
        <row r="8662">
          <cell r="A8662">
            <v>40000568</v>
          </cell>
          <cell r="B8662" t="str">
            <v>0</v>
          </cell>
          <cell r="C8662" t="str">
            <v>CIPL</v>
          </cell>
          <cell r="D8662" t="str">
            <v>M004</v>
          </cell>
          <cell r="E8662">
            <v>39298</v>
          </cell>
          <cell r="F8662" t="str">
            <v>Cot</v>
          </cell>
          <cell r="G8662">
            <v>13000</v>
          </cell>
          <cell r="H8662">
            <v>-13000</v>
          </cell>
          <cell r="I8662">
            <v>0</v>
          </cell>
        </row>
        <row r="8663">
          <cell r="A8663">
            <v>40000569</v>
          </cell>
          <cell r="B8663" t="str">
            <v>0</v>
          </cell>
          <cell r="C8663" t="str">
            <v>CIPL</v>
          </cell>
          <cell r="D8663" t="str">
            <v>M004</v>
          </cell>
          <cell r="E8663">
            <v>39069</v>
          </cell>
          <cell r="F8663" t="str">
            <v>Cot</v>
          </cell>
          <cell r="G8663">
            <v>40500</v>
          </cell>
          <cell r="H8663">
            <v>-40500</v>
          </cell>
          <cell r="I8663">
            <v>0</v>
          </cell>
        </row>
        <row r="8664">
          <cell r="A8664">
            <v>40000570</v>
          </cell>
          <cell r="B8664" t="str">
            <v>0</v>
          </cell>
          <cell r="C8664" t="str">
            <v>CIPL</v>
          </cell>
          <cell r="D8664" t="str">
            <v>M004</v>
          </cell>
          <cell r="E8664">
            <v>39092</v>
          </cell>
          <cell r="F8664" t="str">
            <v>Cot</v>
          </cell>
          <cell r="G8664">
            <v>30000</v>
          </cell>
          <cell r="H8664">
            <v>-30000</v>
          </cell>
          <cell r="I8664">
            <v>0</v>
          </cell>
        </row>
        <row r="8665">
          <cell r="A8665">
            <v>40000571</v>
          </cell>
          <cell r="B8665" t="str">
            <v>0</v>
          </cell>
          <cell r="C8665" t="str">
            <v>CIPL</v>
          </cell>
          <cell r="D8665" t="str">
            <v>M004</v>
          </cell>
          <cell r="E8665">
            <v>41608</v>
          </cell>
          <cell r="F8665" t="str">
            <v>Cot</v>
          </cell>
          <cell r="G8665">
            <v>110469</v>
          </cell>
          <cell r="H8665">
            <v>-90216.35</v>
          </cell>
          <cell r="I8665">
            <v>20252.650000000001</v>
          </cell>
        </row>
        <row r="8666">
          <cell r="A8666">
            <v>40000572</v>
          </cell>
          <cell r="B8666" t="str">
            <v>0</v>
          </cell>
          <cell r="C8666" t="str">
            <v>CIPL</v>
          </cell>
          <cell r="D8666" t="str">
            <v>M004</v>
          </cell>
          <cell r="E8666">
            <v>39298</v>
          </cell>
          <cell r="F8666" t="str">
            <v>Cot</v>
          </cell>
          <cell r="G8666">
            <v>8000</v>
          </cell>
          <cell r="H8666">
            <v>-8000</v>
          </cell>
          <cell r="I8666">
            <v>0</v>
          </cell>
        </row>
        <row r="8667">
          <cell r="A8667">
            <v>40000573</v>
          </cell>
          <cell r="B8667" t="str">
            <v>0</v>
          </cell>
          <cell r="C8667" t="str">
            <v>CIPL</v>
          </cell>
          <cell r="D8667" t="str">
            <v>M004</v>
          </cell>
          <cell r="E8667">
            <v>39195</v>
          </cell>
          <cell r="F8667" t="str">
            <v>Cot</v>
          </cell>
          <cell r="G8667">
            <v>60000</v>
          </cell>
          <cell r="H8667">
            <v>-60000</v>
          </cell>
          <cell r="I8667">
            <v>0</v>
          </cell>
        </row>
        <row r="8668">
          <cell r="A8668">
            <v>40000611</v>
          </cell>
          <cell r="B8668" t="str">
            <v>0</v>
          </cell>
          <cell r="C8668" t="str">
            <v>CIPL</v>
          </cell>
          <cell r="D8668" t="str">
            <v>M004</v>
          </cell>
          <cell r="E8668">
            <v>41451</v>
          </cell>
          <cell r="F8668" t="str">
            <v>Cutting Table</v>
          </cell>
          <cell r="G8668">
            <v>18000</v>
          </cell>
          <cell r="H8668">
            <v>-15450</v>
          </cell>
          <cell r="I8668">
            <v>2550</v>
          </cell>
        </row>
        <row r="8669">
          <cell r="A8669">
            <v>40000612</v>
          </cell>
          <cell r="B8669" t="str">
            <v>0</v>
          </cell>
          <cell r="C8669" t="str">
            <v>CIPL</v>
          </cell>
          <cell r="D8669" t="str">
            <v>M004</v>
          </cell>
          <cell r="E8669">
            <v>40542</v>
          </cell>
          <cell r="F8669" t="str">
            <v>Cutting Table</v>
          </cell>
          <cell r="G8669">
            <v>30000</v>
          </cell>
          <cell r="H8669">
            <v>-30000</v>
          </cell>
          <cell r="I8669">
            <v>0</v>
          </cell>
        </row>
        <row r="8670">
          <cell r="A8670">
            <v>40000613</v>
          </cell>
          <cell r="B8670" t="str">
            <v>0</v>
          </cell>
          <cell r="C8670" t="str">
            <v>CIPL</v>
          </cell>
          <cell r="D8670" t="str">
            <v>M004</v>
          </cell>
          <cell r="E8670">
            <v>39398</v>
          </cell>
          <cell r="F8670" t="str">
            <v>Cutting Table</v>
          </cell>
          <cell r="G8670">
            <v>42000</v>
          </cell>
          <cell r="H8670">
            <v>-42000</v>
          </cell>
          <cell r="I8670">
            <v>0</v>
          </cell>
        </row>
        <row r="8671">
          <cell r="A8671">
            <v>40000614</v>
          </cell>
          <cell r="B8671" t="str">
            <v>0</v>
          </cell>
          <cell r="C8671" t="str">
            <v>CIPL</v>
          </cell>
          <cell r="D8671" t="str">
            <v>M004</v>
          </cell>
          <cell r="E8671">
            <v>39782</v>
          </cell>
          <cell r="F8671" t="str">
            <v>Cutting Table</v>
          </cell>
          <cell r="G8671">
            <v>33000</v>
          </cell>
          <cell r="H8671">
            <v>-33000</v>
          </cell>
          <cell r="I8671">
            <v>0</v>
          </cell>
        </row>
        <row r="8672">
          <cell r="A8672">
            <v>40000615</v>
          </cell>
          <cell r="B8672" t="str">
            <v>0</v>
          </cell>
          <cell r="C8672" t="str">
            <v>CIPL</v>
          </cell>
          <cell r="D8672" t="str">
            <v>M004</v>
          </cell>
          <cell r="E8672">
            <v>39813</v>
          </cell>
          <cell r="F8672" t="str">
            <v>Cutting Table</v>
          </cell>
          <cell r="G8672">
            <v>11400</v>
          </cell>
          <cell r="H8672">
            <v>-11400</v>
          </cell>
          <cell r="I8672">
            <v>0</v>
          </cell>
        </row>
        <row r="8673">
          <cell r="A8673">
            <v>40000616</v>
          </cell>
          <cell r="B8673" t="str">
            <v>0</v>
          </cell>
          <cell r="C8673" t="str">
            <v>CIPL</v>
          </cell>
          <cell r="D8673" t="str">
            <v>M004</v>
          </cell>
          <cell r="E8673">
            <v>39294</v>
          </cell>
          <cell r="F8673" t="str">
            <v>Cutting Table</v>
          </cell>
          <cell r="G8673">
            <v>14000</v>
          </cell>
          <cell r="H8673">
            <v>-14000</v>
          </cell>
          <cell r="I8673">
            <v>0</v>
          </cell>
        </row>
        <row r="8674">
          <cell r="A8674">
            <v>40000620</v>
          </cell>
          <cell r="B8674" t="str">
            <v>0</v>
          </cell>
          <cell r="C8674" t="str">
            <v>CIPL</v>
          </cell>
          <cell r="D8674" t="str">
            <v>M004</v>
          </cell>
          <cell r="E8674">
            <v>39294</v>
          </cell>
          <cell r="F8674" t="str">
            <v>Cutting Table</v>
          </cell>
          <cell r="G8674">
            <v>12000</v>
          </cell>
          <cell r="H8674">
            <v>-12000</v>
          </cell>
          <cell r="I8674">
            <v>0</v>
          </cell>
        </row>
        <row r="8675">
          <cell r="A8675">
            <v>40000621</v>
          </cell>
          <cell r="B8675" t="str">
            <v>0</v>
          </cell>
          <cell r="C8675" t="str">
            <v>CIPL</v>
          </cell>
          <cell r="D8675" t="str">
            <v>M004</v>
          </cell>
          <cell r="E8675">
            <v>39447</v>
          </cell>
          <cell r="F8675" t="str">
            <v>Cutting Table</v>
          </cell>
          <cell r="G8675">
            <v>15000</v>
          </cell>
          <cell r="H8675">
            <v>-15000</v>
          </cell>
          <cell r="I8675">
            <v>0</v>
          </cell>
        </row>
        <row r="8676">
          <cell r="A8676">
            <v>40000630</v>
          </cell>
          <cell r="B8676" t="str">
            <v>0</v>
          </cell>
          <cell r="C8676" t="str">
            <v>CIPL</v>
          </cell>
          <cell r="D8676" t="str">
            <v>M004</v>
          </cell>
          <cell r="E8676">
            <v>41814</v>
          </cell>
          <cell r="F8676" t="str">
            <v>Dining Table</v>
          </cell>
          <cell r="G8676">
            <v>14000</v>
          </cell>
          <cell r="H8676">
            <v>-10616.67</v>
          </cell>
          <cell r="I8676">
            <v>3383.33</v>
          </cell>
        </row>
        <row r="8677">
          <cell r="A8677">
            <v>40000631</v>
          </cell>
          <cell r="B8677" t="str">
            <v>0</v>
          </cell>
          <cell r="C8677" t="str">
            <v>CIPL</v>
          </cell>
          <cell r="D8677" t="str">
            <v>M004</v>
          </cell>
          <cell r="E8677">
            <v>38990</v>
          </cell>
          <cell r="F8677" t="str">
            <v>Dining Table</v>
          </cell>
          <cell r="G8677">
            <v>7600</v>
          </cell>
          <cell r="H8677">
            <v>-7600</v>
          </cell>
          <cell r="I8677">
            <v>0</v>
          </cell>
        </row>
        <row r="8678">
          <cell r="A8678">
            <v>40000634</v>
          </cell>
          <cell r="B8678" t="str">
            <v>0</v>
          </cell>
          <cell r="C8678" t="str">
            <v>CIPL</v>
          </cell>
          <cell r="D8678" t="str">
            <v>M004</v>
          </cell>
          <cell r="E8678">
            <v>39029</v>
          </cell>
          <cell r="F8678" t="str">
            <v>Dining Table</v>
          </cell>
          <cell r="G8678">
            <v>1016000</v>
          </cell>
          <cell r="H8678">
            <v>-1016000</v>
          </cell>
          <cell r="I8678">
            <v>0</v>
          </cell>
        </row>
        <row r="8679">
          <cell r="A8679">
            <v>40000635</v>
          </cell>
          <cell r="B8679" t="str">
            <v>0</v>
          </cell>
          <cell r="C8679" t="str">
            <v>CIPL</v>
          </cell>
          <cell r="D8679" t="str">
            <v>M004</v>
          </cell>
          <cell r="E8679">
            <v>39037</v>
          </cell>
          <cell r="F8679" t="str">
            <v>Dining Table</v>
          </cell>
          <cell r="G8679">
            <v>22500</v>
          </cell>
          <cell r="H8679">
            <v>-22500</v>
          </cell>
          <cell r="I8679">
            <v>0</v>
          </cell>
        </row>
        <row r="8680">
          <cell r="A8680">
            <v>40000636</v>
          </cell>
          <cell r="B8680" t="str">
            <v>0</v>
          </cell>
          <cell r="C8680" t="str">
            <v>CIPL</v>
          </cell>
          <cell r="D8680" t="str">
            <v>M004</v>
          </cell>
          <cell r="E8680">
            <v>39102</v>
          </cell>
          <cell r="F8680" t="str">
            <v>Dining Table</v>
          </cell>
          <cell r="G8680">
            <v>3100</v>
          </cell>
          <cell r="H8680">
            <v>-3100</v>
          </cell>
          <cell r="I8680">
            <v>0</v>
          </cell>
        </row>
        <row r="8681">
          <cell r="A8681">
            <v>40000637</v>
          </cell>
          <cell r="B8681" t="str">
            <v>0</v>
          </cell>
          <cell r="C8681" t="str">
            <v>CIPL</v>
          </cell>
          <cell r="D8681" t="str">
            <v>M004</v>
          </cell>
          <cell r="E8681">
            <v>39154</v>
          </cell>
          <cell r="F8681" t="str">
            <v>Dining Table</v>
          </cell>
          <cell r="G8681">
            <v>6000</v>
          </cell>
          <cell r="H8681">
            <v>-6000</v>
          </cell>
          <cell r="I8681">
            <v>0</v>
          </cell>
        </row>
        <row r="8682">
          <cell r="A8682">
            <v>40000638</v>
          </cell>
          <cell r="B8682" t="str">
            <v>0</v>
          </cell>
          <cell r="C8682" t="str">
            <v>CIPL</v>
          </cell>
          <cell r="D8682" t="str">
            <v>M004</v>
          </cell>
          <cell r="E8682">
            <v>38898</v>
          </cell>
          <cell r="F8682" t="str">
            <v>Dining Table</v>
          </cell>
          <cell r="G8682">
            <v>6000</v>
          </cell>
          <cell r="H8682">
            <v>-6000</v>
          </cell>
          <cell r="I8682">
            <v>0</v>
          </cell>
        </row>
        <row r="8683">
          <cell r="A8683">
            <v>40000640</v>
          </cell>
          <cell r="B8683" t="str">
            <v>0</v>
          </cell>
          <cell r="C8683" t="str">
            <v>CIPL</v>
          </cell>
          <cell r="D8683" t="str">
            <v>M004</v>
          </cell>
          <cell r="E8683">
            <v>39181</v>
          </cell>
          <cell r="F8683" t="str">
            <v>Dinning Table</v>
          </cell>
          <cell r="G8683">
            <v>88000</v>
          </cell>
          <cell r="H8683">
            <v>-88000</v>
          </cell>
          <cell r="I8683">
            <v>0</v>
          </cell>
        </row>
        <row r="8684">
          <cell r="A8684">
            <v>40000641</v>
          </cell>
          <cell r="B8684" t="str">
            <v>0</v>
          </cell>
          <cell r="C8684" t="str">
            <v>CIPL</v>
          </cell>
          <cell r="D8684" t="str">
            <v>M004</v>
          </cell>
          <cell r="E8684">
            <v>39649</v>
          </cell>
          <cell r="F8684" t="str">
            <v>Dinning Table</v>
          </cell>
          <cell r="G8684">
            <v>12000</v>
          </cell>
          <cell r="H8684">
            <v>-12000</v>
          </cell>
          <cell r="I8684">
            <v>0</v>
          </cell>
        </row>
        <row r="8685">
          <cell r="A8685">
            <v>40000642</v>
          </cell>
          <cell r="B8685" t="str">
            <v>0</v>
          </cell>
          <cell r="C8685" t="str">
            <v>CIPL</v>
          </cell>
          <cell r="D8685" t="str">
            <v>M004</v>
          </cell>
          <cell r="E8685">
            <v>39593</v>
          </cell>
          <cell r="F8685" t="str">
            <v>Dinning Table</v>
          </cell>
          <cell r="G8685">
            <v>240000</v>
          </cell>
          <cell r="H8685">
            <v>-240000</v>
          </cell>
          <cell r="I8685">
            <v>0</v>
          </cell>
        </row>
        <row r="8686">
          <cell r="A8686">
            <v>40000643</v>
          </cell>
          <cell r="B8686" t="str">
            <v>0</v>
          </cell>
          <cell r="C8686" t="str">
            <v>CIPL</v>
          </cell>
          <cell r="D8686" t="str">
            <v>M004</v>
          </cell>
          <cell r="E8686">
            <v>39221</v>
          </cell>
          <cell r="F8686" t="str">
            <v>Door</v>
          </cell>
          <cell r="G8686">
            <v>4000</v>
          </cell>
          <cell r="H8686">
            <v>-4000</v>
          </cell>
          <cell r="I8686">
            <v>0</v>
          </cell>
        </row>
        <row r="8687">
          <cell r="A8687">
            <v>40000644</v>
          </cell>
          <cell r="B8687" t="str">
            <v>0</v>
          </cell>
          <cell r="C8687" t="str">
            <v>CIPL</v>
          </cell>
          <cell r="D8687" t="str">
            <v>M004</v>
          </cell>
          <cell r="E8687">
            <v>39221</v>
          </cell>
          <cell r="F8687" t="str">
            <v>Door</v>
          </cell>
          <cell r="G8687">
            <v>5200</v>
          </cell>
          <cell r="H8687">
            <v>-5200</v>
          </cell>
          <cell r="I8687">
            <v>0</v>
          </cell>
        </row>
        <row r="8688">
          <cell r="A8688">
            <v>40000645</v>
          </cell>
          <cell r="B8688" t="str">
            <v>0</v>
          </cell>
          <cell r="C8688" t="str">
            <v>CIPL</v>
          </cell>
          <cell r="D8688" t="str">
            <v>M004</v>
          </cell>
          <cell r="E8688">
            <v>39290</v>
          </cell>
          <cell r="F8688" t="str">
            <v>Door</v>
          </cell>
          <cell r="G8688">
            <v>24000</v>
          </cell>
          <cell r="H8688">
            <v>-24000</v>
          </cell>
          <cell r="I8688">
            <v>0</v>
          </cell>
        </row>
        <row r="8689">
          <cell r="A8689">
            <v>40000646</v>
          </cell>
          <cell r="B8689" t="str">
            <v>0</v>
          </cell>
          <cell r="C8689" t="str">
            <v>CIPL</v>
          </cell>
          <cell r="D8689" t="str">
            <v>M004</v>
          </cell>
          <cell r="E8689">
            <v>39193</v>
          </cell>
          <cell r="F8689" t="str">
            <v>Door</v>
          </cell>
          <cell r="G8689">
            <v>2400</v>
          </cell>
          <cell r="H8689">
            <v>-2400</v>
          </cell>
          <cell r="I8689">
            <v>0</v>
          </cell>
        </row>
        <row r="8690">
          <cell r="A8690">
            <v>40000647</v>
          </cell>
          <cell r="B8690" t="str">
            <v>0</v>
          </cell>
          <cell r="C8690" t="str">
            <v>CIPL</v>
          </cell>
          <cell r="D8690" t="str">
            <v>M004</v>
          </cell>
          <cell r="E8690">
            <v>39191</v>
          </cell>
          <cell r="F8690" t="str">
            <v>Door</v>
          </cell>
          <cell r="G8690">
            <v>90000</v>
          </cell>
          <cell r="H8690">
            <v>-90000</v>
          </cell>
          <cell r="I8690">
            <v>0</v>
          </cell>
        </row>
        <row r="8691">
          <cell r="A8691">
            <v>40000648</v>
          </cell>
          <cell r="B8691" t="str">
            <v>0</v>
          </cell>
          <cell r="C8691" t="str">
            <v>CIPL</v>
          </cell>
          <cell r="D8691" t="str">
            <v>M004</v>
          </cell>
          <cell r="E8691">
            <v>39196</v>
          </cell>
          <cell r="F8691" t="str">
            <v>Door</v>
          </cell>
          <cell r="G8691">
            <v>165000</v>
          </cell>
          <cell r="H8691">
            <v>-165000</v>
          </cell>
          <cell r="I8691">
            <v>0</v>
          </cell>
        </row>
        <row r="8692">
          <cell r="A8692">
            <v>40000649</v>
          </cell>
          <cell r="B8692" t="str">
            <v>0</v>
          </cell>
          <cell r="C8692" t="str">
            <v>CIPL</v>
          </cell>
          <cell r="D8692" t="str">
            <v>M004</v>
          </cell>
          <cell r="E8692">
            <v>39196</v>
          </cell>
          <cell r="F8692" t="str">
            <v>Door</v>
          </cell>
          <cell r="G8692">
            <v>45000</v>
          </cell>
          <cell r="H8692">
            <v>-45000</v>
          </cell>
          <cell r="I8692">
            <v>0</v>
          </cell>
        </row>
        <row r="8693">
          <cell r="A8693">
            <v>40000650</v>
          </cell>
          <cell r="B8693" t="str">
            <v>0</v>
          </cell>
          <cell r="C8693" t="str">
            <v>CIPL</v>
          </cell>
          <cell r="D8693" t="str">
            <v>M004</v>
          </cell>
          <cell r="E8693">
            <v>39196</v>
          </cell>
          <cell r="F8693" t="str">
            <v>Door</v>
          </cell>
          <cell r="G8693">
            <v>15000</v>
          </cell>
          <cell r="H8693">
            <v>-15000</v>
          </cell>
          <cell r="I8693">
            <v>0</v>
          </cell>
        </row>
        <row r="8694">
          <cell r="A8694">
            <v>40000651</v>
          </cell>
          <cell r="B8694" t="str">
            <v>0</v>
          </cell>
          <cell r="C8694" t="str">
            <v>CIPL</v>
          </cell>
          <cell r="D8694" t="str">
            <v>M004</v>
          </cell>
          <cell r="E8694">
            <v>39196</v>
          </cell>
          <cell r="F8694" t="str">
            <v>Door</v>
          </cell>
          <cell r="G8694">
            <v>105000</v>
          </cell>
          <cell r="H8694">
            <v>-105000</v>
          </cell>
          <cell r="I8694">
            <v>0</v>
          </cell>
        </row>
        <row r="8695">
          <cell r="A8695">
            <v>40000652</v>
          </cell>
          <cell r="B8695" t="str">
            <v>0</v>
          </cell>
          <cell r="C8695" t="str">
            <v>CIPL</v>
          </cell>
          <cell r="D8695" t="str">
            <v>M004</v>
          </cell>
          <cell r="E8695">
            <v>39222</v>
          </cell>
          <cell r="F8695" t="str">
            <v>Door</v>
          </cell>
          <cell r="G8695">
            <v>90000</v>
          </cell>
          <cell r="H8695">
            <v>-90000</v>
          </cell>
          <cell r="I8695">
            <v>0</v>
          </cell>
        </row>
        <row r="8696">
          <cell r="A8696">
            <v>40000653</v>
          </cell>
          <cell r="B8696" t="str">
            <v>0</v>
          </cell>
          <cell r="C8696" t="str">
            <v>CIPL</v>
          </cell>
          <cell r="D8696" t="str">
            <v>M004</v>
          </cell>
          <cell r="E8696">
            <v>39243</v>
          </cell>
          <cell r="F8696" t="str">
            <v>Door</v>
          </cell>
          <cell r="G8696">
            <v>45000</v>
          </cell>
          <cell r="H8696">
            <v>-45000</v>
          </cell>
          <cell r="I8696">
            <v>0</v>
          </cell>
        </row>
        <row r="8697">
          <cell r="A8697">
            <v>40000654</v>
          </cell>
          <cell r="B8697" t="str">
            <v>0</v>
          </cell>
          <cell r="C8697" t="str">
            <v>CIPL</v>
          </cell>
          <cell r="D8697" t="str">
            <v>M004</v>
          </cell>
          <cell r="E8697">
            <v>39191</v>
          </cell>
          <cell r="F8697" t="str">
            <v>Door</v>
          </cell>
          <cell r="G8697">
            <v>60000</v>
          </cell>
          <cell r="H8697">
            <v>-60000</v>
          </cell>
          <cell r="I8697">
            <v>0</v>
          </cell>
        </row>
        <row r="8698">
          <cell r="A8698">
            <v>40000655</v>
          </cell>
          <cell r="B8698" t="str">
            <v>0</v>
          </cell>
          <cell r="C8698" t="str">
            <v>CIPL</v>
          </cell>
          <cell r="D8698" t="str">
            <v>M004</v>
          </cell>
          <cell r="E8698">
            <v>39193</v>
          </cell>
          <cell r="F8698" t="str">
            <v>Door</v>
          </cell>
          <cell r="G8698">
            <v>16000</v>
          </cell>
          <cell r="H8698">
            <v>-16000</v>
          </cell>
          <cell r="I8698">
            <v>0</v>
          </cell>
        </row>
        <row r="8699">
          <cell r="A8699">
            <v>40000656</v>
          </cell>
          <cell r="B8699" t="str">
            <v>0</v>
          </cell>
          <cell r="C8699" t="str">
            <v>CIPL</v>
          </cell>
          <cell r="D8699" t="str">
            <v>M004</v>
          </cell>
          <cell r="E8699">
            <v>39118</v>
          </cell>
          <cell r="F8699" t="str">
            <v>Door</v>
          </cell>
          <cell r="G8699">
            <v>15000</v>
          </cell>
          <cell r="H8699">
            <v>-15000</v>
          </cell>
          <cell r="I8699">
            <v>0</v>
          </cell>
        </row>
        <row r="8700">
          <cell r="A8700">
            <v>40000657</v>
          </cell>
          <cell r="B8700" t="str">
            <v>0</v>
          </cell>
          <cell r="C8700" t="str">
            <v>CIPL</v>
          </cell>
          <cell r="D8700" t="str">
            <v>M004</v>
          </cell>
          <cell r="E8700">
            <v>39221</v>
          </cell>
          <cell r="F8700" t="str">
            <v>Door</v>
          </cell>
          <cell r="G8700">
            <v>5000</v>
          </cell>
          <cell r="H8700">
            <v>-5000</v>
          </cell>
          <cell r="I8700">
            <v>0</v>
          </cell>
        </row>
        <row r="8701">
          <cell r="A8701">
            <v>40000658</v>
          </cell>
          <cell r="B8701" t="str">
            <v>0</v>
          </cell>
          <cell r="C8701" t="str">
            <v>CIPL</v>
          </cell>
          <cell r="D8701" t="str">
            <v>M004</v>
          </cell>
          <cell r="E8701">
            <v>41630</v>
          </cell>
          <cell r="F8701" t="str">
            <v>Drawer Tray</v>
          </cell>
          <cell r="G8701">
            <v>126000</v>
          </cell>
          <cell r="H8701">
            <v>-101850</v>
          </cell>
          <cell r="I8701">
            <v>24150</v>
          </cell>
        </row>
        <row r="8702">
          <cell r="A8702">
            <v>40000659</v>
          </cell>
          <cell r="B8702" t="str">
            <v>0</v>
          </cell>
          <cell r="C8702" t="str">
            <v>CIPL</v>
          </cell>
          <cell r="D8702" t="str">
            <v>M004</v>
          </cell>
          <cell r="E8702">
            <v>39162</v>
          </cell>
          <cell r="F8702" t="str">
            <v>Dressing Table</v>
          </cell>
          <cell r="G8702">
            <v>28000</v>
          </cell>
          <cell r="H8702">
            <v>-28000</v>
          </cell>
          <cell r="I8702">
            <v>0</v>
          </cell>
        </row>
        <row r="8703">
          <cell r="A8703">
            <v>40000660</v>
          </cell>
          <cell r="B8703" t="str">
            <v>0</v>
          </cell>
          <cell r="C8703" t="str">
            <v>CIPL</v>
          </cell>
          <cell r="D8703" t="str">
            <v>M004</v>
          </cell>
          <cell r="E8703">
            <v>38596</v>
          </cell>
          <cell r="F8703" t="str">
            <v>Dressing Table</v>
          </cell>
          <cell r="G8703">
            <v>16900</v>
          </cell>
          <cell r="H8703">
            <v>-16900</v>
          </cell>
          <cell r="I8703">
            <v>0</v>
          </cell>
        </row>
        <row r="8704">
          <cell r="A8704">
            <v>40000662</v>
          </cell>
          <cell r="B8704" t="str">
            <v>0</v>
          </cell>
          <cell r="C8704" t="str">
            <v>CIPL</v>
          </cell>
          <cell r="D8704" t="str">
            <v>M004</v>
          </cell>
          <cell r="E8704">
            <v>38898</v>
          </cell>
          <cell r="F8704" t="str">
            <v>DVD Player</v>
          </cell>
          <cell r="G8704">
            <v>4500</v>
          </cell>
          <cell r="H8704">
            <v>-4500</v>
          </cell>
          <cell r="I8704">
            <v>0</v>
          </cell>
        </row>
        <row r="8705">
          <cell r="A8705">
            <v>40000663</v>
          </cell>
          <cell r="B8705" t="str">
            <v>0</v>
          </cell>
          <cell r="C8705" t="str">
            <v>CIPL</v>
          </cell>
          <cell r="D8705" t="str">
            <v>M004</v>
          </cell>
          <cell r="E8705">
            <v>39204</v>
          </cell>
          <cell r="F8705" t="str">
            <v>DVD Player</v>
          </cell>
          <cell r="G8705">
            <v>13000</v>
          </cell>
          <cell r="H8705">
            <v>-13000</v>
          </cell>
          <cell r="I8705">
            <v>0</v>
          </cell>
        </row>
        <row r="8706">
          <cell r="A8706">
            <v>40000664</v>
          </cell>
          <cell r="B8706" t="str">
            <v>0</v>
          </cell>
          <cell r="C8706" t="str">
            <v>CIPL</v>
          </cell>
          <cell r="D8706" t="str">
            <v>M004</v>
          </cell>
          <cell r="E8706">
            <v>39586</v>
          </cell>
          <cell r="F8706" t="str">
            <v>DVD Player</v>
          </cell>
          <cell r="G8706">
            <v>19300</v>
          </cell>
          <cell r="H8706">
            <v>-19300</v>
          </cell>
          <cell r="I8706">
            <v>0</v>
          </cell>
        </row>
        <row r="8707">
          <cell r="A8707">
            <v>40000665</v>
          </cell>
          <cell r="B8707" t="str">
            <v>0</v>
          </cell>
          <cell r="C8707" t="str">
            <v>CIPL</v>
          </cell>
          <cell r="D8707" t="str">
            <v>M004</v>
          </cell>
          <cell r="E8707">
            <v>40323</v>
          </cell>
          <cell r="F8707" t="str">
            <v>Fan</v>
          </cell>
          <cell r="G8707">
            <v>44000</v>
          </cell>
          <cell r="H8707">
            <v>-44000</v>
          </cell>
          <cell r="I8707">
            <v>0</v>
          </cell>
        </row>
        <row r="8708">
          <cell r="A8708">
            <v>40000666</v>
          </cell>
          <cell r="B8708" t="str">
            <v>0</v>
          </cell>
          <cell r="C8708" t="str">
            <v>CIPL</v>
          </cell>
          <cell r="D8708" t="str">
            <v>M004</v>
          </cell>
          <cell r="E8708">
            <v>40323</v>
          </cell>
          <cell r="F8708" t="str">
            <v>Fan</v>
          </cell>
          <cell r="G8708">
            <v>66000</v>
          </cell>
          <cell r="H8708">
            <v>-66000</v>
          </cell>
          <cell r="I8708">
            <v>0</v>
          </cell>
        </row>
        <row r="8709">
          <cell r="A8709">
            <v>40000667</v>
          </cell>
          <cell r="B8709" t="str">
            <v>0</v>
          </cell>
          <cell r="C8709" t="str">
            <v>CIPL</v>
          </cell>
          <cell r="D8709" t="str">
            <v>M004</v>
          </cell>
          <cell r="E8709">
            <v>40421</v>
          </cell>
          <cell r="F8709" t="str">
            <v>Fan</v>
          </cell>
          <cell r="G8709">
            <v>31570</v>
          </cell>
          <cell r="H8709">
            <v>-31570</v>
          </cell>
          <cell r="I8709">
            <v>0</v>
          </cell>
        </row>
        <row r="8710">
          <cell r="A8710">
            <v>40000668</v>
          </cell>
          <cell r="B8710" t="str">
            <v>0</v>
          </cell>
          <cell r="C8710" t="str">
            <v>CIPL</v>
          </cell>
          <cell r="D8710" t="str">
            <v>M004</v>
          </cell>
          <cell r="E8710">
            <v>40359</v>
          </cell>
          <cell r="F8710" t="str">
            <v>Fan</v>
          </cell>
          <cell r="G8710">
            <v>44000</v>
          </cell>
          <cell r="H8710">
            <v>-44000</v>
          </cell>
          <cell r="I8710">
            <v>0</v>
          </cell>
        </row>
        <row r="8711">
          <cell r="A8711">
            <v>40000669</v>
          </cell>
          <cell r="B8711" t="str">
            <v>0</v>
          </cell>
          <cell r="C8711" t="str">
            <v>CIPL</v>
          </cell>
          <cell r="D8711" t="str">
            <v>M004</v>
          </cell>
          <cell r="E8711">
            <v>40359</v>
          </cell>
          <cell r="F8711" t="str">
            <v>Fan</v>
          </cell>
          <cell r="G8711">
            <v>17600</v>
          </cell>
          <cell r="H8711">
            <v>-17600</v>
          </cell>
          <cell r="I8711">
            <v>0</v>
          </cell>
        </row>
        <row r="8712">
          <cell r="A8712">
            <v>40000670</v>
          </cell>
          <cell r="B8712" t="str">
            <v>0</v>
          </cell>
          <cell r="C8712" t="str">
            <v>CIPL</v>
          </cell>
          <cell r="D8712" t="str">
            <v>M004</v>
          </cell>
          <cell r="E8712">
            <v>39341</v>
          </cell>
          <cell r="F8712" t="str">
            <v>Fan</v>
          </cell>
          <cell r="G8712">
            <v>15200</v>
          </cell>
          <cell r="H8712">
            <v>-15200</v>
          </cell>
          <cell r="I8712">
            <v>0</v>
          </cell>
        </row>
        <row r="8713">
          <cell r="A8713">
            <v>40000671</v>
          </cell>
          <cell r="B8713" t="str">
            <v>0</v>
          </cell>
          <cell r="C8713" t="str">
            <v>CIPL</v>
          </cell>
          <cell r="D8713" t="str">
            <v>M004</v>
          </cell>
          <cell r="E8713">
            <v>39341</v>
          </cell>
          <cell r="F8713" t="str">
            <v>Fan</v>
          </cell>
          <cell r="G8713">
            <v>49400</v>
          </cell>
          <cell r="H8713">
            <v>-49400</v>
          </cell>
          <cell r="I8713">
            <v>0</v>
          </cell>
        </row>
        <row r="8714">
          <cell r="A8714">
            <v>40000672</v>
          </cell>
          <cell r="B8714" t="str">
            <v>0</v>
          </cell>
          <cell r="C8714" t="str">
            <v>CIPL</v>
          </cell>
          <cell r="D8714" t="str">
            <v>M004</v>
          </cell>
          <cell r="E8714">
            <v>40374</v>
          </cell>
          <cell r="F8714" t="str">
            <v>Fan</v>
          </cell>
          <cell r="G8714">
            <v>17600</v>
          </cell>
          <cell r="H8714">
            <v>-17600</v>
          </cell>
          <cell r="I8714">
            <v>0</v>
          </cell>
        </row>
        <row r="8715">
          <cell r="A8715">
            <v>40000673</v>
          </cell>
          <cell r="B8715" t="str">
            <v>0</v>
          </cell>
          <cell r="C8715" t="str">
            <v>CIPL</v>
          </cell>
          <cell r="D8715" t="str">
            <v>M004</v>
          </cell>
          <cell r="E8715">
            <v>40439</v>
          </cell>
          <cell r="F8715" t="str">
            <v>Fan</v>
          </cell>
          <cell r="G8715">
            <v>4715</v>
          </cell>
          <cell r="H8715">
            <v>-4715</v>
          </cell>
          <cell r="I8715">
            <v>0</v>
          </cell>
        </row>
        <row r="8716">
          <cell r="A8716">
            <v>40000674</v>
          </cell>
          <cell r="B8716" t="str">
            <v>0</v>
          </cell>
          <cell r="C8716" t="str">
            <v>CIPL</v>
          </cell>
          <cell r="D8716" t="str">
            <v>M004</v>
          </cell>
          <cell r="E8716">
            <v>40295</v>
          </cell>
          <cell r="F8716" t="str">
            <v>Fan</v>
          </cell>
          <cell r="G8716">
            <v>69000</v>
          </cell>
          <cell r="H8716">
            <v>-69000</v>
          </cell>
          <cell r="I8716">
            <v>0</v>
          </cell>
        </row>
        <row r="8717">
          <cell r="A8717">
            <v>40000675</v>
          </cell>
          <cell r="B8717" t="str">
            <v>0</v>
          </cell>
          <cell r="C8717" t="str">
            <v>CIPL</v>
          </cell>
          <cell r="D8717" t="str">
            <v>M004</v>
          </cell>
          <cell r="E8717">
            <v>38923</v>
          </cell>
          <cell r="F8717" t="str">
            <v>Fan</v>
          </cell>
          <cell r="G8717">
            <v>22800</v>
          </cell>
          <cell r="H8717">
            <v>-22800</v>
          </cell>
          <cell r="I8717">
            <v>0</v>
          </cell>
        </row>
        <row r="8718">
          <cell r="A8718">
            <v>40000676</v>
          </cell>
          <cell r="B8718" t="str">
            <v>0</v>
          </cell>
          <cell r="C8718" t="str">
            <v>CIPL</v>
          </cell>
          <cell r="D8718" t="str">
            <v>M004</v>
          </cell>
          <cell r="E8718">
            <v>40298</v>
          </cell>
          <cell r="F8718" t="str">
            <v>Fan</v>
          </cell>
          <cell r="G8718">
            <v>27000</v>
          </cell>
          <cell r="H8718">
            <v>-27000</v>
          </cell>
          <cell r="I8718">
            <v>0</v>
          </cell>
        </row>
        <row r="8719">
          <cell r="A8719">
            <v>40000677</v>
          </cell>
          <cell r="B8719" t="str">
            <v>0</v>
          </cell>
          <cell r="C8719" t="str">
            <v>CIPL</v>
          </cell>
          <cell r="D8719" t="str">
            <v>M004</v>
          </cell>
          <cell r="E8719">
            <v>40298</v>
          </cell>
          <cell r="F8719" t="str">
            <v>Fan</v>
          </cell>
          <cell r="G8719">
            <v>54000</v>
          </cell>
          <cell r="H8719">
            <v>-54000</v>
          </cell>
          <cell r="I8719">
            <v>0</v>
          </cell>
        </row>
        <row r="8720">
          <cell r="A8720">
            <v>40000678</v>
          </cell>
          <cell r="B8720" t="str">
            <v>0</v>
          </cell>
          <cell r="C8720" t="str">
            <v>CIPL</v>
          </cell>
          <cell r="D8720" t="str">
            <v>M004</v>
          </cell>
          <cell r="E8720">
            <v>40298</v>
          </cell>
          <cell r="F8720" t="str">
            <v>Fan</v>
          </cell>
          <cell r="G8720">
            <v>6800</v>
          </cell>
          <cell r="H8720">
            <v>-6800</v>
          </cell>
          <cell r="I8720">
            <v>0</v>
          </cell>
        </row>
        <row r="8721">
          <cell r="A8721">
            <v>40000679</v>
          </cell>
          <cell r="B8721" t="str">
            <v>0</v>
          </cell>
          <cell r="C8721" t="str">
            <v>CIPL</v>
          </cell>
          <cell r="D8721" t="str">
            <v>M004</v>
          </cell>
          <cell r="E8721">
            <v>41059</v>
          </cell>
          <cell r="F8721" t="str">
            <v>Fan</v>
          </cell>
          <cell r="G8721">
            <v>58000</v>
          </cell>
          <cell r="H8721">
            <v>-56066.67</v>
          </cell>
          <cell r="I8721">
            <v>1933.33</v>
          </cell>
        </row>
        <row r="8722">
          <cell r="A8722">
            <v>40000680</v>
          </cell>
          <cell r="B8722" t="str">
            <v>0</v>
          </cell>
          <cell r="C8722" t="str">
            <v>CIPL</v>
          </cell>
          <cell r="D8722" t="str">
            <v>M004</v>
          </cell>
          <cell r="E8722">
            <v>41782</v>
          </cell>
          <cell r="F8722" t="str">
            <v>Fan</v>
          </cell>
          <cell r="G8722">
            <v>88800</v>
          </cell>
          <cell r="H8722">
            <v>-68080</v>
          </cell>
          <cell r="I8722">
            <v>20720</v>
          </cell>
        </row>
        <row r="8723">
          <cell r="A8723">
            <v>40000681</v>
          </cell>
          <cell r="B8723" t="str">
            <v>0</v>
          </cell>
          <cell r="C8723" t="str">
            <v>CIPL</v>
          </cell>
          <cell r="D8723" t="str">
            <v>M004</v>
          </cell>
          <cell r="E8723">
            <v>40409</v>
          </cell>
          <cell r="F8723" t="str">
            <v>Fan</v>
          </cell>
          <cell r="G8723">
            <v>48000</v>
          </cell>
          <cell r="H8723">
            <v>-48000</v>
          </cell>
          <cell r="I8723">
            <v>0</v>
          </cell>
        </row>
        <row r="8724">
          <cell r="A8724">
            <v>40000682</v>
          </cell>
          <cell r="B8724" t="str">
            <v>0</v>
          </cell>
          <cell r="C8724" t="str">
            <v>CIPL</v>
          </cell>
          <cell r="D8724" t="str">
            <v>M004</v>
          </cell>
          <cell r="E8724">
            <v>41121</v>
          </cell>
          <cell r="F8724" t="str">
            <v>Fan</v>
          </cell>
          <cell r="G8724">
            <v>7000</v>
          </cell>
          <cell r="H8724">
            <v>-6650</v>
          </cell>
          <cell r="I8724">
            <v>350</v>
          </cell>
        </row>
        <row r="8725">
          <cell r="A8725">
            <v>40000691</v>
          </cell>
          <cell r="B8725" t="str">
            <v>0</v>
          </cell>
          <cell r="C8725" t="str">
            <v>CIPL</v>
          </cell>
          <cell r="D8725" t="str">
            <v>M004</v>
          </cell>
          <cell r="E8725">
            <v>39139</v>
          </cell>
          <cell r="F8725" t="str">
            <v>Gate</v>
          </cell>
          <cell r="G8725">
            <v>285075</v>
          </cell>
          <cell r="H8725">
            <v>-285075</v>
          </cell>
          <cell r="I8725">
            <v>0</v>
          </cell>
        </row>
        <row r="8726">
          <cell r="A8726">
            <v>40000712</v>
          </cell>
          <cell r="B8726" t="str">
            <v>0</v>
          </cell>
          <cell r="C8726" t="str">
            <v>CIPL</v>
          </cell>
          <cell r="D8726" t="str">
            <v>M004</v>
          </cell>
          <cell r="E8726">
            <v>41578</v>
          </cell>
          <cell r="F8726" t="str">
            <v>Input Table</v>
          </cell>
          <cell r="G8726">
            <v>10000</v>
          </cell>
          <cell r="H8726">
            <v>-8250</v>
          </cell>
          <cell r="I8726">
            <v>1750</v>
          </cell>
        </row>
        <row r="8727">
          <cell r="A8727">
            <v>40000742</v>
          </cell>
          <cell r="B8727" t="str">
            <v>0</v>
          </cell>
          <cell r="C8727" t="str">
            <v>CIPL</v>
          </cell>
          <cell r="D8727" t="str">
            <v>M004</v>
          </cell>
          <cell r="E8727">
            <v>39002</v>
          </cell>
          <cell r="F8727" t="str">
            <v>Kitchen Utencils</v>
          </cell>
          <cell r="G8727">
            <v>5000</v>
          </cell>
          <cell r="H8727">
            <v>-5000</v>
          </cell>
          <cell r="I8727">
            <v>0</v>
          </cell>
        </row>
        <row r="8728">
          <cell r="A8728">
            <v>40000751</v>
          </cell>
          <cell r="B8728" t="str">
            <v>0</v>
          </cell>
          <cell r="C8728" t="str">
            <v>CIPL</v>
          </cell>
          <cell r="D8728" t="str">
            <v>M004</v>
          </cell>
          <cell r="E8728">
            <v>39643</v>
          </cell>
          <cell r="F8728" t="str">
            <v>Kitchen Utencils</v>
          </cell>
          <cell r="G8728">
            <v>22680</v>
          </cell>
          <cell r="H8728">
            <v>-22680</v>
          </cell>
          <cell r="I8728">
            <v>0</v>
          </cell>
        </row>
        <row r="8729">
          <cell r="A8729">
            <v>40000752</v>
          </cell>
          <cell r="B8729" t="str">
            <v>0</v>
          </cell>
          <cell r="C8729" t="str">
            <v>CIPL</v>
          </cell>
          <cell r="D8729" t="str">
            <v>M004</v>
          </cell>
          <cell r="E8729">
            <v>39138</v>
          </cell>
          <cell r="F8729" t="str">
            <v>Kitchen Utencils</v>
          </cell>
          <cell r="G8729">
            <v>6000</v>
          </cell>
          <cell r="H8729">
            <v>-6000</v>
          </cell>
          <cell r="I8729">
            <v>0</v>
          </cell>
        </row>
        <row r="8730">
          <cell r="A8730">
            <v>40000753</v>
          </cell>
          <cell r="B8730" t="str">
            <v>0</v>
          </cell>
          <cell r="C8730" t="str">
            <v>CIPL</v>
          </cell>
          <cell r="D8730" t="str">
            <v>M004</v>
          </cell>
          <cell r="E8730">
            <v>39481</v>
          </cell>
          <cell r="F8730" t="str">
            <v>Kitchen Utencils</v>
          </cell>
          <cell r="G8730">
            <v>7000</v>
          </cell>
          <cell r="H8730">
            <v>-7000</v>
          </cell>
          <cell r="I8730">
            <v>0</v>
          </cell>
        </row>
        <row r="8731">
          <cell r="A8731">
            <v>40000758</v>
          </cell>
          <cell r="B8731" t="str">
            <v>0</v>
          </cell>
          <cell r="C8731" t="str">
            <v>CIPL</v>
          </cell>
          <cell r="D8731" t="str">
            <v>M004</v>
          </cell>
          <cell r="E8731">
            <v>39236</v>
          </cell>
          <cell r="F8731" t="str">
            <v>Kitchen Utencils</v>
          </cell>
          <cell r="G8731">
            <v>10000</v>
          </cell>
          <cell r="H8731">
            <v>-10000</v>
          </cell>
          <cell r="I8731">
            <v>0</v>
          </cell>
        </row>
        <row r="8732">
          <cell r="A8732">
            <v>40000759</v>
          </cell>
          <cell r="B8732" t="str">
            <v>0</v>
          </cell>
          <cell r="C8732" t="str">
            <v>CIPL</v>
          </cell>
          <cell r="D8732" t="str">
            <v>M004</v>
          </cell>
          <cell r="E8732">
            <v>39933</v>
          </cell>
          <cell r="F8732" t="str">
            <v>Kitchen Utencils</v>
          </cell>
          <cell r="G8732">
            <v>145000</v>
          </cell>
          <cell r="H8732">
            <v>-145000</v>
          </cell>
          <cell r="I8732">
            <v>0</v>
          </cell>
        </row>
        <row r="8733">
          <cell r="A8733">
            <v>40000761</v>
          </cell>
          <cell r="B8733" t="str">
            <v>0</v>
          </cell>
          <cell r="C8733" t="str">
            <v>CIPL</v>
          </cell>
          <cell r="D8733" t="str">
            <v>M004</v>
          </cell>
          <cell r="E8733">
            <v>39181</v>
          </cell>
          <cell r="F8733" t="str">
            <v>Kitchen Utencils</v>
          </cell>
          <cell r="G8733">
            <v>3200</v>
          </cell>
          <cell r="H8733">
            <v>-3200</v>
          </cell>
          <cell r="I8733">
            <v>0</v>
          </cell>
        </row>
        <row r="8734">
          <cell r="A8734">
            <v>40000762</v>
          </cell>
          <cell r="B8734" t="str">
            <v>0</v>
          </cell>
          <cell r="C8734" t="str">
            <v>CIPL</v>
          </cell>
          <cell r="D8734" t="str">
            <v>M004</v>
          </cell>
          <cell r="E8734">
            <v>39196</v>
          </cell>
          <cell r="F8734" t="str">
            <v>Kitchen Utencils</v>
          </cell>
          <cell r="G8734">
            <v>75600</v>
          </cell>
          <cell r="H8734">
            <v>-75600</v>
          </cell>
          <cell r="I8734">
            <v>0</v>
          </cell>
        </row>
        <row r="8735">
          <cell r="A8735">
            <v>40000763</v>
          </cell>
          <cell r="B8735" t="str">
            <v>0</v>
          </cell>
          <cell r="C8735" t="str">
            <v>CIPL</v>
          </cell>
          <cell r="D8735" t="str">
            <v>M004</v>
          </cell>
          <cell r="E8735">
            <v>39583</v>
          </cell>
          <cell r="F8735" t="str">
            <v>Locker</v>
          </cell>
          <cell r="G8735">
            <v>308000</v>
          </cell>
          <cell r="H8735">
            <v>-308000</v>
          </cell>
          <cell r="I8735">
            <v>0</v>
          </cell>
        </row>
        <row r="8736">
          <cell r="A8736">
            <v>40000764</v>
          </cell>
          <cell r="B8736" t="str">
            <v>0</v>
          </cell>
          <cell r="C8736" t="str">
            <v>CIPL</v>
          </cell>
          <cell r="D8736" t="str">
            <v>M004</v>
          </cell>
          <cell r="E8736">
            <v>38524</v>
          </cell>
          <cell r="F8736" t="str">
            <v>Locker</v>
          </cell>
          <cell r="G8736">
            <v>45000</v>
          </cell>
          <cell r="H8736">
            <v>-45000</v>
          </cell>
          <cell r="I8736">
            <v>0</v>
          </cell>
        </row>
        <row r="8737">
          <cell r="A8737">
            <v>40000765</v>
          </cell>
          <cell r="B8737" t="str">
            <v>0</v>
          </cell>
          <cell r="C8737" t="str">
            <v>CIPL</v>
          </cell>
          <cell r="D8737" t="str">
            <v>M004</v>
          </cell>
          <cell r="E8737">
            <v>38649</v>
          </cell>
          <cell r="F8737" t="str">
            <v>Locker</v>
          </cell>
          <cell r="G8737">
            <v>8500</v>
          </cell>
          <cell r="H8737">
            <v>-8500</v>
          </cell>
          <cell r="I8737">
            <v>0</v>
          </cell>
        </row>
        <row r="8738">
          <cell r="A8738">
            <v>40000766</v>
          </cell>
          <cell r="B8738" t="str">
            <v>0</v>
          </cell>
          <cell r="C8738" t="str">
            <v>CIPL</v>
          </cell>
          <cell r="D8738" t="str">
            <v>M004</v>
          </cell>
          <cell r="E8738">
            <v>39218</v>
          </cell>
          <cell r="F8738" t="str">
            <v>Locker</v>
          </cell>
          <cell r="G8738">
            <v>53280</v>
          </cell>
          <cell r="H8738">
            <v>-53280</v>
          </cell>
          <cell r="I8738">
            <v>0</v>
          </cell>
        </row>
        <row r="8739">
          <cell r="A8739">
            <v>40000767</v>
          </cell>
          <cell r="B8739" t="str">
            <v>0</v>
          </cell>
          <cell r="C8739" t="str">
            <v>CIPL</v>
          </cell>
          <cell r="D8739" t="str">
            <v>M004</v>
          </cell>
          <cell r="E8739">
            <v>39128</v>
          </cell>
          <cell r="F8739" t="str">
            <v>Locker</v>
          </cell>
          <cell r="G8739">
            <v>186480</v>
          </cell>
          <cell r="H8739">
            <v>-186480</v>
          </cell>
          <cell r="I8739">
            <v>0</v>
          </cell>
        </row>
        <row r="8740">
          <cell r="A8740">
            <v>40000768</v>
          </cell>
          <cell r="B8740" t="str">
            <v>0</v>
          </cell>
          <cell r="C8740" t="str">
            <v>CIPL</v>
          </cell>
          <cell r="D8740" t="str">
            <v>M004</v>
          </cell>
          <cell r="E8740">
            <v>39162</v>
          </cell>
          <cell r="F8740" t="str">
            <v>Locker</v>
          </cell>
          <cell r="G8740">
            <v>213120</v>
          </cell>
          <cell r="H8740">
            <v>-213120</v>
          </cell>
          <cell r="I8740">
            <v>0</v>
          </cell>
        </row>
        <row r="8741">
          <cell r="A8741">
            <v>40000769</v>
          </cell>
          <cell r="B8741" t="str">
            <v>0</v>
          </cell>
          <cell r="C8741" t="str">
            <v>CIPL</v>
          </cell>
          <cell r="D8741" t="str">
            <v>M004</v>
          </cell>
          <cell r="E8741">
            <v>39162</v>
          </cell>
          <cell r="F8741" t="str">
            <v>Locker</v>
          </cell>
          <cell r="G8741">
            <v>79920</v>
          </cell>
          <cell r="H8741">
            <v>-79920</v>
          </cell>
          <cell r="I8741">
            <v>0</v>
          </cell>
        </row>
        <row r="8742">
          <cell r="A8742">
            <v>40000770</v>
          </cell>
          <cell r="B8742" t="str">
            <v>0</v>
          </cell>
          <cell r="C8742" t="str">
            <v>CIPL</v>
          </cell>
          <cell r="D8742" t="str">
            <v>M004</v>
          </cell>
          <cell r="E8742">
            <v>39162</v>
          </cell>
          <cell r="F8742" t="str">
            <v>Locker</v>
          </cell>
          <cell r="G8742">
            <v>10000</v>
          </cell>
          <cell r="H8742">
            <v>-10000</v>
          </cell>
          <cell r="I8742">
            <v>0</v>
          </cell>
        </row>
        <row r="8743">
          <cell r="A8743">
            <v>40000771</v>
          </cell>
          <cell r="B8743" t="str">
            <v>0</v>
          </cell>
          <cell r="C8743" t="str">
            <v>CIPL</v>
          </cell>
          <cell r="D8743" t="str">
            <v>M004</v>
          </cell>
          <cell r="E8743">
            <v>39398</v>
          </cell>
          <cell r="F8743" t="str">
            <v>Locker</v>
          </cell>
          <cell r="G8743">
            <v>15200</v>
          </cell>
          <cell r="H8743">
            <v>-15200</v>
          </cell>
          <cell r="I8743">
            <v>0</v>
          </cell>
        </row>
        <row r="8744">
          <cell r="A8744">
            <v>40000772</v>
          </cell>
          <cell r="B8744" t="str">
            <v>0</v>
          </cell>
          <cell r="C8744" t="str">
            <v>CIPL</v>
          </cell>
          <cell r="D8744" t="str">
            <v>M004</v>
          </cell>
          <cell r="E8744">
            <v>41639</v>
          </cell>
          <cell r="F8744" t="str">
            <v>Medical &amp; cay care furnitures</v>
          </cell>
          <cell r="G8744">
            <v>207376.89</v>
          </cell>
          <cell r="H8744">
            <v>-167629.65</v>
          </cell>
          <cell r="I8744">
            <v>39747.24</v>
          </cell>
        </row>
        <row r="8745">
          <cell r="A8745">
            <v>40000773</v>
          </cell>
          <cell r="B8745" t="str">
            <v>0</v>
          </cell>
          <cell r="C8745" t="str">
            <v>CIPL</v>
          </cell>
          <cell r="D8745" t="str">
            <v>M004</v>
          </cell>
          <cell r="E8745">
            <v>41639</v>
          </cell>
          <cell r="F8745" t="str">
            <v>Medical &amp; day care furnitures</v>
          </cell>
          <cell r="G8745">
            <v>166663.28</v>
          </cell>
          <cell r="H8745">
            <v>-134719.48000000001</v>
          </cell>
          <cell r="I8745">
            <v>31943.8</v>
          </cell>
        </row>
        <row r="8746">
          <cell r="A8746">
            <v>40000921</v>
          </cell>
          <cell r="B8746" t="str">
            <v>0</v>
          </cell>
          <cell r="C8746" t="str">
            <v>CIPL</v>
          </cell>
          <cell r="D8746" t="str">
            <v>M004</v>
          </cell>
          <cell r="E8746">
            <v>39572</v>
          </cell>
          <cell r="F8746" t="str">
            <v>Nikko charger fan</v>
          </cell>
          <cell r="G8746">
            <v>2700</v>
          </cell>
          <cell r="H8746">
            <v>-2700</v>
          </cell>
          <cell r="I8746">
            <v>0</v>
          </cell>
        </row>
        <row r="8747">
          <cell r="A8747">
            <v>40000922</v>
          </cell>
          <cell r="B8747" t="str">
            <v>0</v>
          </cell>
          <cell r="C8747" t="str">
            <v>CIPL</v>
          </cell>
          <cell r="D8747" t="str">
            <v>M004</v>
          </cell>
          <cell r="E8747">
            <v>39138</v>
          </cell>
          <cell r="F8747" t="str">
            <v>Office Interiors</v>
          </cell>
          <cell r="G8747">
            <v>5000</v>
          </cell>
          <cell r="H8747">
            <v>-5000</v>
          </cell>
          <cell r="I8747">
            <v>0</v>
          </cell>
        </row>
        <row r="8748">
          <cell r="A8748">
            <v>40000923</v>
          </cell>
          <cell r="B8748" t="str">
            <v>0</v>
          </cell>
          <cell r="C8748" t="str">
            <v>CIPL</v>
          </cell>
          <cell r="D8748" t="str">
            <v>M004</v>
          </cell>
          <cell r="E8748">
            <v>39138</v>
          </cell>
          <cell r="F8748" t="str">
            <v>Office Interiors</v>
          </cell>
          <cell r="G8748">
            <v>4000</v>
          </cell>
          <cell r="H8748">
            <v>-4000</v>
          </cell>
          <cell r="I8748">
            <v>0</v>
          </cell>
        </row>
        <row r="8749">
          <cell r="A8749">
            <v>40000924</v>
          </cell>
          <cell r="B8749" t="str">
            <v>0</v>
          </cell>
          <cell r="C8749" t="str">
            <v>CIPL</v>
          </cell>
          <cell r="D8749" t="str">
            <v>M004</v>
          </cell>
          <cell r="E8749">
            <v>39114</v>
          </cell>
          <cell r="F8749" t="str">
            <v>Office Interiors</v>
          </cell>
          <cell r="G8749">
            <v>103950</v>
          </cell>
          <cell r="H8749">
            <v>-103950</v>
          </cell>
          <cell r="I8749">
            <v>0</v>
          </cell>
        </row>
        <row r="8750">
          <cell r="A8750">
            <v>40000925</v>
          </cell>
          <cell r="B8750" t="str">
            <v>0</v>
          </cell>
          <cell r="C8750" t="str">
            <v>CIPL</v>
          </cell>
          <cell r="D8750" t="str">
            <v>M004</v>
          </cell>
          <cell r="E8750">
            <v>39002</v>
          </cell>
          <cell r="F8750" t="str">
            <v>Office Interiors</v>
          </cell>
          <cell r="G8750">
            <v>699422</v>
          </cell>
          <cell r="H8750">
            <v>-699422</v>
          </cell>
          <cell r="I8750">
            <v>0</v>
          </cell>
        </row>
        <row r="8751">
          <cell r="A8751">
            <v>40000926</v>
          </cell>
          <cell r="B8751" t="str">
            <v>0</v>
          </cell>
          <cell r="C8751" t="str">
            <v>CIPL</v>
          </cell>
          <cell r="D8751" t="str">
            <v>M004</v>
          </cell>
          <cell r="E8751">
            <v>39191</v>
          </cell>
          <cell r="F8751" t="str">
            <v>Office Interiors</v>
          </cell>
          <cell r="G8751">
            <v>1100000</v>
          </cell>
          <cell r="H8751">
            <v>-1100000</v>
          </cell>
          <cell r="I8751">
            <v>0</v>
          </cell>
        </row>
        <row r="8752">
          <cell r="A8752">
            <v>40000927</v>
          </cell>
          <cell r="B8752" t="str">
            <v>0</v>
          </cell>
          <cell r="C8752" t="str">
            <v>CIPL</v>
          </cell>
          <cell r="D8752" t="str">
            <v>M004</v>
          </cell>
          <cell r="E8752">
            <v>39238</v>
          </cell>
          <cell r="F8752" t="str">
            <v>Office Interiors</v>
          </cell>
          <cell r="G8752">
            <v>0</v>
          </cell>
          <cell r="H8752">
            <v>0</v>
          </cell>
          <cell r="I8752">
            <v>0</v>
          </cell>
        </row>
        <row r="8753">
          <cell r="A8753">
            <v>40000928</v>
          </cell>
          <cell r="B8753" t="str">
            <v>0</v>
          </cell>
          <cell r="C8753" t="str">
            <v>CIPL</v>
          </cell>
          <cell r="D8753" t="str">
            <v>M004</v>
          </cell>
          <cell r="E8753">
            <v>39221</v>
          </cell>
          <cell r="F8753" t="str">
            <v>Office Interiors</v>
          </cell>
          <cell r="G8753">
            <v>1000</v>
          </cell>
          <cell r="H8753">
            <v>-1000</v>
          </cell>
          <cell r="I8753">
            <v>0</v>
          </cell>
        </row>
        <row r="8754">
          <cell r="A8754">
            <v>40000929</v>
          </cell>
          <cell r="B8754" t="str">
            <v>0</v>
          </cell>
          <cell r="C8754" t="str">
            <v>CIPL</v>
          </cell>
          <cell r="D8754" t="str">
            <v>M004</v>
          </cell>
          <cell r="E8754">
            <v>39193</v>
          </cell>
          <cell r="F8754" t="str">
            <v>Office Interiors</v>
          </cell>
          <cell r="G8754">
            <v>4000</v>
          </cell>
          <cell r="H8754">
            <v>-4000</v>
          </cell>
          <cell r="I8754">
            <v>0</v>
          </cell>
        </row>
        <row r="8755">
          <cell r="A8755">
            <v>40000930</v>
          </cell>
          <cell r="B8755" t="str">
            <v>0</v>
          </cell>
          <cell r="C8755" t="str">
            <v>CIPL</v>
          </cell>
          <cell r="D8755" t="str">
            <v>M004</v>
          </cell>
          <cell r="E8755">
            <v>39138</v>
          </cell>
          <cell r="F8755" t="str">
            <v>Office Interiors</v>
          </cell>
          <cell r="G8755">
            <v>5000</v>
          </cell>
          <cell r="H8755">
            <v>-5000</v>
          </cell>
          <cell r="I8755">
            <v>0</v>
          </cell>
        </row>
        <row r="8756">
          <cell r="A8756">
            <v>40000931</v>
          </cell>
          <cell r="B8756" t="str">
            <v>0</v>
          </cell>
          <cell r="C8756" t="str">
            <v>CIPL</v>
          </cell>
          <cell r="D8756" t="str">
            <v>M004</v>
          </cell>
          <cell r="E8756">
            <v>39118</v>
          </cell>
          <cell r="F8756" t="str">
            <v>Office Interiors</v>
          </cell>
          <cell r="G8756">
            <v>3000</v>
          </cell>
          <cell r="H8756">
            <v>-3000</v>
          </cell>
          <cell r="I8756">
            <v>0</v>
          </cell>
        </row>
        <row r="8757">
          <cell r="A8757">
            <v>40000932</v>
          </cell>
          <cell r="B8757" t="str">
            <v>0</v>
          </cell>
          <cell r="C8757" t="str">
            <v>CIPL</v>
          </cell>
          <cell r="D8757" t="str">
            <v>M004</v>
          </cell>
          <cell r="E8757">
            <v>39162</v>
          </cell>
          <cell r="F8757" t="str">
            <v>Office Interiors</v>
          </cell>
          <cell r="G8757">
            <v>2000</v>
          </cell>
          <cell r="H8757">
            <v>-2000</v>
          </cell>
          <cell r="I8757">
            <v>0</v>
          </cell>
        </row>
        <row r="8758">
          <cell r="A8758">
            <v>40000933</v>
          </cell>
          <cell r="B8758" t="str">
            <v>0</v>
          </cell>
          <cell r="C8758" t="str">
            <v>CIPL</v>
          </cell>
          <cell r="D8758" t="str">
            <v>M004</v>
          </cell>
          <cell r="E8758">
            <v>39196</v>
          </cell>
          <cell r="F8758" t="str">
            <v>Office Interiors</v>
          </cell>
          <cell r="G8758">
            <v>19000</v>
          </cell>
          <cell r="H8758">
            <v>-19000</v>
          </cell>
          <cell r="I8758">
            <v>0</v>
          </cell>
        </row>
        <row r="8759">
          <cell r="A8759">
            <v>40000934</v>
          </cell>
          <cell r="B8759" t="str">
            <v>0</v>
          </cell>
          <cell r="C8759" t="str">
            <v>CIPL</v>
          </cell>
          <cell r="D8759" t="str">
            <v>M004</v>
          </cell>
          <cell r="E8759">
            <v>39196</v>
          </cell>
          <cell r="F8759" t="str">
            <v>Office Interiors</v>
          </cell>
          <cell r="G8759">
            <v>32000</v>
          </cell>
          <cell r="H8759">
            <v>-32000</v>
          </cell>
          <cell r="I8759">
            <v>0</v>
          </cell>
        </row>
        <row r="8760">
          <cell r="A8760">
            <v>40000935</v>
          </cell>
          <cell r="B8760" t="str">
            <v>0</v>
          </cell>
          <cell r="C8760" t="str">
            <v>CIPL</v>
          </cell>
          <cell r="D8760" t="str">
            <v>M004</v>
          </cell>
          <cell r="E8760">
            <v>39196</v>
          </cell>
          <cell r="F8760" t="str">
            <v>Office Interiors</v>
          </cell>
          <cell r="G8760">
            <v>437880</v>
          </cell>
          <cell r="H8760">
            <v>-437880</v>
          </cell>
          <cell r="I8760">
            <v>0</v>
          </cell>
        </row>
        <row r="8761">
          <cell r="A8761">
            <v>40000936</v>
          </cell>
          <cell r="B8761" t="str">
            <v>0</v>
          </cell>
          <cell r="C8761" t="str">
            <v>CIPL</v>
          </cell>
          <cell r="D8761" t="str">
            <v>M004</v>
          </cell>
          <cell r="E8761">
            <v>39392</v>
          </cell>
          <cell r="F8761" t="str">
            <v>Office Interiors</v>
          </cell>
          <cell r="G8761">
            <v>341250</v>
          </cell>
          <cell r="H8761">
            <v>-341250</v>
          </cell>
          <cell r="I8761">
            <v>0</v>
          </cell>
        </row>
        <row r="8762">
          <cell r="A8762">
            <v>40000937</v>
          </cell>
          <cell r="B8762" t="str">
            <v>0</v>
          </cell>
          <cell r="C8762" t="str">
            <v>CIPL</v>
          </cell>
          <cell r="D8762" t="str">
            <v>M004</v>
          </cell>
          <cell r="E8762">
            <v>39691</v>
          </cell>
          <cell r="F8762" t="str">
            <v>Office Interiors</v>
          </cell>
          <cell r="G8762">
            <v>17300</v>
          </cell>
          <cell r="H8762">
            <v>-17300</v>
          </cell>
          <cell r="I8762">
            <v>0</v>
          </cell>
        </row>
        <row r="8763">
          <cell r="A8763">
            <v>40000938</v>
          </cell>
          <cell r="B8763" t="str">
            <v>0</v>
          </cell>
          <cell r="C8763" t="str">
            <v>CIPL</v>
          </cell>
          <cell r="D8763" t="str">
            <v>M004</v>
          </cell>
          <cell r="E8763">
            <v>39222</v>
          </cell>
          <cell r="F8763" t="str">
            <v>Office Interiors</v>
          </cell>
          <cell r="G8763">
            <v>25398</v>
          </cell>
          <cell r="H8763">
            <v>-25398</v>
          </cell>
          <cell r="I8763">
            <v>0</v>
          </cell>
        </row>
        <row r="8764">
          <cell r="A8764">
            <v>40000939</v>
          </cell>
          <cell r="B8764" t="str">
            <v>0</v>
          </cell>
          <cell r="C8764" t="str">
            <v>CIPL</v>
          </cell>
          <cell r="D8764" t="str">
            <v>M004</v>
          </cell>
          <cell r="E8764">
            <v>39586</v>
          </cell>
          <cell r="F8764" t="str">
            <v>Office Interiors</v>
          </cell>
          <cell r="G8764">
            <v>307300</v>
          </cell>
          <cell r="H8764">
            <v>-307300</v>
          </cell>
          <cell r="I8764">
            <v>0</v>
          </cell>
        </row>
        <row r="8765">
          <cell r="A8765">
            <v>40000940</v>
          </cell>
          <cell r="B8765" t="str">
            <v>0</v>
          </cell>
          <cell r="C8765" t="str">
            <v>CIPL</v>
          </cell>
          <cell r="D8765" t="str">
            <v>M004</v>
          </cell>
          <cell r="E8765">
            <v>39002</v>
          </cell>
          <cell r="F8765" t="str">
            <v>Office Interiors</v>
          </cell>
          <cell r="G8765">
            <v>58180</v>
          </cell>
          <cell r="H8765">
            <v>-58180</v>
          </cell>
          <cell r="I8765">
            <v>0</v>
          </cell>
        </row>
        <row r="8766">
          <cell r="A8766">
            <v>40000941</v>
          </cell>
          <cell r="B8766" t="str">
            <v>0</v>
          </cell>
          <cell r="C8766" t="str">
            <v>CIPL</v>
          </cell>
          <cell r="D8766" t="str">
            <v>M004</v>
          </cell>
          <cell r="E8766">
            <v>40221</v>
          </cell>
          <cell r="F8766" t="str">
            <v>Office Interiors</v>
          </cell>
          <cell r="G8766">
            <v>72000</v>
          </cell>
          <cell r="H8766">
            <v>-72000</v>
          </cell>
          <cell r="I8766">
            <v>0</v>
          </cell>
        </row>
        <row r="8767">
          <cell r="A8767">
            <v>40000942</v>
          </cell>
          <cell r="B8767" t="str">
            <v>0</v>
          </cell>
          <cell r="C8767" t="str">
            <v>CIPL</v>
          </cell>
          <cell r="D8767" t="str">
            <v>M004</v>
          </cell>
          <cell r="E8767">
            <v>39586</v>
          </cell>
          <cell r="F8767" t="str">
            <v>Office Interiors</v>
          </cell>
          <cell r="G8767">
            <v>84150</v>
          </cell>
          <cell r="H8767">
            <v>-84150</v>
          </cell>
          <cell r="I8767">
            <v>0</v>
          </cell>
        </row>
        <row r="8768">
          <cell r="A8768">
            <v>40000943</v>
          </cell>
          <cell r="B8768" t="str">
            <v>0</v>
          </cell>
          <cell r="C8768" t="str">
            <v>CIPL</v>
          </cell>
          <cell r="D8768" t="str">
            <v>M004</v>
          </cell>
          <cell r="E8768">
            <v>39154</v>
          </cell>
          <cell r="F8768" t="str">
            <v>Office Interiors</v>
          </cell>
          <cell r="G8768">
            <v>86500</v>
          </cell>
          <cell r="H8768">
            <v>-86500</v>
          </cell>
          <cell r="I8768">
            <v>0</v>
          </cell>
        </row>
        <row r="8769">
          <cell r="A8769">
            <v>40000944</v>
          </cell>
          <cell r="B8769" t="str">
            <v>0</v>
          </cell>
          <cell r="C8769" t="str">
            <v>CIPL</v>
          </cell>
          <cell r="D8769" t="str">
            <v>M004</v>
          </cell>
          <cell r="E8769">
            <v>39105</v>
          </cell>
          <cell r="F8769" t="str">
            <v>Office Interiors</v>
          </cell>
          <cell r="G8769">
            <v>1000</v>
          </cell>
          <cell r="H8769">
            <v>-1000</v>
          </cell>
          <cell r="I8769">
            <v>0</v>
          </cell>
        </row>
        <row r="8770">
          <cell r="A8770">
            <v>40000945</v>
          </cell>
          <cell r="B8770" t="str">
            <v>0</v>
          </cell>
          <cell r="C8770" t="str">
            <v>CIPL</v>
          </cell>
          <cell r="D8770" t="str">
            <v>M004</v>
          </cell>
          <cell r="E8770">
            <v>39386</v>
          </cell>
          <cell r="F8770" t="str">
            <v>Office Interiors</v>
          </cell>
          <cell r="G8770">
            <v>3000</v>
          </cell>
          <cell r="H8770">
            <v>-3000</v>
          </cell>
          <cell r="I8770">
            <v>0</v>
          </cell>
        </row>
        <row r="8771">
          <cell r="A8771">
            <v>40000946</v>
          </cell>
          <cell r="B8771" t="str">
            <v>0</v>
          </cell>
          <cell r="C8771" t="str">
            <v>CIPL</v>
          </cell>
          <cell r="D8771" t="str">
            <v>M004</v>
          </cell>
          <cell r="E8771">
            <v>39270</v>
          </cell>
          <cell r="F8771" t="str">
            <v>Office Interiors</v>
          </cell>
          <cell r="G8771">
            <v>3490</v>
          </cell>
          <cell r="H8771">
            <v>-3490</v>
          </cell>
          <cell r="I8771">
            <v>0</v>
          </cell>
        </row>
        <row r="8772">
          <cell r="A8772">
            <v>40000947</v>
          </cell>
          <cell r="B8772" t="str">
            <v>0</v>
          </cell>
          <cell r="C8772" t="str">
            <v>CIPL</v>
          </cell>
          <cell r="D8772" t="str">
            <v>M004</v>
          </cell>
          <cell r="E8772">
            <v>39196</v>
          </cell>
          <cell r="F8772" t="str">
            <v>Office Interiors</v>
          </cell>
          <cell r="G8772">
            <v>6375</v>
          </cell>
          <cell r="H8772">
            <v>-6375</v>
          </cell>
          <cell r="I8772">
            <v>0</v>
          </cell>
        </row>
        <row r="8773">
          <cell r="A8773">
            <v>40000948</v>
          </cell>
          <cell r="B8773" t="str">
            <v>0</v>
          </cell>
          <cell r="C8773" t="str">
            <v>CIPL</v>
          </cell>
          <cell r="D8773" t="str">
            <v>M004</v>
          </cell>
          <cell r="E8773">
            <v>39429</v>
          </cell>
          <cell r="F8773" t="str">
            <v>Office Interiors</v>
          </cell>
          <cell r="G8773">
            <v>9600</v>
          </cell>
          <cell r="H8773">
            <v>-9600</v>
          </cell>
          <cell r="I8773">
            <v>0</v>
          </cell>
        </row>
        <row r="8774">
          <cell r="A8774">
            <v>40000949</v>
          </cell>
          <cell r="B8774" t="str">
            <v>0</v>
          </cell>
          <cell r="C8774" t="str">
            <v>CIPL</v>
          </cell>
          <cell r="D8774" t="str">
            <v>M004</v>
          </cell>
          <cell r="E8774">
            <v>39138</v>
          </cell>
          <cell r="F8774" t="str">
            <v>Office Interiors</v>
          </cell>
          <cell r="G8774">
            <v>10000</v>
          </cell>
          <cell r="H8774">
            <v>-10000</v>
          </cell>
          <cell r="I8774">
            <v>0</v>
          </cell>
        </row>
        <row r="8775">
          <cell r="A8775">
            <v>40000950</v>
          </cell>
          <cell r="B8775" t="str">
            <v>0</v>
          </cell>
          <cell r="C8775" t="str">
            <v>CIPL</v>
          </cell>
          <cell r="D8775" t="str">
            <v>M004</v>
          </cell>
          <cell r="E8775">
            <v>39181</v>
          </cell>
          <cell r="F8775" t="str">
            <v>Office Interiors</v>
          </cell>
          <cell r="G8775">
            <v>15000</v>
          </cell>
          <cell r="H8775">
            <v>-15000</v>
          </cell>
          <cell r="I8775">
            <v>0</v>
          </cell>
        </row>
        <row r="8776">
          <cell r="A8776">
            <v>40000951</v>
          </cell>
          <cell r="B8776" t="str">
            <v>0</v>
          </cell>
          <cell r="C8776" t="str">
            <v>CIPL</v>
          </cell>
          <cell r="D8776" t="str">
            <v>M004</v>
          </cell>
          <cell r="E8776">
            <v>39657</v>
          </cell>
          <cell r="F8776" t="str">
            <v>Office Interiors</v>
          </cell>
          <cell r="G8776">
            <v>18000</v>
          </cell>
          <cell r="H8776">
            <v>-18000</v>
          </cell>
          <cell r="I8776">
            <v>0</v>
          </cell>
        </row>
        <row r="8777">
          <cell r="A8777">
            <v>40000952</v>
          </cell>
          <cell r="B8777" t="str">
            <v>0</v>
          </cell>
          <cell r="C8777" t="str">
            <v>CIPL</v>
          </cell>
          <cell r="D8777" t="str">
            <v>M004</v>
          </cell>
          <cell r="E8777">
            <v>39118</v>
          </cell>
          <cell r="F8777" t="str">
            <v>Office Interiors</v>
          </cell>
          <cell r="G8777">
            <v>10000</v>
          </cell>
          <cell r="H8777">
            <v>-10000</v>
          </cell>
          <cell r="I8777">
            <v>0</v>
          </cell>
        </row>
        <row r="8778">
          <cell r="A8778">
            <v>40000953</v>
          </cell>
          <cell r="B8778" t="str">
            <v>0</v>
          </cell>
          <cell r="C8778" t="str">
            <v>CIPL</v>
          </cell>
          <cell r="D8778" t="str">
            <v>M004</v>
          </cell>
          <cell r="E8778">
            <v>39118</v>
          </cell>
          <cell r="F8778" t="str">
            <v>Office Interiors</v>
          </cell>
          <cell r="G8778">
            <v>10000</v>
          </cell>
          <cell r="H8778">
            <v>-10000</v>
          </cell>
          <cell r="I8778">
            <v>0</v>
          </cell>
        </row>
        <row r="8779">
          <cell r="A8779">
            <v>40000954</v>
          </cell>
          <cell r="B8779" t="str">
            <v>0</v>
          </cell>
          <cell r="C8779" t="str">
            <v>CIPL</v>
          </cell>
          <cell r="D8779" t="str">
            <v>M004</v>
          </cell>
          <cell r="E8779">
            <v>39105</v>
          </cell>
          <cell r="F8779" t="str">
            <v>Office Interiors</v>
          </cell>
          <cell r="G8779">
            <v>4000</v>
          </cell>
          <cell r="H8779">
            <v>-4000</v>
          </cell>
          <cell r="I8779">
            <v>0</v>
          </cell>
        </row>
        <row r="8780">
          <cell r="A8780">
            <v>40000955</v>
          </cell>
          <cell r="B8780" t="str">
            <v>0</v>
          </cell>
          <cell r="C8780" t="str">
            <v>CIPL</v>
          </cell>
          <cell r="D8780" t="str">
            <v>M004</v>
          </cell>
          <cell r="E8780">
            <v>39118</v>
          </cell>
          <cell r="F8780" t="str">
            <v>Office Interiors</v>
          </cell>
          <cell r="G8780">
            <v>21600</v>
          </cell>
          <cell r="H8780">
            <v>-21600</v>
          </cell>
          <cell r="I8780">
            <v>0</v>
          </cell>
        </row>
        <row r="8781">
          <cell r="A8781">
            <v>40000956</v>
          </cell>
          <cell r="B8781" t="str">
            <v>0</v>
          </cell>
          <cell r="C8781" t="str">
            <v>CIPL</v>
          </cell>
          <cell r="D8781" t="str">
            <v>M004</v>
          </cell>
          <cell r="E8781">
            <v>39304</v>
          </cell>
          <cell r="F8781" t="str">
            <v>Office Interiors</v>
          </cell>
          <cell r="G8781">
            <v>266080</v>
          </cell>
          <cell r="H8781">
            <v>-266080</v>
          </cell>
          <cell r="I8781">
            <v>0</v>
          </cell>
        </row>
        <row r="8782">
          <cell r="A8782">
            <v>40000957</v>
          </cell>
          <cell r="B8782" t="str">
            <v>0</v>
          </cell>
          <cell r="C8782" t="str">
            <v>CIPL</v>
          </cell>
          <cell r="D8782" t="str">
            <v>M004</v>
          </cell>
          <cell r="E8782">
            <v>39196</v>
          </cell>
          <cell r="F8782" t="str">
            <v>Office Interiors</v>
          </cell>
          <cell r="G8782">
            <v>5160</v>
          </cell>
          <cell r="H8782">
            <v>-5160</v>
          </cell>
          <cell r="I8782">
            <v>0</v>
          </cell>
        </row>
        <row r="8783">
          <cell r="A8783">
            <v>40000958</v>
          </cell>
          <cell r="B8783" t="str">
            <v>0</v>
          </cell>
          <cell r="C8783" t="str">
            <v>CIPL</v>
          </cell>
          <cell r="D8783" t="str">
            <v>M004</v>
          </cell>
          <cell r="E8783">
            <v>39279</v>
          </cell>
          <cell r="F8783" t="str">
            <v>Office Interiors</v>
          </cell>
          <cell r="G8783">
            <v>8000</v>
          </cell>
          <cell r="H8783">
            <v>-8000</v>
          </cell>
          <cell r="I8783">
            <v>0</v>
          </cell>
        </row>
        <row r="8784">
          <cell r="A8784">
            <v>40000959</v>
          </cell>
          <cell r="B8784" t="str">
            <v>0</v>
          </cell>
          <cell r="C8784" t="str">
            <v>CIPL</v>
          </cell>
          <cell r="D8784" t="str">
            <v>M004</v>
          </cell>
          <cell r="E8784">
            <v>39279</v>
          </cell>
          <cell r="F8784" t="str">
            <v>Office Interiors</v>
          </cell>
          <cell r="G8784">
            <v>24840</v>
          </cell>
          <cell r="H8784">
            <v>-24840</v>
          </cell>
          <cell r="I8784">
            <v>0</v>
          </cell>
        </row>
        <row r="8785">
          <cell r="A8785">
            <v>40000960</v>
          </cell>
          <cell r="B8785" t="str">
            <v>0</v>
          </cell>
          <cell r="C8785" t="str">
            <v>CIPL</v>
          </cell>
          <cell r="D8785" t="str">
            <v>M004</v>
          </cell>
          <cell r="E8785">
            <v>39355</v>
          </cell>
          <cell r="F8785" t="str">
            <v>Office Interiors</v>
          </cell>
          <cell r="G8785">
            <v>210900</v>
          </cell>
          <cell r="H8785">
            <v>-210900</v>
          </cell>
          <cell r="I8785">
            <v>0</v>
          </cell>
        </row>
        <row r="8786">
          <cell r="A8786">
            <v>40000961</v>
          </cell>
          <cell r="B8786" t="str">
            <v>0</v>
          </cell>
          <cell r="C8786" t="str">
            <v>CIPL</v>
          </cell>
          <cell r="D8786" t="str">
            <v>M004</v>
          </cell>
          <cell r="E8786">
            <v>39191</v>
          </cell>
          <cell r="F8786" t="str">
            <v>Office Interiors</v>
          </cell>
          <cell r="G8786">
            <v>120750</v>
          </cell>
          <cell r="H8786">
            <v>-120750</v>
          </cell>
          <cell r="I8786">
            <v>0</v>
          </cell>
        </row>
        <row r="8787">
          <cell r="A8787">
            <v>40000962</v>
          </cell>
          <cell r="B8787" t="str">
            <v>0</v>
          </cell>
          <cell r="C8787" t="str">
            <v>CIPL</v>
          </cell>
          <cell r="D8787" t="str">
            <v>M004</v>
          </cell>
          <cell r="E8787">
            <v>39193</v>
          </cell>
          <cell r="F8787" t="str">
            <v>Office Interiors</v>
          </cell>
          <cell r="G8787">
            <v>15000</v>
          </cell>
          <cell r="H8787">
            <v>-15000</v>
          </cell>
          <cell r="I8787">
            <v>0</v>
          </cell>
        </row>
        <row r="8788">
          <cell r="A8788">
            <v>40000963</v>
          </cell>
          <cell r="B8788" t="str">
            <v>0</v>
          </cell>
          <cell r="C8788" t="str">
            <v>CIPL</v>
          </cell>
          <cell r="D8788" t="str">
            <v>M004</v>
          </cell>
          <cell r="E8788">
            <v>39191</v>
          </cell>
          <cell r="F8788" t="str">
            <v>Office Interiors</v>
          </cell>
          <cell r="G8788">
            <v>120000</v>
          </cell>
          <cell r="H8788">
            <v>-120000</v>
          </cell>
          <cell r="I8788">
            <v>0</v>
          </cell>
        </row>
        <row r="8789">
          <cell r="A8789">
            <v>40000964</v>
          </cell>
          <cell r="B8789" t="str">
            <v>0</v>
          </cell>
          <cell r="C8789" t="str">
            <v>CIPL</v>
          </cell>
          <cell r="D8789" t="str">
            <v>M004</v>
          </cell>
          <cell r="E8789">
            <v>41697</v>
          </cell>
          <cell r="F8789" t="str">
            <v>Office Interiors</v>
          </cell>
          <cell r="G8789">
            <v>138756.79999999999</v>
          </cell>
          <cell r="H8789">
            <v>-109849.13</v>
          </cell>
          <cell r="I8789">
            <v>28907.67</v>
          </cell>
        </row>
        <row r="8790">
          <cell r="A8790">
            <v>40000965</v>
          </cell>
          <cell r="B8790" t="str">
            <v>0</v>
          </cell>
          <cell r="C8790" t="str">
            <v>CIPL</v>
          </cell>
          <cell r="D8790" t="str">
            <v>M004</v>
          </cell>
          <cell r="E8790">
            <v>39221</v>
          </cell>
          <cell r="F8790" t="str">
            <v>Office Interiors</v>
          </cell>
          <cell r="G8790">
            <v>3000</v>
          </cell>
          <cell r="H8790">
            <v>-3000</v>
          </cell>
          <cell r="I8790">
            <v>0</v>
          </cell>
        </row>
        <row r="8791">
          <cell r="A8791">
            <v>40000966</v>
          </cell>
          <cell r="B8791" t="str">
            <v>0</v>
          </cell>
          <cell r="C8791" t="str">
            <v>CIPL</v>
          </cell>
          <cell r="D8791" t="str">
            <v>M004</v>
          </cell>
          <cell r="E8791">
            <v>39118</v>
          </cell>
          <cell r="F8791" t="str">
            <v>Office Interiors</v>
          </cell>
          <cell r="G8791">
            <v>1800</v>
          </cell>
          <cell r="H8791">
            <v>-1800</v>
          </cell>
          <cell r="I8791">
            <v>0</v>
          </cell>
        </row>
        <row r="8792">
          <cell r="A8792">
            <v>40000967</v>
          </cell>
          <cell r="B8792" t="str">
            <v>0</v>
          </cell>
          <cell r="C8792" t="str">
            <v>CIPL</v>
          </cell>
          <cell r="D8792" t="str">
            <v>M004</v>
          </cell>
          <cell r="E8792">
            <v>39221</v>
          </cell>
          <cell r="F8792" t="str">
            <v>Office Interiors</v>
          </cell>
          <cell r="G8792">
            <v>8500</v>
          </cell>
          <cell r="H8792">
            <v>-8500</v>
          </cell>
          <cell r="I8792">
            <v>0</v>
          </cell>
        </row>
        <row r="8793">
          <cell r="A8793">
            <v>40000968</v>
          </cell>
          <cell r="B8793" t="str">
            <v>0</v>
          </cell>
          <cell r="C8793" t="str">
            <v>CIPL</v>
          </cell>
          <cell r="D8793" t="str">
            <v>M004</v>
          </cell>
          <cell r="E8793">
            <v>39222</v>
          </cell>
          <cell r="F8793" t="str">
            <v>Office Interiors</v>
          </cell>
          <cell r="G8793">
            <v>8500</v>
          </cell>
          <cell r="H8793">
            <v>-8500</v>
          </cell>
          <cell r="I8793">
            <v>0</v>
          </cell>
        </row>
        <row r="8794">
          <cell r="A8794">
            <v>40000969</v>
          </cell>
          <cell r="B8794" t="str">
            <v>0</v>
          </cell>
          <cell r="C8794" t="str">
            <v>CIPL</v>
          </cell>
          <cell r="D8794" t="str">
            <v>M004</v>
          </cell>
          <cell r="E8794">
            <v>39196</v>
          </cell>
          <cell r="F8794" t="str">
            <v>Office Interiors</v>
          </cell>
          <cell r="G8794">
            <v>13040</v>
          </cell>
          <cell r="H8794">
            <v>-13040</v>
          </cell>
          <cell r="I8794">
            <v>0</v>
          </cell>
        </row>
        <row r="8795">
          <cell r="A8795">
            <v>40000970</v>
          </cell>
          <cell r="B8795" t="str">
            <v>0</v>
          </cell>
          <cell r="C8795" t="str">
            <v>CIPL</v>
          </cell>
          <cell r="D8795" t="str">
            <v>M004</v>
          </cell>
          <cell r="E8795">
            <v>39196</v>
          </cell>
          <cell r="F8795" t="str">
            <v>Office Interiors</v>
          </cell>
          <cell r="G8795">
            <v>14800</v>
          </cell>
          <cell r="H8795">
            <v>-14800</v>
          </cell>
          <cell r="I8795">
            <v>0</v>
          </cell>
        </row>
        <row r="8796">
          <cell r="A8796">
            <v>40000971</v>
          </cell>
          <cell r="B8796" t="str">
            <v>0</v>
          </cell>
          <cell r="C8796" t="str">
            <v>CIPL</v>
          </cell>
          <cell r="D8796" t="str">
            <v>M004</v>
          </cell>
          <cell r="E8796">
            <v>39221</v>
          </cell>
          <cell r="F8796" t="str">
            <v>Office Interiors</v>
          </cell>
          <cell r="G8796">
            <v>3860</v>
          </cell>
          <cell r="H8796">
            <v>-3860</v>
          </cell>
          <cell r="I8796">
            <v>0</v>
          </cell>
        </row>
        <row r="8797">
          <cell r="A8797">
            <v>40000972</v>
          </cell>
          <cell r="B8797" t="str">
            <v>0</v>
          </cell>
          <cell r="C8797" t="str">
            <v>CIPL</v>
          </cell>
          <cell r="D8797" t="str">
            <v>M004</v>
          </cell>
          <cell r="E8797">
            <v>39191</v>
          </cell>
          <cell r="F8797" t="str">
            <v>Office Interiors</v>
          </cell>
          <cell r="G8797">
            <v>1650</v>
          </cell>
          <cell r="H8797">
            <v>-1650</v>
          </cell>
          <cell r="I8797">
            <v>0</v>
          </cell>
        </row>
        <row r="8798">
          <cell r="A8798">
            <v>40000973</v>
          </cell>
          <cell r="B8798" t="str">
            <v>0</v>
          </cell>
          <cell r="C8798" t="str">
            <v>CIPL</v>
          </cell>
          <cell r="D8798" t="str">
            <v>M004</v>
          </cell>
          <cell r="E8798">
            <v>39191</v>
          </cell>
          <cell r="F8798" t="str">
            <v>Office Interiors</v>
          </cell>
          <cell r="G8798">
            <v>11400</v>
          </cell>
          <cell r="H8798">
            <v>-11400</v>
          </cell>
          <cell r="I8798">
            <v>0</v>
          </cell>
        </row>
        <row r="8799">
          <cell r="A8799">
            <v>40000974</v>
          </cell>
          <cell r="B8799" t="str">
            <v>0</v>
          </cell>
          <cell r="C8799" t="str">
            <v>CIPL</v>
          </cell>
          <cell r="D8799" t="str">
            <v>M004</v>
          </cell>
          <cell r="E8799">
            <v>39222</v>
          </cell>
          <cell r="F8799" t="str">
            <v>Office Interiors</v>
          </cell>
          <cell r="G8799">
            <v>5000</v>
          </cell>
          <cell r="H8799">
            <v>-5000</v>
          </cell>
          <cell r="I8799">
            <v>0</v>
          </cell>
        </row>
        <row r="8800">
          <cell r="A8800">
            <v>40000975</v>
          </cell>
          <cell r="B8800" t="str">
            <v>0</v>
          </cell>
          <cell r="C8800" t="str">
            <v>CIPL</v>
          </cell>
          <cell r="D8800" t="str">
            <v>M004</v>
          </cell>
          <cell r="E8800">
            <v>39196</v>
          </cell>
          <cell r="F8800" t="str">
            <v>Office Interiors</v>
          </cell>
          <cell r="G8800">
            <v>30000</v>
          </cell>
          <cell r="H8800">
            <v>-30000</v>
          </cell>
          <cell r="I8800">
            <v>0</v>
          </cell>
        </row>
        <row r="8801">
          <cell r="A8801">
            <v>40000976</v>
          </cell>
          <cell r="B8801" t="str">
            <v>0</v>
          </cell>
          <cell r="C8801" t="str">
            <v>CIPL</v>
          </cell>
          <cell r="D8801" t="str">
            <v>M004</v>
          </cell>
          <cell r="E8801">
            <v>39162</v>
          </cell>
          <cell r="F8801" t="str">
            <v>Office Interiors</v>
          </cell>
          <cell r="G8801">
            <v>55000</v>
          </cell>
          <cell r="H8801">
            <v>-55000</v>
          </cell>
          <cell r="I8801">
            <v>0</v>
          </cell>
        </row>
        <row r="8802">
          <cell r="A8802">
            <v>40000977</v>
          </cell>
          <cell r="B8802" t="str">
            <v>0</v>
          </cell>
          <cell r="C8802" t="str">
            <v>CIPL</v>
          </cell>
          <cell r="D8802" t="str">
            <v>M004</v>
          </cell>
          <cell r="E8802">
            <v>39196</v>
          </cell>
          <cell r="F8802" t="str">
            <v>Office Interiors</v>
          </cell>
          <cell r="G8802">
            <v>153040</v>
          </cell>
          <cell r="H8802">
            <v>-153040</v>
          </cell>
          <cell r="I8802">
            <v>0</v>
          </cell>
        </row>
        <row r="8803">
          <cell r="A8803">
            <v>40000978</v>
          </cell>
          <cell r="B8803" t="str">
            <v>0</v>
          </cell>
          <cell r="C8803" t="str">
            <v>CIPL</v>
          </cell>
          <cell r="D8803" t="str">
            <v>M004</v>
          </cell>
          <cell r="E8803">
            <v>39191</v>
          </cell>
          <cell r="F8803" t="str">
            <v>Office Interiors</v>
          </cell>
          <cell r="G8803">
            <v>196510</v>
          </cell>
          <cell r="H8803">
            <v>-196510</v>
          </cell>
          <cell r="I8803">
            <v>0</v>
          </cell>
        </row>
        <row r="8804">
          <cell r="A8804">
            <v>40000979</v>
          </cell>
          <cell r="B8804" t="str">
            <v>0</v>
          </cell>
          <cell r="C8804" t="str">
            <v>CIPL</v>
          </cell>
          <cell r="D8804" t="str">
            <v>M004</v>
          </cell>
          <cell r="E8804">
            <v>39304</v>
          </cell>
          <cell r="F8804" t="str">
            <v>Office Interiors</v>
          </cell>
          <cell r="G8804">
            <v>44550</v>
          </cell>
          <cell r="H8804">
            <v>-44550</v>
          </cell>
          <cell r="I8804">
            <v>0</v>
          </cell>
        </row>
        <row r="8805">
          <cell r="A8805">
            <v>40000980</v>
          </cell>
          <cell r="B8805" t="str">
            <v>0</v>
          </cell>
          <cell r="C8805" t="str">
            <v>CIPL</v>
          </cell>
          <cell r="D8805" t="str">
            <v>M004</v>
          </cell>
          <cell r="E8805">
            <v>39304</v>
          </cell>
          <cell r="F8805" t="str">
            <v>Office Interiors</v>
          </cell>
          <cell r="G8805">
            <v>94000</v>
          </cell>
          <cell r="H8805">
            <v>-94000</v>
          </cell>
          <cell r="I8805">
            <v>0</v>
          </cell>
        </row>
        <row r="8806">
          <cell r="A8806">
            <v>40000981</v>
          </cell>
          <cell r="B8806" t="str">
            <v>0</v>
          </cell>
          <cell r="C8806" t="str">
            <v>CIPL</v>
          </cell>
          <cell r="D8806" t="str">
            <v>M004</v>
          </cell>
          <cell r="E8806">
            <v>40047</v>
          </cell>
          <cell r="F8806" t="str">
            <v>Office Interiors</v>
          </cell>
          <cell r="G8806">
            <v>269065</v>
          </cell>
          <cell r="H8806">
            <v>-269065</v>
          </cell>
          <cell r="I8806">
            <v>0</v>
          </cell>
        </row>
        <row r="8807">
          <cell r="A8807">
            <v>40000982</v>
          </cell>
          <cell r="B8807" t="str">
            <v>0</v>
          </cell>
          <cell r="C8807" t="str">
            <v>CIPL</v>
          </cell>
          <cell r="D8807" t="str">
            <v>M004</v>
          </cell>
          <cell r="E8807">
            <v>39196</v>
          </cell>
          <cell r="F8807" t="str">
            <v>Office Interiors</v>
          </cell>
          <cell r="G8807">
            <v>210120</v>
          </cell>
          <cell r="H8807">
            <v>-210120</v>
          </cell>
          <cell r="I8807">
            <v>0</v>
          </cell>
        </row>
        <row r="8808">
          <cell r="A8808">
            <v>40000983</v>
          </cell>
          <cell r="B8808" t="str">
            <v>0</v>
          </cell>
          <cell r="C8808" t="str">
            <v>CIPL</v>
          </cell>
          <cell r="D8808" t="str">
            <v>M004</v>
          </cell>
          <cell r="E8808">
            <v>39118</v>
          </cell>
          <cell r="F8808" t="str">
            <v>Office Interiors</v>
          </cell>
          <cell r="G8808">
            <v>46440</v>
          </cell>
          <cell r="H8808">
            <v>-46440</v>
          </cell>
          <cell r="I8808">
            <v>0</v>
          </cell>
        </row>
        <row r="8809">
          <cell r="A8809">
            <v>40000984</v>
          </cell>
          <cell r="B8809" t="str">
            <v>0</v>
          </cell>
          <cell r="C8809" t="str">
            <v>CIPL</v>
          </cell>
          <cell r="D8809" t="str">
            <v>M004</v>
          </cell>
          <cell r="E8809">
            <v>39193</v>
          </cell>
          <cell r="F8809" t="str">
            <v>Office Interiors</v>
          </cell>
          <cell r="G8809">
            <v>18660</v>
          </cell>
          <cell r="H8809">
            <v>-18660</v>
          </cell>
          <cell r="I8809">
            <v>0</v>
          </cell>
        </row>
        <row r="8810">
          <cell r="A8810">
            <v>40000985</v>
          </cell>
          <cell r="B8810" t="str">
            <v>0</v>
          </cell>
          <cell r="C8810" t="str">
            <v>CIPL</v>
          </cell>
          <cell r="D8810" t="str">
            <v>M004</v>
          </cell>
          <cell r="E8810">
            <v>39866</v>
          </cell>
          <cell r="F8810" t="str">
            <v>Office Interiors</v>
          </cell>
          <cell r="G8810">
            <v>198000</v>
          </cell>
          <cell r="H8810">
            <v>-198000</v>
          </cell>
          <cell r="I8810">
            <v>0</v>
          </cell>
        </row>
        <row r="8811">
          <cell r="A8811">
            <v>40000986</v>
          </cell>
          <cell r="B8811" t="str">
            <v>0</v>
          </cell>
          <cell r="C8811" t="str">
            <v>CIPL</v>
          </cell>
          <cell r="D8811" t="str">
            <v>M004</v>
          </cell>
          <cell r="E8811">
            <v>39105</v>
          </cell>
          <cell r="F8811" t="str">
            <v>Office Interiors</v>
          </cell>
          <cell r="G8811">
            <v>2000</v>
          </cell>
          <cell r="H8811">
            <v>-2000</v>
          </cell>
          <cell r="I8811">
            <v>0</v>
          </cell>
        </row>
        <row r="8812">
          <cell r="A8812">
            <v>40000987</v>
          </cell>
          <cell r="B8812" t="str">
            <v>0</v>
          </cell>
          <cell r="C8812" t="str">
            <v>CIPL</v>
          </cell>
          <cell r="D8812" t="str">
            <v>M004</v>
          </cell>
          <cell r="E8812">
            <v>39279</v>
          </cell>
          <cell r="F8812" t="str">
            <v>Office Interiors</v>
          </cell>
          <cell r="G8812">
            <v>15000</v>
          </cell>
          <cell r="H8812">
            <v>-15000</v>
          </cell>
          <cell r="I8812">
            <v>0</v>
          </cell>
        </row>
        <row r="8813">
          <cell r="A8813">
            <v>40000988</v>
          </cell>
          <cell r="B8813" t="str">
            <v>0</v>
          </cell>
          <cell r="C8813" t="str">
            <v>CIPL</v>
          </cell>
          <cell r="D8813" t="str">
            <v>M004</v>
          </cell>
          <cell r="E8813">
            <v>39196</v>
          </cell>
          <cell r="F8813" t="str">
            <v>Office Interiors</v>
          </cell>
          <cell r="G8813">
            <v>75000</v>
          </cell>
          <cell r="H8813">
            <v>-75000</v>
          </cell>
          <cell r="I8813">
            <v>0</v>
          </cell>
        </row>
        <row r="8814">
          <cell r="A8814">
            <v>40000989</v>
          </cell>
          <cell r="B8814" t="str">
            <v>0</v>
          </cell>
          <cell r="C8814" t="str">
            <v>CIPL</v>
          </cell>
          <cell r="D8814" t="str">
            <v>M004</v>
          </cell>
          <cell r="E8814">
            <v>39413</v>
          </cell>
          <cell r="F8814" t="str">
            <v>Office Interiors</v>
          </cell>
          <cell r="G8814">
            <v>11200</v>
          </cell>
          <cell r="H8814">
            <v>-11200</v>
          </cell>
          <cell r="I8814">
            <v>0</v>
          </cell>
        </row>
        <row r="8815">
          <cell r="A8815">
            <v>40000990</v>
          </cell>
          <cell r="B8815" t="str">
            <v>0</v>
          </cell>
          <cell r="C8815" t="str">
            <v>CIPL</v>
          </cell>
          <cell r="D8815" t="str">
            <v>M004</v>
          </cell>
          <cell r="E8815">
            <v>39196</v>
          </cell>
          <cell r="F8815" t="str">
            <v>Office Interiors</v>
          </cell>
          <cell r="G8815">
            <v>154785</v>
          </cell>
          <cell r="H8815">
            <v>-154785</v>
          </cell>
          <cell r="I8815">
            <v>0</v>
          </cell>
        </row>
        <row r="8816">
          <cell r="A8816">
            <v>40000991</v>
          </cell>
          <cell r="B8816" t="str">
            <v>0</v>
          </cell>
          <cell r="C8816" t="str">
            <v>CIPL</v>
          </cell>
          <cell r="D8816" t="str">
            <v>M004</v>
          </cell>
          <cell r="E8816">
            <v>39196</v>
          </cell>
          <cell r="F8816" t="str">
            <v>Office Interiors</v>
          </cell>
          <cell r="G8816">
            <v>101060</v>
          </cell>
          <cell r="H8816">
            <v>-101060</v>
          </cell>
          <cell r="I8816">
            <v>0</v>
          </cell>
        </row>
        <row r="8817">
          <cell r="A8817">
            <v>40000992</v>
          </cell>
          <cell r="B8817" t="str">
            <v>0</v>
          </cell>
          <cell r="C8817" t="str">
            <v>CIPL</v>
          </cell>
          <cell r="D8817" t="str">
            <v>M004</v>
          </cell>
          <cell r="E8817">
            <v>41669</v>
          </cell>
          <cell r="F8817" t="str">
            <v>Office Interiors</v>
          </cell>
          <cell r="G8817">
            <v>98734.48</v>
          </cell>
          <cell r="H8817">
            <v>-78987.58</v>
          </cell>
          <cell r="I8817">
            <v>19746.900000000001</v>
          </cell>
        </row>
        <row r="8818">
          <cell r="A8818">
            <v>40000993</v>
          </cell>
          <cell r="B8818" t="str">
            <v>0</v>
          </cell>
          <cell r="C8818" t="str">
            <v>CIPL</v>
          </cell>
          <cell r="D8818" t="str">
            <v>M004</v>
          </cell>
          <cell r="E8818">
            <v>39215</v>
          </cell>
          <cell r="F8818" t="str">
            <v>Office Interiors</v>
          </cell>
          <cell r="G8818">
            <v>40000</v>
          </cell>
          <cell r="H8818">
            <v>-40000</v>
          </cell>
          <cell r="I8818">
            <v>0</v>
          </cell>
        </row>
        <row r="8819">
          <cell r="A8819">
            <v>40000994</v>
          </cell>
          <cell r="B8819" t="str">
            <v>0</v>
          </cell>
          <cell r="C8819" t="str">
            <v>CIPL</v>
          </cell>
          <cell r="D8819" t="str">
            <v>M004</v>
          </cell>
          <cell r="E8819">
            <v>40568</v>
          </cell>
          <cell r="F8819" t="str">
            <v>Office Interiors</v>
          </cell>
          <cell r="G8819">
            <v>24250</v>
          </cell>
          <cell r="H8819">
            <v>-24250</v>
          </cell>
          <cell r="I8819">
            <v>0</v>
          </cell>
        </row>
        <row r="8820">
          <cell r="A8820">
            <v>40000995</v>
          </cell>
          <cell r="B8820" t="str">
            <v>0</v>
          </cell>
          <cell r="C8820" t="str">
            <v>CIPL</v>
          </cell>
          <cell r="D8820" t="str">
            <v>M004</v>
          </cell>
          <cell r="E8820">
            <v>39002</v>
          </cell>
          <cell r="F8820" t="str">
            <v>Office Interiors</v>
          </cell>
          <cell r="G8820">
            <v>30000</v>
          </cell>
          <cell r="H8820">
            <v>-30000</v>
          </cell>
          <cell r="I8820">
            <v>0</v>
          </cell>
        </row>
        <row r="8821">
          <cell r="A8821">
            <v>40000996</v>
          </cell>
          <cell r="B8821" t="str">
            <v>0</v>
          </cell>
          <cell r="C8821" t="str">
            <v>CIPL</v>
          </cell>
          <cell r="D8821" t="str">
            <v>M004</v>
          </cell>
          <cell r="E8821">
            <v>39109</v>
          </cell>
          <cell r="F8821" t="str">
            <v>Office Interiors</v>
          </cell>
          <cell r="G8821">
            <v>115640</v>
          </cell>
          <cell r="H8821">
            <v>-115640</v>
          </cell>
          <cell r="I8821">
            <v>0</v>
          </cell>
        </row>
        <row r="8822">
          <cell r="A8822">
            <v>40000997</v>
          </cell>
          <cell r="B8822" t="str">
            <v>0</v>
          </cell>
          <cell r="C8822" t="str">
            <v>CIPL</v>
          </cell>
          <cell r="D8822" t="str">
            <v>M004</v>
          </cell>
          <cell r="E8822">
            <v>39105</v>
          </cell>
          <cell r="F8822" t="str">
            <v>Office Interiors</v>
          </cell>
          <cell r="G8822">
            <v>10000</v>
          </cell>
          <cell r="H8822">
            <v>-10000</v>
          </cell>
          <cell r="I8822">
            <v>0</v>
          </cell>
        </row>
        <row r="8823">
          <cell r="A8823">
            <v>40000998</v>
          </cell>
          <cell r="B8823" t="str">
            <v>0</v>
          </cell>
          <cell r="C8823" t="str">
            <v>CIPL</v>
          </cell>
          <cell r="D8823" t="str">
            <v>M004</v>
          </cell>
          <cell r="E8823">
            <v>39196</v>
          </cell>
          <cell r="F8823" t="str">
            <v>Office Interiors</v>
          </cell>
          <cell r="G8823">
            <v>30780</v>
          </cell>
          <cell r="H8823">
            <v>-30780</v>
          </cell>
          <cell r="I8823">
            <v>0</v>
          </cell>
        </row>
        <row r="8824">
          <cell r="A8824">
            <v>40000999</v>
          </cell>
          <cell r="B8824" t="str">
            <v>0</v>
          </cell>
          <cell r="C8824" t="str">
            <v>CIPL</v>
          </cell>
          <cell r="D8824" t="str">
            <v>M004</v>
          </cell>
          <cell r="E8824">
            <v>40108</v>
          </cell>
          <cell r="F8824" t="str">
            <v>Office Interiors</v>
          </cell>
          <cell r="G8824">
            <v>199640</v>
          </cell>
          <cell r="H8824">
            <v>-199640</v>
          </cell>
          <cell r="I8824">
            <v>0</v>
          </cell>
        </row>
        <row r="8825">
          <cell r="A8825">
            <v>40001000</v>
          </cell>
          <cell r="B8825" t="str">
            <v>0</v>
          </cell>
          <cell r="C8825" t="str">
            <v>CIPL</v>
          </cell>
          <cell r="D8825" t="str">
            <v>M004</v>
          </cell>
          <cell r="E8825">
            <v>39191</v>
          </cell>
          <cell r="F8825" t="str">
            <v>Office Interiors</v>
          </cell>
          <cell r="G8825">
            <v>13680</v>
          </cell>
          <cell r="H8825">
            <v>-13680</v>
          </cell>
          <cell r="I8825">
            <v>0</v>
          </cell>
        </row>
        <row r="8826">
          <cell r="A8826">
            <v>40001001</v>
          </cell>
          <cell r="B8826" t="str">
            <v>0</v>
          </cell>
          <cell r="C8826" t="str">
            <v>CIPL</v>
          </cell>
          <cell r="D8826" t="str">
            <v>M004</v>
          </cell>
          <cell r="E8826">
            <v>39585</v>
          </cell>
          <cell r="F8826" t="str">
            <v>Office Interiors</v>
          </cell>
          <cell r="G8826">
            <v>77000</v>
          </cell>
          <cell r="H8826">
            <v>-77000</v>
          </cell>
          <cell r="I8826">
            <v>0</v>
          </cell>
        </row>
        <row r="8827">
          <cell r="A8827">
            <v>40001002</v>
          </cell>
          <cell r="B8827" t="str">
            <v>0</v>
          </cell>
          <cell r="C8827" t="str">
            <v>CIPL</v>
          </cell>
          <cell r="D8827" t="str">
            <v>M004</v>
          </cell>
          <cell r="E8827">
            <v>39568</v>
          </cell>
          <cell r="F8827" t="str">
            <v>Office Interiors</v>
          </cell>
          <cell r="G8827">
            <v>102420</v>
          </cell>
          <cell r="H8827">
            <v>-102420</v>
          </cell>
          <cell r="I8827">
            <v>0</v>
          </cell>
        </row>
        <row r="8828">
          <cell r="A8828">
            <v>40001003</v>
          </cell>
          <cell r="B8828" t="str">
            <v>0</v>
          </cell>
          <cell r="C8828" t="str">
            <v>CIPL</v>
          </cell>
          <cell r="D8828" t="str">
            <v>M004</v>
          </cell>
          <cell r="E8828">
            <v>39526</v>
          </cell>
          <cell r="F8828" t="str">
            <v>Office Interiors</v>
          </cell>
          <cell r="G8828">
            <v>599200</v>
          </cell>
          <cell r="H8828">
            <v>-599200</v>
          </cell>
          <cell r="I8828">
            <v>0</v>
          </cell>
        </row>
        <row r="8829">
          <cell r="A8829">
            <v>40001004</v>
          </cell>
          <cell r="B8829" t="str">
            <v>0</v>
          </cell>
          <cell r="C8829" t="str">
            <v>CIPL</v>
          </cell>
          <cell r="D8829" t="str">
            <v>M004</v>
          </cell>
          <cell r="E8829">
            <v>39279</v>
          </cell>
          <cell r="F8829" t="str">
            <v>Office Interiors</v>
          </cell>
          <cell r="G8829">
            <v>50000</v>
          </cell>
          <cell r="H8829">
            <v>-50000</v>
          </cell>
          <cell r="I8829">
            <v>0</v>
          </cell>
        </row>
        <row r="8830">
          <cell r="A8830">
            <v>40001005</v>
          </cell>
          <cell r="B8830" t="str">
            <v>0</v>
          </cell>
          <cell r="C8830" t="str">
            <v>CIPL</v>
          </cell>
          <cell r="D8830" t="str">
            <v>M004</v>
          </cell>
          <cell r="E8830">
            <v>39290</v>
          </cell>
          <cell r="F8830" t="str">
            <v>Office Interiors</v>
          </cell>
          <cell r="G8830">
            <v>135744</v>
          </cell>
          <cell r="H8830">
            <v>-135744</v>
          </cell>
          <cell r="I8830">
            <v>0</v>
          </cell>
        </row>
        <row r="8831">
          <cell r="A8831">
            <v>40001006</v>
          </cell>
          <cell r="B8831" t="str">
            <v>0</v>
          </cell>
          <cell r="C8831" t="str">
            <v>CIPL</v>
          </cell>
          <cell r="D8831" t="str">
            <v>M004</v>
          </cell>
          <cell r="E8831">
            <v>39290</v>
          </cell>
          <cell r="F8831" t="str">
            <v>Office Interiors</v>
          </cell>
          <cell r="G8831">
            <v>173323.5</v>
          </cell>
          <cell r="H8831">
            <v>-173323.5</v>
          </cell>
          <cell r="I8831">
            <v>0</v>
          </cell>
        </row>
        <row r="8832">
          <cell r="A8832">
            <v>40001007</v>
          </cell>
          <cell r="B8832" t="str">
            <v>0</v>
          </cell>
          <cell r="C8832" t="str">
            <v>CIPL</v>
          </cell>
          <cell r="D8832" t="str">
            <v>M004</v>
          </cell>
          <cell r="E8832">
            <v>39221</v>
          </cell>
          <cell r="F8832" t="str">
            <v>Office Interiors</v>
          </cell>
          <cell r="G8832">
            <v>3000</v>
          </cell>
          <cell r="H8832">
            <v>-3000</v>
          </cell>
          <cell r="I8832">
            <v>0</v>
          </cell>
        </row>
        <row r="8833">
          <cell r="A8833">
            <v>40001008</v>
          </cell>
          <cell r="B8833" t="str">
            <v>0</v>
          </cell>
          <cell r="C8833" t="str">
            <v>CIPL</v>
          </cell>
          <cell r="D8833" t="str">
            <v>M004</v>
          </cell>
          <cell r="E8833">
            <v>39193</v>
          </cell>
          <cell r="F8833" t="str">
            <v>Office Interiors</v>
          </cell>
          <cell r="G8833">
            <v>4320</v>
          </cell>
          <cell r="H8833">
            <v>-4320</v>
          </cell>
          <cell r="I8833">
            <v>0</v>
          </cell>
        </row>
        <row r="8834">
          <cell r="A8834">
            <v>40001009</v>
          </cell>
          <cell r="B8834" t="str">
            <v>0</v>
          </cell>
          <cell r="C8834" t="str">
            <v>CIPL</v>
          </cell>
          <cell r="D8834" t="str">
            <v>M004</v>
          </cell>
          <cell r="E8834">
            <v>39191</v>
          </cell>
          <cell r="F8834" t="str">
            <v>Office Interiors</v>
          </cell>
          <cell r="G8834">
            <v>37090</v>
          </cell>
          <cell r="H8834">
            <v>-37090</v>
          </cell>
          <cell r="I8834">
            <v>0</v>
          </cell>
        </row>
        <row r="8835">
          <cell r="A8835">
            <v>40001010</v>
          </cell>
          <cell r="B8835" t="str">
            <v>0</v>
          </cell>
          <cell r="C8835" t="str">
            <v>CIPL</v>
          </cell>
          <cell r="D8835" t="str">
            <v>M004</v>
          </cell>
          <cell r="E8835">
            <v>39191</v>
          </cell>
          <cell r="F8835" t="str">
            <v>Office Interiors</v>
          </cell>
          <cell r="G8835">
            <v>23350</v>
          </cell>
          <cell r="H8835">
            <v>-23350</v>
          </cell>
          <cell r="I8835">
            <v>0</v>
          </cell>
        </row>
        <row r="8836">
          <cell r="A8836">
            <v>40001011</v>
          </cell>
          <cell r="B8836" t="str">
            <v>0</v>
          </cell>
          <cell r="C8836" t="str">
            <v>CIPL</v>
          </cell>
          <cell r="D8836" t="str">
            <v>M004</v>
          </cell>
          <cell r="E8836">
            <v>39191</v>
          </cell>
          <cell r="F8836" t="str">
            <v>Office Interiors</v>
          </cell>
          <cell r="G8836">
            <v>43200</v>
          </cell>
          <cell r="H8836">
            <v>-43200</v>
          </cell>
          <cell r="I8836">
            <v>0</v>
          </cell>
        </row>
        <row r="8837">
          <cell r="A8837">
            <v>40001012</v>
          </cell>
          <cell r="B8837" t="str">
            <v>0</v>
          </cell>
          <cell r="C8837" t="str">
            <v>CIPL</v>
          </cell>
          <cell r="D8837" t="str">
            <v>M004</v>
          </cell>
          <cell r="E8837">
            <v>39243</v>
          </cell>
          <cell r="F8837" t="str">
            <v>Office Interiors</v>
          </cell>
          <cell r="G8837">
            <v>186620</v>
          </cell>
          <cell r="H8837">
            <v>-186620</v>
          </cell>
          <cell r="I8837">
            <v>0</v>
          </cell>
        </row>
        <row r="8838">
          <cell r="A8838">
            <v>40001013</v>
          </cell>
          <cell r="B8838" t="str">
            <v>0</v>
          </cell>
          <cell r="C8838" t="str">
            <v>CIPL</v>
          </cell>
          <cell r="D8838" t="str">
            <v>M004</v>
          </cell>
          <cell r="E8838">
            <v>39222</v>
          </cell>
          <cell r="F8838" t="str">
            <v>Office Interiors</v>
          </cell>
          <cell r="G8838">
            <v>391300</v>
          </cell>
          <cell r="H8838">
            <v>-391300</v>
          </cell>
          <cell r="I8838">
            <v>0</v>
          </cell>
        </row>
        <row r="8839">
          <cell r="A8839">
            <v>40001014</v>
          </cell>
          <cell r="B8839" t="str">
            <v>0</v>
          </cell>
          <cell r="C8839" t="str">
            <v>CIPL</v>
          </cell>
          <cell r="D8839" t="str">
            <v>M004</v>
          </cell>
          <cell r="E8839">
            <v>39398</v>
          </cell>
          <cell r="F8839" t="str">
            <v>Office Interiors</v>
          </cell>
          <cell r="G8839">
            <v>30000</v>
          </cell>
          <cell r="H8839">
            <v>-30000</v>
          </cell>
          <cell r="I8839">
            <v>0</v>
          </cell>
        </row>
        <row r="8840">
          <cell r="A8840">
            <v>40001015</v>
          </cell>
          <cell r="B8840" t="str">
            <v>0</v>
          </cell>
          <cell r="C8840" t="str">
            <v>CIPL</v>
          </cell>
          <cell r="D8840" t="str">
            <v>M004</v>
          </cell>
          <cell r="E8840">
            <v>39222</v>
          </cell>
          <cell r="F8840" t="str">
            <v>Office Interiors</v>
          </cell>
          <cell r="G8840">
            <v>91375</v>
          </cell>
          <cell r="H8840">
            <v>-91375</v>
          </cell>
          <cell r="I8840">
            <v>0</v>
          </cell>
        </row>
        <row r="8841">
          <cell r="A8841">
            <v>40001016</v>
          </cell>
          <cell r="B8841" t="str">
            <v>0</v>
          </cell>
          <cell r="C8841" t="str">
            <v>CIPL</v>
          </cell>
          <cell r="D8841" t="str">
            <v>M004</v>
          </cell>
          <cell r="E8841">
            <v>39279</v>
          </cell>
          <cell r="F8841" t="str">
            <v>Office Interiors</v>
          </cell>
          <cell r="G8841">
            <v>15000</v>
          </cell>
          <cell r="H8841">
            <v>-15000</v>
          </cell>
          <cell r="I8841">
            <v>0</v>
          </cell>
        </row>
        <row r="8842">
          <cell r="A8842">
            <v>40001017</v>
          </cell>
          <cell r="B8842" t="str">
            <v>0</v>
          </cell>
          <cell r="C8842" t="str">
            <v>CIPL</v>
          </cell>
          <cell r="D8842" t="str">
            <v>M004</v>
          </cell>
          <cell r="E8842">
            <v>39222</v>
          </cell>
          <cell r="F8842" t="str">
            <v>Office Interiors</v>
          </cell>
          <cell r="G8842">
            <v>30315</v>
          </cell>
          <cell r="H8842">
            <v>-30315</v>
          </cell>
          <cell r="I8842">
            <v>0</v>
          </cell>
        </row>
        <row r="8843">
          <cell r="A8843">
            <v>40001018</v>
          </cell>
          <cell r="B8843" t="str">
            <v>0</v>
          </cell>
          <cell r="C8843" t="str">
            <v>CIPL</v>
          </cell>
          <cell r="D8843" t="str">
            <v>M004</v>
          </cell>
          <cell r="E8843">
            <v>39196</v>
          </cell>
          <cell r="F8843" t="str">
            <v>Office Interiors</v>
          </cell>
          <cell r="G8843">
            <v>46548</v>
          </cell>
          <cell r="H8843">
            <v>-46548</v>
          </cell>
          <cell r="I8843">
            <v>0</v>
          </cell>
        </row>
        <row r="8844">
          <cell r="A8844">
            <v>40001019</v>
          </cell>
          <cell r="B8844" t="str">
            <v>0</v>
          </cell>
          <cell r="C8844" t="str">
            <v>CIPL</v>
          </cell>
          <cell r="D8844" t="str">
            <v>M004</v>
          </cell>
          <cell r="E8844">
            <v>39191</v>
          </cell>
          <cell r="F8844" t="str">
            <v>Office Interiors</v>
          </cell>
          <cell r="G8844">
            <v>51840</v>
          </cell>
          <cell r="H8844">
            <v>-51840</v>
          </cell>
          <cell r="I8844">
            <v>0</v>
          </cell>
        </row>
        <row r="8845">
          <cell r="A8845">
            <v>40001020</v>
          </cell>
          <cell r="B8845" t="str">
            <v>0</v>
          </cell>
          <cell r="C8845" t="str">
            <v>CIPL</v>
          </cell>
          <cell r="D8845" t="str">
            <v>M004</v>
          </cell>
          <cell r="E8845">
            <v>39196</v>
          </cell>
          <cell r="F8845" t="str">
            <v>Office Interiors</v>
          </cell>
          <cell r="G8845">
            <v>51840</v>
          </cell>
          <cell r="H8845">
            <v>-51840</v>
          </cell>
          <cell r="I8845">
            <v>0</v>
          </cell>
        </row>
        <row r="8846">
          <cell r="A8846">
            <v>40001021</v>
          </cell>
          <cell r="B8846" t="str">
            <v>0</v>
          </cell>
          <cell r="C8846" t="str">
            <v>CIPL</v>
          </cell>
          <cell r="D8846" t="str">
            <v>M004</v>
          </cell>
          <cell r="E8846">
            <v>39196</v>
          </cell>
          <cell r="F8846" t="str">
            <v>Office Interiors</v>
          </cell>
          <cell r="G8846">
            <v>51840</v>
          </cell>
          <cell r="H8846">
            <v>-51840</v>
          </cell>
          <cell r="I8846">
            <v>0</v>
          </cell>
        </row>
        <row r="8847">
          <cell r="A8847">
            <v>40001022</v>
          </cell>
          <cell r="B8847" t="str">
            <v>0</v>
          </cell>
          <cell r="C8847" t="str">
            <v>CIPL</v>
          </cell>
          <cell r="D8847" t="str">
            <v>M004</v>
          </cell>
          <cell r="E8847">
            <v>39196</v>
          </cell>
          <cell r="F8847" t="str">
            <v>Office Interiors</v>
          </cell>
          <cell r="G8847">
            <v>108000</v>
          </cell>
          <cell r="H8847">
            <v>-108000</v>
          </cell>
          <cell r="I8847">
            <v>0</v>
          </cell>
        </row>
        <row r="8848">
          <cell r="A8848">
            <v>40001023</v>
          </cell>
          <cell r="B8848" t="str">
            <v>0</v>
          </cell>
          <cell r="C8848" t="str">
            <v>CIPL</v>
          </cell>
          <cell r="D8848" t="str">
            <v>M004</v>
          </cell>
          <cell r="E8848">
            <v>39270</v>
          </cell>
          <cell r="F8848" t="str">
            <v>Office Interiors</v>
          </cell>
          <cell r="G8848">
            <v>5400</v>
          </cell>
          <cell r="H8848">
            <v>-5400</v>
          </cell>
          <cell r="I8848">
            <v>0</v>
          </cell>
        </row>
        <row r="8849">
          <cell r="A8849">
            <v>40001024</v>
          </cell>
          <cell r="B8849" t="str">
            <v>0</v>
          </cell>
          <cell r="C8849" t="str">
            <v>CIPL</v>
          </cell>
          <cell r="D8849" t="str">
            <v>M004</v>
          </cell>
          <cell r="E8849">
            <v>39240</v>
          </cell>
          <cell r="F8849" t="str">
            <v>Office Interiors</v>
          </cell>
          <cell r="G8849">
            <v>7500</v>
          </cell>
          <cell r="H8849">
            <v>-7500</v>
          </cell>
          <cell r="I8849">
            <v>0</v>
          </cell>
        </row>
        <row r="8850">
          <cell r="A8850">
            <v>40001025</v>
          </cell>
          <cell r="B8850" t="str">
            <v>0</v>
          </cell>
          <cell r="C8850" t="str">
            <v>CIPL</v>
          </cell>
          <cell r="D8850" t="str">
            <v>M004</v>
          </cell>
          <cell r="E8850">
            <v>39196</v>
          </cell>
          <cell r="F8850" t="str">
            <v>Office Interiors</v>
          </cell>
          <cell r="G8850">
            <v>30000</v>
          </cell>
          <cell r="H8850">
            <v>-30000</v>
          </cell>
          <cell r="I8850">
            <v>0</v>
          </cell>
        </row>
        <row r="8851">
          <cell r="A8851">
            <v>40001026</v>
          </cell>
          <cell r="B8851" t="str">
            <v>0</v>
          </cell>
          <cell r="C8851" t="str">
            <v>CIPL</v>
          </cell>
          <cell r="D8851" t="str">
            <v>M004</v>
          </cell>
          <cell r="E8851">
            <v>39221</v>
          </cell>
          <cell r="F8851" t="str">
            <v>Office Interiors</v>
          </cell>
          <cell r="G8851">
            <v>21250</v>
          </cell>
          <cell r="H8851">
            <v>-21250</v>
          </cell>
          <cell r="I8851">
            <v>0</v>
          </cell>
        </row>
        <row r="8852">
          <cell r="A8852">
            <v>40001027</v>
          </cell>
          <cell r="B8852" t="str">
            <v>0</v>
          </cell>
          <cell r="C8852" t="str">
            <v>CIPL</v>
          </cell>
          <cell r="D8852" t="str">
            <v>M004</v>
          </cell>
          <cell r="E8852">
            <v>39072</v>
          </cell>
          <cell r="F8852" t="str">
            <v>Office Interiors</v>
          </cell>
          <cell r="G8852">
            <v>23040</v>
          </cell>
          <cell r="H8852">
            <v>-23040</v>
          </cell>
          <cell r="I8852">
            <v>0</v>
          </cell>
        </row>
        <row r="8853">
          <cell r="A8853">
            <v>40001028</v>
          </cell>
          <cell r="B8853" t="str">
            <v>0</v>
          </cell>
          <cell r="C8853" t="str">
            <v>CIPL</v>
          </cell>
          <cell r="D8853" t="str">
            <v>M004</v>
          </cell>
          <cell r="E8853">
            <v>39221</v>
          </cell>
          <cell r="F8853" t="str">
            <v>Office Interiors</v>
          </cell>
          <cell r="G8853">
            <v>2970</v>
          </cell>
          <cell r="H8853">
            <v>-2970</v>
          </cell>
          <cell r="I8853">
            <v>0</v>
          </cell>
        </row>
        <row r="8854">
          <cell r="A8854">
            <v>40001029</v>
          </cell>
          <cell r="B8854" t="str">
            <v>0</v>
          </cell>
          <cell r="C8854" t="str">
            <v>CIPL</v>
          </cell>
          <cell r="D8854" t="str">
            <v>M004</v>
          </cell>
          <cell r="E8854">
            <v>39221</v>
          </cell>
          <cell r="F8854" t="str">
            <v>Office Interiors</v>
          </cell>
          <cell r="G8854">
            <v>14580</v>
          </cell>
          <cell r="H8854">
            <v>-14580</v>
          </cell>
          <cell r="I8854">
            <v>0</v>
          </cell>
        </row>
        <row r="8855">
          <cell r="A8855">
            <v>40001030</v>
          </cell>
          <cell r="B8855" t="str">
            <v>0</v>
          </cell>
          <cell r="C8855" t="str">
            <v>CIPL</v>
          </cell>
          <cell r="D8855" t="str">
            <v>M004</v>
          </cell>
          <cell r="E8855">
            <v>39221</v>
          </cell>
          <cell r="F8855" t="str">
            <v>Office Interiors</v>
          </cell>
          <cell r="G8855">
            <v>36000</v>
          </cell>
          <cell r="H8855">
            <v>-36000</v>
          </cell>
          <cell r="I8855">
            <v>0</v>
          </cell>
        </row>
        <row r="8856">
          <cell r="A8856">
            <v>40001031</v>
          </cell>
          <cell r="B8856" t="str">
            <v>0</v>
          </cell>
          <cell r="C8856" t="str">
            <v>CIPL</v>
          </cell>
          <cell r="D8856" t="str">
            <v>M004</v>
          </cell>
          <cell r="E8856">
            <v>39196</v>
          </cell>
          <cell r="F8856" t="str">
            <v>Office Interiors</v>
          </cell>
          <cell r="G8856">
            <v>550000</v>
          </cell>
          <cell r="H8856">
            <v>-550000</v>
          </cell>
          <cell r="I8856">
            <v>0</v>
          </cell>
        </row>
        <row r="8857">
          <cell r="A8857">
            <v>40001032</v>
          </cell>
          <cell r="B8857" t="str">
            <v>0</v>
          </cell>
          <cell r="C8857" t="str">
            <v>CIPL</v>
          </cell>
          <cell r="D8857" t="str">
            <v>M004</v>
          </cell>
          <cell r="E8857">
            <v>39240</v>
          </cell>
          <cell r="F8857" t="str">
            <v>Office Interiors</v>
          </cell>
          <cell r="G8857">
            <v>39724</v>
          </cell>
          <cell r="H8857">
            <v>-39724</v>
          </cell>
          <cell r="I8857">
            <v>0</v>
          </cell>
        </row>
        <row r="8858">
          <cell r="A8858">
            <v>40001033</v>
          </cell>
          <cell r="B8858" t="str">
            <v>0</v>
          </cell>
          <cell r="C8858" t="str">
            <v>CIPL</v>
          </cell>
          <cell r="D8858" t="str">
            <v>M004</v>
          </cell>
          <cell r="E8858">
            <v>39196</v>
          </cell>
          <cell r="F8858" t="str">
            <v>Office Interiors</v>
          </cell>
          <cell r="G8858">
            <v>155660</v>
          </cell>
          <cell r="H8858">
            <v>-155660</v>
          </cell>
          <cell r="I8858">
            <v>0</v>
          </cell>
        </row>
        <row r="8859">
          <cell r="A8859">
            <v>40001034</v>
          </cell>
          <cell r="B8859" t="str">
            <v>0</v>
          </cell>
          <cell r="C8859" t="str">
            <v>CIPL</v>
          </cell>
          <cell r="D8859" t="str">
            <v>M004</v>
          </cell>
          <cell r="E8859">
            <v>39196</v>
          </cell>
          <cell r="F8859" t="str">
            <v>Office Interiors</v>
          </cell>
          <cell r="G8859">
            <v>162500</v>
          </cell>
          <cell r="H8859">
            <v>-162500</v>
          </cell>
          <cell r="I8859">
            <v>0</v>
          </cell>
        </row>
        <row r="8860">
          <cell r="A8860">
            <v>40001035</v>
          </cell>
          <cell r="B8860" t="str">
            <v>0</v>
          </cell>
          <cell r="C8860" t="str">
            <v>CIPL</v>
          </cell>
          <cell r="D8860" t="str">
            <v>M004</v>
          </cell>
          <cell r="E8860">
            <v>39221</v>
          </cell>
          <cell r="F8860" t="str">
            <v>Office Interiors</v>
          </cell>
          <cell r="G8860">
            <v>3000</v>
          </cell>
          <cell r="H8860">
            <v>-3000</v>
          </cell>
          <cell r="I8860">
            <v>0</v>
          </cell>
        </row>
        <row r="8861">
          <cell r="A8861">
            <v>40001036</v>
          </cell>
          <cell r="B8861" t="str">
            <v>0</v>
          </cell>
          <cell r="C8861" t="str">
            <v>CIPL</v>
          </cell>
          <cell r="D8861" t="str">
            <v>M004</v>
          </cell>
          <cell r="E8861">
            <v>39221</v>
          </cell>
          <cell r="F8861" t="str">
            <v>Office Interiors</v>
          </cell>
          <cell r="G8861">
            <v>1500</v>
          </cell>
          <cell r="H8861">
            <v>-1500</v>
          </cell>
          <cell r="I8861">
            <v>0</v>
          </cell>
        </row>
        <row r="8862">
          <cell r="A8862">
            <v>40001037</v>
          </cell>
          <cell r="B8862" t="str">
            <v>0</v>
          </cell>
          <cell r="C8862" t="str">
            <v>CIPL</v>
          </cell>
          <cell r="D8862" t="str">
            <v>M004</v>
          </cell>
          <cell r="E8862">
            <v>39994</v>
          </cell>
          <cell r="F8862" t="str">
            <v>Office Interiors</v>
          </cell>
          <cell r="G8862">
            <v>150000</v>
          </cell>
          <cell r="H8862">
            <v>-150000</v>
          </cell>
          <cell r="I8862">
            <v>0</v>
          </cell>
        </row>
        <row r="8863">
          <cell r="A8863">
            <v>40001038</v>
          </cell>
          <cell r="B8863" t="str">
            <v>0</v>
          </cell>
          <cell r="C8863" t="str">
            <v>CIPL</v>
          </cell>
          <cell r="D8863" t="str">
            <v>M004</v>
          </cell>
          <cell r="E8863">
            <v>39068</v>
          </cell>
          <cell r="F8863" t="str">
            <v>Office Interiors</v>
          </cell>
          <cell r="G8863">
            <v>13290</v>
          </cell>
          <cell r="H8863">
            <v>-13290</v>
          </cell>
          <cell r="I8863">
            <v>0</v>
          </cell>
        </row>
        <row r="8864">
          <cell r="A8864">
            <v>40001039</v>
          </cell>
          <cell r="B8864" t="str">
            <v>0</v>
          </cell>
          <cell r="C8864" t="str">
            <v>CIPL</v>
          </cell>
          <cell r="D8864" t="str">
            <v>M004</v>
          </cell>
          <cell r="E8864">
            <v>39222</v>
          </cell>
          <cell r="F8864" t="str">
            <v>Office Interiors</v>
          </cell>
          <cell r="G8864">
            <v>17681</v>
          </cell>
          <cell r="H8864">
            <v>-17681</v>
          </cell>
          <cell r="I8864">
            <v>0</v>
          </cell>
        </row>
        <row r="8865">
          <cell r="A8865">
            <v>40001040</v>
          </cell>
          <cell r="B8865" t="str">
            <v>0</v>
          </cell>
          <cell r="C8865" t="str">
            <v>CIPL</v>
          </cell>
          <cell r="D8865" t="str">
            <v>M004</v>
          </cell>
          <cell r="E8865">
            <v>39022</v>
          </cell>
          <cell r="F8865" t="str">
            <v>Office Interiors</v>
          </cell>
          <cell r="G8865">
            <v>96496</v>
          </cell>
          <cell r="H8865">
            <v>-96496</v>
          </cell>
          <cell r="I8865">
            <v>0</v>
          </cell>
        </row>
        <row r="8866">
          <cell r="A8866">
            <v>40001041</v>
          </cell>
          <cell r="B8866" t="str">
            <v>0</v>
          </cell>
          <cell r="C8866" t="str">
            <v>CIPL</v>
          </cell>
          <cell r="D8866" t="str">
            <v>M004</v>
          </cell>
          <cell r="E8866">
            <v>39156</v>
          </cell>
          <cell r="F8866" t="str">
            <v>Office Interiors</v>
          </cell>
          <cell r="G8866">
            <v>13015</v>
          </cell>
          <cell r="H8866">
            <v>-13015</v>
          </cell>
          <cell r="I8866">
            <v>0</v>
          </cell>
        </row>
        <row r="8867">
          <cell r="A8867">
            <v>40001043</v>
          </cell>
          <cell r="B8867" t="str">
            <v>0</v>
          </cell>
          <cell r="C8867" t="str">
            <v>CIPL</v>
          </cell>
          <cell r="D8867" t="str">
            <v>M004</v>
          </cell>
          <cell r="E8867">
            <v>39181</v>
          </cell>
          <cell r="F8867" t="str">
            <v>Office Interiors</v>
          </cell>
          <cell r="G8867">
            <v>5500</v>
          </cell>
          <cell r="H8867">
            <v>-5500</v>
          </cell>
          <cell r="I8867">
            <v>0</v>
          </cell>
        </row>
        <row r="8868">
          <cell r="A8868">
            <v>40001044</v>
          </cell>
          <cell r="B8868" t="str">
            <v>0</v>
          </cell>
          <cell r="C8868" t="str">
            <v>CIPL</v>
          </cell>
          <cell r="D8868" t="str">
            <v>M004</v>
          </cell>
          <cell r="E8868">
            <v>39238</v>
          </cell>
          <cell r="F8868" t="str">
            <v>Office Interiors</v>
          </cell>
          <cell r="G8868">
            <v>3800</v>
          </cell>
          <cell r="H8868">
            <v>-3800</v>
          </cell>
          <cell r="I8868">
            <v>0</v>
          </cell>
        </row>
        <row r="8869">
          <cell r="A8869">
            <v>40001045</v>
          </cell>
          <cell r="B8869" t="str">
            <v>0</v>
          </cell>
          <cell r="C8869" t="str">
            <v>CIPL</v>
          </cell>
          <cell r="D8869" t="str">
            <v>M004</v>
          </cell>
          <cell r="E8869">
            <v>39338</v>
          </cell>
          <cell r="F8869" t="str">
            <v>Office Interiors</v>
          </cell>
          <cell r="G8869">
            <v>13500</v>
          </cell>
          <cell r="H8869">
            <v>-13500</v>
          </cell>
          <cell r="I8869">
            <v>0</v>
          </cell>
        </row>
        <row r="8870">
          <cell r="A8870">
            <v>40001046</v>
          </cell>
          <cell r="B8870" t="str">
            <v>0</v>
          </cell>
          <cell r="C8870" t="str">
            <v>CIPL</v>
          </cell>
          <cell r="D8870" t="str">
            <v>M004</v>
          </cell>
          <cell r="E8870">
            <v>39398</v>
          </cell>
          <cell r="F8870" t="str">
            <v>Office Interiors</v>
          </cell>
          <cell r="G8870">
            <v>8000</v>
          </cell>
          <cell r="H8870">
            <v>-8000</v>
          </cell>
          <cell r="I8870">
            <v>0</v>
          </cell>
        </row>
        <row r="8871">
          <cell r="A8871">
            <v>40001047</v>
          </cell>
          <cell r="B8871" t="str">
            <v>0</v>
          </cell>
          <cell r="C8871" t="str">
            <v>CIPL</v>
          </cell>
          <cell r="D8871" t="str">
            <v>M004</v>
          </cell>
          <cell r="E8871">
            <v>39866</v>
          </cell>
          <cell r="F8871" t="str">
            <v>Office Interiors</v>
          </cell>
          <cell r="G8871">
            <v>160400</v>
          </cell>
          <cell r="H8871">
            <v>-160400</v>
          </cell>
          <cell r="I8871">
            <v>0</v>
          </cell>
        </row>
        <row r="8872">
          <cell r="A8872">
            <v>40001048</v>
          </cell>
          <cell r="B8872" t="str">
            <v>0</v>
          </cell>
          <cell r="C8872" t="str">
            <v>CIPL</v>
          </cell>
          <cell r="D8872" t="str">
            <v>M004</v>
          </cell>
          <cell r="E8872">
            <v>39883</v>
          </cell>
          <cell r="F8872" t="str">
            <v>Office Interiors</v>
          </cell>
          <cell r="G8872">
            <v>100000</v>
          </cell>
          <cell r="H8872">
            <v>-100000</v>
          </cell>
          <cell r="I8872">
            <v>0</v>
          </cell>
        </row>
        <row r="8873">
          <cell r="A8873">
            <v>40001049</v>
          </cell>
          <cell r="B8873" t="str">
            <v>0</v>
          </cell>
          <cell r="C8873" t="str">
            <v>CIPL</v>
          </cell>
          <cell r="D8873" t="str">
            <v>M004</v>
          </cell>
          <cell r="E8873">
            <v>39643</v>
          </cell>
          <cell r="F8873" t="str">
            <v>Office Interiors</v>
          </cell>
          <cell r="G8873">
            <v>103200</v>
          </cell>
          <cell r="H8873">
            <v>-103200</v>
          </cell>
          <cell r="I8873">
            <v>0</v>
          </cell>
        </row>
        <row r="8874">
          <cell r="A8874">
            <v>40001050</v>
          </cell>
          <cell r="B8874" t="str">
            <v>0</v>
          </cell>
          <cell r="C8874" t="str">
            <v>CIPL</v>
          </cell>
          <cell r="D8874" t="str">
            <v>M004</v>
          </cell>
          <cell r="E8874">
            <v>39657</v>
          </cell>
          <cell r="F8874" t="str">
            <v>Office Interiors</v>
          </cell>
          <cell r="G8874">
            <v>228000</v>
          </cell>
          <cell r="H8874">
            <v>-228000</v>
          </cell>
          <cell r="I8874">
            <v>0</v>
          </cell>
        </row>
        <row r="8875">
          <cell r="A8875">
            <v>40001051</v>
          </cell>
          <cell r="B8875" t="str">
            <v>0</v>
          </cell>
          <cell r="C8875" t="str">
            <v>CIPL</v>
          </cell>
          <cell r="D8875" t="str">
            <v>M004</v>
          </cell>
          <cell r="E8875">
            <v>39614</v>
          </cell>
          <cell r="F8875" t="str">
            <v>Office Interiors</v>
          </cell>
          <cell r="G8875">
            <v>7800</v>
          </cell>
          <cell r="H8875">
            <v>-7800</v>
          </cell>
          <cell r="I8875">
            <v>0</v>
          </cell>
        </row>
        <row r="8876">
          <cell r="A8876">
            <v>40001052</v>
          </cell>
          <cell r="B8876" t="str">
            <v>0</v>
          </cell>
          <cell r="C8876" t="str">
            <v>CIPL</v>
          </cell>
          <cell r="D8876" t="str">
            <v>M004</v>
          </cell>
          <cell r="E8876">
            <v>39304</v>
          </cell>
          <cell r="F8876" t="str">
            <v>Office Interiors</v>
          </cell>
          <cell r="G8876">
            <v>30000</v>
          </cell>
          <cell r="H8876">
            <v>-30000</v>
          </cell>
          <cell r="I8876">
            <v>0</v>
          </cell>
        </row>
        <row r="8877">
          <cell r="A8877">
            <v>40001053</v>
          </cell>
          <cell r="B8877" t="str">
            <v>0</v>
          </cell>
          <cell r="C8877" t="str">
            <v>CIPL</v>
          </cell>
          <cell r="D8877" t="str">
            <v>M004</v>
          </cell>
          <cell r="E8877">
            <v>39338</v>
          </cell>
          <cell r="F8877" t="str">
            <v>Office Interiors</v>
          </cell>
          <cell r="G8877">
            <v>2500</v>
          </cell>
          <cell r="H8877">
            <v>-2500</v>
          </cell>
          <cell r="I8877">
            <v>0</v>
          </cell>
        </row>
        <row r="8878">
          <cell r="A8878">
            <v>40001054</v>
          </cell>
          <cell r="B8878" t="str">
            <v>0</v>
          </cell>
          <cell r="C8878" t="str">
            <v>CIPL</v>
          </cell>
          <cell r="D8878" t="str">
            <v>M004</v>
          </cell>
          <cell r="E8878">
            <v>41629</v>
          </cell>
          <cell r="F8878" t="str">
            <v>Office Interiors</v>
          </cell>
          <cell r="G8878">
            <v>15000</v>
          </cell>
          <cell r="H8878">
            <v>-12125</v>
          </cell>
          <cell r="I8878">
            <v>2875</v>
          </cell>
        </row>
        <row r="8879">
          <cell r="A8879">
            <v>40001055</v>
          </cell>
          <cell r="B8879" t="str">
            <v>0</v>
          </cell>
          <cell r="C8879" t="str">
            <v>CIPL</v>
          </cell>
          <cell r="D8879" t="str">
            <v>M004</v>
          </cell>
          <cell r="E8879">
            <v>39180</v>
          </cell>
          <cell r="F8879" t="str">
            <v>Office Interiors</v>
          </cell>
          <cell r="G8879">
            <v>6200</v>
          </cell>
          <cell r="H8879">
            <v>-6200</v>
          </cell>
          <cell r="I8879">
            <v>0</v>
          </cell>
        </row>
        <row r="8880">
          <cell r="A8880">
            <v>40001056</v>
          </cell>
          <cell r="B8880" t="str">
            <v>0</v>
          </cell>
          <cell r="C8880" t="str">
            <v>CIPL</v>
          </cell>
          <cell r="D8880" t="str">
            <v>M004</v>
          </cell>
          <cell r="E8880">
            <v>39355</v>
          </cell>
          <cell r="F8880" t="str">
            <v>Office Interiors</v>
          </cell>
          <cell r="G8880">
            <v>8000</v>
          </cell>
          <cell r="H8880">
            <v>-8000</v>
          </cell>
          <cell r="I8880">
            <v>0</v>
          </cell>
        </row>
        <row r="8881">
          <cell r="A8881">
            <v>40001057</v>
          </cell>
          <cell r="B8881" t="str">
            <v>0</v>
          </cell>
          <cell r="C8881" t="str">
            <v>CIPL</v>
          </cell>
          <cell r="D8881" t="str">
            <v>M004</v>
          </cell>
          <cell r="E8881">
            <v>41697</v>
          </cell>
          <cell r="F8881" t="str">
            <v>Office Interiors</v>
          </cell>
          <cell r="G8881">
            <v>110421.86</v>
          </cell>
          <cell r="H8881">
            <v>-87417.31</v>
          </cell>
          <cell r="I8881">
            <v>23004.55</v>
          </cell>
        </row>
        <row r="8882">
          <cell r="A8882">
            <v>40001058</v>
          </cell>
          <cell r="B8882" t="str">
            <v>0</v>
          </cell>
          <cell r="C8882" t="str">
            <v>CIPL</v>
          </cell>
          <cell r="D8882" t="str">
            <v>M004</v>
          </cell>
          <cell r="E8882">
            <v>41697</v>
          </cell>
          <cell r="F8882" t="str">
            <v>Office Interiors</v>
          </cell>
          <cell r="G8882">
            <v>80578.13</v>
          </cell>
          <cell r="H8882">
            <v>-63791.02</v>
          </cell>
          <cell r="I8882">
            <v>16787.11</v>
          </cell>
        </row>
        <row r="8883">
          <cell r="A8883">
            <v>40001059</v>
          </cell>
          <cell r="B8883" t="str">
            <v>0</v>
          </cell>
          <cell r="C8883" t="str">
            <v>CIPL</v>
          </cell>
          <cell r="D8883" t="str">
            <v>M004</v>
          </cell>
          <cell r="E8883">
            <v>40908</v>
          </cell>
          <cell r="F8883" t="str">
            <v>Office Interiors</v>
          </cell>
          <cell r="G8883">
            <v>77000</v>
          </cell>
          <cell r="H8883">
            <v>-77000</v>
          </cell>
          <cell r="I8883">
            <v>0</v>
          </cell>
        </row>
        <row r="8884">
          <cell r="A8884">
            <v>40001060</v>
          </cell>
          <cell r="B8884" t="str">
            <v>0</v>
          </cell>
          <cell r="C8884" t="str">
            <v>CIPL</v>
          </cell>
          <cell r="D8884" t="str">
            <v>M004</v>
          </cell>
          <cell r="E8884">
            <v>41090</v>
          </cell>
          <cell r="F8884" t="str">
            <v>Office Interiors</v>
          </cell>
          <cell r="G8884">
            <v>70000</v>
          </cell>
          <cell r="H8884">
            <v>-67083.33</v>
          </cell>
          <cell r="I8884">
            <v>2916.67</v>
          </cell>
        </row>
        <row r="8885">
          <cell r="A8885">
            <v>40001061</v>
          </cell>
          <cell r="B8885" t="str">
            <v>0</v>
          </cell>
          <cell r="C8885" t="str">
            <v>CIPL</v>
          </cell>
          <cell r="D8885" t="str">
            <v>M004</v>
          </cell>
          <cell r="E8885">
            <v>38596</v>
          </cell>
          <cell r="F8885" t="str">
            <v>Oven</v>
          </cell>
          <cell r="G8885">
            <v>10500</v>
          </cell>
          <cell r="H8885">
            <v>-10500</v>
          </cell>
          <cell r="I8885">
            <v>0</v>
          </cell>
        </row>
        <row r="8886">
          <cell r="A8886">
            <v>40001062</v>
          </cell>
          <cell r="B8886" t="str">
            <v>0</v>
          </cell>
          <cell r="C8886" t="str">
            <v>CIPL</v>
          </cell>
          <cell r="D8886" t="str">
            <v>M004</v>
          </cell>
          <cell r="E8886">
            <v>38803</v>
          </cell>
          <cell r="F8886" t="str">
            <v>Oven</v>
          </cell>
          <cell r="G8886">
            <v>9000</v>
          </cell>
          <cell r="H8886">
            <v>-9000</v>
          </cell>
          <cell r="I8886">
            <v>0</v>
          </cell>
        </row>
        <row r="8887">
          <cell r="A8887">
            <v>40001063</v>
          </cell>
          <cell r="B8887" t="str">
            <v>0</v>
          </cell>
          <cell r="C8887" t="str">
            <v>CIPL</v>
          </cell>
          <cell r="D8887" t="str">
            <v>M004</v>
          </cell>
          <cell r="E8887">
            <v>38803</v>
          </cell>
          <cell r="F8887" t="str">
            <v>Oven</v>
          </cell>
          <cell r="G8887">
            <v>9000</v>
          </cell>
          <cell r="H8887">
            <v>-9000</v>
          </cell>
          <cell r="I8887">
            <v>0</v>
          </cell>
        </row>
        <row r="8888">
          <cell r="A8888">
            <v>40001069</v>
          </cell>
          <cell r="B8888" t="str">
            <v>0</v>
          </cell>
          <cell r="C8888" t="str">
            <v>CIPL</v>
          </cell>
          <cell r="D8888" t="str">
            <v>M004</v>
          </cell>
          <cell r="E8888">
            <v>38844</v>
          </cell>
          <cell r="F8888" t="str">
            <v>Oven</v>
          </cell>
          <cell r="G8888">
            <v>9500</v>
          </cell>
          <cell r="H8888">
            <v>-9500</v>
          </cell>
          <cell r="I8888">
            <v>0</v>
          </cell>
        </row>
        <row r="8889">
          <cell r="A8889">
            <v>40001070</v>
          </cell>
          <cell r="B8889" t="str">
            <v>0</v>
          </cell>
          <cell r="C8889" t="str">
            <v>CIPL</v>
          </cell>
          <cell r="D8889" t="str">
            <v>M004</v>
          </cell>
          <cell r="E8889">
            <v>38844</v>
          </cell>
          <cell r="F8889" t="str">
            <v>Oven</v>
          </cell>
          <cell r="G8889">
            <v>9500</v>
          </cell>
          <cell r="H8889">
            <v>-9500</v>
          </cell>
          <cell r="I8889">
            <v>0</v>
          </cell>
        </row>
        <row r="8890">
          <cell r="A8890">
            <v>40001071</v>
          </cell>
          <cell r="B8890" t="str">
            <v>0</v>
          </cell>
          <cell r="C8890" t="str">
            <v>CIPL</v>
          </cell>
          <cell r="D8890" t="str">
            <v>M004</v>
          </cell>
          <cell r="E8890">
            <v>38844</v>
          </cell>
          <cell r="F8890" t="str">
            <v>Oven</v>
          </cell>
          <cell r="G8890">
            <v>9500</v>
          </cell>
          <cell r="H8890">
            <v>-9500</v>
          </cell>
          <cell r="I8890">
            <v>0</v>
          </cell>
        </row>
        <row r="8891">
          <cell r="A8891">
            <v>40001072</v>
          </cell>
          <cell r="B8891" t="str">
            <v>0</v>
          </cell>
          <cell r="C8891" t="str">
            <v>CIPL</v>
          </cell>
          <cell r="D8891" t="str">
            <v>M004</v>
          </cell>
          <cell r="E8891">
            <v>38844</v>
          </cell>
          <cell r="F8891" t="str">
            <v>Oven</v>
          </cell>
          <cell r="G8891">
            <v>9500</v>
          </cell>
          <cell r="H8891">
            <v>-9500</v>
          </cell>
          <cell r="I8891">
            <v>0</v>
          </cell>
        </row>
        <row r="8892">
          <cell r="A8892">
            <v>40001073</v>
          </cell>
          <cell r="B8892" t="str">
            <v>0</v>
          </cell>
          <cell r="C8892" t="str">
            <v>CIPL</v>
          </cell>
          <cell r="D8892" t="str">
            <v>M004</v>
          </cell>
          <cell r="E8892">
            <v>38844</v>
          </cell>
          <cell r="F8892" t="str">
            <v>Oven</v>
          </cell>
          <cell r="G8892">
            <v>9500</v>
          </cell>
          <cell r="H8892">
            <v>-9500</v>
          </cell>
          <cell r="I8892">
            <v>0</v>
          </cell>
        </row>
        <row r="8893">
          <cell r="A8893">
            <v>40001074</v>
          </cell>
          <cell r="B8893" t="str">
            <v>0</v>
          </cell>
          <cell r="C8893" t="str">
            <v>CIPL</v>
          </cell>
          <cell r="D8893" t="str">
            <v>M004</v>
          </cell>
          <cell r="E8893">
            <v>38990</v>
          </cell>
          <cell r="F8893" t="str">
            <v>Oven</v>
          </cell>
          <cell r="G8893">
            <v>9800</v>
          </cell>
          <cell r="H8893">
            <v>-9800</v>
          </cell>
          <cell r="I8893">
            <v>0</v>
          </cell>
        </row>
        <row r="8894">
          <cell r="A8894">
            <v>40001127</v>
          </cell>
          <cell r="B8894" t="str">
            <v>0</v>
          </cell>
          <cell r="C8894" t="str">
            <v>CIPL</v>
          </cell>
          <cell r="D8894" t="str">
            <v>M004</v>
          </cell>
          <cell r="E8894">
            <v>41799</v>
          </cell>
          <cell r="F8894" t="str">
            <v>Rack</v>
          </cell>
          <cell r="G8894">
            <v>44900</v>
          </cell>
          <cell r="H8894">
            <v>-34049.17</v>
          </cell>
          <cell r="I8894">
            <v>10850.83</v>
          </cell>
        </row>
        <row r="8895">
          <cell r="A8895">
            <v>40001128</v>
          </cell>
          <cell r="B8895" t="str">
            <v>0</v>
          </cell>
          <cell r="C8895" t="str">
            <v>CIPL</v>
          </cell>
          <cell r="D8895" t="str">
            <v>M004</v>
          </cell>
          <cell r="E8895">
            <v>38596</v>
          </cell>
          <cell r="F8895" t="str">
            <v>Rack</v>
          </cell>
          <cell r="G8895">
            <v>32110</v>
          </cell>
          <cell r="H8895">
            <v>-32110</v>
          </cell>
          <cell r="I8895">
            <v>0</v>
          </cell>
        </row>
        <row r="8896">
          <cell r="A8896">
            <v>40001129</v>
          </cell>
          <cell r="B8896" t="str">
            <v>0</v>
          </cell>
          <cell r="C8896" t="str">
            <v>CIPL</v>
          </cell>
          <cell r="D8896" t="str">
            <v>M004</v>
          </cell>
          <cell r="E8896">
            <v>39221</v>
          </cell>
          <cell r="F8896" t="str">
            <v>Rack</v>
          </cell>
          <cell r="G8896">
            <v>2000</v>
          </cell>
          <cell r="H8896">
            <v>-2000</v>
          </cell>
          <cell r="I8896">
            <v>0</v>
          </cell>
        </row>
        <row r="8897">
          <cell r="A8897">
            <v>40001130</v>
          </cell>
          <cell r="B8897" t="str">
            <v>0</v>
          </cell>
          <cell r="C8897" t="str">
            <v>CIPL</v>
          </cell>
          <cell r="D8897" t="str">
            <v>M004</v>
          </cell>
          <cell r="E8897">
            <v>41718</v>
          </cell>
          <cell r="F8897" t="str">
            <v>Rack</v>
          </cell>
          <cell r="G8897">
            <v>26000</v>
          </cell>
          <cell r="H8897">
            <v>-20366.669999999998</v>
          </cell>
          <cell r="I8897">
            <v>5633.33</v>
          </cell>
        </row>
        <row r="8898">
          <cell r="A8898">
            <v>40001131</v>
          </cell>
          <cell r="B8898" t="str">
            <v>0</v>
          </cell>
          <cell r="C8898" t="str">
            <v>CIPL</v>
          </cell>
          <cell r="D8898" t="str">
            <v>M004</v>
          </cell>
          <cell r="E8898">
            <v>39201</v>
          </cell>
          <cell r="F8898" t="str">
            <v>Rack</v>
          </cell>
          <cell r="G8898">
            <v>3500</v>
          </cell>
          <cell r="H8898">
            <v>-3500</v>
          </cell>
          <cell r="I8898">
            <v>0</v>
          </cell>
        </row>
        <row r="8899">
          <cell r="A8899">
            <v>40001132</v>
          </cell>
          <cell r="B8899" t="str">
            <v>0</v>
          </cell>
          <cell r="C8899" t="str">
            <v>CIPL</v>
          </cell>
          <cell r="D8899" t="str">
            <v>M004</v>
          </cell>
          <cell r="E8899">
            <v>41763</v>
          </cell>
          <cell r="F8899" t="str">
            <v>Rack</v>
          </cell>
          <cell r="G8899">
            <v>7500</v>
          </cell>
          <cell r="H8899">
            <v>-5750</v>
          </cell>
          <cell r="I8899">
            <v>1750</v>
          </cell>
        </row>
        <row r="8900">
          <cell r="A8900">
            <v>40001133</v>
          </cell>
          <cell r="B8900" t="str">
            <v>0</v>
          </cell>
          <cell r="C8900" t="str">
            <v>CIPL</v>
          </cell>
          <cell r="D8900" t="str">
            <v>M004</v>
          </cell>
          <cell r="E8900">
            <v>39567</v>
          </cell>
          <cell r="F8900" t="str">
            <v>Rack</v>
          </cell>
          <cell r="G8900">
            <v>6500</v>
          </cell>
          <cell r="H8900">
            <v>-6500</v>
          </cell>
          <cell r="I8900">
            <v>0</v>
          </cell>
        </row>
        <row r="8901">
          <cell r="A8901">
            <v>40001134</v>
          </cell>
          <cell r="B8901" t="str">
            <v>0</v>
          </cell>
          <cell r="C8901" t="str">
            <v>CIPL</v>
          </cell>
          <cell r="D8901" t="str">
            <v>M004</v>
          </cell>
          <cell r="E8901">
            <v>40847</v>
          </cell>
          <cell r="F8901" t="str">
            <v>Rack</v>
          </cell>
          <cell r="G8901">
            <v>89130</v>
          </cell>
          <cell r="H8901">
            <v>-89130</v>
          </cell>
          <cell r="I8901">
            <v>0</v>
          </cell>
        </row>
        <row r="8902">
          <cell r="A8902">
            <v>40001135</v>
          </cell>
          <cell r="B8902" t="str">
            <v>0</v>
          </cell>
          <cell r="C8902" t="str">
            <v>CIPL</v>
          </cell>
          <cell r="D8902" t="str">
            <v>M004</v>
          </cell>
          <cell r="E8902">
            <v>39398</v>
          </cell>
          <cell r="F8902" t="str">
            <v>Rack</v>
          </cell>
          <cell r="G8902">
            <v>12000</v>
          </cell>
          <cell r="H8902">
            <v>-12000</v>
          </cell>
          <cell r="I8902">
            <v>0</v>
          </cell>
        </row>
        <row r="8903">
          <cell r="A8903">
            <v>40001136</v>
          </cell>
          <cell r="B8903" t="str">
            <v>0</v>
          </cell>
          <cell r="C8903" t="str">
            <v>CIPL</v>
          </cell>
          <cell r="D8903" t="str">
            <v>M004</v>
          </cell>
          <cell r="E8903">
            <v>39219</v>
          </cell>
          <cell r="F8903" t="str">
            <v>Rack</v>
          </cell>
          <cell r="G8903">
            <v>14000</v>
          </cell>
          <cell r="H8903">
            <v>-14000</v>
          </cell>
          <cell r="I8903">
            <v>0</v>
          </cell>
        </row>
        <row r="8904">
          <cell r="A8904">
            <v>40001137</v>
          </cell>
          <cell r="B8904" t="str">
            <v>0</v>
          </cell>
          <cell r="C8904" t="str">
            <v>CIPL</v>
          </cell>
          <cell r="D8904" t="str">
            <v>M004</v>
          </cell>
          <cell r="E8904">
            <v>39429</v>
          </cell>
          <cell r="F8904" t="str">
            <v>Rack</v>
          </cell>
          <cell r="G8904">
            <v>1600</v>
          </cell>
          <cell r="H8904">
            <v>-1600</v>
          </cell>
          <cell r="I8904">
            <v>0</v>
          </cell>
        </row>
        <row r="8905">
          <cell r="A8905">
            <v>40001138</v>
          </cell>
          <cell r="B8905" t="str">
            <v>0</v>
          </cell>
          <cell r="C8905" t="str">
            <v>CIPL</v>
          </cell>
          <cell r="D8905" t="str">
            <v>M004</v>
          </cell>
          <cell r="E8905">
            <v>39139</v>
          </cell>
          <cell r="F8905" t="str">
            <v>Rack</v>
          </cell>
          <cell r="G8905">
            <v>14000</v>
          </cell>
          <cell r="H8905">
            <v>-14000</v>
          </cell>
          <cell r="I8905">
            <v>0</v>
          </cell>
        </row>
        <row r="8906">
          <cell r="A8906">
            <v>40001139</v>
          </cell>
          <cell r="B8906" t="str">
            <v>0</v>
          </cell>
          <cell r="C8906" t="str">
            <v>CIPL</v>
          </cell>
          <cell r="D8906" t="str">
            <v>M004</v>
          </cell>
          <cell r="E8906">
            <v>39355</v>
          </cell>
          <cell r="F8906" t="str">
            <v>Rack</v>
          </cell>
          <cell r="G8906">
            <v>3750</v>
          </cell>
          <cell r="H8906">
            <v>-3750</v>
          </cell>
          <cell r="I8906">
            <v>0</v>
          </cell>
        </row>
        <row r="8907">
          <cell r="A8907">
            <v>40001140</v>
          </cell>
          <cell r="B8907" t="str">
            <v>0</v>
          </cell>
          <cell r="C8907" t="str">
            <v>CIPL</v>
          </cell>
          <cell r="D8907" t="str">
            <v>M004</v>
          </cell>
          <cell r="E8907">
            <v>39526</v>
          </cell>
          <cell r="F8907" t="str">
            <v>Rack</v>
          </cell>
          <cell r="G8907">
            <v>84000</v>
          </cell>
          <cell r="H8907">
            <v>-84000</v>
          </cell>
          <cell r="I8907">
            <v>0</v>
          </cell>
        </row>
        <row r="8908">
          <cell r="A8908">
            <v>40001141</v>
          </cell>
          <cell r="B8908" t="str">
            <v>0</v>
          </cell>
          <cell r="C8908" t="str">
            <v>CIPL</v>
          </cell>
          <cell r="D8908" t="str">
            <v>M004</v>
          </cell>
          <cell r="E8908">
            <v>39191</v>
          </cell>
          <cell r="F8908" t="str">
            <v>Rack</v>
          </cell>
          <cell r="G8908">
            <v>4000</v>
          </cell>
          <cell r="H8908">
            <v>-4000</v>
          </cell>
          <cell r="I8908">
            <v>0</v>
          </cell>
        </row>
        <row r="8909">
          <cell r="A8909">
            <v>40001142</v>
          </cell>
          <cell r="B8909" t="str">
            <v>0</v>
          </cell>
          <cell r="C8909" t="str">
            <v>CIPL</v>
          </cell>
          <cell r="D8909" t="str">
            <v>M004</v>
          </cell>
          <cell r="E8909">
            <v>39660</v>
          </cell>
          <cell r="F8909" t="str">
            <v>Rack</v>
          </cell>
          <cell r="G8909">
            <v>46000</v>
          </cell>
          <cell r="H8909">
            <v>-46000</v>
          </cell>
          <cell r="I8909">
            <v>0</v>
          </cell>
        </row>
        <row r="8910">
          <cell r="A8910">
            <v>40001143</v>
          </cell>
          <cell r="B8910" t="str">
            <v>0</v>
          </cell>
          <cell r="C8910" t="str">
            <v>CIPL</v>
          </cell>
          <cell r="D8910" t="str">
            <v>M004</v>
          </cell>
          <cell r="E8910">
            <v>39623</v>
          </cell>
          <cell r="F8910" t="str">
            <v>Rack</v>
          </cell>
          <cell r="G8910">
            <v>23300</v>
          </cell>
          <cell r="H8910">
            <v>-23300</v>
          </cell>
          <cell r="I8910">
            <v>0</v>
          </cell>
        </row>
        <row r="8911">
          <cell r="A8911">
            <v>40001144</v>
          </cell>
          <cell r="B8911" t="str">
            <v>0</v>
          </cell>
          <cell r="C8911" t="str">
            <v>CIPL</v>
          </cell>
          <cell r="D8911" t="str">
            <v>M004</v>
          </cell>
          <cell r="E8911">
            <v>39623</v>
          </cell>
          <cell r="F8911" t="str">
            <v>Rack</v>
          </cell>
          <cell r="G8911">
            <v>33800</v>
          </cell>
          <cell r="H8911">
            <v>-33800</v>
          </cell>
          <cell r="I8911">
            <v>0</v>
          </cell>
        </row>
        <row r="8912">
          <cell r="A8912">
            <v>40001145</v>
          </cell>
          <cell r="B8912" t="str">
            <v>0</v>
          </cell>
          <cell r="C8912" t="str">
            <v>CIPL</v>
          </cell>
          <cell r="D8912" t="str">
            <v>M004</v>
          </cell>
          <cell r="E8912">
            <v>39625</v>
          </cell>
          <cell r="F8912" t="str">
            <v>Rack</v>
          </cell>
          <cell r="G8912">
            <v>23300</v>
          </cell>
          <cell r="H8912">
            <v>-23300</v>
          </cell>
          <cell r="I8912">
            <v>0</v>
          </cell>
        </row>
        <row r="8913">
          <cell r="A8913">
            <v>40001146</v>
          </cell>
          <cell r="B8913" t="str">
            <v>0</v>
          </cell>
          <cell r="C8913" t="str">
            <v>CIPL</v>
          </cell>
          <cell r="D8913" t="str">
            <v>M004</v>
          </cell>
          <cell r="E8913">
            <v>39022</v>
          </cell>
          <cell r="F8913" t="str">
            <v>Rack</v>
          </cell>
          <cell r="G8913">
            <v>3200</v>
          </cell>
          <cell r="H8913">
            <v>-3200</v>
          </cell>
          <cell r="I8913">
            <v>0</v>
          </cell>
        </row>
        <row r="8914">
          <cell r="A8914">
            <v>40001147</v>
          </cell>
          <cell r="B8914" t="str">
            <v>0</v>
          </cell>
          <cell r="C8914" t="str">
            <v>CIPL</v>
          </cell>
          <cell r="D8914" t="str">
            <v>M004</v>
          </cell>
          <cell r="E8914">
            <v>41669</v>
          </cell>
          <cell r="F8914" t="str">
            <v>Rack</v>
          </cell>
          <cell r="G8914">
            <v>29120</v>
          </cell>
          <cell r="H8914">
            <v>-23296</v>
          </cell>
          <cell r="I8914">
            <v>5824</v>
          </cell>
        </row>
        <row r="8915">
          <cell r="A8915">
            <v>40001148</v>
          </cell>
          <cell r="B8915" t="str">
            <v>0</v>
          </cell>
          <cell r="C8915" t="str">
            <v>CIPL</v>
          </cell>
          <cell r="D8915" t="str">
            <v>M004</v>
          </cell>
          <cell r="E8915">
            <v>38610</v>
          </cell>
          <cell r="F8915" t="str">
            <v>Rack</v>
          </cell>
          <cell r="G8915">
            <v>3300</v>
          </cell>
          <cell r="H8915">
            <v>-3300</v>
          </cell>
          <cell r="I8915">
            <v>0</v>
          </cell>
        </row>
        <row r="8916">
          <cell r="A8916">
            <v>40001149</v>
          </cell>
          <cell r="B8916" t="str">
            <v>0</v>
          </cell>
          <cell r="C8916" t="str">
            <v>CIPL</v>
          </cell>
          <cell r="D8916" t="str">
            <v>M004</v>
          </cell>
          <cell r="E8916">
            <v>38610</v>
          </cell>
          <cell r="F8916" t="str">
            <v>Rack</v>
          </cell>
          <cell r="G8916">
            <v>3300</v>
          </cell>
          <cell r="H8916">
            <v>-3300</v>
          </cell>
          <cell r="I8916">
            <v>0</v>
          </cell>
        </row>
        <row r="8917">
          <cell r="A8917">
            <v>40001150</v>
          </cell>
          <cell r="B8917" t="str">
            <v>0</v>
          </cell>
          <cell r="C8917" t="str">
            <v>CIPL</v>
          </cell>
          <cell r="D8917" t="str">
            <v>M004</v>
          </cell>
          <cell r="E8917">
            <v>38630</v>
          </cell>
          <cell r="F8917" t="str">
            <v>Rack</v>
          </cell>
          <cell r="G8917">
            <v>3300</v>
          </cell>
          <cell r="H8917">
            <v>-3300</v>
          </cell>
          <cell r="I8917">
            <v>0</v>
          </cell>
        </row>
        <row r="8918">
          <cell r="A8918">
            <v>40001151</v>
          </cell>
          <cell r="B8918" t="str">
            <v>0</v>
          </cell>
          <cell r="C8918" t="str">
            <v>CIPL</v>
          </cell>
          <cell r="D8918" t="str">
            <v>M004</v>
          </cell>
          <cell r="E8918">
            <v>38630</v>
          </cell>
          <cell r="F8918" t="str">
            <v>Rack</v>
          </cell>
          <cell r="G8918">
            <v>3300</v>
          </cell>
          <cell r="H8918">
            <v>-3300</v>
          </cell>
          <cell r="I8918">
            <v>0</v>
          </cell>
        </row>
        <row r="8919">
          <cell r="A8919">
            <v>40001152</v>
          </cell>
          <cell r="B8919" t="str">
            <v>0</v>
          </cell>
          <cell r="C8919" t="str">
            <v>CIPL</v>
          </cell>
          <cell r="D8919" t="str">
            <v>M004</v>
          </cell>
          <cell r="E8919">
            <v>38630</v>
          </cell>
          <cell r="F8919" t="str">
            <v>Rack</v>
          </cell>
          <cell r="G8919">
            <v>3300</v>
          </cell>
          <cell r="H8919">
            <v>-3300</v>
          </cell>
          <cell r="I8919">
            <v>0</v>
          </cell>
        </row>
        <row r="8920">
          <cell r="A8920">
            <v>40001153</v>
          </cell>
          <cell r="B8920" t="str">
            <v>0</v>
          </cell>
          <cell r="C8920" t="str">
            <v>CIPL</v>
          </cell>
          <cell r="D8920" t="str">
            <v>M004</v>
          </cell>
          <cell r="E8920">
            <v>38649</v>
          </cell>
          <cell r="F8920" t="str">
            <v>Rack</v>
          </cell>
          <cell r="G8920">
            <v>3300</v>
          </cell>
          <cell r="H8920">
            <v>-3300</v>
          </cell>
          <cell r="I8920">
            <v>0</v>
          </cell>
        </row>
        <row r="8921">
          <cell r="A8921">
            <v>40001154</v>
          </cell>
          <cell r="B8921" t="str">
            <v>0</v>
          </cell>
          <cell r="C8921" t="str">
            <v>CIPL</v>
          </cell>
          <cell r="D8921" t="str">
            <v>M004</v>
          </cell>
          <cell r="E8921">
            <v>38649</v>
          </cell>
          <cell r="F8921" t="str">
            <v>Rack</v>
          </cell>
          <cell r="G8921">
            <v>3300</v>
          </cell>
          <cell r="H8921">
            <v>-3300</v>
          </cell>
          <cell r="I8921">
            <v>0</v>
          </cell>
        </row>
        <row r="8922">
          <cell r="A8922">
            <v>40001155</v>
          </cell>
          <cell r="B8922" t="str">
            <v>0</v>
          </cell>
          <cell r="C8922" t="str">
            <v>CIPL</v>
          </cell>
          <cell r="D8922" t="str">
            <v>M004</v>
          </cell>
          <cell r="E8922">
            <v>38649</v>
          </cell>
          <cell r="F8922" t="str">
            <v>Rack</v>
          </cell>
          <cell r="G8922">
            <v>3300</v>
          </cell>
          <cell r="H8922">
            <v>-3300</v>
          </cell>
          <cell r="I8922">
            <v>0</v>
          </cell>
        </row>
        <row r="8923">
          <cell r="A8923">
            <v>40001156</v>
          </cell>
          <cell r="B8923" t="str">
            <v>0</v>
          </cell>
          <cell r="C8923" t="str">
            <v>CIPL</v>
          </cell>
          <cell r="D8923" t="str">
            <v>M004</v>
          </cell>
          <cell r="E8923">
            <v>38649</v>
          </cell>
          <cell r="F8923" t="str">
            <v>Rack</v>
          </cell>
          <cell r="G8923">
            <v>3300</v>
          </cell>
          <cell r="H8923">
            <v>-3300</v>
          </cell>
          <cell r="I8923">
            <v>0</v>
          </cell>
        </row>
        <row r="8924">
          <cell r="A8924">
            <v>40001157</v>
          </cell>
          <cell r="B8924" t="str">
            <v>0</v>
          </cell>
          <cell r="C8924" t="str">
            <v>CIPL</v>
          </cell>
          <cell r="D8924" t="str">
            <v>M004</v>
          </cell>
          <cell r="E8924">
            <v>38831</v>
          </cell>
          <cell r="F8924" t="str">
            <v>Rack</v>
          </cell>
          <cell r="G8924">
            <v>3700</v>
          </cell>
          <cell r="H8924">
            <v>-3700</v>
          </cell>
          <cell r="I8924">
            <v>0</v>
          </cell>
        </row>
        <row r="8925">
          <cell r="A8925">
            <v>40001158</v>
          </cell>
          <cell r="B8925" t="str">
            <v>0</v>
          </cell>
          <cell r="C8925" t="str">
            <v>CIPL</v>
          </cell>
          <cell r="D8925" t="str">
            <v>M004</v>
          </cell>
          <cell r="E8925">
            <v>38897</v>
          </cell>
          <cell r="F8925" t="str">
            <v>Rack</v>
          </cell>
          <cell r="G8925">
            <v>3400</v>
          </cell>
          <cell r="H8925">
            <v>-3400</v>
          </cell>
          <cell r="I8925">
            <v>0</v>
          </cell>
        </row>
        <row r="8926">
          <cell r="A8926">
            <v>40001159</v>
          </cell>
          <cell r="B8926" t="str">
            <v>0</v>
          </cell>
          <cell r="C8926" t="str">
            <v>CIPL</v>
          </cell>
          <cell r="D8926" t="str">
            <v>M004</v>
          </cell>
          <cell r="E8926">
            <v>38897</v>
          </cell>
          <cell r="F8926" t="str">
            <v>Rack</v>
          </cell>
          <cell r="G8926">
            <v>3400</v>
          </cell>
          <cell r="H8926">
            <v>-3400</v>
          </cell>
          <cell r="I8926">
            <v>0</v>
          </cell>
        </row>
        <row r="8927">
          <cell r="A8927">
            <v>40001160</v>
          </cell>
          <cell r="B8927" t="str">
            <v>0</v>
          </cell>
          <cell r="C8927" t="str">
            <v>CIPL</v>
          </cell>
          <cell r="D8927" t="str">
            <v>M004</v>
          </cell>
          <cell r="E8927">
            <v>38897</v>
          </cell>
          <cell r="F8927" t="str">
            <v>Rack</v>
          </cell>
          <cell r="G8927">
            <v>3400</v>
          </cell>
          <cell r="H8927">
            <v>-3400</v>
          </cell>
          <cell r="I8927">
            <v>0</v>
          </cell>
        </row>
        <row r="8928">
          <cell r="A8928">
            <v>40001161</v>
          </cell>
          <cell r="B8928" t="str">
            <v>0</v>
          </cell>
          <cell r="C8928" t="str">
            <v>CIPL</v>
          </cell>
          <cell r="D8928" t="str">
            <v>M004</v>
          </cell>
          <cell r="E8928">
            <v>38897</v>
          </cell>
          <cell r="F8928" t="str">
            <v>Rack</v>
          </cell>
          <cell r="G8928">
            <v>3400</v>
          </cell>
          <cell r="H8928">
            <v>-3400</v>
          </cell>
          <cell r="I8928">
            <v>0</v>
          </cell>
        </row>
        <row r="8929">
          <cell r="A8929">
            <v>40001162</v>
          </cell>
          <cell r="B8929" t="str">
            <v>0</v>
          </cell>
          <cell r="C8929" t="str">
            <v>CIPL</v>
          </cell>
          <cell r="D8929" t="str">
            <v>M004</v>
          </cell>
          <cell r="E8929">
            <v>38897</v>
          </cell>
          <cell r="F8929" t="str">
            <v>Rack</v>
          </cell>
          <cell r="G8929">
            <v>3400</v>
          </cell>
          <cell r="H8929">
            <v>-3400</v>
          </cell>
          <cell r="I8929">
            <v>0</v>
          </cell>
        </row>
        <row r="8930">
          <cell r="A8930">
            <v>40001163</v>
          </cell>
          <cell r="B8930" t="str">
            <v>0</v>
          </cell>
          <cell r="C8930" t="str">
            <v>CIPL</v>
          </cell>
          <cell r="D8930" t="str">
            <v>M004</v>
          </cell>
          <cell r="E8930">
            <v>38897</v>
          </cell>
          <cell r="F8930" t="str">
            <v>Rack</v>
          </cell>
          <cell r="G8930">
            <v>3400</v>
          </cell>
          <cell r="H8930">
            <v>-3400</v>
          </cell>
          <cell r="I8930">
            <v>0</v>
          </cell>
        </row>
        <row r="8931">
          <cell r="A8931">
            <v>40001164</v>
          </cell>
          <cell r="B8931" t="str">
            <v>0</v>
          </cell>
          <cell r="C8931" t="str">
            <v>CIPL</v>
          </cell>
          <cell r="D8931" t="str">
            <v>M004</v>
          </cell>
          <cell r="E8931">
            <v>38920</v>
          </cell>
          <cell r="F8931" t="str">
            <v>Rack</v>
          </cell>
          <cell r="G8931">
            <v>28800</v>
          </cell>
          <cell r="H8931">
            <v>-28800</v>
          </cell>
          <cell r="I8931">
            <v>0</v>
          </cell>
        </row>
        <row r="8932">
          <cell r="A8932">
            <v>40001165</v>
          </cell>
          <cell r="B8932" t="str">
            <v>0</v>
          </cell>
          <cell r="C8932" t="str">
            <v>CIPL</v>
          </cell>
          <cell r="D8932" t="str">
            <v>M004</v>
          </cell>
          <cell r="E8932">
            <v>39128</v>
          </cell>
          <cell r="F8932" t="str">
            <v>Rack</v>
          </cell>
          <cell r="G8932">
            <v>85000</v>
          </cell>
          <cell r="H8932">
            <v>-85000</v>
          </cell>
          <cell r="I8932">
            <v>0</v>
          </cell>
        </row>
        <row r="8933">
          <cell r="A8933">
            <v>40001166</v>
          </cell>
          <cell r="B8933" t="str">
            <v>0</v>
          </cell>
          <cell r="C8933" t="str">
            <v>CIPL</v>
          </cell>
          <cell r="D8933" t="str">
            <v>M004</v>
          </cell>
          <cell r="E8933">
            <v>39315</v>
          </cell>
          <cell r="F8933" t="str">
            <v>Rack</v>
          </cell>
          <cell r="G8933">
            <v>12000</v>
          </cell>
          <cell r="H8933">
            <v>-12000</v>
          </cell>
          <cell r="I8933">
            <v>0</v>
          </cell>
        </row>
        <row r="8934">
          <cell r="A8934">
            <v>40001167</v>
          </cell>
          <cell r="B8934" t="str">
            <v>0</v>
          </cell>
          <cell r="C8934" t="str">
            <v>CIPL</v>
          </cell>
          <cell r="D8934" t="str">
            <v>M004</v>
          </cell>
          <cell r="E8934">
            <v>39338</v>
          </cell>
          <cell r="F8934" t="str">
            <v>Rack</v>
          </cell>
          <cell r="G8934">
            <v>14000</v>
          </cell>
          <cell r="H8934">
            <v>-14000</v>
          </cell>
          <cell r="I8934">
            <v>0</v>
          </cell>
        </row>
        <row r="8935">
          <cell r="A8935">
            <v>40001168</v>
          </cell>
          <cell r="B8935" t="str">
            <v>0</v>
          </cell>
          <cell r="C8935" t="str">
            <v>CIPL</v>
          </cell>
          <cell r="D8935" t="str">
            <v>M004</v>
          </cell>
          <cell r="E8935">
            <v>39338</v>
          </cell>
          <cell r="F8935" t="str">
            <v>Rack</v>
          </cell>
          <cell r="G8935">
            <v>140000</v>
          </cell>
          <cell r="H8935">
            <v>-140000</v>
          </cell>
          <cell r="I8935">
            <v>0</v>
          </cell>
        </row>
        <row r="8936">
          <cell r="A8936">
            <v>40001169</v>
          </cell>
          <cell r="B8936" t="str">
            <v>0</v>
          </cell>
          <cell r="C8936" t="str">
            <v>CIPL</v>
          </cell>
          <cell r="D8936" t="str">
            <v>M004</v>
          </cell>
          <cell r="E8936">
            <v>39392</v>
          </cell>
          <cell r="F8936" t="str">
            <v>Rack</v>
          </cell>
          <cell r="G8936">
            <v>225600</v>
          </cell>
          <cell r="H8936">
            <v>-225600</v>
          </cell>
          <cell r="I8936">
            <v>0</v>
          </cell>
        </row>
        <row r="8937">
          <cell r="A8937">
            <v>40001170</v>
          </cell>
          <cell r="B8937" t="str">
            <v>0</v>
          </cell>
          <cell r="C8937" t="str">
            <v>CIPL</v>
          </cell>
          <cell r="D8937" t="str">
            <v>M004</v>
          </cell>
          <cell r="E8937">
            <v>39398</v>
          </cell>
          <cell r="F8937" t="str">
            <v>Rack</v>
          </cell>
          <cell r="G8937">
            <v>11000</v>
          </cell>
          <cell r="H8937">
            <v>-11000</v>
          </cell>
          <cell r="I8937">
            <v>0</v>
          </cell>
        </row>
        <row r="8938">
          <cell r="A8938">
            <v>40001171</v>
          </cell>
          <cell r="B8938" t="str">
            <v>0</v>
          </cell>
          <cell r="C8938" t="str">
            <v>CIPL</v>
          </cell>
          <cell r="D8938" t="str">
            <v>M004</v>
          </cell>
          <cell r="E8938">
            <v>39429</v>
          </cell>
          <cell r="F8938" t="str">
            <v>Rack</v>
          </cell>
          <cell r="G8938">
            <v>15000</v>
          </cell>
          <cell r="H8938">
            <v>-15000</v>
          </cell>
          <cell r="I8938">
            <v>0</v>
          </cell>
        </row>
        <row r="8939">
          <cell r="A8939">
            <v>40001172</v>
          </cell>
          <cell r="B8939" t="str">
            <v>0</v>
          </cell>
          <cell r="C8939" t="str">
            <v>CIPL</v>
          </cell>
          <cell r="D8939" t="str">
            <v>M004</v>
          </cell>
          <cell r="E8939">
            <v>39526</v>
          </cell>
          <cell r="F8939" t="str">
            <v>Rack</v>
          </cell>
          <cell r="G8939">
            <v>200000</v>
          </cell>
          <cell r="H8939">
            <v>-200000</v>
          </cell>
          <cell r="I8939">
            <v>0</v>
          </cell>
        </row>
        <row r="8940">
          <cell r="A8940">
            <v>40001173</v>
          </cell>
          <cell r="B8940" t="str">
            <v>0</v>
          </cell>
          <cell r="C8940" t="str">
            <v>CIPL</v>
          </cell>
          <cell r="D8940" t="str">
            <v>M004</v>
          </cell>
          <cell r="E8940">
            <v>39538</v>
          </cell>
          <cell r="F8940" t="str">
            <v>Rack</v>
          </cell>
          <cell r="G8940">
            <v>272000</v>
          </cell>
          <cell r="H8940">
            <v>-272000</v>
          </cell>
          <cell r="I8940">
            <v>0</v>
          </cell>
        </row>
        <row r="8941">
          <cell r="A8941">
            <v>40001174</v>
          </cell>
          <cell r="B8941" t="str">
            <v>0</v>
          </cell>
          <cell r="C8941" t="str">
            <v>CIPL</v>
          </cell>
          <cell r="D8941" t="str">
            <v>M004</v>
          </cell>
          <cell r="E8941">
            <v>39559</v>
          </cell>
          <cell r="F8941" t="str">
            <v>Rack</v>
          </cell>
          <cell r="G8941">
            <v>10000</v>
          </cell>
          <cell r="H8941">
            <v>-10000</v>
          </cell>
          <cell r="I8941">
            <v>0</v>
          </cell>
        </row>
        <row r="8942">
          <cell r="A8942">
            <v>40001175</v>
          </cell>
          <cell r="B8942" t="str">
            <v>0</v>
          </cell>
          <cell r="C8942" t="str">
            <v>CIPL</v>
          </cell>
          <cell r="D8942" t="str">
            <v>M004</v>
          </cell>
          <cell r="E8942">
            <v>39561</v>
          </cell>
          <cell r="F8942" t="str">
            <v>Rack</v>
          </cell>
          <cell r="G8942">
            <v>294000</v>
          </cell>
          <cell r="H8942">
            <v>-294000</v>
          </cell>
          <cell r="I8942">
            <v>0</v>
          </cell>
        </row>
        <row r="8943">
          <cell r="A8943">
            <v>40001176</v>
          </cell>
          <cell r="B8943" t="str">
            <v>0</v>
          </cell>
          <cell r="C8943" t="str">
            <v>CIPL</v>
          </cell>
          <cell r="D8943" t="str">
            <v>M004</v>
          </cell>
          <cell r="E8943">
            <v>39567</v>
          </cell>
          <cell r="F8943" t="str">
            <v>Rack</v>
          </cell>
          <cell r="G8943">
            <v>17000</v>
          </cell>
          <cell r="H8943">
            <v>-17000</v>
          </cell>
          <cell r="I8943">
            <v>0</v>
          </cell>
        </row>
        <row r="8944">
          <cell r="A8944">
            <v>40001177</v>
          </cell>
          <cell r="B8944" t="str">
            <v>0</v>
          </cell>
          <cell r="C8944" t="str">
            <v>CIPL</v>
          </cell>
          <cell r="D8944" t="str">
            <v>M004</v>
          </cell>
          <cell r="E8944">
            <v>39581</v>
          </cell>
          <cell r="F8944" t="str">
            <v>Rack</v>
          </cell>
          <cell r="G8944">
            <v>33802.15</v>
          </cell>
          <cell r="H8944">
            <v>-33802.15</v>
          </cell>
          <cell r="I8944">
            <v>0</v>
          </cell>
        </row>
        <row r="8945">
          <cell r="A8945">
            <v>40001178</v>
          </cell>
          <cell r="B8945" t="str">
            <v>0</v>
          </cell>
          <cell r="C8945" t="str">
            <v>CIPL</v>
          </cell>
          <cell r="D8945" t="str">
            <v>M004</v>
          </cell>
          <cell r="E8945">
            <v>39585</v>
          </cell>
          <cell r="F8945" t="str">
            <v>Rack</v>
          </cell>
          <cell r="G8945">
            <v>48000</v>
          </cell>
          <cell r="H8945">
            <v>-48000</v>
          </cell>
          <cell r="I8945">
            <v>0</v>
          </cell>
        </row>
        <row r="8946">
          <cell r="A8946">
            <v>40001179</v>
          </cell>
          <cell r="B8946" t="str">
            <v>0</v>
          </cell>
          <cell r="C8946" t="str">
            <v>CIPL</v>
          </cell>
          <cell r="D8946" t="str">
            <v>M004</v>
          </cell>
          <cell r="E8946">
            <v>39593</v>
          </cell>
          <cell r="F8946" t="str">
            <v>Rack</v>
          </cell>
          <cell r="G8946">
            <v>471100</v>
          </cell>
          <cell r="H8946">
            <v>-471100</v>
          </cell>
          <cell r="I8946">
            <v>0</v>
          </cell>
        </row>
        <row r="8947">
          <cell r="A8947">
            <v>40001180</v>
          </cell>
          <cell r="B8947" t="str">
            <v>0</v>
          </cell>
          <cell r="C8947" t="str">
            <v>CIPL</v>
          </cell>
          <cell r="D8947" t="str">
            <v>M004</v>
          </cell>
          <cell r="E8947">
            <v>39618</v>
          </cell>
          <cell r="F8947" t="str">
            <v>Rack</v>
          </cell>
          <cell r="G8947">
            <v>12291.69</v>
          </cell>
          <cell r="H8947">
            <v>-12291.69</v>
          </cell>
          <cell r="I8947">
            <v>0</v>
          </cell>
        </row>
        <row r="8948">
          <cell r="A8948">
            <v>40001181</v>
          </cell>
          <cell r="B8948" t="str">
            <v>0</v>
          </cell>
          <cell r="C8948" t="str">
            <v>CIPL</v>
          </cell>
          <cell r="D8948" t="str">
            <v>M004</v>
          </cell>
          <cell r="E8948">
            <v>39782</v>
          </cell>
          <cell r="F8948" t="str">
            <v>Rack</v>
          </cell>
          <cell r="G8948">
            <v>110000</v>
          </cell>
          <cell r="H8948">
            <v>-110000</v>
          </cell>
          <cell r="I8948">
            <v>0</v>
          </cell>
        </row>
        <row r="8949">
          <cell r="A8949">
            <v>40001182</v>
          </cell>
          <cell r="B8949" t="str">
            <v>0</v>
          </cell>
          <cell r="C8949" t="str">
            <v>CIPL</v>
          </cell>
          <cell r="D8949" t="str">
            <v>M004</v>
          </cell>
          <cell r="E8949">
            <v>39832</v>
          </cell>
          <cell r="F8949" t="str">
            <v>Rack</v>
          </cell>
          <cell r="G8949">
            <v>373662</v>
          </cell>
          <cell r="H8949">
            <v>-373662</v>
          </cell>
          <cell r="I8949">
            <v>0</v>
          </cell>
        </row>
        <row r="8950">
          <cell r="A8950">
            <v>40001183</v>
          </cell>
          <cell r="B8950" t="str">
            <v>0</v>
          </cell>
          <cell r="C8950" t="str">
            <v>CIPL</v>
          </cell>
          <cell r="D8950" t="str">
            <v>M004</v>
          </cell>
          <cell r="E8950">
            <v>39994</v>
          </cell>
          <cell r="F8950" t="str">
            <v>Rack</v>
          </cell>
          <cell r="G8950">
            <v>18000</v>
          </cell>
          <cell r="H8950">
            <v>-18000</v>
          </cell>
          <cell r="I8950">
            <v>0</v>
          </cell>
        </row>
        <row r="8951">
          <cell r="A8951">
            <v>40001184</v>
          </cell>
          <cell r="B8951" t="str">
            <v>0</v>
          </cell>
          <cell r="C8951" t="str">
            <v>CIPL</v>
          </cell>
          <cell r="D8951" t="str">
            <v>M004</v>
          </cell>
          <cell r="E8951">
            <v>40462</v>
          </cell>
          <cell r="F8951" t="str">
            <v>Rack</v>
          </cell>
          <cell r="G8951">
            <v>99000</v>
          </cell>
          <cell r="H8951">
            <v>-99000</v>
          </cell>
          <cell r="I8951">
            <v>0</v>
          </cell>
        </row>
        <row r="8952">
          <cell r="A8952">
            <v>40001185</v>
          </cell>
          <cell r="B8952" t="str">
            <v>0</v>
          </cell>
          <cell r="C8952" t="str">
            <v>CIPL</v>
          </cell>
          <cell r="D8952" t="str">
            <v>M004</v>
          </cell>
          <cell r="E8952">
            <v>40713</v>
          </cell>
          <cell r="F8952" t="str">
            <v>Rack</v>
          </cell>
          <cell r="G8952">
            <v>6500</v>
          </cell>
          <cell r="H8952">
            <v>-6500</v>
          </cell>
          <cell r="I8952">
            <v>0</v>
          </cell>
        </row>
        <row r="8953">
          <cell r="A8953">
            <v>40001186</v>
          </cell>
          <cell r="B8953" t="str">
            <v>0</v>
          </cell>
          <cell r="C8953" t="str">
            <v>CIPL</v>
          </cell>
          <cell r="D8953" t="str">
            <v>M004</v>
          </cell>
          <cell r="E8953">
            <v>41182</v>
          </cell>
          <cell r="F8953" t="str">
            <v>Rack</v>
          </cell>
          <cell r="G8953">
            <v>270800</v>
          </cell>
          <cell r="H8953">
            <v>-252746.67</v>
          </cell>
          <cell r="I8953">
            <v>18053.330000000002</v>
          </cell>
        </row>
        <row r="8954">
          <cell r="A8954">
            <v>40001187</v>
          </cell>
          <cell r="B8954" t="str">
            <v>0</v>
          </cell>
          <cell r="C8954" t="str">
            <v>CIPL</v>
          </cell>
          <cell r="D8954" t="str">
            <v>M004</v>
          </cell>
          <cell r="E8954">
            <v>41182</v>
          </cell>
          <cell r="F8954" t="str">
            <v>Rack</v>
          </cell>
          <cell r="G8954">
            <v>88000</v>
          </cell>
          <cell r="H8954">
            <v>-82133.33</v>
          </cell>
          <cell r="I8954">
            <v>5866.67</v>
          </cell>
        </row>
        <row r="8955">
          <cell r="A8955">
            <v>40001188</v>
          </cell>
          <cell r="B8955" t="str">
            <v>0</v>
          </cell>
          <cell r="C8955" t="str">
            <v>CIPL</v>
          </cell>
          <cell r="D8955" t="str">
            <v>M004</v>
          </cell>
          <cell r="E8955">
            <v>41353</v>
          </cell>
          <cell r="F8955" t="str">
            <v>Rack</v>
          </cell>
          <cell r="G8955">
            <v>546000</v>
          </cell>
          <cell r="H8955">
            <v>-482300</v>
          </cell>
          <cell r="I8955">
            <v>63700</v>
          </cell>
        </row>
        <row r="8956">
          <cell r="A8956">
            <v>40001189</v>
          </cell>
          <cell r="B8956" t="str">
            <v>0</v>
          </cell>
          <cell r="C8956" t="str">
            <v>CIPL</v>
          </cell>
          <cell r="D8956" t="str">
            <v>M004</v>
          </cell>
          <cell r="E8956">
            <v>41630</v>
          </cell>
          <cell r="F8956" t="str">
            <v>Rack</v>
          </cell>
          <cell r="G8956">
            <v>10200</v>
          </cell>
          <cell r="H8956">
            <v>-8245</v>
          </cell>
          <cell r="I8956">
            <v>1955</v>
          </cell>
        </row>
        <row r="8957">
          <cell r="A8957">
            <v>40001190</v>
          </cell>
          <cell r="B8957" t="str">
            <v>0</v>
          </cell>
          <cell r="C8957" t="str">
            <v>CIPL</v>
          </cell>
          <cell r="D8957" t="str">
            <v>M004</v>
          </cell>
          <cell r="E8957">
            <v>41636</v>
          </cell>
          <cell r="F8957" t="str">
            <v>Rack</v>
          </cell>
          <cell r="G8957">
            <v>105000</v>
          </cell>
          <cell r="H8957">
            <v>-84875</v>
          </cell>
          <cell r="I8957">
            <v>20125</v>
          </cell>
        </row>
        <row r="8958">
          <cell r="A8958">
            <v>40001191</v>
          </cell>
          <cell r="B8958" t="str">
            <v>0</v>
          </cell>
          <cell r="C8958" t="str">
            <v>CIPL</v>
          </cell>
          <cell r="D8958" t="str">
            <v>M004</v>
          </cell>
          <cell r="E8958">
            <v>41639</v>
          </cell>
          <cell r="F8958" t="str">
            <v>Rack</v>
          </cell>
          <cell r="G8958">
            <v>18000</v>
          </cell>
          <cell r="H8958">
            <v>-14550</v>
          </cell>
          <cell r="I8958">
            <v>3450</v>
          </cell>
        </row>
        <row r="8959">
          <cell r="A8959">
            <v>40001192</v>
          </cell>
          <cell r="B8959" t="str">
            <v>0</v>
          </cell>
          <cell r="C8959" t="str">
            <v>CIPL</v>
          </cell>
          <cell r="D8959" t="str">
            <v>M004</v>
          </cell>
          <cell r="E8959">
            <v>41639</v>
          </cell>
          <cell r="F8959" t="str">
            <v>Rack</v>
          </cell>
          <cell r="G8959">
            <v>66000</v>
          </cell>
          <cell r="H8959">
            <v>-53350</v>
          </cell>
          <cell r="I8959">
            <v>12650</v>
          </cell>
        </row>
        <row r="8960">
          <cell r="A8960">
            <v>40001193</v>
          </cell>
          <cell r="B8960" t="str">
            <v>0</v>
          </cell>
          <cell r="C8960" t="str">
            <v>CIPL</v>
          </cell>
          <cell r="D8960" t="str">
            <v>M004</v>
          </cell>
          <cell r="E8960">
            <v>41697</v>
          </cell>
          <cell r="F8960" t="str">
            <v>Rack</v>
          </cell>
          <cell r="G8960">
            <v>208624</v>
          </cell>
          <cell r="H8960">
            <v>-165160.67000000001</v>
          </cell>
          <cell r="I8960">
            <v>43463.33</v>
          </cell>
        </row>
        <row r="8961">
          <cell r="A8961">
            <v>40001194</v>
          </cell>
          <cell r="B8961" t="str">
            <v>0</v>
          </cell>
          <cell r="C8961" t="str">
            <v>CIPL</v>
          </cell>
          <cell r="D8961" t="str">
            <v>M004</v>
          </cell>
          <cell r="E8961">
            <v>41698</v>
          </cell>
          <cell r="F8961" t="str">
            <v>Rack</v>
          </cell>
          <cell r="G8961">
            <v>47500</v>
          </cell>
          <cell r="H8961">
            <v>-37604.17</v>
          </cell>
          <cell r="I8961">
            <v>9895.83</v>
          </cell>
        </row>
        <row r="8962">
          <cell r="A8962">
            <v>40001195</v>
          </cell>
          <cell r="B8962" t="str">
            <v>0</v>
          </cell>
          <cell r="C8962" t="str">
            <v>CIPL</v>
          </cell>
          <cell r="D8962" t="str">
            <v>M004</v>
          </cell>
          <cell r="E8962">
            <v>41781</v>
          </cell>
          <cell r="F8962" t="str">
            <v>Racking System</v>
          </cell>
          <cell r="G8962">
            <v>3772588.43</v>
          </cell>
          <cell r="H8962">
            <v>-2892317.79</v>
          </cell>
          <cell r="I8962">
            <v>880270.64</v>
          </cell>
        </row>
        <row r="8963">
          <cell r="A8963">
            <v>40001196</v>
          </cell>
          <cell r="B8963" t="str">
            <v>0</v>
          </cell>
          <cell r="C8963" t="str">
            <v>CIPL</v>
          </cell>
          <cell r="D8963" t="str">
            <v>M004</v>
          </cell>
          <cell r="E8963">
            <v>41816</v>
          </cell>
          <cell r="F8963" t="str">
            <v>Racking System</v>
          </cell>
          <cell r="G8963">
            <v>572295.19999999995</v>
          </cell>
          <cell r="H8963">
            <v>-433990.53</v>
          </cell>
          <cell r="I8963">
            <v>138304.67000000001</v>
          </cell>
        </row>
        <row r="8964">
          <cell r="A8964">
            <v>40001197</v>
          </cell>
          <cell r="B8964" t="str">
            <v>0</v>
          </cell>
          <cell r="C8964" t="str">
            <v>CIPL</v>
          </cell>
          <cell r="D8964" t="str">
            <v>M004</v>
          </cell>
          <cell r="E8964">
            <v>41820</v>
          </cell>
          <cell r="F8964" t="str">
            <v>Racking System</v>
          </cell>
          <cell r="G8964">
            <v>264515.62</v>
          </cell>
          <cell r="H8964">
            <v>-200591.01</v>
          </cell>
          <cell r="I8964">
            <v>63924.61</v>
          </cell>
        </row>
        <row r="8965">
          <cell r="A8965">
            <v>40001201</v>
          </cell>
          <cell r="B8965" t="str">
            <v>0</v>
          </cell>
          <cell r="C8965" t="str">
            <v>CIPL</v>
          </cell>
          <cell r="D8965" t="str">
            <v>M004</v>
          </cell>
          <cell r="E8965">
            <v>38815</v>
          </cell>
          <cell r="F8965" t="str">
            <v>Refrigerator</v>
          </cell>
          <cell r="G8965">
            <v>24500</v>
          </cell>
          <cell r="H8965">
            <v>-24500</v>
          </cell>
          <cell r="I8965">
            <v>0</v>
          </cell>
        </row>
        <row r="8966">
          <cell r="A8966">
            <v>40001202</v>
          </cell>
          <cell r="B8966" t="str">
            <v>0</v>
          </cell>
          <cell r="C8966" t="str">
            <v>CIPL</v>
          </cell>
          <cell r="D8966" t="str">
            <v>M004</v>
          </cell>
          <cell r="E8966">
            <v>38815</v>
          </cell>
          <cell r="F8966" t="str">
            <v>Refrigerator</v>
          </cell>
          <cell r="G8966">
            <v>24500</v>
          </cell>
          <cell r="H8966">
            <v>-24500</v>
          </cell>
          <cell r="I8966">
            <v>0</v>
          </cell>
        </row>
        <row r="8967">
          <cell r="A8967">
            <v>40001203</v>
          </cell>
          <cell r="B8967" t="str">
            <v>0</v>
          </cell>
          <cell r="C8967" t="str">
            <v>CIPL</v>
          </cell>
          <cell r="D8967" t="str">
            <v>M004</v>
          </cell>
          <cell r="E8967">
            <v>38815</v>
          </cell>
          <cell r="F8967" t="str">
            <v>Refrigerator</v>
          </cell>
          <cell r="G8967">
            <v>24500</v>
          </cell>
          <cell r="H8967">
            <v>-24500</v>
          </cell>
          <cell r="I8967">
            <v>0</v>
          </cell>
        </row>
        <row r="8968">
          <cell r="A8968">
            <v>40001204</v>
          </cell>
          <cell r="B8968" t="str">
            <v>0</v>
          </cell>
          <cell r="C8968" t="str">
            <v>CIPL</v>
          </cell>
          <cell r="D8968" t="str">
            <v>M004</v>
          </cell>
          <cell r="E8968">
            <v>38815</v>
          </cell>
          <cell r="F8968" t="str">
            <v>Refrigerator</v>
          </cell>
          <cell r="G8968">
            <v>24500</v>
          </cell>
          <cell r="H8968">
            <v>-24500</v>
          </cell>
          <cell r="I8968">
            <v>0</v>
          </cell>
        </row>
        <row r="8969">
          <cell r="A8969">
            <v>40001205</v>
          </cell>
          <cell r="B8969" t="str">
            <v>0</v>
          </cell>
          <cell r="C8969" t="str">
            <v>CIPL</v>
          </cell>
          <cell r="D8969" t="str">
            <v>M004</v>
          </cell>
          <cell r="E8969">
            <v>38822</v>
          </cell>
          <cell r="F8969" t="str">
            <v>Refrigerator</v>
          </cell>
          <cell r="G8969">
            <v>24500</v>
          </cell>
          <cell r="H8969">
            <v>-24500</v>
          </cell>
          <cell r="I8969">
            <v>0</v>
          </cell>
        </row>
        <row r="8970">
          <cell r="A8970">
            <v>40001206</v>
          </cell>
          <cell r="B8970" t="str">
            <v>0</v>
          </cell>
          <cell r="C8970" t="str">
            <v>CIPL</v>
          </cell>
          <cell r="D8970" t="str">
            <v>M004</v>
          </cell>
          <cell r="E8970">
            <v>38844</v>
          </cell>
          <cell r="F8970" t="str">
            <v>Refrigerator</v>
          </cell>
          <cell r="G8970">
            <v>24500</v>
          </cell>
          <cell r="H8970">
            <v>-24500</v>
          </cell>
          <cell r="I8970">
            <v>0</v>
          </cell>
        </row>
        <row r="8971">
          <cell r="A8971">
            <v>40001207</v>
          </cell>
          <cell r="B8971" t="str">
            <v>0</v>
          </cell>
          <cell r="C8971" t="str">
            <v>CIPL</v>
          </cell>
          <cell r="D8971" t="str">
            <v>M004</v>
          </cell>
          <cell r="E8971">
            <v>38844</v>
          </cell>
          <cell r="F8971" t="str">
            <v>Refrigerator</v>
          </cell>
          <cell r="G8971">
            <v>24500</v>
          </cell>
          <cell r="H8971">
            <v>-24500</v>
          </cell>
          <cell r="I8971">
            <v>0</v>
          </cell>
        </row>
        <row r="8972">
          <cell r="A8972">
            <v>40001208</v>
          </cell>
          <cell r="B8972" t="str">
            <v>0</v>
          </cell>
          <cell r="C8972" t="str">
            <v>CIPL</v>
          </cell>
          <cell r="D8972" t="str">
            <v>M004</v>
          </cell>
          <cell r="E8972">
            <v>38844</v>
          </cell>
          <cell r="F8972" t="str">
            <v>Refrigerator</v>
          </cell>
          <cell r="G8972">
            <v>24500</v>
          </cell>
          <cell r="H8972">
            <v>-24500</v>
          </cell>
          <cell r="I8972">
            <v>0</v>
          </cell>
        </row>
        <row r="8973">
          <cell r="A8973">
            <v>40001209</v>
          </cell>
          <cell r="B8973" t="str">
            <v>0</v>
          </cell>
          <cell r="C8973" t="str">
            <v>CIPL</v>
          </cell>
          <cell r="D8973" t="str">
            <v>M004</v>
          </cell>
          <cell r="E8973">
            <v>38844</v>
          </cell>
          <cell r="F8973" t="str">
            <v>Refrigerator</v>
          </cell>
          <cell r="G8973">
            <v>24500</v>
          </cell>
          <cell r="H8973">
            <v>-24500</v>
          </cell>
          <cell r="I8973">
            <v>0</v>
          </cell>
        </row>
        <row r="8974">
          <cell r="A8974">
            <v>40001210</v>
          </cell>
          <cell r="B8974" t="str">
            <v>0</v>
          </cell>
          <cell r="C8974" t="str">
            <v>CIPL</v>
          </cell>
          <cell r="D8974" t="str">
            <v>M004</v>
          </cell>
          <cell r="E8974">
            <v>38844</v>
          </cell>
          <cell r="F8974" t="str">
            <v>Refrigerator</v>
          </cell>
          <cell r="G8974">
            <v>24500</v>
          </cell>
          <cell r="H8974">
            <v>-24500</v>
          </cell>
          <cell r="I8974">
            <v>0</v>
          </cell>
        </row>
        <row r="8975">
          <cell r="A8975">
            <v>40001211</v>
          </cell>
          <cell r="B8975" t="str">
            <v>0</v>
          </cell>
          <cell r="C8975" t="str">
            <v>CIPL</v>
          </cell>
          <cell r="D8975" t="str">
            <v>M004</v>
          </cell>
          <cell r="E8975">
            <v>38990</v>
          </cell>
          <cell r="F8975" t="str">
            <v>Refrigerator</v>
          </cell>
          <cell r="G8975">
            <v>26800</v>
          </cell>
          <cell r="H8975">
            <v>-26800</v>
          </cell>
          <cell r="I8975">
            <v>0</v>
          </cell>
        </row>
        <row r="8976">
          <cell r="A8976">
            <v>40001212</v>
          </cell>
          <cell r="B8976" t="str">
            <v>0</v>
          </cell>
          <cell r="C8976" t="str">
            <v>CIPL</v>
          </cell>
          <cell r="D8976" t="str">
            <v>M004</v>
          </cell>
          <cell r="E8976">
            <v>39176</v>
          </cell>
          <cell r="F8976" t="str">
            <v>Refrigerator</v>
          </cell>
          <cell r="G8976">
            <v>25800</v>
          </cell>
          <cell r="H8976">
            <v>-25800</v>
          </cell>
          <cell r="I8976">
            <v>0</v>
          </cell>
        </row>
        <row r="8977">
          <cell r="A8977">
            <v>40001213</v>
          </cell>
          <cell r="B8977" t="str">
            <v>0</v>
          </cell>
          <cell r="C8977" t="str">
            <v>CIPL</v>
          </cell>
          <cell r="D8977" t="str">
            <v>M004</v>
          </cell>
          <cell r="E8977">
            <v>40328</v>
          </cell>
          <cell r="F8977" t="str">
            <v>Refrigerator</v>
          </cell>
          <cell r="G8977">
            <v>46550</v>
          </cell>
          <cell r="H8977">
            <v>-46550</v>
          </cell>
          <cell r="I8977">
            <v>0</v>
          </cell>
        </row>
        <row r="8978">
          <cell r="A8978">
            <v>40001215</v>
          </cell>
          <cell r="B8978" t="str">
            <v>0</v>
          </cell>
          <cell r="C8978" t="str">
            <v>CIPL</v>
          </cell>
          <cell r="D8978" t="str">
            <v>M004</v>
          </cell>
          <cell r="E8978">
            <v>38596</v>
          </cell>
          <cell r="F8978" t="str">
            <v>Sofa</v>
          </cell>
          <cell r="G8978">
            <v>16000</v>
          </cell>
          <cell r="H8978">
            <v>-16000</v>
          </cell>
          <cell r="I8978">
            <v>0</v>
          </cell>
        </row>
        <row r="8979">
          <cell r="A8979">
            <v>40001218</v>
          </cell>
          <cell r="B8979" t="str">
            <v>0</v>
          </cell>
          <cell r="C8979" t="str">
            <v>CIPL</v>
          </cell>
          <cell r="D8979" t="str">
            <v>M004</v>
          </cell>
          <cell r="E8979">
            <v>38898</v>
          </cell>
          <cell r="F8979" t="str">
            <v>Sofa</v>
          </cell>
          <cell r="G8979">
            <v>7800</v>
          </cell>
          <cell r="H8979">
            <v>-7800</v>
          </cell>
          <cell r="I8979">
            <v>0</v>
          </cell>
        </row>
        <row r="8980">
          <cell r="A8980">
            <v>40001219</v>
          </cell>
          <cell r="B8980" t="str">
            <v>0</v>
          </cell>
          <cell r="C8980" t="str">
            <v>CIPL</v>
          </cell>
          <cell r="D8980" t="str">
            <v>M004</v>
          </cell>
          <cell r="E8980">
            <v>38898</v>
          </cell>
          <cell r="F8980" t="str">
            <v>Sofa</v>
          </cell>
          <cell r="G8980">
            <v>7800</v>
          </cell>
          <cell r="H8980">
            <v>-7800</v>
          </cell>
          <cell r="I8980">
            <v>0</v>
          </cell>
        </row>
        <row r="8981">
          <cell r="A8981">
            <v>40001220</v>
          </cell>
          <cell r="B8981" t="str">
            <v>0</v>
          </cell>
          <cell r="C8981" t="str">
            <v>CIPL</v>
          </cell>
          <cell r="D8981" t="str">
            <v>M004</v>
          </cell>
          <cell r="E8981">
            <v>38898</v>
          </cell>
          <cell r="F8981" t="str">
            <v>Sofa</v>
          </cell>
          <cell r="G8981">
            <v>7800</v>
          </cell>
          <cell r="H8981">
            <v>-7800</v>
          </cell>
          <cell r="I8981">
            <v>0</v>
          </cell>
        </row>
        <row r="8982">
          <cell r="A8982">
            <v>40001221</v>
          </cell>
          <cell r="B8982" t="str">
            <v>0</v>
          </cell>
          <cell r="C8982" t="str">
            <v>CIPL</v>
          </cell>
          <cell r="D8982" t="str">
            <v>M004</v>
          </cell>
          <cell r="E8982">
            <v>38898</v>
          </cell>
          <cell r="F8982" t="str">
            <v>Sofa</v>
          </cell>
          <cell r="G8982">
            <v>7800</v>
          </cell>
          <cell r="H8982">
            <v>-7800</v>
          </cell>
          <cell r="I8982">
            <v>0</v>
          </cell>
        </row>
        <row r="8983">
          <cell r="A8983">
            <v>40001222</v>
          </cell>
          <cell r="B8983" t="str">
            <v>0</v>
          </cell>
          <cell r="C8983" t="str">
            <v>CIPL</v>
          </cell>
          <cell r="D8983" t="str">
            <v>M004</v>
          </cell>
          <cell r="E8983">
            <v>38898</v>
          </cell>
          <cell r="F8983" t="str">
            <v>Sofa</v>
          </cell>
          <cell r="G8983">
            <v>4000</v>
          </cell>
          <cell r="H8983">
            <v>-4000</v>
          </cell>
          <cell r="I8983">
            <v>0</v>
          </cell>
        </row>
        <row r="8984">
          <cell r="A8984">
            <v>40001223</v>
          </cell>
          <cell r="B8984" t="str">
            <v>0</v>
          </cell>
          <cell r="C8984" t="str">
            <v>CIPL</v>
          </cell>
          <cell r="D8984" t="str">
            <v>M004</v>
          </cell>
          <cell r="E8984">
            <v>38898</v>
          </cell>
          <cell r="F8984" t="str">
            <v>Sofa</v>
          </cell>
          <cell r="G8984">
            <v>4000</v>
          </cell>
          <cell r="H8984">
            <v>-4000</v>
          </cell>
          <cell r="I8984">
            <v>0</v>
          </cell>
        </row>
        <row r="8985">
          <cell r="A8985">
            <v>40001224</v>
          </cell>
          <cell r="B8985" t="str">
            <v>0</v>
          </cell>
          <cell r="C8985" t="str">
            <v>CIPL</v>
          </cell>
          <cell r="D8985" t="str">
            <v>M004</v>
          </cell>
          <cell r="E8985">
            <v>38898</v>
          </cell>
          <cell r="F8985" t="str">
            <v>Sofa</v>
          </cell>
          <cell r="G8985">
            <v>4000</v>
          </cell>
          <cell r="H8985">
            <v>-4000</v>
          </cell>
          <cell r="I8985">
            <v>0</v>
          </cell>
        </row>
        <row r="8986">
          <cell r="A8986">
            <v>40001225</v>
          </cell>
          <cell r="B8986" t="str">
            <v>0</v>
          </cell>
          <cell r="C8986" t="str">
            <v>CIPL</v>
          </cell>
          <cell r="D8986" t="str">
            <v>M004</v>
          </cell>
          <cell r="E8986">
            <v>38898</v>
          </cell>
          <cell r="F8986" t="str">
            <v>Sofa</v>
          </cell>
          <cell r="G8986">
            <v>4000</v>
          </cell>
          <cell r="H8986">
            <v>-4000</v>
          </cell>
          <cell r="I8986">
            <v>0</v>
          </cell>
        </row>
        <row r="8987">
          <cell r="A8987">
            <v>40001226</v>
          </cell>
          <cell r="B8987" t="str">
            <v>0</v>
          </cell>
          <cell r="C8987" t="str">
            <v>CIPL</v>
          </cell>
          <cell r="D8987" t="str">
            <v>M004</v>
          </cell>
          <cell r="E8987">
            <v>38898</v>
          </cell>
          <cell r="F8987" t="str">
            <v>Sofa</v>
          </cell>
          <cell r="G8987">
            <v>4000</v>
          </cell>
          <cell r="H8987">
            <v>-4000</v>
          </cell>
          <cell r="I8987">
            <v>0</v>
          </cell>
        </row>
        <row r="8988">
          <cell r="A8988">
            <v>40001227</v>
          </cell>
          <cell r="B8988" t="str">
            <v>0</v>
          </cell>
          <cell r="C8988" t="str">
            <v>CIPL</v>
          </cell>
          <cell r="D8988" t="str">
            <v>M004</v>
          </cell>
          <cell r="E8988">
            <v>38898</v>
          </cell>
          <cell r="F8988" t="str">
            <v>Sofa</v>
          </cell>
          <cell r="G8988">
            <v>4000</v>
          </cell>
          <cell r="H8988">
            <v>-4000</v>
          </cell>
          <cell r="I8988">
            <v>0</v>
          </cell>
        </row>
        <row r="8989">
          <cell r="A8989">
            <v>40001228</v>
          </cell>
          <cell r="B8989" t="str">
            <v>0</v>
          </cell>
          <cell r="C8989" t="str">
            <v>CIPL</v>
          </cell>
          <cell r="D8989" t="str">
            <v>M004</v>
          </cell>
          <cell r="E8989">
            <v>38898</v>
          </cell>
          <cell r="F8989" t="str">
            <v>Sofa</v>
          </cell>
          <cell r="G8989">
            <v>4000</v>
          </cell>
          <cell r="H8989">
            <v>-4000</v>
          </cell>
          <cell r="I8989">
            <v>0</v>
          </cell>
        </row>
        <row r="8990">
          <cell r="A8990">
            <v>40001229</v>
          </cell>
          <cell r="B8990" t="str">
            <v>0</v>
          </cell>
          <cell r="C8990" t="str">
            <v>CIPL</v>
          </cell>
          <cell r="D8990" t="str">
            <v>M004</v>
          </cell>
          <cell r="E8990">
            <v>38898</v>
          </cell>
          <cell r="F8990" t="str">
            <v>Sofa</v>
          </cell>
          <cell r="G8990">
            <v>4000</v>
          </cell>
          <cell r="H8990">
            <v>-4000</v>
          </cell>
          <cell r="I8990">
            <v>0</v>
          </cell>
        </row>
        <row r="8991">
          <cell r="A8991">
            <v>40001230</v>
          </cell>
          <cell r="B8991" t="str">
            <v>0</v>
          </cell>
          <cell r="C8991" t="str">
            <v>CIPL</v>
          </cell>
          <cell r="D8991" t="str">
            <v>M004</v>
          </cell>
          <cell r="E8991">
            <v>38898</v>
          </cell>
          <cell r="F8991" t="str">
            <v>Sofa</v>
          </cell>
          <cell r="G8991">
            <v>4000</v>
          </cell>
          <cell r="H8991">
            <v>-4000</v>
          </cell>
          <cell r="I8991">
            <v>0</v>
          </cell>
        </row>
        <row r="8992">
          <cell r="A8992">
            <v>40001231</v>
          </cell>
          <cell r="B8992" t="str">
            <v>0</v>
          </cell>
          <cell r="C8992" t="str">
            <v>CIPL</v>
          </cell>
          <cell r="D8992" t="str">
            <v>M004</v>
          </cell>
          <cell r="E8992">
            <v>38898</v>
          </cell>
          <cell r="F8992" t="str">
            <v>Sofa</v>
          </cell>
          <cell r="G8992">
            <v>4000</v>
          </cell>
          <cell r="H8992">
            <v>-4000</v>
          </cell>
          <cell r="I8992">
            <v>0</v>
          </cell>
        </row>
        <row r="8993">
          <cell r="A8993">
            <v>40001232</v>
          </cell>
          <cell r="B8993" t="str">
            <v>0</v>
          </cell>
          <cell r="C8993" t="str">
            <v>CIPL</v>
          </cell>
          <cell r="D8993" t="str">
            <v>M004</v>
          </cell>
          <cell r="E8993">
            <v>38898</v>
          </cell>
          <cell r="F8993" t="str">
            <v>Sofa</v>
          </cell>
          <cell r="G8993">
            <v>4000</v>
          </cell>
          <cell r="H8993">
            <v>-4000</v>
          </cell>
          <cell r="I8993">
            <v>0</v>
          </cell>
        </row>
        <row r="8994">
          <cell r="A8994">
            <v>40001233</v>
          </cell>
          <cell r="B8994" t="str">
            <v>0</v>
          </cell>
          <cell r="C8994" t="str">
            <v>CIPL</v>
          </cell>
          <cell r="D8994" t="str">
            <v>M004</v>
          </cell>
          <cell r="E8994">
            <v>38898</v>
          </cell>
          <cell r="F8994" t="str">
            <v>Sofa</v>
          </cell>
          <cell r="G8994">
            <v>4000</v>
          </cell>
          <cell r="H8994">
            <v>-4000</v>
          </cell>
          <cell r="I8994">
            <v>0</v>
          </cell>
        </row>
        <row r="8995">
          <cell r="A8995">
            <v>40001234</v>
          </cell>
          <cell r="B8995" t="str">
            <v>0</v>
          </cell>
          <cell r="C8995" t="str">
            <v>CIPL</v>
          </cell>
          <cell r="D8995" t="str">
            <v>M004</v>
          </cell>
          <cell r="E8995">
            <v>38898</v>
          </cell>
          <cell r="F8995" t="str">
            <v>Sofa</v>
          </cell>
          <cell r="G8995">
            <v>4000</v>
          </cell>
          <cell r="H8995">
            <v>-4000</v>
          </cell>
          <cell r="I8995">
            <v>0</v>
          </cell>
        </row>
        <row r="8996">
          <cell r="A8996">
            <v>40001235</v>
          </cell>
          <cell r="B8996" t="str">
            <v>0</v>
          </cell>
          <cell r="C8996" t="str">
            <v>CIPL</v>
          </cell>
          <cell r="D8996" t="str">
            <v>M004</v>
          </cell>
          <cell r="E8996">
            <v>38898</v>
          </cell>
          <cell r="F8996" t="str">
            <v>Sofa</v>
          </cell>
          <cell r="G8996">
            <v>5050</v>
          </cell>
          <cell r="H8996">
            <v>-5050</v>
          </cell>
          <cell r="I8996">
            <v>0</v>
          </cell>
        </row>
        <row r="8997">
          <cell r="A8997">
            <v>40001236</v>
          </cell>
          <cell r="B8997" t="str">
            <v>0</v>
          </cell>
          <cell r="C8997" t="str">
            <v>CIPL</v>
          </cell>
          <cell r="D8997" t="str">
            <v>M004</v>
          </cell>
          <cell r="E8997">
            <v>38898</v>
          </cell>
          <cell r="F8997" t="str">
            <v>Sofa</v>
          </cell>
          <cell r="G8997">
            <v>5050</v>
          </cell>
          <cell r="H8997">
            <v>-5050</v>
          </cell>
          <cell r="I8997">
            <v>0</v>
          </cell>
        </row>
        <row r="8998">
          <cell r="A8998">
            <v>40001237</v>
          </cell>
          <cell r="B8998" t="str">
            <v>0</v>
          </cell>
          <cell r="C8998" t="str">
            <v>CIPL</v>
          </cell>
          <cell r="D8998" t="str">
            <v>M004</v>
          </cell>
          <cell r="E8998">
            <v>38898</v>
          </cell>
          <cell r="F8998" t="str">
            <v>Sofa</v>
          </cell>
          <cell r="G8998">
            <v>5050</v>
          </cell>
          <cell r="H8998">
            <v>-5050</v>
          </cell>
          <cell r="I8998">
            <v>0</v>
          </cell>
        </row>
        <row r="8999">
          <cell r="A8999">
            <v>40001238</v>
          </cell>
          <cell r="B8999" t="str">
            <v>0</v>
          </cell>
          <cell r="C8999" t="str">
            <v>CIPL</v>
          </cell>
          <cell r="D8999" t="str">
            <v>M004</v>
          </cell>
          <cell r="E8999">
            <v>38898</v>
          </cell>
          <cell r="F8999" t="str">
            <v>Sofa</v>
          </cell>
          <cell r="G8999">
            <v>5050</v>
          </cell>
          <cell r="H8999">
            <v>-5050</v>
          </cell>
          <cell r="I8999">
            <v>0</v>
          </cell>
        </row>
        <row r="9000">
          <cell r="A9000">
            <v>40001239</v>
          </cell>
          <cell r="B9000" t="str">
            <v>0</v>
          </cell>
          <cell r="C9000" t="str">
            <v>CIPL</v>
          </cell>
          <cell r="D9000" t="str">
            <v>M004</v>
          </cell>
          <cell r="E9000">
            <v>38898</v>
          </cell>
          <cell r="F9000" t="str">
            <v>Sofa</v>
          </cell>
          <cell r="G9000">
            <v>4000</v>
          </cell>
          <cell r="H9000">
            <v>-4000</v>
          </cell>
          <cell r="I9000">
            <v>0</v>
          </cell>
        </row>
        <row r="9001">
          <cell r="A9001">
            <v>40001240</v>
          </cell>
          <cell r="B9001" t="str">
            <v>0</v>
          </cell>
          <cell r="C9001" t="str">
            <v>CIPL</v>
          </cell>
          <cell r="D9001" t="str">
            <v>M004</v>
          </cell>
          <cell r="E9001">
            <v>38898</v>
          </cell>
          <cell r="F9001" t="str">
            <v>Sofa</v>
          </cell>
          <cell r="G9001">
            <v>4000</v>
          </cell>
          <cell r="H9001">
            <v>-4000</v>
          </cell>
          <cell r="I9001">
            <v>0</v>
          </cell>
        </row>
        <row r="9002">
          <cell r="A9002">
            <v>40001241</v>
          </cell>
          <cell r="B9002" t="str">
            <v>0</v>
          </cell>
          <cell r="C9002" t="str">
            <v>CIPL</v>
          </cell>
          <cell r="D9002" t="str">
            <v>M004</v>
          </cell>
          <cell r="E9002">
            <v>38898</v>
          </cell>
          <cell r="F9002" t="str">
            <v>Sofa</v>
          </cell>
          <cell r="G9002">
            <v>4000</v>
          </cell>
          <cell r="H9002">
            <v>-4000</v>
          </cell>
          <cell r="I9002">
            <v>0</v>
          </cell>
        </row>
        <row r="9003">
          <cell r="A9003">
            <v>40001242</v>
          </cell>
          <cell r="B9003" t="str">
            <v>0</v>
          </cell>
          <cell r="C9003" t="str">
            <v>CIPL</v>
          </cell>
          <cell r="D9003" t="str">
            <v>M004</v>
          </cell>
          <cell r="E9003">
            <v>38898</v>
          </cell>
          <cell r="F9003" t="str">
            <v>Sofa</v>
          </cell>
          <cell r="G9003">
            <v>4000</v>
          </cell>
          <cell r="H9003">
            <v>-4000</v>
          </cell>
          <cell r="I9003">
            <v>0</v>
          </cell>
        </row>
        <row r="9004">
          <cell r="A9004">
            <v>40001243</v>
          </cell>
          <cell r="B9004" t="str">
            <v>0</v>
          </cell>
          <cell r="C9004" t="str">
            <v>CIPL</v>
          </cell>
          <cell r="D9004" t="str">
            <v>M004</v>
          </cell>
          <cell r="E9004">
            <v>38898</v>
          </cell>
          <cell r="F9004" t="str">
            <v>Sofa</v>
          </cell>
          <cell r="G9004">
            <v>4000</v>
          </cell>
          <cell r="H9004">
            <v>-4000</v>
          </cell>
          <cell r="I9004">
            <v>0</v>
          </cell>
        </row>
        <row r="9005">
          <cell r="A9005">
            <v>40001244</v>
          </cell>
          <cell r="B9005" t="str">
            <v>0</v>
          </cell>
          <cell r="C9005" t="str">
            <v>CIPL</v>
          </cell>
          <cell r="D9005" t="str">
            <v>M004</v>
          </cell>
          <cell r="E9005">
            <v>38898</v>
          </cell>
          <cell r="F9005" t="str">
            <v>Sofa</v>
          </cell>
          <cell r="G9005">
            <v>4000</v>
          </cell>
          <cell r="H9005">
            <v>-4000</v>
          </cell>
          <cell r="I9005">
            <v>0</v>
          </cell>
        </row>
        <row r="9006">
          <cell r="A9006">
            <v>40001245</v>
          </cell>
          <cell r="B9006" t="str">
            <v>0</v>
          </cell>
          <cell r="C9006" t="str">
            <v>CIPL</v>
          </cell>
          <cell r="D9006" t="str">
            <v>M004</v>
          </cell>
          <cell r="E9006">
            <v>38898</v>
          </cell>
          <cell r="F9006" t="str">
            <v>Sofa</v>
          </cell>
          <cell r="G9006">
            <v>4000</v>
          </cell>
          <cell r="H9006">
            <v>-4000</v>
          </cell>
          <cell r="I9006">
            <v>0</v>
          </cell>
        </row>
        <row r="9007">
          <cell r="A9007">
            <v>40001246</v>
          </cell>
          <cell r="B9007" t="str">
            <v>0</v>
          </cell>
          <cell r="C9007" t="str">
            <v>CIPL</v>
          </cell>
          <cell r="D9007" t="str">
            <v>M004</v>
          </cell>
          <cell r="E9007">
            <v>38898</v>
          </cell>
          <cell r="F9007" t="str">
            <v>Sofa</v>
          </cell>
          <cell r="G9007">
            <v>45200</v>
          </cell>
          <cell r="H9007">
            <v>-45200</v>
          </cell>
          <cell r="I9007">
            <v>0</v>
          </cell>
        </row>
        <row r="9008">
          <cell r="A9008">
            <v>40001247</v>
          </cell>
          <cell r="B9008" t="str">
            <v>0</v>
          </cell>
          <cell r="C9008" t="str">
            <v>CIPL</v>
          </cell>
          <cell r="D9008" t="str">
            <v>M004</v>
          </cell>
          <cell r="E9008">
            <v>39037</v>
          </cell>
          <cell r="F9008" t="str">
            <v>Sofa</v>
          </cell>
          <cell r="G9008">
            <v>59000</v>
          </cell>
          <cell r="H9008">
            <v>-59000</v>
          </cell>
          <cell r="I9008">
            <v>0</v>
          </cell>
        </row>
        <row r="9009">
          <cell r="A9009">
            <v>40001248</v>
          </cell>
          <cell r="B9009" t="str">
            <v>0</v>
          </cell>
          <cell r="C9009" t="str">
            <v>CIPL</v>
          </cell>
          <cell r="D9009" t="str">
            <v>M004</v>
          </cell>
          <cell r="E9009">
            <v>39037</v>
          </cell>
          <cell r="F9009" t="str">
            <v>Sofa</v>
          </cell>
          <cell r="G9009">
            <v>13200</v>
          </cell>
          <cell r="H9009">
            <v>-13200</v>
          </cell>
          <cell r="I9009">
            <v>0</v>
          </cell>
        </row>
        <row r="9010">
          <cell r="A9010">
            <v>40001249</v>
          </cell>
          <cell r="B9010" t="str">
            <v>0</v>
          </cell>
          <cell r="C9010" t="str">
            <v>CIPL</v>
          </cell>
          <cell r="D9010" t="str">
            <v>M004</v>
          </cell>
          <cell r="E9010">
            <v>39068</v>
          </cell>
          <cell r="F9010" t="str">
            <v>Sofa</v>
          </cell>
          <cell r="G9010">
            <v>153615.5</v>
          </cell>
          <cell r="H9010">
            <v>-153615.5</v>
          </cell>
          <cell r="I9010">
            <v>0</v>
          </cell>
        </row>
        <row r="9011">
          <cell r="A9011">
            <v>40001250</v>
          </cell>
          <cell r="B9011" t="str">
            <v>0</v>
          </cell>
          <cell r="C9011" t="str">
            <v>CIPL</v>
          </cell>
          <cell r="D9011" t="str">
            <v>M004</v>
          </cell>
          <cell r="E9011">
            <v>39133</v>
          </cell>
          <cell r="F9011" t="str">
            <v>Sofa</v>
          </cell>
          <cell r="G9011">
            <v>142000</v>
          </cell>
          <cell r="H9011">
            <v>-142000</v>
          </cell>
          <cell r="I9011">
            <v>0</v>
          </cell>
        </row>
        <row r="9012">
          <cell r="A9012">
            <v>40001251</v>
          </cell>
          <cell r="B9012" t="str">
            <v>0</v>
          </cell>
          <cell r="C9012" t="str">
            <v>CIPL</v>
          </cell>
          <cell r="D9012" t="str">
            <v>M004</v>
          </cell>
          <cell r="E9012">
            <v>39133</v>
          </cell>
          <cell r="F9012" t="str">
            <v>Sofa</v>
          </cell>
          <cell r="G9012">
            <v>75000</v>
          </cell>
          <cell r="H9012">
            <v>-75000</v>
          </cell>
          <cell r="I9012">
            <v>0</v>
          </cell>
        </row>
        <row r="9013">
          <cell r="A9013">
            <v>40001252</v>
          </cell>
          <cell r="B9013" t="str">
            <v>0</v>
          </cell>
          <cell r="C9013" t="str">
            <v>CIPL</v>
          </cell>
          <cell r="D9013" t="str">
            <v>M004</v>
          </cell>
          <cell r="E9013">
            <v>39154</v>
          </cell>
          <cell r="F9013" t="str">
            <v>Sofa</v>
          </cell>
          <cell r="G9013">
            <v>15800</v>
          </cell>
          <cell r="H9013">
            <v>-15800</v>
          </cell>
          <cell r="I9013">
            <v>0</v>
          </cell>
        </row>
        <row r="9014">
          <cell r="A9014">
            <v>40001253</v>
          </cell>
          <cell r="B9014" t="str">
            <v>0</v>
          </cell>
          <cell r="C9014" t="str">
            <v>CIPL</v>
          </cell>
          <cell r="D9014" t="str">
            <v>M004</v>
          </cell>
          <cell r="E9014">
            <v>39176</v>
          </cell>
          <cell r="F9014" t="str">
            <v>Sofa</v>
          </cell>
          <cell r="G9014">
            <v>30000</v>
          </cell>
          <cell r="H9014">
            <v>-30000</v>
          </cell>
          <cell r="I9014">
            <v>0</v>
          </cell>
        </row>
        <row r="9015">
          <cell r="A9015">
            <v>40001254</v>
          </cell>
          <cell r="B9015" t="str">
            <v>0</v>
          </cell>
          <cell r="C9015" t="str">
            <v>CIPL</v>
          </cell>
          <cell r="D9015" t="str">
            <v>M004</v>
          </cell>
          <cell r="E9015">
            <v>40784</v>
          </cell>
          <cell r="F9015" t="str">
            <v>Sofa</v>
          </cell>
          <cell r="G9015">
            <v>52437</v>
          </cell>
          <cell r="H9015">
            <v>-52437</v>
          </cell>
          <cell r="I9015">
            <v>0</v>
          </cell>
        </row>
        <row r="9016">
          <cell r="A9016">
            <v>40001257</v>
          </cell>
          <cell r="B9016" t="str">
            <v>0</v>
          </cell>
          <cell r="C9016" t="str">
            <v>CIPL</v>
          </cell>
          <cell r="D9016" t="str">
            <v>M004</v>
          </cell>
          <cell r="E9016">
            <v>41152</v>
          </cell>
          <cell r="F9016" t="str">
            <v>Stand</v>
          </cell>
          <cell r="G9016">
            <v>283500</v>
          </cell>
          <cell r="H9016">
            <v>-266962.5</v>
          </cell>
          <cell r="I9016">
            <v>16537.5</v>
          </cell>
        </row>
        <row r="9017">
          <cell r="A9017">
            <v>40001258</v>
          </cell>
          <cell r="B9017" t="str">
            <v>0</v>
          </cell>
          <cell r="C9017" t="str">
            <v>CIPL</v>
          </cell>
          <cell r="D9017" t="str">
            <v>M004</v>
          </cell>
          <cell r="E9017">
            <v>39181</v>
          </cell>
          <cell r="F9017" t="str">
            <v>Stand</v>
          </cell>
          <cell r="G9017">
            <v>100000</v>
          </cell>
          <cell r="H9017">
            <v>-100000</v>
          </cell>
          <cell r="I9017">
            <v>0</v>
          </cell>
        </row>
        <row r="9018">
          <cell r="A9018">
            <v>40001259</v>
          </cell>
          <cell r="B9018" t="str">
            <v>0</v>
          </cell>
          <cell r="C9018" t="str">
            <v>CIPL</v>
          </cell>
          <cell r="D9018" t="str">
            <v>M004</v>
          </cell>
          <cell r="E9018">
            <v>39429</v>
          </cell>
          <cell r="F9018" t="str">
            <v>Stand</v>
          </cell>
          <cell r="G9018">
            <v>20000</v>
          </cell>
          <cell r="H9018">
            <v>-20000</v>
          </cell>
          <cell r="I9018">
            <v>0</v>
          </cell>
        </row>
        <row r="9019">
          <cell r="A9019">
            <v>40001260</v>
          </cell>
          <cell r="B9019" t="str">
            <v>0</v>
          </cell>
          <cell r="C9019" t="str">
            <v>CIPL</v>
          </cell>
          <cell r="D9019" t="str">
            <v>M004</v>
          </cell>
          <cell r="E9019">
            <v>41121</v>
          </cell>
          <cell r="F9019" t="str">
            <v>Stand</v>
          </cell>
          <cell r="G9019">
            <v>95424</v>
          </cell>
          <cell r="H9019">
            <v>-90652.800000000003</v>
          </cell>
          <cell r="I9019">
            <v>4771.2</v>
          </cell>
        </row>
        <row r="9020">
          <cell r="A9020">
            <v>40001261</v>
          </cell>
          <cell r="B9020" t="str">
            <v>0</v>
          </cell>
          <cell r="C9020" t="str">
            <v>CIPL</v>
          </cell>
          <cell r="D9020" t="str">
            <v>M004</v>
          </cell>
          <cell r="E9020">
            <v>41778</v>
          </cell>
          <cell r="F9020" t="str">
            <v>Stand</v>
          </cell>
          <cell r="G9020">
            <v>74880</v>
          </cell>
          <cell r="H9020">
            <v>-57408</v>
          </cell>
          <cell r="I9020">
            <v>17472</v>
          </cell>
        </row>
        <row r="9021">
          <cell r="A9021">
            <v>40001262</v>
          </cell>
          <cell r="B9021" t="str">
            <v>0</v>
          </cell>
          <cell r="C9021" t="str">
            <v>CIPL</v>
          </cell>
          <cell r="D9021" t="str">
            <v>M004</v>
          </cell>
          <cell r="E9021">
            <v>39525</v>
          </cell>
          <cell r="F9021" t="str">
            <v>Stand</v>
          </cell>
          <cell r="G9021">
            <v>9000</v>
          </cell>
          <cell r="H9021">
            <v>-9000</v>
          </cell>
          <cell r="I9021">
            <v>0</v>
          </cell>
        </row>
        <row r="9022">
          <cell r="A9022">
            <v>40001263</v>
          </cell>
          <cell r="B9022" t="str">
            <v>0</v>
          </cell>
          <cell r="C9022" t="str">
            <v>CIPL</v>
          </cell>
          <cell r="D9022" t="str">
            <v>M004</v>
          </cell>
          <cell r="E9022">
            <v>41629</v>
          </cell>
          <cell r="F9022" t="str">
            <v>Stand</v>
          </cell>
          <cell r="G9022">
            <v>52000</v>
          </cell>
          <cell r="H9022">
            <v>-42033.33</v>
          </cell>
          <cell r="I9022">
            <v>9966.67</v>
          </cell>
        </row>
        <row r="9023">
          <cell r="A9023">
            <v>40001264</v>
          </cell>
          <cell r="B9023" t="str">
            <v>0</v>
          </cell>
          <cell r="C9023" t="str">
            <v>CIPL</v>
          </cell>
          <cell r="D9023" t="str">
            <v>M004</v>
          </cell>
          <cell r="E9023">
            <v>39559</v>
          </cell>
          <cell r="F9023" t="str">
            <v>Stand</v>
          </cell>
          <cell r="G9023">
            <v>30000</v>
          </cell>
          <cell r="H9023">
            <v>-30000</v>
          </cell>
          <cell r="I9023">
            <v>0</v>
          </cell>
        </row>
        <row r="9024">
          <cell r="A9024">
            <v>40001265</v>
          </cell>
          <cell r="B9024" t="str">
            <v>0</v>
          </cell>
          <cell r="C9024" t="str">
            <v>CIPL</v>
          </cell>
          <cell r="D9024" t="str">
            <v>M004</v>
          </cell>
          <cell r="E9024">
            <v>39585</v>
          </cell>
          <cell r="F9024" t="str">
            <v>Stand</v>
          </cell>
          <cell r="G9024">
            <v>30000</v>
          </cell>
          <cell r="H9024">
            <v>-30000</v>
          </cell>
          <cell r="I9024">
            <v>0</v>
          </cell>
        </row>
        <row r="9025">
          <cell r="A9025">
            <v>40001266</v>
          </cell>
          <cell r="B9025" t="str">
            <v>0</v>
          </cell>
          <cell r="C9025" t="str">
            <v>CIPL</v>
          </cell>
          <cell r="D9025" t="str">
            <v>M004</v>
          </cell>
          <cell r="E9025">
            <v>39585</v>
          </cell>
          <cell r="F9025" t="str">
            <v>Stand</v>
          </cell>
          <cell r="G9025">
            <v>48000</v>
          </cell>
          <cell r="H9025">
            <v>-48000</v>
          </cell>
          <cell r="I9025">
            <v>0</v>
          </cell>
        </row>
        <row r="9026">
          <cell r="A9026">
            <v>40001267</v>
          </cell>
          <cell r="B9026" t="str">
            <v>0</v>
          </cell>
          <cell r="C9026" t="str">
            <v>CIPL</v>
          </cell>
          <cell r="D9026" t="str">
            <v>M004</v>
          </cell>
          <cell r="E9026">
            <v>39618</v>
          </cell>
          <cell r="F9026" t="str">
            <v>Stand</v>
          </cell>
          <cell r="G9026">
            <v>154000</v>
          </cell>
          <cell r="H9026">
            <v>-154000</v>
          </cell>
          <cell r="I9026">
            <v>0</v>
          </cell>
        </row>
        <row r="9027">
          <cell r="A9027">
            <v>40001268</v>
          </cell>
          <cell r="B9027" t="str">
            <v>0</v>
          </cell>
          <cell r="C9027" t="str">
            <v>CIPL</v>
          </cell>
          <cell r="D9027" t="str">
            <v>M004</v>
          </cell>
          <cell r="E9027">
            <v>39618</v>
          </cell>
          <cell r="F9027" t="str">
            <v>Stand</v>
          </cell>
          <cell r="G9027">
            <v>18000</v>
          </cell>
          <cell r="H9027">
            <v>-18000</v>
          </cell>
          <cell r="I9027">
            <v>0</v>
          </cell>
        </row>
        <row r="9028">
          <cell r="A9028">
            <v>40001269</v>
          </cell>
          <cell r="B9028" t="str">
            <v>0</v>
          </cell>
          <cell r="C9028" t="str">
            <v>CIPL</v>
          </cell>
          <cell r="D9028" t="str">
            <v>M004</v>
          </cell>
          <cell r="E9028">
            <v>39643</v>
          </cell>
          <cell r="F9028" t="str">
            <v>Stand</v>
          </cell>
          <cell r="G9028">
            <v>136800</v>
          </cell>
          <cell r="H9028">
            <v>-136800</v>
          </cell>
          <cell r="I9028">
            <v>0</v>
          </cell>
        </row>
        <row r="9029">
          <cell r="A9029">
            <v>40001270</v>
          </cell>
          <cell r="B9029" t="str">
            <v>0</v>
          </cell>
          <cell r="C9029" t="str">
            <v>CIPL</v>
          </cell>
          <cell r="D9029" t="str">
            <v>M004</v>
          </cell>
          <cell r="E9029">
            <v>39686</v>
          </cell>
          <cell r="F9029" t="str">
            <v>Stand</v>
          </cell>
          <cell r="G9029">
            <v>241200</v>
          </cell>
          <cell r="H9029">
            <v>-241200</v>
          </cell>
          <cell r="I9029">
            <v>0</v>
          </cell>
        </row>
        <row r="9030">
          <cell r="A9030">
            <v>40001271</v>
          </cell>
          <cell r="B9030" t="str">
            <v>0</v>
          </cell>
          <cell r="C9030" t="str">
            <v>CIPL</v>
          </cell>
          <cell r="D9030" t="str">
            <v>M004</v>
          </cell>
          <cell r="E9030">
            <v>39691</v>
          </cell>
          <cell r="F9030" t="str">
            <v>Stand</v>
          </cell>
          <cell r="G9030">
            <v>145800</v>
          </cell>
          <cell r="H9030">
            <v>-145800</v>
          </cell>
          <cell r="I9030">
            <v>0</v>
          </cell>
        </row>
        <row r="9031">
          <cell r="A9031">
            <v>40001272</v>
          </cell>
          <cell r="B9031" t="str">
            <v>0</v>
          </cell>
          <cell r="C9031" t="str">
            <v>CIPL</v>
          </cell>
          <cell r="D9031" t="str">
            <v>M004</v>
          </cell>
          <cell r="E9031">
            <v>39567</v>
          </cell>
          <cell r="F9031" t="str">
            <v>Stand</v>
          </cell>
          <cell r="G9031">
            <v>36000</v>
          </cell>
          <cell r="H9031">
            <v>-36000</v>
          </cell>
          <cell r="I9031">
            <v>0</v>
          </cell>
        </row>
        <row r="9032">
          <cell r="A9032">
            <v>40001273</v>
          </cell>
          <cell r="B9032" t="str">
            <v>0</v>
          </cell>
          <cell r="C9032" t="str">
            <v>CIPL</v>
          </cell>
          <cell r="D9032" t="str">
            <v>M004</v>
          </cell>
          <cell r="E9032">
            <v>39627</v>
          </cell>
          <cell r="F9032" t="str">
            <v>Stand</v>
          </cell>
          <cell r="G9032">
            <v>60000</v>
          </cell>
          <cell r="H9032">
            <v>-60000</v>
          </cell>
          <cell r="I9032">
            <v>0</v>
          </cell>
        </row>
        <row r="9033">
          <cell r="A9033">
            <v>40001274</v>
          </cell>
          <cell r="B9033" t="str">
            <v>0</v>
          </cell>
          <cell r="C9033" t="str">
            <v>CIPL</v>
          </cell>
          <cell r="D9033" t="str">
            <v>M004</v>
          </cell>
          <cell r="E9033">
            <v>39614</v>
          </cell>
          <cell r="F9033" t="str">
            <v>Stand</v>
          </cell>
          <cell r="G9033">
            <v>60000</v>
          </cell>
          <cell r="H9033">
            <v>-60000</v>
          </cell>
          <cell r="I9033">
            <v>0</v>
          </cell>
        </row>
        <row r="9034">
          <cell r="A9034">
            <v>40001275</v>
          </cell>
          <cell r="B9034" t="str">
            <v>0</v>
          </cell>
          <cell r="C9034" t="str">
            <v>CIPL</v>
          </cell>
          <cell r="D9034" t="str">
            <v>M004</v>
          </cell>
          <cell r="E9034">
            <v>39614</v>
          </cell>
          <cell r="F9034" t="str">
            <v>Stand</v>
          </cell>
          <cell r="G9034">
            <v>48000</v>
          </cell>
          <cell r="H9034">
            <v>-48000</v>
          </cell>
          <cell r="I9034">
            <v>0</v>
          </cell>
        </row>
        <row r="9035">
          <cell r="A9035">
            <v>40001276</v>
          </cell>
          <cell r="B9035" t="str">
            <v>0</v>
          </cell>
          <cell r="C9035" t="str">
            <v>CIPL</v>
          </cell>
          <cell r="D9035" t="str">
            <v>M004</v>
          </cell>
          <cell r="E9035">
            <v>39236</v>
          </cell>
          <cell r="F9035" t="str">
            <v>Stand</v>
          </cell>
          <cell r="G9035">
            <v>43520</v>
          </cell>
          <cell r="H9035">
            <v>-43520</v>
          </cell>
          <cell r="I9035">
            <v>0</v>
          </cell>
        </row>
        <row r="9036">
          <cell r="A9036">
            <v>40001277</v>
          </cell>
          <cell r="B9036" t="str">
            <v>0</v>
          </cell>
          <cell r="C9036" t="str">
            <v>CIPL</v>
          </cell>
          <cell r="D9036" t="str">
            <v>M004</v>
          </cell>
          <cell r="E9036">
            <v>39643</v>
          </cell>
          <cell r="F9036" t="str">
            <v>Stand</v>
          </cell>
          <cell r="G9036">
            <v>17600</v>
          </cell>
          <cell r="H9036">
            <v>-17600</v>
          </cell>
          <cell r="I9036">
            <v>0</v>
          </cell>
        </row>
        <row r="9037">
          <cell r="A9037">
            <v>40001278</v>
          </cell>
          <cell r="B9037" t="str">
            <v>0</v>
          </cell>
          <cell r="C9037" t="str">
            <v>CIPL</v>
          </cell>
          <cell r="D9037" t="str">
            <v>M004</v>
          </cell>
          <cell r="E9037">
            <v>40737</v>
          </cell>
          <cell r="F9037" t="str">
            <v>Stand</v>
          </cell>
          <cell r="G9037">
            <v>32500</v>
          </cell>
          <cell r="H9037">
            <v>-32500</v>
          </cell>
          <cell r="I9037">
            <v>0</v>
          </cell>
        </row>
        <row r="9038">
          <cell r="A9038">
            <v>40001279</v>
          </cell>
          <cell r="B9038" t="str">
            <v>0</v>
          </cell>
          <cell r="C9038" t="str">
            <v>CIPL</v>
          </cell>
          <cell r="D9038" t="str">
            <v>M004</v>
          </cell>
          <cell r="E9038">
            <v>41090</v>
          </cell>
          <cell r="F9038" t="str">
            <v>Stand</v>
          </cell>
          <cell r="G9038">
            <v>70000</v>
          </cell>
          <cell r="H9038">
            <v>-67083.33</v>
          </cell>
          <cell r="I9038">
            <v>2916.67</v>
          </cell>
        </row>
        <row r="9039">
          <cell r="A9039">
            <v>40001280</v>
          </cell>
          <cell r="B9039" t="str">
            <v>0</v>
          </cell>
          <cell r="C9039" t="str">
            <v>CIPL</v>
          </cell>
          <cell r="D9039" t="str">
            <v>M004</v>
          </cell>
          <cell r="E9039">
            <v>39618</v>
          </cell>
          <cell r="F9039" t="str">
            <v>Stand</v>
          </cell>
          <cell r="G9039">
            <v>176000</v>
          </cell>
          <cell r="H9039">
            <v>-176000</v>
          </cell>
          <cell r="I9039">
            <v>0</v>
          </cell>
        </row>
        <row r="9040">
          <cell r="A9040">
            <v>40001281</v>
          </cell>
          <cell r="B9040" t="str">
            <v>0</v>
          </cell>
          <cell r="C9040" t="str">
            <v>CIPL</v>
          </cell>
          <cell r="D9040" t="str">
            <v>M004</v>
          </cell>
          <cell r="E9040">
            <v>40744</v>
          </cell>
          <cell r="F9040" t="str">
            <v>Stand</v>
          </cell>
          <cell r="G9040">
            <v>33600</v>
          </cell>
          <cell r="H9040">
            <v>-33600</v>
          </cell>
          <cell r="I9040">
            <v>0</v>
          </cell>
        </row>
        <row r="9041">
          <cell r="A9041">
            <v>40001282</v>
          </cell>
          <cell r="B9041" t="str">
            <v>0</v>
          </cell>
          <cell r="C9041" t="str">
            <v>CIPL</v>
          </cell>
          <cell r="D9041" t="str">
            <v>M004</v>
          </cell>
          <cell r="E9041">
            <v>41668</v>
          </cell>
          <cell r="F9041" t="str">
            <v>Stand</v>
          </cell>
          <cell r="G9041">
            <v>8500</v>
          </cell>
          <cell r="H9041">
            <v>-6800</v>
          </cell>
          <cell r="I9041">
            <v>1700</v>
          </cell>
        </row>
        <row r="9042">
          <cell r="A9042">
            <v>40001283</v>
          </cell>
          <cell r="B9042" t="str">
            <v>0</v>
          </cell>
          <cell r="C9042" t="str">
            <v>CIPL</v>
          </cell>
          <cell r="D9042" t="str">
            <v>M004</v>
          </cell>
          <cell r="E9042">
            <v>41729</v>
          </cell>
          <cell r="F9042" t="str">
            <v>Stand</v>
          </cell>
          <cell r="G9042">
            <v>28000</v>
          </cell>
          <cell r="H9042">
            <v>-21933.33</v>
          </cell>
          <cell r="I9042">
            <v>6066.67</v>
          </cell>
        </row>
        <row r="9043">
          <cell r="A9043">
            <v>40001284</v>
          </cell>
          <cell r="B9043" t="str">
            <v>0</v>
          </cell>
          <cell r="C9043" t="str">
            <v>CIPL</v>
          </cell>
          <cell r="D9043" t="str">
            <v>M004</v>
          </cell>
          <cell r="E9043">
            <v>39526</v>
          </cell>
          <cell r="F9043" t="str">
            <v>Stand</v>
          </cell>
          <cell r="G9043">
            <v>20300</v>
          </cell>
          <cell r="H9043">
            <v>-20300</v>
          </cell>
          <cell r="I9043">
            <v>0</v>
          </cell>
        </row>
        <row r="9044">
          <cell r="A9044">
            <v>40001285</v>
          </cell>
          <cell r="B9044" t="str">
            <v>0</v>
          </cell>
          <cell r="C9044" t="str">
            <v>CIPL</v>
          </cell>
          <cell r="D9044" t="str">
            <v>M004</v>
          </cell>
          <cell r="E9044">
            <v>39618</v>
          </cell>
          <cell r="F9044" t="str">
            <v>Stand</v>
          </cell>
          <cell r="G9044">
            <v>9000</v>
          </cell>
          <cell r="H9044">
            <v>-9000</v>
          </cell>
          <cell r="I9044">
            <v>0</v>
          </cell>
        </row>
        <row r="9045">
          <cell r="A9045">
            <v>40001286</v>
          </cell>
          <cell r="B9045" t="str">
            <v>0</v>
          </cell>
          <cell r="C9045" t="str">
            <v>CIPL</v>
          </cell>
          <cell r="D9045" t="str">
            <v>M004</v>
          </cell>
          <cell r="E9045">
            <v>39238</v>
          </cell>
          <cell r="F9045" t="str">
            <v>STD blue Crate</v>
          </cell>
          <cell r="G9045">
            <v>21375</v>
          </cell>
          <cell r="H9045">
            <v>-21375</v>
          </cell>
          <cell r="I9045">
            <v>0</v>
          </cell>
        </row>
        <row r="9046">
          <cell r="A9046">
            <v>40001287</v>
          </cell>
          <cell r="B9046" t="str">
            <v>0</v>
          </cell>
          <cell r="C9046" t="str">
            <v>CIPL</v>
          </cell>
          <cell r="D9046" t="str">
            <v>M004</v>
          </cell>
          <cell r="E9046">
            <v>39238</v>
          </cell>
          <cell r="F9046" t="str">
            <v>STD Colour Crate</v>
          </cell>
          <cell r="G9046">
            <v>16650</v>
          </cell>
          <cell r="H9046">
            <v>-16650</v>
          </cell>
          <cell r="I9046">
            <v>0</v>
          </cell>
        </row>
        <row r="9047">
          <cell r="A9047">
            <v>40001288</v>
          </cell>
          <cell r="B9047" t="str">
            <v>0</v>
          </cell>
          <cell r="C9047" t="str">
            <v>CIPL</v>
          </cell>
          <cell r="D9047" t="str">
            <v>M004</v>
          </cell>
          <cell r="E9047">
            <v>39238</v>
          </cell>
          <cell r="F9047" t="str">
            <v>STD Colour Crate</v>
          </cell>
          <cell r="G9047">
            <v>38160</v>
          </cell>
          <cell r="H9047">
            <v>-38160</v>
          </cell>
          <cell r="I9047">
            <v>0</v>
          </cell>
        </row>
        <row r="9048">
          <cell r="A9048">
            <v>40001290</v>
          </cell>
          <cell r="B9048" t="str">
            <v>0</v>
          </cell>
          <cell r="C9048" t="str">
            <v>CIPL</v>
          </cell>
          <cell r="D9048" t="str">
            <v>M004</v>
          </cell>
          <cell r="E9048">
            <v>39240</v>
          </cell>
          <cell r="F9048" t="str">
            <v>Steam Iron</v>
          </cell>
          <cell r="G9048">
            <v>8000</v>
          </cell>
          <cell r="H9048">
            <v>-8000</v>
          </cell>
          <cell r="I9048">
            <v>0</v>
          </cell>
        </row>
        <row r="9049">
          <cell r="A9049">
            <v>40001291</v>
          </cell>
          <cell r="B9049" t="str">
            <v>0</v>
          </cell>
          <cell r="C9049" t="str">
            <v>CIPL</v>
          </cell>
          <cell r="D9049" t="str">
            <v>M004</v>
          </cell>
          <cell r="E9049">
            <v>39193</v>
          </cell>
          <cell r="F9049" t="str">
            <v>Steam Iron</v>
          </cell>
          <cell r="G9049">
            <v>18500</v>
          </cell>
          <cell r="H9049">
            <v>-18500</v>
          </cell>
          <cell r="I9049">
            <v>0</v>
          </cell>
        </row>
        <row r="9050">
          <cell r="A9050">
            <v>40001292</v>
          </cell>
          <cell r="B9050" t="str">
            <v>0</v>
          </cell>
          <cell r="C9050" t="str">
            <v>CIPL</v>
          </cell>
          <cell r="D9050" t="str">
            <v>M004</v>
          </cell>
          <cell r="E9050">
            <v>39191</v>
          </cell>
          <cell r="F9050" t="str">
            <v>Steel Gate</v>
          </cell>
          <cell r="G9050">
            <v>200000</v>
          </cell>
          <cell r="H9050">
            <v>-200000</v>
          </cell>
          <cell r="I9050">
            <v>0</v>
          </cell>
        </row>
        <row r="9051">
          <cell r="A9051">
            <v>40001301</v>
          </cell>
          <cell r="B9051" t="str">
            <v>0</v>
          </cell>
          <cell r="C9051" t="str">
            <v>CIPL</v>
          </cell>
          <cell r="D9051" t="str">
            <v>M004</v>
          </cell>
          <cell r="E9051">
            <v>40713</v>
          </cell>
          <cell r="F9051" t="str">
            <v>Table</v>
          </cell>
          <cell r="G9051">
            <v>12000</v>
          </cell>
          <cell r="H9051">
            <v>-12000</v>
          </cell>
          <cell r="I9051">
            <v>0</v>
          </cell>
        </row>
        <row r="9052">
          <cell r="A9052">
            <v>40001302</v>
          </cell>
          <cell r="B9052" t="str">
            <v>0</v>
          </cell>
          <cell r="C9052" t="str">
            <v>CIPL</v>
          </cell>
          <cell r="D9052" t="str">
            <v>M004</v>
          </cell>
          <cell r="E9052">
            <v>40421</v>
          </cell>
          <cell r="F9052" t="str">
            <v>Table</v>
          </cell>
          <cell r="G9052">
            <v>8000</v>
          </cell>
          <cell r="H9052">
            <v>-8000</v>
          </cell>
          <cell r="I9052">
            <v>0</v>
          </cell>
        </row>
        <row r="9053">
          <cell r="A9053">
            <v>40001303</v>
          </cell>
          <cell r="B9053" t="str">
            <v>0</v>
          </cell>
          <cell r="C9053" t="str">
            <v>CIPL</v>
          </cell>
          <cell r="D9053" t="str">
            <v>M004</v>
          </cell>
          <cell r="E9053">
            <v>40440</v>
          </cell>
          <cell r="F9053" t="str">
            <v>Table</v>
          </cell>
          <cell r="G9053">
            <v>16000</v>
          </cell>
          <cell r="H9053">
            <v>-16000</v>
          </cell>
          <cell r="I9053">
            <v>0</v>
          </cell>
        </row>
        <row r="9054">
          <cell r="A9054">
            <v>40001304</v>
          </cell>
          <cell r="B9054" t="str">
            <v>0</v>
          </cell>
          <cell r="C9054" t="str">
            <v>CIPL</v>
          </cell>
          <cell r="D9054" t="str">
            <v>M004</v>
          </cell>
          <cell r="E9054">
            <v>39196</v>
          </cell>
          <cell r="F9054" t="str">
            <v>Table</v>
          </cell>
          <cell r="G9054">
            <v>10000</v>
          </cell>
          <cell r="H9054">
            <v>-10000</v>
          </cell>
          <cell r="I9054">
            <v>0</v>
          </cell>
        </row>
        <row r="9055">
          <cell r="A9055">
            <v>40001305</v>
          </cell>
          <cell r="B9055" t="str">
            <v>0</v>
          </cell>
          <cell r="C9055" t="str">
            <v>CIPL</v>
          </cell>
          <cell r="D9055" t="str">
            <v>M004</v>
          </cell>
          <cell r="E9055">
            <v>39191</v>
          </cell>
          <cell r="F9055" t="str">
            <v>Table</v>
          </cell>
          <cell r="G9055">
            <v>12000</v>
          </cell>
          <cell r="H9055">
            <v>-12000</v>
          </cell>
          <cell r="I9055">
            <v>0</v>
          </cell>
        </row>
        <row r="9056">
          <cell r="A9056">
            <v>40001306</v>
          </cell>
          <cell r="B9056" t="str">
            <v>0</v>
          </cell>
          <cell r="C9056" t="str">
            <v>CIPL</v>
          </cell>
          <cell r="D9056" t="str">
            <v>M004</v>
          </cell>
          <cell r="E9056">
            <v>39105</v>
          </cell>
          <cell r="F9056" t="str">
            <v>Table</v>
          </cell>
          <cell r="G9056">
            <v>8000</v>
          </cell>
          <cell r="H9056">
            <v>-8000</v>
          </cell>
          <cell r="I9056">
            <v>0</v>
          </cell>
        </row>
        <row r="9057">
          <cell r="A9057">
            <v>40001307</v>
          </cell>
          <cell r="B9057" t="str">
            <v>0</v>
          </cell>
          <cell r="C9057" t="str">
            <v>CIPL</v>
          </cell>
          <cell r="D9057" t="str">
            <v>M004</v>
          </cell>
          <cell r="E9057">
            <v>39118</v>
          </cell>
          <cell r="F9057" t="str">
            <v>Table</v>
          </cell>
          <cell r="G9057">
            <v>10000</v>
          </cell>
          <cell r="H9057">
            <v>-10000</v>
          </cell>
          <cell r="I9057">
            <v>0</v>
          </cell>
        </row>
        <row r="9058">
          <cell r="A9058">
            <v>40001308</v>
          </cell>
          <cell r="B9058" t="str">
            <v>0</v>
          </cell>
          <cell r="C9058" t="str">
            <v>CIPL</v>
          </cell>
          <cell r="D9058" t="str">
            <v>M004</v>
          </cell>
          <cell r="E9058">
            <v>39154</v>
          </cell>
          <cell r="F9058" t="str">
            <v>Table</v>
          </cell>
          <cell r="G9058">
            <v>4400</v>
          </cell>
          <cell r="H9058">
            <v>-4400</v>
          </cell>
          <cell r="I9058">
            <v>0</v>
          </cell>
        </row>
        <row r="9059">
          <cell r="A9059">
            <v>40001309</v>
          </cell>
          <cell r="B9059" t="str">
            <v>0</v>
          </cell>
          <cell r="C9059" t="str">
            <v>CIPL</v>
          </cell>
          <cell r="D9059" t="str">
            <v>M004</v>
          </cell>
          <cell r="E9059">
            <v>39298</v>
          </cell>
          <cell r="F9059" t="str">
            <v>Table</v>
          </cell>
          <cell r="G9059">
            <v>4000</v>
          </cell>
          <cell r="H9059">
            <v>-4000</v>
          </cell>
          <cell r="I9059">
            <v>0</v>
          </cell>
        </row>
        <row r="9060">
          <cell r="A9060">
            <v>40001310</v>
          </cell>
          <cell r="B9060" t="str">
            <v>0</v>
          </cell>
          <cell r="C9060" t="str">
            <v>CIPL</v>
          </cell>
          <cell r="D9060" t="str">
            <v>M004</v>
          </cell>
          <cell r="E9060">
            <v>38649</v>
          </cell>
          <cell r="F9060" t="str">
            <v>Table</v>
          </cell>
          <cell r="G9060">
            <v>21500</v>
          </cell>
          <cell r="H9060">
            <v>-21500</v>
          </cell>
          <cell r="I9060">
            <v>0</v>
          </cell>
        </row>
        <row r="9061">
          <cell r="A9061">
            <v>40001311</v>
          </cell>
          <cell r="B9061" t="str">
            <v>0</v>
          </cell>
          <cell r="C9061" t="str">
            <v>CIPL</v>
          </cell>
          <cell r="D9061" t="str">
            <v>M004</v>
          </cell>
          <cell r="E9061">
            <v>38846</v>
          </cell>
          <cell r="F9061" t="str">
            <v>Table</v>
          </cell>
          <cell r="G9061">
            <v>4000</v>
          </cell>
          <cell r="H9061">
            <v>-4000</v>
          </cell>
          <cell r="I9061">
            <v>0</v>
          </cell>
        </row>
        <row r="9062">
          <cell r="A9062">
            <v>40001312</v>
          </cell>
          <cell r="B9062" t="str">
            <v>0</v>
          </cell>
          <cell r="C9062" t="str">
            <v>CIPL</v>
          </cell>
          <cell r="D9062" t="str">
            <v>M004</v>
          </cell>
          <cell r="E9062">
            <v>38898</v>
          </cell>
          <cell r="F9062" t="str">
            <v>Table</v>
          </cell>
          <cell r="G9062">
            <v>3200</v>
          </cell>
          <cell r="H9062">
            <v>-3200</v>
          </cell>
          <cell r="I9062">
            <v>0</v>
          </cell>
        </row>
        <row r="9063">
          <cell r="A9063">
            <v>40001313</v>
          </cell>
          <cell r="B9063" t="str">
            <v>0</v>
          </cell>
          <cell r="C9063" t="str">
            <v>CIPL</v>
          </cell>
          <cell r="D9063" t="str">
            <v>M004</v>
          </cell>
          <cell r="E9063">
            <v>38898</v>
          </cell>
          <cell r="F9063" t="str">
            <v>Table</v>
          </cell>
          <cell r="G9063">
            <v>3200</v>
          </cell>
          <cell r="H9063">
            <v>-3200</v>
          </cell>
          <cell r="I9063">
            <v>0</v>
          </cell>
        </row>
        <row r="9064">
          <cell r="A9064">
            <v>40001314</v>
          </cell>
          <cell r="B9064" t="str">
            <v>0</v>
          </cell>
          <cell r="C9064" t="str">
            <v>CIPL</v>
          </cell>
          <cell r="D9064" t="str">
            <v>M004</v>
          </cell>
          <cell r="E9064">
            <v>38898</v>
          </cell>
          <cell r="F9064" t="str">
            <v>Table</v>
          </cell>
          <cell r="G9064">
            <v>6000</v>
          </cell>
          <cell r="H9064">
            <v>-6000</v>
          </cell>
          <cell r="I9064">
            <v>0</v>
          </cell>
        </row>
        <row r="9065">
          <cell r="A9065">
            <v>40001315</v>
          </cell>
          <cell r="B9065" t="str">
            <v>0</v>
          </cell>
          <cell r="C9065" t="str">
            <v>CIPL</v>
          </cell>
          <cell r="D9065" t="str">
            <v>M004</v>
          </cell>
          <cell r="E9065">
            <v>38898</v>
          </cell>
          <cell r="F9065" t="str">
            <v>Table</v>
          </cell>
          <cell r="G9065">
            <v>6000</v>
          </cell>
          <cell r="H9065">
            <v>-6000</v>
          </cell>
          <cell r="I9065">
            <v>0</v>
          </cell>
        </row>
        <row r="9066">
          <cell r="A9066">
            <v>40001316</v>
          </cell>
          <cell r="B9066" t="str">
            <v>0</v>
          </cell>
          <cell r="C9066" t="str">
            <v>CIPL</v>
          </cell>
          <cell r="D9066" t="str">
            <v>M004</v>
          </cell>
          <cell r="E9066">
            <v>38898</v>
          </cell>
          <cell r="F9066" t="str">
            <v>Table</v>
          </cell>
          <cell r="G9066">
            <v>6000</v>
          </cell>
          <cell r="H9066">
            <v>-6000</v>
          </cell>
          <cell r="I9066">
            <v>0</v>
          </cell>
        </row>
        <row r="9067">
          <cell r="A9067">
            <v>40001317</v>
          </cell>
          <cell r="B9067" t="str">
            <v>0</v>
          </cell>
          <cell r="C9067" t="str">
            <v>CIPL</v>
          </cell>
          <cell r="D9067" t="str">
            <v>M004</v>
          </cell>
          <cell r="E9067">
            <v>38898</v>
          </cell>
          <cell r="F9067" t="str">
            <v>Table</v>
          </cell>
          <cell r="G9067">
            <v>6000</v>
          </cell>
          <cell r="H9067">
            <v>-6000</v>
          </cell>
          <cell r="I9067">
            <v>0</v>
          </cell>
        </row>
        <row r="9068">
          <cell r="A9068">
            <v>40001318</v>
          </cell>
          <cell r="B9068" t="str">
            <v>0</v>
          </cell>
          <cell r="C9068" t="str">
            <v>CIPL</v>
          </cell>
          <cell r="D9068" t="str">
            <v>M004</v>
          </cell>
          <cell r="E9068">
            <v>38898</v>
          </cell>
          <cell r="F9068" t="str">
            <v>Table</v>
          </cell>
          <cell r="G9068">
            <v>6000</v>
          </cell>
          <cell r="H9068">
            <v>-6000</v>
          </cell>
          <cell r="I9068">
            <v>0</v>
          </cell>
        </row>
        <row r="9069">
          <cell r="A9069">
            <v>40001319</v>
          </cell>
          <cell r="B9069" t="str">
            <v>0</v>
          </cell>
          <cell r="C9069" t="str">
            <v>CIPL</v>
          </cell>
          <cell r="D9069" t="str">
            <v>M004</v>
          </cell>
          <cell r="E9069">
            <v>38898</v>
          </cell>
          <cell r="F9069" t="str">
            <v>Table</v>
          </cell>
          <cell r="G9069">
            <v>6000</v>
          </cell>
          <cell r="H9069">
            <v>-6000</v>
          </cell>
          <cell r="I9069">
            <v>0</v>
          </cell>
        </row>
        <row r="9070">
          <cell r="A9070">
            <v>40001320</v>
          </cell>
          <cell r="B9070" t="str">
            <v>0</v>
          </cell>
          <cell r="C9070" t="str">
            <v>CIPL</v>
          </cell>
          <cell r="D9070" t="str">
            <v>M004</v>
          </cell>
          <cell r="E9070">
            <v>38898</v>
          </cell>
          <cell r="F9070" t="str">
            <v>Table</v>
          </cell>
          <cell r="G9070">
            <v>6000</v>
          </cell>
          <cell r="H9070">
            <v>-6000</v>
          </cell>
          <cell r="I9070">
            <v>0</v>
          </cell>
        </row>
        <row r="9071">
          <cell r="A9071">
            <v>40001321</v>
          </cell>
          <cell r="B9071" t="str">
            <v>0</v>
          </cell>
          <cell r="C9071" t="str">
            <v>CIPL</v>
          </cell>
          <cell r="D9071" t="str">
            <v>M004</v>
          </cell>
          <cell r="E9071">
            <v>38898</v>
          </cell>
          <cell r="F9071" t="str">
            <v>Table</v>
          </cell>
          <cell r="G9071">
            <v>6000</v>
          </cell>
          <cell r="H9071">
            <v>-6000</v>
          </cell>
          <cell r="I9071">
            <v>0</v>
          </cell>
        </row>
        <row r="9072">
          <cell r="A9072">
            <v>40001322</v>
          </cell>
          <cell r="B9072" t="str">
            <v>0</v>
          </cell>
          <cell r="C9072" t="str">
            <v>CIPL</v>
          </cell>
          <cell r="D9072" t="str">
            <v>M004</v>
          </cell>
          <cell r="E9072">
            <v>39240</v>
          </cell>
          <cell r="F9072" t="str">
            <v>Table</v>
          </cell>
          <cell r="G9072">
            <v>363000</v>
          </cell>
          <cell r="H9072">
            <v>-363000</v>
          </cell>
          <cell r="I9072">
            <v>0</v>
          </cell>
        </row>
        <row r="9073">
          <cell r="A9073">
            <v>40001323</v>
          </cell>
          <cell r="B9073" t="str">
            <v>0</v>
          </cell>
          <cell r="C9073" t="str">
            <v>CIPL</v>
          </cell>
          <cell r="D9073" t="str">
            <v>M004</v>
          </cell>
          <cell r="E9073">
            <v>39506</v>
          </cell>
          <cell r="F9073" t="str">
            <v>Table</v>
          </cell>
          <cell r="G9073">
            <v>98800</v>
          </cell>
          <cell r="H9073">
            <v>-98800</v>
          </cell>
          <cell r="I9073">
            <v>0</v>
          </cell>
        </row>
        <row r="9074">
          <cell r="A9074">
            <v>40001324</v>
          </cell>
          <cell r="B9074" t="str">
            <v>0</v>
          </cell>
          <cell r="C9074" t="str">
            <v>CIPL</v>
          </cell>
          <cell r="D9074" t="str">
            <v>M004</v>
          </cell>
          <cell r="E9074">
            <v>39506</v>
          </cell>
          <cell r="F9074" t="str">
            <v>Table</v>
          </cell>
          <cell r="G9074">
            <v>102600</v>
          </cell>
          <cell r="H9074">
            <v>-102600</v>
          </cell>
          <cell r="I9074">
            <v>0</v>
          </cell>
        </row>
        <row r="9075">
          <cell r="A9075">
            <v>40001325</v>
          </cell>
          <cell r="B9075" t="str">
            <v>0</v>
          </cell>
          <cell r="C9075" t="str">
            <v>CIPL</v>
          </cell>
          <cell r="D9075" t="str">
            <v>M004</v>
          </cell>
          <cell r="E9075">
            <v>38898</v>
          </cell>
          <cell r="F9075" t="str">
            <v>Table</v>
          </cell>
          <cell r="G9075">
            <v>3200</v>
          </cell>
          <cell r="H9075">
            <v>-3200</v>
          </cell>
          <cell r="I9075">
            <v>0</v>
          </cell>
        </row>
        <row r="9076">
          <cell r="A9076">
            <v>40001326</v>
          </cell>
          <cell r="B9076" t="str">
            <v>0</v>
          </cell>
          <cell r="C9076" t="str">
            <v>CIPL</v>
          </cell>
          <cell r="D9076" t="str">
            <v>M004</v>
          </cell>
          <cell r="E9076">
            <v>38897</v>
          </cell>
          <cell r="F9076" t="str">
            <v>Table</v>
          </cell>
          <cell r="G9076">
            <v>7198</v>
          </cell>
          <cell r="H9076">
            <v>-7198</v>
          </cell>
          <cell r="I9076">
            <v>0</v>
          </cell>
        </row>
        <row r="9077">
          <cell r="A9077">
            <v>40001327</v>
          </cell>
          <cell r="B9077" t="str">
            <v>0</v>
          </cell>
          <cell r="C9077" t="str">
            <v>CIPL</v>
          </cell>
          <cell r="D9077" t="str">
            <v>M004</v>
          </cell>
          <cell r="E9077">
            <v>38898</v>
          </cell>
          <cell r="F9077" t="str">
            <v>Table</v>
          </cell>
          <cell r="G9077">
            <v>3200</v>
          </cell>
          <cell r="H9077">
            <v>-3200</v>
          </cell>
          <cell r="I9077">
            <v>0</v>
          </cell>
        </row>
        <row r="9078">
          <cell r="A9078">
            <v>40001328</v>
          </cell>
          <cell r="B9078" t="str">
            <v>0</v>
          </cell>
          <cell r="C9078" t="str">
            <v>CIPL</v>
          </cell>
          <cell r="D9078" t="str">
            <v>M004</v>
          </cell>
          <cell r="E9078">
            <v>38898</v>
          </cell>
          <cell r="F9078" t="str">
            <v>Table</v>
          </cell>
          <cell r="G9078">
            <v>3200</v>
          </cell>
          <cell r="H9078">
            <v>-3200</v>
          </cell>
          <cell r="I9078">
            <v>0</v>
          </cell>
        </row>
        <row r="9079">
          <cell r="A9079">
            <v>40001329</v>
          </cell>
          <cell r="B9079" t="str">
            <v>0</v>
          </cell>
          <cell r="C9079" t="str">
            <v>CIPL</v>
          </cell>
          <cell r="D9079" t="str">
            <v>M004</v>
          </cell>
          <cell r="E9079">
            <v>38898</v>
          </cell>
          <cell r="F9079" t="str">
            <v>Table</v>
          </cell>
          <cell r="G9079">
            <v>3200</v>
          </cell>
          <cell r="H9079">
            <v>-3200</v>
          </cell>
          <cell r="I9079">
            <v>0</v>
          </cell>
        </row>
        <row r="9080">
          <cell r="A9080">
            <v>40001330</v>
          </cell>
          <cell r="B9080" t="str">
            <v>0</v>
          </cell>
          <cell r="C9080" t="str">
            <v>CIPL</v>
          </cell>
          <cell r="D9080" t="str">
            <v>M004</v>
          </cell>
          <cell r="E9080">
            <v>38898</v>
          </cell>
          <cell r="F9080" t="str">
            <v>Table</v>
          </cell>
          <cell r="G9080">
            <v>3200</v>
          </cell>
          <cell r="H9080">
            <v>-3200</v>
          </cell>
          <cell r="I9080">
            <v>0</v>
          </cell>
        </row>
        <row r="9081">
          <cell r="A9081">
            <v>40001331</v>
          </cell>
          <cell r="B9081" t="str">
            <v>0</v>
          </cell>
          <cell r="C9081" t="str">
            <v>CIPL</v>
          </cell>
          <cell r="D9081" t="str">
            <v>M004</v>
          </cell>
          <cell r="E9081">
            <v>38898</v>
          </cell>
          <cell r="F9081" t="str">
            <v>Table</v>
          </cell>
          <cell r="G9081">
            <v>3200</v>
          </cell>
          <cell r="H9081">
            <v>-3200</v>
          </cell>
          <cell r="I9081">
            <v>0</v>
          </cell>
        </row>
        <row r="9082">
          <cell r="A9082">
            <v>40001332</v>
          </cell>
          <cell r="B9082" t="str">
            <v>0</v>
          </cell>
          <cell r="C9082" t="str">
            <v>CIPL</v>
          </cell>
          <cell r="D9082" t="str">
            <v>M004</v>
          </cell>
          <cell r="E9082">
            <v>38898</v>
          </cell>
          <cell r="F9082" t="str">
            <v>Table</v>
          </cell>
          <cell r="G9082">
            <v>3200</v>
          </cell>
          <cell r="H9082">
            <v>-3200</v>
          </cell>
          <cell r="I9082">
            <v>0</v>
          </cell>
        </row>
        <row r="9083">
          <cell r="A9083">
            <v>40001333</v>
          </cell>
          <cell r="B9083" t="str">
            <v>0</v>
          </cell>
          <cell r="C9083" t="str">
            <v>CIPL</v>
          </cell>
          <cell r="D9083" t="str">
            <v>M004</v>
          </cell>
          <cell r="E9083">
            <v>38898</v>
          </cell>
          <cell r="F9083" t="str">
            <v>Table</v>
          </cell>
          <cell r="G9083">
            <v>3200</v>
          </cell>
          <cell r="H9083">
            <v>-3200</v>
          </cell>
          <cell r="I9083">
            <v>0</v>
          </cell>
        </row>
        <row r="9084">
          <cell r="A9084">
            <v>40001334</v>
          </cell>
          <cell r="B9084" t="str">
            <v>0</v>
          </cell>
          <cell r="C9084" t="str">
            <v>CIPL</v>
          </cell>
          <cell r="D9084" t="str">
            <v>M004</v>
          </cell>
          <cell r="E9084">
            <v>39133</v>
          </cell>
          <cell r="F9084" t="str">
            <v>Table</v>
          </cell>
          <cell r="G9084">
            <v>23000</v>
          </cell>
          <cell r="H9084">
            <v>-23000</v>
          </cell>
          <cell r="I9084">
            <v>0</v>
          </cell>
        </row>
        <row r="9085">
          <cell r="A9085">
            <v>40001335</v>
          </cell>
          <cell r="B9085" t="str">
            <v>0</v>
          </cell>
          <cell r="C9085" t="str">
            <v>CIPL</v>
          </cell>
          <cell r="D9085" t="str">
            <v>M004</v>
          </cell>
          <cell r="E9085">
            <v>39196</v>
          </cell>
          <cell r="F9085" t="str">
            <v>Table</v>
          </cell>
          <cell r="G9085">
            <v>12000</v>
          </cell>
          <cell r="H9085">
            <v>-12000</v>
          </cell>
          <cell r="I9085">
            <v>0</v>
          </cell>
        </row>
        <row r="9086">
          <cell r="A9086">
            <v>40001336</v>
          </cell>
          <cell r="B9086" t="str">
            <v>0</v>
          </cell>
          <cell r="C9086" t="str">
            <v>CIPL</v>
          </cell>
          <cell r="D9086" t="str">
            <v>M004</v>
          </cell>
          <cell r="E9086">
            <v>39565</v>
          </cell>
          <cell r="F9086" t="str">
            <v>Table</v>
          </cell>
          <cell r="G9086">
            <v>304000</v>
          </cell>
          <cell r="H9086">
            <v>-304000</v>
          </cell>
          <cell r="I9086">
            <v>0</v>
          </cell>
        </row>
        <row r="9087">
          <cell r="A9087">
            <v>40001338</v>
          </cell>
          <cell r="B9087" t="str">
            <v>0</v>
          </cell>
          <cell r="C9087" t="str">
            <v>CIPL</v>
          </cell>
          <cell r="D9087" t="str">
            <v>M004</v>
          </cell>
          <cell r="E9087">
            <v>38596</v>
          </cell>
          <cell r="F9087" t="str">
            <v>Table</v>
          </cell>
          <cell r="G9087">
            <v>7183</v>
          </cell>
          <cell r="H9087">
            <v>-7183</v>
          </cell>
          <cell r="I9087">
            <v>0</v>
          </cell>
        </row>
        <row r="9088">
          <cell r="A9088">
            <v>40001339</v>
          </cell>
          <cell r="B9088" t="str">
            <v>0</v>
          </cell>
          <cell r="C9088" t="str">
            <v>CIPL</v>
          </cell>
          <cell r="D9088" t="str">
            <v>M004</v>
          </cell>
          <cell r="E9088">
            <v>38649</v>
          </cell>
          <cell r="F9088" t="str">
            <v>Table</v>
          </cell>
          <cell r="G9088">
            <v>9500</v>
          </cell>
          <cell r="H9088">
            <v>-9500</v>
          </cell>
          <cell r="I9088">
            <v>0</v>
          </cell>
        </row>
        <row r="9089">
          <cell r="A9089">
            <v>40001340</v>
          </cell>
          <cell r="B9089" t="str">
            <v>0</v>
          </cell>
          <cell r="C9089" t="str">
            <v>CIPL</v>
          </cell>
          <cell r="D9089" t="str">
            <v>M004</v>
          </cell>
          <cell r="E9089">
            <v>39341</v>
          </cell>
          <cell r="F9089" t="str">
            <v>Table</v>
          </cell>
          <cell r="G9089">
            <v>154800</v>
          </cell>
          <cell r="H9089">
            <v>-154800</v>
          </cell>
          <cell r="I9089">
            <v>0</v>
          </cell>
        </row>
        <row r="9090">
          <cell r="A9090">
            <v>40001341</v>
          </cell>
          <cell r="B9090" t="str">
            <v>0</v>
          </cell>
          <cell r="C9090" t="str">
            <v>CIPL</v>
          </cell>
          <cell r="D9090" t="str">
            <v>M004</v>
          </cell>
          <cell r="E9090">
            <v>38995</v>
          </cell>
          <cell r="F9090" t="str">
            <v>Table</v>
          </cell>
          <cell r="G9090">
            <v>140000</v>
          </cell>
          <cell r="H9090">
            <v>-140000</v>
          </cell>
          <cell r="I9090">
            <v>0</v>
          </cell>
        </row>
        <row r="9091">
          <cell r="A9091">
            <v>40001342</v>
          </cell>
          <cell r="B9091" t="str">
            <v>0</v>
          </cell>
          <cell r="C9091" t="str">
            <v>CIPL</v>
          </cell>
          <cell r="D9091" t="str">
            <v>M004</v>
          </cell>
          <cell r="E9091">
            <v>41714</v>
          </cell>
          <cell r="F9091" t="str">
            <v>Table</v>
          </cell>
          <cell r="G9091">
            <v>70928</v>
          </cell>
          <cell r="H9091">
            <v>-55560.27</v>
          </cell>
          <cell r="I9091">
            <v>15367.73</v>
          </cell>
        </row>
        <row r="9092">
          <cell r="A9092">
            <v>40001343</v>
          </cell>
          <cell r="B9092" t="str">
            <v>0</v>
          </cell>
          <cell r="C9092" t="str">
            <v>CIPL</v>
          </cell>
          <cell r="D9092" t="str">
            <v>M004</v>
          </cell>
          <cell r="E9092">
            <v>39279</v>
          </cell>
          <cell r="F9092" t="str">
            <v>Table</v>
          </cell>
          <cell r="G9092">
            <v>7000</v>
          </cell>
          <cell r="H9092">
            <v>-7000</v>
          </cell>
          <cell r="I9092">
            <v>0</v>
          </cell>
        </row>
        <row r="9093">
          <cell r="A9093">
            <v>40001344</v>
          </cell>
          <cell r="B9093" t="str">
            <v>0</v>
          </cell>
          <cell r="C9093" t="str">
            <v>CIPL</v>
          </cell>
          <cell r="D9093" t="str">
            <v>M004</v>
          </cell>
          <cell r="E9093">
            <v>40268</v>
          </cell>
          <cell r="F9093" t="str">
            <v>Table</v>
          </cell>
          <cell r="G9093">
            <v>126000</v>
          </cell>
          <cell r="H9093">
            <v>-126000</v>
          </cell>
          <cell r="I9093">
            <v>0</v>
          </cell>
        </row>
        <row r="9094">
          <cell r="A9094">
            <v>40001345</v>
          </cell>
          <cell r="B9094" t="str">
            <v>0</v>
          </cell>
          <cell r="C9094" t="str">
            <v>CIPL</v>
          </cell>
          <cell r="D9094" t="str">
            <v>M004</v>
          </cell>
          <cell r="E9094">
            <v>39221</v>
          </cell>
          <cell r="F9094" t="str">
            <v>Table</v>
          </cell>
          <cell r="G9094">
            <v>6400</v>
          </cell>
          <cell r="H9094">
            <v>-6400</v>
          </cell>
          <cell r="I9094">
            <v>0</v>
          </cell>
        </row>
        <row r="9095">
          <cell r="A9095">
            <v>40001346</v>
          </cell>
          <cell r="B9095" t="str">
            <v>0</v>
          </cell>
          <cell r="C9095" t="str">
            <v>CIPL</v>
          </cell>
          <cell r="D9095" t="str">
            <v>M004</v>
          </cell>
          <cell r="E9095">
            <v>38913</v>
          </cell>
          <cell r="F9095" t="str">
            <v>Table</v>
          </cell>
          <cell r="G9095">
            <v>35000</v>
          </cell>
          <cell r="H9095">
            <v>-35000</v>
          </cell>
          <cell r="I9095">
            <v>0</v>
          </cell>
        </row>
        <row r="9096">
          <cell r="A9096">
            <v>40001347</v>
          </cell>
          <cell r="B9096" t="str">
            <v>0</v>
          </cell>
          <cell r="C9096" t="str">
            <v>CIPL</v>
          </cell>
          <cell r="D9096" t="str">
            <v>M004</v>
          </cell>
          <cell r="E9096">
            <v>41396</v>
          </cell>
          <cell r="F9096" t="str">
            <v>Table</v>
          </cell>
          <cell r="G9096">
            <v>176185</v>
          </cell>
          <cell r="H9096">
            <v>-152693.67000000001</v>
          </cell>
          <cell r="I9096">
            <v>23491.33</v>
          </cell>
        </row>
        <row r="9097">
          <cell r="A9097">
            <v>40001348</v>
          </cell>
          <cell r="B9097" t="str">
            <v>0</v>
          </cell>
          <cell r="C9097" t="str">
            <v>CIPL</v>
          </cell>
          <cell r="D9097" t="str">
            <v>M004</v>
          </cell>
          <cell r="E9097">
            <v>40968</v>
          </cell>
          <cell r="F9097" t="str">
            <v>Table</v>
          </cell>
          <cell r="G9097">
            <v>65000</v>
          </cell>
          <cell r="H9097">
            <v>-64458.33</v>
          </cell>
          <cell r="I9097">
            <v>541.66999999999996</v>
          </cell>
        </row>
        <row r="9098">
          <cell r="A9098">
            <v>40001349</v>
          </cell>
          <cell r="B9098" t="str">
            <v>0</v>
          </cell>
          <cell r="C9098" t="str">
            <v>CIPL</v>
          </cell>
          <cell r="D9098" t="str">
            <v>M004</v>
          </cell>
          <cell r="E9098">
            <v>39298</v>
          </cell>
          <cell r="F9098" t="str">
            <v>Table</v>
          </cell>
          <cell r="G9098">
            <v>4000</v>
          </cell>
          <cell r="H9098">
            <v>-4000</v>
          </cell>
          <cell r="I9098">
            <v>0</v>
          </cell>
        </row>
        <row r="9099">
          <cell r="A9099">
            <v>40001350</v>
          </cell>
          <cell r="B9099" t="str">
            <v>0</v>
          </cell>
          <cell r="C9099" t="str">
            <v>CIPL</v>
          </cell>
          <cell r="D9099" t="str">
            <v>M004</v>
          </cell>
          <cell r="E9099">
            <v>39279</v>
          </cell>
          <cell r="F9099" t="str">
            <v>Table</v>
          </cell>
          <cell r="G9099">
            <v>18000</v>
          </cell>
          <cell r="H9099">
            <v>-18000</v>
          </cell>
          <cell r="I9099">
            <v>0</v>
          </cell>
        </row>
        <row r="9100">
          <cell r="A9100">
            <v>40001351</v>
          </cell>
          <cell r="B9100" t="str">
            <v>0</v>
          </cell>
          <cell r="C9100" t="str">
            <v>CIPL</v>
          </cell>
          <cell r="D9100" t="str">
            <v>M004</v>
          </cell>
          <cell r="E9100">
            <v>39193</v>
          </cell>
          <cell r="F9100" t="str">
            <v>Table</v>
          </cell>
          <cell r="G9100">
            <v>224000</v>
          </cell>
          <cell r="H9100">
            <v>-224000</v>
          </cell>
          <cell r="I9100">
            <v>0</v>
          </cell>
        </row>
        <row r="9101">
          <cell r="A9101">
            <v>40001352</v>
          </cell>
          <cell r="B9101" t="str">
            <v>0</v>
          </cell>
          <cell r="C9101" t="str">
            <v>CIPL</v>
          </cell>
          <cell r="D9101" t="str">
            <v>M004</v>
          </cell>
          <cell r="E9101">
            <v>39193</v>
          </cell>
          <cell r="F9101" t="str">
            <v>Table</v>
          </cell>
          <cell r="G9101">
            <v>6000</v>
          </cell>
          <cell r="H9101">
            <v>-6000</v>
          </cell>
          <cell r="I9101">
            <v>0</v>
          </cell>
        </row>
        <row r="9102">
          <cell r="A9102">
            <v>40001353</v>
          </cell>
          <cell r="B9102" t="str">
            <v>0</v>
          </cell>
          <cell r="C9102" t="str">
            <v>CIPL</v>
          </cell>
          <cell r="D9102" t="str">
            <v>M004</v>
          </cell>
          <cell r="E9102">
            <v>39290</v>
          </cell>
          <cell r="F9102" t="str">
            <v>Table</v>
          </cell>
          <cell r="G9102">
            <v>9000</v>
          </cell>
          <cell r="H9102">
            <v>-9000</v>
          </cell>
          <cell r="I9102">
            <v>0</v>
          </cell>
        </row>
        <row r="9103">
          <cell r="A9103">
            <v>40001354</v>
          </cell>
          <cell r="B9103" t="str">
            <v>0</v>
          </cell>
          <cell r="C9103" t="str">
            <v>CIPL</v>
          </cell>
          <cell r="D9103" t="str">
            <v>M004</v>
          </cell>
          <cell r="E9103">
            <v>38612</v>
          </cell>
          <cell r="F9103" t="str">
            <v>Table</v>
          </cell>
          <cell r="G9103">
            <v>5300</v>
          </cell>
          <cell r="H9103">
            <v>-5300</v>
          </cell>
          <cell r="I9103">
            <v>0</v>
          </cell>
        </row>
        <row r="9104">
          <cell r="A9104">
            <v>40001355</v>
          </cell>
          <cell r="B9104" t="str">
            <v>0</v>
          </cell>
          <cell r="C9104" t="str">
            <v>CIPL</v>
          </cell>
          <cell r="D9104" t="str">
            <v>M004</v>
          </cell>
          <cell r="E9104">
            <v>38612</v>
          </cell>
          <cell r="F9104" t="str">
            <v>Table</v>
          </cell>
          <cell r="G9104">
            <v>5300</v>
          </cell>
          <cell r="H9104">
            <v>-5300</v>
          </cell>
          <cell r="I9104">
            <v>0</v>
          </cell>
        </row>
        <row r="9105">
          <cell r="A9105">
            <v>40001356</v>
          </cell>
          <cell r="B9105" t="str">
            <v>0</v>
          </cell>
          <cell r="C9105" t="str">
            <v>CIPL</v>
          </cell>
          <cell r="D9105" t="str">
            <v>M004</v>
          </cell>
          <cell r="E9105">
            <v>38630</v>
          </cell>
          <cell r="F9105" t="str">
            <v>Table</v>
          </cell>
          <cell r="G9105">
            <v>5200</v>
          </cell>
          <cell r="H9105">
            <v>-5200</v>
          </cell>
          <cell r="I9105">
            <v>0</v>
          </cell>
        </row>
        <row r="9106">
          <cell r="A9106">
            <v>40001357</v>
          </cell>
          <cell r="B9106" t="str">
            <v>0</v>
          </cell>
          <cell r="C9106" t="str">
            <v>CIPL</v>
          </cell>
          <cell r="D9106" t="str">
            <v>M004</v>
          </cell>
          <cell r="E9106">
            <v>38649</v>
          </cell>
          <cell r="F9106" t="str">
            <v>Table</v>
          </cell>
          <cell r="G9106">
            <v>3000</v>
          </cell>
          <cell r="H9106">
            <v>-3000</v>
          </cell>
          <cell r="I9106">
            <v>0</v>
          </cell>
        </row>
        <row r="9107">
          <cell r="A9107">
            <v>40001358</v>
          </cell>
          <cell r="B9107" t="str">
            <v>0</v>
          </cell>
          <cell r="C9107" t="str">
            <v>CIPL</v>
          </cell>
          <cell r="D9107" t="str">
            <v>M004</v>
          </cell>
          <cell r="E9107">
            <v>38649</v>
          </cell>
          <cell r="F9107" t="str">
            <v>Table</v>
          </cell>
          <cell r="G9107">
            <v>5200</v>
          </cell>
          <cell r="H9107">
            <v>-5200</v>
          </cell>
          <cell r="I9107">
            <v>0</v>
          </cell>
        </row>
        <row r="9108">
          <cell r="A9108">
            <v>40001359</v>
          </cell>
          <cell r="B9108" t="str">
            <v>0</v>
          </cell>
          <cell r="C9108" t="str">
            <v>CIPL</v>
          </cell>
          <cell r="D9108" t="str">
            <v>M004</v>
          </cell>
          <cell r="E9108">
            <v>38780</v>
          </cell>
          <cell r="F9108" t="str">
            <v>Table</v>
          </cell>
          <cell r="G9108">
            <v>5200</v>
          </cell>
          <cell r="H9108">
            <v>-5200</v>
          </cell>
          <cell r="I9108">
            <v>0</v>
          </cell>
        </row>
        <row r="9109">
          <cell r="A9109">
            <v>40001360</v>
          </cell>
          <cell r="B9109" t="str">
            <v>0</v>
          </cell>
          <cell r="C9109" t="str">
            <v>CIPL</v>
          </cell>
          <cell r="D9109" t="str">
            <v>M004</v>
          </cell>
          <cell r="E9109">
            <v>38780</v>
          </cell>
          <cell r="F9109" t="str">
            <v>Table</v>
          </cell>
          <cell r="G9109">
            <v>5200</v>
          </cell>
          <cell r="H9109">
            <v>-5200</v>
          </cell>
          <cell r="I9109">
            <v>0</v>
          </cell>
        </row>
        <row r="9110">
          <cell r="A9110">
            <v>40001361</v>
          </cell>
          <cell r="B9110" t="str">
            <v>0</v>
          </cell>
          <cell r="C9110" t="str">
            <v>CIPL</v>
          </cell>
          <cell r="D9110" t="str">
            <v>M004</v>
          </cell>
          <cell r="E9110">
            <v>38780</v>
          </cell>
          <cell r="F9110" t="str">
            <v>Table</v>
          </cell>
          <cell r="G9110">
            <v>5200</v>
          </cell>
          <cell r="H9110">
            <v>-5200</v>
          </cell>
          <cell r="I9110">
            <v>0</v>
          </cell>
        </row>
        <row r="9111">
          <cell r="A9111">
            <v>40001362</v>
          </cell>
          <cell r="B9111" t="str">
            <v>0</v>
          </cell>
          <cell r="C9111" t="str">
            <v>CIPL</v>
          </cell>
          <cell r="D9111" t="str">
            <v>M004</v>
          </cell>
          <cell r="E9111">
            <v>38811</v>
          </cell>
          <cell r="F9111" t="str">
            <v>Table</v>
          </cell>
          <cell r="G9111">
            <v>3766.67</v>
          </cell>
          <cell r="H9111">
            <v>-3766.67</v>
          </cell>
          <cell r="I9111">
            <v>0</v>
          </cell>
        </row>
        <row r="9112">
          <cell r="A9112">
            <v>40001363</v>
          </cell>
          <cell r="B9112" t="str">
            <v>0</v>
          </cell>
          <cell r="C9112" t="str">
            <v>CIPL</v>
          </cell>
          <cell r="D9112" t="str">
            <v>M004</v>
          </cell>
          <cell r="E9112">
            <v>38811</v>
          </cell>
          <cell r="F9112" t="str">
            <v>Table</v>
          </cell>
          <cell r="G9112">
            <v>3766.67</v>
          </cell>
          <cell r="H9112">
            <v>-3766.67</v>
          </cell>
          <cell r="I9112">
            <v>0</v>
          </cell>
        </row>
        <row r="9113">
          <cell r="A9113">
            <v>40001364</v>
          </cell>
          <cell r="B9113" t="str">
            <v>0</v>
          </cell>
          <cell r="C9113" t="str">
            <v>CIPL</v>
          </cell>
          <cell r="D9113" t="str">
            <v>M004</v>
          </cell>
          <cell r="E9113">
            <v>38811</v>
          </cell>
          <cell r="F9113" t="str">
            <v>Table</v>
          </cell>
          <cell r="G9113">
            <v>3766.67</v>
          </cell>
          <cell r="H9113">
            <v>-3766.67</v>
          </cell>
          <cell r="I9113">
            <v>0</v>
          </cell>
        </row>
        <row r="9114">
          <cell r="A9114">
            <v>40001365</v>
          </cell>
          <cell r="B9114" t="str">
            <v>0</v>
          </cell>
          <cell r="C9114" t="str">
            <v>CIPL</v>
          </cell>
          <cell r="D9114" t="str">
            <v>M004</v>
          </cell>
          <cell r="E9114">
            <v>38831</v>
          </cell>
          <cell r="F9114" t="str">
            <v>Table</v>
          </cell>
          <cell r="G9114">
            <v>3650</v>
          </cell>
          <cell r="H9114">
            <v>-3650</v>
          </cell>
          <cell r="I9114">
            <v>0</v>
          </cell>
        </row>
        <row r="9115">
          <cell r="A9115">
            <v>40001366</v>
          </cell>
          <cell r="B9115" t="str">
            <v>0</v>
          </cell>
          <cell r="C9115" t="str">
            <v>CIPL</v>
          </cell>
          <cell r="D9115" t="str">
            <v>M004</v>
          </cell>
          <cell r="E9115">
            <v>38831</v>
          </cell>
          <cell r="F9115" t="str">
            <v>Table</v>
          </cell>
          <cell r="G9115">
            <v>3650</v>
          </cell>
          <cell r="H9115">
            <v>-3650</v>
          </cell>
          <cell r="I9115">
            <v>0</v>
          </cell>
        </row>
        <row r="9116">
          <cell r="A9116">
            <v>40001367</v>
          </cell>
          <cell r="B9116" t="str">
            <v>0</v>
          </cell>
          <cell r="C9116" t="str">
            <v>CIPL</v>
          </cell>
          <cell r="D9116" t="str">
            <v>M004</v>
          </cell>
          <cell r="E9116">
            <v>38831</v>
          </cell>
          <cell r="F9116" t="str">
            <v>Table</v>
          </cell>
          <cell r="G9116">
            <v>3650</v>
          </cell>
          <cell r="H9116">
            <v>-3650</v>
          </cell>
          <cell r="I9116">
            <v>0</v>
          </cell>
        </row>
        <row r="9117">
          <cell r="A9117">
            <v>40001368</v>
          </cell>
          <cell r="B9117" t="str">
            <v>0</v>
          </cell>
          <cell r="C9117" t="str">
            <v>CIPL</v>
          </cell>
          <cell r="D9117" t="str">
            <v>M004</v>
          </cell>
          <cell r="E9117">
            <v>38831</v>
          </cell>
          <cell r="F9117" t="str">
            <v>Table</v>
          </cell>
          <cell r="G9117">
            <v>3650</v>
          </cell>
          <cell r="H9117">
            <v>-3650</v>
          </cell>
          <cell r="I9117">
            <v>0</v>
          </cell>
        </row>
        <row r="9118">
          <cell r="A9118">
            <v>40001369</v>
          </cell>
          <cell r="B9118" t="str">
            <v>0</v>
          </cell>
          <cell r="C9118" t="str">
            <v>CIPL</v>
          </cell>
          <cell r="D9118" t="str">
            <v>M004</v>
          </cell>
          <cell r="E9118">
            <v>38831</v>
          </cell>
          <cell r="F9118" t="str">
            <v>Table</v>
          </cell>
          <cell r="G9118">
            <v>3500</v>
          </cell>
          <cell r="H9118">
            <v>-3500</v>
          </cell>
          <cell r="I9118">
            <v>0</v>
          </cell>
        </row>
        <row r="9119">
          <cell r="A9119">
            <v>40001370</v>
          </cell>
          <cell r="B9119" t="str">
            <v>0</v>
          </cell>
          <cell r="C9119" t="str">
            <v>CIPL</v>
          </cell>
          <cell r="D9119" t="str">
            <v>M004</v>
          </cell>
          <cell r="E9119">
            <v>38831</v>
          </cell>
          <cell r="F9119" t="str">
            <v>Table</v>
          </cell>
          <cell r="G9119">
            <v>3500</v>
          </cell>
          <cell r="H9119">
            <v>-3500</v>
          </cell>
          <cell r="I9119">
            <v>0</v>
          </cell>
        </row>
        <row r="9120">
          <cell r="A9120">
            <v>40001371</v>
          </cell>
          <cell r="B9120" t="str">
            <v>0</v>
          </cell>
          <cell r="C9120" t="str">
            <v>CIPL</v>
          </cell>
          <cell r="D9120" t="str">
            <v>M004</v>
          </cell>
          <cell r="E9120">
            <v>38831</v>
          </cell>
          <cell r="F9120" t="str">
            <v>Table</v>
          </cell>
          <cell r="G9120">
            <v>3500</v>
          </cell>
          <cell r="H9120">
            <v>-3500</v>
          </cell>
          <cell r="I9120">
            <v>0</v>
          </cell>
        </row>
        <row r="9121">
          <cell r="A9121">
            <v>40001372</v>
          </cell>
          <cell r="B9121" t="str">
            <v>0</v>
          </cell>
          <cell r="C9121" t="str">
            <v>CIPL</v>
          </cell>
          <cell r="D9121" t="str">
            <v>M004</v>
          </cell>
          <cell r="E9121">
            <v>38831</v>
          </cell>
          <cell r="F9121" t="str">
            <v>Table</v>
          </cell>
          <cell r="G9121">
            <v>3500</v>
          </cell>
          <cell r="H9121">
            <v>-3500</v>
          </cell>
          <cell r="I9121">
            <v>0</v>
          </cell>
        </row>
        <row r="9122">
          <cell r="A9122">
            <v>40001373</v>
          </cell>
          <cell r="B9122" t="str">
            <v>0</v>
          </cell>
          <cell r="C9122" t="str">
            <v>CIPL</v>
          </cell>
          <cell r="D9122" t="str">
            <v>M004</v>
          </cell>
          <cell r="E9122">
            <v>38831</v>
          </cell>
          <cell r="F9122" t="str">
            <v>Table</v>
          </cell>
          <cell r="G9122">
            <v>3500</v>
          </cell>
          <cell r="H9122">
            <v>-3500</v>
          </cell>
          <cell r="I9122">
            <v>0</v>
          </cell>
        </row>
        <row r="9123">
          <cell r="A9123">
            <v>40001374</v>
          </cell>
          <cell r="B9123" t="str">
            <v>0</v>
          </cell>
          <cell r="C9123" t="str">
            <v>CIPL</v>
          </cell>
          <cell r="D9123" t="str">
            <v>M004</v>
          </cell>
          <cell r="E9123">
            <v>38831</v>
          </cell>
          <cell r="F9123" t="str">
            <v>Table</v>
          </cell>
          <cell r="G9123">
            <v>3500</v>
          </cell>
          <cell r="H9123">
            <v>-3500</v>
          </cell>
          <cell r="I9123">
            <v>0</v>
          </cell>
        </row>
        <row r="9124">
          <cell r="A9124">
            <v>40001375</v>
          </cell>
          <cell r="B9124" t="str">
            <v>0</v>
          </cell>
          <cell r="C9124" t="str">
            <v>CIPL</v>
          </cell>
          <cell r="D9124" t="str">
            <v>M004</v>
          </cell>
          <cell r="E9124">
            <v>38831</v>
          </cell>
          <cell r="F9124" t="str">
            <v>Table</v>
          </cell>
          <cell r="G9124">
            <v>5450</v>
          </cell>
          <cell r="H9124">
            <v>-5450</v>
          </cell>
          <cell r="I9124">
            <v>0</v>
          </cell>
        </row>
        <row r="9125">
          <cell r="A9125">
            <v>40001376</v>
          </cell>
          <cell r="B9125" t="str">
            <v>0</v>
          </cell>
          <cell r="C9125" t="str">
            <v>CIPL</v>
          </cell>
          <cell r="D9125" t="str">
            <v>M004</v>
          </cell>
          <cell r="E9125">
            <v>38831</v>
          </cell>
          <cell r="F9125" t="str">
            <v>Table</v>
          </cell>
          <cell r="G9125">
            <v>5450</v>
          </cell>
          <cell r="H9125">
            <v>-5450</v>
          </cell>
          <cell r="I9125">
            <v>0</v>
          </cell>
        </row>
        <row r="9126">
          <cell r="A9126">
            <v>40001377</v>
          </cell>
          <cell r="B9126" t="str">
            <v>0</v>
          </cell>
          <cell r="C9126" t="str">
            <v>CIPL</v>
          </cell>
          <cell r="D9126" t="str">
            <v>M004</v>
          </cell>
          <cell r="E9126">
            <v>38831</v>
          </cell>
          <cell r="F9126" t="str">
            <v>Table</v>
          </cell>
          <cell r="G9126">
            <v>5450</v>
          </cell>
          <cell r="H9126">
            <v>-5450</v>
          </cell>
          <cell r="I9126">
            <v>0</v>
          </cell>
        </row>
        <row r="9127">
          <cell r="A9127">
            <v>40001378</v>
          </cell>
          <cell r="B9127" t="str">
            <v>0</v>
          </cell>
          <cell r="C9127" t="str">
            <v>CIPL</v>
          </cell>
          <cell r="D9127" t="str">
            <v>M004</v>
          </cell>
          <cell r="E9127">
            <v>38883</v>
          </cell>
          <cell r="F9127" t="str">
            <v>Table</v>
          </cell>
          <cell r="G9127">
            <v>3585</v>
          </cell>
          <cell r="H9127">
            <v>-3585</v>
          </cell>
          <cell r="I9127">
            <v>0</v>
          </cell>
        </row>
        <row r="9128">
          <cell r="A9128">
            <v>40001379</v>
          </cell>
          <cell r="B9128" t="str">
            <v>0</v>
          </cell>
          <cell r="C9128" t="str">
            <v>CIPL</v>
          </cell>
          <cell r="D9128" t="str">
            <v>M004</v>
          </cell>
          <cell r="E9128">
            <v>38883</v>
          </cell>
          <cell r="F9128" t="str">
            <v>Table</v>
          </cell>
          <cell r="G9128">
            <v>3585</v>
          </cell>
          <cell r="H9128">
            <v>-3585</v>
          </cell>
          <cell r="I9128">
            <v>0</v>
          </cell>
        </row>
        <row r="9129">
          <cell r="A9129">
            <v>40001380</v>
          </cell>
          <cell r="B9129" t="str">
            <v>0</v>
          </cell>
          <cell r="C9129" t="str">
            <v>CIPL</v>
          </cell>
          <cell r="D9129" t="str">
            <v>M004</v>
          </cell>
          <cell r="E9129">
            <v>38883</v>
          </cell>
          <cell r="F9129" t="str">
            <v>Table</v>
          </cell>
          <cell r="G9129">
            <v>3585</v>
          </cell>
          <cell r="H9129">
            <v>-3585</v>
          </cell>
          <cell r="I9129">
            <v>0</v>
          </cell>
        </row>
        <row r="9130">
          <cell r="A9130">
            <v>40001381</v>
          </cell>
          <cell r="B9130" t="str">
            <v>0</v>
          </cell>
          <cell r="C9130" t="str">
            <v>CIPL</v>
          </cell>
          <cell r="D9130" t="str">
            <v>M004</v>
          </cell>
          <cell r="E9130">
            <v>38883</v>
          </cell>
          <cell r="F9130" t="str">
            <v>Table</v>
          </cell>
          <cell r="G9130">
            <v>3585</v>
          </cell>
          <cell r="H9130">
            <v>-3585</v>
          </cell>
          <cell r="I9130">
            <v>0</v>
          </cell>
        </row>
        <row r="9131">
          <cell r="A9131">
            <v>40001382</v>
          </cell>
          <cell r="B9131" t="str">
            <v>0</v>
          </cell>
          <cell r="C9131" t="str">
            <v>CIPL</v>
          </cell>
          <cell r="D9131" t="str">
            <v>M004</v>
          </cell>
          <cell r="E9131">
            <v>38883</v>
          </cell>
          <cell r="F9131" t="str">
            <v>Table</v>
          </cell>
          <cell r="G9131">
            <v>3585</v>
          </cell>
          <cell r="H9131">
            <v>-3585</v>
          </cell>
          <cell r="I9131">
            <v>0</v>
          </cell>
        </row>
        <row r="9132">
          <cell r="A9132">
            <v>40001383</v>
          </cell>
          <cell r="B9132" t="str">
            <v>0</v>
          </cell>
          <cell r="C9132" t="str">
            <v>CIPL</v>
          </cell>
          <cell r="D9132" t="str">
            <v>M004</v>
          </cell>
          <cell r="E9132">
            <v>38883</v>
          </cell>
          <cell r="F9132" t="str">
            <v>Table</v>
          </cell>
          <cell r="G9132">
            <v>3575</v>
          </cell>
          <cell r="H9132">
            <v>-3575</v>
          </cell>
          <cell r="I9132">
            <v>0</v>
          </cell>
        </row>
        <row r="9133">
          <cell r="A9133">
            <v>40001384</v>
          </cell>
          <cell r="B9133" t="str">
            <v>0</v>
          </cell>
          <cell r="C9133" t="str">
            <v>CIPL</v>
          </cell>
          <cell r="D9133" t="str">
            <v>M004</v>
          </cell>
          <cell r="E9133">
            <v>38897</v>
          </cell>
          <cell r="F9133" t="str">
            <v>Table</v>
          </cell>
          <cell r="G9133">
            <v>3500</v>
          </cell>
          <cell r="H9133">
            <v>-3500</v>
          </cell>
          <cell r="I9133">
            <v>0</v>
          </cell>
        </row>
        <row r="9134">
          <cell r="A9134">
            <v>40001385</v>
          </cell>
          <cell r="B9134" t="str">
            <v>0</v>
          </cell>
          <cell r="C9134" t="str">
            <v>CIPL</v>
          </cell>
          <cell r="D9134" t="str">
            <v>M004</v>
          </cell>
          <cell r="E9134">
            <v>38897</v>
          </cell>
          <cell r="F9134" t="str">
            <v>Table</v>
          </cell>
          <cell r="G9134">
            <v>3500</v>
          </cell>
          <cell r="H9134">
            <v>-3500</v>
          </cell>
          <cell r="I9134">
            <v>0</v>
          </cell>
        </row>
        <row r="9135">
          <cell r="A9135">
            <v>40001386</v>
          </cell>
          <cell r="B9135" t="str">
            <v>0</v>
          </cell>
          <cell r="C9135" t="str">
            <v>CIPL</v>
          </cell>
          <cell r="D9135" t="str">
            <v>M004</v>
          </cell>
          <cell r="E9135">
            <v>38897</v>
          </cell>
          <cell r="F9135" t="str">
            <v>Table</v>
          </cell>
          <cell r="G9135">
            <v>3500</v>
          </cell>
          <cell r="H9135">
            <v>-3500</v>
          </cell>
          <cell r="I9135">
            <v>0</v>
          </cell>
        </row>
        <row r="9136">
          <cell r="A9136">
            <v>40001387</v>
          </cell>
          <cell r="B9136" t="str">
            <v>0</v>
          </cell>
          <cell r="C9136" t="str">
            <v>CIPL</v>
          </cell>
          <cell r="D9136" t="str">
            <v>M004</v>
          </cell>
          <cell r="E9136">
            <v>38897</v>
          </cell>
          <cell r="F9136" t="str">
            <v>Table</v>
          </cell>
          <cell r="G9136">
            <v>3500</v>
          </cell>
          <cell r="H9136">
            <v>-3500</v>
          </cell>
          <cell r="I9136">
            <v>0</v>
          </cell>
        </row>
        <row r="9137">
          <cell r="A9137">
            <v>40001388</v>
          </cell>
          <cell r="B9137" t="str">
            <v>0</v>
          </cell>
          <cell r="C9137" t="str">
            <v>CIPL</v>
          </cell>
          <cell r="D9137" t="str">
            <v>M004</v>
          </cell>
          <cell r="E9137">
            <v>38897</v>
          </cell>
          <cell r="F9137" t="str">
            <v>Table</v>
          </cell>
          <cell r="G9137">
            <v>3500</v>
          </cell>
          <cell r="H9137">
            <v>-3500</v>
          </cell>
          <cell r="I9137">
            <v>0</v>
          </cell>
        </row>
        <row r="9138">
          <cell r="A9138">
            <v>40001389</v>
          </cell>
          <cell r="B9138" t="str">
            <v>0</v>
          </cell>
          <cell r="C9138" t="str">
            <v>CIPL</v>
          </cell>
          <cell r="D9138" t="str">
            <v>M004</v>
          </cell>
          <cell r="E9138">
            <v>38897</v>
          </cell>
          <cell r="F9138" t="str">
            <v>Table</v>
          </cell>
          <cell r="G9138">
            <v>5400</v>
          </cell>
          <cell r="H9138">
            <v>-5400</v>
          </cell>
          <cell r="I9138">
            <v>0</v>
          </cell>
        </row>
        <row r="9139">
          <cell r="A9139">
            <v>40001390</v>
          </cell>
          <cell r="B9139" t="str">
            <v>0</v>
          </cell>
          <cell r="C9139" t="str">
            <v>CIPL</v>
          </cell>
          <cell r="D9139" t="str">
            <v>M004</v>
          </cell>
          <cell r="E9139">
            <v>38898</v>
          </cell>
          <cell r="F9139" t="str">
            <v>Table</v>
          </cell>
          <cell r="G9139">
            <v>3000</v>
          </cell>
          <cell r="H9139">
            <v>-3000</v>
          </cell>
          <cell r="I9139">
            <v>0</v>
          </cell>
        </row>
        <row r="9140">
          <cell r="A9140">
            <v>40001391</v>
          </cell>
          <cell r="B9140" t="str">
            <v>0</v>
          </cell>
          <cell r="C9140" t="str">
            <v>CIPL</v>
          </cell>
          <cell r="D9140" t="str">
            <v>M004</v>
          </cell>
          <cell r="E9140">
            <v>38898</v>
          </cell>
          <cell r="F9140" t="str">
            <v>Table</v>
          </cell>
          <cell r="G9140">
            <v>2800</v>
          </cell>
          <cell r="H9140">
            <v>-2800</v>
          </cell>
          <cell r="I9140">
            <v>0</v>
          </cell>
        </row>
        <row r="9141">
          <cell r="A9141">
            <v>40001392</v>
          </cell>
          <cell r="B9141" t="str">
            <v>0</v>
          </cell>
          <cell r="C9141" t="str">
            <v>CIPL</v>
          </cell>
          <cell r="D9141" t="str">
            <v>M004</v>
          </cell>
          <cell r="E9141">
            <v>39429</v>
          </cell>
          <cell r="F9141" t="str">
            <v>Sewing Table</v>
          </cell>
          <cell r="G9141">
            <v>12000</v>
          </cell>
          <cell r="H9141">
            <v>-12000</v>
          </cell>
          <cell r="I9141">
            <v>0</v>
          </cell>
        </row>
        <row r="9142">
          <cell r="A9142">
            <v>40001393</v>
          </cell>
          <cell r="B9142" t="str">
            <v>0</v>
          </cell>
          <cell r="C9142" t="str">
            <v>CIPL</v>
          </cell>
          <cell r="D9142" t="str">
            <v>M004</v>
          </cell>
          <cell r="E9142">
            <v>38649</v>
          </cell>
          <cell r="F9142" t="str">
            <v>Table</v>
          </cell>
          <cell r="G9142">
            <v>2200</v>
          </cell>
          <cell r="H9142">
            <v>-2200</v>
          </cell>
          <cell r="I9142">
            <v>0</v>
          </cell>
        </row>
        <row r="9143">
          <cell r="A9143">
            <v>40001394</v>
          </cell>
          <cell r="B9143" t="str">
            <v>0</v>
          </cell>
          <cell r="C9143" t="str">
            <v>CIPL</v>
          </cell>
          <cell r="D9143" t="str">
            <v>M004</v>
          </cell>
          <cell r="E9143">
            <v>41203</v>
          </cell>
          <cell r="F9143" t="str">
            <v>Table</v>
          </cell>
          <cell r="G9143">
            <v>9360</v>
          </cell>
          <cell r="H9143">
            <v>-8658</v>
          </cell>
          <cell r="I9143">
            <v>702</v>
          </cell>
        </row>
        <row r="9144">
          <cell r="A9144">
            <v>40001395</v>
          </cell>
          <cell r="B9144" t="str">
            <v>0</v>
          </cell>
          <cell r="C9144" t="str">
            <v>CIPL</v>
          </cell>
          <cell r="D9144" t="str">
            <v>M004</v>
          </cell>
          <cell r="E9144">
            <v>38898</v>
          </cell>
          <cell r="F9144" t="str">
            <v>Table</v>
          </cell>
          <cell r="G9144">
            <v>2200</v>
          </cell>
          <cell r="H9144">
            <v>-2200</v>
          </cell>
          <cell r="I9144">
            <v>0</v>
          </cell>
        </row>
        <row r="9145">
          <cell r="A9145">
            <v>40001396</v>
          </cell>
          <cell r="B9145" t="str">
            <v>0</v>
          </cell>
          <cell r="C9145" t="str">
            <v>CIPL</v>
          </cell>
          <cell r="D9145" t="str">
            <v>M004</v>
          </cell>
          <cell r="E9145">
            <v>38898</v>
          </cell>
          <cell r="F9145" t="str">
            <v>Table</v>
          </cell>
          <cell r="G9145">
            <v>2200</v>
          </cell>
          <cell r="H9145">
            <v>-2200</v>
          </cell>
          <cell r="I9145">
            <v>0</v>
          </cell>
        </row>
        <row r="9146">
          <cell r="A9146">
            <v>40001397</v>
          </cell>
          <cell r="B9146" t="str">
            <v>0</v>
          </cell>
          <cell r="C9146" t="str">
            <v>CIPL</v>
          </cell>
          <cell r="D9146" t="str">
            <v>M004</v>
          </cell>
          <cell r="E9146">
            <v>38898</v>
          </cell>
          <cell r="F9146" t="str">
            <v>Table</v>
          </cell>
          <cell r="G9146">
            <v>2200</v>
          </cell>
          <cell r="H9146">
            <v>-2200</v>
          </cell>
          <cell r="I9146">
            <v>0</v>
          </cell>
        </row>
        <row r="9147">
          <cell r="A9147">
            <v>40001398</v>
          </cell>
          <cell r="B9147" t="str">
            <v>0</v>
          </cell>
          <cell r="C9147" t="str">
            <v>CIPL</v>
          </cell>
          <cell r="D9147" t="str">
            <v>M004</v>
          </cell>
          <cell r="E9147">
            <v>38898</v>
          </cell>
          <cell r="F9147" t="str">
            <v>Table</v>
          </cell>
          <cell r="G9147">
            <v>2200</v>
          </cell>
          <cell r="H9147">
            <v>-2200</v>
          </cell>
          <cell r="I9147">
            <v>0</v>
          </cell>
        </row>
        <row r="9148">
          <cell r="A9148">
            <v>40001399</v>
          </cell>
          <cell r="B9148" t="str">
            <v>0</v>
          </cell>
          <cell r="C9148" t="str">
            <v>CIPL</v>
          </cell>
          <cell r="D9148" t="str">
            <v>M004</v>
          </cell>
          <cell r="E9148">
            <v>38898</v>
          </cell>
          <cell r="F9148" t="str">
            <v>Table</v>
          </cell>
          <cell r="G9148">
            <v>2200</v>
          </cell>
          <cell r="H9148">
            <v>-2200</v>
          </cell>
          <cell r="I9148">
            <v>0</v>
          </cell>
        </row>
        <row r="9149">
          <cell r="A9149">
            <v>40001400</v>
          </cell>
          <cell r="B9149" t="str">
            <v>0</v>
          </cell>
          <cell r="C9149" t="str">
            <v>CIPL</v>
          </cell>
          <cell r="D9149" t="str">
            <v>M004</v>
          </cell>
          <cell r="E9149">
            <v>38898</v>
          </cell>
          <cell r="F9149" t="str">
            <v>Table</v>
          </cell>
          <cell r="G9149">
            <v>2200</v>
          </cell>
          <cell r="H9149">
            <v>-2200</v>
          </cell>
          <cell r="I9149">
            <v>0</v>
          </cell>
        </row>
        <row r="9150">
          <cell r="A9150">
            <v>40001401</v>
          </cell>
          <cell r="B9150" t="str">
            <v>0</v>
          </cell>
          <cell r="C9150" t="str">
            <v>CIPL</v>
          </cell>
          <cell r="D9150" t="str">
            <v>M004</v>
          </cell>
          <cell r="E9150">
            <v>38898</v>
          </cell>
          <cell r="F9150" t="str">
            <v>Table</v>
          </cell>
          <cell r="G9150">
            <v>2200</v>
          </cell>
          <cell r="H9150">
            <v>-2200</v>
          </cell>
          <cell r="I9150">
            <v>0</v>
          </cell>
        </row>
        <row r="9151">
          <cell r="A9151">
            <v>40001402</v>
          </cell>
          <cell r="B9151" t="str">
            <v>0</v>
          </cell>
          <cell r="C9151" t="str">
            <v>CIPL</v>
          </cell>
          <cell r="D9151" t="str">
            <v>M004</v>
          </cell>
          <cell r="E9151">
            <v>38898</v>
          </cell>
          <cell r="F9151" t="str">
            <v>Table</v>
          </cell>
          <cell r="G9151">
            <v>2200</v>
          </cell>
          <cell r="H9151">
            <v>-2200</v>
          </cell>
          <cell r="I9151">
            <v>0</v>
          </cell>
        </row>
        <row r="9152">
          <cell r="A9152">
            <v>40001403</v>
          </cell>
          <cell r="B9152" t="str">
            <v>0</v>
          </cell>
          <cell r="C9152" t="str">
            <v>CIPL</v>
          </cell>
          <cell r="D9152" t="str">
            <v>M004</v>
          </cell>
          <cell r="E9152">
            <v>38898</v>
          </cell>
          <cell r="F9152" t="str">
            <v>Table</v>
          </cell>
          <cell r="G9152">
            <v>2200</v>
          </cell>
          <cell r="H9152">
            <v>-2200</v>
          </cell>
          <cell r="I9152">
            <v>0</v>
          </cell>
        </row>
        <row r="9153">
          <cell r="A9153">
            <v>40001404</v>
          </cell>
          <cell r="B9153" t="str">
            <v>0</v>
          </cell>
          <cell r="C9153" t="str">
            <v>CIPL</v>
          </cell>
          <cell r="D9153" t="str">
            <v>M004</v>
          </cell>
          <cell r="E9153">
            <v>38898</v>
          </cell>
          <cell r="F9153" t="str">
            <v>Table</v>
          </cell>
          <cell r="G9153">
            <v>2200</v>
          </cell>
          <cell r="H9153">
            <v>-2200</v>
          </cell>
          <cell r="I9153">
            <v>0</v>
          </cell>
        </row>
        <row r="9154">
          <cell r="A9154">
            <v>40001405</v>
          </cell>
          <cell r="B9154" t="str">
            <v>0</v>
          </cell>
          <cell r="C9154" t="str">
            <v>CIPL</v>
          </cell>
          <cell r="D9154" t="str">
            <v>M004</v>
          </cell>
          <cell r="E9154">
            <v>38898</v>
          </cell>
          <cell r="F9154" t="str">
            <v>Table</v>
          </cell>
          <cell r="G9154">
            <v>2200</v>
          </cell>
          <cell r="H9154">
            <v>-2200</v>
          </cell>
          <cell r="I9154">
            <v>0</v>
          </cell>
        </row>
        <row r="9155">
          <cell r="A9155">
            <v>40001406</v>
          </cell>
          <cell r="B9155" t="str">
            <v>0</v>
          </cell>
          <cell r="C9155" t="str">
            <v>CIPL</v>
          </cell>
          <cell r="D9155" t="str">
            <v>M004</v>
          </cell>
          <cell r="E9155">
            <v>38898</v>
          </cell>
          <cell r="F9155" t="str">
            <v>Table</v>
          </cell>
          <cell r="G9155">
            <v>2200</v>
          </cell>
          <cell r="H9155">
            <v>-2200</v>
          </cell>
          <cell r="I9155">
            <v>0</v>
          </cell>
        </row>
        <row r="9156">
          <cell r="A9156">
            <v>40001407</v>
          </cell>
          <cell r="B9156" t="str">
            <v>0</v>
          </cell>
          <cell r="C9156" t="str">
            <v>CIPL</v>
          </cell>
          <cell r="D9156" t="str">
            <v>M004</v>
          </cell>
          <cell r="E9156">
            <v>38898</v>
          </cell>
          <cell r="F9156" t="str">
            <v>Table</v>
          </cell>
          <cell r="G9156">
            <v>2200</v>
          </cell>
          <cell r="H9156">
            <v>-2200</v>
          </cell>
          <cell r="I9156">
            <v>0</v>
          </cell>
        </row>
        <row r="9157">
          <cell r="A9157">
            <v>40001408</v>
          </cell>
          <cell r="B9157" t="str">
            <v>0</v>
          </cell>
          <cell r="C9157" t="str">
            <v>CIPL</v>
          </cell>
          <cell r="D9157" t="str">
            <v>M004</v>
          </cell>
          <cell r="E9157">
            <v>38898</v>
          </cell>
          <cell r="F9157" t="str">
            <v>Table</v>
          </cell>
          <cell r="G9157">
            <v>2200</v>
          </cell>
          <cell r="H9157">
            <v>-2200</v>
          </cell>
          <cell r="I9157">
            <v>0</v>
          </cell>
        </row>
        <row r="9158">
          <cell r="A9158">
            <v>40001409</v>
          </cell>
          <cell r="B9158" t="str">
            <v>0</v>
          </cell>
          <cell r="C9158" t="str">
            <v>CIPL</v>
          </cell>
          <cell r="D9158" t="str">
            <v>M004</v>
          </cell>
          <cell r="E9158">
            <v>38898</v>
          </cell>
          <cell r="F9158" t="str">
            <v>Table</v>
          </cell>
          <cell r="G9158">
            <v>2200</v>
          </cell>
          <cell r="H9158">
            <v>-2200</v>
          </cell>
          <cell r="I9158">
            <v>0</v>
          </cell>
        </row>
        <row r="9159">
          <cell r="A9159">
            <v>40001410</v>
          </cell>
          <cell r="B9159" t="str">
            <v>0</v>
          </cell>
          <cell r="C9159" t="str">
            <v>CIPL</v>
          </cell>
          <cell r="D9159" t="str">
            <v>M004</v>
          </cell>
          <cell r="E9159">
            <v>38898</v>
          </cell>
          <cell r="F9159" t="str">
            <v>Table</v>
          </cell>
          <cell r="G9159">
            <v>2200</v>
          </cell>
          <cell r="H9159">
            <v>-2200</v>
          </cell>
          <cell r="I9159">
            <v>0</v>
          </cell>
        </row>
        <row r="9160">
          <cell r="A9160">
            <v>40001411</v>
          </cell>
          <cell r="B9160" t="str">
            <v>0</v>
          </cell>
          <cell r="C9160" t="str">
            <v>CIPL</v>
          </cell>
          <cell r="D9160" t="str">
            <v>M004</v>
          </cell>
          <cell r="E9160">
            <v>38898</v>
          </cell>
          <cell r="F9160" t="str">
            <v>Table</v>
          </cell>
          <cell r="G9160">
            <v>2200</v>
          </cell>
          <cell r="H9160">
            <v>-2200</v>
          </cell>
          <cell r="I9160">
            <v>0</v>
          </cell>
        </row>
        <row r="9161">
          <cell r="A9161">
            <v>40001412</v>
          </cell>
          <cell r="B9161" t="str">
            <v>0</v>
          </cell>
          <cell r="C9161" t="str">
            <v>CIPL</v>
          </cell>
          <cell r="D9161" t="str">
            <v>M004</v>
          </cell>
          <cell r="E9161">
            <v>38898</v>
          </cell>
          <cell r="F9161" t="str">
            <v>Table</v>
          </cell>
          <cell r="G9161">
            <v>2200</v>
          </cell>
          <cell r="H9161">
            <v>-2200</v>
          </cell>
          <cell r="I9161">
            <v>0</v>
          </cell>
        </row>
        <row r="9162">
          <cell r="A9162">
            <v>40001413</v>
          </cell>
          <cell r="B9162" t="str">
            <v>0</v>
          </cell>
          <cell r="C9162" t="str">
            <v>CIPL</v>
          </cell>
          <cell r="D9162" t="str">
            <v>M004</v>
          </cell>
          <cell r="E9162">
            <v>38898</v>
          </cell>
          <cell r="F9162" t="str">
            <v>Table</v>
          </cell>
          <cell r="G9162">
            <v>2200</v>
          </cell>
          <cell r="H9162">
            <v>-2200</v>
          </cell>
          <cell r="I9162">
            <v>0</v>
          </cell>
        </row>
        <row r="9163">
          <cell r="A9163">
            <v>40001414</v>
          </cell>
          <cell r="B9163" t="str">
            <v>0</v>
          </cell>
          <cell r="C9163" t="str">
            <v>CIPL</v>
          </cell>
          <cell r="D9163" t="str">
            <v>M004</v>
          </cell>
          <cell r="E9163">
            <v>38898</v>
          </cell>
          <cell r="F9163" t="str">
            <v>Table</v>
          </cell>
          <cell r="G9163">
            <v>2200</v>
          </cell>
          <cell r="H9163">
            <v>-2200</v>
          </cell>
          <cell r="I9163">
            <v>0</v>
          </cell>
        </row>
        <row r="9164">
          <cell r="A9164">
            <v>40001415</v>
          </cell>
          <cell r="B9164" t="str">
            <v>0</v>
          </cell>
          <cell r="C9164" t="str">
            <v>CIPL</v>
          </cell>
          <cell r="D9164" t="str">
            <v>M004</v>
          </cell>
          <cell r="E9164">
            <v>38898</v>
          </cell>
          <cell r="F9164" t="str">
            <v>Table</v>
          </cell>
          <cell r="G9164">
            <v>2200</v>
          </cell>
          <cell r="H9164">
            <v>-2200</v>
          </cell>
          <cell r="I9164">
            <v>0</v>
          </cell>
        </row>
        <row r="9165">
          <cell r="A9165">
            <v>40001416</v>
          </cell>
          <cell r="B9165" t="str">
            <v>0</v>
          </cell>
          <cell r="C9165" t="str">
            <v>CIPL</v>
          </cell>
          <cell r="D9165" t="str">
            <v>M004</v>
          </cell>
          <cell r="E9165">
            <v>38898</v>
          </cell>
          <cell r="F9165" t="str">
            <v>Table</v>
          </cell>
          <cell r="G9165">
            <v>2200</v>
          </cell>
          <cell r="H9165">
            <v>-2200</v>
          </cell>
          <cell r="I9165">
            <v>0</v>
          </cell>
        </row>
        <row r="9166">
          <cell r="A9166">
            <v>40001417</v>
          </cell>
          <cell r="B9166" t="str">
            <v>0</v>
          </cell>
          <cell r="C9166" t="str">
            <v>CIPL</v>
          </cell>
          <cell r="D9166" t="str">
            <v>M004</v>
          </cell>
          <cell r="E9166">
            <v>38898</v>
          </cell>
          <cell r="F9166" t="str">
            <v>Table</v>
          </cell>
          <cell r="G9166">
            <v>2200</v>
          </cell>
          <cell r="H9166">
            <v>-2200</v>
          </cell>
          <cell r="I9166">
            <v>0</v>
          </cell>
        </row>
        <row r="9167">
          <cell r="A9167">
            <v>40001418</v>
          </cell>
          <cell r="B9167" t="str">
            <v>0</v>
          </cell>
          <cell r="C9167" t="str">
            <v>CIPL</v>
          </cell>
          <cell r="D9167" t="str">
            <v>M004</v>
          </cell>
          <cell r="E9167">
            <v>38898</v>
          </cell>
          <cell r="F9167" t="str">
            <v>Table</v>
          </cell>
          <cell r="G9167">
            <v>2200</v>
          </cell>
          <cell r="H9167">
            <v>-2200</v>
          </cell>
          <cell r="I9167">
            <v>0</v>
          </cell>
        </row>
        <row r="9168">
          <cell r="A9168">
            <v>40001419</v>
          </cell>
          <cell r="B9168" t="str">
            <v>0</v>
          </cell>
          <cell r="C9168" t="str">
            <v>CIPL</v>
          </cell>
          <cell r="D9168" t="str">
            <v>M004</v>
          </cell>
          <cell r="E9168">
            <v>38898</v>
          </cell>
          <cell r="F9168" t="str">
            <v>Table</v>
          </cell>
          <cell r="G9168">
            <v>2200</v>
          </cell>
          <cell r="H9168">
            <v>-2200</v>
          </cell>
          <cell r="I9168">
            <v>0</v>
          </cell>
        </row>
        <row r="9169">
          <cell r="A9169">
            <v>40001420</v>
          </cell>
          <cell r="B9169" t="str">
            <v>0</v>
          </cell>
          <cell r="C9169" t="str">
            <v>CIPL</v>
          </cell>
          <cell r="D9169" t="str">
            <v>M004</v>
          </cell>
          <cell r="E9169">
            <v>38898</v>
          </cell>
          <cell r="F9169" t="str">
            <v>Table</v>
          </cell>
          <cell r="G9169">
            <v>2200</v>
          </cell>
          <cell r="H9169">
            <v>-2200</v>
          </cell>
          <cell r="I9169">
            <v>0</v>
          </cell>
        </row>
        <row r="9170">
          <cell r="A9170">
            <v>40001421</v>
          </cell>
          <cell r="B9170" t="str">
            <v>0</v>
          </cell>
          <cell r="C9170" t="str">
            <v>CIPL</v>
          </cell>
          <cell r="D9170" t="str">
            <v>M004</v>
          </cell>
          <cell r="E9170">
            <v>38898</v>
          </cell>
          <cell r="F9170" t="str">
            <v>Table</v>
          </cell>
          <cell r="G9170">
            <v>2200</v>
          </cell>
          <cell r="H9170">
            <v>-2200</v>
          </cell>
          <cell r="I9170">
            <v>0</v>
          </cell>
        </row>
        <row r="9171">
          <cell r="A9171">
            <v>40001422</v>
          </cell>
          <cell r="B9171" t="str">
            <v>0</v>
          </cell>
          <cell r="C9171" t="str">
            <v>CIPL</v>
          </cell>
          <cell r="D9171" t="str">
            <v>M004</v>
          </cell>
          <cell r="E9171">
            <v>38898</v>
          </cell>
          <cell r="F9171" t="str">
            <v>Table</v>
          </cell>
          <cell r="G9171">
            <v>1800</v>
          </cell>
          <cell r="H9171">
            <v>-1800</v>
          </cell>
          <cell r="I9171">
            <v>0</v>
          </cell>
        </row>
        <row r="9172">
          <cell r="A9172">
            <v>40001423</v>
          </cell>
          <cell r="B9172" t="str">
            <v>0</v>
          </cell>
          <cell r="C9172" t="str">
            <v>CIPL</v>
          </cell>
          <cell r="D9172" t="str">
            <v>M004</v>
          </cell>
          <cell r="E9172">
            <v>38898</v>
          </cell>
          <cell r="F9172" t="str">
            <v>Table</v>
          </cell>
          <cell r="G9172">
            <v>1800</v>
          </cell>
          <cell r="H9172">
            <v>-1800</v>
          </cell>
          <cell r="I9172">
            <v>0</v>
          </cell>
        </row>
        <row r="9173">
          <cell r="A9173">
            <v>40001424</v>
          </cell>
          <cell r="B9173" t="str">
            <v>0</v>
          </cell>
          <cell r="C9173" t="str">
            <v>CIPL</v>
          </cell>
          <cell r="D9173" t="str">
            <v>M004</v>
          </cell>
          <cell r="E9173">
            <v>38898</v>
          </cell>
          <cell r="F9173" t="str">
            <v>Table</v>
          </cell>
          <cell r="G9173">
            <v>1800</v>
          </cell>
          <cell r="H9173">
            <v>-1800</v>
          </cell>
          <cell r="I9173">
            <v>0</v>
          </cell>
        </row>
        <row r="9174">
          <cell r="A9174">
            <v>40001425</v>
          </cell>
          <cell r="B9174" t="str">
            <v>0</v>
          </cell>
          <cell r="C9174" t="str">
            <v>CIPL</v>
          </cell>
          <cell r="D9174" t="str">
            <v>M004</v>
          </cell>
          <cell r="E9174">
            <v>38898</v>
          </cell>
          <cell r="F9174" t="str">
            <v>Table</v>
          </cell>
          <cell r="G9174">
            <v>1800</v>
          </cell>
          <cell r="H9174">
            <v>-1800</v>
          </cell>
          <cell r="I9174">
            <v>0</v>
          </cell>
        </row>
        <row r="9175">
          <cell r="A9175">
            <v>40001426</v>
          </cell>
          <cell r="B9175" t="str">
            <v>0</v>
          </cell>
          <cell r="C9175" t="str">
            <v>CIPL</v>
          </cell>
          <cell r="D9175" t="str">
            <v>M004</v>
          </cell>
          <cell r="E9175">
            <v>38898</v>
          </cell>
          <cell r="F9175" t="str">
            <v>Table</v>
          </cell>
          <cell r="G9175">
            <v>1800</v>
          </cell>
          <cell r="H9175">
            <v>-1800</v>
          </cell>
          <cell r="I9175">
            <v>0</v>
          </cell>
        </row>
        <row r="9176">
          <cell r="A9176">
            <v>40001427</v>
          </cell>
          <cell r="B9176" t="str">
            <v>0</v>
          </cell>
          <cell r="C9176" t="str">
            <v>CIPL</v>
          </cell>
          <cell r="D9176" t="str">
            <v>M004</v>
          </cell>
          <cell r="E9176">
            <v>38898</v>
          </cell>
          <cell r="F9176" t="str">
            <v>Table</v>
          </cell>
          <cell r="G9176">
            <v>1800</v>
          </cell>
          <cell r="H9176">
            <v>-1800</v>
          </cell>
          <cell r="I9176">
            <v>0</v>
          </cell>
        </row>
        <row r="9177">
          <cell r="A9177">
            <v>40001428</v>
          </cell>
          <cell r="B9177" t="str">
            <v>0</v>
          </cell>
          <cell r="C9177" t="str">
            <v>CIPL</v>
          </cell>
          <cell r="D9177" t="str">
            <v>M004</v>
          </cell>
          <cell r="E9177">
            <v>38898</v>
          </cell>
          <cell r="F9177" t="str">
            <v>Table</v>
          </cell>
          <cell r="G9177">
            <v>1800</v>
          </cell>
          <cell r="H9177">
            <v>-1800</v>
          </cell>
          <cell r="I9177">
            <v>0</v>
          </cell>
        </row>
        <row r="9178">
          <cell r="A9178">
            <v>40001429</v>
          </cell>
          <cell r="B9178" t="str">
            <v>0</v>
          </cell>
          <cell r="C9178" t="str">
            <v>CIPL</v>
          </cell>
          <cell r="D9178" t="str">
            <v>M004</v>
          </cell>
          <cell r="E9178">
            <v>38898</v>
          </cell>
          <cell r="F9178" t="str">
            <v>Table</v>
          </cell>
          <cell r="G9178">
            <v>1800</v>
          </cell>
          <cell r="H9178">
            <v>-1800</v>
          </cell>
          <cell r="I9178">
            <v>0</v>
          </cell>
        </row>
        <row r="9179">
          <cell r="A9179">
            <v>40001430</v>
          </cell>
          <cell r="B9179" t="str">
            <v>0</v>
          </cell>
          <cell r="C9179" t="str">
            <v>CIPL</v>
          </cell>
          <cell r="D9179" t="str">
            <v>M004</v>
          </cell>
          <cell r="E9179">
            <v>38898</v>
          </cell>
          <cell r="F9179" t="str">
            <v>Table</v>
          </cell>
          <cell r="G9179">
            <v>1800</v>
          </cell>
          <cell r="H9179">
            <v>-1800</v>
          </cell>
          <cell r="I9179">
            <v>0</v>
          </cell>
        </row>
        <row r="9180">
          <cell r="A9180">
            <v>40001431</v>
          </cell>
          <cell r="B9180" t="str">
            <v>0</v>
          </cell>
          <cell r="C9180" t="str">
            <v>CIPL</v>
          </cell>
          <cell r="D9180" t="str">
            <v>M004</v>
          </cell>
          <cell r="E9180">
            <v>38898</v>
          </cell>
          <cell r="F9180" t="str">
            <v>Table</v>
          </cell>
          <cell r="G9180">
            <v>1800</v>
          </cell>
          <cell r="H9180">
            <v>-1800</v>
          </cell>
          <cell r="I9180">
            <v>0</v>
          </cell>
        </row>
        <row r="9181">
          <cell r="A9181">
            <v>40001432</v>
          </cell>
          <cell r="B9181" t="str">
            <v>0</v>
          </cell>
          <cell r="C9181" t="str">
            <v>CIPL</v>
          </cell>
          <cell r="D9181" t="str">
            <v>M004</v>
          </cell>
          <cell r="E9181">
            <v>38898</v>
          </cell>
          <cell r="F9181" t="str">
            <v>Table</v>
          </cell>
          <cell r="G9181">
            <v>1800</v>
          </cell>
          <cell r="H9181">
            <v>-1800</v>
          </cell>
          <cell r="I9181">
            <v>0</v>
          </cell>
        </row>
        <row r="9182">
          <cell r="A9182">
            <v>40001433</v>
          </cell>
          <cell r="B9182" t="str">
            <v>0</v>
          </cell>
          <cell r="C9182" t="str">
            <v>CIPL</v>
          </cell>
          <cell r="D9182" t="str">
            <v>M004</v>
          </cell>
          <cell r="E9182">
            <v>38898</v>
          </cell>
          <cell r="F9182" t="str">
            <v>Table</v>
          </cell>
          <cell r="G9182">
            <v>1800</v>
          </cell>
          <cell r="H9182">
            <v>-1800</v>
          </cell>
          <cell r="I9182">
            <v>0</v>
          </cell>
        </row>
        <row r="9183">
          <cell r="A9183">
            <v>40001434</v>
          </cell>
          <cell r="B9183" t="str">
            <v>0</v>
          </cell>
          <cell r="C9183" t="str">
            <v>CIPL</v>
          </cell>
          <cell r="D9183" t="str">
            <v>M004</v>
          </cell>
          <cell r="E9183">
            <v>38898</v>
          </cell>
          <cell r="F9183" t="str">
            <v>Table</v>
          </cell>
          <cell r="G9183">
            <v>1800</v>
          </cell>
          <cell r="H9183">
            <v>-1800</v>
          </cell>
          <cell r="I9183">
            <v>0</v>
          </cell>
        </row>
        <row r="9184">
          <cell r="A9184">
            <v>40001435</v>
          </cell>
          <cell r="B9184" t="str">
            <v>0</v>
          </cell>
          <cell r="C9184" t="str">
            <v>CIPL</v>
          </cell>
          <cell r="D9184" t="str">
            <v>M004</v>
          </cell>
          <cell r="E9184">
            <v>38898</v>
          </cell>
          <cell r="F9184" t="str">
            <v>Table</v>
          </cell>
          <cell r="G9184">
            <v>1800</v>
          </cell>
          <cell r="H9184">
            <v>-1800</v>
          </cell>
          <cell r="I9184">
            <v>0</v>
          </cell>
        </row>
        <row r="9185">
          <cell r="A9185">
            <v>40001436</v>
          </cell>
          <cell r="B9185" t="str">
            <v>0</v>
          </cell>
          <cell r="C9185" t="str">
            <v>CIPL</v>
          </cell>
          <cell r="D9185" t="str">
            <v>M004</v>
          </cell>
          <cell r="E9185">
            <v>38898</v>
          </cell>
          <cell r="F9185" t="str">
            <v>Table</v>
          </cell>
          <cell r="G9185">
            <v>1800</v>
          </cell>
          <cell r="H9185">
            <v>-1800</v>
          </cell>
          <cell r="I9185">
            <v>0</v>
          </cell>
        </row>
        <row r="9186">
          <cell r="A9186">
            <v>40001437</v>
          </cell>
          <cell r="B9186" t="str">
            <v>0</v>
          </cell>
          <cell r="C9186" t="str">
            <v>CIPL</v>
          </cell>
          <cell r="D9186" t="str">
            <v>M004</v>
          </cell>
          <cell r="E9186">
            <v>38898</v>
          </cell>
          <cell r="F9186" t="str">
            <v>Table</v>
          </cell>
          <cell r="G9186">
            <v>1800</v>
          </cell>
          <cell r="H9186">
            <v>-1800</v>
          </cell>
          <cell r="I9186">
            <v>0</v>
          </cell>
        </row>
        <row r="9187">
          <cell r="A9187">
            <v>40001438</v>
          </cell>
          <cell r="B9187" t="str">
            <v>0</v>
          </cell>
          <cell r="C9187" t="str">
            <v>CIPL</v>
          </cell>
          <cell r="D9187" t="str">
            <v>M004</v>
          </cell>
          <cell r="E9187">
            <v>38898</v>
          </cell>
          <cell r="F9187" t="str">
            <v>Table</v>
          </cell>
          <cell r="G9187">
            <v>1800</v>
          </cell>
          <cell r="H9187">
            <v>-1800</v>
          </cell>
          <cell r="I9187">
            <v>0</v>
          </cell>
        </row>
        <row r="9188">
          <cell r="A9188">
            <v>40001439</v>
          </cell>
          <cell r="B9188" t="str">
            <v>0</v>
          </cell>
          <cell r="C9188" t="str">
            <v>CIPL</v>
          </cell>
          <cell r="D9188" t="str">
            <v>M004</v>
          </cell>
          <cell r="E9188">
            <v>38898</v>
          </cell>
          <cell r="F9188" t="str">
            <v>Table</v>
          </cell>
          <cell r="G9188">
            <v>1800</v>
          </cell>
          <cell r="H9188">
            <v>-1800</v>
          </cell>
          <cell r="I9188">
            <v>0</v>
          </cell>
        </row>
        <row r="9189">
          <cell r="A9189">
            <v>40001440</v>
          </cell>
          <cell r="B9189" t="str">
            <v>0</v>
          </cell>
          <cell r="C9189" t="str">
            <v>CIPL</v>
          </cell>
          <cell r="D9189" t="str">
            <v>M004</v>
          </cell>
          <cell r="E9189">
            <v>38898</v>
          </cell>
          <cell r="F9189" t="str">
            <v>Table</v>
          </cell>
          <cell r="G9189">
            <v>1800</v>
          </cell>
          <cell r="H9189">
            <v>-1800</v>
          </cell>
          <cell r="I9189">
            <v>0</v>
          </cell>
        </row>
        <row r="9190">
          <cell r="A9190">
            <v>40001441</v>
          </cell>
          <cell r="B9190" t="str">
            <v>0</v>
          </cell>
          <cell r="C9190" t="str">
            <v>CIPL</v>
          </cell>
          <cell r="D9190" t="str">
            <v>M004</v>
          </cell>
          <cell r="E9190">
            <v>38898</v>
          </cell>
          <cell r="F9190" t="str">
            <v>Table</v>
          </cell>
          <cell r="G9190">
            <v>1800</v>
          </cell>
          <cell r="H9190">
            <v>-1800</v>
          </cell>
          <cell r="I9190">
            <v>0</v>
          </cell>
        </row>
        <row r="9191">
          <cell r="A9191">
            <v>40001442</v>
          </cell>
          <cell r="B9191" t="str">
            <v>0</v>
          </cell>
          <cell r="C9191" t="str">
            <v>CIPL</v>
          </cell>
          <cell r="D9191" t="str">
            <v>M004</v>
          </cell>
          <cell r="E9191">
            <v>39022</v>
          </cell>
          <cell r="F9191" t="str">
            <v>Table</v>
          </cell>
          <cell r="G9191">
            <v>16000</v>
          </cell>
          <cell r="H9191">
            <v>-16000</v>
          </cell>
          <cell r="I9191">
            <v>0</v>
          </cell>
        </row>
        <row r="9192">
          <cell r="A9192">
            <v>40001443</v>
          </cell>
          <cell r="B9192" t="str">
            <v>0</v>
          </cell>
          <cell r="C9192" t="str">
            <v>CIPL</v>
          </cell>
          <cell r="D9192" t="str">
            <v>M004</v>
          </cell>
          <cell r="E9192">
            <v>39105</v>
          </cell>
          <cell r="F9192" t="str">
            <v>Table</v>
          </cell>
          <cell r="G9192">
            <v>52000</v>
          </cell>
          <cell r="H9192">
            <v>-52000</v>
          </cell>
          <cell r="I9192">
            <v>0</v>
          </cell>
        </row>
        <row r="9193">
          <cell r="A9193">
            <v>40001444</v>
          </cell>
          <cell r="B9193" t="str">
            <v>0</v>
          </cell>
          <cell r="C9193" t="str">
            <v>CIPL</v>
          </cell>
          <cell r="D9193" t="str">
            <v>M004</v>
          </cell>
          <cell r="E9193">
            <v>39118</v>
          </cell>
          <cell r="F9193" t="str">
            <v>Table</v>
          </cell>
          <cell r="G9193">
            <v>12000</v>
          </cell>
          <cell r="H9193">
            <v>-12000</v>
          </cell>
          <cell r="I9193">
            <v>0</v>
          </cell>
        </row>
        <row r="9194">
          <cell r="A9194">
            <v>40001445</v>
          </cell>
          <cell r="B9194" t="str">
            <v>0</v>
          </cell>
          <cell r="C9194" t="str">
            <v>CIPL</v>
          </cell>
          <cell r="D9194" t="str">
            <v>M004</v>
          </cell>
          <cell r="E9194">
            <v>39191</v>
          </cell>
          <cell r="F9194" t="str">
            <v>Table</v>
          </cell>
          <cell r="G9194">
            <v>8000</v>
          </cell>
          <cell r="H9194">
            <v>-8000</v>
          </cell>
          <cell r="I9194">
            <v>0</v>
          </cell>
        </row>
        <row r="9195">
          <cell r="A9195">
            <v>40001446</v>
          </cell>
          <cell r="B9195" t="str">
            <v>0</v>
          </cell>
          <cell r="C9195" t="str">
            <v>CIPL</v>
          </cell>
          <cell r="D9195" t="str">
            <v>M004</v>
          </cell>
          <cell r="E9195">
            <v>39193</v>
          </cell>
          <cell r="F9195" t="str">
            <v>Table</v>
          </cell>
          <cell r="G9195">
            <v>144000</v>
          </cell>
          <cell r="H9195">
            <v>-144000</v>
          </cell>
          <cell r="I9195">
            <v>0</v>
          </cell>
        </row>
        <row r="9196">
          <cell r="A9196">
            <v>40001447</v>
          </cell>
          <cell r="B9196" t="str">
            <v>0</v>
          </cell>
          <cell r="C9196" t="str">
            <v>CIPL</v>
          </cell>
          <cell r="D9196" t="str">
            <v>M004</v>
          </cell>
          <cell r="E9196">
            <v>39196</v>
          </cell>
          <cell r="F9196" t="str">
            <v>Table</v>
          </cell>
          <cell r="G9196">
            <v>16000</v>
          </cell>
          <cell r="H9196">
            <v>-16000</v>
          </cell>
          <cell r="I9196">
            <v>0</v>
          </cell>
        </row>
        <row r="9197">
          <cell r="A9197">
            <v>40001448</v>
          </cell>
          <cell r="B9197" t="str">
            <v>0</v>
          </cell>
          <cell r="C9197" t="str">
            <v>CIPL</v>
          </cell>
          <cell r="D9197" t="str">
            <v>M004</v>
          </cell>
          <cell r="E9197">
            <v>39196</v>
          </cell>
          <cell r="F9197" t="str">
            <v>Table</v>
          </cell>
          <cell r="G9197">
            <v>172000</v>
          </cell>
          <cell r="H9197">
            <v>-172000</v>
          </cell>
          <cell r="I9197">
            <v>0</v>
          </cell>
        </row>
        <row r="9198">
          <cell r="A9198">
            <v>40001449</v>
          </cell>
          <cell r="B9198" t="str">
            <v>0</v>
          </cell>
          <cell r="C9198" t="str">
            <v>CIPL</v>
          </cell>
          <cell r="D9198" t="str">
            <v>M004</v>
          </cell>
          <cell r="E9198">
            <v>39196</v>
          </cell>
          <cell r="F9198" t="str">
            <v>Table</v>
          </cell>
          <cell r="G9198">
            <v>20000</v>
          </cell>
          <cell r="H9198">
            <v>-20000</v>
          </cell>
          <cell r="I9198">
            <v>0</v>
          </cell>
        </row>
        <row r="9199">
          <cell r="A9199">
            <v>40001450</v>
          </cell>
          <cell r="B9199" t="str">
            <v>0</v>
          </cell>
          <cell r="C9199" t="str">
            <v>CIPL</v>
          </cell>
          <cell r="D9199" t="str">
            <v>M004</v>
          </cell>
          <cell r="E9199">
            <v>39196</v>
          </cell>
          <cell r="F9199" t="str">
            <v>Table</v>
          </cell>
          <cell r="G9199">
            <v>12000</v>
          </cell>
          <cell r="H9199">
            <v>-12000</v>
          </cell>
          <cell r="I9199">
            <v>0</v>
          </cell>
        </row>
        <row r="9200">
          <cell r="A9200">
            <v>40001451</v>
          </cell>
          <cell r="B9200" t="str">
            <v>0</v>
          </cell>
          <cell r="C9200" t="str">
            <v>CIPL</v>
          </cell>
          <cell r="D9200" t="str">
            <v>M004</v>
          </cell>
          <cell r="E9200">
            <v>39196</v>
          </cell>
          <cell r="F9200" t="str">
            <v>Table</v>
          </cell>
          <cell r="G9200">
            <v>8000</v>
          </cell>
          <cell r="H9200">
            <v>-8000</v>
          </cell>
          <cell r="I9200">
            <v>0</v>
          </cell>
        </row>
        <row r="9201">
          <cell r="A9201">
            <v>40001452</v>
          </cell>
          <cell r="B9201" t="str">
            <v>0</v>
          </cell>
          <cell r="C9201" t="str">
            <v>CIPL</v>
          </cell>
          <cell r="D9201" t="str">
            <v>M004</v>
          </cell>
          <cell r="E9201">
            <v>39196</v>
          </cell>
          <cell r="F9201" t="str">
            <v>Table</v>
          </cell>
          <cell r="G9201">
            <v>12000</v>
          </cell>
          <cell r="H9201">
            <v>-12000</v>
          </cell>
          <cell r="I9201">
            <v>0</v>
          </cell>
        </row>
        <row r="9202">
          <cell r="A9202">
            <v>40001453</v>
          </cell>
          <cell r="B9202" t="str">
            <v>0</v>
          </cell>
          <cell r="C9202" t="str">
            <v>CIPL</v>
          </cell>
          <cell r="D9202" t="str">
            <v>M004</v>
          </cell>
          <cell r="E9202">
            <v>39290</v>
          </cell>
          <cell r="F9202" t="str">
            <v>Table</v>
          </cell>
          <cell r="G9202">
            <v>60000</v>
          </cell>
          <cell r="H9202">
            <v>-60000</v>
          </cell>
          <cell r="I9202">
            <v>0</v>
          </cell>
        </row>
        <row r="9203">
          <cell r="A9203">
            <v>40001454</v>
          </cell>
          <cell r="B9203" t="str">
            <v>0</v>
          </cell>
          <cell r="C9203" t="str">
            <v>CIPL</v>
          </cell>
          <cell r="D9203" t="str">
            <v>M004</v>
          </cell>
          <cell r="E9203">
            <v>39298</v>
          </cell>
          <cell r="F9203" t="str">
            <v>Table</v>
          </cell>
          <cell r="G9203">
            <v>18696</v>
          </cell>
          <cell r="H9203">
            <v>-18696</v>
          </cell>
          <cell r="I9203">
            <v>0</v>
          </cell>
        </row>
        <row r="9204">
          <cell r="A9204">
            <v>40001455</v>
          </cell>
          <cell r="B9204" t="str">
            <v>0</v>
          </cell>
          <cell r="C9204" t="str">
            <v>CIPL</v>
          </cell>
          <cell r="D9204" t="str">
            <v>M004</v>
          </cell>
          <cell r="E9204">
            <v>39304</v>
          </cell>
          <cell r="F9204" t="str">
            <v>Table</v>
          </cell>
          <cell r="G9204">
            <v>42000</v>
          </cell>
          <cell r="H9204">
            <v>-42000</v>
          </cell>
          <cell r="I9204">
            <v>0</v>
          </cell>
        </row>
        <row r="9205">
          <cell r="A9205">
            <v>40001456</v>
          </cell>
          <cell r="B9205" t="str">
            <v>0</v>
          </cell>
          <cell r="C9205" t="str">
            <v>CIPL</v>
          </cell>
          <cell r="D9205" t="str">
            <v>M004</v>
          </cell>
          <cell r="E9205">
            <v>39304</v>
          </cell>
          <cell r="F9205" t="str">
            <v>Table</v>
          </cell>
          <cell r="G9205">
            <v>12000</v>
          </cell>
          <cell r="H9205">
            <v>-12000</v>
          </cell>
          <cell r="I9205">
            <v>0</v>
          </cell>
        </row>
        <row r="9206">
          <cell r="A9206">
            <v>40001457</v>
          </cell>
          <cell r="B9206" t="str">
            <v>0</v>
          </cell>
          <cell r="C9206" t="str">
            <v>CIPL</v>
          </cell>
          <cell r="D9206" t="str">
            <v>M004</v>
          </cell>
          <cell r="E9206">
            <v>40358</v>
          </cell>
          <cell r="F9206" t="str">
            <v>Table</v>
          </cell>
          <cell r="G9206">
            <v>33500</v>
          </cell>
          <cell r="H9206">
            <v>-33500</v>
          </cell>
          <cell r="I9206">
            <v>0</v>
          </cell>
        </row>
        <row r="9207">
          <cell r="A9207">
            <v>40001458</v>
          </cell>
          <cell r="B9207" t="str">
            <v>0</v>
          </cell>
          <cell r="C9207" t="str">
            <v>CIPL</v>
          </cell>
          <cell r="D9207" t="str">
            <v>M004</v>
          </cell>
          <cell r="E9207">
            <v>40785</v>
          </cell>
          <cell r="F9207" t="str">
            <v>Table</v>
          </cell>
          <cell r="G9207">
            <v>15000</v>
          </cell>
          <cell r="H9207">
            <v>-15000</v>
          </cell>
          <cell r="I9207">
            <v>0</v>
          </cell>
        </row>
        <row r="9208">
          <cell r="A9208">
            <v>40001459</v>
          </cell>
          <cell r="B9208" t="str">
            <v>0</v>
          </cell>
          <cell r="C9208" t="str">
            <v>CIPL</v>
          </cell>
          <cell r="D9208" t="str">
            <v>M004</v>
          </cell>
          <cell r="E9208">
            <v>41121</v>
          </cell>
          <cell r="F9208" t="str">
            <v>Table</v>
          </cell>
          <cell r="G9208">
            <v>20000</v>
          </cell>
          <cell r="H9208">
            <v>-19000</v>
          </cell>
          <cell r="I9208">
            <v>1000</v>
          </cell>
        </row>
        <row r="9209">
          <cell r="A9209">
            <v>40001460</v>
          </cell>
          <cell r="B9209" t="str">
            <v>0</v>
          </cell>
          <cell r="C9209" t="str">
            <v>CIPL</v>
          </cell>
          <cell r="D9209" t="str">
            <v>M004</v>
          </cell>
          <cell r="E9209">
            <v>41203</v>
          </cell>
          <cell r="F9209" t="str">
            <v>Table</v>
          </cell>
          <cell r="G9209">
            <v>5000</v>
          </cell>
          <cell r="H9209">
            <v>-4625</v>
          </cell>
          <cell r="I9209">
            <v>375</v>
          </cell>
        </row>
        <row r="9210">
          <cell r="A9210">
            <v>40001461</v>
          </cell>
          <cell r="B9210" t="str">
            <v>0</v>
          </cell>
          <cell r="C9210" t="str">
            <v>CIPL</v>
          </cell>
          <cell r="D9210" t="str">
            <v>M004</v>
          </cell>
          <cell r="E9210">
            <v>39507</v>
          </cell>
          <cell r="F9210" t="str">
            <v>Table</v>
          </cell>
          <cell r="G9210">
            <v>7500</v>
          </cell>
          <cell r="H9210">
            <v>-7500</v>
          </cell>
          <cell r="I9210">
            <v>0</v>
          </cell>
        </row>
        <row r="9211">
          <cell r="A9211">
            <v>40001462</v>
          </cell>
          <cell r="B9211" t="str">
            <v>0</v>
          </cell>
          <cell r="C9211" t="str">
            <v>CIPL</v>
          </cell>
          <cell r="D9211" t="str">
            <v>M004</v>
          </cell>
          <cell r="E9211">
            <v>39154</v>
          </cell>
          <cell r="F9211" t="str">
            <v>Table</v>
          </cell>
          <cell r="G9211">
            <v>3200</v>
          </cell>
          <cell r="H9211">
            <v>-3200</v>
          </cell>
          <cell r="I9211">
            <v>0</v>
          </cell>
        </row>
        <row r="9212">
          <cell r="A9212">
            <v>40001463</v>
          </cell>
          <cell r="B9212" t="str">
            <v>0</v>
          </cell>
          <cell r="C9212" t="str">
            <v>CIPL</v>
          </cell>
          <cell r="D9212" t="str">
            <v>M004</v>
          </cell>
          <cell r="E9212">
            <v>39270</v>
          </cell>
          <cell r="F9212" t="str">
            <v>Table</v>
          </cell>
          <cell r="G9212">
            <v>3200</v>
          </cell>
          <cell r="H9212">
            <v>-3200</v>
          </cell>
          <cell r="I9212">
            <v>0</v>
          </cell>
        </row>
        <row r="9213">
          <cell r="A9213">
            <v>40001464</v>
          </cell>
          <cell r="B9213" t="str">
            <v>0</v>
          </cell>
          <cell r="C9213" t="str">
            <v>CIPL</v>
          </cell>
          <cell r="D9213" t="str">
            <v>M004</v>
          </cell>
          <cell r="E9213">
            <v>39154</v>
          </cell>
          <cell r="F9213" t="str">
            <v>Table</v>
          </cell>
          <cell r="G9213">
            <v>3600</v>
          </cell>
          <cell r="H9213">
            <v>-3600</v>
          </cell>
          <cell r="I9213">
            <v>0</v>
          </cell>
        </row>
        <row r="9214">
          <cell r="A9214">
            <v>40001465</v>
          </cell>
          <cell r="B9214" t="str">
            <v>0</v>
          </cell>
          <cell r="C9214" t="str">
            <v>CIPL</v>
          </cell>
          <cell r="D9214" t="str">
            <v>M004</v>
          </cell>
          <cell r="E9214">
            <v>39270</v>
          </cell>
          <cell r="F9214" t="str">
            <v>Table</v>
          </cell>
          <cell r="G9214">
            <v>3600</v>
          </cell>
          <cell r="H9214">
            <v>-3600</v>
          </cell>
          <cell r="I9214">
            <v>0</v>
          </cell>
        </row>
        <row r="9215">
          <cell r="A9215">
            <v>40001466</v>
          </cell>
          <cell r="B9215" t="str">
            <v>0</v>
          </cell>
          <cell r="C9215" t="str">
            <v>CIPL</v>
          </cell>
          <cell r="D9215" t="str">
            <v>M004</v>
          </cell>
          <cell r="E9215">
            <v>39128</v>
          </cell>
          <cell r="F9215" t="str">
            <v>Table</v>
          </cell>
          <cell r="G9215">
            <v>10500</v>
          </cell>
          <cell r="H9215">
            <v>-10500</v>
          </cell>
          <cell r="I9215">
            <v>0</v>
          </cell>
        </row>
        <row r="9216">
          <cell r="A9216">
            <v>40001467</v>
          </cell>
          <cell r="B9216" t="str">
            <v>0</v>
          </cell>
          <cell r="C9216" t="str">
            <v>CIPL</v>
          </cell>
          <cell r="D9216" t="str">
            <v>M004</v>
          </cell>
          <cell r="E9216">
            <v>39355</v>
          </cell>
          <cell r="F9216" t="str">
            <v>Table</v>
          </cell>
          <cell r="G9216">
            <v>3500</v>
          </cell>
          <cell r="H9216">
            <v>-3500</v>
          </cell>
          <cell r="I9216">
            <v>0</v>
          </cell>
        </row>
        <row r="9217">
          <cell r="A9217">
            <v>40001468</v>
          </cell>
          <cell r="B9217" t="str">
            <v>0</v>
          </cell>
          <cell r="C9217" t="str">
            <v>CIPL</v>
          </cell>
          <cell r="D9217" t="str">
            <v>M004</v>
          </cell>
          <cell r="E9217">
            <v>39657</v>
          </cell>
          <cell r="F9217" t="str">
            <v>Table</v>
          </cell>
          <cell r="G9217">
            <v>120000</v>
          </cell>
          <cell r="H9217">
            <v>-120000</v>
          </cell>
          <cell r="I9217">
            <v>0</v>
          </cell>
        </row>
        <row r="9218">
          <cell r="A9218">
            <v>40001469</v>
          </cell>
          <cell r="B9218" t="str">
            <v>0</v>
          </cell>
          <cell r="C9218" t="str">
            <v>CIPL</v>
          </cell>
          <cell r="D9218" t="str">
            <v>M004</v>
          </cell>
          <cell r="E9218">
            <v>41669</v>
          </cell>
          <cell r="F9218" t="str">
            <v>Table</v>
          </cell>
          <cell r="G9218">
            <v>32448</v>
          </cell>
          <cell r="H9218">
            <v>-25958.400000000001</v>
          </cell>
          <cell r="I9218">
            <v>6489.6</v>
          </cell>
        </row>
        <row r="9219">
          <cell r="A9219">
            <v>40001470</v>
          </cell>
          <cell r="B9219" t="str">
            <v>0</v>
          </cell>
          <cell r="C9219" t="str">
            <v>CIPL</v>
          </cell>
          <cell r="D9219" t="str">
            <v>M004</v>
          </cell>
          <cell r="E9219">
            <v>39191</v>
          </cell>
          <cell r="F9219" t="str">
            <v>Table</v>
          </cell>
          <cell r="G9219">
            <v>5000</v>
          </cell>
          <cell r="H9219">
            <v>-5000</v>
          </cell>
          <cell r="I9219">
            <v>0</v>
          </cell>
        </row>
        <row r="9220">
          <cell r="A9220">
            <v>40001471</v>
          </cell>
          <cell r="B9220" t="str">
            <v>0</v>
          </cell>
          <cell r="C9220" t="str">
            <v>CIPL</v>
          </cell>
          <cell r="D9220" t="str">
            <v>M004</v>
          </cell>
          <cell r="E9220">
            <v>41182</v>
          </cell>
          <cell r="F9220" t="str">
            <v>Table</v>
          </cell>
          <cell r="G9220">
            <v>6000</v>
          </cell>
          <cell r="H9220">
            <v>-5600</v>
          </cell>
          <cell r="I9220">
            <v>400</v>
          </cell>
        </row>
        <row r="9221">
          <cell r="A9221">
            <v>40001472</v>
          </cell>
          <cell r="B9221" t="str">
            <v>0</v>
          </cell>
          <cell r="C9221" t="str">
            <v>CIPL</v>
          </cell>
          <cell r="D9221" t="str">
            <v>M004</v>
          </cell>
          <cell r="E9221">
            <v>39782</v>
          </cell>
          <cell r="F9221" t="str">
            <v>Table</v>
          </cell>
          <cell r="G9221">
            <v>21000</v>
          </cell>
          <cell r="H9221">
            <v>-21000</v>
          </cell>
          <cell r="I9221">
            <v>0</v>
          </cell>
        </row>
        <row r="9222">
          <cell r="A9222">
            <v>40001473</v>
          </cell>
          <cell r="B9222" t="str">
            <v>0</v>
          </cell>
          <cell r="C9222" t="str">
            <v>CIPL</v>
          </cell>
          <cell r="D9222" t="str">
            <v>M004</v>
          </cell>
          <cell r="E9222">
            <v>40847</v>
          </cell>
          <cell r="F9222" t="str">
            <v>Table</v>
          </cell>
          <cell r="G9222">
            <v>8000</v>
          </cell>
          <cell r="H9222">
            <v>-8000</v>
          </cell>
          <cell r="I9222">
            <v>0</v>
          </cell>
        </row>
        <row r="9223">
          <cell r="A9223">
            <v>40001474</v>
          </cell>
          <cell r="B9223" t="str">
            <v>0</v>
          </cell>
          <cell r="C9223" t="str">
            <v>CIPL</v>
          </cell>
          <cell r="D9223" t="str">
            <v>M004</v>
          </cell>
          <cell r="E9223">
            <v>39721</v>
          </cell>
          <cell r="F9223" t="str">
            <v>Table</v>
          </cell>
          <cell r="G9223">
            <v>16300</v>
          </cell>
          <cell r="H9223">
            <v>-16300</v>
          </cell>
          <cell r="I9223">
            <v>0</v>
          </cell>
        </row>
        <row r="9224">
          <cell r="A9224">
            <v>40001475</v>
          </cell>
          <cell r="B9224" t="str">
            <v>0</v>
          </cell>
          <cell r="C9224" t="str">
            <v>CIPL</v>
          </cell>
          <cell r="D9224" t="str">
            <v>M004</v>
          </cell>
          <cell r="E9224">
            <v>39162</v>
          </cell>
          <cell r="F9224" t="str">
            <v>Table</v>
          </cell>
          <cell r="G9224">
            <v>11000</v>
          </cell>
          <cell r="H9224">
            <v>-11000</v>
          </cell>
          <cell r="I9224">
            <v>0</v>
          </cell>
        </row>
        <row r="9225">
          <cell r="A9225">
            <v>40001476</v>
          </cell>
          <cell r="B9225" t="str">
            <v>0</v>
          </cell>
          <cell r="C9225" t="str">
            <v>CIPL</v>
          </cell>
          <cell r="D9225" t="str">
            <v>M004</v>
          </cell>
          <cell r="E9225">
            <v>39191</v>
          </cell>
          <cell r="F9225" t="str">
            <v>Table</v>
          </cell>
          <cell r="G9225">
            <v>45000</v>
          </cell>
          <cell r="H9225">
            <v>-45000</v>
          </cell>
          <cell r="I9225">
            <v>0</v>
          </cell>
        </row>
        <row r="9226">
          <cell r="A9226">
            <v>40001477</v>
          </cell>
          <cell r="B9226" t="str">
            <v>0</v>
          </cell>
          <cell r="C9226" t="str">
            <v>CIPL</v>
          </cell>
          <cell r="D9226" t="str">
            <v>M004</v>
          </cell>
          <cell r="E9226">
            <v>39193</v>
          </cell>
          <cell r="F9226" t="str">
            <v>Table</v>
          </cell>
          <cell r="G9226">
            <v>96000</v>
          </cell>
          <cell r="H9226">
            <v>-96000</v>
          </cell>
          <cell r="I9226">
            <v>0</v>
          </cell>
        </row>
        <row r="9227">
          <cell r="A9227">
            <v>40001478</v>
          </cell>
          <cell r="B9227" t="str">
            <v>0</v>
          </cell>
          <cell r="C9227" t="str">
            <v>CIPL</v>
          </cell>
          <cell r="D9227" t="str">
            <v>M004</v>
          </cell>
          <cell r="E9227">
            <v>39196</v>
          </cell>
          <cell r="F9227" t="str">
            <v>Table</v>
          </cell>
          <cell r="G9227">
            <v>44000</v>
          </cell>
          <cell r="H9227">
            <v>-44000</v>
          </cell>
          <cell r="I9227">
            <v>0</v>
          </cell>
        </row>
        <row r="9228">
          <cell r="A9228">
            <v>40001479</v>
          </cell>
          <cell r="B9228" t="str">
            <v>0</v>
          </cell>
          <cell r="C9228" t="str">
            <v>CIPL</v>
          </cell>
          <cell r="D9228" t="str">
            <v>M004</v>
          </cell>
          <cell r="E9228">
            <v>39196</v>
          </cell>
          <cell r="F9228" t="str">
            <v>Table</v>
          </cell>
          <cell r="G9228">
            <v>40500</v>
          </cell>
          <cell r="H9228">
            <v>-40500</v>
          </cell>
          <cell r="I9228">
            <v>0</v>
          </cell>
        </row>
        <row r="9229">
          <cell r="A9229">
            <v>40001480</v>
          </cell>
          <cell r="B9229" t="str">
            <v>0</v>
          </cell>
          <cell r="C9229" t="str">
            <v>CIPL</v>
          </cell>
          <cell r="D9229" t="str">
            <v>M004</v>
          </cell>
          <cell r="E9229">
            <v>39196</v>
          </cell>
          <cell r="F9229" t="str">
            <v>Table</v>
          </cell>
          <cell r="G9229">
            <v>60000</v>
          </cell>
          <cell r="H9229">
            <v>-60000</v>
          </cell>
          <cell r="I9229">
            <v>0</v>
          </cell>
        </row>
        <row r="9230">
          <cell r="A9230">
            <v>40001481</v>
          </cell>
          <cell r="B9230" t="str">
            <v>0</v>
          </cell>
          <cell r="C9230" t="str">
            <v>CIPL</v>
          </cell>
          <cell r="D9230" t="str">
            <v>M004</v>
          </cell>
          <cell r="E9230">
            <v>39196</v>
          </cell>
          <cell r="F9230" t="str">
            <v>Table</v>
          </cell>
          <cell r="G9230">
            <v>24000</v>
          </cell>
          <cell r="H9230">
            <v>-24000</v>
          </cell>
          <cell r="I9230">
            <v>0</v>
          </cell>
        </row>
        <row r="9231">
          <cell r="A9231">
            <v>40001482</v>
          </cell>
          <cell r="B9231" t="str">
            <v>0</v>
          </cell>
          <cell r="C9231" t="str">
            <v>CIPL</v>
          </cell>
          <cell r="D9231" t="str">
            <v>M004</v>
          </cell>
          <cell r="E9231">
            <v>39196</v>
          </cell>
          <cell r="F9231" t="str">
            <v>Table</v>
          </cell>
          <cell r="G9231">
            <v>34000</v>
          </cell>
          <cell r="H9231">
            <v>-34000</v>
          </cell>
          <cell r="I9231">
            <v>0</v>
          </cell>
        </row>
        <row r="9232">
          <cell r="A9232">
            <v>40001483</v>
          </cell>
          <cell r="B9232" t="str">
            <v>0</v>
          </cell>
          <cell r="C9232" t="str">
            <v>CIPL</v>
          </cell>
          <cell r="D9232" t="str">
            <v>M004</v>
          </cell>
          <cell r="E9232">
            <v>39196</v>
          </cell>
          <cell r="F9232" t="str">
            <v>Table</v>
          </cell>
          <cell r="G9232">
            <v>35000</v>
          </cell>
          <cell r="H9232">
            <v>-35000</v>
          </cell>
          <cell r="I9232">
            <v>0</v>
          </cell>
        </row>
        <row r="9233">
          <cell r="A9233">
            <v>40001484</v>
          </cell>
          <cell r="B9233" t="str">
            <v>0</v>
          </cell>
          <cell r="C9233" t="str">
            <v>CIPL</v>
          </cell>
          <cell r="D9233" t="str">
            <v>M004</v>
          </cell>
          <cell r="E9233">
            <v>39105</v>
          </cell>
          <cell r="F9233" t="str">
            <v>Table</v>
          </cell>
          <cell r="G9233">
            <v>83520</v>
          </cell>
          <cell r="H9233">
            <v>-83520</v>
          </cell>
          <cell r="I9233">
            <v>0</v>
          </cell>
        </row>
        <row r="9234">
          <cell r="A9234">
            <v>40001485</v>
          </cell>
          <cell r="B9234" t="str">
            <v>0</v>
          </cell>
          <cell r="C9234" t="str">
            <v>CIPL</v>
          </cell>
          <cell r="D9234" t="str">
            <v>M004</v>
          </cell>
          <cell r="E9234">
            <v>40694</v>
          </cell>
          <cell r="F9234" t="str">
            <v>Table</v>
          </cell>
          <cell r="G9234">
            <v>13000</v>
          </cell>
          <cell r="H9234">
            <v>-13000</v>
          </cell>
          <cell r="I9234">
            <v>0</v>
          </cell>
        </row>
        <row r="9235">
          <cell r="A9235">
            <v>40001486</v>
          </cell>
          <cell r="B9235" t="str">
            <v>0</v>
          </cell>
          <cell r="C9235" t="str">
            <v>CIPL</v>
          </cell>
          <cell r="D9235" t="str">
            <v>M004</v>
          </cell>
          <cell r="E9235">
            <v>39559</v>
          </cell>
          <cell r="F9235" t="str">
            <v>Table</v>
          </cell>
          <cell r="G9235">
            <v>20000</v>
          </cell>
          <cell r="H9235">
            <v>-20000</v>
          </cell>
          <cell r="I9235">
            <v>0</v>
          </cell>
        </row>
        <row r="9236">
          <cell r="A9236">
            <v>40001487</v>
          </cell>
          <cell r="B9236" t="str">
            <v>0</v>
          </cell>
          <cell r="C9236" t="str">
            <v>CIPL</v>
          </cell>
          <cell r="D9236" t="str">
            <v>M004</v>
          </cell>
          <cell r="E9236">
            <v>38960</v>
          </cell>
          <cell r="F9236" t="str">
            <v>Table</v>
          </cell>
          <cell r="G9236">
            <v>20600</v>
          </cell>
          <cell r="H9236">
            <v>-20600</v>
          </cell>
          <cell r="I9236">
            <v>0</v>
          </cell>
        </row>
        <row r="9237">
          <cell r="A9237">
            <v>40001488</v>
          </cell>
          <cell r="B9237" t="str">
            <v>0</v>
          </cell>
          <cell r="C9237" t="str">
            <v>CIPL</v>
          </cell>
          <cell r="D9237" t="str">
            <v>M004</v>
          </cell>
          <cell r="E9237">
            <v>39429</v>
          </cell>
          <cell r="F9237" t="str">
            <v>Table</v>
          </cell>
          <cell r="G9237">
            <v>18000</v>
          </cell>
          <cell r="H9237">
            <v>-18000</v>
          </cell>
          <cell r="I9237">
            <v>0</v>
          </cell>
        </row>
        <row r="9238">
          <cell r="A9238">
            <v>40001489</v>
          </cell>
          <cell r="B9238" t="str">
            <v>0</v>
          </cell>
          <cell r="C9238" t="str">
            <v>CIPL</v>
          </cell>
          <cell r="D9238" t="str">
            <v>M004</v>
          </cell>
          <cell r="E9238">
            <v>39834</v>
          </cell>
          <cell r="F9238" t="str">
            <v>Table</v>
          </cell>
          <cell r="G9238">
            <v>53000</v>
          </cell>
          <cell r="H9238">
            <v>-53000</v>
          </cell>
          <cell r="I9238">
            <v>0</v>
          </cell>
        </row>
        <row r="9239">
          <cell r="A9239">
            <v>40001490</v>
          </cell>
          <cell r="B9239" t="str">
            <v>0</v>
          </cell>
          <cell r="C9239" t="str">
            <v>CIPL</v>
          </cell>
          <cell r="D9239" t="str">
            <v>M004</v>
          </cell>
          <cell r="E9239">
            <v>41353</v>
          </cell>
          <cell r="F9239" t="str">
            <v>Table</v>
          </cell>
          <cell r="G9239">
            <v>20800</v>
          </cell>
          <cell r="H9239">
            <v>-18373.330000000002</v>
          </cell>
          <cell r="I9239">
            <v>2426.67</v>
          </cell>
        </row>
        <row r="9240">
          <cell r="A9240">
            <v>40001491</v>
          </cell>
          <cell r="B9240" t="str">
            <v>0</v>
          </cell>
          <cell r="C9240" t="str">
            <v>CIPL</v>
          </cell>
          <cell r="D9240" t="str">
            <v>M004</v>
          </cell>
          <cell r="E9240">
            <v>41669</v>
          </cell>
          <cell r="F9240" t="str">
            <v>Table</v>
          </cell>
          <cell r="G9240">
            <v>58240</v>
          </cell>
          <cell r="H9240">
            <v>-46592</v>
          </cell>
          <cell r="I9240">
            <v>11648</v>
          </cell>
        </row>
        <row r="9241">
          <cell r="A9241">
            <v>40001492</v>
          </cell>
          <cell r="B9241" t="str">
            <v>0</v>
          </cell>
          <cell r="C9241" t="str">
            <v>CIPL</v>
          </cell>
          <cell r="D9241" t="str">
            <v>M004</v>
          </cell>
          <cell r="E9241">
            <v>40999</v>
          </cell>
          <cell r="F9241" t="str">
            <v>Table</v>
          </cell>
          <cell r="G9241">
            <v>12000</v>
          </cell>
          <cell r="H9241">
            <v>-11800</v>
          </cell>
          <cell r="I9241">
            <v>200</v>
          </cell>
        </row>
        <row r="9242">
          <cell r="A9242">
            <v>40001493</v>
          </cell>
          <cell r="B9242" t="str">
            <v>0</v>
          </cell>
          <cell r="C9242" t="str">
            <v>CIPL</v>
          </cell>
          <cell r="D9242" t="str">
            <v>M004</v>
          </cell>
          <cell r="E9242">
            <v>40999</v>
          </cell>
          <cell r="F9242" t="str">
            <v>Table</v>
          </cell>
          <cell r="G9242">
            <v>5000</v>
          </cell>
          <cell r="H9242">
            <v>-4916.67</v>
          </cell>
          <cell r="I9242">
            <v>83.33</v>
          </cell>
        </row>
        <row r="9243">
          <cell r="A9243">
            <v>40001494</v>
          </cell>
          <cell r="B9243" t="str">
            <v>0</v>
          </cell>
          <cell r="C9243" t="str">
            <v>CIPL</v>
          </cell>
          <cell r="D9243" t="str">
            <v>M004</v>
          </cell>
          <cell r="E9243">
            <v>38995</v>
          </cell>
          <cell r="F9243" t="str">
            <v>Table</v>
          </cell>
          <cell r="G9243">
            <v>11000</v>
          </cell>
          <cell r="H9243">
            <v>-11000</v>
          </cell>
          <cell r="I9243">
            <v>0</v>
          </cell>
        </row>
        <row r="9244">
          <cell r="A9244">
            <v>40001495</v>
          </cell>
          <cell r="B9244" t="str">
            <v>0</v>
          </cell>
          <cell r="C9244" t="str">
            <v>CIPL</v>
          </cell>
          <cell r="D9244" t="str">
            <v>M004</v>
          </cell>
          <cell r="E9244">
            <v>39022</v>
          </cell>
          <cell r="F9244" t="str">
            <v>Table</v>
          </cell>
          <cell r="G9244">
            <v>12000</v>
          </cell>
          <cell r="H9244">
            <v>-12000</v>
          </cell>
          <cell r="I9244">
            <v>0</v>
          </cell>
        </row>
        <row r="9245">
          <cell r="A9245">
            <v>40001496</v>
          </cell>
          <cell r="B9245" t="str">
            <v>0</v>
          </cell>
          <cell r="C9245" t="str">
            <v>CIPL</v>
          </cell>
          <cell r="D9245" t="str">
            <v>M004</v>
          </cell>
          <cell r="E9245">
            <v>39102</v>
          </cell>
          <cell r="F9245" t="str">
            <v>Table</v>
          </cell>
          <cell r="G9245">
            <v>900</v>
          </cell>
          <cell r="H9245">
            <v>-900</v>
          </cell>
          <cell r="I9245">
            <v>0</v>
          </cell>
        </row>
        <row r="9246">
          <cell r="A9246">
            <v>40001497</v>
          </cell>
          <cell r="B9246" t="str">
            <v>0</v>
          </cell>
          <cell r="C9246" t="str">
            <v>CIPL</v>
          </cell>
          <cell r="D9246" t="str">
            <v>M004</v>
          </cell>
          <cell r="E9246">
            <v>39118</v>
          </cell>
          <cell r="F9246" t="str">
            <v>Table</v>
          </cell>
          <cell r="G9246">
            <v>12000</v>
          </cell>
          <cell r="H9246">
            <v>-12000</v>
          </cell>
          <cell r="I9246">
            <v>0</v>
          </cell>
        </row>
        <row r="9247">
          <cell r="A9247">
            <v>40001498</v>
          </cell>
          <cell r="B9247" t="str">
            <v>0</v>
          </cell>
          <cell r="C9247" t="str">
            <v>CIPL</v>
          </cell>
          <cell r="D9247" t="str">
            <v>M004</v>
          </cell>
          <cell r="E9247">
            <v>39162</v>
          </cell>
          <cell r="F9247" t="str">
            <v>Table</v>
          </cell>
          <cell r="G9247">
            <v>5000</v>
          </cell>
          <cell r="H9247">
            <v>-5000</v>
          </cell>
          <cell r="I9247">
            <v>0</v>
          </cell>
        </row>
        <row r="9248">
          <cell r="A9248">
            <v>40001499</v>
          </cell>
          <cell r="B9248" t="str">
            <v>0</v>
          </cell>
          <cell r="C9248" t="str">
            <v>CIPL</v>
          </cell>
          <cell r="D9248" t="str">
            <v>M004</v>
          </cell>
          <cell r="E9248">
            <v>39181</v>
          </cell>
          <cell r="F9248" t="str">
            <v>Table</v>
          </cell>
          <cell r="G9248">
            <v>78000</v>
          </cell>
          <cell r="H9248">
            <v>-78000</v>
          </cell>
          <cell r="I9248">
            <v>0</v>
          </cell>
        </row>
        <row r="9249">
          <cell r="A9249">
            <v>40001500</v>
          </cell>
          <cell r="B9249" t="str">
            <v>0</v>
          </cell>
          <cell r="C9249" t="str">
            <v>CIPL</v>
          </cell>
          <cell r="D9249" t="str">
            <v>M004</v>
          </cell>
          <cell r="E9249">
            <v>39191</v>
          </cell>
          <cell r="F9249" t="str">
            <v>Table</v>
          </cell>
          <cell r="G9249">
            <v>4000</v>
          </cell>
          <cell r="H9249">
            <v>-4000</v>
          </cell>
          <cell r="I9249">
            <v>0</v>
          </cell>
        </row>
        <row r="9250">
          <cell r="A9250">
            <v>40001501</v>
          </cell>
          <cell r="B9250" t="str">
            <v>0</v>
          </cell>
          <cell r="C9250" t="str">
            <v>CIPL</v>
          </cell>
          <cell r="D9250" t="str">
            <v>M004</v>
          </cell>
          <cell r="E9250">
            <v>39196</v>
          </cell>
          <cell r="F9250" t="str">
            <v>Table</v>
          </cell>
          <cell r="G9250">
            <v>54000</v>
          </cell>
          <cell r="H9250">
            <v>-54000</v>
          </cell>
          <cell r="I9250">
            <v>0</v>
          </cell>
        </row>
        <row r="9251">
          <cell r="A9251">
            <v>40001502</v>
          </cell>
          <cell r="B9251" t="str">
            <v>0</v>
          </cell>
          <cell r="C9251" t="str">
            <v>CIPL</v>
          </cell>
          <cell r="D9251" t="str">
            <v>M004</v>
          </cell>
          <cell r="E9251">
            <v>39196</v>
          </cell>
          <cell r="F9251" t="str">
            <v>Table</v>
          </cell>
          <cell r="G9251">
            <v>100000</v>
          </cell>
          <cell r="H9251">
            <v>-100000</v>
          </cell>
          <cell r="I9251">
            <v>0</v>
          </cell>
        </row>
        <row r="9252">
          <cell r="A9252">
            <v>40001503</v>
          </cell>
          <cell r="B9252" t="str">
            <v>0</v>
          </cell>
          <cell r="C9252" t="str">
            <v>CIPL</v>
          </cell>
          <cell r="D9252" t="str">
            <v>M004</v>
          </cell>
          <cell r="E9252">
            <v>39204</v>
          </cell>
          <cell r="F9252" t="str">
            <v>Table</v>
          </cell>
          <cell r="G9252">
            <v>17630</v>
          </cell>
          <cell r="H9252">
            <v>-17630</v>
          </cell>
          <cell r="I9252">
            <v>0</v>
          </cell>
        </row>
        <row r="9253">
          <cell r="A9253">
            <v>40001504</v>
          </cell>
          <cell r="B9253" t="str">
            <v>0</v>
          </cell>
          <cell r="C9253" t="str">
            <v>CIPL</v>
          </cell>
          <cell r="D9253" t="str">
            <v>M004</v>
          </cell>
          <cell r="E9253">
            <v>39338</v>
          </cell>
          <cell r="F9253" t="str">
            <v>Table</v>
          </cell>
          <cell r="G9253">
            <v>12000</v>
          </cell>
          <cell r="H9253">
            <v>-12000</v>
          </cell>
          <cell r="I9253">
            <v>0</v>
          </cell>
        </row>
        <row r="9254">
          <cell r="A9254">
            <v>40001505</v>
          </cell>
          <cell r="B9254" t="str">
            <v>0</v>
          </cell>
          <cell r="C9254" t="str">
            <v>CIPL</v>
          </cell>
          <cell r="D9254" t="str">
            <v>M004</v>
          </cell>
          <cell r="E9254">
            <v>39649</v>
          </cell>
          <cell r="F9254" t="str">
            <v>Table</v>
          </cell>
          <cell r="G9254">
            <v>190000</v>
          </cell>
          <cell r="H9254">
            <v>-190000</v>
          </cell>
          <cell r="I9254">
            <v>0</v>
          </cell>
        </row>
        <row r="9255">
          <cell r="A9255">
            <v>40001506</v>
          </cell>
          <cell r="B9255" t="str">
            <v>0</v>
          </cell>
          <cell r="C9255" t="str">
            <v>CIPL</v>
          </cell>
          <cell r="D9255" t="str">
            <v>M004</v>
          </cell>
          <cell r="E9255">
            <v>40816</v>
          </cell>
          <cell r="F9255" t="str">
            <v>Table</v>
          </cell>
          <cell r="G9255">
            <v>17000</v>
          </cell>
          <cell r="H9255">
            <v>-17000</v>
          </cell>
          <cell r="I9255">
            <v>0</v>
          </cell>
        </row>
        <row r="9256">
          <cell r="A9256">
            <v>40001507</v>
          </cell>
          <cell r="B9256" t="str">
            <v>0</v>
          </cell>
          <cell r="C9256" t="str">
            <v>CIPL</v>
          </cell>
          <cell r="D9256" t="str">
            <v>M004</v>
          </cell>
          <cell r="E9256">
            <v>41451</v>
          </cell>
          <cell r="F9256" t="str">
            <v>Table</v>
          </cell>
          <cell r="G9256">
            <v>30000</v>
          </cell>
          <cell r="H9256">
            <v>-25750</v>
          </cell>
          <cell r="I9256">
            <v>4250</v>
          </cell>
        </row>
        <row r="9257">
          <cell r="A9257">
            <v>40001508</v>
          </cell>
          <cell r="B9257" t="str">
            <v>0</v>
          </cell>
          <cell r="C9257" t="str">
            <v>CIPL</v>
          </cell>
          <cell r="D9257" t="str">
            <v>M004</v>
          </cell>
          <cell r="E9257">
            <v>41745</v>
          </cell>
          <cell r="F9257" t="str">
            <v>Table</v>
          </cell>
          <cell r="G9257">
            <v>21000</v>
          </cell>
          <cell r="H9257">
            <v>-16275</v>
          </cell>
          <cell r="I9257">
            <v>4725</v>
          </cell>
        </row>
        <row r="9258">
          <cell r="A9258">
            <v>40001509</v>
          </cell>
          <cell r="B9258" t="str">
            <v>0</v>
          </cell>
          <cell r="C9258" t="str">
            <v>CIPL</v>
          </cell>
          <cell r="D9258" t="str">
            <v>M004</v>
          </cell>
          <cell r="E9258">
            <v>39196</v>
          </cell>
          <cell r="F9258" t="str">
            <v>Table</v>
          </cell>
          <cell r="G9258">
            <v>107600</v>
          </cell>
          <cell r="H9258">
            <v>-107600</v>
          </cell>
          <cell r="I9258">
            <v>0</v>
          </cell>
        </row>
        <row r="9259">
          <cell r="A9259">
            <v>40001510</v>
          </cell>
          <cell r="B9259" t="str">
            <v>0</v>
          </cell>
          <cell r="C9259" t="str">
            <v>CIPL</v>
          </cell>
          <cell r="D9259" t="str">
            <v>M004</v>
          </cell>
          <cell r="E9259">
            <v>39196</v>
          </cell>
          <cell r="F9259" t="str">
            <v>Table</v>
          </cell>
          <cell r="G9259">
            <v>24118</v>
          </cell>
          <cell r="H9259">
            <v>-24118</v>
          </cell>
          <cell r="I9259">
            <v>0</v>
          </cell>
        </row>
        <row r="9260">
          <cell r="A9260">
            <v>40001511</v>
          </cell>
          <cell r="B9260" t="str">
            <v>0</v>
          </cell>
          <cell r="C9260" t="str">
            <v>CIPL</v>
          </cell>
          <cell r="D9260" t="str">
            <v>M004</v>
          </cell>
          <cell r="E9260">
            <v>39196</v>
          </cell>
          <cell r="F9260" t="str">
            <v>Table</v>
          </cell>
          <cell r="G9260">
            <v>1200</v>
          </cell>
          <cell r="H9260">
            <v>-1200</v>
          </cell>
          <cell r="I9260">
            <v>0</v>
          </cell>
        </row>
        <row r="9261">
          <cell r="A9261">
            <v>40001512</v>
          </cell>
          <cell r="B9261" t="str">
            <v>0</v>
          </cell>
          <cell r="C9261" t="str">
            <v>CIPL</v>
          </cell>
          <cell r="D9261" t="str">
            <v>M004</v>
          </cell>
          <cell r="E9261">
            <v>39196</v>
          </cell>
          <cell r="F9261" t="str">
            <v>Table</v>
          </cell>
          <cell r="G9261">
            <v>5850</v>
          </cell>
          <cell r="H9261">
            <v>-5850</v>
          </cell>
          <cell r="I9261">
            <v>0</v>
          </cell>
        </row>
        <row r="9262">
          <cell r="A9262">
            <v>40001513</v>
          </cell>
          <cell r="B9262" t="str">
            <v>0</v>
          </cell>
          <cell r="C9262" t="str">
            <v>CIPL</v>
          </cell>
          <cell r="D9262" t="str">
            <v>M004</v>
          </cell>
          <cell r="E9262">
            <v>39196</v>
          </cell>
          <cell r="F9262" t="str">
            <v>Table</v>
          </cell>
          <cell r="G9262">
            <v>96000</v>
          </cell>
          <cell r="H9262">
            <v>-96000</v>
          </cell>
          <cell r="I9262">
            <v>0</v>
          </cell>
        </row>
        <row r="9263">
          <cell r="A9263">
            <v>40001514</v>
          </cell>
          <cell r="B9263" t="str">
            <v>0</v>
          </cell>
          <cell r="C9263" t="str">
            <v>CIPL</v>
          </cell>
          <cell r="D9263" t="str">
            <v>M004</v>
          </cell>
          <cell r="E9263">
            <v>39196</v>
          </cell>
          <cell r="F9263" t="str">
            <v>Table</v>
          </cell>
          <cell r="G9263">
            <v>34000</v>
          </cell>
          <cell r="H9263">
            <v>-34000</v>
          </cell>
          <cell r="I9263">
            <v>0</v>
          </cell>
        </row>
        <row r="9264">
          <cell r="A9264">
            <v>40001515</v>
          </cell>
          <cell r="B9264" t="str">
            <v>0</v>
          </cell>
          <cell r="C9264" t="str">
            <v>CIPL</v>
          </cell>
          <cell r="D9264" t="str">
            <v>M004</v>
          </cell>
          <cell r="E9264">
            <v>39196</v>
          </cell>
          <cell r="F9264" t="str">
            <v>Table</v>
          </cell>
          <cell r="G9264">
            <v>7500</v>
          </cell>
          <cell r="H9264">
            <v>-7500</v>
          </cell>
          <cell r="I9264">
            <v>0</v>
          </cell>
        </row>
        <row r="9265">
          <cell r="A9265">
            <v>40001517</v>
          </cell>
          <cell r="B9265" t="str">
            <v>0</v>
          </cell>
          <cell r="C9265" t="str">
            <v>CIPL</v>
          </cell>
          <cell r="D9265" t="str">
            <v>M004</v>
          </cell>
          <cell r="E9265">
            <v>41182</v>
          </cell>
          <cell r="F9265" t="str">
            <v>Table</v>
          </cell>
          <cell r="G9265">
            <v>188697.60000000001</v>
          </cell>
          <cell r="H9265">
            <v>-176117.76000000001</v>
          </cell>
          <cell r="I9265">
            <v>12579.84</v>
          </cell>
        </row>
        <row r="9266">
          <cell r="A9266">
            <v>40001518</v>
          </cell>
          <cell r="B9266" t="str">
            <v>0</v>
          </cell>
          <cell r="C9266" t="str">
            <v>CIPL</v>
          </cell>
          <cell r="D9266" t="str">
            <v>M004</v>
          </cell>
          <cell r="E9266">
            <v>39586</v>
          </cell>
          <cell r="F9266" t="str">
            <v>Table</v>
          </cell>
          <cell r="G9266">
            <v>54000</v>
          </cell>
          <cell r="H9266">
            <v>-54000</v>
          </cell>
          <cell r="I9266">
            <v>0</v>
          </cell>
        </row>
        <row r="9267">
          <cell r="A9267">
            <v>40001519</v>
          </cell>
          <cell r="B9267" t="str">
            <v>0</v>
          </cell>
          <cell r="C9267" t="str">
            <v>CIPL</v>
          </cell>
          <cell r="D9267" t="str">
            <v>M004</v>
          </cell>
          <cell r="E9267">
            <v>39105</v>
          </cell>
          <cell r="F9267" t="str">
            <v>Table</v>
          </cell>
          <cell r="G9267">
            <v>28000</v>
          </cell>
          <cell r="H9267">
            <v>-28000</v>
          </cell>
          <cell r="I9267">
            <v>0</v>
          </cell>
        </row>
        <row r="9268">
          <cell r="A9268">
            <v>40001520</v>
          </cell>
          <cell r="B9268" t="str">
            <v>0</v>
          </cell>
          <cell r="C9268" t="str">
            <v>CIPL</v>
          </cell>
          <cell r="D9268" t="str">
            <v>M004</v>
          </cell>
          <cell r="E9268">
            <v>39290</v>
          </cell>
          <cell r="F9268" t="str">
            <v>Table</v>
          </cell>
          <cell r="G9268">
            <v>20000</v>
          </cell>
          <cell r="H9268">
            <v>-20000</v>
          </cell>
          <cell r="I9268">
            <v>0</v>
          </cell>
        </row>
        <row r="9269">
          <cell r="A9269">
            <v>40001521</v>
          </cell>
          <cell r="B9269" t="str">
            <v>0</v>
          </cell>
          <cell r="C9269" t="str">
            <v>CIPL</v>
          </cell>
          <cell r="D9269" t="str">
            <v>M004</v>
          </cell>
          <cell r="E9269">
            <v>39298</v>
          </cell>
          <cell r="F9269" t="str">
            <v>Table</v>
          </cell>
          <cell r="G9269">
            <v>4000</v>
          </cell>
          <cell r="H9269">
            <v>-4000</v>
          </cell>
          <cell r="I9269">
            <v>0</v>
          </cell>
        </row>
        <row r="9270">
          <cell r="A9270">
            <v>40001522</v>
          </cell>
          <cell r="B9270" t="str">
            <v>0</v>
          </cell>
          <cell r="C9270" t="str">
            <v>CIPL</v>
          </cell>
          <cell r="D9270" t="str">
            <v>M004</v>
          </cell>
          <cell r="E9270">
            <v>38596</v>
          </cell>
          <cell r="F9270" t="str">
            <v>Table</v>
          </cell>
          <cell r="G9270">
            <v>22406</v>
          </cell>
          <cell r="H9270">
            <v>-22406</v>
          </cell>
          <cell r="I9270">
            <v>0</v>
          </cell>
        </row>
        <row r="9271">
          <cell r="A9271">
            <v>40001523</v>
          </cell>
          <cell r="B9271" t="str">
            <v>0</v>
          </cell>
          <cell r="C9271" t="str">
            <v>CIPL</v>
          </cell>
          <cell r="D9271" t="str">
            <v>M004</v>
          </cell>
          <cell r="E9271">
            <v>38612</v>
          </cell>
          <cell r="F9271" t="str">
            <v>Table</v>
          </cell>
          <cell r="G9271">
            <v>3600</v>
          </cell>
          <cell r="H9271">
            <v>-3600</v>
          </cell>
          <cell r="I9271">
            <v>0</v>
          </cell>
        </row>
        <row r="9272">
          <cell r="A9272">
            <v>40001524</v>
          </cell>
          <cell r="B9272" t="str">
            <v>0</v>
          </cell>
          <cell r="C9272" t="str">
            <v>CIPL</v>
          </cell>
          <cell r="D9272" t="str">
            <v>M004</v>
          </cell>
          <cell r="E9272">
            <v>38612</v>
          </cell>
          <cell r="F9272" t="str">
            <v>Table</v>
          </cell>
          <cell r="G9272">
            <v>3600</v>
          </cell>
          <cell r="H9272">
            <v>-3600</v>
          </cell>
          <cell r="I9272">
            <v>0</v>
          </cell>
        </row>
        <row r="9273">
          <cell r="A9273">
            <v>40001525</v>
          </cell>
          <cell r="B9273" t="str">
            <v>0</v>
          </cell>
          <cell r="C9273" t="str">
            <v>CIPL</v>
          </cell>
          <cell r="D9273" t="str">
            <v>M004</v>
          </cell>
          <cell r="E9273">
            <v>38612</v>
          </cell>
          <cell r="F9273" t="str">
            <v>Table</v>
          </cell>
          <cell r="G9273">
            <v>3600</v>
          </cell>
          <cell r="H9273">
            <v>-3600</v>
          </cell>
          <cell r="I9273">
            <v>0</v>
          </cell>
        </row>
        <row r="9274">
          <cell r="A9274">
            <v>40001526</v>
          </cell>
          <cell r="B9274" t="str">
            <v>0</v>
          </cell>
          <cell r="C9274" t="str">
            <v>CIPL</v>
          </cell>
          <cell r="D9274" t="str">
            <v>M004</v>
          </cell>
          <cell r="E9274">
            <v>38630</v>
          </cell>
          <cell r="F9274" t="str">
            <v>Table</v>
          </cell>
          <cell r="G9274">
            <v>3600</v>
          </cell>
          <cell r="H9274">
            <v>-3600</v>
          </cell>
          <cell r="I9274">
            <v>0</v>
          </cell>
        </row>
        <row r="9275">
          <cell r="A9275">
            <v>40001527</v>
          </cell>
          <cell r="B9275" t="str">
            <v>0</v>
          </cell>
          <cell r="C9275" t="str">
            <v>CIPL</v>
          </cell>
          <cell r="D9275" t="str">
            <v>M004</v>
          </cell>
          <cell r="E9275">
            <v>38630</v>
          </cell>
          <cell r="F9275" t="str">
            <v>Table</v>
          </cell>
          <cell r="G9275">
            <v>3600</v>
          </cell>
          <cell r="H9275">
            <v>-3600</v>
          </cell>
          <cell r="I9275">
            <v>0</v>
          </cell>
        </row>
        <row r="9276">
          <cell r="A9276">
            <v>40001528</v>
          </cell>
          <cell r="B9276" t="str">
            <v>0</v>
          </cell>
          <cell r="C9276" t="str">
            <v>CIPL</v>
          </cell>
          <cell r="D9276" t="str">
            <v>M004</v>
          </cell>
          <cell r="E9276">
            <v>38630</v>
          </cell>
          <cell r="F9276" t="str">
            <v>Table</v>
          </cell>
          <cell r="G9276">
            <v>3600</v>
          </cell>
          <cell r="H9276">
            <v>-3600</v>
          </cell>
          <cell r="I9276">
            <v>0</v>
          </cell>
        </row>
        <row r="9277">
          <cell r="A9277">
            <v>40001529</v>
          </cell>
          <cell r="B9277" t="str">
            <v>0</v>
          </cell>
          <cell r="C9277" t="str">
            <v>CIPL</v>
          </cell>
          <cell r="D9277" t="str">
            <v>M004</v>
          </cell>
          <cell r="E9277">
            <v>38630</v>
          </cell>
          <cell r="F9277" t="str">
            <v>Table</v>
          </cell>
          <cell r="G9277">
            <v>3600</v>
          </cell>
          <cell r="H9277">
            <v>-3600</v>
          </cell>
          <cell r="I9277">
            <v>0</v>
          </cell>
        </row>
        <row r="9278">
          <cell r="A9278">
            <v>40001530</v>
          </cell>
          <cell r="B9278" t="str">
            <v>0</v>
          </cell>
          <cell r="C9278" t="str">
            <v>CIPL</v>
          </cell>
          <cell r="D9278" t="str">
            <v>M004</v>
          </cell>
          <cell r="E9278">
            <v>38630</v>
          </cell>
          <cell r="F9278" t="str">
            <v>Table</v>
          </cell>
          <cell r="G9278">
            <v>3600</v>
          </cell>
          <cell r="H9278">
            <v>-3600</v>
          </cell>
          <cell r="I9278">
            <v>0</v>
          </cell>
        </row>
        <row r="9279">
          <cell r="A9279">
            <v>40001531</v>
          </cell>
          <cell r="B9279" t="str">
            <v>0</v>
          </cell>
          <cell r="C9279" t="str">
            <v>CIPL</v>
          </cell>
          <cell r="D9279" t="str">
            <v>M004</v>
          </cell>
          <cell r="E9279">
            <v>38630</v>
          </cell>
          <cell r="F9279" t="str">
            <v>Table</v>
          </cell>
          <cell r="G9279">
            <v>3600</v>
          </cell>
          <cell r="H9279">
            <v>-3600</v>
          </cell>
          <cell r="I9279">
            <v>0</v>
          </cell>
        </row>
        <row r="9280">
          <cell r="A9280">
            <v>40001532</v>
          </cell>
          <cell r="B9280" t="str">
            <v>0</v>
          </cell>
          <cell r="C9280" t="str">
            <v>CIPL</v>
          </cell>
          <cell r="D9280" t="str">
            <v>M004</v>
          </cell>
          <cell r="E9280">
            <v>38630</v>
          </cell>
          <cell r="F9280" t="str">
            <v>Table</v>
          </cell>
          <cell r="G9280">
            <v>3600</v>
          </cell>
          <cell r="H9280">
            <v>-3600</v>
          </cell>
          <cell r="I9280">
            <v>0</v>
          </cell>
        </row>
        <row r="9281">
          <cell r="A9281">
            <v>40001533</v>
          </cell>
          <cell r="B9281" t="str">
            <v>0</v>
          </cell>
          <cell r="C9281" t="str">
            <v>CIPL</v>
          </cell>
          <cell r="D9281" t="str">
            <v>M004</v>
          </cell>
          <cell r="E9281">
            <v>38630</v>
          </cell>
          <cell r="F9281" t="str">
            <v>Table</v>
          </cell>
          <cell r="G9281">
            <v>3600</v>
          </cell>
          <cell r="H9281">
            <v>-3600</v>
          </cell>
          <cell r="I9281">
            <v>0</v>
          </cell>
        </row>
        <row r="9282">
          <cell r="A9282">
            <v>40001534</v>
          </cell>
          <cell r="B9282" t="str">
            <v>0</v>
          </cell>
          <cell r="C9282" t="str">
            <v>CIPL</v>
          </cell>
          <cell r="D9282" t="str">
            <v>M004</v>
          </cell>
          <cell r="E9282">
            <v>38630</v>
          </cell>
          <cell r="F9282" t="str">
            <v>Table</v>
          </cell>
          <cell r="G9282">
            <v>3600</v>
          </cell>
          <cell r="H9282">
            <v>-3600</v>
          </cell>
          <cell r="I9282">
            <v>0</v>
          </cell>
        </row>
        <row r="9283">
          <cell r="A9283">
            <v>40001535</v>
          </cell>
          <cell r="B9283" t="str">
            <v>0</v>
          </cell>
          <cell r="C9283" t="str">
            <v>CIPL</v>
          </cell>
          <cell r="D9283" t="str">
            <v>M004</v>
          </cell>
          <cell r="E9283">
            <v>38630</v>
          </cell>
          <cell r="F9283" t="str">
            <v>Table</v>
          </cell>
          <cell r="G9283">
            <v>3600</v>
          </cell>
          <cell r="H9283">
            <v>-3600</v>
          </cell>
          <cell r="I9283">
            <v>0</v>
          </cell>
        </row>
        <row r="9284">
          <cell r="A9284">
            <v>40001536</v>
          </cell>
          <cell r="B9284" t="str">
            <v>0</v>
          </cell>
          <cell r="C9284" t="str">
            <v>CIPL</v>
          </cell>
          <cell r="D9284" t="str">
            <v>M004</v>
          </cell>
          <cell r="E9284">
            <v>38630</v>
          </cell>
          <cell r="F9284" t="str">
            <v>Table</v>
          </cell>
          <cell r="G9284">
            <v>3600</v>
          </cell>
          <cell r="H9284">
            <v>-3600</v>
          </cell>
          <cell r="I9284">
            <v>0</v>
          </cell>
        </row>
        <row r="9285">
          <cell r="A9285">
            <v>40001537</v>
          </cell>
          <cell r="B9285" t="str">
            <v>0</v>
          </cell>
          <cell r="C9285" t="str">
            <v>CIPL</v>
          </cell>
          <cell r="D9285" t="str">
            <v>M004</v>
          </cell>
          <cell r="E9285">
            <v>38649</v>
          </cell>
          <cell r="F9285" t="str">
            <v>Table</v>
          </cell>
          <cell r="G9285">
            <v>3600</v>
          </cell>
          <cell r="H9285">
            <v>-3600</v>
          </cell>
          <cell r="I9285">
            <v>0</v>
          </cell>
        </row>
        <row r="9286">
          <cell r="A9286">
            <v>40001538</v>
          </cell>
          <cell r="B9286" t="str">
            <v>0</v>
          </cell>
          <cell r="C9286" t="str">
            <v>CIPL</v>
          </cell>
          <cell r="D9286" t="str">
            <v>M004</v>
          </cell>
          <cell r="E9286">
            <v>38649</v>
          </cell>
          <cell r="F9286" t="str">
            <v>Table</v>
          </cell>
          <cell r="G9286">
            <v>3600</v>
          </cell>
          <cell r="H9286">
            <v>-3600</v>
          </cell>
          <cell r="I9286">
            <v>0</v>
          </cell>
        </row>
        <row r="9287">
          <cell r="A9287">
            <v>40001539</v>
          </cell>
          <cell r="B9287" t="str">
            <v>0</v>
          </cell>
          <cell r="C9287" t="str">
            <v>CIPL</v>
          </cell>
          <cell r="D9287" t="str">
            <v>M004</v>
          </cell>
          <cell r="E9287">
            <v>38722</v>
          </cell>
          <cell r="F9287" t="str">
            <v>Table</v>
          </cell>
          <cell r="G9287">
            <v>4600</v>
          </cell>
          <cell r="H9287">
            <v>-4600</v>
          </cell>
          <cell r="I9287">
            <v>0</v>
          </cell>
        </row>
        <row r="9288">
          <cell r="A9288">
            <v>40001540</v>
          </cell>
          <cell r="B9288" t="str">
            <v>0</v>
          </cell>
          <cell r="C9288" t="str">
            <v>CIPL</v>
          </cell>
          <cell r="D9288" t="str">
            <v>M004</v>
          </cell>
          <cell r="E9288">
            <v>38722</v>
          </cell>
          <cell r="F9288" t="str">
            <v>Table</v>
          </cell>
          <cell r="G9288">
            <v>4600</v>
          </cell>
          <cell r="H9288">
            <v>-4600</v>
          </cell>
          <cell r="I9288">
            <v>0</v>
          </cell>
        </row>
        <row r="9289">
          <cell r="A9289">
            <v>40001541</v>
          </cell>
          <cell r="B9289" t="str">
            <v>0</v>
          </cell>
          <cell r="C9289" t="str">
            <v>CIPL</v>
          </cell>
          <cell r="D9289" t="str">
            <v>M004</v>
          </cell>
          <cell r="E9289">
            <v>38898</v>
          </cell>
          <cell r="F9289" t="str">
            <v>Table</v>
          </cell>
          <cell r="G9289">
            <v>11400</v>
          </cell>
          <cell r="H9289">
            <v>-11400</v>
          </cell>
          <cell r="I9289">
            <v>0</v>
          </cell>
        </row>
        <row r="9290">
          <cell r="A9290">
            <v>40001542</v>
          </cell>
          <cell r="B9290" t="str">
            <v>0</v>
          </cell>
          <cell r="C9290" t="str">
            <v>CIPL</v>
          </cell>
          <cell r="D9290" t="str">
            <v>M004</v>
          </cell>
          <cell r="E9290">
            <v>39341</v>
          </cell>
          <cell r="F9290" t="str">
            <v>Table</v>
          </cell>
          <cell r="G9290">
            <v>81700</v>
          </cell>
          <cell r="H9290">
            <v>-81700</v>
          </cell>
          <cell r="I9290">
            <v>0</v>
          </cell>
        </row>
        <row r="9291">
          <cell r="A9291">
            <v>40001543</v>
          </cell>
          <cell r="B9291" t="str">
            <v>0</v>
          </cell>
          <cell r="C9291" t="str">
            <v>CIPL</v>
          </cell>
          <cell r="D9291" t="str">
            <v>M004</v>
          </cell>
          <cell r="E9291">
            <v>38995</v>
          </cell>
          <cell r="F9291" t="str">
            <v>Table</v>
          </cell>
          <cell r="G9291">
            <v>50000</v>
          </cell>
          <cell r="H9291">
            <v>-50000</v>
          </cell>
          <cell r="I9291">
            <v>0</v>
          </cell>
        </row>
        <row r="9292">
          <cell r="A9292">
            <v>40001544</v>
          </cell>
          <cell r="B9292" t="str">
            <v>0</v>
          </cell>
          <cell r="C9292" t="str">
            <v>CIPL</v>
          </cell>
          <cell r="D9292" t="str">
            <v>M004</v>
          </cell>
          <cell r="E9292">
            <v>40847</v>
          </cell>
          <cell r="F9292" t="str">
            <v>Table</v>
          </cell>
          <cell r="G9292">
            <v>25000</v>
          </cell>
          <cell r="H9292">
            <v>-25000</v>
          </cell>
          <cell r="I9292">
            <v>0</v>
          </cell>
        </row>
        <row r="9293">
          <cell r="A9293">
            <v>40001545</v>
          </cell>
          <cell r="B9293" t="str">
            <v>0</v>
          </cell>
          <cell r="C9293" t="str">
            <v>CIPL</v>
          </cell>
          <cell r="D9293" t="str">
            <v>M004</v>
          </cell>
          <cell r="E9293">
            <v>41203</v>
          </cell>
          <cell r="F9293" t="str">
            <v>Table</v>
          </cell>
          <cell r="G9293">
            <v>10000</v>
          </cell>
          <cell r="H9293">
            <v>-9250</v>
          </cell>
          <cell r="I9293">
            <v>750</v>
          </cell>
        </row>
        <row r="9294">
          <cell r="A9294">
            <v>40001546</v>
          </cell>
          <cell r="B9294" t="str">
            <v>0</v>
          </cell>
          <cell r="C9294" t="str">
            <v>CIPL</v>
          </cell>
          <cell r="D9294" t="str">
            <v>M004</v>
          </cell>
          <cell r="E9294">
            <v>40785</v>
          </cell>
          <cell r="F9294" t="str">
            <v>Table</v>
          </cell>
          <cell r="G9294">
            <v>8000</v>
          </cell>
          <cell r="H9294">
            <v>-8000</v>
          </cell>
          <cell r="I9294">
            <v>0</v>
          </cell>
        </row>
        <row r="9295">
          <cell r="A9295">
            <v>40001547</v>
          </cell>
          <cell r="B9295" t="str">
            <v>0</v>
          </cell>
          <cell r="C9295" t="str">
            <v>CIPL</v>
          </cell>
          <cell r="D9295" t="str">
            <v>M004</v>
          </cell>
          <cell r="E9295">
            <v>39022</v>
          </cell>
          <cell r="F9295" t="str">
            <v>Table</v>
          </cell>
          <cell r="G9295">
            <v>6000</v>
          </cell>
          <cell r="H9295">
            <v>-6000</v>
          </cell>
          <cell r="I9295">
            <v>0</v>
          </cell>
        </row>
        <row r="9296">
          <cell r="A9296">
            <v>40001548</v>
          </cell>
          <cell r="B9296" t="str">
            <v>0</v>
          </cell>
          <cell r="C9296" t="str">
            <v>CIPL</v>
          </cell>
          <cell r="D9296" t="str">
            <v>M004</v>
          </cell>
          <cell r="E9296">
            <v>39105</v>
          </cell>
          <cell r="F9296" t="str">
            <v>Table</v>
          </cell>
          <cell r="G9296">
            <v>6000</v>
          </cell>
          <cell r="H9296">
            <v>-6000</v>
          </cell>
          <cell r="I9296">
            <v>0</v>
          </cell>
        </row>
        <row r="9297">
          <cell r="A9297">
            <v>40001549</v>
          </cell>
          <cell r="B9297" t="str">
            <v>0</v>
          </cell>
          <cell r="C9297" t="str">
            <v>CIPL</v>
          </cell>
          <cell r="D9297" t="str">
            <v>M004</v>
          </cell>
          <cell r="E9297">
            <v>39191</v>
          </cell>
          <cell r="F9297" t="str">
            <v>Table</v>
          </cell>
          <cell r="G9297">
            <v>6000</v>
          </cell>
          <cell r="H9297">
            <v>-6000</v>
          </cell>
          <cell r="I9297">
            <v>0</v>
          </cell>
        </row>
        <row r="9298">
          <cell r="A9298">
            <v>40001550</v>
          </cell>
          <cell r="B9298" t="str">
            <v>0</v>
          </cell>
          <cell r="C9298" t="str">
            <v>CIPL</v>
          </cell>
          <cell r="D9298" t="str">
            <v>M004</v>
          </cell>
          <cell r="E9298">
            <v>39196</v>
          </cell>
          <cell r="F9298" t="str">
            <v>Table</v>
          </cell>
          <cell r="G9298">
            <v>24000</v>
          </cell>
          <cell r="H9298">
            <v>-24000</v>
          </cell>
          <cell r="I9298">
            <v>0</v>
          </cell>
        </row>
        <row r="9299">
          <cell r="A9299">
            <v>40001551</v>
          </cell>
          <cell r="B9299" t="str">
            <v>0</v>
          </cell>
          <cell r="C9299" t="str">
            <v>CIPL</v>
          </cell>
          <cell r="D9299" t="str">
            <v>M004</v>
          </cell>
          <cell r="E9299">
            <v>39196</v>
          </cell>
          <cell r="F9299" t="str">
            <v>Table</v>
          </cell>
          <cell r="G9299">
            <v>54000</v>
          </cell>
          <cell r="H9299">
            <v>-54000</v>
          </cell>
          <cell r="I9299">
            <v>0</v>
          </cell>
        </row>
        <row r="9300">
          <cell r="A9300">
            <v>40001552</v>
          </cell>
          <cell r="B9300" t="str">
            <v>0</v>
          </cell>
          <cell r="C9300" t="str">
            <v>CIPL</v>
          </cell>
          <cell r="D9300" t="str">
            <v>M004</v>
          </cell>
          <cell r="E9300">
            <v>39196</v>
          </cell>
          <cell r="F9300" t="str">
            <v>Table</v>
          </cell>
          <cell r="G9300">
            <v>24000</v>
          </cell>
          <cell r="H9300">
            <v>-24000</v>
          </cell>
          <cell r="I9300">
            <v>0</v>
          </cell>
        </row>
        <row r="9301">
          <cell r="A9301">
            <v>40001553</v>
          </cell>
          <cell r="B9301" t="str">
            <v>0</v>
          </cell>
          <cell r="C9301" t="str">
            <v>CIPL</v>
          </cell>
          <cell r="D9301" t="str">
            <v>M004</v>
          </cell>
          <cell r="E9301">
            <v>39196</v>
          </cell>
          <cell r="F9301" t="str">
            <v>Table</v>
          </cell>
          <cell r="G9301">
            <v>18000</v>
          </cell>
          <cell r="H9301">
            <v>-18000</v>
          </cell>
          <cell r="I9301">
            <v>0</v>
          </cell>
        </row>
        <row r="9302">
          <cell r="A9302">
            <v>40001554</v>
          </cell>
          <cell r="B9302" t="str">
            <v>0</v>
          </cell>
          <cell r="C9302" t="str">
            <v>CIPL</v>
          </cell>
          <cell r="D9302" t="str">
            <v>M004</v>
          </cell>
          <cell r="E9302">
            <v>39196</v>
          </cell>
          <cell r="F9302" t="str">
            <v>Table</v>
          </cell>
          <cell r="G9302">
            <v>12000</v>
          </cell>
          <cell r="H9302">
            <v>-12000</v>
          </cell>
          <cell r="I9302">
            <v>0</v>
          </cell>
        </row>
        <row r="9303">
          <cell r="A9303">
            <v>40001555</v>
          </cell>
          <cell r="B9303" t="str">
            <v>0</v>
          </cell>
          <cell r="C9303" t="str">
            <v>CIPL</v>
          </cell>
          <cell r="D9303" t="str">
            <v>M004</v>
          </cell>
          <cell r="E9303">
            <v>39196</v>
          </cell>
          <cell r="F9303" t="str">
            <v>Table</v>
          </cell>
          <cell r="G9303">
            <v>18000</v>
          </cell>
          <cell r="H9303">
            <v>-18000</v>
          </cell>
          <cell r="I9303">
            <v>0</v>
          </cell>
        </row>
        <row r="9304">
          <cell r="A9304">
            <v>40001556</v>
          </cell>
          <cell r="B9304" t="str">
            <v>0</v>
          </cell>
          <cell r="C9304" t="str">
            <v>CIPL</v>
          </cell>
          <cell r="D9304" t="str">
            <v>M004</v>
          </cell>
          <cell r="E9304">
            <v>39290</v>
          </cell>
          <cell r="F9304" t="str">
            <v>Table</v>
          </cell>
          <cell r="G9304">
            <v>36000</v>
          </cell>
          <cell r="H9304">
            <v>-36000</v>
          </cell>
          <cell r="I9304">
            <v>0</v>
          </cell>
        </row>
        <row r="9305">
          <cell r="A9305">
            <v>40001557</v>
          </cell>
          <cell r="B9305" t="str">
            <v>0</v>
          </cell>
          <cell r="C9305" t="str">
            <v>CIPL</v>
          </cell>
          <cell r="D9305" t="str">
            <v>M004</v>
          </cell>
          <cell r="E9305">
            <v>39298</v>
          </cell>
          <cell r="F9305" t="str">
            <v>Table</v>
          </cell>
          <cell r="G9305">
            <v>6000</v>
          </cell>
          <cell r="H9305">
            <v>-6000</v>
          </cell>
          <cell r="I9305">
            <v>0</v>
          </cell>
        </row>
        <row r="9306">
          <cell r="A9306">
            <v>40001558</v>
          </cell>
          <cell r="B9306" t="str">
            <v>0</v>
          </cell>
          <cell r="C9306" t="str">
            <v>CIPL</v>
          </cell>
          <cell r="D9306" t="str">
            <v>M004</v>
          </cell>
          <cell r="E9306">
            <v>40785</v>
          </cell>
          <cell r="F9306" t="str">
            <v>Table</v>
          </cell>
          <cell r="G9306">
            <v>9000</v>
          </cell>
          <cell r="H9306">
            <v>-9000</v>
          </cell>
          <cell r="I9306">
            <v>0</v>
          </cell>
        </row>
        <row r="9307">
          <cell r="A9307">
            <v>40001559</v>
          </cell>
          <cell r="B9307" t="str">
            <v>0</v>
          </cell>
          <cell r="C9307" t="str">
            <v>CIPL</v>
          </cell>
          <cell r="D9307" t="str">
            <v>M004</v>
          </cell>
          <cell r="E9307">
            <v>41203</v>
          </cell>
          <cell r="F9307" t="str">
            <v>Table</v>
          </cell>
          <cell r="G9307">
            <v>13080</v>
          </cell>
          <cell r="H9307">
            <v>-12099</v>
          </cell>
          <cell r="I9307">
            <v>981</v>
          </cell>
        </row>
        <row r="9308">
          <cell r="A9308">
            <v>40001560</v>
          </cell>
          <cell r="B9308" t="str">
            <v>0</v>
          </cell>
          <cell r="C9308" t="str">
            <v>CIPL</v>
          </cell>
          <cell r="D9308" t="str">
            <v>M004</v>
          </cell>
          <cell r="E9308">
            <v>39193</v>
          </cell>
          <cell r="F9308" t="str">
            <v>Table</v>
          </cell>
          <cell r="G9308">
            <v>96000</v>
          </cell>
          <cell r="H9308">
            <v>-96000</v>
          </cell>
          <cell r="I9308">
            <v>0</v>
          </cell>
        </row>
        <row r="9309">
          <cell r="A9309">
            <v>40001561</v>
          </cell>
          <cell r="B9309" t="str">
            <v>0</v>
          </cell>
          <cell r="C9309" t="str">
            <v>CIPL</v>
          </cell>
          <cell r="D9309" t="str">
            <v>M004</v>
          </cell>
          <cell r="E9309">
            <v>41263</v>
          </cell>
          <cell r="F9309" t="str">
            <v>Table</v>
          </cell>
          <cell r="G9309">
            <v>52000</v>
          </cell>
          <cell r="H9309">
            <v>-47233.33</v>
          </cell>
          <cell r="I9309">
            <v>4766.67</v>
          </cell>
        </row>
        <row r="9310">
          <cell r="A9310">
            <v>40001562</v>
          </cell>
          <cell r="B9310" t="str">
            <v>0</v>
          </cell>
          <cell r="C9310" t="str">
            <v>CIPL</v>
          </cell>
          <cell r="D9310" t="str">
            <v>M004</v>
          </cell>
          <cell r="E9310">
            <v>39069</v>
          </cell>
          <cell r="F9310" t="str">
            <v>Table</v>
          </cell>
          <cell r="G9310">
            <v>447000</v>
          </cell>
          <cell r="H9310">
            <v>-447000</v>
          </cell>
          <cell r="I9310">
            <v>0</v>
          </cell>
        </row>
        <row r="9311">
          <cell r="A9311">
            <v>40001563</v>
          </cell>
          <cell r="B9311" t="str">
            <v>0</v>
          </cell>
          <cell r="C9311" t="str">
            <v>CIPL</v>
          </cell>
          <cell r="D9311" t="str">
            <v>M004</v>
          </cell>
          <cell r="E9311">
            <v>39069</v>
          </cell>
          <cell r="F9311" t="str">
            <v>Table</v>
          </cell>
          <cell r="G9311">
            <v>26600</v>
          </cell>
          <cell r="H9311">
            <v>-26600</v>
          </cell>
          <cell r="I9311">
            <v>0</v>
          </cell>
        </row>
        <row r="9312">
          <cell r="A9312">
            <v>40001564</v>
          </cell>
          <cell r="B9312" t="str">
            <v>0</v>
          </cell>
          <cell r="C9312" t="str">
            <v>CIPL</v>
          </cell>
          <cell r="D9312" t="str">
            <v>M004</v>
          </cell>
          <cell r="E9312">
            <v>39191</v>
          </cell>
          <cell r="F9312" t="str">
            <v>Table</v>
          </cell>
          <cell r="G9312">
            <v>12000</v>
          </cell>
          <cell r="H9312">
            <v>-12000</v>
          </cell>
          <cell r="I9312">
            <v>0</v>
          </cell>
        </row>
        <row r="9313">
          <cell r="A9313">
            <v>40001565</v>
          </cell>
          <cell r="B9313" t="str">
            <v>0</v>
          </cell>
          <cell r="C9313" t="str">
            <v>CIPL</v>
          </cell>
          <cell r="D9313" t="str">
            <v>M004</v>
          </cell>
          <cell r="E9313">
            <v>39782</v>
          </cell>
          <cell r="F9313" t="str">
            <v>Table</v>
          </cell>
          <cell r="G9313">
            <v>60000</v>
          </cell>
          <cell r="H9313">
            <v>-60000</v>
          </cell>
          <cell r="I9313">
            <v>0</v>
          </cell>
        </row>
        <row r="9314">
          <cell r="A9314">
            <v>40001566</v>
          </cell>
          <cell r="B9314" t="str">
            <v>0</v>
          </cell>
          <cell r="C9314" t="str">
            <v>CIPL</v>
          </cell>
          <cell r="D9314" t="str">
            <v>M004</v>
          </cell>
          <cell r="E9314">
            <v>38596</v>
          </cell>
          <cell r="F9314" t="str">
            <v>TV</v>
          </cell>
          <cell r="G9314">
            <v>26500</v>
          </cell>
          <cell r="H9314">
            <v>-26500</v>
          </cell>
          <cell r="I9314">
            <v>0</v>
          </cell>
        </row>
        <row r="9315">
          <cell r="A9315">
            <v>40001570</v>
          </cell>
          <cell r="B9315" t="str">
            <v>0</v>
          </cell>
          <cell r="C9315" t="str">
            <v>CIPL</v>
          </cell>
          <cell r="D9315" t="str">
            <v>M004</v>
          </cell>
          <cell r="E9315">
            <v>38816</v>
          </cell>
          <cell r="F9315" t="str">
            <v>TV</v>
          </cell>
          <cell r="G9315">
            <v>16800</v>
          </cell>
          <cell r="H9315">
            <v>-16800</v>
          </cell>
          <cell r="I9315">
            <v>0</v>
          </cell>
        </row>
        <row r="9316">
          <cell r="A9316">
            <v>40001571</v>
          </cell>
          <cell r="B9316" t="str">
            <v>0</v>
          </cell>
          <cell r="C9316" t="str">
            <v>CIPL</v>
          </cell>
          <cell r="D9316" t="str">
            <v>M004</v>
          </cell>
          <cell r="E9316">
            <v>38834</v>
          </cell>
          <cell r="F9316" t="str">
            <v>TV</v>
          </cell>
          <cell r="G9316">
            <v>16800</v>
          </cell>
          <cell r="H9316">
            <v>-16800</v>
          </cell>
          <cell r="I9316">
            <v>0</v>
          </cell>
        </row>
        <row r="9317">
          <cell r="A9317">
            <v>40001572</v>
          </cell>
          <cell r="B9317" t="str">
            <v>0</v>
          </cell>
          <cell r="C9317" t="str">
            <v>CIPL</v>
          </cell>
          <cell r="D9317" t="str">
            <v>M004</v>
          </cell>
          <cell r="E9317">
            <v>38834</v>
          </cell>
          <cell r="F9317" t="str">
            <v>TV</v>
          </cell>
          <cell r="G9317">
            <v>16800</v>
          </cell>
          <cell r="H9317">
            <v>-16800</v>
          </cell>
          <cell r="I9317">
            <v>0</v>
          </cell>
        </row>
        <row r="9318">
          <cell r="A9318">
            <v>40001573</v>
          </cell>
          <cell r="B9318" t="str">
            <v>0</v>
          </cell>
          <cell r="C9318" t="str">
            <v>CIPL</v>
          </cell>
          <cell r="D9318" t="str">
            <v>M004</v>
          </cell>
          <cell r="E9318">
            <v>38837</v>
          </cell>
          <cell r="F9318" t="str">
            <v>TV</v>
          </cell>
          <cell r="G9318">
            <v>16800</v>
          </cell>
          <cell r="H9318">
            <v>-16800</v>
          </cell>
          <cell r="I9318">
            <v>0</v>
          </cell>
        </row>
        <row r="9319">
          <cell r="A9319">
            <v>40001574</v>
          </cell>
          <cell r="B9319" t="str">
            <v>0</v>
          </cell>
          <cell r="C9319" t="str">
            <v>CIPL</v>
          </cell>
          <cell r="D9319" t="str">
            <v>M004</v>
          </cell>
          <cell r="E9319">
            <v>38837</v>
          </cell>
          <cell r="F9319" t="str">
            <v>TV</v>
          </cell>
          <cell r="G9319">
            <v>16800</v>
          </cell>
          <cell r="H9319">
            <v>-16800</v>
          </cell>
          <cell r="I9319">
            <v>0</v>
          </cell>
        </row>
        <row r="9320">
          <cell r="A9320">
            <v>40001575</v>
          </cell>
          <cell r="B9320" t="str">
            <v>0</v>
          </cell>
          <cell r="C9320" t="str">
            <v>CIPL</v>
          </cell>
          <cell r="D9320" t="str">
            <v>M004</v>
          </cell>
          <cell r="E9320">
            <v>38837</v>
          </cell>
          <cell r="F9320" t="str">
            <v>TV</v>
          </cell>
          <cell r="G9320">
            <v>16800</v>
          </cell>
          <cell r="H9320">
            <v>-16800</v>
          </cell>
          <cell r="I9320">
            <v>0</v>
          </cell>
        </row>
        <row r="9321">
          <cell r="A9321">
            <v>40001576</v>
          </cell>
          <cell r="B9321" t="str">
            <v>0</v>
          </cell>
          <cell r="C9321" t="str">
            <v>CIPL</v>
          </cell>
          <cell r="D9321" t="str">
            <v>M004</v>
          </cell>
          <cell r="E9321">
            <v>38837</v>
          </cell>
          <cell r="F9321" t="str">
            <v>TV</v>
          </cell>
          <cell r="G9321">
            <v>16800</v>
          </cell>
          <cell r="H9321">
            <v>-16800</v>
          </cell>
          <cell r="I9321">
            <v>0</v>
          </cell>
        </row>
        <row r="9322">
          <cell r="A9322">
            <v>40001577</v>
          </cell>
          <cell r="B9322" t="str">
            <v>0</v>
          </cell>
          <cell r="C9322" t="str">
            <v>CIPL</v>
          </cell>
          <cell r="D9322" t="str">
            <v>M004</v>
          </cell>
          <cell r="E9322">
            <v>38847</v>
          </cell>
          <cell r="F9322" t="str">
            <v>TV</v>
          </cell>
          <cell r="G9322">
            <v>16800</v>
          </cell>
          <cell r="H9322">
            <v>-16800</v>
          </cell>
          <cell r="I9322">
            <v>0</v>
          </cell>
        </row>
        <row r="9323">
          <cell r="A9323">
            <v>40001578</v>
          </cell>
          <cell r="B9323" t="str">
            <v>0</v>
          </cell>
          <cell r="C9323" t="str">
            <v>CIPL</v>
          </cell>
          <cell r="D9323" t="str">
            <v>M004</v>
          </cell>
          <cell r="E9323">
            <v>38847</v>
          </cell>
          <cell r="F9323" t="str">
            <v>TV</v>
          </cell>
          <cell r="G9323">
            <v>16800</v>
          </cell>
          <cell r="H9323">
            <v>-16800</v>
          </cell>
          <cell r="I9323">
            <v>0</v>
          </cell>
        </row>
        <row r="9324">
          <cell r="A9324">
            <v>40001579</v>
          </cell>
          <cell r="B9324" t="str">
            <v>0</v>
          </cell>
          <cell r="C9324" t="str">
            <v>CIPL</v>
          </cell>
          <cell r="D9324" t="str">
            <v>M004</v>
          </cell>
          <cell r="E9324">
            <v>40235</v>
          </cell>
          <cell r="F9324" t="str">
            <v>TV</v>
          </cell>
          <cell r="G9324">
            <v>139460</v>
          </cell>
          <cell r="H9324">
            <v>-139460</v>
          </cell>
          <cell r="I9324">
            <v>0</v>
          </cell>
        </row>
        <row r="9325">
          <cell r="A9325">
            <v>40001580</v>
          </cell>
          <cell r="B9325" t="str">
            <v>0</v>
          </cell>
          <cell r="C9325" t="str">
            <v>CIPL</v>
          </cell>
          <cell r="D9325" t="str">
            <v>M004</v>
          </cell>
          <cell r="E9325">
            <v>40451</v>
          </cell>
          <cell r="F9325" t="str">
            <v>TV</v>
          </cell>
          <cell r="G9325">
            <v>110000</v>
          </cell>
          <cell r="H9325">
            <v>-110000</v>
          </cell>
          <cell r="I9325">
            <v>0</v>
          </cell>
        </row>
        <row r="9326">
          <cell r="A9326">
            <v>40001583</v>
          </cell>
          <cell r="B9326" t="str">
            <v>0</v>
          </cell>
          <cell r="C9326" t="str">
            <v>CIPL</v>
          </cell>
          <cell r="D9326" t="str">
            <v>M004</v>
          </cell>
          <cell r="E9326">
            <v>39105</v>
          </cell>
          <cell r="F9326" t="str">
            <v>Washing Table</v>
          </cell>
          <cell r="G9326">
            <v>46500</v>
          </cell>
          <cell r="H9326">
            <v>-46500</v>
          </cell>
          <cell r="I9326">
            <v>0</v>
          </cell>
        </row>
        <row r="9327">
          <cell r="A9327">
            <v>40001584</v>
          </cell>
          <cell r="B9327" t="str">
            <v>0</v>
          </cell>
          <cell r="C9327" t="str">
            <v>CIPL</v>
          </cell>
          <cell r="D9327" t="str">
            <v>M004</v>
          </cell>
          <cell r="E9327">
            <v>39105</v>
          </cell>
          <cell r="F9327" t="str">
            <v>Washing Table</v>
          </cell>
          <cell r="G9327">
            <v>44245</v>
          </cell>
          <cell r="H9327">
            <v>-44245</v>
          </cell>
          <cell r="I9327">
            <v>0</v>
          </cell>
        </row>
        <row r="9328">
          <cell r="A9328">
            <v>40001585</v>
          </cell>
          <cell r="B9328" t="str">
            <v>0</v>
          </cell>
          <cell r="C9328" t="str">
            <v>CIPL</v>
          </cell>
          <cell r="D9328" t="str">
            <v>M004</v>
          </cell>
          <cell r="E9328">
            <v>41897</v>
          </cell>
          <cell r="F9328" t="str">
            <v>AC</v>
          </cell>
          <cell r="G9328">
            <v>178000</v>
          </cell>
          <cell r="H9328">
            <v>-130533.33</v>
          </cell>
          <cell r="I9328">
            <v>47466.67</v>
          </cell>
        </row>
        <row r="9329">
          <cell r="A9329">
            <v>40001586</v>
          </cell>
          <cell r="B9329" t="str">
            <v>0</v>
          </cell>
          <cell r="C9329" t="str">
            <v>CIPL</v>
          </cell>
          <cell r="D9329" t="str">
            <v>M004</v>
          </cell>
          <cell r="E9329">
            <v>41897</v>
          </cell>
          <cell r="F9329" t="str">
            <v>AC</v>
          </cell>
          <cell r="G9329">
            <v>4000</v>
          </cell>
          <cell r="H9329">
            <v>-2933.33</v>
          </cell>
          <cell r="I9329">
            <v>1066.67</v>
          </cell>
        </row>
        <row r="9330">
          <cell r="A9330">
            <v>40001587</v>
          </cell>
          <cell r="B9330" t="str">
            <v>0</v>
          </cell>
          <cell r="C9330" t="str">
            <v>CIPL</v>
          </cell>
          <cell r="D9330" t="str">
            <v>M004</v>
          </cell>
          <cell r="E9330">
            <v>41965</v>
          </cell>
          <cell r="F9330" t="str">
            <v>AC</v>
          </cell>
          <cell r="G9330">
            <v>170000</v>
          </cell>
          <cell r="H9330">
            <v>-121833.33</v>
          </cell>
          <cell r="I9330">
            <v>48166.67</v>
          </cell>
        </row>
        <row r="9331">
          <cell r="A9331">
            <v>40001588</v>
          </cell>
          <cell r="B9331" t="str">
            <v>0</v>
          </cell>
          <cell r="C9331" t="str">
            <v>CIPL</v>
          </cell>
          <cell r="D9331" t="str">
            <v>M004</v>
          </cell>
          <cell r="E9331">
            <v>41965</v>
          </cell>
          <cell r="F9331" t="str">
            <v>AC</v>
          </cell>
          <cell r="G9331">
            <v>261000</v>
          </cell>
          <cell r="H9331">
            <v>-187050</v>
          </cell>
          <cell r="I9331">
            <v>73950</v>
          </cell>
        </row>
        <row r="9332">
          <cell r="A9332">
            <v>40001589</v>
          </cell>
          <cell r="B9332" t="str">
            <v>0</v>
          </cell>
          <cell r="C9332" t="str">
            <v>CIPL</v>
          </cell>
          <cell r="D9332" t="str">
            <v>M004</v>
          </cell>
          <cell r="E9332">
            <v>41939</v>
          </cell>
          <cell r="F9332" t="str">
            <v>Box</v>
          </cell>
          <cell r="G9332">
            <v>252000</v>
          </cell>
          <cell r="H9332">
            <v>-182700</v>
          </cell>
          <cell r="I9332">
            <v>69300</v>
          </cell>
        </row>
        <row r="9333">
          <cell r="A9333">
            <v>40001590</v>
          </cell>
          <cell r="B9333" t="str">
            <v>0</v>
          </cell>
          <cell r="C9333" t="str">
            <v>CIPL</v>
          </cell>
          <cell r="D9333" t="str">
            <v>M004</v>
          </cell>
          <cell r="E9333">
            <v>41861</v>
          </cell>
          <cell r="F9333" t="str">
            <v>Cabinet</v>
          </cell>
          <cell r="G9333">
            <v>9000</v>
          </cell>
          <cell r="H9333">
            <v>-6675</v>
          </cell>
          <cell r="I9333">
            <v>2325</v>
          </cell>
        </row>
        <row r="9334">
          <cell r="A9334">
            <v>40001591</v>
          </cell>
          <cell r="B9334" t="str">
            <v>0</v>
          </cell>
          <cell r="C9334" t="str">
            <v>CIPL</v>
          </cell>
          <cell r="D9334" t="str">
            <v>M004</v>
          </cell>
          <cell r="E9334">
            <v>41952</v>
          </cell>
          <cell r="F9334" t="str">
            <v>Cabinet</v>
          </cell>
          <cell r="G9334">
            <v>9000</v>
          </cell>
          <cell r="H9334">
            <v>-6450</v>
          </cell>
          <cell r="I9334">
            <v>2550</v>
          </cell>
        </row>
        <row r="9335">
          <cell r="A9335">
            <v>40001592</v>
          </cell>
          <cell r="B9335" t="str">
            <v>0</v>
          </cell>
          <cell r="C9335" t="str">
            <v>CIPL</v>
          </cell>
          <cell r="D9335" t="str">
            <v>M004</v>
          </cell>
          <cell r="E9335">
            <v>41840</v>
          </cell>
          <cell r="F9335" t="str">
            <v>Cabinet</v>
          </cell>
          <cell r="G9335">
            <v>10000</v>
          </cell>
          <cell r="H9335">
            <v>-7500</v>
          </cell>
          <cell r="I9335">
            <v>2500</v>
          </cell>
        </row>
        <row r="9336">
          <cell r="A9336">
            <v>40001593</v>
          </cell>
          <cell r="B9336" t="str">
            <v>0</v>
          </cell>
          <cell r="C9336" t="str">
            <v>CIPL</v>
          </cell>
          <cell r="D9336" t="str">
            <v>M004</v>
          </cell>
          <cell r="E9336">
            <v>41840</v>
          </cell>
          <cell r="F9336" t="str">
            <v>Cabinet</v>
          </cell>
          <cell r="G9336">
            <v>16500</v>
          </cell>
          <cell r="H9336">
            <v>-12375</v>
          </cell>
          <cell r="I9336">
            <v>4125</v>
          </cell>
        </row>
        <row r="9337">
          <cell r="A9337">
            <v>40001594</v>
          </cell>
          <cell r="B9337" t="str">
            <v>0</v>
          </cell>
          <cell r="C9337" t="str">
            <v>CIPL</v>
          </cell>
          <cell r="D9337" t="str">
            <v>M004</v>
          </cell>
          <cell r="E9337">
            <v>41951</v>
          </cell>
          <cell r="F9337" t="str">
            <v>Ceiling Fan</v>
          </cell>
          <cell r="G9337">
            <v>24000</v>
          </cell>
          <cell r="H9337">
            <v>-17200</v>
          </cell>
          <cell r="I9337">
            <v>6800</v>
          </cell>
        </row>
        <row r="9338">
          <cell r="A9338">
            <v>40001595</v>
          </cell>
          <cell r="B9338" t="str">
            <v>0</v>
          </cell>
          <cell r="C9338" t="str">
            <v>CIPL</v>
          </cell>
          <cell r="D9338" t="str">
            <v>M004</v>
          </cell>
          <cell r="E9338">
            <v>41927</v>
          </cell>
          <cell r="F9338" t="str">
            <v>Celling Fan</v>
          </cell>
          <cell r="G9338">
            <v>97106.25</v>
          </cell>
          <cell r="H9338">
            <v>-70402.039999999994</v>
          </cell>
          <cell r="I9338">
            <v>26704.21</v>
          </cell>
        </row>
        <row r="9339">
          <cell r="A9339">
            <v>40001596</v>
          </cell>
          <cell r="B9339" t="str">
            <v>0</v>
          </cell>
          <cell r="C9339" t="str">
            <v>CIPL</v>
          </cell>
          <cell r="D9339" t="str">
            <v>M004</v>
          </cell>
          <cell r="E9339">
            <v>41931</v>
          </cell>
          <cell r="F9339" t="str">
            <v>Celling Fan</v>
          </cell>
          <cell r="G9339">
            <v>32368.75</v>
          </cell>
          <cell r="H9339">
            <v>-23467.360000000001</v>
          </cell>
          <cell r="I9339">
            <v>8901.39</v>
          </cell>
        </row>
        <row r="9340">
          <cell r="A9340">
            <v>40001597</v>
          </cell>
          <cell r="B9340" t="str">
            <v>0</v>
          </cell>
          <cell r="C9340" t="str">
            <v>CIPL</v>
          </cell>
          <cell r="D9340" t="str">
            <v>M004</v>
          </cell>
          <cell r="E9340">
            <v>41830</v>
          </cell>
          <cell r="F9340" t="str">
            <v>Chair</v>
          </cell>
          <cell r="G9340">
            <v>10400</v>
          </cell>
          <cell r="H9340">
            <v>-7800</v>
          </cell>
          <cell r="I9340">
            <v>2600</v>
          </cell>
        </row>
        <row r="9341">
          <cell r="A9341">
            <v>40001598</v>
          </cell>
          <cell r="B9341" t="str">
            <v>0</v>
          </cell>
          <cell r="C9341" t="str">
            <v>CIPL</v>
          </cell>
          <cell r="D9341" t="str">
            <v>M004</v>
          </cell>
          <cell r="E9341">
            <v>41857</v>
          </cell>
          <cell r="F9341" t="str">
            <v>Chair</v>
          </cell>
          <cell r="G9341">
            <v>20000</v>
          </cell>
          <cell r="H9341">
            <v>-14833.33</v>
          </cell>
          <cell r="I9341">
            <v>5166.67</v>
          </cell>
        </row>
        <row r="9342">
          <cell r="A9342">
            <v>40001599</v>
          </cell>
          <cell r="B9342" t="str">
            <v>0</v>
          </cell>
          <cell r="C9342" t="str">
            <v>CIPL</v>
          </cell>
          <cell r="D9342" t="str">
            <v>M004</v>
          </cell>
          <cell r="E9342">
            <v>41870</v>
          </cell>
          <cell r="F9342" t="str">
            <v>Dining Table</v>
          </cell>
          <cell r="G9342">
            <v>388700</v>
          </cell>
          <cell r="H9342">
            <v>-288285.83</v>
          </cell>
          <cell r="I9342">
            <v>100414.17</v>
          </cell>
        </row>
        <row r="9343">
          <cell r="A9343">
            <v>40001600</v>
          </cell>
          <cell r="B9343" t="str">
            <v>0</v>
          </cell>
          <cell r="C9343" t="str">
            <v>CIPL</v>
          </cell>
          <cell r="D9343" t="str">
            <v>M004</v>
          </cell>
          <cell r="E9343">
            <v>41870</v>
          </cell>
          <cell r="F9343" t="str">
            <v>Dining Table</v>
          </cell>
          <cell r="G9343">
            <v>38870</v>
          </cell>
          <cell r="H9343">
            <v>-28828.58</v>
          </cell>
          <cell r="I9343">
            <v>10041.42</v>
          </cell>
        </row>
        <row r="9344">
          <cell r="A9344">
            <v>40001601</v>
          </cell>
          <cell r="B9344" t="str">
            <v>0</v>
          </cell>
          <cell r="C9344" t="str">
            <v>CIPL</v>
          </cell>
          <cell r="D9344" t="str">
            <v>M004</v>
          </cell>
          <cell r="E9344">
            <v>41881</v>
          </cell>
          <cell r="F9344" t="str">
            <v>Dining Table</v>
          </cell>
          <cell r="G9344">
            <v>427570</v>
          </cell>
          <cell r="H9344">
            <v>-317114.42</v>
          </cell>
          <cell r="I9344">
            <v>110455.58</v>
          </cell>
        </row>
        <row r="9345">
          <cell r="A9345">
            <v>40001602</v>
          </cell>
          <cell r="B9345" t="str">
            <v>0</v>
          </cell>
          <cell r="C9345" t="str">
            <v>CIPL</v>
          </cell>
          <cell r="D9345" t="str">
            <v>M004</v>
          </cell>
          <cell r="E9345">
            <v>41961</v>
          </cell>
          <cell r="F9345" t="str">
            <v>Dining Table</v>
          </cell>
          <cell r="G9345">
            <v>408980</v>
          </cell>
          <cell r="H9345">
            <v>-293102.33</v>
          </cell>
          <cell r="I9345">
            <v>115877.67</v>
          </cell>
        </row>
        <row r="9346">
          <cell r="A9346">
            <v>40001603</v>
          </cell>
          <cell r="B9346" t="str">
            <v>0</v>
          </cell>
          <cell r="C9346" t="str">
            <v>CIPL</v>
          </cell>
          <cell r="D9346" t="str">
            <v>M004</v>
          </cell>
          <cell r="E9346">
            <v>41898</v>
          </cell>
          <cell r="F9346" t="str">
            <v>Dining Table</v>
          </cell>
          <cell r="G9346">
            <v>427570</v>
          </cell>
          <cell r="H9346">
            <v>-313551.33</v>
          </cell>
          <cell r="I9346">
            <v>114018.67</v>
          </cell>
        </row>
        <row r="9347">
          <cell r="A9347">
            <v>40001604</v>
          </cell>
          <cell r="B9347" t="str">
            <v>0</v>
          </cell>
          <cell r="C9347" t="str">
            <v>CIPL</v>
          </cell>
          <cell r="D9347" t="str">
            <v>M004</v>
          </cell>
          <cell r="E9347">
            <v>41840</v>
          </cell>
          <cell r="F9347" t="str">
            <v>Dining Table</v>
          </cell>
          <cell r="G9347">
            <v>6000</v>
          </cell>
          <cell r="H9347">
            <v>-4500</v>
          </cell>
          <cell r="I9347">
            <v>1500</v>
          </cell>
        </row>
        <row r="9348">
          <cell r="A9348">
            <v>40001605</v>
          </cell>
          <cell r="B9348" t="str">
            <v>0</v>
          </cell>
          <cell r="C9348" t="str">
            <v>CIPL</v>
          </cell>
          <cell r="D9348" t="str">
            <v>M004</v>
          </cell>
          <cell r="E9348">
            <v>41840</v>
          </cell>
          <cell r="F9348" t="str">
            <v>Dining Table</v>
          </cell>
          <cell r="G9348">
            <v>8000</v>
          </cell>
          <cell r="H9348">
            <v>-6000</v>
          </cell>
          <cell r="I9348">
            <v>2000</v>
          </cell>
        </row>
        <row r="9349">
          <cell r="A9349">
            <v>40001606</v>
          </cell>
          <cell r="B9349" t="str">
            <v>0</v>
          </cell>
          <cell r="C9349" t="str">
            <v>CIPL</v>
          </cell>
          <cell r="D9349" t="str">
            <v>M004</v>
          </cell>
          <cell r="E9349">
            <v>41840</v>
          </cell>
          <cell r="F9349" t="str">
            <v>Dining Table</v>
          </cell>
          <cell r="G9349">
            <v>8000</v>
          </cell>
          <cell r="H9349">
            <v>-6000</v>
          </cell>
          <cell r="I9349">
            <v>2000</v>
          </cell>
        </row>
        <row r="9350">
          <cell r="A9350">
            <v>40001607</v>
          </cell>
          <cell r="B9350" t="str">
            <v>0</v>
          </cell>
          <cell r="C9350" t="str">
            <v>CIPL</v>
          </cell>
          <cell r="D9350" t="str">
            <v>M004</v>
          </cell>
          <cell r="E9350">
            <v>41847</v>
          </cell>
          <cell r="F9350" t="str">
            <v>Door</v>
          </cell>
          <cell r="G9350">
            <v>219627</v>
          </cell>
          <cell r="H9350">
            <v>-164720.25</v>
          </cell>
          <cell r="I9350">
            <v>54906.75</v>
          </cell>
        </row>
        <row r="9351">
          <cell r="A9351">
            <v>40001608</v>
          </cell>
          <cell r="B9351" t="str">
            <v>0</v>
          </cell>
          <cell r="C9351" t="str">
            <v>CIPL</v>
          </cell>
          <cell r="D9351" t="str">
            <v>M004</v>
          </cell>
          <cell r="E9351">
            <v>41872</v>
          </cell>
          <cell r="F9351" t="str">
            <v>Fan</v>
          </cell>
          <cell r="G9351">
            <v>120640</v>
          </cell>
          <cell r="H9351">
            <v>-89474.67</v>
          </cell>
          <cell r="I9351">
            <v>31165.33</v>
          </cell>
        </row>
        <row r="9352">
          <cell r="A9352">
            <v>40001609</v>
          </cell>
          <cell r="B9352" t="str">
            <v>0</v>
          </cell>
          <cell r="C9352" t="str">
            <v>CIPL</v>
          </cell>
          <cell r="D9352" t="str">
            <v>M004</v>
          </cell>
          <cell r="E9352">
            <v>41847</v>
          </cell>
          <cell r="F9352" t="str">
            <v>Fan</v>
          </cell>
          <cell r="G9352">
            <v>38000</v>
          </cell>
          <cell r="H9352">
            <v>-28500</v>
          </cell>
          <cell r="I9352">
            <v>9500</v>
          </cell>
        </row>
        <row r="9353">
          <cell r="A9353">
            <v>40001616</v>
          </cell>
          <cell r="B9353" t="str">
            <v>0</v>
          </cell>
          <cell r="C9353" t="str">
            <v>CIPL</v>
          </cell>
          <cell r="D9353" t="str">
            <v>M004</v>
          </cell>
          <cell r="E9353">
            <v>41833</v>
          </cell>
          <cell r="F9353" t="str">
            <v>Rack</v>
          </cell>
          <cell r="G9353">
            <v>465346</v>
          </cell>
          <cell r="H9353">
            <v>-349009.5</v>
          </cell>
          <cell r="I9353">
            <v>116336.5</v>
          </cell>
        </row>
        <row r="9354">
          <cell r="A9354">
            <v>40001617</v>
          </cell>
          <cell r="B9354" t="str">
            <v>0</v>
          </cell>
          <cell r="C9354" t="str">
            <v>CIPL</v>
          </cell>
          <cell r="D9354" t="str">
            <v>M004</v>
          </cell>
          <cell r="E9354">
            <v>41903</v>
          </cell>
          <cell r="F9354" t="str">
            <v>Rack</v>
          </cell>
          <cell r="G9354">
            <v>12000</v>
          </cell>
          <cell r="H9354">
            <v>-8800</v>
          </cell>
          <cell r="I9354">
            <v>3200</v>
          </cell>
        </row>
        <row r="9355">
          <cell r="A9355">
            <v>40001618</v>
          </cell>
          <cell r="B9355" t="str">
            <v>0</v>
          </cell>
          <cell r="C9355" t="str">
            <v>CIPL</v>
          </cell>
          <cell r="D9355" t="str">
            <v>M004</v>
          </cell>
          <cell r="E9355">
            <v>41934</v>
          </cell>
          <cell r="F9355" t="str">
            <v>Rack</v>
          </cell>
          <cell r="G9355">
            <v>29000</v>
          </cell>
          <cell r="H9355">
            <v>-21025</v>
          </cell>
          <cell r="I9355">
            <v>7975</v>
          </cell>
        </row>
        <row r="9356">
          <cell r="A9356">
            <v>40001619</v>
          </cell>
          <cell r="B9356" t="str">
            <v>0</v>
          </cell>
          <cell r="C9356" t="str">
            <v>CIPL</v>
          </cell>
          <cell r="D9356" t="str">
            <v>M004</v>
          </cell>
          <cell r="E9356">
            <v>41912</v>
          </cell>
          <cell r="F9356" t="str">
            <v>Racking system</v>
          </cell>
          <cell r="G9356">
            <v>435490.07</v>
          </cell>
          <cell r="H9356">
            <v>-319359.39</v>
          </cell>
          <cell r="I9356">
            <v>116130.68</v>
          </cell>
        </row>
        <row r="9357">
          <cell r="A9357">
            <v>40001620</v>
          </cell>
          <cell r="B9357" t="str">
            <v>0</v>
          </cell>
          <cell r="C9357" t="str">
            <v>CIPL</v>
          </cell>
          <cell r="D9357" t="str">
            <v>M004</v>
          </cell>
          <cell r="E9357">
            <v>41967</v>
          </cell>
          <cell r="F9357" t="str">
            <v>Racking system</v>
          </cell>
          <cell r="G9357">
            <v>504584.93</v>
          </cell>
          <cell r="H9357">
            <v>-361619.20000000001</v>
          </cell>
          <cell r="I9357">
            <v>142965.73000000001</v>
          </cell>
        </row>
        <row r="9358">
          <cell r="A9358">
            <v>40001621</v>
          </cell>
          <cell r="B9358" t="str">
            <v>0</v>
          </cell>
          <cell r="C9358" t="str">
            <v>CIPL</v>
          </cell>
          <cell r="D9358" t="str">
            <v>M004</v>
          </cell>
          <cell r="E9358">
            <v>41942</v>
          </cell>
          <cell r="F9358" t="str">
            <v>Refrigerator</v>
          </cell>
          <cell r="G9358">
            <v>45505</v>
          </cell>
          <cell r="H9358">
            <v>-32991.120000000003</v>
          </cell>
          <cell r="I9358">
            <v>12513.88</v>
          </cell>
        </row>
        <row r="9359">
          <cell r="A9359">
            <v>40001622</v>
          </cell>
          <cell r="B9359" t="str">
            <v>0</v>
          </cell>
          <cell r="C9359" t="str">
            <v>CIPL</v>
          </cell>
          <cell r="D9359" t="str">
            <v>M004</v>
          </cell>
          <cell r="E9359">
            <v>41965</v>
          </cell>
          <cell r="F9359" t="str">
            <v>Security Grill</v>
          </cell>
          <cell r="G9359">
            <v>11000</v>
          </cell>
          <cell r="H9359">
            <v>-7883.33</v>
          </cell>
          <cell r="I9359">
            <v>3116.67</v>
          </cell>
        </row>
        <row r="9360">
          <cell r="A9360">
            <v>40001623</v>
          </cell>
          <cell r="B9360" t="str">
            <v>0</v>
          </cell>
          <cell r="C9360" t="str">
            <v>CIPL</v>
          </cell>
          <cell r="D9360" t="str">
            <v>M004</v>
          </cell>
          <cell r="E9360">
            <v>41942</v>
          </cell>
          <cell r="F9360" t="str">
            <v>TV</v>
          </cell>
          <cell r="G9360">
            <v>44000</v>
          </cell>
          <cell r="H9360">
            <v>-31900</v>
          </cell>
          <cell r="I9360">
            <v>12100</v>
          </cell>
        </row>
        <row r="9361">
          <cell r="A9361">
            <v>40001624</v>
          </cell>
          <cell r="B9361" t="str">
            <v>0</v>
          </cell>
          <cell r="C9361" t="str">
            <v>CIPL</v>
          </cell>
          <cell r="D9361" t="str">
            <v>M004</v>
          </cell>
          <cell r="E9361">
            <v>41980</v>
          </cell>
          <cell r="F9361" t="str">
            <v>Industrial Basket GIB-05/1200 LTR</v>
          </cell>
          <cell r="G9361">
            <v>18860</v>
          </cell>
          <cell r="H9361">
            <v>-13359.17</v>
          </cell>
          <cell r="I9361">
            <v>5500.83</v>
          </cell>
        </row>
        <row r="9362">
          <cell r="A9362">
            <v>40001625</v>
          </cell>
          <cell r="B9362" t="str">
            <v>0</v>
          </cell>
          <cell r="C9362" t="str">
            <v>CIPL</v>
          </cell>
          <cell r="D9362" t="str">
            <v>M004</v>
          </cell>
          <cell r="E9362">
            <v>41980</v>
          </cell>
          <cell r="F9362" t="str">
            <v>Industrial Basket GIB-05/1200 LTR</v>
          </cell>
          <cell r="G9362">
            <v>18860</v>
          </cell>
          <cell r="H9362">
            <v>-13359.17</v>
          </cell>
          <cell r="I9362">
            <v>5500.83</v>
          </cell>
        </row>
        <row r="9363">
          <cell r="A9363">
            <v>40001626</v>
          </cell>
          <cell r="B9363" t="str">
            <v>0</v>
          </cell>
          <cell r="C9363" t="str">
            <v>CIPL</v>
          </cell>
          <cell r="D9363" t="str">
            <v>M004</v>
          </cell>
          <cell r="E9363">
            <v>41980</v>
          </cell>
          <cell r="F9363" t="str">
            <v>Industrial Basket GIB-05/1200 LTR</v>
          </cell>
          <cell r="G9363">
            <v>18860</v>
          </cell>
          <cell r="H9363">
            <v>-13359.17</v>
          </cell>
          <cell r="I9363">
            <v>5500.83</v>
          </cell>
        </row>
        <row r="9364">
          <cell r="A9364">
            <v>40001627</v>
          </cell>
          <cell r="B9364" t="str">
            <v>0</v>
          </cell>
          <cell r="C9364" t="str">
            <v>CIPL</v>
          </cell>
          <cell r="D9364" t="str">
            <v>M004</v>
          </cell>
          <cell r="E9364">
            <v>41980</v>
          </cell>
          <cell r="F9364" t="str">
            <v>Industrial Basket GIB-05/1200 LTR</v>
          </cell>
          <cell r="G9364">
            <v>18860</v>
          </cell>
          <cell r="H9364">
            <v>-13359.17</v>
          </cell>
          <cell r="I9364">
            <v>5500.83</v>
          </cell>
        </row>
        <row r="9365">
          <cell r="A9365">
            <v>40001628</v>
          </cell>
          <cell r="B9365" t="str">
            <v>0</v>
          </cell>
          <cell r="C9365" t="str">
            <v>CIPL</v>
          </cell>
          <cell r="D9365" t="str">
            <v>M004</v>
          </cell>
          <cell r="E9365">
            <v>41980</v>
          </cell>
          <cell r="F9365" t="str">
            <v>Industrial Basket GIB-05/1200 LTR</v>
          </cell>
          <cell r="G9365">
            <v>18860</v>
          </cell>
          <cell r="H9365">
            <v>-13359.17</v>
          </cell>
          <cell r="I9365">
            <v>5500.83</v>
          </cell>
        </row>
        <row r="9366">
          <cell r="A9366">
            <v>40001636</v>
          </cell>
          <cell r="B9366" t="str">
            <v>0</v>
          </cell>
          <cell r="C9366" t="str">
            <v>CIPL</v>
          </cell>
          <cell r="D9366" t="str">
            <v>M004</v>
          </cell>
          <cell r="E9366">
            <v>41975</v>
          </cell>
          <cell r="F9366" t="str">
            <v>SS Table</v>
          </cell>
          <cell r="G9366">
            <v>388700</v>
          </cell>
          <cell r="H9366">
            <v>-275329.17</v>
          </cell>
          <cell r="I9366">
            <v>113370.83</v>
          </cell>
        </row>
        <row r="9367">
          <cell r="A9367">
            <v>40001637</v>
          </cell>
          <cell r="B9367" t="str">
            <v>0</v>
          </cell>
          <cell r="C9367" t="str">
            <v>CIPL</v>
          </cell>
          <cell r="D9367" t="str">
            <v>M004</v>
          </cell>
          <cell r="E9367">
            <v>41981</v>
          </cell>
          <cell r="F9367" t="str">
            <v>Exhaust Fan 4 pcs 12Inc</v>
          </cell>
          <cell r="G9367">
            <v>22000</v>
          </cell>
          <cell r="H9367">
            <v>-15583.33</v>
          </cell>
          <cell r="I9367">
            <v>6416.67</v>
          </cell>
        </row>
        <row r="9368">
          <cell r="A9368">
            <v>40001641</v>
          </cell>
          <cell r="B9368" t="str">
            <v>0</v>
          </cell>
          <cell r="C9368" t="str">
            <v>CIPL</v>
          </cell>
          <cell r="D9368" t="str">
            <v>M004</v>
          </cell>
          <cell r="E9368">
            <v>42030</v>
          </cell>
          <cell r="F9368" t="str">
            <v>Visitor's Chair</v>
          </cell>
          <cell r="G9368">
            <v>41600</v>
          </cell>
          <cell r="H9368">
            <v>-29120</v>
          </cell>
          <cell r="I9368">
            <v>12480</v>
          </cell>
        </row>
        <row r="9369">
          <cell r="A9369">
            <v>40001642</v>
          </cell>
          <cell r="B9369" t="str">
            <v>0</v>
          </cell>
          <cell r="C9369" t="str">
            <v>CIPL</v>
          </cell>
          <cell r="D9369" t="str">
            <v>M004</v>
          </cell>
          <cell r="E9369">
            <v>42014</v>
          </cell>
          <cell r="F9369" t="str">
            <v>SS Table</v>
          </cell>
          <cell r="G9369">
            <v>354900</v>
          </cell>
          <cell r="H9369">
            <v>-248430</v>
          </cell>
          <cell r="I9369">
            <v>106470</v>
          </cell>
        </row>
        <row r="9370">
          <cell r="A9370">
            <v>40001643</v>
          </cell>
          <cell r="B9370" t="str">
            <v>0</v>
          </cell>
          <cell r="C9370" t="str">
            <v>CIPL</v>
          </cell>
          <cell r="D9370" t="str">
            <v>M004</v>
          </cell>
          <cell r="E9370">
            <v>42079</v>
          </cell>
          <cell r="F9370" t="str">
            <v>Macking rack for sample and cad</v>
          </cell>
          <cell r="G9370">
            <v>70718.759999999995</v>
          </cell>
          <cell r="H9370">
            <v>-48324.5</v>
          </cell>
          <cell r="I9370">
            <v>22394.26</v>
          </cell>
        </row>
        <row r="9371">
          <cell r="A9371">
            <v>40001644</v>
          </cell>
          <cell r="B9371" t="str">
            <v>0</v>
          </cell>
          <cell r="C9371" t="str">
            <v>CIPL</v>
          </cell>
          <cell r="D9371" t="str">
            <v>M004</v>
          </cell>
          <cell r="E9371">
            <v>42070</v>
          </cell>
          <cell r="F9371" t="str">
            <v>Fabric loader from Natasha Ent.</v>
          </cell>
          <cell r="G9371">
            <v>45100</v>
          </cell>
          <cell r="H9371">
            <v>-30818.33</v>
          </cell>
          <cell r="I9371">
            <v>14281.67</v>
          </cell>
        </row>
        <row r="9372">
          <cell r="A9372">
            <v>40001645</v>
          </cell>
          <cell r="B9372" t="str">
            <v>0</v>
          </cell>
          <cell r="C9372" t="str">
            <v>CIPL</v>
          </cell>
          <cell r="D9372" t="str">
            <v>M004</v>
          </cell>
          <cell r="E9372">
            <v>42080</v>
          </cell>
          <cell r="F9372" t="str">
            <v>Manual Table 18 pcs from Natasha Ent.</v>
          </cell>
          <cell r="G9372">
            <v>3800</v>
          </cell>
          <cell r="H9372">
            <v>-2596.67</v>
          </cell>
          <cell r="I9372">
            <v>1203.33</v>
          </cell>
        </row>
        <row r="9373">
          <cell r="A9373">
            <v>40001646</v>
          </cell>
          <cell r="B9373" t="str">
            <v>0</v>
          </cell>
          <cell r="C9373" t="str">
            <v>CIPL</v>
          </cell>
          <cell r="D9373" t="str">
            <v>M004</v>
          </cell>
          <cell r="E9373">
            <v>42080</v>
          </cell>
          <cell r="F9373" t="str">
            <v>Manual Table 18 pcs from Natasha Ent.</v>
          </cell>
          <cell r="G9373">
            <v>3800</v>
          </cell>
          <cell r="H9373">
            <v>-2596.67</v>
          </cell>
          <cell r="I9373">
            <v>1203.33</v>
          </cell>
        </row>
        <row r="9374">
          <cell r="A9374">
            <v>40001647</v>
          </cell>
          <cell r="B9374" t="str">
            <v>0</v>
          </cell>
          <cell r="C9374" t="str">
            <v>CIPL</v>
          </cell>
          <cell r="D9374" t="str">
            <v>M004</v>
          </cell>
          <cell r="E9374">
            <v>42080</v>
          </cell>
          <cell r="F9374" t="str">
            <v>Manual Table 18 pcs from Natasha Ent.</v>
          </cell>
          <cell r="G9374">
            <v>3800</v>
          </cell>
          <cell r="H9374">
            <v>-2596.67</v>
          </cell>
          <cell r="I9374">
            <v>1203.33</v>
          </cell>
        </row>
        <row r="9375">
          <cell r="A9375">
            <v>40001648</v>
          </cell>
          <cell r="B9375" t="str">
            <v>0</v>
          </cell>
          <cell r="C9375" t="str">
            <v>CIPL</v>
          </cell>
          <cell r="D9375" t="str">
            <v>M004</v>
          </cell>
          <cell r="E9375">
            <v>42080</v>
          </cell>
          <cell r="F9375" t="str">
            <v>Manual Table 18 pcs from Natasha Ent.</v>
          </cell>
          <cell r="G9375">
            <v>3800</v>
          </cell>
          <cell r="H9375">
            <v>-2596.67</v>
          </cell>
          <cell r="I9375">
            <v>1203.33</v>
          </cell>
        </row>
        <row r="9376">
          <cell r="A9376">
            <v>40001649</v>
          </cell>
          <cell r="B9376" t="str">
            <v>0</v>
          </cell>
          <cell r="C9376" t="str">
            <v>CIPL</v>
          </cell>
          <cell r="D9376" t="str">
            <v>M004</v>
          </cell>
          <cell r="E9376">
            <v>42080</v>
          </cell>
          <cell r="F9376" t="str">
            <v>Manual Table 18 pcs from Natasha Ent.</v>
          </cell>
          <cell r="G9376">
            <v>3800</v>
          </cell>
          <cell r="H9376">
            <v>-2596.67</v>
          </cell>
          <cell r="I9376">
            <v>1203.33</v>
          </cell>
        </row>
        <row r="9377">
          <cell r="A9377">
            <v>40001650</v>
          </cell>
          <cell r="B9377" t="str">
            <v>0</v>
          </cell>
          <cell r="C9377" t="str">
            <v>CIPL</v>
          </cell>
          <cell r="D9377" t="str">
            <v>M004</v>
          </cell>
          <cell r="E9377">
            <v>42080</v>
          </cell>
          <cell r="F9377" t="str">
            <v>Manual Table 18 pcs from Natasha Ent.</v>
          </cell>
          <cell r="G9377">
            <v>3800</v>
          </cell>
          <cell r="H9377">
            <v>-2596.67</v>
          </cell>
          <cell r="I9377">
            <v>1203.33</v>
          </cell>
        </row>
        <row r="9378">
          <cell r="A9378">
            <v>40001651</v>
          </cell>
          <cell r="B9378" t="str">
            <v>0</v>
          </cell>
          <cell r="C9378" t="str">
            <v>CIPL</v>
          </cell>
          <cell r="D9378" t="str">
            <v>M004</v>
          </cell>
          <cell r="E9378">
            <v>42080</v>
          </cell>
          <cell r="F9378" t="str">
            <v>Manual Table 18 pcs from Natasha Ent.</v>
          </cell>
          <cell r="G9378">
            <v>3800</v>
          </cell>
          <cell r="H9378">
            <v>-2596.67</v>
          </cell>
          <cell r="I9378">
            <v>1203.33</v>
          </cell>
        </row>
        <row r="9379">
          <cell r="A9379">
            <v>40001652</v>
          </cell>
          <cell r="B9379" t="str">
            <v>0</v>
          </cell>
          <cell r="C9379" t="str">
            <v>CIPL</v>
          </cell>
          <cell r="D9379" t="str">
            <v>M004</v>
          </cell>
          <cell r="E9379">
            <v>42080</v>
          </cell>
          <cell r="F9379" t="str">
            <v>Manual Table 18 pcs from Natasha Ent.</v>
          </cell>
          <cell r="G9379">
            <v>3800</v>
          </cell>
          <cell r="H9379">
            <v>-2596.67</v>
          </cell>
          <cell r="I9379">
            <v>1203.33</v>
          </cell>
        </row>
        <row r="9380">
          <cell r="A9380">
            <v>40001653</v>
          </cell>
          <cell r="B9380" t="str">
            <v>0</v>
          </cell>
          <cell r="C9380" t="str">
            <v>CIPL</v>
          </cell>
          <cell r="D9380" t="str">
            <v>M004</v>
          </cell>
          <cell r="E9380">
            <v>42080</v>
          </cell>
          <cell r="F9380" t="str">
            <v>Manual Table 18 pcs from Natasha Ent.</v>
          </cell>
          <cell r="G9380">
            <v>3800</v>
          </cell>
          <cell r="H9380">
            <v>-2596.67</v>
          </cell>
          <cell r="I9380">
            <v>1203.33</v>
          </cell>
        </row>
        <row r="9381">
          <cell r="A9381">
            <v>40001654</v>
          </cell>
          <cell r="B9381" t="str">
            <v>0</v>
          </cell>
          <cell r="C9381" t="str">
            <v>CIPL</v>
          </cell>
          <cell r="D9381" t="str">
            <v>M004</v>
          </cell>
          <cell r="E9381">
            <v>42080</v>
          </cell>
          <cell r="F9381" t="str">
            <v>Manual Table 18 pcs from Natasha Ent.</v>
          </cell>
          <cell r="G9381">
            <v>3800</v>
          </cell>
          <cell r="H9381">
            <v>-2596.67</v>
          </cell>
          <cell r="I9381">
            <v>1203.33</v>
          </cell>
        </row>
        <row r="9382">
          <cell r="A9382">
            <v>40001655</v>
          </cell>
          <cell r="B9382" t="str">
            <v>0</v>
          </cell>
          <cell r="C9382" t="str">
            <v>CIPL</v>
          </cell>
          <cell r="D9382" t="str">
            <v>M004</v>
          </cell>
          <cell r="E9382">
            <v>42080</v>
          </cell>
          <cell r="F9382" t="str">
            <v>Manual Table 18 pcs from Natasha Ent.</v>
          </cell>
          <cell r="G9382">
            <v>3800</v>
          </cell>
          <cell r="H9382">
            <v>-2596.67</v>
          </cell>
          <cell r="I9382">
            <v>1203.33</v>
          </cell>
        </row>
        <row r="9383">
          <cell r="A9383">
            <v>40001656</v>
          </cell>
          <cell r="B9383" t="str">
            <v>0</v>
          </cell>
          <cell r="C9383" t="str">
            <v>CIPL</v>
          </cell>
          <cell r="D9383" t="str">
            <v>M004</v>
          </cell>
          <cell r="E9383">
            <v>42080</v>
          </cell>
          <cell r="F9383" t="str">
            <v>Manual Table 18 pcs from Natasha Ent.</v>
          </cell>
          <cell r="G9383">
            <v>3800</v>
          </cell>
          <cell r="H9383">
            <v>-2596.67</v>
          </cell>
          <cell r="I9383">
            <v>1203.33</v>
          </cell>
        </row>
        <row r="9384">
          <cell r="A9384">
            <v>40001657</v>
          </cell>
          <cell r="B9384" t="str">
            <v>0</v>
          </cell>
          <cell r="C9384" t="str">
            <v>CIPL</v>
          </cell>
          <cell r="D9384" t="str">
            <v>M004</v>
          </cell>
          <cell r="E9384">
            <v>42080</v>
          </cell>
          <cell r="F9384" t="str">
            <v>Manual Table 18 pcs from Natasha Ent.</v>
          </cell>
          <cell r="G9384">
            <v>3800</v>
          </cell>
          <cell r="H9384">
            <v>-2596.67</v>
          </cell>
          <cell r="I9384">
            <v>1203.33</v>
          </cell>
        </row>
        <row r="9385">
          <cell r="A9385">
            <v>40001658</v>
          </cell>
          <cell r="B9385" t="str">
            <v>0</v>
          </cell>
          <cell r="C9385" t="str">
            <v>CIPL</v>
          </cell>
          <cell r="D9385" t="str">
            <v>M004</v>
          </cell>
          <cell r="E9385">
            <v>42080</v>
          </cell>
          <cell r="F9385" t="str">
            <v>Manual Table 18 pcs from Natasha Ent.</v>
          </cell>
          <cell r="G9385">
            <v>3800</v>
          </cell>
          <cell r="H9385">
            <v>-2596.67</v>
          </cell>
          <cell r="I9385">
            <v>1203.33</v>
          </cell>
        </row>
        <row r="9386">
          <cell r="A9386">
            <v>40001659</v>
          </cell>
          <cell r="B9386" t="str">
            <v>0</v>
          </cell>
          <cell r="C9386" t="str">
            <v>CIPL</v>
          </cell>
          <cell r="D9386" t="str">
            <v>M004</v>
          </cell>
          <cell r="E9386">
            <v>42080</v>
          </cell>
          <cell r="F9386" t="str">
            <v>Manual Table 18 pcs from Natasha Ent.</v>
          </cell>
          <cell r="G9386">
            <v>3800</v>
          </cell>
          <cell r="H9386">
            <v>-2596.67</v>
          </cell>
          <cell r="I9386">
            <v>1203.33</v>
          </cell>
        </row>
        <row r="9387">
          <cell r="A9387">
            <v>40001660</v>
          </cell>
          <cell r="B9387" t="str">
            <v>0</v>
          </cell>
          <cell r="C9387" t="str">
            <v>CIPL</v>
          </cell>
          <cell r="D9387" t="str">
            <v>M004</v>
          </cell>
          <cell r="E9387">
            <v>42080</v>
          </cell>
          <cell r="F9387" t="str">
            <v>Manual Table 18 pcs from Natasha Ent.</v>
          </cell>
          <cell r="G9387">
            <v>3800</v>
          </cell>
          <cell r="H9387">
            <v>-2596.67</v>
          </cell>
          <cell r="I9387">
            <v>1203.33</v>
          </cell>
        </row>
        <row r="9388">
          <cell r="A9388">
            <v>40001661</v>
          </cell>
          <cell r="B9388" t="str">
            <v>0</v>
          </cell>
          <cell r="C9388" t="str">
            <v>CIPL</v>
          </cell>
          <cell r="D9388" t="str">
            <v>M004</v>
          </cell>
          <cell r="E9388">
            <v>42080</v>
          </cell>
          <cell r="F9388" t="str">
            <v>Manual Table 18 pcs from Natasha Ent.</v>
          </cell>
          <cell r="G9388">
            <v>3800</v>
          </cell>
          <cell r="H9388">
            <v>-2596.67</v>
          </cell>
          <cell r="I9388">
            <v>1203.33</v>
          </cell>
        </row>
        <row r="9389">
          <cell r="A9389">
            <v>40001662</v>
          </cell>
          <cell r="B9389" t="str">
            <v>0</v>
          </cell>
          <cell r="C9389" t="str">
            <v>CIPL</v>
          </cell>
          <cell r="D9389" t="str">
            <v>M004</v>
          </cell>
          <cell r="E9389">
            <v>42080</v>
          </cell>
          <cell r="F9389" t="str">
            <v>Manual Table 18 pcs from Natasha Ent.</v>
          </cell>
          <cell r="G9389">
            <v>3800</v>
          </cell>
          <cell r="H9389">
            <v>-2596.67</v>
          </cell>
          <cell r="I9389">
            <v>1203.33</v>
          </cell>
        </row>
        <row r="9390">
          <cell r="A9390">
            <v>40001663</v>
          </cell>
          <cell r="B9390" t="str">
            <v>0</v>
          </cell>
          <cell r="C9390" t="str">
            <v>CIPL</v>
          </cell>
          <cell r="D9390" t="str">
            <v>M004</v>
          </cell>
          <cell r="E9390">
            <v>42080</v>
          </cell>
          <cell r="F9390" t="str">
            <v>QC Table 10 pcs from Natasha Ent.</v>
          </cell>
          <cell r="G9390">
            <v>4600</v>
          </cell>
          <cell r="H9390">
            <v>-3143.33</v>
          </cell>
          <cell r="I9390">
            <v>1456.67</v>
          </cell>
        </row>
        <row r="9391">
          <cell r="A9391">
            <v>40001664</v>
          </cell>
          <cell r="B9391" t="str">
            <v>0</v>
          </cell>
          <cell r="C9391" t="str">
            <v>CIPL</v>
          </cell>
          <cell r="D9391" t="str">
            <v>M004</v>
          </cell>
          <cell r="E9391">
            <v>42080</v>
          </cell>
          <cell r="F9391" t="str">
            <v>QC Table 10 pcs from Natasha Ent.</v>
          </cell>
          <cell r="G9391">
            <v>4600</v>
          </cell>
          <cell r="H9391">
            <v>-3143.33</v>
          </cell>
          <cell r="I9391">
            <v>1456.67</v>
          </cell>
        </row>
        <row r="9392">
          <cell r="A9392">
            <v>40001665</v>
          </cell>
          <cell r="B9392" t="str">
            <v>0</v>
          </cell>
          <cell r="C9392" t="str">
            <v>CIPL</v>
          </cell>
          <cell r="D9392" t="str">
            <v>M004</v>
          </cell>
          <cell r="E9392">
            <v>42080</v>
          </cell>
          <cell r="F9392" t="str">
            <v>QC Table 10 pcs from Natasha Ent.</v>
          </cell>
          <cell r="G9392">
            <v>4600</v>
          </cell>
          <cell r="H9392">
            <v>-3143.33</v>
          </cell>
          <cell r="I9392">
            <v>1456.67</v>
          </cell>
        </row>
        <row r="9393">
          <cell r="A9393">
            <v>40001666</v>
          </cell>
          <cell r="B9393" t="str">
            <v>0</v>
          </cell>
          <cell r="C9393" t="str">
            <v>CIPL</v>
          </cell>
          <cell r="D9393" t="str">
            <v>M004</v>
          </cell>
          <cell r="E9393">
            <v>42080</v>
          </cell>
          <cell r="F9393" t="str">
            <v>QC Table 10 pcs from Natasha Ent.</v>
          </cell>
          <cell r="G9393">
            <v>4600</v>
          </cell>
          <cell r="H9393">
            <v>-3143.33</v>
          </cell>
          <cell r="I9393">
            <v>1456.67</v>
          </cell>
        </row>
        <row r="9394">
          <cell r="A9394">
            <v>40001667</v>
          </cell>
          <cell r="B9394" t="str">
            <v>0</v>
          </cell>
          <cell r="C9394" t="str">
            <v>CIPL</v>
          </cell>
          <cell r="D9394" t="str">
            <v>M004</v>
          </cell>
          <cell r="E9394">
            <v>42080</v>
          </cell>
          <cell r="F9394" t="str">
            <v>QC Table 10 pcs from Natasha Ent.</v>
          </cell>
          <cell r="G9394">
            <v>4600</v>
          </cell>
          <cell r="H9394">
            <v>-3143.33</v>
          </cell>
          <cell r="I9394">
            <v>1456.67</v>
          </cell>
        </row>
        <row r="9395">
          <cell r="A9395">
            <v>40001668</v>
          </cell>
          <cell r="B9395" t="str">
            <v>0</v>
          </cell>
          <cell r="C9395" t="str">
            <v>CIPL</v>
          </cell>
          <cell r="D9395" t="str">
            <v>M004</v>
          </cell>
          <cell r="E9395">
            <v>42080</v>
          </cell>
          <cell r="F9395" t="str">
            <v>QC Table 10 pcs from Natasha Ent.</v>
          </cell>
          <cell r="G9395">
            <v>4600</v>
          </cell>
          <cell r="H9395">
            <v>-3143.33</v>
          </cell>
          <cell r="I9395">
            <v>1456.67</v>
          </cell>
        </row>
        <row r="9396">
          <cell r="A9396">
            <v>40001669</v>
          </cell>
          <cell r="B9396" t="str">
            <v>0</v>
          </cell>
          <cell r="C9396" t="str">
            <v>CIPL</v>
          </cell>
          <cell r="D9396" t="str">
            <v>M004</v>
          </cell>
          <cell r="E9396">
            <v>42080</v>
          </cell>
          <cell r="F9396" t="str">
            <v>QC Table 10 pcs from Natasha Ent.</v>
          </cell>
          <cell r="G9396">
            <v>4600</v>
          </cell>
          <cell r="H9396">
            <v>-3143.33</v>
          </cell>
          <cell r="I9396">
            <v>1456.67</v>
          </cell>
        </row>
        <row r="9397">
          <cell r="A9397">
            <v>40001670</v>
          </cell>
          <cell r="B9397" t="str">
            <v>0</v>
          </cell>
          <cell r="C9397" t="str">
            <v>CIPL</v>
          </cell>
          <cell r="D9397" t="str">
            <v>M004</v>
          </cell>
          <cell r="E9397">
            <v>42080</v>
          </cell>
          <cell r="F9397" t="str">
            <v>QC Table 10 pcs from Natasha Ent.</v>
          </cell>
          <cell r="G9397">
            <v>4600</v>
          </cell>
          <cell r="H9397">
            <v>-3143.33</v>
          </cell>
          <cell r="I9397">
            <v>1456.67</v>
          </cell>
        </row>
        <row r="9398">
          <cell r="A9398">
            <v>40001671</v>
          </cell>
          <cell r="B9398" t="str">
            <v>0</v>
          </cell>
          <cell r="C9398" t="str">
            <v>CIPL</v>
          </cell>
          <cell r="D9398" t="str">
            <v>M004</v>
          </cell>
          <cell r="E9398">
            <v>42080</v>
          </cell>
          <cell r="F9398" t="str">
            <v>QC Table 10 pcs from Natasha Ent.</v>
          </cell>
          <cell r="G9398">
            <v>4600</v>
          </cell>
          <cell r="H9398">
            <v>-3143.33</v>
          </cell>
          <cell r="I9398">
            <v>1456.67</v>
          </cell>
        </row>
        <row r="9399">
          <cell r="A9399">
            <v>40001672</v>
          </cell>
          <cell r="B9399" t="str">
            <v>0</v>
          </cell>
          <cell r="C9399" t="str">
            <v>CIPL</v>
          </cell>
          <cell r="D9399" t="str">
            <v>M004</v>
          </cell>
          <cell r="E9399">
            <v>42080</v>
          </cell>
          <cell r="F9399" t="str">
            <v>QC Table 10 pcs from Natasha Ent.</v>
          </cell>
          <cell r="G9399">
            <v>4600</v>
          </cell>
          <cell r="H9399">
            <v>-3143.33</v>
          </cell>
          <cell r="I9399">
            <v>1456.67</v>
          </cell>
        </row>
        <row r="9400">
          <cell r="A9400">
            <v>40001673</v>
          </cell>
          <cell r="B9400" t="str">
            <v>0</v>
          </cell>
          <cell r="C9400" t="str">
            <v>CIPL</v>
          </cell>
          <cell r="D9400" t="str">
            <v>M004</v>
          </cell>
          <cell r="E9400">
            <v>42080</v>
          </cell>
          <cell r="F9400" t="str">
            <v>Audit Table 4 pcs from Natasha Ent.</v>
          </cell>
          <cell r="G9400">
            <v>8500</v>
          </cell>
          <cell r="H9400">
            <v>-5808.33</v>
          </cell>
          <cell r="I9400">
            <v>2691.67</v>
          </cell>
        </row>
        <row r="9401">
          <cell r="A9401">
            <v>40001674</v>
          </cell>
          <cell r="B9401" t="str">
            <v>0</v>
          </cell>
          <cell r="C9401" t="str">
            <v>CIPL</v>
          </cell>
          <cell r="D9401" t="str">
            <v>M004</v>
          </cell>
          <cell r="E9401">
            <v>42080</v>
          </cell>
          <cell r="F9401" t="str">
            <v>Audit Table 4 pcs from Natasha Ent.</v>
          </cell>
          <cell r="G9401">
            <v>8500</v>
          </cell>
          <cell r="H9401">
            <v>-5808.33</v>
          </cell>
          <cell r="I9401">
            <v>2691.67</v>
          </cell>
        </row>
        <row r="9402">
          <cell r="A9402">
            <v>40001675</v>
          </cell>
          <cell r="B9402" t="str">
            <v>0</v>
          </cell>
          <cell r="C9402" t="str">
            <v>CIPL</v>
          </cell>
          <cell r="D9402" t="str">
            <v>M004</v>
          </cell>
          <cell r="E9402">
            <v>42080</v>
          </cell>
          <cell r="F9402" t="str">
            <v>Audit Table 4 pcs from Natasha Ent.</v>
          </cell>
          <cell r="G9402">
            <v>8500</v>
          </cell>
          <cell r="H9402">
            <v>-5808.33</v>
          </cell>
          <cell r="I9402">
            <v>2691.67</v>
          </cell>
        </row>
        <row r="9403">
          <cell r="A9403">
            <v>40001676</v>
          </cell>
          <cell r="B9403" t="str">
            <v>0</v>
          </cell>
          <cell r="C9403" t="str">
            <v>CIPL</v>
          </cell>
          <cell r="D9403" t="str">
            <v>M004</v>
          </cell>
          <cell r="E9403">
            <v>42080</v>
          </cell>
          <cell r="F9403" t="str">
            <v>Audit Table 4 pcs from Natasha Ent.</v>
          </cell>
          <cell r="G9403">
            <v>8500</v>
          </cell>
          <cell r="H9403">
            <v>-5808.33</v>
          </cell>
          <cell r="I9403">
            <v>2691.67</v>
          </cell>
        </row>
        <row r="9404">
          <cell r="A9404">
            <v>40001677</v>
          </cell>
          <cell r="B9404" t="str">
            <v>0</v>
          </cell>
          <cell r="C9404" t="str">
            <v>CIPL</v>
          </cell>
          <cell r="D9404" t="str">
            <v>M004</v>
          </cell>
          <cell r="E9404">
            <v>42086</v>
          </cell>
          <cell r="F9404" t="str">
            <v>Roll laying stand 6 pcs from Natasha Ent.</v>
          </cell>
          <cell r="G9404">
            <v>8000</v>
          </cell>
          <cell r="H9404">
            <v>-5466.67</v>
          </cell>
          <cell r="I9404">
            <v>2533.33</v>
          </cell>
        </row>
        <row r="9405">
          <cell r="A9405">
            <v>40001678</v>
          </cell>
          <cell r="B9405" t="str">
            <v>0</v>
          </cell>
          <cell r="C9405" t="str">
            <v>CIPL</v>
          </cell>
          <cell r="D9405" t="str">
            <v>M004</v>
          </cell>
          <cell r="E9405">
            <v>42086</v>
          </cell>
          <cell r="F9405" t="str">
            <v>Roll laying stand 6 pcs from Natasha Ent.</v>
          </cell>
          <cell r="G9405">
            <v>8000</v>
          </cell>
          <cell r="H9405">
            <v>-5466.67</v>
          </cell>
          <cell r="I9405">
            <v>2533.33</v>
          </cell>
        </row>
        <row r="9406">
          <cell r="A9406">
            <v>40001679</v>
          </cell>
          <cell r="B9406" t="str">
            <v>0</v>
          </cell>
          <cell r="C9406" t="str">
            <v>CIPL</v>
          </cell>
          <cell r="D9406" t="str">
            <v>M004</v>
          </cell>
          <cell r="E9406">
            <v>42086</v>
          </cell>
          <cell r="F9406" t="str">
            <v>Roll laying stand 6 pcs from Natasha Ent.</v>
          </cell>
          <cell r="G9406">
            <v>8000</v>
          </cell>
          <cell r="H9406">
            <v>-5466.67</v>
          </cell>
          <cell r="I9406">
            <v>2533.33</v>
          </cell>
        </row>
        <row r="9407">
          <cell r="A9407">
            <v>40001680</v>
          </cell>
          <cell r="B9407" t="str">
            <v>0</v>
          </cell>
          <cell r="C9407" t="str">
            <v>CIPL</v>
          </cell>
          <cell r="D9407" t="str">
            <v>M004</v>
          </cell>
          <cell r="E9407">
            <v>42086</v>
          </cell>
          <cell r="F9407" t="str">
            <v>Roll laying stand 6 pcs from Natasha Ent.</v>
          </cell>
          <cell r="G9407">
            <v>8000</v>
          </cell>
          <cell r="H9407">
            <v>-5466.67</v>
          </cell>
          <cell r="I9407">
            <v>2533.33</v>
          </cell>
        </row>
        <row r="9408">
          <cell r="A9408">
            <v>40001681</v>
          </cell>
          <cell r="B9408" t="str">
            <v>0</v>
          </cell>
          <cell r="C9408" t="str">
            <v>CIPL</v>
          </cell>
          <cell r="D9408" t="str">
            <v>M004</v>
          </cell>
          <cell r="E9408">
            <v>42086</v>
          </cell>
          <cell r="F9408" t="str">
            <v>Roll laying stand 6 pcs from Natasha Ent.</v>
          </cell>
          <cell r="G9408">
            <v>8000</v>
          </cell>
          <cell r="H9408">
            <v>-5466.67</v>
          </cell>
          <cell r="I9408">
            <v>2533.33</v>
          </cell>
        </row>
        <row r="9409">
          <cell r="A9409">
            <v>40001682</v>
          </cell>
          <cell r="B9409" t="str">
            <v>0</v>
          </cell>
          <cell r="C9409" t="str">
            <v>CIPL</v>
          </cell>
          <cell r="D9409" t="str">
            <v>M004</v>
          </cell>
          <cell r="E9409">
            <v>42086</v>
          </cell>
          <cell r="F9409" t="str">
            <v>Roll laying stand 6 pcs from Natasha Ent.</v>
          </cell>
          <cell r="G9409">
            <v>8000</v>
          </cell>
          <cell r="H9409">
            <v>-5466.67</v>
          </cell>
          <cell r="I9409">
            <v>2533.33</v>
          </cell>
        </row>
        <row r="9410">
          <cell r="A9410">
            <v>40001683</v>
          </cell>
          <cell r="B9410" t="str">
            <v>0</v>
          </cell>
          <cell r="C9410" t="str">
            <v>CIPL</v>
          </cell>
          <cell r="D9410" t="str">
            <v>M004</v>
          </cell>
          <cell r="E9410">
            <v>42095</v>
          </cell>
          <cell r="F9410" t="str">
            <v>Working Table, file tray, locker, desk and board</v>
          </cell>
          <cell r="G9410">
            <v>5000</v>
          </cell>
          <cell r="H9410">
            <v>-3375</v>
          </cell>
          <cell r="I9410">
            <v>1625</v>
          </cell>
        </row>
        <row r="9411">
          <cell r="A9411">
            <v>40001684</v>
          </cell>
          <cell r="B9411" t="str">
            <v>0</v>
          </cell>
          <cell r="C9411" t="str">
            <v>CIPL</v>
          </cell>
          <cell r="D9411" t="str">
            <v>M004</v>
          </cell>
          <cell r="E9411">
            <v>42095</v>
          </cell>
          <cell r="F9411" t="str">
            <v>Working Table, file tray, locker, desk and board</v>
          </cell>
          <cell r="G9411">
            <v>5000</v>
          </cell>
          <cell r="H9411">
            <v>-3375</v>
          </cell>
          <cell r="I9411">
            <v>1625</v>
          </cell>
        </row>
        <row r="9412">
          <cell r="A9412">
            <v>40001685</v>
          </cell>
          <cell r="B9412" t="str">
            <v>0</v>
          </cell>
          <cell r="C9412" t="str">
            <v>CIPL</v>
          </cell>
          <cell r="D9412" t="str">
            <v>M004</v>
          </cell>
          <cell r="E9412">
            <v>42100</v>
          </cell>
          <cell r="F9412" t="str">
            <v>Working Table, file tray, locker, desk and board</v>
          </cell>
          <cell r="G9412">
            <v>7500</v>
          </cell>
          <cell r="H9412">
            <v>-5062.5</v>
          </cell>
          <cell r="I9412">
            <v>2437.5</v>
          </cell>
        </row>
        <row r="9413">
          <cell r="A9413">
            <v>40001686</v>
          </cell>
          <cell r="B9413" t="str">
            <v>0</v>
          </cell>
          <cell r="C9413" t="str">
            <v>CIPL</v>
          </cell>
          <cell r="D9413" t="str">
            <v>M004</v>
          </cell>
          <cell r="E9413">
            <v>42100</v>
          </cell>
          <cell r="F9413" t="str">
            <v>Working Table, file tray, locker, desk and board</v>
          </cell>
          <cell r="G9413">
            <v>7500</v>
          </cell>
          <cell r="H9413">
            <v>-5062.5</v>
          </cell>
          <cell r="I9413">
            <v>2437.5</v>
          </cell>
        </row>
        <row r="9414">
          <cell r="A9414">
            <v>40001687</v>
          </cell>
          <cell r="B9414" t="str">
            <v>0</v>
          </cell>
          <cell r="C9414" t="str">
            <v>CIPL</v>
          </cell>
          <cell r="D9414" t="str">
            <v>M004</v>
          </cell>
          <cell r="E9414">
            <v>42100</v>
          </cell>
          <cell r="F9414" t="str">
            <v>Working Table, file tray, locker, desk and board</v>
          </cell>
          <cell r="G9414">
            <v>3000</v>
          </cell>
          <cell r="H9414">
            <v>-2025</v>
          </cell>
          <cell r="I9414">
            <v>975</v>
          </cell>
        </row>
        <row r="9415">
          <cell r="A9415">
            <v>40001688</v>
          </cell>
          <cell r="B9415" t="str">
            <v>0</v>
          </cell>
          <cell r="C9415" t="str">
            <v>CIPL</v>
          </cell>
          <cell r="D9415" t="str">
            <v>M004</v>
          </cell>
          <cell r="E9415">
            <v>42100</v>
          </cell>
          <cell r="F9415" t="str">
            <v>Working Table, file tray, locker, desk and board</v>
          </cell>
          <cell r="G9415">
            <v>3000</v>
          </cell>
          <cell r="H9415">
            <v>-2025</v>
          </cell>
          <cell r="I9415">
            <v>975</v>
          </cell>
        </row>
        <row r="9416">
          <cell r="A9416">
            <v>40001689</v>
          </cell>
          <cell r="B9416" t="str">
            <v>0</v>
          </cell>
          <cell r="C9416" t="str">
            <v>CIPL</v>
          </cell>
          <cell r="D9416" t="str">
            <v>M004</v>
          </cell>
          <cell r="E9416">
            <v>42100</v>
          </cell>
          <cell r="F9416" t="str">
            <v>Working Table, file tray, locker, desk and board</v>
          </cell>
          <cell r="G9416">
            <v>30000</v>
          </cell>
          <cell r="H9416">
            <v>-20250</v>
          </cell>
          <cell r="I9416">
            <v>9750</v>
          </cell>
        </row>
        <row r="9417">
          <cell r="A9417">
            <v>40001690</v>
          </cell>
          <cell r="B9417" t="str">
            <v>0</v>
          </cell>
          <cell r="C9417" t="str">
            <v>CIPL</v>
          </cell>
          <cell r="D9417" t="str">
            <v>M004</v>
          </cell>
          <cell r="E9417">
            <v>42100</v>
          </cell>
          <cell r="F9417" t="str">
            <v>Working Table, file tray, locker, desk and board</v>
          </cell>
          <cell r="G9417">
            <v>30000</v>
          </cell>
          <cell r="H9417">
            <v>-20250</v>
          </cell>
          <cell r="I9417">
            <v>9750</v>
          </cell>
        </row>
        <row r="9418">
          <cell r="A9418">
            <v>40001691</v>
          </cell>
          <cell r="B9418" t="str">
            <v>0</v>
          </cell>
          <cell r="C9418" t="str">
            <v>CIPL</v>
          </cell>
          <cell r="D9418" t="str">
            <v>M004</v>
          </cell>
          <cell r="E9418">
            <v>42100</v>
          </cell>
          <cell r="F9418" t="str">
            <v>Working Table, file tray, locker, desk and board</v>
          </cell>
          <cell r="G9418">
            <v>4000</v>
          </cell>
          <cell r="H9418">
            <v>-2700</v>
          </cell>
          <cell r="I9418">
            <v>1300</v>
          </cell>
        </row>
        <row r="9419">
          <cell r="A9419">
            <v>40001692</v>
          </cell>
          <cell r="B9419" t="str">
            <v>0</v>
          </cell>
          <cell r="C9419" t="str">
            <v>CIPL</v>
          </cell>
          <cell r="D9419" t="str">
            <v>M004</v>
          </cell>
          <cell r="E9419">
            <v>42100</v>
          </cell>
          <cell r="F9419" t="str">
            <v>Working Table, file tray, locker, desk and board</v>
          </cell>
          <cell r="G9419">
            <v>4000</v>
          </cell>
          <cell r="H9419">
            <v>-2700</v>
          </cell>
          <cell r="I9419">
            <v>1300</v>
          </cell>
        </row>
        <row r="9420">
          <cell r="A9420">
            <v>40001693</v>
          </cell>
          <cell r="B9420" t="str">
            <v>0</v>
          </cell>
          <cell r="C9420" t="str">
            <v>CIPL</v>
          </cell>
          <cell r="D9420" t="str">
            <v>M004</v>
          </cell>
          <cell r="E9420">
            <v>42100</v>
          </cell>
          <cell r="F9420" t="str">
            <v>Working Table, file tray, locker, desk and board</v>
          </cell>
          <cell r="G9420">
            <v>6000</v>
          </cell>
          <cell r="H9420">
            <v>-4050</v>
          </cell>
          <cell r="I9420">
            <v>1950</v>
          </cell>
        </row>
        <row r="9421">
          <cell r="A9421">
            <v>40001694</v>
          </cell>
          <cell r="B9421" t="str">
            <v>0</v>
          </cell>
          <cell r="C9421" t="str">
            <v>CIPL</v>
          </cell>
          <cell r="D9421" t="str">
            <v>M004</v>
          </cell>
          <cell r="E9421">
            <v>42100</v>
          </cell>
          <cell r="F9421" t="str">
            <v>Working Table, file tray, locker, desk and board</v>
          </cell>
          <cell r="G9421">
            <v>6000</v>
          </cell>
          <cell r="H9421">
            <v>-4050</v>
          </cell>
          <cell r="I9421">
            <v>1950</v>
          </cell>
        </row>
        <row r="9422">
          <cell r="A9422">
            <v>40001695</v>
          </cell>
          <cell r="B9422" t="str">
            <v>0</v>
          </cell>
          <cell r="C9422" t="str">
            <v>CIPL</v>
          </cell>
          <cell r="D9422" t="str">
            <v>M004</v>
          </cell>
          <cell r="E9422">
            <v>42100</v>
          </cell>
          <cell r="F9422" t="str">
            <v>Working Table, file tray, locker, desk and board</v>
          </cell>
          <cell r="G9422">
            <v>1500</v>
          </cell>
          <cell r="H9422">
            <v>-1012.5</v>
          </cell>
          <cell r="I9422">
            <v>487.5</v>
          </cell>
        </row>
        <row r="9423">
          <cell r="A9423">
            <v>40001696</v>
          </cell>
          <cell r="B9423" t="str">
            <v>0</v>
          </cell>
          <cell r="C9423" t="str">
            <v>CIPL</v>
          </cell>
          <cell r="D9423" t="str">
            <v>M004</v>
          </cell>
          <cell r="E9423">
            <v>42100</v>
          </cell>
          <cell r="F9423" t="str">
            <v>Working Table, file tray, locker, desk and board</v>
          </cell>
          <cell r="G9423">
            <v>1500</v>
          </cell>
          <cell r="H9423">
            <v>-1012.5</v>
          </cell>
          <cell r="I9423">
            <v>487.5</v>
          </cell>
        </row>
        <row r="9424">
          <cell r="A9424">
            <v>40001697</v>
          </cell>
          <cell r="B9424" t="str">
            <v>0</v>
          </cell>
          <cell r="C9424" t="str">
            <v>CIPL</v>
          </cell>
          <cell r="D9424" t="str">
            <v>M004</v>
          </cell>
          <cell r="E9424">
            <v>42147</v>
          </cell>
          <cell r="F9424" t="str">
            <v>Exhaust Fan</v>
          </cell>
          <cell r="G9424">
            <v>19000</v>
          </cell>
          <cell r="H9424">
            <v>-12666.67</v>
          </cell>
          <cell r="I9424">
            <v>6333.33</v>
          </cell>
        </row>
        <row r="9425">
          <cell r="A9425">
            <v>40001698</v>
          </cell>
          <cell r="B9425" t="str">
            <v>0</v>
          </cell>
          <cell r="C9425" t="str">
            <v>CIPL</v>
          </cell>
          <cell r="D9425" t="str">
            <v>M004</v>
          </cell>
          <cell r="E9425">
            <v>42148</v>
          </cell>
          <cell r="F9425" t="str">
            <v>Padstand Fan GFC-24'' (Pakistan)</v>
          </cell>
          <cell r="G9425">
            <v>5700</v>
          </cell>
          <cell r="H9425">
            <v>-3800</v>
          </cell>
          <cell r="I9425">
            <v>1900</v>
          </cell>
        </row>
        <row r="9426">
          <cell r="A9426">
            <v>40001699</v>
          </cell>
          <cell r="B9426" t="str">
            <v>0</v>
          </cell>
          <cell r="C9426" t="str">
            <v>CIPL</v>
          </cell>
          <cell r="D9426" t="str">
            <v>M004</v>
          </cell>
          <cell r="E9426">
            <v>42148</v>
          </cell>
          <cell r="F9426" t="str">
            <v>Padstand Fan GFC-24'' (Pakistan)</v>
          </cell>
          <cell r="G9426">
            <v>5700</v>
          </cell>
          <cell r="H9426">
            <v>-3800</v>
          </cell>
          <cell r="I9426">
            <v>1900</v>
          </cell>
        </row>
        <row r="9427">
          <cell r="A9427">
            <v>40001700</v>
          </cell>
          <cell r="B9427" t="str">
            <v>0</v>
          </cell>
          <cell r="C9427" t="str">
            <v>CIPL</v>
          </cell>
          <cell r="D9427" t="str">
            <v>M004</v>
          </cell>
          <cell r="E9427">
            <v>42148</v>
          </cell>
          <cell r="F9427" t="str">
            <v>Padstand Fan GFC-24'' (Pakistan)</v>
          </cell>
          <cell r="G9427">
            <v>5700</v>
          </cell>
          <cell r="H9427">
            <v>-3800</v>
          </cell>
          <cell r="I9427">
            <v>1900</v>
          </cell>
        </row>
        <row r="9428">
          <cell r="A9428">
            <v>40001701</v>
          </cell>
          <cell r="B9428" t="str">
            <v>0</v>
          </cell>
          <cell r="C9428" t="str">
            <v>CIPL</v>
          </cell>
          <cell r="D9428" t="str">
            <v>M004</v>
          </cell>
          <cell r="E9428">
            <v>42148</v>
          </cell>
          <cell r="F9428" t="str">
            <v>Padstand Fan GFC-24'' (Pakistan)</v>
          </cell>
          <cell r="G9428">
            <v>5700</v>
          </cell>
          <cell r="H9428">
            <v>-3800</v>
          </cell>
          <cell r="I9428">
            <v>1900</v>
          </cell>
        </row>
        <row r="9429">
          <cell r="A9429">
            <v>40001702</v>
          </cell>
          <cell r="B9429" t="str">
            <v>0</v>
          </cell>
          <cell r="C9429" t="str">
            <v>CIPL</v>
          </cell>
          <cell r="D9429" t="str">
            <v>M004</v>
          </cell>
          <cell r="E9429">
            <v>42148</v>
          </cell>
          <cell r="F9429" t="str">
            <v>Padstand Fan GFC-24'' (Pakistan)</v>
          </cell>
          <cell r="G9429">
            <v>5700</v>
          </cell>
          <cell r="H9429">
            <v>-3800</v>
          </cell>
          <cell r="I9429">
            <v>1900</v>
          </cell>
        </row>
        <row r="9430">
          <cell r="A9430">
            <v>40001703</v>
          </cell>
          <cell r="B9430" t="str">
            <v>0</v>
          </cell>
          <cell r="C9430" t="str">
            <v>CIPL</v>
          </cell>
          <cell r="D9430" t="str">
            <v>M004</v>
          </cell>
          <cell r="E9430">
            <v>42148</v>
          </cell>
          <cell r="F9430" t="str">
            <v>Padstand Fan GFC-24'' (Pakistan)</v>
          </cell>
          <cell r="G9430">
            <v>5700</v>
          </cell>
          <cell r="H9430">
            <v>-3800</v>
          </cell>
          <cell r="I9430">
            <v>1900</v>
          </cell>
        </row>
        <row r="9431">
          <cell r="A9431">
            <v>40001704</v>
          </cell>
          <cell r="B9431" t="str">
            <v>0</v>
          </cell>
          <cell r="C9431" t="str">
            <v>CIPL</v>
          </cell>
          <cell r="D9431" t="str">
            <v>M004</v>
          </cell>
          <cell r="E9431">
            <v>42148</v>
          </cell>
          <cell r="F9431" t="str">
            <v>Padstand Fan GFC-24'' (Pakistan)</v>
          </cell>
          <cell r="G9431">
            <v>5700</v>
          </cell>
          <cell r="H9431">
            <v>-3800</v>
          </cell>
          <cell r="I9431">
            <v>1900</v>
          </cell>
        </row>
        <row r="9432">
          <cell r="A9432">
            <v>40001705</v>
          </cell>
          <cell r="B9432" t="str">
            <v>0</v>
          </cell>
          <cell r="C9432" t="str">
            <v>CIPL</v>
          </cell>
          <cell r="D9432" t="str">
            <v>M004</v>
          </cell>
          <cell r="E9432">
            <v>42148</v>
          </cell>
          <cell r="F9432" t="str">
            <v>Padstand Fan GFC-24'' (Pakistan)</v>
          </cell>
          <cell r="G9432">
            <v>5700</v>
          </cell>
          <cell r="H9432">
            <v>-3800</v>
          </cell>
          <cell r="I9432">
            <v>1900</v>
          </cell>
        </row>
        <row r="9433">
          <cell r="A9433">
            <v>40001706</v>
          </cell>
          <cell r="B9433" t="str">
            <v>0</v>
          </cell>
          <cell r="C9433" t="str">
            <v>CIPL</v>
          </cell>
          <cell r="D9433" t="str">
            <v>M004</v>
          </cell>
          <cell r="E9433">
            <v>42148</v>
          </cell>
          <cell r="F9433" t="str">
            <v>Padstand Fan GFC-24'' (Pakistan)</v>
          </cell>
          <cell r="G9433">
            <v>5700</v>
          </cell>
          <cell r="H9433">
            <v>-3800</v>
          </cell>
          <cell r="I9433">
            <v>1900</v>
          </cell>
        </row>
        <row r="9434">
          <cell r="A9434">
            <v>40001707</v>
          </cell>
          <cell r="B9434" t="str">
            <v>0</v>
          </cell>
          <cell r="C9434" t="str">
            <v>CIPL</v>
          </cell>
          <cell r="D9434" t="str">
            <v>M004</v>
          </cell>
          <cell r="E9434">
            <v>42148</v>
          </cell>
          <cell r="F9434" t="str">
            <v>Padstand Fan GFC-24'' (Pakistan)</v>
          </cell>
          <cell r="G9434">
            <v>5700</v>
          </cell>
          <cell r="H9434">
            <v>-3800</v>
          </cell>
          <cell r="I9434">
            <v>1900</v>
          </cell>
        </row>
        <row r="9435">
          <cell r="A9435">
            <v>40001708</v>
          </cell>
          <cell r="B9435" t="str">
            <v>0</v>
          </cell>
          <cell r="C9435" t="str">
            <v>CIPL</v>
          </cell>
          <cell r="D9435" t="str">
            <v>M004</v>
          </cell>
          <cell r="E9435">
            <v>42148</v>
          </cell>
          <cell r="F9435" t="str">
            <v>Padstand Fan GFC-24'' (Pakistan)</v>
          </cell>
          <cell r="G9435">
            <v>5700</v>
          </cell>
          <cell r="H9435">
            <v>-3800</v>
          </cell>
          <cell r="I9435">
            <v>1900</v>
          </cell>
        </row>
        <row r="9436">
          <cell r="A9436">
            <v>40001709</v>
          </cell>
          <cell r="B9436" t="str">
            <v>0</v>
          </cell>
          <cell r="C9436" t="str">
            <v>CIPL</v>
          </cell>
          <cell r="D9436" t="str">
            <v>M004</v>
          </cell>
          <cell r="E9436">
            <v>42148</v>
          </cell>
          <cell r="F9436" t="str">
            <v>Padstand Fan GFC-24'' (Pakistan)</v>
          </cell>
          <cell r="G9436">
            <v>5700</v>
          </cell>
          <cell r="H9436">
            <v>-3800</v>
          </cell>
          <cell r="I9436">
            <v>1900</v>
          </cell>
        </row>
        <row r="9437">
          <cell r="A9437">
            <v>40001710</v>
          </cell>
          <cell r="B9437" t="str">
            <v>0</v>
          </cell>
          <cell r="C9437" t="str">
            <v>CIPL</v>
          </cell>
          <cell r="D9437" t="str">
            <v>M004</v>
          </cell>
          <cell r="E9437">
            <v>42148</v>
          </cell>
          <cell r="F9437" t="str">
            <v>Padstand Fan GFC-24'' (Pakistan)</v>
          </cell>
          <cell r="G9437">
            <v>5700</v>
          </cell>
          <cell r="H9437">
            <v>-3800</v>
          </cell>
          <cell r="I9437">
            <v>1900</v>
          </cell>
        </row>
        <row r="9438">
          <cell r="A9438">
            <v>40001711</v>
          </cell>
          <cell r="B9438" t="str">
            <v>0</v>
          </cell>
          <cell r="C9438" t="str">
            <v>CIPL</v>
          </cell>
          <cell r="D9438" t="str">
            <v>M004</v>
          </cell>
          <cell r="E9438">
            <v>42148</v>
          </cell>
          <cell r="F9438" t="str">
            <v>Padstand Fan GFC-24'' (Pakistan)</v>
          </cell>
          <cell r="G9438">
            <v>5700</v>
          </cell>
          <cell r="H9438">
            <v>-3800</v>
          </cell>
          <cell r="I9438">
            <v>1900</v>
          </cell>
        </row>
        <row r="9439">
          <cell r="A9439">
            <v>40001712</v>
          </cell>
          <cell r="B9439" t="str">
            <v>0</v>
          </cell>
          <cell r="C9439" t="str">
            <v>CIPL</v>
          </cell>
          <cell r="D9439" t="str">
            <v>M004</v>
          </cell>
          <cell r="E9439">
            <v>42148</v>
          </cell>
          <cell r="F9439" t="str">
            <v>Padstand Fan GFC-24'' (Pakistan)</v>
          </cell>
          <cell r="G9439">
            <v>5700</v>
          </cell>
          <cell r="H9439">
            <v>-3800</v>
          </cell>
          <cell r="I9439">
            <v>1900</v>
          </cell>
        </row>
        <row r="9440">
          <cell r="A9440">
            <v>40001713</v>
          </cell>
          <cell r="B9440" t="str">
            <v>0</v>
          </cell>
          <cell r="C9440" t="str">
            <v>CIPL</v>
          </cell>
          <cell r="D9440" t="str">
            <v>M004</v>
          </cell>
          <cell r="E9440">
            <v>42148</v>
          </cell>
          <cell r="F9440" t="str">
            <v>Padstand Fan GFC-24'' (Pakistan)</v>
          </cell>
          <cell r="G9440">
            <v>5700</v>
          </cell>
          <cell r="H9440">
            <v>-3800</v>
          </cell>
          <cell r="I9440">
            <v>1900</v>
          </cell>
        </row>
        <row r="9441">
          <cell r="A9441">
            <v>40001714</v>
          </cell>
          <cell r="B9441" t="str">
            <v>0</v>
          </cell>
          <cell r="C9441" t="str">
            <v>CIPL</v>
          </cell>
          <cell r="D9441" t="str">
            <v>M004</v>
          </cell>
          <cell r="E9441">
            <v>42148</v>
          </cell>
          <cell r="F9441" t="str">
            <v>Padstand Fan GFC-24'' (Pakistan)</v>
          </cell>
          <cell r="G9441">
            <v>5700</v>
          </cell>
          <cell r="H9441">
            <v>-3800</v>
          </cell>
          <cell r="I9441">
            <v>1900</v>
          </cell>
        </row>
        <row r="9442">
          <cell r="A9442">
            <v>40001715</v>
          </cell>
          <cell r="B9442" t="str">
            <v>0</v>
          </cell>
          <cell r="C9442" t="str">
            <v>CIPL</v>
          </cell>
          <cell r="D9442" t="str">
            <v>M004</v>
          </cell>
          <cell r="E9442">
            <v>42148</v>
          </cell>
          <cell r="F9442" t="str">
            <v>Padstand Fan GFC-24'' (Pakistan)</v>
          </cell>
          <cell r="G9442">
            <v>5700</v>
          </cell>
          <cell r="H9442">
            <v>-3800</v>
          </cell>
          <cell r="I9442">
            <v>1900</v>
          </cell>
        </row>
        <row r="9443">
          <cell r="A9443">
            <v>40001716</v>
          </cell>
          <cell r="B9443" t="str">
            <v>0</v>
          </cell>
          <cell r="C9443" t="str">
            <v>CIPL</v>
          </cell>
          <cell r="D9443" t="str">
            <v>M004</v>
          </cell>
          <cell r="E9443">
            <v>42148</v>
          </cell>
          <cell r="F9443" t="str">
            <v>Padstand Fan GFC-24'' (Pakistan)</v>
          </cell>
          <cell r="G9443">
            <v>5700</v>
          </cell>
          <cell r="H9443">
            <v>-3800</v>
          </cell>
          <cell r="I9443">
            <v>1900</v>
          </cell>
        </row>
        <row r="9444">
          <cell r="A9444">
            <v>40001717</v>
          </cell>
          <cell r="B9444" t="str">
            <v>0</v>
          </cell>
          <cell r="C9444" t="str">
            <v>CIPL</v>
          </cell>
          <cell r="D9444" t="str">
            <v>M004</v>
          </cell>
          <cell r="E9444">
            <v>42148</v>
          </cell>
          <cell r="F9444" t="str">
            <v>Padstand Fan GFC-24'' (Pakistan)</v>
          </cell>
          <cell r="G9444">
            <v>5700</v>
          </cell>
          <cell r="H9444">
            <v>-3800</v>
          </cell>
          <cell r="I9444">
            <v>1900</v>
          </cell>
        </row>
        <row r="9445">
          <cell r="A9445">
            <v>40001718</v>
          </cell>
          <cell r="B9445" t="str">
            <v>0</v>
          </cell>
          <cell r="C9445" t="str">
            <v>CIPL</v>
          </cell>
          <cell r="D9445" t="str">
            <v>M004</v>
          </cell>
          <cell r="E9445">
            <v>42175</v>
          </cell>
          <cell r="F9445" t="str">
            <v>Pedestal Fan - GFC 24''</v>
          </cell>
          <cell r="G9445">
            <v>5750</v>
          </cell>
          <cell r="H9445">
            <v>-3785.42</v>
          </cell>
          <cell r="I9445">
            <v>1964.58</v>
          </cell>
        </row>
        <row r="9446">
          <cell r="A9446">
            <v>40001719</v>
          </cell>
          <cell r="B9446" t="str">
            <v>0</v>
          </cell>
          <cell r="C9446" t="str">
            <v>CIPL</v>
          </cell>
          <cell r="D9446" t="str">
            <v>M004</v>
          </cell>
          <cell r="E9446">
            <v>42175</v>
          </cell>
          <cell r="F9446" t="str">
            <v>Pedestal Fan - GFC 24''</v>
          </cell>
          <cell r="G9446">
            <v>5750</v>
          </cell>
          <cell r="H9446">
            <v>-3785.42</v>
          </cell>
          <cell r="I9446">
            <v>1964.58</v>
          </cell>
        </row>
        <row r="9447">
          <cell r="A9447">
            <v>40001720</v>
          </cell>
          <cell r="B9447" t="str">
            <v>0</v>
          </cell>
          <cell r="C9447" t="str">
            <v>CIPL</v>
          </cell>
          <cell r="D9447" t="str">
            <v>M004</v>
          </cell>
          <cell r="E9447">
            <v>42175</v>
          </cell>
          <cell r="F9447" t="str">
            <v>Pedestal Fan - GFC 24''</v>
          </cell>
          <cell r="G9447">
            <v>5750</v>
          </cell>
          <cell r="H9447">
            <v>-3785.42</v>
          </cell>
          <cell r="I9447">
            <v>1964.58</v>
          </cell>
        </row>
        <row r="9448">
          <cell r="A9448">
            <v>40001721</v>
          </cell>
          <cell r="B9448" t="str">
            <v>0</v>
          </cell>
          <cell r="C9448" t="str">
            <v>CIPL</v>
          </cell>
          <cell r="D9448" t="str">
            <v>M004</v>
          </cell>
          <cell r="E9448">
            <v>42175</v>
          </cell>
          <cell r="F9448" t="str">
            <v>Pedestal Fan - GFC 24''</v>
          </cell>
          <cell r="G9448">
            <v>5750</v>
          </cell>
          <cell r="H9448">
            <v>-3785.42</v>
          </cell>
          <cell r="I9448">
            <v>1964.58</v>
          </cell>
        </row>
        <row r="9449">
          <cell r="A9449">
            <v>40001722</v>
          </cell>
          <cell r="B9449" t="str">
            <v>0</v>
          </cell>
          <cell r="C9449" t="str">
            <v>CIPL</v>
          </cell>
          <cell r="D9449" t="str">
            <v>M004</v>
          </cell>
          <cell r="E9449">
            <v>42175</v>
          </cell>
          <cell r="F9449" t="str">
            <v>Pedestal Fan - GFC 24''</v>
          </cell>
          <cell r="G9449">
            <v>5750</v>
          </cell>
          <cell r="H9449">
            <v>-3785.42</v>
          </cell>
          <cell r="I9449">
            <v>1964.58</v>
          </cell>
        </row>
        <row r="9450">
          <cell r="A9450">
            <v>40001723</v>
          </cell>
          <cell r="B9450" t="str">
            <v>0</v>
          </cell>
          <cell r="C9450" t="str">
            <v>CIPL</v>
          </cell>
          <cell r="D9450" t="str">
            <v>M004</v>
          </cell>
          <cell r="E9450">
            <v>42165</v>
          </cell>
          <cell r="F9450" t="str">
            <v>Pedestal Fan - GFC 24''</v>
          </cell>
          <cell r="G9450">
            <v>5750</v>
          </cell>
          <cell r="H9450">
            <v>-3785.42</v>
          </cell>
          <cell r="I9450">
            <v>1964.58</v>
          </cell>
        </row>
        <row r="9451">
          <cell r="A9451">
            <v>40001724</v>
          </cell>
          <cell r="B9451" t="str">
            <v>0</v>
          </cell>
          <cell r="C9451" t="str">
            <v>CIPL</v>
          </cell>
          <cell r="D9451" t="str">
            <v>M004</v>
          </cell>
          <cell r="E9451">
            <v>42165</v>
          </cell>
          <cell r="F9451" t="str">
            <v>Pedestal Fan - GFC 24''</v>
          </cell>
          <cell r="G9451">
            <v>5750</v>
          </cell>
          <cell r="H9451">
            <v>-3785.42</v>
          </cell>
          <cell r="I9451">
            <v>1964.58</v>
          </cell>
        </row>
        <row r="9452">
          <cell r="A9452">
            <v>40001725</v>
          </cell>
          <cell r="B9452" t="str">
            <v>0</v>
          </cell>
          <cell r="C9452" t="str">
            <v>CIPL</v>
          </cell>
          <cell r="D9452" t="str">
            <v>M004</v>
          </cell>
          <cell r="E9452">
            <v>42165</v>
          </cell>
          <cell r="F9452" t="str">
            <v>Pedestal Fan - GFC 24''</v>
          </cell>
          <cell r="G9452">
            <v>5750</v>
          </cell>
          <cell r="H9452">
            <v>-3785.42</v>
          </cell>
          <cell r="I9452">
            <v>1964.58</v>
          </cell>
        </row>
        <row r="9453">
          <cell r="A9453">
            <v>40001726</v>
          </cell>
          <cell r="B9453" t="str">
            <v>0</v>
          </cell>
          <cell r="C9453" t="str">
            <v>CIPL</v>
          </cell>
          <cell r="D9453" t="str">
            <v>M004</v>
          </cell>
          <cell r="E9453">
            <v>42165</v>
          </cell>
          <cell r="F9453" t="str">
            <v>Pedestal Fan - GFC 24''</v>
          </cell>
          <cell r="G9453">
            <v>5750</v>
          </cell>
          <cell r="H9453">
            <v>-3785.42</v>
          </cell>
          <cell r="I9453">
            <v>1964.58</v>
          </cell>
        </row>
        <row r="9454">
          <cell r="A9454">
            <v>40001727</v>
          </cell>
          <cell r="B9454" t="str">
            <v>0</v>
          </cell>
          <cell r="C9454" t="str">
            <v>CIPL</v>
          </cell>
          <cell r="D9454" t="str">
            <v>M004</v>
          </cell>
          <cell r="E9454">
            <v>42165</v>
          </cell>
          <cell r="F9454" t="str">
            <v>Pedestal Fan - GFC 24''</v>
          </cell>
          <cell r="G9454">
            <v>5750</v>
          </cell>
          <cell r="H9454">
            <v>-3785.42</v>
          </cell>
          <cell r="I9454">
            <v>1964.58</v>
          </cell>
        </row>
        <row r="9455">
          <cell r="A9455">
            <v>40001728</v>
          </cell>
          <cell r="B9455" t="str">
            <v>0</v>
          </cell>
          <cell r="C9455" t="str">
            <v>CIPL</v>
          </cell>
          <cell r="D9455" t="str">
            <v>M004</v>
          </cell>
          <cell r="E9455">
            <v>42165</v>
          </cell>
          <cell r="F9455" t="str">
            <v>Pedestal Fan - GFC 24''</v>
          </cell>
          <cell r="G9455">
            <v>5750</v>
          </cell>
          <cell r="H9455">
            <v>-3785.42</v>
          </cell>
          <cell r="I9455">
            <v>1964.58</v>
          </cell>
        </row>
        <row r="9456">
          <cell r="A9456">
            <v>40001729</v>
          </cell>
          <cell r="B9456" t="str">
            <v>0</v>
          </cell>
          <cell r="C9456" t="str">
            <v>CIPL</v>
          </cell>
          <cell r="D9456" t="str">
            <v>M004</v>
          </cell>
          <cell r="E9456">
            <v>42165</v>
          </cell>
          <cell r="F9456" t="str">
            <v>Pedestal Fan - GFC 24''</v>
          </cell>
          <cell r="G9456">
            <v>5750</v>
          </cell>
          <cell r="H9456">
            <v>-3785.42</v>
          </cell>
          <cell r="I9456">
            <v>1964.58</v>
          </cell>
        </row>
        <row r="9457">
          <cell r="A9457">
            <v>40001730</v>
          </cell>
          <cell r="B9457" t="str">
            <v>0</v>
          </cell>
          <cell r="C9457" t="str">
            <v>CIPL</v>
          </cell>
          <cell r="D9457" t="str">
            <v>M004</v>
          </cell>
          <cell r="E9457">
            <v>42165</v>
          </cell>
          <cell r="F9457" t="str">
            <v>Pedestal Fan - GFC 24''</v>
          </cell>
          <cell r="G9457">
            <v>5750</v>
          </cell>
          <cell r="H9457">
            <v>-3785.42</v>
          </cell>
          <cell r="I9457">
            <v>1964.58</v>
          </cell>
        </row>
        <row r="9458">
          <cell r="A9458">
            <v>40001731</v>
          </cell>
          <cell r="B9458" t="str">
            <v>0</v>
          </cell>
          <cell r="C9458" t="str">
            <v>CIPL</v>
          </cell>
          <cell r="D9458" t="str">
            <v>M004</v>
          </cell>
          <cell r="E9458">
            <v>42165</v>
          </cell>
          <cell r="F9458" t="str">
            <v>Pedestal Fan - GFC 24''</v>
          </cell>
          <cell r="G9458">
            <v>5750</v>
          </cell>
          <cell r="H9458">
            <v>-3785.42</v>
          </cell>
          <cell r="I9458">
            <v>1964.58</v>
          </cell>
        </row>
        <row r="9459">
          <cell r="A9459">
            <v>40001732</v>
          </cell>
          <cell r="B9459" t="str">
            <v>0</v>
          </cell>
          <cell r="C9459" t="str">
            <v>CIPL</v>
          </cell>
          <cell r="D9459" t="str">
            <v>M004</v>
          </cell>
          <cell r="E9459">
            <v>42165</v>
          </cell>
          <cell r="F9459" t="str">
            <v>Pedestal Fan - GFC 24''</v>
          </cell>
          <cell r="G9459">
            <v>5750</v>
          </cell>
          <cell r="H9459">
            <v>-3785.42</v>
          </cell>
          <cell r="I9459">
            <v>1964.58</v>
          </cell>
        </row>
        <row r="9460">
          <cell r="A9460">
            <v>40001733</v>
          </cell>
          <cell r="B9460" t="str">
            <v>0</v>
          </cell>
          <cell r="C9460" t="str">
            <v>CIPL</v>
          </cell>
          <cell r="D9460" t="str">
            <v>M004</v>
          </cell>
          <cell r="E9460">
            <v>42165</v>
          </cell>
          <cell r="F9460" t="str">
            <v>Pedestal Fan - GFC 24''</v>
          </cell>
          <cell r="G9460">
            <v>5750</v>
          </cell>
          <cell r="H9460">
            <v>-3785.42</v>
          </cell>
          <cell r="I9460">
            <v>1964.58</v>
          </cell>
        </row>
        <row r="9461">
          <cell r="A9461">
            <v>40001734</v>
          </cell>
          <cell r="B9461" t="str">
            <v>0</v>
          </cell>
          <cell r="C9461" t="str">
            <v>CIPL</v>
          </cell>
          <cell r="D9461" t="str">
            <v>M004</v>
          </cell>
          <cell r="E9461">
            <v>42165</v>
          </cell>
          <cell r="F9461" t="str">
            <v>Pedestal Fan - GFC 24''</v>
          </cell>
          <cell r="G9461">
            <v>5750</v>
          </cell>
          <cell r="H9461">
            <v>-3785.42</v>
          </cell>
          <cell r="I9461">
            <v>1964.58</v>
          </cell>
        </row>
        <row r="9462">
          <cell r="A9462">
            <v>40001735</v>
          </cell>
          <cell r="B9462" t="str">
            <v>0</v>
          </cell>
          <cell r="C9462" t="str">
            <v>CIPL</v>
          </cell>
          <cell r="D9462" t="str">
            <v>M004</v>
          </cell>
          <cell r="E9462">
            <v>42165</v>
          </cell>
          <cell r="F9462" t="str">
            <v>Pedestal Fan - GFC 24''</v>
          </cell>
          <cell r="G9462">
            <v>5750</v>
          </cell>
          <cell r="H9462">
            <v>-3785.42</v>
          </cell>
          <cell r="I9462">
            <v>1964.58</v>
          </cell>
        </row>
        <row r="9463">
          <cell r="A9463">
            <v>40001736</v>
          </cell>
          <cell r="B9463" t="str">
            <v>0</v>
          </cell>
          <cell r="C9463" t="str">
            <v>CIPL</v>
          </cell>
          <cell r="D9463" t="str">
            <v>M004</v>
          </cell>
          <cell r="E9463">
            <v>42165</v>
          </cell>
          <cell r="F9463" t="str">
            <v>Pedestal Fan - GFC 24''</v>
          </cell>
          <cell r="G9463">
            <v>5750</v>
          </cell>
          <cell r="H9463">
            <v>-3785.42</v>
          </cell>
          <cell r="I9463">
            <v>1964.58</v>
          </cell>
        </row>
        <row r="9464">
          <cell r="A9464">
            <v>40001737</v>
          </cell>
          <cell r="B9464" t="str">
            <v>0</v>
          </cell>
          <cell r="C9464" t="str">
            <v>CIPL</v>
          </cell>
          <cell r="D9464" t="str">
            <v>M004</v>
          </cell>
          <cell r="E9464">
            <v>42165</v>
          </cell>
          <cell r="F9464" t="str">
            <v>Pedestal Fan - GFC 24''</v>
          </cell>
          <cell r="G9464">
            <v>5750</v>
          </cell>
          <cell r="H9464">
            <v>-3785.42</v>
          </cell>
          <cell r="I9464">
            <v>1964.58</v>
          </cell>
        </row>
        <row r="9465">
          <cell r="A9465">
            <v>40001738</v>
          </cell>
          <cell r="B9465" t="str">
            <v>0</v>
          </cell>
          <cell r="C9465" t="str">
            <v>CIPL</v>
          </cell>
          <cell r="D9465" t="str">
            <v>M004</v>
          </cell>
          <cell r="E9465">
            <v>42165</v>
          </cell>
          <cell r="F9465" t="str">
            <v>Pedestal Fan - GFC 24''</v>
          </cell>
          <cell r="G9465">
            <v>5750</v>
          </cell>
          <cell r="H9465">
            <v>-3785.42</v>
          </cell>
          <cell r="I9465">
            <v>1964.58</v>
          </cell>
        </row>
        <row r="9466">
          <cell r="A9466">
            <v>40001739</v>
          </cell>
          <cell r="B9466" t="str">
            <v>0</v>
          </cell>
          <cell r="C9466" t="str">
            <v>CIPL</v>
          </cell>
          <cell r="D9466" t="str">
            <v>M004</v>
          </cell>
          <cell r="E9466">
            <v>42165</v>
          </cell>
          <cell r="F9466" t="str">
            <v>Pedestal Fan - GFC 24''</v>
          </cell>
          <cell r="G9466">
            <v>5750</v>
          </cell>
          <cell r="H9466">
            <v>-3785.42</v>
          </cell>
          <cell r="I9466">
            <v>1964.58</v>
          </cell>
        </row>
        <row r="9467">
          <cell r="A9467">
            <v>40001740</v>
          </cell>
          <cell r="B9467" t="str">
            <v>0</v>
          </cell>
          <cell r="C9467" t="str">
            <v>CIPL</v>
          </cell>
          <cell r="D9467" t="str">
            <v>M004</v>
          </cell>
          <cell r="E9467">
            <v>42165</v>
          </cell>
          <cell r="F9467" t="str">
            <v>Pedestal Fan - GFC 24''</v>
          </cell>
          <cell r="G9467">
            <v>5750</v>
          </cell>
          <cell r="H9467">
            <v>-3785.42</v>
          </cell>
          <cell r="I9467">
            <v>1964.58</v>
          </cell>
        </row>
        <row r="9468">
          <cell r="A9468">
            <v>40001741</v>
          </cell>
          <cell r="B9468" t="str">
            <v>0</v>
          </cell>
          <cell r="C9468" t="str">
            <v>CIPL</v>
          </cell>
          <cell r="D9468" t="str">
            <v>M004</v>
          </cell>
          <cell r="E9468">
            <v>42165</v>
          </cell>
          <cell r="F9468" t="str">
            <v>Pedestal Fan - GFC 24''</v>
          </cell>
          <cell r="G9468">
            <v>5750</v>
          </cell>
          <cell r="H9468">
            <v>-3785.42</v>
          </cell>
          <cell r="I9468">
            <v>1964.58</v>
          </cell>
        </row>
        <row r="9469">
          <cell r="A9469">
            <v>40001742</v>
          </cell>
          <cell r="B9469" t="str">
            <v>0</v>
          </cell>
          <cell r="C9469" t="str">
            <v>CIPL</v>
          </cell>
          <cell r="D9469" t="str">
            <v>M004</v>
          </cell>
          <cell r="E9469">
            <v>42165</v>
          </cell>
          <cell r="F9469" t="str">
            <v>Pedestal Fan - GFC 24''</v>
          </cell>
          <cell r="G9469">
            <v>5750</v>
          </cell>
          <cell r="H9469">
            <v>-3785.42</v>
          </cell>
          <cell r="I9469">
            <v>1964.58</v>
          </cell>
        </row>
        <row r="9470">
          <cell r="A9470">
            <v>40001743</v>
          </cell>
          <cell r="B9470" t="str">
            <v>0</v>
          </cell>
          <cell r="C9470" t="str">
            <v>CIPL</v>
          </cell>
          <cell r="D9470" t="str">
            <v>M004</v>
          </cell>
          <cell r="E9470">
            <v>42173</v>
          </cell>
          <cell r="F9470" t="str">
            <v>Moving trolly and seam bursting buck supply</v>
          </cell>
          <cell r="G9470">
            <v>4000</v>
          </cell>
          <cell r="H9470">
            <v>-2633.33</v>
          </cell>
          <cell r="I9470">
            <v>1366.67</v>
          </cell>
        </row>
        <row r="9471">
          <cell r="A9471">
            <v>40001744</v>
          </cell>
          <cell r="B9471" t="str">
            <v>0</v>
          </cell>
          <cell r="C9471" t="str">
            <v>CIPL</v>
          </cell>
          <cell r="D9471" t="str">
            <v>M004</v>
          </cell>
          <cell r="E9471">
            <v>42173</v>
          </cell>
          <cell r="F9471" t="str">
            <v>Moving trolly and seam bursting buck supply</v>
          </cell>
          <cell r="G9471">
            <v>4000</v>
          </cell>
          <cell r="H9471">
            <v>-2633.33</v>
          </cell>
          <cell r="I9471">
            <v>1366.67</v>
          </cell>
        </row>
        <row r="9472">
          <cell r="A9472">
            <v>40001745</v>
          </cell>
          <cell r="B9472" t="str">
            <v>0</v>
          </cell>
          <cell r="C9472" t="str">
            <v>CIPL</v>
          </cell>
          <cell r="D9472" t="str">
            <v>M004</v>
          </cell>
          <cell r="E9472">
            <v>42173</v>
          </cell>
          <cell r="F9472" t="str">
            <v>Moving trolly and seam bursting buck supply</v>
          </cell>
          <cell r="G9472">
            <v>12000</v>
          </cell>
          <cell r="H9472">
            <v>-7900</v>
          </cell>
          <cell r="I9472">
            <v>4100</v>
          </cell>
        </row>
        <row r="9473">
          <cell r="A9473">
            <v>40001746</v>
          </cell>
          <cell r="B9473" t="str">
            <v>0</v>
          </cell>
          <cell r="C9473" t="str">
            <v>CIPL</v>
          </cell>
          <cell r="D9473" t="str">
            <v>M004</v>
          </cell>
          <cell r="E9473">
            <v>42173</v>
          </cell>
          <cell r="F9473" t="str">
            <v>Moving trolly and seam bursting buck supply</v>
          </cell>
          <cell r="G9473">
            <v>12000</v>
          </cell>
          <cell r="H9473">
            <v>-7900</v>
          </cell>
          <cell r="I9473">
            <v>4100</v>
          </cell>
        </row>
        <row r="9474">
          <cell r="A9474">
            <v>40001747</v>
          </cell>
          <cell r="B9474" t="str">
            <v>0</v>
          </cell>
          <cell r="C9474" t="str">
            <v>CIPL</v>
          </cell>
          <cell r="D9474" t="str">
            <v>M004</v>
          </cell>
          <cell r="E9474">
            <v>42173</v>
          </cell>
          <cell r="F9474" t="str">
            <v>Moving trolly and seam bursting buck supply</v>
          </cell>
          <cell r="G9474">
            <v>12000</v>
          </cell>
          <cell r="H9474">
            <v>-7900</v>
          </cell>
          <cell r="I9474">
            <v>4100</v>
          </cell>
        </row>
        <row r="9475">
          <cell r="A9475">
            <v>40001748</v>
          </cell>
          <cell r="B9475" t="str">
            <v>0</v>
          </cell>
          <cell r="C9475" t="str">
            <v>CIPL</v>
          </cell>
          <cell r="D9475" t="str">
            <v>M004</v>
          </cell>
          <cell r="E9475">
            <v>42173</v>
          </cell>
          <cell r="F9475" t="str">
            <v>Moving trolly and seam bursting buck supply</v>
          </cell>
          <cell r="G9475">
            <v>12000</v>
          </cell>
          <cell r="H9475">
            <v>-7900</v>
          </cell>
          <cell r="I9475">
            <v>4100</v>
          </cell>
        </row>
        <row r="9476">
          <cell r="A9476">
            <v>40001749</v>
          </cell>
          <cell r="B9476" t="str">
            <v>0</v>
          </cell>
          <cell r="C9476" t="str">
            <v>CIPL</v>
          </cell>
          <cell r="D9476" t="str">
            <v>M004</v>
          </cell>
          <cell r="E9476">
            <v>42173</v>
          </cell>
          <cell r="F9476" t="str">
            <v>Moving trolly and seam bursting buck supply</v>
          </cell>
          <cell r="G9476">
            <v>12000</v>
          </cell>
          <cell r="H9476">
            <v>-7900</v>
          </cell>
          <cell r="I9476">
            <v>4100</v>
          </cell>
        </row>
        <row r="9477">
          <cell r="A9477">
            <v>40001750</v>
          </cell>
          <cell r="B9477" t="str">
            <v>0</v>
          </cell>
          <cell r="C9477" t="str">
            <v>CIPL</v>
          </cell>
          <cell r="D9477" t="str">
            <v>M004</v>
          </cell>
          <cell r="E9477">
            <v>42173</v>
          </cell>
          <cell r="F9477" t="str">
            <v>Moving trolly and seam bursting buck supply</v>
          </cell>
          <cell r="G9477">
            <v>12000</v>
          </cell>
          <cell r="H9477">
            <v>-7900</v>
          </cell>
          <cell r="I9477">
            <v>4100</v>
          </cell>
        </row>
        <row r="9478">
          <cell r="A9478">
            <v>40001751</v>
          </cell>
          <cell r="B9478" t="str">
            <v>0</v>
          </cell>
          <cell r="C9478" t="str">
            <v>CIPL</v>
          </cell>
          <cell r="D9478" t="str">
            <v>M004</v>
          </cell>
          <cell r="E9478">
            <v>42173</v>
          </cell>
          <cell r="F9478" t="str">
            <v>Moving trolly and seam bursting buck supply</v>
          </cell>
          <cell r="G9478">
            <v>12000</v>
          </cell>
          <cell r="H9478">
            <v>-7900</v>
          </cell>
          <cell r="I9478">
            <v>4100</v>
          </cell>
        </row>
        <row r="9479">
          <cell r="A9479">
            <v>40001752</v>
          </cell>
          <cell r="B9479" t="str">
            <v>0</v>
          </cell>
          <cell r="C9479" t="str">
            <v>CIPL</v>
          </cell>
          <cell r="D9479" t="str">
            <v>M004</v>
          </cell>
          <cell r="E9479">
            <v>42173</v>
          </cell>
          <cell r="F9479" t="str">
            <v>Moving trolly and seam bursting buck supply</v>
          </cell>
          <cell r="G9479">
            <v>12000</v>
          </cell>
          <cell r="H9479">
            <v>-7900</v>
          </cell>
          <cell r="I9479">
            <v>4100</v>
          </cell>
        </row>
        <row r="9480">
          <cell r="A9480">
            <v>40001753</v>
          </cell>
          <cell r="B9480" t="str">
            <v>0</v>
          </cell>
          <cell r="C9480" t="str">
            <v>CIPL</v>
          </cell>
          <cell r="D9480" t="str">
            <v>M004</v>
          </cell>
          <cell r="E9480">
            <v>42173</v>
          </cell>
          <cell r="F9480" t="str">
            <v>Moving trolly and seam bursting buck supply</v>
          </cell>
          <cell r="G9480">
            <v>12000</v>
          </cell>
          <cell r="H9480">
            <v>-7900</v>
          </cell>
          <cell r="I9480">
            <v>4100</v>
          </cell>
        </row>
        <row r="9481">
          <cell r="A9481">
            <v>40001754</v>
          </cell>
          <cell r="B9481" t="str">
            <v>0</v>
          </cell>
          <cell r="C9481" t="str">
            <v>CIPL</v>
          </cell>
          <cell r="D9481" t="str">
            <v>M004</v>
          </cell>
          <cell r="E9481">
            <v>42173</v>
          </cell>
          <cell r="F9481" t="str">
            <v>Moving trolly and seam bursting buck supply</v>
          </cell>
          <cell r="G9481">
            <v>12000</v>
          </cell>
          <cell r="H9481">
            <v>-7900</v>
          </cell>
          <cell r="I9481">
            <v>4100</v>
          </cell>
        </row>
        <row r="9482">
          <cell r="A9482">
            <v>40001755</v>
          </cell>
          <cell r="B9482" t="str">
            <v>0</v>
          </cell>
          <cell r="C9482" t="str">
            <v>CIPL</v>
          </cell>
          <cell r="D9482" t="str">
            <v>M004</v>
          </cell>
          <cell r="E9482">
            <v>42173</v>
          </cell>
          <cell r="F9482" t="str">
            <v>Moving trolly and seam bursting buck supply</v>
          </cell>
          <cell r="G9482">
            <v>7000</v>
          </cell>
          <cell r="H9482">
            <v>-4608.33</v>
          </cell>
          <cell r="I9482">
            <v>2391.67</v>
          </cell>
        </row>
        <row r="9483">
          <cell r="A9483">
            <v>40001756</v>
          </cell>
          <cell r="B9483" t="str">
            <v>0</v>
          </cell>
          <cell r="C9483" t="str">
            <v>CIPL</v>
          </cell>
          <cell r="D9483" t="str">
            <v>M004</v>
          </cell>
          <cell r="E9483">
            <v>42185</v>
          </cell>
          <cell r="F9483" t="str">
            <v>Serolite twin one board</v>
          </cell>
          <cell r="G9483">
            <v>11900</v>
          </cell>
          <cell r="H9483">
            <v>-7834.17</v>
          </cell>
          <cell r="I9483">
            <v>4065.83</v>
          </cell>
        </row>
        <row r="9484">
          <cell r="A9484">
            <v>40001757</v>
          </cell>
          <cell r="B9484" t="str">
            <v>0</v>
          </cell>
          <cell r="C9484" t="str">
            <v>CIPL</v>
          </cell>
          <cell r="D9484" t="str">
            <v>M004</v>
          </cell>
          <cell r="E9484">
            <v>42185</v>
          </cell>
          <cell r="F9484" t="str">
            <v>Serolite twin one board</v>
          </cell>
          <cell r="G9484">
            <v>11900</v>
          </cell>
          <cell r="H9484">
            <v>-7834.17</v>
          </cell>
          <cell r="I9484">
            <v>4065.83</v>
          </cell>
        </row>
        <row r="9485">
          <cell r="A9485">
            <v>40001758</v>
          </cell>
          <cell r="B9485" t="str">
            <v>0</v>
          </cell>
          <cell r="C9485" t="str">
            <v>CIPL</v>
          </cell>
          <cell r="D9485" t="str">
            <v>M004</v>
          </cell>
          <cell r="E9485">
            <v>42185</v>
          </cell>
          <cell r="F9485" t="str">
            <v>Serolite twin one board</v>
          </cell>
          <cell r="G9485">
            <v>11900</v>
          </cell>
          <cell r="H9485">
            <v>-7834.17</v>
          </cell>
          <cell r="I9485">
            <v>4065.83</v>
          </cell>
        </row>
        <row r="9486">
          <cell r="A9486">
            <v>40001759</v>
          </cell>
          <cell r="B9486" t="str">
            <v>0</v>
          </cell>
          <cell r="C9486" t="str">
            <v>CIPL</v>
          </cell>
          <cell r="D9486" t="str">
            <v>M004</v>
          </cell>
          <cell r="E9486">
            <v>42185</v>
          </cell>
          <cell r="F9486" t="str">
            <v>Serolite twin one board</v>
          </cell>
          <cell r="G9486">
            <v>11900</v>
          </cell>
          <cell r="H9486">
            <v>-7834.17</v>
          </cell>
          <cell r="I9486">
            <v>4065.83</v>
          </cell>
        </row>
        <row r="9487">
          <cell r="A9487">
            <v>40001760</v>
          </cell>
          <cell r="B9487" t="str">
            <v>0</v>
          </cell>
          <cell r="C9487" t="str">
            <v>CIPL</v>
          </cell>
          <cell r="D9487" t="str">
            <v>M004</v>
          </cell>
          <cell r="E9487">
            <v>42185</v>
          </cell>
          <cell r="F9487" t="str">
            <v>Serolite twin one board</v>
          </cell>
          <cell r="G9487">
            <v>11900</v>
          </cell>
          <cell r="H9487">
            <v>-7834.17</v>
          </cell>
          <cell r="I9487">
            <v>4065.83</v>
          </cell>
        </row>
        <row r="9488">
          <cell r="A9488">
            <v>40001761</v>
          </cell>
          <cell r="B9488" t="str">
            <v>0</v>
          </cell>
          <cell r="C9488" t="str">
            <v>CIPL</v>
          </cell>
          <cell r="D9488" t="str">
            <v>M004</v>
          </cell>
          <cell r="E9488">
            <v>42185</v>
          </cell>
          <cell r="F9488" t="str">
            <v>Serolite twin one board</v>
          </cell>
          <cell r="G9488">
            <v>11900</v>
          </cell>
          <cell r="H9488">
            <v>-7834.17</v>
          </cell>
          <cell r="I9488">
            <v>4065.83</v>
          </cell>
        </row>
        <row r="9489">
          <cell r="A9489">
            <v>40001762</v>
          </cell>
          <cell r="B9489" t="str">
            <v>0</v>
          </cell>
          <cell r="C9489" t="str">
            <v>CIPL</v>
          </cell>
          <cell r="D9489" t="str">
            <v>M004</v>
          </cell>
          <cell r="E9489">
            <v>42185</v>
          </cell>
          <cell r="F9489" t="str">
            <v>Serolite twin one board</v>
          </cell>
          <cell r="G9489">
            <v>11900</v>
          </cell>
          <cell r="H9489">
            <v>-7834.17</v>
          </cell>
          <cell r="I9489">
            <v>4065.83</v>
          </cell>
        </row>
        <row r="9490">
          <cell r="A9490">
            <v>40001763</v>
          </cell>
          <cell r="B9490" t="str">
            <v>0</v>
          </cell>
          <cell r="C9490" t="str">
            <v>CIPL</v>
          </cell>
          <cell r="D9490" t="str">
            <v>M004</v>
          </cell>
          <cell r="E9490">
            <v>42185</v>
          </cell>
          <cell r="F9490" t="str">
            <v>Serolite twin one board</v>
          </cell>
          <cell r="G9490">
            <v>11900</v>
          </cell>
          <cell r="H9490">
            <v>-7834.17</v>
          </cell>
          <cell r="I9490">
            <v>4065.83</v>
          </cell>
        </row>
        <row r="9491">
          <cell r="A9491">
            <v>40001764</v>
          </cell>
          <cell r="B9491" t="str">
            <v>0</v>
          </cell>
          <cell r="C9491" t="str">
            <v>CIPL</v>
          </cell>
          <cell r="D9491" t="str">
            <v>M004</v>
          </cell>
          <cell r="E9491">
            <v>42185</v>
          </cell>
          <cell r="F9491" t="str">
            <v>Serolite twin one board</v>
          </cell>
          <cell r="G9491">
            <v>11900</v>
          </cell>
          <cell r="H9491">
            <v>-7834.17</v>
          </cell>
          <cell r="I9491">
            <v>4065.83</v>
          </cell>
        </row>
        <row r="9492">
          <cell r="A9492">
            <v>40001765</v>
          </cell>
          <cell r="B9492" t="str">
            <v>0</v>
          </cell>
          <cell r="C9492" t="str">
            <v>CIPL</v>
          </cell>
          <cell r="D9492" t="str">
            <v>M004</v>
          </cell>
          <cell r="E9492">
            <v>42185</v>
          </cell>
          <cell r="F9492" t="str">
            <v>Ina Computer desk and display board</v>
          </cell>
          <cell r="G9492">
            <v>10600</v>
          </cell>
          <cell r="H9492">
            <v>-6978.33</v>
          </cell>
          <cell r="I9492">
            <v>3621.67</v>
          </cell>
        </row>
        <row r="9493">
          <cell r="A9493">
            <v>40001766</v>
          </cell>
          <cell r="B9493" t="str">
            <v>0</v>
          </cell>
          <cell r="C9493" t="str">
            <v>CIPL</v>
          </cell>
          <cell r="D9493" t="str">
            <v>M004</v>
          </cell>
          <cell r="E9493">
            <v>42185</v>
          </cell>
          <cell r="F9493" t="str">
            <v>Ina Computer desk and display board</v>
          </cell>
          <cell r="G9493">
            <v>10600</v>
          </cell>
          <cell r="H9493">
            <v>-6978.33</v>
          </cell>
          <cell r="I9493">
            <v>3621.67</v>
          </cell>
        </row>
        <row r="9494">
          <cell r="A9494">
            <v>40001767</v>
          </cell>
          <cell r="B9494" t="str">
            <v>0</v>
          </cell>
          <cell r="C9494" t="str">
            <v>CIPL</v>
          </cell>
          <cell r="D9494" t="str">
            <v>M004</v>
          </cell>
          <cell r="E9494">
            <v>42185</v>
          </cell>
          <cell r="F9494" t="str">
            <v>Ina Computer desk and display board</v>
          </cell>
          <cell r="G9494">
            <v>13000</v>
          </cell>
          <cell r="H9494">
            <v>-8558.33</v>
          </cell>
          <cell r="I9494">
            <v>4441.67</v>
          </cell>
        </row>
        <row r="9495">
          <cell r="A9495">
            <v>40001768</v>
          </cell>
          <cell r="B9495" t="str">
            <v>0</v>
          </cell>
          <cell r="C9495" t="str">
            <v>CIPL</v>
          </cell>
          <cell r="D9495" t="str">
            <v>M004</v>
          </cell>
          <cell r="E9495">
            <v>42185</v>
          </cell>
          <cell r="F9495" t="str">
            <v>Ina Computer desk and display board</v>
          </cell>
          <cell r="G9495">
            <v>13000</v>
          </cell>
          <cell r="H9495">
            <v>-8558.33</v>
          </cell>
          <cell r="I9495">
            <v>4441.67</v>
          </cell>
        </row>
        <row r="9496">
          <cell r="A9496">
            <v>40001769</v>
          </cell>
          <cell r="B9496" t="str">
            <v>0</v>
          </cell>
          <cell r="C9496" t="str">
            <v>CIPL</v>
          </cell>
          <cell r="D9496" t="str">
            <v>M004</v>
          </cell>
          <cell r="E9496">
            <v>42185</v>
          </cell>
          <cell r="F9496" t="str">
            <v>Exhust Fan</v>
          </cell>
          <cell r="G9496">
            <v>2300</v>
          </cell>
          <cell r="H9496">
            <v>-1514.17</v>
          </cell>
          <cell r="I9496">
            <v>785.83</v>
          </cell>
        </row>
        <row r="9497">
          <cell r="A9497">
            <v>40001770</v>
          </cell>
          <cell r="B9497" t="str">
            <v>0</v>
          </cell>
          <cell r="C9497" t="str">
            <v>CIPL</v>
          </cell>
          <cell r="D9497" t="str">
            <v>M004</v>
          </cell>
          <cell r="E9497">
            <v>42185</v>
          </cell>
          <cell r="F9497" t="str">
            <v>Exhust Fan</v>
          </cell>
          <cell r="G9497">
            <v>2300</v>
          </cell>
          <cell r="H9497">
            <v>-1514.17</v>
          </cell>
          <cell r="I9497">
            <v>785.83</v>
          </cell>
        </row>
        <row r="9498">
          <cell r="A9498">
            <v>40001771</v>
          </cell>
          <cell r="B9498" t="str">
            <v>0</v>
          </cell>
          <cell r="C9498" t="str">
            <v>CIPL</v>
          </cell>
          <cell r="D9498" t="str">
            <v>M004</v>
          </cell>
          <cell r="E9498">
            <v>42164</v>
          </cell>
          <cell r="F9498" t="str">
            <v>Vaccuam iron Table</v>
          </cell>
          <cell r="G9498">
            <v>18000</v>
          </cell>
          <cell r="H9498">
            <v>-11850</v>
          </cell>
          <cell r="I9498">
            <v>6150</v>
          </cell>
        </row>
        <row r="9499">
          <cell r="A9499">
            <v>40001772</v>
          </cell>
          <cell r="B9499" t="str">
            <v>0</v>
          </cell>
          <cell r="C9499" t="str">
            <v>CIPL</v>
          </cell>
          <cell r="D9499" t="str">
            <v>M004</v>
          </cell>
          <cell r="E9499">
            <v>42164</v>
          </cell>
          <cell r="F9499" t="str">
            <v>Vaccuam iron Table</v>
          </cell>
          <cell r="G9499">
            <v>18000</v>
          </cell>
          <cell r="H9499">
            <v>-11850</v>
          </cell>
          <cell r="I9499">
            <v>6150</v>
          </cell>
        </row>
        <row r="9500">
          <cell r="A9500">
            <v>40001773</v>
          </cell>
          <cell r="B9500" t="str">
            <v>0</v>
          </cell>
          <cell r="C9500" t="str">
            <v>CIPL</v>
          </cell>
          <cell r="D9500" t="str">
            <v>M004</v>
          </cell>
          <cell r="E9500">
            <v>42164</v>
          </cell>
          <cell r="F9500" t="str">
            <v>Vaccuam iron Table</v>
          </cell>
          <cell r="G9500">
            <v>18000</v>
          </cell>
          <cell r="H9500">
            <v>-11850</v>
          </cell>
          <cell r="I9500">
            <v>6150</v>
          </cell>
        </row>
        <row r="9501">
          <cell r="A9501">
            <v>40001774</v>
          </cell>
          <cell r="B9501" t="str">
            <v>0</v>
          </cell>
          <cell r="C9501" t="str">
            <v>CIPL</v>
          </cell>
          <cell r="D9501" t="str">
            <v>M004</v>
          </cell>
          <cell r="E9501">
            <v>42164</v>
          </cell>
          <cell r="F9501" t="str">
            <v>Vaccuam iron Table</v>
          </cell>
          <cell r="G9501">
            <v>18000</v>
          </cell>
          <cell r="H9501">
            <v>-11850</v>
          </cell>
          <cell r="I9501">
            <v>6150</v>
          </cell>
        </row>
        <row r="9502">
          <cell r="A9502">
            <v>40001775</v>
          </cell>
          <cell r="B9502" t="str">
            <v>0</v>
          </cell>
          <cell r="C9502" t="str">
            <v>CIPL</v>
          </cell>
          <cell r="D9502" t="str">
            <v>M004</v>
          </cell>
          <cell r="E9502">
            <v>42164</v>
          </cell>
          <cell r="F9502" t="str">
            <v>Vaccuam iron Table</v>
          </cell>
          <cell r="G9502">
            <v>18000</v>
          </cell>
          <cell r="H9502">
            <v>-11850</v>
          </cell>
          <cell r="I9502">
            <v>6150</v>
          </cell>
        </row>
        <row r="9503">
          <cell r="A9503">
            <v>40001776</v>
          </cell>
          <cell r="B9503" t="str">
            <v>0</v>
          </cell>
          <cell r="C9503" t="str">
            <v>CIPL</v>
          </cell>
          <cell r="D9503" t="str">
            <v>M004</v>
          </cell>
          <cell r="E9503">
            <v>42164</v>
          </cell>
          <cell r="F9503" t="str">
            <v>Vaccuam iron Table</v>
          </cell>
          <cell r="G9503">
            <v>18000</v>
          </cell>
          <cell r="H9503">
            <v>-11850</v>
          </cell>
          <cell r="I9503">
            <v>6150</v>
          </cell>
        </row>
        <row r="9504">
          <cell r="A9504">
            <v>40001777</v>
          </cell>
          <cell r="B9504" t="str">
            <v>0</v>
          </cell>
          <cell r="C9504" t="str">
            <v>CIPL</v>
          </cell>
          <cell r="D9504" t="str">
            <v>M004</v>
          </cell>
          <cell r="E9504">
            <v>42156</v>
          </cell>
          <cell r="F9504" t="str">
            <v>Bacuum Iron Table 4 set from Taher Eng.</v>
          </cell>
          <cell r="G9504">
            <v>19000</v>
          </cell>
          <cell r="H9504">
            <v>-12508.33</v>
          </cell>
          <cell r="I9504">
            <v>6491.67</v>
          </cell>
        </row>
        <row r="9505">
          <cell r="A9505">
            <v>40001778</v>
          </cell>
          <cell r="B9505" t="str">
            <v>0</v>
          </cell>
          <cell r="C9505" t="str">
            <v>CIPL</v>
          </cell>
          <cell r="D9505" t="str">
            <v>M004</v>
          </cell>
          <cell r="E9505">
            <v>42156</v>
          </cell>
          <cell r="F9505" t="str">
            <v>Bacuum Iron Table 4 set from Taher Eng.</v>
          </cell>
          <cell r="G9505">
            <v>19000</v>
          </cell>
          <cell r="H9505">
            <v>-12508.33</v>
          </cell>
          <cell r="I9505">
            <v>6491.67</v>
          </cell>
        </row>
        <row r="9506">
          <cell r="A9506">
            <v>40001779</v>
          </cell>
          <cell r="B9506" t="str">
            <v>0</v>
          </cell>
          <cell r="C9506" t="str">
            <v>CIPL</v>
          </cell>
          <cell r="D9506" t="str">
            <v>M004</v>
          </cell>
          <cell r="E9506">
            <v>42156</v>
          </cell>
          <cell r="F9506" t="str">
            <v>Bacuum Iron Table 4 set from Taher Eng.</v>
          </cell>
          <cell r="G9506">
            <v>19000</v>
          </cell>
          <cell r="H9506">
            <v>-12508.33</v>
          </cell>
          <cell r="I9506">
            <v>6491.67</v>
          </cell>
        </row>
        <row r="9507">
          <cell r="A9507">
            <v>40001780</v>
          </cell>
          <cell r="B9507" t="str">
            <v>0</v>
          </cell>
          <cell r="C9507" t="str">
            <v>CIPL</v>
          </cell>
          <cell r="D9507" t="str">
            <v>M004</v>
          </cell>
          <cell r="E9507">
            <v>42156</v>
          </cell>
          <cell r="F9507" t="str">
            <v>Bacuum Iron Table 4 set from Taher Eng.</v>
          </cell>
          <cell r="G9507">
            <v>19000</v>
          </cell>
          <cell r="H9507">
            <v>-12508.33</v>
          </cell>
          <cell r="I9507">
            <v>6491.67</v>
          </cell>
        </row>
        <row r="9508">
          <cell r="A9508">
            <v>40001781</v>
          </cell>
          <cell r="B9508" t="str">
            <v>0</v>
          </cell>
          <cell r="C9508" t="str">
            <v>CIPL</v>
          </cell>
          <cell r="D9508" t="str">
            <v>M004</v>
          </cell>
          <cell r="E9508">
            <v>42200</v>
          </cell>
          <cell r="F9508" t="str">
            <v>Conveyor Ruler Table</v>
          </cell>
          <cell r="G9508">
            <v>28000</v>
          </cell>
          <cell r="H9508">
            <v>-18200</v>
          </cell>
          <cell r="I9508">
            <v>9800</v>
          </cell>
        </row>
        <row r="9509">
          <cell r="A9509">
            <v>40001782</v>
          </cell>
          <cell r="B9509" t="str">
            <v>0</v>
          </cell>
          <cell r="C9509" t="str">
            <v>CIPL</v>
          </cell>
          <cell r="D9509" t="str">
            <v>M004</v>
          </cell>
          <cell r="E9509">
            <v>42211</v>
          </cell>
          <cell r="F9509" t="str">
            <v>Vacuum Iron Table -5 pcs</v>
          </cell>
          <cell r="G9509">
            <v>19500</v>
          </cell>
          <cell r="H9509">
            <v>-12675</v>
          </cell>
          <cell r="I9509">
            <v>6825</v>
          </cell>
        </row>
        <row r="9510">
          <cell r="A9510">
            <v>40001783</v>
          </cell>
          <cell r="B9510" t="str">
            <v>0</v>
          </cell>
          <cell r="C9510" t="str">
            <v>CIPL</v>
          </cell>
          <cell r="D9510" t="str">
            <v>M004</v>
          </cell>
          <cell r="E9510">
            <v>42211</v>
          </cell>
          <cell r="F9510" t="str">
            <v>Vacuum Iron Table -5 pcs</v>
          </cell>
          <cell r="G9510">
            <v>19500</v>
          </cell>
          <cell r="H9510">
            <v>-12675</v>
          </cell>
          <cell r="I9510">
            <v>6825</v>
          </cell>
        </row>
        <row r="9511">
          <cell r="A9511">
            <v>40001784</v>
          </cell>
          <cell r="B9511" t="str">
            <v>0</v>
          </cell>
          <cell r="C9511" t="str">
            <v>CIPL</v>
          </cell>
          <cell r="D9511" t="str">
            <v>M004</v>
          </cell>
          <cell r="E9511">
            <v>42211</v>
          </cell>
          <cell r="F9511" t="str">
            <v>Vacuum Iron Table -5 pcs</v>
          </cell>
          <cell r="G9511">
            <v>19500</v>
          </cell>
          <cell r="H9511">
            <v>-12675</v>
          </cell>
          <cell r="I9511">
            <v>6825</v>
          </cell>
        </row>
        <row r="9512">
          <cell r="A9512">
            <v>40001785</v>
          </cell>
          <cell r="B9512" t="str">
            <v>0</v>
          </cell>
          <cell r="C9512" t="str">
            <v>CIPL</v>
          </cell>
          <cell r="D9512" t="str">
            <v>M004</v>
          </cell>
          <cell r="E9512">
            <v>42211</v>
          </cell>
          <cell r="F9512" t="str">
            <v>Vacuum Iron Table -5 pcs</v>
          </cell>
          <cell r="G9512">
            <v>19500</v>
          </cell>
          <cell r="H9512">
            <v>-12675</v>
          </cell>
          <cell r="I9512">
            <v>6825</v>
          </cell>
        </row>
        <row r="9513">
          <cell r="A9513">
            <v>40001786</v>
          </cell>
          <cell r="B9513" t="str">
            <v>0</v>
          </cell>
          <cell r="C9513" t="str">
            <v>CIPL</v>
          </cell>
          <cell r="D9513" t="str">
            <v>M004</v>
          </cell>
          <cell r="E9513">
            <v>42211</v>
          </cell>
          <cell r="F9513" t="str">
            <v>Vacuum Iron Table -5 pcs</v>
          </cell>
          <cell r="G9513">
            <v>19500</v>
          </cell>
          <cell r="H9513">
            <v>-12675</v>
          </cell>
          <cell r="I9513">
            <v>6825</v>
          </cell>
        </row>
        <row r="9514">
          <cell r="A9514">
            <v>40001787</v>
          </cell>
          <cell r="B9514" t="str">
            <v>0</v>
          </cell>
          <cell r="C9514" t="str">
            <v>CIPL</v>
          </cell>
          <cell r="D9514" t="str">
            <v>M004</v>
          </cell>
          <cell r="E9514">
            <v>42221</v>
          </cell>
          <cell r="F9514" t="str">
            <v>Rack for W/Free colling room with wheel</v>
          </cell>
          <cell r="G9514">
            <v>46830.25</v>
          </cell>
          <cell r="H9514">
            <v>-30049.42</v>
          </cell>
          <cell r="I9514">
            <v>16780.830000000002</v>
          </cell>
        </row>
        <row r="9515">
          <cell r="A9515">
            <v>40001788</v>
          </cell>
          <cell r="B9515" t="str">
            <v>0</v>
          </cell>
          <cell r="C9515" t="str">
            <v>CIPL</v>
          </cell>
          <cell r="D9515" t="str">
            <v>M004</v>
          </cell>
          <cell r="E9515">
            <v>42221</v>
          </cell>
          <cell r="F9515" t="str">
            <v>Rack for W/Free colling room with wheel</v>
          </cell>
          <cell r="G9515">
            <v>46830.25</v>
          </cell>
          <cell r="H9515">
            <v>-30049.42</v>
          </cell>
          <cell r="I9515">
            <v>16780.830000000002</v>
          </cell>
        </row>
        <row r="9516">
          <cell r="A9516">
            <v>40001789</v>
          </cell>
          <cell r="B9516" t="str">
            <v>0</v>
          </cell>
          <cell r="C9516" t="str">
            <v>CIPL</v>
          </cell>
          <cell r="D9516" t="str">
            <v>M004</v>
          </cell>
          <cell r="E9516">
            <v>42221</v>
          </cell>
          <cell r="F9516" t="str">
            <v>Rack for W/Free colling room with wheel</v>
          </cell>
          <cell r="G9516">
            <v>46830.25</v>
          </cell>
          <cell r="H9516">
            <v>-30049.42</v>
          </cell>
          <cell r="I9516">
            <v>16780.830000000002</v>
          </cell>
        </row>
        <row r="9517">
          <cell r="A9517">
            <v>40001790</v>
          </cell>
          <cell r="B9517" t="str">
            <v>0</v>
          </cell>
          <cell r="C9517" t="str">
            <v>CIPL</v>
          </cell>
          <cell r="D9517" t="str">
            <v>M004</v>
          </cell>
          <cell r="E9517">
            <v>42221</v>
          </cell>
          <cell r="F9517" t="str">
            <v>Rack for W/Free colling room with wheel</v>
          </cell>
          <cell r="G9517">
            <v>46830.25</v>
          </cell>
          <cell r="H9517">
            <v>-30049.42</v>
          </cell>
          <cell r="I9517">
            <v>16780.830000000002</v>
          </cell>
        </row>
        <row r="9518">
          <cell r="A9518">
            <v>40001791</v>
          </cell>
          <cell r="B9518" t="str">
            <v>0</v>
          </cell>
          <cell r="C9518" t="str">
            <v>CIPL</v>
          </cell>
          <cell r="D9518" t="str">
            <v>M004</v>
          </cell>
          <cell r="E9518">
            <v>42222</v>
          </cell>
          <cell r="F9518" t="str">
            <v>Body Rack for Wrinkle Free Unit</v>
          </cell>
          <cell r="G9518">
            <v>41770</v>
          </cell>
          <cell r="H9518">
            <v>-26802.42</v>
          </cell>
          <cell r="I9518">
            <v>14967.58</v>
          </cell>
        </row>
        <row r="9519">
          <cell r="A9519">
            <v>40001792</v>
          </cell>
          <cell r="B9519" t="str">
            <v>0</v>
          </cell>
          <cell r="C9519" t="str">
            <v>CIPL</v>
          </cell>
          <cell r="D9519" t="str">
            <v>M004</v>
          </cell>
          <cell r="E9519">
            <v>42222</v>
          </cell>
          <cell r="F9519" t="str">
            <v>Body Rack for Wrinkle Free Unit</v>
          </cell>
          <cell r="G9519">
            <v>41770</v>
          </cell>
          <cell r="H9519">
            <v>-26802.42</v>
          </cell>
          <cell r="I9519">
            <v>14967.58</v>
          </cell>
        </row>
        <row r="9520">
          <cell r="A9520">
            <v>40001793</v>
          </cell>
          <cell r="B9520" t="str">
            <v>0</v>
          </cell>
          <cell r="C9520" t="str">
            <v>CIPL</v>
          </cell>
          <cell r="D9520" t="str">
            <v>M004</v>
          </cell>
          <cell r="E9520">
            <v>42222</v>
          </cell>
          <cell r="F9520" t="str">
            <v>Body Rack for Wrinkle Free Unit</v>
          </cell>
          <cell r="G9520">
            <v>41770</v>
          </cell>
          <cell r="H9520">
            <v>-26802.42</v>
          </cell>
          <cell r="I9520">
            <v>14967.58</v>
          </cell>
        </row>
        <row r="9521">
          <cell r="A9521">
            <v>40001794</v>
          </cell>
          <cell r="B9521" t="str">
            <v>0</v>
          </cell>
          <cell r="C9521" t="str">
            <v>CIPL</v>
          </cell>
          <cell r="D9521" t="str">
            <v>M004</v>
          </cell>
          <cell r="E9521">
            <v>42222</v>
          </cell>
          <cell r="F9521" t="str">
            <v>Body Rack for Wrinkle Free Unit</v>
          </cell>
          <cell r="G9521">
            <v>41770</v>
          </cell>
          <cell r="H9521">
            <v>-26802.42</v>
          </cell>
          <cell r="I9521">
            <v>14967.58</v>
          </cell>
        </row>
        <row r="9522">
          <cell r="A9522">
            <v>40001795</v>
          </cell>
          <cell r="B9522" t="str">
            <v>0</v>
          </cell>
          <cell r="C9522" t="str">
            <v>CIPL</v>
          </cell>
          <cell r="D9522" t="str">
            <v>M004</v>
          </cell>
          <cell r="E9522">
            <v>42222</v>
          </cell>
          <cell r="F9522" t="str">
            <v>Body Rack for Wrinkle Free Unit</v>
          </cell>
          <cell r="G9522">
            <v>41770</v>
          </cell>
          <cell r="H9522">
            <v>-26802.42</v>
          </cell>
          <cell r="I9522">
            <v>14967.58</v>
          </cell>
        </row>
        <row r="9523">
          <cell r="A9523">
            <v>40001796</v>
          </cell>
          <cell r="B9523" t="str">
            <v>0</v>
          </cell>
          <cell r="C9523" t="str">
            <v>CIPL</v>
          </cell>
          <cell r="D9523" t="str">
            <v>M004</v>
          </cell>
          <cell r="E9523">
            <v>42222</v>
          </cell>
          <cell r="F9523" t="str">
            <v>Body Rack for Wrinkle Free Unit</v>
          </cell>
          <cell r="G9523">
            <v>41770</v>
          </cell>
          <cell r="H9523">
            <v>-26802.42</v>
          </cell>
          <cell r="I9523">
            <v>14967.58</v>
          </cell>
        </row>
        <row r="9524">
          <cell r="A9524">
            <v>40001797</v>
          </cell>
          <cell r="B9524" t="str">
            <v>0</v>
          </cell>
          <cell r="C9524" t="str">
            <v>CIPL</v>
          </cell>
          <cell r="D9524" t="str">
            <v>M004</v>
          </cell>
          <cell r="E9524">
            <v>42222</v>
          </cell>
          <cell r="F9524" t="str">
            <v>Body Rack for Wrinkle Free Unit</v>
          </cell>
          <cell r="G9524">
            <v>41770</v>
          </cell>
          <cell r="H9524">
            <v>-26802.42</v>
          </cell>
          <cell r="I9524">
            <v>14967.58</v>
          </cell>
        </row>
        <row r="9525">
          <cell r="A9525">
            <v>40001798</v>
          </cell>
          <cell r="B9525" t="str">
            <v>0</v>
          </cell>
          <cell r="C9525" t="str">
            <v>CIPL</v>
          </cell>
          <cell r="D9525" t="str">
            <v>M004</v>
          </cell>
          <cell r="E9525">
            <v>42246</v>
          </cell>
          <cell r="F9525" t="str">
            <v>Exhaust Fan 48''x48''</v>
          </cell>
          <cell r="G9525">
            <v>18500</v>
          </cell>
          <cell r="H9525">
            <v>-11870.83</v>
          </cell>
          <cell r="I9525">
            <v>6629.17</v>
          </cell>
        </row>
        <row r="9526">
          <cell r="A9526">
            <v>40001799</v>
          </cell>
          <cell r="B9526" t="str">
            <v>0</v>
          </cell>
          <cell r="C9526" t="str">
            <v>CIPL</v>
          </cell>
          <cell r="D9526" t="str">
            <v>M004</v>
          </cell>
          <cell r="E9526">
            <v>42246</v>
          </cell>
          <cell r="F9526" t="str">
            <v>Exhaust Fan 48''x48''</v>
          </cell>
          <cell r="G9526">
            <v>18500</v>
          </cell>
          <cell r="H9526">
            <v>-11870.83</v>
          </cell>
          <cell r="I9526">
            <v>6629.17</v>
          </cell>
        </row>
        <row r="9527">
          <cell r="A9527">
            <v>40001800</v>
          </cell>
          <cell r="B9527" t="str">
            <v>0</v>
          </cell>
          <cell r="C9527" t="str">
            <v>CIPL</v>
          </cell>
          <cell r="D9527" t="str">
            <v>M004</v>
          </cell>
          <cell r="E9527">
            <v>42246</v>
          </cell>
          <cell r="F9527" t="str">
            <v>Exhaust Fan 48''x48''</v>
          </cell>
          <cell r="G9527">
            <v>18500</v>
          </cell>
          <cell r="H9527">
            <v>-11870.83</v>
          </cell>
          <cell r="I9527">
            <v>6629.17</v>
          </cell>
        </row>
        <row r="9528">
          <cell r="A9528">
            <v>40001801</v>
          </cell>
          <cell r="B9528" t="str">
            <v>0</v>
          </cell>
          <cell r="C9528" t="str">
            <v>CIPL</v>
          </cell>
          <cell r="D9528" t="str">
            <v>M004</v>
          </cell>
          <cell r="E9528">
            <v>42246</v>
          </cell>
          <cell r="F9528" t="str">
            <v>Exhaust Fan 48''x48''</v>
          </cell>
          <cell r="G9528">
            <v>18500</v>
          </cell>
          <cell r="H9528">
            <v>-11870.83</v>
          </cell>
          <cell r="I9528">
            <v>6629.17</v>
          </cell>
        </row>
        <row r="9529">
          <cell r="A9529">
            <v>40001802</v>
          </cell>
          <cell r="B9529" t="str">
            <v>0</v>
          </cell>
          <cell r="C9529" t="str">
            <v>CIPL</v>
          </cell>
          <cell r="D9529" t="str">
            <v>M004</v>
          </cell>
          <cell r="E9529">
            <v>42246</v>
          </cell>
          <cell r="F9529" t="str">
            <v>Exhaust Fan 48''x48''</v>
          </cell>
          <cell r="G9529">
            <v>18500</v>
          </cell>
          <cell r="H9529">
            <v>-11870.83</v>
          </cell>
          <cell r="I9529">
            <v>6629.17</v>
          </cell>
        </row>
        <row r="9530">
          <cell r="A9530">
            <v>40001803</v>
          </cell>
          <cell r="B9530" t="str">
            <v>0</v>
          </cell>
          <cell r="C9530" t="str">
            <v>CIPL</v>
          </cell>
          <cell r="D9530" t="str">
            <v>M004</v>
          </cell>
          <cell r="E9530">
            <v>42246</v>
          </cell>
          <cell r="F9530" t="str">
            <v>Exhaust Fan 48''x48''</v>
          </cell>
          <cell r="G9530">
            <v>18500</v>
          </cell>
          <cell r="H9530">
            <v>-11870.83</v>
          </cell>
          <cell r="I9530">
            <v>6629.17</v>
          </cell>
        </row>
        <row r="9531">
          <cell r="A9531">
            <v>40001804</v>
          </cell>
          <cell r="B9531" t="str">
            <v>0</v>
          </cell>
          <cell r="C9531" t="str">
            <v>CIPL</v>
          </cell>
          <cell r="D9531" t="str">
            <v>M004</v>
          </cell>
          <cell r="E9531">
            <v>42246</v>
          </cell>
          <cell r="F9531" t="str">
            <v>Exhaust Fan 48''x48''</v>
          </cell>
          <cell r="G9531">
            <v>18500</v>
          </cell>
          <cell r="H9531">
            <v>-11870.83</v>
          </cell>
          <cell r="I9531">
            <v>6629.17</v>
          </cell>
        </row>
        <row r="9532">
          <cell r="A9532">
            <v>40001805</v>
          </cell>
          <cell r="B9532" t="str">
            <v>0</v>
          </cell>
          <cell r="C9532" t="str">
            <v>CIPL</v>
          </cell>
          <cell r="D9532" t="str">
            <v>M004</v>
          </cell>
          <cell r="E9532">
            <v>42246</v>
          </cell>
          <cell r="F9532" t="str">
            <v>Exhaust Fan 48''x48''</v>
          </cell>
          <cell r="G9532">
            <v>18500</v>
          </cell>
          <cell r="H9532">
            <v>-11870.83</v>
          </cell>
          <cell r="I9532">
            <v>6629.17</v>
          </cell>
        </row>
        <row r="9533">
          <cell r="A9533">
            <v>40001806</v>
          </cell>
          <cell r="B9533" t="str">
            <v>0</v>
          </cell>
          <cell r="C9533" t="str">
            <v>CIPL</v>
          </cell>
          <cell r="D9533" t="str">
            <v>M004</v>
          </cell>
          <cell r="E9533">
            <v>42253</v>
          </cell>
          <cell r="F9533" t="str">
            <v>Two side Accessories Cabinet</v>
          </cell>
          <cell r="G9533">
            <v>35000</v>
          </cell>
          <cell r="H9533">
            <v>-22166.67</v>
          </cell>
          <cell r="I9533">
            <v>12833.33</v>
          </cell>
        </row>
        <row r="9534">
          <cell r="A9534">
            <v>40001807</v>
          </cell>
          <cell r="B9534" t="str">
            <v>0</v>
          </cell>
          <cell r="C9534" t="str">
            <v>CIPL</v>
          </cell>
          <cell r="D9534" t="str">
            <v>M004</v>
          </cell>
          <cell r="E9534">
            <v>42297</v>
          </cell>
          <cell r="F9534" t="str">
            <v>Trolly for carring finishing garments</v>
          </cell>
          <cell r="G9534">
            <v>10200</v>
          </cell>
          <cell r="H9534">
            <v>-6375</v>
          </cell>
          <cell r="I9534">
            <v>3825</v>
          </cell>
        </row>
        <row r="9535">
          <cell r="A9535">
            <v>40001808</v>
          </cell>
          <cell r="B9535" t="str">
            <v>0</v>
          </cell>
          <cell r="C9535" t="str">
            <v>CIPL</v>
          </cell>
          <cell r="D9535" t="str">
            <v>M004</v>
          </cell>
          <cell r="E9535">
            <v>42297</v>
          </cell>
          <cell r="F9535" t="str">
            <v>Trolly for carring finishing garments</v>
          </cell>
          <cell r="G9535">
            <v>10200</v>
          </cell>
          <cell r="H9535">
            <v>-6375</v>
          </cell>
          <cell r="I9535">
            <v>3825</v>
          </cell>
        </row>
        <row r="9536">
          <cell r="A9536">
            <v>40001809</v>
          </cell>
          <cell r="B9536" t="str">
            <v>0</v>
          </cell>
          <cell r="C9536" t="str">
            <v>CIPL</v>
          </cell>
          <cell r="D9536" t="str">
            <v>M004</v>
          </cell>
          <cell r="E9536">
            <v>42297</v>
          </cell>
          <cell r="F9536" t="str">
            <v>Trolly for carring finishing garments</v>
          </cell>
          <cell r="G9536">
            <v>10200</v>
          </cell>
          <cell r="H9536">
            <v>-6375</v>
          </cell>
          <cell r="I9536">
            <v>3825</v>
          </cell>
        </row>
        <row r="9537">
          <cell r="A9537">
            <v>40001810</v>
          </cell>
          <cell r="B9537" t="str">
            <v>0</v>
          </cell>
          <cell r="C9537" t="str">
            <v>CIPL</v>
          </cell>
          <cell r="D9537" t="str">
            <v>M004</v>
          </cell>
          <cell r="E9537">
            <v>42297</v>
          </cell>
          <cell r="F9537" t="str">
            <v>Trolly for carring finishing garments</v>
          </cell>
          <cell r="G9537">
            <v>10200</v>
          </cell>
          <cell r="H9537">
            <v>-6375</v>
          </cell>
          <cell r="I9537">
            <v>3825</v>
          </cell>
        </row>
        <row r="9538">
          <cell r="A9538">
            <v>40001811</v>
          </cell>
          <cell r="B9538" t="str">
            <v>0</v>
          </cell>
          <cell r="C9538" t="str">
            <v>CIPL</v>
          </cell>
          <cell r="D9538" t="str">
            <v>M004</v>
          </cell>
          <cell r="E9538">
            <v>42297</v>
          </cell>
          <cell r="F9538" t="str">
            <v>Trolly for carring finishing garments</v>
          </cell>
          <cell r="G9538">
            <v>10200</v>
          </cell>
          <cell r="H9538">
            <v>-6375</v>
          </cell>
          <cell r="I9538">
            <v>3825</v>
          </cell>
        </row>
        <row r="9539">
          <cell r="A9539">
            <v>40001812</v>
          </cell>
          <cell r="B9539" t="str">
            <v>0</v>
          </cell>
          <cell r="C9539" t="str">
            <v>CIPL</v>
          </cell>
          <cell r="D9539" t="str">
            <v>M004</v>
          </cell>
          <cell r="E9539">
            <v>42297</v>
          </cell>
          <cell r="F9539" t="str">
            <v>CPU Trolly</v>
          </cell>
          <cell r="G9539">
            <v>13000</v>
          </cell>
          <cell r="H9539">
            <v>-8125</v>
          </cell>
          <cell r="I9539">
            <v>4875</v>
          </cell>
        </row>
        <row r="9540">
          <cell r="A9540">
            <v>40001813</v>
          </cell>
          <cell r="B9540" t="str">
            <v>0</v>
          </cell>
          <cell r="C9540" t="str">
            <v>CIPL</v>
          </cell>
          <cell r="D9540" t="str">
            <v>M004</v>
          </cell>
          <cell r="E9540">
            <v>42297</v>
          </cell>
          <cell r="F9540" t="str">
            <v>CPU Trolly</v>
          </cell>
          <cell r="G9540">
            <v>13000</v>
          </cell>
          <cell r="H9540">
            <v>-8125</v>
          </cell>
          <cell r="I9540">
            <v>4875</v>
          </cell>
        </row>
        <row r="9541">
          <cell r="A9541">
            <v>40001814</v>
          </cell>
          <cell r="B9541" t="str">
            <v>0</v>
          </cell>
          <cell r="C9541" t="str">
            <v>CIPL</v>
          </cell>
          <cell r="D9541" t="str">
            <v>M004</v>
          </cell>
          <cell r="E9541">
            <v>42297</v>
          </cell>
          <cell r="F9541" t="str">
            <v>CPU Trolly</v>
          </cell>
          <cell r="G9541">
            <v>13000</v>
          </cell>
          <cell r="H9541">
            <v>-8125</v>
          </cell>
          <cell r="I9541">
            <v>4875</v>
          </cell>
        </row>
        <row r="9542">
          <cell r="A9542">
            <v>40001815</v>
          </cell>
          <cell r="B9542" t="str">
            <v>0</v>
          </cell>
          <cell r="C9542" t="str">
            <v>CIPL</v>
          </cell>
          <cell r="D9542" t="str">
            <v>M004</v>
          </cell>
          <cell r="E9542">
            <v>42297</v>
          </cell>
          <cell r="F9542" t="str">
            <v>CPU Trolly</v>
          </cell>
          <cell r="G9542">
            <v>13000</v>
          </cell>
          <cell r="H9542">
            <v>-8125</v>
          </cell>
          <cell r="I9542">
            <v>4875</v>
          </cell>
        </row>
        <row r="9543">
          <cell r="A9543">
            <v>40001816</v>
          </cell>
          <cell r="B9543" t="str">
            <v>0</v>
          </cell>
          <cell r="C9543" t="str">
            <v>CIPL</v>
          </cell>
          <cell r="D9543" t="str">
            <v>M004</v>
          </cell>
          <cell r="E9543">
            <v>42297</v>
          </cell>
          <cell r="F9543" t="str">
            <v>CPU Trolly</v>
          </cell>
          <cell r="G9543">
            <v>13000</v>
          </cell>
          <cell r="H9543">
            <v>-8125</v>
          </cell>
          <cell r="I9543">
            <v>4875</v>
          </cell>
        </row>
        <row r="9544">
          <cell r="A9544">
            <v>40001817</v>
          </cell>
          <cell r="B9544" t="str">
            <v>0</v>
          </cell>
          <cell r="C9544" t="str">
            <v>CIPL</v>
          </cell>
          <cell r="D9544" t="str">
            <v>M004</v>
          </cell>
          <cell r="E9544">
            <v>42294</v>
          </cell>
          <cell r="F9544" t="str">
            <v>Pedestal Fan -GFC 24''</v>
          </cell>
          <cell r="G9544">
            <v>5800</v>
          </cell>
          <cell r="H9544">
            <v>-3625</v>
          </cell>
          <cell r="I9544">
            <v>2175</v>
          </cell>
        </row>
        <row r="9545">
          <cell r="A9545">
            <v>40001818</v>
          </cell>
          <cell r="B9545" t="str">
            <v>0</v>
          </cell>
          <cell r="C9545" t="str">
            <v>CIPL</v>
          </cell>
          <cell r="D9545" t="str">
            <v>M004</v>
          </cell>
          <cell r="E9545">
            <v>42294</v>
          </cell>
          <cell r="F9545" t="str">
            <v>Pedestal Fan -GFC 24''</v>
          </cell>
          <cell r="G9545">
            <v>5800</v>
          </cell>
          <cell r="H9545">
            <v>-3625</v>
          </cell>
          <cell r="I9545">
            <v>2175</v>
          </cell>
        </row>
        <row r="9546">
          <cell r="A9546">
            <v>40001819</v>
          </cell>
          <cell r="B9546" t="str">
            <v>0</v>
          </cell>
          <cell r="C9546" t="str">
            <v>CIPL</v>
          </cell>
          <cell r="D9546" t="str">
            <v>M004</v>
          </cell>
          <cell r="E9546">
            <v>42294</v>
          </cell>
          <cell r="F9546" t="str">
            <v>Pedestal Fan -GFC 24''</v>
          </cell>
          <cell r="G9546">
            <v>5800</v>
          </cell>
          <cell r="H9546">
            <v>-3625</v>
          </cell>
          <cell r="I9546">
            <v>2175</v>
          </cell>
        </row>
        <row r="9547">
          <cell r="A9547">
            <v>40001820</v>
          </cell>
          <cell r="B9547" t="str">
            <v>0</v>
          </cell>
          <cell r="C9547" t="str">
            <v>CIPL</v>
          </cell>
          <cell r="D9547" t="str">
            <v>M004</v>
          </cell>
          <cell r="E9547">
            <v>42294</v>
          </cell>
          <cell r="F9547" t="str">
            <v>Pedestal Fan -GFC 24''</v>
          </cell>
          <cell r="G9547">
            <v>5800</v>
          </cell>
          <cell r="H9547">
            <v>-3625</v>
          </cell>
          <cell r="I9547">
            <v>2175</v>
          </cell>
        </row>
        <row r="9548">
          <cell r="A9548">
            <v>40001821</v>
          </cell>
          <cell r="B9548" t="str">
            <v>0</v>
          </cell>
          <cell r="C9548" t="str">
            <v>CIPL</v>
          </cell>
          <cell r="D9548" t="str">
            <v>M004</v>
          </cell>
          <cell r="E9548">
            <v>42294</v>
          </cell>
          <cell r="F9548" t="str">
            <v>Pedestal Fan -GFC 24''</v>
          </cell>
          <cell r="G9548">
            <v>5800</v>
          </cell>
          <cell r="H9548">
            <v>-3625</v>
          </cell>
          <cell r="I9548">
            <v>2175</v>
          </cell>
        </row>
        <row r="9549">
          <cell r="A9549">
            <v>40001822</v>
          </cell>
          <cell r="B9549" t="str">
            <v>0</v>
          </cell>
          <cell r="C9549" t="str">
            <v>CIPL</v>
          </cell>
          <cell r="D9549" t="str">
            <v>M004</v>
          </cell>
          <cell r="E9549">
            <v>42294</v>
          </cell>
          <cell r="F9549" t="str">
            <v>Pedestal Fan -GFC 24''</v>
          </cell>
          <cell r="G9549">
            <v>5800</v>
          </cell>
          <cell r="H9549">
            <v>-3625</v>
          </cell>
          <cell r="I9549">
            <v>2175</v>
          </cell>
        </row>
        <row r="9550">
          <cell r="A9550">
            <v>40001823</v>
          </cell>
          <cell r="B9550" t="str">
            <v>0</v>
          </cell>
          <cell r="C9550" t="str">
            <v>CIPL</v>
          </cell>
          <cell r="D9550" t="str">
            <v>M004</v>
          </cell>
          <cell r="E9550">
            <v>42294</v>
          </cell>
          <cell r="F9550" t="str">
            <v>Pedestal Fan -GFC 24''</v>
          </cell>
          <cell r="G9550">
            <v>5800</v>
          </cell>
          <cell r="H9550">
            <v>-3625</v>
          </cell>
          <cell r="I9550">
            <v>2175</v>
          </cell>
        </row>
        <row r="9551">
          <cell r="A9551">
            <v>40001824</v>
          </cell>
          <cell r="B9551" t="str">
            <v>0</v>
          </cell>
          <cell r="C9551" t="str">
            <v>CIPL</v>
          </cell>
          <cell r="D9551" t="str">
            <v>M004</v>
          </cell>
          <cell r="E9551">
            <v>42294</v>
          </cell>
          <cell r="F9551" t="str">
            <v>Pedestal Fan -GFC 24''</v>
          </cell>
          <cell r="G9551">
            <v>5800</v>
          </cell>
          <cell r="H9551">
            <v>-3625</v>
          </cell>
          <cell r="I9551">
            <v>2175</v>
          </cell>
        </row>
        <row r="9552">
          <cell r="A9552">
            <v>40001825</v>
          </cell>
          <cell r="B9552" t="str">
            <v>0</v>
          </cell>
          <cell r="C9552" t="str">
            <v>CIPL</v>
          </cell>
          <cell r="D9552" t="str">
            <v>M004</v>
          </cell>
          <cell r="E9552">
            <v>42294</v>
          </cell>
          <cell r="F9552" t="str">
            <v>Pedestal Fan -GFC 24''</v>
          </cell>
          <cell r="G9552">
            <v>5800</v>
          </cell>
          <cell r="H9552">
            <v>-3625</v>
          </cell>
          <cell r="I9552">
            <v>2175</v>
          </cell>
        </row>
        <row r="9553">
          <cell r="A9553">
            <v>40001826</v>
          </cell>
          <cell r="B9553" t="str">
            <v>0</v>
          </cell>
          <cell r="C9553" t="str">
            <v>CIPL</v>
          </cell>
          <cell r="D9553" t="str">
            <v>M004</v>
          </cell>
          <cell r="E9553">
            <v>42294</v>
          </cell>
          <cell r="F9553" t="str">
            <v>Pedestal Fan -GFC 24''</v>
          </cell>
          <cell r="G9553">
            <v>5800</v>
          </cell>
          <cell r="H9553">
            <v>-3625</v>
          </cell>
          <cell r="I9553">
            <v>2175</v>
          </cell>
        </row>
        <row r="9554">
          <cell r="A9554">
            <v>40001827</v>
          </cell>
          <cell r="B9554" t="str">
            <v>0</v>
          </cell>
          <cell r="C9554" t="str">
            <v>CIPL</v>
          </cell>
          <cell r="D9554" t="str">
            <v>M004</v>
          </cell>
          <cell r="E9554">
            <v>42294</v>
          </cell>
          <cell r="F9554" t="str">
            <v>Pedestal Fan -GFC 24''</v>
          </cell>
          <cell r="G9554">
            <v>5800</v>
          </cell>
          <cell r="H9554">
            <v>-3625</v>
          </cell>
          <cell r="I9554">
            <v>2175</v>
          </cell>
        </row>
        <row r="9555">
          <cell r="A9555">
            <v>40001828</v>
          </cell>
          <cell r="B9555" t="str">
            <v>0</v>
          </cell>
          <cell r="C9555" t="str">
            <v>CIPL</v>
          </cell>
          <cell r="D9555" t="str">
            <v>M004</v>
          </cell>
          <cell r="E9555">
            <v>42294</v>
          </cell>
          <cell r="F9555" t="str">
            <v>Pedestal Fan -GFC 24''</v>
          </cell>
          <cell r="G9555">
            <v>5800</v>
          </cell>
          <cell r="H9555">
            <v>-3625</v>
          </cell>
          <cell r="I9555">
            <v>2175</v>
          </cell>
        </row>
        <row r="9556">
          <cell r="A9556">
            <v>40001829</v>
          </cell>
          <cell r="B9556" t="str">
            <v>0</v>
          </cell>
          <cell r="C9556" t="str">
            <v>CIPL</v>
          </cell>
          <cell r="D9556" t="str">
            <v>M004</v>
          </cell>
          <cell r="E9556">
            <v>42294</v>
          </cell>
          <cell r="F9556" t="str">
            <v>Pedestal Fan -GFC 24''</v>
          </cell>
          <cell r="G9556">
            <v>5800</v>
          </cell>
          <cell r="H9556">
            <v>-3625</v>
          </cell>
          <cell r="I9556">
            <v>2175</v>
          </cell>
        </row>
        <row r="9557">
          <cell r="A9557">
            <v>40001830</v>
          </cell>
          <cell r="B9557" t="str">
            <v>0</v>
          </cell>
          <cell r="C9557" t="str">
            <v>CIPL</v>
          </cell>
          <cell r="D9557" t="str">
            <v>M004</v>
          </cell>
          <cell r="E9557">
            <v>42306</v>
          </cell>
          <cell r="F9557" t="str">
            <v>Center Table 18x30 for Tank Top project</v>
          </cell>
          <cell r="G9557">
            <v>6630</v>
          </cell>
          <cell r="H9557">
            <v>-4143.75</v>
          </cell>
          <cell r="I9557">
            <v>2486.25</v>
          </cell>
        </row>
        <row r="9558">
          <cell r="A9558">
            <v>40001831</v>
          </cell>
          <cell r="B9558" t="str">
            <v>0</v>
          </cell>
          <cell r="C9558" t="str">
            <v>CIPL</v>
          </cell>
          <cell r="D9558" t="str">
            <v>M004</v>
          </cell>
          <cell r="E9558">
            <v>42306</v>
          </cell>
          <cell r="F9558" t="str">
            <v>Center Table 18x30 for Tank Top project</v>
          </cell>
          <cell r="G9558">
            <v>6630</v>
          </cell>
          <cell r="H9558">
            <v>-4143.75</v>
          </cell>
          <cell r="I9558">
            <v>2486.25</v>
          </cell>
        </row>
        <row r="9559">
          <cell r="A9559">
            <v>40001832</v>
          </cell>
          <cell r="B9559" t="str">
            <v>0</v>
          </cell>
          <cell r="C9559" t="str">
            <v>CIPL</v>
          </cell>
          <cell r="D9559" t="str">
            <v>M004</v>
          </cell>
          <cell r="E9559">
            <v>42306</v>
          </cell>
          <cell r="F9559" t="str">
            <v>Center Table 18x30 for Tank Top project</v>
          </cell>
          <cell r="G9559">
            <v>6630</v>
          </cell>
          <cell r="H9559">
            <v>-4143.75</v>
          </cell>
          <cell r="I9559">
            <v>2486.25</v>
          </cell>
        </row>
        <row r="9560">
          <cell r="A9560">
            <v>40001833</v>
          </cell>
          <cell r="B9560" t="str">
            <v>0</v>
          </cell>
          <cell r="C9560" t="str">
            <v>CIPL</v>
          </cell>
          <cell r="D9560" t="str">
            <v>M004</v>
          </cell>
          <cell r="E9560">
            <v>42306</v>
          </cell>
          <cell r="F9560" t="str">
            <v>Center Table 18x30 for Tank Top project</v>
          </cell>
          <cell r="G9560">
            <v>6630</v>
          </cell>
          <cell r="H9560">
            <v>-4143.75</v>
          </cell>
          <cell r="I9560">
            <v>2486.25</v>
          </cell>
        </row>
        <row r="9561">
          <cell r="A9561">
            <v>40001834</v>
          </cell>
          <cell r="B9561" t="str">
            <v>0</v>
          </cell>
          <cell r="C9561" t="str">
            <v>CIPL</v>
          </cell>
          <cell r="D9561" t="str">
            <v>M004</v>
          </cell>
          <cell r="E9561">
            <v>42306</v>
          </cell>
          <cell r="F9561" t="str">
            <v>Center Table 18x30 for Tank Top project</v>
          </cell>
          <cell r="G9561">
            <v>6630</v>
          </cell>
          <cell r="H9561">
            <v>-4143.75</v>
          </cell>
          <cell r="I9561">
            <v>2486.25</v>
          </cell>
        </row>
        <row r="9562">
          <cell r="A9562">
            <v>40001835</v>
          </cell>
          <cell r="B9562" t="str">
            <v>0</v>
          </cell>
          <cell r="C9562" t="str">
            <v>CIPL</v>
          </cell>
          <cell r="D9562" t="str">
            <v>M004</v>
          </cell>
          <cell r="E9562">
            <v>42306</v>
          </cell>
          <cell r="F9562" t="str">
            <v>Center Table 18x30 for Tank Top project</v>
          </cell>
          <cell r="G9562">
            <v>6630</v>
          </cell>
          <cell r="H9562">
            <v>-4143.75</v>
          </cell>
          <cell r="I9562">
            <v>2486.25</v>
          </cell>
        </row>
        <row r="9563">
          <cell r="A9563">
            <v>40001836</v>
          </cell>
          <cell r="B9563" t="str">
            <v>0</v>
          </cell>
          <cell r="C9563" t="str">
            <v>CIPL</v>
          </cell>
          <cell r="D9563" t="str">
            <v>M004</v>
          </cell>
          <cell r="E9563">
            <v>42306</v>
          </cell>
          <cell r="F9563" t="str">
            <v>Center Table 18x30 for Tank Top project</v>
          </cell>
          <cell r="G9563">
            <v>6630</v>
          </cell>
          <cell r="H9563">
            <v>-4143.75</v>
          </cell>
          <cell r="I9563">
            <v>2486.25</v>
          </cell>
        </row>
        <row r="9564">
          <cell r="A9564">
            <v>40001837</v>
          </cell>
          <cell r="B9564" t="str">
            <v>0</v>
          </cell>
          <cell r="C9564" t="str">
            <v>CIPL</v>
          </cell>
          <cell r="D9564" t="str">
            <v>M004</v>
          </cell>
          <cell r="E9564">
            <v>42306</v>
          </cell>
          <cell r="F9564" t="str">
            <v>Center Table 18x30 for Tank Top project</v>
          </cell>
          <cell r="G9564">
            <v>6630</v>
          </cell>
          <cell r="H9564">
            <v>-4143.75</v>
          </cell>
          <cell r="I9564">
            <v>2486.25</v>
          </cell>
        </row>
        <row r="9565">
          <cell r="A9565">
            <v>40001838</v>
          </cell>
          <cell r="B9565" t="str">
            <v>0</v>
          </cell>
          <cell r="C9565" t="str">
            <v>CIPL</v>
          </cell>
          <cell r="D9565" t="str">
            <v>M004</v>
          </cell>
          <cell r="E9565">
            <v>42306</v>
          </cell>
          <cell r="F9565" t="str">
            <v>Center Table 18x30 for Tank Top project</v>
          </cell>
          <cell r="G9565">
            <v>6630</v>
          </cell>
          <cell r="H9565">
            <v>-4143.75</v>
          </cell>
          <cell r="I9565">
            <v>2486.25</v>
          </cell>
        </row>
        <row r="9566">
          <cell r="A9566">
            <v>40001839</v>
          </cell>
          <cell r="B9566" t="str">
            <v>0</v>
          </cell>
          <cell r="C9566" t="str">
            <v>CIPL</v>
          </cell>
          <cell r="D9566" t="str">
            <v>M004</v>
          </cell>
          <cell r="E9566">
            <v>42306</v>
          </cell>
          <cell r="F9566" t="str">
            <v>Center Table 18x30 for Tank Top project</v>
          </cell>
          <cell r="G9566">
            <v>6630</v>
          </cell>
          <cell r="H9566">
            <v>-4143.75</v>
          </cell>
          <cell r="I9566">
            <v>2486.25</v>
          </cell>
        </row>
        <row r="9567">
          <cell r="A9567">
            <v>40001840</v>
          </cell>
          <cell r="B9567" t="str">
            <v>0</v>
          </cell>
          <cell r="C9567" t="str">
            <v>CIPL</v>
          </cell>
          <cell r="D9567" t="str">
            <v>M004</v>
          </cell>
          <cell r="E9567">
            <v>42306</v>
          </cell>
          <cell r="F9567" t="str">
            <v>Center Table 18x30 for Tank Top project</v>
          </cell>
          <cell r="G9567">
            <v>6630</v>
          </cell>
          <cell r="H9567">
            <v>-4143.75</v>
          </cell>
          <cell r="I9567">
            <v>2486.25</v>
          </cell>
        </row>
        <row r="9568">
          <cell r="A9568">
            <v>40001841</v>
          </cell>
          <cell r="B9568" t="str">
            <v>0</v>
          </cell>
          <cell r="C9568" t="str">
            <v>CIPL</v>
          </cell>
          <cell r="D9568" t="str">
            <v>M004</v>
          </cell>
          <cell r="E9568">
            <v>42306</v>
          </cell>
          <cell r="F9568" t="str">
            <v>Center Table 18x30 for Tank Top project</v>
          </cell>
          <cell r="G9568">
            <v>6630</v>
          </cell>
          <cell r="H9568">
            <v>-4143.75</v>
          </cell>
          <cell r="I9568">
            <v>2486.25</v>
          </cell>
        </row>
        <row r="9569">
          <cell r="A9569">
            <v>40001842</v>
          </cell>
          <cell r="B9569" t="str">
            <v>0</v>
          </cell>
          <cell r="C9569" t="str">
            <v>CIPL</v>
          </cell>
          <cell r="D9569" t="str">
            <v>M004</v>
          </cell>
          <cell r="E9569">
            <v>42306</v>
          </cell>
          <cell r="F9569" t="str">
            <v>Center Table 18x30 for Tank Top project</v>
          </cell>
          <cell r="G9569">
            <v>6630</v>
          </cell>
          <cell r="H9569">
            <v>-4143.75</v>
          </cell>
          <cell r="I9569">
            <v>2486.25</v>
          </cell>
        </row>
        <row r="9570">
          <cell r="A9570">
            <v>40001843</v>
          </cell>
          <cell r="B9570" t="str">
            <v>0</v>
          </cell>
          <cell r="C9570" t="str">
            <v>CIPL</v>
          </cell>
          <cell r="D9570" t="str">
            <v>M004</v>
          </cell>
          <cell r="E9570">
            <v>42306</v>
          </cell>
          <cell r="F9570" t="str">
            <v>Center Table 18x30 for Tank Top project</v>
          </cell>
          <cell r="G9570">
            <v>6630</v>
          </cell>
          <cell r="H9570">
            <v>-4143.75</v>
          </cell>
          <cell r="I9570">
            <v>2486.25</v>
          </cell>
        </row>
        <row r="9571">
          <cell r="A9571">
            <v>40001844</v>
          </cell>
          <cell r="B9571" t="str">
            <v>0</v>
          </cell>
          <cell r="C9571" t="str">
            <v>CIPL</v>
          </cell>
          <cell r="D9571" t="str">
            <v>M004</v>
          </cell>
          <cell r="E9571">
            <v>42306</v>
          </cell>
          <cell r="F9571" t="str">
            <v>Center Table 18x30 for Tank Top project</v>
          </cell>
          <cell r="G9571">
            <v>6630</v>
          </cell>
          <cell r="H9571">
            <v>-4143.75</v>
          </cell>
          <cell r="I9571">
            <v>2486.25</v>
          </cell>
        </row>
        <row r="9572">
          <cell r="A9572">
            <v>40001845</v>
          </cell>
          <cell r="B9572" t="str">
            <v>0</v>
          </cell>
          <cell r="C9572" t="str">
            <v>CIPL</v>
          </cell>
          <cell r="D9572" t="str">
            <v>M004</v>
          </cell>
          <cell r="E9572">
            <v>42306</v>
          </cell>
          <cell r="F9572" t="str">
            <v>Center Table 18x30 for Tank Top project</v>
          </cell>
          <cell r="G9572">
            <v>6630</v>
          </cell>
          <cell r="H9572">
            <v>-4143.75</v>
          </cell>
          <cell r="I9572">
            <v>2486.25</v>
          </cell>
        </row>
        <row r="9573">
          <cell r="A9573">
            <v>40001846</v>
          </cell>
          <cell r="B9573" t="str">
            <v>0</v>
          </cell>
          <cell r="C9573" t="str">
            <v>CIPL</v>
          </cell>
          <cell r="D9573" t="str">
            <v>M004</v>
          </cell>
          <cell r="E9573">
            <v>42306</v>
          </cell>
          <cell r="F9573" t="str">
            <v>Center Table 18x30 for Tank Top project</v>
          </cell>
          <cell r="G9573">
            <v>6630</v>
          </cell>
          <cell r="H9573">
            <v>-4143.75</v>
          </cell>
          <cell r="I9573">
            <v>2486.25</v>
          </cell>
        </row>
        <row r="9574">
          <cell r="A9574">
            <v>40001847</v>
          </cell>
          <cell r="B9574" t="str">
            <v>0</v>
          </cell>
          <cell r="C9574" t="str">
            <v>CIPL</v>
          </cell>
          <cell r="D9574" t="str">
            <v>M004</v>
          </cell>
          <cell r="E9574">
            <v>42306</v>
          </cell>
          <cell r="F9574" t="str">
            <v>Center Table 18x30 for Tank Top project</v>
          </cell>
          <cell r="G9574">
            <v>6630</v>
          </cell>
          <cell r="H9574">
            <v>-4143.75</v>
          </cell>
          <cell r="I9574">
            <v>2486.25</v>
          </cell>
        </row>
        <row r="9575">
          <cell r="A9575">
            <v>40001848</v>
          </cell>
          <cell r="B9575" t="str">
            <v>0</v>
          </cell>
          <cell r="C9575" t="str">
            <v>CIPL</v>
          </cell>
          <cell r="D9575" t="str">
            <v>M004</v>
          </cell>
          <cell r="E9575">
            <v>42306</v>
          </cell>
          <cell r="F9575" t="str">
            <v>Center Table 18x30 for Tank Top project</v>
          </cell>
          <cell r="G9575">
            <v>6630</v>
          </cell>
          <cell r="H9575">
            <v>-4143.75</v>
          </cell>
          <cell r="I9575">
            <v>2486.25</v>
          </cell>
        </row>
        <row r="9576">
          <cell r="A9576">
            <v>40001849</v>
          </cell>
          <cell r="B9576" t="str">
            <v>0</v>
          </cell>
          <cell r="C9576" t="str">
            <v>CIPL</v>
          </cell>
          <cell r="D9576" t="str">
            <v>M004</v>
          </cell>
          <cell r="E9576">
            <v>42306</v>
          </cell>
          <cell r="F9576" t="str">
            <v>Center Table 18x30 for Tank Top project</v>
          </cell>
          <cell r="G9576">
            <v>6630</v>
          </cell>
          <cell r="H9576">
            <v>-4143.75</v>
          </cell>
          <cell r="I9576">
            <v>2486.25</v>
          </cell>
        </row>
        <row r="9577">
          <cell r="A9577">
            <v>40001850</v>
          </cell>
          <cell r="B9577" t="str">
            <v>0</v>
          </cell>
          <cell r="C9577" t="str">
            <v>CIPL</v>
          </cell>
          <cell r="D9577" t="str">
            <v>M004</v>
          </cell>
          <cell r="E9577">
            <v>42306</v>
          </cell>
          <cell r="F9577" t="str">
            <v>Center Table 18x30 for Tank Top project</v>
          </cell>
          <cell r="G9577">
            <v>6630</v>
          </cell>
          <cell r="H9577">
            <v>-4143.75</v>
          </cell>
          <cell r="I9577">
            <v>2486.25</v>
          </cell>
        </row>
        <row r="9578">
          <cell r="A9578">
            <v>40001851</v>
          </cell>
          <cell r="B9578" t="str">
            <v>0</v>
          </cell>
          <cell r="C9578" t="str">
            <v>CIPL</v>
          </cell>
          <cell r="D9578" t="str">
            <v>M004</v>
          </cell>
          <cell r="E9578">
            <v>42306</v>
          </cell>
          <cell r="F9578" t="str">
            <v>Center Table 18x30 for Tank Top project</v>
          </cell>
          <cell r="G9578">
            <v>6630</v>
          </cell>
          <cell r="H9578">
            <v>-4143.75</v>
          </cell>
          <cell r="I9578">
            <v>2486.25</v>
          </cell>
        </row>
        <row r="9579">
          <cell r="A9579">
            <v>40001852</v>
          </cell>
          <cell r="B9579" t="str">
            <v>0</v>
          </cell>
          <cell r="C9579" t="str">
            <v>CIPL</v>
          </cell>
          <cell r="D9579" t="str">
            <v>M004</v>
          </cell>
          <cell r="E9579">
            <v>42306</v>
          </cell>
          <cell r="F9579" t="str">
            <v>Center Table 18x30 for Tank Top project</v>
          </cell>
          <cell r="G9579">
            <v>6630</v>
          </cell>
          <cell r="H9579">
            <v>-4143.75</v>
          </cell>
          <cell r="I9579">
            <v>2486.25</v>
          </cell>
        </row>
        <row r="9580">
          <cell r="A9580">
            <v>40001853</v>
          </cell>
          <cell r="B9580" t="str">
            <v>0</v>
          </cell>
          <cell r="C9580" t="str">
            <v>CIPL</v>
          </cell>
          <cell r="D9580" t="str">
            <v>M004</v>
          </cell>
          <cell r="E9580">
            <v>42306</v>
          </cell>
          <cell r="F9580" t="str">
            <v>Center Table 18x30 for Tank Top project</v>
          </cell>
          <cell r="G9580">
            <v>6630</v>
          </cell>
          <cell r="H9580">
            <v>-4143.75</v>
          </cell>
          <cell r="I9580">
            <v>2486.25</v>
          </cell>
        </row>
        <row r="9581">
          <cell r="A9581">
            <v>40001854</v>
          </cell>
          <cell r="B9581" t="str">
            <v>0</v>
          </cell>
          <cell r="C9581" t="str">
            <v>CIPL</v>
          </cell>
          <cell r="D9581" t="str">
            <v>M004</v>
          </cell>
          <cell r="E9581">
            <v>42306</v>
          </cell>
          <cell r="F9581" t="str">
            <v>Center Table 18x30 for Tank Top project</v>
          </cell>
          <cell r="G9581">
            <v>6630</v>
          </cell>
          <cell r="H9581">
            <v>-4143.75</v>
          </cell>
          <cell r="I9581">
            <v>2486.25</v>
          </cell>
        </row>
        <row r="9582">
          <cell r="A9582">
            <v>40001855</v>
          </cell>
          <cell r="B9582" t="str">
            <v>0</v>
          </cell>
          <cell r="C9582" t="str">
            <v>CIPL</v>
          </cell>
          <cell r="D9582" t="str">
            <v>M004</v>
          </cell>
          <cell r="E9582">
            <v>42306</v>
          </cell>
          <cell r="F9582" t="str">
            <v>Center Table 18x30 for Tank Top project</v>
          </cell>
          <cell r="G9582">
            <v>6630</v>
          </cell>
          <cell r="H9582">
            <v>-4143.75</v>
          </cell>
          <cell r="I9582">
            <v>2486.25</v>
          </cell>
        </row>
        <row r="9583">
          <cell r="A9583">
            <v>40001856</v>
          </cell>
          <cell r="B9583" t="str">
            <v>0</v>
          </cell>
          <cell r="C9583" t="str">
            <v>CIPL</v>
          </cell>
          <cell r="D9583" t="str">
            <v>M004</v>
          </cell>
          <cell r="E9583">
            <v>42306</v>
          </cell>
          <cell r="F9583" t="str">
            <v>Center Table 18x30 for Tank Top project</v>
          </cell>
          <cell r="G9583">
            <v>6630</v>
          </cell>
          <cell r="H9583">
            <v>-4143.75</v>
          </cell>
          <cell r="I9583">
            <v>2486.25</v>
          </cell>
        </row>
        <row r="9584">
          <cell r="A9584">
            <v>40001857</v>
          </cell>
          <cell r="B9584" t="str">
            <v>0</v>
          </cell>
          <cell r="C9584" t="str">
            <v>CIPL</v>
          </cell>
          <cell r="D9584" t="str">
            <v>M004</v>
          </cell>
          <cell r="E9584">
            <v>42306</v>
          </cell>
          <cell r="F9584" t="str">
            <v>Center Table 18x30 for Tank Top project</v>
          </cell>
          <cell r="G9584">
            <v>6630</v>
          </cell>
          <cell r="H9584">
            <v>-4143.75</v>
          </cell>
          <cell r="I9584">
            <v>2486.25</v>
          </cell>
        </row>
        <row r="9585">
          <cell r="A9585">
            <v>40001858</v>
          </cell>
          <cell r="B9585" t="str">
            <v>0</v>
          </cell>
          <cell r="C9585" t="str">
            <v>CIPL</v>
          </cell>
          <cell r="D9585" t="str">
            <v>M004</v>
          </cell>
          <cell r="E9585">
            <v>42306</v>
          </cell>
          <cell r="F9585" t="str">
            <v>Side Stand for Tank Top project</v>
          </cell>
          <cell r="G9585">
            <v>74800</v>
          </cell>
          <cell r="H9585">
            <v>-46750</v>
          </cell>
          <cell r="I9585">
            <v>28050</v>
          </cell>
        </row>
        <row r="9586">
          <cell r="A9586">
            <v>40001859</v>
          </cell>
          <cell r="B9586" t="str">
            <v>0</v>
          </cell>
          <cell r="C9586" t="str">
            <v>CIPL</v>
          </cell>
          <cell r="D9586" t="str">
            <v>M004</v>
          </cell>
          <cell r="E9586">
            <v>42306</v>
          </cell>
          <cell r="F9586" t="str">
            <v>QC Table 30x36</v>
          </cell>
          <cell r="G9586">
            <v>6630</v>
          </cell>
          <cell r="H9586">
            <v>-4143.75</v>
          </cell>
          <cell r="I9586">
            <v>2486.25</v>
          </cell>
        </row>
        <row r="9587">
          <cell r="A9587">
            <v>40001860</v>
          </cell>
          <cell r="B9587" t="str">
            <v>0</v>
          </cell>
          <cell r="C9587" t="str">
            <v>CIPL</v>
          </cell>
          <cell r="D9587" t="str">
            <v>M004</v>
          </cell>
          <cell r="E9587">
            <v>42306</v>
          </cell>
          <cell r="F9587" t="str">
            <v>QC Table 30x36</v>
          </cell>
          <cell r="G9587">
            <v>6630</v>
          </cell>
          <cell r="H9587">
            <v>-4143.75</v>
          </cell>
          <cell r="I9587">
            <v>2486.25</v>
          </cell>
        </row>
        <row r="9588">
          <cell r="A9588">
            <v>40001861</v>
          </cell>
          <cell r="B9588" t="str">
            <v>0</v>
          </cell>
          <cell r="C9588" t="str">
            <v>CIPL</v>
          </cell>
          <cell r="D9588" t="str">
            <v>M004</v>
          </cell>
          <cell r="E9588">
            <v>42306</v>
          </cell>
          <cell r="F9588" t="str">
            <v>QC Table 30x36</v>
          </cell>
          <cell r="G9588">
            <v>6630</v>
          </cell>
          <cell r="H9588">
            <v>-4143.75</v>
          </cell>
          <cell r="I9588">
            <v>2486.25</v>
          </cell>
        </row>
        <row r="9589">
          <cell r="A9589">
            <v>40001862</v>
          </cell>
          <cell r="B9589" t="str">
            <v>0</v>
          </cell>
          <cell r="C9589" t="str">
            <v>CIPL</v>
          </cell>
          <cell r="D9589" t="str">
            <v>M004</v>
          </cell>
          <cell r="E9589">
            <v>42306</v>
          </cell>
          <cell r="F9589" t="str">
            <v>QC Table 30x36</v>
          </cell>
          <cell r="G9589">
            <v>6630</v>
          </cell>
          <cell r="H9589">
            <v>-4143.75</v>
          </cell>
          <cell r="I9589">
            <v>2486.25</v>
          </cell>
        </row>
        <row r="9590">
          <cell r="A9590">
            <v>40001863</v>
          </cell>
          <cell r="B9590" t="str">
            <v>0</v>
          </cell>
          <cell r="C9590" t="str">
            <v>CIPL</v>
          </cell>
          <cell r="D9590" t="str">
            <v>M004</v>
          </cell>
          <cell r="E9590">
            <v>42306</v>
          </cell>
          <cell r="F9590" t="str">
            <v>QC Table 30x36</v>
          </cell>
          <cell r="G9590">
            <v>6630</v>
          </cell>
          <cell r="H9590">
            <v>-4143.75</v>
          </cell>
          <cell r="I9590">
            <v>2486.25</v>
          </cell>
        </row>
        <row r="9591">
          <cell r="A9591">
            <v>40001864</v>
          </cell>
          <cell r="B9591" t="str">
            <v>0</v>
          </cell>
          <cell r="C9591" t="str">
            <v>CIPL</v>
          </cell>
          <cell r="D9591" t="str">
            <v>M004</v>
          </cell>
          <cell r="E9591">
            <v>42306</v>
          </cell>
          <cell r="F9591" t="str">
            <v>QC Table 30x36</v>
          </cell>
          <cell r="G9591">
            <v>6630</v>
          </cell>
          <cell r="H9591">
            <v>-4143.75</v>
          </cell>
          <cell r="I9591">
            <v>2486.25</v>
          </cell>
        </row>
        <row r="9592">
          <cell r="A9592">
            <v>40001865</v>
          </cell>
          <cell r="B9592" t="str">
            <v>0</v>
          </cell>
          <cell r="C9592" t="str">
            <v>CIPL</v>
          </cell>
          <cell r="D9592" t="str">
            <v>M004</v>
          </cell>
          <cell r="E9592">
            <v>42306</v>
          </cell>
          <cell r="F9592" t="str">
            <v>QC Table 30x36</v>
          </cell>
          <cell r="G9592">
            <v>6630</v>
          </cell>
          <cell r="H9592">
            <v>-4143.75</v>
          </cell>
          <cell r="I9592">
            <v>2486.25</v>
          </cell>
        </row>
        <row r="9593">
          <cell r="A9593">
            <v>40001866</v>
          </cell>
          <cell r="B9593" t="str">
            <v>0</v>
          </cell>
          <cell r="C9593" t="str">
            <v>CIPL</v>
          </cell>
          <cell r="D9593" t="str">
            <v>M004</v>
          </cell>
          <cell r="E9593">
            <v>42306</v>
          </cell>
          <cell r="F9593" t="str">
            <v>QC Table 30x36</v>
          </cell>
          <cell r="G9593">
            <v>6630</v>
          </cell>
          <cell r="H9593">
            <v>-4143.75</v>
          </cell>
          <cell r="I9593">
            <v>2486.25</v>
          </cell>
        </row>
        <row r="9594">
          <cell r="A9594">
            <v>40001867</v>
          </cell>
          <cell r="B9594" t="str">
            <v>0</v>
          </cell>
          <cell r="C9594" t="str">
            <v>CIPL</v>
          </cell>
          <cell r="D9594" t="str">
            <v>M004</v>
          </cell>
          <cell r="E9594">
            <v>42298</v>
          </cell>
          <cell r="F9594" t="str">
            <v>Vaccuam Iron Table for Tank Top</v>
          </cell>
          <cell r="G9594">
            <v>22000</v>
          </cell>
          <cell r="H9594">
            <v>-13750</v>
          </cell>
          <cell r="I9594">
            <v>8250</v>
          </cell>
        </row>
        <row r="9595">
          <cell r="A9595">
            <v>40001868</v>
          </cell>
          <cell r="B9595" t="str">
            <v>0</v>
          </cell>
          <cell r="C9595" t="str">
            <v>CIPL</v>
          </cell>
          <cell r="D9595" t="str">
            <v>M004</v>
          </cell>
          <cell r="E9595">
            <v>42298</v>
          </cell>
          <cell r="F9595" t="str">
            <v>Vaccuam Iron Table for Tank Top</v>
          </cell>
          <cell r="G9595">
            <v>22000</v>
          </cell>
          <cell r="H9595">
            <v>-13750</v>
          </cell>
          <cell r="I9595">
            <v>8250</v>
          </cell>
        </row>
        <row r="9596">
          <cell r="A9596">
            <v>40001869</v>
          </cell>
          <cell r="B9596" t="str">
            <v>0</v>
          </cell>
          <cell r="C9596" t="str">
            <v>CIPL</v>
          </cell>
          <cell r="D9596" t="str">
            <v>M004</v>
          </cell>
          <cell r="E9596">
            <v>42298</v>
          </cell>
          <cell r="F9596" t="str">
            <v>Vaccuam Iron Table for Tank Top</v>
          </cell>
          <cell r="G9596">
            <v>22000</v>
          </cell>
          <cell r="H9596">
            <v>-13750</v>
          </cell>
          <cell r="I9596">
            <v>8250</v>
          </cell>
        </row>
        <row r="9597">
          <cell r="A9597">
            <v>40001870</v>
          </cell>
          <cell r="B9597" t="str">
            <v>0</v>
          </cell>
          <cell r="C9597" t="str">
            <v>CIPL</v>
          </cell>
          <cell r="D9597" t="str">
            <v>M004</v>
          </cell>
          <cell r="E9597">
            <v>42298</v>
          </cell>
          <cell r="F9597" t="str">
            <v>Vaccuam Iron Table for Tank Top</v>
          </cell>
          <cell r="G9597">
            <v>22000</v>
          </cell>
          <cell r="H9597">
            <v>-13750</v>
          </cell>
          <cell r="I9597">
            <v>8250</v>
          </cell>
        </row>
        <row r="9598">
          <cell r="A9598">
            <v>40001871</v>
          </cell>
          <cell r="B9598" t="str">
            <v>0</v>
          </cell>
          <cell r="C9598" t="str">
            <v>CIPL</v>
          </cell>
          <cell r="D9598" t="str">
            <v>M004</v>
          </cell>
          <cell r="E9598">
            <v>42298</v>
          </cell>
          <cell r="F9598" t="str">
            <v>Vaccuam Iron Table for Tank Top</v>
          </cell>
          <cell r="G9598">
            <v>22000</v>
          </cell>
          <cell r="H9598">
            <v>-13750</v>
          </cell>
          <cell r="I9598">
            <v>8250</v>
          </cell>
        </row>
        <row r="9599">
          <cell r="A9599">
            <v>40001872</v>
          </cell>
          <cell r="B9599" t="str">
            <v>0</v>
          </cell>
          <cell r="C9599" t="str">
            <v>CIPL</v>
          </cell>
          <cell r="D9599" t="str">
            <v>M004</v>
          </cell>
          <cell r="E9599">
            <v>42298</v>
          </cell>
          <cell r="F9599" t="str">
            <v>Vaccuam Iron Table for Tank Top</v>
          </cell>
          <cell r="G9599">
            <v>22000</v>
          </cell>
          <cell r="H9599">
            <v>-13750</v>
          </cell>
          <cell r="I9599">
            <v>8250</v>
          </cell>
        </row>
        <row r="9600">
          <cell r="A9600">
            <v>40001873</v>
          </cell>
          <cell r="B9600" t="str">
            <v>0</v>
          </cell>
          <cell r="C9600" t="str">
            <v>CIPL</v>
          </cell>
          <cell r="D9600" t="str">
            <v>M004</v>
          </cell>
          <cell r="E9600">
            <v>42298</v>
          </cell>
          <cell r="F9600" t="str">
            <v>Vaccuam Iron Table for Tank Top</v>
          </cell>
          <cell r="G9600">
            <v>22000</v>
          </cell>
          <cell r="H9600">
            <v>-13750</v>
          </cell>
          <cell r="I9600">
            <v>8250</v>
          </cell>
        </row>
        <row r="9601">
          <cell r="A9601">
            <v>40001874</v>
          </cell>
          <cell r="B9601" t="str">
            <v>0</v>
          </cell>
          <cell r="C9601" t="str">
            <v>CIPL</v>
          </cell>
          <cell r="D9601" t="str">
            <v>M004</v>
          </cell>
          <cell r="E9601">
            <v>42298</v>
          </cell>
          <cell r="F9601" t="str">
            <v>Vaccuam Iron Table for Tank Top</v>
          </cell>
          <cell r="G9601">
            <v>22000</v>
          </cell>
          <cell r="H9601">
            <v>-13750</v>
          </cell>
          <cell r="I9601">
            <v>8250</v>
          </cell>
        </row>
        <row r="9602">
          <cell r="A9602">
            <v>40001875</v>
          </cell>
          <cell r="B9602" t="str">
            <v>0</v>
          </cell>
          <cell r="C9602" t="str">
            <v>CIPL</v>
          </cell>
          <cell r="D9602" t="str">
            <v>M004</v>
          </cell>
          <cell r="E9602">
            <v>42315</v>
          </cell>
          <cell r="F9602" t="str">
            <v>Vaccum Iron Table-Model-Tp-8013B</v>
          </cell>
          <cell r="G9602">
            <v>21000</v>
          </cell>
          <cell r="H9602">
            <v>-12950</v>
          </cell>
          <cell r="I9602">
            <v>8050</v>
          </cell>
        </row>
        <row r="9603">
          <cell r="A9603">
            <v>40001876</v>
          </cell>
          <cell r="B9603" t="str">
            <v>0</v>
          </cell>
          <cell r="C9603" t="str">
            <v>CIPL</v>
          </cell>
          <cell r="D9603" t="str">
            <v>M004</v>
          </cell>
          <cell r="E9603">
            <v>42315</v>
          </cell>
          <cell r="F9603" t="str">
            <v>Vaccum Iron Table-Model-Tp-8013B</v>
          </cell>
          <cell r="G9603">
            <v>21000</v>
          </cell>
          <cell r="H9603">
            <v>-12950</v>
          </cell>
          <cell r="I9603">
            <v>8050</v>
          </cell>
        </row>
        <row r="9604">
          <cell r="A9604">
            <v>40001877</v>
          </cell>
          <cell r="B9604" t="str">
            <v>0</v>
          </cell>
          <cell r="C9604" t="str">
            <v>CIPL</v>
          </cell>
          <cell r="D9604" t="str">
            <v>M004</v>
          </cell>
          <cell r="E9604">
            <v>42315</v>
          </cell>
          <cell r="F9604" t="str">
            <v>Vaccum Iron Table-Model-Tp-8013B</v>
          </cell>
          <cell r="G9604">
            <v>21000</v>
          </cell>
          <cell r="H9604">
            <v>-12950</v>
          </cell>
          <cell r="I9604">
            <v>8050</v>
          </cell>
        </row>
        <row r="9605">
          <cell r="A9605">
            <v>40001878</v>
          </cell>
          <cell r="B9605" t="str">
            <v>0</v>
          </cell>
          <cell r="C9605" t="str">
            <v>CIPL</v>
          </cell>
          <cell r="D9605" t="str">
            <v>M004</v>
          </cell>
          <cell r="E9605">
            <v>42315</v>
          </cell>
          <cell r="F9605" t="str">
            <v>Vaccum Iron Table-Model-Tp-8013B</v>
          </cell>
          <cell r="G9605">
            <v>21000</v>
          </cell>
          <cell r="H9605">
            <v>-12950</v>
          </cell>
          <cell r="I9605">
            <v>8050</v>
          </cell>
        </row>
        <row r="9606">
          <cell r="A9606">
            <v>40001879</v>
          </cell>
          <cell r="B9606" t="str">
            <v>0</v>
          </cell>
          <cell r="C9606" t="str">
            <v>CIPL</v>
          </cell>
          <cell r="D9606" t="str">
            <v>M004</v>
          </cell>
          <cell r="E9606">
            <v>42315</v>
          </cell>
          <cell r="F9606" t="str">
            <v>Vaccum Iron Table-Model-Tp-8013B</v>
          </cell>
          <cell r="G9606">
            <v>21000</v>
          </cell>
          <cell r="H9606">
            <v>-12950</v>
          </cell>
          <cell r="I9606">
            <v>8050</v>
          </cell>
        </row>
        <row r="9607">
          <cell r="A9607">
            <v>40001880</v>
          </cell>
          <cell r="B9607" t="str">
            <v>0</v>
          </cell>
          <cell r="C9607" t="str">
            <v>CIPL</v>
          </cell>
          <cell r="D9607" t="str">
            <v>M004</v>
          </cell>
          <cell r="E9607">
            <v>42315</v>
          </cell>
          <cell r="F9607" t="str">
            <v>Vaccum Iron Table-Model-Tp-8013B</v>
          </cell>
          <cell r="G9607">
            <v>21000</v>
          </cell>
          <cell r="H9607">
            <v>-12950</v>
          </cell>
          <cell r="I9607">
            <v>8050</v>
          </cell>
        </row>
        <row r="9608">
          <cell r="A9608">
            <v>40001881</v>
          </cell>
          <cell r="B9608" t="str">
            <v>0</v>
          </cell>
          <cell r="C9608" t="str">
            <v>CIPL</v>
          </cell>
          <cell r="D9608" t="str">
            <v>M004</v>
          </cell>
          <cell r="E9608">
            <v>42315</v>
          </cell>
          <cell r="F9608" t="str">
            <v>Vaccum Iron Table-Model-Tp-8013B</v>
          </cell>
          <cell r="G9608">
            <v>21000</v>
          </cell>
          <cell r="H9608">
            <v>-12950</v>
          </cell>
          <cell r="I9608">
            <v>8050</v>
          </cell>
        </row>
        <row r="9609">
          <cell r="A9609">
            <v>40001882</v>
          </cell>
          <cell r="B9609" t="str">
            <v>0</v>
          </cell>
          <cell r="C9609" t="str">
            <v>CIPL</v>
          </cell>
          <cell r="D9609" t="str">
            <v>M004</v>
          </cell>
          <cell r="E9609">
            <v>42315</v>
          </cell>
          <cell r="F9609" t="str">
            <v>Vaccum Iron Table-Model-Tp-8013B</v>
          </cell>
          <cell r="G9609">
            <v>21000</v>
          </cell>
          <cell r="H9609">
            <v>-12950</v>
          </cell>
          <cell r="I9609">
            <v>8050</v>
          </cell>
        </row>
        <row r="9610">
          <cell r="A9610">
            <v>40001883</v>
          </cell>
          <cell r="B9610" t="str">
            <v>0</v>
          </cell>
          <cell r="C9610" t="str">
            <v>CIPL</v>
          </cell>
          <cell r="D9610" t="str">
            <v>M004</v>
          </cell>
          <cell r="E9610">
            <v>42315</v>
          </cell>
          <cell r="F9610" t="str">
            <v>Vaccum Iron Table-Model-Tp-8013B</v>
          </cell>
          <cell r="G9610">
            <v>21000</v>
          </cell>
          <cell r="H9610">
            <v>-12950</v>
          </cell>
          <cell r="I9610">
            <v>8050</v>
          </cell>
        </row>
        <row r="9611">
          <cell r="A9611">
            <v>40001884</v>
          </cell>
          <cell r="B9611" t="str">
            <v>0</v>
          </cell>
          <cell r="C9611" t="str">
            <v>CIPL</v>
          </cell>
          <cell r="D9611" t="str">
            <v>M004</v>
          </cell>
          <cell r="E9611">
            <v>42315</v>
          </cell>
          <cell r="F9611" t="str">
            <v>Vaccum Iron Table-Model-Tp-8013B</v>
          </cell>
          <cell r="G9611">
            <v>21000</v>
          </cell>
          <cell r="H9611">
            <v>-12950</v>
          </cell>
          <cell r="I9611">
            <v>8050</v>
          </cell>
        </row>
        <row r="9612">
          <cell r="A9612">
            <v>40001885</v>
          </cell>
          <cell r="B9612" t="str">
            <v>0</v>
          </cell>
          <cell r="C9612" t="str">
            <v>CIPL</v>
          </cell>
          <cell r="D9612" t="str">
            <v>M004</v>
          </cell>
          <cell r="E9612">
            <v>42315</v>
          </cell>
          <cell r="F9612" t="str">
            <v>Vaccum Iron Table-Model-Tp-8013B</v>
          </cell>
          <cell r="G9612">
            <v>21000</v>
          </cell>
          <cell r="H9612">
            <v>-12950</v>
          </cell>
          <cell r="I9612">
            <v>8050</v>
          </cell>
        </row>
        <row r="9613">
          <cell r="A9613">
            <v>40001886</v>
          </cell>
          <cell r="B9613" t="str">
            <v>0</v>
          </cell>
          <cell r="C9613" t="str">
            <v>CIPL</v>
          </cell>
          <cell r="D9613" t="str">
            <v>M004</v>
          </cell>
          <cell r="E9613">
            <v>42315</v>
          </cell>
          <cell r="F9613" t="str">
            <v>Vaccum Iron Table-Model-Tp-8013B</v>
          </cell>
          <cell r="G9613">
            <v>21000</v>
          </cell>
          <cell r="H9613">
            <v>-12950</v>
          </cell>
          <cell r="I9613">
            <v>8050</v>
          </cell>
        </row>
        <row r="9614">
          <cell r="A9614">
            <v>40001901</v>
          </cell>
          <cell r="B9614" t="str">
            <v>0</v>
          </cell>
          <cell r="C9614" t="str">
            <v>CIPL</v>
          </cell>
          <cell r="D9614" t="str">
            <v>M004</v>
          </cell>
          <cell r="E9614">
            <v>42327</v>
          </cell>
          <cell r="F9614" t="str">
            <v>Operator Chair For Sewing</v>
          </cell>
          <cell r="G9614">
            <v>3100</v>
          </cell>
          <cell r="H9614">
            <v>-1911.67</v>
          </cell>
          <cell r="I9614">
            <v>1188.33</v>
          </cell>
        </row>
        <row r="9615">
          <cell r="A9615">
            <v>40001902</v>
          </cell>
          <cell r="B9615" t="str">
            <v>0</v>
          </cell>
          <cell r="C9615" t="str">
            <v>CIPL</v>
          </cell>
          <cell r="D9615" t="str">
            <v>M004</v>
          </cell>
          <cell r="E9615">
            <v>42327</v>
          </cell>
          <cell r="F9615" t="str">
            <v>Operator Chair For Sewing</v>
          </cell>
          <cell r="G9615">
            <v>3100</v>
          </cell>
          <cell r="H9615">
            <v>-1911.67</v>
          </cell>
          <cell r="I9615">
            <v>1188.33</v>
          </cell>
        </row>
        <row r="9616">
          <cell r="A9616">
            <v>40001903</v>
          </cell>
          <cell r="B9616" t="str">
            <v>0</v>
          </cell>
          <cell r="C9616" t="str">
            <v>CIPL</v>
          </cell>
          <cell r="D9616" t="str">
            <v>M004</v>
          </cell>
          <cell r="E9616">
            <v>42327</v>
          </cell>
          <cell r="F9616" t="str">
            <v>Operator Chair For Sewing</v>
          </cell>
          <cell r="G9616">
            <v>3100</v>
          </cell>
          <cell r="H9616">
            <v>-1911.67</v>
          </cell>
          <cell r="I9616">
            <v>1188.33</v>
          </cell>
        </row>
        <row r="9617">
          <cell r="A9617">
            <v>40001904</v>
          </cell>
          <cell r="B9617" t="str">
            <v>0</v>
          </cell>
          <cell r="C9617" t="str">
            <v>CIPL</v>
          </cell>
          <cell r="D9617" t="str">
            <v>M004</v>
          </cell>
          <cell r="E9617">
            <v>42327</v>
          </cell>
          <cell r="F9617" t="str">
            <v>Operator Chair For Sewing</v>
          </cell>
          <cell r="G9617">
            <v>3100</v>
          </cell>
          <cell r="H9617">
            <v>-1911.67</v>
          </cell>
          <cell r="I9617">
            <v>1188.33</v>
          </cell>
        </row>
        <row r="9618">
          <cell r="A9618">
            <v>40001905</v>
          </cell>
          <cell r="B9618" t="str">
            <v>0</v>
          </cell>
          <cell r="C9618" t="str">
            <v>CIPL</v>
          </cell>
          <cell r="D9618" t="str">
            <v>M004</v>
          </cell>
          <cell r="E9618">
            <v>42327</v>
          </cell>
          <cell r="F9618" t="str">
            <v>Operator Chair For Sewing</v>
          </cell>
          <cell r="G9618">
            <v>3100</v>
          </cell>
          <cell r="H9618">
            <v>-1911.67</v>
          </cell>
          <cell r="I9618">
            <v>1188.33</v>
          </cell>
        </row>
        <row r="9619">
          <cell r="A9619">
            <v>40001906</v>
          </cell>
          <cell r="B9619" t="str">
            <v>0</v>
          </cell>
          <cell r="C9619" t="str">
            <v>CIPL</v>
          </cell>
          <cell r="D9619" t="str">
            <v>M004</v>
          </cell>
          <cell r="E9619">
            <v>42327</v>
          </cell>
          <cell r="F9619" t="str">
            <v>Operator Chair For Sewing</v>
          </cell>
          <cell r="G9619">
            <v>3100</v>
          </cell>
          <cell r="H9619">
            <v>-1911.67</v>
          </cell>
          <cell r="I9619">
            <v>1188.33</v>
          </cell>
        </row>
        <row r="9620">
          <cell r="A9620">
            <v>40001907</v>
          </cell>
          <cell r="B9620" t="str">
            <v>0</v>
          </cell>
          <cell r="C9620" t="str">
            <v>CIPL</v>
          </cell>
          <cell r="D9620" t="str">
            <v>M004</v>
          </cell>
          <cell r="E9620">
            <v>42327</v>
          </cell>
          <cell r="F9620" t="str">
            <v>Operator Chair For Sewing</v>
          </cell>
          <cell r="G9620">
            <v>3100</v>
          </cell>
          <cell r="H9620">
            <v>-1911.67</v>
          </cell>
          <cell r="I9620">
            <v>1188.33</v>
          </cell>
        </row>
        <row r="9621">
          <cell r="A9621">
            <v>40001908</v>
          </cell>
          <cell r="B9621" t="str">
            <v>0</v>
          </cell>
          <cell r="C9621" t="str">
            <v>CIPL</v>
          </cell>
          <cell r="D9621" t="str">
            <v>M004</v>
          </cell>
          <cell r="E9621">
            <v>42327</v>
          </cell>
          <cell r="F9621" t="str">
            <v>Operator Chair For Sewing</v>
          </cell>
          <cell r="G9621">
            <v>3100</v>
          </cell>
          <cell r="H9621">
            <v>-1911.67</v>
          </cell>
          <cell r="I9621">
            <v>1188.33</v>
          </cell>
        </row>
        <row r="9622">
          <cell r="A9622">
            <v>40001909</v>
          </cell>
          <cell r="B9622" t="str">
            <v>0</v>
          </cell>
          <cell r="C9622" t="str">
            <v>CIPL</v>
          </cell>
          <cell r="D9622" t="str">
            <v>M004</v>
          </cell>
          <cell r="E9622">
            <v>42327</v>
          </cell>
          <cell r="F9622" t="str">
            <v>Operator Chair For Sewing</v>
          </cell>
          <cell r="G9622">
            <v>3100</v>
          </cell>
          <cell r="H9622">
            <v>-1911.67</v>
          </cell>
          <cell r="I9622">
            <v>1188.33</v>
          </cell>
        </row>
        <row r="9623">
          <cell r="A9623">
            <v>40001910</v>
          </cell>
          <cell r="B9623" t="str">
            <v>0</v>
          </cell>
          <cell r="C9623" t="str">
            <v>CIPL</v>
          </cell>
          <cell r="D9623" t="str">
            <v>M004</v>
          </cell>
          <cell r="E9623">
            <v>42327</v>
          </cell>
          <cell r="F9623" t="str">
            <v>Operator Chair For Sewing</v>
          </cell>
          <cell r="G9623">
            <v>3100</v>
          </cell>
          <cell r="H9623">
            <v>-1911.67</v>
          </cell>
          <cell r="I9623">
            <v>1188.33</v>
          </cell>
        </row>
        <row r="9624">
          <cell r="A9624">
            <v>40001911</v>
          </cell>
          <cell r="B9624" t="str">
            <v>0</v>
          </cell>
          <cell r="C9624" t="str">
            <v>CIPL</v>
          </cell>
          <cell r="D9624" t="str">
            <v>M004</v>
          </cell>
          <cell r="E9624">
            <v>42327</v>
          </cell>
          <cell r="F9624" t="str">
            <v>Operator Chair For Sewing</v>
          </cell>
          <cell r="G9624">
            <v>3100</v>
          </cell>
          <cell r="H9624">
            <v>-1911.67</v>
          </cell>
          <cell r="I9624">
            <v>1188.33</v>
          </cell>
        </row>
        <row r="9625">
          <cell r="A9625">
            <v>40001912</v>
          </cell>
          <cell r="B9625" t="str">
            <v>0</v>
          </cell>
          <cell r="C9625" t="str">
            <v>CIPL</v>
          </cell>
          <cell r="D9625" t="str">
            <v>M004</v>
          </cell>
          <cell r="E9625">
            <v>42327</v>
          </cell>
          <cell r="F9625" t="str">
            <v>Operator Chair For Sewing</v>
          </cell>
          <cell r="G9625">
            <v>3100</v>
          </cell>
          <cell r="H9625">
            <v>-1911.67</v>
          </cell>
          <cell r="I9625">
            <v>1188.33</v>
          </cell>
        </row>
        <row r="9626">
          <cell r="A9626">
            <v>40001913</v>
          </cell>
          <cell r="B9626" t="str">
            <v>0</v>
          </cell>
          <cell r="C9626" t="str">
            <v>CIPL</v>
          </cell>
          <cell r="D9626" t="str">
            <v>M004</v>
          </cell>
          <cell r="E9626">
            <v>42327</v>
          </cell>
          <cell r="F9626" t="str">
            <v>Operator Chair For Sewing</v>
          </cell>
          <cell r="G9626">
            <v>3100</v>
          </cell>
          <cell r="H9626">
            <v>-1911.67</v>
          </cell>
          <cell r="I9626">
            <v>1188.33</v>
          </cell>
        </row>
        <row r="9627">
          <cell r="A9627">
            <v>40001914</v>
          </cell>
          <cell r="B9627" t="str">
            <v>0</v>
          </cell>
          <cell r="C9627" t="str">
            <v>CIPL</v>
          </cell>
          <cell r="D9627" t="str">
            <v>M004</v>
          </cell>
          <cell r="E9627">
            <v>42327</v>
          </cell>
          <cell r="F9627" t="str">
            <v>Operator Chair For Sewing</v>
          </cell>
          <cell r="G9627">
            <v>3100</v>
          </cell>
          <cell r="H9627">
            <v>-1911.67</v>
          </cell>
          <cell r="I9627">
            <v>1188.33</v>
          </cell>
        </row>
        <row r="9628">
          <cell r="A9628">
            <v>40001915</v>
          </cell>
          <cell r="B9628" t="str">
            <v>0</v>
          </cell>
          <cell r="C9628" t="str">
            <v>CIPL</v>
          </cell>
          <cell r="D9628" t="str">
            <v>M004</v>
          </cell>
          <cell r="E9628">
            <v>42327</v>
          </cell>
          <cell r="F9628" t="str">
            <v>Operator Chair For Sewing</v>
          </cell>
          <cell r="G9628">
            <v>3100</v>
          </cell>
          <cell r="H9628">
            <v>-1911.67</v>
          </cell>
          <cell r="I9628">
            <v>1188.33</v>
          </cell>
        </row>
        <row r="9629">
          <cell r="A9629">
            <v>40001916</v>
          </cell>
          <cell r="B9629" t="str">
            <v>0</v>
          </cell>
          <cell r="C9629" t="str">
            <v>CIPL</v>
          </cell>
          <cell r="D9629" t="str">
            <v>M004</v>
          </cell>
          <cell r="E9629">
            <v>42327</v>
          </cell>
          <cell r="F9629" t="str">
            <v>Operator Chair For Sewing</v>
          </cell>
          <cell r="G9629">
            <v>3100</v>
          </cell>
          <cell r="H9629">
            <v>-1911.67</v>
          </cell>
          <cell r="I9629">
            <v>1188.33</v>
          </cell>
        </row>
        <row r="9630">
          <cell r="A9630">
            <v>40001917</v>
          </cell>
          <cell r="B9630" t="str">
            <v>0</v>
          </cell>
          <cell r="C9630" t="str">
            <v>CIPL</v>
          </cell>
          <cell r="D9630" t="str">
            <v>M004</v>
          </cell>
          <cell r="E9630">
            <v>42327</v>
          </cell>
          <cell r="F9630" t="str">
            <v>Operator Chair For Sewing</v>
          </cell>
          <cell r="G9630">
            <v>3100</v>
          </cell>
          <cell r="H9630">
            <v>-1911.67</v>
          </cell>
          <cell r="I9630">
            <v>1188.33</v>
          </cell>
        </row>
        <row r="9631">
          <cell r="A9631">
            <v>40001918</v>
          </cell>
          <cell r="B9631" t="str">
            <v>0</v>
          </cell>
          <cell r="C9631" t="str">
            <v>CIPL</v>
          </cell>
          <cell r="D9631" t="str">
            <v>M004</v>
          </cell>
          <cell r="E9631">
            <v>42327</v>
          </cell>
          <cell r="F9631" t="str">
            <v>Operator Chair For Sewing</v>
          </cell>
          <cell r="G9631">
            <v>3100</v>
          </cell>
          <cell r="H9631">
            <v>-1911.67</v>
          </cell>
          <cell r="I9631">
            <v>1188.33</v>
          </cell>
        </row>
        <row r="9632">
          <cell r="A9632">
            <v>40001919</v>
          </cell>
          <cell r="B9632" t="str">
            <v>0</v>
          </cell>
          <cell r="C9632" t="str">
            <v>CIPL</v>
          </cell>
          <cell r="D9632" t="str">
            <v>M004</v>
          </cell>
          <cell r="E9632">
            <v>42327</v>
          </cell>
          <cell r="F9632" t="str">
            <v>Operator Chair For Sewing</v>
          </cell>
          <cell r="G9632">
            <v>3100</v>
          </cell>
          <cell r="H9632">
            <v>-1911.67</v>
          </cell>
          <cell r="I9632">
            <v>1188.33</v>
          </cell>
        </row>
        <row r="9633">
          <cell r="A9633">
            <v>40001920</v>
          </cell>
          <cell r="B9633" t="str">
            <v>0</v>
          </cell>
          <cell r="C9633" t="str">
            <v>CIPL</v>
          </cell>
          <cell r="D9633" t="str">
            <v>M004</v>
          </cell>
          <cell r="E9633">
            <v>42327</v>
          </cell>
          <cell r="F9633" t="str">
            <v>Operator Chair For Sewing</v>
          </cell>
          <cell r="G9633">
            <v>3100</v>
          </cell>
          <cell r="H9633">
            <v>-1911.67</v>
          </cell>
          <cell r="I9633">
            <v>1188.33</v>
          </cell>
        </row>
        <row r="9634">
          <cell r="A9634">
            <v>40001921</v>
          </cell>
          <cell r="B9634" t="str">
            <v>0</v>
          </cell>
          <cell r="C9634" t="str">
            <v>CIPL</v>
          </cell>
          <cell r="D9634" t="str">
            <v>M004</v>
          </cell>
          <cell r="E9634">
            <v>42327</v>
          </cell>
          <cell r="F9634" t="str">
            <v>Operator Chair For Sewing</v>
          </cell>
          <cell r="G9634">
            <v>3100</v>
          </cell>
          <cell r="H9634">
            <v>-1911.67</v>
          </cell>
          <cell r="I9634">
            <v>1188.33</v>
          </cell>
        </row>
        <row r="9635">
          <cell r="A9635">
            <v>40001922</v>
          </cell>
          <cell r="B9635" t="str">
            <v>0</v>
          </cell>
          <cell r="C9635" t="str">
            <v>CIPL</v>
          </cell>
          <cell r="D9635" t="str">
            <v>M004</v>
          </cell>
          <cell r="E9635">
            <v>42327</v>
          </cell>
          <cell r="F9635" t="str">
            <v>Operator Chair For Sewing</v>
          </cell>
          <cell r="G9635">
            <v>3100</v>
          </cell>
          <cell r="H9635">
            <v>-1911.67</v>
          </cell>
          <cell r="I9635">
            <v>1188.33</v>
          </cell>
        </row>
        <row r="9636">
          <cell r="A9636">
            <v>40001923</v>
          </cell>
          <cell r="B9636" t="str">
            <v>0</v>
          </cell>
          <cell r="C9636" t="str">
            <v>CIPL</v>
          </cell>
          <cell r="D9636" t="str">
            <v>M004</v>
          </cell>
          <cell r="E9636">
            <v>42327</v>
          </cell>
          <cell r="F9636" t="str">
            <v>Operator Chair For Sewing</v>
          </cell>
          <cell r="G9636">
            <v>3100</v>
          </cell>
          <cell r="H9636">
            <v>-1911.67</v>
          </cell>
          <cell r="I9636">
            <v>1188.33</v>
          </cell>
        </row>
        <row r="9637">
          <cell r="A9637">
            <v>40001924</v>
          </cell>
          <cell r="B9637" t="str">
            <v>0</v>
          </cell>
          <cell r="C9637" t="str">
            <v>CIPL</v>
          </cell>
          <cell r="D9637" t="str">
            <v>M004</v>
          </cell>
          <cell r="E9637">
            <v>42327</v>
          </cell>
          <cell r="F9637" t="str">
            <v>Operator Chair For Sewing</v>
          </cell>
          <cell r="G9637">
            <v>3100</v>
          </cell>
          <cell r="H9637">
            <v>-1911.67</v>
          </cell>
          <cell r="I9637">
            <v>1188.33</v>
          </cell>
        </row>
        <row r="9638">
          <cell r="A9638">
            <v>40001925</v>
          </cell>
          <cell r="B9638" t="str">
            <v>0</v>
          </cell>
          <cell r="C9638" t="str">
            <v>CIPL</v>
          </cell>
          <cell r="D9638" t="str">
            <v>M004</v>
          </cell>
          <cell r="E9638">
            <v>42327</v>
          </cell>
          <cell r="F9638" t="str">
            <v>Operator Chair For Sewing</v>
          </cell>
          <cell r="G9638">
            <v>3100</v>
          </cell>
          <cell r="H9638">
            <v>-1911.67</v>
          </cell>
          <cell r="I9638">
            <v>1188.33</v>
          </cell>
        </row>
        <row r="9639">
          <cell r="A9639">
            <v>40001926</v>
          </cell>
          <cell r="B9639" t="str">
            <v>0</v>
          </cell>
          <cell r="C9639" t="str">
            <v>CIPL</v>
          </cell>
          <cell r="D9639" t="str">
            <v>M004</v>
          </cell>
          <cell r="E9639">
            <v>42327</v>
          </cell>
          <cell r="F9639" t="str">
            <v>Operator Chair For Sewing</v>
          </cell>
          <cell r="G9639">
            <v>3100</v>
          </cell>
          <cell r="H9639">
            <v>-1911.67</v>
          </cell>
          <cell r="I9639">
            <v>1188.33</v>
          </cell>
        </row>
        <row r="9640">
          <cell r="A9640">
            <v>40001927</v>
          </cell>
          <cell r="B9640" t="str">
            <v>0</v>
          </cell>
          <cell r="C9640" t="str">
            <v>CIPL</v>
          </cell>
          <cell r="D9640" t="str">
            <v>M004</v>
          </cell>
          <cell r="E9640">
            <v>42327</v>
          </cell>
          <cell r="F9640" t="str">
            <v>Operator Chair For Sewing</v>
          </cell>
          <cell r="G9640">
            <v>3100</v>
          </cell>
          <cell r="H9640">
            <v>-1911.67</v>
          </cell>
          <cell r="I9640">
            <v>1188.33</v>
          </cell>
        </row>
        <row r="9641">
          <cell r="A9641">
            <v>40001928</v>
          </cell>
          <cell r="B9641" t="str">
            <v>0</v>
          </cell>
          <cell r="C9641" t="str">
            <v>CIPL</v>
          </cell>
          <cell r="D9641" t="str">
            <v>M004</v>
          </cell>
          <cell r="E9641">
            <v>42327</v>
          </cell>
          <cell r="F9641" t="str">
            <v>Operator Chair For Sewing</v>
          </cell>
          <cell r="G9641">
            <v>3100</v>
          </cell>
          <cell r="H9641">
            <v>-1911.67</v>
          </cell>
          <cell r="I9641">
            <v>1188.33</v>
          </cell>
        </row>
        <row r="9642">
          <cell r="A9642">
            <v>40001929</v>
          </cell>
          <cell r="B9642" t="str">
            <v>0</v>
          </cell>
          <cell r="C9642" t="str">
            <v>CIPL</v>
          </cell>
          <cell r="D9642" t="str">
            <v>M004</v>
          </cell>
          <cell r="E9642">
            <v>42327</v>
          </cell>
          <cell r="F9642" t="str">
            <v>Operator Chair For Sewing</v>
          </cell>
          <cell r="G9642">
            <v>3100</v>
          </cell>
          <cell r="H9642">
            <v>-1911.67</v>
          </cell>
          <cell r="I9642">
            <v>1188.33</v>
          </cell>
        </row>
        <row r="9643">
          <cell r="A9643">
            <v>40001930</v>
          </cell>
          <cell r="B9643" t="str">
            <v>0</v>
          </cell>
          <cell r="C9643" t="str">
            <v>CIPL</v>
          </cell>
          <cell r="D9643" t="str">
            <v>M004</v>
          </cell>
          <cell r="E9643">
            <v>42327</v>
          </cell>
          <cell r="F9643" t="str">
            <v>Operator Chair For Sewing</v>
          </cell>
          <cell r="G9643">
            <v>3100</v>
          </cell>
          <cell r="H9643">
            <v>-1911.67</v>
          </cell>
          <cell r="I9643">
            <v>1188.33</v>
          </cell>
        </row>
        <row r="9644">
          <cell r="A9644">
            <v>40001931</v>
          </cell>
          <cell r="B9644" t="str">
            <v>0</v>
          </cell>
          <cell r="C9644" t="str">
            <v>CIPL</v>
          </cell>
          <cell r="D9644" t="str">
            <v>M004</v>
          </cell>
          <cell r="E9644">
            <v>42327</v>
          </cell>
          <cell r="F9644" t="str">
            <v>Operator Chair For Sewing</v>
          </cell>
          <cell r="G9644">
            <v>3100</v>
          </cell>
          <cell r="H9644">
            <v>-1911.67</v>
          </cell>
          <cell r="I9644">
            <v>1188.33</v>
          </cell>
        </row>
        <row r="9645">
          <cell r="A9645">
            <v>40001932</v>
          </cell>
          <cell r="B9645" t="str">
            <v>0</v>
          </cell>
          <cell r="C9645" t="str">
            <v>CIPL</v>
          </cell>
          <cell r="D9645" t="str">
            <v>M004</v>
          </cell>
          <cell r="E9645">
            <v>42327</v>
          </cell>
          <cell r="F9645" t="str">
            <v>Operator Chair For Sewing</v>
          </cell>
          <cell r="G9645">
            <v>3100</v>
          </cell>
          <cell r="H9645">
            <v>-1911.67</v>
          </cell>
          <cell r="I9645">
            <v>1188.33</v>
          </cell>
        </row>
        <row r="9646">
          <cell r="A9646">
            <v>40001933</v>
          </cell>
          <cell r="B9646" t="str">
            <v>0</v>
          </cell>
          <cell r="C9646" t="str">
            <v>CIPL</v>
          </cell>
          <cell r="D9646" t="str">
            <v>M004</v>
          </cell>
          <cell r="E9646">
            <v>42327</v>
          </cell>
          <cell r="F9646" t="str">
            <v>Operator Chair For Sewing</v>
          </cell>
          <cell r="G9646">
            <v>3100</v>
          </cell>
          <cell r="H9646">
            <v>-1911.67</v>
          </cell>
          <cell r="I9646">
            <v>1188.33</v>
          </cell>
        </row>
        <row r="9647">
          <cell r="A9647">
            <v>40001934</v>
          </cell>
          <cell r="B9647" t="str">
            <v>0</v>
          </cell>
          <cell r="C9647" t="str">
            <v>CIPL</v>
          </cell>
          <cell r="D9647" t="str">
            <v>M004</v>
          </cell>
          <cell r="E9647">
            <v>42327</v>
          </cell>
          <cell r="F9647" t="str">
            <v>Operator Chair For Sewing</v>
          </cell>
          <cell r="G9647">
            <v>3100</v>
          </cell>
          <cell r="H9647">
            <v>-1911.67</v>
          </cell>
          <cell r="I9647">
            <v>1188.33</v>
          </cell>
        </row>
        <row r="9648">
          <cell r="A9648">
            <v>40001935</v>
          </cell>
          <cell r="B9648" t="str">
            <v>0</v>
          </cell>
          <cell r="C9648" t="str">
            <v>CIPL</v>
          </cell>
          <cell r="D9648" t="str">
            <v>M004</v>
          </cell>
          <cell r="E9648">
            <v>42327</v>
          </cell>
          <cell r="F9648" t="str">
            <v>Operator Chair For Sewing</v>
          </cell>
          <cell r="G9648">
            <v>3100</v>
          </cell>
          <cell r="H9648">
            <v>-1911.67</v>
          </cell>
          <cell r="I9648">
            <v>1188.33</v>
          </cell>
        </row>
        <row r="9649">
          <cell r="A9649">
            <v>40001936</v>
          </cell>
          <cell r="B9649" t="str">
            <v>0</v>
          </cell>
          <cell r="C9649" t="str">
            <v>CIPL</v>
          </cell>
          <cell r="D9649" t="str">
            <v>M004</v>
          </cell>
          <cell r="E9649">
            <v>42327</v>
          </cell>
          <cell r="F9649" t="str">
            <v>Operator Chair For Sewing</v>
          </cell>
          <cell r="G9649">
            <v>3100</v>
          </cell>
          <cell r="H9649">
            <v>-1911.67</v>
          </cell>
          <cell r="I9649">
            <v>1188.33</v>
          </cell>
        </row>
        <row r="9650">
          <cell r="A9650">
            <v>40001937</v>
          </cell>
          <cell r="B9650" t="str">
            <v>0</v>
          </cell>
          <cell r="C9650" t="str">
            <v>CIPL</v>
          </cell>
          <cell r="D9650" t="str">
            <v>M004</v>
          </cell>
          <cell r="E9650">
            <v>42327</v>
          </cell>
          <cell r="F9650" t="str">
            <v>Operator Chair For Sewing</v>
          </cell>
          <cell r="G9650">
            <v>3100</v>
          </cell>
          <cell r="H9650">
            <v>-1911.67</v>
          </cell>
          <cell r="I9650">
            <v>1188.33</v>
          </cell>
        </row>
        <row r="9651">
          <cell r="A9651">
            <v>40001938</v>
          </cell>
          <cell r="B9651" t="str">
            <v>0</v>
          </cell>
          <cell r="C9651" t="str">
            <v>CIPL</v>
          </cell>
          <cell r="D9651" t="str">
            <v>M004</v>
          </cell>
          <cell r="E9651">
            <v>42327</v>
          </cell>
          <cell r="F9651" t="str">
            <v>Operator Chair For Sewing</v>
          </cell>
          <cell r="G9651">
            <v>3100</v>
          </cell>
          <cell r="H9651">
            <v>-1911.67</v>
          </cell>
          <cell r="I9651">
            <v>1188.33</v>
          </cell>
        </row>
        <row r="9652">
          <cell r="A9652">
            <v>40001939</v>
          </cell>
          <cell r="B9652" t="str">
            <v>0</v>
          </cell>
          <cell r="C9652" t="str">
            <v>CIPL</v>
          </cell>
          <cell r="D9652" t="str">
            <v>M004</v>
          </cell>
          <cell r="E9652">
            <v>42327</v>
          </cell>
          <cell r="F9652" t="str">
            <v>Operator Chair For Sewing</v>
          </cell>
          <cell r="G9652">
            <v>3100</v>
          </cell>
          <cell r="H9652">
            <v>-1911.67</v>
          </cell>
          <cell r="I9652">
            <v>1188.33</v>
          </cell>
        </row>
        <row r="9653">
          <cell r="A9653">
            <v>40001940</v>
          </cell>
          <cell r="B9653" t="str">
            <v>0</v>
          </cell>
          <cell r="C9653" t="str">
            <v>CIPL</v>
          </cell>
          <cell r="D9653" t="str">
            <v>M004</v>
          </cell>
          <cell r="E9653">
            <v>42327</v>
          </cell>
          <cell r="F9653" t="str">
            <v>Operator Chair For Sewing</v>
          </cell>
          <cell r="G9653">
            <v>3100</v>
          </cell>
          <cell r="H9653">
            <v>-1911.67</v>
          </cell>
          <cell r="I9653">
            <v>1188.33</v>
          </cell>
        </row>
        <row r="9654">
          <cell r="A9654">
            <v>40001941</v>
          </cell>
          <cell r="B9654" t="str">
            <v>0</v>
          </cell>
          <cell r="C9654" t="str">
            <v>CIPL</v>
          </cell>
          <cell r="D9654" t="str">
            <v>M004</v>
          </cell>
          <cell r="E9654">
            <v>42327</v>
          </cell>
          <cell r="F9654" t="str">
            <v>Operator Chair For Sewing</v>
          </cell>
          <cell r="G9654">
            <v>3100</v>
          </cell>
          <cell r="H9654">
            <v>-1911.67</v>
          </cell>
          <cell r="I9654">
            <v>1188.33</v>
          </cell>
        </row>
        <row r="9655">
          <cell r="A9655">
            <v>40001942</v>
          </cell>
          <cell r="B9655" t="str">
            <v>0</v>
          </cell>
          <cell r="C9655" t="str">
            <v>CIPL</v>
          </cell>
          <cell r="D9655" t="str">
            <v>M004</v>
          </cell>
          <cell r="E9655">
            <v>42327</v>
          </cell>
          <cell r="F9655" t="str">
            <v>Operator Chair For Sewing</v>
          </cell>
          <cell r="G9655">
            <v>3100</v>
          </cell>
          <cell r="H9655">
            <v>-1911.67</v>
          </cell>
          <cell r="I9655">
            <v>1188.33</v>
          </cell>
        </row>
        <row r="9656">
          <cell r="A9656">
            <v>40001943</v>
          </cell>
          <cell r="B9656" t="str">
            <v>0</v>
          </cell>
          <cell r="C9656" t="str">
            <v>CIPL</v>
          </cell>
          <cell r="D9656" t="str">
            <v>M004</v>
          </cell>
          <cell r="E9656">
            <v>42327</v>
          </cell>
          <cell r="F9656" t="str">
            <v>Operator Chair For Sewing</v>
          </cell>
          <cell r="G9656">
            <v>3100</v>
          </cell>
          <cell r="H9656">
            <v>-1911.67</v>
          </cell>
          <cell r="I9656">
            <v>1188.33</v>
          </cell>
        </row>
        <row r="9657">
          <cell r="A9657">
            <v>40001944</v>
          </cell>
          <cell r="B9657" t="str">
            <v>0</v>
          </cell>
          <cell r="C9657" t="str">
            <v>CIPL</v>
          </cell>
          <cell r="D9657" t="str">
            <v>M004</v>
          </cell>
          <cell r="E9657">
            <v>42327</v>
          </cell>
          <cell r="F9657" t="str">
            <v>Operator Chair For Sewing</v>
          </cell>
          <cell r="G9657">
            <v>3100</v>
          </cell>
          <cell r="H9657">
            <v>-1911.67</v>
          </cell>
          <cell r="I9657">
            <v>1188.33</v>
          </cell>
        </row>
        <row r="9658">
          <cell r="A9658">
            <v>40001945</v>
          </cell>
          <cell r="B9658" t="str">
            <v>0</v>
          </cell>
          <cell r="C9658" t="str">
            <v>CIPL</v>
          </cell>
          <cell r="D9658" t="str">
            <v>M004</v>
          </cell>
          <cell r="E9658">
            <v>42327</v>
          </cell>
          <cell r="F9658" t="str">
            <v>Operator Chair For Sewing</v>
          </cell>
          <cell r="G9658">
            <v>3100</v>
          </cell>
          <cell r="H9658">
            <v>-1911.67</v>
          </cell>
          <cell r="I9658">
            <v>1188.33</v>
          </cell>
        </row>
        <row r="9659">
          <cell r="A9659">
            <v>40001946</v>
          </cell>
          <cell r="B9659" t="str">
            <v>0</v>
          </cell>
          <cell r="C9659" t="str">
            <v>CIPL</v>
          </cell>
          <cell r="D9659" t="str">
            <v>M004</v>
          </cell>
          <cell r="E9659">
            <v>42327</v>
          </cell>
          <cell r="F9659" t="str">
            <v>Operator Chair For Sewing</v>
          </cell>
          <cell r="G9659">
            <v>3100</v>
          </cell>
          <cell r="H9659">
            <v>-1911.67</v>
          </cell>
          <cell r="I9659">
            <v>1188.33</v>
          </cell>
        </row>
        <row r="9660">
          <cell r="A9660">
            <v>40001947</v>
          </cell>
          <cell r="B9660" t="str">
            <v>0</v>
          </cell>
          <cell r="C9660" t="str">
            <v>CIPL</v>
          </cell>
          <cell r="D9660" t="str">
            <v>M004</v>
          </cell>
          <cell r="E9660">
            <v>42327</v>
          </cell>
          <cell r="F9660" t="str">
            <v>Operator Chair For Sewing</v>
          </cell>
          <cell r="G9660">
            <v>3100</v>
          </cell>
          <cell r="H9660">
            <v>-1911.67</v>
          </cell>
          <cell r="I9660">
            <v>1188.33</v>
          </cell>
        </row>
        <row r="9661">
          <cell r="A9661">
            <v>40001948</v>
          </cell>
          <cell r="B9661" t="str">
            <v>0</v>
          </cell>
          <cell r="C9661" t="str">
            <v>CIPL</v>
          </cell>
          <cell r="D9661" t="str">
            <v>M004</v>
          </cell>
          <cell r="E9661">
            <v>42327</v>
          </cell>
          <cell r="F9661" t="str">
            <v>Operator Chair For Sewing</v>
          </cell>
          <cell r="G9661">
            <v>3100</v>
          </cell>
          <cell r="H9661">
            <v>-1911.67</v>
          </cell>
          <cell r="I9661">
            <v>1188.33</v>
          </cell>
        </row>
        <row r="9662">
          <cell r="A9662">
            <v>40001949</v>
          </cell>
          <cell r="B9662" t="str">
            <v>0</v>
          </cell>
          <cell r="C9662" t="str">
            <v>CIPL</v>
          </cell>
          <cell r="D9662" t="str">
            <v>M004</v>
          </cell>
          <cell r="E9662">
            <v>42327</v>
          </cell>
          <cell r="F9662" t="str">
            <v>Operator Chair For Sewing</v>
          </cell>
          <cell r="G9662">
            <v>3100</v>
          </cell>
          <cell r="H9662">
            <v>-1911.67</v>
          </cell>
          <cell r="I9662">
            <v>1188.33</v>
          </cell>
        </row>
        <row r="9663">
          <cell r="A9663">
            <v>40001950</v>
          </cell>
          <cell r="B9663" t="str">
            <v>0</v>
          </cell>
          <cell r="C9663" t="str">
            <v>CIPL</v>
          </cell>
          <cell r="D9663" t="str">
            <v>M004</v>
          </cell>
          <cell r="E9663">
            <v>42327</v>
          </cell>
          <cell r="F9663" t="str">
            <v>Operator Chair For Sewing</v>
          </cell>
          <cell r="G9663">
            <v>3100</v>
          </cell>
          <cell r="H9663">
            <v>-1911.67</v>
          </cell>
          <cell r="I9663">
            <v>1188.33</v>
          </cell>
        </row>
        <row r="9664">
          <cell r="A9664">
            <v>40001951</v>
          </cell>
          <cell r="B9664" t="str">
            <v>0</v>
          </cell>
          <cell r="C9664" t="str">
            <v>CIPL</v>
          </cell>
          <cell r="D9664" t="str">
            <v>M004</v>
          </cell>
          <cell r="E9664">
            <v>42327</v>
          </cell>
          <cell r="F9664" t="str">
            <v>Operator Chair For Sewing</v>
          </cell>
          <cell r="G9664">
            <v>3100</v>
          </cell>
          <cell r="H9664">
            <v>-1911.67</v>
          </cell>
          <cell r="I9664">
            <v>1188.33</v>
          </cell>
        </row>
        <row r="9665">
          <cell r="A9665">
            <v>40001952</v>
          </cell>
          <cell r="B9665" t="str">
            <v>0</v>
          </cell>
          <cell r="C9665" t="str">
            <v>CIPL</v>
          </cell>
          <cell r="D9665" t="str">
            <v>M004</v>
          </cell>
          <cell r="E9665">
            <v>42327</v>
          </cell>
          <cell r="F9665" t="str">
            <v>Operator Chair For Sewing</v>
          </cell>
          <cell r="G9665">
            <v>3100</v>
          </cell>
          <cell r="H9665">
            <v>-1911.67</v>
          </cell>
          <cell r="I9665">
            <v>1188.33</v>
          </cell>
        </row>
        <row r="9666">
          <cell r="A9666">
            <v>40001953</v>
          </cell>
          <cell r="B9666" t="str">
            <v>0</v>
          </cell>
          <cell r="C9666" t="str">
            <v>CIPL</v>
          </cell>
          <cell r="D9666" t="str">
            <v>M004</v>
          </cell>
          <cell r="E9666">
            <v>42327</v>
          </cell>
          <cell r="F9666" t="str">
            <v>Operator Chair For Sewing</v>
          </cell>
          <cell r="G9666">
            <v>3100</v>
          </cell>
          <cell r="H9666">
            <v>-1911.67</v>
          </cell>
          <cell r="I9666">
            <v>1188.33</v>
          </cell>
        </row>
        <row r="9667">
          <cell r="A9667">
            <v>40001954</v>
          </cell>
          <cell r="B9667" t="str">
            <v>0</v>
          </cell>
          <cell r="C9667" t="str">
            <v>CIPL</v>
          </cell>
          <cell r="D9667" t="str">
            <v>M004</v>
          </cell>
          <cell r="E9667">
            <v>42327</v>
          </cell>
          <cell r="F9667" t="str">
            <v>Operator Chair For Sewing</v>
          </cell>
          <cell r="G9667">
            <v>3100</v>
          </cell>
          <cell r="H9667">
            <v>-1911.67</v>
          </cell>
          <cell r="I9667">
            <v>1188.33</v>
          </cell>
        </row>
        <row r="9668">
          <cell r="A9668">
            <v>40001955</v>
          </cell>
          <cell r="B9668" t="str">
            <v>0</v>
          </cell>
          <cell r="C9668" t="str">
            <v>CIPL</v>
          </cell>
          <cell r="D9668" t="str">
            <v>M004</v>
          </cell>
          <cell r="E9668">
            <v>42327</v>
          </cell>
          <cell r="F9668" t="str">
            <v>Operator Chair For Sewing</v>
          </cell>
          <cell r="G9668">
            <v>3100</v>
          </cell>
          <cell r="H9668">
            <v>-1911.67</v>
          </cell>
          <cell r="I9668">
            <v>1188.33</v>
          </cell>
        </row>
        <row r="9669">
          <cell r="A9669">
            <v>40001956</v>
          </cell>
          <cell r="B9669" t="str">
            <v>0</v>
          </cell>
          <cell r="C9669" t="str">
            <v>CIPL</v>
          </cell>
          <cell r="D9669" t="str">
            <v>M004</v>
          </cell>
          <cell r="E9669">
            <v>42327</v>
          </cell>
          <cell r="F9669" t="str">
            <v>Operator Chair For Sewing</v>
          </cell>
          <cell r="G9669">
            <v>3100</v>
          </cell>
          <cell r="H9669">
            <v>-1911.67</v>
          </cell>
          <cell r="I9669">
            <v>1188.33</v>
          </cell>
        </row>
        <row r="9670">
          <cell r="A9670">
            <v>40001957</v>
          </cell>
          <cell r="B9670" t="str">
            <v>0</v>
          </cell>
          <cell r="C9670" t="str">
            <v>CIPL</v>
          </cell>
          <cell r="D9670" t="str">
            <v>M004</v>
          </cell>
          <cell r="E9670">
            <v>42327</v>
          </cell>
          <cell r="F9670" t="str">
            <v>Operator Chair For Sewing</v>
          </cell>
          <cell r="G9670">
            <v>3100</v>
          </cell>
          <cell r="H9670">
            <v>-1911.67</v>
          </cell>
          <cell r="I9670">
            <v>1188.33</v>
          </cell>
        </row>
        <row r="9671">
          <cell r="A9671">
            <v>40001958</v>
          </cell>
          <cell r="B9671" t="str">
            <v>0</v>
          </cell>
          <cell r="C9671" t="str">
            <v>CIPL</v>
          </cell>
          <cell r="D9671" t="str">
            <v>M004</v>
          </cell>
          <cell r="E9671">
            <v>42327</v>
          </cell>
          <cell r="F9671" t="str">
            <v>Operator Chair For Sewing</v>
          </cell>
          <cell r="G9671">
            <v>3100</v>
          </cell>
          <cell r="H9671">
            <v>-1911.67</v>
          </cell>
          <cell r="I9671">
            <v>1188.33</v>
          </cell>
        </row>
        <row r="9672">
          <cell r="A9672">
            <v>40001959</v>
          </cell>
          <cell r="B9672" t="str">
            <v>0</v>
          </cell>
          <cell r="C9672" t="str">
            <v>CIPL</v>
          </cell>
          <cell r="D9672" t="str">
            <v>M004</v>
          </cell>
          <cell r="E9672">
            <v>42327</v>
          </cell>
          <cell r="F9672" t="str">
            <v>Operator Chair For Sewing</v>
          </cell>
          <cell r="G9672">
            <v>3100</v>
          </cell>
          <cell r="H9672">
            <v>-1911.67</v>
          </cell>
          <cell r="I9672">
            <v>1188.33</v>
          </cell>
        </row>
        <row r="9673">
          <cell r="A9673">
            <v>40001960</v>
          </cell>
          <cell r="B9673" t="str">
            <v>0</v>
          </cell>
          <cell r="C9673" t="str">
            <v>CIPL</v>
          </cell>
          <cell r="D9673" t="str">
            <v>M004</v>
          </cell>
          <cell r="E9673">
            <v>42327</v>
          </cell>
          <cell r="F9673" t="str">
            <v>Operator Chair For Sewing</v>
          </cell>
          <cell r="G9673">
            <v>3100</v>
          </cell>
          <cell r="H9673">
            <v>-1911.67</v>
          </cell>
          <cell r="I9673">
            <v>1188.33</v>
          </cell>
        </row>
        <row r="9674">
          <cell r="A9674">
            <v>40001961</v>
          </cell>
          <cell r="B9674" t="str">
            <v>0</v>
          </cell>
          <cell r="C9674" t="str">
            <v>CIPL</v>
          </cell>
          <cell r="D9674" t="str">
            <v>M004</v>
          </cell>
          <cell r="E9674">
            <v>42327</v>
          </cell>
          <cell r="F9674" t="str">
            <v>Operator Chair For Sewing</v>
          </cell>
          <cell r="G9674">
            <v>3100</v>
          </cell>
          <cell r="H9674">
            <v>-1911.67</v>
          </cell>
          <cell r="I9674">
            <v>1188.33</v>
          </cell>
        </row>
        <row r="9675">
          <cell r="A9675">
            <v>40001962</v>
          </cell>
          <cell r="B9675" t="str">
            <v>0</v>
          </cell>
          <cell r="C9675" t="str">
            <v>CIPL</v>
          </cell>
          <cell r="D9675" t="str">
            <v>M004</v>
          </cell>
          <cell r="E9675">
            <v>42327</v>
          </cell>
          <cell r="F9675" t="str">
            <v>Operator Chair For Sewing</v>
          </cell>
          <cell r="G9675">
            <v>3100</v>
          </cell>
          <cell r="H9675">
            <v>-1911.67</v>
          </cell>
          <cell r="I9675">
            <v>1188.33</v>
          </cell>
        </row>
        <row r="9676">
          <cell r="A9676">
            <v>40001963</v>
          </cell>
          <cell r="B9676" t="str">
            <v>0</v>
          </cell>
          <cell r="C9676" t="str">
            <v>CIPL</v>
          </cell>
          <cell r="D9676" t="str">
            <v>M004</v>
          </cell>
          <cell r="E9676">
            <v>42327</v>
          </cell>
          <cell r="F9676" t="str">
            <v>Operator Chair For Sewing</v>
          </cell>
          <cell r="G9676">
            <v>3100</v>
          </cell>
          <cell r="H9676">
            <v>-1911.67</v>
          </cell>
          <cell r="I9676">
            <v>1188.33</v>
          </cell>
        </row>
        <row r="9677">
          <cell r="A9677">
            <v>40001964</v>
          </cell>
          <cell r="B9677" t="str">
            <v>0</v>
          </cell>
          <cell r="C9677" t="str">
            <v>CIPL</v>
          </cell>
          <cell r="D9677" t="str">
            <v>M004</v>
          </cell>
          <cell r="E9677">
            <v>42327</v>
          </cell>
          <cell r="F9677" t="str">
            <v>Operator Chair For Sewing</v>
          </cell>
          <cell r="G9677">
            <v>3100</v>
          </cell>
          <cell r="H9677">
            <v>-1911.67</v>
          </cell>
          <cell r="I9677">
            <v>1188.33</v>
          </cell>
        </row>
        <row r="9678">
          <cell r="A9678">
            <v>40001965</v>
          </cell>
          <cell r="B9678" t="str">
            <v>0</v>
          </cell>
          <cell r="C9678" t="str">
            <v>CIPL</v>
          </cell>
          <cell r="D9678" t="str">
            <v>M004</v>
          </cell>
          <cell r="E9678">
            <v>42327</v>
          </cell>
          <cell r="F9678" t="str">
            <v>Operator Chair For Sewing</v>
          </cell>
          <cell r="G9678">
            <v>3100</v>
          </cell>
          <cell r="H9678">
            <v>-1911.67</v>
          </cell>
          <cell r="I9678">
            <v>1188.33</v>
          </cell>
        </row>
        <row r="9679">
          <cell r="A9679">
            <v>40001966</v>
          </cell>
          <cell r="B9679" t="str">
            <v>0</v>
          </cell>
          <cell r="C9679" t="str">
            <v>CIPL</v>
          </cell>
          <cell r="D9679" t="str">
            <v>M004</v>
          </cell>
          <cell r="E9679">
            <v>42327</v>
          </cell>
          <cell r="F9679" t="str">
            <v>Operator Chair For Sewing</v>
          </cell>
          <cell r="G9679">
            <v>3100</v>
          </cell>
          <cell r="H9679">
            <v>-1911.67</v>
          </cell>
          <cell r="I9679">
            <v>1188.33</v>
          </cell>
        </row>
        <row r="9680">
          <cell r="A9680">
            <v>40001967</v>
          </cell>
          <cell r="B9680" t="str">
            <v>0</v>
          </cell>
          <cell r="C9680" t="str">
            <v>CIPL</v>
          </cell>
          <cell r="D9680" t="str">
            <v>M004</v>
          </cell>
          <cell r="E9680">
            <v>42327</v>
          </cell>
          <cell r="F9680" t="str">
            <v>Operator Chair For Sewing</v>
          </cell>
          <cell r="G9680">
            <v>3100</v>
          </cell>
          <cell r="H9680">
            <v>-1911.67</v>
          </cell>
          <cell r="I9680">
            <v>1188.33</v>
          </cell>
        </row>
        <row r="9681">
          <cell r="A9681">
            <v>40001968</v>
          </cell>
          <cell r="B9681" t="str">
            <v>0</v>
          </cell>
          <cell r="C9681" t="str">
            <v>CIPL</v>
          </cell>
          <cell r="D9681" t="str">
            <v>M004</v>
          </cell>
          <cell r="E9681">
            <v>42327</v>
          </cell>
          <cell r="F9681" t="str">
            <v>Operator Chair For Sewing</v>
          </cell>
          <cell r="G9681">
            <v>3100</v>
          </cell>
          <cell r="H9681">
            <v>-1911.67</v>
          </cell>
          <cell r="I9681">
            <v>1188.33</v>
          </cell>
        </row>
        <row r="9682">
          <cell r="A9682">
            <v>40001969</v>
          </cell>
          <cell r="B9682" t="str">
            <v>0</v>
          </cell>
          <cell r="C9682" t="str">
            <v>CIPL</v>
          </cell>
          <cell r="D9682" t="str">
            <v>M004</v>
          </cell>
          <cell r="E9682">
            <v>42327</v>
          </cell>
          <cell r="F9682" t="str">
            <v>Operator Chair For Sewing</v>
          </cell>
          <cell r="G9682">
            <v>3100</v>
          </cell>
          <cell r="H9682">
            <v>-1911.67</v>
          </cell>
          <cell r="I9682">
            <v>1188.33</v>
          </cell>
        </row>
        <row r="9683">
          <cell r="A9683">
            <v>40001970</v>
          </cell>
          <cell r="B9683" t="str">
            <v>0</v>
          </cell>
          <cell r="C9683" t="str">
            <v>CIPL</v>
          </cell>
          <cell r="D9683" t="str">
            <v>M004</v>
          </cell>
          <cell r="E9683">
            <v>42327</v>
          </cell>
          <cell r="F9683" t="str">
            <v>Operator Chair For Sewing</v>
          </cell>
          <cell r="G9683">
            <v>3100</v>
          </cell>
          <cell r="H9683">
            <v>-1911.67</v>
          </cell>
          <cell r="I9683">
            <v>1188.33</v>
          </cell>
        </row>
        <row r="9684">
          <cell r="A9684">
            <v>40001971</v>
          </cell>
          <cell r="B9684" t="str">
            <v>0</v>
          </cell>
          <cell r="C9684" t="str">
            <v>CIPL</v>
          </cell>
          <cell r="D9684" t="str">
            <v>M004</v>
          </cell>
          <cell r="E9684">
            <v>42327</v>
          </cell>
          <cell r="F9684" t="str">
            <v>Operator Chair For Sewing</v>
          </cell>
          <cell r="G9684">
            <v>3100</v>
          </cell>
          <cell r="H9684">
            <v>-1911.67</v>
          </cell>
          <cell r="I9684">
            <v>1188.33</v>
          </cell>
        </row>
        <row r="9685">
          <cell r="A9685">
            <v>40001972</v>
          </cell>
          <cell r="B9685" t="str">
            <v>0</v>
          </cell>
          <cell r="C9685" t="str">
            <v>CIPL</v>
          </cell>
          <cell r="D9685" t="str">
            <v>M004</v>
          </cell>
          <cell r="E9685">
            <v>42327</v>
          </cell>
          <cell r="F9685" t="str">
            <v>Operator Chair For Sewing</v>
          </cell>
          <cell r="G9685">
            <v>3100</v>
          </cell>
          <cell r="H9685">
            <v>-1911.67</v>
          </cell>
          <cell r="I9685">
            <v>1188.33</v>
          </cell>
        </row>
        <row r="9686">
          <cell r="A9686">
            <v>40001973</v>
          </cell>
          <cell r="B9686" t="str">
            <v>0</v>
          </cell>
          <cell r="C9686" t="str">
            <v>CIPL</v>
          </cell>
          <cell r="D9686" t="str">
            <v>M004</v>
          </cell>
          <cell r="E9686">
            <v>42327</v>
          </cell>
          <cell r="F9686" t="str">
            <v>Operator Chair For Sewing</v>
          </cell>
          <cell r="G9686">
            <v>3100</v>
          </cell>
          <cell r="H9686">
            <v>-1911.67</v>
          </cell>
          <cell r="I9686">
            <v>1188.33</v>
          </cell>
        </row>
        <row r="9687">
          <cell r="A9687">
            <v>40001974</v>
          </cell>
          <cell r="B9687" t="str">
            <v>0</v>
          </cell>
          <cell r="C9687" t="str">
            <v>CIPL</v>
          </cell>
          <cell r="D9687" t="str">
            <v>M004</v>
          </cell>
          <cell r="E9687">
            <v>42327</v>
          </cell>
          <cell r="F9687" t="str">
            <v>Operator Chair For Sewing</v>
          </cell>
          <cell r="G9687">
            <v>3100</v>
          </cell>
          <cell r="H9687">
            <v>-1911.67</v>
          </cell>
          <cell r="I9687">
            <v>1188.33</v>
          </cell>
        </row>
        <row r="9688">
          <cell r="A9688">
            <v>40001975</v>
          </cell>
          <cell r="B9688" t="str">
            <v>0</v>
          </cell>
          <cell r="C9688" t="str">
            <v>CIPL</v>
          </cell>
          <cell r="D9688" t="str">
            <v>M004</v>
          </cell>
          <cell r="E9688">
            <v>42327</v>
          </cell>
          <cell r="F9688" t="str">
            <v>Operator Chair For Sewing</v>
          </cell>
          <cell r="G9688">
            <v>3100</v>
          </cell>
          <cell r="H9688">
            <v>-1911.67</v>
          </cell>
          <cell r="I9688">
            <v>1188.33</v>
          </cell>
        </row>
        <row r="9689">
          <cell r="A9689">
            <v>40001976</v>
          </cell>
          <cell r="B9689" t="str">
            <v>0</v>
          </cell>
          <cell r="C9689" t="str">
            <v>CIPL</v>
          </cell>
          <cell r="D9689" t="str">
            <v>M004</v>
          </cell>
          <cell r="E9689">
            <v>42327</v>
          </cell>
          <cell r="F9689" t="str">
            <v>Operator Chair For Sewing</v>
          </cell>
          <cell r="G9689">
            <v>3100</v>
          </cell>
          <cell r="H9689">
            <v>-1911.67</v>
          </cell>
          <cell r="I9689">
            <v>1188.33</v>
          </cell>
        </row>
        <row r="9690">
          <cell r="A9690">
            <v>40001977</v>
          </cell>
          <cell r="B9690" t="str">
            <v>0</v>
          </cell>
          <cell r="C9690" t="str">
            <v>CIPL</v>
          </cell>
          <cell r="D9690" t="str">
            <v>M004</v>
          </cell>
          <cell r="E9690">
            <v>42327</v>
          </cell>
          <cell r="F9690" t="str">
            <v>Operator Chair For Sewing</v>
          </cell>
          <cell r="G9690">
            <v>3100</v>
          </cell>
          <cell r="H9690">
            <v>-1911.67</v>
          </cell>
          <cell r="I9690">
            <v>1188.33</v>
          </cell>
        </row>
        <row r="9691">
          <cell r="A9691">
            <v>40001978</v>
          </cell>
          <cell r="B9691" t="str">
            <v>0</v>
          </cell>
          <cell r="C9691" t="str">
            <v>CIPL</v>
          </cell>
          <cell r="D9691" t="str">
            <v>M004</v>
          </cell>
          <cell r="E9691">
            <v>42327</v>
          </cell>
          <cell r="F9691" t="str">
            <v>Operator Chair For Sewing</v>
          </cell>
          <cell r="G9691">
            <v>3100</v>
          </cell>
          <cell r="H9691">
            <v>-1911.67</v>
          </cell>
          <cell r="I9691">
            <v>1188.33</v>
          </cell>
        </row>
        <row r="9692">
          <cell r="A9692">
            <v>40001979</v>
          </cell>
          <cell r="B9692" t="str">
            <v>0</v>
          </cell>
          <cell r="C9692" t="str">
            <v>CIPL</v>
          </cell>
          <cell r="D9692" t="str">
            <v>M004</v>
          </cell>
          <cell r="E9692">
            <v>42327</v>
          </cell>
          <cell r="F9692" t="str">
            <v>Operator Chair For Sewing</v>
          </cell>
          <cell r="G9692">
            <v>3100</v>
          </cell>
          <cell r="H9692">
            <v>-1911.67</v>
          </cell>
          <cell r="I9692">
            <v>1188.33</v>
          </cell>
        </row>
        <row r="9693">
          <cell r="A9693">
            <v>40001980</v>
          </cell>
          <cell r="B9693" t="str">
            <v>0</v>
          </cell>
          <cell r="C9693" t="str">
            <v>CIPL</v>
          </cell>
          <cell r="D9693" t="str">
            <v>M004</v>
          </cell>
          <cell r="E9693">
            <v>42327</v>
          </cell>
          <cell r="F9693" t="str">
            <v>Operator Chair For Sewing</v>
          </cell>
          <cell r="G9693">
            <v>3100</v>
          </cell>
          <cell r="H9693">
            <v>-1911.67</v>
          </cell>
          <cell r="I9693">
            <v>1188.33</v>
          </cell>
        </row>
        <row r="9694">
          <cell r="A9694">
            <v>40001981</v>
          </cell>
          <cell r="B9694" t="str">
            <v>0</v>
          </cell>
          <cell r="C9694" t="str">
            <v>CIPL</v>
          </cell>
          <cell r="D9694" t="str">
            <v>M004</v>
          </cell>
          <cell r="E9694">
            <v>42327</v>
          </cell>
          <cell r="F9694" t="str">
            <v>Operator Chair For Sewing</v>
          </cell>
          <cell r="G9694">
            <v>3100</v>
          </cell>
          <cell r="H9694">
            <v>-1911.67</v>
          </cell>
          <cell r="I9694">
            <v>1188.33</v>
          </cell>
        </row>
        <row r="9695">
          <cell r="A9695">
            <v>40001982</v>
          </cell>
          <cell r="B9695" t="str">
            <v>0</v>
          </cell>
          <cell r="C9695" t="str">
            <v>CIPL</v>
          </cell>
          <cell r="D9695" t="str">
            <v>M004</v>
          </cell>
          <cell r="E9695">
            <v>42327</v>
          </cell>
          <cell r="F9695" t="str">
            <v>Operator Chair For Sewing</v>
          </cell>
          <cell r="G9695">
            <v>3100</v>
          </cell>
          <cell r="H9695">
            <v>-1911.67</v>
          </cell>
          <cell r="I9695">
            <v>1188.33</v>
          </cell>
        </row>
        <row r="9696">
          <cell r="A9696">
            <v>40001983</v>
          </cell>
          <cell r="B9696" t="str">
            <v>0</v>
          </cell>
          <cell r="C9696" t="str">
            <v>CIPL</v>
          </cell>
          <cell r="D9696" t="str">
            <v>M004</v>
          </cell>
          <cell r="E9696">
            <v>42327</v>
          </cell>
          <cell r="F9696" t="str">
            <v>Operator Chair For Sewing</v>
          </cell>
          <cell r="G9696">
            <v>3100</v>
          </cell>
          <cell r="H9696">
            <v>-1911.67</v>
          </cell>
          <cell r="I9696">
            <v>1188.33</v>
          </cell>
        </row>
        <row r="9697">
          <cell r="A9697">
            <v>40001984</v>
          </cell>
          <cell r="B9697" t="str">
            <v>0</v>
          </cell>
          <cell r="C9697" t="str">
            <v>CIPL</v>
          </cell>
          <cell r="D9697" t="str">
            <v>M004</v>
          </cell>
          <cell r="E9697">
            <v>42327</v>
          </cell>
          <cell r="F9697" t="str">
            <v>Operator Chair For Sewing</v>
          </cell>
          <cell r="G9697">
            <v>3100</v>
          </cell>
          <cell r="H9697">
            <v>-1911.67</v>
          </cell>
          <cell r="I9697">
            <v>1188.33</v>
          </cell>
        </row>
        <row r="9698">
          <cell r="A9698">
            <v>40001985</v>
          </cell>
          <cell r="B9698" t="str">
            <v>0</v>
          </cell>
          <cell r="C9698" t="str">
            <v>CIPL</v>
          </cell>
          <cell r="D9698" t="str">
            <v>M004</v>
          </cell>
          <cell r="E9698">
            <v>42327</v>
          </cell>
          <cell r="F9698" t="str">
            <v>Operator Chair For Sewing</v>
          </cell>
          <cell r="G9698">
            <v>3100</v>
          </cell>
          <cell r="H9698">
            <v>-1911.67</v>
          </cell>
          <cell r="I9698">
            <v>1188.33</v>
          </cell>
        </row>
        <row r="9699">
          <cell r="A9699">
            <v>40001986</v>
          </cell>
          <cell r="B9699" t="str">
            <v>0</v>
          </cell>
          <cell r="C9699" t="str">
            <v>CIPL</v>
          </cell>
          <cell r="D9699" t="str">
            <v>M004</v>
          </cell>
          <cell r="E9699">
            <v>42327</v>
          </cell>
          <cell r="F9699" t="str">
            <v>Operator Chair For Sewing</v>
          </cell>
          <cell r="G9699">
            <v>3100</v>
          </cell>
          <cell r="H9699">
            <v>-1911.67</v>
          </cell>
          <cell r="I9699">
            <v>1188.33</v>
          </cell>
        </row>
        <row r="9700">
          <cell r="A9700">
            <v>40001987</v>
          </cell>
          <cell r="B9700" t="str">
            <v>0</v>
          </cell>
          <cell r="C9700" t="str">
            <v>CIPL</v>
          </cell>
          <cell r="D9700" t="str">
            <v>M004</v>
          </cell>
          <cell r="E9700">
            <v>42327</v>
          </cell>
          <cell r="F9700" t="str">
            <v>Operator Chair For Sewing</v>
          </cell>
          <cell r="G9700">
            <v>3100</v>
          </cell>
          <cell r="H9700">
            <v>-1911.67</v>
          </cell>
          <cell r="I9700">
            <v>1188.33</v>
          </cell>
        </row>
        <row r="9701">
          <cell r="A9701">
            <v>40001988</v>
          </cell>
          <cell r="B9701" t="str">
            <v>0</v>
          </cell>
          <cell r="C9701" t="str">
            <v>CIPL</v>
          </cell>
          <cell r="D9701" t="str">
            <v>M004</v>
          </cell>
          <cell r="E9701">
            <v>42327</v>
          </cell>
          <cell r="F9701" t="str">
            <v>Operator Chair For Sewing</v>
          </cell>
          <cell r="G9701">
            <v>3100</v>
          </cell>
          <cell r="H9701">
            <v>-1911.67</v>
          </cell>
          <cell r="I9701">
            <v>1188.33</v>
          </cell>
        </row>
        <row r="9702">
          <cell r="A9702">
            <v>40001989</v>
          </cell>
          <cell r="B9702" t="str">
            <v>0</v>
          </cell>
          <cell r="C9702" t="str">
            <v>CIPL</v>
          </cell>
          <cell r="D9702" t="str">
            <v>M004</v>
          </cell>
          <cell r="E9702">
            <v>42327</v>
          </cell>
          <cell r="F9702" t="str">
            <v>Operator Chair For Sewing</v>
          </cell>
          <cell r="G9702">
            <v>3100</v>
          </cell>
          <cell r="H9702">
            <v>-1911.67</v>
          </cell>
          <cell r="I9702">
            <v>1188.33</v>
          </cell>
        </row>
        <row r="9703">
          <cell r="A9703">
            <v>40001990</v>
          </cell>
          <cell r="B9703" t="str">
            <v>0</v>
          </cell>
          <cell r="C9703" t="str">
            <v>CIPL</v>
          </cell>
          <cell r="D9703" t="str">
            <v>M004</v>
          </cell>
          <cell r="E9703">
            <v>42327</v>
          </cell>
          <cell r="F9703" t="str">
            <v>Operator Chair For Sewing</v>
          </cell>
          <cell r="G9703">
            <v>3100</v>
          </cell>
          <cell r="H9703">
            <v>-1911.67</v>
          </cell>
          <cell r="I9703">
            <v>1188.33</v>
          </cell>
        </row>
        <row r="9704">
          <cell r="A9704">
            <v>40001991</v>
          </cell>
          <cell r="B9704" t="str">
            <v>0</v>
          </cell>
          <cell r="C9704" t="str">
            <v>CIPL</v>
          </cell>
          <cell r="D9704" t="str">
            <v>M004</v>
          </cell>
          <cell r="E9704">
            <v>42327</v>
          </cell>
          <cell r="F9704" t="str">
            <v>Operator Chair For Sewing</v>
          </cell>
          <cell r="G9704">
            <v>3100</v>
          </cell>
          <cell r="H9704">
            <v>-1911.67</v>
          </cell>
          <cell r="I9704">
            <v>1188.33</v>
          </cell>
        </row>
        <row r="9705">
          <cell r="A9705">
            <v>40001992</v>
          </cell>
          <cell r="B9705" t="str">
            <v>0</v>
          </cell>
          <cell r="C9705" t="str">
            <v>CIPL</v>
          </cell>
          <cell r="D9705" t="str">
            <v>M004</v>
          </cell>
          <cell r="E9705">
            <v>42327</v>
          </cell>
          <cell r="F9705" t="str">
            <v>Operator Chair For Sewing</v>
          </cell>
          <cell r="G9705">
            <v>3100</v>
          </cell>
          <cell r="H9705">
            <v>-1911.67</v>
          </cell>
          <cell r="I9705">
            <v>1188.33</v>
          </cell>
        </row>
        <row r="9706">
          <cell r="A9706">
            <v>40001993</v>
          </cell>
          <cell r="B9706" t="str">
            <v>0</v>
          </cell>
          <cell r="C9706" t="str">
            <v>CIPL</v>
          </cell>
          <cell r="D9706" t="str">
            <v>M004</v>
          </cell>
          <cell r="E9706">
            <v>42327</v>
          </cell>
          <cell r="F9706" t="str">
            <v>Operator Chair For Sewing</v>
          </cell>
          <cell r="G9706">
            <v>3100</v>
          </cell>
          <cell r="H9706">
            <v>-1911.67</v>
          </cell>
          <cell r="I9706">
            <v>1188.33</v>
          </cell>
        </row>
        <row r="9707">
          <cell r="A9707">
            <v>40001994</v>
          </cell>
          <cell r="B9707" t="str">
            <v>0</v>
          </cell>
          <cell r="C9707" t="str">
            <v>CIPL</v>
          </cell>
          <cell r="D9707" t="str">
            <v>M004</v>
          </cell>
          <cell r="E9707">
            <v>42327</v>
          </cell>
          <cell r="F9707" t="str">
            <v>Operator Chair For Sewing</v>
          </cell>
          <cell r="G9707">
            <v>3100</v>
          </cell>
          <cell r="H9707">
            <v>-1911.67</v>
          </cell>
          <cell r="I9707">
            <v>1188.33</v>
          </cell>
        </row>
        <row r="9708">
          <cell r="A9708">
            <v>40001995</v>
          </cell>
          <cell r="B9708" t="str">
            <v>0</v>
          </cell>
          <cell r="C9708" t="str">
            <v>CIPL</v>
          </cell>
          <cell r="D9708" t="str">
            <v>M004</v>
          </cell>
          <cell r="E9708">
            <v>42327</v>
          </cell>
          <cell r="F9708" t="str">
            <v>Operator Chair For Sewing</v>
          </cell>
          <cell r="G9708">
            <v>3100</v>
          </cell>
          <cell r="H9708">
            <v>-1911.67</v>
          </cell>
          <cell r="I9708">
            <v>1188.33</v>
          </cell>
        </row>
        <row r="9709">
          <cell r="A9709">
            <v>40001996</v>
          </cell>
          <cell r="B9709" t="str">
            <v>0</v>
          </cell>
          <cell r="C9709" t="str">
            <v>CIPL</v>
          </cell>
          <cell r="D9709" t="str">
            <v>M004</v>
          </cell>
          <cell r="E9709">
            <v>42327</v>
          </cell>
          <cell r="F9709" t="str">
            <v>Operator Chair For Sewing</v>
          </cell>
          <cell r="G9709">
            <v>3100</v>
          </cell>
          <cell r="H9709">
            <v>-1911.67</v>
          </cell>
          <cell r="I9709">
            <v>1188.33</v>
          </cell>
        </row>
        <row r="9710">
          <cell r="A9710">
            <v>40001997</v>
          </cell>
          <cell r="B9710" t="str">
            <v>0</v>
          </cell>
          <cell r="C9710" t="str">
            <v>CIPL</v>
          </cell>
          <cell r="D9710" t="str">
            <v>M004</v>
          </cell>
          <cell r="E9710">
            <v>42327</v>
          </cell>
          <cell r="F9710" t="str">
            <v>Operator Chair For Sewing</v>
          </cell>
          <cell r="G9710">
            <v>3100</v>
          </cell>
          <cell r="H9710">
            <v>-1911.67</v>
          </cell>
          <cell r="I9710">
            <v>1188.33</v>
          </cell>
        </row>
        <row r="9711">
          <cell r="A9711">
            <v>40001998</v>
          </cell>
          <cell r="B9711" t="str">
            <v>0</v>
          </cell>
          <cell r="C9711" t="str">
            <v>CIPL</v>
          </cell>
          <cell r="D9711" t="str">
            <v>M004</v>
          </cell>
          <cell r="E9711">
            <v>42327</v>
          </cell>
          <cell r="F9711" t="str">
            <v>Operator Chair For Sewing</v>
          </cell>
          <cell r="G9711">
            <v>3100</v>
          </cell>
          <cell r="H9711">
            <v>-1911.67</v>
          </cell>
          <cell r="I9711">
            <v>1188.33</v>
          </cell>
        </row>
        <row r="9712">
          <cell r="A9712">
            <v>40001999</v>
          </cell>
          <cell r="B9712" t="str">
            <v>0</v>
          </cell>
          <cell r="C9712" t="str">
            <v>CIPL</v>
          </cell>
          <cell r="D9712" t="str">
            <v>M004</v>
          </cell>
          <cell r="E9712">
            <v>42327</v>
          </cell>
          <cell r="F9712" t="str">
            <v>Operator Chair For Sewing</v>
          </cell>
          <cell r="G9712">
            <v>3100</v>
          </cell>
          <cell r="H9712">
            <v>-1911.67</v>
          </cell>
          <cell r="I9712">
            <v>1188.33</v>
          </cell>
        </row>
        <row r="9713">
          <cell r="A9713">
            <v>40002000</v>
          </cell>
          <cell r="B9713" t="str">
            <v>0</v>
          </cell>
          <cell r="C9713" t="str">
            <v>CIPL</v>
          </cell>
          <cell r="D9713" t="str">
            <v>M004</v>
          </cell>
          <cell r="E9713">
            <v>42327</v>
          </cell>
          <cell r="F9713" t="str">
            <v>Operator Chair For Sewing</v>
          </cell>
          <cell r="G9713">
            <v>3100</v>
          </cell>
          <cell r="H9713">
            <v>-1911.67</v>
          </cell>
          <cell r="I9713">
            <v>1188.33</v>
          </cell>
        </row>
        <row r="9714">
          <cell r="A9714">
            <v>40002001</v>
          </cell>
          <cell r="B9714" t="str">
            <v>0</v>
          </cell>
          <cell r="C9714" t="str">
            <v>CIPL</v>
          </cell>
          <cell r="D9714" t="str">
            <v>M004</v>
          </cell>
          <cell r="E9714">
            <v>42327</v>
          </cell>
          <cell r="F9714" t="str">
            <v>Operator Chair For Sewing</v>
          </cell>
          <cell r="G9714">
            <v>3100</v>
          </cell>
          <cell r="H9714">
            <v>-1911.67</v>
          </cell>
          <cell r="I9714">
            <v>1188.33</v>
          </cell>
        </row>
        <row r="9715">
          <cell r="A9715">
            <v>40002002</v>
          </cell>
          <cell r="B9715" t="str">
            <v>0</v>
          </cell>
          <cell r="C9715" t="str">
            <v>CIPL</v>
          </cell>
          <cell r="D9715" t="str">
            <v>M004</v>
          </cell>
          <cell r="E9715">
            <v>42327</v>
          </cell>
          <cell r="F9715" t="str">
            <v>Operator Chair For Sewing</v>
          </cell>
          <cell r="G9715">
            <v>3100</v>
          </cell>
          <cell r="H9715">
            <v>-1911.67</v>
          </cell>
          <cell r="I9715">
            <v>1188.33</v>
          </cell>
        </row>
        <row r="9716">
          <cell r="A9716">
            <v>40002003</v>
          </cell>
          <cell r="B9716" t="str">
            <v>0</v>
          </cell>
          <cell r="C9716" t="str">
            <v>CIPL</v>
          </cell>
          <cell r="D9716" t="str">
            <v>M004</v>
          </cell>
          <cell r="E9716">
            <v>42327</v>
          </cell>
          <cell r="F9716" t="str">
            <v>Operator Chair For Sewing</v>
          </cell>
          <cell r="G9716">
            <v>3100</v>
          </cell>
          <cell r="H9716">
            <v>-1911.67</v>
          </cell>
          <cell r="I9716">
            <v>1188.33</v>
          </cell>
        </row>
        <row r="9717">
          <cell r="A9717">
            <v>40002004</v>
          </cell>
          <cell r="B9717" t="str">
            <v>0</v>
          </cell>
          <cell r="C9717" t="str">
            <v>CIPL</v>
          </cell>
          <cell r="D9717" t="str">
            <v>M004</v>
          </cell>
          <cell r="E9717">
            <v>42327</v>
          </cell>
          <cell r="F9717" t="str">
            <v>Operator Chair For Sewing</v>
          </cell>
          <cell r="G9717">
            <v>3100</v>
          </cell>
          <cell r="H9717">
            <v>-1911.67</v>
          </cell>
          <cell r="I9717">
            <v>1188.33</v>
          </cell>
        </row>
        <row r="9718">
          <cell r="A9718">
            <v>40002005</v>
          </cell>
          <cell r="B9718" t="str">
            <v>0</v>
          </cell>
          <cell r="C9718" t="str">
            <v>CIPL</v>
          </cell>
          <cell r="D9718" t="str">
            <v>M004</v>
          </cell>
          <cell r="E9718">
            <v>42327</v>
          </cell>
          <cell r="F9718" t="str">
            <v>Operator Chair For Sewing</v>
          </cell>
          <cell r="G9718">
            <v>3100</v>
          </cell>
          <cell r="H9718">
            <v>-1911.67</v>
          </cell>
          <cell r="I9718">
            <v>1188.33</v>
          </cell>
        </row>
        <row r="9719">
          <cell r="A9719">
            <v>40002006</v>
          </cell>
          <cell r="B9719" t="str">
            <v>0</v>
          </cell>
          <cell r="C9719" t="str">
            <v>CIPL</v>
          </cell>
          <cell r="D9719" t="str">
            <v>M004</v>
          </cell>
          <cell r="E9719">
            <v>42327</v>
          </cell>
          <cell r="F9719" t="str">
            <v>Operator Chair For Sewing</v>
          </cell>
          <cell r="G9719">
            <v>3100</v>
          </cell>
          <cell r="H9719">
            <v>-1911.67</v>
          </cell>
          <cell r="I9719">
            <v>1188.33</v>
          </cell>
        </row>
        <row r="9720">
          <cell r="A9720">
            <v>40002007</v>
          </cell>
          <cell r="B9720" t="str">
            <v>0</v>
          </cell>
          <cell r="C9720" t="str">
            <v>CIPL</v>
          </cell>
          <cell r="D9720" t="str">
            <v>M004</v>
          </cell>
          <cell r="E9720">
            <v>42327</v>
          </cell>
          <cell r="F9720" t="str">
            <v>Operator Chair For Sewing</v>
          </cell>
          <cell r="G9720">
            <v>3100</v>
          </cell>
          <cell r="H9720">
            <v>-1911.67</v>
          </cell>
          <cell r="I9720">
            <v>1188.33</v>
          </cell>
        </row>
        <row r="9721">
          <cell r="A9721">
            <v>40002008</v>
          </cell>
          <cell r="B9721" t="str">
            <v>0</v>
          </cell>
          <cell r="C9721" t="str">
            <v>CIPL</v>
          </cell>
          <cell r="D9721" t="str">
            <v>M004</v>
          </cell>
          <cell r="E9721">
            <v>42327</v>
          </cell>
          <cell r="F9721" t="str">
            <v>Operator Chair For Sewing</v>
          </cell>
          <cell r="G9721">
            <v>3100</v>
          </cell>
          <cell r="H9721">
            <v>-1911.67</v>
          </cell>
          <cell r="I9721">
            <v>1188.33</v>
          </cell>
        </row>
        <row r="9722">
          <cell r="A9722">
            <v>40002009</v>
          </cell>
          <cell r="B9722" t="str">
            <v>0</v>
          </cell>
          <cell r="C9722" t="str">
            <v>CIPL</v>
          </cell>
          <cell r="D9722" t="str">
            <v>M004</v>
          </cell>
          <cell r="E9722">
            <v>42327</v>
          </cell>
          <cell r="F9722" t="str">
            <v>Operator Chair For Sewing</v>
          </cell>
          <cell r="G9722">
            <v>3100</v>
          </cell>
          <cell r="H9722">
            <v>-1911.67</v>
          </cell>
          <cell r="I9722">
            <v>1188.33</v>
          </cell>
        </row>
        <row r="9723">
          <cell r="A9723">
            <v>40002010</v>
          </cell>
          <cell r="B9723" t="str">
            <v>0</v>
          </cell>
          <cell r="C9723" t="str">
            <v>CIPL</v>
          </cell>
          <cell r="D9723" t="str">
            <v>M004</v>
          </cell>
          <cell r="E9723">
            <v>42327</v>
          </cell>
          <cell r="F9723" t="str">
            <v>Operator Chair For Sewing</v>
          </cell>
          <cell r="G9723">
            <v>3100</v>
          </cell>
          <cell r="H9723">
            <v>-1911.67</v>
          </cell>
          <cell r="I9723">
            <v>1188.33</v>
          </cell>
        </row>
        <row r="9724">
          <cell r="A9724">
            <v>40002011</v>
          </cell>
          <cell r="B9724" t="str">
            <v>0</v>
          </cell>
          <cell r="C9724" t="str">
            <v>CIPL</v>
          </cell>
          <cell r="D9724" t="str">
            <v>M004</v>
          </cell>
          <cell r="E9724">
            <v>42327</v>
          </cell>
          <cell r="F9724" t="str">
            <v>Operator Chair For Sewing</v>
          </cell>
          <cell r="G9724">
            <v>3100</v>
          </cell>
          <cell r="H9724">
            <v>-1911.67</v>
          </cell>
          <cell r="I9724">
            <v>1188.33</v>
          </cell>
        </row>
        <row r="9725">
          <cell r="A9725">
            <v>40002012</v>
          </cell>
          <cell r="B9725" t="str">
            <v>0</v>
          </cell>
          <cell r="C9725" t="str">
            <v>CIPL</v>
          </cell>
          <cell r="D9725" t="str">
            <v>M004</v>
          </cell>
          <cell r="E9725">
            <v>42327</v>
          </cell>
          <cell r="F9725" t="str">
            <v>Operator Chair For Sewing</v>
          </cell>
          <cell r="G9725">
            <v>3100</v>
          </cell>
          <cell r="H9725">
            <v>-1911.67</v>
          </cell>
          <cell r="I9725">
            <v>1188.33</v>
          </cell>
        </row>
        <row r="9726">
          <cell r="A9726">
            <v>40002013</v>
          </cell>
          <cell r="B9726" t="str">
            <v>0</v>
          </cell>
          <cell r="C9726" t="str">
            <v>CIPL</v>
          </cell>
          <cell r="D9726" t="str">
            <v>M004</v>
          </cell>
          <cell r="E9726">
            <v>42327</v>
          </cell>
          <cell r="F9726" t="str">
            <v>Operator Chair For Sewing</v>
          </cell>
          <cell r="G9726">
            <v>3100</v>
          </cell>
          <cell r="H9726">
            <v>-1911.67</v>
          </cell>
          <cell r="I9726">
            <v>1188.33</v>
          </cell>
        </row>
        <row r="9727">
          <cell r="A9727">
            <v>40002014</v>
          </cell>
          <cell r="B9727" t="str">
            <v>0</v>
          </cell>
          <cell r="C9727" t="str">
            <v>CIPL</v>
          </cell>
          <cell r="D9727" t="str">
            <v>M004</v>
          </cell>
          <cell r="E9727">
            <v>42327</v>
          </cell>
          <cell r="F9727" t="str">
            <v>Operator Chair For Sewing</v>
          </cell>
          <cell r="G9727">
            <v>3100</v>
          </cell>
          <cell r="H9727">
            <v>-1911.67</v>
          </cell>
          <cell r="I9727">
            <v>1188.33</v>
          </cell>
        </row>
        <row r="9728">
          <cell r="A9728">
            <v>40002015</v>
          </cell>
          <cell r="B9728" t="str">
            <v>0</v>
          </cell>
          <cell r="C9728" t="str">
            <v>CIPL</v>
          </cell>
          <cell r="D9728" t="str">
            <v>M004</v>
          </cell>
          <cell r="E9728">
            <v>42327</v>
          </cell>
          <cell r="F9728" t="str">
            <v>Operator Chair For Sewing</v>
          </cell>
          <cell r="G9728">
            <v>3100</v>
          </cell>
          <cell r="H9728">
            <v>-1911.67</v>
          </cell>
          <cell r="I9728">
            <v>1188.33</v>
          </cell>
        </row>
        <row r="9729">
          <cell r="A9729">
            <v>40002016</v>
          </cell>
          <cell r="B9729" t="str">
            <v>0</v>
          </cell>
          <cell r="C9729" t="str">
            <v>CIPL</v>
          </cell>
          <cell r="D9729" t="str">
            <v>M004</v>
          </cell>
          <cell r="E9729">
            <v>42327</v>
          </cell>
          <cell r="F9729" t="str">
            <v>Operator Chair For Sewing</v>
          </cell>
          <cell r="G9729">
            <v>3100</v>
          </cell>
          <cell r="H9729">
            <v>-1911.67</v>
          </cell>
          <cell r="I9729">
            <v>1188.33</v>
          </cell>
        </row>
        <row r="9730">
          <cell r="A9730">
            <v>40002017</v>
          </cell>
          <cell r="B9730" t="str">
            <v>0</v>
          </cell>
          <cell r="C9730" t="str">
            <v>CIPL</v>
          </cell>
          <cell r="D9730" t="str">
            <v>M004</v>
          </cell>
          <cell r="E9730">
            <v>42327</v>
          </cell>
          <cell r="F9730" t="str">
            <v>Operator Chair For Sewing</v>
          </cell>
          <cell r="G9730">
            <v>3100</v>
          </cell>
          <cell r="H9730">
            <v>-1911.67</v>
          </cell>
          <cell r="I9730">
            <v>1188.33</v>
          </cell>
        </row>
        <row r="9731">
          <cell r="A9731">
            <v>40002018</v>
          </cell>
          <cell r="B9731" t="str">
            <v>0</v>
          </cell>
          <cell r="C9731" t="str">
            <v>CIPL</v>
          </cell>
          <cell r="D9731" t="str">
            <v>M004</v>
          </cell>
          <cell r="E9731">
            <v>42327</v>
          </cell>
          <cell r="F9731" t="str">
            <v>Operator Chair For Sewing</v>
          </cell>
          <cell r="G9731">
            <v>3100</v>
          </cell>
          <cell r="H9731">
            <v>-1911.67</v>
          </cell>
          <cell r="I9731">
            <v>1188.33</v>
          </cell>
        </row>
        <row r="9732">
          <cell r="A9732">
            <v>40002019</v>
          </cell>
          <cell r="B9732" t="str">
            <v>0</v>
          </cell>
          <cell r="C9732" t="str">
            <v>CIPL</v>
          </cell>
          <cell r="D9732" t="str">
            <v>M004</v>
          </cell>
          <cell r="E9732">
            <v>42327</v>
          </cell>
          <cell r="F9732" t="str">
            <v>Operator Chair For Sewing</v>
          </cell>
          <cell r="G9732">
            <v>3100</v>
          </cell>
          <cell r="H9732">
            <v>-1911.67</v>
          </cell>
          <cell r="I9732">
            <v>1188.33</v>
          </cell>
        </row>
        <row r="9733">
          <cell r="A9733">
            <v>40002020</v>
          </cell>
          <cell r="B9733" t="str">
            <v>0</v>
          </cell>
          <cell r="C9733" t="str">
            <v>CIPL</v>
          </cell>
          <cell r="D9733" t="str">
            <v>M004</v>
          </cell>
          <cell r="E9733">
            <v>42327</v>
          </cell>
          <cell r="F9733" t="str">
            <v>Operator Chair For Sewing</v>
          </cell>
          <cell r="G9733">
            <v>3100</v>
          </cell>
          <cell r="H9733">
            <v>-1911.67</v>
          </cell>
          <cell r="I9733">
            <v>1188.33</v>
          </cell>
        </row>
        <row r="9734">
          <cell r="A9734">
            <v>40002021</v>
          </cell>
          <cell r="B9734" t="str">
            <v>0</v>
          </cell>
          <cell r="C9734" t="str">
            <v>CIPL</v>
          </cell>
          <cell r="D9734" t="str">
            <v>M004</v>
          </cell>
          <cell r="E9734">
            <v>42327</v>
          </cell>
          <cell r="F9734" t="str">
            <v>Operator Chair For Sewing</v>
          </cell>
          <cell r="G9734">
            <v>3100</v>
          </cell>
          <cell r="H9734">
            <v>-1911.67</v>
          </cell>
          <cell r="I9734">
            <v>1188.33</v>
          </cell>
        </row>
        <row r="9735">
          <cell r="A9735">
            <v>40002022</v>
          </cell>
          <cell r="B9735" t="str">
            <v>0</v>
          </cell>
          <cell r="C9735" t="str">
            <v>CIPL</v>
          </cell>
          <cell r="D9735" t="str">
            <v>M004</v>
          </cell>
          <cell r="E9735">
            <v>42327</v>
          </cell>
          <cell r="F9735" t="str">
            <v>Operator Chair For Sewing</v>
          </cell>
          <cell r="G9735">
            <v>3100</v>
          </cell>
          <cell r="H9735">
            <v>-1911.67</v>
          </cell>
          <cell r="I9735">
            <v>1188.33</v>
          </cell>
        </row>
        <row r="9736">
          <cell r="A9736">
            <v>40002023</v>
          </cell>
          <cell r="B9736" t="str">
            <v>0</v>
          </cell>
          <cell r="C9736" t="str">
            <v>CIPL</v>
          </cell>
          <cell r="D9736" t="str">
            <v>M004</v>
          </cell>
          <cell r="E9736">
            <v>42327</v>
          </cell>
          <cell r="F9736" t="str">
            <v>Operator Chair For Sewing</v>
          </cell>
          <cell r="G9736">
            <v>3100</v>
          </cell>
          <cell r="H9736">
            <v>-1911.67</v>
          </cell>
          <cell r="I9736">
            <v>1188.33</v>
          </cell>
        </row>
        <row r="9737">
          <cell r="A9737">
            <v>40002024</v>
          </cell>
          <cell r="B9737" t="str">
            <v>0</v>
          </cell>
          <cell r="C9737" t="str">
            <v>CIPL</v>
          </cell>
          <cell r="D9737" t="str">
            <v>M004</v>
          </cell>
          <cell r="E9737">
            <v>42327</v>
          </cell>
          <cell r="F9737" t="str">
            <v>Operator Chair For Sewing</v>
          </cell>
          <cell r="G9737">
            <v>3100</v>
          </cell>
          <cell r="H9737">
            <v>-1911.67</v>
          </cell>
          <cell r="I9737">
            <v>1188.33</v>
          </cell>
        </row>
        <row r="9738">
          <cell r="A9738">
            <v>40002025</v>
          </cell>
          <cell r="B9738" t="str">
            <v>0</v>
          </cell>
          <cell r="C9738" t="str">
            <v>CIPL</v>
          </cell>
          <cell r="D9738" t="str">
            <v>M004</v>
          </cell>
          <cell r="E9738">
            <v>42327</v>
          </cell>
          <cell r="F9738" t="str">
            <v>Operator Chair For Sewing</v>
          </cell>
          <cell r="G9738">
            <v>3100</v>
          </cell>
          <cell r="H9738">
            <v>-1911.67</v>
          </cell>
          <cell r="I9738">
            <v>1188.33</v>
          </cell>
        </row>
        <row r="9739">
          <cell r="A9739">
            <v>40002026</v>
          </cell>
          <cell r="B9739" t="str">
            <v>0</v>
          </cell>
          <cell r="C9739" t="str">
            <v>CIPL</v>
          </cell>
          <cell r="D9739" t="str">
            <v>M004</v>
          </cell>
          <cell r="E9739">
            <v>42327</v>
          </cell>
          <cell r="F9739" t="str">
            <v>Operator Chair For Sewing</v>
          </cell>
          <cell r="G9739">
            <v>3100</v>
          </cell>
          <cell r="H9739">
            <v>-1911.67</v>
          </cell>
          <cell r="I9739">
            <v>1188.33</v>
          </cell>
        </row>
        <row r="9740">
          <cell r="A9740">
            <v>40002027</v>
          </cell>
          <cell r="B9740" t="str">
            <v>0</v>
          </cell>
          <cell r="C9740" t="str">
            <v>CIPL</v>
          </cell>
          <cell r="D9740" t="str">
            <v>M004</v>
          </cell>
          <cell r="E9740">
            <v>42327</v>
          </cell>
          <cell r="F9740" t="str">
            <v>Operator Chair For Sewing</v>
          </cell>
          <cell r="G9740">
            <v>3100</v>
          </cell>
          <cell r="H9740">
            <v>-1911.67</v>
          </cell>
          <cell r="I9740">
            <v>1188.33</v>
          </cell>
        </row>
        <row r="9741">
          <cell r="A9741">
            <v>40002028</v>
          </cell>
          <cell r="B9741" t="str">
            <v>0</v>
          </cell>
          <cell r="C9741" t="str">
            <v>CIPL</v>
          </cell>
          <cell r="D9741" t="str">
            <v>M004</v>
          </cell>
          <cell r="E9741">
            <v>42327</v>
          </cell>
          <cell r="F9741" t="str">
            <v>Operator Chair For Sewing</v>
          </cell>
          <cell r="G9741">
            <v>3100</v>
          </cell>
          <cell r="H9741">
            <v>-1911.67</v>
          </cell>
          <cell r="I9741">
            <v>1188.33</v>
          </cell>
        </row>
        <row r="9742">
          <cell r="A9742">
            <v>40002029</v>
          </cell>
          <cell r="B9742" t="str">
            <v>0</v>
          </cell>
          <cell r="C9742" t="str">
            <v>CIPL</v>
          </cell>
          <cell r="D9742" t="str">
            <v>M004</v>
          </cell>
          <cell r="E9742">
            <v>42327</v>
          </cell>
          <cell r="F9742" t="str">
            <v>Operator Chair For Sewing</v>
          </cell>
          <cell r="G9742">
            <v>3100</v>
          </cell>
          <cell r="H9742">
            <v>-1911.67</v>
          </cell>
          <cell r="I9742">
            <v>1188.33</v>
          </cell>
        </row>
        <row r="9743">
          <cell r="A9743">
            <v>40002030</v>
          </cell>
          <cell r="B9743" t="str">
            <v>0</v>
          </cell>
          <cell r="C9743" t="str">
            <v>CIPL</v>
          </cell>
          <cell r="D9743" t="str">
            <v>M004</v>
          </cell>
          <cell r="E9743">
            <v>42327</v>
          </cell>
          <cell r="F9743" t="str">
            <v>Operator Chair For Sewing</v>
          </cell>
          <cell r="G9743">
            <v>3100</v>
          </cell>
          <cell r="H9743">
            <v>-1911.67</v>
          </cell>
          <cell r="I9743">
            <v>1188.33</v>
          </cell>
        </row>
        <row r="9744">
          <cell r="A9744">
            <v>40002031</v>
          </cell>
          <cell r="B9744" t="str">
            <v>0</v>
          </cell>
          <cell r="C9744" t="str">
            <v>CIPL</v>
          </cell>
          <cell r="D9744" t="str">
            <v>M004</v>
          </cell>
          <cell r="E9744">
            <v>42327</v>
          </cell>
          <cell r="F9744" t="str">
            <v>Operator Chair For Sewing</v>
          </cell>
          <cell r="G9744">
            <v>3100</v>
          </cell>
          <cell r="H9744">
            <v>-1911.67</v>
          </cell>
          <cell r="I9744">
            <v>1188.33</v>
          </cell>
        </row>
        <row r="9745">
          <cell r="A9745">
            <v>40002032</v>
          </cell>
          <cell r="B9745" t="str">
            <v>0</v>
          </cell>
          <cell r="C9745" t="str">
            <v>CIPL</v>
          </cell>
          <cell r="D9745" t="str">
            <v>M004</v>
          </cell>
          <cell r="E9745">
            <v>42327</v>
          </cell>
          <cell r="F9745" t="str">
            <v>Operator Chair For Sewing</v>
          </cell>
          <cell r="G9745">
            <v>3100</v>
          </cell>
          <cell r="H9745">
            <v>-1911.67</v>
          </cell>
          <cell r="I9745">
            <v>1188.33</v>
          </cell>
        </row>
        <row r="9746">
          <cell r="A9746">
            <v>40002033</v>
          </cell>
          <cell r="B9746" t="str">
            <v>0</v>
          </cell>
          <cell r="C9746" t="str">
            <v>CIPL</v>
          </cell>
          <cell r="D9746" t="str">
            <v>M004</v>
          </cell>
          <cell r="E9746">
            <v>42327</v>
          </cell>
          <cell r="F9746" t="str">
            <v>Operator Chair For Sewing</v>
          </cell>
          <cell r="G9746">
            <v>3100</v>
          </cell>
          <cell r="H9746">
            <v>-1911.67</v>
          </cell>
          <cell r="I9746">
            <v>1188.33</v>
          </cell>
        </row>
        <row r="9747">
          <cell r="A9747">
            <v>40002034</v>
          </cell>
          <cell r="B9747" t="str">
            <v>0</v>
          </cell>
          <cell r="C9747" t="str">
            <v>CIPL</v>
          </cell>
          <cell r="D9747" t="str">
            <v>M004</v>
          </cell>
          <cell r="E9747">
            <v>42327</v>
          </cell>
          <cell r="F9747" t="str">
            <v>Operator Chair For Sewing</v>
          </cell>
          <cell r="G9747">
            <v>3100</v>
          </cell>
          <cell r="H9747">
            <v>-1911.67</v>
          </cell>
          <cell r="I9747">
            <v>1188.33</v>
          </cell>
        </row>
        <row r="9748">
          <cell r="A9748">
            <v>40002035</v>
          </cell>
          <cell r="B9748" t="str">
            <v>0</v>
          </cell>
          <cell r="C9748" t="str">
            <v>CIPL</v>
          </cell>
          <cell r="D9748" t="str">
            <v>M004</v>
          </cell>
          <cell r="E9748">
            <v>42327</v>
          </cell>
          <cell r="F9748" t="str">
            <v>Operator Chair For Sewing</v>
          </cell>
          <cell r="G9748">
            <v>3100</v>
          </cell>
          <cell r="H9748">
            <v>-1911.67</v>
          </cell>
          <cell r="I9748">
            <v>1188.33</v>
          </cell>
        </row>
        <row r="9749">
          <cell r="A9749">
            <v>40002036</v>
          </cell>
          <cell r="B9749" t="str">
            <v>0</v>
          </cell>
          <cell r="C9749" t="str">
            <v>CIPL</v>
          </cell>
          <cell r="D9749" t="str">
            <v>M004</v>
          </cell>
          <cell r="E9749">
            <v>42327</v>
          </cell>
          <cell r="F9749" t="str">
            <v>Operator Chair For Sewing</v>
          </cell>
          <cell r="G9749">
            <v>3100</v>
          </cell>
          <cell r="H9749">
            <v>-1911.67</v>
          </cell>
          <cell r="I9749">
            <v>1188.33</v>
          </cell>
        </row>
        <row r="9750">
          <cell r="A9750">
            <v>40002037</v>
          </cell>
          <cell r="B9750" t="str">
            <v>0</v>
          </cell>
          <cell r="C9750" t="str">
            <v>CIPL</v>
          </cell>
          <cell r="D9750" t="str">
            <v>M004</v>
          </cell>
          <cell r="E9750">
            <v>42327</v>
          </cell>
          <cell r="F9750" t="str">
            <v>Operator Chair For Sewing</v>
          </cell>
          <cell r="G9750">
            <v>3100</v>
          </cell>
          <cell r="H9750">
            <v>-1911.67</v>
          </cell>
          <cell r="I9750">
            <v>1188.33</v>
          </cell>
        </row>
        <row r="9751">
          <cell r="A9751">
            <v>40002038</v>
          </cell>
          <cell r="B9751" t="str">
            <v>0</v>
          </cell>
          <cell r="C9751" t="str">
            <v>CIPL</v>
          </cell>
          <cell r="D9751" t="str">
            <v>M004</v>
          </cell>
          <cell r="E9751">
            <v>42327</v>
          </cell>
          <cell r="F9751" t="str">
            <v>Operator Chair For Sewing</v>
          </cell>
          <cell r="G9751">
            <v>3100</v>
          </cell>
          <cell r="H9751">
            <v>-1911.67</v>
          </cell>
          <cell r="I9751">
            <v>1188.33</v>
          </cell>
        </row>
        <row r="9752">
          <cell r="A9752">
            <v>40002039</v>
          </cell>
          <cell r="B9752" t="str">
            <v>0</v>
          </cell>
          <cell r="C9752" t="str">
            <v>CIPL</v>
          </cell>
          <cell r="D9752" t="str">
            <v>M004</v>
          </cell>
          <cell r="E9752">
            <v>42327</v>
          </cell>
          <cell r="F9752" t="str">
            <v>Operator Chair For Sewing</v>
          </cell>
          <cell r="G9752">
            <v>3100</v>
          </cell>
          <cell r="H9752">
            <v>-1911.67</v>
          </cell>
          <cell r="I9752">
            <v>1188.33</v>
          </cell>
        </row>
        <row r="9753">
          <cell r="A9753">
            <v>40002040</v>
          </cell>
          <cell r="B9753" t="str">
            <v>0</v>
          </cell>
          <cell r="C9753" t="str">
            <v>CIPL</v>
          </cell>
          <cell r="D9753" t="str">
            <v>M004</v>
          </cell>
          <cell r="E9753">
            <v>42327</v>
          </cell>
          <cell r="F9753" t="str">
            <v>Operator Chair For Sewing</v>
          </cell>
          <cell r="G9753">
            <v>3100</v>
          </cell>
          <cell r="H9753">
            <v>-1911.67</v>
          </cell>
          <cell r="I9753">
            <v>1188.33</v>
          </cell>
        </row>
        <row r="9754">
          <cell r="A9754">
            <v>40002041</v>
          </cell>
          <cell r="B9754" t="str">
            <v>0</v>
          </cell>
          <cell r="C9754" t="str">
            <v>CIPL</v>
          </cell>
          <cell r="D9754" t="str">
            <v>M004</v>
          </cell>
          <cell r="E9754">
            <v>42327</v>
          </cell>
          <cell r="F9754" t="str">
            <v>Operator Chair For Sewing</v>
          </cell>
          <cell r="G9754">
            <v>3100</v>
          </cell>
          <cell r="H9754">
            <v>-1911.67</v>
          </cell>
          <cell r="I9754">
            <v>1188.33</v>
          </cell>
        </row>
        <row r="9755">
          <cell r="A9755">
            <v>40002042</v>
          </cell>
          <cell r="B9755" t="str">
            <v>0</v>
          </cell>
          <cell r="C9755" t="str">
            <v>CIPL</v>
          </cell>
          <cell r="D9755" t="str">
            <v>M004</v>
          </cell>
          <cell r="E9755">
            <v>42327</v>
          </cell>
          <cell r="F9755" t="str">
            <v>Operator Chair For Sewing</v>
          </cell>
          <cell r="G9755">
            <v>3100</v>
          </cell>
          <cell r="H9755">
            <v>-1911.67</v>
          </cell>
          <cell r="I9755">
            <v>1188.33</v>
          </cell>
        </row>
        <row r="9756">
          <cell r="A9756">
            <v>40002043</v>
          </cell>
          <cell r="B9756" t="str">
            <v>0</v>
          </cell>
          <cell r="C9756" t="str">
            <v>CIPL</v>
          </cell>
          <cell r="D9756" t="str">
            <v>M004</v>
          </cell>
          <cell r="E9756">
            <v>42327</v>
          </cell>
          <cell r="F9756" t="str">
            <v>Operator Chair For Sewing</v>
          </cell>
          <cell r="G9756">
            <v>3100</v>
          </cell>
          <cell r="H9756">
            <v>-1911.67</v>
          </cell>
          <cell r="I9756">
            <v>1188.33</v>
          </cell>
        </row>
        <row r="9757">
          <cell r="A9757">
            <v>40002044</v>
          </cell>
          <cell r="B9757" t="str">
            <v>0</v>
          </cell>
          <cell r="C9757" t="str">
            <v>CIPL</v>
          </cell>
          <cell r="D9757" t="str">
            <v>M004</v>
          </cell>
          <cell r="E9757">
            <v>42327</v>
          </cell>
          <cell r="F9757" t="str">
            <v>Operator Chair For Sewing</v>
          </cell>
          <cell r="G9757">
            <v>3100</v>
          </cell>
          <cell r="H9757">
            <v>-1911.67</v>
          </cell>
          <cell r="I9757">
            <v>1188.33</v>
          </cell>
        </row>
        <row r="9758">
          <cell r="A9758">
            <v>40002045</v>
          </cell>
          <cell r="B9758" t="str">
            <v>0</v>
          </cell>
          <cell r="C9758" t="str">
            <v>CIPL</v>
          </cell>
          <cell r="D9758" t="str">
            <v>M004</v>
          </cell>
          <cell r="E9758">
            <v>42327</v>
          </cell>
          <cell r="F9758" t="str">
            <v>Operator Chair For Sewing</v>
          </cell>
          <cell r="G9758">
            <v>3100</v>
          </cell>
          <cell r="H9758">
            <v>-1911.67</v>
          </cell>
          <cell r="I9758">
            <v>1188.33</v>
          </cell>
        </row>
        <row r="9759">
          <cell r="A9759">
            <v>40002046</v>
          </cell>
          <cell r="B9759" t="str">
            <v>0</v>
          </cell>
          <cell r="C9759" t="str">
            <v>CIPL</v>
          </cell>
          <cell r="D9759" t="str">
            <v>M004</v>
          </cell>
          <cell r="E9759">
            <v>42327</v>
          </cell>
          <cell r="F9759" t="str">
            <v>Operator Chair For Sewing</v>
          </cell>
          <cell r="G9759">
            <v>3100</v>
          </cell>
          <cell r="H9759">
            <v>-1911.67</v>
          </cell>
          <cell r="I9759">
            <v>1188.33</v>
          </cell>
        </row>
        <row r="9760">
          <cell r="A9760">
            <v>40002047</v>
          </cell>
          <cell r="B9760" t="str">
            <v>0</v>
          </cell>
          <cell r="C9760" t="str">
            <v>CIPL</v>
          </cell>
          <cell r="D9760" t="str">
            <v>M004</v>
          </cell>
          <cell r="E9760">
            <v>42327</v>
          </cell>
          <cell r="F9760" t="str">
            <v>Operator Chair For Sewing</v>
          </cell>
          <cell r="G9760">
            <v>3100</v>
          </cell>
          <cell r="H9760">
            <v>-1911.67</v>
          </cell>
          <cell r="I9760">
            <v>1188.33</v>
          </cell>
        </row>
        <row r="9761">
          <cell r="A9761">
            <v>40002048</v>
          </cell>
          <cell r="B9761" t="str">
            <v>0</v>
          </cell>
          <cell r="C9761" t="str">
            <v>CIPL</v>
          </cell>
          <cell r="D9761" t="str">
            <v>M004</v>
          </cell>
          <cell r="E9761">
            <v>42327</v>
          </cell>
          <cell r="F9761" t="str">
            <v>Operator Chair For Sewing</v>
          </cell>
          <cell r="G9761">
            <v>3100</v>
          </cell>
          <cell r="H9761">
            <v>-1911.67</v>
          </cell>
          <cell r="I9761">
            <v>1188.33</v>
          </cell>
        </row>
        <row r="9762">
          <cell r="A9762">
            <v>40002049</v>
          </cell>
          <cell r="B9762" t="str">
            <v>0</v>
          </cell>
          <cell r="C9762" t="str">
            <v>CIPL</v>
          </cell>
          <cell r="D9762" t="str">
            <v>M004</v>
          </cell>
          <cell r="E9762">
            <v>42327</v>
          </cell>
          <cell r="F9762" t="str">
            <v>Operator Chair For Sewing</v>
          </cell>
          <cell r="G9762">
            <v>3100</v>
          </cell>
          <cell r="H9762">
            <v>-1911.67</v>
          </cell>
          <cell r="I9762">
            <v>1188.33</v>
          </cell>
        </row>
        <row r="9763">
          <cell r="A9763">
            <v>40002050</v>
          </cell>
          <cell r="B9763" t="str">
            <v>0</v>
          </cell>
          <cell r="C9763" t="str">
            <v>CIPL</v>
          </cell>
          <cell r="D9763" t="str">
            <v>M004</v>
          </cell>
          <cell r="E9763">
            <v>42327</v>
          </cell>
          <cell r="F9763" t="str">
            <v>Operator Chair For Sewing</v>
          </cell>
          <cell r="G9763">
            <v>3100</v>
          </cell>
          <cell r="H9763">
            <v>-1911.67</v>
          </cell>
          <cell r="I9763">
            <v>1188.33</v>
          </cell>
        </row>
        <row r="9764">
          <cell r="A9764">
            <v>40002051</v>
          </cell>
          <cell r="B9764" t="str">
            <v>0</v>
          </cell>
          <cell r="C9764" t="str">
            <v>CIPL</v>
          </cell>
          <cell r="D9764" t="str">
            <v>M004</v>
          </cell>
          <cell r="E9764">
            <v>42327</v>
          </cell>
          <cell r="F9764" t="str">
            <v>Operator Chair For Sewing</v>
          </cell>
          <cell r="G9764">
            <v>3100</v>
          </cell>
          <cell r="H9764">
            <v>-1911.67</v>
          </cell>
          <cell r="I9764">
            <v>1188.33</v>
          </cell>
        </row>
        <row r="9765">
          <cell r="A9765">
            <v>40002052</v>
          </cell>
          <cell r="B9765" t="str">
            <v>0</v>
          </cell>
          <cell r="C9765" t="str">
            <v>CIPL</v>
          </cell>
          <cell r="D9765" t="str">
            <v>M004</v>
          </cell>
          <cell r="E9765">
            <v>42327</v>
          </cell>
          <cell r="F9765" t="str">
            <v>Operator Chair For Sewing</v>
          </cell>
          <cell r="G9765">
            <v>3100</v>
          </cell>
          <cell r="H9765">
            <v>-1911.67</v>
          </cell>
          <cell r="I9765">
            <v>1188.33</v>
          </cell>
        </row>
        <row r="9766">
          <cell r="A9766">
            <v>40002053</v>
          </cell>
          <cell r="B9766" t="str">
            <v>0</v>
          </cell>
          <cell r="C9766" t="str">
            <v>CIPL</v>
          </cell>
          <cell r="D9766" t="str">
            <v>M004</v>
          </cell>
          <cell r="E9766">
            <v>42327</v>
          </cell>
          <cell r="F9766" t="str">
            <v>Operator Chair For Sewing</v>
          </cell>
          <cell r="G9766">
            <v>3100</v>
          </cell>
          <cell r="H9766">
            <v>-1911.67</v>
          </cell>
          <cell r="I9766">
            <v>1188.33</v>
          </cell>
        </row>
        <row r="9767">
          <cell r="A9767">
            <v>40002054</v>
          </cell>
          <cell r="B9767" t="str">
            <v>0</v>
          </cell>
          <cell r="C9767" t="str">
            <v>CIPL</v>
          </cell>
          <cell r="D9767" t="str">
            <v>M004</v>
          </cell>
          <cell r="E9767">
            <v>42327</v>
          </cell>
          <cell r="F9767" t="str">
            <v>Operator Chair For Sewing</v>
          </cell>
          <cell r="G9767">
            <v>3100</v>
          </cell>
          <cell r="H9767">
            <v>-1911.67</v>
          </cell>
          <cell r="I9767">
            <v>1188.33</v>
          </cell>
        </row>
        <row r="9768">
          <cell r="A9768">
            <v>40002055</v>
          </cell>
          <cell r="B9768" t="str">
            <v>0</v>
          </cell>
          <cell r="C9768" t="str">
            <v>CIPL</v>
          </cell>
          <cell r="D9768" t="str">
            <v>M004</v>
          </cell>
          <cell r="E9768">
            <v>42327</v>
          </cell>
          <cell r="F9768" t="str">
            <v>Operator Chair For Sewing</v>
          </cell>
          <cell r="G9768">
            <v>3100</v>
          </cell>
          <cell r="H9768">
            <v>-1911.67</v>
          </cell>
          <cell r="I9768">
            <v>1188.33</v>
          </cell>
        </row>
        <row r="9769">
          <cell r="A9769">
            <v>40002056</v>
          </cell>
          <cell r="B9769" t="str">
            <v>0</v>
          </cell>
          <cell r="C9769" t="str">
            <v>CIPL</v>
          </cell>
          <cell r="D9769" t="str">
            <v>M004</v>
          </cell>
          <cell r="E9769">
            <v>42327</v>
          </cell>
          <cell r="F9769" t="str">
            <v>Operator Chair For Sewing</v>
          </cell>
          <cell r="G9769">
            <v>3100</v>
          </cell>
          <cell r="H9769">
            <v>-1911.67</v>
          </cell>
          <cell r="I9769">
            <v>1188.33</v>
          </cell>
        </row>
        <row r="9770">
          <cell r="A9770">
            <v>40002057</v>
          </cell>
          <cell r="B9770" t="str">
            <v>0</v>
          </cell>
          <cell r="C9770" t="str">
            <v>CIPL</v>
          </cell>
          <cell r="D9770" t="str">
            <v>M004</v>
          </cell>
          <cell r="E9770">
            <v>42327</v>
          </cell>
          <cell r="F9770" t="str">
            <v>Operator Chair For Sewing</v>
          </cell>
          <cell r="G9770">
            <v>3100</v>
          </cell>
          <cell r="H9770">
            <v>-1911.67</v>
          </cell>
          <cell r="I9770">
            <v>1188.33</v>
          </cell>
        </row>
        <row r="9771">
          <cell r="A9771">
            <v>40002058</v>
          </cell>
          <cell r="B9771" t="str">
            <v>0</v>
          </cell>
          <cell r="C9771" t="str">
            <v>CIPL</v>
          </cell>
          <cell r="D9771" t="str">
            <v>M004</v>
          </cell>
          <cell r="E9771">
            <v>42327</v>
          </cell>
          <cell r="F9771" t="str">
            <v>Operator Chair For Sewing</v>
          </cell>
          <cell r="G9771">
            <v>3100</v>
          </cell>
          <cell r="H9771">
            <v>-1911.67</v>
          </cell>
          <cell r="I9771">
            <v>1188.33</v>
          </cell>
        </row>
        <row r="9772">
          <cell r="A9772">
            <v>40002059</v>
          </cell>
          <cell r="B9772" t="str">
            <v>0</v>
          </cell>
          <cell r="C9772" t="str">
            <v>CIPL</v>
          </cell>
          <cell r="D9772" t="str">
            <v>M004</v>
          </cell>
          <cell r="E9772">
            <v>42327</v>
          </cell>
          <cell r="F9772" t="str">
            <v>Operator Chair For Sewing</v>
          </cell>
          <cell r="G9772">
            <v>3100</v>
          </cell>
          <cell r="H9772">
            <v>-1911.67</v>
          </cell>
          <cell r="I9772">
            <v>1188.33</v>
          </cell>
        </row>
        <row r="9773">
          <cell r="A9773">
            <v>40002060</v>
          </cell>
          <cell r="B9773" t="str">
            <v>0</v>
          </cell>
          <cell r="C9773" t="str">
            <v>CIPL</v>
          </cell>
          <cell r="D9773" t="str">
            <v>M004</v>
          </cell>
          <cell r="E9773">
            <v>42327</v>
          </cell>
          <cell r="F9773" t="str">
            <v>Operator Chair For Sewing</v>
          </cell>
          <cell r="G9773">
            <v>3100</v>
          </cell>
          <cell r="H9773">
            <v>-1911.67</v>
          </cell>
          <cell r="I9773">
            <v>1188.33</v>
          </cell>
        </row>
        <row r="9774">
          <cell r="A9774">
            <v>40002061</v>
          </cell>
          <cell r="B9774" t="str">
            <v>0</v>
          </cell>
          <cell r="C9774" t="str">
            <v>CIPL</v>
          </cell>
          <cell r="D9774" t="str">
            <v>M004</v>
          </cell>
          <cell r="E9774">
            <v>42327</v>
          </cell>
          <cell r="F9774" t="str">
            <v>Operator Chair For Sewing</v>
          </cell>
          <cell r="G9774">
            <v>3100</v>
          </cell>
          <cell r="H9774">
            <v>-1911.67</v>
          </cell>
          <cell r="I9774">
            <v>1188.33</v>
          </cell>
        </row>
        <row r="9775">
          <cell r="A9775">
            <v>40002062</v>
          </cell>
          <cell r="B9775" t="str">
            <v>0</v>
          </cell>
          <cell r="C9775" t="str">
            <v>CIPL</v>
          </cell>
          <cell r="D9775" t="str">
            <v>M004</v>
          </cell>
          <cell r="E9775">
            <v>42327</v>
          </cell>
          <cell r="F9775" t="str">
            <v>Operator Chair For Sewing</v>
          </cell>
          <cell r="G9775">
            <v>3100</v>
          </cell>
          <cell r="H9775">
            <v>-1911.67</v>
          </cell>
          <cell r="I9775">
            <v>1188.33</v>
          </cell>
        </row>
        <row r="9776">
          <cell r="A9776">
            <v>40002063</v>
          </cell>
          <cell r="B9776" t="str">
            <v>0</v>
          </cell>
          <cell r="C9776" t="str">
            <v>CIPL</v>
          </cell>
          <cell r="D9776" t="str">
            <v>M004</v>
          </cell>
          <cell r="E9776">
            <v>42327</v>
          </cell>
          <cell r="F9776" t="str">
            <v>Operator Chair For Sewing</v>
          </cell>
          <cell r="G9776">
            <v>3100</v>
          </cell>
          <cell r="H9776">
            <v>-1911.67</v>
          </cell>
          <cell r="I9776">
            <v>1188.33</v>
          </cell>
        </row>
        <row r="9777">
          <cell r="A9777">
            <v>40002064</v>
          </cell>
          <cell r="B9777" t="str">
            <v>0</v>
          </cell>
          <cell r="C9777" t="str">
            <v>CIPL</v>
          </cell>
          <cell r="D9777" t="str">
            <v>M004</v>
          </cell>
          <cell r="E9777">
            <v>42327</v>
          </cell>
          <cell r="F9777" t="str">
            <v>Operator Chair For Sewing</v>
          </cell>
          <cell r="G9777">
            <v>3100</v>
          </cell>
          <cell r="H9777">
            <v>-1911.67</v>
          </cell>
          <cell r="I9777">
            <v>1188.33</v>
          </cell>
        </row>
        <row r="9778">
          <cell r="A9778">
            <v>40002065</v>
          </cell>
          <cell r="B9778" t="str">
            <v>0</v>
          </cell>
          <cell r="C9778" t="str">
            <v>CIPL</v>
          </cell>
          <cell r="D9778" t="str">
            <v>M004</v>
          </cell>
          <cell r="E9778">
            <v>42327</v>
          </cell>
          <cell r="F9778" t="str">
            <v>Operator Chair For Sewing</v>
          </cell>
          <cell r="G9778">
            <v>3100</v>
          </cell>
          <cell r="H9778">
            <v>-1911.67</v>
          </cell>
          <cell r="I9778">
            <v>1188.33</v>
          </cell>
        </row>
        <row r="9779">
          <cell r="A9779">
            <v>40002066</v>
          </cell>
          <cell r="B9779" t="str">
            <v>0</v>
          </cell>
          <cell r="C9779" t="str">
            <v>CIPL</v>
          </cell>
          <cell r="D9779" t="str">
            <v>M004</v>
          </cell>
          <cell r="E9779">
            <v>42327</v>
          </cell>
          <cell r="F9779" t="str">
            <v>Operator Chair For Sewing</v>
          </cell>
          <cell r="G9779">
            <v>3100</v>
          </cell>
          <cell r="H9779">
            <v>-1911.67</v>
          </cell>
          <cell r="I9779">
            <v>1188.33</v>
          </cell>
        </row>
        <row r="9780">
          <cell r="A9780">
            <v>40002067</v>
          </cell>
          <cell r="B9780" t="str">
            <v>0</v>
          </cell>
          <cell r="C9780" t="str">
            <v>CIPL</v>
          </cell>
          <cell r="D9780" t="str">
            <v>M004</v>
          </cell>
          <cell r="E9780">
            <v>42327</v>
          </cell>
          <cell r="F9780" t="str">
            <v>Operator Chair For Sewing</v>
          </cell>
          <cell r="G9780">
            <v>3100</v>
          </cell>
          <cell r="H9780">
            <v>-1911.67</v>
          </cell>
          <cell r="I9780">
            <v>1188.33</v>
          </cell>
        </row>
        <row r="9781">
          <cell r="A9781">
            <v>40002068</v>
          </cell>
          <cell r="B9781" t="str">
            <v>0</v>
          </cell>
          <cell r="C9781" t="str">
            <v>CIPL</v>
          </cell>
          <cell r="D9781" t="str">
            <v>M004</v>
          </cell>
          <cell r="E9781">
            <v>42327</v>
          </cell>
          <cell r="F9781" t="str">
            <v>Operator Chair For Sewing</v>
          </cell>
          <cell r="G9781">
            <v>3100</v>
          </cell>
          <cell r="H9781">
            <v>-1911.67</v>
          </cell>
          <cell r="I9781">
            <v>1188.33</v>
          </cell>
        </row>
        <row r="9782">
          <cell r="A9782">
            <v>40002069</v>
          </cell>
          <cell r="B9782" t="str">
            <v>0</v>
          </cell>
          <cell r="C9782" t="str">
            <v>CIPL</v>
          </cell>
          <cell r="D9782" t="str">
            <v>M004</v>
          </cell>
          <cell r="E9782">
            <v>42327</v>
          </cell>
          <cell r="F9782" t="str">
            <v>Operator Chair For Sewing</v>
          </cell>
          <cell r="G9782">
            <v>3100</v>
          </cell>
          <cell r="H9782">
            <v>-1911.67</v>
          </cell>
          <cell r="I9782">
            <v>1188.33</v>
          </cell>
        </row>
        <row r="9783">
          <cell r="A9783">
            <v>40002070</v>
          </cell>
          <cell r="B9783" t="str">
            <v>0</v>
          </cell>
          <cell r="C9783" t="str">
            <v>CIPL</v>
          </cell>
          <cell r="D9783" t="str">
            <v>M004</v>
          </cell>
          <cell r="E9783">
            <v>42327</v>
          </cell>
          <cell r="F9783" t="str">
            <v>Operator Chair For Sewing</v>
          </cell>
          <cell r="G9783">
            <v>3100</v>
          </cell>
          <cell r="H9783">
            <v>-1911.67</v>
          </cell>
          <cell r="I9783">
            <v>1188.33</v>
          </cell>
        </row>
        <row r="9784">
          <cell r="A9784">
            <v>40002071</v>
          </cell>
          <cell r="B9784" t="str">
            <v>0</v>
          </cell>
          <cell r="C9784" t="str">
            <v>CIPL</v>
          </cell>
          <cell r="D9784" t="str">
            <v>M004</v>
          </cell>
          <cell r="E9784">
            <v>42327</v>
          </cell>
          <cell r="F9784" t="str">
            <v>Operator Chair For Sewing</v>
          </cell>
          <cell r="G9784">
            <v>3100</v>
          </cell>
          <cell r="H9784">
            <v>-1911.67</v>
          </cell>
          <cell r="I9784">
            <v>1188.33</v>
          </cell>
        </row>
        <row r="9785">
          <cell r="A9785">
            <v>40002072</v>
          </cell>
          <cell r="B9785" t="str">
            <v>0</v>
          </cell>
          <cell r="C9785" t="str">
            <v>CIPL</v>
          </cell>
          <cell r="D9785" t="str">
            <v>M004</v>
          </cell>
          <cell r="E9785">
            <v>42327</v>
          </cell>
          <cell r="F9785" t="str">
            <v>Operator Chair For Sewing</v>
          </cell>
          <cell r="G9785">
            <v>3100</v>
          </cell>
          <cell r="H9785">
            <v>-1911.67</v>
          </cell>
          <cell r="I9785">
            <v>1188.33</v>
          </cell>
        </row>
        <row r="9786">
          <cell r="A9786">
            <v>40002073</v>
          </cell>
          <cell r="B9786" t="str">
            <v>0</v>
          </cell>
          <cell r="C9786" t="str">
            <v>CIPL</v>
          </cell>
          <cell r="D9786" t="str">
            <v>M004</v>
          </cell>
          <cell r="E9786">
            <v>42327</v>
          </cell>
          <cell r="F9786" t="str">
            <v>Operator Chair For Sewing</v>
          </cell>
          <cell r="G9786">
            <v>3100</v>
          </cell>
          <cell r="H9786">
            <v>-1911.67</v>
          </cell>
          <cell r="I9786">
            <v>1188.33</v>
          </cell>
        </row>
        <row r="9787">
          <cell r="A9787">
            <v>40002074</v>
          </cell>
          <cell r="B9787" t="str">
            <v>0</v>
          </cell>
          <cell r="C9787" t="str">
            <v>CIPL</v>
          </cell>
          <cell r="D9787" t="str">
            <v>M004</v>
          </cell>
          <cell r="E9787">
            <v>42327</v>
          </cell>
          <cell r="F9787" t="str">
            <v>Operator Chair For Sewing</v>
          </cell>
          <cell r="G9787">
            <v>3100</v>
          </cell>
          <cell r="H9787">
            <v>-1911.67</v>
          </cell>
          <cell r="I9787">
            <v>1188.33</v>
          </cell>
        </row>
        <row r="9788">
          <cell r="A9788">
            <v>40002075</v>
          </cell>
          <cell r="B9788" t="str">
            <v>0</v>
          </cell>
          <cell r="C9788" t="str">
            <v>CIPL</v>
          </cell>
          <cell r="D9788" t="str">
            <v>M004</v>
          </cell>
          <cell r="E9788">
            <v>42327</v>
          </cell>
          <cell r="F9788" t="str">
            <v>Operator Chair For Sewing</v>
          </cell>
          <cell r="G9788">
            <v>3100</v>
          </cell>
          <cell r="H9788">
            <v>-1911.67</v>
          </cell>
          <cell r="I9788">
            <v>1188.33</v>
          </cell>
        </row>
        <row r="9789">
          <cell r="A9789">
            <v>40002076</v>
          </cell>
          <cell r="B9789" t="str">
            <v>0</v>
          </cell>
          <cell r="C9789" t="str">
            <v>CIPL</v>
          </cell>
          <cell r="D9789" t="str">
            <v>M004</v>
          </cell>
          <cell r="E9789">
            <v>42327</v>
          </cell>
          <cell r="F9789" t="str">
            <v>Operator Chair For Sewing</v>
          </cell>
          <cell r="G9789">
            <v>3100</v>
          </cell>
          <cell r="H9789">
            <v>-1911.67</v>
          </cell>
          <cell r="I9789">
            <v>1188.33</v>
          </cell>
        </row>
        <row r="9790">
          <cell r="A9790">
            <v>40002077</v>
          </cell>
          <cell r="B9790" t="str">
            <v>0</v>
          </cell>
          <cell r="C9790" t="str">
            <v>CIPL</v>
          </cell>
          <cell r="D9790" t="str">
            <v>M004</v>
          </cell>
          <cell r="E9790">
            <v>42327</v>
          </cell>
          <cell r="F9790" t="str">
            <v>Operator Chair For Sewing</v>
          </cell>
          <cell r="G9790">
            <v>3100</v>
          </cell>
          <cell r="H9790">
            <v>-1911.67</v>
          </cell>
          <cell r="I9790">
            <v>1188.33</v>
          </cell>
        </row>
        <row r="9791">
          <cell r="A9791">
            <v>40002078</v>
          </cell>
          <cell r="B9791" t="str">
            <v>0</v>
          </cell>
          <cell r="C9791" t="str">
            <v>CIPL</v>
          </cell>
          <cell r="D9791" t="str">
            <v>M004</v>
          </cell>
          <cell r="E9791">
            <v>42327</v>
          </cell>
          <cell r="F9791" t="str">
            <v>Operator Chair For Sewing</v>
          </cell>
          <cell r="G9791">
            <v>3100</v>
          </cell>
          <cell r="H9791">
            <v>-1911.67</v>
          </cell>
          <cell r="I9791">
            <v>1188.33</v>
          </cell>
        </row>
        <row r="9792">
          <cell r="A9792">
            <v>40002079</v>
          </cell>
          <cell r="B9792" t="str">
            <v>0</v>
          </cell>
          <cell r="C9792" t="str">
            <v>CIPL</v>
          </cell>
          <cell r="D9792" t="str">
            <v>M004</v>
          </cell>
          <cell r="E9792">
            <v>42327</v>
          </cell>
          <cell r="F9792" t="str">
            <v>Operator Chair For Sewing</v>
          </cell>
          <cell r="G9792">
            <v>3100</v>
          </cell>
          <cell r="H9792">
            <v>-1911.67</v>
          </cell>
          <cell r="I9792">
            <v>1188.33</v>
          </cell>
        </row>
        <row r="9793">
          <cell r="A9793">
            <v>40002080</v>
          </cell>
          <cell r="B9793" t="str">
            <v>0</v>
          </cell>
          <cell r="C9793" t="str">
            <v>CIPL</v>
          </cell>
          <cell r="D9793" t="str">
            <v>M004</v>
          </cell>
          <cell r="E9793">
            <v>42327</v>
          </cell>
          <cell r="F9793" t="str">
            <v>Operator Chair For Sewing</v>
          </cell>
          <cell r="G9793">
            <v>3100</v>
          </cell>
          <cell r="H9793">
            <v>-1911.67</v>
          </cell>
          <cell r="I9793">
            <v>1188.33</v>
          </cell>
        </row>
        <row r="9794">
          <cell r="A9794">
            <v>40002081</v>
          </cell>
          <cell r="B9794" t="str">
            <v>0</v>
          </cell>
          <cell r="C9794" t="str">
            <v>CIPL</v>
          </cell>
          <cell r="D9794" t="str">
            <v>M004</v>
          </cell>
          <cell r="E9794">
            <v>42327</v>
          </cell>
          <cell r="F9794" t="str">
            <v>Operator Chair For Sewing</v>
          </cell>
          <cell r="G9794">
            <v>3100</v>
          </cell>
          <cell r="H9794">
            <v>-1911.67</v>
          </cell>
          <cell r="I9794">
            <v>1188.33</v>
          </cell>
        </row>
        <row r="9795">
          <cell r="A9795">
            <v>40002082</v>
          </cell>
          <cell r="B9795" t="str">
            <v>0</v>
          </cell>
          <cell r="C9795" t="str">
            <v>CIPL</v>
          </cell>
          <cell r="D9795" t="str">
            <v>M004</v>
          </cell>
          <cell r="E9795">
            <v>42327</v>
          </cell>
          <cell r="F9795" t="str">
            <v>Operator Chair For Sewing</v>
          </cell>
          <cell r="G9795">
            <v>3100</v>
          </cell>
          <cell r="H9795">
            <v>-1911.67</v>
          </cell>
          <cell r="I9795">
            <v>1188.33</v>
          </cell>
        </row>
        <row r="9796">
          <cell r="A9796">
            <v>40002083</v>
          </cell>
          <cell r="B9796" t="str">
            <v>0</v>
          </cell>
          <cell r="C9796" t="str">
            <v>CIPL</v>
          </cell>
          <cell r="D9796" t="str">
            <v>M004</v>
          </cell>
          <cell r="E9796">
            <v>42327</v>
          </cell>
          <cell r="F9796" t="str">
            <v>Operator Chair For Sewing</v>
          </cell>
          <cell r="G9796">
            <v>3100</v>
          </cell>
          <cell r="H9796">
            <v>-1911.67</v>
          </cell>
          <cell r="I9796">
            <v>1188.33</v>
          </cell>
        </row>
        <row r="9797">
          <cell r="A9797">
            <v>40002084</v>
          </cell>
          <cell r="B9797" t="str">
            <v>0</v>
          </cell>
          <cell r="C9797" t="str">
            <v>CIPL</v>
          </cell>
          <cell r="D9797" t="str">
            <v>M004</v>
          </cell>
          <cell r="E9797">
            <v>42327</v>
          </cell>
          <cell r="F9797" t="str">
            <v>Operator Chair For Sewing</v>
          </cell>
          <cell r="G9797">
            <v>3100</v>
          </cell>
          <cell r="H9797">
            <v>-1911.67</v>
          </cell>
          <cell r="I9797">
            <v>1188.33</v>
          </cell>
        </row>
        <row r="9798">
          <cell r="A9798">
            <v>40002085</v>
          </cell>
          <cell r="B9798" t="str">
            <v>0</v>
          </cell>
          <cell r="C9798" t="str">
            <v>CIPL</v>
          </cell>
          <cell r="D9798" t="str">
            <v>M004</v>
          </cell>
          <cell r="E9798">
            <v>42327</v>
          </cell>
          <cell r="F9798" t="str">
            <v>Operator Chair For Sewing</v>
          </cell>
          <cell r="G9798">
            <v>3100</v>
          </cell>
          <cell r="H9798">
            <v>-1911.67</v>
          </cell>
          <cell r="I9798">
            <v>1188.33</v>
          </cell>
        </row>
        <row r="9799">
          <cell r="A9799">
            <v>40002086</v>
          </cell>
          <cell r="B9799" t="str">
            <v>0</v>
          </cell>
          <cell r="C9799" t="str">
            <v>CIPL</v>
          </cell>
          <cell r="D9799" t="str">
            <v>M004</v>
          </cell>
          <cell r="E9799">
            <v>42327</v>
          </cell>
          <cell r="F9799" t="str">
            <v>Operator Chair For Sewing</v>
          </cell>
          <cell r="G9799">
            <v>3100</v>
          </cell>
          <cell r="H9799">
            <v>-1911.67</v>
          </cell>
          <cell r="I9799">
            <v>1188.33</v>
          </cell>
        </row>
        <row r="9800">
          <cell r="A9800">
            <v>40002087</v>
          </cell>
          <cell r="B9800" t="str">
            <v>0</v>
          </cell>
          <cell r="C9800" t="str">
            <v>CIPL</v>
          </cell>
          <cell r="D9800" t="str">
            <v>M004</v>
          </cell>
          <cell r="E9800">
            <v>42327</v>
          </cell>
          <cell r="F9800" t="str">
            <v>Operator Chair For Sewing</v>
          </cell>
          <cell r="G9800">
            <v>3100</v>
          </cell>
          <cell r="H9800">
            <v>-1911.67</v>
          </cell>
          <cell r="I9800">
            <v>1188.33</v>
          </cell>
        </row>
        <row r="9801">
          <cell r="A9801">
            <v>40002088</v>
          </cell>
          <cell r="B9801" t="str">
            <v>0</v>
          </cell>
          <cell r="C9801" t="str">
            <v>CIPL</v>
          </cell>
          <cell r="D9801" t="str">
            <v>M004</v>
          </cell>
          <cell r="E9801">
            <v>42327</v>
          </cell>
          <cell r="F9801" t="str">
            <v>Operator Chair For Sewing</v>
          </cell>
          <cell r="G9801">
            <v>3100</v>
          </cell>
          <cell r="H9801">
            <v>-1911.67</v>
          </cell>
          <cell r="I9801">
            <v>1188.33</v>
          </cell>
        </row>
        <row r="9802">
          <cell r="A9802">
            <v>40002089</v>
          </cell>
          <cell r="B9802" t="str">
            <v>0</v>
          </cell>
          <cell r="C9802" t="str">
            <v>CIPL</v>
          </cell>
          <cell r="D9802" t="str">
            <v>M004</v>
          </cell>
          <cell r="E9802">
            <v>42327</v>
          </cell>
          <cell r="F9802" t="str">
            <v>Operator Chair For Sewing</v>
          </cell>
          <cell r="G9802">
            <v>3100</v>
          </cell>
          <cell r="H9802">
            <v>-1911.67</v>
          </cell>
          <cell r="I9802">
            <v>1188.33</v>
          </cell>
        </row>
        <row r="9803">
          <cell r="A9803">
            <v>40002090</v>
          </cell>
          <cell r="B9803" t="str">
            <v>0</v>
          </cell>
          <cell r="C9803" t="str">
            <v>CIPL</v>
          </cell>
          <cell r="D9803" t="str">
            <v>M004</v>
          </cell>
          <cell r="E9803">
            <v>42327</v>
          </cell>
          <cell r="F9803" t="str">
            <v>Operator Chair For Sewing</v>
          </cell>
          <cell r="G9803">
            <v>3100</v>
          </cell>
          <cell r="H9803">
            <v>-1911.67</v>
          </cell>
          <cell r="I9803">
            <v>1188.33</v>
          </cell>
        </row>
        <row r="9804">
          <cell r="A9804">
            <v>40002091</v>
          </cell>
          <cell r="B9804" t="str">
            <v>0</v>
          </cell>
          <cell r="C9804" t="str">
            <v>CIPL</v>
          </cell>
          <cell r="D9804" t="str">
            <v>M004</v>
          </cell>
          <cell r="E9804">
            <v>42327</v>
          </cell>
          <cell r="F9804" t="str">
            <v>Operator Chair For Sewing</v>
          </cell>
          <cell r="G9804">
            <v>3100</v>
          </cell>
          <cell r="H9804">
            <v>-1911.67</v>
          </cell>
          <cell r="I9804">
            <v>1188.33</v>
          </cell>
        </row>
        <row r="9805">
          <cell r="A9805">
            <v>40002092</v>
          </cell>
          <cell r="B9805" t="str">
            <v>0</v>
          </cell>
          <cell r="C9805" t="str">
            <v>CIPL</v>
          </cell>
          <cell r="D9805" t="str">
            <v>M004</v>
          </cell>
          <cell r="E9805">
            <v>42327</v>
          </cell>
          <cell r="F9805" t="str">
            <v>Operator Chair For Sewing</v>
          </cell>
          <cell r="G9805">
            <v>3100</v>
          </cell>
          <cell r="H9805">
            <v>-1911.67</v>
          </cell>
          <cell r="I9805">
            <v>1188.33</v>
          </cell>
        </row>
        <row r="9806">
          <cell r="A9806">
            <v>40002093</v>
          </cell>
          <cell r="B9806" t="str">
            <v>0</v>
          </cell>
          <cell r="C9806" t="str">
            <v>CIPL</v>
          </cell>
          <cell r="D9806" t="str">
            <v>M004</v>
          </cell>
          <cell r="E9806">
            <v>42327</v>
          </cell>
          <cell r="F9806" t="str">
            <v>Operator Chair For Sewing</v>
          </cell>
          <cell r="G9806">
            <v>3100</v>
          </cell>
          <cell r="H9806">
            <v>-1911.67</v>
          </cell>
          <cell r="I9806">
            <v>1188.33</v>
          </cell>
        </row>
        <row r="9807">
          <cell r="A9807">
            <v>40002094</v>
          </cell>
          <cell r="B9807" t="str">
            <v>0</v>
          </cell>
          <cell r="C9807" t="str">
            <v>CIPL</v>
          </cell>
          <cell r="D9807" t="str">
            <v>M004</v>
          </cell>
          <cell r="E9807">
            <v>42327</v>
          </cell>
          <cell r="F9807" t="str">
            <v>Operator Chair For Sewing</v>
          </cell>
          <cell r="G9807">
            <v>3100</v>
          </cell>
          <cell r="H9807">
            <v>-1911.67</v>
          </cell>
          <cell r="I9807">
            <v>1188.33</v>
          </cell>
        </row>
        <row r="9808">
          <cell r="A9808">
            <v>40002095</v>
          </cell>
          <cell r="B9808" t="str">
            <v>0</v>
          </cell>
          <cell r="C9808" t="str">
            <v>CIPL</v>
          </cell>
          <cell r="D9808" t="str">
            <v>M004</v>
          </cell>
          <cell r="E9808">
            <v>42327</v>
          </cell>
          <cell r="F9808" t="str">
            <v>Operator Chair For Sewing</v>
          </cell>
          <cell r="G9808">
            <v>3100</v>
          </cell>
          <cell r="H9808">
            <v>-1911.67</v>
          </cell>
          <cell r="I9808">
            <v>1188.33</v>
          </cell>
        </row>
        <row r="9809">
          <cell r="A9809">
            <v>40002096</v>
          </cell>
          <cell r="B9809" t="str">
            <v>0</v>
          </cell>
          <cell r="C9809" t="str">
            <v>CIPL</v>
          </cell>
          <cell r="D9809" t="str">
            <v>M004</v>
          </cell>
          <cell r="E9809">
            <v>42327</v>
          </cell>
          <cell r="F9809" t="str">
            <v>Operator Chair For Sewing</v>
          </cell>
          <cell r="G9809">
            <v>3100</v>
          </cell>
          <cell r="H9809">
            <v>-1911.67</v>
          </cell>
          <cell r="I9809">
            <v>1188.33</v>
          </cell>
        </row>
        <row r="9810">
          <cell r="A9810">
            <v>40002097</v>
          </cell>
          <cell r="B9810" t="str">
            <v>0</v>
          </cell>
          <cell r="C9810" t="str">
            <v>CIPL</v>
          </cell>
          <cell r="D9810" t="str">
            <v>M004</v>
          </cell>
          <cell r="E9810">
            <v>42327</v>
          </cell>
          <cell r="F9810" t="str">
            <v>Operator Chair For Sewing</v>
          </cell>
          <cell r="G9810">
            <v>3100</v>
          </cell>
          <cell r="H9810">
            <v>-1911.67</v>
          </cell>
          <cell r="I9810">
            <v>1188.33</v>
          </cell>
        </row>
        <row r="9811">
          <cell r="A9811">
            <v>40002098</v>
          </cell>
          <cell r="B9811" t="str">
            <v>0</v>
          </cell>
          <cell r="C9811" t="str">
            <v>CIPL</v>
          </cell>
          <cell r="D9811" t="str">
            <v>M004</v>
          </cell>
          <cell r="E9811">
            <v>42327</v>
          </cell>
          <cell r="F9811" t="str">
            <v>Operator Chair For Sewing</v>
          </cell>
          <cell r="G9811">
            <v>3100</v>
          </cell>
          <cell r="H9811">
            <v>-1911.67</v>
          </cell>
          <cell r="I9811">
            <v>1188.33</v>
          </cell>
        </row>
        <row r="9812">
          <cell r="A9812">
            <v>40002099</v>
          </cell>
          <cell r="B9812" t="str">
            <v>0</v>
          </cell>
          <cell r="C9812" t="str">
            <v>CIPL</v>
          </cell>
          <cell r="D9812" t="str">
            <v>M004</v>
          </cell>
          <cell r="E9812">
            <v>42327</v>
          </cell>
          <cell r="F9812" t="str">
            <v>Operator Chair For Sewing</v>
          </cell>
          <cell r="G9812">
            <v>3100</v>
          </cell>
          <cell r="H9812">
            <v>-1911.67</v>
          </cell>
          <cell r="I9812">
            <v>1188.33</v>
          </cell>
        </row>
        <row r="9813">
          <cell r="A9813">
            <v>40002100</v>
          </cell>
          <cell r="B9813" t="str">
            <v>0</v>
          </cell>
          <cell r="C9813" t="str">
            <v>CIPL</v>
          </cell>
          <cell r="D9813" t="str">
            <v>M004</v>
          </cell>
          <cell r="E9813">
            <v>42327</v>
          </cell>
          <cell r="F9813" t="str">
            <v>Operator Chair For Sewing</v>
          </cell>
          <cell r="G9813">
            <v>3100</v>
          </cell>
          <cell r="H9813">
            <v>-1911.67</v>
          </cell>
          <cell r="I9813">
            <v>1188.33</v>
          </cell>
        </row>
        <row r="9814">
          <cell r="A9814">
            <v>40002101</v>
          </cell>
          <cell r="B9814" t="str">
            <v>0</v>
          </cell>
          <cell r="C9814" t="str">
            <v>CIPL</v>
          </cell>
          <cell r="D9814" t="str">
            <v>M004</v>
          </cell>
          <cell r="E9814">
            <v>42327</v>
          </cell>
          <cell r="F9814" t="str">
            <v>Operator Chair For Sewing</v>
          </cell>
          <cell r="G9814">
            <v>3100</v>
          </cell>
          <cell r="H9814">
            <v>-1911.67</v>
          </cell>
          <cell r="I9814">
            <v>1188.33</v>
          </cell>
        </row>
        <row r="9815">
          <cell r="A9815">
            <v>40002102</v>
          </cell>
          <cell r="B9815" t="str">
            <v>0</v>
          </cell>
          <cell r="C9815" t="str">
            <v>CIPL</v>
          </cell>
          <cell r="D9815" t="str">
            <v>M004</v>
          </cell>
          <cell r="E9815">
            <v>42327</v>
          </cell>
          <cell r="F9815" t="str">
            <v>Operator Chair For Sewing</v>
          </cell>
          <cell r="G9815">
            <v>3100</v>
          </cell>
          <cell r="H9815">
            <v>-1911.67</v>
          </cell>
          <cell r="I9815">
            <v>1188.33</v>
          </cell>
        </row>
        <row r="9816">
          <cell r="A9816">
            <v>40002103</v>
          </cell>
          <cell r="B9816" t="str">
            <v>0</v>
          </cell>
          <cell r="C9816" t="str">
            <v>CIPL</v>
          </cell>
          <cell r="D9816" t="str">
            <v>M004</v>
          </cell>
          <cell r="E9816">
            <v>42327</v>
          </cell>
          <cell r="F9816" t="str">
            <v>Operator Chair For Sewing</v>
          </cell>
          <cell r="G9816">
            <v>3100</v>
          </cell>
          <cell r="H9816">
            <v>-1911.67</v>
          </cell>
          <cell r="I9816">
            <v>1188.33</v>
          </cell>
        </row>
        <row r="9817">
          <cell r="A9817">
            <v>40002104</v>
          </cell>
          <cell r="B9817" t="str">
            <v>0</v>
          </cell>
          <cell r="C9817" t="str">
            <v>CIPL</v>
          </cell>
          <cell r="D9817" t="str">
            <v>M004</v>
          </cell>
          <cell r="E9817">
            <v>42327</v>
          </cell>
          <cell r="F9817" t="str">
            <v>Operator Chair For Sewing</v>
          </cell>
          <cell r="G9817">
            <v>3100</v>
          </cell>
          <cell r="H9817">
            <v>-1911.67</v>
          </cell>
          <cell r="I9817">
            <v>1188.33</v>
          </cell>
        </row>
        <row r="9818">
          <cell r="A9818">
            <v>40002105</v>
          </cell>
          <cell r="B9818" t="str">
            <v>0</v>
          </cell>
          <cell r="C9818" t="str">
            <v>CIPL</v>
          </cell>
          <cell r="D9818" t="str">
            <v>M004</v>
          </cell>
          <cell r="E9818">
            <v>42327</v>
          </cell>
          <cell r="F9818" t="str">
            <v>Operator Chair For Sewing</v>
          </cell>
          <cell r="G9818">
            <v>3100</v>
          </cell>
          <cell r="H9818">
            <v>-1911.67</v>
          </cell>
          <cell r="I9818">
            <v>1188.33</v>
          </cell>
        </row>
        <row r="9819">
          <cell r="A9819">
            <v>40002106</v>
          </cell>
          <cell r="B9819" t="str">
            <v>0</v>
          </cell>
          <cell r="C9819" t="str">
            <v>CIPL</v>
          </cell>
          <cell r="D9819" t="str">
            <v>M004</v>
          </cell>
          <cell r="E9819">
            <v>42327</v>
          </cell>
          <cell r="F9819" t="str">
            <v>Operator Chair For Sewing</v>
          </cell>
          <cell r="G9819">
            <v>3100</v>
          </cell>
          <cell r="H9819">
            <v>-1911.67</v>
          </cell>
          <cell r="I9819">
            <v>1188.33</v>
          </cell>
        </row>
        <row r="9820">
          <cell r="A9820">
            <v>40002107</v>
          </cell>
          <cell r="B9820" t="str">
            <v>0</v>
          </cell>
          <cell r="C9820" t="str">
            <v>CIPL</v>
          </cell>
          <cell r="D9820" t="str">
            <v>M004</v>
          </cell>
          <cell r="E9820">
            <v>42327</v>
          </cell>
          <cell r="F9820" t="str">
            <v>Operator Chair For Sewing</v>
          </cell>
          <cell r="G9820">
            <v>3100</v>
          </cell>
          <cell r="H9820">
            <v>-1911.67</v>
          </cell>
          <cell r="I9820">
            <v>1188.33</v>
          </cell>
        </row>
        <row r="9821">
          <cell r="A9821">
            <v>40002108</v>
          </cell>
          <cell r="B9821" t="str">
            <v>0</v>
          </cell>
          <cell r="C9821" t="str">
            <v>CIPL</v>
          </cell>
          <cell r="D9821" t="str">
            <v>M004</v>
          </cell>
          <cell r="E9821">
            <v>42327</v>
          </cell>
          <cell r="F9821" t="str">
            <v>Operator Chair For Sewing</v>
          </cell>
          <cell r="G9821">
            <v>3100</v>
          </cell>
          <cell r="H9821">
            <v>-1911.67</v>
          </cell>
          <cell r="I9821">
            <v>1188.33</v>
          </cell>
        </row>
        <row r="9822">
          <cell r="A9822">
            <v>40002109</v>
          </cell>
          <cell r="B9822" t="str">
            <v>0</v>
          </cell>
          <cell r="C9822" t="str">
            <v>CIPL</v>
          </cell>
          <cell r="D9822" t="str">
            <v>M004</v>
          </cell>
          <cell r="E9822">
            <v>42327</v>
          </cell>
          <cell r="F9822" t="str">
            <v>Operator Chair For Sewing</v>
          </cell>
          <cell r="G9822">
            <v>3100</v>
          </cell>
          <cell r="H9822">
            <v>-1911.67</v>
          </cell>
          <cell r="I9822">
            <v>1188.33</v>
          </cell>
        </row>
        <row r="9823">
          <cell r="A9823">
            <v>40002110</v>
          </cell>
          <cell r="B9823" t="str">
            <v>0</v>
          </cell>
          <cell r="C9823" t="str">
            <v>CIPL</v>
          </cell>
          <cell r="D9823" t="str">
            <v>M004</v>
          </cell>
          <cell r="E9823">
            <v>42327</v>
          </cell>
          <cell r="F9823" t="str">
            <v>Operator Chair For Sewing</v>
          </cell>
          <cell r="G9823">
            <v>3100</v>
          </cell>
          <cell r="H9823">
            <v>-1911.67</v>
          </cell>
          <cell r="I9823">
            <v>1188.33</v>
          </cell>
        </row>
        <row r="9824">
          <cell r="A9824">
            <v>40002111</v>
          </cell>
          <cell r="B9824" t="str">
            <v>0</v>
          </cell>
          <cell r="C9824" t="str">
            <v>CIPL</v>
          </cell>
          <cell r="D9824" t="str">
            <v>M004</v>
          </cell>
          <cell r="E9824">
            <v>42327</v>
          </cell>
          <cell r="F9824" t="str">
            <v>Operator Chair For Sewing</v>
          </cell>
          <cell r="G9824">
            <v>3100</v>
          </cell>
          <cell r="H9824">
            <v>-1911.67</v>
          </cell>
          <cell r="I9824">
            <v>1188.33</v>
          </cell>
        </row>
        <row r="9825">
          <cell r="A9825">
            <v>40002112</v>
          </cell>
          <cell r="B9825" t="str">
            <v>0</v>
          </cell>
          <cell r="C9825" t="str">
            <v>CIPL</v>
          </cell>
          <cell r="D9825" t="str">
            <v>M004</v>
          </cell>
          <cell r="E9825">
            <v>42327</v>
          </cell>
          <cell r="F9825" t="str">
            <v>Operator Chair For Sewing</v>
          </cell>
          <cell r="G9825">
            <v>3100</v>
          </cell>
          <cell r="H9825">
            <v>-1911.67</v>
          </cell>
          <cell r="I9825">
            <v>1188.33</v>
          </cell>
        </row>
        <row r="9826">
          <cell r="A9826">
            <v>40002113</v>
          </cell>
          <cell r="B9826" t="str">
            <v>0</v>
          </cell>
          <cell r="C9826" t="str">
            <v>CIPL</v>
          </cell>
          <cell r="D9826" t="str">
            <v>M004</v>
          </cell>
          <cell r="E9826">
            <v>42327</v>
          </cell>
          <cell r="F9826" t="str">
            <v>Operator Chair For Sewing</v>
          </cell>
          <cell r="G9826">
            <v>3100</v>
          </cell>
          <cell r="H9826">
            <v>-1911.67</v>
          </cell>
          <cell r="I9826">
            <v>1188.33</v>
          </cell>
        </row>
        <row r="9827">
          <cell r="A9827">
            <v>40002114</v>
          </cell>
          <cell r="B9827" t="str">
            <v>0</v>
          </cell>
          <cell r="C9827" t="str">
            <v>CIPL</v>
          </cell>
          <cell r="D9827" t="str">
            <v>M004</v>
          </cell>
          <cell r="E9827">
            <v>42327</v>
          </cell>
          <cell r="F9827" t="str">
            <v>Operator Chair For Sewing</v>
          </cell>
          <cell r="G9827">
            <v>3100</v>
          </cell>
          <cell r="H9827">
            <v>-1911.67</v>
          </cell>
          <cell r="I9827">
            <v>1188.33</v>
          </cell>
        </row>
        <row r="9828">
          <cell r="A9828">
            <v>40002115</v>
          </cell>
          <cell r="B9828" t="str">
            <v>0</v>
          </cell>
          <cell r="C9828" t="str">
            <v>CIPL</v>
          </cell>
          <cell r="D9828" t="str">
            <v>M004</v>
          </cell>
          <cell r="E9828">
            <v>42327</v>
          </cell>
          <cell r="F9828" t="str">
            <v>Operator Chair For Sewing</v>
          </cell>
          <cell r="G9828">
            <v>3100</v>
          </cell>
          <cell r="H9828">
            <v>-1911.67</v>
          </cell>
          <cell r="I9828">
            <v>1188.33</v>
          </cell>
        </row>
        <row r="9829">
          <cell r="A9829">
            <v>40002116</v>
          </cell>
          <cell r="B9829" t="str">
            <v>0</v>
          </cell>
          <cell r="C9829" t="str">
            <v>CIPL</v>
          </cell>
          <cell r="D9829" t="str">
            <v>M004</v>
          </cell>
          <cell r="E9829">
            <v>42327</v>
          </cell>
          <cell r="F9829" t="str">
            <v>Operator Chair For Sewing</v>
          </cell>
          <cell r="G9829">
            <v>3100</v>
          </cell>
          <cell r="H9829">
            <v>-1911.67</v>
          </cell>
          <cell r="I9829">
            <v>1188.33</v>
          </cell>
        </row>
        <row r="9830">
          <cell r="A9830">
            <v>40002117</v>
          </cell>
          <cell r="B9830" t="str">
            <v>0</v>
          </cell>
          <cell r="C9830" t="str">
            <v>CIPL</v>
          </cell>
          <cell r="D9830" t="str">
            <v>M004</v>
          </cell>
          <cell r="E9830">
            <v>42327</v>
          </cell>
          <cell r="F9830" t="str">
            <v>Operator Chair For Sewing</v>
          </cell>
          <cell r="G9830">
            <v>3100</v>
          </cell>
          <cell r="H9830">
            <v>-1911.67</v>
          </cell>
          <cell r="I9830">
            <v>1188.33</v>
          </cell>
        </row>
        <row r="9831">
          <cell r="A9831">
            <v>40002118</v>
          </cell>
          <cell r="B9831" t="str">
            <v>0</v>
          </cell>
          <cell r="C9831" t="str">
            <v>CIPL</v>
          </cell>
          <cell r="D9831" t="str">
            <v>M004</v>
          </cell>
          <cell r="E9831">
            <v>42327</v>
          </cell>
          <cell r="F9831" t="str">
            <v>Operator Chair For Sewing</v>
          </cell>
          <cell r="G9831">
            <v>3100</v>
          </cell>
          <cell r="H9831">
            <v>-1911.67</v>
          </cell>
          <cell r="I9831">
            <v>1188.33</v>
          </cell>
        </row>
        <row r="9832">
          <cell r="A9832">
            <v>40002119</v>
          </cell>
          <cell r="B9832" t="str">
            <v>0</v>
          </cell>
          <cell r="C9832" t="str">
            <v>CIPL</v>
          </cell>
          <cell r="D9832" t="str">
            <v>M004</v>
          </cell>
          <cell r="E9832">
            <v>42327</v>
          </cell>
          <cell r="F9832" t="str">
            <v>Operator Chair For Sewing</v>
          </cell>
          <cell r="G9832">
            <v>3100</v>
          </cell>
          <cell r="H9832">
            <v>-1911.67</v>
          </cell>
          <cell r="I9832">
            <v>1188.33</v>
          </cell>
        </row>
        <row r="9833">
          <cell r="A9833">
            <v>40002120</v>
          </cell>
          <cell r="B9833" t="str">
            <v>0</v>
          </cell>
          <cell r="C9833" t="str">
            <v>CIPL</v>
          </cell>
          <cell r="D9833" t="str">
            <v>M004</v>
          </cell>
          <cell r="E9833">
            <v>42327</v>
          </cell>
          <cell r="F9833" t="str">
            <v>Operator Chair For Sewing</v>
          </cell>
          <cell r="G9833">
            <v>3100</v>
          </cell>
          <cell r="H9833">
            <v>-1911.67</v>
          </cell>
          <cell r="I9833">
            <v>1188.33</v>
          </cell>
        </row>
        <row r="9834">
          <cell r="A9834">
            <v>40002121</v>
          </cell>
          <cell r="B9834" t="str">
            <v>0</v>
          </cell>
          <cell r="C9834" t="str">
            <v>CIPL</v>
          </cell>
          <cell r="D9834" t="str">
            <v>M004</v>
          </cell>
          <cell r="E9834">
            <v>42327</v>
          </cell>
          <cell r="F9834" t="str">
            <v>Operator Chair For Sewing</v>
          </cell>
          <cell r="G9834">
            <v>3100</v>
          </cell>
          <cell r="H9834">
            <v>-1911.67</v>
          </cell>
          <cell r="I9834">
            <v>1188.33</v>
          </cell>
        </row>
        <row r="9835">
          <cell r="A9835">
            <v>40002122</v>
          </cell>
          <cell r="B9835" t="str">
            <v>0</v>
          </cell>
          <cell r="C9835" t="str">
            <v>CIPL</v>
          </cell>
          <cell r="D9835" t="str">
            <v>M004</v>
          </cell>
          <cell r="E9835">
            <v>42327</v>
          </cell>
          <cell r="F9835" t="str">
            <v>Operator Chair For Sewing</v>
          </cell>
          <cell r="G9835">
            <v>3100</v>
          </cell>
          <cell r="H9835">
            <v>-1911.67</v>
          </cell>
          <cell r="I9835">
            <v>1188.33</v>
          </cell>
        </row>
        <row r="9836">
          <cell r="A9836">
            <v>40002123</v>
          </cell>
          <cell r="B9836" t="str">
            <v>0</v>
          </cell>
          <cell r="C9836" t="str">
            <v>CIPL</v>
          </cell>
          <cell r="D9836" t="str">
            <v>M004</v>
          </cell>
          <cell r="E9836">
            <v>42327</v>
          </cell>
          <cell r="F9836" t="str">
            <v>Operator Chair For Sewing</v>
          </cell>
          <cell r="G9836">
            <v>3100</v>
          </cell>
          <cell r="H9836">
            <v>-1911.67</v>
          </cell>
          <cell r="I9836">
            <v>1188.33</v>
          </cell>
        </row>
        <row r="9837">
          <cell r="A9837">
            <v>40002124</v>
          </cell>
          <cell r="B9837" t="str">
            <v>0</v>
          </cell>
          <cell r="C9837" t="str">
            <v>CIPL</v>
          </cell>
          <cell r="D9837" t="str">
            <v>M004</v>
          </cell>
          <cell r="E9837">
            <v>42327</v>
          </cell>
          <cell r="F9837" t="str">
            <v>Operator Chair For Sewing</v>
          </cell>
          <cell r="G9837">
            <v>3100</v>
          </cell>
          <cell r="H9837">
            <v>-1911.67</v>
          </cell>
          <cell r="I9837">
            <v>1188.33</v>
          </cell>
        </row>
        <row r="9838">
          <cell r="A9838">
            <v>40002125</v>
          </cell>
          <cell r="B9838" t="str">
            <v>0</v>
          </cell>
          <cell r="C9838" t="str">
            <v>CIPL</v>
          </cell>
          <cell r="D9838" t="str">
            <v>M004</v>
          </cell>
          <cell r="E9838">
            <v>42327</v>
          </cell>
          <cell r="F9838" t="str">
            <v>Operator Chair For Sewing</v>
          </cell>
          <cell r="G9838">
            <v>3100</v>
          </cell>
          <cell r="H9838">
            <v>-1911.67</v>
          </cell>
          <cell r="I9838">
            <v>1188.33</v>
          </cell>
        </row>
        <row r="9839">
          <cell r="A9839">
            <v>40002126</v>
          </cell>
          <cell r="B9839" t="str">
            <v>0</v>
          </cell>
          <cell r="C9839" t="str">
            <v>CIPL</v>
          </cell>
          <cell r="D9839" t="str">
            <v>M004</v>
          </cell>
          <cell r="E9839">
            <v>42327</v>
          </cell>
          <cell r="F9839" t="str">
            <v>Operator Chair For Sewing</v>
          </cell>
          <cell r="G9839">
            <v>3100</v>
          </cell>
          <cell r="H9839">
            <v>-1911.67</v>
          </cell>
          <cell r="I9839">
            <v>1188.33</v>
          </cell>
        </row>
        <row r="9840">
          <cell r="A9840">
            <v>40002127</v>
          </cell>
          <cell r="B9840" t="str">
            <v>0</v>
          </cell>
          <cell r="C9840" t="str">
            <v>CIPL</v>
          </cell>
          <cell r="D9840" t="str">
            <v>M004</v>
          </cell>
          <cell r="E9840">
            <v>42327</v>
          </cell>
          <cell r="F9840" t="str">
            <v>Operator Chair For Sewing</v>
          </cell>
          <cell r="G9840">
            <v>3100</v>
          </cell>
          <cell r="H9840">
            <v>-1911.67</v>
          </cell>
          <cell r="I9840">
            <v>1188.33</v>
          </cell>
        </row>
        <row r="9841">
          <cell r="A9841">
            <v>40002128</v>
          </cell>
          <cell r="B9841" t="str">
            <v>0</v>
          </cell>
          <cell r="C9841" t="str">
            <v>CIPL</v>
          </cell>
          <cell r="D9841" t="str">
            <v>M004</v>
          </cell>
          <cell r="E9841">
            <v>42327</v>
          </cell>
          <cell r="F9841" t="str">
            <v>Operator Chair For Sewing</v>
          </cell>
          <cell r="G9841">
            <v>3100</v>
          </cell>
          <cell r="H9841">
            <v>-1911.67</v>
          </cell>
          <cell r="I9841">
            <v>1188.33</v>
          </cell>
        </row>
        <row r="9842">
          <cell r="A9842">
            <v>40002129</v>
          </cell>
          <cell r="B9842" t="str">
            <v>0</v>
          </cell>
          <cell r="C9842" t="str">
            <v>CIPL</v>
          </cell>
          <cell r="D9842" t="str">
            <v>M004</v>
          </cell>
          <cell r="E9842">
            <v>42327</v>
          </cell>
          <cell r="F9842" t="str">
            <v>Operator Chair For Sewing</v>
          </cell>
          <cell r="G9842">
            <v>3100</v>
          </cell>
          <cell r="H9842">
            <v>-1911.67</v>
          </cell>
          <cell r="I9842">
            <v>1188.33</v>
          </cell>
        </row>
        <row r="9843">
          <cell r="A9843">
            <v>40002130</v>
          </cell>
          <cell r="B9843" t="str">
            <v>0</v>
          </cell>
          <cell r="C9843" t="str">
            <v>CIPL</v>
          </cell>
          <cell r="D9843" t="str">
            <v>M004</v>
          </cell>
          <cell r="E9843">
            <v>42327</v>
          </cell>
          <cell r="F9843" t="str">
            <v>Operator Chair For Sewing</v>
          </cell>
          <cell r="G9843">
            <v>3100</v>
          </cell>
          <cell r="H9843">
            <v>-1911.67</v>
          </cell>
          <cell r="I9843">
            <v>1188.33</v>
          </cell>
        </row>
        <row r="9844">
          <cell r="A9844">
            <v>40002131</v>
          </cell>
          <cell r="B9844" t="str">
            <v>0</v>
          </cell>
          <cell r="C9844" t="str">
            <v>CIPL</v>
          </cell>
          <cell r="D9844" t="str">
            <v>M004</v>
          </cell>
          <cell r="E9844">
            <v>42327</v>
          </cell>
          <cell r="F9844" t="str">
            <v>Operator Chair For Sewing</v>
          </cell>
          <cell r="G9844">
            <v>3100</v>
          </cell>
          <cell r="H9844">
            <v>-1911.67</v>
          </cell>
          <cell r="I9844">
            <v>1188.33</v>
          </cell>
        </row>
        <row r="9845">
          <cell r="A9845">
            <v>40002132</v>
          </cell>
          <cell r="B9845" t="str">
            <v>0</v>
          </cell>
          <cell r="C9845" t="str">
            <v>CIPL</v>
          </cell>
          <cell r="D9845" t="str">
            <v>M004</v>
          </cell>
          <cell r="E9845">
            <v>42327</v>
          </cell>
          <cell r="F9845" t="str">
            <v>Operator Chair For Sewing</v>
          </cell>
          <cell r="G9845">
            <v>3100</v>
          </cell>
          <cell r="H9845">
            <v>-1911.67</v>
          </cell>
          <cell r="I9845">
            <v>1188.33</v>
          </cell>
        </row>
        <row r="9846">
          <cell r="A9846">
            <v>40002133</v>
          </cell>
          <cell r="B9846" t="str">
            <v>0</v>
          </cell>
          <cell r="C9846" t="str">
            <v>CIPL</v>
          </cell>
          <cell r="D9846" t="str">
            <v>M004</v>
          </cell>
          <cell r="E9846">
            <v>42327</v>
          </cell>
          <cell r="F9846" t="str">
            <v>Operator Chair For Sewing</v>
          </cell>
          <cell r="G9846">
            <v>3100</v>
          </cell>
          <cell r="H9846">
            <v>-1911.67</v>
          </cell>
          <cell r="I9846">
            <v>1188.33</v>
          </cell>
        </row>
        <row r="9847">
          <cell r="A9847">
            <v>40002134</v>
          </cell>
          <cell r="B9847" t="str">
            <v>0</v>
          </cell>
          <cell r="C9847" t="str">
            <v>CIPL</v>
          </cell>
          <cell r="D9847" t="str">
            <v>M004</v>
          </cell>
          <cell r="E9847">
            <v>42327</v>
          </cell>
          <cell r="F9847" t="str">
            <v>Operator Chair For Sewing</v>
          </cell>
          <cell r="G9847">
            <v>3100</v>
          </cell>
          <cell r="H9847">
            <v>-1911.67</v>
          </cell>
          <cell r="I9847">
            <v>1188.33</v>
          </cell>
        </row>
        <row r="9848">
          <cell r="A9848">
            <v>40002135</v>
          </cell>
          <cell r="B9848" t="str">
            <v>0</v>
          </cell>
          <cell r="C9848" t="str">
            <v>CIPL</v>
          </cell>
          <cell r="D9848" t="str">
            <v>M004</v>
          </cell>
          <cell r="E9848">
            <v>42327</v>
          </cell>
          <cell r="F9848" t="str">
            <v>Operator Chair For Sewing</v>
          </cell>
          <cell r="G9848">
            <v>3100</v>
          </cell>
          <cell r="H9848">
            <v>-1911.67</v>
          </cell>
          <cell r="I9848">
            <v>1188.33</v>
          </cell>
        </row>
        <row r="9849">
          <cell r="A9849">
            <v>40002136</v>
          </cell>
          <cell r="B9849" t="str">
            <v>0</v>
          </cell>
          <cell r="C9849" t="str">
            <v>CIPL</v>
          </cell>
          <cell r="D9849" t="str">
            <v>M004</v>
          </cell>
          <cell r="E9849">
            <v>42327</v>
          </cell>
          <cell r="F9849" t="str">
            <v>Operator Chair For Sewing</v>
          </cell>
          <cell r="G9849">
            <v>3100</v>
          </cell>
          <cell r="H9849">
            <v>-1911.67</v>
          </cell>
          <cell r="I9849">
            <v>1188.33</v>
          </cell>
        </row>
        <row r="9850">
          <cell r="A9850">
            <v>40002137</v>
          </cell>
          <cell r="B9850" t="str">
            <v>0</v>
          </cell>
          <cell r="C9850" t="str">
            <v>CIPL</v>
          </cell>
          <cell r="D9850" t="str">
            <v>M004</v>
          </cell>
          <cell r="E9850">
            <v>42327</v>
          </cell>
          <cell r="F9850" t="str">
            <v>Operator Chair For Sewing</v>
          </cell>
          <cell r="G9850">
            <v>3100</v>
          </cell>
          <cell r="H9850">
            <v>-1911.67</v>
          </cell>
          <cell r="I9850">
            <v>1188.33</v>
          </cell>
        </row>
        <row r="9851">
          <cell r="A9851">
            <v>40002138</v>
          </cell>
          <cell r="B9851" t="str">
            <v>0</v>
          </cell>
          <cell r="C9851" t="str">
            <v>CIPL</v>
          </cell>
          <cell r="D9851" t="str">
            <v>M004</v>
          </cell>
          <cell r="E9851">
            <v>42327</v>
          </cell>
          <cell r="F9851" t="str">
            <v>Operator Chair For Sewing</v>
          </cell>
          <cell r="G9851">
            <v>3100</v>
          </cell>
          <cell r="H9851">
            <v>-1911.67</v>
          </cell>
          <cell r="I9851">
            <v>1188.33</v>
          </cell>
        </row>
        <row r="9852">
          <cell r="A9852">
            <v>40002139</v>
          </cell>
          <cell r="B9852" t="str">
            <v>0</v>
          </cell>
          <cell r="C9852" t="str">
            <v>CIPL</v>
          </cell>
          <cell r="D9852" t="str">
            <v>M004</v>
          </cell>
          <cell r="E9852">
            <v>42327</v>
          </cell>
          <cell r="F9852" t="str">
            <v>Operator Chair For Sewing</v>
          </cell>
          <cell r="G9852">
            <v>3100</v>
          </cell>
          <cell r="H9852">
            <v>-1911.67</v>
          </cell>
          <cell r="I9852">
            <v>1188.33</v>
          </cell>
        </row>
        <row r="9853">
          <cell r="A9853">
            <v>40002140</v>
          </cell>
          <cell r="B9853" t="str">
            <v>0</v>
          </cell>
          <cell r="C9853" t="str">
            <v>CIPL</v>
          </cell>
          <cell r="D9853" t="str">
            <v>M004</v>
          </cell>
          <cell r="E9853">
            <v>42327</v>
          </cell>
          <cell r="F9853" t="str">
            <v>Operator Chair For Sewing</v>
          </cell>
          <cell r="G9853">
            <v>3100</v>
          </cell>
          <cell r="H9853">
            <v>-1911.67</v>
          </cell>
          <cell r="I9853">
            <v>1188.33</v>
          </cell>
        </row>
        <row r="9854">
          <cell r="A9854">
            <v>40002141</v>
          </cell>
          <cell r="B9854" t="str">
            <v>0</v>
          </cell>
          <cell r="C9854" t="str">
            <v>CIPL</v>
          </cell>
          <cell r="D9854" t="str">
            <v>M004</v>
          </cell>
          <cell r="E9854">
            <v>42327</v>
          </cell>
          <cell r="F9854" t="str">
            <v>Operator Chair For Sewing</v>
          </cell>
          <cell r="G9854">
            <v>3100</v>
          </cell>
          <cell r="H9854">
            <v>-1911.67</v>
          </cell>
          <cell r="I9854">
            <v>1188.33</v>
          </cell>
        </row>
        <row r="9855">
          <cell r="A9855">
            <v>40002142</v>
          </cell>
          <cell r="B9855" t="str">
            <v>0</v>
          </cell>
          <cell r="C9855" t="str">
            <v>CIPL</v>
          </cell>
          <cell r="D9855" t="str">
            <v>M004</v>
          </cell>
          <cell r="E9855">
            <v>42327</v>
          </cell>
          <cell r="F9855" t="str">
            <v>Operator Chair For Sewing</v>
          </cell>
          <cell r="G9855">
            <v>3100</v>
          </cell>
          <cell r="H9855">
            <v>-1911.67</v>
          </cell>
          <cell r="I9855">
            <v>1188.33</v>
          </cell>
        </row>
        <row r="9856">
          <cell r="A9856">
            <v>40002143</v>
          </cell>
          <cell r="B9856" t="str">
            <v>0</v>
          </cell>
          <cell r="C9856" t="str">
            <v>CIPL</v>
          </cell>
          <cell r="D9856" t="str">
            <v>M004</v>
          </cell>
          <cell r="E9856">
            <v>42327</v>
          </cell>
          <cell r="F9856" t="str">
            <v>Operator Chair For Sewing</v>
          </cell>
          <cell r="G9856">
            <v>3100</v>
          </cell>
          <cell r="H9856">
            <v>-1911.67</v>
          </cell>
          <cell r="I9856">
            <v>1188.33</v>
          </cell>
        </row>
        <row r="9857">
          <cell r="A9857">
            <v>40002144</v>
          </cell>
          <cell r="B9857" t="str">
            <v>0</v>
          </cell>
          <cell r="C9857" t="str">
            <v>CIPL</v>
          </cell>
          <cell r="D9857" t="str">
            <v>M004</v>
          </cell>
          <cell r="E9857">
            <v>42327</v>
          </cell>
          <cell r="F9857" t="str">
            <v>Operator Chair For Sewing</v>
          </cell>
          <cell r="G9857">
            <v>3100</v>
          </cell>
          <cell r="H9857">
            <v>-1911.67</v>
          </cell>
          <cell r="I9857">
            <v>1188.33</v>
          </cell>
        </row>
        <row r="9858">
          <cell r="A9858">
            <v>40002145</v>
          </cell>
          <cell r="B9858" t="str">
            <v>0</v>
          </cell>
          <cell r="C9858" t="str">
            <v>CIPL</v>
          </cell>
          <cell r="D9858" t="str">
            <v>M004</v>
          </cell>
          <cell r="E9858">
            <v>42327</v>
          </cell>
          <cell r="F9858" t="str">
            <v>Operator Chair For Sewing</v>
          </cell>
          <cell r="G9858">
            <v>3100</v>
          </cell>
          <cell r="H9858">
            <v>-1911.67</v>
          </cell>
          <cell r="I9858">
            <v>1188.33</v>
          </cell>
        </row>
        <row r="9859">
          <cell r="A9859">
            <v>40002146</v>
          </cell>
          <cell r="B9859" t="str">
            <v>0</v>
          </cell>
          <cell r="C9859" t="str">
            <v>CIPL</v>
          </cell>
          <cell r="D9859" t="str">
            <v>M004</v>
          </cell>
          <cell r="E9859">
            <v>42327</v>
          </cell>
          <cell r="F9859" t="str">
            <v>Operator Chair For Sewing</v>
          </cell>
          <cell r="G9859">
            <v>3100</v>
          </cell>
          <cell r="H9859">
            <v>-1911.67</v>
          </cell>
          <cell r="I9859">
            <v>1188.33</v>
          </cell>
        </row>
        <row r="9860">
          <cell r="A9860">
            <v>40002147</v>
          </cell>
          <cell r="B9860" t="str">
            <v>0</v>
          </cell>
          <cell r="C9860" t="str">
            <v>CIPL</v>
          </cell>
          <cell r="D9860" t="str">
            <v>M004</v>
          </cell>
          <cell r="E9860">
            <v>42327</v>
          </cell>
          <cell r="F9860" t="str">
            <v>Operator Chair For Sewing</v>
          </cell>
          <cell r="G9860">
            <v>3100</v>
          </cell>
          <cell r="H9860">
            <v>-1911.67</v>
          </cell>
          <cell r="I9860">
            <v>1188.33</v>
          </cell>
        </row>
        <row r="9861">
          <cell r="A9861">
            <v>40002148</v>
          </cell>
          <cell r="B9861" t="str">
            <v>0</v>
          </cell>
          <cell r="C9861" t="str">
            <v>CIPL</v>
          </cell>
          <cell r="D9861" t="str">
            <v>M004</v>
          </cell>
          <cell r="E9861">
            <v>42327</v>
          </cell>
          <cell r="F9861" t="str">
            <v>Operator Chair For Sewing</v>
          </cell>
          <cell r="G9861">
            <v>3100</v>
          </cell>
          <cell r="H9861">
            <v>-1911.67</v>
          </cell>
          <cell r="I9861">
            <v>1188.33</v>
          </cell>
        </row>
        <row r="9862">
          <cell r="A9862">
            <v>40002149</v>
          </cell>
          <cell r="B9862" t="str">
            <v>0</v>
          </cell>
          <cell r="C9862" t="str">
            <v>CIPL</v>
          </cell>
          <cell r="D9862" t="str">
            <v>M004</v>
          </cell>
          <cell r="E9862">
            <v>42327</v>
          </cell>
          <cell r="F9862" t="str">
            <v>Operator Chair For Sewing</v>
          </cell>
          <cell r="G9862">
            <v>3100</v>
          </cell>
          <cell r="H9862">
            <v>-1911.67</v>
          </cell>
          <cell r="I9862">
            <v>1188.33</v>
          </cell>
        </row>
        <row r="9863">
          <cell r="A9863">
            <v>40002150</v>
          </cell>
          <cell r="B9863" t="str">
            <v>0</v>
          </cell>
          <cell r="C9863" t="str">
            <v>CIPL</v>
          </cell>
          <cell r="D9863" t="str">
            <v>M004</v>
          </cell>
          <cell r="E9863">
            <v>42327</v>
          </cell>
          <cell r="F9863" t="str">
            <v>Operator Chair For Sewing</v>
          </cell>
          <cell r="G9863">
            <v>3100</v>
          </cell>
          <cell r="H9863">
            <v>-1911.67</v>
          </cell>
          <cell r="I9863">
            <v>1188.33</v>
          </cell>
        </row>
        <row r="9864">
          <cell r="A9864">
            <v>40002151</v>
          </cell>
          <cell r="B9864" t="str">
            <v>0</v>
          </cell>
          <cell r="C9864" t="str">
            <v>CIPL</v>
          </cell>
          <cell r="D9864" t="str">
            <v>M004</v>
          </cell>
          <cell r="E9864">
            <v>42323</v>
          </cell>
          <cell r="F9864" t="str">
            <v>LED Production Board</v>
          </cell>
          <cell r="G9864">
            <v>12000</v>
          </cell>
          <cell r="H9864">
            <v>-7400</v>
          </cell>
          <cell r="I9864">
            <v>4600</v>
          </cell>
        </row>
        <row r="9865">
          <cell r="A9865">
            <v>40002152</v>
          </cell>
          <cell r="B9865" t="str">
            <v>0</v>
          </cell>
          <cell r="C9865" t="str">
            <v>CIPL</v>
          </cell>
          <cell r="D9865" t="str">
            <v>M004</v>
          </cell>
          <cell r="E9865">
            <v>42323</v>
          </cell>
          <cell r="F9865" t="str">
            <v>LED Production Board</v>
          </cell>
          <cell r="G9865">
            <v>12000</v>
          </cell>
          <cell r="H9865">
            <v>-7400</v>
          </cell>
          <cell r="I9865">
            <v>4600</v>
          </cell>
        </row>
        <row r="9866">
          <cell r="A9866">
            <v>40002153</v>
          </cell>
          <cell r="B9866" t="str">
            <v>0</v>
          </cell>
          <cell r="C9866" t="str">
            <v>CIPL</v>
          </cell>
          <cell r="D9866" t="str">
            <v>M004</v>
          </cell>
          <cell r="E9866">
            <v>42323</v>
          </cell>
          <cell r="F9866" t="str">
            <v>LED Production Board</v>
          </cell>
          <cell r="G9866">
            <v>12000</v>
          </cell>
          <cell r="H9866">
            <v>-7400</v>
          </cell>
          <cell r="I9866">
            <v>4600</v>
          </cell>
        </row>
        <row r="9867">
          <cell r="A9867">
            <v>40002154</v>
          </cell>
          <cell r="B9867" t="str">
            <v>0</v>
          </cell>
          <cell r="C9867" t="str">
            <v>CIPL</v>
          </cell>
          <cell r="D9867" t="str">
            <v>M004</v>
          </cell>
          <cell r="E9867">
            <v>42323</v>
          </cell>
          <cell r="F9867" t="str">
            <v>LED Production Board</v>
          </cell>
          <cell r="G9867">
            <v>12000</v>
          </cell>
          <cell r="H9867">
            <v>-7400</v>
          </cell>
          <cell r="I9867">
            <v>4600</v>
          </cell>
        </row>
        <row r="9868">
          <cell r="A9868">
            <v>40002161</v>
          </cell>
          <cell r="B9868" t="str">
            <v>0</v>
          </cell>
          <cell r="C9868" t="str">
            <v>CIPL</v>
          </cell>
          <cell r="D9868" t="str">
            <v>M004</v>
          </cell>
          <cell r="E9868">
            <v>42329</v>
          </cell>
          <cell r="F9868" t="str">
            <v>Plain Table</v>
          </cell>
          <cell r="G9868">
            <v>5400</v>
          </cell>
          <cell r="H9868">
            <v>-3330</v>
          </cell>
          <cell r="I9868">
            <v>2070</v>
          </cell>
        </row>
        <row r="9869">
          <cell r="A9869">
            <v>40002162</v>
          </cell>
          <cell r="B9869" t="str">
            <v>0</v>
          </cell>
          <cell r="C9869" t="str">
            <v>CIPL</v>
          </cell>
          <cell r="D9869" t="str">
            <v>M004</v>
          </cell>
          <cell r="E9869">
            <v>42329</v>
          </cell>
          <cell r="F9869" t="str">
            <v>Plain Table</v>
          </cell>
          <cell r="G9869">
            <v>5400</v>
          </cell>
          <cell r="H9869">
            <v>-3330</v>
          </cell>
          <cell r="I9869">
            <v>2070</v>
          </cell>
        </row>
        <row r="9870">
          <cell r="A9870">
            <v>40002163</v>
          </cell>
          <cell r="B9870" t="str">
            <v>0</v>
          </cell>
          <cell r="C9870" t="str">
            <v>CIPL</v>
          </cell>
          <cell r="D9870" t="str">
            <v>M004</v>
          </cell>
          <cell r="E9870">
            <v>42329</v>
          </cell>
          <cell r="F9870" t="str">
            <v>Plain Table</v>
          </cell>
          <cell r="G9870">
            <v>5400</v>
          </cell>
          <cell r="H9870">
            <v>-3330</v>
          </cell>
          <cell r="I9870">
            <v>2070</v>
          </cell>
        </row>
        <row r="9871">
          <cell r="A9871">
            <v>40002164</v>
          </cell>
          <cell r="B9871" t="str">
            <v>0</v>
          </cell>
          <cell r="C9871" t="str">
            <v>CIPL</v>
          </cell>
          <cell r="D9871" t="str">
            <v>M004</v>
          </cell>
          <cell r="E9871">
            <v>42329</v>
          </cell>
          <cell r="F9871" t="str">
            <v>Plain Table</v>
          </cell>
          <cell r="G9871">
            <v>5400</v>
          </cell>
          <cell r="H9871">
            <v>-3330</v>
          </cell>
          <cell r="I9871">
            <v>2070</v>
          </cell>
        </row>
        <row r="9872">
          <cell r="A9872">
            <v>40002165</v>
          </cell>
          <cell r="B9872" t="str">
            <v>0</v>
          </cell>
          <cell r="C9872" t="str">
            <v>CIPL</v>
          </cell>
          <cell r="D9872" t="str">
            <v>M004</v>
          </cell>
          <cell r="E9872">
            <v>42329</v>
          </cell>
          <cell r="F9872" t="str">
            <v>Plain Table</v>
          </cell>
          <cell r="G9872">
            <v>5400</v>
          </cell>
          <cell r="H9872">
            <v>-3330</v>
          </cell>
          <cell r="I9872">
            <v>2070</v>
          </cell>
        </row>
        <row r="9873">
          <cell r="A9873">
            <v>40002166</v>
          </cell>
          <cell r="B9873" t="str">
            <v>0</v>
          </cell>
          <cell r="C9873" t="str">
            <v>CIPL</v>
          </cell>
          <cell r="D9873" t="str">
            <v>M004</v>
          </cell>
          <cell r="E9873">
            <v>42329</v>
          </cell>
          <cell r="F9873" t="str">
            <v>Plain Table</v>
          </cell>
          <cell r="G9873">
            <v>5400</v>
          </cell>
          <cell r="H9873">
            <v>-3330</v>
          </cell>
          <cell r="I9873">
            <v>2070</v>
          </cell>
        </row>
        <row r="9874">
          <cell r="A9874">
            <v>40002167</v>
          </cell>
          <cell r="B9874" t="str">
            <v>0</v>
          </cell>
          <cell r="C9874" t="str">
            <v>CIPL</v>
          </cell>
          <cell r="D9874" t="str">
            <v>M004</v>
          </cell>
          <cell r="E9874">
            <v>42329</v>
          </cell>
          <cell r="F9874" t="str">
            <v>Plain Table</v>
          </cell>
          <cell r="G9874">
            <v>5400</v>
          </cell>
          <cell r="H9874">
            <v>-3330</v>
          </cell>
          <cell r="I9874">
            <v>2070</v>
          </cell>
        </row>
        <row r="9875">
          <cell r="A9875">
            <v>40002168</v>
          </cell>
          <cell r="B9875" t="str">
            <v>0</v>
          </cell>
          <cell r="C9875" t="str">
            <v>CIPL</v>
          </cell>
          <cell r="D9875" t="str">
            <v>M004</v>
          </cell>
          <cell r="E9875">
            <v>42329</v>
          </cell>
          <cell r="F9875" t="str">
            <v>Plain Table</v>
          </cell>
          <cell r="G9875">
            <v>5400</v>
          </cell>
          <cell r="H9875">
            <v>-3330</v>
          </cell>
          <cell r="I9875">
            <v>2070</v>
          </cell>
        </row>
        <row r="9876">
          <cell r="A9876">
            <v>40002169</v>
          </cell>
          <cell r="B9876" t="str">
            <v>0</v>
          </cell>
          <cell r="C9876" t="str">
            <v>CIPL</v>
          </cell>
          <cell r="D9876" t="str">
            <v>M004</v>
          </cell>
          <cell r="E9876">
            <v>42329</v>
          </cell>
          <cell r="F9876" t="str">
            <v>Plain Table</v>
          </cell>
          <cell r="G9876">
            <v>5400</v>
          </cell>
          <cell r="H9876">
            <v>-3330</v>
          </cell>
          <cell r="I9876">
            <v>2070</v>
          </cell>
        </row>
        <row r="9877">
          <cell r="A9877">
            <v>40002170</v>
          </cell>
          <cell r="B9877" t="str">
            <v>0</v>
          </cell>
          <cell r="C9877" t="str">
            <v>CIPL</v>
          </cell>
          <cell r="D9877" t="str">
            <v>M004</v>
          </cell>
          <cell r="E9877">
            <v>42329</v>
          </cell>
          <cell r="F9877" t="str">
            <v>Plain Table</v>
          </cell>
          <cell r="G9877">
            <v>5400</v>
          </cell>
          <cell r="H9877">
            <v>-3330</v>
          </cell>
          <cell r="I9877">
            <v>2070</v>
          </cell>
        </row>
        <row r="9878">
          <cell r="A9878">
            <v>40002171</v>
          </cell>
          <cell r="B9878" t="str">
            <v>0</v>
          </cell>
          <cell r="C9878" t="str">
            <v>CIPL</v>
          </cell>
          <cell r="D9878" t="str">
            <v>M004</v>
          </cell>
          <cell r="E9878">
            <v>42329</v>
          </cell>
          <cell r="F9878" t="str">
            <v>Plain Table</v>
          </cell>
          <cell r="G9878">
            <v>5400</v>
          </cell>
          <cell r="H9878">
            <v>-3330</v>
          </cell>
          <cell r="I9878">
            <v>2070</v>
          </cell>
        </row>
        <row r="9879">
          <cell r="A9879">
            <v>40002172</v>
          </cell>
          <cell r="B9879" t="str">
            <v>0</v>
          </cell>
          <cell r="C9879" t="str">
            <v>CIPL</v>
          </cell>
          <cell r="D9879" t="str">
            <v>M004</v>
          </cell>
          <cell r="E9879">
            <v>42329</v>
          </cell>
          <cell r="F9879" t="str">
            <v>Plain Table</v>
          </cell>
          <cell r="G9879">
            <v>392750</v>
          </cell>
          <cell r="H9879">
            <v>-242195.83</v>
          </cell>
          <cell r="I9879">
            <v>150554.17000000001</v>
          </cell>
        </row>
        <row r="9880">
          <cell r="A9880">
            <v>40002173</v>
          </cell>
          <cell r="B9880" t="str">
            <v>0</v>
          </cell>
          <cell r="C9880" t="str">
            <v>CIPL</v>
          </cell>
          <cell r="D9880" t="str">
            <v>M004</v>
          </cell>
          <cell r="E9880">
            <v>42329</v>
          </cell>
          <cell r="F9880" t="str">
            <v>Audit Table</v>
          </cell>
          <cell r="G9880">
            <v>5800</v>
          </cell>
          <cell r="H9880">
            <v>-3576.67</v>
          </cell>
          <cell r="I9880">
            <v>2223.33</v>
          </cell>
        </row>
        <row r="9881">
          <cell r="A9881">
            <v>40002174</v>
          </cell>
          <cell r="B9881" t="str">
            <v>0</v>
          </cell>
          <cell r="C9881" t="str">
            <v>CIPL</v>
          </cell>
          <cell r="D9881" t="str">
            <v>M004</v>
          </cell>
          <cell r="E9881">
            <v>42329</v>
          </cell>
          <cell r="F9881" t="str">
            <v>Audit Table</v>
          </cell>
          <cell r="G9881">
            <v>5800</v>
          </cell>
          <cell r="H9881">
            <v>-3576.67</v>
          </cell>
          <cell r="I9881">
            <v>2223.33</v>
          </cell>
        </row>
        <row r="9882">
          <cell r="A9882">
            <v>40002175</v>
          </cell>
          <cell r="B9882" t="str">
            <v>0</v>
          </cell>
          <cell r="C9882" t="str">
            <v>CIPL</v>
          </cell>
          <cell r="D9882" t="str">
            <v>M004</v>
          </cell>
          <cell r="E9882">
            <v>42329</v>
          </cell>
          <cell r="F9882" t="str">
            <v>Audit Table</v>
          </cell>
          <cell r="G9882">
            <v>5800</v>
          </cell>
          <cell r="H9882">
            <v>-3576.67</v>
          </cell>
          <cell r="I9882">
            <v>2223.33</v>
          </cell>
        </row>
        <row r="9883">
          <cell r="A9883">
            <v>40002176</v>
          </cell>
          <cell r="B9883" t="str">
            <v>0</v>
          </cell>
          <cell r="C9883" t="str">
            <v>CIPL</v>
          </cell>
          <cell r="D9883" t="str">
            <v>M004</v>
          </cell>
          <cell r="E9883">
            <v>42329</v>
          </cell>
          <cell r="F9883" t="str">
            <v>Audit Table</v>
          </cell>
          <cell r="G9883">
            <v>5800</v>
          </cell>
          <cell r="H9883">
            <v>-3576.67</v>
          </cell>
          <cell r="I9883">
            <v>2223.33</v>
          </cell>
        </row>
        <row r="9884">
          <cell r="A9884">
            <v>40002177</v>
          </cell>
          <cell r="B9884" t="str">
            <v>0</v>
          </cell>
          <cell r="C9884" t="str">
            <v>CIPL</v>
          </cell>
          <cell r="D9884" t="str">
            <v>M004</v>
          </cell>
          <cell r="E9884">
            <v>42329</v>
          </cell>
          <cell r="F9884" t="str">
            <v>Quality Table</v>
          </cell>
          <cell r="G9884">
            <v>6400</v>
          </cell>
          <cell r="H9884">
            <v>-3946.67</v>
          </cell>
          <cell r="I9884">
            <v>2453.33</v>
          </cell>
        </row>
        <row r="9885">
          <cell r="A9885">
            <v>40002178</v>
          </cell>
          <cell r="B9885" t="str">
            <v>0</v>
          </cell>
          <cell r="C9885" t="str">
            <v>CIPL</v>
          </cell>
          <cell r="D9885" t="str">
            <v>M004</v>
          </cell>
          <cell r="E9885">
            <v>42329</v>
          </cell>
          <cell r="F9885" t="str">
            <v>Quality Table</v>
          </cell>
          <cell r="G9885">
            <v>6400</v>
          </cell>
          <cell r="H9885">
            <v>-3946.67</v>
          </cell>
          <cell r="I9885">
            <v>2453.33</v>
          </cell>
        </row>
        <row r="9886">
          <cell r="A9886">
            <v>40002179</v>
          </cell>
          <cell r="B9886" t="str">
            <v>0</v>
          </cell>
          <cell r="C9886" t="str">
            <v>CIPL</v>
          </cell>
          <cell r="D9886" t="str">
            <v>M004</v>
          </cell>
          <cell r="E9886">
            <v>42329</v>
          </cell>
          <cell r="F9886" t="str">
            <v>Quality Table</v>
          </cell>
          <cell r="G9886">
            <v>6400</v>
          </cell>
          <cell r="H9886">
            <v>-3946.67</v>
          </cell>
          <cell r="I9886">
            <v>2453.33</v>
          </cell>
        </row>
        <row r="9887">
          <cell r="A9887">
            <v>40002180</v>
          </cell>
          <cell r="B9887" t="str">
            <v>0</v>
          </cell>
          <cell r="C9887" t="str">
            <v>CIPL</v>
          </cell>
          <cell r="D9887" t="str">
            <v>M004</v>
          </cell>
          <cell r="E9887">
            <v>42329</v>
          </cell>
          <cell r="F9887" t="str">
            <v>Quality Table</v>
          </cell>
          <cell r="G9887">
            <v>6400</v>
          </cell>
          <cell r="H9887">
            <v>-3946.67</v>
          </cell>
          <cell r="I9887">
            <v>2453.33</v>
          </cell>
        </row>
        <row r="9888">
          <cell r="A9888">
            <v>40002181</v>
          </cell>
          <cell r="B9888" t="str">
            <v>0</v>
          </cell>
          <cell r="C9888" t="str">
            <v>CIPL</v>
          </cell>
          <cell r="D9888" t="str">
            <v>M004</v>
          </cell>
          <cell r="E9888">
            <v>42329</v>
          </cell>
          <cell r="F9888" t="str">
            <v>Quality Table</v>
          </cell>
          <cell r="G9888">
            <v>6400</v>
          </cell>
          <cell r="H9888">
            <v>-3946.67</v>
          </cell>
          <cell r="I9888">
            <v>2453.33</v>
          </cell>
        </row>
        <row r="9889">
          <cell r="A9889">
            <v>40002182</v>
          </cell>
          <cell r="B9889" t="str">
            <v>0</v>
          </cell>
          <cell r="C9889" t="str">
            <v>CIPL</v>
          </cell>
          <cell r="D9889" t="str">
            <v>M004</v>
          </cell>
          <cell r="E9889">
            <v>42329</v>
          </cell>
          <cell r="F9889" t="str">
            <v>Quality Table</v>
          </cell>
          <cell r="G9889">
            <v>6400</v>
          </cell>
          <cell r="H9889">
            <v>-3946.67</v>
          </cell>
          <cell r="I9889">
            <v>2453.33</v>
          </cell>
        </row>
        <row r="9890">
          <cell r="A9890">
            <v>40002183</v>
          </cell>
          <cell r="B9890" t="str">
            <v>0</v>
          </cell>
          <cell r="C9890" t="str">
            <v>CIPL</v>
          </cell>
          <cell r="D9890" t="str">
            <v>M004</v>
          </cell>
          <cell r="E9890">
            <v>42329</v>
          </cell>
          <cell r="F9890" t="str">
            <v>Quality Table</v>
          </cell>
          <cell r="G9890">
            <v>6400</v>
          </cell>
          <cell r="H9890">
            <v>-3946.67</v>
          </cell>
          <cell r="I9890">
            <v>2453.33</v>
          </cell>
        </row>
        <row r="9891">
          <cell r="A9891">
            <v>40002184</v>
          </cell>
          <cell r="B9891" t="str">
            <v>0</v>
          </cell>
          <cell r="C9891" t="str">
            <v>CIPL</v>
          </cell>
          <cell r="D9891" t="str">
            <v>M004</v>
          </cell>
          <cell r="E9891">
            <v>42329</v>
          </cell>
          <cell r="F9891" t="str">
            <v>Quality Table</v>
          </cell>
          <cell r="G9891">
            <v>6400</v>
          </cell>
          <cell r="H9891">
            <v>-3946.67</v>
          </cell>
          <cell r="I9891">
            <v>2453.33</v>
          </cell>
        </row>
        <row r="9892">
          <cell r="A9892">
            <v>40002195</v>
          </cell>
          <cell r="B9892" t="str">
            <v>0</v>
          </cell>
          <cell r="C9892" t="str">
            <v>CIPL</v>
          </cell>
          <cell r="D9892" t="str">
            <v>M004</v>
          </cell>
          <cell r="E9892">
            <v>42323</v>
          </cell>
          <cell r="F9892" t="str">
            <v>Fabric wheel without wheel 7 pcs from Classic</v>
          </cell>
          <cell r="G9892">
            <v>21000</v>
          </cell>
          <cell r="H9892">
            <v>-12950</v>
          </cell>
          <cell r="I9892">
            <v>8050</v>
          </cell>
        </row>
        <row r="9893">
          <cell r="A9893">
            <v>40002196</v>
          </cell>
          <cell r="B9893" t="str">
            <v>0</v>
          </cell>
          <cell r="C9893" t="str">
            <v>CIPL</v>
          </cell>
          <cell r="D9893" t="str">
            <v>M004</v>
          </cell>
          <cell r="E9893">
            <v>42323</v>
          </cell>
          <cell r="F9893" t="str">
            <v>Fabric wheel without wheel 7 pcs from Classic</v>
          </cell>
          <cell r="G9893">
            <v>21000</v>
          </cell>
          <cell r="H9893">
            <v>-12950</v>
          </cell>
          <cell r="I9893">
            <v>8050</v>
          </cell>
        </row>
        <row r="9894">
          <cell r="A9894">
            <v>40002197</v>
          </cell>
          <cell r="B9894" t="str">
            <v>0</v>
          </cell>
          <cell r="C9894" t="str">
            <v>CIPL</v>
          </cell>
          <cell r="D9894" t="str">
            <v>M004</v>
          </cell>
          <cell r="E9894">
            <v>42323</v>
          </cell>
          <cell r="F9894" t="str">
            <v>Fabric wheel without wheel 7 pcs from Classic</v>
          </cell>
          <cell r="G9894">
            <v>21000</v>
          </cell>
          <cell r="H9894">
            <v>-12950</v>
          </cell>
          <cell r="I9894">
            <v>8050</v>
          </cell>
        </row>
        <row r="9895">
          <cell r="A9895">
            <v>40002198</v>
          </cell>
          <cell r="B9895" t="str">
            <v>0</v>
          </cell>
          <cell r="C9895" t="str">
            <v>CIPL</v>
          </cell>
          <cell r="D9895" t="str">
            <v>M004</v>
          </cell>
          <cell r="E9895">
            <v>42323</v>
          </cell>
          <cell r="F9895" t="str">
            <v>Fabric wheel without wheel 7 pcs from Classic</v>
          </cell>
          <cell r="G9895">
            <v>21000</v>
          </cell>
          <cell r="H9895">
            <v>-12950</v>
          </cell>
          <cell r="I9895">
            <v>8050</v>
          </cell>
        </row>
        <row r="9896">
          <cell r="A9896">
            <v>40002199</v>
          </cell>
          <cell r="B9896" t="str">
            <v>0</v>
          </cell>
          <cell r="C9896" t="str">
            <v>CIPL</v>
          </cell>
          <cell r="D9896" t="str">
            <v>M004</v>
          </cell>
          <cell r="E9896">
            <v>42323</v>
          </cell>
          <cell r="F9896" t="str">
            <v>Fabric wheel without wheel 7 pcs from Classic</v>
          </cell>
          <cell r="G9896">
            <v>21000</v>
          </cell>
          <cell r="H9896">
            <v>-12950</v>
          </cell>
          <cell r="I9896">
            <v>8050</v>
          </cell>
        </row>
        <row r="9897">
          <cell r="A9897">
            <v>40002200</v>
          </cell>
          <cell r="B9897" t="str">
            <v>0</v>
          </cell>
          <cell r="C9897" t="str">
            <v>CIPL</v>
          </cell>
          <cell r="D9897" t="str">
            <v>M004</v>
          </cell>
          <cell r="E9897">
            <v>42323</v>
          </cell>
          <cell r="F9897" t="str">
            <v>Fabric wheel without wheel 7 pcs from Classic</v>
          </cell>
          <cell r="G9897">
            <v>21000</v>
          </cell>
          <cell r="H9897">
            <v>-12950</v>
          </cell>
          <cell r="I9897">
            <v>8050</v>
          </cell>
        </row>
        <row r="9898">
          <cell r="A9898">
            <v>40002201</v>
          </cell>
          <cell r="B9898" t="str">
            <v>0</v>
          </cell>
          <cell r="C9898" t="str">
            <v>CIPL</v>
          </cell>
          <cell r="D9898" t="str">
            <v>M004</v>
          </cell>
          <cell r="E9898">
            <v>42323</v>
          </cell>
          <cell r="F9898" t="str">
            <v>Fabric wheel without wheel 7 pcs from Classic</v>
          </cell>
          <cell r="G9898">
            <v>21000</v>
          </cell>
          <cell r="H9898">
            <v>-12950</v>
          </cell>
          <cell r="I9898">
            <v>8050</v>
          </cell>
        </row>
        <row r="9899">
          <cell r="A9899">
            <v>40002202</v>
          </cell>
          <cell r="B9899" t="str">
            <v>0</v>
          </cell>
          <cell r="C9899" t="str">
            <v>CIPL</v>
          </cell>
          <cell r="D9899" t="str">
            <v>M004</v>
          </cell>
          <cell r="E9899">
            <v>42309</v>
          </cell>
          <cell r="F9899" t="str">
            <v>Hydrolic Worker's Chair with stopper Legs</v>
          </cell>
          <cell r="G9899">
            <v>3200</v>
          </cell>
          <cell r="H9899">
            <v>-1973.33</v>
          </cell>
          <cell r="I9899">
            <v>1226.67</v>
          </cell>
        </row>
        <row r="9900">
          <cell r="A9900">
            <v>40002203</v>
          </cell>
          <cell r="B9900" t="str">
            <v>0</v>
          </cell>
          <cell r="C9900" t="str">
            <v>CIPL</v>
          </cell>
          <cell r="D9900" t="str">
            <v>M004</v>
          </cell>
          <cell r="E9900">
            <v>42309</v>
          </cell>
          <cell r="F9900" t="str">
            <v>Hydrolic Worker's Chair with stopper Legs</v>
          </cell>
          <cell r="G9900">
            <v>3200</v>
          </cell>
          <cell r="H9900">
            <v>-1973.33</v>
          </cell>
          <cell r="I9900">
            <v>1226.67</v>
          </cell>
        </row>
        <row r="9901">
          <cell r="A9901">
            <v>40002204</v>
          </cell>
          <cell r="B9901" t="str">
            <v>0</v>
          </cell>
          <cell r="C9901" t="str">
            <v>CIPL</v>
          </cell>
          <cell r="D9901" t="str">
            <v>M004</v>
          </cell>
          <cell r="E9901">
            <v>42309</v>
          </cell>
          <cell r="F9901" t="str">
            <v>Hydrolic Worker's Chair with stopper Legs</v>
          </cell>
          <cell r="G9901">
            <v>3200</v>
          </cell>
          <cell r="H9901">
            <v>-1973.33</v>
          </cell>
          <cell r="I9901">
            <v>1226.67</v>
          </cell>
        </row>
        <row r="9902">
          <cell r="A9902">
            <v>40002205</v>
          </cell>
          <cell r="B9902" t="str">
            <v>0</v>
          </cell>
          <cell r="C9902" t="str">
            <v>CIPL</v>
          </cell>
          <cell r="D9902" t="str">
            <v>M004</v>
          </cell>
          <cell r="E9902">
            <v>42309</v>
          </cell>
          <cell r="F9902" t="str">
            <v>Hydrolic Worker's Chair with stopper Legs</v>
          </cell>
          <cell r="G9902">
            <v>3200</v>
          </cell>
          <cell r="H9902">
            <v>-1973.33</v>
          </cell>
          <cell r="I9902">
            <v>1226.67</v>
          </cell>
        </row>
        <row r="9903">
          <cell r="A9903">
            <v>40002206</v>
          </cell>
          <cell r="B9903" t="str">
            <v>0</v>
          </cell>
          <cell r="C9903" t="str">
            <v>CIPL</v>
          </cell>
          <cell r="D9903" t="str">
            <v>M004</v>
          </cell>
          <cell r="E9903">
            <v>42309</v>
          </cell>
          <cell r="F9903" t="str">
            <v>Hydrolic Worker's Chair with stopper Legs</v>
          </cell>
          <cell r="G9903">
            <v>3200</v>
          </cell>
          <cell r="H9903">
            <v>-1973.33</v>
          </cell>
          <cell r="I9903">
            <v>1226.67</v>
          </cell>
        </row>
        <row r="9904">
          <cell r="A9904">
            <v>40002207</v>
          </cell>
          <cell r="B9904" t="str">
            <v>0</v>
          </cell>
          <cell r="C9904" t="str">
            <v>CIPL</v>
          </cell>
          <cell r="D9904" t="str">
            <v>M004</v>
          </cell>
          <cell r="E9904">
            <v>42309</v>
          </cell>
          <cell r="F9904" t="str">
            <v>Hydrolic Worker's Chair with stopper Legs</v>
          </cell>
          <cell r="G9904">
            <v>3200</v>
          </cell>
          <cell r="H9904">
            <v>-1973.33</v>
          </cell>
          <cell r="I9904">
            <v>1226.67</v>
          </cell>
        </row>
        <row r="9905">
          <cell r="A9905">
            <v>40002208</v>
          </cell>
          <cell r="B9905" t="str">
            <v>0</v>
          </cell>
          <cell r="C9905" t="str">
            <v>CIPL</v>
          </cell>
          <cell r="D9905" t="str">
            <v>M004</v>
          </cell>
          <cell r="E9905">
            <v>42309</v>
          </cell>
          <cell r="F9905" t="str">
            <v>Hydrolic Worker's Chair with stopper Legs</v>
          </cell>
          <cell r="G9905">
            <v>3200</v>
          </cell>
          <cell r="H9905">
            <v>-1973.33</v>
          </cell>
          <cell r="I9905">
            <v>1226.67</v>
          </cell>
        </row>
        <row r="9906">
          <cell r="A9906">
            <v>40002209</v>
          </cell>
          <cell r="B9906" t="str">
            <v>0</v>
          </cell>
          <cell r="C9906" t="str">
            <v>CIPL</v>
          </cell>
          <cell r="D9906" t="str">
            <v>M004</v>
          </cell>
          <cell r="E9906">
            <v>42309</v>
          </cell>
          <cell r="F9906" t="str">
            <v>Hydrolic Worker's Chair with stopper Legs</v>
          </cell>
          <cell r="G9906">
            <v>3200</v>
          </cell>
          <cell r="H9906">
            <v>-1973.33</v>
          </cell>
          <cell r="I9906">
            <v>1226.67</v>
          </cell>
        </row>
        <row r="9907">
          <cell r="A9907">
            <v>40002210</v>
          </cell>
          <cell r="B9907" t="str">
            <v>0</v>
          </cell>
          <cell r="C9907" t="str">
            <v>CIPL</v>
          </cell>
          <cell r="D9907" t="str">
            <v>M004</v>
          </cell>
          <cell r="E9907">
            <v>42309</v>
          </cell>
          <cell r="F9907" t="str">
            <v>Hydrolic Worker's Chair with stopper Legs</v>
          </cell>
          <cell r="G9907">
            <v>3200</v>
          </cell>
          <cell r="H9907">
            <v>-1973.33</v>
          </cell>
          <cell r="I9907">
            <v>1226.67</v>
          </cell>
        </row>
        <row r="9908">
          <cell r="A9908">
            <v>40002211</v>
          </cell>
          <cell r="B9908" t="str">
            <v>0</v>
          </cell>
          <cell r="C9908" t="str">
            <v>CIPL</v>
          </cell>
          <cell r="D9908" t="str">
            <v>M004</v>
          </cell>
          <cell r="E9908">
            <v>42309</v>
          </cell>
          <cell r="F9908" t="str">
            <v>Hydrolic Worker's Chair with stopper Legs</v>
          </cell>
          <cell r="G9908">
            <v>3200</v>
          </cell>
          <cell r="H9908">
            <v>-1973.33</v>
          </cell>
          <cell r="I9908">
            <v>1226.67</v>
          </cell>
        </row>
        <row r="9909">
          <cell r="A9909">
            <v>40002212</v>
          </cell>
          <cell r="B9909" t="str">
            <v>0</v>
          </cell>
          <cell r="C9909" t="str">
            <v>CIPL</v>
          </cell>
          <cell r="D9909" t="str">
            <v>M004</v>
          </cell>
          <cell r="E9909">
            <v>42309</v>
          </cell>
          <cell r="F9909" t="str">
            <v>Hydrolic Worker's Chair with stopper Legs</v>
          </cell>
          <cell r="G9909">
            <v>3200</v>
          </cell>
          <cell r="H9909">
            <v>-1973.33</v>
          </cell>
          <cell r="I9909">
            <v>1226.67</v>
          </cell>
        </row>
        <row r="9910">
          <cell r="A9910">
            <v>40002213</v>
          </cell>
          <cell r="B9910" t="str">
            <v>0</v>
          </cell>
          <cell r="C9910" t="str">
            <v>CIPL</v>
          </cell>
          <cell r="D9910" t="str">
            <v>M004</v>
          </cell>
          <cell r="E9910">
            <v>42309</v>
          </cell>
          <cell r="F9910" t="str">
            <v>Hydrolic Worker's Chair with stopper Legs</v>
          </cell>
          <cell r="G9910">
            <v>3200</v>
          </cell>
          <cell r="H9910">
            <v>-1973.33</v>
          </cell>
          <cell r="I9910">
            <v>1226.67</v>
          </cell>
        </row>
        <row r="9911">
          <cell r="A9911">
            <v>40002214</v>
          </cell>
          <cell r="B9911" t="str">
            <v>0</v>
          </cell>
          <cell r="C9911" t="str">
            <v>CIPL</v>
          </cell>
          <cell r="D9911" t="str">
            <v>M004</v>
          </cell>
          <cell r="E9911">
            <v>42309</v>
          </cell>
          <cell r="F9911" t="str">
            <v>Hydrolic Worker's Chair with stopper Legs</v>
          </cell>
          <cell r="G9911">
            <v>3200</v>
          </cell>
          <cell r="H9911">
            <v>-1973.33</v>
          </cell>
          <cell r="I9911">
            <v>1226.67</v>
          </cell>
        </row>
        <row r="9912">
          <cell r="A9912">
            <v>40002215</v>
          </cell>
          <cell r="B9912" t="str">
            <v>0</v>
          </cell>
          <cell r="C9912" t="str">
            <v>CIPL</v>
          </cell>
          <cell r="D9912" t="str">
            <v>M004</v>
          </cell>
          <cell r="E9912">
            <v>42309</v>
          </cell>
          <cell r="F9912" t="str">
            <v>Hydrolic Worker's Chair with stopper Legs</v>
          </cell>
          <cell r="G9912">
            <v>3200</v>
          </cell>
          <cell r="H9912">
            <v>-1973.33</v>
          </cell>
          <cell r="I9912">
            <v>1226.67</v>
          </cell>
        </row>
        <row r="9913">
          <cell r="A9913">
            <v>40002216</v>
          </cell>
          <cell r="B9913" t="str">
            <v>0</v>
          </cell>
          <cell r="C9913" t="str">
            <v>CIPL</v>
          </cell>
          <cell r="D9913" t="str">
            <v>M004</v>
          </cell>
          <cell r="E9913">
            <v>42309</v>
          </cell>
          <cell r="F9913" t="str">
            <v>Hydrolic Worker's Chair with stopper Legs</v>
          </cell>
          <cell r="G9913">
            <v>3200</v>
          </cell>
          <cell r="H9913">
            <v>-1973.33</v>
          </cell>
          <cell r="I9913">
            <v>1226.67</v>
          </cell>
        </row>
        <row r="9914">
          <cell r="A9914">
            <v>40002217</v>
          </cell>
          <cell r="B9914" t="str">
            <v>0</v>
          </cell>
          <cell r="C9914" t="str">
            <v>CIPL</v>
          </cell>
          <cell r="D9914" t="str">
            <v>M004</v>
          </cell>
          <cell r="E9914">
            <v>42309</v>
          </cell>
          <cell r="F9914" t="str">
            <v>Hydrolic Worker's Chair with stopper Legs</v>
          </cell>
          <cell r="G9914">
            <v>3200</v>
          </cell>
          <cell r="H9914">
            <v>-1973.33</v>
          </cell>
          <cell r="I9914">
            <v>1226.67</v>
          </cell>
        </row>
        <row r="9915">
          <cell r="A9915">
            <v>40002218</v>
          </cell>
          <cell r="B9915" t="str">
            <v>0</v>
          </cell>
          <cell r="C9915" t="str">
            <v>CIPL</v>
          </cell>
          <cell r="D9915" t="str">
            <v>M004</v>
          </cell>
          <cell r="E9915">
            <v>42309</v>
          </cell>
          <cell r="F9915" t="str">
            <v>Hydrolic Worker's Chair with stopper Legs</v>
          </cell>
          <cell r="G9915">
            <v>3200</v>
          </cell>
          <cell r="H9915">
            <v>-1973.33</v>
          </cell>
          <cell r="I9915">
            <v>1226.67</v>
          </cell>
        </row>
        <row r="9916">
          <cell r="A9916">
            <v>40002219</v>
          </cell>
          <cell r="B9916" t="str">
            <v>0</v>
          </cell>
          <cell r="C9916" t="str">
            <v>CIPL</v>
          </cell>
          <cell r="D9916" t="str">
            <v>M004</v>
          </cell>
          <cell r="E9916">
            <v>42309</v>
          </cell>
          <cell r="F9916" t="str">
            <v>Hydrolic Worker's Chair with stopper Legs</v>
          </cell>
          <cell r="G9916">
            <v>3200</v>
          </cell>
          <cell r="H9916">
            <v>-1973.33</v>
          </cell>
          <cell r="I9916">
            <v>1226.67</v>
          </cell>
        </row>
        <row r="9917">
          <cell r="A9917">
            <v>40002220</v>
          </cell>
          <cell r="B9917" t="str">
            <v>0</v>
          </cell>
          <cell r="C9917" t="str">
            <v>CIPL</v>
          </cell>
          <cell r="D9917" t="str">
            <v>M004</v>
          </cell>
          <cell r="E9917">
            <v>42309</v>
          </cell>
          <cell r="F9917" t="str">
            <v>Hydrolic Worker's Chair with stopper Legs</v>
          </cell>
          <cell r="G9917">
            <v>3200</v>
          </cell>
          <cell r="H9917">
            <v>-1973.33</v>
          </cell>
          <cell r="I9917">
            <v>1226.67</v>
          </cell>
        </row>
        <row r="9918">
          <cell r="A9918">
            <v>40002221</v>
          </cell>
          <cell r="B9918" t="str">
            <v>0</v>
          </cell>
          <cell r="C9918" t="str">
            <v>CIPL</v>
          </cell>
          <cell r="D9918" t="str">
            <v>M004</v>
          </cell>
          <cell r="E9918">
            <v>42309</v>
          </cell>
          <cell r="F9918" t="str">
            <v>Hydrolic Worker's Chair with stopper Legs</v>
          </cell>
          <cell r="G9918">
            <v>3200</v>
          </cell>
          <cell r="H9918">
            <v>-1973.33</v>
          </cell>
          <cell r="I9918">
            <v>1226.67</v>
          </cell>
        </row>
        <row r="9919">
          <cell r="A9919">
            <v>40002222</v>
          </cell>
          <cell r="B9919" t="str">
            <v>0</v>
          </cell>
          <cell r="C9919" t="str">
            <v>CIPL</v>
          </cell>
          <cell r="D9919" t="str">
            <v>M004</v>
          </cell>
          <cell r="E9919">
            <v>42309</v>
          </cell>
          <cell r="F9919" t="str">
            <v>Hydrolic Worker's Chair with stopper Legs</v>
          </cell>
          <cell r="G9919">
            <v>3200</v>
          </cell>
          <cell r="H9919">
            <v>-1973.33</v>
          </cell>
          <cell r="I9919">
            <v>1226.67</v>
          </cell>
        </row>
        <row r="9920">
          <cell r="A9920">
            <v>40002223</v>
          </cell>
          <cell r="B9920" t="str">
            <v>0</v>
          </cell>
          <cell r="C9920" t="str">
            <v>CIPL</v>
          </cell>
          <cell r="D9920" t="str">
            <v>M004</v>
          </cell>
          <cell r="E9920">
            <v>42309</v>
          </cell>
          <cell r="F9920" t="str">
            <v>Hydrolic Worker's Chair with stopper Legs</v>
          </cell>
          <cell r="G9920">
            <v>3200</v>
          </cell>
          <cell r="H9920">
            <v>-1973.33</v>
          </cell>
          <cell r="I9920">
            <v>1226.67</v>
          </cell>
        </row>
        <row r="9921">
          <cell r="A9921">
            <v>40002224</v>
          </cell>
          <cell r="B9921" t="str">
            <v>0</v>
          </cell>
          <cell r="C9921" t="str">
            <v>CIPL</v>
          </cell>
          <cell r="D9921" t="str">
            <v>M004</v>
          </cell>
          <cell r="E9921">
            <v>42309</v>
          </cell>
          <cell r="F9921" t="str">
            <v>Hydrolic Worker's Chair with stopper Legs</v>
          </cell>
          <cell r="G9921">
            <v>3200</v>
          </cell>
          <cell r="H9921">
            <v>-1973.33</v>
          </cell>
          <cell r="I9921">
            <v>1226.67</v>
          </cell>
        </row>
        <row r="9922">
          <cell r="A9922">
            <v>40002225</v>
          </cell>
          <cell r="B9922" t="str">
            <v>0</v>
          </cell>
          <cell r="C9922" t="str">
            <v>CIPL</v>
          </cell>
          <cell r="D9922" t="str">
            <v>M004</v>
          </cell>
          <cell r="E9922">
            <v>42309</v>
          </cell>
          <cell r="F9922" t="str">
            <v>Hydrolic Worker's Chair with stopper Legs</v>
          </cell>
          <cell r="G9922">
            <v>3200</v>
          </cell>
          <cell r="H9922">
            <v>-1973.33</v>
          </cell>
          <cell r="I9922">
            <v>1226.67</v>
          </cell>
        </row>
        <row r="9923">
          <cell r="A9923">
            <v>40002226</v>
          </cell>
          <cell r="B9923" t="str">
            <v>0</v>
          </cell>
          <cell r="C9923" t="str">
            <v>CIPL</v>
          </cell>
          <cell r="D9923" t="str">
            <v>M004</v>
          </cell>
          <cell r="E9923">
            <v>42309</v>
          </cell>
          <cell r="F9923" t="str">
            <v>Hydrolic Worker's Chair with stopper Legs</v>
          </cell>
          <cell r="G9923">
            <v>3200</v>
          </cell>
          <cell r="H9923">
            <v>-1973.33</v>
          </cell>
          <cell r="I9923">
            <v>1226.67</v>
          </cell>
        </row>
        <row r="9924">
          <cell r="A9924">
            <v>40002227</v>
          </cell>
          <cell r="B9924" t="str">
            <v>0</v>
          </cell>
          <cell r="C9924" t="str">
            <v>CIPL</v>
          </cell>
          <cell r="D9924" t="str">
            <v>M004</v>
          </cell>
          <cell r="E9924">
            <v>42309</v>
          </cell>
          <cell r="F9924" t="str">
            <v>Hydrolic Worker's Chair with stopper Legs</v>
          </cell>
          <cell r="G9924">
            <v>3200</v>
          </cell>
          <cell r="H9924">
            <v>-1973.33</v>
          </cell>
          <cell r="I9924">
            <v>1226.67</v>
          </cell>
        </row>
        <row r="9925">
          <cell r="A9925">
            <v>40002228</v>
          </cell>
          <cell r="B9925" t="str">
            <v>0</v>
          </cell>
          <cell r="C9925" t="str">
            <v>CIPL</v>
          </cell>
          <cell r="D9925" t="str">
            <v>M004</v>
          </cell>
          <cell r="E9925">
            <v>42309</v>
          </cell>
          <cell r="F9925" t="str">
            <v>Hydrolic Worker's Chair with stopper Legs</v>
          </cell>
          <cell r="G9925">
            <v>3200</v>
          </cell>
          <cell r="H9925">
            <v>-1973.33</v>
          </cell>
          <cell r="I9925">
            <v>1226.67</v>
          </cell>
        </row>
        <row r="9926">
          <cell r="A9926">
            <v>40002229</v>
          </cell>
          <cell r="B9926" t="str">
            <v>0</v>
          </cell>
          <cell r="C9926" t="str">
            <v>CIPL</v>
          </cell>
          <cell r="D9926" t="str">
            <v>M004</v>
          </cell>
          <cell r="E9926">
            <v>42309</v>
          </cell>
          <cell r="F9926" t="str">
            <v>Hydrolic Worker's Chair with stopper Legs</v>
          </cell>
          <cell r="G9926">
            <v>3200</v>
          </cell>
          <cell r="H9926">
            <v>-1973.33</v>
          </cell>
          <cell r="I9926">
            <v>1226.67</v>
          </cell>
        </row>
        <row r="9927">
          <cell r="A9927">
            <v>40002230</v>
          </cell>
          <cell r="B9927" t="str">
            <v>0</v>
          </cell>
          <cell r="C9927" t="str">
            <v>CIPL</v>
          </cell>
          <cell r="D9927" t="str">
            <v>M004</v>
          </cell>
          <cell r="E9927">
            <v>42309</v>
          </cell>
          <cell r="F9927" t="str">
            <v>Hydrolic Worker's Chair with stopper Legs</v>
          </cell>
          <cell r="G9927">
            <v>3200</v>
          </cell>
          <cell r="H9927">
            <v>-1973.33</v>
          </cell>
          <cell r="I9927">
            <v>1226.67</v>
          </cell>
        </row>
        <row r="9928">
          <cell r="A9928">
            <v>40002231</v>
          </cell>
          <cell r="B9928" t="str">
            <v>0</v>
          </cell>
          <cell r="C9928" t="str">
            <v>CIPL</v>
          </cell>
          <cell r="D9928" t="str">
            <v>M004</v>
          </cell>
          <cell r="E9928">
            <v>42309</v>
          </cell>
          <cell r="F9928" t="str">
            <v>Hydrolic Worker's Chair with stopper Legs</v>
          </cell>
          <cell r="G9928">
            <v>3200</v>
          </cell>
          <cell r="H9928">
            <v>-1973.33</v>
          </cell>
          <cell r="I9928">
            <v>1226.67</v>
          </cell>
        </row>
        <row r="9929">
          <cell r="A9929">
            <v>40002232</v>
          </cell>
          <cell r="B9929" t="str">
            <v>0</v>
          </cell>
          <cell r="C9929" t="str">
            <v>CIPL</v>
          </cell>
          <cell r="D9929" t="str">
            <v>M004</v>
          </cell>
          <cell r="E9929">
            <v>42309</v>
          </cell>
          <cell r="F9929" t="str">
            <v>Hydrolic Worker's Chair with stopper Legs</v>
          </cell>
          <cell r="G9929">
            <v>3200</v>
          </cell>
          <cell r="H9929">
            <v>-1973.33</v>
          </cell>
          <cell r="I9929">
            <v>1226.67</v>
          </cell>
        </row>
        <row r="9930">
          <cell r="A9930">
            <v>40002233</v>
          </cell>
          <cell r="B9930" t="str">
            <v>0</v>
          </cell>
          <cell r="C9930" t="str">
            <v>CIPL</v>
          </cell>
          <cell r="D9930" t="str">
            <v>M004</v>
          </cell>
          <cell r="E9930">
            <v>42309</v>
          </cell>
          <cell r="F9930" t="str">
            <v>Hydrolic Worker's Chair with stopper Legs</v>
          </cell>
          <cell r="G9930">
            <v>3200</v>
          </cell>
          <cell r="H9930">
            <v>-1973.33</v>
          </cell>
          <cell r="I9930">
            <v>1226.67</v>
          </cell>
        </row>
        <row r="9931">
          <cell r="A9931">
            <v>40002234</v>
          </cell>
          <cell r="B9931" t="str">
            <v>0</v>
          </cell>
          <cell r="C9931" t="str">
            <v>CIPL</v>
          </cell>
          <cell r="D9931" t="str">
            <v>M004</v>
          </cell>
          <cell r="E9931">
            <v>42309</v>
          </cell>
          <cell r="F9931" t="str">
            <v>Hydrolic Worker's Chair with stopper Legs</v>
          </cell>
          <cell r="G9931">
            <v>3200</v>
          </cell>
          <cell r="H9931">
            <v>-1973.33</v>
          </cell>
          <cell r="I9931">
            <v>1226.67</v>
          </cell>
        </row>
        <row r="9932">
          <cell r="A9932">
            <v>40002235</v>
          </cell>
          <cell r="B9932" t="str">
            <v>0</v>
          </cell>
          <cell r="C9932" t="str">
            <v>CIPL</v>
          </cell>
          <cell r="D9932" t="str">
            <v>M004</v>
          </cell>
          <cell r="E9932">
            <v>42309</v>
          </cell>
          <cell r="F9932" t="str">
            <v>Hydrolic Worker's Chair with stopper Legs</v>
          </cell>
          <cell r="G9932">
            <v>3200</v>
          </cell>
          <cell r="H9932">
            <v>-1973.33</v>
          </cell>
          <cell r="I9932">
            <v>1226.67</v>
          </cell>
        </row>
        <row r="9933">
          <cell r="A9933">
            <v>40002236</v>
          </cell>
          <cell r="B9933" t="str">
            <v>0</v>
          </cell>
          <cell r="C9933" t="str">
            <v>CIPL</v>
          </cell>
          <cell r="D9933" t="str">
            <v>M004</v>
          </cell>
          <cell r="E9933">
            <v>42309</v>
          </cell>
          <cell r="F9933" t="str">
            <v>Hydrolic Worker's Chair with stopper Legs</v>
          </cell>
          <cell r="G9933">
            <v>3200</v>
          </cell>
          <cell r="H9933">
            <v>-1973.33</v>
          </cell>
          <cell r="I9933">
            <v>1226.67</v>
          </cell>
        </row>
        <row r="9934">
          <cell r="A9934">
            <v>40002237</v>
          </cell>
          <cell r="B9934" t="str">
            <v>0</v>
          </cell>
          <cell r="C9934" t="str">
            <v>CIPL</v>
          </cell>
          <cell r="D9934" t="str">
            <v>M004</v>
          </cell>
          <cell r="E9934">
            <v>42309</v>
          </cell>
          <cell r="F9934" t="str">
            <v>Hydrolic Worker's Chair with stopper Legs</v>
          </cell>
          <cell r="G9934">
            <v>3200</v>
          </cell>
          <cell r="H9934">
            <v>-1973.33</v>
          </cell>
          <cell r="I9934">
            <v>1226.67</v>
          </cell>
        </row>
        <row r="9935">
          <cell r="A9935">
            <v>40002238</v>
          </cell>
          <cell r="B9935" t="str">
            <v>0</v>
          </cell>
          <cell r="C9935" t="str">
            <v>CIPL</v>
          </cell>
          <cell r="D9935" t="str">
            <v>M004</v>
          </cell>
          <cell r="E9935">
            <v>42309</v>
          </cell>
          <cell r="F9935" t="str">
            <v>Hydrolic Worker's Chair with stopper Legs</v>
          </cell>
          <cell r="G9935">
            <v>3200</v>
          </cell>
          <cell r="H9935">
            <v>-1973.33</v>
          </cell>
          <cell r="I9935">
            <v>1226.67</v>
          </cell>
        </row>
        <row r="9936">
          <cell r="A9936">
            <v>40002239</v>
          </cell>
          <cell r="B9936" t="str">
            <v>0</v>
          </cell>
          <cell r="C9936" t="str">
            <v>CIPL</v>
          </cell>
          <cell r="D9936" t="str">
            <v>M004</v>
          </cell>
          <cell r="E9936">
            <v>42309</v>
          </cell>
          <cell r="F9936" t="str">
            <v>Hydrolic Worker's Chair with stopper Legs</v>
          </cell>
          <cell r="G9936">
            <v>3200</v>
          </cell>
          <cell r="H9936">
            <v>-1973.33</v>
          </cell>
          <cell r="I9936">
            <v>1226.67</v>
          </cell>
        </row>
        <row r="9937">
          <cell r="A9937">
            <v>40002240</v>
          </cell>
          <cell r="B9937" t="str">
            <v>0</v>
          </cell>
          <cell r="C9937" t="str">
            <v>CIPL</v>
          </cell>
          <cell r="D9937" t="str">
            <v>M004</v>
          </cell>
          <cell r="E9937">
            <v>42309</v>
          </cell>
          <cell r="F9937" t="str">
            <v>Hydrolic Worker's Chair with stopper Legs</v>
          </cell>
          <cell r="G9937">
            <v>3200</v>
          </cell>
          <cell r="H9937">
            <v>-1973.33</v>
          </cell>
          <cell r="I9937">
            <v>1226.67</v>
          </cell>
        </row>
        <row r="9938">
          <cell r="A9938">
            <v>40002241</v>
          </cell>
          <cell r="B9938" t="str">
            <v>0</v>
          </cell>
          <cell r="C9938" t="str">
            <v>CIPL</v>
          </cell>
          <cell r="D9938" t="str">
            <v>M004</v>
          </cell>
          <cell r="E9938">
            <v>42309</v>
          </cell>
          <cell r="F9938" t="str">
            <v>Hydrolic Worker's Chair with stopper Legs</v>
          </cell>
          <cell r="G9938">
            <v>3200</v>
          </cell>
          <cell r="H9938">
            <v>-1973.33</v>
          </cell>
          <cell r="I9938">
            <v>1226.67</v>
          </cell>
        </row>
        <row r="9939">
          <cell r="A9939">
            <v>40002242</v>
          </cell>
          <cell r="B9939" t="str">
            <v>0</v>
          </cell>
          <cell r="C9939" t="str">
            <v>CIPL</v>
          </cell>
          <cell r="D9939" t="str">
            <v>M004</v>
          </cell>
          <cell r="E9939">
            <v>42309</v>
          </cell>
          <cell r="F9939" t="str">
            <v>Hydrolic Worker's Chair with stopper Legs</v>
          </cell>
          <cell r="G9939">
            <v>3200</v>
          </cell>
          <cell r="H9939">
            <v>-1973.33</v>
          </cell>
          <cell r="I9939">
            <v>1226.67</v>
          </cell>
        </row>
        <row r="9940">
          <cell r="A9940">
            <v>40002243</v>
          </cell>
          <cell r="B9940" t="str">
            <v>0</v>
          </cell>
          <cell r="C9940" t="str">
            <v>CIPL</v>
          </cell>
          <cell r="D9940" t="str">
            <v>M004</v>
          </cell>
          <cell r="E9940">
            <v>42309</v>
          </cell>
          <cell r="F9940" t="str">
            <v>Hydrolic Worker's Chair with stopper Legs</v>
          </cell>
          <cell r="G9940">
            <v>3200</v>
          </cell>
          <cell r="H9940">
            <v>-1973.33</v>
          </cell>
          <cell r="I9940">
            <v>1226.67</v>
          </cell>
        </row>
        <row r="9941">
          <cell r="A9941">
            <v>40002244</v>
          </cell>
          <cell r="B9941" t="str">
            <v>0</v>
          </cell>
          <cell r="C9941" t="str">
            <v>CIPL</v>
          </cell>
          <cell r="D9941" t="str">
            <v>M004</v>
          </cell>
          <cell r="E9941">
            <v>42309</v>
          </cell>
          <cell r="F9941" t="str">
            <v>Hydrolic Worker's Chair with stopper Legs</v>
          </cell>
          <cell r="G9941">
            <v>3200</v>
          </cell>
          <cell r="H9941">
            <v>-1973.33</v>
          </cell>
          <cell r="I9941">
            <v>1226.67</v>
          </cell>
        </row>
        <row r="9942">
          <cell r="A9942">
            <v>40002245</v>
          </cell>
          <cell r="B9942" t="str">
            <v>0</v>
          </cell>
          <cell r="C9942" t="str">
            <v>CIPL</v>
          </cell>
          <cell r="D9942" t="str">
            <v>M004</v>
          </cell>
          <cell r="E9942">
            <v>42309</v>
          </cell>
          <cell r="F9942" t="str">
            <v>Hydrolic Worker's Chair with stopper Legs</v>
          </cell>
          <cell r="G9942">
            <v>3200</v>
          </cell>
          <cell r="H9942">
            <v>-1973.33</v>
          </cell>
          <cell r="I9942">
            <v>1226.67</v>
          </cell>
        </row>
        <row r="9943">
          <cell r="A9943">
            <v>40002246</v>
          </cell>
          <cell r="B9943" t="str">
            <v>0</v>
          </cell>
          <cell r="C9943" t="str">
            <v>CIPL</v>
          </cell>
          <cell r="D9943" t="str">
            <v>M004</v>
          </cell>
          <cell r="E9943">
            <v>42309</v>
          </cell>
          <cell r="F9943" t="str">
            <v>Hydrolic Worker's Chair with stopper Legs</v>
          </cell>
          <cell r="G9943">
            <v>3200</v>
          </cell>
          <cell r="H9943">
            <v>-1973.33</v>
          </cell>
          <cell r="I9943">
            <v>1226.67</v>
          </cell>
        </row>
        <row r="9944">
          <cell r="A9944">
            <v>40002247</v>
          </cell>
          <cell r="B9944" t="str">
            <v>0</v>
          </cell>
          <cell r="C9944" t="str">
            <v>CIPL</v>
          </cell>
          <cell r="D9944" t="str">
            <v>M004</v>
          </cell>
          <cell r="E9944">
            <v>42309</v>
          </cell>
          <cell r="F9944" t="str">
            <v>Hydrolic Worker's Chair with stopper Legs</v>
          </cell>
          <cell r="G9944">
            <v>3200</v>
          </cell>
          <cell r="H9944">
            <v>-1973.33</v>
          </cell>
          <cell r="I9944">
            <v>1226.67</v>
          </cell>
        </row>
        <row r="9945">
          <cell r="A9945">
            <v>40002248</v>
          </cell>
          <cell r="B9945" t="str">
            <v>0</v>
          </cell>
          <cell r="C9945" t="str">
            <v>CIPL</v>
          </cell>
          <cell r="D9945" t="str">
            <v>M004</v>
          </cell>
          <cell r="E9945">
            <v>42309</v>
          </cell>
          <cell r="F9945" t="str">
            <v>Hydrolic Worker's Chair with stopper Legs</v>
          </cell>
          <cell r="G9945">
            <v>3200</v>
          </cell>
          <cell r="H9945">
            <v>-1973.33</v>
          </cell>
          <cell r="I9945">
            <v>1226.67</v>
          </cell>
        </row>
        <row r="9946">
          <cell r="A9946">
            <v>40002249</v>
          </cell>
          <cell r="B9946" t="str">
            <v>0</v>
          </cell>
          <cell r="C9946" t="str">
            <v>CIPL</v>
          </cell>
          <cell r="D9946" t="str">
            <v>M004</v>
          </cell>
          <cell r="E9946">
            <v>42309</v>
          </cell>
          <cell r="F9946" t="str">
            <v>Hydrolic Worker's Chair with stopper Legs</v>
          </cell>
          <cell r="G9946">
            <v>3200</v>
          </cell>
          <cell r="H9946">
            <v>-1973.33</v>
          </cell>
          <cell r="I9946">
            <v>1226.67</v>
          </cell>
        </row>
        <row r="9947">
          <cell r="A9947">
            <v>40002250</v>
          </cell>
          <cell r="B9947" t="str">
            <v>0</v>
          </cell>
          <cell r="C9947" t="str">
            <v>CIPL</v>
          </cell>
          <cell r="D9947" t="str">
            <v>M004</v>
          </cell>
          <cell r="E9947">
            <v>42309</v>
          </cell>
          <cell r="F9947" t="str">
            <v>Hydrolic Worker's Chair with stopper Legs</v>
          </cell>
          <cell r="G9947">
            <v>3200</v>
          </cell>
          <cell r="H9947">
            <v>-1973.33</v>
          </cell>
          <cell r="I9947">
            <v>1226.67</v>
          </cell>
        </row>
        <row r="9948">
          <cell r="A9948">
            <v>40002251</v>
          </cell>
          <cell r="B9948" t="str">
            <v>0</v>
          </cell>
          <cell r="C9948" t="str">
            <v>CIPL</v>
          </cell>
          <cell r="D9948" t="str">
            <v>M004</v>
          </cell>
          <cell r="E9948">
            <v>42309</v>
          </cell>
          <cell r="F9948" t="str">
            <v>Hydrolic Worker's Chair with stopper Legs</v>
          </cell>
          <cell r="G9948">
            <v>3200</v>
          </cell>
          <cell r="H9948">
            <v>-1973.33</v>
          </cell>
          <cell r="I9948">
            <v>1226.67</v>
          </cell>
        </row>
        <row r="9949">
          <cell r="A9949">
            <v>40002252</v>
          </cell>
          <cell r="B9949" t="str">
            <v>0</v>
          </cell>
          <cell r="C9949" t="str">
            <v>CIPL</v>
          </cell>
          <cell r="D9949" t="str">
            <v>M004</v>
          </cell>
          <cell r="E9949">
            <v>42309</v>
          </cell>
          <cell r="F9949" t="str">
            <v>Hydrolic Worker's Chair with stopper Legs</v>
          </cell>
          <cell r="G9949">
            <v>3200</v>
          </cell>
          <cell r="H9949">
            <v>-1973.33</v>
          </cell>
          <cell r="I9949">
            <v>1226.67</v>
          </cell>
        </row>
        <row r="9950">
          <cell r="A9950">
            <v>40002253</v>
          </cell>
          <cell r="B9950" t="str">
            <v>0</v>
          </cell>
          <cell r="C9950" t="str">
            <v>CIPL</v>
          </cell>
          <cell r="D9950" t="str">
            <v>M004</v>
          </cell>
          <cell r="E9950">
            <v>42309</v>
          </cell>
          <cell r="F9950" t="str">
            <v>Hydrolic Worker's Chair with stopper Legs</v>
          </cell>
          <cell r="G9950">
            <v>3200</v>
          </cell>
          <cell r="H9950">
            <v>-1973.33</v>
          </cell>
          <cell r="I9950">
            <v>1226.67</v>
          </cell>
        </row>
        <row r="9951">
          <cell r="A9951">
            <v>40002254</v>
          </cell>
          <cell r="B9951" t="str">
            <v>0</v>
          </cell>
          <cell r="C9951" t="str">
            <v>CIPL</v>
          </cell>
          <cell r="D9951" t="str">
            <v>M004</v>
          </cell>
          <cell r="E9951">
            <v>42309</v>
          </cell>
          <cell r="F9951" t="str">
            <v>Hydrolic Worker's Chair with stopper Legs</v>
          </cell>
          <cell r="G9951">
            <v>3200</v>
          </cell>
          <cell r="H9951">
            <v>-1973.33</v>
          </cell>
          <cell r="I9951">
            <v>1226.67</v>
          </cell>
        </row>
        <row r="9952">
          <cell r="A9952">
            <v>40002255</v>
          </cell>
          <cell r="B9952" t="str">
            <v>0</v>
          </cell>
          <cell r="C9952" t="str">
            <v>CIPL</v>
          </cell>
          <cell r="D9952" t="str">
            <v>M004</v>
          </cell>
          <cell r="E9952">
            <v>42309</v>
          </cell>
          <cell r="F9952" t="str">
            <v>Hydrolic Worker's Chair with stopper Legs</v>
          </cell>
          <cell r="G9952">
            <v>3200</v>
          </cell>
          <cell r="H9952">
            <v>-1973.33</v>
          </cell>
          <cell r="I9952">
            <v>1226.67</v>
          </cell>
        </row>
        <row r="9953">
          <cell r="A9953">
            <v>40002256</v>
          </cell>
          <cell r="B9953" t="str">
            <v>0</v>
          </cell>
          <cell r="C9953" t="str">
            <v>CIPL</v>
          </cell>
          <cell r="D9953" t="str">
            <v>M004</v>
          </cell>
          <cell r="E9953">
            <v>42309</v>
          </cell>
          <cell r="F9953" t="str">
            <v>Hydrolic Worker's Chair with stopper Legs</v>
          </cell>
          <cell r="G9953">
            <v>3200</v>
          </cell>
          <cell r="H9953">
            <v>-1973.33</v>
          </cell>
          <cell r="I9953">
            <v>1226.67</v>
          </cell>
        </row>
        <row r="9954">
          <cell r="A9954">
            <v>40002257</v>
          </cell>
          <cell r="B9954" t="str">
            <v>0</v>
          </cell>
          <cell r="C9954" t="str">
            <v>CIPL</v>
          </cell>
          <cell r="D9954" t="str">
            <v>M004</v>
          </cell>
          <cell r="E9954">
            <v>42309</v>
          </cell>
          <cell r="F9954" t="str">
            <v>Hydrolic Worker's Chair with stopper Legs</v>
          </cell>
          <cell r="G9954">
            <v>3200</v>
          </cell>
          <cell r="H9954">
            <v>-1973.33</v>
          </cell>
          <cell r="I9954">
            <v>1226.67</v>
          </cell>
        </row>
        <row r="9955">
          <cell r="A9955">
            <v>40002258</v>
          </cell>
          <cell r="B9955" t="str">
            <v>0</v>
          </cell>
          <cell r="C9955" t="str">
            <v>CIPL</v>
          </cell>
          <cell r="D9955" t="str">
            <v>M004</v>
          </cell>
          <cell r="E9955">
            <v>42309</v>
          </cell>
          <cell r="F9955" t="str">
            <v>Hydrolic Worker's Chair with stopper Legs</v>
          </cell>
          <cell r="G9955">
            <v>3200</v>
          </cell>
          <cell r="H9955">
            <v>-1973.33</v>
          </cell>
          <cell r="I9955">
            <v>1226.67</v>
          </cell>
        </row>
        <row r="9956">
          <cell r="A9956">
            <v>40002259</v>
          </cell>
          <cell r="B9956" t="str">
            <v>0</v>
          </cell>
          <cell r="C9956" t="str">
            <v>CIPL</v>
          </cell>
          <cell r="D9956" t="str">
            <v>M004</v>
          </cell>
          <cell r="E9956">
            <v>42309</v>
          </cell>
          <cell r="F9956" t="str">
            <v>Hydrolic Worker's Chair with stopper Legs</v>
          </cell>
          <cell r="G9956">
            <v>3200</v>
          </cell>
          <cell r="H9956">
            <v>-1973.33</v>
          </cell>
          <cell r="I9956">
            <v>1226.67</v>
          </cell>
        </row>
        <row r="9957">
          <cell r="A9957">
            <v>40002260</v>
          </cell>
          <cell r="B9957" t="str">
            <v>0</v>
          </cell>
          <cell r="C9957" t="str">
            <v>CIPL</v>
          </cell>
          <cell r="D9957" t="str">
            <v>M004</v>
          </cell>
          <cell r="E9957">
            <v>42309</v>
          </cell>
          <cell r="F9957" t="str">
            <v>Hydrolic Worker's Chair with stopper Legs</v>
          </cell>
          <cell r="G9957">
            <v>3200</v>
          </cell>
          <cell r="H9957">
            <v>-1973.33</v>
          </cell>
          <cell r="I9957">
            <v>1226.67</v>
          </cell>
        </row>
        <row r="9958">
          <cell r="A9958">
            <v>40002261</v>
          </cell>
          <cell r="B9958" t="str">
            <v>0</v>
          </cell>
          <cell r="C9958" t="str">
            <v>CIPL</v>
          </cell>
          <cell r="D9958" t="str">
            <v>M004</v>
          </cell>
          <cell r="E9958">
            <v>42309</v>
          </cell>
          <cell r="F9958" t="str">
            <v>Hydrolic Worker's Chair with stopper Legs</v>
          </cell>
          <cell r="G9958">
            <v>3200</v>
          </cell>
          <cell r="H9958">
            <v>-1973.33</v>
          </cell>
          <cell r="I9958">
            <v>1226.67</v>
          </cell>
        </row>
        <row r="9959">
          <cell r="A9959">
            <v>40002262</v>
          </cell>
          <cell r="B9959" t="str">
            <v>0</v>
          </cell>
          <cell r="C9959" t="str">
            <v>CIPL</v>
          </cell>
          <cell r="D9959" t="str">
            <v>M004</v>
          </cell>
          <cell r="E9959">
            <v>42309</v>
          </cell>
          <cell r="F9959" t="str">
            <v>Hydrolic Worker's Chair with stopper Legs</v>
          </cell>
          <cell r="G9959">
            <v>3200</v>
          </cell>
          <cell r="H9959">
            <v>-1973.33</v>
          </cell>
          <cell r="I9959">
            <v>1226.67</v>
          </cell>
        </row>
        <row r="9960">
          <cell r="A9960">
            <v>40002263</v>
          </cell>
          <cell r="B9960" t="str">
            <v>0</v>
          </cell>
          <cell r="C9960" t="str">
            <v>CIPL</v>
          </cell>
          <cell r="D9960" t="str">
            <v>M004</v>
          </cell>
          <cell r="E9960">
            <v>42309</v>
          </cell>
          <cell r="F9960" t="str">
            <v>Hydrolic Worker's Chair with stopper Legs</v>
          </cell>
          <cell r="G9960">
            <v>3200</v>
          </cell>
          <cell r="H9960">
            <v>-1973.33</v>
          </cell>
          <cell r="I9960">
            <v>1226.67</v>
          </cell>
        </row>
        <row r="9961">
          <cell r="A9961">
            <v>40002264</v>
          </cell>
          <cell r="B9961" t="str">
            <v>0</v>
          </cell>
          <cell r="C9961" t="str">
            <v>CIPL</v>
          </cell>
          <cell r="D9961" t="str">
            <v>M004</v>
          </cell>
          <cell r="E9961">
            <v>42309</v>
          </cell>
          <cell r="F9961" t="str">
            <v>Hydrolic Worker's Chair with stopper Legs</v>
          </cell>
          <cell r="G9961">
            <v>3200</v>
          </cell>
          <cell r="H9961">
            <v>-1973.33</v>
          </cell>
          <cell r="I9961">
            <v>1226.67</v>
          </cell>
        </row>
        <row r="9962">
          <cell r="A9962">
            <v>40002265</v>
          </cell>
          <cell r="B9962" t="str">
            <v>0</v>
          </cell>
          <cell r="C9962" t="str">
            <v>CIPL</v>
          </cell>
          <cell r="D9962" t="str">
            <v>M004</v>
          </cell>
          <cell r="E9962">
            <v>42309</v>
          </cell>
          <cell r="F9962" t="str">
            <v>Hydrolic Worker's Chair with stopper Legs</v>
          </cell>
          <cell r="G9962">
            <v>3200</v>
          </cell>
          <cell r="H9962">
            <v>-1973.33</v>
          </cell>
          <cell r="I9962">
            <v>1226.67</v>
          </cell>
        </row>
        <row r="9963">
          <cell r="A9963">
            <v>40002266</v>
          </cell>
          <cell r="B9963" t="str">
            <v>0</v>
          </cell>
          <cell r="C9963" t="str">
            <v>CIPL</v>
          </cell>
          <cell r="D9963" t="str">
            <v>M004</v>
          </cell>
          <cell r="E9963">
            <v>42309</v>
          </cell>
          <cell r="F9963" t="str">
            <v>Hydrolic Worker's Chair with stopper Legs</v>
          </cell>
          <cell r="G9963">
            <v>3200</v>
          </cell>
          <cell r="H9963">
            <v>-1973.33</v>
          </cell>
          <cell r="I9963">
            <v>1226.67</v>
          </cell>
        </row>
        <row r="9964">
          <cell r="A9964">
            <v>40002267</v>
          </cell>
          <cell r="B9964" t="str">
            <v>0</v>
          </cell>
          <cell r="C9964" t="str">
            <v>CIPL</v>
          </cell>
          <cell r="D9964" t="str">
            <v>M004</v>
          </cell>
          <cell r="E9964">
            <v>42309</v>
          </cell>
          <cell r="F9964" t="str">
            <v>Hydrolic Worker's Chair with stopper Legs</v>
          </cell>
          <cell r="G9964">
            <v>3200</v>
          </cell>
          <cell r="H9964">
            <v>-1973.33</v>
          </cell>
          <cell r="I9964">
            <v>1226.67</v>
          </cell>
        </row>
        <row r="9965">
          <cell r="A9965">
            <v>40002268</v>
          </cell>
          <cell r="B9965" t="str">
            <v>0</v>
          </cell>
          <cell r="C9965" t="str">
            <v>CIPL</v>
          </cell>
          <cell r="D9965" t="str">
            <v>M004</v>
          </cell>
          <cell r="E9965">
            <v>42309</v>
          </cell>
          <cell r="F9965" t="str">
            <v>Hydrolic Worker's Chair with stopper Legs</v>
          </cell>
          <cell r="G9965">
            <v>3200</v>
          </cell>
          <cell r="H9965">
            <v>-1973.33</v>
          </cell>
          <cell r="I9965">
            <v>1226.67</v>
          </cell>
        </row>
        <row r="9966">
          <cell r="A9966">
            <v>40002269</v>
          </cell>
          <cell r="B9966" t="str">
            <v>0</v>
          </cell>
          <cell r="C9966" t="str">
            <v>CIPL</v>
          </cell>
          <cell r="D9966" t="str">
            <v>M004</v>
          </cell>
          <cell r="E9966">
            <v>42309</v>
          </cell>
          <cell r="F9966" t="str">
            <v>Hydrolic Worker's Chair with stopper Legs</v>
          </cell>
          <cell r="G9966">
            <v>3200</v>
          </cell>
          <cell r="H9966">
            <v>-1973.33</v>
          </cell>
          <cell r="I9966">
            <v>1226.67</v>
          </cell>
        </row>
        <row r="9967">
          <cell r="A9967">
            <v>40002270</v>
          </cell>
          <cell r="B9967" t="str">
            <v>0</v>
          </cell>
          <cell r="C9967" t="str">
            <v>CIPL</v>
          </cell>
          <cell r="D9967" t="str">
            <v>M004</v>
          </cell>
          <cell r="E9967">
            <v>42309</v>
          </cell>
          <cell r="F9967" t="str">
            <v>Hydrolic Worker's Chair with stopper Legs</v>
          </cell>
          <cell r="G9967">
            <v>3200</v>
          </cell>
          <cell r="H9967">
            <v>-1973.33</v>
          </cell>
          <cell r="I9967">
            <v>1226.67</v>
          </cell>
        </row>
        <row r="9968">
          <cell r="A9968">
            <v>40002271</v>
          </cell>
          <cell r="B9968" t="str">
            <v>0</v>
          </cell>
          <cell r="C9968" t="str">
            <v>CIPL</v>
          </cell>
          <cell r="D9968" t="str">
            <v>M004</v>
          </cell>
          <cell r="E9968">
            <v>42309</v>
          </cell>
          <cell r="F9968" t="str">
            <v>Hydrolic Worker's Chair with stopper Legs</v>
          </cell>
          <cell r="G9968">
            <v>3200</v>
          </cell>
          <cell r="H9968">
            <v>-1973.33</v>
          </cell>
          <cell r="I9968">
            <v>1226.67</v>
          </cell>
        </row>
        <row r="9969">
          <cell r="A9969">
            <v>40002272</v>
          </cell>
          <cell r="B9969" t="str">
            <v>0</v>
          </cell>
          <cell r="C9969" t="str">
            <v>CIPL</v>
          </cell>
          <cell r="D9969" t="str">
            <v>M004</v>
          </cell>
          <cell r="E9969">
            <v>42309</v>
          </cell>
          <cell r="F9969" t="str">
            <v>Hydrolic Worker's Chair with stopper Legs</v>
          </cell>
          <cell r="G9969">
            <v>3200</v>
          </cell>
          <cell r="H9969">
            <v>-1973.33</v>
          </cell>
          <cell r="I9969">
            <v>1226.67</v>
          </cell>
        </row>
        <row r="9970">
          <cell r="A9970">
            <v>40002273</v>
          </cell>
          <cell r="B9970" t="str">
            <v>0</v>
          </cell>
          <cell r="C9970" t="str">
            <v>CIPL</v>
          </cell>
          <cell r="D9970" t="str">
            <v>M004</v>
          </cell>
          <cell r="E9970">
            <v>42309</v>
          </cell>
          <cell r="F9970" t="str">
            <v>Hydrolic Worker's Chair with stopper Legs</v>
          </cell>
          <cell r="G9970">
            <v>3200</v>
          </cell>
          <cell r="H9970">
            <v>-1973.33</v>
          </cell>
          <cell r="I9970">
            <v>1226.67</v>
          </cell>
        </row>
        <row r="9971">
          <cell r="A9971">
            <v>40002274</v>
          </cell>
          <cell r="B9971" t="str">
            <v>0</v>
          </cell>
          <cell r="C9971" t="str">
            <v>CIPL</v>
          </cell>
          <cell r="D9971" t="str">
            <v>M004</v>
          </cell>
          <cell r="E9971">
            <v>42309</v>
          </cell>
          <cell r="F9971" t="str">
            <v>Hydrolic Worker's Chair with stopper Legs</v>
          </cell>
          <cell r="G9971">
            <v>3200</v>
          </cell>
          <cell r="H9971">
            <v>-1973.33</v>
          </cell>
          <cell r="I9971">
            <v>1226.67</v>
          </cell>
        </row>
        <row r="9972">
          <cell r="A9972">
            <v>40002275</v>
          </cell>
          <cell r="B9972" t="str">
            <v>0</v>
          </cell>
          <cell r="C9972" t="str">
            <v>CIPL</v>
          </cell>
          <cell r="D9972" t="str">
            <v>M004</v>
          </cell>
          <cell r="E9972">
            <v>42309</v>
          </cell>
          <cell r="F9972" t="str">
            <v>Hydrolic Worker's Chair with stopper Legs</v>
          </cell>
          <cell r="G9972">
            <v>3200</v>
          </cell>
          <cell r="H9972">
            <v>-1973.33</v>
          </cell>
          <cell r="I9972">
            <v>1226.67</v>
          </cell>
        </row>
        <row r="9973">
          <cell r="A9973">
            <v>40002276</v>
          </cell>
          <cell r="B9973" t="str">
            <v>0</v>
          </cell>
          <cell r="C9973" t="str">
            <v>CIPL</v>
          </cell>
          <cell r="D9973" t="str">
            <v>M004</v>
          </cell>
          <cell r="E9973">
            <v>42309</v>
          </cell>
          <cell r="F9973" t="str">
            <v>Hydrolic Worker's Chair with stopper Legs</v>
          </cell>
          <cell r="G9973">
            <v>3200</v>
          </cell>
          <cell r="H9973">
            <v>-1973.33</v>
          </cell>
          <cell r="I9973">
            <v>1226.67</v>
          </cell>
        </row>
        <row r="9974">
          <cell r="A9974">
            <v>40002277</v>
          </cell>
          <cell r="B9974" t="str">
            <v>0</v>
          </cell>
          <cell r="C9974" t="str">
            <v>CIPL</v>
          </cell>
          <cell r="D9974" t="str">
            <v>M004</v>
          </cell>
          <cell r="E9974">
            <v>42309</v>
          </cell>
          <cell r="F9974" t="str">
            <v>Hydrolic Worker's Chair with stopper Legs</v>
          </cell>
          <cell r="G9974">
            <v>3200</v>
          </cell>
          <cell r="H9974">
            <v>-1973.33</v>
          </cell>
          <cell r="I9974">
            <v>1226.67</v>
          </cell>
        </row>
        <row r="9975">
          <cell r="A9975">
            <v>40002278</v>
          </cell>
          <cell r="B9975" t="str">
            <v>0</v>
          </cell>
          <cell r="C9975" t="str">
            <v>CIPL</v>
          </cell>
          <cell r="D9975" t="str">
            <v>M004</v>
          </cell>
          <cell r="E9975">
            <v>42309</v>
          </cell>
          <cell r="F9975" t="str">
            <v>Hydrolic Worker's Chair with stopper Legs</v>
          </cell>
          <cell r="G9975">
            <v>3200</v>
          </cell>
          <cell r="H9975">
            <v>-1973.33</v>
          </cell>
          <cell r="I9975">
            <v>1226.67</v>
          </cell>
        </row>
        <row r="9976">
          <cell r="A9976">
            <v>40002279</v>
          </cell>
          <cell r="B9976" t="str">
            <v>0</v>
          </cell>
          <cell r="C9976" t="str">
            <v>CIPL</v>
          </cell>
          <cell r="D9976" t="str">
            <v>M004</v>
          </cell>
          <cell r="E9976">
            <v>42309</v>
          </cell>
          <cell r="F9976" t="str">
            <v>Hydrolic Worker's Chair with stopper Legs</v>
          </cell>
          <cell r="G9976">
            <v>3200</v>
          </cell>
          <cell r="H9976">
            <v>-1973.33</v>
          </cell>
          <cell r="I9976">
            <v>1226.67</v>
          </cell>
        </row>
        <row r="9977">
          <cell r="A9977">
            <v>40002280</v>
          </cell>
          <cell r="B9977" t="str">
            <v>0</v>
          </cell>
          <cell r="C9977" t="str">
            <v>CIPL</v>
          </cell>
          <cell r="D9977" t="str">
            <v>M004</v>
          </cell>
          <cell r="E9977">
            <v>42309</v>
          </cell>
          <cell r="F9977" t="str">
            <v>Hydrolic Worker's Chair with stopper Legs</v>
          </cell>
          <cell r="G9977">
            <v>3200</v>
          </cell>
          <cell r="H9977">
            <v>-1973.33</v>
          </cell>
          <cell r="I9977">
            <v>1226.67</v>
          </cell>
        </row>
        <row r="9978">
          <cell r="A9978">
            <v>40002281</v>
          </cell>
          <cell r="B9978" t="str">
            <v>0</v>
          </cell>
          <cell r="C9978" t="str">
            <v>CIPL</v>
          </cell>
          <cell r="D9978" t="str">
            <v>M004</v>
          </cell>
          <cell r="E9978">
            <v>42309</v>
          </cell>
          <cell r="F9978" t="str">
            <v>Hydrolic Worker's Chair with stopper Legs</v>
          </cell>
          <cell r="G9978">
            <v>3200</v>
          </cell>
          <cell r="H9978">
            <v>-1973.33</v>
          </cell>
          <cell r="I9978">
            <v>1226.67</v>
          </cell>
        </row>
        <row r="9979">
          <cell r="A9979">
            <v>40002282</v>
          </cell>
          <cell r="B9979" t="str">
            <v>0</v>
          </cell>
          <cell r="C9979" t="str">
            <v>CIPL</v>
          </cell>
          <cell r="D9979" t="str">
            <v>M004</v>
          </cell>
          <cell r="E9979">
            <v>42309</v>
          </cell>
          <cell r="F9979" t="str">
            <v>Hydrolic Worker's Chair with stopper Legs</v>
          </cell>
          <cell r="G9979">
            <v>3200</v>
          </cell>
          <cell r="H9979">
            <v>-1973.33</v>
          </cell>
          <cell r="I9979">
            <v>1226.67</v>
          </cell>
        </row>
        <row r="9980">
          <cell r="A9980">
            <v>40002283</v>
          </cell>
          <cell r="B9980" t="str">
            <v>0</v>
          </cell>
          <cell r="C9980" t="str">
            <v>CIPL</v>
          </cell>
          <cell r="D9980" t="str">
            <v>M004</v>
          </cell>
          <cell r="E9980">
            <v>42309</v>
          </cell>
          <cell r="F9980" t="str">
            <v>Hydrolic Worker's Chair with stopper Legs</v>
          </cell>
          <cell r="G9980">
            <v>3200</v>
          </cell>
          <cell r="H9980">
            <v>-1973.33</v>
          </cell>
          <cell r="I9980">
            <v>1226.67</v>
          </cell>
        </row>
        <row r="9981">
          <cell r="A9981">
            <v>40002284</v>
          </cell>
          <cell r="B9981" t="str">
            <v>0</v>
          </cell>
          <cell r="C9981" t="str">
            <v>CIPL</v>
          </cell>
          <cell r="D9981" t="str">
            <v>M004</v>
          </cell>
          <cell r="E9981">
            <v>42309</v>
          </cell>
          <cell r="F9981" t="str">
            <v>Hydrolic Worker's Chair with stopper Legs</v>
          </cell>
          <cell r="G9981">
            <v>3200</v>
          </cell>
          <cell r="H9981">
            <v>-1973.33</v>
          </cell>
          <cell r="I9981">
            <v>1226.67</v>
          </cell>
        </row>
        <row r="9982">
          <cell r="A9982">
            <v>40002285</v>
          </cell>
          <cell r="B9982" t="str">
            <v>0</v>
          </cell>
          <cell r="C9982" t="str">
            <v>CIPL</v>
          </cell>
          <cell r="D9982" t="str">
            <v>M004</v>
          </cell>
          <cell r="E9982">
            <v>42309</v>
          </cell>
          <cell r="F9982" t="str">
            <v>Hydrolic Worker's Chair with stopper Legs</v>
          </cell>
          <cell r="G9982">
            <v>3200</v>
          </cell>
          <cell r="H9982">
            <v>-1973.33</v>
          </cell>
          <cell r="I9982">
            <v>1226.67</v>
          </cell>
        </row>
        <row r="9983">
          <cell r="A9983">
            <v>40002286</v>
          </cell>
          <cell r="B9983" t="str">
            <v>0</v>
          </cell>
          <cell r="C9983" t="str">
            <v>CIPL</v>
          </cell>
          <cell r="D9983" t="str">
            <v>M004</v>
          </cell>
          <cell r="E9983">
            <v>42309</v>
          </cell>
          <cell r="F9983" t="str">
            <v>Hydrolic Worker's Chair with stopper Legs</v>
          </cell>
          <cell r="G9983">
            <v>3200</v>
          </cell>
          <cell r="H9983">
            <v>-1973.33</v>
          </cell>
          <cell r="I9983">
            <v>1226.67</v>
          </cell>
        </row>
        <row r="9984">
          <cell r="A9984">
            <v>40002287</v>
          </cell>
          <cell r="B9984" t="str">
            <v>0</v>
          </cell>
          <cell r="C9984" t="str">
            <v>CIPL</v>
          </cell>
          <cell r="D9984" t="str">
            <v>M004</v>
          </cell>
          <cell r="E9984">
            <v>42309</v>
          </cell>
          <cell r="F9984" t="str">
            <v>Hydrolic Worker's Chair with stopper Legs</v>
          </cell>
          <cell r="G9984">
            <v>3200</v>
          </cell>
          <cell r="H9984">
            <v>-1973.33</v>
          </cell>
          <cell r="I9984">
            <v>1226.67</v>
          </cell>
        </row>
        <row r="9985">
          <cell r="A9985">
            <v>40002288</v>
          </cell>
          <cell r="B9985" t="str">
            <v>0</v>
          </cell>
          <cell r="C9985" t="str">
            <v>CIPL</v>
          </cell>
          <cell r="D9985" t="str">
            <v>M004</v>
          </cell>
          <cell r="E9985">
            <v>42309</v>
          </cell>
          <cell r="F9985" t="str">
            <v>Hydrolic Worker's Chair with stopper Legs</v>
          </cell>
          <cell r="G9985">
            <v>3200</v>
          </cell>
          <cell r="H9985">
            <v>-1973.33</v>
          </cell>
          <cell r="I9985">
            <v>1226.67</v>
          </cell>
        </row>
        <row r="9986">
          <cell r="A9986">
            <v>40002289</v>
          </cell>
          <cell r="B9986" t="str">
            <v>0</v>
          </cell>
          <cell r="C9986" t="str">
            <v>CIPL</v>
          </cell>
          <cell r="D9986" t="str">
            <v>M004</v>
          </cell>
          <cell r="E9986">
            <v>42309</v>
          </cell>
          <cell r="F9986" t="str">
            <v>Hydrolic Worker's Chair with stopper Legs</v>
          </cell>
          <cell r="G9986">
            <v>3200</v>
          </cell>
          <cell r="H9986">
            <v>-1973.33</v>
          </cell>
          <cell r="I9986">
            <v>1226.67</v>
          </cell>
        </row>
        <row r="9987">
          <cell r="A9987">
            <v>40002290</v>
          </cell>
          <cell r="B9987" t="str">
            <v>0</v>
          </cell>
          <cell r="C9987" t="str">
            <v>CIPL</v>
          </cell>
          <cell r="D9987" t="str">
            <v>M004</v>
          </cell>
          <cell r="E9987">
            <v>42309</v>
          </cell>
          <cell r="F9987" t="str">
            <v>Hydrolic Worker's Chair with stopper Legs</v>
          </cell>
          <cell r="G9987">
            <v>3200</v>
          </cell>
          <cell r="H9987">
            <v>-1973.33</v>
          </cell>
          <cell r="I9987">
            <v>1226.67</v>
          </cell>
        </row>
        <row r="9988">
          <cell r="A9988">
            <v>40002291</v>
          </cell>
          <cell r="B9988" t="str">
            <v>0</v>
          </cell>
          <cell r="C9988" t="str">
            <v>CIPL</v>
          </cell>
          <cell r="D9988" t="str">
            <v>M004</v>
          </cell>
          <cell r="E9988">
            <v>42309</v>
          </cell>
          <cell r="F9988" t="str">
            <v>Hydrolic Worker's Chair with stopper Legs</v>
          </cell>
          <cell r="G9988">
            <v>3200</v>
          </cell>
          <cell r="H9988">
            <v>-1973.33</v>
          </cell>
          <cell r="I9988">
            <v>1226.67</v>
          </cell>
        </row>
        <row r="9989">
          <cell r="A9989">
            <v>40002292</v>
          </cell>
          <cell r="B9989" t="str">
            <v>0</v>
          </cell>
          <cell r="C9989" t="str">
            <v>CIPL</v>
          </cell>
          <cell r="D9989" t="str">
            <v>M004</v>
          </cell>
          <cell r="E9989">
            <v>42309</v>
          </cell>
          <cell r="F9989" t="str">
            <v>Hydrolic Worker's Chair with stopper Legs</v>
          </cell>
          <cell r="G9989">
            <v>3200</v>
          </cell>
          <cell r="H9989">
            <v>-1973.33</v>
          </cell>
          <cell r="I9989">
            <v>1226.67</v>
          </cell>
        </row>
        <row r="9990">
          <cell r="A9990">
            <v>40002293</v>
          </cell>
          <cell r="B9990" t="str">
            <v>0</v>
          </cell>
          <cell r="C9990" t="str">
            <v>CIPL</v>
          </cell>
          <cell r="D9990" t="str">
            <v>M004</v>
          </cell>
          <cell r="E9990">
            <v>42309</v>
          </cell>
          <cell r="F9990" t="str">
            <v>Hydrolic Worker's Chair with stopper Legs</v>
          </cell>
          <cell r="G9990">
            <v>3200</v>
          </cell>
          <cell r="H9990">
            <v>-1973.33</v>
          </cell>
          <cell r="I9990">
            <v>1226.67</v>
          </cell>
        </row>
        <row r="9991">
          <cell r="A9991">
            <v>40002294</v>
          </cell>
          <cell r="B9991" t="str">
            <v>0</v>
          </cell>
          <cell r="C9991" t="str">
            <v>CIPL</v>
          </cell>
          <cell r="D9991" t="str">
            <v>M004</v>
          </cell>
          <cell r="E9991">
            <v>42309</v>
          </cell>
          <cell r="F9991" t="str">
            <v>Hydrolic Worker's Chair with stopper Legs</v>
          </cell>
          <cell r="G9991">
            <v>3200</v>
          </cell>
          <cell r="H9991">
            <v>-1973.33</v>
          </cell>
          <cell r="I9991">
            <v>1226.67</v>
          </cell>
        </row>
        <row r="9992">
          <cell r="A9992">
            <v>40002295</v>
          </cell>
          <cell r="B9992" t="str">
            <v>0</v>
          </cell>
          <cell r="C9992" t="str">
            <v>CIPL</v>
          </cell>
          <cell r="D9992" t="str">
            <v>M004</v>
          </cell>
          <cell r="E9992">
            <v>42309</v>
          </cell>
          <cell r="F9992" t="str">
            <v>Hydrolic Worker's Chair with stopper Legs</v>
          </cell>
          <cell r="G9992">
            <v>3200</v>
          </cell>
          <cell r="H9992">
            <v>-1973.33</v>
          </cell>
          <cell r="I9992">
            <v>1226.67</v>
          </cell>
        </row>
        <row r="9993">
          <cell r="A9993">
            <v>40002296</v>
          </cell>
          <cell r="B9993" t="str">
            <v>0</v>
          </cell>
          <cell r="C9993" t="str">
            <v>CIPL</v>
          </cell>
          <cell r="D9993" t="str">
            <v>M004</v>
          </cell>
          <cell r="E9993">
            <v>42309</v>
          </cell>
          <cell r="F9993" t="str">
            <v>Hydrolic Worker's Chair with stopper Legs</v>
          </cell>
          <cell r="G9993">
            <v>3200</v>
          </cell>
          <cell r="H9993">
            <v>-1973.33</v>
          </cell>
          <cell r="I9993">
            <v>1226.67</v>
          </cell>
        </row>
        <row r="9994">
          <cell r="A9994">
            <v>40002304</v>
          </cell>
          <cell r="B9994" t="str">
            <v>0</v>
          </cell>
          <cell r="C9994" t="str">
            <v>CIPL</v>
          </cell>
          <cell r="D9994" t="str">
            <v>M004</v>
          </cell>
          <cell r="E9994">
            <v>42361</v>
          </cell>
          <cell r="F9994" t="str">
            <v>Fabric Trolly without wheel 18 pcs from Classic</v>
          </cell>
          <cell r="G9994">
            <v>21000</v>
          </cell>
          <cell r="H9994">
            <v>-12775</v>
          </cell>
          <cell r="I9994">
            <v>8225</v>
          </cell>
        </row>
        <row r="9995">
          <cell r="A9995">
            <v>40002305</v>
          </cell>
          <cell r="B9995" t="str">
            <v>0</v>
          </cell>
          <cell r="C9995" t="str">
            <v>CIPL</v>
          </cell>
          <cell r="D9995" t="str">
            <v>M004</v>
          </cell>
          <cell r="E9995">
            <v>42361</v>
          </cell>
          <cell r="F9995" t="str">
            <v>Fabric Trolly without wheel 18 pcs from Classic</v>
          </cell>
          <cell r="G9995">
            <v>21000</v>
          </cell>
          <cell r="H9995">
            <v>-12775</v>
          </cell>
          <cell r="I9995">
            <v>8225</v>
          </cell>
        </row>
        <row r="9996">
          <cell r="A9996">
            <v>40002306</v>
          </cell>
          <cell r="B9996" t="str">
            <v>0</v>
          </cell>
          <cell r="C9996" t="str">
            <v>CIPL</v>
          </cell>
          <cell r="D9996" t="str">
            <v>M004</v>
          </cell>
          <cell r="E9996">
            <v>42361</v>
          </cell>
          <cell r="F9996" t="str">
            <v>Fabric Trolly without wheel 18 pcs from Classic</v>
          </cell>
          <cell r="G9996">
            <v>21000</v>
          </cell>
          <cell r="H9996">
            <v>-12775</v>
          </cell>
          <cell r="I9996">
            <v>8225</v>
          </cell>
        </row>
        <row r="9997">
          <cell r="A9997">
            <v>40002307</v>
          </cell>
          <cell r="B9997" t="str">
            <v>0</v>
          </cell>
          <cell r="C9997" t="str">
            <v>CIPL</v>
          </cell>
          <cell r="D9997" t="str">
            <v>M004</v>
          </cell>
          <cell r="E9997">
            <v>42361</v>
          </cell>
          <cell r="F9997" t="str">
            <v>Fabric Trolly without wheel 18 pcs from Classic</v>
          </cell>
          <cell r="G9997">
            <v>21000</v>
          </cell>
          <cell r="H9997">
            <v>-12775</v>
          </cell>
          <cell r="I9997">
            <v>8225</v>
          </cell>
        </row>
        <row r="9998">
          <cell r="A9998">
            <v>40002308</v>
          </cell>
          <cell r="B9998" t="str">
            <v>0</v>
          </cell>
          <cell r="C9998" t="str">
            <v>CIPL</v>
          </cell>
          <cell r="D9998" t="str">
            <v>M004</v>
          </cell>
          <cell r="E9998">
            <v>42361</v>
          </cell>
          <cell r="F9998" t="str">
            <v>Fabric Trolly without wheel 18 pcs from Classic</v>
          </cell>
          <cell r="G9998">
            <v>21000</v>
          </cell>
          <cell r="H9998">
            <v>-12775</v>
          </cell>
          <cell r="I9998">
            <v>8225</v>
          </cell>
        </row>
        <row r="9999">
          <cell r="A9999">
            <v>40002309</v>
          </cell>
          <cell r="B9999" t="str">
            <v>0</v>
          </cell>
          <cell r="C9999" t="str">
            <v>CIPL</v>
          </cell>
          <cell r="D9999" t="str">
            <v>M004</v>
          </cell>
          <cell r="E9999">
            <v>42361</v>
          </cell>
          <cell r="F9999" t="str">
            <v>Fabric Trolly without wheel 18 pcs from Classic</v>
          </cell>
          <cell r="G9999">
            <v>21000</v>
          </cell>
          <cell r="H9999">
            <v>-12775</v>
          </cell>
          <cell r="I9999">
            <v>8225</v>
          </cell>
        </row>
        <row r="10000">
          <cell r="A10000">
            <v>40002310</v>
          </cell>
          <cell r="B10000" t="str">
            <v>0</v>
          </cell>
          <cell r="C10000" t="str">
            <v>CIPL</v>
          </cell>
          <cell r="D10000" t="str">
            <v>M004</v>
          </cell>
          <cell r="E10000">
            <v>42361</v>
          </cell>
          <cell r="F10000" t="str">
            <v>Fabric Trolly without wheel 18 pcs from Classic</v>
          </cell>
          <cell r="G10000">
            <v>21000</v>
          </cell>
          <cell r="H10000">
            <v>-12775</v>
          </cell>
          <cell r="I10000">
            <v>8225</v>
          </cell>
        </row>
        <row r="10001">
          <cell r="A10001">
            <v>40002311</v>
          </cell>
          <cell r="B10001" t="str">
            <v>0</v>
          </cell>
          <cell r="C10001" t="str">
            <v>CIPL</v>
          </cell>
          <cell r="D10001" t="str">
            <v>M004</v>
          </cell>
          <cell r="E10001">
            <v>42361</v>
          </cell>
          <cell r="F10001" t="str">
            <v>Fabric Trolly without wheel 18 pcs from Classic</v>
          </cell>
          <cell r="G10001">
            <v>21000</v>
          </cell>
          <cell r="H10001">
            <v>-12775</v>
          </cell>
          <cell r="I10001">
            <v>8225</v>
          </cell>
        </row>
        <row r="10002">
          <cell r="A10002">
            <v>40002312</v>
          </cell>
          <cell r="B10002" t="str">
            <v>0</v>
          </cell>
          <cell r="C10002" t="str">
            <v>CIPL</v>
          </cell>
          <cell r="D10002" t="str">
            <v>M004</v>
          </cell>
          <cell r="E10002">
            <v>42361</v>
          </cell>
          <cell r="F10002" t="str">
            <v>Fabric Trolly without wheel 18 pcs from Classic</v>
          </cell>
          <cell r="G10002">
            <v>21000</v>
          </cell>
          <cell r="H10002">
            <v>-12775</v>
          </cell>
          <cell r="I10002">
            <v>8225</v>
          </cell>
        </row>
        <row r="10003">
          <cell r="A10003">
            <v>40002313</v>
          </cell>
          <cell r="B10003" t="str">
            <v>0</v>
          </cell>
          <cell r="C10003" t="str">
            <v>CIPL</v>
          </cell>
          <cell r="D10003" t="str">
            <v>M004</v>
          </cell>
          <cell r="E10003">
            <v>42361</v>
          </cell>
          <cell r="F10003" t="str">
            <v>Fabric Trolly without wheel 18 pcs from Classic</v>
          </cell>
          <cell r="G10003">
            <v>21000</v>
          </cell>
          <cell r="H10003">
            <v>-12775</v>
          </cell>
          <cell r="I10003">
            <v>8225</v>
          </cell>
        </row>
        <row r="10004">
          <cell r="A10004">
            <v>40002314</v>
          </cell>
          <cell r="B10004" t="str">
            <v>0</v>
          </cell>
          <cell r="C10004" t="str">
            <v>CIPL</v>
          </cell>
          <cell r="D10004" t="str">
            <v>M004</v>
          </cell>
          <cell r="E10004">
            <v>42361</v>
          </cell>
          <cell r="F10004" t="str">
            <v>Fabric Trolly without wheel 18 pcs from Classic</v>
          </cell>
          <cell r="G10004">
            <v>21000</v>
          </cell>
          <cell r="H10004">
            <v>-12775</v>
          </cell>
          <cell r="I10004">
            <v>8225</v>
          </cell>
        </row>
        <row r="10005">
          <cell r="A10005">
            <v>40002315</v>
          </cell>
          <cell r="B10005" t="str">
            <v>0</v>
          </cell>
          <cell r="C10005" t="str">
            <v>CIPL</v>
          </cell>
          <cell r="D10005" t="str">
            <v>M004</v>
          </cell>
          <cell r="E10005">
            <v>42361</v>
          </cell>
          <cell r="F10005" t="str">
            <v>Fabric Trolly without wheel 18 pcs from Classic</v>
          </cell>
          <cell r="G10005">
            <v>21000</v>
          </cell>
          <cell r="H10005">
            <v>-12775</v>
          </cell>
          <cell r="I10005">
            <v>8225</v>
          </cell>
        </row>
        <row r="10006">
          <cell r="A10006">
            <v>40002316</v>
          </cell>
          <cell r="B10006" t="str">
            <v>0</v>
          </cell>
          <cell r="C10006" t="str">
            <v>CIPL</v>
          </cell>
          <cell r="D10006" t="str">
            <v>M004</v>
          </cell>
          <cell r="E10006">
            <v>42361</v>
          </cell>
          <cell r="F10006" t="str">
            <v>Fabric Trolly without wheel 18 pcs from Classic</v>
          </cell>
          <cell r="G10006">
            <v>21000</v>
          </cell>
          <cell r="H10006">
            <v>-12775</v>
          </cell>
          <cell r="I10006">
            <v>8225</v>
          </cell>
        </row>
        <row r="10007">
          <cell r="A10007">
            <v>40002317</v>
          </cell>
          <cell r="B10007" t="str">
            <v>0</v>
          </cell>
          <cell r="C10007" t="str">
            <v>CIPL</v>
          </cell>
          <cell r="D10007" t="str">
            <v>M004</v>
          </cell>
          <cell r="E10007">
            <v>42361</v>
          </cell>
          <cell r="F10007" t="str">
            <v>Fabric Trolly without wheel 18 pcs from Classic</v>
          </cell>
          <cell r="G10007">
            <v>21000</v>
          </cell>
          <cell r="H10007">
            <v>-12775</v>
          </cell>
          <cell r="I10007">
            <v>8225</v>
          </cell>
        </row>
        <row r="10008">
          <cell r="A10008">
            <v>40002318</v>
          </cell>
          <cell r="B10008" t="str">
            <v>0</v>
          </cell>
          <cell r="C10008" t="str">
            <v>CIPL</v>
          </cell>
          <cell r="D10008" t="str">
            <v>M004</v>
          </cell>
          <cell r="E10008">
            <v>42361</v>
          </cell>
          <cell r="F10008" t="str">
            <v>Fabric Trolly without wheel 18 pcs from Classic</v>
          </cell>
          <cell r="G10008">
            <v>21000</v>
          </cell>
          <cell r="H10008">
            <v>-12775</v>
          </cell>
          <cell r="I10008">
            <v>8225</v>
          </cell>
        </row>
        <row r="10009">
          <cell r="A10009">
            <v>40002319</v>
          </cell>
          <cell r="B10009" t="str">
            <v>0</v>
          </cell>
          <cell r="C10009" t="str">
            <v>CIPL</v>
          </cell>
          <cell r="D10009" t="str">
            <v>M004</v>
          </cell>
          <cell r="E10009">
            <v>42361</v>
          </cell>
          <cell r="F10009" t="str">
            <v>Fabric Trolly without wheel 18 pcs from Classic</v>
          </cell>
          <cell r="G10009">
            <v>21000</v>
          </cell>
          <cell r="H10009">
            <v>-12775</v>
          </cell>
          <cell r="I10009">
            <v>8225</v>
          </cell>
        </row>
        <row r="10010">
          <cell r="A10010">
            <v>40002320</v>
          </cell>
          <cell r="B10010" t="str">
            <v>0</v>
          </cell>
          <cell r="C10010" t="str">
            <v>CIPL</v>
          </cell>
          <cell r="D10010" t="str">
            <v>M004</v>
          </cell>
          <cell r="E10010">
            <v>42361</v>
          </cell>
          <cell r="F10010" t="str">
            <v>Fabric Trolly without wheel 18 pcs from Classic</v>
          </cell>
          <cell r="G10010">
            <v>21000</v>
          </cell>
          <cell r="H10010">
            <v>-12775</v>
          </cell>
          <cell r="I10010">
            <v>8225</v>
          </cell>
        </row>
        <row r="10011">
          <cell r="A10011">
            <v>40002321</v>
          </cell>
          <cell r="B10011" t="str">
            <v>0</v>
          </cell>
          <cell r="C10011" t="str">
            <v>CIPL</v>
          </cell>
          <cell r="D10011" t="str">
            <v>M004</v>
          </cell>
          <cell r="E10011">
            <v>42361</v>
          </cell>
          <cell r="F10011" t="str">
            <v>Fabric Trolly without wheel 18 pcs from Classic</v>
          </cell>
          <cell r="G10011">
            <v>21000</v>
          </cell>
          <cell r="H10011">
            <v>-12775</v>
          </cell>
          <cell r="I10011">
            <v>8225</v>
          </cell>
        </row>
        <row r="10012">
          <cell r="A10012">
            <v>40002322</v>
          </cell>
          <cell r="B10012" t="str">
            <v>0</v>
          </cell>
          <cell r="C10012" t="str">
            <v>CIPL</v>
          </cell>
          <cell r="D10012" t="str">
            <v>M004</v>
          </cell>
          <cell r="E10012">
            <v>42392</v>
          </cell>
          <cell r="F10012" t="str">
            <v>Manual Iron Table</v>
          </cell>
          <cell r="G10012">
            <v>5500</v>
          </cell>
          <cell r="H10012">
            <v>-3300</v>
          </cell>
          <cell r="I10012">
            <v>2200</v>
          </cell>
        </row>
        <row r="10013">
          <cell r="A10013">
            <v>40002323</v>
          </cell>
          <cell r="B10013" t="str">
            <v>0</v>
          </cell>
          <cell r="C10013" t="str">
            <v>CIPL</v>
          </cell>
          <cell r="D10013" t="str">
            <v>M004</v>
          </cell>
          <cell r="E10013">
            <v>42392</v>
          </cell>
          <cell r="F10013" t="str">
            <v>Manual Iron Table</v>
          </cell>
          <cell r="G10013">
            <v>5500</v>
          </cell>
          <cell r="H10013">
            <v>-3300</v>
          </cell>
          <cell r="I10013">
            <v>2200</v>
          </cell>
        </row>
        <row r="10014">
          <cell r="A10014">
            <v>40002324</v>
          </cell>
          <cell r="B10014" t="str">
            <v>0</v>
          </cell>
          <cell r="C10014" t="str">
            <v>CIPL</v>
          </cell>
          <cell r="D10014" t="str">
            <v>M004</v>
          </cell>
          <cell r="E10014">
            <v>42392</v>
          </cell>
          <cell r="F10014" t="str">
            <v>Manual Iron Table</v>
          </cell>
          <cell r="G10014">
            <v>5500</v>
          </cell>
          <cell r="H10014">
            <v>-3300</v>
          </cell>
          <cell r="I10014">
            <v>2200</v>
          </cell>
        </row>
        <row r="10015">
          <cell r="A10015">
            <v>40002325</v>
          </cell>
          <cell r="B10015" t="str">
            <v>0</v>
          </cell>
          <cell r="C10015" t="str">
            <v>CIPL</v>
          </cell>
          <cell r="D10015" t="str">
            <v>M004</v>
          </cell>
          <cell r="E10015">
            <v>42392</v>
          </cell>
          <cell r="F10015" t="str">
            <v>Manual Iron Table</v>
          </cell>
          <cell r="G10015">
            <v>5500</v>
          </cell>
          <cell r="H10015">
            <v>-3300</v>
          </cell>
          <cell r="I10015">
            <v>2200</v>
          </cell>
        </row>
        <row r="10016">
          <cell r="A10016">
            <v>40002326</v>
          </cell>
          <cell r="B10016" t="str">
            <v>0</v>
          </cell>
          <cell r="C10016" t="str">
            <v>CIPL</v>
          </cell>
          <cell r="D10016" t="str">
            <v>M004</v>
          </cell>
          <cell r="E10016">
            <v>42392</v>
          </cell>
          <cell r="F10016" t="str">
            <v>Manual Iron Table</v>
          </cell>
          <cell r="G10016">
            <v>5500</v>
          </cell>
          <cell r="H10016">
            <v>-3300</v>
          </cell>
          <cell r="I10016">
            <v>2200</v>
          </cell>
        </row>
        <row r="10017">
          <cell r="A10017">
            <v>40002327</v>
          </cell>
          <cell r="B10017" t="str">
            <v>0</v>
          </cell>
          <cell r="C10017" t="str">
            <v>CIPL</v>
          </cell>
          <cell r="D10017" t="str">
            <v>M004</v>
          </cell>
          <cell r="E10017">
            <v>42388</v>
          </cell>
          <cell r="F10017" t="str">
            <v>Transport trolly for W/F</v>
          </cell>
          <cell r="G10017">
            <v>12000</v>
          </cell>
          <cell r="H10017">
            <v>-7200</v>
          </cell>
          <cell r="I10017">
            <v>4800</v>
          </cell>
        </row>
        <row r="10018">
          <cell r="A10018">
            <v>40002328</v>
          </cell>
          <cell r="B10018" t="str">
            <v>0</v>
          </cell>
          <cell r="C10018" t="str">
            <v>CIPL</v>
          </cell>
          <cell r="D10018" t="str">
            <v>M004</v>
          </cell>
          <cell r="E10018">
            <v>42406</v>
          </cell>
          <cell r="F10018" t="str">
            <v>Hanger trolly for Ware house</v>
          </cell>
          <cell r="G10018">
            <v>12500</v>
          </cell>
          <cell r="H10018">
            <v>-7395.83</v>
          </cell>
          <cell r="I10018">
            <v>5104.17</v>
          </cell>
        </row>
        <row r="10019">
          <cell r="A10019">
            <v>40002329</v>
          </cell>
          <cell r="B10019" t="str">
            <v>0</v>
          </cell>
          <cell r="C10019" t="str">
            <v>CIPL</v>
          </cell>
          <cell r="D10019" t="str">
            <v>M004</v>
          </cell>
          <cell r="E10019">
            <v>42406</v>
          </cell>
          <cell r="F10019" t="str">
            <v>Hanger trolly for Ware house</v>
          </cell>
          <cell r="G10019">
            <v>12500</v>
          </cell>
          <cell r="H10019">
            <v>-7395.83</v>
          </cell>
          <cell r="I10019">
            <v>5104.17</v>
          </cell>
        </row>
        <row r="10020">
          <cell r="A10020">
            <v>40002330</v>
          </cell>
          <cell r="B10020" t="str">
            <v>0</v>
          </cell>
          <cell r="C10020" t="str">
            <v>CIPL</v>
          </cell>
          <cell r="D10020" t="str">
            <v>M004</v>
          </cell>
          <cell r="E10020">
            <v>42406</v>
          </cell>
          <cell r="F10020" t="str">
            <v>Hanger trolly for Ware house</v>
          </cell>
          <cell r="G10020">
            <v>12500</v>
          </cell>
          <cell r="H10020">
            <v>-7395.83</v>
          </cell>
          <cell r="I10020">
            <v>5104.17</v>
          </cell>
        </row>
        <row r="10021">
          <cell r="A10021">
            <v>40002331</v>
          </cell>
          <cell r="B10021" t="str">
            <v>0</v>
          </cell>
          <cell r="C10021" t="str">
            <v>CIPL</v>
          </cell>
          <cell r="D10021" t="str">
            <v>M004</v>
          </cell>
          <cell r="E10021">
            <v>42406</v>
          </cell>
          <cell r="F10021" t="str">
            <v>Hanger trolly for Ware house</v>
          </cell>
          <cell r="G10021">
            <v>12500</v>
          </cell>
          <cell r="H10021">
            <v>-7395.83</v>
          </cell>
          <cell r="I10021">
            <v>5104.17</v>
          </cell>
        </row>
        <row r="10022">
          <cell r="A10022">
            <v>40002332</v>
          </cell>
          <cell r="B10022" t="str">
            <v>0</v>
          </cell>
          <cell r="C10022" t="str">
            <v>CIPL</v>
          </cell>
          <cell r="D10022" t="str">
            <v>M004</v>
          </cell>
          <cell r="E10022">
            <v>42406</v>
          </cell>
          <cell r="F10022" t="str">
            <v>Small trolly for  Carton Moving</v>
          </cell>
          <cell r="G10022">
            <v>9500</v>
          </cell>
          <cell r="H10022">
            <v>-5620.83</v>
          </cell>
          <cell r="I10022">
            <v>3879.17</v>
          </cell>
        </row>
        <row r="10023">
          <cell r="A10023">
            <v>40002333</v>
          </cell>
          <cell r="B10023" t="str">
            <v>0</v>
          </cell>
          <cell r="C10023" t="str">
            <v>CIPL</v>
          </cell>
          <cell r="D10023" t="str">
            <v>M004</v>
          </cell>
          <cell r="E10023">
            <v>42406</v>
          </cell>
          <cell r="F10023" t="str">
            <v>Small trolly for  Carton Moving</v>
          </cell>
          <cell r="G10023">
            <v>9500</v>
          </cell>
          <cell r="H10023">
            <v>-5620.83</v>
          </cell>
          <cell r="I10023">
            <v>3879.17</v>
          </cell>
        </row>
        <row r="10024">
          <cell r="A10024">
            <v>40002334</v>
          </cell>
          <cell r="B10024" t="str">
            <v>0</v>
          </cell>
          <cell r="C10024" t="str">
            <v>CIPL</v>
          </cell>
          <cell r="D10024" t="str">
            <v>M004</v>
          </cell>
          <cell r="E10024">
            <v>42406</v>
          </cell>
          <cell r="F10024" t="str">
            <v>Small trolly for  Carton Moving</v>
          </cell>
          <cell r="G10024">
            <v>9500</v>
          </cell>
          <cell r="H10024">
            <v>-5620.83</v>
          </cell>
          <cell r="I10024">
            <v>3879.17</v>
          </cell>
        </row>
        <row r="10025">
          <cell r="A10025">
            <v>40002335</v>
          </cell>
          <cell r="B10025" t="str">
            <v>0</v>
          </cell>
          <cell r="C10025" t="str">
            <v>CIPL</v>
          </cell>
          <cell r="D10025" t="str">
            <v>M004</v>
          </cell>
          <cell r="E10025">
            <v>42406</v>
          </cell>
          <cell r="F10025" t="str">
            <v>Small trolly for  Carton Moving</v>
          </cell>
          <cell r="G10025">
            <v>9500</v>
          </cell>
          <cell r="H10025">
            <v>-5620.83</v>
          </cell>
          <cell r="I10025">
            <v>3879.17</v>
          </cell>
        </row>
        <row r="10026">
          <cell r="A10026">
            <v>40002336</v>
          </cell>
          <cell r="B10026" t="str">
            <v>0</v>
          </cell>
          <cell r="C10026" t="str">
            <v>CIPL</v>
          </cell>
          <cell r="D10026" t="str">
            <v>M004</v>
          </cell>
          <cell r="E10026">
            <v>42404</v>
          </cell>
          <cell r="F10026" t="str">
            <v>Manager Table (H.R)</v>
          </cell>
          <cell r="G10026">
            <v>8440</v>
          </cell>
          <cell r="H10026">
            <v>-4993.67</v>
          </cell>
          <cell r="I10026">
            <v>3446.33</v>
          </cell>
        </row>
        <row r="10027">
          <cell r="A10027">
            <v>40002337</v>
          </cell>
          <cell r="B10027" t="str">
            <v>0</v>
          </cell>
          <cell r="C10027" t="str">
            <v>CIPL</v>
          </cell>
          <cell r="D10027" t="str">
            <v>M004</v>
          </cell>
          <cell r="E10027">
            <v>42399</v>
          </cell>
          <cell r="F10027" t="str">
            <v>Rack supply from Jan-16</v>
          </cell>
          <cell r="G10027">
            <v>14000</v>
          </cell>
          <cell r="H10027">
            <v>-8400</v>
          </cell>
          <cell r="I10027">
            <v>5600</v>
          </cell>
        </row>
        <row r="10028">
          <cell r="A10028">
            <v>40002338</v>
          </cell>
          <cell r="B10028" t="str">
            <v>0</v>
          </cell>
          <cell r="C10028" t="str">
            <v>CIPL</v>
          </cell>
          <cell r="D10028" t="str">
            <v>M004</v>
          </cell>
          <cell r="E10028">
            <v>42399</v>
          </cell>
          <cell r="F10028" t="str">
            <v>Rack supply from Jan-16</v>
          </cell>
          <cell r="G10028">
            <v>14000</v>
          </cell>
          <cell r="H10028">
            <v>-8400</v>
          </cell>
          <cell r="I10028">
            <v>5600</v>
          </cell>
        </row>
        <row r="10029">
          <cell r="A10029">
            <v>40002339</v>
          </cell>
          <cell r="B10029" t="str">
            <v>0</v>
          </cell>
          <cell r="C10029" t="str">
            <v>CIPL</v>
          </cell>
          <cell r="D10029" t="str">
            <v>M004</v>
          </cell>
          <cell r="E10029">
            <v>42399</v>
          </cell>
          <cell r="F10029" t="str">
            <v>Rack supply from Jan-16</v>
          </cell>
          <cell r="G10029">
            <v>14000</v>
          </cell>
          <cell r="H10029">
            <v>-8400</v>
          </cell>
          <cell r="I10029">
            <v>5600</v>
          </cell>
        </row>
        <row r="10030">
          <cell r="A10030">
            <v>40002340</v>
          </cell>
          <cell r="B10030" t="str">
            <v>0</v>
          </cell>
          <cell r="C10030" t="str">
            <v>CIPL</v>
          </cell>
          <cell r="D10030" t="str">
            <v>M004</v>
          </cell>
          <cell r="E10030">
            <v>42458</v>
          </cell>
          <cell r="F10030" t="str">
            <v>Exhust fan for compressor room</v>
          </cell>
          <cell r="G10030">
            <v>18500</v>
          </cell>
          <cell r="H10030">
            <v>-10791.67</v>
          </cell>
          <cell r="I10030">
            <v>7708.33</v>
          </cell>
        </row>
        <row r="10031">
          <cell r="A10031">
            <v>40002341</v>
          </cell>
          <cell r="B10031" t="str">
            <v>0</v>
          </cell>
          <cell r="C10031" t="str">
            <v>CIPL</v>
          </cell>
          <cell r="D10031" t="str">
            <v>M004</v>
          </cell>
          <cell r="E10031">
            <v>42458</v>
          </cell>
          <cell r="F10031" t="str">
            <v>Exhust fan for compressor room</v>
          </cell>
          <cell r="G10031">
            <v>18500</v>
          </cell>
          <cell r="H10031">
            <v>-10791.67</v>
          </cell>
          <cell r="I10031">
            <v>7708.33</v>
          </cell>
        </row>
        <row r="10032">
          <cell r="A10032">
            <v>40002342</v>
          </cell>
          <cell r="B10032" t="str">
            <v>0</v>
          </cell>
          <cell r="C10032" t="str">
            <v>CIPL</v>
          </cell>
          <cell r="D10032" t="str">
            <v>M004</v>
          </cell>
          <cell r="E10032">
            <v>42458</v>
          </cell>
          <cell r="F10032" t="str">
            <v>Exhust fan for compressor room</v>
          </cell>
          <cell r="G10032">
            <v>18500</v>
          </cell>
          <cell r="H10032">
            <v>-10791.67</v>
          </cell>
          <cell r="I10032">
            <v>7708.33</v>
          </cell>
        </row>
        <row r="10033">
          <cell r="A10033">
            <v>40002343</v>
          </cell>
          <cell r="B10033" t="str">
            <v>0</v>
          </cell>
          <cell r="C10033" t="str">
            <v>CIPL</v>
          </cell>
          <cell r="D10033" t="str">
            <v>M004</v>
          </cell>
          <cell r="E10033">
            <v>42435</v>
          </cell>
          <cell r="F10033" t="str">
            <v>Cabinet box</v>
          </cell>
          <cell r="G10033">
            <v>14167</v>
          </cell>
          <cell r="H10033">
            <v>-8264.08</v>
          </cell>
          <cell r="I10033">
            <v>5902.92</v>
          </cell>
        </row>
        <row r="10034">
          <cell r="A10034">
            <v>40002344</v>
          </cell>
          <cell r="B10034" t="str">
            <v>0</v>
          </cell>
          <cell r="C10034" t="str">
            <v>CIPL</v>
          </cell>
          <cell r="D10034" t="str">
            <v>M004</v>
          </cell>
          <cell r="E10034">
            <v>42435</v>
          </cell>
          <cell r="F10034" t="str">
            <v>Cabinet box</v>
          </cell>
          <cell r="G10034">
            <v>14167</v>
          </cell>
          <cell r="H10034">
            <v>-8264.08</v>
          </cell>
          <cell r="I10034">
            <v>5902.92</v>
          </cell>
        </row>
        <row r="10035">
          <cell r="A10035">
            <v>40002345</v>
          </cell>
          <cell r="B10035" t="str">
            <v>0</v>
          </cell>
          <cell r="C10035" t="str">
            <v>CIPL</v>
          </cell>
          <cell r="D10035" t="str">
            <v>M004</v>
          </cell>
          <cell r="E10035">
            <v>42435</v>
          </cell>
          <cell r="F10035" t="str">
            <v>Cabinet box</v>
          </cell>
          <cell r="G10035">
            <v>14166</v>
          </cell>
          <cell r="H10035">
            <v>-8263.5</v>
          </cell>
          <cell r="I10035">
            <v>5902.5</v>
          </cell>
        </row>
        <row r="10036">
          <cell r="A10036">
            <v>40002346</v>
          </cell>
          <cell r="B10036" t="str">
            <v>0</v>
          </cell>
          <cell r="C10036" t="str">
            <v>CIPL</v>
          </cell>
          <cell r="D10036" t="str">
            <v>M004</v>
          </cell>
          <cell r="E10036">
            <v>42490</v>
          </cell>
          <cell r="F10036" t="str">
            <v>Sofa - 2 Seat</v>
          </cell>
          <cell r="G10036">
            <v>53822</v>
          </cell>
          <cell r="H10036">
            <v>-30947.65</v>
          </cell>
          <cell r="I10036">
            <v>22874.35</v>
          </cell>
        </row>
        <row r="10037">
          <cell r="A10037">
            <v>40002347</v>
          </cell>
          <cell r="B10037" t="str">
            <v>0</v>
          </cell>
          <cell r="C10037" t="str">
            <v>CIPL</v>
          </cell>
          <cell r="D10037" t="str">
            <v>M004</v>
          </cell>
          <cell r="E10037">
            <v>42490</v>
          </cell>
          <cell r="F10037" t="str">
            <v>Chair for Conference Room</v>
          </cell>
          <cell r="G10037">
            <v>14300</v>
          </cell>
          <cell r="H10037">
            <v>-8222.5</v>
          </cell>
          <cell r="I10037">
            <v>6077.5</v>
          </cell>
        </row>
        <row r="10038">
          <cell r="A10038">
            <v>40002348</v>
          </cell>
          <cell r="B10038" t="str">
            <v>0</v>
          </cell>
          <cell r="C10038" t="str">
            <v>CIPL</v>
          </cell>
          <cell r="D10038" t="str">
            <v>M004</v>
          </cell>
          <cell r="E10038">
            <v>42490</v>
          </cell>
          <cell r="F10038" t="str">
            <v>Chair for Conference Room</v>
          </cell>
          <cell r="G10038">
            <v>14300</v>
          </cell>
          <cell r="H10038">
            <v>-8222.5</v>
          </cell>
          <cell r="I10038">
            <v>6077.5</v>
          </cell>
        </row>
        <row r="10039">
          <cell r="A10039">
            <v>40002349</v>
          </cell>
          <cell r="B10039" t="str">
            <v>0</v>
          </cell>
          <cell r="C10039" t="str">
            <v>CIPL</v>
          </cell>
          <cell r="D10039" t="str">
            <v>M004</v>
          </cell>
          <cell r="E10039">
            <v>42490</v>
          </cell>
          <cell r="F10039" t="str">
            <v>Chair for Conference Room</v>
          </cell>
          <cell r="G10039">
            <v>14300</v>
          </cell>
          <cell r="H10039">
            <v>-8222.5</v>
          </cell>
          <cell r="I10039">
            <v>6077.5</v>
          </cell>
        </row>
        <row r="10040">
          <cell r="A10040">
            <v>40002350</v>
          </cell>
          <cell r="B10040" t="str">
            <v>0</v>
          </cell>
          <cell r="C10040" t="str">
            <v>CIPL</v>
          </cell>
          <cell r="D10040" t="str">
            <v>M004</v>
          </cell>
          <cell r="E10040">
            <v>42490</v>
          </cell>
          <cell r="F10040" t="str">
            <v>Chair for Conference Room</v>
          </cell>
          <cell r="G10040">
            <v>14300</v>
          </cell>
          <cell r="H10040">
            <v>-8222.5</v>
          </cell>
          <cell r="I10040">
            <v>6077.5</v>
          </cell>
        </row>
        <row r="10041">
          <cell r="A10041">
            <v>40002351</v>
          </cell>
          <cell r="B10041" t="str">
            <v>0</v>
          </cell>
          <cell r="C10041" t="str">
            <v>CIPL</v>
          </cell>
          <cell r="D10041" t="str">
            <v>M004</v>
          </cell>
          <cell r="E10041">
            <v>42490</v>
          </cell>
          <cell r="F10041" t="str">
            <v>Chair for Conference Room</v>
          </cell>
          <cell r="G10041">
            <v>14300</v>
          </cell>
          <cell r="H10041">
            <v>-8222.5</v>
          </cell>
          <cell r="I10041">
            <v>6077.5</v>
          </cell>
        </row>
        <row r="10042">
          <cell r="A10042">
            <v>40002352</v>
          </cell>
          <cell r="B10042" t="str">
            <v>0</v>
          </cell>
          <cell r="C10042" t="str">
            <v>CIPL</v>
          </cell>
          <cell r="D10042" t="str">
            <v>M004</v>
          </cell>
          <cell r="E10042">
            <v>42490</v>
          </cell>
          <cell r="F10042" t="str">
            <v>Chair for Conference Room</v>
          </cell>
          <cell r="G10042">
            <v>14300</v>
          </cell>
          <cell r="H10042">
            <v>-8222.5</v>
          </cell>
          <cell r="I10042">
            <v>6077.5</v>
          </cell>
        </row>
        <row r="10043">
          <cell r="A10043">
            <v>40002353</v>
          </cell>
          <cell r="B10043" t="str">
            <v>0</v>
          </cell>
          <cell r="C10043" t="str">
            <v>CIPL</v>
          </cell>
          <cell r="D10043" t="str">
            <v>M004</v>
          </cell>
          <cell r="E10043">
            <v>42490</v>
          </cell>
          <cell r="F10043" t="str">
            <v>Chair for Conference Room</v>
          </cell>
          <cell r="G10043">
            <v>14300</v>
          </cell>
          <cell r="H10043">
            <v>-8222.5</v>
          </cell>
          <cell r="I10043">
            <v>6077.5</v>
          </cell>
        </row>
        <row r="10044">
          <cell r="A10044">
            <v>40002354</v>
          </cell>
          <cell r="B10044" t="str">
            <v>0</v>
          </cell>
          <cell r="C10044" t="str">
            <v>CIPL</v>
          </cell>
          <cell r="D10044" t="str">
            <v>M004</v>
          </cell>
          <cell r="E10044">
            <v>42490</v>
          </cell>
          <cell r="F10044" t="str">
            <v>Chair for Conference Room</v>
          </cell>
          <cell r="G10044">
            <v>14300</v>
          </cell>
          <cell r="H10044">
            <v>-8222.5</v>
          </cell>
          <cell r="I10044">
            <v>6077.5</v>
          </cell>
        </row>
        <row r="10045">
          <cell r="A10045">
            <v>40002355</v>
          </cell>
          <cell r="B10045" t="str">
            <v>0</v>
          </cell>
          <cell r="C10045" t="str">
            <v>CIPL</v>
          </cell>
          <cell r="D10045" t="str">
            <v>M004</v>
          </cell>
          <cell r="E10045">
            <v>42490</v>
          </cell>
          <cell r="F10045" t="str">
            <v>Chair for Conference Room</v>
          </cell>
          <cell r="G10045">
            <v>14300</v>
          </cell>
          <cell r="H10045">
            <v>-8222.5</v>
          </cell>
          <cell r="I10045">
            <v>6077.5</v>
          </cell>
        </row>
        <row r="10046">
          <cell r="A10046">
            <v>40002356</v>
          </cell>
          <cell r="B10046" t="str">
            <v>0</v>
          </cell>
          <cell r="C10046" t="str">
            <v>CIPL</v>
          </cell>
          <cell r="D10046" t="str">
            <v>M004</v>
          </cell>
          <cell r="E10046">
            <v>42490</v>
          </cell>
          <cell r="F10046" t="str">
            <v>Chair for Conference Room</v>
          </cell>
          <cell r="G10046">
            <v>14300</v>
          </cell>
          <cell r="H10046">
            <v>-8222.5</v>
          </cell>
          <cell r="I10046">
            <v>6077.5</v>
          </cell>
        </row>
        <row r="10047">
          <cell r="A10047">
            <v>40002357</v>
          </cell>
          <cell r="B10047" t="str">
            <v>0</v>
          </cell>
          <cell r="C10047" t="str">
            <v>CIPL</v>
          </cell>
          <cell r="D10047" t="str">
            <v>M004</v>
          </cell>
          <cell r="E10047">
            <v>42464</v>
          </cell>
          <cell r="F10047" t="str">
            <v>Scanning /CTN Table for Uniqlo project</v>
          </cell>
          <cell r="G10047">
            <v>5800</v>
          </cell>
          <cell r="H10047">
            <v>-3335</v>
          </cell>
          <cell r="I10047">
            <v>2465</v>
          </cell>
        </row>
        <row r="10048">
          <cell r="A10048">
            <v>40002358</v>
          </cell>
          <cell r="B10048" t="str">
            <v>0</v>
          </cell>
          <cell r="C10048" t="str">
            <v>CIPL</v>
          </cell>
          <cell r="D10048" t="str">
            <v>M004</v>
          </cell>
          <cell r="E10048">
            <v>42464</v>
          </cell>
          <cell r="F10048" t="str">
            <v>Scanning /CTN Table for Uniqlo project</v>
          </cell>
          <cell r="G10048">
            <v>5800</v>
          </cell>
          <cell r="H10048">
            <v>-3335</v>
          </cell>
          <cell r="I10048">
            <v>2465</v>
          </cell>
        </row>
        <row r="10049">
          <cell r="A10049">
            <v>40002359</v>
          </cell>
          <cell r="B10049" t="str">
            <v>0</v>
          </cell>
          <cell r="C10049" t="str">
            <v>CIPL</v>
          </cell>
          <cell r="D10049" t="str">
            <v>M004</v>
          </cell>
          <cell r="E10049">
            <v>42464</v>
          </cell>
          <cell r="F10049" t="str">
            <v>Scanning /CTN Table for Uniqlo project</v>
          </cell>
          <cell r="G10049">
            <v>5800</v>
          </cell>
          <cell r="H10049">
            <v>-3335</v>
          </cell>
          <cell r="I10049">
            <v>2465</v>
          </cell>
        </row>
        <row r="10050">
          <cell r="A10050">
            <v>40002360</v>
          </cell>
          <cell r="B10050" t="str">
            <v>0</v>
          </cell>
          <cell r="C10050" t="str">
            <v>CIPL</v>
          </cell>
          <cell r="D10050" t="str">
            <v>M004</v>
          </cell>
          <cell r="E10050">
            <v>42464</v>
          </cell>
          <cell r="F10050" t="str">
            <v>Scanning /CTN Table for Uniqlo project</v>
          </cell>
          <cell r="G10050">
            <v>5800</v>
          </cell>
          <cell r="H10050">
            <v>-3335</v>
          </cell>
          <cell r="I10050">
            <v>2465</v>
          </cell>
        </row>
        <row r="10051">
          <cell r="A10051">
            <v>40002361</v>
          </cell>
          <cell r="B10051" t="str">
            <v>0</v>
          </cell>
          <cell r="C10051" t="str">
            <v>CIPL</v>
          </cell>
          <cell r="D10051" t="str">
            <v>M004</v>
          </cell>
          <cell r="E10051">
            <v>42464</v>
          </cell>
          <cell r="F10051" t="str">
            <v>Scanning /CTN Table for Uniqlo project</v>
          </cell>
          <cell r="G10051">
            <v>5800</v>
          </cell>
          <cell r="H10051">
            <v>-3335</v>
          </cell>
          <cell r="I10051">
            <v>2465</v>
          </cell>
        </row>
        <row r="10052">
          <cell r="A10052">
            <v>40002362</v>
          </cell>
          <cell r="B10052" t="str">
            <v>0</v>
          </cell>
          <cell r="C10052" t="str">
            <v>CIPL</v>
          </cell>
          <cell r="D10052" t="str">
            <v>M004</v>
          </cell>
          <cell r="E10052">
            <v>42464</v>
          </cell>
          <cell r="F10052" t="str">
            <v>Scanning /CTN Table for Uniqlo project</v>
          </cell>
          <cell r="G10052">
            <v>5800</v>
          </cell>
          <cell r="H10052">
            <v>-3335</v>
          </cell>
          <cell r="I10052">
            <v>2465</v>
          </cell>
        </row>
        <row r="10053">
          <cell r="A10053">
            <v>40002363</v>
          </cell>
          <cell r="B10053" t="str">
            <v>0</v>
          </cell>
          <cell r="C10053" t="str">
            <v>CIPL</v>
          </cell>
          <cell r="D10053" t="str">
            <v>M004</v>
          </cell>
          <cell r="E10053">
            <v>42502</v>
          </cell>
          <cell r="F10053" t="str">
            <v>Fabric Keeping Bin</v>
          </cell>
          <cell r="G10053">
            <v>10402</v>
          </cell>
          <cell r="H10053">
            <v>-5894.47</v>
          </cell>
          <cell r="I10053">
            <v>4507.53</v>
          </cell>
        </row>
        <row r="10054">
          <cell r="A10054">
            <v>40002364</v>
          </cell>
          <cell r="B10054" t="str">
            <v>0</v>
          </cell>
          <cell r="C10054" t="str">
            <v>CIPL</v>
          </cell>
          <cell r="D10054" t="str">
            <v>M004</v>
          </cell>
          <cell r="E10054">
            <v>42502</v>
          </cell>
          <cell r="F10054" t="str">
            <v>Fabric Keeping Bin</v>
          </cell>
          <cell r="G10054">
            <v>10402</v>
          </cell>
          <cell r="H10054">
            <v>-5894.47</v>
          </cell>
          <cell r="I10054">
            <v>4507.53</v>
          </cell>
        </row>
        <row r="10055">
          <cell r="A10055">
            <v>40002365</v>
          </cell>
          <cell r="B10055" t="str">
            <v>0</v>
          </cell>
          <cell r="C10055" t="str">
            <v>CIPL</v>
          </cell>
          <cell r="D10055" t="str">
            <v>M004</v>
          </cell>
          <cell r="E10055">
            <v>42495</v>
          </cell>
          <cell r="F10055" t="str">
            <v>Rack for Trims</v>
          </cell>
          <cell r="G10055">
            <v>30112</v>
          </cell>
          <cell r="H10055">
            <v>-17063.47</v>
          </cell>
          <cell r="I10055">
            <v>13048.53</v>
          </cell>
        </row>
        <row r="10056">
          <cell r="A10056">
            <v>40002366</v>
          </cell>
          <cell r="B10056" t="str">
            <v>0</v>
          </cell>
          <cell r="C10056" t="str">
            <v>CIPL</v>
          </cell>
          <cell r="D10056" t="str">
            <v>M004</v>
          </cell>
          <cell r="E10056">
            <v>42495</v>
          </cell>
          <cell r="F10056" t="str">
            <v>Rack for Trims</v>
          </cell>
          <cell r="G10056">
            <v>35887</v>
          </cell>
          <cell r="H10056">
            <v>-20335.97</v>
          </cell>
          <cell r="I10056">
            <v>15551.03</v>
          </cell>
        </row>
        <row r="10057">
          <cell r="A10057">
            <v>40002367</v>
          </cell>
          <cell r="B10057" t="str">
            <v>0</v>
          </cell>
          <cell r="C10057" t="str">
            <v>CIPL</v>
          </cell>
          <cell r="D10057" t="str">
            <v>M004</v>
          </cell>
          <cell r="E10057">
            <v>42495</v>
          </cell>
          <cell r="F10057" t="str">
            <v>Rack for Trims</v>
          </cell>
          <cell r="G10057">
            <v>30112</v>
          </cell>
          <cell r="H10057">
            <v>-17063.47</v>
          </cell>
          <cell r="I10057">
            <v>13048.53</v>
          </cell>
        </row>
        <row r="10058">
          <cell r="A10058">
            <v>40002368</v>
          </cell>
          <cell r="B10058" t="str">
            <v>0</v>
          </cell>
          <cell r="C10058" t="str">
            <v>CIPL</v>
          </cell>
          <cell r="D10058" t="str">
            <v>M004</v>
          </cell>
          <cell r="E10058">
            <v>42494</v>
          </cell>
          <cell r="F10058" t="str">
            <v>Rack</v>
          </cell>
          <cell r="G10058">
            <v>27500</v>
          </cell>
          <cell r="H10058">
            <v>-15583.33</v>
          </cell>
          <cell r="I10058">
            <v>11916.67</v>
          </cell>
        </row>
        <row r="10059">
          <cell r="A10059">
            <v>40002369</v>
          </cell>
          <cell r="B10059" t="str">
            <v>0</v>
          </cell>
          <cell r="C10059" t="str">
            <v>CIPL</v>
          </cell>
          <cell r="D10059" t="str">
            <v>M004</v>
          </cell>
          <cell r="E10059">
            <v>42494</v>
          </cell>
          <cell r="F10059" t="str">
            <v>Rack</v>
          </cell>
          <cell r="G10059">
            <v>27500</v>
          </cell>
          <cell r="H10059">
            <v>-15583.33</v>
          </cell>
          <cell r="I10059">
            <v>11916.67</v>
          </cell>
        </row>
        <row r="10060">
          <cell r="A10060">
            <v>40002370</v>
          </cell>
          <cell r="B10060" t="str">
            <v>0</v>
          </cell>
          <cell r="C10060" t="str">
            <v>CIPL</v>
          </cell>
          <cell r="D10060" t="str">
            <v>M004</v>
          </cell>
          <cell r="E10060">
            <v>42494</v>
          </cell>
          <cell r="F10060" t="str">
            <v>Rack</v>
          </cell>
          <cell r="G10060">
            <v>27500</v>
          </cell>
          <cell r="H10060">
            <v>-15583.33</v>
          </cell>
          <cell r="I10060">
            <v>11916.67</v>
          </cell>
        </row>
        <row r="10061">
          <cell r="A10061">
            <v>40002371</v>
          </cell>
          <cell r="B10061" t="str">
            <v>0</v>
          </cell>
          <cell r="C10061" t="str">
            <v>CIPL</v>
          </cell>
          <cell r="D10061" t="str">
            <v>M004</v>
          </cell>
          <cell r="E10061">
            <v>42494</v>
          </cell>
          <cell r="F10061" t="str">
            <v>Rack</v>
          </cell>
          <cell r="G10061">
            <v>27500</v>
          </cell>
          <cell r="H10061">
            <v>-15583.33</v>
          </cell>
          <cell r="I10061">
            <v>11916.67</v>
          </cell>
        </row>
        <row r="10062">
          <cell r="A10062">
            <v>40002372</v>
          </cell>
          <cell r="B10062" t="str">
            <v>0</v>
          </cell>
          <cell r="C10062" t="str">
            <v>CIPL</v>
          </cell>
          <cell r="D10062" t="str">
            <v>M004</v>
          </cell>
          <cell r="E10062">
            <v>42494</v>
          </cell>
          <cell r="F10062" t="str">
            <v>Rack</v>
          </cell>
          <cell r="G10062">
            <v>27500</v>
          </cell>
          <cell r="H10062">
            <v>-15583.33</v>
          </cell>
          <cell r="I10062">
            <v>11916.67</v>
          </cell>
        </row>
        <row r="10063">
          <cell r="A10063">
            <v>40002373</v>
          </cell>
          <cell r="B10063" t="str">
            <v>0</v>
          </cell>
          <cell r="C10063" t="str">
            <v>CIPL</v>
          </cell>
          <cell r="D10063" t="str">
            <v>M004</v>
          </cell>
          <cell r="E10063">
            <v>42494</v>
          </cell>
          <cell r="F10063" t="str">
            <v>Rack</v>
          </cell>
          <cell r="G10063">
            <v>27500</v>
          </cell>
          <cell r="H10063">
            <v>-15583.33</v>
          </cell>
          <cell r="I10063">
            <v>11916.67</v>
          </cell>
        </row>
        <row r="10064">
          <cell r="A10064">
            <v>40002374</v>
          </cell>
          <cell r="B10064" t="str">
            <v>0</v>
          </cell>
          <cell r="C10064" t="str">
            <v>CIPL</v>
          </cell>
          <cell r="D10064" t="str">
            <v>M004</v>
          </cell>
          <cell r="E10064">
            <v>42494</v>
          </cell>
          <cell r="F10064" t="str">
            <v>Rack</v>
          </cell>
          <cell r="G10064">
            <v>5500</v>
          </cell>
          <cell r="H10064">
            <v>-3116.67</v>
          </cell>
          <cell r="I10064">
            <v>2383.33</v>
          </cell>
        </row>
        <row r="10065">
          <cell r="A10065">
            <v>40002375</v>
          </cell>
          <cell r="B10065" t="str">
            <v>0</v>
          </cell>
          <cell r="C10065" t="str">
            <v>CIPL</v>
          </cell>
          <cell r="D10065" t="str">
            <v>M004</v>
          </cell>
          <cell r="E10065">
            <v>42494</v>
          </cell>
          <cell r="F10065" t="str">
            <v>Rack</v>
          </cell>
          <cell r="G10065">
            <v>5500</v>
          </cell>
          <cell r="H10065">
            <v>-3116.67</v>
          </cell>
          <cell r="I10065">
            <v>2383.33</v>
          </cell>
        </row>
        <row r="10066">
          <cell r="A10066">
            <v>40002376</v>
          </cell>
          <cell r="B10066" t="str">
            <v>0</v>
          </cell>
          <cell r="C10066" t="str">
            <v>CIPL</v>
          </cell>
          <cell r="D10066" t="str">
            <v>M004</v>
          </cell>
          <cell r="E10066">
            <v>42494</v>
          </cell>
          <cell r="F10066" t="str">
            <v>Rack</v>
          </cell>
          <cell r="G10066">
            <v>5500</v>
          </cell>
          <cell r="H10066">
            <v>-3116.67</v>
          </cell>
          <cell r="I10066">
            <v>2383.33</v>
          </cell>
        </row>
        <row r="10067">
          <cell r="A10067">
            <v>40002377</v>
          </cell>
          <cell r="B10067" t="str">
            <v>0</v>
          </cell>
          <cell r="C10067" t="str">
            <v>CIPL</v>
          </cell>
          <cell r="D10067" t="str">
            <v>M004</v>
          </cell>
          <cell r="E10067">
            <v>42494</v>
          </cell>
          <cell r="F10067" t="str">
            <v>Rack</v>
          </cell>
          <cell r="G10067">
            <v>5500</v>
          </cell>
          <cell r="H10067">
            <v>-3116.67</v>
          </cell>
          <cell r="I10067">
            <v>2383.33</v>
          </cell>
        </row>
        <row r="10068">
          <cell r="A10068">
            <v>40002378</v>
          </cell>
          <cell r="B10068" t="str">
            <v>0</v>
          </cell>
          <cell r="C10068" t="str">
            <v>CIPL</v>
          </cell>
          <cell r="D10068" t="str">
            <v>M004</v>
          </cell>
          <cell r="E10068">
            <v>42494</v>
          </cell>
          <cell r="F10068" t="str">
            <v>Rack</v>
          </cell>
          <cell r="G10068">
            <v>5500</v>
          </cell>
          <cell r="H10068">
            <v>-3116.67</v>
          </cell>
          <cell r="I10068">
            <v>2383.33</v>
          </cell>
        </row>
        <row r="10069">
          <cell r="A10069">
            <v>40002379</v>
          </cell>
          <cell r="B10069" t="str">
            <v>0</v>
          </cell>
          <cell r="C10069" t="str">
            <v>CIPL</v>
          </cell>
          <cell r="D10069" t="str">
            <v>M004</v>
          </cell>
          <cell r="E10069">
            <v>42494</v>
          </cell>
          <cell r="F10069" t="str">
            <v>Rack</v>
          </cell>
          <cell r="G10069">
            <v>7500</v>
          </cell>
          <cell r="H10069">
            <v>-4250</v>
          </cell>
          <cell r="I10069">
            <v>3250</v>
          </cell>
        </row>
        <row r="10070">
          <cell r="A10070">
            <v>40002380</v>
          </cell>
          <cell r="B10070" t="str">
            <v>0</v>
          </cell>
          <cell r="C10070" t="str">
            <v>CIPL</v>
          </cell>
          <cell r="D10070" t="str">
            <v>M004</v>
          </cell>
          <cell r="E10070">
            <v>42494</v>
          </cell>
          <cell r="F10070" t="str">
            <v>Rack</v>
          </cell>
          <cell r="G10070">
            <v>7500</v>
          </cell>
          <cell r="H10070">
            <v>-4250</v>
          </cell>
          <cell r="I10070">
            <v>3250</v>
          </cell>
        </row>
        <row r="10071">
          <cell r="A10071">
            <v>40002381</v>
          </cell>
          <cell r="B10071" t="str">
            <v>0</v>
          </cell>
          <cell r="C10071" t="str">
            <v>CIPL</v>
          </cell>
          <cell r="D10071" t="str">
            <v>M004</v>
          </cell>
          <cell r="E10071">
            <v>42521</v>
          </cell>
          <cell r="F10071" t="str">
            <v>Rack for keeping Washing garments</v>
          </cell>
          <cell r="G10071">
            <v>67500</v>
          </cell>
          <cell r="H10071">
            <v>-38250</v>
          </cell>
          <cell r="I10071">
            <v>29250</v>
          </cell>
        </row>
        <row r="10072">
          <cell r="A10072">
            <v>40002382</v>
          </cell>
          <cell r="B10072" t="str">
            <v>0</v>
          </cell>
          <cell r="C10072" t="str">
            <v>CIPL</v>
          </cell>
          <cell r="D10072" t="str">
            <v>M004</v>
          </cell>
          <cell r="E10072">
            <v>42521</v>
          </cell>
          <cell r="F10072" t="str">
            <v>Rack for keeping Washing garments</v>
          </cell>
          <cell r="G10072">
            <v>67500</v>
          </cell>
          <cell r="H10072">
            <v>-38250</v>
          </cell>
          <cell r="I10072">
            <v>29250</v>
          </cell>
        </row>
        <row r="10073">
          <cell r="A10073">
            <v>40002383</v>
          </cell>
          <cell r="B10073" t="str">
            <v>0</v>
          </cell>
          <cell r="C10073" t="str">
            <v>CIPL</v>
          </cell>
          <cell r="D10073" t="str">
            <v>M004</v>
          </cell>
          <cell r="E10073">
            <v>42521</v>
          </cell>
          <cell r="F10073" t="str">
            <v>Rack for keeping Washing garments</v>
          </cell>
          <cell r="G10073">
            <v>67500</v>
          </cell>
          <cell r="H10073">
            <v>-38250</v>
          </cell>
          <cell r="I10073">
            <v>29250</v>
          </cell>
        </row>
        <row r="10074">
          <cell r="A10074">
            <v>40002384</v>
          </cell>
          <cell r="B10074" t="str">
            <v>0</v>
          </cell>
          <cell r="C10074" t="str">
            <v>CIPL</v>
          </cell>
          <cell r="D10074" t="str">
            <v>M004</v>
          </cell>
          <cell r="E10074">
            <v>42521</v>
          </cell>
          <cell r="F10074" t="str">
            <v>Rack for keeping Washing garments</v>
          </cell>
          <cell r="G10074">
            <v>67500</v>
          </cell>
          <cell r="H10074">
            <v>-38250</v>
          </cell>
          <cell r="I10074">
            <v>29250</v>
          </cell>
        </row>
        <row r="10075">
          <cell r="A10075">
            <v>40002385</v>
          </cell>
          <cell r="B10075" t="str">
            <v>0</v>
          </cell>
          <cell r="C10075" t="str">
            <v>CIPL</v>
          </cell>
          <cell r="D10075" t="str">
            <v>M004</v>
          </cell>
          <cell r="E10075">
            <v>42521</v>
          </cell>
          <cell r="F10075" t="str">
            <v>Rack for keeping Washing garments</v>
          </cell>
          <cell r="G10075">
            <v>67500</v>
          </cell>
          <cell r="H10075">
            <v>-38250</v>
          </cell>
          <cell r="I10075">
            <v>29250</v>
          </cell>
        </row>
        <row r="10076">
          <cell r="A10076">
            <v>40002386</v>
          </cell>
          <cell r="B10076" t="str">
            <v>0</v>
          </cell>
          <cell r="C10076" t="str">
            <v>CIPL</v>
          </cell>
          <cell r="D10076" t="str">
            <v>M004</v>
          </cell>
          <cell r="E10076">
            <v>42494</v>
          </cell>
          <cell r="F10076" t="str">
            <v>Industrial Pallet</v>
          </cell>
          <cell r="G10076">
            <v>5300</v>
          </cell>
          <cell r="H10076">
            <v>-3003.33</v>
          </cell>
          <cell r="I10076">
            <v>2296.67</v>
          </cell>
        </row>
        <row r="10077">
          <cell r="A10077">
            <v>40002387</v>
          </cell>
          <cell r="B10077" t="str">
            <v>0</v>
          </cell>
          <cell r="C10077" t="str">
            <v>CIPL</v>
          </cell>
          <cell r="D10077" t="str">
            <v>M004</v>
          </cell>
          <cell r="E10077">
            <v>42494</v>
          </cell>
          <cell r="F10077" t="str">
            <v>Industrial Pallet</v>
          </cell>
          <cell r="G10077">
            <v>5300</v>
          </cell>
          <cell r="H10077">
            <v>-3003.33</v>
          </cell>
          <cell r="I10077">
            <v>2296.67</v>
          </cell>
        </row>
        <row r="10078">
          <cell r="A10078">
            <v>40002388</v>
          </cell>
          <cell r="B10078" t="str">
            <v>0</v>
          </cell>
          <cell r="C10078" t="str">
            <v>CIPL</v>
          </cell>
          <cell r="D10078" t="str">
            <v>M004</v>
          </cell>
          <cell r="E10078">
            <v>42494</v>
          </cell>
          <cell r="F10078" t="str">
            <v>Industrial Pallet</v>
          </cell>
          <cell r="G10078">
            <v>5300</v>
          </cell>
          <cell r="H10078">
            <v>-3003.33</v>
          </cell>
          <cell r="I10078">
            <v>2296.67</v>
          </cell>
        </row>
        <row r="10079">
          <cell r="A10079">
            <v>40002389</v>
          </cell>
          <cell r="B10079" t="str">
            <v>0</v>
          </cell>
          <cell r="C10079" t="str">
            <v>CIPL</v>
          </cell>
          <cell r="D10079" t="str">
            <v>M004</v>
          </cell>
          <cell r="E10079">
            <v>42494</v>
          </cell>
          <cell r="F10079" t="str">
            <v>Industrial Pallet</v>
          </cell>
          <cell r="G10079">
            <v>5300</v>
          </cell>
          <cell r="H10079">
            <v>-3003.33</v>
          </cell>
          <cell r="I10079">
            <v>2296.67</v>
          </cell>
        </row>
        <row r="10080">
          <cell r="A10080">
            <v>40002390</v>
          </cell>
          <cell r="B10080" t="str">
            <v>0</v>
          </cell>
          <cell r="C10080" t="str">
            <v>CIPL</v>
          </cell>
          <cell r="D10080" t="str">
            <v>M004</v>
          </cell>
          <cell r="E10080">
            <v>42494</v>
          </cell>
          <cell r="F10080" t="str">
            <v>Industrial Pallet</v>
          </cell>
          <cell r="G10080">
            <v>5300</v>
          </cell>
          <cell r="H10080">
            <v>-3003.33</v>
          </cell>
          <cell r="I10080">
            <v>2296.67</v>
          </cell>
        </row>
        <row r="10081">
          <cell r="A10081">
            <v>40002391</v>
          </cell>
          <cell r="B10081" t="str">
            <v>0</v>
          </cell>
          <cell r="C10081" t="str">
            <v>CIPL</v>
          </cell>
          <cell r="D10081" t="str">
            <v>M004</v>
          </cell>
          <cell r="E10081">
            <v>42494</v>
          </cell>
          <cell r="F10081" t="str">
            <v>Industrial Pallet</v>
          </cell>
          <cell r="G10081">
            <v>5300</v>
          </cell>
          <cell r="H10081">
            <v>-3003.33</v>
          </cell>
          <cell r="I10081">
            <v>2296.67</v>
          </cell>
        </row>
        <row r="10082">
          <cell r="A10082">
            <v>40002392</v>
          </cell>
          <cell r="B10082" t="str">
            <v>0</v>
          </cell>
          <cell r="C10082" t="str">
            <v>CIPL</v>
          </cell>
          <cell r="D10082" t="str">
            <v>M004</v>
          </cell>
          <cell r="E10082">
            <v>42494</v>
          </cell>
          <cell r="F10082" t="str">
            <v>Industrial Pallet</v>
          </cell>
          <cell r="G10082">
            <v>5300</v>
          </cell>
          <cell r="H10082">
            <v>-3003.33</v>
          </cell>
          <cell r="I10082">
            <v>2296.67</v>
          </cell>
        </row>
        <row r="10083">
          <cell r="A10083">
            <v>40002393</v>
          </cell>
          <cell r="B10083" t="str">
            <v>0</v>
          </cell>
          <cell r="C10083" t="str">
            <v>CIPL</v>
          </cell>
          <cell r="D10083" t="str">
            <v>M004</v>
          </cell>
          <cell r="E10083">
            <v>42494</v>
          </cell>
          <cell r="F10083" t="str">
            <v>Industrial Pallet</v>
          </cell>
          <cell r="G10083">
            <v>5300</v>
          </cell>
          <cell r="H10083">
            <v>-3003.33</v>
          </cell>
          <cell r="I10083">
            <v>2296.67</v>
          </cell>
        </row>
        <row r="10084">
          <cell r="A10084">
            <v>40002394</v>
          </cell>
          <cell r="B10084" t="str">
            <v>0</v>
          </cell>
          <cell r="C10084" t="str">
            <v>CIPL</v>
          </cell>
          <cell r="D10084" t="str">
            <v>M004</v>
          </cell>
          <cell r="E10084">
            <v>42494</v>
          </cell>
          <cell r="F10084" t="str">
            <v>Industrial Pallet</v>
          </cell>
          <cell r="G10084">
            <v>5300</v>
          </cell>
          <cell r="H10084">
            <v>-3003.33</v>
          </cell>
          <cell r="I10084">
            <v>2296.67</v>
          </cell>
        </row>
        <row r="10085">
          <cell r="A10085">
            <v>40002395</v>
          </cell>
          <cell r="B10085" t="str">
            <v>0</v>
          </cell>
          <cell r="C10085" t="str">
            <v>CIPL</v>
          </cell>
          <cell r="D10085" t="str">
            <v>M004</v>
          </cell>
          <cell r="E10085">
            <v>42494</v>
          </cell>
          <cell r="F10085" t="str">
            <v>Industrial Pallet</v>
          </cell>
          <cell r="G10085">
            <v>5300</v>
          </cell>
          <cell r="H10085">
            <v>-3003.33</v>
          </cell>
          <cell r="I10085">
            <v>2296.67</v>
          </cell>
        </row>
        <row r="10086">
          <cell r="A10086">
            <v>40002396</v>
          </cell>
          <cell r="B10086" t="str">
            <v>0</v>
          </cell>
          <cell r="C10086" t="str">
            <v>CIPL</v>
          </cell>
          <cell r="D10086" t="str">
            <v>M004</v>
          </cell>
          <cell r="E10086">
            <v>42547</v>
          </cell>
          <cell r="F10086" t="str">
            <v>H/O-Interior Decoration items-EDL-BD</v>
          </cell>
          <cell r="G10086">
            <v>838743</v>
          </cell>
          <cell r="H10086">
            <v>-468298.17</v>
          </cell>
          <cell r="I10086">
            <v>370444.83</v>
          </cell>
        </row>
        <row r="10087">
          <cell r="A10087">
            <v>40002565</v>
          </cell>
          <cell r="B10087" t="str">
            <v>0</v>
          </cell>
          <cell r="C10087" t="str">
            <v>CIPL</v>
          </cell>
          <cell r="D10087" t="str">
            <v>M004</v>
          </cell>
          <cell r="E10087">
            <v>42817</v>
          </cell>
          <cell r="F10087" t="str">
            <v>Fabric relax trolly-6*4*6 ft</v>
          </cell>
          <cell r="G10087">
            <v>40000</v>
          </cell>
          <cell r="H10087">
            <v>-19333.330000000002</v>
          </cell>
          <cell r="I10087">
            <v>20666.669999999998</v>
          </cell>
        </row>
        <row r="10088">
          <cell r="A10088">
            <v>40002566</v>
          </cell>
          <cell r="B10088" t="str">
            <v>0</v>
          </cell>
          <cell r="C10088" t="str">
            <v>CIPL</v>
          </cell>
          <cell r="D10088" t="str">
            <v>M004</v>
          </cell>
          <cell r="E10088">
            <v>42817</v>
          </cell>
          <cell r="F10088" t="str">
            <v>Fabric relax trolly-6*4*6 ft</v>
          </cell>
          <cell r="G10088">
            <v>40000</v>
          </cell>
          <cell r="H10088">
            <v>-19333.330000000002</v>
          </cell>
          <cell r="I10088">
            <v>20666.669999999998</v>
          </cell>
        </row>
        <row r="10089">
          <cell r="A10089">
            <v>40002567</v>
          </cell>
          <cell r="B10089" t="str">
            <v>0</v>
          </cell>
          <cell r="C10089" t="str">
            <v>CIPL</v>
          </cell>
          <cell r="D10089" t="str">
            <v>M004</v>
          </cell>
          <cell r="E10089">
            <v>42817</v>
          </cell>
          <cell r="F10089" t="str">
            <v>Fabric relax trolly-6*4*6 ft</v>
          </cell>
          <cell r="G10089">
            <v>40000</v>
          </cell>
          <cell r="H10089">
            <v>-19333.330000000002</v>
          </cell>
          <cell r="I10089">
            <v>20666.669999999998</v>
          </cell>
        </row>
        <row r="10090">
          <cell r="A10090">
            <v>40002568</v>
          </cell>
          <cell r="B10090" t="str">
            <v>0</v>
          </cell>
          <cell r="C10090" t="str">
            <v>CIPL</v>
          </cell>
          <cell r="D10090" t="str">
            <v>M004</v>
          </cell>
          <cell r="E10090">
            <v>42817</v>
          </cell>
          <cell r="F10090" t="str">
            <v>Fabric relax trolly-6*4*6 ft</v>
          </cell>
          <cell r="G10090">
            <v>40000</v>
          </cell>
          <cell r="H10090">
            <v>-19333.330000000002</v>
          </cell>
          <cell r="I10090">
            <v>20666.669999999998</v>
          </cell>
        </row>
        <row r="10091">
          <cell r="A10091">
            <v>40002569</v>
          </cell>
          <cell r="B10091" t="str">
            <v>0</v>
          </cell>
          <cell r="C10091" t="str">
            <v>CIPL</v>
          </cell>
          <cell r="D10091" t="str">
            <v>M004</v>
          </cell>
          <cell r="E10091">
            <v>42817</v>
          </cell>
          <cell r="F10091" t="str">
            <v>Fabric relax trolly-6*4*6 ft</v>
          </cell>
          <cell r="G10091">
            <v>40000</v>
          </cell>
          <cell r="H10091">
            <v>-19333.330000000002</v>
          </cell>
          <cell r="I10091">
            <v>20666.669999999998</v>
          </cell>
        </row>
        <row r="10092">
          <cell r="A10092">
            <v>40002570</v>
          </cell>
          <cell r="B10092" t="str">
            <v>0</v>
          </cell>
          <cell r="C10092" t="str">
            <v>CIPL</v>
          </cell>
          <cell r="D10092" t="str">
            <v>M004</v>
          </cell>
          <cell r="E10092">
            <v>42817</v>
          </cell>
          <cell r="F10092" t="str">
            <v>Fabric relax trolly-6*4*6 ft</v>
          </cell>
          <cell r="G10092">
            <v>40000</v>
          </cell>
          <cell r="H10092">
            <v>-19333.330000000002</v>
          </cell>
          <cell r="I10092">
            <v>20666.669999999998</v>
          </cell>
        </row>
        <row r="10093">
          <cell r="A10093">
            <v>40002571</v>
          </cell>
          <cell r="B10093" t="str">
            <v>0</v>
          </cell>
          <cell r="C10093" t="str">
            <v>CIPL</v>
          </cell>
          <cell r="D10093" t="str">
            <v>M004</v>
          </cell>
          <cell r="E10093">
            <v>42817</v>
          </cell>
          <cell r="F10093" t="str">
            <v>Fabric relax trolly-6*4*6 ft</v>
          </cell>
          <cell r="G10093">
            <v>40000</v>
          </cell>
          <cell r="H10093">
            <v>-19333.330000000002</v>
          </cell>
          <cell r="I10093">
            <v>20666.669999999998</v>
          </cell>
        </row>
        <row r="10094">
          <cell r="A10094">
            <v>40002572</v>
          </cell>
          <cell r="B10094" t="str">
            <v>0</v>
          </cell>
          <cell r="C10094" t="str">
            <v>CIPL</v>
          </cell>
          <cell r="D10094" t="str">
            <v>M004</v>
          </cell>
          <cell r="E10094">
            <v>42817</v>
          </cell>
          <cell r="F10094" t="str">
            <v>Fabric relax trolly-6*4*6 ft</v>
          </cell>
          <cell r="G10094">
            <v>40000</v>
          </cell>
          <cell r="H10094">
            <v>-19333.330000000002</v>
          </cell>
          <cell r="I10094">
            <v>20666.669999999998</v>
          </cell>
        </row>
        <row r="10095">
          <cell r="A10095">
            <v>40002573</v>
          </cell>
          <cell r="B10095" t="str">
            <v>0</v>
          </cell>
          <cell r="C10095" t="str">
            <v>CIPL</v>
          </cell>
          <cell r="D10095" t="str">
            <v>M004</v>
          </cell>
          <cell r="E10095">
            <v>42817</v>
          </cell>
          <cell r="F10095" t="str">
            <v>Fabric relax trolly-6*4*6 ft</v>
          </cell>
          <cell r="G10095">
            <v>40000</v>
          </cell>
          <cell r="H10095">
            <v>-19333.330000000002</v>
          </cell>
          <cell r="I10095">
            <v>20666.669999999998</v>
          </cell>
        </row>
        <row r="10096">
          <cell r="A10096">
            <v>40002574</v>
          </cell>
          <cell r="B10096" t="str">
            <v>0</v>
          </cell>
          <cell r="C10096" t="str">
            <v>CIPL</v>
          </cell>
          <cell r="D10096" t="str">
            <v>M004</v>
          </cell>
          <cell r="E10096">
            <v>42817</v>
          </cell>
          <cell r="F10096" t="str">
            <v>Fabric relax trolly-6*4*6 ft</v>
          </cell>
          <cell r="G10096">
            <v>40000</v>
          </cell>
          <cell r="H10096">
            <v>-19333.330000000002</v>
          </cell>
          <cell r="I10096">
            <v>20666.669999999998</v>
          </cell>
        </row>
        <row r="10097">
          <cell r="A10097">
            <v>40002575</v>
          </cell>
          <cell r="B10097" t="str">
            <v>0</v>
          </cell>
          <cell r="C10097" t="str">
            <v>CIPL</v>
          </cell>
          <cell r="D10097" t="str">
            <v>M004</v>
          </cell>
          <cell r="E10097">
            <v>42817</v>
          </cell>
          <cell r="F10097" t="str">
            <v>Fabric relax trolly-6*4*6 ft</v>
          </cell>
          <cell r="G10097">
            <v>40000</v>
          </cell>
          <cell r="H10097">
            <v>-19333.330000000002</v>
          </cell>
          <cell r="I10097">
            <v>20666.669999999998</v>
          </cell>
        </row>
        <row r="10098">
          <cell r="A10098">
            <v>40002576</v>
          </cell>
          <cell r="B10098" t="str">
            <v>0</v>
          </cell>
          <cell r="C10098" t="str">
            <v>CIPL</v>
          </cell>
          <cell r="D10098" t="str">
            <v>M004</v>
          </cell>
          <cell r="E10098">
            <v>42817</v>
          </cell>
          <cell r="F10098" t="str">
            <v>Fabric relax trolly-6*4*6 ft</v>
          </cell>
          <cell r="G10098">
            <v>40000</v>
          </cell>
          <cell r="H10098">
            <v>-19333.330000000002</v>
          </cell>
          <cell r="I10098">
            <v>20666.669999999998</v>
          </cell>
        </row>
        <row r="10099">
          <cell r="A10099">
            <v>40002577</v>
          </cell>
          <cell r="B10099" t="str">
            <v>0</v>
          </cell>
          <cell r="C10099" t="str">
            <v>CIPL</v>
          </cell>
          <cell r="D10099" t="str">
            <v>M004</v>
          </cell>
          <cell r="E10099">
            <v>42825</v>
          </cell>
          <cell r="F10099" t="str">
            <v>DHU Audit Table</v>
          </cell>
          <cell r="G10099">
            <v>12500</v>
          </cell>
          <cell r="H10099">
            <v>-6041.67</v>
          </cell>
          <cell r="I10099">
            <v>6458.33</v>
          </cell>
        </row>
        <row r="10100">
          <cell r="A10100">
            <v>40002578</v>
          </cell>
          <cell r="B10100" t="str">
            <v>0</v>
          </cell>
          <cell r="C10100" t="str">
            <v>CIPL</v>
          </cell>
          <cell r="D10100" t="str">
            <v>M004</v>
          </cell>
          <cell r="E10100">
            <v>42825</v>
          </cell>
          <cell r="F10100" t="str">
            <v>DHU Audit Table</v>
          </cell>
          <cell r="G10100">
            <v>12500</v>
          </cell>
          <cell r="H10100">
            <v>-6041.67</v>
          </cell>
          <cell r="I10100">
            <v>6458.33</v>
          </cell>
        </row>
        <row r="10101">
          <cell r="A10101">
            <v>40002579</v>
          </cell>
          <cell r="B10101" t="str">
            <v>0</v>
          </cell>
          <cell r="C10101" t="str">
            <v>CIPL</v>
          </cell>
          <cell r="D10101" t="str">
            <v>M004</v>
          </cell>
          <cell r="E10101">
            <v>42825</v>
          </cell>
          <cell r="F10101" t="str">
            <v>DHU Audit Table</v>
          </cell>
          <cell r="G10101">
            <v>12500</v>
          </cell>
          <cell r="H10101">
            <v>-6041.67</v>
          </cell>
          <cell r="I10101">
            <v>6458.33</v>
          </cell>
        </row>
        <row r="10102">
          <cell r="A10102">
            <v>40002580</v>
          </cell>
          <cell r="B10102" t="str">
            <v>0</v>
          </cell>
          <cell r="C10102" t="str">
            <v>CIPL</v>
          </cell>
          <cell r="D10102" t="str">
            <v>M004</v>
          </cell>
          <cell r="E10102">
            <v>42850</v>
          </cell>
          <cell r="F10102" t="str">
            <v>Closet Trolly- Fabric Museum</v>
          </cell>
          <cell r="G10102">
            <v>21000</v>
          </cell>
          <cell r="H10102">
            <v>-9975</v>
          </cell>
          <cell r="I10102">
            <v>11025</v>
          </cell>
        </row>
        <row r="10103">
          <cell r="A10103">
            <v>40002581</v>
          </cell>
          <cell r="B10103" t="str">
            <v>0</v>
          </cell>
          <cell r="C10103" t="str">
            <v>CIPL</v>
          </cell>
          <cell r="D10103" t="str">
            <v>M004</v>
          </cell>
          <cell r="E10103">
            <v>42855</v>
          </cell>
          <cell r="F10103" t="str">
            <v>Manager Table with side table</v>
          </cell>
          <cell r="G10103">
            <v>12000</v>
          </cell>
          <cell r="H10103">
            <v>-5700</v>
          </cell>
          <cell r="I10103">
            <v>6300</v>
          </cell>
        </row>
        <row r="10104">
          <cell r="A10104">
            <v>40002582</v>
          </cell>
          <cell r="B10104" t="str">
            <v>0</v>
          </cell>
          <cell r="C10104" t="str">
            <v>CIPL</v>
          </cell>
          <cell r="D10104" t="str">
            <v>M004</v>
          </cell>
          <cell r="E10104">
            <v>42855</v>
          </cell>
          <cell r="F10104" t="str">
            <v>Executive Table with side table</v>
          </cell>
          <cell r="G10104">
            <v>11500</v>
          </cell>
          <cell r="H10104">
            <v>-5462.5</v>
          </cell>
          <cell r="I10104">
            <v>6037.5</v>
          </cell>
        </row>
        <row r="10105">
          <cell r="A10105">
            <v>40002583</v>
          </cell>
          <cell r="B10105" t="str">
            <v>0</v>
          </cell>
          <cell r="C10105" t="str">
            <v>CIPL</v>
          </cell>
          <cell r="D10105" t="str">
            <v>M004</v>
          </cell>
          <cell r="E10105">
            <v>42855</v>
          </cell>
          <cell r="F10105" t="str">
            <v>Executive Table with side table</v>
          </cell>
          <cell r="G10105">
            <v>11500</v>
          </cell>
          <cell r="H10105">
            <v>-5462.5</v>
          </cell>
          <cell r="I10105">
            <v>6037.5</v>
          </cell>
        </row>
        <row r="10106">
          <cell r="A10106">
            <v>40002584</v>
          </cell>
          <cell r="B10106" t="str">
            <v>0</v>
          </cell>
          <cell r="C10106" t="str">
            <v>CIPL</v>
          </cell>
          <cell r="D10106" t="str">
            <v>M004</v>
          </cell>
          <cell r="E10106">
            <v>42855</v>
          </cell>
          <cell r="F10106" t="str">
            <v>Executive Table with side table</v>
          </cell>
          <cell r="G10106">
            <v>11500</v>
          </cell>
          <cell r="H10106">
            <v>-5462.5</v>
          </cell>
          <cell r="I10106">
            <v>6037.5</v>
          </cell>
        </row>
        <row r="10107">
          <cell r="A10107">
            <v>40002585</v>
          </cell>
          <cell r="B10107" t="str">
            <v>0</v>
          </cell>
          <cell r="C10107" t="str">
            <v>CIPL</v>
          </cell>
          <cell r="D10107" t="str">
            <v>M004</v>
          </cell>
          <cell r="E10107">
            <v>42855</v>
          </cell>
          <cell r="F10107" t="str">
            <v>Executive Table with side table</v>
          </cell>
          <cell r="G10107">
            <v>11500</v>
          </cell>
          <cell r="H10107">
            <v>-5462.5</v>
          </cell>
          <cell r="I10107">
            <v>6037.5</v>
          </cell>
        </row>
        <row r="10108">
          <cell r="A10108">
            <v>40002586</v>
          </cell>
          <cell r="B10108" t="str">
            <v>0</v>
          </cell>
          <cell r="C10108" t="str">
            <v>CIPL</v>
          </cell>
          <cell r="D10108" t="str">
            <v>M004</v>
          </cell>
          <cell r="E10108">
            <v>42855</v>
          </cell>
          <cell r="F10108" t="str">
            <v>Executive Table with side table</v>
          </cell>
          <cell r="G10108">
            <v>11500</v>
          </cell>
          <cell r="H10108">
            <v>-5462.5</v>
          </cell>
          <cell r="I10108">
            <v>6037.5</v>
          </cell>
        </row>
        <row r="10109">
          <cell r="A10109">
            <v>40002587</v>
          </cell>
          <cell r="B10109" t="str">
            <v>0</v>
          </cell>
          <cell r="C10109" t="str">
            <v>CIPL</v>
          </cell>
          <cell r="D10109" t="str">
            <v>M004</v>
          </cell>
          <cell r="E10109">
            <v>42855</v>
          </cell>
          <cell r="F10109" t="str">
            <v>Training and Seminer Table</v>
          </cell>
          <cell r="G10109">
            <v>7000</v>
          </cell>
          <cell r="H10109">
            <v>-3325</v>
          </cell>
          <cell r="I10109">
            <v>3675</v>
          </cell>
        </row>
        <row r="10110">
          <cell r="A10110">
            <v>40002588</v>
          </cell>
          <cell r="B10110" t="str">
            <v>0</v>
          </cell>
          <cell r="C10110" t="str">
            <v>CIPL</v>
          </cell>
          <cell r="D10110" t="str">
            <v>M004</v>
          </cell>
          <cell r="E10110">
            <v>42855</v>
          </cell>
          <cell r="F10110" t="str">
            <v>Training and Seminer Table</v>
          </cell>
          <cell r="G10110">
            <v>7000</v>
          </cell>
          <cell r="H10110">
            <v>-3325</v>
          </cell>
          <cell r="I10110">
            <v>3675</v>
          </cell>
        </row>
        <row r="10111">
          <cell r="A10111">
            <v>40002589</v>
          </cell>
          <cell r="B10111" t="str">
            <v>0</v>
          </cell>
          <cell r="C10111" t="str">
            <v>CIPL</v>
          </cell>
          <cell r="D10111" t="str">
            <v>M004</v>
          </cell>
          <cell r="E10111">
            <v>42855</v>
          </cell>
          <cell r="F10111" t="str">
            <v>Manager Chair</v>
          </cell>
          <cell r="G10111">
            <v>8500</v>
          </cell>
          <cell r="H10111">
            <v>-4037.5</v>
          </cell>
          <cell r="I10111">
            <v>4462.5</v>
          </cell>
        </row>
        <row r="10112">
          <cell r="A10112">
            <v>40002590</v>
          </cell>
          <cell r="B10112" t="str">
            <v>0</v>
          </cell>
          <cell r="C10112" t="str">
            <v>CIPL</v>
          </cell>
          <cell r="D10112" t="str">
            <v>M004</v>
          </cell>
          <cell r="E10112">
            <v>42855</v>
          </cell>
          <cell r="F10112" t="str">
            <v>Executive Chair</v>
          </cell>
          <cell r="G10112">
            <v>7000</v>
          </cell>
          <cell r="H10112">
            <v>-3325</v>
          </cell>
          <cell r="I10112">
            <v>3675</v>
          </cell>
        </row>
        <row r="10113">
          <cell r="A10113">
            <v>40002591</v>
          </cell>
          <cell r="B10113" t="str">
            <v>0</v>
          </cell>
          <cell r="C10113" t="str">
            <v>CIPL</v>
          </cell>
          <cell r="D10113" t="str">
            <v>M004</v>
          </cell>
          <cell r="E10113">
            <v>42855</v>
          </cell>
          <cell r="F10113" t="str">
            <v>Executive Chair</v>
          </cell>
          <cell r="G10113">
            <v>7000</v>
          </cell>
          <cell r="H10113">
            <v>-3325</v>
          </cell>
          <cell r="I10113">
            <v>3675</v>
          </cell>
        </row>
        <row r="10114">
          <cell r="A10114">
            <v>40002592</v>
          </cell>
          <cell r="B10114" t="str">
            <v>0</v>
          </cell>
          <cell r="C10114" t="str">
            <v>CIPL</v>
          </cell>
          <cell r="D10114" t="str">
            <v>M004</v>
          </cell>
          <cell r="E10114">
            <v>42855</v>
          </cell>
          <cell r="F10114" t="str">
            <v>Executive Chair</v>
          </cell>
          <cell r="G10114">
            <v>7000</v>
          </cell>
          <cell r="H10114">
            <v>-3325</v>
          </cell>
          <cell r="I10114">
            <v>3675</v>
          </cell>
        </row>
        <row r="10115">
          <cell r="A10115">
            <v>40002593</v>
          </cell>
          <cell r="B10115" t="str">
            <v>0</v>
          </cell>
          <cell r="C10115" t="str">
            <v>CIPL</v>
          </cell>
          <cell r="D10115" t="str">
            <v>M004</v>
          </cell>
          <cell r="E10115">
            <v>42855</v>
          </cell>
          <cell r="F10115" t="str">
            <v>Executive Chair</v>
          </cell>
          <cell r="G10115">
            <v>7000</v>
          </cell>
          <cell r="H10115">
            <v>-3325</v>
          </cell>
          <cell r="I10115">
            <v>3675</v>
          </cell>
        </row>
        <row r="10116">
          <cell r="A10116">
            <v>40002594</v>
          </cell>
          <cell r="B10116" t="str">
            <v>0</v>
          </cell>
          <cell r="C10116" t="str">
            <v>CIPL</v>
          </cell>
          <cell r="D10116" t="str">
            <v>M004</v>
          </cell>
          <cell r="E10116">
            <v>42855</v>
          </cell>
          <cell r="F10116" t="str">
            <v>Executive Chair</v>
          </cell>
          <cell r="G10116">
            <v>7000</v>
          </cell>
          <cell r="H10116">
            <v>-3325</v>
          </cell>
          <cell r="I10116">
            <v>3675</v>
          </cell>
        </row>
        <row r="10117">
          <cell r="A10117">
            <v>40002595</v>
          </cell>
          <cell r="B10117" t="str">
            <v>0</v>
          </cell>
          <cell r="C10117" t="str">
            <v>CIPL</v>
          </cell>
          <cell r="D10117" t="str">
            <v>M004</v>
          </cell>
          <cell r="E10117">
            <v>42855</v>
          </cell>
          <cell r="F10117" t="str">
            <v>Executive Chair</v>
          </cell>
          <cell r="G10117">
            <v>7000</v>
          </cell>
          <cell r="H10117">
            <v>-3325</v>
          </cell>
          <cell r="I10117">
            <v>3675</v>
          </cell>
        </row>
        <row r="10118">
          <cell r="A10118">
            <v>40002596</v>
          </cell>
          <cell r="B10118" t="str">
            <v>0</v>
          </cell>
          <cell r="C10118" t="str">
            <v>CIPL</v>
          </cell>
          <cell r="D10118" t="str">
            <v>M004</v>
          </cell>
          <cell r="E10118">
            <v>42855</v>
          </cell>
          <cell r="F10118" t="str">
            <v>Executive Chair</v>
          </cell>
          <cell r="G10118">
            <v>7000</v>
          </cell>
          <cell r="H10118">
            <v>-3325</v>
          </cell>
          <cell r="I10118">
            <v>3675</v>
          </cell>
        </row>
        <row r="10119">
          <cell r="A10119">
            <v>40002597</v>
          </cell>
          <cell r="B10119" t="str">
            <v>0</v>
          </cell>
          <cell r="C10119" t="str">
            <v>CIPL</v>
          </cell>
          <cell r="D10119" t="str">
            <v>M004</v>
          </cell>
          <cell r="E10119">
            <v>42855</v>
          </cell>
          <cell r="F10119" t="str">
            <v>Executive Chair</v>
          </cell>
          <cell r="G10119">
            <v>7000</v>
          </cell>
          <cell r="H10119">
            <v>-3325</v>
          </cell>
          <cell r="I10119">
            <v>3675</v>
          </cell>
        </row>
        <row r="10120">
          <cell r="A10120">
            <v>40002598</v>
          </cell>
          <cell r="B10120" t="str">
            <v>0</v>
          </cell>
          <cell r="C10120" t="str">
            <v>CIPL</v>
          </cell>
          <cell r="D10120" t="str">
            <v>M004</v>
          </cell>
          <cell r="E10120">
            <v>42855</v>
          </cell>
          <cell r="F10120" t="str">
            <v>Executive Chair</v>
          </cell>
          <cell r="G10120">
            <v>7000</v>
          </cell>
          <cell r="H10120">
            <v>-3325</v>
          </cell>
          <cell r="I10120">
            <v>3675</v>
          </cell>
        </row>
        <row r="10121">
          <cell r="A10121">
            <v>40002599</v>
          </cell>
          <cell r="B10121" t="str">
            <v>0</v>
          </cell>
          <cell r="C10121" t="str">
            <v>CIPL</v>
          </cell>
          <cell r="D10121" t="str">
            <v>M004</v>
          </cell>
          <cell r="E10121">
            <v>42855</v>
          </cell>
          <cell r="F10121" t="str">
            <v>Training Chair</v>
          </cell>
          <cell r="G10121">
            <v>3800</v>
          </cell>
          <cell r="H10121">
            <v>-1805</v>
          </cell>
          <cell r="I10121">
            <v>1995</v>
          </cell>
        </row>
        <row r="10122">
          <cell r="A10122">
            <v>40002600</v>
          </cell>
          <cell r="B10122" t="str">
            <v>0</v>
          </cell>
          <cell r="C10122" t="str">
            <v>CIPL</v>
          </cell>
          <cell r="D10122" t="str">
            <v>M004</v>
          </cell>
          <cell r="E10122">
            <v>42855</v>
          </cell>
          <cell r="F10122" t="str">
            <v>Training Chair</v>
          </cell>
          <cell r="G10122">
            <v>3800</v>
          </cell>
          <cell r="H10122">
            <v>-1805</v>
          </cell>
          <cell r="I10122">
            <v>1995</v>
          </cell>
        </row>
        <row r="10123">
          <cell r="A10123">
            <v>40002601</v>
          </cell>
          <cell r="B10123" t="str">
            <v>0</v>
          </cell>
          <cell r="C10123" t="str">
            <v>CIPL</v>
          </cell>
          <cell r="D10123" t="str">
            <v>M004</v>
          </cell>
          <cell r="E10123">
            <v>42855</v>
          </cell>
          <cell r="F10123" t="str">
            <v>Training Chair</v>
          </cell>
          <cell r="G10123">
            <v>3800</v>
          </cell>
          <cell r="H10123">
            <v>-1805</v>
          </cell>
          <cell r="I10123">
            <v>1995</v>
          </cell>
        </row>
        <row r="10124">
          <cell r="A10124">
            <v>40002602</v>
          </cell>
          <cell r="B10124" t="str">
            <v>0</v>
          </cell>
          <cell r="C10124" t="str">
            <v>CIPL</v>
          </cell>
          <cell r="D10124" t="str">
            <v>M004</v>
          </cell>
          <cell r="E10124">
            <v>42855</v>
          </cell>
          <cell r="F10124" t="str">
            <v>Training Chair</v>
          </cell>
          <cell r="G10124">
            <v>3800</v>
          </cell>
          <cell r="H10124">
            <v>-1805</v>
          </cell>
          <cell r="I10124">
            <v>1995</v>
          </cell>
        </row>
        <row r="10125">
          <cell r="A10125">
            <v>40002603</v>
          </cell>
          <cell r="B10125" t="str">
            <v>0</v>
          </cell>
          <cell r="C10125" t="str">
            <v>CIPL</v>
          </cell>
          <cell r="D10125" t="str">
            <v>M004</v>
          </cell>
          <cell r="E10125">
            <v>42855</v>
          </cell>
          <cell r="F10125" t="str">
            <v>Training Chair</v>
          </cell>
          <cell r="G10125">
            <v>3800</v>
          </cell>
          <cell r="H10125">
            <v>-1805</v>
          </cell>
          <cell r="I10125">
            <v>1995</v>
          </cell>
        </row>
        <row r="10126">
          <cell r="A10126">
            <v>40002604</v>
          </cell>
          <cell r="B10126" t="str">
            <v>0</v>
          </cell>
          <cell r="C10126" t="str">
            <v>CIPL</v>
          </cell>
          <cell r="D10126" t="str">
            <v>M004</v>
          </cell>
          <cell r="E10126">
            <v>42855</v>
          </cell>
          <cell r="F10126" t="str">
            <v>Training Chair</v>
          </cell>
          <cell r="G10126">
            <v>3800</v>
          </cell>
          <cell r="H10126">
            <v>-1805</v>
          </cell>
          <cell r="I10126">
            <v>1995</v>
          </cell>
        </row>
        <row r="10127">
          <cell r="A10127">
            <v>40002605</v>
          </cell>
          <cell r="B10127" t="str">
            <v>0</v>
          </cell>
          <cell r="C10127" t="str">
            <v>CIPL</v>
          </cell>
          <cell r="D10127" t="str">
            <v>M004</v>
          </cell>
          <cell r="E10127">
            <v>42855</v>
          </cell>
          <cell r="F10127" t="str">
            <v>Training Chair</v>
          </cell>
          <cell r="G10127">
            <v>3800</v>
          </cell>
          <cell r="H10127">
            <v>-1805</v>
          </cell>
          <cell r="I10127">
            <v>1995</v>
          </cell>
        </row>
        <row r="10128">
          <cell r="A10128">
            <v>40002606</v>
          </cell>
          <cell r="B10128" t="str">
            <v>0</v>
          </cell>
          <cell r="C10128" t="str">
            <v>CIPL</v>
          </cell>
          <cell r="D10128" t="str">
            <v>M004</v>
          </cell>
          <cell r="E10128">
            <v>42855</v>
          </cell>
          <cell r="F10128" t="str">
            <v>Training Chair</v>
          </cell>
          <cell r="G10128">
            <v>3800</v>
          </cell>
          <cell r="H10128">
            <v>-1805</v>
          </cell>
          <cell r="I10128">
            <v>1995</v>
          </cell>
        </row>
        <row r="10129">
          <cell r="A10129">
            <v>40002607</v>
          </cell>
          <cell r="B10129" t="str">
            <v>0</v>
          </cell>
          <cell r="C10129" t="str">
            <v>CIPL</v>
          </cell>
          <cell r="D10129" t="str">
            <v>M004</v>
          </cell>
          <cell r="E10129">
            <v>42855</v>
          </cell>
          <cell r="F10129" t="str">
            <v>Training Chair</v>
          </cell>
          <cell r="G10129">
            <v>3800</v>
          </cell>
          <cell r="H10129">
            <v>-1805</v>
          </cell>
          <cell r="I10129">
            <v>1995</v>
          </cell>
        </row>
        <row r="10130">
          <cell r="A10130">
            <v>40002608</v>
          </cell>
          <cell r="B10130" t="str">
            <v>0</v>
          </cell>
          <cell r="C10130" t="str">
            <v>CIPL</v>
          </cell>
          <cell r="D10130" t="str">
            <v>M004</v>
          </cell>
          <cell r="E10130">
            <v>42855</v>
          </cell>
          <cell r="F10130" t="str">
            <v>Training Chair</v>
          </cell>
          <cell r="G10130">
            <v>3800</v>
          </cell>
          <cell r="H10130">
            <v>-1805</v>
          </cell>
          <cell r="I10130">
            <v>1995</v>
          </cell>
        </row>
        <row r="10131">
          <cell r="A10131">
            <v>40002609</v>
          </cell>
          <cell r="B10131" t="str">
            <v>0</v>
          </cell>
          <cell r="C10131" t="str">
            <v>CIPL</v>
          </cell>
          <cell r="D10131" t="str">
            <v>M004</v>
          </cell>
          <cell r="E10131">
            <v>42855</v>
          </cell>
          <cell r="F10131" t="str">
            <v>Training Chair</v>
          </cell>
          <cell r="G10131">
            <v>3800</v>
          </cell>
          <cell r="H10131">
            <v>-1805</v>
          </cell>
          <cell r="I10131">
            <v>1995</v>
          </cell>
        </row>
        <row r="10132">
          <cell r="A10132">
            <v>40002610</v>
          </cell>
          <cell r="B10132" t="str">
            <v>0</v>
          </cell>
          <cell r="C10132" t="str">
            <v>CIPL</v>
          </cell>
          <cell r="D10132" t="str">
            <v>M004</v>
          </cell>
          <cell r="E10132">
            <v>42855</v>
          </cell>
          <cell r="F10132" t="str">
            <v>Training Chair</v>
          </cell>
          <cell r="G10132">
            <v>3800</v>
          </cell>
          <cell r="H10132">
            <v>-1805</v>
          </cell>
          <cell r="I10132">
            <v>1995</v>
          </cell>
        </row>
        <row r="10133">
          <cell r="A10133">
            <v>40002611</v>
          </cell>
          <cell r="B10133" t="str">
            <v>0</v>
          </cell>
          <cell r="C10133" t="str">
            <v>CIPL</v>
          </cell>
          <cell r="D10133" t="str">
            <v>M004</v>
          </cell>
          <cell r="E10133">
            <v>42855</v>
          </cell>
          <cell r="F10133" t="str">
            <v>Training Chair</v>
          </cell>
          <cell r="G10133">
            <v>3800</v>
          </cell>
          <cell r="H10133">
            <v>-1805</v>
          </cell>
          <cell r="I10133">
            <v>1995</v>
          </cell>
        </row>
        <row r="10134">
          <cell r="A10134">
            <v>40002612</v>
          </cell>
          <cell r="B10134" t="str">
            <v>0</v>
          </cell>
          <cell r="C10134" t="str">
            <v>CIPL</v>
          </cell>
          <cell r="D10134" t="str">
            <v>M004</v>
          </cell>
          <cell r="E10134">
            <v>42855</v>
          </cell>
          <cell r="F10134" t="str">
            <v>Training Chair</v>
          </cell>
          <cell r="G10134">
            <v>3800</v>
          </cell>
          <cell r="H10134">
            <v>-1805</v>
          </cell>
          <cell r="I10134">
            <v>1995</v>
          </cell>
        </row>
        <row r="10135">
          <cell r="A10135">
            <v>40002613</v>
          </cell>
          <cell r="B10135" t="str">
            <v>0</v>
          </cell>
          <cell r="C10135" t="str">
            <v>CIPL</v>
          </cell>
          <cell r="D10135" t="str">
            <v>M004</v>
          </cell>
          <cell r="E10135">
            <v>42855</v>
          </cell>
          <cell r="F10135" t="str">
            <v>Training Chair</v>
          </cell>
          <cell r="G10135">
            <v>3800</v>
          </cell>
          <cell r="H10135">
            <v>-1805</v>
          </cell>
          <cell r="I10135">
            <v>1995</v>
          </cell>
        </row>
        <row r="10136">
          <cell r="A10136">
            <v>40002614</v>
          </cell>
          <cell r="B10136" t="str">
            <v>0</v>
          </cell>
          <cell r="C10136" t="str">
            <v>CIPL</v>
          </cell>
          <cell r="D10136" t="str">
            <v>M004</v>
          </cell>
          <cell r="E10136">
            <v>42855</v>
          </cell>
          <cell r="F10136" t="str">
            <v>Training Chair</v>
          </cell>
          <cell r="G10136">
            <v>3800</v>
          </cell>
          <cell r="H10136">
            <v>-1805</v>
          </cell>
          <cell r="I10136">
            <v>1995</v>
          </cell>
        </row>
        <row r="10137">
          <cell r="A10137">
            <v>40002615</v>
          </cell>
          <cell r="B10137" t="str">
            <v>0</v>
          </cell>
          <cell r="C10137" t="str">
            <v>CIPL</v>
          </cell>
          <cell r="D10137" t="str">
            <v>M004</v>
          </cell>
          <cell r="E10137">
            <v>42855</v>
          </cell>
          <cell r="F10137" t="str">
            <v>Training Chair</v>
          </cell>
          <cell r="G10137">
            <v>3800</v>
          </cell>
          <cell r="H10137">
            <v>-1805</v>
          </cell>
          <cell r="I10137">
            <v>1995</v>
          </cell>
        </row>
        <row r="10138">
          <cell r="A10138">
            <v>40002616</v>
          </cell>
          <cell r="B10138" t="str">
            <v>0</v>
          </cell>
          <cell r="C10138" t="str">
            <v>CIPL</v>
          </cell>
          <cell r="D10138" t="str">
            <v>M004</v>
          </cell>
          <cell r="E10138">
            <v>42855</v>
          </cell>
          <cell r="F10138" t="str">
            <v>Training Chair</v>
          </cell>
          <cell r="G10138">
            <v>3800</v>
          </cell>
          <cell r="H10138">
            <v>-1805</v>
          </cell>
          <cell r="I10138">
            <v>1995</v>
          </cell>
        </row>
        <row r="10139">
          <cell r="A10139">
            <v>40002617</v>
          </cell>
          <cell r="B10139" t="str">
            <v>0</v>
          </cell>
          <cell r="C10139" t="str">
            <v>CIPL</v>
          </cell>
          <cell r="D10139" t="str">
            <v>M004</v>
          </cell>
          <cell r="E10139">
            <v>42855</v>
          </cell>
          <cell r="F10139" t="str">
            <v>Training Chair</v>
          </cell>
          <cell r="G10139">
            <v>3800</v>
          </cell>
          <cell r="H10139">
            <v>-1805</v>
          </cell>
          <cell r="I10139">
            <v>1995</v>
          </cell>
        </row>
        <row r="10140">
          <cell r="A10140">
            <v>40002618</v>
          </cell>
          <cell r="B10140" t="str">
            <v>0</v>
          </cell>
          <cell r="C10140" t="str">
            <v>CIPL</v>
          </cell>
          <cell r="D10140" t="str">
            <v>M004</v>
          </cell>
          <cell r="E10140">
            <v>42855</v>
          </cell>
          <cell r="F10140" t="str">
            <v>Training Chair</v>
          </cell>
          <cell r="G10140">
            <v>3800</v>
          </cell>
          <cell r="H10140">
            <v>-1805</v>
          </cell>
          <cell r="I10140">
            <v>1995</v>
          </cell>
        </row>
        <row r="10141">
          <cell r="A10141">
            <v>40002619</v>
          </cell>
          <cell r="B10141" t="str">
            <v>0</v>
          </cell>
          <cell r="C10141" t="str">
            <v>CIPL</v>
          </cell>
          <cell r="D10141" t="str">
            <v>M004</v>
          </cell>
          <cell r="E10141">
            <v>42855</v>
          </cell>
          <cell r="F10141" t="str">
            <v>Training Chair</v>
          </cell>
          <cell r="G10141">
            <v>3800</v>
          </cell>
          <cell r="H10141">
            <v>-1805</v>
          </cell>
          <cell r="I10141">
            <v>1995</v>
          </cell>
        </row>
        <row r="10142">
          <cell r="A10142">
            <v>40002620</v>
          </cell>
          <cell r="B10142" t="str">
            <v>0</v>
          </cell>
          <cell r="C10142" t="str">
            <v>CIPL</v>
          </cell>
          <cell r="D10142" t="str">
            <v>M004</v>
          </cell>
          <cell r="E10142">
            <v>42855</v>
          </cell>
          <cell r="F10142" t="str">
            <v>Training Chair</v>
          </cell>
          <cell r="G10142">
            <v>3800</v>
          </cell>
          <cell r="H10142">
            <v>-1805</v>
          </cell>
          <cell r="I10142">
            <v>1995</v>
          </cell>
        </row>
        <row r="10143">
          <cell r="A10143">
            <v>40002621</v>
          </cell>
          <cell r="B10143" t="str">
            <v>0</v>
          </cell>
          <cell r="C10143" t="str">
            <v>CIPL</v>
          </cell>
          <cell r="D10143" t="str">
            <v>M004</v>
          </cell>
          <cell r="E10143">
            <v>42855</v>
          </cell>
          <cell r="F10143" t="str">
            <v>Training Chair</v>
          </cell>
          <cell r="G10143">
            <v>3800</v>
          </cell>
          <cell r="H10143">
            <v>-1805</v>
          </cell>
          <cell r="I10143">
            <v>1995</v>
          </cell>
        </row>
        <row r="10144">
          <cell r="A10144">
            <v>40002622</v>
          </cell>
          <cell r="B10144" t="str">
            <v>0</v>
          </cell>
          <cell r="C10144" t="str">
            <v>CIPL</v>
          </cell>
          <cell r="D10144" t="str">
            <v>M004</v>
          </cell>
          <cell r="E10144">
            <v>42855</v>
          </cell>
          <cell r="F10144" t="str">
            <v>Training Chair</v>
          </cell>
          <cell r="G10144">
            <v>3800</v>
          </cell>
          <cell r="H10144">
            <v>-1805</v>
          </cell>
          <cell r="I10144">
            <v>1995</v>
          </cell>
        </row>
        <row r="10145">
          <cell r="A10145">
            <v>40002623</v>
          </cell>
          <cell r="B10145" t="str">
            <v>0</v>
          </cell>
          <cell r="C10145" t="str">
            <v>CIPL</v>
          </cell>
          <cell r="D10145" t="str">
            <v>M004</v>
          </cell>
          <cell r="E10145">
            <v>42855</v>
          </cell>
          <cell r="F10145" t="str">
            <v>Training Chair</v>
          </cell>
          <cell r="G10145">
            <v>3800</v>
          </cell>
          <cell r="H10145">
            <v>-1805</v>
          </cell>
          <cell r="I10145">
            <v>1995</v>
          </cell>
        </row>
        <row r="10146">
          <cell r="A10146">
            <v>40002624</v>
          </cell>
          <cell r="B10146" t="str">
            <v>0</v>
          </cell>
          <cell r="C10146" t="str">
            <v>CIPL</v>
          </cell>
          <cell r="D10146" t="str">
            <v>M004</v>
          </cell>
          <cell r="E10146">
            <v>42855</v>
          </cell>
          <cell r="F10146" t="str">
            <v>Training Chair</v>
          </cell>
          <cell r="G10146">
            <v>3800</v>
          </cell>
          <cell r="H10146">
            <v>-1805</v>
          </cell>
          <cell r="I10146">
            <v>1995</v>
          </cell>
        </row>
        <row r="10147">
          <cell r="A10147">
            <v>40002625</v>
          </cell>
          <cell r="B10147" t="str">
            <v>0</v>
          </cell>
          <cell r="C10147" t="str">
            <v>CIPL</v>
          </cell>
          <cell r="D10147" t="str">
            <v>M004</v>
          </cell>
          <cell r="E10147">
            <v>42855</v>
          </cell>
          <cell r="F10147" t="str">
            <v>Training Chair</v>
          </cell>
          <cell r="G10147">
            <v>3800</v>
          </cell>
          <cell r="H10147">
            <v>-1805</v>
          </cell>
          <cell r="I10147">
            <v>1995</v>
          </cell>
        </row>
        <row r="10148">
          <cell r="A10148">
            <v>40002626</v>
          </cell>
          <cell r="B10148" t="str">
            <v>0</v>
          </cell>
          <cell r="C10148" t="str">
            <v>CIPL</v>
          </cell>
          <cell r="D10148" t="str">
            <v>M004</v>
          </cell>
          <cell r="E10148">
            <v>42855</v>
          </cell>
          <cell r="F10148" t="str">
            <v>Seminar Chair with writing pad</v>
          </cell>
          <cell r="G10148">
            <v>3700</v>
          </cell>
          <cell r="H10148">
            <v>-1757.5</v>
          </cell>
          <cell r="I10148">
            <v>1942.5</v>
          </cell>
        </row>
        <row r="10149">
          <cell r="A10149">
            <v>40002627</v>
          </cell>
          <cell r="B10149" t="str">
            <v>0</v>
          </cell>
          <cell r="C10149" t="str">
            <v>CIPL</v>
          </cell>
          <cell r="D10149" t="str">
            <v>M004</v>
          </cell>
          <cell r="E10149">
            <v>42855</v>
          </cell>
          <cell r="F10149" t="str">
            <v>Seminar Chair with writing pad</v>
          </cell>
          <cell r="G10149">
            <v>3700</v>
          </cell>
          <cell r="H10149">
            <v>-1757.5</v>
          </cell>
          <cell r="I10149">
            <v>1942.5</v>
          </cell>
        </row>
        <row r="10150">
          <cell r="A10150">
            <v>40002628</v>
          </cell>
          <cell r="B10150" t="str">
            <v>0</v>
          </cell>
          <cell r="C10150" t="str">
            <v>CIPL</v>
          </cell>
          <cell r="D10150" t="str">
            <v>M004</v>
          </cell>
          <cell r="E10150">
            <v>42855</v>
          </cell>
          <cell r="F10150" t="str">
            <v>Seminar Chair with writing pad</v>
          </cell>
          <cell r="G10150">
            <v>3700</v>
          </cell>
          <cell r="H10150">
            <v>-1757.5</v>
          </cell>
          <cell r="I10150">
            <v>1942.5</v>
          </cell>
        </row>
        <row r="10151">
          <cell r="A10151">
            <v>40002629</v>
          </cell>
          <cell r="B10151" t="str">
            <v>0</v>
          </cell>
          <cell r="C10151" t="str">
            <v>CIPL</v>
          </cell>
          <cell r="D10151" t="str">
            <v>M004</v>
          </cell>
          <cell r="E10151">
            <v>42855</v>
          </cell>
          <cell r="F10151" t="str">
            <v>Seminar Chair with writing pad</v>
          </cell>
          <cell r="G10151">
            <v>3700</v>
          </cell>
          <cell r="H10151">
            <v>-1757.5</v>
          </cell>
          <cell r="I10151">
            <v>1942.5</v>
          </cell>
        </row>
        <row r="10152">
          <cell r="A10152">
            <v>40002630</v>
          </cell>
          <cell r="B10152" t="str">
            <v>0</v>
          </cell>
          <cell r="C10152" t="str">
            <v>CIPL</v>
          </cell>
          <cell r="D10152" t="str">
            <v>M004</v>
          </cell>
          <cell r="E10152">
            <v>42855</v>
          </cell>
          <cell r="F10152" t="str">
            <v>Seminar Chair with writing pad</v>
          </cell>
          <cell r="G10152">
            <v>3700</v>
          </cell>
          <cell r="H10152">
            <v>-1757.5</v>
          </cell>
          <cell r="I10152">
            <v>1942.5</v>
          </cell>
        </row>
        <row r="10153">
          <cell r="A10153">
            <v>40002631</v>
          </cell>
          <cell r="B10153" t="str">
            <v>0</v>
          </cell>
          <cell r="C10153" t="str">
            <v>CIPL</v>
          </cell>
          <cell r="D10153" t="str">
            <v>M004</v>
          </cell>
          <cell r="E10153">
            <v>42855</v>
          </cell>
          <cell r="F10153" t="str">
            <v>Seminar Chair with writing pad</v>
          </cell>
          <cell r="G10153">
            <v>3700</v>
          </cell>
          <cell r="H10153">
            <v>-1757.5</v>
          </cell>
          <cell r="I10153">
            <v>1942.5</v>
          </cell>
        </row>
        <row r="10154">
          <cell r="A10154">
            <v>40002632</v>
          </cell>
          <cell r="B10154" t="str">
            <v>0</v>
          </cell>
          <cell r="C10154" t="str">
            <v>CIPL</v>
          </cell>
          <cell r="D10154" t="str">
            <v>M004</v>
          </cell>
          <cell r="E10154">
            <v>42855</v>
          </cell>
          <cell r="F10154" t="str">
            <v>Seminar Chair with writing pad</v>
          </cell>
          <cell r="G10154">
            <v>3700</v>
          </cell>
          <cell r="H10154">
            <v>-1757.5</v>
          </cell>
          <cell r="I10154">
            <v>1942.5</v>
          </cell>
        </row>
        <row r="10155">
          <cell r="A10155">
            <v>40002633</v>
          </cell>
          <cell r="B10155" t="str">
            <v>0</v>
          </cell>
          <cell r="C10155" t="str">
            <v>CIPL</v>
          </cell>
          <cell r="D10155" t="str">
            <v>M004</v>
          </cell>
          <cell r="E10155">
            <v>42855</v>
          </cell>
          <cell r="F10155" t="str">
            <v>Seminar Chair with writing pad</v>
          </cell>
          <cell r="G10155">
            <v>3700</v>
          </cell>
          <cell r="H10155">
            <v>-1757.5</v>
          </cell>
          <cell r="I10155">
            <v>1942.5</v>
          </cell>
        </row>
        <row r="10156">
          <cell r="A10156">
            <v>40002634</v>
          </cell>
          <cell r="B10156" t="str">
            <v>0</v>
          </cell>
          <cell r="C10156" t="str">
            <v>CIPL</v>
          </cell>
          <cell r="D10156" t="str">
            <v>M004</v>
          </cell>
          <cell r="E10156">
            <v>42855</v>
          </cell>
          <cell r="F10156" t="str">
            <v>Seminar Chair with writing pad</v>
          </cell>
          <cell r="G10156">
            <v>3700</v>
          </cell>
          <cell r="H10156">
            <v>-1757.5</v>
          </cell>
          <cell r="I10156">
            <v>1942.5</v>
          </cell>
        </row>
        <row r="10157">
          <cell r="A10157">
            <v>40002635</v>
          </cell>
          <cell r="B10157" t="str">
            <v>0</v>
          </cell>
          <cell r="C10157" t="str">
            <v>CIPL</v>
          </cell>
          <cell r="D10157" t="str">
            <v>M004</v>
          </cell>
          <cell r="E10157">
            <v>42855</v>
          </cell>
          <cell r="F10157" t="str">
            <v>Seminar Chair with writing pad</v>
          </cell>
          <cell r="G10157">
            <v>3700</v>
          </cell>
          <cell r="H10157">
            <v>-1757.5</v>
          </cell>
          <cell r="I10157">
            <v>1942.5</v>
          </cell>
        </row>
        <row r="10158">
          <cell r="A10158">
            <v>40002636</v>
          </cell>
          <cell r="B10158" t="str">
            <v>0</v>
          </cell>
          <cell r="C10158" t="str">
            <v>CIPL</v>
          </cell>
          <cell r="D10158" t="str">
            <v>M004</v>
          </cell>
          <cell r="E10158">
            <v>42855</v>
          </cell>
          <cell r="F10158" t="str">
            <v>Seminar Chair with writing pad</v>
          </cell>
          <cell r="G10158">
            <v>3700</v>
          </cell>
          <cell r="H10158">
            <v>-1757.5</v>
          </cell>
          <cell r="I10158">
            <v>1942.5</v>
          </cell>
        </row>
        <row r="10159">
          <cell r="A10159">
            <v>40002637</v>
          </cell>
          <cell r="B10159" t="str">
            <v>0</v>
          </cell>
          <cell r="C10159" t="str">
            <v>CIPL</v>
          </cell>
          <cell r="D10159" t="str">
            <v>M004</v>
          </cell>
          <cell r="E10159">
            <v>42855</v>
          </cell>
          <cell r="F10159" t="str">
            <v>Seminar Chair with writing pad</v>
          </cell>
          <cell r="G10159">
            <v>3700</v>
          </cell>
          <cell r="H10159">
            <v>-1757.5</v>
          </cell>
          <cell r="I10159">
            <v>1942.5</v>
          </cell>
        </row>
        <row r="10160">
          <cell r="A10160">
            <v>40002638</v>
          </cell>
          <cell r="B10160" t="str">
            <v>0</v>
          </cell>
          <cell r="C10160" t="str">
            <v>CIPL</v>
          </cell>
          <cell r="D10160" t="str">
            <v>M004</v>
          </cell>
          <cell r="E10160">
            <v>42855</v>
          </cell>
          <cell r="F10160" t="str">
            <v>Seminar Chair with writing pad</v>
          </cell>
          <cell r="G10160">
            <v>3700</v>
          </cell>
          <cell r="H10160">
            <v>-1757.5</v>
          </cell>
          <cell r="I10160">
            <v>1942.5</v>
          </cell>
        </row>
        <row r="10161">
          <cell r="A10161">
            <v>40002639</v>
          </cell>
          <cell r="B10161" t="str">
            <v>0</v>
          </cell>
          <cell r="C10161" t="str">
            <v>CIPL</v>
          </cell>
          <cell r="D10161" t="str">
            <v>M004</v>
          </cell>
          <cell r="E10161">
            <v>42855</v>
          </cell>
          <cell r="F10161" t="str">
            <v>Seminar Chair with writing pad</v>
          </cell>
          <cell r="G10161">
            <v>3700</v>
          </cell>
          <cell r="H10161">
            <v>-1757.5</v>
          </cell>
          <cell r="I10161">
            <v>1942.5</v>
          </cell>
        </row>
        <row r="10162">
          <cell r="A10162">
            <v>40002640</v>
          </cell>
          <cell r="B10162" t="str">
            <v>0</v>
          </cell>
          <cell r="C10162" t="str">
            <v>CIPL</v>
          </cell>
          <cell r="D10162" t="str">
            <v>M004</v>
          </cell>
          <cell r="E10162">
            <v>42855</v>
          </cell>
          <cell r="F10162" t="str">
            <v>Seminar Chair with writing pad</v>
          </cell>
          <cell r="G10162">
            <v>3700</v>
          </cell>
          <cell r="H10162">
            <v>-1757.5</v>
          </cell>
          <cell r="I10162">
            <v>1942.5</v>
          </cell>
        </row>
        <row r="10163">
          <cell r="A10163">
            <v>40002641</v>
          </cell>
          <cell r="B10163" t="str">
            <v>0</v>
          </cell>
          <cell r="C10163" t="str">
            <v>CIPL</v>
          </cell>
          <cell r="D10163" t="str">
            <v>M004</v>
          </cell>
          <cell r="E10163">
            <v>42855</v>
          </cell>
          <cell r="F10163" t="str">
            <v>Seminar Chair with writing pad</v>
          </cell>
          <cell r="G10163">
            <v>3700</v>
          </cell>
          <cell r="H10163">
            <v>-1757.5</v>
          </cell>
          <cell r="I10163">
            <v>1942.5</v>
          </cell>
        </row>
        <row r="10164">
          <cell r="A10164">
            <v>40002642</v>
          </cell>
          <cell r="B10164" t="str">
            <v>0</v>
          </cell>
          <cell r="C10164" t="str">
            <v>CIPL</v>
          </cell>
          <cell r="D10164" t="str">
            <v>M004</v>
          </cell>
          <cell r="E10164">
            <v>42855</v>
          </cell>
          <cell r="F10164" t="str">
            <v>Seminar Chair with writing pad</v>
          </cell>
          <cell r="G10164">
            <v>3700</v>
          </cell>
          <cell r="H10164">
            <v>-1757.5</v>
          </cell>
          <cell r="I10164">
            <v>1942.5</v>
          </cell>
        </row>
        <row r="10165">
          <cell r="A10165">
            <v>40002643</v>
          </cell>
          <cell r="B10165" t="str">
            <v>0</v>
          </cell>
          <cell r="C10165" t="str">
            <v>CIPL</v>
          </cell>
          <cell r="D10165" t="str">
            <v>M004</v>
          </cell>
          <cell r="E10165">
            <v>42855</v>
          </cell>
          <cell r="F10165" t="str">
            <v>Seminar Chair with writing pad</v>
          </cell>
          <cell r="G10165">
            <v>3700</v>
          </cell>
          <cell r="H10165">
            <v>-1757.5</v>
          </cell>
          <cell r="I10165">
            <v>1942.5</v>
          </cell>
        </row>
        <row r="10166">
          <cell r="A10166">
            <v>40002644</v>
          </cell>
          <cell r="B10166" t="str">
            <v>0</v>
          </cell>
          <cell r="C10166" t="str">
            <v>CIPL</v>
          </cell>
          <cell r="D10166" t="str">
            <v>M004</v>
          </cell>
          <cell r="E10166">
            <v>42855</v>
          </cell>
          <cell r="F10166" t="str">
            <v>Seminar Chair with writing pad</v>
          </cell>
          <cell r="G10166">
            <v>3700</v>
          </cell>
          <cell r="H10166">
            <v>-1757.5</v>
          </cell>
          <cell r="I10166">
            <v>1942.5</v>
          </cell>
        </row>
        <row r="10167">
          <cell r="A10167">
            <v>40002645</v>
          </cell>
          <cell r="B10167" t="str">
            <v>0</v>
          </cell>
          <cell r="C10167" t="str">
            <v>CIPL</v>
          </cell>
          <cell r="D10167" t="str">
            <v>M004</v>
          </cell>
          <cell r="E10167">
            <v>42855</v>
          </cell>
          <cell r="F10167" t="str">
            <v>Seminar Chair with writing pad</v>
          </cell>
          <cell r="G10167">
            <v>3700</v>
          </cell>
          <cell r="H10167">
            <v>-1757.5</v>
          </cell>
          <cell r="I10167">
            <v>1942.5</v>
          </cell>
        </row>
        <row r="10168">
          <cell r="A10168">
            <v>40002646</v>
          </cell>
          <cell r="B10168" t="str">
            <v>0</v>
          </cell>
          <cell r="C10168" t="str">
            <v>CIPL</v>
          </cell>
          <cell r="D10168" t="str">
            <v>M004</v>
          </cell>
          <cell r="E10168">
            <v>42855</v>
          </cell>
          <cell r="F10168" t="str">
            <v>Seminar Chair with writing pad</v>
          </cell>
          <cell r="G10168">
            <v>3700</v>
          </cell>
          <cell r="H10168">
            <v>-1757.5</v>
          </cell>
          <cell r="I10168">
            <v>1942.5</v>
          </cell>
        </row>
        <row r="10169">
          <cell r="A10169">
            <v>40002647</v>
          </cell>
          <cell r="B10169" t="str">
            <v>0</v>
          </cell>
          <cell r="C10169" t="str">
            <v>CIPL</v>
          </cell>
          <cell r="D10169" t="str">
            <v>M004</v>
          </cell>
          <cell r="E10169">
            <v>42855</v>
          </cell>
          <cell r="F10169" t="str">
            <v>Seminar Chair with writing pad</v>
          </cell>
          <cell r="G10169">
            <v>3700</v>
          </cell>
          <cell r="H10169">
            <v>-1757.5</v>
          </cell>
          <cell r="I10169">
            <v>1942.5</v>
          </cell>
        </row>
        <row r="10170">
          <cell r="A10170">
            <v>40002648</v>
          </cell>
          <cell r="B10170" t="str">
            <v>0</v>
          </cell>
          <cell r="C10170" t="str">
            <v>CIPL</v>
          </cell>
          <cell r="D10170" t="str">
            <v>M004</v>
          </cell>
          <cell r="E10170">
            <v>42855</v>
          </cell>
          <cell r="F10170" t="str">
            <v>Seminar Chair with writing pad</v>
          </cell>
          <cell r="G10170">
            <v>3700</v>
          </cell>
          <cell r="H10170">
            <v>-1757.5</v>
          </cell>
          <cell r="I10170">
            <v>1942.5</v>
          </cell>
        </row>
        <row r="10171">
          <cell r="A10171">
            <v>40002649</v>
          </cell>
          <cell r="B10171" t="str">
            <v>0</v>
          </cell>
          <cell r="C10171" t="str">
            <v>CIPL</v>
          </cell>
          <cell r="D10171" t="str">
            <v>M004</v>
          </cell>
          <cell r="E10171">
            <v>42855</v>
          </cell>
          <cell r="F10171" t="str">
            <v>Seminar Chair with writing pad</v>
          </cell>
          <cell r="G10171">
            <v>3700</v>
          </cell>
          <cell r="H10171">
            <v>-1757.5</v>
          </cell>
          <cell r="I10171">
            <v>1942.5</v>
          </cell>
        </row>
        <row r="10172">
          <cell r="A10172">
            <v>40002650</v>
          </cell>
          <cell r="B10172" t="str">
            <v>0</v>
          </cell>
          <cell r="C10172" t="str">
            <v>CIPL</v>
          </cell>
          <cell r="D10172" t="str">
            <v>M004</v>
          </cell>
          <cell r="E10172">
            <v>42855</v>
          </cell>
          <cell r="F10172" t="str">
            <v>Seminar Chair with writing pad</v>
          </cell>
          <cell r="G10172">
            <v>3700</v>
          </cell>
          <cell r="H10172">
            <v>-1757.5</v>
          </cell>
          <cell r="I10172">
            <v>1942.5</v>
          </cell>
        </row>
        <row r="10173">
          <cell r="A10173">
            <v>40002651</v>
          </cell>
          <cell r="B10173" t="str">
            <v>0</v>
          </cell>
          <cell r="C10173" t="str">
            <v>CIPL</v>
          </cell>
          <cell r="D10173" t="str">
            <v>M004</v>
          </cell>
          <cell r="E10173">
            <v>42855</v>
          </cell>
          <cell r="F10173" t="str">
            <v>Seminar Chair with writing pad</v>
          </cell>
          <cell r="G10173">
            <v>3700</v>
          </cell>
          <cell r="H10173">
            <v>-1757.5</v>
          </cell>
          <cell r="I10173">
            <v>1942.5</v>
          </cell>
        </row>
        <row r="10174">
          <cell r="A10174">
            <v>40002652</v>
          </cell>
          <cell r="B10174" t="str">
            <v>0</v>
          </cell>
          <cell r="C10174" t="str">
            <v>CIPL</v>
          </cell>
          <cell r="D10174" t="str">
            <v>M004</v>
          </cell>
          <cell r="E10174">
            <v>42855</v>
          </cell>
          <cell r="F10174" t="str">
            <v>Seminar Chair with writing pad</v>
          </cell>
          <cell r="G10174">
            <v>3700</v>
          </cell>
          <cell r="H10174">
            <v>-1757.5</v>
          </cell>
          <cell r="I10174">
            <v>1942.5</v>
          </cell>
        </row>
        <row r="10175">
          <cell r="A10175">
            <v>40002653</v>
          </cell>
          <cell r="B10175" t="str">
            <v>0</v>
          </cell>
          <cell r="C10175" t="str">
            <v>CIPL</v>
          </cell>
          <cell r="D10175" t="str">
            <v>M004</v>
          </cell>
          <cell r="E10175">
            <v>42855</v>
          </cell>
          <cell r="F10175" t="str">
            <v>Seminar Chair with writing pad</v>
          </cell>
          <cell r="G10175">
            <v>3700</v>
          </cell>
          <cell r="H10175">
            <v>-1757.5</v>
          </cell>
          <cell r="I10175">
            <v>1942.5</v>
          </cell>
        </row>
        <row r="10176">
          <cell r="A10176">
            <v>40002654</v>
          </cell>
          <cell r="B10176" t="str">
            <v>0</v>
          </cell>
          <cell r="C10176" t="str">
            <v>CIPL</v>
          </cell>
          <cell r="D10176" t="str">
            <v>M004</v>
          </cell>
          <cell r="E10176">
            <v>42855</v>
          </cell>
          <cell r="F10176" t="str">
            <v>Seminar Chair with writing pad</v>
          </cell>
          <cell r="G10176">
            <v>3700</v>
          </cell>
          <cell r="H10176">
            <v>-1757.5</v>
          </cell>
          <cell r="I10176">
            <v>1942.5</v>
          </cell>
        </row>
        <row r="10177">
          <cell r="A10177">
            <v>40002655</v>
          </cell>
          <cell r="B10177" t="str">
            <v>0</v>
          </cell>
          <cell r="C10177" t="str">
            <v>CIPL</v>
          </cell>
          <cell r="D10177" t="str">
            <v>M004</v>
          </cell>
          <cell r="E10177">
            <v>42855</v>
          </cell>
          <cell r="F10177" t="str">
            <v>Seminar Chair with writing pad</v>
          </cell>
          <cell r="G10177">
            <v>3700</v>
          </cell>
          <cell r="H10177">
            <v>-1757.5</v>
          </cell>
          <cell r="I10177">
            <v>1942.5</v>
          </cell>
        </row>
        <row r="10178">
          <cell r="A10178">
            <v>40002656</v>
          </cell>
          <cell r="B10178" t="str">
            <v>0</v>
          </cell>
          <cell r="C10178" t="str">
            <v>CIPL</v>
          </cell>
          <cell r="D10178" t="str">
            <v>M004</v>
          </cell>
          <cell r="E10178">
            <v>42855</v>
          </cell>
          <cell r="F10178" t="str">
            <v>Seminar Chair with writing pad</v>
          </cell>
          <cell r="G10178">
            <v>3700</v>
          </cell>
          <cell r="H10178">
            <v>-1757.5</v>
          </cell>
          <cell r="I10178">
            <v>1942.5</v>
          </cell>
        </row>
        <row r="10179">
          <cell r="A10179">
            <v>40002657</v>
          </cell>
          <cell r="B10179" t="str">
            <v>0</v>
          </cell>
          <cell r="C10179" t="str">
            <v>CIPL</v>
          </cell>
          <cell r="D10179" t="str">
            <v>M004</v>
          </cell>
          <cell r="E10179">
            <v>42855</v>
          </cell>
          <cell r="F10179" t="str">
            <v>Seminar Chair with writing pad</v>
          </cell>
          <cell r="G10179">
            <v>3700</v>
          </cell>
          <cell r="H10179">
            <v>-1757.5</v>
          </cell>
          <cell r="I10179">
            <v>1942.5</v>
          </cell>
        </row>
        <row r="10180">
          <cell r="A10180">
            <v>40002658</v>
          </cell>
          <cell r="B10180" t="str">
            <v>0</v>
          </cell>
          <cell r="C10180" t="str">
            <v>CIPL</v>
          </cell>
          <cell r="D10180" t="str">
            <v>M004</v>
          </cell>
          <cell r="E10180">
            <v>42855</v>
          </cell>
          <cell r="F10180" t="str">
            <v>Seminar Chair with writing pad</v>
          </cell>
          <cell r="G10180">
            <v>3700</v>
          </cell>
          <cell r="H10180">
            <v>-1757.5</v>
          </cell>
          <cell r="I10180">
            <v>1942.5</v>
          </cell>
        </row>
        <row r="10181">
          <cell r="A10181">
            <v>40002659</v>
          </cell>
          <cell r="B10181" t="str">
            <v>0</v>
          </cell>
          <cell r="C10181" t="str">
            <v>CIPL</v>
          </cell>
          <cell r="D10181" t="str">
            <v>M004</v>
          </cell>
          <cell r="E10181">
            <v>42855</v>
          </cell>
          <cell r="F10181" t="str">
            <v>Seminar Chair with writing pad</v>
          </cell>
          <cell r="G10181">
            <v>3700</v>
          </cell>
          <cell r="H10181">
            <v>-1757.5</v>
          </cell>
          <cell r="I10181">
            <v>1942.5</v>
          </cell>
        </row>
        <row r="10182">
          <cell r="A10182">
            <v>40002660</v>
          </cell>
          <cell r="B10182" t="str">
            <v>0</v>
          </cell>
          <cell r="C10182" t="str">
            <v>CIPL</v>
          </cell>
          <cell r="D10182" t="str">
            <v>M004</v>
          </cell>
          <cell r="E10182">
            <v>42855</v>
          </cell>
          <cell r="F10182" t="str">
            <v>Seminar Chair with writing pad</v>
          </cell>
          <cell r="G10182">
            <v>3700</v>
          </cell>
          <cell r="H10182">
            <v>-1757.5</v>
          </cell>
          <cell r="I10182">
            <v>1942.5</v>
          </cell>
        </row>
        <row r="10183">
          <cell r="A10183">
            <v>40002661</v>
          </cell>
          <cell r="B10183" t="str">
            <v>0</v>
          </cell>
          <cell r="C10183" t="str">
            <v>CIPL</v>
          </cell>
          <cell r="D10183" t="str">
            <v>M004</v>
          </cell>
          <cell r="E10183">
            <v>42855</v>
          </cell>
          <cell r="F10183" t="str">
            <v>Seminar Chair with writing pad</v>
          </cell>
          <cell r="G10183">
            <v>3700</v>
          </cell>
          <cell r="H10183">
            <v>-1757.5</v>
          </cell>
          <cell r="I10183">
            <v>1942.5</v>
          </cell>
        </row>
        <row r="10184">
          <cell r="A10184">
            <v>40002662</v>
          </cell>
          <cell r="B10184" t="str">
            <v>0</v>
          </cell>
          <cell r="C10184" t="str">
            <v>CIPL</v>
          </cell>
          <cell r="D10184" t="str">
            <v>M004</v>
          </cell>
          <cell r="E10184">
            <v>42855</v>
          </cell>
          <cell r="F10184" t="str">
            <v>Seminar Chair with writing pad</v>
          </cell>
          <cell r="G10184">
            <v>3700</v>
          </cell>
          <cell r="H10184">
            <v>-1757.5</v>
          </cell>
          <cell r="I10184">
            <v>1942.5</v>
          </cell>
        </row>
        <row r="10185">
          <cell r="A10185">
            <v>40002663</v>
          </cell>
          <cell r="B10185" t="str">
            <v>0</v>
          </cell>
          <cell r="C10185" t="str">
            <v>CIPL</v>
          </cell>
          <cell r="D10185" t="str">
            <v>M004</v>
          </cell>
          <cell r="E10185">
            <v>42855</v>
          </cell>
          <cell r="F10185" t="str">
            <v>Seminar Chair with writing pad</v>
          </cell>
          <cell r="G10185">
            <v>3700</v>
          </cell>
          <cell r="H10185">
            <v>-1757.5</v>
          </cell>
          <cell r="I10185">
            <v>1942.5</v>
          </cell>
        </row>
        <row r="10186">
          <cell r="A10186">
            <v>40002664</v>
          </cell>
          <cell r="B10186" t="str">
            <v>0</v>
          </cell>
          <cell r="C10186" t="str">
            <v>CIPL</v>
          </cell>
          <cell r="D10186" t="str">
            <v>M004</v>
          </cell>
          <cell r="E10186">
            <v>42855</v>
          </cell>
          <cell r="F10186" t="str">
            <v>Seminar Chair with writing pad</v>
          </cell>
          <cell r="G10186">
            <v>3700</v>
          </cell>
          <cell r="H10186">
            <v>-1757.5</v>
          </cell>
          <cell r="I10186">
            <v>1942.5</v>
          </cell>
        </row>
        <row r="10187">
          <cell r="A10187">
            <v>40002665</v>
          </cell>
          <cell r="B10187" t="str">
            <v>0</v>
          </cell>
          <cell r="C10187" t="str">
            <v>CIPL</v>
          </cell>
          <cell r="D10187" t="str">
            <v>M004</v>
          </cell>
          <cell r="E10187">
            <v>42855</v>
          </cell>
          <cell r="F10187" t="str">
            <v>Seminar Chair with writing pad</v>
          </cell>
          <cell r="G10187">
            <v>3700</v>
          </cell>
          <cell r="H10187">
            <v>-1757.5</v>
          </cell>
          <cell r="I10187">
            <v>1942.5</v>
          </cell>
        </row>
        <row r="10188">
          <cell r="A10188">
            <v>40002666</v>
          </cell>
          <cell r="B10188" t="str">
            <v>0</v>
          </cell>
          <cell r="C10188" t="str">
            <v>CIPL</v>
          </cell>
          <cell r="D10188" t="str">
            <v>M004</v>
          </cell>
          <cell r="E10188">
            <v>42855</v>
          </cell>
          <cell r="F10188" t="str">
            <v>Seminar Chair with writing pad</v>
          </cell>
          <cell r="G10188">
            <v>3700</v>
          </cell>
          <cell r="H10188">
            <v>-1757.5</v>
          </cell>
          <cell r="I10188">
            <v>1942.5</v>
          </cell>
        </row>
        <row r="10189">
          <cell r="A10189">
            <v>40002667</v>
          </cell>
          <cell r="B10189" t="str">
            <v>0</v>
          </cell>
          <cell r="C10189" t="str">
            <v>CIPL</v>
          </cell>
          <cell r="D10189" t="str">
            <v>M004</v>
          </cell>
          <cell r="E10189">
            <v>42855</v>
          </cell>
          <cell r="F10189" t="str">
            <v>Seminar Chair with writing pad</v>
          </cell>
          <cell r="G10189">
            <v>3700</v>
          </cell>
          <cell r="H10189">
            <v>-1757.5</v>
          </cell>
          <cell r="I10189">
            <v>1942.5</v>
          </cell>
        </row>
        <row r="10190">
          <cell r="A10190">
            <v>40002668</v>
          </cell>
          <cell r="B10190" t="str">
            <v>0</v>
          </cell>
          <cell r="C10190" t="str">
            <v>CIPL</v>
          </cell>
          <cell r="D10190" t="str">
            <v>M004</v>
          </cell>
          <cell r="E10190">
            <v>42855</v>
          </cell>
          <cell r="F10190" t="str">
            <v>Seminar Chair with writing pad</v>
          </cell>
          <cell r="G10190">
            <v>3700</v>
          </cell>
          <cell r="H10190">
            <v>-1757.5</v>
          </cell>
          <cell r="I10190">
            <v>1942.5</v>
          </cell>
        </row>
        <row r="10191">
          <cell r="A10191">
            <v>40002669</v>
          </cell>
          <cell r="B10191" t="str">
            <v>0</v>
          </cell>
          <cell r="C10191" t="str">
            <v>CIPL</v>
          </cell>
          <cell r="D10191" t="str">
            <v>M004</v>
          </cell>
          <cell r="E10191">
            <v>42855</v>
          </cell>
          <cell r="F10191" t="str">
            <v>Seminar Chair with writing pad</v>
          </cell>
          <cell r="G10191">
            <v>3700</v>
          </cell>
          <cell r="H10191">
            <v>-1757.5</v>
          </cell>
          <cell r="I10191">
            <v>1942.5</v>
          </cell>
        </row>
        <row r="10192">
          <cell r="A10192">
            <v>40002670</v>
          </cell>
          <cell r="B10192" t="str">
            <v>0</v>
          </cell>
          <cell r="C10192" t="str">
            <v>CIPL</v>
          </cell>
          <cell r="D10192" t="str">
            <v>M004</v>
          </cell>
          <cell r="E10192">
            <v>42855</v>
          </cell>
          <cell r="F10192" t="str">
            <v>Seminar Chair with writing pad</v>
          </cell>
          <cell r="G10192">
            <v>3700</v>
          </cell>
          <cell r="H10192">
            <v>-1757.5</v>
          </cell>
          <cell r="I10192">
            <v>1942.5</v>
          </cell>
        </row>
        <row r="10193">
          <cell r="A10193">
            <v>40002671</v>
          </cell>
          <cell r="B10193" t="str">
            <v>0</v>
          </cell>
          <cell r="C10193" t="str">
            <v>CIPL</v>
          </cell>
          <cell r="D10193" t="str">
            <v>M004</v>
          </cell>
          <cell r="E10193">
            <v>42855</v>
          </cell>
          <cell r="F10193" t="str">
            <v>Seminar Chair with writing pad</v>
          </cell>
          <cell r="G10193">
            <v>3700</v>
          </cell>
          <cell r="H10193">
            <v>-1757.5</v>
          </cell>
          <cell r="I10193">
            <v>1942.5</v>
          </cell>
        </row>
        <row r="10194">
          <cell r="A10194">
            <v>40002672</v>
          </cell>
          <cell r="B10194" t="str">
            <v>0</v>
          </cell>
          <cell r="C10194" t="str">
            <v>CIPL</v>
          </cell>
          <cell r="D10194" t="str">
            <v>M004</v>
          </cell>
          <cell r="E10194">
            <v>42855</v>
          </cell>
          <cell r="F10194" t="str">
            <v>Seminar Chair with writing pad</v>
          </cell>
          <cell r="G10194">
            <v>3700</v>
          </cell>
          <cell r="H10194">
            <v>-1757.5</v>
          </cell>
          <cell r="I10194">
            <v>1942.5</v>
          </cell>
        </row>
        <row r="10195">
          <cell r="A10195">
            <v>40002673</v>
          </cell>
          <cell r="B10195" t="str">
            <v>0</v>
          </cell>
          <cell r="C10195" t="str">
            <v>CIPL</v>
          </cell>
          <cell r="D10195" t="str">
            <v>M004</v>
          </cell>
          <cell r="E10195">
            <v>42855</v>
          </cell>
          <cell r="F10195" t="str">
            <v>Seminar Chair with writing pad</v>
          </cell>
          <cell r="G10195">
            <v>3700</v>
          </cell>
          <cell r="H10195">
            <v>-1757.5</v>
          </cell>
          <cell r="I10195">
            <v>1942.5</v>
          </cell>
        </row>
        <row r="10196">
          <cell r="A10196">
            <v>40002674</v>
          </cell>
          <cell r="B10196" t="str">
            <v>0</v>
          </cell>
          <cell r="C10196" t="str">
            <v>CIPL</v>
          </cell>
          <cell r="D10196" t="str">
            <v>M004</v>
          </cell>
          <cell r="E10196">
            <v>42855</v>
          </cell>
          <cell r="F10196" t="str">
            <v>Seminar Chair with writing pad</v>
          </cell>
          <cell r="G10196">
            <v>3700</v>
          </cell>
          <cell r="H10196">
            <v>-1757.5</v>
          </cell>
          <cell r="I10196">
            <v>1942.5</v>
          </cell>
        </row>
        <row r="10197">
          <cell r="A10197">
            <v>40002675</v>
          </cell>
          <cell r="B10197" t="str">
            <v>0</v>
          </cell>
          <cell r="C10197" t="str">
            <v>CIPL</v>
          </cell>
          <cell r="D10197" t="str">
            <v>M004</v>
          </cell>
          <cell r="E10197">
            <v>42855</v>
          </cell>
          <cell r="F10197" t="str">
            <v>Seminar Chair with writing pad</v>
          </cell>
          <cell r="G10197">
            <v>3700</v>
          </cell>
          <cell r="H10197">
            <v>-1757.5</v>
          </cell>
          <cell r="I10197">
            <v>1942.5</v>
          </cell>
        </row>
        <row r="10198">
          <cell r="A10198">
            <v>40002676</v>
          </cell>
          <cell r="B10198" t="str">
            <v>0</v>
          </cell>
          <cell r="C10198" t="str">
            <v>CIPL</v>
          </cell>
          <cell r="D10198" t="str">
            <v>M004</v>
          </cell>
          <cell r="E10198">
            <v>42855</v>
          </cell>
          <cell r="F10198" t="str">
            <v>Seminar Chair with writing pad</v>
          </cell>
          <cell r="G10198">
            <v>3700</v>
          </cell>
          <cell r="H10198">
            <v>-1757.5</v>
          </cell>
          <cell r="I10198">
            <v>1942.5</v>
          </cell>
        </row>
        <row r="10199">
          <cell r="A10199">
            <v>40002677</v>
          </cell>
          <cell r="B10199" t="str">
            <v>0</v>
          </cell>
          <cell r="C10199" t="str">
            <v>CIPL</v>
          </cell>
          <cell r="D10199" t="str">
            <v>M004</v>
          </cell>
          <cell r="E10199">
            <v>42855</v>
          </cell>
          <cell r="F10199" t="str">
            <v>Seminar Chair with writing pad</v>
          </cell>
          <cell r="G10199">
            <v>3700</v>
          </cell>
          <cell r="H10199">
            <v>-1757.5</v>
          </cell>
          <cell r="I10199">
            <v>1942.5</v>
          </cell>
        </row>
        <row r="10200">
          <cell r="A10200">
            <v>40002678</v>
          </cell>
          <cell r="B10200" t="str">
            <v>0</v>
          </cell>
          <cell r="C10200" t="str">
            <v>CIPL</v>
          </cell>
          <cell r="D10200" t="str">
            <v>M004</v>
          </cell>
          <cell r="E10200">
            <v>42855</v>
          </cell>
          <cell r="F10200" t="str">
            <v>Seminar Chair with writing pad</v>
          </cell>
          <cell r="G10200">
            <v>3700</v>
          </cell>
          <cell r="H10200">
            <v>-1757.5</v>
          </cell>
          <cell r="I10200">
            <v>1942.5</v>
          </cell>
        </row>
        <row r="10201">
          <cell r="A10201">
            <v>40002679</v>
          </cell>
          <cell r="B10201" t="str">
            <v>0</v>
          </cell>
          <cell r="C10201" t="str">
            <v>CIPL</v>
          </cell>
          <cell r="D10201" t="str">
            <v>M004</v>
          </cell>
          <cell r="E10201">
            <v>42855</v>
          </cell>
          <cell r="F10201" t="str">
            <v>Seminar Chair with writing pad</v>
          </cell>
          <cell r="G10201">
            <v>3700</v>
          </cell>
          <cell r="H10201">
            <v>-1757.5</v>
          </cell>
          <cell r="I10201">
            <v>1942.5</v>
          </cell>
        </row>
        <row r="10202">
          <cell r="A10202">
            <v>40002680</v>
          </cell>
          <cell r="B10202" t="str">
            <v>0</v>
          </cell>
          <cell r="C10202" t="str">
            <v>CIPL</v>
          </cell>
          <cell r="D10202" t="str">
            <v>M004</v>
          </cell>
          <cell r="E10202">
            <v>42855</v>
          </cell>
          <cell r="F10202" t="str">
            <v>Seminar Chair with writing pad</v>
          </cell>
          <cell r="G10202">
            <v>3700</v>
          </cell>
          <cell r="H10202">
            <v>-1757.5</v>
          </cell>
          <cell r="I10202">
            <v>1942.5</v>
          </cell>
        </row>
        <row r="10203">
          <cell r="A10203">
            <v>40002681</v>
          </cell>
          <cell r="B10203" t="str">
            <v>0</v>
          </cell>
          <cell r="C10203" t="str">
            <v>CIPL</v>
          </cell>
          <cell r="D10203" t="str">
            <v>M004</v>
          </cell>
          <cell r="E10203">
            <v>42855</v>
          </cell>
          <cell r="F10203" t="str">
            <v>Seminar Chair with writing pad</v>
          </cell>
          <cell r="G10203">
            <v>3700</v>
          </cell>
          <cell r="H10203">
            <v>-1757.5</v>
          </cell>
          <cell r="I10203">
            <v>1942.5</v>
          </cell>
        </row>
        <row r="10204">
          <cell r="A10204">
            <v>40002682</v>
          </cell>
          <cell r="B10204" t="str">
            <v>0</v>
          </cell>
          <cell r="C10204" t="str">
            <v>CIPL</v>
          </cell>
          <cell r="D10204" t="str">
            <v>M004</v>
          </cell>
          <cell r="E10204">
            <v>42855</v>
          </cell>
          <cell r="F10204" t="str">
            <v>Seminar Chair with writing pad</v>
          </cell>
          <cell r="G10204">
            <v>3700</v>
          </cell>
          <cell r="H10204">
            <v>-1757.5</v>
          </cell>
          <cell r="I10204">
            <v>1942.5</v>
          </cell>
        </row>
        <row r="10205">
          <cell r="A10205">
            <v>40002683</v>
          </cell>
          <cell r="B10205" t="str">
            <v>0</v>
          </cell>
          <cell r="C10205" t="str">
            <v>CIPL</v>
          </cell>
          <cell r="D10205" t="str">
            <v>M004</v>
          </cell>
          <cell r="E10205">
            <v>42855</v>
          </cell>
          <cell r="F10205" t="str">
            <v>Seminar Chair with writing pad</v>
          </cell>
          <cell r="G10205">
            <v>3700</v>
          </cell>
          <cell r="H10205">
            <v>-1757.5</v>
          </cell>
          <cell r="I10205">
            <v>1942.5</v>
          </cell>
        </row>
        <row r="10206">
          <cell r="A10206">
            <v>40002684</v>
          </cell>
          <cell r="B10206" t="str">
            <v>0</v>
          </cell>
          <cell r="C10206" t="str">
            <v>CIPL</v>
          </cell>
          <cell r="D10206" t="str">
            <v>M004</v>
          </cell>
          <cell r="E10206">
            <v>42855</v>
          </cell>
          <cell r="F10206" t="str">
            <v>Seminar Chair with writing pad</v>
          </cell>
          <cell r="G10206">
            <v>3700</v>
          </cell>
          <cell r="H10206">
            <v>-1757.5</v>
          </cell>
          <cell r="I10206">
            <v>1942.5</v>
          </cell>
        </row>
        <row r="10207">
          <cell r="A10207">
            <v>40002685</v>
          </cell>
          <cell r="B10207" t="str">
            <v>0</v>
          </cell>
          <cell r="C10207" t="str">
            <v>CIPL</v>
          </cell>
          <cell r="D10207" t="str">
            <v>M004</v>
          </cell>
          <cell r="E10207">
            <v>42855</v>
          </cell>
          <cell r="F10207" t="str">
            <v>Seminar Chair with writing pad</v>
          </cell>
          <cell r="G10207">
            <v>3700</v>
          </cell>
          <cell r="H10207">
            <v>-1757.5</v>
          </cell>
          <cell r="I10207">
            <v>1942.5</v>
          </cell>
        </row>
        <row r="10208">
          <cell r="A10208">
            <v>40002686</v>
          </cell>
          <cell r="B10208" t="str">
            <v>0</v>
          </cell>
          <cell r="C10208" t="str">
            <v>CIPL</v>
          </cell>
          <cell r="D10208" t="str">
            <v>M004</v>
          </cell>
          <cell r="E10208">
            <v>42855</v>
          </cell>
          <cell r="F10208" t="str">
            <v>Seminar Chair with writing pad</v>
          </cell>
          <cell r="G10208">
            <v>3700</v>
          </cell>
          <cell r="H10208">
            <v>-1757.5</v>
          </cell>
          <cell r="I10208">
            <v>1942.5</v>
          </cell>
        </row>
        <row r="10209">
          <cell r="A10209">
            <v>40002687</v>
          </cell>
          <cell r="B10209" t="str">
            <v>0</v>
          </cell>
          <cell r="C10209" t="str">
            <v>CIPL</v>
          </cell>
          <cell r="D10209" t="str">
            <v>M004</v>
          </cell>
          <cell r="E10209">
            <v>42855</v>
          </cell>
          <cell r="F10209" t="str">
            <v>Seminar Chair with writing pad</v>
          </cell>
          <cell r="G10209">
            <v>3700</v>
          </cell>
          <cell r="H10209">
            <v>-1757.5</v>
          </cell>
          <cell r="I10209">
            <v>1942.5</v>
          </cell>
        </row>
        <row r="10210">
          <cell r="A10210">
            <v>40002688</v>
          </cell>
          <cell r="B10210" t="str">
            <v>0</v>
          </cell>
          <cell r="C10210" t="str">
            <v>CIPL</v>
          </cell>
          <cell r="D10210" t="str">
            <v>M004</v>
          </cell>
          <cell r="E10210">
            <v>42855</v>
          </cell>
          <cell r="F10210" t="str">
            <v>Seminar Chair with writing pad</v>
          </cell>
          <cell r="G10210">
            <v>3700</v>
          </cell>
          <cell r="H10210">
            <v>-1757.5</v>
          </cell>
          <cell r="I10210">
            <v>1942.5</v>
          </cell>
        </row>
        <row r="10211">
          <cell r="A10211">
            <v>40002689</v>
          </cell>
          <cell r="B10211" t="str">
            <v>0</v>
          </cell>
          <cell r="C10211" t="str">
            <v>CIPL</v>
          </cell>
          <cell r="D10211" t="str">
            <v>M004</v>
          </cell>
          <cell r="E10211">
            <v>42855</v>
          </cell>
          <cell r="F10211" t="str">
            <v>Seminar Chair with writing pad</v>
          </cell>
          <cell r="G10211">
            <v>3700</v>
          </cell>
          <cell r="H10211">
            <v>-1757.5</v>
          </cell>
          <cell r="I10211">
            <v>1942.5</v>
          </cell>
        </row>
        <row r="10212">
          <cell r="A10212">
            <v>40002690</v>
          </cell>
          <cell r="B10212" t="str">
            <v>0</v>
          </cell>
          <cell r="C10212" t="str">
            <v>CIPL</v>
          </cell>
          <cell r="D10212" t="str">
            <v>M004</v>
          </cell>
          <cell r="E10212">
            <v>42855</v>
          </cell>
          <cell r="F10212" t="str">
            <v>Seminar Chair with writing pad</v>
          </cell>
          <cell r="G10212">
            <v>3700</v>
          </cell>
          <cell r="H10212">
            <v>-1757.5</v>
          </cell>
          <cell r="I10212">
            <v>1942.5</v>
          </cell>
        </row>
        <row r="10213">
          <cell r="A10213">
            <v>40002691</v>
          </cell>
          <cell r="B10213" t="str">
            <v>0</v>
          </cell>
          <cell r="C10213" t="str">
            <v>CIPL</v>
          </cell>
          <cell r="D10213" t="str">
            <v>M004</v>
          </cell>
          <cell r="E10213">
            <v>42855</v>
          </cell>
          <cell r="F10213" t="str">
            <v>Seminar Chair with writing pad</v>
          </cell>
          <cell r="G10213">
            <v>3700</v>
          </cell>
          <cell r="H10213">
            <v>-1757.5</v>
          </cell>
          <cell r="I10213">
            <v>1942.5</v>
          </cell>
        </row>
        <row r="10214">
          <cell r="A10214">
            <v>40002692</v>
          </cell>
          <cell r="B10214" t="str">
            <v>0</v>
          </cell>
          <cell r="C10214" t="str">
            <v>CIPL</v>
          </cell>
          <cell r="D10214" t="str">
            <v>M004</v>
          </cell>
          <cell r="E10214">
            <v>42855</v>
          </cell>
          <cell r="F10214" t="str">
            <v>Seminar Chair with writing pad</v>
          </cell>
          <cell r="G10214">
            <v>3700</v>
          </cell>
          <cell r="H10214">
            <v>-1757.5</v>
          </cell>
          <cell r="I10214">
            <v>1942.5</v>
          </cell>
        </row>
        <row r="10215">
          <cell r="A10215">
            <v>40002693</v>
          </cell>
          <cell r="B10215" t="str">
            <v>0</v>
          </cell>
          <cell r="C10215" t="str">
            <v>CIPL</v>
          </cell>
          <cell r="D10215" t="str">
            <v>M004</v>
          </cell>
          <cell r="E10215">
            <v>42855</v>
          </cell>
          <cell r="F10215" t="str">
            <v>Seminar Chair with writing pad</v>
          </cell>
          <cell r="G10215">
            <v>3700</v>
          </cell>
          <cell r="H10215">
            <v>-1757.5</v>
          </cell>
          <cell r="I10215">
            <v>1942.5</v>
          </cell>
        </row>
        <row r="10216">
          <cell r="A10216">
            <v>40002694</v>
          </cell>
          <cell r="B10216" t="str">
            <v>0</v>
          </cell>
          <cell r="C10216" t="str">
            <v>CIPL</v>
          </cell>
          <cell r="D10216" t="str">
            <v>M004</v>
          </cell>
          <cell r="E10216">
            <v>42855</v>
          </cell>
          <cell r="F10216" t="str">
            <v>Seminar Chair with writing pad</v>
          </cell>
          <cell r="G10216">
            <v>3700</v>
          </cell>
          <cell r="H10216">
            <v>-1757.5</v>
          </cell>
          <cell r="I10216">
            <v>1942.5</v>
          </cell>
        </row>
        <row r="10217">
          <cell r="A10217">
            <v>40002695</v>
          </cell>
          <cell r="B10217" t="str">
            <v>0</v>
          </cell>
          <cell r="C10217" t="str">
            <v>CIPL</v>
          </cell>
          <cell r="D10217" t="str">
            <v>M004</v>
          </cell>
          <cell r="E10217">
            <v>42855</v>
          </cell>
          <cell r="F10217" t="str">
            <v>Seminar Chair with writing pad</v>
          </cell>
          <cell r="G10217">
            <v>3700</v>
          </cell>
          <cell r="H10217">
            <v>-1757.5</v>
          </cell>
          <cell r="I10217">
            <v>1942.5</v>
          </cell>
        </row>
        <row r="10218">
          <cell r="A10218">
            <v>40002696</v>
          </cell>
          <cell r="B10218" t="str">
            <v>0</v>
          </cell>
          <cell r="C10218" t="str">
            <v>CIPL</v>
          </cell>
          <cell r="D10218" t="str">
            <v>M004</v>
          </cell>
          <cell r="E10218">
            <v>42855</v>
          </cell>
          <cell r="F10218" t="str">
            <v>Seminar Chair with writing pad</v>
          </cell>
          <cell r="G10218">
            <v>3700</v>
          </cell>
          <cell r="H10218">
            <v>-1757.5</v>
          </cell>
          <cell r="I10218">
            <v>1942.5</v>
          </cell>
        </row>
        <row r="10219">
          <cell r="A10219">
            <v>40002697</v>
          </cell>
          <cell r="B10219" t="str">
            <v>0</v>
          </cell>
          <cell r="C10219" t="str">
            <v>CIPL</v>
          </cell>
          <cell r="D10219" t="str">
            <v>M004</v>
          </cell>
          <cell r="E10219">
            <v>42855</v>
          </cell>
          <cell r="F10219" t="str">
            <v>Seminar Chair with writing pad</v>
          </cell>
          <cell r="G10219">
            <v>3700</v>
          </cell>
          <cell r="H10219">
            <v>-1757.5</v>
          </cell>
          <cell r="I10219">
            <v>1942.5</v>
          </cell>
        </row>
        <row r="10220">
          <cell r="A10220">
            <v>40002698</v>
          </cell>
          <cell r="B10220" t="str">
            <v>0</v>
          </cell>
          <cell r="C10220" t="str">
            <v>CIPL</v>
          </cell>
          <cell r="D10220" t="str">
            <v>M004</v>
          </cell>
          <cell r="E10220">
            <v>42855</v>
          </cell>
          <cell r="F10220" t="str">
            <v>Seminar Chair with writing pad</v>
          </cell>
          <cell r="G10220">
            <v>3700</v>
          </cell>
          <cell r="H10220">
            <v>-1757.5</v>
          </cell>
          <cell r="I10220">
            <v>1942.5</v>
          </cell>
        </row>
        <row r="10221">
          <cell r="A10221">
            <v>40002699</v>
          </cell>
          <cell r="B10221" t="str">
            <v>0</v>
          </cell>
          <cell r="C10221" t="str">
            <v>CIPL</v>
          </cell>
          <cell r="D10221" t="str">
            <v>M004</v>
          </cell>
          <cell r="E10221">
            <v>42855</v>
          </cell>
          <cell r="F10221" t="str">
            <v>Seminar Chair with writing pad</v>
          </cell>
          <cell r="G10221">
            <v>3700</v>
          </cell>
          <cell r="H10221">
            <v>-1757.5</v>
          </cell>
          <cell r="I10221">
            <v>1942.5</v>
          </cell>
        </row>
        <row r="10222">
          <cell r="A10222">
            <v>40002700</v>
          </cell>
          <cell r="B10222" t="str">
            <v>0</v>
          </cell>
          <cell r="C10222" t="str">
            <v>CIPL</v>
          </cell>
          <cell r="D10222" t="str">
            <v>M004</v>
          </cell>
          <cell r="E10222">
            <v>42855</v>
          </cell>
          <cell r="F10222" t="str">
            <v>Seminar Chair with writing pad</v>
          </cell>
          <cell r="G10222">
            <v>3700</v>
          </cell>
          <cell r="H10222">
            <v>-1757.5</v>
          </cell>
          <cell r="I10222">
            <v>1942.5</v>
          </cell>
        </row>
        <row r="10223">
          <cell r="A10223">
            <v>40002701</v>
          </cell>
          <cell r="B10223" t="str">
            <v>0</v>
          </cell>
          <cell r="C10223" t="str">
            <v>CIPL</v>
          </cell>
          <cell r="D10223" t="str">
            <v>M004</v>
          </cell>
          <cell r="E10223">
            <v>42855</v>
          </cell>
          <cell r="F10223" t="str">
            <v>Seminar Chair with writing pad</v>
          </cell>
          <cell r="G10223">
            <v>3700</v>
          </cell>
          <cell r="H10223">
            <v>-1757.5</v>
          </cell>
          <cell r="I10223">
            <v>1942.5</v>
          </cell>
        </row>
        <row r="10224">
          <cell r="A10224">
            <v>40002702</v>
          </cell>
          <cell r="B10224" t="str">
            <v>0</v>
          </cell>
          <cell r="C10224" t="str">
            <v>CIPL</v>
          </cell>
          <cell r="D10224" t="str">
            <v>M004</v>
          </cell>
          <cell r="E10224">
            <v>42855</v>
          </cell>
          <cell r="F10224" t="str">
            <v>Seminar Chair with writing pad</v>
          </cell>
          <cell r="G10224">
            <v>3700</v>
          </cell>
          <cell r="H10224">
            <v>-1757.5</v>
          </cell>
          <cell r="I10224">
            <v>1942.5</v>
          </cell>
        </row>
        <row r="10225">
          <cell r="A10225">
            <v>40002703</v>
          </cell>
          <cell r="B10225" t="str">
            <v>0</v>
          </cell>
          <cell r="C10225" t="str">
            <v>CIPL</v>
          </cell>
          <cell r="D10225" t="str">
            <v>M004</v>
          </cell>
          <cell r="E10225">
            <v>42855</v>
          </cell>
          <cell r="F10225" t="str">
            <v>Seminar Chair with writing pad</v>
          </cell>
          <cell r="G10225">
            <v>3700</v>
          </cell>
          <cell r="H10225">
            <v>-1757.5</v>
          </cell>
          <cell r="I10225">
            <v>1942.5</v>
          </cell>
        </row>
        <row r="10226">
          <cell r="A10226">
            <v>40002704</v>
          </cell>
          <cell r="B10226" t="str">
            <v>0</v>
          </cell>
          <cell r="C10226" t="str">
            <v>CIPL</v>
          </cell>
          <cell r="D10226" t="str">
            <v>M004</v>
          </cell>
          <cell r="E10226">
            <v>42855</v>
          </cell>
          <cell r="F10226" t="str">
            <v>Seminar Chair with writing pad</v>
          </cell>
          <cell r="G10226">
            <v>3700</v>
          </cell>
          <cell r="H10226">
            <v>-1757.5</v>
          </cell>
          <cell r="I10226">
            <v>1942.5</v>
          </cell>
        </row>
        <row r="10227">
          <cell r="A10227">
            <v>40002705</v>
          </cell>
          <cell r="B10227" t="str">
            <v>0</v>
          </cell>
          <cell r="C10227" t="str">
            <v>CIPL</v>
          </cell>
          <cell r="D10227" t="str">
            <v>M004</v>
          </cell>
          <cell r="E10227">
            <v>42855</v>
          </cell>
          <cell r="F10227" t="str">
            <v>Seminar Chair with writing pad</v>
          </cell>
          <cell r="G10227">
            <v>3700</v>
          </cell>
          <cell r="H10227">
            <v>-1757.5</v>
          </cell>
          <cell r="I10227">
            <v>1942.5</v>
          </cell>
        </row>
        <row r="10228">
          <cell r="A10228">
            <v>40002784</v>
          </cell>
          <cell r="B10228" t="str">
            <v>0</v>
          </cell>
          <cell r="C10228" t="str">
            <v>CIPL</v>
          </cell>
          <cell r="D10228" t="str">
            <v>M004</v>
          </cell>
          <cell r="E10228">
            <v>43148</v>
          </cell>
          <cell r="F10228" t="str">
            <v>Chair-P-2001-Epic Head Office</v>
          </cell>
          <cell r="G10228">
            <v>3816</v>
          </cell>
          <cell r="H10228">
            <v>-1494.6</v>
          </cell>
          <cell r="I10228">
            <v>2321.4</v>
          </cell>
        </row>
        <row r="10229">
          <cell r="A10229">
            <v>40002785</v>
          </cell>
          <cell r="B10229" t="str">
            <v>0</v>
          </cell>
          <cell r="C10229" t="str">
            <v>CIPL</v>
          </cell>
          <cell r="D10229" t="str">
            <v>M004</v>
          </cell>
          <cell r="E10229">
            <v>43148</v>
          </cell>
          <cell r="F10229" t="str">
            <v>Chair-P-2001-Epic Head Office</v>
          </cell>
          <cell r="G10229">
            <v>3816</v>
          </cell>
          <cell r="H10229">
            <v>-1494.6</v>
          </cell>
          <cell r="I10229">
            <v>2321.4</v>
          </cell>
        </row>
        <row r="10230">
          <cell r="A10230">
            <v>40002786</v>
          </cell>
          <cell r="B10230" t="str">
            <v>0</v>
          </cell>
          <cell r="C10230" t="str">
            <v>CIPL</v>
          </cell>
          <cell r="D10230" t="str">
            <v>M004</v>
          </cell>
          <cell r="E10230">
            <v>43148</v>
          </cell>
          <cell r="F10230" t="str">
            <v>Chair-P-2001-Epic Head Office</v>
          </cell>
          <cell r="G10230">
            <v>3816</v>
          </cell>
          <cell r="H10230">
            <v>-1494.6</v>
          </cell>
          <cell r="I10230">
            <v>2321.4</v>
          </cell>
        </row>
        <row r="10231">
          <cell r="A10231">
            <v>40002787</v>
          </cell>
          <cell r="B10231" t="str">
            <v>0</v>
          </cell>
          <cell r="C10231" t="str">
            <v>CIPL</v>
          </cell>
          <cell r="D10231" t="str">
            <v>M004</v>
          </cell>
          <cell r="E10231">
            <v>43148</v>
          </cell>
          <cell r="F10231" t="str">
            <v>Chair-P-2001-Epic Head Office</v>
          </cell>
          <cell r="G10231">
            <v>3816</v>
          </cell>
          <cell r="H10231">
            <v>-1494.6</v>
          </cell>
          <cell r="I10231">
            <v>2321.4</v>
          </cell>
        </row>
        <row r="10232">
          <cell r="A10232">
            <v>40002788</v>
          </cell>
          <cell r="B10232" t="str">
            <v>0</v>
          </cell>
          <cell r="C10232" t="str">
            <v>CIPL</v>
          </cell>
          <cell r="D10232" t="str">
            <v>M004</v>
          </cell>
          <cell r="E10232">
            <v>43148</v>
          </cell>
          <cell r="F10232" t="str">
            <v>Chair-P-2001-Epic Head Office</v>
          </cell>
          <cell r="G10232">
            <v>3816</v>
          </cell>
          <cell r="H10232">
            <v>-1494.6</v>
          </cell>
          <cell r="I10232">
            <v>2321.4</v>
          </cell>
        </row>
        <row r="10233">
          <cell r="A10233">
            <v>40002789</v>
          </cell>
          <cell r="B10233" t="str">
            <v>0</v>
          </cell>
          <cell r="C10233" t="str">
            <v>CIPL</v>
          </cell>
          <cell r="D10233" t="str">
            <v>M004</v>
          </cell>
          <cell r="E10233">
            <v>43148</v>
          </cell>
          <cell r="F10233" t="str">
            <v>Chair-P-2001-Epic Head Office</v>
          </cell>
          <cell r="G10233">
            <v>3816</v>
          </cell>
          <cell r="H10233">
            <v>-1494.6</v>
          </cell>
          <cell r="I10233">
            <v>2321.4</v>
          </cell>
        </row>
        <row r="10234">
          <cell r="A10234">
            <v>40002790</v>
          </cell>
          <cell r="B10234" t="str">
            <v>0</v>
          </cell>
          <cell r="C10234" t="str">
            <v>CIPL</v>
          </cell>
          <cell r="D10234" t="str">
            <v>M004</v>
          </cell>
          <cell r="E10234">
            <v>43148</v>
          </cell>
          <cell r="F10234" t="str">
            <v>Chair-P-2001-Epic Head Office</v>
          </cell>
          <cell r="G10234">
            <v>3816</v>
          </cell>
          <cell r="H10234">
            <v>-1494.6</v>
          </cell>
          <cell r="I10234">
            <v>2321.4</v>
          </cell>
        </row>
        <row r="10235">
          <cell r="A10235">
            <v>40002791</v>
          </cell>
          <cell r="B10235" t="str">
            <v>0</v>
          </cell>
          <cell r="C10235" t="str">
            <v>CIPL</v>
          </cell>
          <cell r="D10235" t="str">
            <v>M004</v>
          </cell>
          <cell r="E10235">
            <v>43148</v>
          </cell>
          <cell r="F10235" t="str">
            <v>Chair-P-2001-Epic Head Office</v>
          </cell>
          <cell r="G10235">
            <v>3816</v>
          </cell>
          <cell r="H10235">
            <v>-1494.6</v>
          </cell>
          <cell r="I10235">
            <v>2321.4</v>
          </cell>
        </row>
        <row r="10236">
          <cell r="A10236">
            <v>40002792</v>
          </cell>
          <cell r="B10236" t="str">
            <v>0</v>
          </cell>
          <cell r="C10236" t="str">
            <v>CIPL</v>
          </cell>
          <cell r="D10236" t="str">
            <v>M004</v>
          </cell>
          <cell r="E10236">
            <v>43148</v>
          </cell>
          <cell r="F10236" t="str">
            <v>Chair-P-2001-Epic Head Office</v>
          </cell>
          <cell r="G10236">
            <v>3816</v>
          </cell>
          <cell r="H10236">
            <v>-1494.6</v>
          </cell>
          <cell r="I10236">
            <v>2321.4</v>
          </cell>
        </row>
        <row r="10237">
          <cell r="A10237">
            <v>40002793</v>
          </cell>
          <cell r="B10237" t="str">
            <v>0</v>
          </cell>
          <cell r="C10237" t="str">
            <v>CIPL</v>
          </cell>
          <cell r="D10237" t="str">
            <v>M004</v>
          </cell>
          <cell r="E10237">
            <v>43148</v>
          </cell>
          <cell r="F10237" t="str">
            <v>Chair-P-2001-Epic Head Office</v>
          </cell>
          <cell r="G10237">
            <v>3816</v>
          </cell>
          <cell r="H10237">
            <v>-1494.6</v>
          </cell>
          <cell r="I10237">
            <v>2321.4</v>
          </cell>
        </row>
        <row r="10238">
          <cell r="A10238">
            <v>40002840</v>
          </cell>
          <cell r="B10238" t="str">
            <v>0</v>
          </cell>
          <cell r="C10238" t="str">
            <v>CIPL</v>
          </cell>
          <cell r="D10238" t="str">
            <v>M004</v>
          </cell>
          <cell r="E10238">
            <v>43090</v>
          </cell>
          <cell r="F10238" t="str">
            <v>Plastic Busket</v>
          </cell>
          <cell r="G10238">
            <v>190000</v>
          </cell>
          <cell r="H10238">
            <v>-77583.33</v>
          </cell>
          <cell r="I10238">
            <v>112416.67</v>
          </cell>
        </row>
        <row r="10239">
          <cell r="A10239">
            <v>40002841</v>
          </cell>
          <cell r="B10239" t="str">
            <v>0</v>
          </cell>
          <cell r="C10239" t="str">
            <v>CIPL</v>
          </cell>
          <cell r="D10239" t="str">
            <v>M004</v>
          </cell>
          <cell r="E10239">
            <v>43069</v>
          </cell>
          <cell r="F10239" t="str">
            <v>Door with accessories</v>
          </cell>
          <cell r="G10239">
            <v>521300</v>
          </cell>
          <cell r="H10239">
            <v>-217208.33</v>
          </cell>
          <cell r="I10239">
            <v>304091.67</v>
          </cell>
        </row>
        <row r="10240">
          <cell r="A10240">
            <v>40002874</v>
          </cell>
          <cell r="B10240" t="str">
            <v>0</v>
          </cell>
          <cell r="C10240" t="str">
            <v>CIPL</v>
          </cell>
          <cell r="D10240" t="str">
            <v>M004</v>
          </cell>
          <cell r="E10240">
            <v>43246</v>
          </cell>
          <cell r="F10240" t="str">
            <v>GH-B-Double Bed</v>
          </cell>
          <cell r="G10240">
            <v>254400</v>
          </cell>
          <cell r="H10240">
            <v>-93280</v>
          </cell>
          <cell r="I10240">
            <v>161120</v>
          </cell>
        </row>
        <row r="10241">
          <cell r="A10241">
            <v>40002875</v>
          </cell>
          <cell r="B10241" t="str">
            <v>0</v>
          </cell>
          <cell r="C10241" t="str">
            <v>CIPL</v>
          </cell>
          <cell r="D10241" t="str">
            <v>M004</v>
          </cell>
          <cell r="E10241">
            <v>43246</v>
          </cell>
          <cell r="F10241" t="str">
            <v>Bed Side Table</v>
          </cell>
          <cell r="G10241">
            <v>55120</v>
          </cell>
          <cell r="H10241">
            <v>-20210.669999999998</v>
          </cell>
          <cell r="I10241">
            <v>34909.33</v>
          </cell>
        </row>
        <row r="10242">
          <cell r="A10242">
            <v>40002876</v>
          </cell>
          <cell r="B10242" t="str">
            <v>0</v>
          </cell>
          <cell r="C10242" t="str">
            <v>CIPL</v>
          </cell>
          <cell r="D10242" t="str">
            <v>M004</v>
          </cell>
          <cell r="E10242">
            <v>43246</v>
          </cell>
          <cell r="F10242" t="str">
            <v>Round Table</v>
          </cell>
          <cell r="G10242">
            <v>54060</v>
          </cell>
          <cell r="H10242">
            <v>-19822</v>
          </cell>
          <cell r="I10242">
            <v>34238</v>
          </cell>
        </row>
        <row r="10243">
          <cell r="A10243">
            <v>40002877</v>
          </cell>
          <cell r="B10243" t="str">
            <v>0</v>
          </cell>
          <cell r="C10243" t="str">
            <v>CIPL</v>
          </cell>
          <cell r="D10243" t="str">
            <v>M004</v>
          </cell>
          <cell r="E10243">
            <v>43246</v>
          </cell>
          <cell r="F10243" t="str">
            <v>Reading Chair</v>
          </cell>
          <cell r="G10243">
            <v>40280</v>
          </cell>
          <cell r="H10243">
            <v>-14769.33</v>
          </cell>
          <cell r="I10243">
            <v>25510.67</v>
          </cell>
        </row>
        <row r="10244">
          <cell r="A10244">
            <v>40002878</v>
          </cell>
          <cell r="B10244" t="str">
            <v>0</v>
          </cell>
          <cell r="C10244" t="str">
            <v>CIPL</v>
          </cell>
          <cell r="D10244" t="str">
            <v>M004</v>
          </cell>
          <cell r="E10244">
            <v>43246</v>
          </cell>
          <cell r="F10244" t="str">
            <v>Single Sofa</v>
          </cell>
          <cell r="G10244">
            <v>76320</v>
          </cell>
          <cell r="H10244">
            <v>-27984</v>
          </cell>
          <cell r="I10244">
            <v>48336</v>
          </cell>
        </row>
        <row r="10245">
          <cell r="A10245">
            <v>40002879</v>
          </cell>
          <cell r="B10245" t="str">
            <v>0</v>
          </cell>
          <cell r="C10245" t="str">
            <v>CIPL</v>
          </cell>
          <cell r="D10245" t="str">
            <v>M004</v>
          </cell>
          <cell r="E10245">
            <v>43246</v>
          </cell>
          <cell r="F10245" t="str">
            <v>TV Rack</v>
          </cell>
          <cell r="G10245">
            <v>36040</v>
          </cell>
          <cell r="H10245">
            <v>-13214.67</v>
          </cell>
          <cell r="I10245">
            <v>22825.33</v>
          </cell>
        </row>
        <row r="10246">
          <cell r="A10246">
            <v>40002880</v>
          </cell>
          <cell r="B10246" t="str">
            <v>0</v>
          </cell>
          <cell r="C10246" t="str">
            <v>CIPL</v>
          </cell>
          <cell r="D10246" t="str">
            <v>M004</v>
          </cell>
          <cell r="E10246">
            <v>43246</v>
          </cell>
          <cell r="F10246" t="str">
            <v>Chest of Drawer</v>
          </cell>
          <cell r="G10246">
            <v>89040</v>
          </cell>
          <cell r="H10246">
            <v>-32648</v>
          </cell>
          <cell r="I10246">
            <v>56392</v>
          </cell>
        </row>
        <row r="10247">
          <cell r="A10247">
            <v>40002881</v>
          </cell>
          <cell r="B10247" t="str">
            <v>0</v>
          </cell>
          <cell r="C10247" t="str">
            <v>CIPL</v>
          </cell>
          <cell r="D10247" t="str">
            <v>M004</v>
          </cell>
          <cell r="E10247">
            <v>43246</v>
          </cell>
          <cell r="F10247" t="str">
            <v>Dressing Unit</v>
          </cell>
          <cell r="G10247">
            <v>36040</v>
          </cell>
          <cell r="H10247">
            <v>-13214.67</v>
          </cell>
          <cell r="I10247">
            <v>22825.33</v>
          </cell>
        </row>
        <row r="10248">
          <cell r="A10248">
            <v>40002882</v>
          </cell>
          <cell r="B10248" t="str">
            <v>0</v>
          </cell>
          <cell r="C10248" t="str">
            <v>CIPL</v>
          </cell>
          <cell r="D10248" t="str">
            <v>M004</v>
          </cell>
          <cell r="E10248">
            <v>43246</v>
          </cell>
          <cell r="F10248" t="str">
            <v>Reading Table</v>
          </cell>
          <cell r="G10248">
            <v>67840</v>
          </cell>
          <cell r="H10248">
            <v>-24874.67</v>
          </cell>
          <cell r="I10248">
            <v>42965.33</v>
          </cell>
        </row>
        <row r="10249">
          <cell r="A10249">
            <v>40002883</v>
          </cell>
          <cell r="B10249" t="str">
            <v>0</v>
          </cell>
          <cell r="C10249" t="str">
            <v>CIPL</v>
          </cell>
          <cell r="D10249" t="str">
            <v>M004</v>
          </cell>
          <cell r="E10249">
            <v>43246</v>
          </cell>
          <cell r="F10249" t="str">
            <v>Mini Bar counter</v>
          </cell>
          <cell r="G10249">
            <v>140132</v>
          </cell>
          <cell r="H10249">
            <v>-51381.73</v>
          </cell>
          <cell r="I10249">
            <v>88750.27</v>
          </cell>
        </row>
        <row r="10250">
          <cell r="A10250">
            <v>40002884</v>
          </cell>
          <cell r="B10250" t="str">
            <v>0</v>
          </cell>
          <cell r="C10250" t="str">
            <v>CIPL</v>
          </cell>
          <cell r="D10250" t="str">
            <v>M004</v>
          </cell>
          <cell r="E10250">
            <v>43246</v>
          </cell>
          <cell r="F10250" t="str">
            <v>Casual Sofa</v>
          </cell>
          <cell r="G10250">
            <v>101760</v>
          </cell>
          <cell r="H10250">
            <v>-37312</v>
          </cell>
          <cell r="I10250">
            <v>64448</v>
          </cell>
        </row>
        <row r="10251">
          <cell r="A10251">
            <v>40002885</v>
          </cell>
          <cell r="B10251" t="str">
            <v>0</v>
          </cell>
          <cell r="C10251" t="str">
            <v>CIPL</v>
          </cell>
          <cell r="D10251" t="str">
            <v>M004</v>
          </cell>
          <cell r="E10251">
            <v>43246</v>
          </cell>
          <cell r="F10251" t="str">
            <v>Living Area Sofa</v>
          </cell>
          <cell r="G10251">
            <v>148400</v>
          </cell>
          <cell r="H10251">
            <v>-54413.33</v>
          </cell>
          <cell r="I10251">
            <v>93986.67</v>
          </cell>
        </row>
        <row r="10252">
          <cell r="A10252">
            <v>40002886</v>
          </cell>
          <cell r="B10252" t="str">
            <v>0</v>
          </cell>
          <cell r="C10252" t="str">
            <v>CIPL</v>
          </cell>
          <cell r="D10252" t="str">
            <v>M004</v>
          </cell>
          <cell r="E10252">
            <v>43246</v>
          </cell>
          <cell r="F10252" t="str">
            <v>Living Room TV</v>
          </cell>
          <cell r="G10252">
            <v>63600</v>
          </cell>
          <cell r="H10252">
            <v>-23320</v>
          </cell>
          <cell r="I10252">
            <v>40280</v>
          </cell>
        </row>
        <row r="10253">
          <cell r="A10253">
            <v>40002887</v>
          </cell>
          <cell r="B10253" t="str">
            <v>0</v>
          </cell>
          <cell r="C10253" t="str">
            <v>CIPL</v>
          </cell>
          <cell r="D10253" t="str">
            <v>M004</v>
          </cell>
          <cell r="E10253">
            <v>43246</v>
          </cell>
          <cell r="F10253" t="str">
            <v>Dining Table</v>
          </cell>
          <cell r="G10253">
            <v>47700</v>
          </cell>
          <cell r="H10253">
            <v>-17490</v>
          </cell>
          <cell r="I10253">
            <v>30210</v>
          </cell>
        </row>
        <row r="10254">
          <cell r="A10254">
            <v>40002888</v>
          </cell>
          <cell r="B10254" t="str">
            <v>0</v>
          </cell>
          <cell r="C10254" t="str">
            <v>CIPL</v>
          </cell>
          <cell r="D10254" t="str">
            <v>M004</v>
          </cell>
          <cell r="E10254">
            <v>43246</v>
          </cell>
          <cell r="F10254" t="str">
            <v>Dining Chair</v>
          </cell>
          <cell r="G10254">
            <v>72080</v>
          </cell>
          <cell r="H10254">
            <v>-26429.33</v>
          </cell>
          <cell r="I10254">
            <v>45650.67</v>
          </cell>
        </row>
        <row r="10255">
          <cell r="A10255">
            <v>40002889</v>
          </cell>
          <cell r="B10255" t="str">
            <v>0</v>
          </cell>
          <cell r="C10255" t="str">
            <v>CIPL</v>
          </cell>
          <cell r="D10255" t="str">
            <v>M004</v>
          </cell>
          <cell r="E10255">
            <v>43246</v>
          </cell>
          <cell r="F10255" t="str">
            <v>Curtain</v>
          </cell>
          <cell r="G10255">
            <v>334112</v>
          </cell>
          <cell r="H10255">
            <v>-122507.73</v>
          </cell>
          <cell r="I10255">
            <v>211604.27</v>
          </cell>
        </row>
        <row r="10256">
          <cell r="A10256">
            <v>40002890</v>
          </cell>
          <cell r="B10256" t="str">
            <v>0</v>
          </cell>
          <cell r="C10256" t="str">
            <v>CIPL</v>
          </cell>
          <cell r="D10256" t="str">
            <v>M004</v>
          </cell>
          <cell r="E10256">
            <v>43246</v>
          </cell>
          <cell r="F10256" t="str">
            <v>Electrification</v>
          </cell>
          <cell r="G10256">
            <v>63600</v>
          </cell>
          <cell r="H10256">
            <v>-23320</v>
          </cell>
          <cell r="I10256">
            <v>40280</v>
          </cell>
        </row>
        <row r="10257">
          <cell r="A10257">
            <v>40002891</v>
          </cell>
          <cell r="B10257" t="str">
            <v>0</v>
          </cell>
          <cell r="C10257" t="str">
            <v>CIPL</v>
          </cell>
          <cell r="D10257" t="str">
            <v>M004</v>
          </cell>
          <cell r="E10257">
            <v>43246</v>
          </cell>
          <cell r="F10257" t="str">
            <v>Rattan Table</v>
          </cell>
          <cell r="G10257">
            <v>30210</v>
          </cell>
          <cell r="H10257">
            <v>-11077</v>
          </cell>
          <cell r="I10257">
            <v>19133</v>
          </cell>
        </row>
        <row r="10258">
          <cell r="A10258">
            <v>40002892</v>
          </cell>
          <cell r="B10258" t="str">
            <v>0</v>
          </cell>
          <cell r="C10258" t="str">
            <v>CIPL</v>
          </cell>
          <cell r="D10258" t="str">
            <v>M004</v>
          </cell>
          <cell r="E10258">
            <v>43246</v>
          </cell>
          <cell r="F10258" t="str">
            <v>Rattan Chair</v>
          </cell>
          <cell r="G10258">
            <v>27030</v>
          </cell>
          <cell r="H10258">
            <v>-9911</v>
          </cell>
          <cell r="I10258">
            <v>17119</v>
          </cell>
        </row>
        <row r="10259">
          <cell r="A10259">
            <v>40002893</v>
          </cell>
          <cell r="B10259" t="str">
            <v>0</v>
          </cell>
          <cell r="C10259" t="str">
            <v>CIPL</v>
          </cell>
          <cell r="D10259" t="str">
            <v>M004</v>
          </cell>
          <cell r="E10259">
            <v>43246</v>
          </cell>
          <cell r="F10259" t="str">
            <v>Srool Wood</v>
          </cell>
          <cell r="G10259">
            <v>31800</v>
          </cell>
          <cell r="H10259">
            <v>-11660</v>
          </cell>
          <cell r="I10259">
            <v>20140</v>
          </cell>
        </row>
        <row r="10260">
          <cell r="A10260">
            <v>40002894</v>
          </cell>
          <cell r="B10260" t="str">
            <v>0</v>
          </cell>
          <cell r="C10260" t="str">
            <v>CIPL</v>
          </cell>
          <cell r="D10260" t="str">
            <v>M004</v>
          </cell>
          <cell r="E10260">
            <v>43246</v>
          </cell>
          <cell r="F10260" t="str">
            <v>Luggage Rack</v>
          </cell>
          <cell r="G10260">
            <v>23320</v>
          </cell>
          <cell r="H10260">
            <v>-8550.67</v>
          </cell>
          <cell r="I10260">
            <v>14769.33</v>
          </cell>
        </row>
        <row r="10261">
          <cell r="A10261">
            <v>40002895</v>
          </cell>
          <cell r="B10261" t="str">
            <v>0</v>
          </cell>
          <cell r="C10261" t="str">
            <v>CIPL</v>
          </cell>
          <cell r="D10261" t="str">
            <v>M004</v>
          </cell>
          <cell r="E10261">
            <v>43246</v>
          </cell>
          <cell r="F10261" t="str">
            <v>Stand Lamp</v>
          </cell>
          <cell r="G10261">
            <v>36040</v>
          </cell>
          <cell r="H10261">
            <v>-13214.67</v>
          </cell>
          <cell r="I10261">
            <v>22825.33</v>
          </cell>
        </row>
        <row r="10262">
          <cell r="A10262">
            <v>40002896</v>
          </cell>
          <cell r="B10262" t="str">
            <v>0</v>
          </cell>
          <cell r="C10262" t="str">
            <v>CIPL</v>
          </cell>
          <cell r="D10262" t="str">
            <v>M004</v>
          </cell>
          <cell r="E10262">
            <v>43246</v>
          </cell>
          <cell r="F10262" t="str">
            <v>Bed Side Table</v>
          </cell>
          <cell r="G10262">
            <v>38160</v>
          </cell>
          <cell r="H10262">
            <v>-13992</v>
          </cell>
          <cell r="I10262">
            <v>24168</v>
          </cell>
        </row>
        <row r="10263">
          <cell r="A10263">
            <v>40002897</v>
          </cell>
          <cell r="B10263" t="str">
            <v>0</v>
          </cell>
          <cell r="C10263" t="str">
            <v>CIPL</v>
          </cell>
          <cell r="D10263" t="str">
            <v>M004</v>
          </cell>
          <cell r="E10263">
            <v>43246</v>
          </cell>
          <cell r="F10263" t="str">
            <v>Curtain Blackout</v>
          </cell>
          <cell r="G10263">
            <v>237440</v>
          </cell>
          <cell r="H10263">
            <v>-87061.33</v>
          </cell>
          <cell r="I10263">
            <v>150378.67000000001</v>
          </cell>
        </row>
        <row r="10264">
          <cell r="A10264">
            <v>40002898</v>
          </cell>
          <cell r="B10264" t="str">
            <v>0</v>
          </cell>
          <cell r="C10264" t="str">
            <v>CIPL</v>
          </cell>
          <cell r="D10264" t="str">
            <v>M004</v>
          </cell>
          <cell r="E10264">
            <v>43246</v>
          </cell>
          <cell r="F10264" t="str">
            <v>Decorative Mirror Stand</v>
          </cell>
          <cell r="G10264">
            <v>12720</v>
          </cell>
          <cell r="H10264">
            <v>-4664</v>
          </cell>
          <cell r="I10264">
            <v>8056</v>
          </cell>
        </row>
        <row r="10265">
          <cell r="A10265">
            <v>40002899</v>
          </cell>
          <cell r="B10265" t="str">
            <v>0</v>
          </cell>
          <cell r="C10265" t="str">
            <v>CIPL</v>
          </cell>
          <cell r="D10265" t="str">
            <v>M004</v>
          </cell>
          <cell r="E10265">
            <v>43246</v>
          </cell>
          <cell r="F10265" t="str">
            <v>Electric Appliance</v>
          </cell>
          <cell r="G10265">
            <v>318000</v>
          </cell>
          <cell r="H10265">
            <v>-116600</v>
          </cell>
          <cell r="I10265">
            <v>201400</v>
          </cell>
        </row>
        <row r="10266">
          <cell r="A10266">
            <v>40003059</v>
          </cell>
          <cell r="B10266" t="str">
            <v>0</v>
          </cell>
          <cell r="C10266" t="str">
            <v>CIPL</v>
          </cell>
          <cell r="D10266" t="str">
            <v>M004</v>
          </cell>
          <cell r="E10266">
            <v>43615</v>
          </cell>
          <cell r="F10266" t="str">
            <v>Presidential chair model: PR-0073</v>
          </cell>
          <cell r="G10266">
            <v>14068</v>
          </cell>
          <cell r="H10266">
            <v>-3751.47</v>
          </cell>
          <cell r="I10266">
            <v>10316.530000000001</v>
          </cell>
        </row>
        <row r="10267">
          <cell r="A10267">
            <v>40003108</v>
          </cell>
          <cell r="B10267" t="str">
            <v>0</v>
          </cell>
          <cell r="C10267" t="str">
            <v>CIPL</v>
          </cell>
          <cell r="D10267" t="str">
            <v>M004</v>
          </cell>
          <cell r="E10267">
            <v>43717</v>
          </cell>
          <cell r="F10267" t="str">
            <v>Wall Mounted Fan - Mira</v>
          </cell>
          <cell r="G10267">
            <v>2850</v>
          </cell>
          <cell r="H10267">
            <v>-665</v>
          </cell>
          <cell r="I10267">
            <v>2185</v>
          </cell>
        </row>
        <row r="10268">
          <cell r="A10268">
            <v>40003109</v>
          </cell>
          <cell r="B10268" t="str">
            <v>0</v>
          </cell>
          <cell r="C10268" t="str">
            <v>CIPL</v>
          </cell>
          <cell r="D10268" t="str">
            <v>M004</v>
          </cell>
          <cell r="E10268">
            <v>43717</v>
          </cell>
          <cell r="F10268" t="str">
            <v>Wall Mounted Fan - Mira</v>
          </cell>
          <cell r="G10268">
            <v>2850</v>
          </cell>
          <cell r="H10268">
            <v>-665</v>
          </cell>
          <cell r="I10268">
            <v>2185</v>
          </cell>
        </row>
        <row r="10269">
          <cell r="A10269">
            <v>40003110</v>
          </cell>
          <cell r="B10269" t="str">
            <v>0</v>
          </cell>
          <cell r="C10269" t="str">
            <v>CIPL</v>
          </cell>
          <cell r="D10269" t="str">
            <v>M004</v>
          </cell>
          <cell r="E10269">
            <v>43717</v>
          </cell>
          <cell r="F10269" t="str">
            <v>Wall Mounted Fan - Mira</v>
          </cell>
          <cell r="G10269">
            <v>2850</v>
          </cell>
          <cell r="H10269">
            <v>-665</v>
          </cell>
          <cell r="I10269">
            <v>2185</v>
          </cell>
        </row>
        <row r="10270">
          <cell r="A10270">
            <v>40003111</v>
          </cell>
          <cell r="B10270" t="str">
            <v>0</v>
          </cell>
          <cell r="C10270" t="str">
            <v>CIPL</v>
          </cell>
          <cell r="D10270" t="str">
            <v>M004</v>
          </cell>
          <cell r="E10270">
            <v>43717</v>
          </cell>
          <cell r="F10270" t="str">
            <v>Stand Fan - GFC</v>
          </cell>
          <cell r="G10270">
            <v>6500</v>
          </cell>
          <cell r="H10270">
            <v>-1516.67</v>
          </cell>
          <cell r="I10270">
            <v>4983.33</v>
          </cell>
        </row>
        <row r="10271">
          <cell r="A10271">
            <v>40003112</v>
          </cell>
          <cell r="B10271" t="str">
            <v>0</v>
          </cell>
          <cell r="C10271" t="str">
            <v>CIPL</v>
          </cell>
          <cell r="D10271" t="str">
            <v>M004</v>
          </cell>
          <cell r="E10271">
            <v>43717</v>
          </cell>
          <cell r="F10271" t="str">
            <v>Stand Fan - GFC</v>
          </cell>
          <cell r="G10271">
            <v>6500</v>
          </cell>
          <cell r="H10271">
            <v>-1516.67</v>
          </cell>
          <cell r="I10271">
            <v>4983.33</v>
          </cell>
        </row>
        <row r="10272">
          <cell r="A10272">
            <v>40003113</v>
          </cell>
          <cell r="B10272" t="str">
            <v>0</v>
          </cell>
          <cell r="C10272" t="str">
            <v>CIPL</v>
          </cell>
          <cell r="D10272" t="str">
            <v>M004</v>
          </cell>
          <cell r="E10272">
            <v>43717</v>
          </cell>
          <cell r="F10272" t="str">
            <v>Stand Fan - GFC</v>
          </cell>
          <cell r="G10272">
            <v>6500</v>
          </cell>
          <cell r="H10272">
            <v>-1516.67</v>
          </cell>
          <cell r="I10272">
            <v>4983.33</v>
          </cell>
        </row>
        <row r="10273">
          <cell r="A10273">
            <v>40003114</v>
          </cell>
          <cell r="B10273" t="str">
            <v>0</v>
          </cell>
          <cell r="C10273" t="str">
            <v>CIPL</v>
          </cell>
          <cell r="D10273" t="str">
            <v>M004</v>
          </cell>
          <cell r="E10273">
            <v>43717</v>
          </cell>
          <cell r="F10273" t="str">
            <v>Stand Fan - GFC</v>
          </cell>
          <cell r="G10273">
            <v>6500</v>
          </cell>
          <cell r="H10273">
            <v>-1516.67</v>
          </cell>
          <cell r="I10273">
            <v>4983.33</v>
          </cell>
        </row>
        <row r="10274">
          <cell r="A10274">
            <v>40003115</v>
          </cell>
          <cell r="B10274" t="str">
            <v>0</v>
          </cell>
          <cell r="C10274" t="str">
            <v>CIPL</v>
          </cell>
          <cell r="D10274" t="str">
            <v>M004</v>
          </cell>
          <cell r="E10274">
            <v>43717</v>
          </cell>
          <cell r="F10274" t="str">
            <v>Table Fan - Jony Stormy</v>
          </cell>
          <cell r="G10274">
            <v>1000</v>
          </cell>
          <cell r="H10274">
            <v>-233.33</v>
          </cell>
          <cell r="I10274">
            <v>766.67</v>
          </cell>
        </row>
        <row r="10275">
          <cell r="A10275">
            <v>40003116</v>
          </cell>
          <cell r="B10275" t="str">
            <v>0</v>
          </cell>
          <cell r="C10275" t="str">
            <v>CIPL</v>
          </cell>
          <cell r="D10275" t="str">
            <v>M004</v>
          </cell>
          <cell r="E10275">
            <v>43717</v>
          </cell>
          <cell r="F10275" t="str">
            <v>Table Fan - Jony Stormy</v>
          </cell>
          <cell r="G10275">
            <v>1000</v>
          </cell>
          <cell r="H10275">
            <v>-233.33</v>
          </cell>
          <cell r="I10275">
            <v>766.67</v>
          </cell>
        </row>
        <row r="10276">
          <cell r="A10276">
            <v>40003117</v>
          </cell>
          <cell r="B10276" t="str">
            <v>0</v>
          </cell>
          <cell r="C10276" t="str">
            <v>CIPL</v>
          </cell>
          <cell r="D10276" t="str">
            <v>M004</v>
          </cell>
          <cell r="E10276">
            <v>43717</v>
          </cell>
          <cell r="F10276" t="str">
            <v>Table Fan - Jony Stormy</v>
          </cell>
          <cell r="G10276">
            <v>1000</v>
          </cell>
          <cell r="H10276">
            <v>-233.33</v>
          </cell>
          <cell r="I10276">
            <v>766.67</v>
          </cell>
        </row>
        <row r="10277">
          <cell r="A10277">
            <v>40003118</v>
          </cell>
          <cell r="B10277" t="str">
            <v>0</v>
          </cell>
          <cell r="C10277" t="str">
            <v>CIPL</v>
          </cell>
          <cell r="D10277" t="str">
            <v>M004</v>
          </cell>
          <cell r="E10277">
            <v>43717</v>
          </cell>
          <cell r="F10277" t="str">
            <v>Table Fan - Jony Stormy</v>
          </cell>
          <cell r="G10277">
            <v>1000</v>
          </cell>
          <cell r="H10277">
            <v>-233.33</v>
          </cell>
          <cell r="I10277">
            <v>766.67</v>
          </cell>
        </row>
        <row r="10278">
          <cell r="A10278">
            <v>40003119</v>
          </cell>
          <cell r="B10278" t="str">
            <v>0</v>
          </cell>
          <cell r="C10278" t="str">
            <v>CIPL</v>
          </cell>
          <cell r="D10278" t="str">
            <v>M004</v>
          </cell>
          <cell r="E10278">
            <v>43717</v>
          </cell>
          <cell r="F10278" t="str">
            <v>Table Fan - Jony Stormy</v>
          </cell>
          <cell r="G10278">
            <v>1000</v>
          </cell>
          <cell r="H10278">
            <v>-233.33</v>
          </cell>
          <cell r="I10278">
            <v>766.67</v>
          </cell>
        </row>
        <row r="10279">
          <cell r="A10279">
            <v>40003120</v>
          </cell>
          <cell r="B10279" t="str">
            <v>0</v>
          </cell>
          <cell r="C10279" t="str">
            <v>CIPL</v>
          </cell>
          <cell r="D10279" t="str">
            <v>M004</v>
          </cell>
          <cell r="E10279">
            <v>43717</v>
          </cell>
          <cell r="F10279" t="str">
            <v>Table Fan - Jony Stormy</v>
          </cell>
          <cell r="G10279">
            <v>1000</v>
          </cell>
          <cell r="H10279">
            <v>-233.33</v>
          </cell>
          <cell r="I10279">
            <v>766.67</v>
          </cell>
        </row>
        <row r="10280">
          <cell r="A10280">
            <v>40003121</v>
          </cell>
          <cell r="B10280" t="str">
            <v>0</v>
          </cell>
          <cell r="C10280" t="str">
            <v>CIPL</v>
          </cell>
          <cell r="D10280" t="str">
            <v>M004</v>
          </cell>
          <cell r="E10280">
            <v>43717</v>
          </cell>
          <cell r="F10280" t="str">
            <v>Table Fan - Jony Stormy</v>
          </cell>
          <cell r="G10280">
            <v>1000</v>
          </cell>
          <cell r="H10280">
            <v>-233.33</v>
          </cell>
          <cell r="I10280">
            <v>766.67</v>
          </cell>
        </row>
        <row r="10281">
          <cell r="A10281">
            <v>40003122</v>
          </cell>
          <cell r="B10281" t="str">
            <v>0</v>
          </cell>
          <cell r="C10281" t="str">
            <v>CIPL</v>
          </cell>
          <cell r="D10281" t="str">
            <v>M004</v>
          </cell>
          <cell r="E10281">
            <v>43717</v>
          </cell>
          <cell r="F10281" t="str">
            <v>Table Fan - Jony Stormy</v>
          </cell>
          <cell r="G10281">
            <v>1000</v>
          </cell>
          <cell r="H10281">
            <v>-233.33</v>
          </cell>
          <cell r="I10281">
            <v>766.67</v>
          </cell>
        </row>
        <row r="10282">
          <cell r="A10282">
            <v>40003398</v>
          </cell>
          <cell r="B10282" t="str">
            <v>0</v>
          </cell>
          <cell r="C10282" t="str">
            <v>CIPL</v>
          </cell>
          <cell r="D10282" t="str">
            <v>M004</v>
          </cell>
          <cell r="E10282">
            <v>44042</v>
          </cell>
          <cell r="F10282" t="str">
            <v>Fire Door - with accessories</v>
          </cell>
          <cell r="G10282">
            <v>3000334.21</v>
          </cell>
          <cell r="H10282">
            <v>-450050.13</v>
          </cell>
          <cell r="I10282">
            <v>2550284.08</v>
          </cell>
        </row>
        <row r="10283">
          <cell r="A10283">
            <v>40003404</v>
          </cell>
          <cell r="B10283" t="str">
            <v>0</v>
          </cell>
          <cell r="C10283" t="str">
            <v>CIPL</v>
          </cell>
          <cell r="D10283" t="str">
            <v>M004</v>
          </cell>
          <cell r="E10283">
            <v>44074</v>
          </cell>
          <cell r="F10283" t="str">
            <v>Fire Resistant File Cabinet - Godrej</v>
          </cell>
          <cell r="G10283">
            <v>128250</v>
          </cell>
          <cell r="H10283">
            <v>-18168.75</v>
          </cell>
          <cell r="I10283">
            <v>110081.25</v>
          </cell>
        </row>
        <row r="10284">
          <cell r="A10284">
            <v>50000003</v>
          </cell>
          <cell r="B10284" t="str">
            <v>0</v>
          </cell>
          <cell r="C10284" t="str">
            <v>CIPL</v>
          </cell>
          <cell r="D10284" t="str">
            <v>M005</v>
          </cell>
          <cell r="E10284">
            <v>39021</v>
          </cell>
          <cell r="F10284" t="str">
            <v>AC</v>
          </cell>
          <cell r="G10284">
            <v>909133.64</v>
          </cell>
          <cell r="H10284">
            <v>-909133.64</v>
          </cell>
          <cell r="I10284">
            <v>0</v>
          </cell>
        </row>
        <row r="10285">
          <cell r="A10285">
            <v>50000006</v>
          </cell>
          <cell r="B10285" t="str">
            <v>0</v>
          </cell>
          <cell r="C10285" t="str">
            <v>CIPL</v>
          </cell>
          <cell r="D10285" t="str">
            <v>M005</v>
          </cell>
          <cell r="E10285">
            <v>39161</v>
          </cell>
          <cell r="F10285" t="str">
            <v>AC</v>
          </cell>
          <cell r="G10285">
            <v>191000</v>
          </cell>
          <cell r="H10285">
            <v>-191000</v>
          </cell>
          <cell r="I10285">
            <v>0</v>
          </cell>
        </row>
        <row r="10286">
          <cell r="A10286">
            <v>50000007</v>
          </cell>
          <cell r="B10286" t="str">
            <v>0</v>
          </cell>
          <cell r="C10286" t="str">
            <v>CIPL</v>
          </cell>
          <cell r="D10286" t="str">
            <v>M005</v>
          </cell>
          <cell r="E10286">
            <v>39193</v>
          </cell>
          <cell r="F10286" t="str">
            <v>AC</v>
          </cell>
          <cell r="G10286">
            <v>69900</v>
          </cell>
          <cell r="H10286">
            <v>-69900</v>
          </cell>
          <cell r="I10286">
            <v>0</v>
          </cell>
        </row>
        <row r="10287">
          <cell r="A10287">
            <v>50000008</v>
          </cell>
          <cell r="B10287" t="str">
            <v>0</v>
          </cell>
          <cell r="C10287" t="str">
            <v>CIPL</v>
          </cell>
          <cell r="D10287" t="str">
            <v>M005</v>
          </cell>
          <cell r="E10287">
            <v>39193</v>
          </cell>
          <cell r="F10287" t="str">
            <v>AC</v>
          </cell>
          <cell r="G10287">
            <v>69900</v>
          </cell>
          <cell r="H10287">
            <v>-69900</v>
          </cell>
          <cell r="I10287">
            <v>0</v>
          </cell>
        </row>
        <row r="10288">
          <cell r="A10288">
            <v>50000009</v>
          </cell>
          <cell r="B10288" t="str">
            <v>0</v>
          </cell>
          <cell r="C10288" t="str">
            <v>CIPL</v>
          </cell>
          <cell r="D10288" t="str">
            <v>M005</v>
          </cell>
          <cell r="E10288">
            <v>39207</v>
          </cell>
          <cell r="F10288" t="str">
            <v>AC</v>
          </cell>
          <cell r="G10288">
            <v>41400</v>
          </cell>
          <cell r="H10288">
            <v>-41400</v>
          </cell>
          <cell r="I10288">
            <v>0</v>
          </cell>
        </row>
        <row r="10289">
          <cell r="A10289">
            <v>50000010</v>
          </cell>
          <cell r="B10289" t="str">
            <v>0</v>
          </cell>
          <cell r="C10289" t="str">
            <v>CIPL</v>
          </cell>
          <cell r="D10289" t="str">
            <v>M005</v>
          </cell>
          <cell r="E10289">
            <v>39207</v>
          </cell>
          <cell r="F10289" t="str">
            <v>AC</v>
          </cell>
          <cell r="G10289">
            <v>41400</v>
          </cell>
          <cell r="H10289">
            <v>-41400</v>
          </cell>
          <cell r="I10289">
            <v>0</v>
          </cell>
        </row>
        <row r="10290">
          <cell r="A10290">
            <v>50000011</v>
          </cell>
          <cell r="B10290" t="str">
            <v>0</v>
          </cell>
          <cell r="C10290" t="str">
            <v>CIPL</v>
          </cell>
          <cell r="D10290" t="str">
            <v>M005</v>
          </cell>
          <cell r="E10290">
            <v>39207</v>
          </cell>
          <cell r="F10290" t="str">
            <v>AC</v>
          </cell>
          <cell r="G10290">
            <v>41400</v>
          </cell>
          <cell r="H10290">
            <v>-41400</v>
          </cell>
          <cell r="I10290">
            <v>0</v>
          </cell>
        </row>
        <row r="10291">
          <cell r="A10291">
            <v>50000012</v>
          </cell>
          <cell r="B10291" t="str">
            <v>0</v>
          </cell>
          <cell r="C10291" t="str">
            <v>CIPL</v>
          </cell>
          <cell r="D10291" t="str">
            <v>M005</v>
          </cell>
          <cell r="E10291">
            <v>39207</v>
          </cell>
          <cell r="F10291" t="str">
            <v>AC</v>
          </cell>
          <cell r="G10291">
            <v>41400</v>
          </cell>
          <cell r="H10291">
            <v>-41400</v>
          </cell>
          <cell r="I10291">
            <v>0</v>
          </cell>
        </row>
        <row r="10292">
          <cell r="A10292">
            <v>50000013</v>
          </cell>
          <cell r="B10292" t="str">
            <v>0</v>
          </cell>
          <cell r="C10292" t="str">
            <v>CIPL</v>
          </cell>
          <cell r="D10292" t="str">
            <v>M005</v>
          </cell>
          <cell r="E10292">
            <v>39207</v>
          </cell>
          <cell r="F10292" t="str">
            <v>AC</v>
          </cell>
          <cell r="G10292">
            <v>69900</v>
          </cell>
          <cell r="H10292">
            <v>-69900</v>
          </cell>
          <cell r="I10292">
            <v>0</v>
          </cell>
        </row>
        <row r="10293">
          <cell r="A10293">
            <v>50000014</v>
          </cell>
          <cell r="B10293" t="str">
            <v>0</v>
          </cell>
          <cell r="C10293" t="str">
            <v>CIPL</v>
          </cell>
          <cell r="D10293" t="str">
            <v>M005</v>
          </cell>
          <cell r="E10293">
            <v>39276</v>
          </cell>
          <cell r="F10293" t="str">
            <v>AC</v>
          </cell>
          <cell r="G10293">
            <v>23500</v>
          </cell>
          <cell r="H10293">
            <v>-23500</v>
          </cell>
          <cell r="I10293">
            <v>0</v>
          </cell>
        </row>
        <row r="10294">
          <cell r="A10294">
            <v>50000015</v>
          </cell>
          <cell r="B10294" t="str">
            <v>0</v>
          </cell>
          <cell r="C10294" t="str">
            <v>CIPL</v>
          </cell>
          <cell r="D10294" t="str">
            <v>M005</v>
          </cell>
          <cell r="E10294">
            <v>39276</v>
          </cell>
          <cell r="F10294" t="str">
            <v>AC</v>
          </cell>
          <cell r="G10294">
            <v>23500</v>
          </cell>
          <cell r="H10294">
            <v>-23500</v>
          </cell>
          <cell r="I10294">
            <v>0</v>
          </cell>
        </row>
        <row r="10295">
          <cell r="A10295">
            <v>50000016</v>
          </cell>
          <cell r="B10295" t="str">
            <v>0</v>
          </cell>
          <cell r="C10295" t="str">
            <v>CIPL</v>
          </cell>
          <cell r="D10295" t="str">
            <v>M005</v>
          </cell>
          <cell r="E10295">
            <v>39276</v>
          </cell>
          <cell r="F10295" t="str">
            <v>AC</v>
          </cell>
          <cell r="G10295">
            <v>23500</v>
          </cell>
          <cell r="H10295">
            <v>-23500</v>
          </cell>
          <cell r="I10295">
            <v>0</v>
          </cell>
        </row>
        <row r="10296">
          <cell r="A10296">
            <v>50000017</v>
          </cell>
          <cell r="B10296" t="str">
            <v>0</v>
          </cell>
          <cell r="C10296" t="str">
            <v>CIPL</v>
          </cell>
          <cell r="D10296" t="str">
            <v>M005</v>
          </cell>
          <cell r="E10296">
            <v>39475</v>
          </cell>
          <cell r="F10296" t="str">
            <v>AC</v>
          </cell>
          <cell r="G10296">
            <v>31000</v>
          </cell>
          <cell r="H10296">
            <v>-31000</v>
          </cell>
          <cell r="I10296">
            <v>0</v>
          </cell>
        </row>
        <row r="10297">
          <cell r="A10297">
            <v>50000018</v>
          </cell>
          <cell r="B10297" t="str">
            <v>0</v>
          </cell>
          <cell r="C10297" t="str">
            <v>CIPL</v>
          </cell>
          <cell r="D10297" t="str">
            <v>M005</v>
          </cell>
          <cell r="E10297">
            <v>39475</v>
          </cell>
          <cell r="F10297" t="str">
            <v>AC</v>
          </cell>
          <cell r="G10297">
            <v>51000</v>
          </cell>
          <cell r="H10297">
            <v>-51000</v>
          </cell>
          <cell r="I10297">
            <v>0</v>
          </cell>
        </row>
        <row r="10298">
          <cell r="A10298">
            <v>50000019</v>
          </cell>
          <cell r="B10298" t="str">
            <v>0</v>
          </cell>
          <cell r="C10298" t="str">
            <v>CIPL</v>
          </cell>
          <cell r="D10298" t="str">
            <v>M005</v>
          </cell>
          <cell r="E10298">
            <v>39507</v>
          </cell>
          <cell r="F10298" t="str">
            <v>AC</v>
          </cell>
          <cell r="G10298">
            <v>125000</v>
          </cell>
          <cell r="H10298">
            <v>-125000</v>
          </cell>
          <cell r="I10298">
            <v>0</v>
          </cell>
        </row>
        <row r="10299">
          <cell r="A10299">
            <v>50000020</v>
          </cell>
          <cell r="B10299" t="str">
            <v>0</v>
          </cell>
          <cell r="C10299" t="str">
            <v>CIPL</v>
          </cell>
          <cell r="D10299" t="str">
            <v>M005</v>
          </cell>
          <cell r="E10299">
            <v>39522</v>
          </cell>
          <cell r="F10299" t="str">
            <v>AC</v>
          </cell>
          <cell r="G10299">
            <v>33000</v>
          </cell>
          <cell r="H10299">
            <v>-33000</v>
          </cell>
          <cell r="I10299">
            <v>0</v>
          </cell>
        </row>
        <row r="10300">
          <cell r="A10300">
            <v>50000021</v>
          </cell>
          <cell r="B10300" t="str">
            <v>0</v>
          </cell>
          <cell r="C10300" t="str">
            <v>CIPL</v>
          </cell>
          <cell r="D10300" t="str">
            <v>M005</v>
          </cell>
          <cell r="E10300">
            <v>39596</v>
          </cell>
          <cell r="F10300" t="str">
            <v>AC</v>
          </cell>
          <cell r="G10300">
            <v>140000</v>
          </cell>
          <cell r="H10300">
            <v>-140000</v>
          </cell>
          <cell r="I10300">
            <v>0</v>
          </cell>
        </row>
        <row r="10301">
          <cell r="A10301">
            <v>50000022</v>
          </cell>
          <cell r="B10301" t="str">
            <v>0</v>
          </cell>
          <cell r="C10301" t="str">
            <v>CIPL</v>
          </cell>
          <cell r="D10301" t="str">
            <v>M005</v>
          </cell>
          <cell r="E10301">
            <v>39596</v>
          </cell>
          <cell r="F10301" t="str">
            <v>AC</v>
          </cell>
          <cell r="G10301">
            <v>140000</v>
          </cell>
          <cell r="H10301">
            <v>-140000</v>
          </cell>
          <cell r="I10301">
            <v>0</v>
          </cell>
        </row>
        <row r="10302">
          <cell r="A10302">
            <v>50000023</v>
          </cell>
          <cell r="B10302" t="str">
            <v>0</v>
          </cell>
          <cell r="C10302" t="str">
            <v>CIPL</v>
          </cell>
          <cell r="D10302" t="str">
            <v>M005</v>
          </cell>
          <cell r="E10302">
            <v>39596</v>
          </cell>
          <cell r="F10302" t="str">
            <v>AC</v>
          </cell>
          <cell r="G10302">
            <v>140000</v>
          </cell>
          <cell r="H10302">
            <v>-140000</v>
          </cell>
          <cell r="I10302">
            <v>0</v>
          </cell>
        </row>
        <row r="10303">
          <cell r="A10303">
            <v>50000024</v>
          </cell>
          <cell r="B10303" t="str">
            <v>0</v>
          </cell>
          <cell r="C10303" t="str">
            <v>CIPL</v>
          </cell>
          <cell r="D10303" t="str">
            <v>M005</v>
          </cell>
          <cell r="E10303">
            <v>39994</v>
          </cell>
          <cell r="F10303" t="str">
            <v>AC</v>
          </cell>
          <cell r="G10303">
            <v>94000</v>
          </cell>
          <cell r="H10303">
            <v>-94000</v>
          </cell>
          <cell r="I10303">
            <v>0</v>
          </cell>
        </row>
        <row r="10304">
          <cell r="A10304">
            <v>50000025</v>
          </cell>
          <cell r="B10304" t="str">
            <v>0</v>
          </cell>
          <cell r="C10304" t="str">
            <v>CIPL</v>
          </cell>
          <cell r="D10304" t="str">
            <v>M005</v>
          </cell>
          <cell r="E10304">
            <v>40360</v>
          </cell>
          <cell r="F10304" t="str">
            <v>AC</v>
          </cell>
          <cell r="G10304">
            <v>62000</v>
          </cell>
          <cell r="H10304">
            <v>-62000</v>
          </cell>
          <cell r="I10304">
            <v>0</v>
          </cell>
        </row>
        <row r="10305">
          <cell r="A10305">
            <v>50000026</v>
          </cell>
          <cell r="B10305" t="str">
            <v>0</v>
          </cell>
          <cell r="C10305" t="str">
            <v>CIPL</v>
          </cell>
          <cell r="D10305" t="str">
            <v>M005</v>
          </cell>
          <cell r="E10305">
            <v>40694</v>
          </cell>
          <cell r="F10305" t="str">
            <v>AC</v>
          </cell>
          <cell r="G10305">
            <v>56000</v>
          </cell>
          <cell r="H10305">
            <v>-56000</v>
          </cell>
          <cell r="I10305">
            <v>0</v>
          </cell>
        </row>
        <row r="10306">
          <cell r="A10306">
            <v>50000027</v>
          </cell>
          <cell r="B10306" t="str">
            <v>0</v>
          </cell>
          <cell r="C10306" t="str">
            <v>CIPL</v>
          </cell>
          <cell r="D10306" t="str">
            <v>M005</v>
          </cell>
          <cell r="E10306">
            <v>40724</v>
          </cell>
          <cell r="F10306" t="str">
            <v>AC</v>
          </cell>
          <cell r="G10306">
            <v>107933.33</v>
          </cell>
          <cell r="H10306">
            <v>-107933.33</v>
          </cell>
          <cell r="I10306">
            <v>0</v>
          </cell>
        </row>
        <row r="10307">
          <cell r="A10307">
            <v>50000028</v>
          </cell>
          <cell r="B10307" t="str">
            <v>0</v>
          </cell>
          <cell r="C10307" t="str">
            <v>CIPL</v>
          </cell>
          <cell r="D10307" t="str">
            <v>M005</v>
          </cell>
          <cell r="E10307">
            <v>41059</v>
          </cell>
          <cell r="F10307" t="str">
            <v>AC</v>
          </cell>
          <cell r="G10307">
            <v>66000</v>
          </cell>
          <cell r="H10307">
            <v>-63800</v>
          </cell>
          <cell r="I10307">
            <v>2200</v>
          </cell>
        </row>
        <row r="10308">
          <cell r="A10308">
            <v>50000029</v>
          </cell>
          <cell r="B10308" t="str">
            <v>0</v>
          </cell>
          <cell r="C10308" t="str">
            <v>CIPL</v>
          </cell>
          <cell r="D10308" t="str">
            <v>M005</v>
          </cell>
          <cell r="E10308">
            <v>41059</v>
          </cell>
          <cell r="F10308" t="str">
            <v>AC</v>
          </cell>
          <cell r="G10308">
            <v>66000</v>
          </cell>
          <cell r="H10308">
            <v>-63800</v>
          </cell>
          <cell r="I10308">
            <v>2200</v>
          </cell>
        </row>
        <row r="10309">
          <cell r="A10309">
            <v>50000030</v>
          </cell>
          <cell r="B10309" t="str">
            <v>0</v>
          </cell>
          <cell r="C10309" t="str">
            <v>CIPL</v>
          </cell>
          <cell r="D10309" t="str">
            <v>M005</v>
          </cell>
          <cell r="E10309">
            <v>41090</v>
          </cell>
          <cell r="F10309" t="str">
            <v>AC</v>
          </cell>
          <cell r="G10309">
            <v>133120</v>
          </cell>
          <cell r="H10309">
            <v>-127573.33</v>
          </cell>
          <cell r="I10309">
            <v>5546.67</v>
          </cell>
        </row>
        <row r="10310">
          <cell r="A10310">
            <v>50000031</v>
          </cell>
          <cell r="B10310" t="str">
            <v>0</v>
          </cell>
          <cell r="C10310" t="str">
            <v>CIPL</v>
          </cell>
          <cell r="D10310" t="str">
            <v>M005</v>
          </cell>
          <cell r="E10310">
            <v>41151</v>
          </cell>
          <cell r="F10310" t="str">
            <v>AC</v>
          </cell>
          <cell r="G10310">
            <v>111000</v>
          </cell>
          <cell r="H10310">
            <v>-104525</v>
          </cell>
          <cell r="I10310">
            <v>6475</v>
          </cell>
        </row>
        <row r="10311">
          <cell r="A10311">
            <v>50000032</v>
          </cell>
          <cell r="B10311" t="str">
            <v>0</v>
          </cell>
          <cell r="C10311" t="str">
            <v>CIPL</v>
          </cell>
          <cell r="D10311" t="str">
            <v>M005</v>
          </cell>
          <cell r="E10311">
            <v>41151</v>
          </cell>
          <cell r="F10311" t="str">
            <v>AC</v>
          </cell>
          <cell r="G10311">
            <v>312204.59999999998</v>
          </cell>
          <cell r="H10311">
            <v>-293992.65999999997</v>
          </cell>
          <cell r="I10311">
            <v>18211.939999999999</v>
          </cell>
        </row>
        <row r="10312">
          <cell r="A10312">
            <v>50000033</v>
          </cell>
          <cell r="B10312" t="str">
            <v>0</v>
          </cell>
          <cell r="C10312" t="str">
            <v>CIPL</v>
          </cell>
          <cell r="D10312" t="str">
            <v>M005</v>
          </cell>
          <cell r="E10312">
            <v>41206</v>
          </cell>
          <cell r="F10312" t="str">
            <v>AC</v>
          </cell>
          <cell r="G10312">
            <v>293706.40000000002</v>
          </cell>
          <cell r="H10312">
            <v>-271678.42</v>
          </cell>
          <cell r="I10312">
            <v>22027.98</v>
          </cell>
        </row>
        <row r="10313">
          <cell r="A10313">
            <v>50000034</v>
          </cell>
          <cell r="B10313" t="str">
            <v>0</v>
          </cell>
          <cell r="C10313" t="str">
            <v>CIPL</v>
          </cell>
          <cell r="D10313" t="str">
            <v>M005</v>
          </cell>
          <cell r="E10313">
            <v>41639</v>
          </cell>
          <cell r="F10313" t="str">
            <v>AC</v>
          </cell>
          <cell r="G10313">
            <v>389268.75</v>
          </cell>
          <cell r="H10313">
            <v>-314658.92</v>
          </cell>
          <cell r="I10313">
            <v>74609.83</v>
          </cell>
        </row>
        <row r="10314">
          <cell r="A10314">
            <v>50000035</v>
          </cell>
          <cell r="B10314" t="str">
            <v>0</v>
          </cell>
          <cell r="C10314" t="str">
            <v>CIPL</v>
          </cell>
          <cell r="D10314" t="str">
            <v>M005</v>
          </cell>
          <cell r="E10314">
            <v>41639</v>
          </cell>
          <cell r="F10314" t="str">
            <v>AC</v>
          </cell>
          <cell r="G10314">
            <v>441172</v>
          </cell>
          <cell r="H10314">
            <v>-356614.03</v>
          </cell>
          <cell r="I10314">
            <v>84557.97</v>
          </cell>
        </row>
        <row r="10315">
          <cell r="A10315">
            <v>50000036</v>
          </cell>
          <cell r="B10315" t="str">
            <v>0</v>
          </cell>
          <cell r="C10315" t="str">
            <v>CIPL</v>
          </cell>
          <cell r="D10315" t="str">
            <v>M005</v>
          </cell>
          <cell r="E10315">
            <v>41790</v>
          </cell>
          <cell r="F10315" t="str">
            <v>AC</v>
          </cell>
          <cell r="G10315">
            <v>285187.5</v>
          </cell>
          <cell r="H10315">
            <v>-218643.75</v>
          </cell>
          <cell r="I10315">
            <v>66543.75</v>
          </cell>
        </row>
        <row r="10316">
          <cell r="A10316">
            <v>50000037</v>
          </cell>
          <cell r="B10316" t="str">
            <v>0</v>
          </cell>
          <cell r="C10316" t="str">
            <v>CIPL</v>
          </cell>
          <cell r="D10316" t="str">
            <v>M005</v>
          </cell>
          <cell r="E10316">
            <v>41790</v>
          </cell>
          <cell r="F10316" t="str">
            <v>AC</v>
          </cell>
          <cell r="G10316">
            <v>323212.5</v>
          </cell>
          <cell r="H10316">
            <v>-247796.25</v>
          </cell>
          <cell r="I10316">
            <v>75416.25</v>
          </cell>
        </row>
        <row r="10317">
          <cell r="A10317">
            <v>50000039</v>
          </cell>
          <cell r="B10317" t="str">
            <v>0</v>
          </cell>
          <cell r="C10317" t="str">
            <v>CIPL</v>
          </cell>
          <cell r="D10317" t="str">
            <v>M005</v>
          </cell>
          <cell r="E10317">
            <v>39290</v>
          </cell>
          <cell r="F10317" t="str">
            <v>Amplifier</v>
          </cell>
          <cell r="G10317">
            <v>73450</v>
          </cell>
          <cell r="H10317">
            <v>-73450</v>
          </cell>
          <cell r="I10317">
            <v>0</v>
          </cell>
        </row>
        <row r="10318">
          <cell r="A10318">
            <v>50000040</v>
          </cell>
          <cell r="B10318" t="str">
            <v>0</v>
          </cell>
          <cell r="C10318" t="str">
            <v>CIPL</v>
          </cell>
          <cell r="D10318" t="str">
            <v>M005</v>
          </cell>
          <cell r="E10318">
            <v>39290</v>
          </cell>
          <cell r="F10318" t="str">
            <v>Amplifier</v>
          </cell>
          <cell r="G10318">
            <v>116750</v>
          </cell>
          <cell r="H10318">
            <v>-116750</v>
          </cell>
          <cell r="I10318">
            <v>0</v>
          </cell>
        </row>
        <row r="10319">
          <cell r="A10319">
            <v>50000041</v>
          </cell>
          <cell r="B10319" t="str">
            <v>0</v>
          </cell>
          <cell r="C10319" t="str">
            <v>CIPL</v>
          </cell>
          <cell r="D10319" t="str">
            <v>M005</v>
          </cell>
          <cell r="E10319">
            <v>40056</v>
          </cell>
          <cell r="F10319" t="str">
            <v>Amplifier</v>
          </cell>
          <cell r="G10319">
            <v>26440</v>
          </cell>
          <cell r="H10319">
            <v>-26440</v>
          </cell>
          <cell r="I10319">
            <v>0</v>
          </cell>
        </row>
        <row r="10320">
          <cell r="A10320">
            <v>50000042</v>
          </cell>
          <cell r="B10320" t="str">
            <v>0</v>
          </cell>
          <cell r="C10320" t="str">
            <v>CIPL</v>
          </cell>
          <cell r="D10320" t="str">
            <v>M005</v>
          </cell>
          <cell r="E10320">
            <v>40752</v>
          </cell>
          <cell r="F10320" t="str">
            <v>Amplifier</v>
          </cell>
          <cell r="G10320">
            <v>65950</v>
          </cell>
          <cell r="H10320">
            <v>-65950</v>
          </cell>
          <cell r="I10320">
            <v>0</v>
          </cell>
        </row>
        <row r="10321">
          <cell r="A10321">
            <v>50000043</v>
          </cell>
          <cell r="B10321" t="str">
            <v>0</v>
          </cell>
          <cell r="C10321" t="str">
            <v>CIPL</v>
          </cell>
          <cell r="D10321" t="str">
            <v>M005</v>
          </cell>
          <cell r="E10321">
            <v>40755</v>
          </cell>
          <cell r="F10321" t="str">
            <v>Amplifier</v>
          </cell>
          <cell r="G10321">
            <v>13610</v>
          </cell>
          <cell r="H10321">
            <v>-13610</v>
          </cell>
          <cell r="I10321">
            <v>0</v>
          </cell>
        </row>
        <row r="10322">
          <cell r="A10322">
            <v>50000044</v>
          </cell>
          <cell r="B10322" t="str">
            <v>0</v>
          </cell>
          <cell r="C10322" t="str">
            <v>CIPL</v>
          </cell>
          <cell r="D10322" t="str">
            <v>M005</v>
          </cell>
          <cell r="E10322">
            <v>41060</v>
          </cell>
          <cell r="F10322" t="str">
            <v>Amplifier</v>
          </cell>
          <cell r="G10322">
            <v>62600</v>
          </cell>
          <cell r="H10322">
            <v>-60513.33</v>
          </cell>
          <cell r="I10322">
            <v>2086.67</v>
          </cell>
        </row>
        <row r="10323">
          <cell r="A10323">
            <v>50000045</v>
          </cell>
          <cell r="B10323" t="str">
            <v>0</v>
          </cell>
          <cell r="C10323" t="str">
            <v>CIPL</v>
          </cell>
          <cell r="D10323" t="str">
            <v>M005</v>
          </cell>
          <cell r="E10323">
            <v>41608</v>
          </cell>
          <cell r="F10323" t="str">
            <v>Amplifier-PA System</v>
          </cell>
          <cell r="G10323">
            <v>199220</v>
          </cell>
          <cell r="H10323">
            <v>-162696.32999999999</v>
          </cell>
          <cell r="I10323">
            <v>36523.67</v>
          </cell>
        </row>
        <row r="10324">
          <cell r="A10324">
            <v>50000046</v>
          </cell>
          <cell r="B10324" t="str">
            <v>0</v>
          </cell>
          <cell r="C10324" t="str">
            <v>CIPL</v>
          </cell>
          <cell r="D10324" t="str">
            <v>M005</v>
          </cell>
          <cell r="E10324">
            <v>39003</v>
          </cell>
          <cell r="F10324" t="str">
            <v>Attendance device</v>
          </cell>
          <cell r="G10324">
            <v>722892</v>
          </cell>
          <cell r="H10324">
            <v>-722892</v>
          </cell>
          <cell r="I10324">
            <v>0</v>
          </cell>
        </row>
        <row r="10325">
          <cell r="A10325">
            <v>50000047</v>
          </cell>
          <cell r="B10325" t="str">
            <v>0</v>
          </cell>
          <cell r="C10325" t="str">
            <v>CIPL</v>
          </cell>
          <cell r="D10325" t="str">
            <v>M005</v>
          </cell>
          <cell r="E10325">
            <v>39290</v>
          </cell>
          <cell r="F10325" t="str">
            <v>Attendance device</v>
          </cell>
          <cell r="G10325">
            <v>275250</v>
          </cell>
          <cell r="H10325">
            <v>-275250</v>
          </cell>
          <cell r="I10325">
            <v>0</v>
          </cell>
        </row>
        <row r="10326">
          <cell r="A10326">
            <v>50000049</v>
          </cell>
          <cell r="B10326" t="str">
            <v>0</v>
          </cell>
          <cell r="C10326" t="str">
            <v>CIPL</v>
          </cell>
          <cell r="D10326" t="str">
            <v>M005</v>
          </cell>
          <cell r="E10326">
            <v>40106</v>
          </cell>
          <cell r="F10326" t="str">
            <v>Attendance device</v>
          </cell>
          <cell r="G10326">
            <v>20000</v>
          </cell>
          <cell r="H10326">
            <v>-20000</v>
          </cell>
          <cell r="I10326">
            <v>0</v>
          </cell>
        </row>
        <row r="10327">
          <cell r="A10327">
            <v>50000050</v>
          </cell>
          <cell r="B10327" t="str">
            <v>0</v>
          </cell>
          <cell r="C10327" t="str">
            <v>CIPL</v>
          </cell>
          <cell r="D10327" t="str">
            <v>M005</v>
          </cell>
          <cell r="E10327">
            <v>40323</v>
          </cell>
          <cell r="F10327" t="str">
            <v>Attendance device</v>
          </cell>
          <cell r="G10327">
            <v>28000</v>
          </cell>
          <cell r="H10327">
            <v>-28000</v>
          </cell>
          <cell r="I10327">
            <v>0</v>
          </cell>
        </row>
        <row r="10328">
          <cell r="A10328">
            <v>50000051</v>
          </cell>
          <cell r="B10328" t="str">
            <v>0</v>
          </cell>
          <cell r="C10328" t="str">
            <v>CIPL</v>
          </cell>
          <cell r="D10328" t="str">
            <v>M005</v>
          </cell>
          <cell r="E10328">
            <v>40906</v>
          </cell>
          <cell r="F10328" t="str">
            <v>Attendance device</v>
          </cell>
          <cell r="G10328">
            <v>108896.25</v>
          </cell>
          <cell r="H10328">
            <v>-108896.25</v>
          </cell>
          <cell r="I10328">
            <v>0</v>
          </cell>
        </row>
        <row r="10329">
          <cell r="A10329">
            <v>50000052</v>
          </cell>
          <cell r="B10329" t="str">
            <v>0</v>
          </cell>
          <cell r="C10329" t="str">
            <v>CIPL</v>
          </cell>
          <cell r="D10329" t="str">
            <v>M005</v>
          </cell>
          <cell r="E10329">
            <v>40846</v>
          </cell>
          <cell r="F10329" t="str">
            <v>Attendance device</v>
          </cell>
          <cell r="G10329">
            <v>62580</v>
          </cell>
          <cell r="H10329">
            <v>-62580</v>
          </cell>
          <cell r="I10329">
            <v>0</v>
          </cell>
        </row>
        <row r="10330">
          <cell r="A10330">
            <v>50000053</v>
          </cell>
          <cell r="B10330" t="str">
            <v>0</v>
          </cell>
          <cell r="C10330" t="str">
            <v>CIPL</v>
          </cell>
          <cell r="D10330" t="str">
            <v>M005</v>
          </cell>
          <cell r="E10330">
            <v>41466</v>
          </cell>
          <cell r="F10330" t="str">
            <v>Attendance device</v>
          </cell>
          <cell r="G10330">
            <v>20022.080000000002</v>
          </cell>
          <cell r="H10330">
            <v>-17018.77</v>
          </cell>
          <cell r="I10330">
            <v>3003.31</v>
          </cell>
        </row>
        <row r="10331">
          <cell r="A10331">
            <v>50000054</v>
          </cell>
          <cell r="B10331" t="str">
            <v>0</v>
          </cell>
          <cell r="C10331" t="str">
            <v>CIPL</v>
          </cell>
          <cell r="D10331" t="str">
            <v>M005</v>
          </cell>
          <cell r="E10331">
            <v>41790</v>
          </cell>
          <cell r="F10331" t="str">
            <v>Attendance device</v>
          </cell>
          <cell r="G10331">
            <v>41007</v>
          </cell>
          <cell r="H10331">
            <v>-31438.7</v>
          </cell>
          <cell r="I10331">
            <v>9568.2999999999993</v>
          </cell>
        </row>
        <row r="10332">
          <cell r="A10332">
            <v>50000055</v>
          </cell>
          <cell r="B10332" t="str">
            <v>0</v>
          </cell>
          <cell r="C10332" t="str">
            <v>CIPL</v>
          </cell>
          <cell r="D10332" t="str">
            <v>M005</v>
          </cell>
          <cell r="E10332">
            <v>41455</v>
          </cell>
          <cell r="F10332" t="str">
            <v>Attendance device</v>
          </cell>
          <cell r="G10332">
            <v>140238.16</v>
          </cell>
          <cell r="H10332">
            <v>-120371.1</v>
          </cell>
          <cell r="I10332">
            <v>19867.060000000001</v>
          </cell>
        </row>
        <row r="10333">
          <cell r="A10333">
            <v>50000056</v>
          </cell>
          <cell r="B10333" t="str">
            <v>0</v>
          </cell>
          <cell r="C10333" t="str">
            <v>CIPL</v>
          </cell>
          <cell r="D10333" t="str">
            <v>M005</v>
          </cell>
          <cell r="E10333">
            <v>41455</v>
          </cell>
          <cell r="F10333" t="str">
            <v>Attendance device</v>
          </cell>
          <cell r="G10333">
            <v>44922</v>
          </cell>
          <cell r="H10333">
            <v>-38558.050000000003</v>
          </cell>
          <cell r="I10333">
            <v>6363.95</v>
          </cell>
        </row>
        <row r="10334">
          <cell r="A10334">
            <v>50000058</v>
          </cell>
          <cell r="B10334" t="str">
            <v>0</v>
          </cell>
          <cell r="C10334" t="str">
            <v>CIPL</v>
          </cell>
          <cell r="D10334" t="str">
            <v>M005</v>
          </cell>
          <cell r="E10334">
            <v>41455</v>
          </cell>
          <cell r="F10334" t="str">
            <v>Attendance device</v>
          </cell>
          <cell r="G10334">
            <v>9626</v>
          </cell>
          <cell r="H10334">
            <v>-8262.32</v>
          </cell>
          <cell r="I10334">
            <v>1363.68</v>
          </cell>
        </row>
        <row r="10335">
          <cell r="A10335">
            <v>50000059</v>
          </cell>
          <cell r="B10335" t="str">
            <v>0</v>
          </cell>
          <cell r="C10335" t="str">
            <v>CIPL</v>
          </cell>
          <cell r="D10335" t="str">
            <v>M005</v>
          </cell>
          <cell r="E10335">
            <v>41455</v>
          </cell>
          <cell r="F10335" t="str">
            <v>Attendance device</v>
          </cell>
          <cell r="G10335">
            <v>5990</v>
          </cell>
          <cell r="H10335">
            <v>-5141.42</v>
          </cell>
          <cell r="I10335">
            <v>848.58</v>
          </cell>
        </row>
        <row r="10336">
          <cell r="A10336">
            <v>50000060</v>
          </cell>
          <cell r="B10336" t="str">
            <v>0</v>
          </cell>
          <cell r="C10336" t="str">
            <v>CIPL</v>
          </cell>
          <cell r="D10336" t="str">
            <v>M005</v>
          </cell>
          <cell r="E10336">
            <v>41151</v>
          </cell>
          <cell r="F10336" t="str">
            <v>Attendance device</v>
          </cell>
          <cell r="G10336">
            <v>30120</v>
          </cell>
          <cell r="H10336">
            <v>-28363</v>
          </cell>
          <cell r="I10336">
            <v>1757</v>
          </cell>
        </row>
        <row r="10337">
          <cell r="A10337">
            <v>50000061</v>
          </cell>
          <cell r="B10337" t="str">
            <v>0</v>
          </cell>
          <cell r="C10337" t="str">
            <v>CIPL</v>
          </cell>
          <cell r="D10337" t="str">
            <v>M005</v>
          </cell>
          <cell r="E10337">
            <v>41152</v>
          </cell>
          <cell r="F10337" t="str">
            <v>Attendance device</v>
          </cell>
          <cell r="G10337">
            <v>21000</v>
          </cell>
          <cell r="H10337">
            <v>-19775</v>
          </cell>
          <cell r="I10337">
            <v>1225</v>
          </cell>
        </row>
        <row r="10338">
          <cell r="A10338">
            <v>50000062</v>
          </cell>
          <cell r="B10338" t="str">
            <v>0</v>
          </cell>
          <cell r="C10338" t="str">
            <v>CIPL</v>
          </cell>
          <cell r="D10338" t="str">
            <v>M005</v>
          </cell>
          <cell r="E10338">
            <v>40787</v>
          </cell>
          <cell r="F10338" t="str">
            <v>Attendance device</v>
          </cell>
          <cell r="G10338">
            <v>334962.5</v>
          </cell>
          <cell r="H10338">
            <v>-334962.5</v>
          </cell>
          <cell r="I10338">
            <v>0</v>
          </cell>
        </row>
        <row r="10339">
          <cell r="A10339">
            <v>50000063</v>
          </cell>
          <cell r="B10339" t="str">
            <v>0</v>
          </cell>
          <cell r="C10339" t="str">
            <v>CIPL</v>
          </cell>
          <cell r="D10339" t="str">
            <v>M005</v>
          </cell>
          <cell r="E10339">
            <v>40846</v>
          </cell>
          <cell r="F10339" t="str">
            <v>Bar code printer</v>
          </cell>
          <cell r="G10339">
            <v>116750</v>
          </cell>
          <cell r="H10339">
            <v>-116750</v>
          </cell>
          <cell r="I10339">
            <v>0</v>
          </cell>
        </row>
        <row r="10340">
          <cell r="A10340">
            <v>50000064</v>
          </cell>
          <cell r="B10340" t="str">
            <v>0</v>
          </cell>
          <cell r="C10340" t="str">
            <v>CIPL</v>
          </cell>
          <cell r="D10340" t="str">
            <v>M005</v>
          </cell>
          <cell r="E10340">
            <v>40846</v>
          </cell>
          <cell r="F10340" t="str">
            <v>Bar code printer</v>
          </cell>
          <cell r="G10340">
            <v>116750</v>
          </cell>
          <cell r="H10340">
            <v>-116750</v>
          </cell>
          <cell r="I10340">
            <v>0</v>
          </cell>
        </row>
        <row r="10341">
          <cell r="A10341">
            <v>50000065</v>
          </cell>
          <cell r="B10341" t="str">
            <v>0</v>
          </cell>
          <cell r="C10341" t="str">
            <v>CIPL</v>
          </cell>
          <cell r="D10341" t="str">
            <v>M005</v>
          </cell>
          <cell r="E10341">
            <v>41486</v>
          </cell>
          <cell r="F10341" t="str">
            <v>Bar code printer</v>
          </cell>
          <cell r="G10341">
            <v>10000</v>
          </cell>
          <cell r="H10341">
            <v>-8500</v>
          </cell>
          <cell r="I10341">
            <v>1500</v>
          </cell>
        </row>
        <row r="10342">
          <cell r="A10342">
            <v>50000066</v>
          </cell>
          <cell r="B10342" t="str">
            <v>0</v>
          </cell>
          <cell r="C10342" t="str">
            <v>CIPL</v>
          </cell>
          <cell r="D10342" t="str">
            <v>M005</v>
          </cell>
          <cell r="E10342">
            <v>39478</v>
          </cell>
          <cell r="F10342" t="str">
            <v>Blackberry</v>
          </cell>
          <cell r="G10342">
            <v>71977.5</v>
          </cell>
          <cell r="H10342">
            <v>-71977.5</v>
          </cell>
          <cell r="I10342">
            <v>0</v>
          </cell>
        </row>
        <row r="10343">
          <cell r="A10343">
            <v>50000067</v>
          </cell>
          <cell r="B10343" t="str">
            <v>0</v>
          </cell>
          <cell r="C10343" t="str">
            <v>CIPL</v>
          </cell>
          <cell r="D10343" t="str">
            <v>M005</v>
          </cell>
          <cell r="E10343">
            <v>39478</v>
          </cell>
          <cell r="F10343" t="str">
            <v>Blackberry</v>
          </cell>
          <cell r="G10343">
            <v>71977.5</v>
          </cell>
          <cell r="H10343">
            <v>-71977.5</v>
          </cell>
          <cell r="I10343">
            <v>0</v>
          </cell>
        </row>
        <row r="10344">
          <cell r="A10344">
            <v>50000068</v>
          </cell>
          <cell r="B10344" t="str">
            <v>0</v>
          </cell>
          <cell r="C10344" t="str">
            <v>CIPL</v>
          </cell>
          <cell r="D10344" t="str">
            <v>M005</v>
          </cell>
          <cell r="E10344">
            <v>39593</v>
          </cell>
          <cell r="F10344" t="str">
            <v>Blackberry</v>
          </cell>
          <cell r="G10344">
            <v>25999</v>
          </cell>
          <cell r="H10344">
            <v>-25999</v>
          </cell>
          <cell r="I10344">
            <v>0</v>
          </cell>
        </row>
        <row r="10345">
          <cell r="A10345">
            <v>50000069</v>
          </cell>
          <cell r="B10345" t="str">
            <v>0</v>
          </cell>
          <cell r="C10345" t="str">
            <v>CIPL</v>
          </cell>
          <cell r="D10345" t="str">
            <v>M005</v>
          </cell>
          <cell r="E10345">
            <v>39593</v>
          </cell>
          <cell r="F10345" t="str">
            <v>Blackberry</v>
          </cell>
          <cell r="G10345">
            <v>25999</v>
          </cell>
          <cell r="H10345">
            <v>-25999</v>
          </cell>
          <cell r="I10345">
            <v>0</v>
          </cell>
        </row>
        <row r="10346">
          <cell r="A10346">
            <v>50000070</v>
          </cell>
          <cell r="B10346" t="str">
            <v>0</v>
          </cell>
          <cell r="C10346" t="str">
            <v>CIPL</v>
          </cell>
          <cell r="D10346" t="str">
            <v>M005</v>
          </cell>
          <cell r="E10346">
            <v>39593</v>
          </cell>
          <cell r="F10346" t="str">
            <v>Blackberry</v>
          </cell>
          <cell r="G10346">
            <v>25999</v>
          </cell>
          <cell r="H10346">
            <v>-25999</v>
          </cell>
          <cell r="I10346">
            <v>0</v>
          </cell>
        </row>
        <row r="10347">
          <cell r="A10347">
            <v>50000071</v>
          </cell>
          <cell r="B10347" t="str">
            <v>0</v>
          </cell>
          <cell r="C10347" t="str">
            <v>CIPL</v>
          </cell>
          <cell r="D10347" t="str">
            <v>M005</v>
          </cell>
          <cell r="E10347">
            <v>39593</v>
          </cell>
          <cell r="F10347" t="str">
            <v>Blackberry</v>
          </cell>
          <cell r="G10347">
            <v>25999</v>
          </cell>
          <cell r="H10347">
            <v>-25999</v>
          </cell>
          <cell r="I10347">
            <v>0</v>
          </cell>
        </row>
        <row r="10348">
          <cell r="A10348">
            <v>50000072</v>
          </cell>
          <cell r="B10348" t="str">
            <v>0</v>
          </cell>
          <cell r="C10348" t="str">
            <v>CIPL</v>
          </cell>
          <cell r="D10348" t="str">
            <v>M005</v>
          </cell>
          <cell r="E10348">
            <v>40256</v>
          </cell>
          <cell r="F10348" t="str">
            <v>Blackberry</v>
          </cell>
          <cell r="G10348">
            <v>27999</v>
          </cell>
          <cell r="H10348">
            <v>-27999</v>
          </cell>
          <cell r="I10348">
            <v>0</v>
          </cell>
        </row>
        <row r="10349">
          <cell r="A10349">
            <v>50000073</v>
          </cell>
          <cell r="B10349" t="str">
            <v>0</v>
          </cell>
          <cell r="C10349" t="str">
            <v>CIPL</v>
          </cell>
          <cell r="D10349" t="str">
            <v>M005</v>
          </cell>
          <cell r="E10349">
            <v>40256</v>
          </cell>
          <cell r="F10349" t="str">
            <v>Blackberry</v>
          </cell>
          <cell r="G10349">
            <v>27999</v>
          </cell>
          <cell r="H10349">
            <v>-27999</v>
          </cell>
          <cell r="I10349">
            <v>0</v>
          </cell>
        </row>
        <row r="10350">
          <cell r="A10350">
            <v>50000074</v>
          </cell>
          <cell r="B10350" t="str">
            <v>0</v>
          </cell>
          <cell r="C10350" t="str">
            <v>CIPL</v>
          </cell>
          <cell r="D10350" t="str">
            <v>M005</v>
          </cell>
          <cell r="E10350">
            <v>40470</v>
          </cell>
          <cell r="F10350" t="str">
            <v>Blackberry</v>
          </cell>
          <cell r="G10350">
            <v>23613</v>
          </cell>
          <cell r="H10350">
            <v>-23613</v>
          </cell>
          <cell r="I10350">
            <v>0</v>
          </cell>
        </row>
        <row r="10351">
          <cell r="A10351">
            <v>50000075</v>
          </cell>
          <cell r="B10351" t="str">
            <v>0</v>
          </cell>
          <cell r="C10351" t="str">
            <v>CIPL</v>
          </cell>
          <cell r="D10351" t="str">
            <v>M005</v>
          </cell>
          <cell r="E10351">
            <v>40804</v>
          </cell>
          <cell r="F10351" t="str">
            <v>Blackberry</v>
          </cell>
          <cell r="G10351">
            <v>19829</v>
          </cell>
          <cell r="H10351">
            <v>-19829</v>
          </cell>
          <cell r="I10351">
            <v>0</v>
          </cell>
        </row>
        <row r="10352">
          <cell r="A10352">
            <v>50000076</v>
          </cell>
          <cell r="B10352" t="str">
            <v>0</v>
          </cell>
          <cell r="C10352" t="str">
            <v>CIPL</v>
          </cell>
          <cell r="D10352" t="str">
            <v>M005</v>
          </cell>
          <cell r="E10352">
            <v>40804</v>
          </cell>
          <cell r="F10352" t="str">
            <v>Blackberry</v>
          </cell>
          <cell r="G10352">
            <v>19829</v>
          </cell>
          <cell r="H10352">
            <v>-19829</v>
          </cell>
          <cell r="I10352">
            <v>0</v>
          </cell>
        </row>
        <row r="10353">
          <cell r="A10353">
            <v>50000077</v>
          </cell>
          <cell r="B10353" t="str">
            <v>0</v>
          </cell>
          <cell r="C10353" t="str">
            <v>CIPL</v>
          </cell>
          <cell r="D10353" t="str">
            <v>M005</v>
          </cell>
          <cell r="E10353">
            <v>40688</v>
          </cell>
          <cell r="F10353" t="str">
            <v>Blackberry</v>
          </cell>
          <cell r="G10353">
            <v>19829</v>
          </cell>
          <cell r="H10353">
            <v>-19829</v>
          </cell>
          <cell r="I10353">
            <v>0</v>
          </cell>
        </row>
        <row r="10354">
          <cell r="A10354">
            <v>50000078</v>
          </cell>
          <cell r="B10354" t="str">
            <v>0</v>
          </cell>
          <cell r="C10354" t="str">
            <v>CIPL</v>
          </cell>
          <cell r="D10354" t="str">
            <v>M005</v>
          </cell>
          <cell r="E10354">
            <v>40688</v>
          </cell>
          <cell r="F10354" t="str">
            <v>Blackberry</v>
          </cell>
          <cell r="G10354">
            <v>19829</v>
          </cell>
          <cell r="H10354">
            <v>-19829</v>
          </cell>
          <cell r="I10354">
            <v>0</v>
          </cell>
        </row>
        <row r="10355">
          <cell r="A10355">
            <v>50000079</v>
          </cell>
          <cell r="B10355" t="str">
            <v>0</v>
          </cell>
          <cell r="C10355" t="str">
            <v>CIPL</v>
          </cell>
          <cell r="D10355" t="str">
            <v>M005</v>
          </cell>
          <cell r="E10355">
            <v>40755</v>
          </cell>
          <cell r="F10355" t="str">
            <v>Blackberry</v>
          </cell>
          <cell r="G10355">
            <v>19829</v>
          </cell>
          <cell r="H10355">
            <v>-19829</v>
          </cell>
          <cell r="I10355">
            <v>0</v>
          </cell>
        </row>
        <row r="10356">
          <cell r="A10356">
            <v>50000080</v>
          </cell>
          <cell r="B10356" t="str">
            <v>0</v>
          </cell>
          <cell r="C10356" t="str">
            <v>CIPL</v>
          </cell>
          <cell r="D10356" t="str">
            <v>M005</v>
          </cell>
          <cell r="E10356">
            <v>40781</v>
          </cell>
          <cell r="F10356" t="str">
            <v>Blackberry</v>
          </cell>
          <cell r="G10356">
            <v>19829</v>
          </cell>
          <cell r="H10356">
            <v>-19829</v>
          </cell>
          <cell r="I10356">
            <v>0</v>
          </cell>
        </row>
        <row r="10357">
          <cell r="A10357">
            <v>50000081</v>
          </cell>
          <cell r="B10357" t="str">
            <v>0</v>
          </cell>
          <cell r="C10357" t="str">
            <v>CIPL</v>
          </cell>
          <cell r="D10357" t="str">
            <v>M005</v>
          </cell>
          <cell r="E10357">
            <v>40877</v>
          </cell>
          <cell r="F10357" t="str">
            <v>Blackberry</v>
          </cell>
          <cell r="G10357">
            <v>13601.67</v>
          </cell>
          <cell r="H10357">
            <v>-13601.67</v>
          </cell>
          <cell r="I10357">
            <v>0</v>
          </cell>
        </row>
        <row r="10358">
          <cell r="A10358">
            <v>50000082</v>
          </cell>
          <cell r="B10358" t="str">
            <v>0</v>
          </cell>
          <cell r="C10358" t="str">
            <v>CIPL</v>
          </cell>
          <cell r="D10358" t="str">
            <v>M005</v>
          </cell>
          <cell r="E10358">
            <v>40877</v>
          </cell>
          <cell r="F10358" t="str">
            <v>Blackberry</v>
          </cell>
          <cell r="G10358">
            <v>13601.67</v>
          </cell>
          <cell r="H10358">
            <v>-13601.67</v>
          </cell>
          <cell r="I10358">
            <v>0</v>
          </cell>
        </row>
        <row r="10359">
          <cell r="A10359">
            <v>50000083</v>
          </cell>
          <cell r="B10359" t="str">
            <v>0</v>
          </cell>
          <cell r="C10359" t="str">
            <v>CIPL</v>
          </cell>
          <cell r="D10359" t="str">
            <v>M005</v>
          </cell>
          <cell r="E10359">
            <v>40877</v>
          </cell>
          <cell r="F10359" t="str">
            <v>Blackberry</v>
          </cell>
          <cell r="G10359">
            <v>13601.67</v>
          </cell>
          <cell r="H10359">
            <v>-13601.67</v>
          </cell>
          <cell r="I10359">
            <v>0</v>
          </cell>
        </row>
        <row r="10360">
          <cell r="A10360">
            <v>50000084</v>
          </cell>
          <cell r="B10360" t="str">
            <v>0</v>
          </cell>
          <cell r="C10360" t="str">
            <v>CIPL</v>
          </cell>
          <cell r="D10360" t="str">
            <v>M005</v>
          </cell>
          <cell r="E10360">
            <v>41539</v>
          </cell>
          <cell r="F10360" t="str">
            <v>Blackberry</v>
          </cell>
          <cell r="G10360">
            <v>18000</v>
          </cell>
          <cell r="H10360">
            <v>-15000</v>
          </cell>
          <cell r="I10360">
            <v>3000</v>
          </cell>
        </row>
        <row r="10361">
          <cell r="A10361">
            <v>50000085</v>
          </cell>
          <cell r="B10361" t="str">
            <v>0</v>
          </cell>
          <cell r="C10361" t="str">
            <v>CIPL</v>
          </cell>
          <cell r="D10361" t="str">
            <v>M005</v>
          </cell>
          <cell r="E10361">
            <v>39177</v>
          </cell>
          <cell r="F10361" t="str">
            <v>Burner</v>
          </cell>
          <cell r="G10361">
            <v>7000</v>
          </cell>
          <cell r="H10361">
            <v>-7000</v>
          </cell>
          <cell r="I10361">
            <v>0</v>
          </cell>
        </row>
        <row r="10362">
          <cell r="A10362">
            <v>50000086</v>
          </cell>
          <cell r="B10362" t="str">
            <v>0</v>
          </cell>
          <cell r="C10362" t="str">
            <v>CIPL</v>
          </cell>
          <cell r="D10362" t="str">
            <v>M005</v>
          </cell>
          <cell r="E10362">
            <v>41372</v>
          </cell>
          <cell r="F10362" t="str">
            <v>burner</v>
          </cell>
          <cell r="G10362">
            <v>66119</v>
          </cell>
          <cell r="H10362">
            <v>-57854.12</v>
          </cell>
          <cell r="I10362">
            <v>8264.8799999999992</v>
          </cell>
        </row>
        <row r="10363">
          <cell r="A10363">
            <v>50000090</v>
          </cell>
          <cell r="B10363" t="str">
            <v>0</v>
          </cell>
          <cell r="C10363" t="str">
            <v>CIPL</v>
          </cell>
          <cell r="D10363" t="str">
            <v>M005</v>
          </cell>
          <cell r="E10363">
            <v>39994</v>
          </cell>
          <cell r="F10363" t="str">
            <v>Cabinet file</v>
          </cell>
          <cell r="G10363">
            <v>90000</v>
          </cell>
          <cell r="H10363">
            <v>-90000</v>
          </cell>
          <cell r="I10363">
            <v>0</v>
          </cell>
        </row>
        <row r="10364">
          <cell r="A10364">
            <v>50000091</v>
          </cell>
          <cell r="B10364" t="str">
            <v>0</v>
          </cell>
          <cell r="C10364" t="str">
            <v>CIPL</v>
          </cell>
          <cell r="D10364" t="str">
            <v>M005</v>
          </cell>
          <cell r="E10364">
            <v>40877</v>
          </cell>
          <cell r="F10364" t="str">
            <v>Cabinet file</v>
          </cell>
          <cell r="G10364">
            <v>11605</v>
          </cell>
          <cell r="H10364">
            <v>-11605</v>
          </cell>
          <cell r="I10364">
            <v>0</v>
          </cell>
        </row>
        <row r="10365">
          <cell r="A10365">
            <v>50000092</v>
          </cell>
          <cell r="B10365" t="str">
            <v>0</v>
          </cell>
          <cell r="C10365" t="str">
            <v>CIPL</v>
          </cell>
          <cell r="D10365" t="str">
            <v>M005</v>
          </cell>
          <cell r="E10365">
            <v>40877</v>
          </cell>
          <cell r="F10365" t="str">
            <v>Cabinet file</v>
          </cell>
          <cell r="G10365">
            <v>11605</v>
          </cell>
          <cell r="H10365">
            <v>-11605</v>
          </cell>
          <cell r="I10365">
            <v>0</v>
          </cell>
        </row>
        <row r="10366">
          <cell r="A10366">
            <v>50000093</v>
          </cell>
          <cell r="B10366" t="str">
            <v>0</v>
          </cell>
          <cell r="C10366" t="str">
            <v>CIPL</v>
          </cell>
          <cell r="D10366" t="str">
            <v>M005</v>
          </cell>
          <cell r="E10366">
            <v>40877</v>
          </cell>
          <cell r="F10366" t="str">
            <v>Cabinet file</v>
          </cell>
          <cell r="G10366">
            <v>11605</v>
          </cell>
          <cell r="H10366">
            <v>-11605</v>
          </cell>
          <cell r="I10366">
            <v>0</v>
          </cell>
        </row>
        <row r="10367">
          <cell r="A10367">
            <v>50000094</v>
          </cell>
          <cell r="B10367" t="str">
            <v>0</v>
          </cell>
          <cell r="C10367" t="str">
            <v>CIPL</v>
          </cell>
          <cell r="D10367" t="str">
            <v>M005</v>
          </cell>
          <cell r="E10367">
            <v>40877</v>
          </cell>
          <cell r="F10367" t="str">
            <v>Cabinet file</v>
          </cell>
          <cell r="G10367">
            <v>11605</v>
          </cell>
          <cell r="H10367">
            <v>-11605</v>
          </cell>
          <cell r="I10367">
            <v>0</v>
          </cell>
        </row>
        <row r="10368">
          <cell r="A10368">
            <v>50000095</v>
          </cell>
          <cell r="B10368" t="str">
            <v>0</v>
          </cell>
          <cell r="C10368" t="str">
            <v>CIPL</v>
          </cell>
          <cell r="D10368" t="str">
            <v>M005</v>
          </cell>
          <cell r="E10368">
            <v>40877</v>
          </cell>
          <cell r="F10368" t="str">
            <v>Cabinet file</v>
          </cell>
          <cell r="G10368">
            <v>11605</v>
          </cell>
          <cell r="H10368">
            <v>-11605</v>
          </cell>
          <cell r="I10368">
            <v>0</v>
          </cell>
        </row>
        <row r="10369">
          <cell r="A10369">
            <v>50000096</v>
          </cell>
          <cell r="B10369" t="str">
            <v>0</v>
          </cell>
          <cell r="C10369" t="str">
            <v>CIPL</v>
          </cell>
          <cell r="D10369" t="str">
            <v>M005</v>
          </cell>
          <cell r="E10369">
            <v>40877</v>
          </cell>
          <cell r="F10369" t="str">
            <v>Cabinet file</v>
          </cell>
          <cell r="G10369">
            <v>11605</v>
          </cell>
          <cell r="H10369">
            <v>-11605</v>
          </cell>
          <cell r="I10369">
            <v>0</v>
          </cell>
        </row>
        <row r="10370">
          <cell r="A10370">
            <v>50000097</v>
          </cell>
          <cell r="B10370" t="str">
            <v>0</v>
          </cell>
          <cell r="C10370" t="str">
            <v>CIPL</v>
          </cell>
          <cell r="D10370" t="str">
            <v>M005</v>
          </cell>
          <cell r="E10370">
            <v>40877</v>
          </cell>
          <cell r="F10370" t="str">
            <v>Cabinet file</v>
          </cell>
          <cell r="G10370">
            <v>11605</v>
          </cell>
          <cell r="H10370">
            <v>-11605</v>
          </cell>
          <cell r="I10370">
            <v>0</v>
          </cell>
        </row>
        <row r="10371">
          <cell r="A10371">
            <v>50000098</v>
          </cell>
          <cell r="B10371" t="str">
            <v>0</v>
          </cell>
          <cell r="C10371" t="str">
            <v>CIPL</v>
          </cell>
          <cell r="D10371" t="str">
            <v>M005</v>
          </cell>
          <cell r="E10371">
            <v>40877</v>
          </cell>
          <cell r="F10371" t="str">
            <v>Cabinet file</v>
          </cell>
          <cell r="G10371">
            <v>11605</v>
          </cell>
          <cell r="H10371">
            <v>-11605</v>
          </cell>
          <cell r="I10371">
            <v>0</v>
          </cell>
        </row>
        <row r="10372">
          <cell r="A10372">
            <v>50000099</v>
          </cell>
          <cell r="B10372" t="str">
            <v>0</v>
          </cell>
          <cell r="C10372" t="str">
            <v>CIPL</v>
          </cell>
          <cell r="D10372" t="str">
            <v>M005</v>
          </cell>
          <cell r="E10372">
            <v>40877</v>
          </cell>
          <cell r="F10372" t="str">
            <v>Cabinet file</v>
          </cell>
          <cell r="G10372">
            <v>11605</v>
          </cell>
          <cell r="H10372">
            <v>-11605</v>
          </cell>
          <cell r="I10372">
            <v>0</v>
          </cell>
        </row>
        <row r="10373">
          <cell r="A10373">
            <v>50000100</v>
          </cell>
          <cell r="B10373" t="str">
            <v>0</v>
          </cell>
          <cell r="C10373" t="str">
            <v>CIPL</v>
          </cell>
          <cell r="D10373" t="str">
            <v>M005</v>
          </cell>
          <cell r="E10373">
            <v>40877</v>
          </cell>
          <cell r="F10373" t="str">
            <v>Cabinet file</v>
          </cell>
          <cell r="G10373">
            <v>11605</v>
          </cell>
          <cell r="H10373">
            <v>-11605</v>
          </cell>
          <cell r="I10373">
            <v>0</v>
          </cell>
        </row>
        <row r="10374">
          <cell r="A10374">
            <v>50000101</v>
          </cell>
          <cell r="B10374" t="str">
            <v>0</v>
          </cell>
          <cell r="C10374" t="str">
            <v>CIPL</v>
          </cell>
          <cell r="D10374" t="str">
            <v>M005</v>
          </cell>
          <cell r="E10374">
            <v>40877</v>
          </cell>
          <cell r="F10374" t="str">
            <v>Cabinet file</v>
          </cell>
          <cell r="G10374">
            <v>11605</v>
          </cell>
          <cell r="H10374">
            <v>-11605</v>
          </cell>
          <cell r="I10374">
            <v>0</v>
          </cell>
        </row>
        <row r="10375">
          <cell r="A10375">
            <v>50000102</v>
          </cell>
          <cell r="B10375" t="str">
            <v>0</v>
          </cell>
          <cell r="C10375" t="str">
            <v>CIPL</v>
          </cell>
          <cell r="D10375" t="str">
            <v>M005</v>
          </cell>
          <cell r="E10375">
            <v>40877</v>
          </cell>
          <cell r="F10375" t="str">
            <v>Cabinet file</v>
          </cell>
          <cell r="G10375">
            <v>11605</v>
          </cell>
          <cell r="H10375">
            <v>-11605</v>
          </cell>
          <cell r="I10375">
            <v>0</v>
          </cell>
        </row>
        <row r="10376">
          <cell r="A10376">
            <v>50000103</v>
          </cell>
          <cell r="B10376" t="str">
            <v>0</v>
          </cell>
          <cell r="C10376" t="str">
            <v>CIPL</v>
          </cell>
          <cell r="D10376" t="str">
            <v>M005</v>
          </cell>
          <cell r="E10376">
            <v>40877</v>
          </cell>
          <cell r="F10376" t="str">
            <v>Cabinet file</v>
          </cell>
          <cell r="G10376">
            <v>11605</v>
          </cell>
          <cell r="H10376">
            <v>-11605</v>
          </cell>
          <cell r="I10376">
            <v>0</v>
          </cell>
        </row>
        <row r="10377">
          <cell r="A10377">
            <v>50000104</v>
          </cell>
          <cell r="B10377" t="str">
            <v>0</v>
          </cell>
          <cell r="C10377" t="str">
            <v>CIPL</v>
          </cell>
          <cell r="D10377" t="str">
            <v>M005</v>
          </cell>
          <cell r="E10377">
            <v>40877</v>
          </cell>
          <cell r="F10377" t="str">
            <v>Cabinet file</v>
          </cell>
          <cell r="G10377">
            <v>11605</v>
          </cell>
          <cell r="H10377">
            <v>-11605</v>
          </cell>
          <cell r="I10377">
            <v>0</v>
          </cell>
        </row>
        <row r="10378">
          <cell r="A10378">
            <v>50000105</v>
          </cell>
          <cell r="B10378" t="str">
            <v>0</v>
          </cell>
          <cell r="C10378" t="str">
            <v>CIPL</v>
          </cell>
          <cell r="D10378" t="str">
            <v>M005</v>
          </cell>
          <cell r="E10378">
            <v>40877</v>
          </cell>
          <cell r="F10378" t="str">
            <v>Cabinet file</v>
          </cell>
          <cell r="G10378">
            <v>11605</v>
          </cell>
          <cell r="H10378">
            <v>-11605</v>
          </cell>
          <cell r="I10378">
            <v>0</v>
          </cell>
        </row>
        <row r="10379">
          <cell r="A10379">
            <v>50000106</v>
          </cell>
          <cell r="B10379" t="str">
            <v>0</v>
          </cell>
          <cell r="C10379" t="str">
            <v>CIPL</v>
          </cell>
          <cell r="D10379" t="str">
            <v>M005</v>
          </cell>
          <cell r="E10379">
            <v>40877</v>
          </cell>
          <cell r="F10379" t="str">
            <v>Cabinet file</v>
          </cell>
          <cell r="G10379">
            <v>11605</v>
          </cell>
          <cell r="H10379">
            <v>-11605</v>
          </cell>
          <cell r="I10379">
            <v>0</v>
          </cell>
        </row>
        <row r="10380">
          <cell r="A10380">
            <v>50000107</v>
          </cell>
          <cell r="B10380" t="str">
            <v>0</v>
          </cell>
          <cell r="C10380" t="str">
            <v>CIPL</v>
          </cell>
          <cell r="D10380" t="str">
            <v>M005</v>
          </cell>
          <cell r="E10380">
            <v>41029</v>
          </cell>
          <cell r="F10380" t="str">
            <v>Cabinet file</v>
          </cell>
          <cell r="G10380">
            <v>8580</v>
          </cell>
          <cell r="H10380">
            <v>-8365.5</v>
          </cell>
          <cell r="I10380">
            <v>214.5</v>
          </cell>
        </row>
        <row r="10381">
          <cell r="A10381">
            <v>50000108</v>
          </cell>
          <cell r="B10381" t="str">
            <v>0</v>
          </cell>
          <cell r="C10381" t="str">
            <v>CIPL</v>
          </cell>
          <cell r="D10381" t="str">
            <v>M005</v>
          </cell>
          <cell r="E10381">
            <v>41029</v>
          </cell>
          <cell r="F10381" t="str">
            <v>Cabinet file</v>
          </cell>
          <cell r="G10381">
            <v>8580</v>
          </cell>
          <cell r="H10381">
            <v>-8365.5</v>
          </cell>
          <cell r="I10381">
            <v>214.5</v>
          </cell>
        </row>
        <row r="10382">
          <cell r="A10382">
            <v>50000109</v>
          </cell>
          <cell r="B10382" t="str">
            <v>0</v>
          </cell>
          <cell r="C10382" t="str">
            <v>CIPL</v>
          </cell>
          <cell r="D10382" t="str">
            <v>M005</v>
          </cell>
          <cell r="E10382">
            <v>41029</v>
          </cell>
          <cell r="F10382" t="str">
            <v>Cabinet file</v>
          </cell>
          <cell r="G10382">
            <v>8580</v>
          </cell>
          <cell r="H10382">
            <v>-8365.5</v>
          </cell>
          <cell r="I10382">
            <v>214.5</v>
          </cell>
        </row>
        <row r="10383">
          <cell r="A10383">
            <v>50000110</v>
          </cell>
          <cell r="B10383" t="str">
            <v>0</v>
          </cell>
          <cell r="C10383" t="str">
            <v>CIPL</v>
          </cell>
          <cell r="D10383" t="str">
            <v>M005</v>
          </cell>
          <cell r="E10383">
            <v>41029</v>
          </cell>
          <cell r="F10383" t="str">
            <v>Cabinet file</v>
          </cell>
          <cell r="G10383">
            <v>8580</v>
          </cell>
          <cell r="H10383">
            <v>-8365.5</v>
          </cell>
          <cell r="I10383">
            <v>214.5</v>
          </cell>
        </row>
        <row r="10384">
          <cell r="A10384">
            <v>50000111</v>
          </cell>
          <cell r="B10384" t="str">
            <v>0</v>
          </cell>
          <cell r="C10384" t="str">
            <v>CIPL</v>
          </cell>
          <cell r="D10384" t="str">
            <v>M005</v>
          </cell>
          <cell r="E10384">
            <v>41029</v>
          </cell>
          <cell r="F10384" t="str">
            <v>Cabinet file</v>
          </cell>
          <cell r="G10384">
            <v>8580</v>
          </cell>
          <cell r="H10384">
            <v>-8365.5</v>
          </cell>
          <cell r="I10384">
            <v>214.5</v>
          </cell>
        </row>
        <row r="10385">
          <cell r="A10385">
            <v>50000112</v>
          </cell>
          <cell r="B10385" t="str">
            <v>0</v>
          </cell>
          <cell r="C10385" t="str">
            <v>CIPL</v>
          </cell>
          <cell r="D10385" t="str">
            <v>M005</v>
          </cell>
          <cell r="E10385">
            <v>41029</v>
          </cell>
          <cell r="F10385" t="str">
            <v>Cabinet file</v>
          </cell>
          <cell r="G10385">
            <v>8580</v>
          </cell>
          <cell r="H10385">
            <v>-8365.5</v>
          </cell>
          <cell r="I10385">
            <v>214.5</v>
          </cell>
        </row>
        <row r="10386">
          <cell r="A10386">
            <v>50000113</v>
          </cell>
          <cell r="B10386" t="str">
            <v>0</v>
          </cell>
          <cell r="C10386" t="str">
            <v>CIPL</v>
          </cell>
          <cell r="D10386" t="str">
            <v>M005</v>
          </cell>
          <cell r="E10386">
            <v>41029</v>
          </cell>
          <cell r="F10386" t="str">
            <v>Cabinet file</v>
          </cell>
          <cell r="G10386">
            <v>8580</v>
          </cell>
          <cell r="H10386">
            <v>-8365.5</v>
          </cell>
          <cell r="I10386">
            <v>214.5</v>
          </cell>
        </row>
        <row r="10387">
          <cell r="A10387">
            <v>50000114</v>
          </cell>
          <cell r="B10387" t="str">
            <v>0</v>
          </cell>
          <cell r="C10387" t="str">
            <v>CIPL</v>
          </cell>
          <cell r="D10387" t="str">
            <v>M005</v>
          </cell>
          <cell r="E10387">
            <v>41029</v>
          </cell>
          <cell r="F10387" t="str">
            <v>Cabinet file</v>
          </cell>
          <cell r="G10387">
            <v>8580</v>
          </cell>
          <cell r="H10387">
            <v>-8365.5</v>
          </cell>
          <cell r="I10387">
            <v>214.5</v>
          </cell>
        </row>
        <row r="10388">
          <cell r="A10388">
            <v>50000115</v>
          </cell>
          <cell r="B10388" t="str">
            <v>0</v>
          </cell>
          <cell r="C10388" t="str">
            <v>CIPL</v>
          </cell>
          <cell r="D10388" t="str">
            <v>M005</v>
          </cell>
          <cell r="E10388">
            <v>41029</v>
          </cell>
          <cell r="F10388" t="str">
            <v>Cabinet file</v>
          </cell>
          <cell r="G10388">
            <v>8580</v>
          </cell>
          <cell r="H10388">
            <v>-8365.5</v>
          </cell>
          <cell r="I10388">
            <v>214.5</v>
          </cell>
        </row>
        <row r="10389">
          <cell r="A10389">
            <v>50000116</v>
          </cell>
          <cell r="B10389" t="str">
            <v>0</v>
          </cell>
          <cell r="C10389" t="str">
            <v>CIPL</v>
          </cell>
          <cell r="D10389" t="str">
            <v>M005</v>
          </cell>
          <cell r="E10389">
            <v>41029</v>
          </cell>
          <cell r="F10389" t="str">
            <v>Cabinet file</v>
          </cell>
          <cell r="G10389">
            <v>8580</v>
          </cell>
          <cell r="H10389">
            <v>-8365.5</v>
          </cell>
          <cell r="I10389">
            <v>214.5</v>
          </cell>
        </row>
        <row r="10390">
          <cell r="A10390">
            <v>50000117</v>
          </cell>
          <cell r="B10390" t="str">
            <v>0</v>
          </cell>
          <cell r="C10390" t="str">
            <v>CIPL</v>
          </cell>
          <cell r="D10390" t="str">
            <v>M005</v>
          </cell>
          <cell r="E10390">
            <v>41029</v>
          </cell>
          <cell r="F10390" t="str">
            <v>Cabinet file</v>
          </cell>
          <cell r="G10390">
            <v>8580</v>
          </cell>
          <cell r="H10390">
            <v>-8365.5</v>
          </cell>
          <cell r="I10390">
            <v>214.5</v>
          </cell>
        </row>
        <row r="10391">
          <cell r="A10391">
            <v>50000118</v>
          </cell>
          <cell r="B10391" t="str">
            <v>0</v>
          </cell>
          <cell r="C10391" t="str">
            <v>CIPL</v>
          </cell>
          <cell r="D10391" t="str">
            <v>M005</v>
          </cell>
          <cell r="E10391">
            <v>41029</v>
          </cell>
          <cell r="F10391" t="str">
            <v>Cabinet file</v>
          </cell>
          <cell r="G10391">
            <v>8580</v>
          </cell>
          <cell r="H10391">
            <v>-8365.5</v>
          </cell>
          <cell r="I10391">
            <v>214.5</v>
          </cell>
        </row>
        <row r="10392">
          <cell r="A10392">
            <v>50000119</v>
          </cell>
          <cell r="B10392" t="str">
            <v>0</v>
          </cell>
          <cell r="C10392" t="str">
            <v>CIPL</v>
          </cell>
          <cell r="D10392" t="str">
            <v>M005</v>
          </cell>
          <cell r="E10392">
            <v>41029</v>
          </cell>
          <cell r="F10392" t="str">
            <v>Cabinet file</v>
          </cell>
          <cell r="G10392">
            <v>8580</v>
          </cell>
          <cell r="H10392">
            <v>-8365.5</v>
          </cell>
          <cell r="I10392">
            <v>214.5</v>
          </cell>
        </row>
        <row r="10393">
          <cell r="A10393">
            <v>50000120</v>
          </cell>
          <cell r="B10393" t="str">
            <v>0</v>
          </cell>
          <cell r="C10393" t="str">
            <v>CIPL</v>
          </cell>
          <cell r="D10393" t="str">
            <v>M005</v>
          </cell>
          <cell r="E10393">
            <v>40724</v>
          </cell>
          <cell r="F10393" t="str">
            <v>Camera</v>
          </cell>
          <cell r="G10393">
            <v>18500</v>
          </cell>
          <cell r="H10393">
            <v>-18500</v>
          </cell>
          <cell r="I10393">
            <v>0</v>
          </cell>
        </row>
        <row r="10394">
          <cell r="A10394">
            <v>50000121</v>
          </cell>
          <cell r="B10394" t="str">
            <v>0</v>
          </cell>
          <cell r="C10394" t="str">
            <v>CIPL</v>
          </cell>
          <cell r="D10394" t="str">
            <v>M005</v>
          </cell>
          <cell r="E10394">
            <v>40968</v>
          </cell>
          <cell r="F10394" t="str">
            <v>Camera</v>
          </cell>
          <cell r="G10394">
            <v>58608.06</v>
          </cell>
          <cell r="H10394">
            <v>-58119.66</v>
          </cell>
          <cell r="I10394">
            <v>488.4</v>
          </cell>
        </row>
        <row r="10395">
          <cell r="A10395">
            <v>50000122</v>
          </cell>
          <cell r="B10395" t="str">
            <v>0</v>
          </cell>
          <cell r="C10395" t="str">
            <v>CIPL</v>
          </cell>
          <cell r="D10395" t="str">
            <v>M005</v>
          </cell>
          <cell r="E10395">
            <v>41151</v>
          </cell>
          <cell r="F10395" t="str">
            <v>Camera</v>
          </cell>
          <cell r="G10395">
            <v>6500</v>
          </cell>
          <cell r="H10395">
            <v>-6120.83</v>
          </cell>
          <cell r="I10395">
            <v>379.17</v>
          </cell>
        </row>
        <row r="10396">
          <cell r="A10396">
            <v>50000123</v>
          </cell>
          <cell r="B10396" t="str">
            <v>0</v>
          </cell>
          <cell r="C10396" t="str">
            <v>CIPL</v>
          </cell>
          <cell r="D10396" t="str">
            <v>M005</v>
          </cell>
          <cell r="E10396">
            <v>41152</v>
          </cell>
          <cell r="F10396" t="str">
            <v>Camera</v>
          </cell>
          <cell r="G10396">
            <v>55591.14</v>
          </cell>
          <cell r="H10396">
            <v>-52348.32</v>
          </cell>
          <cell r="I10396">
            <v>3242.82</v>
          </cell>
        </row>
        <row r="10397">
          <cell r="A10397">
            <v>50000124</v>
          </cell>
          <cell r="B10397" t="str">
            <v>0</v>
          </cell>
          <cell r="C10397" t="str">
            <v>CIPL</v>
          </cell>
          <cell r="D10397" t="str">
            <v>M005</v>
          </cell>
          <cell r="E10397">
            <v>41364</v>
          </cell>
          <cell r="F10397" t="str">
            <v>Camera</v>
          </cell>
          <cell r="G10397">
            <v>17857.43</v>
          </cell>
          <cell r="H10397">
            <v>-15774.06</v>
          </cell>
          <cell r="I10397">
            <v>2083.37</v>
          </cell>
        </row>
        <row r="10398">
          <cell r="A10398">
            <v>50000125</v>
          </cell>
          <cell r="B10398" t="str">
            <v>0</v>
          </cell>
          <cell r="C10398" t="str">
            <v>CIPL</v>
          </cell>
          <cell r="D10398" t="str">
            <v>M005</v>
          </cell>
          <cell r="E10398">
            <v>41328</v>
          </cell>
          <cell r="F10398" t="str">
            <v>Camera</v>
          </cell>
          <cell r="G10398">
            <v>8500</v>
          </cell>
          <cell r="H10398">
            <v>-7579.17</v>
          </cell>
          <cell r="I10398">
            <v>920.83</v>
          </cell>
        </row>
        <row r="10399">
          <cell r="A10399">
            <v>50000126</v>
          </cell>
          <cell r="B10399" t="str">
            <v>0</v>
          </cell>
          <cell r="C10399" t="str">
            <v>CIPL</v>
          </cell>
          <cell r="D10399" t="str">
            <v>M005</v>
          </cell>
          <cell r="E10399">
            <v>39068</v>
          </cell>
          <cell r="F10399" t="str">
            <v>CCTV surveilance system</v>
          </cell>
          <cell r="G10399">
            <v>256716</v>
          </cell>
          <cell r="H10399">
            <v>-256716</v>
          </cell>
          <cell r="I10399">
            <v>0</v>
          </cell>
        </row>
        <row r="10400">
          <cell r="A10400">
            <v>50000127</v>
          </cell>
          <cell r="B10400" t="str">
            <v>0</v>
          </cell>
          <cell r="C10400" t="str">
            <v>CIPL</v>
          </cell>
          <cell r="D10400" t="str">
            <v>M005</v>
          </cell>
          <cell r="E10400">
            <v>39068</v>
          </cell>
          <cell r="F10400" t="str">
            <v>CCTV surveilance system</v>
          </cell>
          <cell r="G10400">
            <v>100000</v>
          </cell>
          <cell r="H10400">
            <v>-100000</v>
          </cell>
          <cell r="I10400">
            <v>0</v>
          </cell>
        </row>
        <row r="10401">
          <cell r="A10401">
            <v>50000128</v>
          </cell>
          <cell r="B10401" t="str">
            <v>0</v>
          </cell>
          <cell r="C10401" t="str">
            <v>CIPL</v>
          </cell>
          <cell r="D10401" t="str">
            <v>M005</v>
          </cell>
          <cell r="E10401">
            <v>39096</v>
          </cell>
          <cell r="F10401" t="str">
            <v>CCTV surveilance system</v>
          </cell>
          <cell r="G10401">
            <v>4500</v>
          </cell>
          <cell r="H10401">
            <v>-4500</v>
          </cell>
          <cell r="I10401">
            <v>0</v>
          </cell>
        </row>
        <row r="10402">
          <cell r="A10402">
            <v>50000129</v>
          </cell>
          <cell r="B10402" t="str">
            <v>0</v>
          </cell>
          <cell r="C10402" t="str">
            <v>CIPL</v>
          </cell>
          <cell r="D10402" t="str">
            <v>M005</v>
          </cell>
          <cell r="E10402">
            <v>39194</v>
          </cell>
          <cell r="F10402" t="str">
            <v>CCTV surveilance system</v>
          </cell>
          <cell r="G10402">
            <v>22000</v>
          </cell>
          <cell r="H10402">
            <v>-22000</v>
          </cell>
          <cell r="I10402">
            <v>0</v>
          </cell>
        </row>
        <row r="10403">
          <cell r="A10403">
            <v>50000130</v>
          </cell>
          <cell r="B10403" t="str">
            <v>0</v>
          </cell>
          <cell r="C10403" t="str">
            <v>CIPL</v>
          </cell>
          <cell r="D10403" t="str">
            <v>M005</v>
          </cell>
          <cell r="E10403">
            <v>39222</v>
          </cell>
          <cell r="F10403" t="str">
            <v>CCTV surveilance system</v>
          </cell>
          <cell r="G10403">
            <v>16200</v>
          </cell>
          <cell r="H10403">
            <v>-16200</v>
          </cell>
          <cell r="I10403">
            <v>0</v>
          </cell>
        </row>
        <row r="10404">
          <cell r="A10404">
            <v>50000131</v>
          </cell>
          <cell r="B10404" t="str">
            <v>0</v>
          </cell>
          <cell r="C10404" t="str">
            <v>CIPL</v>
          </cell>
          <cell r="D10404" t="str">
            <v>M005</v>
          </cell>
          <cell r="E10404">
            <v>39258</v>
          </cell>
          <cell r="F10404" t="str">
            <v>CCTV surveilance system</v>
          </cell>
          <cell r="G10404">
            <v>11700</v>
          </cell>
          <cell r="H10404">
            <v>-11700</v>
          </cell>
          <cell r="I10404">
            <v>0</v>
          </cell>
        </row>
        <row r="10405">
          <cell r="A10405">
            <v>50000132</v>
          </cell>
          <cell r="B10405" t="str">
            <v>0</v>
          </cell>
          <cell r="C10405" t="str">
            <v>CIPL</v>
          </cell>
          <cell r="D10405" t="str">
            <v>M005</v>
          </cell>
          <cell r="E10405">
            <v>39290</v>
          </cell>
          <cell r="F10405" t="str">
            <v>CCTV surveilance system</v>
          </cell>
          <cell r="G10405">
            <v>83127</v>
          </cell>
          <cell r="H10405">
            <v>-83127</v>
          </cell>
          <cell r="I10405">
            <v>0</v>
          </cell>
        </row>
        <row r="10406">
          <cell r="A10406">
            <v>50000133</v>
          </cell>
          <cell r="B10406" t="str">
            <v>0</v>
          </cell>
          <cell r="C10406" t="str">
            <v>CIPL</v>
          </cell>
          <cell r="D10406" t="str">
            <v>M005</v>
          </cell>
          <cell r="E10406">
            <v>39290</v>
          </cell>
          <cell r="F10406" t="str">
            <v>CCTV surveilance system</v>
          </cell>
          <cell r="G10406">
            <v>297975</v>
          </cell>
          <cell r="H10406">
            <v>-297975</v>
          </cell>
          <cell r="I10406">
            <v>0</v>
          </cell>
        </row>
        <row r="10407">
          <cell r="A10407">
            <v>50000134</v>
          </cell>
          <cell r="B10407" t="str">
            <v>0</v>
          </cell>
          <cell r="C10407" t="str">
            <v>CIPL</v>
          </cell>
          <cell r="D10407" t="str">
            <v>M005</v>
          </cell>
          <cell r="E10407">
            <v>39355</v>
          </cell>
          <cell r="F10407" t="str">
            <v>CCTV surveilance system</v>
          </cell>
          <cell r="G10407">
            <v>38400</v>
          </cell>
          <cell r="H10407">
            <v>-38400</v>
          </cell>
          <cell r="I10407">
            <v>0</v>
          </cell>
        </row>
        <row r="10408">
          <cell r="A10408">
            <v>50000135</v>
          </cell>
          <cell r="B10408" t="str">
            <v>0</v>
          </cell>
          <cell r="C10408" t="str">
            <v>CIPL</v>
          </cell>
          <cell r="D10408" t="str">
            <v>M005</v>
          </cell>
          <cell r="E10408">
            <v>39355</v>
          </cell>
          <cell r="F10408" t="str">
            <v>CCTV surveilance system</v>
          </cell>
          <cell r="G10408">
            <v>17500</v>
          </cell>
          <cell r="H10408">
            <v>-17500</v>
          </cell>
          <cell r="I10408">
            <v>0</v>
          </cell>
        </row>
        <row r="10409">
          <cell r="A10409">
            <v>50000136</v>
          </cell>
          <cell r="B10409" t="str">
            <v>0</v>
          </cell>
          <cell r="C10409" t="str">
            <v>CIPL</v>
          </cell>
          <cell r="D10409" t="str">
            <v>M005</v>
          </cell>
          <cell r="E10409">
            <v>39412</v>
          </cell>
          <cell r="F10409" t="str">
            <v>CCTV surveilance system</v>
          </cell>
          <cell r="G10409">
            <v>7500</v>
          </cell>
          <cell r="H10409">
            <v>-7500</v>
          </cell>
          <cell r="I10409">
            <v>0</v>
          </cell>
        </row>
        <row r="10410">
          <cell r="A10410">
            <v>50000137</v>
          </cell>
          <cell r="B10410" t="str">
            <v>0</v>
          </cell>
          <cell r="C10410" t="str">
            <v>CIPL</v>
          </cell>
          <cell r="D10410" t="str">
            <v>M005</v>
          </cell>
          <cell r="E10410">
            <v>39461</v>
          </cell>
          <cell r="F10410" t="str">
            <v>CCTV surveilance system</v>
          </cell>
          <cell r="G10410">
            <v>7800</v>
          </cell>
          <cell r="H10410">
            <v>-7800</v>
          </cell>
          <cell r="I10410">
            <v>0</v>
          </cell>
        </row>
        <row r="10411">
          <cell r="A10411">
            <v>50000138</v>
          </cell>
          <cell r="B10411" t="str">
            <v>0</v>
          </cell>
          <cell r="C10411" t="str">
            <v>CIPL</v>
          </cell>
          <cell r="D10411" t="str">
            <v>M005</v>
          </cell>
          <cell r="E10411">
            <v>39522</v>
          </cell>
          <cell r="F10411" t="str">
            <v>CCTV surveilance system</v>
          </cell>
          <cell r="G10411">
            <v>128880</v>
          </cell>
          <cell r="H10411">
            <v>-128880</v>
          </cell>
          <cell r="I10411">
            <v>0</v>
          </cell>
        </row>
        <row r="10412">
          <cell r="A10412">
            <v>50000139</v>
          </cell>
          <cell r="B10412" t="str">
            <v>0</v>
          </cell>
          <cell r="C10412" t="str">
            <v>CIPL</v>
          </cell>
          <cell r="D10412" t="str">
            <v>M005</v>
          </cell>
          <cell r="E10412">
            <v>39586</v>
          </cell>
          <cell r="F10412" t="str">
            <v>CCTV surveilance system</v>
          </cell>
          <cell r="G10412">
            <v>27000</v>
          </cell>
          <cell r="H10412">
            <v>-27000</v>
          </cell>
          <cell r="I10412">
            <v>0</v>
          </cell>
        </row>
        <row r="10413">
          <cell r="A10413">
            <v>50000140</v>
          </cell>
          <cell r="B10413" t="str">
            <v>0</v>
          </cell>
          <cell r="C10413" t="str">
            <v>CIPL</v>
          </cell>
          <cell r="D10413" t="str">
            <v>M005</v>
          </cell>
          <cell r="E10413">
            <v>39586</v>
          </cell>
          <cell r="F10413" t="str">
            <v>CCTV surveilance system</v>
          </cell>
          <cell r="G10413">
            <v>102600</v>
          </cell>
          <cell r="H10413">
            <v>-102600</v>
          </cell>
          <cell r="I10413">
            <v>0</v>
          </cell>
        </row>
        <row r="10414">
          <cell r="A10414">
            <v>50000141</v>
          </cell>
          <cell r="B10414" t="str">
            <v>0</v>
          </cell>
          <cell r="C10414" t="str">
            <v>CIPL</v>
          </cell>
          <cell r="D10414" t="str">
            <v>M005</v>
          </cell>
          <cell r="E10414">
            <v>39586</v>
          </cell>
          <cell r="F10414" t="str">
            <v>CCTV surveilance system</v>
          </cell>
          <cell r="G10414">
            <v>104517</v>
          </cell>
          <cell r="H10414">
            <v>-104517</v>
          </cell>
          <cell r="I10414">
            <v>0</v>
          </cell>
        </row>
        <row r="10415">
          <cell r="A10415">
            <v>50000142</v>
          </cell>
          <cell r="B10415" t="str">
            <v>0</v>
          </cell>
          <cell r="C10415" t="str">
            <v>CIPL</v>
          </cell>
          <cell r="D10415" t="str">
            <v>M005</v>
          </cell>
          <cell r="E10415">
            <v>39595</v>
          </cell>
          <cell r="F10415" t="str">
            <v>CCTV surveilance system</v>
          </cell>
          <cell r="G10415">
            <v>13633</v>
          </cell>
          <cell r="H10415">
            <v>-13633</v>
          </cell>
          <cell r="I10415">
            <v>0</v>
          </cell>
        </row>
        <row r="10416">
          <cell r="A10416">
            <v>50000143</v>
          </cell>
          <cell r="B10416" t="str">
            <v>0</v>
          </cell>
          <cell r="C10416" t="str">
            <v>CIPL</v>
          </cell>
          <cell r="D10416" t="str">
            <v>M005</v>
          </cell>
          <cell r="E10416">
            <v>39622</v>
          </cell>
          <cell r="F10416" t="str">
            <v>CCTV surveilance system</v>
          </cell>
          <cell r="G10416">
            <v>19500</v>
          </cell>
          <cell r="H10416">
            <v>-19500</v>
          </cell>
          <cell r="I10416">
            <v>0</v>
          </cell>
        </row>
        <row r="10417">
          <cell r="A10417">
            <v>50000144</v>
          </cell>
          <cell r="B10417" t="str">
            <v>0</v>
          </cell>
          <cell r="C10417" t="str">
            <v>CIPL</v>
          </cell>
          <cell r="D10417" t="str">
            <v>M005</v>
          </cell>
          <cell r="E10417">
            <v>39625</v>
          </cell>
          <cell r="F10417" t="str">
            <v>CCTV surveilance system</v>
          </cell>
          <cell r="G10417">
            <v>3963</v>
          </cell>
          <cell r="H10417">
            <v>-3963</v>
          </cell>
          <cell r="I10417">
            <v>0</v>
          </cell>
        </row>
        <row r="10418">
          <cell r="A10418">
            <v>50000145</v>
          </cell>
          <cell r="B10418" t="str">
            <v>0</v>
          </cell>
          <cell r="C10418" t="str">
            <v>CIPL</v>
          </cell>
          <cell r="D10418" t="str">
            <v>M005</v>
          </cell>
          <cell r="E10418">
            <v>39629</v>
          </cell>
          <cell r="F10418" t="str">
            <v>CCTV surveilance system</v>
          </cell>
          <cell r="G10418">
            <v>26300</v>
          </cell>
          <cell r="H10418">
            <v>-26300</v>
          </cell>
          <cell r="I10418">
            <v>0</v>
          </cell>
        </row>
        <row r="10419">
          <cell r="A10419">
            <v>50000146</v>
          </cell>
          <cell r="B10419" t="str">
            <v>0</v>
          </cell>
          <cell r="C10419" t="str">
            <v>CIPL</v>
          </cell>
          <cell r="D10419" t="str">
            <v>M005</v>
          </cell>
          <cell r="E10419">
            <v>39707</v>
          </cell>
          <cell r="F10419" t="str">
            <v>CCTV surveilance system</v>
          </cell>
          <cell r="G10419">
            <v>6500</v>
          </cell>
          <cell r="H10419">
            <v>-6500</v>
          </cell>
          <cell r="I10419">
            <v>0</v>
          </cell>
        </row>
        <row r="10420">
          <cell r="A10420">
            <v>50000147</v>
          </cell>
          <cell r="B10420" t="str">
            <v>0</v>
          </cell>
          <cell r="C10420" t="str">
            <v>CIPL</v>
          </cell>
          <cell r="D10420" t="str">
            <v>M005</v>
          </cell>
          <cell r="E10420">
            <v>39721</v>
          </cell>
          <cell r="F10420" t="str">
            <v>CCTV surveilance system</v>
          </cell>
          <cell r="G10420">
            <v>181176</v>
          </cell>
          <cell r="H10420">
            <v>-181176</v>
          </cell>
          <cell r="I10420">
            <v>0</v>
          </cell>
        </row>
        <row r="10421">
          <cell r="A10421">
            <v>50000148</v>
          </cell>
          <cell r="B10421" t="str">
            <v>0</v>
          </cell>
          <cell r="C10421" t="str">
            <v>CIPL</v>
          </cell>
          <cell r="D10421" t="str">
            <v>M005</v>
          </cell>
          <cell r="E10421">
            <v>39994</v>
          </cell>
          <cell r="F10421" t="str">
            <v>CCTV surveilance system</v>
          </cell>
          <cell r="G10421">
            <v>360000</v>
          </cell>
          <cell r="H10421">
            <v>-360000</v>
          </cell>
          <cell r="I10421">
            <v>0</v>
          </cell>
        </row>
        <row r="10422">
          <cell r="A10422">
            <v>50000149</v>
          </cell>
          <cell r="B10422" t="str">
            <v>0</v>
          </cell>
          <cell r="C10422" t="str">
            <v>CIPL</v>
          </cell>
          <cell r="D10422" t="str">
            <v>M005</v>
          </cell>
          <cell r="E10422">
            <v>39994</v>
          </cell>
          <cell r="F10422" t="str">
            <v>CCTV surveilance system</v>
          </cell>
          <cell r="G10422">
            <v>6500</v>
          </cell>
          <cell r="H10422">
            <v>-6500</v>
          </cell>
          <cell r="I10422">
            <v>0</v>
          </cell>
        </row>
        <row r="10423">
          <cell r="A10423">
            <v>50000150</v>
          </cell>
          <cell r="B10423" t="str">
            <v>0</v>
          </cell>
          <cell r="C10423" t="str">
            <v>CIPL</v>
          </cell>
          <cell r="D10423" t="str">
            <v>M005</v>
          </cell>
          <cell r="E10423">
            <v>41349</v>
          </cell>
          <cell r="F10423" t="str">
            <v>CCTV surveilance system</v>
          </cell>
          <cell r="G10423">
            <v>148675</v>
          </cell>
          <cell r="H10423">
            <v>-131329.57999999999</v>
          </cell>
          <cell r="I10423">
            <v>17345.419999999998</v>
          </cell>
        </row>
        <row r="10424">
          <cell r="A10424">
            <v>50000151</v>
          </cell>
          <cell r="B10424" t="str">
            <v>0</v>
          </cell>
          <cell r="C10424" t="str">
            <v>CIPL</v>
          </cell>
          <cell r="D10424" t="str">
            <v>M005</v>
          </cell>
          <cell r="E10424">
            <v>40086</v>
          </cell>
          <cell r="F10424" t="str">
            <v>CCTV surveilance system</v>
          </cell>
          <cell r="G10424">
            <v>31786</v>
          </cell>
          <cell r="H10424">
            <v>-31786</v>
          </cell>
          <cell r="I10424">
            <v>0</v>
          </cell>
        </row>
        <row r="10425">
          <cell r="A10425">
            <v>50000152</v>
          </cell>
          <cell r="B10425" t="str">
            <v>0</v>
          </cell>
          <cell r="C10425" t="str">
            <v>CIPL</v>
          </cell>
          <cell r="D10425" t="str">
            <v>M005</v>
          </cell>
          <cell r="E10425">
            <v>40106</v>
          </cell>
          <cell r="F10425" t="str">
            <v>CCTV surveilance system</v>
          </cell>
          <cell r="G10425">
            <v>26000</v>
          </cell>
          <cell r="H10425">
            <v>-26000</v>
          </cell>
          <cell r="I10425">
            <v>0</v>
          </cell>
        </row>
        <row r="10426">
          <cell r="A10426">
            <v>50000153</v>
          </cell>
          <cell r="B10426" t="str">
            <v>0</v>
          </cell>
          <cell r="C10426" t="str">
            <v>CIPL</v>
          </cell>
          <cell r="D10426" t="str">
            <v>M005</v>
          </cell>
          <cell r="E10426">
            <v>40364</v>
          </cell>
          <cell r="F10426" t="str">
            <v>CCTV surveilance system</v>
          </cell>
          <cell r="G10426">
            <v>311440</v>
          </cell>
          <cell r="H10426">
            <v>-311440</v>
          </cell>
          <cell r="I10426">
            <v>0</v>
          </cell>
        </row>
        <row r="10427">
          <cell r="A10427">
            <v>50000154</v>
          </cell>
          <cell r="B10427" t="str">
            <v>0</v>
          </cell>
          <cell r="C10427" t="str">
            <v>CIPL</v>
          </cell>
          <cell r="D10427" t="str">
            <v>M005</v>
          </cell>
          <cell r="E10427">
            <v>40724</v>
          </cell>
          <cell r="F10427" t="str">
            <v>CCTV surveilance system</v>
          </cell>
          <cell r="G10427">
            <v>13000</v>
          </cell>
          <cell r="H10427">
            <v>-13000</v>
          </cell>
          <cell r="I10427">
            <v>0</v>
          </cell>
        </row>
        <row r="10428">
          <cell r="A10428">
            <v>50000155</v>
          </cell>
          <cell r="B10428" t="str">
            <v>0</v>
          </cell>
          <cell r="C10428" t="str">
            <v>CIPL</v>
          </cell>
          <cell r="D10428" t="str">
            <v>M005</v>
          </cell>
          <cell r="E10428">
            <v>40755</v>
          </cell>
          <cell r="F10428" t="str">
            <v>CCTV surveilance system</v>
          </cell>
          <cell r="G10428">
            <v>7500</v>
          </cell>
          <cell r="H10428">
            <v>-7500</v>
          </cell>
          <cell r="I10428">
            <v>0</v>
          </cell>
        </row>
        <row r="10429">
          <cell r="A10429">
            <v>50000156</v>
          </cell>
          <cell r="B10429" t="str">
            <v>0</v>
          </cell>
          <cell r="C10429" t="str">
            <v>CIPL</v>
          </cell>
          <cell r="D10429" t="str">
            <v>M005</v>
          </cell>
          <cell r="E10429">
            <v>40806</v>
          </cell>
          <cell r="F10429" t="str">
            <v>CCTV surveilance system</v>
          </cell>
          <cell r="G10429">
            <v>105727</v>
          </cell>
          <cell r="H10429">
            <v>-105727</v>
          </cell>
          <cell r="I10429">
            <v>0</v>
          </cell>
        </row>
        <row r="10430">
          <cell r="A10430">
            <v>50000157</v>
          </cell>
          <cell r="B10430" t="str">
            <v>0</v>
          </cell>
          <cell r="C10430" t="str">
            <v>CIPL</v>
          </cell>
          <cell r="D10430" t="str">
            <v>M005</v>
          </cell>
          <cell r="E10430">
            <v>40806</v>
          </cell>
          <cell r="F10430" t="str">
            <v>CCTV surveilance system</v>
          </cell>
          <cell r="G10430">
            <v>15000</v>
          </cell>
          <cell r="H10430">
            <v>-15000</v>
          </cell>
          <cell r="I10430">
            <v>0</v>
          </cell>
        </row>
        <row r="10431">
          <cell r="A10431">
            <v>50000158</v>
          </cell>
          <cell r="B10431" t="str">
            <v>0</v>
          </cell>
          <cell r="C10431" t="str">
            <v>CIPL</v>
          </cell>
          <cell r="D10431" t="str">
            <v>M005</v>
          </cell>
          <cell r="E10431">
            <v>40813</v>
          </cell>
          <cell r="F10431" t="str">
            <v>CCTV surveilance system</v>
          </cell>
          <cell r="G10431">
            <v>147805.5</v>
          </cell>
          <cell r="H10431">
            <v>-147805.5</v>
          </cell>
          <cell r="I10431">
            <v>0</v>
          </cell>
        </row>
        <row r="10432">
          <cell r="A10432">
            <v>50000159</v>
          </cell>
          <cell r="B10432" t="str">
            <v>0</v>
          </cell>
          <cell r="C10432" t="str">
            <v>CIPL</v>
          </cell>
          <cell r="D10432" t="str">
            <v>M005</v>
          </cell>
          <cell r="E10432">
            <v>40813</v>
          </cell>
          <cell r="F10432" t="str">
            <v>CCTV surveilance system</v>
          </cell>
          <cell r="G10432">
            <v>69492.5</v>
          </cell>
          <cell r="H10432">
            <v>-69492.5</v>
          </cell>
          <cell r="I10432">
            <v>0</v>
          </cell>
        </row>
        <row r="10433">
          <cell r="A10433">
            <v>50000160</v>
          </cell>
          <cell r="B10433" t="str">
            <v>0</v>
          </cell>
          <cell r="C10433" t="str">
            <v>CIPL</v>
          </cell>
          <cell r="D10433" t="str">
            <v>M005</v>
          </cell>
          <cell r="E10433">
            <v>40939</v>
          </cell>
          <cell r="F10433" t="str">
            <v>CCTV surveilance system</v>
          </cell>
          <cell r="G10433">
            <v>72510</v>
          </cell>
          <cell r="H10433">
            <v>-72510</v>
          </cell>
          <cell r="I10433">
            <v>0</v>
          </cell>
        </row>
        <row r="10434">
          <cell r="A10434">
            <v>50000161</v>
          </cell>
          <cell r="B10434" t="str">
            <v>0</v>
          </cell>
          <cell r="C10434" t="str">
            <v>CIPL</v>
          </cell>
          <cell r="D10434" t="str">
            <v>M005</v>
          </cell>
          <cell r="E10434">
            <v>41060</v>
          </cell>
          <cell r="F10434" t="str">
            <v>CCTV surveilance system</v>
          </cell>
          <cell r="G10434">
            <v>42200</v>
          </cell>
          <cell r="H10434">
            <v>-40793.33</v>
          </cell>
          <cell r="I10434">
            <v>1406.67</v>
          </cell>
        </row>
        <row r="10435">
          <cell r="A10435">
            <v>50000162</v>
          </cell>
          <cell r="B10435" t="str">
            <v>0</v>
          </cell>
          <cell r="C10435" t="str">
            <v>CIPL</v>
          </cell>
          <cell r="D10435" t="str">
            <v>M005</v>
          </cell>
          <cell r="E10435">
            <v>41060</v>
          </cell>
          <cell r="F10435" t="str">
            <v>CCTV surveilance system</v>
          </cell>
          <cell r="G10435">
            <v>642883.65</v>
          </cell>
          <cell r="H10435">
            <v>-621454.19999999995</v>
          </cell>
          <cell r="I10435">
            <v>21429.45</v>
          </cell>
        </row>
        <row r="10436">
          <cell r="A10436">
            <v>50000163</v>
          </cell>
          <cell r="B10436" t="str">
            <v>0</v>
          </cell>
          <cell r="C10436" t="str">
            <v>CIPL</v>
          </cell>
          <cell r="D10436" t="str">
            <v>M005</v>
          </cell>
          <cell r="E10436">
            <v>41060</v>
          </cell>
          <cell r="F10436" t="str">
            <v>CCTV surveilance system</v>
          </cell>
          <cell r="G10436">
            <v>153898.57</v>
          </cell>
          <cell r="H10436">
            <v>-148768.63</v>
          </cell>
          <cell r="I10436">
            <v>5129.9399999999996</v>
          </cell>
        </row>
        <row r="10437">
          <cell r="A10437">
            <v>50000164</v>
          </cell>
          <cell r="B10437" t="str">
            <v>0</v>
          </cell>
          <cell r="C10437" t="str">
            <v>CIPL</v>
          </cell>
          <cell r="D10437" t="str">
            <v>M005</v>
          </cell>
          <cell r="E10437">
            <v>40846</v>
          </cell>
          <cell r="F10437" t="str">
            <v>CCTV surveilance system</v>
          </cell>
          <cell r="G10437">
            <v>1606507</v>
          </cell>
          <cell r="H10437">
            <v>-1606507</v>
          </cell>
          <cell r="I10437">
            <v>0</v>
          </cell>
        </row>
        <row r="10438">
          <cell r="A10438">
            <v>50000165</v>
          </cell>
          <cell r="B10438" t="str">
            <v>0</v>
          </cell>
          <cell r="C10438" t="str">
            <v>CIPL</v>
          </cell>
          <cell r="D10438" t="str">
            <v>M005</v>
          </cell>
          <cell r="E10438">
            <v>41090</v>
          </cell>
          <cell r="F10438" t="str">
            <v>CCTV surveilance system</v>
          </cell>
          <cell r="G10438">
            <v>545783.61</v>
          </cell>
          <cell r="H10438">
            <v>-523042.62</v>
          </cell>
          <cell r="I10438">
            <v>22740.99</v>
          </cell>
        </row>
        <row r="10439">
          <cell r="A10439">
            <v>50000166</v>
          </cell>
          <cell r="B10439" t="str">
            <v>0</v>
          </cell>
          <cell r="C10439" t="str">
            <v>CIPL</v>
          </cell>
          <cell r="D10439" t="str">
            <v>M005</v>
          </cell>
          <cell r="E10439">
            <v>41151</v>
          </cell>
          <cell r="F10439" t="str">
            <v>CCTV surveilance system</v>
          </cell>
          <cell r="G10439">
            <v>11000</v>
          </cell>
          <cell r="H10439">
            <v>-10358.33</v>
          </cell>
          <cell r="I10439">
            <v>641.66999999999996</v>
          </cell>
        </row>
        <row r="10440">
          <cell r="A10440">
            <v>50000167</v>
          </cell>
          <cell r="B10440" t="str">
            <v>0</v>
          </cell>
          <cell r="C10440" t="str">
            <v>CIPL</v>
          </cell>
          <cell r="D10440" t="str">
            <v>M005</v>
          </cell>
          <cell r="E10440">
            <v>41151</v>
          </cell>
          <cell r="F10440" t="str">
            <v>CCTV surveilance system</v>
          </cell>
          <cell r="G10440">
            <v>26400</v>
          </cell>
          <cell r="H10440">
            <v>-24860</v>
          </cell>
          <cell r="I10440">
            <v>1540</v>
          </cell>
        </row>
        <row r="10441">
          <cell r="A10441">
            <v>50000168</v>
          </cell>
          <cell r="B10441" t="str">
            <v>0</v>
          </cell>
          <cell r="C10441" t="str">
            <v>CIPL</v>
          </cell>
          <cell r="D10441" t="str">
            <v>M005</v>
          </cell>
          <cell r="E10441">
            <v>41151</v>
          </cell>
          <cell r="F10441" t="str">
            <v>CCTV surveilance system</v>
          </cell>
          <cell r="G10441">
            <v>3000</v>
          </cell>
          <cell r="H10441">
            <v>-2825</v>
          </cell>
          <cell r="I10441">
            <v>175</v>
          </cell>
        </row>
        <row r="10442">
          <cell r="A10442">
            <v>50000169</v>
          </cell>
          <cell r="B10442" t="str">
            <v>0</v>
          </cell>
          <cell r="C10442" t="str">
            <v>CIPL</v>
          </cell>
          <cell r="D10442" t="str">
            <v>M005</v>
          </cell>
          <cell r="E10442">
            <v>41412</v>
          </cell>
          <cell r="F10442" t="str">
            <v>CCTV surveilance system</v>
          </cell>
          <cell r="G10442">
            <v>11960</v>
          </cell>
          <cell r="H10442">
            <v>-10365.33</v>
          </cell>
          <cell r="I10442">
            <v>1594.67</v>
          </cell>
        </row>
        <row r="10443">
          <cell r="A10443">
            <v>50000170</v>
          </cell>
          <cell r="B10443" t="str">
            <v>0</v>
          </cell>
          <cell r="C10443" t="str">
            <v>CIPL</v>
          </cell>
          <cell r="D10443" t="str">
            <v>M005</v>
          </cell>
          <cell r="E10443">
            <v>41466</v>
          </cell>
          <cell r="F10443" t="str">
            <v>CCTV surveilance system</v>
          </cell>
          <cell r="G10443">
            <v>166400</v>
          </cell>
          <cell r="H10443">
            <v>-141440</v>
          </cell>
          <cell r="I10443">
            <v>24960</v>
          </cell>
        </row>
        <row r="10444">
          <cell r="A10444">
            <v>50000171</v>
          </cell>
          <cell r="B10444" t="str">
            <v>0</v>
          </cell>
          <cell r="C10444" t="str">
            <v>CIPL</v>
          </cell>
          <cell r="D10444" t="str">
            <v>M005</v>
          </cell>
          <cell r="E10444">
            <v>41608</v>
          </cell>
          <cell r="F10444" t="str">
            <v>CCTV surveilance system</v>
          </cell>
          <cell r="G10444">
            <v>27800</v>
          </cell>
          <cell r="H10444">
            <v>-22703.33</v>
          </cell>
          <cell r="I10444">
            <v>5096.67</v>
          </cell>
        </row>
        <row r="10445">
          <cell r="A10445">
            <v>50000172</v>
          </cell>
          <cell r="B10445" t="str">
            <v>0</v>
          </cell>
          <cell r="C10445" t="str">
            <v>CIPL</v>
          </cell>
          <cell r="D10445" t="str">
            <v>M005</v>
          </cell>
          <cell r="E10445">
            <v>41608</v>
          </cell>
          <cell r="F10445" t="str">
            <v>CCTV surveilance system</v>
          </cell>
          <cell r="G10445">
            <v>1112</v>
          </cell>
          <cell r="H10445">
            <v>-908.13</v>
          </cell>
          <cell r="I10445">
            <v>203.87</v>
          </cell>
        </row>
        <row r="10446">
          <cell r="A10446">
            <v>50000173</v>
          </cell>
          <cell r="B10446" t="str">
            <v>0</v>
          </cell>
          <cell r="C10446" t="str">
            <v>CIPL</v>
          </cell>
          <cell r="D10446" t="str">
            <v>M005</v>
          </cell>
          <cell r="E10446">
            <v>41714</v>
          </cell>
          <cell r="F10446" t="str">
            <v>CCTV surveilance system</v>
          </cell>
          <cell r="G10446">
            <v>29900</v>
          </cell>
          <cell r="H10446">
            <v>-23421.67</v>
          </cell>
          <cell r="I10446">
            <v>6478.33</v>
          </cell>
        </row>
        <row r="10447">
          <cell r="A10447">
            <v>50000174</v>
          </cell>
          <cell r="B10447" t="str">
            <v>0</v>
          </cell>
          <cell r="C10447" t="str">
            <v>CIPL</v>
          </cell>
          <cell r="D10447" t="str">
            <v>M005</v>
          </cell>
          <cell r="E10447">
            <v>41634</v>
          </cell>
          <cell r="F10447" t="str">
            <v>CCTV surveilance system</v>
          </cell>
          <cell r="G10447">
            <v>25500</v>
          </cell>
          <cell r="H10447">
            <v>-20612.5</v>
          </cell>
          <cell r="I10447">
            <v>4887.5</v>
          </cell>
        </row>
        <row r="10448">
          <cell r="A10448">
            <v>50000175</v>
          </cell>
          <cell r="B10448" t="str">
            <v>0</v>
          </cell>
          <cell r="C10448" t="str">
            <v>CIPL</v>
          </cell>
          <cell r="D10448" t="str">
            <v>M005</v>
          </cell>
          <cell r="E10448">
            <v>41634</v>
          </cell>
          <cell r="F10448" t="str">
            <v>CCTV surveilance system</v>
          </cell>
          <cell r="G10448">
            <v>13000</v>
          </cell>
          <cell r="H10448">
            <v>-10508.33</v>
          </cell>
          <cell r="I10448">
            <v>2491.67</v>
          </cell>
        </row>
        <row r="10449">
          <cell r="A10449">
            <v>50000176</v>
          </cell>
          <cell r="B10449" t="str">
            <v>0</v>
          </cell>
          <cell r="C10449" t="str">
            <v>CIPL</v>
          </cell>
          <cell r="D10449" t="str">
            <v>M005</v>
          </cell>
          <cell r="E10449">
            <v>41790</v>
          </cell>
          <cell r="F10449" t="str">
            <v>CCTV surveilance system</v>
          </cell>
          <cell r="G10449">
            <v>114600</v>
          </cell>
          <cell r="H10449">
            <v>-87860</v>
          </cell>
          <cell r="I10449">
            <v>26740</v>
          </cell>
        </row>
        <row r="10450">
          <cell r="A10450">
            <v>50000177</v>
          </cell>
          <cell r="B10450" t="str">
            <v>0</v>
          </cell>
          <cell r="C10450" t="str">
            <v>CIPL</v>
          </cell>
          <cell r="D10450" t="str">
            <v>M005</v>
          </cell>
          <cell r="E10450">
            <v>41790</v>
          </cell>
          <cell r="F10450" t="str">
            <v>CCTV surveilance system</v>
          </cell>
          <cell r="G10450">
            <v>14600</v>
          </cell>
          <cell r="H10450">
            <v>-11193.33</v>
          </cell>
          <cell r="I10450">
            <v>3406.67</v>
          </cell>
        </row>
        <row r="10451">
          <cell r="A10451">
            <v>50000179</v>
          </cell>
          <cell r="B10451" t="str">
            <v>0</v>
          </cell>
          <cell r="C10451" t="str">
            <v>CIPL</v>
          </cell>
          <cell r="D10451" t="str">
            <v>M005</v>
          </cell>
          <cell r="E10451">
            <v>39161</v>
          </cell>
          <cell r="F10451" t="str">
            <v>Colour TV</v>
          </cell>
          <cell r="G10451">
            <v>20500</v>
          </cell>
          <cell r="H10451">
            <v>-20500</v>
          </cell>
          <cell r="I10451">
            <v>0</v>
          </cell>
        </row>
        <row r="10452">
          <cell r="A10452">
            <v>50000180</v>
          </cell>
          <cell r="B10452" t="str">
            <v>0</v>
          </cell>
          <cell r="C10452" t="str">
            <v>CIPL</v>
          </cell>
          <cell r="D10452" t="str">
            <v>M005</v>
          </cell>
          <cell r="E10452">
            <v>39161</v>
          </cell>
          <cell r="F10452" t="str">
            <v>Colour TV</v>
          </cell>
          <cell r="G10452">
            <v>21100</v>
          </cell>
          <cell r="H10452">
            <v>-21100</v>
          </cell>
          <cell r="I10452">
            <v>0</v>
          </cell>
        </row>
        <row r="10453">
          <cell r="A10453">
            <v>50000181</v>
          </cell>
          <cell r="B10453" t="str">
            <v>0</v>
          </cell>
          <cell r="C10453" t="str">
            <v>CIPL</v>
          </cell>
          <cell r="D10453" t="str">
            <v>M005</v>
          </cell>
          <cell r="E10453">
            <v>39162</v>
          </cell>
          <cell r="F10453" t="str">
            <v>Colour TV</v>
          </cell>
          <cell r="G10453">
            <v>19800</v>
          </cell>
          <cell r="H10453">
            <v>-19800</v>
          </cell>
          <cell r="I10453">
            <v>0</v>
          </cell>
        </row>
        <row r="10454">
          <cell r="A10454">
            <v>50000182</v>
          </cell>
          <cell r="B10454" t="str">
            <v>0</v>
          </cell>
          <cell r="C10454" t="str">
            <v>CIPL</v>
          </cell>
          <cell r="D10454" t="str">
            <v>M005</v>
          </cell>
          <cell r="E10454">
            <v>39177</v>
          </cell>
          <cell r="F10454" t="str">
            <v>Colour TV</v>
          </cell>
          <cell r="G10454">
            <v>19800</v>
          </cell>
          <cell r="H10454">
            <v>-19800</v>
          </cell>
          <cell r="I10454">
            <v>0</v>
          </cell>
        </row>
        <row r="10455">
          <cell r="A10455">
            <v>50000183</v>
          </cell>
          <cell r="B10455" t="str">
            <v>0</v>
          </cell>
          <cell r="C10455" t="str">
            <v>CIPL</v>
          </cell>
          <cell r="D10455" t="str">
            <v>M005</v>
          </cell>
          <cell r="E10455">
            <v>39193</v>
          </cell>
          <cell r="F10455" t="str">
            <v>Colour TV</v>
          </cell>
          <cell r="G10455">
            <v>20000</v>
          </cell>
          <cell r="H10455">
            <v>-20000</v>
          </cell>
          <cell r="I10455">
            <v>0</v>
          </cell>
        </row>
        <row r="10456">
          <cell r="A10456">
            <v>50000186</v>
          </cell>
          <cell r="B10456" t="str">
            <v>0</v>
          </cell>
          <cell r="C10456" t="str">
            <v>CIPL</v>
          </cell>
          <cell r="D10456" t="str">
            <v>M005</v>
          </cell>
          <cell r="E10456">
            <v>39971</v>
          </cell>
          <cell r="F10456" t="str">
            <v>Colour TV</v>
          </cell>
          <cell r="G10456">
            <v>93685</v>
          </cell>
          <cell r="H10456">
            <v>-93685</v>
          </cell>
          <cell r="I10456">
            <v>0</v>
          </cell>
        </row>
        <row r="10457">
          <cell r="A10457">
            <v>50000187</v>
          </cell>
          <cell r="B10457" t="str">
            <v>0</v>
          </cell>
          <cell r="C10457" t="str">
            <v>CIPL</v>
          </cell>
          <cell r="D10457" t="str">
            <v>M005</v>
          </cell>
          <cell r="E10457">
            <v>40813</v>
          </cell>
          <cell r="F10457" t="str">
            <v>Colour TV</v>
          </cell>
          <cell r="G10457">
            <v>87000</v>
          </cell>
          <cell r="H10457">
            <v>-87000</v>
          </cell>
          <cell r="I10457">
            <v>0</v>
          </cell>
        </row>
        <row r="10458">
          <cell r="A10458">
            <v>50000188</v>
          </cell>
          <cell r="B10458" t="str">
            <v>0</v>
          </cell>
          <cell r="C10458" t="str">
            <v>CIPL</v>
          </cell>
          <cell r="D10458" t="str">
            <v>M005</v>
          </cell>
          <cell r="E10458">
            <v>40784</v>
          </cell>
          <cell r="F10458" t="str">
            <v>Colour TV</v>
          </cell>
          <cell r="G10458">
            <v>91290</v>
          </cell>
          <cell r="H10458">
            <v>-91290</v>
          </cell>
          <cell r="I10458">
            <v>0</v>
          </cell>
        </row>
        <row r="10459">
          <cell r="A10459">
            <v>50000189</v>
          </cell>
          <cell r="B10459" t="str">
            <v>0</v>
          </cell>
          <cell r="C10459" t="str">
            <v>CIPL</v>
          </cell>
          <cell r="D10459" t="str">
            <v>M005</v>
          </cell>
          <cell r="E10459">
            <v>40906</v>
          </cell>
          <cell r="F10459" t="str">
            <v>Colour TV</v>
          </cell>
          <cell r="G10459">
            <v>46012.5</v>
          </cell>
          <cell r="H10459">
            <v>-46012.5</v>
          </cell>
          <cell r="I10459">
            <v>0</v>
          </cell>
        </row>
        <row r="10460">
          <cell r="A10460">
            <v>50000190</v>
          </cell>
          <cell r="B10460" t="str">
            <v>0</v>
          </cell>
          <cell r="C10460" t="str">
            <v>CIPL</v>
          </cell>
          <cell r="D10460" t="str">
            <v>M005</v>
          </cell>
          <cell r="E10460">
            <v>40906</v>
          </cell>
          <cell r="F10460" t="str">
            <v>Colour TV</v>
          </cell>
          <cell r="G10460">
            <v>46012.5</v>
          </cell>
          <cell r="H10460">
            <v>-46012.5</v>
          </cell>
          <cell r="I10460">
            <v>0</v>
          </cell>
        </row>
        <row r="10461">
          <cell r="A10461">
            <v>50000191</v>
          </cell>
          <cell r="B10461" t="str">
            <v>0</v>
          </cell>
          <cell r="C10461" t="str">
            <v>CIPL</v>
          </cell>
          <cell r="D10461" t="str">
            <v>M005</v>
          </cell>
          <cell r="E10461">
            <v>41237</v>
          </cell>
          <cell r="F10461" t="str">
            <v>Colour TV</v>
          </cell>
          <cell r="G10461">
            <v>269719</v>
          </cell>
          <cell r="H10461">
            <v>-247242.42</v>
          </cell>
          <cell r="I10461">
            <v>22476.58</v>
          </cell>
        </row>
        <row r="10462">
          <cell r="A10462">
            <v>50000192</v>
          </cell>
          <cell r="B10462" t="str">
            <v>0</v>
          </cell>
          <cell r="C10462" t="str">
            <v>CIPL</v>
          </cell>
          <cell r="D10462" t="str">
            <v>M005</v>
          </cell>
          <cell r="E10462">
            <v>41372</v>
          </cell>
          <cell r="F10462" t="str">
            <v>Colour TV</v>
          </cell>
          <cell r="G10462">
            <v>108689</v>
          </cell>
          <cell r="H10462">
            <v>-95102.87</v>
          </cell>
          <cell r="I10462">
            <v>13586.13</v>
          </cell>
        </row>
        <row r="10463">
          <cell r="A10463">
            <v>50000193</v>
          </cell>
          <cell r="B10463" t="str">
            <v>0</v>
          </cell>
          <cell r="C10463" t="str">
            <v>CIPL</v>
          </cell>
          <cell r="D10463" t="str">
            <v>M005</v>
          </cell>
          <cell r="E10463">
            <v>41658</v>
          </cell>
          <cell r="F10463" t="str">
            <v>Colour TV</v>
          </cell>
          <cell r="G10463">
            <v>117000</v>
          </cell>
          <cell r="H10463">
            <v>-93600</v>
          </cell>
          <cell r="I10463">
            <v>23400</v>
          </cell>
        </row>
        <row r="10464">
          <cell r="A10464">
            <v>50000194</v>
          </cell>
          <cell r="B10464" t="str">
            <v>0</v>
          </cell>
          <cell r="C10464" t="str">
            <v>CIPL</v>
          </cell>
          <cell r="D10464" t="str">
            <v>M005</v>
          </cell>
          <cell r="E10464">
            <v>39161</v>
          </cell>
          <cell r="F10464" t="str">
            <v>Colour TV</v>
          </cell>
          <cell r="G10464">
            <v>9800</v>
          </cell>
          <cell r="H10464">
            <v>-9800</v>
          </cell>
          <cell r="I10464">
            <v>0</v>
          </cell>
        </row>
        <row r="10465">
          <cell r="A10465">
            <v>50000195</v>
          </cell>
          <cell r="B10465" t="str">
            <v>0</v>
          </cell>
          <cell r="C10465" t="str">
            <v>CIPL</v>
          </cell>
          <cell r="D10465" t="str">
            <v>M005</v>
          </cell>
          <cell r="E10465">
            <v>39749</v>
          </cell>
          <cell r="F10465" t="str">
            <v>Digital camera</v>
          </cell>
          <cell r="G10465">
            <v>15000</v>
          </cell>
          <cell r="H10465">
            <v>-15000</v>
          </cell>
          <cell r="I10465">
            <v>0</v>
          </cell>
        </row>
        <row r="10466">
          <cell r="A10466">
            <v>50000196</v>
          </cell>
          <cell r="B10466" t="str">
            <v>0</v>
          </cell>
          <cell r="C10466" t="str">
            <v>CIPL</v>
          </cell>
          <cell r="D10466" t="str">
            <v>M005</v>
          </cell>
          <cell r="E10466">
            <v>39994</v>
          </cell>
          <cell r="F10466" t="str">
            <v>Digital camera</v>
          </cell>
          <cell r="G10466">
            <v>85000</v>
          </cell>
          <cell r="H10466">
            <v>-85000</v>
          </cell>
          <cell r="I10466">
            <v>0</v>
          </cell>
        </row>
        <row r="10467">
          <cell r="A10467">
            <v>50000197</v>
          </cell>
          <cell r="B10467" t="str">
            <v>0</v>
          </cell>
          <cell r="C10467" t="str">
            <v>CIPL</v>
          </cell>
          <cell r="D10467" t="str">
            <v>M005</v>
          </cell>
          <cell r="E10467">
            <v>40537</v>
          </cell>
          <cell r="F10467" t="str">
            <v>Digital camera</v>
          </cell>
          <cell r="G10467">
            <v>10000</v>
          </cell>
          <cell r="H10467">
            <v>-10000</v>
          </cell>
          <cell r="I10467">
            <v>0</v>
          </cell>
        </row>
        <row r="10468">
          <cell r="A10468">
            <v>50000198</v>
          </cell>
          <cell r="B10468" t="str">
            <v>0</v>
          </cell>
          <cell r="C10468" t="str">
            <v>CIPL</v>
          </cell>
          <cell r="D10468" t="str">
            <v>M005</v>
          </cell>
          <cell r="E10468">
            <v>41484</v>
          </cell>
          <cell r="F10468" t="str">
            <v>Digital camera</v>
          </cell>
          <cell r="G10468">
            <v>8200</v>
          </cell>
          <cell r="H10468">
            <v>-6970</v>
          </cell>
          <cell r="I10468">
            <v>1230</v>
          </cell>
        </row>
        <row r="10469">
          <cell r="A10469">
            <v>50000199</v>
          </cell>
          <cell r="B10469" t="str">
            <v>0</v>
          </cell>
          <cell r="C10469" t="str">
            <v>CIPL</v>
          </cell>
          <cell r="D10469" t="str">
            <v>M005</v>
          </cell>
          <cell r="E10469">
            <v>41696</v>
          </cell>
          <cell r="F10469" t="str">
            <v>Digital camera</v>
          </cell>
          <cell r="G10469">
            <v>9000</v>
          </cell>
          <cell r="H10469">
            <v>-7125</v>
          </cell>
          <cell r="I10469">
            <v>1875</v>
          </cell>
        </row>
        <row r="10470">
          <cell r="A10470">
            <v>50000200</v>
          </cell>
          <cell r="B10470" t="str">
            <v>0</v>
          </cell>
          <cell r="C10470" t="str">
            <v>CIPL</v>
          </cell>
          <cell r="D10470" t="str">
            <v>M005</v>
          </cell>
          <cell r="E10470">
            <v>40755</v>
          </cell>
          <cell r="F10470" t="str">
            <v>Digital Platform Scale</v>
          </cell>
          <cell r="G10470">
            <v>40000</v>
          </cell>
          <cell r="H10470">
            <v>-40000</v>
          </cell>
          <cell r="I10470">
            <v>0</v>
          </cell>
        </row>
        <row r="10471">
          <cell r="A10471">
            <v>50000201</v>
          </cell>
          <cell r="B10471" t="str">
            <v>0</v>
          </cell>
          <cell r="C10471" t="str">
            <v>CIPL</v>
          </cell>
          <cell r="D10471" t="str">
            <v>M005</v>
          </cell>
          <cell r="E10471">
            <v>40755</v>
          </cell>
          <cell r="F10471" t="str">
            <v>Electric Heater</v>
          </cell>
          <cell r="G10471">
            <v>115600</v>
          </cell>
          <cell r="H10471">
            <v>-115600</v>
          </cell>
          <cell r="I10471">
            <v>0</v>
          </cell>
        </row>
        <row r="10472">
          <cell r="A10472">
            <v>50000202</v>
          </cell>
          <cell r="B10472" t="str">
            <v>0</v>
          </cell>
          <cell r="C10472" t="str">
            <v>CIPL</v>
          </cell>
          <cell r="D10472" t="str">
            <v>M005</v>
          </cell>
          <cell r="E10472">
            <v>40755</v>
          </cell>
          <cell r="F10472" t="str">
            <v>Electrical Typewriter</v>
          </cell>
          <cell r="G10472">
            <v>12000</v>
          </cell>
          <cell r="H10472">
            <v>-11999.9</v>
          </cell>
          <cell r="I10472">
            <v>0.1</v>
          </cell>
        </row>
        <row r="10473">
          <cell r="A10473">
            <v>50000203</v>
          </cell>
          <cell r="B10473" t="str">
            <v>0</v>
          </cell>
          <cell r="C10473" t="str">
            <v>CIPL</v>
          </cell>
          <cell r="D10473" t="str">
            <v>M005</v>
          </cell>
          <cell r="E10473">
            <v>40755</v>
          </cell>
          <cell r="F10473" t="str">
            <v>Electrical Typewriter</v>
          </cell>
          <cell r="G10473">
            <v>35000</v>
          </cell>
          <cell r="H10473">
            <v>-35000</v>
          </cell>
          <cell r="I10473">
            <v>0</v>
          </cell>
        </row>
        <row r="10474">
          <cell r="A10474">
            <v>50000204</v>
          </cell>
          <cell r="B10474" t="str">
            <v>0</v>
          </cell>
          <cell r="C10474" t="str">
            <v>CIPL</v>
          </cell>
          <cell r="D10474" t="str">
            <v>M005</v>
          </cell>
          <cell r="E10474">
            <v>40755</v>
          </cell>
          <cell r="F10474" t="str">
            <v>Electrical Typewriter</v>
          </cell>
          <cell r="G10474">
            <v>35000</v>
          </cell>
          <cell r="H10474">
            <v>-35000</v>
          </cell>
          <cell r="I10474">
            <v>0</v>
          </cell>
        </row>
        <row r="10475">
          <cell r="A10475">
            <v>50000205</v>
          </cell>
          <cell r="B10475" t="str">
            <v>0</v>
          </cell>
          <cell r="C10475" t="str">
            <v>CIPL</v>
          </cell>
          <cell r="D10475" t="str">
            <v>M005</v>
          </cell>
          <cell r="E10475">
            <v>40694</v>
          </cell>
          <cell r="F10475" t="str">
            <v>Exhaust fan</v>
          </cell>
          <cell r="G10475">
            <v>25500</v>
          </cell>
          <cell r="H10475">
            <v>-25500</v>
          </cell>
          <cell r="I10475">
            <v>0</v>
          </cell>
        </row>
        <row r="10476">
          <cell r="A10476">
            <v>50000206</v>
          </cell>
          <cell r="B10476" t="str">
            <v>0</v>
          </cell>
          <cell r="C10476" t="str">
            <v>CIPL</v>
          </cell>
          <cell r="D10476" t="str">
            <v>M005</v>
          </cell>
          <cell r="E10476">
            <v>40694</v>
          </cell>
          <cell r="F10476" t="str">
            <v>Exhaust fan</v>
          </cell>
          <cell r="G10476">
            <v>25500</v>
          </cell>
          <cell r="H10476">
            <v>-25500</v>
          </cell>
          <cell r="I10476">
            <v>0</v>
          </cell>
        </row>
        <row r="10477">
          <cell r="A10477">
            <v>50000207</v>
          </cell>
          <cell r="B10477" t="str">
            <v>0</v>
          </cell>
          <cell r="C10477" t="str">
            <v>CIPL</v>
          </cell>
          <cell r="D10477" t="str">
            <v>M005</v>
          </cell>
          <cell r="E10477">
            <v>40694</v>
          </cell>
          <cell r="F10477" t="str">
            <v>Exhaust fan</v>
          </cell>
          <cell r="G10477">
            <v>25500</v>
          </cell>
          <cell r="H10477">
            <v>-25500</v>
          </cell>
          <cell r="I10477">
            <v>0</v>
          </cell>
        </row>
        <row r="10478">
          <cell r="A10478">
            <v>50000208</v>
          </cell>
          <cell r="B10478" t="str">
            <v>0</v>
          </cell>
          <cell r="C10478" t="str">
            <v>CIPL</v>
          </cell>
          <cell r="D10478" t="str">
            <v>M005</v>
          </cell>
          <cell r="E10478">
            <v>40694</v>
          </cell>
          <cell r="F10478" t="str">
            <v>Exhaust fan</v>
          </cell>
          <cell r="G10478">
            <v>25500</v>
          </cell>
          <cell r="H10478">
            <v>-25500</v>
          </cell>
          <cell r="I10478">
            <v>0</v>
          </cell>
        </row>
        <row r="10479">
          <cell r="A10479">
            <v>50000209</v>
          </cell>
          <cell r="B10479" t="str">
            <v>0</v>
          </cell>
          <cell r="C10479" t="str">
            <v>CIPL</v>
          </cell>
          <cell r="D10479" t="str">
            <v>M005</v>
          </cell>
          <cell r="E10479">
            <v>40694</v>
          </cell>
          <cell r="F10479" t="str">
            <v>Exhaust fan</v>
          </cell>
          <cell r="G10479">
            <v>25500</v>
          </cell>
          <cell r="H10479">
            <v>-25500</v>
          </cell>
          <cell r="I10479">
            <v>0</v>
          </cell>
        </row>
        <row r="10480">
          <cell r="A10480">
            <v>50000210</v>
          </cell>
          <cell r="B10480" t="str">
            <v>0</v>
          </cell>
          <cell r="C10480" t="str">
            <v>CIPL</v>
          </cell>
          <cell r="D10480" t="str">
            <v>M005</v>
          </cell>
          <cell r="E10480">
            <v>40694</v>
          </cell>
          <cell r="F10480" t="str">
            <v>Exhaust fan</v>
          </cell>
          <cell r="G10480">
            <v>25500</v>
          </cell>
          <cell r="H10480">
            <v>-25500</v>
          </cell>
          <cell r="I10480">
            <v>0</v>
          </cell>
        </row>
        <row r="10481">
          <cell r="A10481">
            <v>50000211</v>
          </cell>
          <cell r="B10481" t="str">
            <v>0</v>
          </cell>
          <cell r="C10481" t="str">
            <v>CIPL</v>
          </cell>
          <cell r="D10481" t="str">
            <v>M005</v>
          </cell>
          <cell r="E10481">
            <v>40694</v>
          </cell>
          <cell r="F10481" t="str">
            <v>Exhaust fan</v>
          </cell>
          <cell r="G10481">
            <v>25500</v>
          </cell>
          <cell r="H10481">
            <v>-25500</v>
          </cell>
          <cell r="I10481">
            <v>0</v>
          </cell>
        </row>
        <row r="10482">
          <cell r="A10482">
            <v>50000212</v>
          </cell>
          <cell r="B10482" t="str">
            <v>0</v>
          </cell>
          <cell r="C10482" t="str">
            <v>CIPL</v>
          </cell>
          <cell r="D10482" t="str">
            <v>M005</v>
          </cell>
          <cell r="E10482">
            <v>40694</v>
          </cell>
          <cell r="F10482" t="str">
            <v>Exhaust fan</v>
          </cell>
          <cell r="G10482">
            <v>26000</v>
          </cell>
          <cell r="H10482">
            <v>-26000</v>
          </cell>
          <cell r="I10482">
            <v>0</v>
          </cell>
        </row>
        <row r="10483">
          <cell r="A10483">
            <v>50000213</v>
          </cell>
          <cell r="B10483" t="str">
            <v>0</v>
          </cell>
          <cell r="C10483" t="str">
            <v>CIPL</v>
          </cell>
          <cell r="D10483" t="str">
            <v>M005</v>
          </cell>
          <cell r="E10483">
            <v>40694</v>
          </cell>
          <cell r="F10483" t="str">
            <v>Exhaust fan</v>
          </cell>
          <cell r="G10483">
            <v>26000</v>
          </cell>
          <cell r="H10483">
            <v>-26000</v>
          </cell>
          <cell r="I10483">
            <v>0</v>
          </cell>
        </row>
        <row r="10484">
          <cell r="A10484">
            <v>50000214</v>
          </cell>
          <cell r="B10484" t="str">
            <v>0</v>
          </cell>
          <cell r="C10484" t="str">
            <v>CIPL</v>
          </cell>
          <cell r="D10484" t="str">
            <v>M005</v>
          </cell>
          <cell r="E10484">
            <v>40694</v>
          </cell>
          <cell r="F10484" t="str">
            <v>Exhaust fan</v>
          </cell>
          <cell r="G10484">
            <v>26000</v>
          </cell>
          <cell r="H10484">
            <v>-26000</v>
          </cell>
          <cell r="I10484">
            <v>0</v>
          </cell>
        </row>
        <row r="10485">
          <cell r="A10485">
            <v>50000215</v>
          </cell>
          <cell r="B10485" t="str">
            <v>0</v>
          </cell>
          <cell r="C10485" t="str">
            <v>CIPL</v>
          </cell>
          <cell r="D10485" t="str">
            <v>M005</v>
          </cell>
          <cell r="E10485">
            <v>40694</v>
          </cell>
          <cell r="F10485" t="str">
            <v>Exhaust fan</v>
          </cell>
          <cell r="G10485">
            <v>26000</v>
          </cell>
          <cell r="H10485">
            <v>-26000</v>
          </cell>
          <cell r="I10485">
            <v>0</v>
          </cell>
        </row>
        <row r="10486">
          <cell r="A10486">
            <v>50000216</v>
          </cell>
          <cell r="B10486" t="str">
            <v>0</v>
          </cell>
          <cell r="C10486" t="str">
            <v>CIPL</v>
          </cell>
          <cell r="D10486" t="str">
            <v>M005</v>
          </cell>
          <cell r="E10486">
            <v>40694</v>
          </cell>
          <cell r="F10486" t="str">
            <v>Exhaust fan</v>
          </cell>
          <cell r="G10486">
            <v>26000</v>
          </cell>
          <cell r="H10486">
            <v>-26000</v>
          </cell>
          <cell r="I10486">
            <v>0</v>
          </cell>
        </row>
        <row r="10487">
          <cell r="A10487">
            <v>50000217</v>
          </cell>
          <cell r="B10487" t="str">
            <v>0</v>
          </cell>
          <cell r="C10487" t="str">
            <v>CIPL</v>
          </cell>
          <cell r="D10487" t="str">
            <v>M005</v>
          </cell>
          <cell r="E10487">
            <v>40694</v>
          </cell>
          <cell r="F10487" t="str">
            <v>Exhaust fan</v>
          </cell>
          <cell r="G10487">
            <v>26000</v>
          </cell>
          <cell r="H10487">
            <v>-26000</v>
          </cell>
          <cell r="I10487">
            <v>0</v>
          </cell>
        </row>
        <row r="10488">
          <cell r="A10488">
            <v>50000218</v>
          </cell>
          <cell r="B10488" t="str">
            <v>0</v>
          </cell>
          <cell r="C10488" t="str">
            <v>CIPL</v>
          </cell>
          <cell r="D10488" t="str">
            <v>M005</v>
          </cell>
          <cell r="E10488">
            <v>40694</v>
          </cell>
          <cell r="F10488" t="str">
            <v>Exhaust fan</v>
          </cell>
          <cell r="G10488">
            <v>290000</v>
          </cell>
          <cell r="H10488">
            <v>-290000</v>
          </cell>
          <cell r="I10488">
            <v>0</v>
          </cell>
        </row>
        <row r="10489">
          <cell r="A10489">
            <v>50000219</v>
          </cell>
          <cell r="B10489" t="str">
            <v>0</v>
          </cell>
          <cell r="C10489" t="str">
            <v>CIPL</v>
          </cell>
          <cell r="D10489" t="str">
            <v>M005</v>
          </cell>
          <cell r="E10489">
            <v>40724</v>
          </cell>
          <cell r="F10489" t="str">
            <v>Exhaust fan</v>
          </cell>
          <cell r="G10489">
            <v>25000</v>
          </cell>
          <cell r="H10489">
            <v>-25000</v>
          </cell>
          <cell r="I10489">
            <v>0</v>
          </cell>
        </row>
        <row r="10490">
          <cell r="A10490">
            <v>50000220</v>
          </cell>
          <cell r="B10490" t="str">
            <v>0</v>
          </cell>
          <cell r="C10490" t="str">
            <v>CIPL</v>
          </cell>
          <cell r="D10490" t="str">
            <v>M005</v>
          </cell>
          <cell r="E10490">
            <v>39162</v>
          </cell>
          <cell r="F10490" t="str">
            <v>Exhaust fan</v>
          </cell>
          <cell r="G10490">
            <v>11250</v>
          </cell>
          <cell r="H10490">
            <v>-11250</v>
          </cell>
          <cell r="I10490">
            <v>0</v>
          </cell>
        </row>
        <row r="10491">
          <cell r="A10491">
            <v>50000221</v>
          </cell>
          <cell r="B10491" t="str">
            <v>0</v>
          </cell>
          <cell r="C10491" t="str">
            <v>CIPL</v>
          </cell>
          <cell r="D10491" t="str">
            <v>M005</v>
          </cell>
          <cell r="E10491">
            <v>40724</v>
          </cell>
          <cell r="F10491" t="str">
            <v>Exhaust fan</v>
          </cell>
          <cell r="G10491">
            <v>25000</v>
          </cell>
          <cell r="H10491">
            <v>-25000</v>
          </cell>
          <cell r="I10491">
            <v>0</v>
          </cell>
        </row>
        <row r="10492">
          <cell r="A10492">
            <v>50000222</v>
          </cell>
          <cell r="B10492" t="str">
            <v>0</v>
          </cell>
          <cell r="C10492" t="str">
            <v>CIPL</v>
          </cell>
          <cell r="D10492" t="str">
            <v>M005</v>
          </cell>
          <cell r="E10492">
            <v>40724</v>
          </cell>
          <cell r="F10492" t="str">
            <v>Exhaust fan</v>
          </cell>
          <cell r="G10492">
            <v>25000</v>
          </cell>
          <cell r="H10492">
            <v>-25000</v>
          </cell>
          <cell r="I10492">
            <v>0</v>
          </cell>
        </row>
        <row r="10493">
          <cell r="A10493">
            <v>50000223</v>
          </cell>
          <cell r="B10493" t="str">
            <v>0</v>
          </cell>
          <cell r="C10493" t="str">
            <v>CIPL</v>
          </cell>
          <cell r="D10493" t="str">
            <v>M005</v>
          </cell>
          <cell r="E10493">
            <v>40724</v>
          </cell>
          <cell r="F10493" t="str">
            <v>Exhaust fan</v>
          </cell>
          <cell r="G10493">
            <v>25000</v>
          </cell>
          <cell r="H10493">
            <v>-25000</v>
          </cell>
          <cell r="I10493">
            <v>0</v>
          </cell>
        </row>
        <row r="10494">
          <cell r="A10494">
            <v>50000224</v>
          </cell>
          <cell r="B10494" t="str">
            <v>0</v>
          </cell>
          <cell r="C10494" t="str">
            <v>CIPL</v>
          </cell>
          <cell r="D10494" t="str">
            <v>M005</v>
          </cell>
          <cell r="E10494">
            <v>40724</v>
          </cell>
          <cell r="F10494" t="str">
            <v>Exhaust fan</v>
          </cell>
          <cell r="G10494">
            <v>25000</v>
          </cell>
          <cell r="H10494">
            <v>-25000</v>
          </cell>
          <cell r="I10494">
            <v>0</v>
          </cell>
        </row>
        <row r="10495">
          <cell r="A10495">
            <v>50000225</v>
          </cell>
          <cell r="B10495" t="str">
            <v>0</v>
          </cell>
          <cell r="C10495" t="str">
            <v>CIPL</v>
          </cell>
          <cell r="D10495" t="str">
            <v>M005</v>
          </cell>
          <cell r="E10495">
            <v>40724</v>
          </cell>
          <cell r="F10495" t="str">
            <v>Exhaust fan</v>
          </cell>
          <cell r="G10495">
            <v>50000</v>
          </cell>
          <cell r="H10495">
            <v>-50000</v>
          </cell>
          <cell r="I10495">
            <v>0</v>
          </cell>
        </row>
        <row r="10496">
          <cell r="A10496">
            <v>50000226</v>
          </cell>
          <cell r="B10496" t="str">
            <v>0</v>
          </cell>
          <cell r="C10496" t="str">
            <v>CIPL</v>
          </cell>
          <cell r="D10496" t="str">
            <v>M005</v>
          </cell>
          <cell r="E10496">
            <v>40754</v>
          </cell>
          <cell r="F10496" t="str">
            <v>Exhaust fan</v>
          </cell>
          <cell r="G10496">
            <v>25000</v>
          </cell>
          <cell r="H10496">
            <v>-25000</v>
          </cell>
          <cell r="I10496">
            <v>0</v>
          </cell>
        </row>
        <row r="10497">
          <cell r="A10497">
            <v>50000227</v>
          </cell>
          <cell r="B10497" t="str">
            <v>0</v>
          </cell>
          <cell r="C10497" t="str">
            <v>CIPL</v>
          </cell>
          <cell r="D10497" t="str">
            <v>M005</v>
          </cell>
          <cell r="E10497">
            <v>40754</v>
          </cell>
          <cell r="F10497" t="str">
            <v>Exhaust fan</v>
          </cell>
          <cell r="G10497">
            <v>25000</v>
          </cell>
          <cell r="H10497">
            <v>-25000</v>
          </cell>
          <cell r="I10497">
            <v>0</v>
          </cell>
        </row>
        <row r="10498">
          <cell r="A10498">
            <v>50000228</v>
          </cell>
          <cell r="B10498" t="str">
            <v>0</v>
          </cell>
          <cell r="C10498" t="str">
            <v>CIPL</v>
          </cell>
          <cell r="D10498" t="str">
            <v>M005</v>
          </cell>
          <cell r="E10498">
            <v>40754</v>
          </cell>
          <cell r="F10498" t="str">
            <v>Exhaust fan</v>
          </cell>
          <cell r="G10498">
            <v>25000</v>
          </cell>
          <cell r="H10498">
            <v>-25000</v>
          </cell>
          <cell r="I10498">
            <v>0</v>
          </cell>
        </row>
        <row r="10499">
          <cell r="A10499">
            <v>50000229</v>
          </cell>
          <cell r="B10499" t="str">
            <v>0</v>
          </cell>
          <cell r="C10499" t="str">
            <v>CIPL</v>
          </cell>
          <cell r="D10499" t="str">
            <v>M005</v>
          </cell>
          <cell r="E10499">
            <v>40754</v>
          </cell>
          <cell r="F10499" t="str">
            <v>Exhaust fan</v>
          </cell>
          <cell r="G10499">
            <v>25000</v>
          </cell>
          <cell r="H10499">
            <v>-25000</v>
          </cell>
          <cell r="I10499">
            <v>0</v>
          </cell>
        </row>
        <row r="10500">
          <cell r="A10500">
            <v>50000230</v>
          </cell>
          <cell r="B10500" t="str">
            <v>0</v>
          </cell>
          <cell r="C10500" t="str">
            <v>CIPL</v>
          </cell>
          <cell r="D10500" t="str">
            <v>M005</v>
          </cell>
          <cell r="E10500">
            <v>40754</v>
          </cell>
          <cell r="F10500" t="str">
            <v>Exhaust fan</v>
          </cell>
          <cell r="G10500">
            <v>25000</v>
          </cell>
          <cell r="H10500">
            <v>-25000</v>
          </cell>
          <cell r="I10500">
            <v>0</v>
          </cell>
        </row>
        <row r="10501">
          <cell r="A10501">
            <v>50000231</v>
          </cell>
          <cell r="B10501" t="str">
            <v>0</v>
          </cell>
          <cell r="C10501" t="str">
            <v>CIPL</v>
          </cell>
          <cell r="D10501" t="str">
            <v>M005</v>
          </cell>
          <cell r="E10501">
            <v>40754</v>
          </cell>
          <cell r="F10501" t="str">
            <v>Exhaust fan</v>
          </cell>
          <cell r="G10501">
            <v>25000</v>
          </cell>
          <cell r="H10501">
            <v>-25000</v>
          </cell>
          <cell r="I10501">
            <v>0</v>
          </cell>
        </row>
        <row r="10502">
          <cell r="A10502">
            <v>50000232</v>
          </cell>
          <cell r="B10502" t="str">
            <v>0</v>
          </cell>
          <cell r="C10502" t="str">
            <v>CIPL</v>
          </cell>
          <cell r="D10502" t="str">
            <v>M005</v>
          </cell>
          <cell r="E10502">
            <v>40754</v>
          </cell>
          <cell r="F10502" t="str">
            <v>Exhaust fan</v>
          </cell>
          <cell r="G10502">
            <v>25000</v>
          </cell>
          <cell r="H10502">
            <v>-25000</v>
          </cell>
          <cell r="I10502">
            <v>0</v>
          </cell>
        </row>
        <row r="10503">
          <cell r="A10503">
            <v>50000233</v>
          </cell>
          <cell r="B10503" t="str">
            <v>0</v>
          </cell>
          <cell r="C10503" t="str">
            <v>CIPL</v>
          </cell>
          <cell r="D10503" t="str">
            <v>M005</v>
          </cell>
          <cell r="E10503">
            <v>40754</v>
          </cell>
          <cell r="F10503" t="str">
            <v>Exhaust fan</v>
          </cell>
          <cell r="G10503">
            <v>25000</v>
          </cell>
          <cell r="H10503">
            <v>-25000</v>
          </cell>
          <cell r="I10503">
            <v>0</v>
          </cell>
        </row>
        <row r="10504">
          <cell r="A10504">
            <v>50000234</v>
          </cell>
          <cell r="B10504" t="str">
            <v>0</v>
          </cell>
          <cell r="C10504" t="str">
            <v>CIPL</v>
          </cell>
          <cell r="D10504" t="str">
            <v>M005</v>
          </cell>
          <cell r="E10504">
            <v>41776</v>
          </cell>
          <cell r="F10504" t="str">
            <v>Exhaust fan</v>
          </cell>
          <cell r="G10504">
            <v>2500</v>
          </cell>
          <cell r="H10504">
            <v>-1916.67</v>
          </cell>
          <cell r="I10504">
            <v>583.33000000000004</v>
          </cell>
        </row>
        <row r="10505">
          <cell r="A10505">
            <v>50000235</v>
          </cell>
          <cell r="B10505" t="str">
            <v>0</v>
          </cell>
          <cell r="C10505" t="str">
            <v>CIPL</v>
          </cell>
          <cell r="D10505" t="str">
            <v>M005</v>
          </cell>
          <cell r="E10505">
            <v>40754</v>
          </cell>
          <cell r="F10505" t="str">
            <v>Exhaust fan</v>
          </cell>
          <cell r="G10505">
            <v>25000</v>
          </cell>
          <cell r="H10505">
            <v>-25000</v>
          </cell>
          <cell r="I10505">
            <v>0</v>
          </cell>
        </row>
        <row r="10506">
          <cell r="A10506">
            <v>50000236</v>
          </cell>
          <cell r="B10506" t="str">
            <v>0</v>
          </cell>
          <cell r="C10506" t="str">
            <v>CIPL</v>
          </cell>
          <cell r="D10506" t="str">
            <v>M005</v>
          </cell>
          <cell r="E10506">
            <v>40754</v>
          </cell>
          <cell r="F10506" t="str">
            <v>Exhaust fan</v>
          </cell>
          <cell r="G10506">
            <v>25000</v>
          </cell>
          <cell r="H10506">
            <v>-25000</v>
          </cell>
          <cell r="I10506">
            <v>0</v>
          </cell>
        </row>
        <row r="10507">
          <cell r="A10507">
            <v>50000237</v>
          </cell>
          <cell r="B10507" t="str">
            <v>0</v>
          </cell>
          <cell r="C10507" t="str">
            <v>CIPL</v>
          </cell>
          <cell r="D10507" t="str">
            <v>M005</v>
          </cell>
          <cell r="E10507">
            <v>40754</v>
          </cell>
          <cell r="F10507" t="str">
            <v>Exhaust fan</v>
          </cell>
          <cell r="G10507">
            <v>25000</v>
          </cell>
          <cell r="H10507">
            <v>-25000</v>
          </cell>
          <cell r="I10507">
            <v>0</v>
          </cell>
        </row>
        <row r="10508">
          <cell r="A10508">
            <v>50000238</v>
          </cell>
          <cell r="B10508" t="str">
            <v>0</v>
          </cell>
          <cell r="C10508" t="str">
            <v>CIPL</v>
          </cell>
          <cell r="D10508" t="str">
            <v>M005</v>
          </cell>
          <cell r="E10508">
            <v>40754</v>
          </cell>
          <cell r="F10508" t="str">
            <v>Exhaust fan</v>
          </cell>
          <cell r="G10508">
            <v>25000</v>
          </cell>
          <cell r="H10508">
            <v>-25000</v>
          </cell>
          <cell r="I10508">
            <v>0</v>
          </cell>
        </row>
        <row r="10509">
          <cell r="A10509">
            <v>50000239</v>
          </cell>
          <cell r="B10509" t="str">
            <v>0</v>
          </cell>
          <cell r="C10509" t="str">
            <v>CIPL</v>
          </cell>
          <cell r="D10509" t="str">
            <v>M005</v>
          </cell>
          <cell r="E10509">
            <v>40755</v>
          </cell>
          <cell r="F10509" t="str">
            <v>Exhaust fan</v>
          </cell>
          <cell r="G10509">
            <v>45000</v>
          </cell>
          <cell r="H10509">
            <v>-45000</v>
          </cell>
          <cell r="I10509">
            <v>0</v>
          </cell>
        </row>
        <row r="10510">
          <cell r="A10510">
            <v>50000240</v>
          </cell>
          <cell r="B10510" t="str">
            <v>0</v>
          </cell>
          <cell r="C10510" t="str">
            <v>CIPL</v>
          </cell>
          <cell r="D10510" t="str">
            <v>M005</v>
          </cell>
          <cell r="E10510">
            <v>41415</v>
          </cell>
          <cell r="F10510" t="str">
            <v>Exhaust Fan</v>
          </cell>
          <cell r="G10510">
            <v>33000</v>
          </cell>
          <cell r="H10510">
            <v>-28600</v>
          </cell>
          <cell r="I10510">
            <v>4400</v>
          </cell>
        </row>
        <row r="10511">
          <cell r="A10511">
            <v>50000241</v>
          </cell>
          <cell r="B10511" t="str">
            <v>0</v>
          </cell>
          <cell r="C10511" t="str">
            <v>CIPL</v>
          </cell>
          <cell r="D10511" t="str">
            <v>M005</v>
          </cell>
          <cell r="E10511">
            <v>41415</v>
          </cell>
          <cell r="F10511" t="str">
            <v>Exhaust Fan</v>
          </cell>
          <cell r="G10511">
            <v>35000</v>
          </cell>
          <cell r="H10511">
            <v>-30333.33</v>
          </cell>
          <cell r="I10511">
            <v>4666.67</v>
          </cell>
        </row>
        <row r="10512">
          <cell r="A10512">
            <v>50000242</v>
          </cell>
          <cell r="B10512" t="str">
            <v>0</v>
          </cell>
          <cell r="C10512" t="str">
            <v>CIPL</v>
          </cell>
          <cell r="D10512" t="str">
            <v>M005</v>
          </cell>
          <cell r="E10512">
            <v>41415</v>
          </cell>
          <cell r="F10512" t="str">
            <v>Exhaust Fan</v>
          </cell>
          <cell r="G10512">
            <v>194080</v>
          </cell>
          <cell r="H10512">
            <v>-168202.67</v>
          </cell>
          <cell r="I10512">
            <v>25877.33</v>
          </cell>
        </row>
        <row r="10513">
          <cell r="A10513">
            <v>50000243</v>
          </cell>
          <cell r="B10513" t="str">
            <v>0</v>
          </cell>
          <cell r="C10513" t="str">
            <v>CIPL</v>
          </cell>
          <cell r="D10513" t="str">
            <v>M005</v>
          </cell>
          <cell r="E10513">
            <v>41421</v>
          </cell>
          <cell r="F10513" t="str">
            <v>Exhaust Fan</v>
          </cell>
          <cell r="G10513">
            <v>9360</v>
          </cell>
          <cell r="H10513">
            <v>-8112</v>
          </cell>
          <cell r="I10513">
            <v>1248</v>
          </cell>
        </row>
        <row r="10514">
          <cell r="A10514">
            <v>50000244</v>
          </cell>
          <cell r="B10514" t="str">
            <v>0</v>
          </cell>
          <cell r="C10514" t="str">
            <v>CIPL</v>
          </cell>
          <cell r="D10514" t="str">
            <v>M005</v>
          </cell>
          <cell r="E10514">
            <v>41427</v>
          </cell>
          <cell r="F10514" t="str">
            <v>Exhaust Fan</v>
          </cell>
          <cell r="G10514">
            <v>71760</v>
          </cell>
          <cell r="H10514">
            <v>-61594</v>
          </cell>
          <cell r="I10514">
            <v>10166</v>
          </cell>
        </row>
        <row r="10515">
          <cell r="A10515">
            <v>50000245</v>
          </cell>
          <cell r="B10515" t="str">
            <v>0</v>
          </cell>
          <cell r="C10515" t="str">
            <v>CIPL</v>
          </cell>
          <cell r="D10515" t="str">
            <v>M005</v>
          </cell>
          <cell r="E10515">
            <v>41448</v>
          </cell>
          <cell r="F10515" t="str">
            <v>Exhaust Fan</v>
          </cell>
          <cell r="G10515">
            <v>35000</v>
          </cell>
          <cell r="H10515">
            <v>-30041.67</v>
          </cell>
          <cell r="I10515">
            <v>4958.33</v>
          </cell>
        </row>
        <row r="10516">
          <cell r="A10516">
            <v>50000246</v>
          </cell>
          <cell r="B10516" t="str">
            <v>0</v>
          </cell>
          <cell r="C10516" t="str">
            <v>CIPL</v>
          </cell>
          <cell r="D10516" t="str">
            <v>M005</v>
          </cell>
          <cell r="E10516">
            <v>41448</v>
          </cell>
          <cell r="F10516" t="str">
            <v>Exhaust Fan</v>
          </cell>
          <cell r="G10516">
            <v>138000</v>
          </cell>
          <cell r="H10516">
            <v>-118450</v>
          </cell>
          <cell r="I10516">
            <v>19550</v>
          </cell>
        </row>
        <row r="10517">
          <cell r="A10517">
            <v>50000247</v>
          </cell>
          <cell r="B10517" t="str">
            <v>0</v>
          </cell>
          <cell r="C10517" t="str">
            <v>CIPL</v>
          </cell>
          <cell r="D10517" t="str">
            <v>M005</v>
          </cell>
          <cell r="E10517">
            <v>41455</v>
          </cell>
          <cell r="F10517" t="str">
            <v>Exhaust Fan</v>
          </cell>
          <cell r="G10517">
            <v>6240</v>
          </cell>
          <cell r="H10517">
            <v>-5356</v>
          </cell>
          <cell r="I10517">
            <v>884</v>
          </cell>
        </row>
        <row r="10518">
          <cell r="A10518">
            <v>50000248</v>
          </cell>
          <cell r="B10518" t="str">
            <v>0</v>
          </cell>
          <cell r="C10518" t="str">
            <v>CIPL</v>
          </cell>
          <cell r="D10518" t="str">
            <v>M005</v>
          </cell>
          <cell r="E10518">
            <v>38803</v>
          </cell>
          <cell r="F10518" t="str">
            <v>Exhaust Fan</v>
          </cell>
          <cell r="G10518">
            <v>3700</v>
          </cell>
          <cell r="H10518">
            <v>-3700</v>
          </cell>
          <cell r="I10518">
            <v>0</v>
          </cell>
        </row>
        <row r="10519">
          <cell r="A10519">
            <v>50000249</v>
          </cell>
          <cell r="B10519" t="str">
            <v>0</v>
          </cell>
          <cell r="C10519" t="str">
            <v>CIPL</v>
          </cell>
          <cell r="D10519" t="str">
            <v>M005</v>
          </cell>
          <cell r="E10519">
            <v>40724</v>
          </cell>
          <cell r="F10519" t="str">
            <v>Exhaust Fan</v>
          </cell>
          <cell r="G10519">
            <v>236907.11</v>
          </cell>
          <cell r="H10519">
            <v>-236907.1</v>
          </cell>
          <cell r="I10519">
            <v>0.01</v>
          </cell>
        </row>
        <row r="10520">
          <cell r="A10520">
            <v>50000250</v>
          </cell>
          <cell r="B10520" t="str">
            <v>0</v>
          </cell>
          <cell r="C10520" t="str">
            <v>CIPL</v>
          </cell>
          <cell r="D10520" t="str">
            <v>M005</v>
          </cell>
          <cell r="E10520">
            <v>41639</v>
          </cell>
          <cell r="F10520" t="str">
            <v>Exhaust fan</v>
          </cell>
          <cell r="G10520">
            <v>14000</v>
          </cell>
          <cell r="H10520">
            <v>-11316.67</v>
          </cell>
          <cell r="I10520">
            <v>2683.33</v>
          </cell>
        </row>
        <row r="10521">
          <cell r="A10521">
            <v>50000251</v>
          </cell>
          <cell r="B10521" t="str">
            <v>0</v>
          </cell>
          <cell r="C10521" t="str">
            <v>CIPL</v>
          </cell>
          <cell r="D10521" t="str">
            <v>M005</v>
          </cell>
          <cell r="E10521">
            <v>41400</v>
          </cell>
          <cell r="F10521" t="str">
            <v>Exhaust fan</v>
          </cell>
          <cell r="G10521">
            <v>35000</v>
          </cell>
          <cell r="H10521">
            <v>-30333.33</v>
          </cell>
          <cell r="I10521">
            <v>4666.67</v>
          </cell>
        </row>
        <row r="10522">
          <cell r="A10522">
            <v>50000252</v>
          </cell>
          <cell r="B10522" t="str">
            <v>0</v>
          </cell>
          <cell r="C10522" t="str">
            <v>CIPL</v>
          </cell>
          <cell r="D10522" t="str">
            <v>M005</v>
          </cell>
          <cell r="E10522">
            <v>41438</v>
          </cell>
          <cell r="F10522" t="str">
            <v>Exhaust fan</v>
          </cell>
          <cell r="G10522">
            <v>19800</v>
          </cell>
          <cell r="H10522">
            <v>-16995</v>
          </cell>
          <cell r="I10522">
            <v>2805</v>
          </cell>
        </row>
        <row r="10523">
          <cell r="A10523">
            <v>50000253</v>
          </cell>
          <cell r="B10523" t="str">
            <v>0</v>
          </cell>
          <cell r="C10523" t="str">
            <v>CIPL</v>
          </cell>
          <cell r="D10523" t="str">
            <v>M005</v>
          </cell>
          <cell r="E10523">
            <v>41425</v>
          </cell>
          <cell r="F10523" t="str">
            <v>Fire Alarm System</v>
          </cell>
          <cell r="G10523">
            <v>384740</v>
          </cell>
          <cell r="H10523">
            <v>-333441.33</v>
          </cell>
          <cell r="I10523">
            <v>51298.67</v>
          </cell>
        </row>
        <row r="10524">
          <cell r="A10524">
            <v>50000254</v>
          </cell>
          <cell r="B10524" t="str">
            <v>0</v>
          </cell>
          <cell r="C10524" t="str">
            <v>CIPL</v>
          </cell>
          <cell r="D10524" t="str">
            <v>M005</v>
          </cell>
          <cell r="E10524">
            <v>41478</v>
          </cell>
          <cell r="F10524" t="str">
            <v>Fire Alarm System</v>
          </cell>
          <cell r="G10524">
            <v>50000</v>
          </cell>
          <cell r="H10524">
            <v>-42500</v>
          </cell>
          <cell r="I10524">
            <v>7500</v>
          </cell>
        </row>
        <row r="10525">
          <cell r="A10525">
            <v>50000255</v>
          </cell>
          <cell r="B10525" t="str">
            <v>0</v>
          </cell>
          <cell r="C10525" t="str">
            <v>CIPL</v>
          </cell>
          <cell r="D10525" t="str">
            <v>M005</v>
          </cell>
          <cell r="E10525">
            <v>41631</v>
          </cell>
          <cell r="F10525" t="str">
            <v>Fire Alarm System</v>
          </cell>
          <cell r="G10525">
            <v>19700</v>
          </cell>
          <cell r="H10525">
            <v>-15924.17</v>
          </cell>
          <cell r="I10525">
            <v>3775.83</v>
          </cell>
        </row>
        <row r="10526">
          <cell r="A10526">
            <v>50000256</v>
          </cell>
          <cell r="B10526" t="str">
            <v>0</v>
          </cell>
          <cell r="C10526" t="str">
            <v>CIPL</v>
          </cell>
          <cell r="D10526" t="str">
            <v>M005</v>
          </cell>
          <cell r="E10526">
            <v>41639</v>
          </cell>
          <cell r="F10526" t="str">
            <v>Fire Alarm System</v>
          </cell>
          <cell r="G10526">
            <v>72555</v>
          </cell>
          <cell r="H10526">
            <v>-58648.62</v>
          </cell>
          <cell r="I10526">
            <v>13906.38</v>
          </cell>
        </row>
        <row r="10527">
          <cell r="A10527">
            <v>50000257</v>
          </cell>
          <cell r="B10527" t="str">
            <v>0</v>
          </cell>
          <cell r="C10527" t="str">
            <v>CIPL</v>
          </cell>
          <cell r="D10527" t="str">
            <v>M005</v>
          </cell>
          <cell r="E10527">
            <v>41729</v>
          </cell>
          <cell r="F10527" t="str">
            <v>Fire Alarm System</v>
          </cell>
          <cell r="G10527">
            <v>169042</v>
          </cell>
          <cell r="H10527">
            <v>-132416.23000000001</v>
          </cell>
          <cell r="I10527">
            <v>36625.769999999997</v>
          </cell>
        </row>
        <row r="10528">
          <cell r="A10528">
            <v>50000258</v>
          </cell>
          <cell r="B10528" t="str">
            <v>0</v>
          </cell>
          <cell r="C10528" t="str">
            <v>CIPL</v>
          </cell>
          <cell r="D10528" t="str">
            <v>M005</v>
          </cell>
          <cell r="E10528">
            <v>41729</v>
          </cell>
          <cell r="F10528" t="str">
            <v>Fire Alarm System</v>
          </cell>
          <cell r="G10528">
            <v>214280</v>
          </cell>
          <cell r="H10528">
            <v>-167852.67</v>
          </cell>
          <cell r="I10528">
            <v>46427.33</v>
          </cell>
        </row>
        <row r="10529">
          <cell r="A10529">
            <v>50000259</v>
          </cell>
          <cell r="B10529" t="str">
            <v>0</v>
          </cell>
          <cell r="C10529" t="str">
            <v>CIPL</v>
          </cell>
          <cell r="D10529" t="str">
            <v>M005</v>
          </cell>
          <cell r="E10529">
            <v>41729</v>
          </cell>
          <cell r="F10529" t="str">
            <v>Fire Alarm System</v>
          </cell>
          <cell r="G10529">
            <v>58152</v>
          </cell>
          <cell r="H10529">
            <v>-45552.4</v>
          </cell>
          <cell r="I10529">
            <v>12599.6</v>
          </cell>
        </row>
        <row r="10530">
          <cell r="A10530">
            <v>50000260</v>
          </cell>
          <cell r="B10530" t="str">
            <v>0</v>
          </cell>
          <cell r="C10530" t="str">
            <v>CIPL</v>
          </cell>
          <cell r="D10530" t="str">
            <v>M005</v>
          </cell>
          <cell r="E10530">
            <v>41784</v>
          </cell>
          <cell r="F10530" t="str">
            <v>Fire Alarm System</v>
          </cell>
          <cell r="G10530">
            <v>119860</v>
          </cell>
          <cell r="H10530">
            <v>-91892.67</v>
          </cell>
          <cell r="I10530">
            <v>27967.33</v>
          </cell>
        </row>
        <row r="10531">
          <cell r="A10531">
            <v>50000261</v>
          </cell>
          <cell r="B10531" t="str">
            <v>0</v>
          </cell>
          <cell r="C10531" t="str">
            <v>CIPL</v>
          </cell>
          <cell r="D10531" t="str">
            <v>M005</v>
          </cell>
          <cell r="E10531">
            <v>41820</v>
          </cell>
          <cell r="F10531" t="str">
            <v>Fire Alarm System</v>
          </cell>
          <cell r="G10531">
            <v>834375.64</v>
          </cell>
          <cell r="H10531">
            <v>-632734.85</v>
          </cell>
          <cell r="I10531">
            <v>201640.79</v>
          </cell>
        </row>
        <row r="10532">
          <cell r="A10532">
            <v>50000262</v>
          </cell>
          <cell r="B10532" t="str">
            <v>0</v>
          </cell>
          <cell r="C10532" t="str">
            <v>CIPL</v>
          </cell>
          <cell r="D10532" t="str">
            <v>M005</v>
          </cell>
          <cell r="E10532">
            <v>41820</v>
          </cell>
          <cell r="F10532" t="str">
            <v>Fire Alarm System</v>
          </cell>
          <cell r="G10532">
            <v>2137183.29</v>
          </cell>
          <cell r="H10532">
            <v>-1620697.33</v>
          </cell>
          <cell r="I10532">
            <v>516485.96</v>
          </cell>
        </row>
        <row r="10533">
          <cell r="A10533">
            <v>50000263</v>
          </cell>
          <cell r="B10533" t="str">
            <v>0</v>
          </cell>
          <cell r="C10533" t="str">
            <v>CIPL</v>
          </cell>
          <cell r="D10533" t="str">
            <v>M005</v>
          </cell>
          <cell r="E10533">
            <v>40298</v>
          </cell>
          <cell r="F10533" t="str">
            <v>Fire Alarm System</v>
          </cell>
          <cell r="G10533">
            <v>32700</v>
          </cell>
          <cell r="H10533">
            <v>-32700</v>
          </cell>
          <cell r="I10533">
            <v>0</v>
          </cell>
        </row>
        <row r="10534">
          <cell r="A10534">
            <v>50000264</v>
          </cell>
          <cell r="B10534" t="str">
            <v>0</v>
          </cell>
          <cell r="C10534" t="str">
            <v>CIPL</v>
          </cell>
          <cell r="D10534" t="str">
            <v>M005</v>
          </cell>
          <cell r="E10534">
            <v>41820</v>
          </cell>
          <cell r="F10534" t="str">
            <v>Fire Alarm System</v>
          </cell>
          <cell r="G10534">
            <v>439126.45</v>
          </cell>
          <cell r="H10534">
            <v>-333004.23</v>
          </cell>
          <cell r="I10534">
            <v>106122.22</v>
          </cell>
        </row>
        <row r="10535">
          <cell r="A10535">
            <v>50000265</v>
          </cell>
          <cell r="B10535" t="str">
            <v>0</v>
          </cell>
          <cell r="C10535" t="str">
            <v>CIPL</v>
          </cell>
          <cell r="D10535" t="str">
            <v>M005</v>
          </cell>
          <cell r="E10535">
            <v>40298</v>
          </cell>
          <cell r="F10535" t="str">
            <v>Fire Alarm System</v>
          </cell>
          <cell r="G10535">
            <v>115000</v>
          </cell>
          <cell r="H10535">
            <v>-115000</v>
          </cell>
          <cell r="I10535">
            <v>0</v>
          </cell>
        </row>
        <row r="10536">
          <cell r="A10536">
            <v>50000266</v>
          </cell>
          <cell r="B10536" t="str">
            <v>0</v>
          </cell>
          <cell r="C10536" t="str">
            <v>CIPL</v>
          </cell>
          <cell r="D10536" t="str">
            <v>M005</v>
          </cell>
          <cell r="E10536">
            <v>41477</v>
          </cell>
          <cell r="F10536" t="str">
            <v>Fire Alarm System</v>
          </cell>
          <cell r="G10536">
            <v>600000</v>
          </cell>
          <cell r="H10536">
            <v>-510000</v>
          </cell>
          <cell r="I10536">
            <v>90000</v>
          </cell>
        </row>
        <row r="10537">
          <cell r="A10537">
            <v>50000267</v>
          </cell>
          <cell r="B10537" t="str">
            <v>0</v>
          </cell>
          <cell r="C10537" t="str">
            <v>CIPL</v>
          </cell>
          <cell r="D10537" t="str">
            <v>M005</v>
          </cell>
          <cell r="E10537">
            <v>41820</v>
          </cell>
          <cell r="F10537" t="str">
            <v>Fire Alarm System</v>
          </cell>
          <cell r="G10537">
            <v>207214.4</v>
          </cell>
          <cell r="H10537">
            <v>-157137.59</v>
          </cell>
          <cell r="I10537">
            <v>50076.81</v>
          </cell>
        </row>
        <row r="10538">
          <cell r="A10538">
            <v>50000268</v>
          </cell>
          <cell r="B10538" t="str">
            <v>0</v>
          </cell>
          <cell r="C10538" t="str">
            <v>CIPL</v>
          </cell>
          <cell r="D10538" t="str">
            <v>M005</v>
          </cell>
          <cell r="E10538">
            <v>39226</v>
          </cell>
          <cell r="F10538" t="str">
            <v>Floor scrubing Machine</v>
          </cell>
          <cell r="G10538">
            <v>146662</v>
          </cell>
          <cell r="H10538">
            <v>-146662</v>
          </cell>
          <cell r="I10538">
            <v>0</v>
          </cell>
        </row>
        <row r="10539">
          <cell r="A10539">
            <v>50000269</v>
          </cell>
          <cell r="B10539" t="str">
            <v>0</v>
          </cell>
          <cell r="C10539" t="str">
            <v>CIPL</v>
          </cell>
          <cell r="D10539" t="str">
            <v>M005</v>
          </cell>
          <cell r="E10539">
            <v>39189</v>
          </cell>
          <cell r="F10539" t="str">
            <v>Garden Appliances</v>
          </cell>
          <cell r="G10539">
            <v>10000</v>
          </cell>
          <cell r="H10539">
            <v>-10000</v>
          </cell>
          <cell r="I10539">
            <v>0</v>
          </cell>
        </row>
        <row r="10540">
          <cell r="A10540">
            <v>50000270</v>
          </cell>
          <cell r="B10540" t="str">
            <v>0</v>
          </cell>
          <cell r="C10540" t="str">
            <v>CIPL</v>
          </cell>
          <cell r="D10540" t="str">
            <v>M005</v>
          </cell>
          <cell r="E10540">
            <v>39189</v>
          </cell>
          <cell r="F10540" t="str">
            <v>Garden Appliances</v>
          </cell>
          <cell r="G10540">
            <v>4500</v>
          </cell>
          <cell r="H10540">
            <v>-4500</v>
          </cell>
          <cell r="I10540">
            <v>0</v>
          </cell>
        </row>
        <row r="10541">
          <cell r="A10541">
            <v>50000271</v>
          </cell>
          <cell r="B10541" t="str">
            <v>0</v>
          </cell>
          <cell r="C10541" t="str">
            <v>CIPL</v>
          </cell>
          <cell r="D10541" t="str">
            <v>M005</v>
          </cell>
          <cell r="E10541">
            <v>39400</v>
          </cell>
          <cell r="F10541" t="str">
            <v>Garden Appliances</v>
          </cell>
          <cell r="G10541">
            <v>10000</v>
          </cell>
          <cell r="H10541">
            <v>-10000</v>
          </cell>
          <cell r="I10541">
            <v>0</v>
          </cell>
        </row>
        <row r="10542">
          <cell r="A10542">
            <v>50000272</v>
          </cell>
          <cell r="B10542" t="str">
            <v>0</v>
          </cell>
          <cell r="C10542" t="str">
            <v>CIPL</v>
          </cell>
          <cell r="D10542" t="str">
            <v>M005</v>
          </cell>
          <cell r="E10542">
            <v>39189</v>
          </cell>
          <cell r="F10542" t="str">
            <v>Garden Appliances</v>
          </cell>
          <cell r="G10542">
            <v>4000</v>
          </cell>
          <cell r="H10542">
            <v>-4000</v>
          </cell>
          <cell r="I10542">
            <v>0</v>
          </cell>
        </row>
        <row r="10543">
          <cell r="A10543">
            <v>50000273</v>
          </cell>
          <cell r="B10543" t="str">
            <v>0</v>
          </cell>
          <cell r="C10543" t="str">
            <v>CIPL</v>
          </cell>
          <cell r="D10543" t="str">
            <v>M005</v>
          </cell>
          <cell r="E10543">
            <v>39006</v>
          </cell>
          <cell r="F10543" t="str">
            <v>Geisure</v>
          </cell>
          <cell r="G10543">
            <v>10000</v>
          </cell>
          <cell r="H10543">
            <v>-10000</v>
          </cell>
          <cell r="I10543">
            <v>0</v>
          </cell>
        </row>
        <row r="10544">
          <cell r="A10544">
            <v>50000274</v>
          </cell>
          <cell r="B10544" t="str">
            <v>0</v>
          </cell>
          <cell r="C10544" t="str">
            <v>CIPL</v>
          </cell>
          <cell r="D10544" t="str">
            <v>M005</v>
          </cell>
          <cell r="E10544">
            <v>39627</v>
          </cell>
          <cell r="F10544" t="str">
            <v>Geisure</v>
          </cell>
          <cell r="G10544">
            <v>30000</v>
          </cell>
          <cell r="H10544">
            <v>-30000</v>
          </cell>
          <cell r="I10544">
            <v>0</v>
          </cell>
        </row>
        <row r="10545">
          <cell r="A10545">
            <v>50000275</v>
          </cell>
          <cell r="B10545" t="str">
            <v>0</v>
          </cell>
          <cell r="C10545" t="str">
            <v>CIPL</v>
          </cell>
          <cell r="D10545" t="str">
            <v>M005</v>
          </cell>
          <cell r="E10545">
            <v>39410</v>
          </cell>
          <cell r="F10545" t="str">
            <v>Geisure</v>
          </cell>
          <cell r="G10545">
            <v>6800</v>
          </cell>
          <cell r="H10545">
            <v>-6800</v>
          </cell>
          <cell r="I10545">
            <v>0</v>
          </cell>
        </row>
        <row r="10546">
          <cell r="A10546">
            <v>50000276</v>
          </cell>
          <cell r="B10546" t="str">
            <v>0</v>
          </cell>
          <cell r="C10546" t="str">
            <v>CIPL</v>
          </cell>
          <cell r="D10546" t="str">
            <v>M005</v>
          </cell>
          <cell r="E10546">
            <v>39649</v>
          </cell>
          <cell r="F10546" t="str">
            <v>Geisure</v>
          </cell>
          <cell r="G10546">
            <v>6000</v>
          </cell>
          <cell r="H10546">
            <v>-6000</v>
          </cell>
          <cell r="I10546">
            <v>0</v>
          </cell>
        </row>
        <row r="10547">
          <cell r="A10547">
            <v>50000277</v>
          </cell>
          <cell r="B10547" t="str">
            <v>0</v>
          </cell>
          <cell r="C10547" t="str">
            <v>CIPL</v>
          </cell>
          <cell r="D10547" t="str">
            <v>M005</v>
          </cell>
          <cell r="E10547">
            <v>41151</v>
          </cell>
          <cell r="F10547" t="str">
            <v>Geisure</v>
          </cell>
          <cell r="G10547">
            <v>24000</v>
          </cell>
          <cell r="H10547">
            <v>-22600</v>
          </cell>
          <cell r="I10547">
            <v>1400</v>
          </cell>
        </row>
        <row r="10548">
          <cell r="A10548">
            <v>50000278</v>
          </cell>
          <cell r="B10548" t="str">
            <v>0</v>
          </cell>
          <cell r="C10548" t="str">
            <v>CIPL</v>
          </cell>
          <cell r="D10548" t="str">
            <v>M005</v>
          </cell>
          <cell r="E10548">
            <v>41339</v>
          </cell>
          <cell r="F10548" t="str">
            <v>IPS</v>
          </cell>
          <cell r="G10548">
            <v>18500</v>
          </cell>
          <cell r="H10548">
            <v>-16341.67</v>
          </cell>
          <cell r="I10548">
            <v>2158.33</v>
          </cell>
        </row>
        <row r="10549">
          <cell r="A10549">
            <v>50000279</v>
          </cell>
          <cell r="B10549" t="str">
            <v>0</v>
          </cell>
          <cell r="C10549" t="str">
            <v>CIPL</v>
          </cell>
          <cell r="D10549" t="str">
            <v>M005</v>
          </cell>
          <cell r="E10549">
            <v>41394</v>
          </cell>
          <cell r="F10549" t="str">
            <v>IPS</v>
          </cell>
          <cell r="G10549">
            <v>18500</v>
          </cell>
          <cell r="H10549">
            <v>-16187.5</v>
          </cell>
          <cell r="I10549">
            <v>2312.5</v>
          </cell>
        </row>
        <row r="10550">
          <cell r="A10550">
            <v>50000280</v>
          </cell>
          <cell r="B10550" t="str">
            <v>0</v>
          </cell>
          <cell r="C10550" t="str">
            <v>CIPL</v>
          </cell>
          <cell r="D10550" t="str">
            <v>M005</v>
          </cell>
          <cell r="E10550">
            <v>41412</v>
          </cell>
          <cell r="F10550" t="str">
            <v>IPS</v>
          </cell>
          <cell r="G10550">
            <v>8840</v>
          </cell>
          <cell r="H10550">
            <v>-7661.33</v>
          </cell>
          <cell r="I10550">
            <v>1178.67</v>
          </cell>
        </row>
        <row r="10551">
          <cell r="A10551">
            <v>50000281</v>
          </cell>
          <cell r="B10551" t="str">
            <v>0</v>
          </cell>
          <cell r="C10551" t="str">
            <v>CIPL</v>
          </cell>
          <cell r="D10551" t="str">
            <v>M005</v>
          </cell>
          <cell r="E10551">
            <v>41784</v>
          </cell>
          <cell r="F10551" t="str">
            <v>Kitchen Appliances</v>
          </cell>
          <cell r="G10551">
            <v>8236</v>
          </cell>
          <cell r="H10551">
            <v>-6314.27</v>
          </cell>
          <cell r="I10551">
            <v>1921.73</v>
          </cell>
        </row>
        <row r="10552">
          <cell r="A10552">
            <v>50000282</v>
          </cell>
          <cell r="B10552" t="str">
            <v>0</v>
          </cell>
          <cell r="C10552" t="str">
            <v>CIPL</v>
          </cell>
          <cell r="D10552" t="str">
            <v>M005</v>
          </cell>
          <cell r="E10552">
            <v>38977</v>
          </cell>
          <cell r="F10552" t="str">
            <v>Kitchen Appliances</v>
          </cell>
          <cell r="G10552">
            <v>3200</v>
          </cell>
          <cell r="H10552">
            <v>-3200</v>
          </cell>
          <cell r="I10552">
            <v>0</v>
          </cell>
        </row>
        <row r="10553">
          <cell r="A10553">
            <v>50000283</v>
          </cell>
          <cell r="B10553" t="str">
            <v>0</v>
          </cell>
          <cell r="C10553" t="str">
            <v>CIPL</v>
          </cell>
          <cell r="D10553" t="str">
            <v>M005</v>
          </cell>
          <cell r="E10553">
            <v>39200</v>
          </cell>
          <cell r="F10553" t="str">
            <v>Kitchen Appliances</v>
          </cell>
          <cell r="G10553">
            <v>56992</v>
          </cell>
          <cell r="H10553">
            <v>-56992</v>
          </cell>
          <cell r="I10553">
            <v>0</v>
          </cell>
        </row>
        <row r="10554">
          <cell r="A10554">
            <v>50000284</v>
          </cell>
          <cell r="B10554" t="str">
            <v>0</v>
          </cell>
          <cell r="C10554" t="str">
            <v>CIPL</v>
          </cell>
          <cell r="D10554" t="str">
            <v>M005</v>
          </cell>
          <cell r="E10554">
            <v>40968</v>
          </cell>
          <cell r="F10554" t="str">
            <v>Kitchen Appliances</v>
          </cell>
          <cell r="G10554">
            <v>14000</v>
          </cell>
          <cell r="H10554">
            <v>-13883.33</v>
          </cell>
          <cell r="I10554">
            <v>116.67</v>
          </cell>
        </row>
        <row r="10555">
          <cell r="A10555">
            <v>50000285</v>
          </cell>
          <cell r="B10555" t="str">
            <v>0</v>
          </cell>
          <cell r="C10555" t="str">
            <v>CIPL</v>
          </cell>
          <cell r="D10555" t="str">
            <v>M005</v>
          </cell>
          <cell r="E10555">
            <v>39068</v>
          </cell>
          <cell r="F10555" t="str">
            <v>Kitchen Appliances</v>
          </cell>
          <cell r="G10555">
            <v>35500</v>
          </cell>
          <cell r="H10555">
            <v>-35500</v>
          </cell>
          <cell r="I10555">
            <v>0</v>
          </cell>
        </row>
        <row r="10556">
          <cell r="A10556">
            <v>50000286</v>
          </cell>
          <cell r="B10556" t="str">
            <v>0</v>
          </cell>
          <cell r="C10556" t="str">
            <v>CIPL</v>
          </cell>
          <cell r="D10556" t="str">
            <v>M005</v>
          </cell>
          <cell r="E10556">
            <v>39236</v>
          </cell>
          <cell r="F10556" t="str">
            <v>Kitchen Appliances</v>
          </cell>
          <cell r="G10556">
            <v>31700</v>
          </cell>
          <cell r="H10556">
            <v>-31700</v>
          </cell>
          <cell r="I10556">
            <v>0</v>
          </cell>
        </row>
        <row r="10557">
          <cell r="A10557">
            <v>50000287</v>
          </cell>
          <cell r="B10557" t="str">
            <v>0</v>
          </cell>
          <cell r="C10557" t="str">
            <v>CIPL</v>
          </cell>
          <cell r="D10557" t="str">
            <v>M005</v>
          </cell>
          <cell r="E10557">
            <v>39986</v>
          </cell>
          <cell r="F10557" t="str">
            <v>Kitchen Appliances</v>
          </cell>
          <cell r="G10557">
            <v>28000</v>
          </cell>
          <cell r="H10557">
            <v>-28000</v>
          </cell>
          <cell r="I10557">
            <v>0</v>
          </cell>
        </row>
        <row r="10558">
          <cell r="A10558">
            <v>50000288</v>
          </cell>
          <cell r="B10558" t="str">
            <v>0</v>
          </cell>
          <cell r="C10558" t="str">
            <v>CIPL</v>
          </cell>
          <cell r="D10558" t="str">
            <v>M005</v>
          </cell>
          <cell r="E10558">
            <v>39107</v>
          </cell>
          <cell r="F10558" t="str">
            <v>Kitchen Appliances</v>
          </cell>
          <cell r="G10558">
            <v>20379</v>
          </cell>
          <cell r="H10558">
            <v>-20379</v>
          </cell>
          <cell r="I10558">
            <v>0</v>
          </cell>
        </row>
        <row r="10559">
          <cell r="A10559">
            <v>50000289</v>
          </cell>
          <cell r="B10559" t="str">
            <v>0</v>
          </cell>
          <cell r="C10559" t="str">
            <v>CIPL</v>
          </cell>
          <cell r="D10559" t="str">
            <v>M005</v>
          </cell>
          <cell r="E10559">
            <v>41372</v>
          </cell>
          <cell r="F10559" t="str">
            <v>Kitchen Appliances</v>
          </cell>
          <cell r="G10559">
            <v>130900</v>
          </cell>
          <cell r="H10559">
            <v>-114537.5</v>
          </cell>
          <cell r="I10559">
            <v>16362.5</v>
          </cell>
        </row>
        <row r="10560">
          <cell r="A10560">
            <v>50000290</v>
          </cell>
          <cell r="B10560" t="str">
            <v>0</v>
          </cell>
          <cell r="C10560" t="str">
            <v>CIPL</v>
          </cell>
          <cell r="D10560" t="str">
            <v>M005</v>
          </cell>
          <cell r="E10560">
            <v>39229</v>
          </cell>
          <cell r="F10560" t="str">
            <v>Kitchen Appliances</v>
          </cell>
          <cell r="G10560">
            <v>2100</v>
          </cell>
          <cell r="H10560">
            <v>-2100</v>
          </cell>
          <cell r="I10560">
            <v>0</v>
          </cell>
        </row>
        <row r="10561">
          <cell r="A10561">
            <v>50000291</v>
          </cell>
          <cell r="B10561" t="str">
            <v>0</v>
          </cell>
          <cell r="C10561" t="str">
            <v>CIPL</v>
          </cell>
          <cell r="D10561" t="str">
            <v>M005</v>
          </cell>
          <cell r="E10561">
            <v>38977</v>
          </cell>
          <cell r="F10561" t="str">
            <v>Kitchen Appliances</v>
          </cell>
          <cell r="G10561">
            <v>15500</v>
          </cell>
          <cell r="H10561">
            <v>-15500</v>
          </cell>
          <cell r="I10561">
            <v>0</v>
          </cell>
        </row>
        <row r="10562">
          <cell r="A10562">
            <v>50000292</v>
          </cell>
          <cell r="B10562" t="str">
            <v>0</v>
          </cell>
          <cell r="C10562" t="str">
            <v>CIPL</v>
          </cell>
          <cell r="D10562" t="str">
            <v>M005</v>
          </cell>
          <cell r="E10562">
            <v>38977</v>
          </cell>
          <cell r="F10562" t="str">
            <v>Kitchen Appliances</v>
          </cell>
          <cell r="G10562">
            <v>15500</v>
          </cell>
          <cell r="H10562">
            <v>-15500</v>
          </cell>
          <cell r="I10562">
            <v>0</v>
          </cell>
        </row>
        <row r="10563">
          <cell r="A10563">
            <v>50000293</v>
          </cell>
          <cell r="B10563" t="str">
            <v>0</v>
          </cell>
          <cell r="C10563" t="str">
            <v>CIPL</v>
          </cell>
          <cell r="D10563" t="str">
            <v>M005</v>
          </cell>
          <cell r="E10563">
            <v>39068</v>
          </cell>
          <cell r="F10563" t="str">
            <v>Kitchen Appliances</v>
          </cell>
          <cell r="G10563">
            <v>17500</v>
          </cell>
          <cell r="H10563">
            <v>-17500</v>
          </cell>
          <cell r="I10563">
            <v>0</v>
          </cell>
        </row>
        <row r="10564">
          <cell r="A10564">
            <v>50000294</v>
          </cell>
          <cell r="B10564" t="str">
            <v>0</v>
          </cell>
          <cell r="C10564" t="str">
            <v>CIPL</v>
          </cell>
          <cell r="D10564" t="str">
            <v>M005</v>
          </cell>
          <cell r="E10564">
            <v>39707</v>
          </cell>
          <cell r="F10564" t="str">
            <v>Kitchen Appliances</v>
          </cell>
          <cell r="G10564">
            <v>9500</v>
          </cell>
          <cell r="H10564">
            <v>-9500</v>
          </cell>
          <cell r="I10564">
            <v>0</v>
          </cell>
        </row>
        <row r="10565">
          <cell r="A10565">
            <v>50000295</v>
          </cell>
          <cell r="B10565" t="str">
            <v>0</v>
          </cell>
          <cell r="C10565" t="str">
            <v>CIPL</v>
          </cell>
          <cell r="D10565" t="str">
            <v>M005</v>
          </cell>
          <cell r="E10565">
            <v>39193</v>
          </cell>
          <cell r="F10565" t="str">
            <v>Kitchen Appliances</v>
          </cell>
          <cell r="G10565">
            <v>14000</v>
          </cell>
          <cell r="H10565">
            <v>-14000</v>
          </cell>
          <cell r="I10565">
            <v>0</v>
          </cell>
        </row>
        <row r="10566">
          <cell r="A10566">
            <v>50000296</v>
          </cell>
          <cell r="B10566" t="str">
            <v>0</v>
          </cell>
          <cell r="C10566" t="str">
            <v>CIPL</v>
          </cell>
          <cell r="D10566" t="str">
            <v>M005</v>
          </cell>
          <cell r="E10566">
            <v>38637</v>
          </cell>
          <cell r="F10566" t="str">
            <v>Kitchen Appliances</v>
          </cell>
          <cell r="G10566">
            <v>26800</v>
          </cell>
          <cell r="H10566">
            <v>-26800</v>
          </cell>
          <cell r="I10566">
            <v>0</v>
          </cell>
        </row>
        <row r="10567">
          <cell r="A10567">
            <v>50000297</v>
          </cell>
          <cell r="B10567" t="str">
            <v>0</v>
          </cell>
          <cell r="C10567" t="str">
            <v>CIPL</v>
          </cell>
          <cell r="D10567" t="str">
            <v>M005</v>
          </cell>
          <cell r="E10567">
            <v>39068</v>
          </cell>
          <cell r="F10567" t="str">
            <v>Kitchen Appliances</v>
          </cell>
          <cell r="G10567">
            <v>26500</v>
          </cell>
          <cell r="H10567">
            <v>-26500</v>
          </cell>
          <cell r="I10567">
            <v>0</v>
          </cell>
        </row>
        <row r="10568">
          <cell r="A10568">
            <v>50000298</v>
          </cell>
          <cell r="B10568" t="str">
            <v>0</v>
          </cell>
          <cell r="C10568" t="str">
            <v>CIPL</v>
          </cell>
          <cell r="D10568" t="str">
            <v>M005</v>
          </cell>
          <cell r="E10568">
            <v>39161</v>
          </cell>
          <cell r="F10568" t="str">
            <v>Kitchen Appliances</v>
          </cell>
          <cell r="G10568">
            <v>24000</v>
          </cell>
          <cell r="H10568">
            <v>-24000</v>
          </cell>
          <cell r="I10568">
            <v>0</v>
          </cell>
        </row>
        <row r="10569">
          <cell r="A10569">
            <v>50000299</v>
          </cell>
          <cell r="B10569" t="str">
            <v>0</v>
          </cell>
          <cell r="C10569" t="str">
            <v>CIPL</v>
          </cell>
          <cell r="D10569" t="str">
            <v>M005</v>
          </cell>
          <cell r="E10569">
            <v>39162</v>
          </cell>
          <cell r="F10569" t="str">
            <v>Kitchen Appliances</v>
          </cell>
          <cell r="G10569">
            <v>26000</v>
          </cell>
          <cell r="H10569">
            <v>-26000</v>
          </cell>
          <cell r="I10569">
            <v>0</v>
          </cell>
        </row>
        <row r="10570">
          <cell r="A10570">
            <v>50000300</v>
          </cell>
          <cell r="B10570" t="str">
            <v>0</v>
          </cell>
          <cell r="C10570" t="str">
            <v>CIPL</v>
          </cell>
          <cell r="D10570" t="str">
            <v>M005</v>
          </cell>
          <cell r="E10570">
            <v>39193</v>
          </cell>
          <cell r="F10570" t="str">
            <v>Kitchen Appliances</v>
          </cell>
          <cell r="G10570">
            <v>10300</v>
          </cell>
          <cell r="H10570">
            <v>-10300</v>
          </cell>
          <cell r="I10570">
            <v>0</v>
          </cell>
        </row>
        <row r="10571">
          <cell r="A10571">
            <v>50000302</v>
          </cell>
          <cell r="B10571" t="str">
            <v>0</v>
          </cell>
          <cell r="C10571" t="str">
            <v>CIPL</v>
          </cell>
          <cell r="D10571" t="str">
            <v>M005</v>
          </cell>
          <cell r="E10571">
            <v>40755</v>
          </cell>
          <cell r="F10571" t="str">
            <v>Laser printer</v>
          </cell>
          <cell r="G10571">
            <v>92000</v>
          </cell>
          <cell r="H10571">
            <v>-92000</v>
          </cell>
          <cell r="I10571">
            <v>0</v>
          </cell>
        </row>
        <row r="10572">
          <cell r="A10572">
            <v>50000303</v>
          </cell>
          <cell r="B10572" t="str">
            <v>0</v>
          </cell>
          <cell r="C10572" t="str">
            <v>CIPL</v>
          </cell>
          <cell r="D10572" t="str">
            <v>M005</v>
          </cell>
          <cell r="E10572">
            <v>39200</v>
          </cell>
          <cell r="F10572" t="str">
            <v>Multi media projector</v>
          </cell>
          <cell r="G10572">
            <v>8500</v>
          </cell>
          <cell r="H10572">
            <v>-8500</v>
          </cell>
          <cell r="I10572">
            <v>0</v>
          </cell>
        </row>
        <row r="10573">
          <cell r="A10573">
            <v>50000304</v>
          </cell>
          <cell r="B10573" t="str">
            <v>0</v>
          </cell>
          <cell r="C10573" t="str">
            <v>CIPL</v>
          </cell>
          <cell r="D10573" t="str">
            <v>M005</v>
          </cell>
          <cell r="E10573">
            <v>38596</v>
          </cell>
          <cell r="F10573" t="str">
            <v>Mobile phone</v>
          </cell>
          <cell r="G10573">
            <v>4499</v>
          </cell>
          <cell r="H10573">
            <v>-4499</v>
          </cell>
          <cell r="I10573">
            <v>0</v>
          </cell>
        </row>
        <row r="10574">
          <cell r="A10574">
            <v>50000305</v>
          </cell>
          <cell r="B10574" t="str">
            <v>0</v>
          </cell>
          <cell r="C10574" t="str">
            <v>CIPL</v>
          </cell>
          <cell r="D10574" t="str">
            <v>M005</v>
          </cell>
          <cell r="E10574">
            <v>38637</v>
          </cell>
          <cell r="F10574" t="str">
            <v>Mobile phone</v>
          </cell>
          <cell r="G10574">
            <v>4499</v>
          </cell>
          <cell r="H10574">
            <v>-4499</v>
          </cell>
          <cell r="I10574">
            <v>0</v>
          </cell>
        </row>
        <row r="10575">
          <cell r="A10575">
            <v>50000306</v>
          </cell>
          <cell r="B10575" t="str">
            <v>0</v>
          </cell>
          <cell r="C10575" t="str">
            <v>CIPL</v>
          </cell>
          <cell r="D10575" t="str">
            <v>M005</v>
          </cell>
          <cell r="E10575">
            <v>38637</v>
          </cell>
          <cell r="F10575" t="str">
            <v>Mobile phone</v>
          </cell>
          <cell r="G10575">
            <v>13000</v>
          </cell>
          <cell r="H10575">
            <v>-13000</v>
          </cell>
          <cell r="I10575">
            <v>0</v>
          </cell>
        </row>
        <row r="10576">
          <cell r="A10576">
            <v>50000307</v>
          </cell>
          <cell r="B10576" t="str">
            <v>0</v>
          </cell>
          <cell r="C10576" t="str">
            <v>CIPL</v>
          </cell>
          <cell r="D10576" t="str">
            <v>M005</v>
          </cell>
          <cell r="E10576">
            <v>38656</v>
          </cell>
          <cell r="F10576" t="str">
            <v>Mobile phone</v>
          </cell>
          <cell r="G10576">
            <v>10900</v>
          </cell>
          <cell r="H10576">
            <v>-10900</v>
          </cell>
          <cell r="I10576">
            <v>0</v>
          </cell>
        </row>
        <row r="10577">
          <cell r="A10577">
            <v>50000308</v>
          </cell>
          <cell r="B10577" t="str">
            <v>0</v>
          </cell>
          <cell r="C10577" t="str">
            <v>CIPL</v>
          </cell>
          <cell r="D10577" t="str">
            <v>M005</v>
          </cell>
          <cell r="E10577">
            <v>38694</v>
          </cell>
          <cell r="F10577" t="str">
            <v>Mobile phone</v>
          </cell>
          <cell r="G10577">
            <v>2499</v>
          </cell>
          <cell r="H10577">
            <v>-2499</v>
          </cell>
          <cell r="I10577">
            <v>0</v>
          </cell>
        </row>
        <row r="10578">
          <cell r="A10578">
            <v>50000309</v>
          </cell>
          <cell r="B10578" t="str">
            <v>0</v>
          </cell>
          <cell r="C10578" t="str">
            <v>CIPL</v>
          </cell>
          <cell r="D10578" t="str">
            <v>M005</v>
          </cell>
          <cell r="E10578">
            <v>38766</v>
          </cell>
          <cell r="F10578" t="str">
            <v>Mobile phone</v>
          </cell>
          <cell r="G10578">
            <v>6890</v>
          </cell>
          <cell r="H10578">
            <v>-6890</v>
          </cell>
          <cell r="I10578">
            <v>0</v>
          </cell>
        </row>
        <row r="10579">
          <cell r="A10579">
            <v>50000310</v>
          </cell>
          <cell r="B10579" t="str">
            <v>0</v>
          </cell>
          <cell r="C10579" t="str">
            <v>CIPL</v>
          </cell>
          <cell r="D10579" t="str">
            <v>M005</v>
          </cell>
          <cell r="E10579">
            <v>38830</v>
          </cell>
          <cell r="F10579" t="str">
            <v>Mobile phone</v>
          </cell>
          <cell r="G10579">
            <v>6890</v>
          </cell>
          <cell r="H10579">
            <v>-6890</v>
          </cell>
          <cell r="I10579">
            <v>0</v>
          </cell>
        </row>
        <row r="10580">
          <cell r="A10580">
            <v>50000311</v>
          </cell>
          <cell r="B10580" t="str">
            <v>0</v>
          </cell>
          <cell r="C10580" t="str">
            <v>CIPL</v>
          </cell>
          <cell r="D10580" t="str">
            <v>M005</v>
          </cell>
          <cell r="E10580">
            <v>38830</v>
          </cell>
          <cell r="F10580" t="str">
            <v>Mobile phone</v>
          </cell>
          <cell r="G10580">
            <v>9915</v>
          </cell>
          <cell r="H10580">
            <v>-9915</v>
          </cell>
          <cell r="I10580">
            <v>0</v>
          </cell>
        </row>
        <row r="10581">
          <cell r="A10581">
            <v>50000312</v>
          </cell>
          <cell r="B10581" t="str">
            <v>0</v>
          </cell>
          <cell r="C10581" t="str">
            <v>CIPL</v>
          </cell>
          <cell r="D10581" t="str">
            <v>M005</v>
          </cell>
          <cell r="E10581">
            <v>38830</v>
          </cell>
          <cell r="F10581" t="str">
            <v>Mobile phone</v>
          </cell>
          <cell r="G10581">
            <v>9915</v>
          </cell>
          <cell r="H10581">
            <v>-9915</v>
          </cell>
          <cell r="I10581">
            <v>0</v>
          </cell>
        </row>
        <row r="10582">
          <cell r="A10582">
            <v>50000313</v>
          </cell>
          <cell r="B10582" t="str">
            <v>0</v>
          </cell>
          <cell r="C10582" t="str">
            <v>CIPL</v>
          </cell>
          <cell r="D10582" t="str">
            <v>M005</v>
          </cell>
          <cell r="E10582">
            <v>38830</v>
          </cell>
          <cell r="F10582" t="str">
            <v>Mobile phone</v>
          </cell>
          <cell r="G10582">
            <v>9915</v>
          </cell>
          <cell r="H10582">
            <v>-9915</v>
          </cell>
          <cell r="I10582">
            <v>0</v>
          </cell>
        </row>
        <row r="10583">
          <cell r="A10583">
            <v>50000314</v>
          </cell>
          <cell r="B10583" t="str">
            <v>0</v>
          </cell>
          <cell r="C10583" t="str">
            <v>CIPL</v>
          </cell>
          <cell r="D10583" t="str">
            <v>M005</v>
          </cell>
          <cell r="E10583">
            <v>38830</v>
          </cell>
          <cell r="F10583" t="str">
            <v>Mobile phone</v>
          </cell>
          <cell r="G10583">
            <v>6940</v>
          </cell>
          <cell r="H10583">
            <v>-6940</v>
          </cell>
          <cell r="I10583">
            <v>0</v>
          </cell>
        </row>
        <row r="10584">
          <cell r="A10584">
            <v>50000315</v>
          </cell>
          <cell r="B10584" t="str">
            <v>0</v>
          </cell>
          <cell r="C10584" t="str">
            <v>CIPL</v>
          </cell>
          <cell r="D10584" t="str">
            <v>M005</v>
          </cell>
          <cell r="E10584">
            <v>38846</v>
          </cell>
          <cell r="F10584" t="str">
            <v>Mobile phone</v>
          </cell>
          <cell r="G10584">
            <v>6940</v>
          </cell>
          <cell r="H10584">
            <v>-6940</v>
          </cell>
          <cell r="I10584">
            <v>0</v>
          </cell>
        </row>
        <row r="10585">
          <cell r="A10585">
            <v>50000316</v>
          </cell>
          <cell r="B10585" t="str">
            <v>0</v>
          </cell>
          <cell r="C10585" t="str">
            <v>CIPL</v>
          </cell>
          <cell r="D10585" t="str">
            <v>M005</v>
          </cell>
          <cell r="E10585">
            <v>38846</v>
          </cell>
          <cell r="F10585" t="str">
            <v>Mobile phone</v>
          </cell>
          <cell r="G10585">
            <v>6940</v>
          </cell>
          <cell r="H10585">
            <v>-6940</v>
          </cell>
          <cell r="I10585">
            <v>0</v>
          </cell>
        </row>
        <row r="10586">
          <cell r="A10586">
            <v>50000317</v>
          </cell>
          <cell r="B10586" t="str">
            <v>0</v>
          </cell>
          <cell r="C10586" t="str">
            <v>CIPL</v>
          </cell>
          <cell r="D10586" t="str">
            <v>M005</v>
          </cell>
          <cell r="E10586">
            <v>38846</v>
          </cell>
          <cell r="F10586" t="str">
            <v>Mobile phone</v>
          </cell>
          <cell r="G10586">
            <v>6940</v>
          </cell>
          <cell r="H10586">
            <v>-6940</v>
          </cell>
          <cell r="I10586">
            <v>0</v>
          </cell>
        </row>
        <row r="10587">
          <cell r="A10587">
            <v>50000318</v>
          </cell>
          <cell r="B10587" t="str">
            <v>0</v>
          </cell>
          <cell r="C10587" t="str">
            <v>CIPL</v>
          </cell>
          <cell r="D10587" t="str">
            <v>M005</v>
          </cell>
          <cell r="E10587">
            <v>38846</v>
          </cell>
          <cell r="F10587" t="str">
            <v>Mobile phone</v>
          </cell>
          <cell r="G10587">
            <v>6940</v>
          </cell>
          <cell r="H10587">
            <v>-6940</v>
          </cell>
          <cell r="I10587">
            <v>0</v>
          </cell>
        </row>
        <row r="10588">
          <cell r="A10588">
            <v>50000319</v>
          </cell>
          <cell r="B10588" t="str">
            <v>0</v>
          </cell>
          <cell r="C10588" t="str">
            <v>CIPL</v>
          </cell>
          <cell r="D10588" t="str">
            <v>M005</v>
          </cell>
          <cell r="E10588">
            <v>38846</v>
          </cell>
          <cell r="F10588" t="str">
            <v>Mobile phone</v>
          </cell>
          <cell r="G10588">
            <v>10000</v>
          </cell>
          <cell r="H10588">
            <v>-10000</v>
          </cell>
          <cell r="I10588">
            <v>0</v>
          </cell>
        </row>
        <row r="10589">
          <cell r="A10589">
            <v>50000320</v>
          </cell>
          <cell r="B10589" t="str">
            <v>0</v>
          </cell>
          <cell r="C10589" t="str">
            <v>CIPL</v>
          </cell>
          <cell r="D10589" t="str">
            <v>M005</v>
          </cell>
          <cell r="E10589">
            <v>38897</v>
          </cell>
          <cell r="F10589" t="str">
            <v>Mobile phone</v>
          </cell>
          <cell r="G10589">
            <v>8800</v>
          </cell>
          <cell r="H10589">
            <v>-8800</v>
          </cell>
          <cell r="I10589">
            <v>0</v>
          </cell>
        </row>
        <row r="10590">
          <cell r="A10590">
            <v>50000321</v>
          </cell>
          <cell r="B10590" t="str">
            <v>0</v>
          </cell>
          <cell r="C10590" t="str">
            <v>CIPL</v>
          </cell>
          <cell r="D10590" t="str">
            <v>M005</v>
          </cell>
          <cell r="E10590">
            <v>38901</v>
          </cell>
          <cell r="F10590" t="str">
            <v>Mobile phone</v>
          </cell>
          <cell r="G10590">
            <v>11500</v>
          </cell>
          <cell r="H10590">
            <v>-11500</v>
          </cell>
          <cell r="I10590">
            <v>0</v>
          </cell>
        </row>
        <row r="10591">
          <cell r="A10591">
            <v>50000322</v>
          </cell>
          <cell r="B10591" t="str">
            <v>0</v>
          </cell>
          <cell r="C10591" t="str">
            <v>CIPL</v>
          </cell>
          <cell r="D10591" t="str">
            <v>M005</v>
          </cell>
          <cell r="E10591">
            <v>38991</v>
          </cell>
          <cell r="F10591" t="str">
            <v>Mobile phone</v>
          </cell>
          <cell r="G10591">
            <v>3200</v>
          </cell>
          <cell r="H10591">
            <v>-3200</v>
          </cell>
          <cell r="I10591">
            <v>0</v>
          </cell>
        </row>
        <row r="10592">
          <cell r="A10592">
            <v>50000323</v>
          </cell>
          <cell r="B10592" t="str">
            <v>0</v>
          </cell>
          <cell r="C10592" t="str">
            <v>CIPL</v>
          </cell>
          <cell r="D10592" t="str">
            <v>M005</v>
          </cell>
          <cell r="E10592">
            <v>39029</v>
          </cell>
          <cell r="F10592" t="str">
            <v>Mobile phone</v>
          </cell>
          <cell r="G10592">
            <v>5500</v>
          </cell>
          <cell r="H10592">
            <v>-5500</v>
          </cell>
          <cell r="I10592">
            <v>0</v>
          </cell>
        </row>
        <row r="10593">
          <cell r="A10593">
            <v>50000324</v>
          </cell>
          <cell r="B10593" t="str">
            <v>0</v>
          </cell>
          <cell r="C10593" t="str">
            <v>CIPL</v>
          </cell>
          <cell r="D10593" t="str">
            <v>M005</v>
          </cell>
          <cell r="E10593">
            <v>39029</v>
          </cell>
          <cell r="F10593" t="str">
            <v>Mobile phone</v>
          </cell>
          <cell r="G10593">
            <v>3400</v>
          </cell>
          <cell r="H10593">
            <v>-3400</v>
          </cell>
          <cell r="I10593">
            <v>0</v>
          </cell>
        </row>
        <row r="10594">
          <cell r="A10594">
            <v>50000325</v>
          </cell>
          <cell r="B10594" t="str">
            <v>0</v>
          </cell>
          <cell r="C10594" t="str">
            <v>CIPL</v>
          </cell>
          <cell r="D10594" t="str">
            <v>M005</v>
          </cell>
          <cell r="E10594">
            <v>39030</v>
          </cell>
          <cell r="F10594" t="str">
            <v>Mobile phone</v>
          </cell>
          <cell r="G10594">
            <v>8000</v>
          </cell>
          <cell r="H10594">
            <v>-8000</v>
          </cell>
          <cell r="I10594">
            <v>0</v>
          </cell>
        </row>
        <row r="10595">
          <cell r="A10595">
            <v>50000326</v>
          </cell>
          <cell r="B10595" t="str">
            <v>0</v>
          </cell>
          <cell r="C10595" t="str">
            <v>CIPL</v>
          </cell>
          <cell r="D10595" t="str">
            <v>M005</v>
          </cell>
          <cell r="E10595">
            <v>39068</v>
          </cell>
          <cell r="F10595" t="str">
            <v>Mobile phone</v>
          </cell>
          <cell r="G10595">
            <v>8000</v>
          </cell>
          <cell r="H10595">
            <v>-8000</v>
          </cell>
          <cell r="I10595">
            <v>0</v>
          </cell>
        </row>
        <row r="10596">
          <cell r="A10596">
            <v>50000327</v>
          </cell>
          <cell r="B10596" t="str">
            <v>0</v>
          </cell>
          <cell r="C10596" t="str">
            <v>CIPL</v>
          </cell>
          <cell r="D10596" t="str">
            <v>M005</v>
          </cell>
          <cell r="E10596">
            <v>39068</v>
          </cell>
          <cell r="F10596" t="str">
            <v>Mobile phone</v>
          </cell>
          <cell r="G10596">
            <v>8000</v>
          </cell>
          <cell r="H10596">
            <v>-8000</v>
          </cell>
          <cell r="I10596">
            <v>0</v>
          </cell>
        </row>
        <row r="10597">
          <cell r="A10597">
            <v>50000328</v>
          </cell>
          <cell r="B10597" t="str">
            <v>0</v>
          </cell>
          <cell r="C10597" t="str">
            <v>CIPL</v>
          </cell>
          <cell r="D10597" t="str">
            <v>M005</v>
          </cell>
          <cell r="E10597">
            <v>39114</v>
          </cell>
          <cell r="F10597" t="str">
            <v>Mobile phone</v>
          </cell>
          <cell r="G10597">
            <v>3800</v>
          </cell>
          <cell r="H10597">
            <v>-3800</v>
          </cell>
          <cell r="I10597">
            <v>0</v>
          </cell>
        </row>
        <row r="10598">
          <cell r="A10598">
            <v>50000329</v>
          </cell>
          <cell r="B10598" t="str">
            <v>0</v>
          </cell>
          <cell r="C10598" t="str">
            <v>CIPL</v>
          </cell>
          <cell r="D10598" t="str">
            <v>M005</v>
          </cell>
          <cell r="E10598">
            <v>39137</v>
          </cell>
          <cell r="F10598" t="str">
            <v>Mobile phone</v>
          </cell>
          <cell r="G10598">
            <v>3800</v>
          </cell>
          <cell r="H10598">
            <v>-3800</v>
          </cell>
          <cell r="I10598">
            <v>0</v>
          </cell>
        </row>
        <row r="10599">
          <cell r="A10599">
            <v>50000330</v>
          </cell>
          <cell r="B10599" t="str">
            <v>0</v>
          </cell>
          <cell r="C10599" t="str">
            <v>CIPL</v>
          </cell>
          <cell r="D10599" t="str">
            <v>M005</v>
          </cell>
          <cell r="E10599">
            <v>39137</v>
          </cell>
          <cell r="F10599" t="str">
            <v>Mobile phone</v>
          </cell>
          <cell r="G10599">
            <v>5300</v>
          </cell>
          <cell r="H10599">
            <v>-5300</v>
          </cell>
          <cell r="I10599">
            <v>0</v>
          </cell>
        </row>
        <row r="10600">
          <cell r="A10600">
            <v>50000331</v>
          </cell>
          <cell r="B10600" t="str">
            <v>0</v>
          </cell>
          <cell r="C10600" t="str">
            <v>CIPL</v>
          </cell>
          <cell r="D10600" t="str">
            <v>M005</v>
          </cell>
          <cell r="E10600">
            <v>39177</v>
          </cell>
          <cell r="F10600" t="str">
            <v>Mobile phone</v>
          </cell>
          <cell r="G10600">
            <v>5300</v>
          </cell>
          <cell r="H10600">
            <v>-5300</v>
          </cell>
          <cell r="I10600">
            <v>0</v>
          </cell>
        </row>
        <row r="10601">
          <cell r="A10601">
            <v>50000332</v>
          </cell>
          <cell r="B10601" t="str">
            <v>0</v>
          </cell>
          <cell r="C10601" t="str">
            <v>CIPL</v>
          </cell>
          <cell r="D10601" t="str">
            <v>M005</v>
          </cell>
          <cell r="E10601">
            <v>39177</v>
          </cell>
          <cell r="F10601" t="str">
            <v>Mobile phone</v>
          </cell>
          <cell r="G10601">
            <v>10000</v>
          </cell>
          <cell r="H10601">
            <v>-10000</v>
          </cell>
          <cell r="I10601">
            <v>0</v>
          </cell>
        </row>
        <row r="10602">
          <cell r="A10602">
            <v>50000333</v>
          </cell>
          <cell r="B10602" t="str">
            <v>0</v>
          </cell>
          <cell r="C10602" t="str">
            <v>CIPL</v>
          </cell>
          <cell r="D10602" t="str">
            <v>M005</v>
          </cell>
          <cell r="E10602">
            <v>39207</v>
          </cell>
          <cell r="F10602" t="str">
            <v>Mobile phone</v>
          </cell>
          <cell r="G10602">
            <v>14500</v>
          </cell>
          <cell r="H10602">
            <v>-14500</v>
          </cell>
          <cell r="I10602">
            <v>0</v>
          </cell>
        </row>
        <row r="10603">
          <cell r="A10603">
            <v>50000334</v>
          </cell>
          <cell r="B10603" t="str">
            <v>0</v>
          </cell>
          <cell r="C10603" t="str">
            <v>CIPL</v>
          </cell>
          <cell r="D10603" t="str">
            <v>M005</v>
          </cell>
          <cell r="E10603">
            <v>39310</v>
          </cell>
          <cell r="F10603" t="str">
            <v>Mobile phone</v>
          </cell>
          <cell r="G10603">
            <v>5800</v>
          </cell>
          <cell r="H10603">
            <v>-5800</v>
          </cell>
          <cell r="I10603">
            <v>0</v>
          </cell>
        </row>
        <row r="10604">
          <cell r="A10604">
            <v>50000335</v>
          </cell>
          <cell r="B10604" t="str">
            <v>0</v>
          </cell>
          <cell r="C10604" t="str">
            <v>CIPL</v>
          </cell>
          <cell r="D10604" t="str">
            <v>M005</v>
          </cell>
          <cell r="E10604">
            <v>39590</v>
          </cell>
          <cell r="F10604" t="str">
            <v>Mobile phone</v>
          </cell>
          <cell r="G10604">
            <v>4500</v>
          </cell>
          <cell r="H10604">
            <v>-4500</v>
          </cell>
          <cell r="I10604">
            <v>0</v>
          </cell>
        </row>
        <row r="10605">
          <cell r="A10605">
            <v>50000336</v>
          </cell>
          <cell r="B10605" t="str">
            <v>0</v>
          </cell>
          <cell r="C10605" t="str">
            <v>CIPL</v>
          </cell>
          <cell r="D10605" t="str">
            <v>M005</v>
          </cell>
          <cell r="E10605">
            <v>39754</v>
          </cell>
          <cell r="F10605" t="str">
            <v>Mobile phone</v>
          </cell>
          <cell r="G10605">
            <v>1800</v>
          </cell>
          <cell r="H10605">
            <v>-1800</v>
          </cell>
          <cell r="I10605">
            <v>0</v>
          </cell>
        </row>
        <row r="10606">
          <cell r="A10606">
            <v>50000337</v>
          </cell>
          <cell r="B10606" t="str">
            <v>0</v>
          </cell>
          <cell r="C10606" t="str">
            <v>CIPL</v>
          </cell>
          <cell r="D10606" t="str">
            <v>M005</v>
          </cell>
          <cell r="E10606">
            <v>40419</v>
          </cell>
          <cell r="F10606" t="str">
            <v>Mobile phone</v>
          </cell>
          <cell r="G10606">
            <v>1950</v>
          </cell>
          <cell r="H10606">
            <v>-1950</v>
          </cell>
          <cell r="I10606">
            <v>0</v>
          </cell>
        </row>
        <row r="10607">
          <cell r="A10607">
            <v>50000338</v>
          </cell>
          <cell r="B10607" t="str">
            <v>0</v>
          </cell>
          <cell r="C10607" t="str">
            <v>CIPL</v>
          </cell>
          <cell r="D10607" t="str">
            <v>M005</v>
          </cell>
          <cell r="E10607">
            <v>41445</v>
          </cell>
          <cell r="F10607" t="str">
            <v>mobile phone</v>
          </cell>
          <cell r="G10607">
            <v>16000</v>
          </cell>
          <cell r="H10607">
            <v>-13733.33</v>
          </cell>
          <cell r="I10607">
            <v>2266.67</v>
          </cell>
        </row>
        <row r="10608">
          <cell r="A10608">
            <v>50000339</v>
          </cell>
          <cell r="B10608" t="str">
            <v>0</v>
          </cell>
          <cell r="C10608" t="str">
            <v>CIPL</v>
          </cell>
          <cell r="D10608" t="str">
            <v>M005</v>
          </cell>
          <cell r="E10608">
            <v>39131</v>
          </cell>
          <cell r="F10608" t="str">
            <v>Numburing Machine</v>
          </cell>
          <cell r="G10608">
            <v>862950</v>
          </cell>
          <cell r="H10608">
            <v>-862950</v>
          </cell>
          <cell r="I10608">
            <v>0</v>
          </cell>
        </row>
        <row r="10609">
          <cell r="A10609">
            <v>50000343</v>
          </cell>
          <cell r="B10609" t="str">
            <v>0</v>
          </cell>
          <cell r="C10609" t="str">
            <v>CIPL</v>
          </cell>
          <cell r="D10609" t="str">
            <v>M005</v>
          </cell>
          <cell r="E10609">
            <v>41608</v>
          </cell>
          <cell r="F10609" t="str">
            <v>PABX  system</v>
          </cell>
          <cell r="G10609">
            <v>14809.6</v>
          </cell>
          <cell r="H10609">
            <v>-12094.51</v>
          </cell>
          <cell r="I10609">
            <v>2715.09</v>
          </cell>
        </row>
        <row r="10610">
          <cell r="A10610">
            <v>50000344</v>
          </cell>
          <cell r="B10610" t="str">
            <v>0</v>
          </cell>
          <cell r="C10610" t="str">
            <v>CIPL</v>
          </cell>
          <cell r="D10610" t="str">
            <v>M005</v>
          </cell>
          <cell r="E10610">
            <v>41608</v>
          </cell>
          <cell r="F10610" t="str">
            <v>PABX  system</v>
          </cell>
          <cell r="G10610">
            <v>52000</v>
          </cell>
          <cell r="H10610">
            <v>-42466.67</v>
          </cell>
          <cell r="I10610">
            <v>9533.33</v>
          </cell>
        </row>
        <row r="10611">
          <cell r="A10611">
            <v>50000346</v>
          </cell>
          <cell r="B10611" t="str">
            <v>0</v>
          </cell>
          <cell r="C10611" t="str">
            <v>CIPL</v>
          </cell>
          <cell r="D10611" t="str">
            <v>M005</v>
          </cell>
          <cell r="E10611">
            <v>41636</v>
          </cell>
          <cell r="F10611" t="str">
            <v>PABX  system</v>
          </cell>
          <cell r="G10611">
            <v>9900</v>
          </cell>
          <cell r="H10611">
            <v>-8002.5</v>
          </cell>
          <cell r="I10611">
            <v>1897.5</v>
          </cell>
        </row>
        <row r="10612">
          <cell r="A10612">
            <v>50000347</v>
          </cell>
          <cell r="B10612" t="str">
            <v>0</v>
          </cell>
          <cell r="C10612" t="str">
            <v>CIPL</v>
          </cell>
          <cell r="D10612" t="str">
            <v>M005</v>
          </cell>
          <cell r="E10612">
            <v>41670</v>
          </cell>
          <cell r="F10612" t="str">
            <v>PABX  system</v>
          </cell>
          <cell r="G10612">
            <v>2200</v>
          </cell>
          <cell r="H10612">
            <v>-1760</v>
          </cell>
          <cell r="I10612">
            <v>440</v>
          </cell>
        </row>
        <row r="10613">
          <cell r="A10613">
            <v>50000348</v>
          </cell>
          <cell r="B10613" t="str">
            <v>0</v>
          </cell>
          <cell r="C10613" t="str">
            <v>CIPL</v>
          </cell>
          <cell r="D10613" t="str">
            <v>M005</v>
          </cell>
          <cell r="E10613">
            <v>41698</v>
          </cell>
          <cell r="F10613" t="str">
            <v>PABX  system</v>
          </cell>
          <cell r="G10613">
            <v>1100</v>
          </cell>
          <cell r="H10613">
            <v>-870.83</v>
          </cell>
          <cell r="I10613">
            <v>229.17</v>
          </cell>
        </row>
        <row r="10614">
          <cell r="A10614">
            <v>50000349</v>
          </cell>
          <cell r="B10614" t="str">
            <v>0</v>
          </cell>
          <cell r="C10614" t="str">
            <v>CIPL</v>
          </cell>
          <cell r="D10614" t="str">
            <v>M005</v>
          </cell>
          <cell r="E10614">
            <v>41698</v>
          </cell>
          <cell r="F10614" t="str">
            <v>PABX  system</v>
          </cell>
          <cell r="G10614">
            <v>13582</v>
          </cell>
          <cell r="H10614">
            <v>-10752.42</v>
          </cell>
          <cell r="I10614">
            <v>2829.58</v>
          </cell>
        </row>
        <row r="10615">
          <cell r="A10615">
            <v>50000350</v>
          </cell>
          <cell r="B10615" t="str">
            <v>0</v>
          </cell>
          <cell r="C10615" t="str">
            <v>CIPL</v>
          </cell>
          <cell r="D10615" t="str">
            <v>M005</v>
          </cell>
          <cell r="E10615">
            <v>41781</v>
          </cell>
          <cell r="F10615" t="str">
            <v>PABX  system</v>
          </cell>
          <cell r="G10615">
            <v>16000</v>
          </cell>
          <cell r="H10615">
            <v>-12266.67</v>
          </cell>
          <cell r="I10615">
            <v>3733.33</v>
          </cell>
        </row>
        <row r="10616">
          <cell r="A10616">
            <v>50000351</v>
          </cell>
          <cell r="B10616" t="str">
            <v>0</v>
          </cell>
          <cell r="C10616" t="str">
            <v>CIPL</v>
          </cell>
          <cell r="D10616" t="str">
            <v>M005</v>
          </cell>
          <cell r="E10616">
            <v>41243</v>
          </cell>
          <cell r="F10616" t="str">
            <v>PABX  system</v>
          </cell>
          <cell r="G10616">
            <v>16000</v>
          </cell>
          <cell r="H10616">
            <v>-14666.67</v>
          </cell>
          <cell r="I10616">
            <v>1333.33</v>
          </cell>
        </row>
        <row r="10617">
          <cell r="A10617">
            <v>50000352</v>
          </cell>
          <cell r="B10617" t="str">
            <v>0</v>
          </cell>
          <cell r="C10617" t="str">
            <v>CIPL</v>
          </cell>
          <cell r="D10617" t="str">
            <v>M005</v>
          </cell>
          <cell r="E10617">
            <v>41368</v>
          </cell>
          <cell r="F10617" t="str">
            <v>PABX  system</v>
          </cell>
          <cell r="G10617">
            <v>156816</v>
          </cell>
          <cell r="H10617">
            <v>-137214</v>
          </cell>
          <cell r="I10617">
            <v>19602</v>
          </cell>
        </row>
        <row r="10618">
          <cell r="A10618">
            <v>50000354</v>
          </cell>
          <cell r="B10618" t="str">
            <v>0</v>
          </cell>
          <cell r="C10618" t="str">
            <v>CIPL</v>
          </cell>
          <cell r="D10618" t="str">
            <v>M005</v>
          </cell>
          <cell r="E10618">
            <v>41339</v>
          </cell>
          <cell r="F10618" t="str">
            <v>PABX  system</v>
          </cell>
          <cell r="G10618">
            <v>510207</v>
          </cell>
          <cell r="H10618">
            <v>-450682.85</v>
          </cell>
          <cell r="I10618">
            <v>59524.15</v>
          </cell>
        </row>
        <row r="10619">
          <cell r="A10619">
            <v>50000358</v>
          </cell>
          <cell r="B10619" t="str">
            <v>0</v>
          </cell>
          <cell r="C10619" t="str">
            <v>CIPL</v>
          </cell>
          <cell r="D10619" t="str">
            <v>M005</v>
          </cell>
          <cell r="E10619">
            <v>39114</v>
          </cell>
          <cell r="F10619" t="str">
            <v>Photocopy</v>
          </cell>
          <cell r="G10619">
            <v>125000</v>
          </cell>
          <cell r="H10619">
            <v>-125000</v>
          </cell>
          <cell r="I10619">
            <v>0</v>
          </cell>
        </row>
        <row r="10620">
          <cell r="A10620">
            <v>50000359</v>
          </cell>
          <cell r="B10620" t="str">
            <v>0</v>
          </cell>
          <cell r="C10620" t="str">
            <v>CIPL</v>
          </cell>
          <cell r="D10620" t="str">
            <v>M005</v>
          </cell>
          <cell r="E10620">
            <v>39994</v>
          </cell>
          <cell r="F10620" t="str">
            <v>Photocopy</v>
          </cell>
          <cell r="G10620">
            <v>230000</v>
          </cell>
          <cell r="H10620">
            <v>-230000</v>
          </cell>
          <cell r="I10620">
            <v>0</v>
          </cell>
        </row>
        <row r="10621">
          <cell r="A10621">
            <v>50000360</v>
          </cell>
          <cell r="B10621" t="str">
            <v>0</v>
          </cell>
          <cell r="C10621" t="str">
            <v>CIPL</v>
          </cell>
          <cell r="D10621" t="str">
            <v>M005</v>
          </cell>
          <cell r="E10621">
            <v>39994</v>
          </cell>
          <cell r="F10621" t="str">
            <v>Photocopy</v>
          </cell>
          <cell r="G10621">
            <v>175000</v>
          </cell>
          <cell r="H10621">
            <v>-175000</v>
          </cell>
          <cell r="I10621">
            <v>0</v>
          </cell>
        </row>
        <row r="10622">
          <cell r="A10622">
            <v>50000361</v>
          </cell>
          <cell r="B10622" t="str">
            <v>0</v>
          </cell>
          <cell r="C10622" t="str">
            <v>CIPL</v>
          </cell>
          <cell r="D10622" t="str">
            <v>M005</v>
          </cell>
          <cell r="E10622">
            <v>40056</v>
          </cell>
          <cell r="F10622" t="str">
            <v>Photocopy</v>
          </cell>
          <cell r="G10622">
            <v>195000</v>
          </cell>
          <cell r="H10622">
            <v>-195000</v>
          </cell>
          <cell r="I10622">
            <v>0</v>
          </cell>
        </row>
        <row r="10623">
          <cell r="A10623">
            <v>50000362</v>
          </cell>
          <cell r="B10623" t="str">
            <v>0</v>
          </cell>
          <cell r="C10623" t="str">
            <v>CIPL</v>
          </cell>
          <cell r="D10623" t="str">
            <v>M005</v>
          </cell>
          <cell r="E10623">
            <v>40755</v>
          </cell>
          <cell r="F10623" t="str">
            <v>Photocopy</v>
          </cell>
          <cell r="G10623">
            <v>18500</v>
          </cell>
          <cell r="H10623">
            <v>-18500</v>
          </cell>
          <cell r="I10623">
            <v>0</v>
          </cell>
        </row>
        <row r="10624">
          <cell r="A10624">
            <v>50000363</v>
          </cell>
          <cell r="B10624" t="str">
            <v>0</v>
          </cell>
          <cell r="C10624" t="str">
            <v>CIPL</v>
          </cell>
          <cell r="D10624" t="str">
            <v>M005</v>
          </cell>
          <cell r="E10624">
            <v>41470</v>
          </cell>
          <cell r="F10624" t="str">
            <v>Printer</v>
          </cell>
          <cell r="G10624">
            <v>5800</v>
          </cell>
          <cell r="H10624">
            <v>-4930</v>
          </cell>
          <cell r="I10624">
            <v>870</v>
          </cell>
        </row>
        <row r="10625">
          <cell r="A10625">
            <v>50000364</v>
          </cell>
          <cell r="B10625" t="str">
            <v>0</v>
          </cell>
          <cell r="C10625" t="str">
            <v>CIPL</v>
          </cell>
          <cell r="D10625" t="str">
            <v>M005</v>
          </cell>
          <cell r="E10625">
            <v>39001</v>
          </cell>
          <cell r="F10625" t="str">
            <v>Scanner</v>
          </cell>
          <cell r="G10625">
            <v>26300</v>
          </cell>
          <cell r="H10625">
            <v>-5800</v>
          </cell>
          <cell r="I10625">
            <v>20500</v>
          </cell>
        </row>
        <row r="10626">
          <cell r="A10626">
            <v>50000365</v>
          </cell>
          <cell r="B10626" t="str">
            <v>0</v>
          </cell>
          <cell r="C10626" t="str">
            <v>CIPL</v>
          </cell>
          <cell r="D10626" t="str">
            <v>M005</v>
          </cell>
          <cell r="E10626">
            <v>39110</v>
          </cell>
          <cell r="F10626" t="str">
            <v>Scanner</v>
          </cell>
          <cell r="G10626">
            <v>39366</v>
          </cell>
          <cell r="H10626">
            <v>-39366</v>
          </cell>
          <cell r="I10626">
            <v>0</v>
          </cell>
        </row>
        <row r="10627">
          <cell r="A10627">
            <v>50000366</v>
          </cell>
          <cell r="B10627" t="str">
            <v>0</v>
          </cell>
          <cell r="C10627" t="str">
            <v>CIPL</v>
          </cell>
          <cell r="D10627" t="str">
            <v>M005</v>
          </cell>
          <cell r="E10627">
            <v>39222</v>
          </cell>
          <cell r="F10627" t="str">
            <v>Scanner</v>
          </cell>
          <cell r="G10627">
            <v>37950</v>
          </cell>
          <cell r="H10627">
            <v>-37950</v>
          </cell>
          <cell r="I10627">
            <v>0</v>
          </cell>
        </row>
        <row r="10628">
          <cell r="A10628">
            <v>50000367</v>
          </cell>
          <cell r="B10628" t="str">
            <v>0</v>
          </cell>
          <cell r="C10628" t="str">
            <v>CIPL</v>
          </cell>
          <cell r="D10628" t="str">
            <v>M005</v>
          </cell>
          <cell r="E10628">
            <v>39329</v>
          </cell>
          <cell r="F10628" t="str">
            <v>Scanner</v>
          </cell>
          <cell r="G10628">
            <v>36000</v>
          </cell>
          <cell r="H10628">
            <v>-36000</v>
          </cell>
          <cell r="I10628">
            <v>0</v>
          </cell>
        </row>
        <row r="10629">
          <cell r="A10629">
            <v>50000368</v>
          </cell>
          <cell r="B10629" t="str">
            <v>0</v>
          </cell>
          <cell r="C10629" t="str">
            <v>CIPL</v>
          </cell>
          <cell r="D10629" t="str">
            <v>M005</v>
          </cell>
          <cell r="E10629">
            <v>39346</v>
          </cell>
          <cell r="F10629" t="str">
            <v>Scanner</v>
          </cell>
          <cell r="G10629">
            <v>5800</v>
          </cell>
          <cell r="H10629">
            <v>-5800</v>
          </cell>
          <cell r="I10629">
            <v>0</v>
          </cell>
        </row>
        <row r="10630">
          <cell r="A10630">
            <v>50000370</v>
          </cell>
          <cell r="B10630" t="str">
            <v>0</v>
          </cell>
          <cell r="C10630" t="str">
            <v>CIPL</v>
          </cell>
          <cell r="D10630" t="str">
            <v>M005</v>
          </cell>
          <cell r="E10630">
            <v>39741</v>
          </cell>
          <cell r="F10630" t="str">
            <v>Training appliances</v>
          </cell>
          <cell r="G10630">
            <v>65000</v>
          </cell>
          <cell r="H10630">
            <v>-65000</v>
          </cell>
          <cell r="I10630">
            <v>0</v>
          </cell>
        </row>
        <row r="10631">
          <cell r="A10631">
            <v>50000371</v>
          </cell>
          <cell r="B10631" t="str">
            <v>0</v>
          </cell>
          <cell r="C10631" t="str">
            <v>CIPL</v>
          </cell>
          <cell r="D10631" t="str">
            <v>M005</v>
          </cell>
          <cell r="E10631">
            <v>40724</v>
          </cell>
          <cell r="F10631" t="str">
            <v>Training appliances</v>
          </cell>
          <cell r="G10631">
            <v>9800</v>
          </cell>
          <cell r="H10631">
            <v>-9800</v>
          </cell>
          <cell r="I10631">
            <v>0</v>
          </cell>
        </row>
        <row r="10632">
          <cell r="A10632">
            <v>50000372</v>
          </cell>
          <cell r="B10632" t="str">
            <v>0</v>
          </cell>
          <cell r="C10632" t="str">
            <v>CIPL</v>
          </cell>
          <cell r="D10632" t="str">
            <v>M005</v>
          </cell>
          <cell r="E10632">
            <v>39228</v>
          </cell>
          <cell r="F10632" t="str">
            <v>Training appliances</v>
          </cell>
          <cell r="G10632">
            <v>5000</v>
          </cell>
          <cell r="H10632">
            <v>-5000</v>
          </cell>
          <cell r="I10632">
            <v>0</v>
          </cell>
        </row>
        <row r="10633">
          <cell r="A10633">
            <v>50000373</v>
          </cell>
          <cell r="B10633" t="str">
            <v>0</v>
          </cell>
          <cell r="C10633" t="str">
            <v>CIPL</v>
          </cell>
          <cell r="D10633" t="str">
            <v>M005</v>
          </cell>
          <cell r="E10633">
            <v>39625</v>
          </cell>
          <cell r="F10633" t="str">
            <v>Training appliances</v>
          </cell>
          <cell r="G10633">
            <v>67345</v>
          </cell>
          <cell r="H10633">
            <v>-67345</v>
          </cell>
          <cell r="I10633">
            <v>0</v>
          </cell>
        </row>
        <row r="10634">
          <cell r="A10634">
            <v>50000374</v>
          </cell>
          <cell r="B10634" t="str">
            <v>0</v>
          </cell>
          <cell r="C10634" t="str">
            <v>CIPL</v>
          </cell>
          <cell r="D10634" t="str">
            <v>M005</v>
          </cell>
          <cell r="E10634">
            <v>39189</v>
          </cell>
          <cell r="F10634" t="str">
            <v>Vaccum Cleaner</v>
          </cell>
          <cell r="G10634">
            <v>12340</v>
          </cell>
          <cell r="H10634">
            <v>-12340</v>
          </cell>
          <cell r="I10634">
            <v>0</v>
          </cell>
        </row>
        <row r="10635">
          <cell r="A10635">
            <v>50000375</v>
          </cell>
          <cell r="B10635" t="str">
            <v>0</v>
          </cell>
          <cell r="C10635" t="str">
            <v>CIPL</v>
          </cell>
          <cell r="D10635" t="str">
            <v>M005</v>
          </cell>
          <cell r="E10635">
            <v>39200</v>
          </cell>
          <cell r="F10635" t="str">
            <v>Vaccum Cleaner</v>
          </cell>
          <cell r="G10635">
            <v>39500</v>
          </cell>
          <cell r="H10635">
            <v>-39500</v>
          </cell>
          <cell r="I10635">
            <v>0</v>
          </cell>
        </row>
        <row r="10636">
          <cell r="A10636">
            <v>50000376</v>
          </cell>
          <cell r="B10636" t="str">
            <v>0</v>
          </cell>
          <cell r="C10636" t="str">
            <v>CIPL</v>
          </cell>
          <cell r="D10636" t="str">
            <v>M005</v>
          </cell>
          <cell r="E10636">
            <v>39226</v>
          </cell>
          <cell r="F10636" t="str">
            <v>Vaccum Cleaner</v>
          </cell>
          <cell r="G10636">
            <v>59500</v>
          </cell>
          <cell r="H10636">
            <v>-59500</v>
          </cell>
          <cell r="I10636">
            <v>0</v>
          </cell>
        </row>
        <row r="10637">
          <cell r="A10637">
            <v>50000377</v>
          </cell>
          <cell r="B10637" t="str">
            <v>0</v>
          </cell>
          <cell r="C10637" t="str">
            <v>CIPL</v>
          </cell>
          <cell r="D10637" t="str">
            <v>M005</v>
          </cell>
          <cell r="E10637">
            <v>39680</v>
          </cell>
          <cell r="F10637" t="str">
            <v>Vaccum Cleaner</v>
          </cell>
          <cell r="G10637">
            <v>59500</v>
          </cell>
          <cell r="H10637">
            <v>-59500</v>
          </cell>
          <cell r="I10637">
            <v>0</v>
          </cell>
        </row>
        <row r="10638">
          <cell r="A10638">
            <v>50000378</v>
          </cell>
          <cell r="B10638" t="str">
            <v>0</v>
          </cell>
          <cell r="C10638" t="str">
            <v>CIPL</v>
          </cell>
          <cell r="D10638" t="str">
            <v>M005</v>
          </cell>
          <cell r="E10638">
            <v>39680</v>
          </cell>
          <cell r="F10638" t="str">
            <v>Vaccum Cleaner</v>
          </cell>
          <cell r="G10638">
            <v>59500</v>
          </cell>
          <cell r="H10638">
            <v>-59500</v>
          </cell>
          <cell r="I10638">
            <v>0</v>
          </cell>
        </row>
        <row r="10639">
          <cell r="A10639">
            <v>50000379</v>
          </cell>
          <cell r="B10639" t="str">
            <v>0</v>
          </cell>
          <cell r="C10639" t="str">
            <v>CIPL</v>
          </cell>
          <cell r="D10639" t="str">
            <v>M005</v>
          </cell>
          <cell r="E10639">
            <v>39680</v>
          </cell>
          <cell r="F10639" t="str">
            <v>Vaccum Cleaner</v>
          </cell>
          <cell r="G10639">
            <v>43476</v>
          </cell>
          <cell r="H10639">
            <v>-43476</v>
          </cell>
          <cell r="I10639">
            <v>0</v>
          </cell>
        </row>
        <row r="10640">
          <cell r="A10640">
            <v>50000380</v>
          </cell>
          <cell r="B10640" t="str">
            <v>0</v>
          </cell>
          <cell r="C10640" t="str">
            <v>CIPL</v>
          </cell>
          <cell r="D10640" t="str">
            <v>M005</v>
          </cell>
          <cell r="E10640">
            <v>41372</v>
          </cell>
          <cell r="F10640" t="str">
            <v>Washing machine</v>
          </cell>
          <cell r="G10640">
            <v>23300</v>
          </cell>
          <cell r="H10640">
            <v>-20387.5</v>
          </cell>
          <cell r="I10640">
            <v>2912.5</v>
          </cell>
        </row>
        <row r="10641">
          <cell r="A10641">
            <v>50000381</v>
          </cell>
          <cell r="B10641" t="str">
            <v>0</v>
          </cell>
          <cell r="C10641" t="str">
            <v>CIPL</v>
          </cell>
          <cell r="D10641" t="str">
            <v>M005</v>
          </cell>
          <cell r="E10641">
            <v>39177</v>
          </cell>
          <cell r="F10641" t="str">
            <v>Water Dispenser</v>
          </cell>
          <cell r="G10641">
            <v>2200</v>
          </cell>
          <cell r="H10641">
            <v>-2200</v>
          </cell>
          <cell r="I10641">
            <v>0</v>
          </cell>
        </row>
        <row r="10642">
          <cell r="A10642">
            <v>50000382</v>
          </cell>
          <cell r="B10642" t="str">
            <v>0</v>
          </cell>
          <cell r="C10642" t="str">
            <v>CIPL</v>
          </cell>
          <cell r="D10642" t="str">
            <v>M005</v>
          </cell>
          <cell r="E10642">
            <v>40256</v>
          </cell>
          <cell r="F10642" t="str">
            <v>Web cam</v>
          </cell>
          <cell r="G10642">
            <v>15000</v>
          </cell>
          <cell r="H10642">
            <v>-15000</v>
          </cell>
          <cell r="I10642">
            <v>0</v>
          </cell>
        </row>
        <row r="10643">
          <cell r="A10643">
            <v>50000383</v>
          </cell>
          <cell r="B10643" t="str">
            <v>0</v>
          </cell>
          <cell r="C10643" t="str">
            <v>CIPL</v>
          </cell>
          <cell r="D10643" t="str">
            <v>M005</v>
          </cell>
          <cell r="E10643">
            <v>40086</v>
          </cell>
          <cell r="F10643" t="str">
            <v>Wireless handheld microphone</v>
          </cell>
          <cell r="G10643">
            <v>22000</v>
          </cell>
          <cell r="H10643">
            <v>-22000</v>
          </cell>
          <cell r="I10643">
            <v>0</v>
          </cell>
        </row>
        <row r="10644">
          <cell r="A10644">
            <v>50000384</v>
          </cell>
          <cell r="B10644" t="str">
            <v>0</v>
          </cell>
          <cell r="C10644" t="str">
            <v>CIPL</v>
          </cell>
          <cell r="D10644" t="str">
            <v>M005</v>
          </cell>
          <cell r="E10644">
            <v>40755</v>
          </cell>
          <cell r="F10644" t="str">
            <v>Wireless handheld microphone</v>
          </cell>
          <cell r="G10644">
            <v>26900</v>
          </cell>
          <cell r="H10644">
            <v>-26900</v>
          </cell>
          <cell r="I10644">
            <v>0</v>
          </cell>
        </row>
        <row r="10645">
          <cell r="A10645">
            <v>50000385</v>
          </cell>
          <cell r="B10645" t="str">
            <v>0</v>
          </cell>
          <cell r="C10645" t="str">
            <v>CIPL</v>
          </cell>
          <cell r="D10645" t="str">
            <v>M005</v>
          </cell>
          <cell r="E10645">
            <v>40755</v>
          </cell>
          <cell r="F10645" t="str">
            <v>Wireless handheld microphone</v>
          </cell>
          <cell r="G10645">
            <v>58520</v>
          </cell>
          <cell r="H10645">
            <v>-58520</v>
          </cell>
          <cell r="I10645">
            <v>0</v>
          </cell>
        </row>
        <row r="10646">
          <cell r="A10646">
            <v>50000386</v>
          </cell>
          <cell r="B10646" t="str">
            <v>0</v>
          </cell>
          <cell r="C10646" t="str">
            <v>CIPL</v>
          </cell>
          <cell r="D10646" t="str">
            <v>M005</v>
          </cell>
          <cell r="E10646">
            <v>41821</v>
          </cell>
          <cell r="F10646" t="str">
            <v>Fire Alarm System</v>
          </cell>
          <cell r="G10646">
            <v>800000</v>
          </cell>
          <cell r="H10646">
            <v>-600000</v>
          </cell>
          <cell r="I10646">
            <v>200000</v>
          </cell>
        </row>
        <row r="10647">
          <cell r="A10647">
            <v>50000387</v>
          </cell>
          <cell r="B10647" t="str">
            <v>0</v>
          </cell>
          <cell r="C10647" t="str">
            <v>CIPL</v>
          </cell>
          <cell r="D10647" t="str">
            <v>M005</v>
          </cell>
          <cell r="E10647">
            <v>41874</v>
          </cell>
          <cell r="F10647" t="str">
            <v>Emergency exit Light system</v>
          </cell>
          <cell r="G10647">
            <v>424242</v>
          </cell>
          <cell r="H10647">
            <v>-314646.15000000002</v>
          </cell>
          <cell r="I10647">
            <v>109595.85</v>
          </cell>
        </row>
        <row r="10648">
          <cell r="A10648">
            <v>50000388</v>
          </cell>
          <cell r="B10648" t="str">
            <v>0</v>
          </cell>
          <cell r="C10648" t="str">
            <v>CIPL</v>
          </cell>
          <cell r="D10648" t="str">
            <v>M005</v>
          </cell>
          <cell r="E10648">
            <v>41884</v>
          </cell>
          <cell r="F10648" t="str">
            <v>Emergency exit Light system</v>
          </cell>
          <cell r="G10648">
            <v>190000</v>
          </cell>
          <cell r="H10648">
            <v>-139333.32999999999</v>
          </cell>
          <cell r="I10648">
            <v>50666.67</v>
          </cell>
        </row>
        <row r="10649">
          <cell r="A10649">
            <v>50000389</v>
          </cell>
          <cell r="B10649" t="str">
            <v>0</v>
          </cell>
          <cell r="C10649" t="str">
            <v>CIPL</v>
          </cell>
          <cell r="D10649" t="str">
            <v>M005</v>
          </cell>
          <cell r="E10649">
            <v>41891</v>
          </cell>
          <cell r="F10649" t="str">
            <v>Emergency exit Light system</v>
          </cell>
          <cell r="G10649">
            <v>55500</v>
          </cell>
          <cell r="H10649">
            <v>-40700</v>
          </cell>
          <cell r="I10649">
            <v>14800</v>
          </cell>
        </row>
        <row r="10650">
          <cell r="A10650">
            <v>50000390</v>
          </cell>
          <cell r="B10650" t="str">
            <v>0</v>
          </cell>
          <cell r="C10650" t="str">
            <v>CIPL</v>
          </cell>
          <cell r="D10650" t="str">
            <v>M005</v>
          </cell>
          <cell r="E10650">
            <v>41890</v>
          </cell>
          <cell r="F10650" t="str">
            <v>Stand GFC Fan</v>
          </cell>
          <cell r="G10650">
            <v>58000</v>
          </cell>
          <cell r="H10650">
            <v>-42533.33</v>
          </cell>
          <cell r="I10650">
            <v>15466.67</v>
          </cell>
        </row>
        <row r="10651">
          <cell r="A10651">
            <v>50000391</v>
          </cell>
          <cell r="B10651" t="str">
            <v>0</v>
          </cell>
          <cell r="C10651" t="str">
            <v>CIPL</v>
          </cell>
          <cell r="D10651" t="str">
            <v>M005</v>
          </cell>
          <cell r="E10651">
            <v>41893</v>
          </cell>
          <cell r="F10651" t="str">
            <v>Air Conditioners</v>
          </cell>
          <cell r="G10651">
            <v>470000</v>
          </cell>
          <cell r="H10651">
            <v>-344666.67</v>
          </cell>
          <cell r="I10651">
            <v>125333.33</v>
          </cell>
        </row>
        <row r="10652">
          <cell r="A10652">
            <v>50000392</v>
          </cell>
          <cell r="B10652" t="str">
            <v>0</v>
          </cell>
          <cell r="C10652" t="str">
            <v>CIPL</v>
          </cell>
          <cell r="D10652" t="str">
            <v>M005</v>
          </cell>
          <cell r="E10652">
            <v>41895</v>
          </cell>
          <cell r="F10652" t="str">
            <v>Air Cooler</v>
          </cell>
          <cell r="G10652">
            <v>10000</v>
          </cell>
          <cell r="H10652">
            <v>-7333.33</v>
          </cell>
          <cell r="I10652">
            <v>2666.67</v>
          </cell>
        </row>
        <row r="10653">
          <cell r="A10653">
            <v>50000393</v>
          </cell>
          <cell r="B10653" t="str">
            <v>0</v>
          </cell>
          <cell r="C10653" t="str">
            <v>CIPL</v>
          </cell>
          <cell r="D10653" t="str">
            <v>M005</v>
          </cell>
          <cell r="E10653">
            <v>41897</v>
          </cell>
          <cell r="F10653" t="str">
            <v>Printer</v>
          </cell>
          <cell r="G10653">
            <v>25500</v>
          </cell>
          <cell r="H10653">
            <v>-18700</v>
          </cell>
          <cell r="I10653">
            <v>6800</v>
          </cell>
        </row>
        <row r="10654">
          <cell r="A10654">
            <v>50000394</v>
          </cell>
          <cell r="B10654" t="str">
            <v>0</v>
          </cell>
          <cell r="C10654" t="str">
            <v>CIPL</v>
          </cell>
          <cell r="D10654" t="str">
            <v>M005</v>
          </cell>
          <cell r="E10654">
            <v>41897</v>
          </cell>
          <cell r="F10654" t="str">
            <v>online UPS</v>
          </cell>
          <cell r="G10654">
            <v>375000</v>
          </cell>
          <cell r="H10654">
            <v>-275000</v>
          </cell>
          <cell r="I10654">
            <v>100000</v>
          </cell>
        </row>
        <row r="10655">
          <cell r="A10655">
            <v>50000396</v>
          </cell>
          <cell r="B10655" t="str">
            <v>0</v>
          </cell>
          <cell r="C10655" t="str">
            <v>CIPL</v>
          </cell>
          <cell r="D10655" t="str">
            <v>M005</v>
          </cell>
          <cell r="E10655">
            <v>41924</v>
          </cell>
          <cell r="F10655" t="str">
            <v>Textile Moisture Meter</v>
          </cell>
          <cell r="G10655">
            <v>140000</v>
          </cell>
          <cell r="H10655">
            <v>-101500</v>
          </cell>
          <cell r="I10655">
            <v>38500</v>
          </cell>
        </row>
        <row r="10656">
          <cell r="A10656">
            <v>50000397</v>
          </cell>
          <cell r="B10656" t="str">
            <v>0</v>
          </cell>
          <cell r="C10656" t="str">
            <v>CIPL</v>
          </cell>
          <cell r="D10656" t="str">
            <v>M005</v>
          </cell>
          <cell r="E10656">
            <v>41975</v>
          </cell>
          <cell r="F10656" t="str">
            <v>Penasonic Telephone Set, Model KX-TS820</v>
          </cell>
          <cell r="G10656">
            <v>5400</v>
          </cell>
          <cell r="H10656">
            <v>-3825</v>
          </cell>
          <cell r="I10656">
            <v>1575</v>
          </cell>
        </row>
        <row r="10657">
          <cell r="A10657">
            <v>50000398</v>
          </cell>
          <cell r="B10657" t="str">
            <v>0</v>
          </cell>
          <cell r="C10657" t="str">
            <v>CIPL</v>
          </cell>
          <cell r="D10657" t="str">
            <v>M005</v>
          </cell>
          <cell r="E10657">
            <v>41995</v>
          </cell>
          <cell r="F10657" t="str">
            <v>Camera, AV TECH, Model AVC169-TAIWAN</v>
          </cell>
          <cell r="G10657">
            <v>8500</v>
          </cell>
          <cell r="H10657">
            <v>-6020.83</v>
          </cell>
          <cell r="I10657">
            <v>2479.17</v>
          </cell>
        </row>
        <row r="10658">
          <cell r="A10658">
            <v>50000399</v>
          </cell>
          <cell r="B10658" t="str">
            <v>0</v>
          </cell>
          <cell r="C10658" t="str">
            <v>CIPL</v>
          </cell>
          <cell r="D10658" t="str">
            <v>M005</v>
          </cell>
          <cell r="E10658">
            <v>42005</v>
          </cell>
          <cell r="F10658" t="str">
            <v>Sony Camera DCS-W830 with SD Card 16gb</v>
          </cell>
          <cell r="G10658">
            <v>14005</v>
          </cell>
          <cell r="H10658">
            <v>-9803.5</v>
          </cell>
          <cell r="I10658">
            <v>4201.5</v>
          </cell>
        </row>
        <row r="10659">
          <cell r="A10659">
            <v>50000400</v>
          </cell>
          <cell r="B10659" t="str">
            <v>0</v>
          </cell>
          <cell r="C10659" t="str">
            <v>CIPL</v>
          </cell>
          <cell r="D10659" t="str">
            <v>M005</v>
          </cell>
          <cell r="E10659">
            <v>42025</v>
          </cell>
          <cell r="F10659" t="str">
            <v>CC TV</v>
          </cell>
          <cell r="G10659">
            <v>29000</v>
          </cell>
          <cell r="H10659">
            <v>-20300</v>
          </cell>
          <cell r="I10659">
            <v>8700</v>
          </cell>
        </row>
        <row r="10660">
          <cell r="A10660">
            <v>50000401</v>
          </cell>
          <cell r="B10660" t="str">
            <v>0</v>
          </cell>
          <cell r="C10660" t="str">
            <v>CIPL</v>
          </cell>
          <cell r="D10660" t="str">
            <v>M005</v>
          </cell>
          <cell r="E10660">
            <v>42067</v>
          </cell>
          <cell r="F10660" t="str">
            <v>Motorola Bar Code Scanner-MC3190</v>
          </cell>
          <cell r="G10660">
            <v>102438.22</v>
          </cell>
          <cell r="H10660">
            <v>-69999.45</v>
          </cell>
          <cell r="I10660">
            <v>32438.77</v>
          </cell>
        </row>
        <row r="10661">
          <cell r="A10661">
            <v>50000402</v>
          </cell>
          <cell r="B10661" t="str">
            <v>0</v>
          </cell>
          <cell r="C10661" t="str">
            <v>CIPL</v>
          </cell>
          <cell r="D10661" t="str">
            <v>M005</v>
          </cell>
          <cell r="E10661">
            <v>42036</v>
          </cell>
          <cell r="F10661" t="str">
            <v>Sony W830 Digital Camera 23.04.89</v>
          </cell>
          <cell r="G10661">
            <v>10700</v>
          </cell>
          <cell r="H10661">
            <v>-7400.83</v>
          </cell>
          <cell r="I10661">
            <v>3299.17</v>
          </cell>
        </row>
        <row r="10662">
          <cell r="A10662">
            <v>50000403</v>
          </cell>
          <cell r="B10662" t="str">
            <v>0</v>
          </cell>
          <cell r="C10662" t="str">
            <v>CIPL</v>
          </cell>
          <cell r="D10662" t="str">
            <v>M005</v>
          </cell>
          <cell r="E10662">
            <v>42045</v>
          </cell>
          <cell r="F10662" t="str">
            <v>Digital production board-20x36 inch</v>
          </cell>
          <cell r="G10662">
            <v>15000</v>
          </cell>
          <cell r="H10662">
            <v>-10375</v>
          </cell>
          <cell r="I10662">
            <v>4625</v>
          </cell>
        </row>
        <row r="10663">
          <cell r="A10663">
            <v>50000404</v>
          </cell>
          <cell r="B10663" t="str">
            <v>0</v>
          </cell>
          <cell r="C10663" t="str">
            <v>CIPL</v>
          </cell>
          <cell r="D10663" t="str">
            <v>M005</v>
          </cell>
          <cell r="E10663">
            <v>42045</v>
          </cell>
          <cell r="F10663" t="str">
            <v>Digital production board-20x36 inch</v>
          </cell>
          <cell r="G10663">
            <v>15000</v>
          </cell>
          <cell r="H10663">
            <v>-10375</v>
          </cell>
          <cell r="I10663">
            <v>4625</v>
          </cell>
        </row>
        <row r="10664">
          <cell r="A10664">
            <v>50000405</v>
          </cell>
          <cell r="B10664" t="str">
            <v>0</v>
          </cell>
          <cell r="C10664" t="str">
            <v>CIPL</v>
          </cell>
          <cell r="D10664" t="str">
            <v>M005</v>
          </cell>
          <cell r="E10664">
            <v>42140</v>
          </cell>
          <cell r="F10664" t="str">
            <v>Cemera - color day light-DS-2ce5582P &amp; YHW35KCL</v>
          </cell>
          <cell r="G10664">
            <v>7000</v>
          </cell>
          <cell r="H10664">
            <v>-4666.67</v>
          </cell>
          <cell r="I10664">
            <v>2333.33</v>
          </cell>
        </row>
        <row r="10665">
          <cell r="A10665">
            <v>50000406</v>
          </cell>
          <cell r="B10665" t="str">
            <v>0</v>
          </cell>
          <cell r="C10665" t="str">
            <v>CIPL</v>
          </cell>
          <cell r="D10665" t="str">
            <v>M005</v>
          </cell>
          <cell r="E10665">
            <v>42101</v>
          </cell>
          <cell r="F10665" t="str">
            <v>Cemera - color day light-DS-2ce5582P &amp; YHW35KCL</v>
          </cell>
          <cell r="G10665">
            <v>7800</v>
          </cell>
          <cell r="H10665">
            <v>-5265</v>
          </cell>
          <cell r="I10665">
            <v>2535</v>
          </cell>
        </row>
        <row r="10666">
          <cell r="A10666">
            <v>50000407</v>
          </cell>
          <cell r="B10666" t="str">
            <v>0</v>
          </cell>
          <cell r="C10666" t="str">
            <v>CIPL</v>
          </cell>
          <cell r="D10666" t="str">
            <v>M005</v>
          </cell>
          <cell r="E10666">
            <v>42101</v>
          </cell>
          <cell r="F10666" t="str">
            <v>Cemera - color day light-DS-2ce5582P &amp; YHW35KCL</v>
          </cell>
          <cell r="G10666">
            <v>7800</v>
          </cell>
          <cell r="H10666">
            <v>-5265</v>
          </cell>
          <cell r="I10666">
            <v>2535</v>
          </cell>
        </row>
        <row r="10667">
          <cell r="A10667">
            <v>50000408</v>
          </cell>
          <cell r="B10667" t="str">
            <v>0</v>
          </cell>
          <cell r="C10667" t="str">
            <v>CIPL</v>
          </cell>
          <cell r="D10667" t="str">
            <v>M005</v>
          </cell>
          <cell r="E10667">
            <v>42116</v>
          </cell>
          <cell r="F10667" t="str">
            <v>Professional IP Phone Set-ES290-N</v>
          </cell>
          <cell r="G10667">
            <v>5550</v>
          </cell>
          <cell r="H10667">
            <v>-3746.25</v>
          </cell>
          <cell r="I10667">
            <v>1803.75</v>
          </cell>
        </row>
        <row r="10668">
          <cell r="A10668">
            <v>50000409</v>
          </cell>
          <cell r="B10668" t="str">
            <v>0</v>
          </cell>
          <cell r="C10668" t="str">
            <v>CIPL</v>
          </cell>
          <cell r="D10668" t="str">
            <v>M005</v>
          </cell>
          <cell r="E10668">
            <v>42123</v>
          </cell>
          <cell r="F10668" t="str">
            <v>Dome Camera-600tvl,1/3 dis</v>
          </cell>
          <cell r="G10668">
            <v>9500</v>
          </cell>
          <cell r="H10668">
            <v>-6412.5</v>
          </cell>
          <cell r="I10668">
            <v>3087.5</v>
          </cell>
        </row>
        <row r="10669">
          <cell r="A10669">
            <v>50000410</v>
          </cell>
          <cell r="B10669" t="str">
            <v>0</v>
          </cell>
          <cell r="C10669" t="str">
            <v>CIPL</v>
          </cell>
          <cell r="D10669" t="str">
            <v>M005</v>
          </cell>
          <cell r="E10669">
            <v>42140</v>
          </cell>
          <cell r="F10669" t="str">
            <v>Bullet Camera for Warehouse-Model-YH555IT</v>
          </cell>
          <cell r="G10669">
            <v>8000</v>
          </cell>
          <cell r="H10669">
            <v>-5333.33</v>
          </cell>
          <cell r="I10669">
            <v>2666.67</v>
          </cell>
        </row>
        <row r="10670">
          <cell r="A10670">
            <v>50000411</v>
          </cell>
          <cell r="B10670" t="str">
            <v>0</v>
          </cell>
          <cell r="C10670" t="str">
            <v>CIPL</v>
          </cell>
          <cell r="D10670" t="str">
            <v>M005</v>
          </cell>
          <cell r="E10670">
            <v>42140</v>
          </cell>
          <cell r="F10670" t="str">
            <v>Bullet Camera for Warehouse-Model-YH555IT</v>
          </cell>
          <cell r="G10670">
            <v>8000</v>
          </cell>
          <cell r="H10670">
            <v>-5333.33</v>
          </cell>
          <cell r="I10670">
            <v>2666.67</v>
          </cell>
        </row>
        <row r="10671">
          <cell r="A10671">
            <v>50000412</v>
          </cell>
          <cell r="B10671" t="str">
            <v>0</v>
          </cell>
          <cell r="C10671" t="str">
            <v>CIPL</v>
          </cell>
          <cell r="D10671" t="str">
            <v>M005</v>
          </cell>
          <cell r="E10671">
            <v>42138</v>
          </cell>
          <cell r="F10671" t="str">
            <v>Barcode Printer-Zebra&gt; Model-105SL</v>
          </cell>
          <cell r="G10671">
            <v>126737.23</v>
          </cell>
          <cell r="H10671">
            <v>-84491.48</v>
          </cell>
          <cell r="I10671">
            <v>42245.75</v>
          </cell>
        </row>
        <row r="10672">
          <cell r="A10672">
            <v>50000413</v>
          </cell>
          <cell r="B10672" t="str">
            <v>0</v>
          </cell>
          <cell r="C10672" t="str">
            <v>CIPL</v>
          </cell>
          <cell r="D10672" t="str">
            <v>M005</v>
          </cell>
          <cell r="E10672">
            <v>42178</v>
          </cell>
          <cell r="F10672" t="str">
            <v>iPad mini 3 - 16GB (Apple)</v>
          </cell>
          <cell r="G10672">
            <v>51510</v>
          </cell>
          <cell r="H10672">
            <v>-33910.75</v>
          </cell>
          <cell r="I10672">
            <v>17599.25</v>
          </cell>
        </row>
        <row r="10673">
          <cell r="A10673">
            <v>50000414</v>
          </cell>
          <cell r="B10673" t="str">
            <v>0</v>
          </cell>
          <cell r="C10673" t="str">
            <v>CIPL</v>
          </cell>
          <cell r="D10673" t="str">
            <v>M005</v>
          </cell>
          <cell r="E10673">
            <v>42178</v>
          </cell>
          <cell r="F10673" t="str">
            <v>iPad mini 3 - 16GB (Apple)</v>
          </cell>
          <cell r="G10673">
            <v>51510</v>
          </cell>
          <cell r="H10673">
            <v>-33910.75</v>
          </cell>
          <cell r="I10673">
            <v>17599.25</v>
          </cell>
        </row>
        <row r="10674">
          <cell r="A10674">
            <v>50000415</v>
          </cell>
          <cell r="B10674" t="str">
            <v>0</v>
          </cell>
          <cell r="C10674" t="str">
            <v>CIPL</v>
          </cell>
          <cell r="D10674" t="str">
            <v>M005</v>
          </cell>
          <cell r="E10674">
            <v>42178</v>
          </cell>
          <cell r="F10674" t="str">
            <v>iPad mini 3 - 16GB (Apple)</v>
          </cell>
          <cell r="G10674">
            <v>51510</v>
          </cell>
          <cell r="H10674">
            <v>-33910.75</v>
          </cell>
          <cell r="I10674">
            <v>17599.25</v>
          </cell>
        </row>
        <row r="10675">
          <cell r="A10675">
            <v>50000416</v>
          </cell>
          <cell r="B10675" t="str">
            <v>0</v>
          </cell>
          <cell r="C10675" t="str">
            <v>CIPL</v>
          </cell>
          <cell r="D10675" t="str">
            <v>M005</v>
          </cell>
          <cell r="E10675">
            <v>42178</v>
          </cell>
          <cell r="F10675" t="str">
            <v>iPad mini 3 - 16GB (Apple)</v>
          </cell>
          <cell r="G10675">
            <v>51510</v>
          </cell>
          <cell r="H10675">
            <v>-33910.75</v>
          </cell>
          <cell r="I10675">
            <v>17599.25</v>
          </cell>
        </row>
        <row r="10676">
          <cell r="A10676">
            <v>50000417</v>
          </cell>
          <cell r="B10676" t="str">
            <v>0</v>
          </cell>
          <cell r="C10676" t="str">
            <v>CIPL</v>
          </cell>
          <cell r="D10676" t="str">
            <v>M005</v>
          </cell>
          <cell r="E10676">
            <v>42178</v>
          </cell>
          <cell r="F10676" t="str">
            <v>iPad mini 3 - 16GB (Apple)</v>
          </cell>
          <cell r="G10676">
            <v>51510</v>
          </cell>
          <cell r="H10676">
            <v>-33910.75</v>
          </cell>
          <cell r="I10676">
            <v>17599.25</v>
          </cell>
        </row>
        <row r="10677">
          <cell r="A10677">
            <v>50000418</v>
          </cell>
          <cell r="B10677" t="str">
            <v>0</v>
          </cell>
          <cell r="C10677" t="str">
            <v>CIPL</v>
          </cell>
          <cell r="D10677" t="str">
            <v>M005</v>
          </cell>
          <cell r="E10677">
            <v>42178</v>
          </cell>
          <cell r="F10677" t="str">
            <v>iPad mini 3 - 16GB (Apple)</v>
          </cell>
          <cell r="G10677">
            <v>51510</v>
          </cell>
          <cell r="H10677">
            <v>-33910.75</v>
          </cell>
          <cell r="I10677">
            <v>17599.25</v>
          </cell>
        </row>
        <row r="10678">
          <cell r="A10678">
            <v>50000419</v>
          </cell>
          <cell r="B10678" t="str">
            <v>0</v>
          </cell>
          <cell r="C10678" t="str">
            <v>CIPL</v>
          </cell>
          <cell r="D10678" t="str">
            <v>M005</v>
          </cell>
          <cell r="E10678">
            <v>42178</v>
          </cell>
          <cell r="F10678" t="str">
            <v>iPad mini 3 - 16GB (Apple)</v>
          </cell>
          <cell r="G10678">
            <v>51510</v>
          </cell>
          <cell r="H10678">
            <v>-33910.75</v>
          </cell>
          <cell r="I10678">
            <v>17599.25</v>
          </cell>
        </row>
        <row r="10679">
          <cell r="A10679">
            <v>50000420</v>
          </cell>
          <cell r="B10679" t="str">
            <v>0</v>
          </cell>
          <cell r="C10679" t="str">
            <v>CIPL</v>
          </cell>
          <cell r="D10679" t="str">
            <v>M005</v>
          </cell>
          <cell r="E10679">
            <v>42178</v>
          </cell>
          <cell r="F10679" t="str">
            <v>iPad mini 3 - 16GB (Apple)</v>
          </cell>
          <cell r="G10679">
            <v>51510</v>
          </cell>
          <cell r="H10679">
            <v>-33910.75</v>
          </cell>
          <cell r="I10679">
            <v>17599.25</v>
          </cell>
        </row>
        <row r="10680">
          <cell r="A10680">
            <v>50000421</v>
          </cell>
          <cell r="B10680" t="str">
            <v>0</v>
          </cell>
          <cell r="C10680" t="str">
            <v>CIPL</v>
          </cell>
          <cell r="D10680" t="str">
            <v>M005</v>
          </cell>
          <cell r="E10680">
            <v>42178</v>
          </cell>
          <cell r="F10680" t="str">
            <v>iPad mini 3 - 16GB (Apple)</v>
          </cell>
          <cell r="G10680">
            <v>51510</v>
          </cell>
          <cell r="H10680">
            <v>-33910.75</v>
          </cell>
          <cell r="I10680">
            <v>17599.25</v>
          </cell>
        </row>
        <row r="10681">
          <cell r="A10681">
            <v>50000422</v>
          </cell>
          <cell r="B10681" t="str">
            <v>0</v>
          </cell>
          <cell r="C10681" t="str">
            <v>CIPL</v>
          </cell>
          <cell r="D10681" t="str">
            <v>M005</v>
          </cell>
          <cell r="E10681">
            <v>42169</v>
          </cell>
          <cell r="F10681" t="str">
            <v>Mobile-Samsung Galaxy 2 with 16gb memory</v>
          </cell>
          <cell r="G10681">
            <v>20500</v>
          </cell>
          <cell r="H10681">
            <v>-13495.83</v>
          </cell>
          <cell r="I10681">
            <v>7004.17</v>
          </cell>
        </row>
        <row r="10682">
          <cell r="A10682">
            <v>50000423</v>
          </cell>
          <cell r="B10682" t="str">
            <v>0</v>
          </cell>
          <cell r="C10682" t="str">
            <v>CIPL</v>
          </cell>
          <cell r="D10682" t="str">
            <v>M005</v>
          </cell>
          <cell r="E10682">
            <v>42169</v>
          </cell>
          <cell r="F10682" t="str">
            <v>Mobile-Samsung Galaxy 2 with 16gb memory</v>
          </cell>
          <cell r="G10682">
            <v>20500</v>
          </cell>
          <cell r="H10682">
            <v>-13495.83</v>
          </cell>
          <cell r="I10682">
            <v>7004.17</v>
          </cell>
        </row>
        <row r="10683">
          <cell r="A10683">
            <v>50000424</v>
          </cell>
          <cell r="B10683" t="str">
            <v>0</v>
          </cell>
          <cell r="C10683" t="str">
            <v>CIPL</v>
          </cell>
          <cell r="D10683" t="str">
            <v>M005</v>
          </cell>
          <cell r="E10683">
            <v>42169</v>
          </cell>
          <cell r="F10683" t="str">
            <v>Mobile-Samsung Galaxy 2 with 16gb memory</v>
          </cell>
          <cell r="G10683">
            <v>37000</v>
          </cell>
          <cell r="H10683">
            <v>-15970.83</v>
          </cell>
          <cell r="I10683">
            <v>21029.17</v>
          </cell>
        </row>
        <row r="10684">
          <cell r="A10684">
            <v>50000425</v>
          </cell>
          <cell r="B10684" t="str">
            <v>0</v>
          </cell>
          <cell r="C10684" t="str">
            <v>CIPL</v>
          </cell>
          <cell r="D10684" t="str">
            <v>M005</v>
          </cell>
          <cell r="E10684">
            <v>42183</v>
          </cell>
          <cell r="F10684" t="str">
            <v>Cordless Telephone set -Model-KX-TG-3711</v>
          </cell>
          <cell r="G10684">
            <v>3500</v>
          </cell>
          <cell r="H10684">
            <v>-2304.17</v>
          </cell>
          <cell r="I10684">
            <v>1195.83</v>
          </cell>
        </row>
        <row r="10685">
          <cell r="A10685">
            <v>50000426</v>
          </cell>
          <cell r="B10685" t="str">
            <v>0</v>
          </cell>
          <cell r="C10685" t="str">
            <v>CIPL</v>
          </cell>
          <cell r="D10685" t="str">
            <v>M005</v>
          </cell>
          <cell r="E10685">
            <v>42170</v>
          </cell>
          <cell r="F10685" t="str">
            <v>Bullet Camera -YHDO,700TVL</v>
          </cell>
          <cell r="G10685">
            <v>8000</v>
          </cell>
          <cell r="H10685">
            <v>-5266.67</v>
          </cell>
          <cell r="I10685">
            <v>2733.33</v>
          </cell>
        </row>
        <row r="10686">
          <cell r="A10686">
            <v>50000427</v>
          </cell>
          <cell r="B10686" t="str">
            <v>0</v>
          </cell>
          <cell r="C10686" t="str">
            <v>CIPL</v>
          </cell>
          <cell r="D10686" t="str">
            <v>M005</v>
          </cell>
          <cell r="E10686">
            <v>42170</v>
          </cell>
          <cell r="F10686" t="str">
            <v>Bullet Camera -YHDO,700TVL</v>
          </cell>
          <cell r="G10686">
            <v>8000</v>
          </cell>
          <cell r="H10686">
            <v>-5266.67</v>
          </cell>
          <cell r="I10686">
            <v>2733.33</v>
          </cell>
        </row>
        <row r="10687">
          <cell r="A10687">
            <v>50000428</v>
          </cell>
          <cell r="B10687" t="str">
            <v>0</v>
          </cell>
          <cell r="C10687" t="str">
            <v>CIPL</v>
          </cell>
          <cell r="D10687" t="str">
            <v>M005</v>
          </cell>
          <cell r="E10687">
            <v>42170</v>
          </cell>
          <cell r="F10687" t="str">
            <v>Bullet Camera -YHDO,700TVL</v>
          </cell>
          <cell r="G10687">
            <v>8000</v>
          </cell>
          <cell r="H10687">
            <v>-5266.67</v>
          </cell>
          <cell r="I10687">
            <v>2733.33</v>
          </cell>
        </row>
        <row r="10688">
          <cell r="A10688">
            <v>50000430</v>
          </cell>
          <cell r="B10688" t="str">
            <v>0</v>
          </cell>
          <cell r="C10688" t="str">
            <v>CIPL</v>
          </cell>
          <cell r="D10688" t="str">
            <v>M005</v>
          </cell>
          <cell r="E10688">
            <v>42182</v>
          </cell>
          <cell r="F10688" t="str">
            <v>Digital Camera - Canon IXUS 170</v>
          </cell>
          <cell r="G10688">
            <v>12300</v>
          </cell>
          <cell r="H10688">
            <v>-8097.5</v>
          </cell>
          <cell r="I10688">
            <v>4202.5</v>
          </cell>
        </row>
        <row r="10689">
          <cell r="A10689">
            <v>50000431</v>
          </cell>
          <cell r="B10689" t="str">
            <v>0</v>
          </cell>
          <cell r="C10689" t="str">
            <v>CIPL</v>
          </cell>
          <cell r="D10689" t="str">
            <v>M005</v>
          </cell>
          <cell r="E10689">
            <v>42214</v>
          </cell>
          <cell r="F10689" t="str">
            <v>Bullet Camera -YHDO,700TVL</v>
          </cell>
          <cell r="G10689">
            <v>9900</v>
          </cell>
          <cell r="H10689">
            <v>-6435</v>
          </cell>
          <cell r="I10689">
            <v>3465</v>
          </cell>
        </row>
        <row r="10690">
          <cell r="A10690">
            <v>50000433</v>
          </cell>
          <cell r="B10690" t="str">
            <v>0</v>
          </cell>
          <cell r="C10690" t="str">
            <v>CIPL</v>
          </cell>
          <cell r="D10690" t="str">
            <v>M005</v>
          </cell>
          <cell r="E10690">
            <v>42226</v>
          </cell>
          <cell r="F10690" t="str">
            <v>Apple New i pad-3 -16 GB</v>
          </cell>
          <cell r="G10690">
            <v>51510</v>
          </cell>
          <cell r="H10690">
            <v>-33052.25</v>
          </cell>
          <cell r="I10690">
            <v>18457.75</v>
          </cell>
        </row>
        <row r="10691">
          <cell r="A10691">
            <v>50000434</v>
          </cell>
          <cell r="B10691" t="str">
            <v>0</v>
          </cell>
          <cell r="C10691" t="str">
            <v>CIPL</v>
          </cell>
          <cell r="D10691" t="str">
            <v>M005</v>
          </cell>
          <cell r="E10691">
            <v>42226</v>
          </cell>
          <cell r="F10691" t="str">
            <v>Apple New i pad-3 -16 GB</v>
          </cell>
          <cell r="G10691">
            <v>51510</v>
          </cell>
          <cell r="H10691">
            <v>-33052.25</v>
          </cell>
          <cell r="I10691">
            <v>18457.75</v>
          </cell>
        </row>
        <row r="10692">
          <cell r="A10692">
            <v>50000437</v>
          </cell>
          <cell r="B10692" t="str">
            <v>0</v>
          </cell>
          <cell r="C10692" t="str">
            <v>CIPL</v>
          </cell>
          <cell r="D10692" t="str">
            <v>M005</v>
          </cell>
          <cell r="E10692">
            <v>42186</v>
          </cell>
          <cell r="F10692" t="str">
            <v>AC-1.5 Ton &gt; from Air Coll System for Chiller Proj</v>
          </cell>
          <cell r="G10692">
            <v>85000</v>
          </cell>
          <cell r="H10692">
            <v>-55250</v>
          </cell>
          <cell r="I10692">
            <v>29750</v>
          </cell>
        </row>
        <row r="10693">
          <cell r="A10693">
            <v>50000438</v>
          </cell>
          <cell r="B10693" t="str">
            <v>0</v>
          </cell>
          <cell r="C10693" t="str">
            <v>CIPL</v>
          </cell>
          <cell r="D10693" t="str">
            <v>M005</v>
          </cell>
          <cell r="E10693">
            <v>42186</v>
          </cell>
          <cell r="F10693" t="str">
            <v>AC-1.5 Ton &gt; from Air Coll System for Chiller Proj</v>
          </cell>
          <cell r="G10693">
            <v>85000</v>
          </cell>
          <cell r="H10693">
            <v>-55250</v>
          </cell>
          <cell r="I10693">
            <v>29750</v>
          </cell>
        </row>
        <row r="10694">
          <cell r="A10694">
            <v>50000439</v>
          </cell>
          <cell r="B10694" t="str">
            <v>0</v>
          </cell>
          <cell r="C10694" t="str">
            <v>CIPL</v>
          </cell>
          <cell r="D10694" t="str">
            <v>M005</v>
          </cell>
          <cell r="E10694">
            <v>42194</v>
          </cell>
          <cell r="F10694" t="str">
            <v>AC-1.5 Ton &gt; from Air Coll System</v>
          </cell>
          <cell r="G10694">
            <v>108000</v>
          </cell>
          <cell r="H10694">
            <v>-70200</v>
          </cell>
          <cell r="I10694">
            <v>37800</v>
          </cell>
        </row>
        <row r="10695">
          <cell r="A10695">
            <v>50000440</v>
          </cell>
          <cell r="B10695" t="str">
            <v>0</v>
          </cell>
          <cell r="C10695" t="str">
            <v>CIPL</v>
          </cell>
          <cell r="D10695" t="str">
            <v>M005</v>
          </cell>
          <cell r="E10695">
            <v>42255</v>
          </cell>
          <cell r="F10695" t="str">
            <v>Bullet camera - 700 TVL -02PCS</v>
          </cell>
          <cell r="G10695">
            <v>8000</v>
          </cell>
          <cell r="H10695">
            <v>-5066.67</v>
          </cell>
          <cell r="I10695">
            <v>2933.33</v>
          </cell>
        </row>
        <row r="10696">
          <cell r="A10696">
            <v>50000441</v>
          </cell>
          <cell r="B10696" t="str">
            <v>0</v>
          </cell>
          <cell r="C10696" t="str">
            <v>CIPL</v>
          </cell>
          <cell r="D10696" t="str">
            <v>M005</v>
          </cell>
          <cell r="E10696">
            <v>42255</v>
          </cell>
          <cell r="F10696" t="str">
            <v>Bullet camera - 700 TVL -02PCS</v>
          </cell>
          <cell r="G10696">
            <v>8000</v>
          </cell>
          <cell r="H10696">
            <v>-5066.67</v>
          </cell>
          <cell r="I10696">
            <v>2933.33</v>
          </cell>
        </row>
        <row r="10697">
          <cell r="A10697">
            <v>50000442</v>
          </cell>
          <cell r="B10697" t="str">
            <v>0</v>
          </cell>
          <cell r="C10697" t="str">
            <v>CIPL</v>
          </cell>
          <cell r="D10697" t="str">
            <v>M005</v>
          </cell>
          <cell r="E10697">
            <v>42296</v>
          </cell>
          <cell r="F10697" t="str">
            <v>Dome CCTV Camera</v>
          </cell>
          <cell r="G10697">
            <v>7500</v>
          </cell>
          <cell r="H10697">
            <v>-4687.5</v>
          </cell>
          <cell r="I10697">
            <v>2812.5</v>
          </cell>
        </row>
        <row r="10698">
          <cell r="A10698">
            <v>50000443</v>
          </cell>
          <cell r="B10698" t="str">
            <v>0</v>
          </cell>
          <cell r="C10698" t="str">
            <v>CIPL</v>
          </cell>
          <cell r="D10698" t="str">
            <v>M005</v>
          </cell>
          <cell r="E10698">
            <v>42296</v>
          </cell>
          <cell r="F10698" t="str">
            <v>Dome CCTV Camera</v>
          </cell>
          <cell r="G10698">
            <v>7500</v>
          </cell>
          <cell r="H10698">
            <v>-4687.5</v>
          </cell>
          <cell r="I10698">
            <v>2812.5</v>
          </cell>
        </row>
        <row r="10699">
          <cell r="A10699">
            <v>50000444</v>
          </cell>
          <cell r="B10699" t="str">
            <v>0</v>
          </cell>
          <cell r="C10699" t="str">
            <v>CIPL</v>
          </cell>
          <cell r="D10699" t="str">
            <v>M005</v>
          </cell>
          <cell r="E10699">
            <v>42290</v>
          </cell>
          <cell r="F10699" t="str">
            <v>LED TV for Board room as FOC</v>
          </cell>
          <cell r="G10699">
            <v>592256</v>
          </cell>
          <cell r="H10699">
            <v>-370160</v>
          </cell>
          <cell r="I10699">
            <v>222096</v>
          </cell>
        </row>
        <row r="10700">
          <cell r="A10700">
            <v>50000460</v>
          </cell>
          <cell r="B10700" t="str">
            <v>0</v>
          </cell>
          <cell r="C10700" t="str">
            <v>CIPL</v>
          </cell>
          <cell r="D10700" t="str">
            <v>M005</v>
          </cell>
          <cell r="E10700">
            <v>42317</v>
          </cell>
          <cell r="F10700" t="str">
            <v>IPS-2000VA- Model-ESP2000</v>
          </cell>
          <cell r="G10700">
            <v>99500</v>
          </cell>
          <cell r="H10700">
            <v>-61358.33</v>
          </cell>
          <cell r="I10700">
            <v>38141.67</v>
          </cell>
        </row>
        <row r="10701">
          <cell r="A10701">
            <v>50000461</v>
          </cell>
          <cell r="B10701" t="str">
            <v>0</v>
          </cell>
          <cell r="C10701" t="str">
            <v>CIPL</v>
          </cell>
          <cell r="D10701" t="str">
            <v>M005</v>
          </cell>
          <cell r="E10701">
            <v>42317</v>
          </cell>
          <cell r="F10701" t="str">
            <v>IPS-2000VA- Model-ESP2000</v>
          </cell>
          <cell r="G10701">
            <v>99500</v>
          </cell>
          <cell r="H10701">
            <v>-61358.33</v>
          </cell>
          <cell r="I10701">
            <v>38141.67</v>
          </cell>
        </row>
        <row r="10702">
          <cell r="A10702">
            <v>50000462</v>
          </cell>
          <cell r="B10702" t="str">
            <v>0</v>
          </cell>
          <cell r="C10702" t="str">
            <v>CIPL</v>
          </cell>
          <cell r="D10702" t="str">
            <v>M005</v>
          </cell>
          <cell r="E10702">
            <v>42324</v>
          </cell>
          <cell r="F10702" t="str">
            <v>AC -4 Ton (45000BUT) - Model:AUG-45</v>
          </cell>
          <cell r="G10702">
            <v>190000</v>
          </cell>
          <cell r="H10702">
            <v>-117166.67</v>
          </cell>
          <cell r="I10702">
            <v>72833.33</v>
          </cell>
        </row>
        <row r="10703">
          <cell r="A10703">
            <v>50000463</v>
          </cell>
          <cell r="B10703" t="str">
            <v>0</v>
          </cell>
          <cell r="C10703" t="str">
            <v>CIPL</v>
          </cell>
          <cell r="D10703" t="str">
            <v>M005</v>
          </cell>
          <cell r="E10703">
            <v>42334</v>
          </cell>
          <cell r="F10703" t="str">
            <v>Time Attendance controller580,Brand-ZKSOFT</v>
          </cell>
          <cell r="G10703">
            <v>136838.35</v>
          </cell>
          <cell r="H10703">
            <v>-84383.66</v>
          </cell>
          <cell r="I10703">
            <v>52454.69</v>
          </cell>
        </row>
        <row r="10704">
          <cell r="A10704">
            <v>50000464</v>
          </cell>
          <cell r="B10704" t="str">
            <v>0</v>
          </cell>
          <cell r="C10704" t="str">
            <v>CIPL</v>
          </cell>
          <cell r="D10704" t="str">
            <v>M005</v>
          </cell>
          <cell r="E10704">
            <v>42334</v>
          </cell>
          <cell r="F10704" t="str">
            <v>Time Attendance controller580,Brand-ZKSOFT</v>
          </cell>
          <cell r="G10704">
            <v>136838.35</v>
          </cell>
          <cell r="H10704">
            <v>-84383.66</v>
          </cell>
          <cell r="I10704">
            <v>52454.69</v>
          </cell>
        </row>
        <row r="10705">
          <cell r="A10705">
            <v>50000465</v>
          </cell>
          <cell r="B10705" t="str">
            <v>0</v>
          </cell>
          <cell r="C10705" t="str">
            <v>CIPL</v>
          </cell>
          <cell r="D10705" t="str">
            <v>M005</v>
          </cell>
          <cell r="E10705">
            <v>42334</v>
          </cell>
          <cell r="F10705" t="str">
            <v>Time Attendance controller580,Brand-ZKSOFT</v>
          </cell>
          <cell r="G10705">
            <v>136839.34</v>
          </cell>
          <cell r="H10705">
            <v>-84384.25</v>
          </cell>
          <cell r="I10705">
            <v>52455.09</v>
          </cell>
        </row>
        <row r="10706">
          <cell r="A10706">
            <v>50000466</v>
          </cell>
          <cell r="B10706" t="str">
            <v>0</v>
          </cell>
          <cell r="C10706" t="str">
            <v>CIPL</v>
          </cell>
          <cell r="D10706" t="str">
            <v>M005</v>
          </cell>
          <cell r="E10706">
            <v>42334</v>
          </cell>
          <cell r="F10706" t="str">
            <v>Finger Print reader FR1200</v>
          </cell>
          <cell r="G10706">
            <v>10100</v>
          </cell>
          <cell r="H10706">
            <v>-6228.33</v>
          </cell>
          <cell r="I10706">
            <v>3871.67</v>
          </cell>
        </row>
        <row r="10707">
          <cell r="A10707">
            <v>50000467</v>
          </cell>
          <cell r="B10707" t="str">
            <v>0</v>
          </cell>
          <cell r="C10707" t="str">
            <v>CIPL</v>
          </cell>
          <cell r="D10707" t="str">
            <v>M005</v>
          </cell>
          <cell r="E10707">
            <v>42334</v>
          </cell>
          <cell r="F10707" t="str">
            <v>Finger Print reader FR1200</v>
          </cell>
          <cell r="G10707">
            <v>10100</v>
          </cell>
          <cell r="H10707">
            <v>-6228.33</v>
          </cell>
          <cell r="I10707">
            <v>3871.67</v>
          </cell>
        </row>
        <row r="10708">
          <cell r="A10708">
            <v>50000468</v>
          </cell>
          <cell r="B10708" t="str">
            <v>0</v>
          </cell>
          <cell r="C10708" t="str">
            <v>CIPL</v>
          </cell>
          <cell r="D10708" t="str">
            <v>M005</v>
          </cell>
          <cell r="E10708">
            <v>42334</v>
          </cell>
          <cell r="F10708" t="str">
            <v>Finger Print reader FR1200</v>
          </cell>
          <cell r="G10708">
            <v>10100</v>
          </cell>
          <cell r="H10708">
            <v>-6228.33</v>
          </cell>
          <cell r="I10708">
            <v>3871.67</v>
          </cell>
        </row>
        <row r="10709">
          <cell r="A10709">
            <v>50000470</v>
          </cell>
          <cell r="B10709" t="str">
            <v>0</v>
          </cell>
          <cell r="C10709" t="str">
            <v>CIPL</v>
          </cell>
          <cell r="D10709" t="str">
            <v>M005</v>
          </cell>
          <cell r="E10709">
            <v>42339</v>
          </cell>
          <cell r="F10709" t="str">
            <v>Panel Board-L*W*H-36''*18''*48 for Warehouse</v>
          </cell>
          <cell r="G10709">
            <v>75000</v>
          </cell>
          <cell r="H10709">
            <v>-45625</v>
          </cell>
          <cell r="I10709">
            <v>29375</v>
          </cell>
        </row>
        <row r="10710">
          <cell r="A10710">
            <v>50000471</v>
          </cell>
          <cell r="B10710" t="str">
            <v>0</v>
          </cell>
          <cell r="C10710" t="str">
            <v>CIPL</v>
          </cell>
          <cell r="D10710" t="str">
            <v>M005</v>
          </cell>
          <cell r="E10710">
            <v>42388</v>
          </cell>
          <cell r="F10710" t="str">
            <v>Time Adndence Device controler-IClock-580</v>
          </cell>
          <cell r="G10710">
            <v>38380</v>
          </cell>
          <cell r="H10710">
            <v>-23028</v>
          </cell>
          <cell r="I10710">
            <v>15352</v>
          </cell>
        </row>
        <row r="10711">
          <cell r="A10711">
            <v>50000472</v>
          </cell>
          <cell r="B10711" t="str">
            <v>0</v>
          </cell>
          <cell r="C10711" t="str">
            <v>CIPL</v>
          </cell>
          <cell r="D10711" t="str">
            <v>M005</v>
          </cell>
          <cell r="E10711">
            <v>42388</v>
          </cell>
          <cell r="F10711" t="str">
            <v>Time Adndence Device controler-IClock-580</v>
          </cell>
          <cell r="G10711">
            <v>38380</v>
          </cell>
          <cell r="H10711">
            <v>-23028</v>
          </cell>
          <cell r="I10711">
            <v>15352</v>
          </cell>
        </row>
        <row r="10712">
          <cell r="A10712">
            <v>50000475</v>
          </cell>
          <cell r="B10712" t="str">
            <v>0</v>
          </cell>
          <cell r="C10712" t="str">
            <v>CIPL</v>
          </cell>
          <cell r="D10712" t="str">
            <v>M005</v>
          </cell>
          <cell r="E10712">
            <v>42395</v>
          </cell>
          <cell r="F10712" t="str">
            <v>DIGITAL CAMERA SONY W830 WIT 32GB SD CARD</v>
          </cell>
          <cell r="G10712">
            <v>12000</v>
          </cell>
          <cell r="H10712">
            <v>-7200</v>
          </cell>
          <cell r="I10712">
            <v>4800</v>
          </cell>
        </row>
        <row r="10713">
          <cell r="A10713">
            <v>50000476</v>
          </cell>
          <cell r="B10713" t="str">
            <v>0</v>
          </cell>
          <cell r="C10713" t="str">
            <v>CIPL</v>
          </cell>
          <cell r="D10713" t="str">
            <v>M005</v>
          </cell>
          <cell r="E10713">
            <v>42430</v>
          </cell>
          <cell r="F10713" t="str">
            <v>Telephone set-KX -TS820</v>
          </cell>
          <cell r="G10713">
            <v>1600</v>
          </cell>
          <cell r="H10713">
            <v>-933.33</v>
          </cell>
          <cell r="I10713">
            <v>666.67</v>
          </cell>
        </row>
        <row r="10714">
          <cell r="A10714">
            <v>50000477</v>
          </cell>
          <cell r="B10714" t="str">
            <v>0</v>
          </cell>
          <cell r="C10714" t="str">
            <v>CIPL</v>
          </cell>
          <cell r="D10714" t="str">
            <v>M005</v>
          </cell>
          <cell r="E10714">
            <v>42430</v>
          </cell>
          <cell r="F10714" t="str">
            <v>Telephone set-KX -TS820</v>
          </cell>
          <cell r="G10714">
            <v>1600</v>
          </cell>
          <cell r="H10714">
            <v>-933.33</v>
          </cell>
          <cell r="I10714">
            <v>666.67</v>
          </cell>
        </row>
        <row r="10715">
          <cell r="A10715">
            <v>50000478</v>
          </cell>
          <cell r="B10715" t="str">
            <v>0</v>
          </cell>
          <cell r="C10715" t="str">
            <v>CIPL</v>
          </cell>
          <cell r="D10715" t="str">
            <v>M005</v>
          </cell>
          <cell r="E10715">
            <v>42430</v>
          </cell>
          <cell r="F10715" t="str">
            <v>Telephone set-KX -TS820</v>
          </cell>
          <cell r="G10715">
            <v>1600</v>
          </cell>
          <cell r="H10715">
            <v>-933.33</v>
          </cell>
          <cell r="I10715">
            <v>666.67</v>
          </cell>
        </row>
        <row r="10716">
          <cell r="A10716">
            <v>50000479</v>
          </cell>
          <cell r="B10716" t="str">
            <v>0</v>
          </cell>
          <cell r="C10716" t="str">
            <v>CIPL</v>
          </cell>
          <cell r="D10716" t="str">
            <v>M005</v>
          </cell>
          <cell r="E10716">
            <v>42430</v>
          </cell>
          <cell r="F10716" t="str">
            <v>Telephone set-KX -TS820</v>
          </cell>
          <cell r="G10716">
            <v>1600</v>
          </cell>
          <cell r="H10716">
            <v>-933.33</v>
          </cell>
          <cell r="I10716">
            <v>666.67</v>
          </cell>
        </row>
        <row r="10717">
          <cell r="A10717">
            <v>50000480</v>
          </cell>
          <cell r="B10717" t="str">
            <v>0</v>
          </cell>
          <cell r="C10717" t="str">
            <v>CIPL</v>
          </cell>
          <cell r="D10717" t="str">
            <v>M005</v>
          </cell>
          <cell r="E10717">
            <v>42430</v>
          </cell>
          <cell r="F10717" t="str">
            <v>Telephone set-KX -TS820</v>
          </cell>
          <cell r="G10717">
            <v>1600</v>
          </cell>
          <cell r="H10717">
            <v>-933.33</v>
          </cell>
          <cell r="I10717">
            <v>666.67</v>
          </cell>
        </row>
        <row r="10718">
          <cell r="A10718">
            <v>50000483</v>
          </cell>
          <cell r="B10718" t="str">
            <v>0</v>
          </cell>
          <cell r="C10718" t="str">
            <v>CIPL</v>
          </cell>
          <cell r="D10718" t="str">
            <v>M005</v>
          </cell>
          <cell r="E10718">
            <v>42450</v>
          </cell>
          <cell r="F10718" t="str">
            <v>UPS -1000VA ,Navana</v>
          </cell>
          <cell r="G10718">
            <v>7862</v>
          </cell>
          <cell r="H10718">
            <v>-4586.17</v>
          </cell>
          <cell r="I10718">
            <v>3275.83</v>
          </cell>
        </row>
        <row r="10719">
          <cell r="A10719">
            <v>50000484</v>
          </cell>
          <cell r="B10719" t="str">
            <v>0</v>
          </cell>
          <cell r="C10719" t="str">
            <v>CIPL</v>
          </cell>
          <cell r="D10719" t="str">
            <v>M005</v>
          </cell>
          <cell r="E10719">
            <v>42450</v>
          </cell>
          <cell r="F10719" t="str">
            <v>UPS -1000VA ,Navana</v>
          </cell>
          <cell r="G10719">
            <v>7862</v>
          </cell>
          <cell r="H10719">
            <v>-4586.17</v>
          </cell>
          <cell r="I10719">
            <v>3275.83</v>
          </cell>
        </row>
        <row r="10720">
          <cell r="A10720">
            <v>50000485</v>
          </cell>
          <cell r="B10720" t="str">
            <v>0</v>
          </cell>
          <cell r="C10720" t="str">
            <v>CIPL</v>
          </cell>
          <cell r="D10720" t="str">
            <v>M005</v>
          </cell>
          <cell r="E10720">
            <v>42460</v>
          </cell>
          <cell r="F10720" t="str">
            <v>Bullet CameraYH555LT</v>
          </cell>
          <cell r="G10720">
            <v>8000</v>
          </cell>
          <cell r="H10720">
            <v>-4666.67</v>
          </cell>
          <cell r="I10720">
            <v>3333.33</v>
          </cell>
        </row>
        <row r="10721">
          <cell r="A10721">
            <v>50000488</v>
          </cell>
          <cell r="B10721" t="str">
            <v>0</v>
          </cell>
          <cell r="C10721" t="str">
            <v>CIPL</v>
          </cell>
          <cell r="D10721" t="str">
            <v>M005</v>
          </cell>
          <cell r="E10721">
            <v>42530</v>
          </cell>
          <cell r="F10721" t="str">
            <v>Time Attendence Device,model-I Clock-580</v>
          </cell>
          <cell r="G10721">
            <v>38380</v>
          </cell>
          <cell r="H10721">
            <v>-21428.83</v>
          </cell>
          <cell r="I10721">
            <v>16951.169999999998</v>
          </cell>
        </row>
        <row r="10722">
          <cell r="A10722">
            <v>50000489</v>
          </cell>
          <cell r="B10722" t="str">
            <v>0</v>
          </cell>
          <cell r="C10722" t="str">
            <v>CIPL</v>
          </cell>
          <cell r="D10722" t="str">
            <v>M005</v>
          </cell>
          <cell r="E10722">
            <v>42530</v>
          </cell>
          <cell r="F10722" t="str">
            <v>Time Attendence Device,model-I Clock-580</v>
          </cell>
          <cell r="G10722">
            <v>38380</v>
          </cell>
          <cell r="H10722">
            <v>-21428.83</v>
          </cell>
          <cell r="I10722">
            <v>16951.169999999998</v>
          </cell>
        </row>
        <row r="10723">
          <cell r="A10723">
            <v>50000490</v>
          </cell>
          <cell r="B10723" t="str">
            <v>0</v>
          </cell>
          <cell r="C10723" t="str">
            <v>CIPL</v>
          </cell>
          <cell r="D10723" t="str">
            <v>M005</v>
          </cell>
          <cell r="E10723">
            <v>42483</v>
          </cell>
          <cell r="F10723" t="str">
            <v>I Phone Set,Model ES 290,Brand-ESCENE</v>
          </cell>
          <cell r="G10723">
            <v>5500</v>
          </cell>
          <cell r="H10723">
            <v>-3162.5</v>
          </cell>
          <cell r="I10723">
            <v>2337.5</v>
          </cell>
        </row>
        <row r="10724">
          <cell r="A10724">
            <v>50000492</v>
          </cell>
          <cell r="B10724" t="str">
            <v>0</v>
          </cell>
          <cell r="C10724" t="str">
            <v>CIPL</v>
          </cell>
          <cell r="D10724" t="str">
            <v>M005</v>
          </cell>
          <cell r="E10724">
            <v>42483</v>
          </cell>
          <cell r="F10724" t="str">
            <v>Barcode Scanner,symbol-1203</v>
          </cell>
          <cell r="G10724">
            <v>7900</v>
          </cell>
          <cell r="H10724">
            <v>-4542.5</v>
          </cell>
          <cell r="I10724">
            <v>3357.5</v>
          </cell>
        </row>
        <row r="10725">
          <cell r="A10725">
            <v>50000493</v>
          </cell>
          <cell r="B10725" t="str">
            <v>0</v>
          </cell>
          <cell r="C10725" t="str">
            <v>CIPL</v>
          </cell>
          <cell r="D10725" t="str">
            <v>M005</v>
          </cell>
          <cell r="E10725">
            <v>42481</v>
          </cell>
          <cell r="F10725" t="str">
            <v>Digital Camera,Model-830</v>
          </cell>
          <cell r="G10725">
            <v>8800</v>
          </cell>
          <cell r="H10725">
            <v>-5060</v>
          </cell>
          <cell r="I10725">
            <v>3740</v>
          </cell>
        </row>
        <row r="10726">
          <cell r="A10726">
            <v>50000494</v>
          </cell>
          <cell r="B10726" t="str">
            <v>0</v>
          </cell>
          <cell r="C10726" t="str">
            <v>CIPL</v>
          </cell>
          <cell r="D10726" t="str">
            <v>M005</v>
          </cell>
          <cell r="E10726">
            <v>42487</v>
          </cell>
          <cell r="F10726" t="str">
            <v>Moisture Meter</v>
          </cell>
          <cell r="G10726">
            <v>118000</v>
          </cell>
          <cell r="H10726">
            <v>-67850</v>
          </cell>
          <cell r="I10726">
            <v>50150</v>
          </cell>
        </row>
        <row r="10727">
          <cell r="A10727">
            <v>50000495</v>
          </cell>
          <cell r="B10727" t="str">
            <v>0</v>
          </cell>
          <cell r="C10727" t="str">
            <v>CIPL</v>
          </cell>
          <cell r="D10727" t="str">
            <v>M005</v>
          </cell>
          <cell r="E10727">
            <v>42473</v>
          </cell>
          <cell r="F10727" t="str">
            <v>Exhaust Fan</v>
          </cell>
          <cell r="G10727">
            <v>58708</v>
          </cell>
          <cell r="H10727">
            <v>-33757.1</v>
          </cell>
          <cell r="I10727">
            <v>24950.9</v>
          </cell>
        </row>
        <row r="10728">
          <cell r="A10728">
            <v>50000496</v>
          </cell>
          <cell r="B10728" t="str">
            <v>0</v>
          </cell>
          <cell r="C10728" t="str">
            <v>CIPL</v>
          </cell>
          <cell r="D10728" t="str">
            <v>M005</v>
          </cell>
          <cell r="E10728">
            <v>42473</v>
          </cell>
          <cell r="F10728" t="str">
            <v>Exhaust Fan</v>
          </cell>
          <cell r="G10728">
            <v>58708</v>
          </cell>
          <cell r="H10728">
            <v>-33757.1</v>
          </cell>
          <cell r="I10728">
            <v>24950.9</v>
          </cell>
        </row>
        <row r="10729">
          <cell r="A10729">
            <v>50000497</v>
          </cell>
          <cell r="B10729" t="str">
            <v>0</v>
          </cell>
          <cell r="C10729" t="str">
            <v>CIPL</v>
          </cell>
          <cell r="D10729" t="str">
            <v>M005</v>
          </cell>
          <cell r="E10729">
            <v>42473</v>
          </cell>
          <cell r="F10729" t="str">
            <v>Exhaust Fan</v>
          </cell>
          <cell r="G10729">
            <v>58708</v>
          </cell>
          <cell r="H10729">
            <v>-33757.1</v>
          </cell>
          <cell r="I10729">
            <v>24950.9</v>
          </cell>
        </row>
        <row r="10730">
          <cell r="A10730">
            <v>50000498</v>
          </cell>
          <cell r="B10730" t="str">
            <v>0</v>
          </cell>
          <cell r="C10730" t="str">
            <v>CIPL</v>
          </cell>
          <cell r="D10730" t="str">
            <v>M005</v>
          </cell>
          <cell r="E10730">
            <v>42473</v>
          </cell>
          <cell r="F10730" t="str">
            <v>Exhaust Fan</v>
          </cell>
          <cell r="G10730">
            <v>58708</v>
          </cell>
          <cell r="H10730">
            <v>-33757.1</v>
          </cell>
          <cell r="I10730">
            <v>24950.9</v>
          </cell>
        </row>
        <row r="10731">
          <cell r="A10731">
            <v>50000499</v>
          </cell>
          <cell r="B10731" t="str">
            <v>0</v>
          </cell>
          <cell r="C10731" t="str">
            <v>CIPL</v>
          </cell>
          <cell r="D10731" t="str">
            <v>M005</v>
          </cell>
          <cell r="E10731">
            <v>42473</v>
          </cell>
          <cell r="F10731" t="str">
            <v>Exhaust Fan</v>
          </cell>
          <cell r="G10731">
            <v>58708</v>
          </cell>
          <cell r="H10731">
            <v>-33757.1</v>
          </cell>
          <cell r="I10731">
            <v>24950.9</v>
          </cell>
        </row>
        <row r="10732">
          <cell r="A10732">
            <v>50000500</v>
          </cell>
          <cell r="B10732" t="str">
            <v>0</v>
          </cell>
          <cell r="C10732" t="str">
            <v>CIPL</v>
          </cell>
          <cell r="D10732" t="str">
            <v>M005</v>
          </cell>
          <cell r="E10732">
            <v>42473</v>
          </cell>
          <cell r="F10732" t="str">
            <v>Exhaust Fan</v>
          </cell>
          <cell r="G10732">
            <v>58708</v>
          </cell>
          <cell r="H10732">
            <v>-33757.1</v>
          </cell>
          <cell r="I10732">
            <v>24950.9</v>
          </cell>
        </row>
        <row r="10733">
          <cell r="A10733">
            <v>50000501</v>
          </cell>
          <cell r="B10733" t="str">
            <v>0</v>
          </cell>
          <cell r="C10733" t="str">
            <v>CIPL</v>
          </cell>
          <cell r="D10733" t="str">
            <v>M005</v>
          </cell>
          <cell r="E10733">
            <v>42473</v>
          </cell>
          <cell r="F10733" t="str">
            <v>Exhaust Fan</v>
          </cell>
          <cell r="G10733">
            <v>58708</v>
          </cell>
          <cell r="H10733">
            <v>-33757.1</v>
          </cell>
          <cell r="I10733">
            <v>24950.9</v>
          </cell>
        </row>
        <row r="10734">
          <cell r="A10734">
            <v>50000502</v>
          </cell>
          <cell r="B10734" t="str">
            <v>0</v>
          </cell>
          <cell r="C10734" t="str">
            <v>CIPL</v>
          </cell>
          <cell r="D10734" t="str">
            <v>M005</v>
          </cell>
          <cell r="E10734">
            <v>42473</v>
          </cell>
          <cell r="F10734" t="str">
            <v>Exhaust Fan</v>
          </cell>
          <cell r="G10734">
            <v>58708</v>
          </cell>
          <cell r="H10734">
            <v>-33757.1</v>
          </cell>
          <cell r="I10734">
            <v>24950.9</v>
          </cell>
        </row>
        <row r="10735">
          <cell r="A10735">
            <v>50000503</v>
          </cell>
          <cell r="B10735" t="str">
            <v>0</v>
          </cell>
          <cell r="C10735" t="str">
            <v>CIPL</v>
          </cell>
          <cell r="D10735" t="str">
            <v>M005</v>
          </cell>
          <cell r="E10735">
            <v>42473</v>
          </cell>
          <cell r="F10735" t="str">
            <v>Exhaust Fan</v>
          </cell>
          <cell r="G10735">
            <v>58708</v>
          </cell>
          <cell r="H10735">
            <v>-33757.1</v>
          </cell>
          <cell r="I10735">
            <v>24950.9</v>
          </cell>
        </row>
        <row r="10736">
          <cell r="A10736">
            <v>50000504</v>
          </cell>
          <cell r="B10736" t="str">
            <v>0</v>
          </cell>
          <cell r="C10736" t="str">
            <v>CIPL</v>
          </cell>
          <cell r="D10736" t="str">
            <v>M005</v>
          </cell>
          <cell r="E10736">
            <v>42473</v>
          </cell>
          <cell r="F10736" t="str">
            <v>Exhaust Fan</v>
          </cell>
          <cell r="G10736">
            <v>58708</v>
          </cell>
          <cell r="H10736">
            <v>-33757.1</v>
          </cell>
          <cell r="I10736">
            <v>24950.9</v>
          </cell>
        </row>
        <row r="10737">
          <cell r="A10737">
            <v>50000505</v>
          </cell>
          <cell r="B10737" t="str">
            <v>0</v>
          </cell>
          <cell r="C10737" t="str">
            <v>CIPL</v>
          </cell>
          <cell r="D10737" t="str">
            <v>M005</v>
          </cell>
          <cell r="E10737">
            <v>42473</v>
          </cell>
          <cell r="F10737" t="str">
            <v>Exhaust Fan</v>
          </cell>
          <cell r="G10737">
            <v>58708</v>
          </cell>
          <cell r="H10737">
            <v>-33757.1</v>
          </cell>
          <cell r="I10737">
            <v>24950.9</v>
          </cell>
        </row>
        <row r="10738">
          <cell r="A10738">
            <v>50000506</v>
          </cell>
          <cell r="B10738" t="str">
            <v>0</v>
          </cell>
          <cell r="C10738" t="str">
            <v>CIPL</v>
          </cell>
          <cell r="D10738" t="str">
            <v>M005</v>
          </cell>
          <cell r="E10738">
            <v>42473</v>
          </cell>
          <cell r="F10738" t="str">
            <v>Exhaust Fan</v>
          </cell>
          <cell r="G10738">
            <v>58712</v>
          </cell>
          <cell r="H10738">
            <v>-33759.4</v>
          </cell>
          <cell r="I10738">
            <v>24952.6</v>
          </cell>
        </row>
        <row r="10739">
          <cell r="A10739">
            <v>50000511</v>
          </cell>
          <cell r="B10739" t="str">
            <v>0</v>
          </cell>
          <cell r="C10739" t="str">
            <v>CIPL</v>
          </cell>
          <cell r="D10739" t="str">
            <v>M005</v>
          </cell>
          <cell r="E10739">
            <v>42577</v>
          </cell>
          <cell r="F10739" t="str">
            <v>CK71 Ultra-Rugged Mobile Computer,size-9.33"x3.16"</v>
          </cell>
          <cell r="G10739">
            <v>116550</v>
          </cell>
          <cell r="H10739">
            <v>-64102.5</v>
          </cell>
          <cell r="I10739">
            <v>52447.5</v>
          </cell>
        </row>
        <row r="10740">
          <cell r="A10740">
            <v>50000512</v>
          </cell>
          <cell r="B10740" t="str">
            <v>0</v>
          </cell>
          <cell r="C10740" t="str">
            <v>CIPL</v>
          </cell>
          <cell r="D10740" t="str">
            <v>M005</v>
          </cell>
          <cell r="E10740">
            <v>42508</v>
          </cell>
          <cell r="F10740" t="str">
            <v>IPS -2000VA,Brand-Micro,Model-EPS-2000</v>
          </cell>
          <cell r="G10740">
            <v>93500</v>
          </cell>
          <cell r="H10740">
            <v>-52983.33</v>
          </cell>
          <cell r="I10740">
            <v>40516.67</v>
          </cell>
        </row>
        <row r="10741">
          <cell r="A10741">
            <v>50000513</v>
          </cell>
          <cell r="B10741" t="str">
            <v>0</v>
          </cell>
          <cell r="C10741" t="str">
            <v>CIPL</v>
          </cell>
          <cell r="D10741" t="str">
            <v>M005</v>
          </cell>
          <cell r="E10741">
            <v>42509</v>
          </cell>
          <cell r="F10741" t="str">
            <v>YHDO 555L Bullet Camera-800 TVL,IR-3,8MM</v>
          </cell>
          <cell r="G10741">
            <v>8000</v>
          </cell>
          <cell r="H10741">
            <v>-4533.33</v>
          </cell>
          <cell r="I10741">
            <v>3466.67</v>
          </cell>
        </row>
        <row r="10742">
          <cell r="A10742">
            <v>50000514</v>
          </cell>
          <cell r="B10742" t="str">
            <v>0</v>
          </cell>
          <cell r="C10742" t="str">
            <v>CIPL</v>
          </cell>
          <cell r="D10742" t="str">
            <v>M005</v>
          </cell>
          <cell r="E10742">
            <v>42509</v>
          </cell>
          <cell r="F10742" t="str">
            <v>YHDO 555L Bullet Camera-800 TVL,IR-3,8MM</v>
          </cell>
          <cell r="G10742">
            <v>8000</v>
          </cell>
          <cell r="H10742">
            <v>-4533.33</v>
          </cell>
          <cell r="I10742">
            <v>3466.67</v>
          </cell>
        </row>
        <row r="10743">
          <cell r="A10743">
            <v>50000515</v>
          </cell>
          <cell r="B10743" t="str">
            <v>0</v>
          </cell>
          <cell r="C10743" t="str">
            <v>CIPL</v>
          </cell>
          <cell r="D10743" t="str">
            <v>M005</v>
          </cell>
          <cell r="E10743">
            <v>42509</v>
          </cell>
          <cell r="F10743" t="str">
            <v>YHDO 555L Bullet Camera-800 TVL,IR-3,8MM</v>
          </cell>
          <cell r="G10743">
            <v>8000</v>
          </cell>
          <cell r="H10743">
            <v>-4533.33</v>
          </cell>
          <cell r="I10743">
            <v>3466.67</v>
          </cell>
        </row>
        <row r="10744">
          <cell r="A10744">
            <v>50000516</v>
          </cell>
          <cell r="B10744" t="str">
            <v>0</v>
          </cell>
          <cell r="C10744" t="str">
            <v>CIPL</v>
          </cell>
          <cell r="D10744" t="str">
            <v>M005</v>
          </cell>
          <cell r="E10744">
            <v>42505</v>
          </cell>
          <cell r="F10744" t="str">
            <v>24" GFC Pedestal stand Fan</v>
          </cell>
          <cell r="G10744">
            <v>6400</v>
          </cell>
          <cell r="H10744">
            <v>-3626.67</v>
          </cell>
          <cell r="I10744">
            <v>2773.33</v>
          </cell>
        </row>
        <row r="10745">
          <cell r="A10745">
            <v>50000517</v>
          </cell>
          <cell r="B10745" t="str">
            <v>0</v>
          </cell>
          <cell r="C10745" t="str">
            <v>CIPL</v>
          </cell>
          <cell r="D10745" t="str">
            <v>M005</v>
          </cell>
          <cell r="E10745">
            <v>42505</v>
          </cell>
          <cell r="F10745" t="str">
            <v>24" GFC Pedestal stand Fan</v>
          </cell>
          <cell r="G10745">
            <v>6400</v>
          </cell>
          <cell r="H10745">
            <v>-3626.67</v>
          </cell>
          <cell r="I10745">
            <v>2773.33</v>
          </cell>
        </row>
        <row r="10746">
          <cell r="A10746">
            <v>50000518</v>
          </cell>
          <cell r="B10746" t="str">
            <v>0</v>
          </cell>
          <cell r="C10746" t="str">
            <v>CIPL</v>
          </cell>
          <cell r="D10746" t="str">
            <v>M005</v>
          </cell>
          <cell r="E10746">
            <v>42504</v>
          </cell>
          <cell r="F10746" t="str">
            <v>Air Cartain</v>
          </cell>
          <cell r="G10746">
            <v>23000</v>
          </cell>
          <cell r="H10746">
            <v>-13033.33</v>
          </cell>
          <cell r="I10746">
            <v>9966.67</v>
          </cell>
        </row>
        <row r="10747">
          <cell r="A10747">
            <v>50000519</v>
          </cell>
          <cell r="B10747" t="str">
            <v>0</v>
          </cell>
          <cell r="C10747" t="str">
            <v>CIPL</v>
          </cell>
          <cell r="D10747" t="str">
            <v>M005</v>
          </cell>
          <cell r="E10747">
            <v>42504</v>
          </cell>
          <cell r="F10747" t="str">
            <v>Air Cartain</v>
          </cell>
          <cell r="G10747">
            <v>23000</v>
          </cell>
          <cell r="H10747">
            <v>-13033.33</v>
          </cell>
          <cell r="I10747">
            <v>9966.67</v>
          </cell>
        </row>
        <row r="10748">
          <cell r="A10748">
            <v>50000520</v>
          </cell>
          <cell r="B10748" t="str">
            <v>0</v>
          </cell>
          <cell r="C10748" t="str">
            <v>CIPL</v>
          </cell>
          <cell r="D10748" t="str">
            <v>M005</v>
          </cell>
          <cell r="E10748">
            <v>42504</v>
          </cell>
          <cell r="F10748" t="str">
            <v>Air Cartain</v>
          </cell>
          <cell r="G10748">
            <v>23000</v>
          </cell>
          <cell r="H10748">
            <v>-13033.33</v>
          </cell>
          <cell r="I10748">
            <v>9966.67</v>
          </cell>
        </row>
        <row r="10749">
          <cell r="A10749">
            <v>50000521</v>
          </cell>
          <cell r="B10749" t="str">
            <v>0</v>
          </cell>
          <cell r="C10749" t="str">
            <v>CIPL</v>
          </cell>
          <cell r="D10749" t="str">
            <v>M005</v>
          </cell>
          <cell r="E10749">
            <v>42504</v>
          </cell>
          <cell r="F10749" t="str">
            <v>Air Cartain</v>
          </cell>
          <cell r="G10749">
            <v>23000</v>
          </cell>
          <cell r="H10749">
            <v>-13033.33</v>
          </cell>
          <cell r="I10749">
            <v>9966.67</v>
          </cell>
        </row>
        <row r="10750">
          <cell r="A10750">
            <v>50000522</v>
          </cell>
          <cell r="B10750" t="str">
            <v>0</v>
          </cell>
          <cell r="C10750" t="str">
            <v>CIPL</v>
          </cell>
          <cell r="D10750" t="str">
            <v>M005</v>
          </cell>
          <cell r="E10750">
            <v>42504</v>
          </cell>
          <cell r="F10750" t="str">
            <v>Air Cartain</v>
          </cell>
          <cell r="G10750">
            <v>23000</v>
          </cell>
          <cell r="H10750">
            <v>-13033.33</v>
          </cell>
          <cell r="I10750">
            <v>9966.67</v>
          </cell>
        </row>
        <row r="10751">
          <cell r="A10751">
            <v>50000523</v>
          </cell>
          <cell r="B10751" t="str">
            <v>0</v>
          </cell>
          <cell r="C10751" t="str">
            <v>CIPL</v>
          </cell>
          <cell r="D10751" t="str">
            <v>M005</v>
          </cell>
          <cell r="E10751">
            <v>42504</v>
          </cell>
          <cell r="F10751" t="str">
            <v>Air Cartain</v>
          </cell>
          <cell r="G10751">
            <v>23000</v>
          </cell>
          <cell r="H10751">
            <v>-13033.33</v>
          </cell>
          <cell r="I10751">
            <v>9966.67</v>
          </cell>
        </row>
        <row r="10752">
          <cell r="A10752">
            <v>50000524</v>
          </cell>
          <cell r="B10752" t="str">
            <v>0</v>
          </cell>
          <cell r="C10752" t="str">
            <v>CIPL</v>
          </cell>
          <cell r="D10752" t="str">
            <v>M005</v>
          </cell>
          <cell r="E10752">
            <v>42504</v>
          </cell>
          <cell r="F10752" t="str">
            <v>Air Cartain</v>
          </cell>
          <cell r="G10752">
            <v>23000</v>
          </cell>
          <cell r="H10752">
            <v>-13033.33</v>
          </cell>
          <cell r="I10752">
            <v>9966.67</v>
          </cell>
        </row>
        <row r="10753">
          <cell r="A10753">
            <v>50000525</v>
          </cell>
          <cell r="B10753" t="str">
            <v>0</v>
          </cell>
          <cell r="C10753" t="str">
            <v>CIPL</v>
          </cell>
          <cell r="D10753" t="str">
            <v>M005</v>
          </cell>
          <cell r="E10753">
            <v>42504</v>
          </cell>
          <cell r="F10753" t="str">
            <v>Air Cartain</v>
          </cell>
          <cell r="G10753">
            <v>23000</v>
          </cell>
          <cell r="H10753">
            <v>-13033.33</v>
          </cell>
          <cell r="I10753">
            <v>9966.67</v>
          </cell>
        </row>
        <row r="10754">
          <cell r="A10754">
            <v>50000526</v>
          </cell>
          <cell r="B10754" t="str">
            <v>0</v>
          </cell>
          <cell r="C10754" t="str">
            <v>CIPL</v>
          </cell>
          <cell r="D10754" t="str">
            <v>M005</v>
          </cell>
          <cell r="E10754">
            <v>42529</v>
          </cell>
          <cell r="F10754" t="str">
            <v>IPS -2000VA,Brand-Micro,Model-EPS-2000</v>
          </cell>
          <cell r="G10754">
            <v>93500</v>
          </cell>
          <cell r="H10754">
            <v>-52204.17</v>
          </cell>
          <cell r="I10754">
            <v>41295.83</v>
          </cell>
        </row>
        <row r="10755">
          <cell r="A10755">
            <v>50000527</v>
          </cell>
          <cell r="B10755" t="str">
            <v>0</v>
          </cell>
          <cell r="C10755" t="str">
            <v>CIPL</v>
          </cell>
          <cell r="D10755" t="str">
            <v>M005</v>
          </cell>
          <cell r="E10755">
            <v>42495</v>
          </cell>
          <cell r="F10755" t="str">
            <v>Fire Alarm System Panel - Heat &amp; Smoke detector</v>
          </cell>
          <cell r="G10755">
            <v>3123150.36</v>
          </cell>
          <cell r="H10755">
            <v>-1769785.21</v>
          </cell>
          <cell r="I10755">
            <v>1353365.15</v>
          </cell>
        </row>
        <row r="10756">
          <cell r="A10756">
            <v>50000528</v>
          </cell>
          <cell r="B10756" t="str">
            <v>0</v>
          </cell>
          <cell r="C10756" t="str">
            <v>CIPL</v>
          </cell>
          <cell r="D10756" t="str">
            <v>M005</v>
          </cell>
          <cell r="E10756">
            <v>42532</v>
          </cell>
          <cell r="F10756" t="str">
            <v>Telephone Set single line,Brand-Panasonic</v>
          </cell>
          <cell r="G10756">
            <v>1650</v>
          </cell>
          <cell r="H10756">
            <v>-921.25</v>
          </cell>
          <cell r="I10756">
            <v>728.75</v>
          </cell>
        </row>
        <row r="10757">
          <cell r="A10757">
            <v>50000529</v>
          </cell>
          <cell r="B10757" t="str">
            <v>0</v>
          </cell>
          <cell r="C10757" t="str">
            <v>CIPL</v>
          </cell>
          <cell r="D10757" t="str">
            <v>M005</v>
          </cell>
          <cell r="E10757">
            <v>42532</v>
          </cell>
          <cell r="F10757" t="str">
            <v>Telephone Set single line,Brand-Panasonic</v>
          </cell>
          <cell r="G10757">
            <v>1650</v>
          </cell>
          <cell r="H10757">
            <v>-921.25</v>
          </cell>
          <cell r="I10757">
            <v>728.75</v>
          </cell>
        </row>
        <row r="10758">
          <cell r="A10758">
            <v>50000530</v>
          </cell>
          <cell r="B10758" t="str">
            <v>0</v>
          </cell>
          <cell r="C10758" t="str">
            <v>CIPL</v>
          </cell>
          <cell r="D10758" t="str">
            <v>M005</v>
          </cell>
          <cell r="E10758">
            <v>42532</v>
          </cell>
          <cell r="F10758" t="str">
            <v>Telephone Set single line,Brand-Panasonic</v>
          </cell>
          <cell r="G10758">
            <v>1650</v>
          </cell>
          <cell r="H10758">
            <v>-921.25</v>
          </cell>
          <cell r="I10758">
            <v>728.75</v>
          </cell>
        </row>
        <row r="10759">
          <cell r="A10759">
            <v>50000531</v>
          </cell>
          <cell r="B10759" t="str">
            <v>0</v>
          </cell>
          <cell r="C10759" t="str">
            <v>CIPL</v>
          </cell>
          <cell r="D10759" t="str">
            <v>M005</v>
          </cell>
          <cell r="E10759">
            <v>42532</v>
          </cell>
          <cell r="F10759" t="str">
            <v>Telephone Set single line,Brand-Panasonic</v>
          </cell>
          <cell r="G10759">
            <v>1650</v>
          </cell>
          <cell r="H10759">
            <v>-921.25</v>
          </cell>
          <cell r="I10759">
            <v>728.75</v>
          </cell>
        </row>
        <row r="10760">
          <cell r="A10760">
            <v>50000532</v>
          </cell>
          <cell r="B10760" t="str">
            <v>0</v>
          </cell>
          <cell r="C10760" t="str">
            <v>CIPL</v>
          </cell>
          <cell r="D10760" t="str">
            <v>M005</v>
          </cell>
          <cell r="E10760">
            <v>42532</v>
          </cell>
          <cell r="F10760" t="str">
            <v>Telephone Set single line,Brand-Panasonic</v>
          </cell>
          <cell r="G10760">
            <v>1650</v>
          </cell>
          <cell r="H10760">
            <v>-921.25</v>
          </cell>
          <cell r="I10760">
            <v>728.75</v>
          </cell>
        </row>
        <row r="10761">
          <cell r="A10761">
            <v>50000533</v>
          </cell>
          <cell r="B10761" t="str">
            <v>0</v>
          </cell>
          <cell r="C10761" t="str">
            <v>CIPL</v>
          </cell>
          <cell r="D10761" t="str">
            <v>M005</v>
          </cell>
          <cell r="E10761">
            <v>42520</v>
          </cell>
          <cell r="F10761" t="str">
            <v>Spriankler system</v>
          </cell>
          <cell r="G10761">
            <v>469744.56</v>
          </cell>
          <cell r="H10761">
            <v>-266188.59000000003</v>
          </cell>
          <cell r="I10761">
            <v>203555.97</v>
          </cell>
        </row>
        <row r="10762">
          <cell r="A10762">
            <v>50000534</v>
          </cell>
          <cell r="B10762" t="str">
            <v>0</v>
          </cell>
          <cell r="C10762" t="str">
            <v>CIPL</v>
          </cell>
          <cell r="D10762" t="str">
            <v>M005</v>
          </cell>
          <cell r="E10762">
            <v>42547</v>
          </cell>
          <cell r="F10762" t="str">
            <v>H/O-iPad-From EDL-BD</v>
          </cell>
          <cell r="G10762">
            <v>28933</v>
          </cell>
          <cell r="H10762">
            <v>-16154.26</v>
          </cell>
          <cell r="I10762">
            <v>12778.74</v>
          </cell>
        </row>
        <row r="10763">
          <cell r="A10763">
            <v>50000535</v>
          </cell>
          <cell r="B10763" t="str">
            <v>0</v>
          </cell>
          <cell r="C10763" t="str">
            <v>CIPL</v>
          </cell>
          <cell r="D10763" t="str">
            <v>M005</v>
          </cell>
          <cell r="E10763">
            <v>42547</v>
          </cell>
          <cell r="F10763" t="str">
            <v>H/O-iPad-From EDL-BD</v>
          </cell>
          <cell r="G10763">
            <v>28933</v>
          </cell>
          <cell r="H10763">
            <v>-16154.26</v>
          </cell>
          <cell r="I10763">
            <v>12778.74</v>
          </cell>
        </row>
        <row r="10764">
          <cell r="A10764">
            <v>50000536</v>
          </cell>
          <cell r="B10764" t="str">
            <v>0</v>
          </cell>
          <cell r="C10764" t="str">
            <v>CIPL</v>
          </cell>
          <cell r="D10764" t="str">
            <v>M005</v>
          </cell>
          <cell r="E10764">
            <v>42547</v>
          </cell>
          <cell r="F10764" t="str">
            <v>H/O-iPad-From EDL-BD</v>
          </cell>
          <cell r="G10764">
            <v>28933</v>
          </cell>
          <cell r="H10764">
            <v>-16154.26</v>
          </cell>
          <cell r="I10764">
            <v>12778.74</v>
          </cell>
        </row>
        <row r="10765">
          <cell r="A10765">
            <v>50000537</v>
          </cell>
          <cell r="B10765" t="str">
            <v>0</v>
          </cell>
          <cell r="C10765" t="str">
            <v>CIPL</v>
          </cell>
          <cell r="D10765" t="str">
            <v>M005</v>
          </cell>
          <cell r="E10765">
            <v>42547</v>
          </cell>
          <cell r="F10765" t="str">
            <v>H/O-iPad-From EDL-BD</v>
          </cell>
          <cell r="G10765">
            <v>28933</v>
          </cell>
          <cell r="H10765">
            <v>-16154.26</v>
          </cell>
          <cell r="I10765">
            <v>12778.74</v>
          </cell>
        </row>
        <row r="10766">
          <cell r="A10766">
            <v>50000538</v>
          </cell>
          <cell r="B10766" t="str">
            <v>0</v>
          </cell>
          <cell r="C10766" t="str">
            <v>CIPL</v>
          </cell>
          <cell r="D10766" t="str">
            <v>M005</v>
          </cell>
          <cell r="E10766">
            <v>42547</v>
          </cell>
          <cell r="F10766" t="str">
            <v>H/O-iPad-From EDL-BD</v>
          </cell>
          <cell r="G10766">
            <v>28933</v>
          </cell>
          <cell r="H10766">
            <v>-16154.26</v>
          </cell>
          <cell r="I10766">
            <v>12778.74</v>
          </cell>
        </row>
        <row r="10767">
          <cell r="A10767">
            <v>50000539</v>
          </cell>
          <cell r="B10767" t="str">
            <v>0</v>
          </cell>
          <cell r="C10767" t="str">
            <v>CIPL</v>
          </cell>
          <cell r="D10767" t="str">
            <v>M005</v>
          </cell>
          <cell r="E10767">
            <v>42547</v>
          </cell>
          <cell r="F10767" t="str">
            <v>H/O-iPad-From EDL-BD</v>
          </cell>
          <cell r="G10767">
            <v>28933</v>
          </cell>
          <cell r="H10767">
            <v>-16154.26</v>
          </cell>
          <cell r="I10767">
            <v>12778.74</v>
          </cell>
        </row>
        <row r="10768">
          <cell r="A10768">
            <v>50000540</v>
          </cell>
          <cell r="B10768" t="str">
            <v>0</v>
          </cell>
          <cell r="C10768" t="str">
            <v>CIPL</v>
          </cell>
          <cell r="D10768" t="str">
            <v>M005</v>
          </cell>
          <cell r="E10768">
            <v>42547</v>
          </cell>
          <cell r="F10768" t="str">
            <v>H/O-iPad-From EDL-BD</v>
          </cell>
          <cell r="G10768">
            <v>28933</v>
          </cell>
          <cell r="H10768">
            <v>-16154.26</v>
          </cell>
          <cell r="I10768">
            <v>12778.74</v>
          </cell>
        </row>
        <row r="10769">
          <cell r="A10769">
            <v>50000541</v>
          </cell>
          <cell r="B10769" t="str">
            <v>0</v>
          </cell>
          <cell r="C10769" t="str">
            <v>CIPL</v>
          </cell>
          <cell r="D10769" t="str">
            <v>M005</v>
          </cell>
          <cell r="E10769">
            <v>42547</v>
          </cell>
          <cell r="F10769" t="str">
            <v>H/O-iPad-From EDL-BD</v>
          </cell>
          <cell r="G10769">
            <v>28933</v>
          </cell>
          <cell r="H10769">
            <v>-16154.26</v>
          </cell>
          <cell r="I10769">
            <v>12778.74</v>
          </cell>
        </row>
        <row r="10770">
          <cell r="A10770">
            <v>50000542</v>
          </cell>
          <cell r="B10770" t="str">
            <v>0</v>
          </cell>
          <cell r="C10770" t="str">
            <v>CIPL</v>
          </cell>
          <cell r="D10770" t="str">
            <v>M005</v>
          </cell>
          <cell r="E10770">
            <v>42547</v>
          </cell>
          <cell r="F10770" t="str">
            <v>H/O-iPad-From EDL-BD</v>
          </cell>
          <cell r="G10770">
            <v>28933</v>
          </cell>
          <cell r="H10770">
            <v>-16154.26</v>
          </cell>
          <cell r="I10770">
            <v>12778.74</v>
          </cell>
        </row>
        <row r="10771">
          <cell r="A10771">
            <v>50000543</v>
          </cell>
          <cell r="B10771" t="str">
            <v>0</v>
          </cell>
          <cell r="C10771" t="str">
            <v>CIPL</v>
          </cell>
          <cell r="D10771" t="str">
            <v>M005</v>
          </cell>
          <cell r="E10771">
            <v>42547</v>
          </cell>
          <cell r="F10771" t="str">
            <v>H/O-iPad-From EDL-BD</v>
          </cell>
          <cell r="G10771">
            <v>28933</v>
          </cell>
          <cell r="H10771">
            <v>-16154.26</v>
          </cell>
          <cell r="I10771">
            <v>12778.74</v>
          </cell>
        </row>
        <row r="10772">
          <cell r="A10772">
            <v>50000544</v>
          </cell>
          <cell r="B10772" t="str">
            <v>0</v>
          </cell>
          <cell r="C10772" t="str">
            <v>CIPL</v>
          </cell>
          <cell r="D10772" t="str">
            <v>M005</v>
          </cell>
          <cell r="E10772">
            <v>42547</v>
          </cell>
          <cell r="F10772" t="str">
            <v>H/O-iPad-From EDL-BD</v>
          </cell>
          <cell r="G10772">
            <v>28933</v>
          </cell>
          <cell r="H10772">
            <v>-16154.26</v>
          </cell>
          <cell r="I10772">
            <v>12778.74</v>
          </cell>
        </row>
        <row r="10773">
          <cell r="A10773">
            <v>50000545</v>
          </cell>
          <cell r="B10773" t="str">
            <v>0</v>
          </cell>
          <cell r="C10773" t="str">
            <v>CIPL</v>
          </cell>
          <cell r="D10773" t="str">
            <v>M005</v>
          </cell>
          <cell r="E10773">
            <v>42547</v>
          </cell>
          <cell r="F10773" t="str">
            <v>H/O-iPad-From EDL-BD</v>
          </cell>
          <cell r="G10773">
            <v>28933</v>
          </cell>
          <cell r="H10773">
            <v>-16154.26</v>
          </cell>
          <cell r="I10773">
            <v>12778.74</v>
          </cell>
        </row>
        <row r="10774">
          <cell r="A10774">
            <v>50000546</v>
          </cell>
          <cell r="B10774" t="str">
            <v>0</v>
          </cell>
          <cell r="C10774" t="str">
            <v>CIPL</v>
          </cell>
          <cell r="D10774" t="str">
            <v>M005</v>
          </cell>
          <cell r="E10774">
            <v>42547</v>
          </cell>
          <cell r="F10774" t="str">
            <v>H/O-iPad-From EDL-BD</v>
          </cell>
          <cell r="G10774">
            <v>28933</v>
          </cell>
          <cell r="H10774">
            <v>-16154.26</v>
          </cell>
          <cell r="I10774">
            <v>12778.74</v>
          </cell>
        </row>
        <row r="10775">
          <cell r="A10775">
            <v>50000547</v>
          </cell>
          <cell r="B10775" t="str">
            <v>0</v>
          </cell>
          <cell r="C10775" t="str">
            <v>CIPL</v>
          </cell>
          <cell r="D10775" t="str">
            <v>M005</v>
          </cell>
          <cell r="E10775">
            <v>42547</v>
          </cell>
          <cell r="F10775" t="str">
            <v>H/O-iPad-From EDL-BD</v>
          </cell>
          <cell r="G10775">
            <v>28933</v>
          </cell>
          <cell r="H10775">
            <v>-16154.26</v>
          </cell>
          <cell r="I10775">
            <v>12778.74</v>
          </cell>
        </row>
        <row r="10776">
          <cell r="A10776">
            <v>50000548</v>
          </cell>
          <cell r="B10776" t="str">
            <v>0</v>
          </cell>
          <cell r="C10776" t="str">
            <v>CIPL</v>
          </cell>
          <cell r="D10776" t="str">
            <v>M005</v>
          </cell>
          <cell r="E10776">
            <v>42547</v>
          </cell>
          <cell r="F10776" t="str">
            <v>H/O-iPad-From EDL-BD</v>
          </cell>
          <cell r="G10776">
            <v>28933</v>
          </cell>
          <cell r="H10776">
            <v>-16154.26</v>
          </cell>
          <cell r="I10776">
            <v>12778.74</v>
          </cell>
        </row>
        <row r="10777">
          <cell r="A10777">
            <v>50000549</v>
          </cell>
          <cell r="B10777" t="str">
            <v>0</v>
          </cell>
          <cell r="C10777" t="str">
            <v>CIPL</v>
          </cell>
          <cell r="D10777" t="str">
            <v>M005</v>
          </cell>
          <cell r="E10777">
            <v>42547</v>
          </cell>
          <cell r="F10777" t="str">
            <v>H/O-iPad-From EDL-BD</v>
          </cell>
          <cell r="G10777">
            <v>28933</v>
          </cell>
          <cell r="H10777">
            <v>-16154.26</v>
          </cell>
          <cell r="I10777">
            <v>12778.74</v>
          </cell>
        </row>
        <row r="10778">
          <cell r="A10778">
            <v>50000550</v>
          </cell>
          <cell r="B10778" t="str">
            <v>0</v>
          </cell>
          <cell r="C10778" t="str">
            <v>CIPL</v>
          </cell>
          <cell r="D10778" t="str">
            <v>M005</v>
          </cell>
          <cell r="E10778">
            <v>42547</v>
          </cell>
          <cell r="F10778" t="str">
            <v>H/O-iPad-From EDL-BD</v>
          </cell>
          <cell r="G10778">
            <v>28938</v>
          </cell>
          <cell r="H10778">
            <v>-16157.05</v>
          </cell>
          <cell r="I10778">
            <v>12780.95</v>
          </cell>
        </row>
        <row r="10779">
          <cell r="A10779">
            <v>50000551</v>
          </cell>
          <cell r="B10779" t="str">
            <v>0</v>
          </cell>
          <cell r="C10779" t="str">
            <v>CIPL</v>
          </cell>
          <cell r="D10779" t="str">
            <v>M005</v>
          </cell>
          <cell r="E10779">
            <v>42547</v>
          </cell>
          <cell r="F10779" t="str">
            <v>H/O- Air conditioner-Edl-bd</v>
          </cell>
          <cell r="G10779">
            <v>75245</v>
          </cell>
          <cell r="H10779">
            <v>-42011.79</v>
          </cell>
          <cell r="I10779">
            <v>33233.21</v>
          </cell>
        </row>
        <row r="10780">
          <cell r="A10780">
            <v>50000552</v>
          </cell>
          <cell r="B10780" t="str">
            <v>0</v>
          </cell>
          <cell r="C10780" t="str">
            <v>CIPL</v>
          </cell>
          <cell r="D10780" t="str">
            <v>M005</v>
          </cell>
          <cell r="E10780">
            <v>42547</v>
          </cell>
          <cell r="F10780" t="str">
            <v>H/O- Air conditioner-Edl-bd</v>
          </cell>
          <cell r="G10780">
            <v>75245</v>
          </cell>
          <cell r="H10780">
            <v>-42011.79</v>
          </cell>
          <cell r="I10780">
            <v>33233.21</v>
          </cell>
        </row>
        <row r="10781">
          <cell r="A10781">
            <v>50000553</v>
          </cell>
          <cell r="B10781" t="str">
            <v>0</v>
          </cell>
          <cell r="C10781" t="str">
            <v>CIPL</v>
          </cell>
          <cell r="D10781" t="str">
            <v>M005</v>
          </cell>
          <cell r="E10781">
            <v>42547</v>
          </cell>
          <cell r="F10781" t="str">
            <v>H/O- Air conditioner-Edl-bd</v>
          </cell>
          <cell r="G10781">
            <v>75245</v>
          </cell>
          <cell r="H10781">
            <v>-42011.79</v>
          </cell>
          <cell r="I10781">
            <v>33233.21</v>
          </cell>
        </row>
        <row r="10782">
          <cell r="A10782">
            <v>50000554</v>
          </cell>
          <cell r="B10782" t="str">
            <v>0</v>
          </cell>
          <cell r="C10782" t="str">
            <v>CIPL</v>
          </cell>
          <cell r="D10782" t="str">
            <v>M005</v>
          </cell>
          <cell r="E10782">
            <v>42547</v>
          </cell>
          <cell r="F10782" t="str">
            <v>H/O- Air conditioner-Edl-bd</v>
          </cell>
          <cell r="G10782">
            <v>75245</v>
          </cell>
          <cell r="H10782">
            <v>-42011.79</v>
          </cell>
          <cell r="I10782">
            <v>33233.21</v>
          </cell>
        </row>
        <row r="10783">
          <cell r="A10783">
            <v>50000555</v>
          </cell>
          <cell r="B10783" t="str">
            <v>0</v>
          </cell>
          <cell r="C10783" t="str">
            <v>CIPL</v>
          </cell>
          <cell r="D10783" t="str">
            <v>M005</v>
          </cell>
          <cell r="E10783">
            <v>42547</v>
          </cell>
          <cell r="F10783" t="str">
            <v>H/O- Air conditioner-Edl-bd</v>
          </cell>
          <cell r="G10783">
            <v>75245</v>
          </cell>
          <cell r="H10783">
            <v>-42011.79</v>
          </cell>
          <cell r="I10783">
            <v>33233.21</v>
          </cell>
        </row>
        <row r="10784">
          <cell r="A10784">
            <v>50000556</v>
          </cell>
          <cell r="B10784" t="str">
            <v>0</v>
          </cell>
          <cell r="C10784" t="str">
            <v>CIPL</v>
          </cell>
          <cell r="D10784" t="str">
            <v>M005</v>
          </cell>
          <cell r="E10784">
            <v>42547</v>
          </cell>
          <cell r="F10784" t="str">
            <v>H/O- Air conditioner-Edl-bd</v>
          </cell>
          <cell r="G10784">
            <v>75245</v>
          </cell>
          <cell r="H10784">
            <v>-42011.79</v>
          </cell>
          <cell r="I10784">
            <v>33233.21</v>
          </cell>
        </row>
        <row r="10785">
          <cell r="A10785">
            <v>50000557</v>
          </cell>
          <cell r="B10785" t="str">
            <v>0</v>
          </cell>
          <cell r="C10785" t="str">
            <v>CIPL</v>
          </cell>
          <cell r="D10785" t="str">
            <v>M005</v>
          </cell>
          <cell r="E10785">
            <v>42547</v>
          </cell>
          <cell r="F10785" t="str">
            <v>H/O- Air conditioner-Edl-bd</v>
          </cell>
          <cell r="G10785">
            <v>75245</v>
          </cell>
          <cell r="H10785">
            <v>-42011.79</v>
          </cell>
          <cell r="I10785">
            <v>33233.21</v>
          </cell>
        </row>
        <row r="10786">
          <cell r="A10786">
            <v>50000558</v>
          </cell>
          <cell r="B10786" t="str">
            <v>0</v>
          </cell>
          <cell r="C10786" t="str">
            <v>CIPL</v>
          </cell>
          <cell r="D10786" t="str">
            <v>M005</v>
          </cell>
          <cell r="E10786">
            <v>42547</v>
          </cell>
          <cell r="F10786" t="str">
            <v>H/O- Air conditioner-Edl-bd</v>
          </cell>
          <cell r="G10786">
            <v>75245</v>
          </cell>
          <cell r="H10786">
            <v>-42011.79</v>
          </cell>
          <cell r="I10786">
            <v>33233.21</v>
          </cell>
        </row>
        <row r="10787">
          <cell r="A10787">
            <v>50000559</v>
          </cell>
          <cell r="B10787" t="str">
            <v>0</v>
          </cell>
          <cell r="C10787" t="str">
            <v>CIPL</v>
          </cell>
          <cell r="D10787" t="str">
            <v>M005</v>
          </cell>
          <cell r="E10787">
            <v>42547</v>
          </cell>
          <cell r="F10787" t="str">
            <v>H/O- Air conditioner-Edl-bd</v>
          </cell>
          <cell r="G10787">
            <v>75245</v>
          </cell>
          <cell r="H10787">
            <v>-42011.79</v>
          </cell>
          <cell r="I10787">
            <v>33233.21</v>
          </cell>
        </row>
        <row r="10788">
          <cell r="A10788">
            <v>50000560</v>
          </cell>
          <cell r="B10788" t="str">
            <v>0</v>
          </cell>
          <cell r="C10788" t="str">
            <v>CIPL</v>
          </cell>
          <cell r="D10788" t="str">
            <v>M005</v>
          </cell>
          <cell r="E10788">
            <v>42547</v>
          </cell>
          <cell r="F10788" t="str">
            <v>H/O- Air conditioner-Edl-bd</v>
          </cell>
          <cell r="G10788">
            <v>75245</v>
          </cell>
          <cell r="H10788">
            <v>-42011.79</v>
          </cell>
          <cell r="I10788">
            <v>33233.21</v>
          </cell>
        </row>
        <row r="10789">
          <cell r="A10789">
            <v>50000561</v>
          </cell>
          <cell r="B10789" t="str">
            <v>0</v>
          </cell>
          <cell r="C10789" t="str">
            <v>CIPL</v>
          </cell>
          <cell r="D10789" t="str">
            <v>M005</v>
          </cell>
          <cell r="E10789">
            <v>42547</v>
          </cell>
          <cell r="F10789" t="str">
            <v>H/O- Air conditioner-Edl-bd</v>
          </cell>
          <cell r="G10789">
            <v>75245</v>
          </cell>
          <cell r="H10789">
            <v>-42011.79</v>
          </cell>
          <cell r="I10789">
            <v>33233.21</v>
          </cell>
        </row>
        <row r="10790">
          <cell r="A10790">
            <v>50000562</v>
          </cell>
          <cell r="B10790" t="str">
            <v>0</v>
          </cell>
          <cell r="C10790" t="str">
            <v>CIPL</v>
          </cell>
          <cell r="D10790" t="str">
            <v>M005</v>
          </cell>
          <cell r="E10790">
            <v>42547</v>
          </cell>
          <cell r="F10790" t="str">
            <v>H/O- Air conditioner-Edl-bd</v>
          </cell>
          <cell r="G10790">
            <v>75245</v>
          </cell>
          <cell r="H10790">
            <v>-42011.79</v>
          </cell>
          <cell r="I10790">
            <v>33233.21</v>
          </cell>
        </row>
        <row r="10791">
          <cell r="A10791">
            <v>50000563</v>
          </cell>
          <cell r="B10791" t="str">
            <v>0</v>
          </cell>
          <cell r="C10791" t="str">
            <v>CIPL</v>
          </cell>
          <cell r="D10791" t="str">
            <v>M005</v>
          </cell>
          <cell r="E10791">
            <v>42547</v>
          </cell>
          <cell r="F10791" t="str">
            <v>H/O- Air conditioner-Edl-bd</v>
          </cell>
          <cell r="G10791">
            <v>75245</v>
          </cell>
          <cell r="H10791">
            <v>-42011.79</v>
          </cell>
          <cell r="I10791">
            <v>33233.21</v>
          </cell>
        </row>
        <row r="10792">
          <cell r="A10792">
            <v>50000564</v>
          </cell>
          <cell r="B10792" t="str">
            <v>0</v>
          </cell>
          <cell r="C10792" t="str">
            <v>CIPL</v>
          </cell>
          <cell r="D10792" t="str">
            <v>M005</v>
          </cell>
          <cell r="E10792">
            <v>42547</v>
          </cell>
          <cell r="F10792" t="str">
            <v>H/O- Air conditioner-Edl-bd</v>
          </cell>
          <cell r="G10792">
            <v>75245</v>
          </cell>
          <cell r="H10792">
            <v>-42011.79</v>
          </cell>
          <cell r="I10792">
            <v>33233.21</v>
          </cell>
        </row>
        <row r="10793">
          <cell r="A10793">
            <v>50000565</v>
          </cell>
          <cell r="B10793" t="str">
            <v>0</v>
          </cell>
          <cell r="C10793" t="str">
            <v>CIPL</v>
          </cell>
          <cell r="D10793" t="str">
            <v>M005</v>
          </cell>
          <cell r="E10793">
            <v>42547</v>
          </cell>
          <cell r="F10793" t="str">
            <v>H/O- Air conditioner-Edl-bd</v>
          </cell>
          <cell r="G10793">
            <v>75246</v>
          </cell>
          <cell r="H10793">
            <v>-42012.35</v>
          </cell>
          <cell r="I10793">
            <v>33233.65</v>
          </cell>
        </row>
        <row r="10794">
          <cell r="A10794">
            <v>50000566</v>
          </cell>
          <cell r="B10794" t="str">
            <v>0</v>
          </cell>
          <cell r="C10794" t="str">
            <v>CIPL</v>
          </cell>
          <cell r="D10794" t="str">
            <v>M005</v>
          </cell>
          <cell r="E10794">
            <v>42547</v>
          </cell>
          <cell r="F10794" t="str">
            <v>H/O- Air conditioner-Edl-bd</v>
          </cell>
          <cell r="G10794">
            <v>75249</v>
          </cell>
          <cell r="H10794">
            <v>-42014.02</v>
          </cell>
          <cell r="I10794">
            <v>33234.980000000003</v>
          </cell>
        </row>
        <row r="10795">
          <cell r="A10795">
            <v>50000567</v>
          </cell>
          <cell r="B10795" t="str">
            <v>0</v>
          </cell>
          <cell r="C10795" t="str">
            <v>CIPL</v>
          </cell>
          <cell r="D10795" t="str">
            <v>M005</v>
          </cell>
          <cell r="E10795">
            <v>42547</v>
          </cell>
          <cell r="F10795" t="str">
            <v>H/O- Air conditioner-Edl-bd</v>
          </cell>
          <cell r="G10795">
            <v>75248</v>
          </cell>
          <cell r="H10795">
            <v>-42013.47</v>
          </cell>
          <cell r="I10795">
            <v>33234.53</v>
          </cell>
        </row>
        <row r="10796">
          <cell r="A10796">
            <v>50000568</v>
          </cell>
          <cell r="B10796" t="str">
            <v>0</v>
          </cell>
          <cell r="C10796" t="str">
            <v>CIPL</v>
          </cell>
          <cell r="D10796" t="str">
            <v>M005</v>
          </cell>
          <cell r="E10796">
            <v>42551</v>
          </cell>
          <cell r="F10796" t="str">
            <v>Barcode Scanner -Uniqlo</v>
          </cell>
          <cell r="G10796">
            <v>22230</v>
          </cell>
          <cell r="H10796">
            <v>-12411.75</v>
          </cell>
          <cell r="I10796">
            <v>9818.25</v>
          </cell>
        </row>
        <row r="10797">
          <cell r="A10797">
            <v>50000569</v>
          </cell>
          <cell r="B10797" t="str">
            <v>0</v>
          </cell>
          <cell r="C10797" t="str">
            <v>CIPL</v>
          </cell>
          <cell r="D10797" t="str">
            <v>M005</v>
          </cell>
          <cell r="E10797">
            <v>42578</v>
          </cell>
          <cell r="F10797" t="str">
            <v>Time Attendance controller -I clock 580</v>
          </cell>
          <cell r="G10797">
            <v>46968</v>
          </cell>
          <cell r="H10797">
            <v>-25832.400000000001</v>
          </cell>
          <cell r="I10797">
            <v>21135.599999999999</v>
          </cell>
        </row>
        <row r="10798">
          <cell r="A10798">
            <v>50000578</v>
          </cell>
          <cell r="B10798" t="str">
            <v>0</v>
          </cell>
          <cell r="C10798" t="str">
            <v>CIPL</v>
          </cell>
          <cell r="D10798" t="str">
            <v>M005</v>
          </cell>
          <cell r="E10798">
            <v>42824</v>
          </cell>
          <cell r="F10798" t="str">
            <v>AC-Split type-4 ton-Panasonic-CS-T43KT52</v>
          </cell>
          <cell r="G10798">
            <v>230560</v>
          </cell>
          <cell r="H10798">
            <v>-111437.33</v>
          </cell>
          <cell r="I10798">
            <v>119122.67</v>
          </cell>
        </row>
        <row r="10799">
          <cell r="A10799">
            <v>50000579</v>
          </cell>
          <cell r="B10799" t="str">
            <v>0</v>
          </cell>
          <cell r="C10799" t="str">
            <v>CIPL</v>
          </cell>
          <cell r="D10799" t="str">
            <v>M005</v>
          </cell>
          <cell r="E10799">
            <v>42824</v>
          </cell>
          <cell r="F10799" t="str">
            <v>AC-Split type-4 ton-Panasonic-CS-T43KT52</v>
          </cell>
          <cell r="G10799">
            <v>230560</v>
          </cell>
          <cell r="H10799">
            <v>-111437.33</v>
          </cell>
          <cell r="I10799">
            <v>119122.67</v>
          </cell>
        </row>
        <row r="10800">
          <cell r="A10800">
            <v>50000580</v>
          </cell>
          <cell r="B10800" t="str">
            <v>0</v>
          </cell>
          <cell r="C10800" t="str">
            <v>CIPL</v>
          </cell>
          <cell r="D10800" t="str">
            <v>M005</v>
          </cell>
          <cell r="E10800">
            <v>42824</v>
          </cell>
          <cell r="F10800" t="str">
            <v>AC-Split type-4 ton-Panasonic-CS-T43KT52</v>
          </cell>
          <cell r="G10800">
            <v>230560</v>
          </cell>
          <cell r="H10800">
            <v>-111437.33</v>
          </cell>
          <cell r="I10800">
            <v>119122.67</v>
          </cell>
        </row>
        <row r="10801">
          <cell r="A10801">
            <v>50000581</v>
          </cell>
          <cell r="B10801" t="str">
            <v>0</v>
          </cell>
          <cell r="C10801" t="str">
            <v>CIPL</v>
          </cell>
          <cell r="D10801" t="str">
            <v>M005</v>
          </cell>
          <cell r="E10801">
            <v>42824</v>
          </cell>
          <cell r="F10801" t="str">
            <v>AC-Split type-2 ton-General-ASGA-24FMTA</v>
          </cell>
          <cell r="G10801">
            <v>95560</v>
          </cell>
          <cell r="H10801">
            <v>-46187.33</v>
          </cell>
          <cell r="I10801">
            <v>49372.67</v>
          </cell>
        </row>
        <row r="10802">
          <cell r="A10802">
            <v>50000582</v>
          </cell>
          <cell r="B10802" t="str">
            <v>0</v>
          </cell>
          <cell r="C10802" t="str">
            <v>CIPL</v>
          </cell>
          <cell r="D10802" t="str">
            <v>M005</v>
          </cell>
          <cell r="E10802">
            <v>42824</v>
          </cell>
          <cell r="F10802" t="str">
            <v>AC-Split type-4 ton-Panasonic-CS-T43KT52</v>
          </cell>
          <cell r="G10802">
            <v>230560</v>
          </cell>
          <cell r="H10802">
            <v>-111437.33</v>
          </cell>
          <cell r="I10802">
            <v>119122.67</v>
          </cell>
        </row>
        <row r="10803">
          <cell r="A10803">
            <v>50000583</v>
          </cell>
          <cell r="B10803" t="str">
            <v>0</v>
          </cell>
          <cell r="C10803" t="str">
            <v>CIPL</v>
          </cell>
          <cell r="D10803" t="str">
            <v>M005</v>
          </cell>
          <cell r="E10803">
            <v>42848</v>
          </cell>
          <cell r="F10803" t="str">
            <v>Color Printer-L130 Inject printer</v>
          </cell>
          <cell r="G10803">
            <v>10500</v>
          </cell>
          <cell r="H10803">
            <v>-4987.5</v>
          </cell>
          <cell r="I10803">
            <v>5512.5</v>
          </cell>
        </row>
        <row r="10804">
          <cell r="A10804">
            <v>50000584</v>
          </cell>
          <cell r="B10804" t="str">
            <v>0</v>
          </cell>
          <cell r="C10804" t="str">
            <v>CIPL</v>
          </cell>
          <cell r="D10804" t="str">
            <v>M005</v>
          </cell>
          <cell r="E10804">
            <v>42849</v>
          </cell>
          <cell r="F10804" t="str">
            <v>Digital Camera-Canon IXUS-160</v>
          </cell>
          <cell r="G10804">
            <v>11750</v>
          </cell>
          <cell r="H10804">
            <v>-5581.25</v>
          </cell>
          <cell r="I10804">
            <v>6168.75</v>
          </cell>
        </row>
        <row r="10805">
          <cell r="A10805">
            <v>50000665</v>
          </cell>
          <cell r="B10805" t="str">
            <v>0</v>
          </cell>
          <cell r="C10805" t="str">
            <v>CIPL</v>
          </cell>
          <cell r="D10805" t="str">
            <v>M005</v>
          </cell>
          <cell r="E10805">
            <v>43296</v>
          </cell>
          <cell r="F10805" t="str">
            <v>RFID scaning system</v>
          </cell>
          <cell r="G10805">
            <v>532930</v>
          </cell>
          <cell r="H10805">
            <v>-186525.5</v>
          </cell>
          <cell r="I10805">
            <v>346404.5</v>
          </cell>
        </row>
        <row r="10806">
          <cell r="A10806">
            <v>50000762</v>
          </cell>
          <cell r="B10806" t="str">
            <v>0</v>
          </cell>
          <cell r="C10806" t="str">
            <v>CIPL</v>
          </cell>
          <cell r="D10806" t="str">
            <v>M005</v>
          </cell>
          <cell r="E10806">
            <v>43445</v>
          </cell>
          <cell r="F10806" t="str">
            <v>Mobile Phone - Galaxy-A7-18</v>
          </cell>
          <cell r="G10806">
            <v>29570</v>
          </cell>
          <cell r="H10806">
            <v>-9117.42</v>
          </cell>
          <cell r="I10806">
            <v>20452.580000000002</v>
          </cell>
        </row>
        <row r="10807">
          <cell r="A10807">
            <v>60000003</v>
          </cell>
          <cell r="B10807" t="str">
            <v>0</v>
          </cell>
          <cell r="C10807" t="str">
            <v>CIPL</v>
          </cell>
          <cell r="D10807" t="str">
            <v>M006</v>
          </cell>
          <cell r="E10807">
            <v>41116</v>
          </cell>
          <cell r="F10807" t="str">
            <v>Laptop</v>
          </cell>
          <cell r="G10807">
            <v>64480</v>
          </cell>
          <cell r="H10807">
            <v>-64480</v>
          </cell>
          <cell r="I10807">
            <v>0</v>
          </cell>
        </row>
        <row r="10808">
          <cell r="A10808">
            <v>60000005</v>
          </cell>
          <cell r="B10808" t="str">
            <v>0</v>
          </cell>
          <cell r="C10808" t="str">
            <v>CIPL</v>
          </cell>
          <cell r="D10808" t="str">
            <v>M006</v>
          </cell>
          <cell r="E10808">
            <v>41333</v>
          </cell>
          <cell r="F10808" t="str">
            <v>Laptop</v>
          </cell>
          <cell r="G10808">
            <v>70698.850000000006</v>
          </cell>
          <cell r="H10808">
            <v>-70698.850000000006</v>
          </cell>
          <cell r="I10808">
            <v>0</v>
          </cell>
        </row>
        <row r="10809">
          <cell r="A10809">
            <v>60000006</v>
          </cell>
          <cell r="B10809" t="str">
            <v>0</v>
          </cell>
          <cell r="C10809" t="str">
            <v>CIPL</v>
          </cell>
          <cell r="D10809" t="str">
            <v>M006</v>
          </cell>
          <cell r="E10809">
            <v>41263</v>
          </cell>
          <cell r="F10809" t="str">
            <v>Laptop</v>
          </cell>
          <cell r="G10809">
            <v>67000</v>
          </cell>
          <cell r="H10809">
            <v>-67000</v>
          </cell>
          <cell r="I10809">
            <v>0</v>
          </cell>
        </row>
        <row r="10810">
          <cell r="A10810">
            <v>60000007</v>
          </cell>
          <cell r="B10810" t="str">
            <v>0</v>
          </cell>
          <cell r="C10810" t="str">
            <v>CIPL</v>
          </cell>
          <cell r="D10810" t="str">
            <v>M006</v>
          </cell>
          <cell r="E10810">
            <v>41815</v>
          </cell>
          <cell r="F10810" t="str">
            <v>Laptop</v>
          </cell>
          <cell r="G10810">
            <v>94000</v>
          </cell>
          <cell r="H10810">
            <v>-94000</v>
          </cell>
          <cell r="I10810">
            <v>0</v>
          </cell>
        </row>
        <row r="10811">
          <cell r="A10811">
            <v>60000008</v>
          </cell>
          <cell r="B10811" t="str">
            <v>0</v>
          </cell>
          <cell r="C10811" t="str">
            <v>CIPL</v>
          </cell>
          <cell r="D10811" t="str">
            <v>M006</v>
          </cell>
          <cell r="E10811">
            <v>39263</v>
          </cell>
          <cell r="F10811" t="str">
            <v>Amplifier</v>
          </cell>
          <cell r="G10811">
            <v>1293976</v>
          </cell>
          <cell r="H10811">
            <v>-1293976</v>
          </cell>
          <cell r="I10811">
            <v>0</v>
          </cell>
        </row>
        <row r="10812">
          <cell r="A10812">
            <v>60000009</v>
          </cell>
          <cell r="B10812" t="str">
            <v>0</v>
          </cell>
          <cell r="C10812" t="str">
            <v>CIPL</v>
          </cell>
          <cell r="D10812" t="str">
            <v>M006</v>
          </cell>
          <cell r="E10812">
            <v>38898</v>
          </cell>
          <cell r="F10812" t="str">
            <v>CCTV Survellance System</v>
          </cell>
          <cell r="G10812">
            <v>2663796.98</v>
          </cell>
          <cell r="H10812">
            <v>-2663796.98</v>
          </cell>
          <cell r="I10812">
            <v>0</v>
          </cell>
        </row>
        <row r="10813">
          <cell r="A10813">
            <v>60000010</v>
          </cell>
          <cell r="B10813" t="str">
            <v>0</v>
          </cell>
          <cell r="C10813" t="str">
            <v>CIPL</v>
          </cell>
          <cell r="D10813" t="str">
            <v>M006</v>
          </cell>
          <cell r="E10813">
            <v>39263</v>
          </cell>
          <cell r="F10813" t="str">
            <v>CCTV Survellance System</v>
          </cell>
          <cell r="G10813">
            <v>473950</v>
          </cell>
          <cell r="H10813">
            <v>-473950</v>
          </cell>
          <cell r="I10813">
            <v>0</v>
          </cell>
        </row>
        <row r="10814">
          <cell r="A10814">
            <v>60000011</v>
          </cell>
          <cell r="B10814" t="str">
            <v>0</v>
          </cell>
          <cell r="C10814" t="str">
            <v>CIPL</v>
          </cell>
          <cell r="D10814" t="str">
            <v>M006</v>
          </cell>
          <cell r="E10814">
            <v>39629</v>
          </cell>
          <cell r="F10814" t="str">
            <v>CCTV Survellance System</v>
          </cell>
          <cell r="G10814">
            <v>95632</v>
          </cell>
          <cell r="H10814">
            <v>-95632</v>
          </cell>
          <cell r="I10814">
            <v>0</v>
          </cell>
        </row>
        <row r="10815">
          <cell r="A10815">
            <v>60000012</v>
          </cell>
          <cell r="B10815" t="str">
            <v>0</v>
          </cell>
          <cell r="C10815" t="str">
            <v>CIPL</v>
          </cell>
          <cell r="D10815" t="str">
            <v>M006</v>
          </cell>
          <cell r="E10815">
            <v>41090</v>
          </cell>
          <cell r="F10815" t="str">
            <v>CCTV Survellance System</v>
          </cell>
          <cell r="G10815">
            <v>58100</v>
          </cell>
          <cell r="H10815">
            <v>-58100</v>
          </cell>
          <cell r="I10815">
            <v>0</v>
          </cell>
        </row>
        <row r="10816">
          <cell r="A10816">
            <v>60000013</v>
          </cell>
          <cell r="B10816" t="str">
            <v>0</v>
          </cell>
          <cell r="C10816" t="str">
            <v>CIPL</v>
          </cell>
          <cell r="D10816" t="str">
            <v>M006</v>
          </cell>
          <cell r="E10816">
            <v>41092</v>
          </cell>
          <cell r="F10816" t="str">
            <v>Fiber Optic Cable Installaion</v>
          </cell>
          <cell r="G10816">
            <v>59400</v>
          </cell>
          <cell r="H10816">
            <v>-59400</v>
          </cell>
          <cell r="I10816">
            <v>0</v>
          </cell>
        </row>
        <row r="10817">
          <cell r="A10817">
            <v>60000014</v>
          </cell>
          <cell r="B10817" t="str">
            <v>0</v>
          </cell>
          <cell r="C10817" t="str">
            <v>CIPL</v>
          </cell>
          <cell r="D10817" t="str">
            <v>M006</v>
          </cell>
          <cell r="E10817">
            <v>41462</v>
          </cell>
          <cell r="F10817" t="str">
            <v>HD web cam</v>
          </cell>
          <cell r="G10817">
            <v>4000</v>
          </cell>
          <cell r="H10817">
            <v>-4000</v>
          </cell>
          <cell r="I10817">
            <v>0</v>
          </cell>
        </row>
        <row r="10818">
          <cell r="A10818">
            <v>60000015</v>
          </cell>
          <cell r="B10818" t="str">
            <v>0</v>
          </cell>
          <cell r="C10818" t="str">
            <v>CIPL</v>
          </cell>
          <cell r="D10818" t="str">
            <v>M006</v>
          </cell>
          <cell r="E10818">
            <v>41707</v>
          </cell>
          <cell r="F10818" t="str">
            <v>Wireless Router-</v>
          </cell>
          <cell r="G10818">
            <v>19500</v>
          </cell>
          <cell r="H10818">
            <v>-19500</v>
          </cell>
          <cell r="I10818">
            <v>0</v>
          </cell>
        </row>
        <row r="10819">
          <cell r="A10819">
            <v>60000016</v>
          </cell>
          <cell r="B10819" t="str">
            <v>0</v>
          </cell>
          <cell r="C10819" t="str">
            <v>CIPL</v>
          </cell>
          <cell r="D10819" t="str">
            <v>M006</v>
          </cell>
          <cell r="E10819">
            <v>41820</v>
          </cell>
          <cell r="F10819" t="str">
            <v>Optical device sata</v>
          </cell>
          <cell r="G10819">
            <v>2500</v>
          </cell>
          <cell r="H10819">
            <v>-2500</v>
          </cell>
          <cell r="I10819">
            <v>0</v>
          </cell>
        </row>
        <row r="10820">
          <cell r="A10820">
            <v>60000120</v>
          </cell>
          <cell r="B10820" t="str">
            <v>0</v>
          </cell>
          <cell r="C10820" t="str">
            <v>CIPL</v>
          </cell>
          <cell r="D10820" t="str">
            <v>M006</v>
          </cell>
          <cell r="E10820">
            <v>39193</v>
          </cell>
          <cell r="F10820" t="str">
            <v>Desktop</v>
          </cell>
          <cell r="G10820">
            <v>41000</v>
          </cell>
          <cell r="H10820">
            <v>-41000</v>
          </cell>
          <cell r="I10820">
            <v>0</v>
          </cell>
        </row>
        <row r="10821">
          <cell r="A10821">
            <v>60000131</v>
          </cell>
          <cell r="B10821" t="str">
            <v>0</v>
          </cell>
          <cell r="C10821" t="str">
            <v>CIPL</v>
          </cell>
          <cell r="D10821" t="str">
            <v>M006</v>
          </cell>
          <cell r="E10821">
            <v>39622</v>
          </cell>
          <cell r="F10821" t="str">
            <v>Desktop</v>
          </cell>
          <cell r="G10821">
            <v>41000</v>
          </cell>
          <cell r="H10821">
            <v>-41000</v>
          </cell>
          <cell r="I10821">
            <v>0</v>
          </cell>
        </row>
        <row r="10822">
          <cell r="A10822">
            <v>60000135</v>
          </cell>
          <cell r="B10822" t="str">
            <v>0</v>
          </cell>
          <cell r="C10822" t="str">
            <v>CIPL</v>
          </cell>
          <cell r="D10822" t="str">
            <v>M006</v>
          </cell>
          <cell r="E10822">
            <v>39986</v>
          </cell>
          <cell r="F10822" t="str">
            <v>Desktop</v>
          </cell>
          <cell r="G10822">
            <v>36000</v>
          </cell>
          <cell r="H10822">
            <v>-36000</v>
          </cell>
          <cell r="I10822">
            <v>0</v>
          </cell>
        </row>
        <row r="10823">
          <cell r="A10823">
            <v>60000137</v>
          </cell>
          <cell r="B10823" t="str">
            <v>0</v>
          </cell>
          <cell r="C10823" t="str">
            <v>CIPL</v>
          </cell>
          <cell r="D10823" t="str">
            <v>M006</v>
          </cell>
          <cell r="E10823">
            <v>39267</v>
          </cell>
          <cell r="F10823" t="str">
            <v>Desktop</v>
          </cell>
          <cell r="G10823">
            <v>40000</v>
          </cell>
          <cell r="H10823">
            <v>-40000</v>
          </cell>
          <cell r="I10823">
            <v>0</v>
          </cell>
        </row>
        <row r="10824">
          <cell r="A10824">
            <v>60000138</v>
          </cell>
          <cell r="B10824" t="str">
            <v>0</v>
          </cell>
          <cell r="C10824" t="str">
            <v>CIPL</v>
          </cell>
          <cell r="D10824" t="str">
            <v>M006</v>
          </cell>
          <cell r="E10824">
            <v>39267</v>
          </cell>
          <cell r="F10824" t="str">
            <v>Desktop</v>
          </cell>
          <cell r="G10824">
            <v>40000</v>
          </cell>
          <cell r="H10824">
            <v>-40000</v>
          </cell>
          <cell r="I10824">
            <v>0</v>
          </cell>
        </row>
        <row r="10825">
          <cell r="A10825">
            <v>60000145</v>
          </cell>
          <cell r="B10825" t="str">
            <v>0</v>
          </cell>
          <cell r="C10825" t="str">
            <v>CIPL</v>
          </cell>
          <cell r="D10825" t="str">
            <v>M006</v>
          </cell>
          <cell r="E10825">
            <v>40693</v>
          </cell>
          <cell r="F10825" t="str">
            <v>Desktop</v>
          </cell>
          <cell r="G10825">
            <v>37310</v>
          </cell>
          <cell r="H10825">
            <v>-37310</v>
          </cell>
          <cell r="I10825">
            <v>0</v>
          </cell>
        </row>
        <row r="10826">
          <cell r="A10826">
            <v>60000146</v>
          </cell>
          <cell r="B10826" t="str">
            <v>0</v>
          </cell>
          <cell r="C10826" t="str">
            <v>CIPL</v>
          </cell>
          <cell r="D10826" t="str">
            <v>M006</v>
          </cell>
          <cell r="E10826">
            <v>41060</v>
          </cell>
          <cell r="F10826" t="str">
            <v>Desktop</v>
          </cell>
          <cell r="G10826">
            <v>30000</v>
          </cell>
          <cell r="H10826">
            <v>-30000</v>
          </cell>
          <cell r="I10826">
            <v>0</v>
          </cell>
        </row>
        <row r="10827">
          <cell r="A10827">
            <v>60000147</v>
          </cell>
          <cell r="B10827" t="str">
            <v>0</v>
          </cell>
          <cell r="C10827" t="str">
            <v>CIPL</v>
          </cell>
          <cell r="D10827" t="str">
            <v>M006</v>
          </cell>
          <cell r="E10827">
            <v>41029</v>
          </cell>
          <cell r="F10827" t="str">
            <v>Desktop</v>
          </cell>
          <cell r="G10827">
            <v>30000</v>
          </cell>
          <cell r="H10827">
            <v>-30000</v>
          </cell>
          <cell r="I10827">
            <v>0</v>
          </cell>
        </row>
        <row r="10828">
          <cell r="A10828">
            <v>60000148</v>
          </cell>
          <cell r="B10828" t="str">
            <v>0</v>
          </cell>
          <cell r="C10828" t="str">
            <v>CIPL</v>
          </cell>
          <cell r="D10828" t="str">
            <v>M006</v>
          </cell>
          <cell r="E10828">
            <v>41029</v>
          </cell>
          <cell r="F10828" t="str">
            <v>Desktop</v>
          </cell>
          <cell r="G10828">
            <v>30000</v>
          </cell>
          <cell r="H10828">
            <v>-30000</v>
          </cell>
          <cell r="I10828">
            <v>0</v>
          </cell>
        </row>
        <row r="10829">
          <cell r="A10829">
            <v>60000149</v>
          </cell>
          <cell r="B10829" t="str">
            <v>0</v>
          </cell>
          <cell r="C10829" t="str">
            <v>CIPL</v>
          </cell>
          <cell r="D10829" t="str">
            <v>M006</v>
          </cell>
          <cell r="E10829">
            <v>40877</v>
          </cell>
          <cell r="F10829" t="str">
            <v>Desktop</v>
          </cell>
          <cell r="G10829">
            <v>58772.5</v>
          </cell>
          <cell r="H10829">
            <v>-58772.5</v>
          </cell>
          <cell r="I10829">
            <v>0</v>
          </cell>
        </row>
        <row r="10830">
          <cell r="A10830">
            <v>60000150</v>
          </cell>
          <cell r="B10830" t="str">
            <v>0</v>
          </cell>
          <cell r="C10830" t="str">
            <v>CIPL</v>
          </cell>
          <cell r="D10830" t="str">
            <v>M006</v>
          </cell>
          <cell r="E10830">
            <v>40908</v>
          </cell>
          <cell r="F10830" t="str">
            <v>Desktop</v>
          </cell>
          <cell r="G10830">
            <v>33026.75</v>
          </cell>
          <cell r="H10830">
            <v>-33026.75</v>
          </cell>
          <cell r="I10830">
            <v>0</v>
          </cell>
        </row>
        <row r="10831">
          <cell r="A10831">
            <v>60000153</v>
          </cell>
          <cell r="B10831" t="str">
            <v>0</v>
          </cell>
          <cell r="C10831" t="str">
            <v>CIPL</v>
          </cell>
          <cell r="D10831" t="str">
            <v>M006</v>
          </cell>
          <cell r="E10831">
            <v>40939</v>
          </cell>
          <cell r="F10831" t="str">
            <v>Desktop</v>
          </cell>
          <cell r="G10831">
            <v>40000</v>
          </cell>
          <cell r="H10831">
            <v>-40000</v>
          </cell>
          <cell r="I10831">
            <v>0</v>
          </cell>
        </row>
        <row r="10832">
          <cell r="A10832">
            <v>60000155</v>
          </cell>
          <cell r="B10832" t="str">
            <v>0</v>
          </cell>
          <cell r="C10832" t="str">
            <v>CIPL</v>
          </cell>
          <cell r="D10832" t="str">
            <v>M006</v>
          </cell>
          <cell r="E10832">
            <v>40968</v>
          </cell>
          <cell r="F10832" t="str">
            <v>Desktop</v>
          </cell>
          <cell r="G10832">
            <v>49040</v>
          </cell>
          <cell r="H10832">
            <v>-49040</v>
          </cell>
          <cell r="I10832">
            <v>0</v>
          </cell>
        </row>
        <row r="10833">
          <cell r="A10833">
            <v>60000156</v>
          </cell>
          <cell r="B10833" t="str">
            <v>0</v>
          </cell>
          <cell r="C10833" t="str">
            <v>CIPL</v>
          </cell>
          <cell r="D10833" t="str">
            <v>M006</v>
          </cell>
          <cell r="E10833">
            <v>40997</v>
          </cell>
          <cell r="F10833" t="str">
            <v>Desktop</v>
          </cell>
          <cell r="G10833">
            <v>41940</v>
          </cell>
          <cell r="H10833">
            <v>-41940</v>
          </cell>
          <cell r="I10833">
            <v>0</v>
          </cell>
        </row>
        <row r="10834">
          <cell r="A10834">
            <v>60000157</v>
          </cell>
          <cell r="B10834" t="str">
            <v>0</v>
          </cell>
          <cell r="C10834" t="str">
            <v>CIPL</v>
          </cell>
          <cell r="D10834" t="str">
            <v>M006</v>
          </cell>
          <cell r="E10834">
            <v>40997</v>
          </cell>
          <cell r="F10834" t="str">
            <v>Desktop</v>
          </cell>
          <cell r="G10834">
            <v>41940</v>
          </cell>
          <cell r="H10834">
            <v>-41940</v>
          </cell>
          <cell r="I10834">
            <v>0</v>
          </cell>
        </row>
        <row r="10835">
          <cell r="A10835">
            <v>60000158</v>
          </cell>
          <cell r="B10835" t="str">
            <v>0</v>
          </cell>
          <cell r="C10835" t="str">
            <v>CIPL</v>
          </cell>
          <cell r="D10835" t="str">
            <v>M006</v>
          </cell>
          <cell r="E10835">
            <v>41029</v>
          </cell>
          <cell r="F10835" t="str">
            <v>Desktop</v>
          </cell>
          <cell r="G10835">
            <v>54400</v>
          </cell>
          <cell r="H10835">
            <v>-54400</v>
          </cell>
          <cell r="I10835">
            <v>0</v>
          </cell>
        </row>
        <row r="10836">
          <cell r="A10836">
            <v>60000159</v>
          </cell>
          <cell r="B10836" t="str">
            <v>0</v>
          </cell>
          <cell r="C10836" t="str">
            <v>CIPL</v>
          </cell>
          <cell r="D10836" t="str">
            <v>M006</v>
          </cell>
          <cell r="E10836">
            <v>41063</v>
          </cell>
          <cell r="F10836" t="str">
            <v>Desktop</v>
          </cell>
          <cell r="G10836">
            <v>41940</v>
          </cell>
          <cell r="H10836">
            <v>-41940</v>
          </cell>
          <cell r="I10836">
            <v>0</v>
          </cell>
        </row>
        <row r="10837">
          <cell r="A10837">
            <v>60000160</v>
          </cell>
          <cell r="B10837" t="str">
            <v>0</v>
          </cell>
          <cell r="C10837" t="str">
            <v>CIPL</v>
          </cell>
          <cell r="D10837" t="str">
            <v>M006</v>
          </cell>
          <cell r="E10837">
            <v>41063</v>
          </cell>
          <cell r="F10837" t="str">
            <v>Desktop</v>
          </cell>
          <cell r="G10837">
            <v>41940</v>
          </cell>
          <cell r="H10837">
            <v>-41940</v>
          </cell>
          <cell r="I10837">
            <v>0</v>
          </cell>
        </row>
        <row r="10838">
          <cell r="A10838">
            <v>60000161</v>
          </cell>
          <cell r="B10838" t="str">
            <v>0</v>
          </cell>
          <cell r="C10838" t="str">
            <v>CIPL</v>
          </cell>
          <cell r="D10838" t="str">
            <v>M006</v>
          </cell>
          <cell r="E10838">
            <v>41060</v>
          </cell>
          <cell r="F10838" t="str">
            <v>Desktop</v>
          </cell>
          <cell r="G10838">
            <v>53900</v>
          </cell>
          <cell r="H10838">
            <v>-53900</v>
          </cell>
          <cell r="I10838">
            <v>0</v>
          </cell>
        </row>
        <row r="10839">
          <cell r="A10839">
            <v>60000162</v>
          </cell>
          <cell r="B10839" t="str">
            <v>0</v>
          </cell>
          <cell r="C10839" t="str">
            <v>CIPL</v>
          </cell>
          <cell r="D10839" t="str">
            <v>M006</v>
          </cell>
          <cell r="E10839">
            <v>41060</v>
          </cell>
          <cell r="F10839" t="str">
            <v>Desktop</v>
          </cell>
          <cell r="G10839">
            <v>33932</v>
          </cell>
          <cell r="H10839">
            <v>-33932</v>
          </cell>
          <cell r="I10839">
            <v>0</v>
          </cell>
        </row>
        <row r="10840">
          <cell r="A10840">
            <v>60000163</v>
          </cell>
          <cell r="B10840" t="str">
            <v>0</v>
          </cell>
          <cell r="C10840" t="str">
            <v>CIPL</v>
          </cell>
          <cell r="D10840" t="str">
            <v>M006</v>
          </cell>
          <cell r="E10840">
            <v>41206</v>
          </cell>
          <cell r="F10840" t="str">
            <v>Desktop</v>
          </cell>
          <cell r="G10840">
            <v>60320</v>
          </cell>
          <cell r="H10840">
            <v>-60320</v>
          </cell>
          <cell r="I10840">
            <v>0</v>
          </cell>
        </row>
        <row r="10841">
          <cell r="A10841">
            <v>60000164</v>
          </cell>
          <cell r="B10841" t="str">
            <v>0</v>
          </cell>
          <cell r="C10841" t="str">
            <v>CIPL</v>
          </cell>
          <cell r="D10841" t="str">
            <v>M006</v>
          </cell>
          <cell r="E10841">
            <v>41206</v>
          </cell>
          <cell r="F10841" t="str">
            <v>Desktop</v>
          </cell>
          <cell r="G10841">
            <v>60320</v>
          </cell>
          <cell r="H10841">
            <v>-60320</v>
          </cell>
          <cell r="I10841">
            <v>0</v>
          </cell>
        </row>
        <row r="10842">
          <cell r="A10842">
            <v>60000166</v>
          </cell>
          <cell r="B10842" t="str">
            <v>0</v>
          </cell>
          <cell r="C10842" t="str">
            <v>CIPL</v>
          </cell>
          <cell r="D10842" t="str">
            <v>M006</v>
          </cell>
          <cell r="E10842">
            <v>41416</v>
          </cell>
          <cell r="F10842" t="str">
            <v>Desktop</v>
          </cell>
          <cell r="G10842">
            <v>64080.639999999999</v>
          </cell>
          <cell r="H10842">
            <v>-64080.639999999999</v>
          </cell>
          <cell r="I10842">
            <v>0</v>
          </cell>
        </row>
        <row r="10843">
          <cell r="A10843">
            <v>60000167</v>
          </cell>
          <cell r="B10843" t="str">
            <v>0</v>
          </cell>
          <cell r="C10843" t="str">
            <v>CIPL</v>
          </cell>
          <cell r="D10843" t="str">
            <v>M006</v>
          </cell>
          <cell r="E10843">
            <v>41416</v>
          </cell>
          <cell r="F10843" t="str">
            <v>Desktop</v>
          </cell>
          <cell r="G10843">
            <v>64080.639999999999</v>
          </cell>
          <cell r="H10843">
            <v>-64080.639999999999</v>
          </cell>
          <cell r="I10843">
            <v>0</v>
          </cell>
        </row>
        <row r="10844">
          <cell r="A10844">
            <v>60000168</v>
          </cell>
          <cell r="B10844" t="str">
            <v>0</v>
          </cell>
          <cell r="C10844" t="str">
            <v>CIPL</v>
          </cell>
          <cell r="D10844" t="str">
            <v>M006</v>
          </cell>
          <cell r="E10844">
            <v>41416</v>
          </cell>
          <cell r="F10844" t="str">
            <v>Desktop</v>
          </cell>
          <cell r="G10844">
            <v>63434.34</v>
          </cell>
          <cell r="H10844">
            <v>-63434.34</v>
          </cell>
          <cell r="I10844">
            <v>0</v>
          </cell>
        </row>
        <row r="10845">
          <cell r="A10845">
            <v>60000169</v>
          </cell>
          <cell r="B10845" t="str">
            <v>0</v>
          </cell>
          <cell r="C10845" t="str">
            <v>CIPL</v>
          </cell>
          <cell r="D10845" t="str">
            <v>M006</v>
          </cell>
          <cell r="E10845">
            <v>41416</v>
          </cell>
          <cell r="F10845" t="str">
            <v>Desktop</v>
          </cell>
          <cell r="G10845">
            <v>63434.34</v>
          </cell>
          <cell r="H10845">
            <v>-63434.34</v>
          </cell>
          <cell r="I10845">
            <v>0</v>
          </cell>
        </row>
        <row r="10846">
          <cell r="A10846">
            <v>60000170</v>
          </cell>
          <cell r="B10846" t="str">
            <v>0</v>
          </cell>
          <cell r="C10846" t="str">
            <v>CIPL</v>
          </cell>
          <cell r="D10846" t="str">
            <v>M006</v>
          </cell>
          <cell r="E10846">
            <v>41416</v>
          </cell>
          <cell r="F10846" t="str">
            <v>Desktop</v>
          </cell>
          <cell r="G10846">
            <v>63434.34</v>
          </cell>
          <cell r="H10846">
            <v>-63434.34</v>
          </cell>
          <cell r="I10846">
            <v>0</v>
          </cell>
        </row>
        <row r="10847">
          <cell r="A10847">
            <v>60000171</v>
          </cell>
          <cell r="B10847" t="str">
            <v>0</v>
          </cell>
          <cell r="C10847" t="str">
            <v>CIPL</v>
          </cell>
          <cell r="D10847" t="str">
            <v>M006</v>
          </cell>
          <cell r="E10847">
            <v>41416</v>
          </cell>
          <cell r="F10847" t="str">
            <v>Desktop</v>
          </cell>
          <cell r="G10847">
            <v>63434.34</v>
          </cell>
          <cell r="H10847">
            <v>-63434.34</v>
          </cell>
          <cell r="I10847">
            <v>0</v>
          </cell>
        </row>
        <row r="10848">
          <cell r="A10848">
            <v>60000172</v>
          </cell>
          <cell r="B10848" t="str">
            <v>0</v>
          </cell>
          <cell r="C10848" t="str">
            <v>CIPL</v>
          </cell>
          <cell r="D10848" t="str">
            <v>M006</v>
          </cell>
          <cell r="E10848">
            <v>41448</v>
          </cell>
          <cell r="F10848" t="str">
            <v>Desktop</v>
          </cell>
          <cell r="G10848">
            <v>40000</v>
          </cell>
          <cell r="H10848">
            <v>-40000</v>
          </cell>
          <cell r="I10848">
            <v>0</v>
          </cell>
        </row>
        <row r="10849">
          <cell r="A10849">
            <v>60000173</v>
          </cell>
          <cell r="B10849" t="str">
            <v>0</v>
          </cell>
          <cell r="C10849" t="str">
            <v>CIPL</v>
          </cell>
          <cell r="D10849" t="str">
            <v>M006</v>
          </cell>
          <cell r="E10849">
            <v>41448</v>
          </cell>
          <cell r="F10849" t="str">
            <v>Desktop</v>
          </cell>
          <cell r="G10849">
            <v>40000</v>
          </cell>
          <cell r="H10849">
            <v>-40000</v>
          </cell>
          <cell r="I10849">
            <v>0</v>
          </cell>
        </row>
        <row r="10850">
          <cell r="A10850">
            <v>60000174</v>
          </cell>
          <cell r="B10850" t="str">
            <v>0</v>
          </cell>
          <cell r="C10850" t="str">
            <v>CIPL</v>
          </cell>
          <cell r="D10850" t="str">
            <v>M006</v>
          </cell>
          <cell r="E10850">
            <v>41448</v>
          </cell>
          <cell r="F10850" t="str">
            <v>Desktop</v>
          </cell>
          <cell r="G10850">
            <v>40000</v>
          </cell>
          <cell r="H10850">
            <v>-40000</v>
          </cell>
          <cell r="I10850">
            <v>0</v>
          </cell>
        </row>
        <row r="10851">
          <cell r="A10851">
            <v>60000175</v>
          </cell>
          <cell r="B10851" t="str">
            <v>0</v>
          </cell>
          <cell r="C10851" t="str">
            <v>CIPL</v>
          </cell>
          <cell r="D10851" t="str">
            <v>M006</v>
          </cell>
          <cell r="E10851">
            <v>41448</v>
          </cell>
          <cell r="F10851" t="str">
            <v>Desktop</v>
          </cell>
          <cell r="G10851">
            <v>40000</v>
          </cell>
          <cell r="H10851">
            <v>-40000</v>
          </cell>
          <cell r="I10851">
            <v>0</v>
          </cell>
        </row>
        <row r="10852">
          <cell r="A10852">
            <v>60000176</v>
          </cell>
          <cell r="B10852" t="str">
            <v>0</v>
          </cell>
          <cell r="C10852" t="str">
            <v>CIPL</v>
          </cell>
          <cell r="D10852" t="str">
            <v>M006</v>
          </cell>
          <cell r="E10852">
            <v>41448</v>
          </cell>
          <cell r="F10852" t="str">
            <v>Desktop</v>
          </cell>
          <cell r="G10852">
            <v>40000</v>
          </cell>
          <cell r="H10852">
            <v>-40000</v>
          </cell>
          <cell r="I10852">
            <v>0</v>
          </cell>
        </row>
        <row r="10853">
          <cell r="A10853">
            <v>60000177</v>
          </cell>
          <cell r="B10853" t="str">
            <v>0</v>
          </cell>
          <cell r="C10853" t="str">
            <v>CIPL</v>
          </cell>
          <cell r="D10853" t="str">
            <v>M006</v>
          </cell>
          <cell r="E10853">
            <v>41448</v>
          </cell>
          <cell r="F10853" t="str">
            <v>Desktop</v>
          </cell>
          <cell r="G10853">
            <v>48660</v>
          </cell>
          <cell r="H10853">
            <v>-48660</v>
          </cell>
          <cell r="I10853">
            <v>0</v>
          </cell>
        </row>
        <row r="10854">
          <cell r="A10854">
            <v>60000178</v>
          </cell>
          <cell r="B10854" t="str">
            <v>0</v>
          </cell>
          <cell r="C10854" t="str">
            <v>CIPL</v>
          </cell>
          <cell r="D10854" t="str">
            <v>M006</v>
          </cell>
          <cell r="E10854">
            <v>41539</v>
          </cell>
          <cell r="F10854" t="str">
            <v>Desktop</v>
          </cell>
          <cell r="G10854">
            <v>33300</v>
          </cell>
          <cell r="H10854">
            <v>-33300</v>
          </cell>
          <cell r="I10854">
            <v>0</v>
          </cell>
        </row>
        <row r="10855">
          <cell r="A10855">
            <v>60000179</v>
          </cell>
          <cell r="B10855" t="str">
            <v>0</v>
          </cell>
          <cell r="C10855" t="str">
            <v>CIPL</v>
          </cell>
          <cell r="D10855" t="str">
            <v>M006</v>
          </cell>
          <cell r="E10855">
            <v>41557</v>
          </cell>
          <cell r="F10855" t="str">
            <v>Desktop</v>
          </cell>
          <cell r="G10855">
            <v>78600</v>
          </cell>
          <cell r="H10855">
            <v>-78600</v>
          </cell>
          <cell r="I10855">
            <v>0</v>
          </cell>
        </row>
        <row r="10856">
          <cell r="A10856">
            <v>60000180</v>
          </cell>
          <cell r="B10856" t="str">
            <v>0</v>
          </cell>
          <cell r="C10856" t="str">
            <v>CIPL</v>
          </cell>
          <cell r="D10856" t="str">
            <v>M006</v>
          </cell>
          <cell r="E10856">
            <v>41652</v>
          </cell>
          <cell r="F10856" t="str">
            <v>Desktop</v>
          </cell>
          <cell r="G10856">
            <v>40200</v>
          </cell>
          <cell r="H10856">
            <v>-40200</v>
          </cell>
          <cell r="I10856">
            <v>0</v>
          </cell>
        </row>
        <row r="10857">
          <cell r="A10857">
            <v>60000181</v>
          </cell>
          <cell r="B10857" t="str">
            <v>0</v>
          </cell>
          <cell r="C10857" t="str">
            <v>CIPL</v>
          </cell>
          <cell r="D10857" t="str">
            <v>M006</v>
          </cell>
          <cell r="E10857">
            <v>41652</v>
          </cell>
          <cell r="F10857" t="str">
            <v>Desktop</v>
          </cell>
          <cell r="G10857">
            <v>40200</v>
          </cell>
          <cell r="H10857">
            <v>-40200</v>
          </cell>
          <cell r="I10857">
            <v>0</v>
          </cell>
        </row>
        <row r="10858">
          <cell r="A10858">
            <v>60000182</v>
          </cell>
          <cell r="B10858" t="str">
            <v>0</v>
          </cell>
          <cell r="C10858" t="str">
            <v>CIPL</v>
          </cell>
          <cell r="D10858" t="str">
            <v>M006</v>
          </cell>
          <cell r="E10858">
            <v>41652</v>
          </cell>
          <cell r="F10858" t="str">
            <v>Desktop</v>
          </cell>
          <cell r="G10858">
            <v>40200</v>
          </cell>
          <cell r="H10858">
            <v>-40200</v>
          </cell>
          <cell r="I10858">
            <v>0</v>
          </cell>
        </row>
        <row r="10859">
          <cell r="A10859">
            <v>60000183</v>
          </cell>
          <cell r="B10859" t="str">
            <v>0</v>
          </cell>
          <cell r="C10859" t="str">
            <v>CIPL</v>
          </cell>
          <cell r="D10859" t="str">
            <v>M006</v>
          </cell>
          <cell r="E10859">
            <v>41652</v>
          </cell>
          <cell r="F10859" t="str">
            <v>Desktop</v>
          </cell>
          <cell r="G10859">
            <v>40200</v>
          </cell>
          <cell r="H10859">
            <v>-40200</v>
          </cell>
          <cell r="I10859">
            <v>0</v>
          </cell>
        </row>
        <row r="10860">
          <cell r="A10860">
            <v>60000184</v>
          </cell>
          <cell r="B10860" t="str">
            <v>0</v>
          </cell>
          <cell r="C10860" t="str">
            <v>CIPL</v>
          </cell>
          <cell r="D10860" t="str">
            <v>M006</v>
          </cell>
          <cell r="E10860">
            <v>41652</v>
          </cell>
          <cell r="F10860" t="str">
            <v>Desktop</v>
          </cell>
          <cell r="G10860">
            <v>40200</v>
          </cell>
          <cell r="H10860">
            <v>-40200</v>
          </cell>
          <cell r="I10860">
            <v>0</v>
          </cell>
        </row>
        <row r="10861">
          <cell r="A10861">
            <v>60000185</v>
          </cell>
          <cell r="B10861" t="str">
            <v>0</v>
          </cell>
          <cell r="C10861" t="str">
            <v>CIPL</v>
          </cell>
          <cell r="D10861" t="str">
            <v>M006</v>
          </cell>
          <cell r="E10861">
            <v>41652</v>
          </cell>
          <cell r="F10861" t="str">
            <v>Desktop</v>
          </cell>
          <cell r="G10861">
            <v>40200</v>
          </cell>
          <cell r="H10861">
            <v>-40200</v>
          </cell>
          <cell r="I10861">
            <v>0</v>
          </cell>
        </row>
        <row r="10862">
          <cell r="A10862">
            <v>60000186</v>
          </cell>
          <cell r="B10862" t="str">
            <v>0</v>
          </cell>
          <cell r="C10862" t="str">
            <v>CIPL</v>
          </cell>
          <cell r="D10862" t="str">
            <v>M006</v>
          </cell>
          <cell r="E10862">
            <v>41688</v>
          </cell>
          <cell r="F10862" t="str">
            <v>Desktop</v>
          </cell>
          <cell r="G10862">
            <v>34840</v>
          </cell>
          <cell r="H10862">
            <v>-34840</v>
          </cell>
          <cell r="I10862">
            <v>0</v>
          </cell>
        </row>
        <row r="10863">
          <cell r="A10863">
            <v>60000187</v>
          </cell>
          <cell r="B10863" t="str">
            <v>0</v>
          </cell>
          <cell r="C10863" t="str">
            <v>CIPL</v>
          </cell>
          <cell r="D10863" t="str">
            <v>M006</v>
          </cell>
          <cell r="E10863">
            <v>41688</v>
          </cell>
          <cell r="F10863" t="str">
            <v>Desktop</v>
          </cell>
          <cell r="G10863">
            <v>34840</v>
          </cell>
          <cell r="H10863">
            <v>-34840</v>
          </cell>
          <cell r="I10863">
            <v>0</v>
          </cell>
        </row>
        <row r="10864">
          <cell r="A10864">
            <v>60000188</v>
          </cell>
          <cell r="B10864" t="str">
            <v>0</v>
          </cell>
          <cell r="C10864" t="str">
            <v>CIPL</v>
          </cell>
          <cell r="D10864" t="str">
            <v>M006</v>
          </cell>
          <cell r="E10864">
            <v>41688</v>
          </cell>
          <cell r="F10864" t="str">
            <v>Desktop</v>
          </cell>
          <cell r="G10864">
            <v>34840</v>
          </cell>
          <cell r="H10864">
            <v>-34840</v>
          </cell>
          <cell r="I10864">
            <v>0</v>
          </cell>
        </row>
        <row r="10865">
          <cell r="A10865">
            <v>60000189</v>
          </cell>
          <cell r="B10865" t="str">
            <v>0</v>
          </cell>
          <cell r="C10865" t="str">
            <v>CIPL</v>
          </cell>
          <cell r="D10865" t="str">
            <v>M006</v>
          </cell>
          <cell r="E10865">
            <v>41688</v>
          </cell>
          <cell r="F10865" t="str">
            <v>Desktop</v>
          </cell>
          <cell r="G10865">
            <v>34840</v>
          </cell>
          <cell r="H10865">
            <v>-34840</v>
          </cell>
          <cell r="I10865">
            <v>0</v>
          </cell>
        </row>
        <row r="10866">
          <cell r="A10866">
            <v>60000190</v>
          </cell>
          <cell r="B10866" t="str">
            <v>0</v>
          </cell>
          <cell r="C10866" t="str">
            <v>CIPL</v>
          </cell>
          <cell r="D10866" t="str">
            <v>M006</v>
          </cell>
          <cell r="E10866">
            <v>41688</v>
          </cell>
          <cell r="F10866" t="str">
            <v>Desktop</v>
          </cell>
          <cell r="G10866">
            <v>34840</v>
          </cell>
          <cell r="H10866">
            <v>-34840</v>
          </cell>
          <cell r="I10866">
            <v>0</v>
          </cell>
        </row>
        <row r="10867">
          <cell r="A10867">
            <v>60000191</v>
          </cell>
          <cell r="B10867" t="str">
            <v>0</v>
          </cell>
          <cell r="C10867" t="str">
            <v>CIPL</v>
          </cell>
          <cell r="D10867" t="str">
            <v>M006</v>
          </cell>
          <cell r="E10867">
            <v>41688</v>
          </cell>
          <cell r="F10867" t="str">
            <v>Desktop</v>
          </cell>
          <cell r="G10867">
            <v>34840</v>
          </cell>
          <cell r="H10867">
            <v>-34840</v>
          </cell>
          <cell r="I10867">
            <v>0</v>
          </cell>
        </row>
        <row r="10868">
          <cell r="A10868">
            <v>60000192</v>
          </cell>
          <cell r="B10868" t="str">
            <v>0</v>
          </cell>
          <cell r="C10868" t="str">
            <v>CIPL</v>
          </cell>
          <cell r="D10868" t="str">
            <v>M006</v>
          </cell>
          <cell r="E10868">
            <v>41710</v>
          </cell>
          <cell r="F10868" t="str">
            <v>Desktop</v>
          </cell>
          <cell r="G10868">
            <v>34840</v>
          </cell>
          <cell r="H10868">
            <v>-34840</v>
          </cell>
          <cell r="I10868">
            <v>0</v>
          </cell>
        </row>
        <row r="10869">
          <cell r="A10869">
            <v>60000193</v>
          </cell>
          <cell r="B10869" t="str">
            <v>0</v>
          </cell>
          <cell r="C10869" t="str">
            <v>CIPL</v>
          </cell>
          <cell r="D10869" t="str">
            <v>M006</v>
          </cell>
          <cell r="E10869">
            <v>41710</v>
          </cell>
          <cell r="F10869" t="str">
            <v>Desktop</v>
          </cell>
          <cell r="G10869">
            <v>34840</v>
          </cell>
          <cell r="H10869">
            <v>-34840</v>
          </cell>
          <cell r="I10869">
            <v>0</v>
          </cell>
        </row>
        <row r="10870">
          <cell r="A10870">
            <v>60000194</v>
          </cell>
          <cell r="B10870" t="str">
            <v>0</v>
          </cell>
          <cell r="C10870" t="str">
            <v>CIPL</v>
          </cell>
          <cell r="D10870" t="str">
            <v>M006</v>
          </cell>
          <cell r="E10870">
            <v>41710</v>
          </cell>
          <cell r="F10870" t="str">
            <v>Desktop</v>
          </cell>
          <cell r="G10870">
            <v>34840</v>
          </cell>
          <cell r="H10870">
            <v>-34840</v>
          </cell>
          <cell r="I10870">
            <v>0</v>
          </cell>
        </row>
        <row r="10871">
          <cell r="A10871">
            <v>60000195</v>
          </cell>
          <cell r="B10871" t="str">
            <v>0</v>
          </cell>
          <cell r="C10871" t="str">
            <v>CIPL</v>
          </cell>
          <cell r="D10871" t="str">
            <v>M006</v>
          </cell>
          <cell r="E10871">
            <v>41710</v>
          </cell>
          <cell r="F10871" t="str">
            <v>Desktop</v>
          </cell>
          <cell r="G10871">
            <v>34840</v>
          </cell>
          <cell r="H10871">
            <v>-34840</v>
          </cell>
          <cell r="I10871">
            <v>0</v>
          </cell>
        </row>
        <row r="10872">
          <cell r="A10872">
            <v>60000196</v>
          </cell>
          <cell r="B10872" t="str">
            <v>0</v>
          </cell>
          <cell r="C10872" t="str">
            <v>CIPL</v>
          </cell>
          <cell r="D10872" t="str">
            <v>M006</v>
          </cell>
          <cell r="E10872">
            <v>41710</v>
          </cell>
          <cell r="F10872" t="str">
            <v>Desktop</v>
          </cell>
          <cell r="G10872">
            <v>36200</v>
          </cell>
          <cell r="H10872">
            <v>-36200</v>
          </cell>
          <cell r="I10872">
            <v>0</v>
          </cell>
        </row>
        <row r="10873">
          <cell r="A10873">
            <v>60000197</v>
          </cell>
          <cell r="B10873" t="str">
            <v>0</v>
          </cell>
          <cell r="C10873" t="str">
            <v>CIPL</v>
          </cell>
          <cell r="D10873" t="str">
            <v>M006</v>
          </cell>
          <cell r="E10873">
            <v>41710</v>
          </cell>
          <cell r="F10873" t="str">
            <v>Desktop</v>
          </cell>
          <cell r="G10873">
            <v>36200</v>
          </cell>
          <cell r="H10873">
            <v>-36200</v>
          </cell>
          <cell r="I10873">
            <v>0</v>
          </cell>
        </row>
        <row r="10874">
          <cell r="A10874">
            <v>60000198</v>
          </cell>
          <cell r="B10874" t="str">
            <v>0</v>
          </cell>
          <cell r="C10874" t="str">
            <v>CIPL</v>
          </cell>
          <cell r="D10874" t="str">
            <v>M006</v>
          </cell>
          <cell r="E10874">
            <v>41739</v>
          </cell>
          <cell r="F10874" t="str">
            <v>Desktop</v>
          </cell>
          <cell r="G10874">
            <v>34840</v>
          </cell>
          <cell r="H10874">
            <v>-34840</v>
          </cell>
          <cell r="I10874">
            <v>0</v>
          </cell>
        </row>
        <row r="10875">
          <cell r="A10875">
            <v>60000199</v>
          </cell>
          <cell r="B10875" t="str">
            <v>0</v>
          </cell>
          <cell r="C10875" t="str">
            <v>CIPL</v>
          </cell>
          <cell r="D10875" t="str">
            <v>M006</v>
          </cell>
          <cell r="E10875">
            <v>41739</v>
          </cell>
          <cell r="F10875" t="str">
            <v>Desktop</v>
          </cell>
          <cell r="G10875">
            <v>34840</v>
          </cell>
          <cell r="H10875">
            <v>-34840</v>
          </cell>
          <cell r="I10875">
            <v>0</v>
          </cell>
        </row>
        <row r="10876">
          <cell r="A10876">
            <v>60000200</v>
          </cell>
          <cell r="B10876" t="str">
            <v>0</v>
          </cell>
          <cell r="C10876" t="str">
            <v>CIPL</v>
          </cell>
          <cell r="D10876" t="str">
            <v>M006</v>
          </cell>
          <cell r="E10876">
            <v>41739</v>
          </cell>
          <cell r="F10876" t="str">
            <v>Desktop</v>
          </cell>
          <cell r="G10876">
            <v>34840</v>
          </cell>
          <cell r="H10876">
            <v>-34840</v>
          </cell>
          <cell r="I10876">
            <v>0</v>
          </cell>
        </row>
        <row r="10877">
          <cell r="A10877">
            <v>60000201</v>
          </cell>
          <cell r="B10877" t="str">
            <v>0</v>
          </cell>
          <cell r="C10877" t="str">
            <v>CIPL</v>
          </cell>
          <cell r="D10877" t="str">
            <v>M006</v>
          </cell>
          <cell r="E10877">
            <v>41739</v>
          </cell>
          <cell r="F10877" t="str">
            <v>Desktop</v>
          </cell>
          <cell r="G10877">
            <v>34840</v>
          </cell>
          <cell r="H10877">
            <v>-34840</v>
          </cell>
          <cell r="I10877">
            <v>0</v>
          </cell>
        </row>
        <row r="10878">
          <cell r="A10878">
            <v>60000202</v>
          </cell>
          <cell r="B10878" t="str">
            <v>0</v>
          </cell>
          <cell r="C10878" t="str">
            <v>CIPL</v>
          </cell>
          <cell r="D10878" t="str">
            <v>M006</v>
          </cell>
          <cell r="E10878">
            <v>41739</v>
          </cell>
          <cell r="F10878" t="str">
            <v>Desktop</v>
          </cell>
          <cell r="G10878">
            <v>34840</v>
          </cell>
          <cell r="H10878">
            <v>-34840</v>
          </cell>
          <cell r="I10878">
            <v>0</v>
          </cell>
        </row>
        <row r="10879">
          <cell r="A10879">
            <v>60000203</v>
          </cell>
          <cell r="B10879" t="str">
            <v>0</v>
          </cell>
          <cell r="C10879" t="str">
            <v>CIPL</v>
          </cell>
          <cell r="D10879" t="str">
            <v>M006</v>
          </cell>
          <cell r="E10879">
            <v>41739</v>
          </cell>
          <cell r="F10879" t="str">
            <v>Desktop</v>
          </cell>
          <cell r="G10879">
            <v>36200</v>
          </cell>
          <cell r="H10879">
            <v>-36200</v>
          </cell>
          <cell r="I10879">
            <v>0</v>
          </cell>
        </row>
        <row r="10880">
          <cell r="A10880">
            <v>60000204</v>
          </cell>
          <cell r="B10880" t="str">
            <v>0</v>
          </cell>
          <cell r="C10880" t="str">
            <v>CIPL</v>
          </cell>
          <cell r="D10880" t="str">
            <v>M006</v>
          </cell>
          <cell r="E10880">
            <v>41773</v>
          </cell>
          <cell r="F10880" t="str">
            <v>Desktop</v>
          </cell>
          <cell r="G10880">
            <v>34840</v>
          </cell>
          <cell r="H10880">
            <v>-34840</v>
          </cell>
          <cell r="I10880">
            <v>0</v>
          </cell>
        </row>
        <row r="10881">
          <cell r="A10881">
            <v>60000205</v>
          </cell>
          <cell r="B10881" t="str">
            <v>0</v>
          </cell>
          <cell r="C10881" t="str">
            <v>CIPL</v>
          </cell>
          <cell r="D10881" t="str">
            <v>M006</v>
          </cell>
          <cell r="E10881">
            <v>41773</v>
          </cell>
          <cell r="F10881" t="str">
            <v>Desktop</v>
          </cell>
          <cell r="G10881">
            <v>34840</v>
          </cell>
          <cell r="H10881">
            <v>-34840</v>
          </cell>
          <cell r="I10881">
            <v>0</v>
          </cell>
        </row>
        <row r="10882">
          <cell r="A10882">
            <v>60000206</v>
          </cell>
          <cell r="B10882" t="str">
            <v>0</v>
          </cell>
          <cell r="C10882" t="str">
            <v>CIPL</v>
          </cell>
          <cell r="D10882" t="str">
            <v>M006</v>
          </cell>
          <cell r="E10882">
            <v>41773</v>
          </cell>
          <cell r="F10882" t="str">
            <v>Desktop</v>
          </cell>
          <cell r="G10882">
            <v>34840</v>
          </cell>
          <cell r="H10882">
            <v>-34840</v>
          </cell>
          <cell r="I10882">
            <v>0</v>
          </cell>
        </row>
        <row r="10883">
          <cell r="A10883">
            <v>60000207</v>
          </cell>
          <cell r="B10883" t="str">
            <v>0</v>
          </cell>
          <cell r="C10883" t="str">
            <v>CIPL</v>
          </cell>
          <cell r="D10883" t="str">
            <v>M006</v>
          </cell>
          <cell r="E10883">
            <v>41773</v>
          </cell>
          <cell r="F10883" t="str">
            <v>Desktop</v>
          </cell>
          <cell r="G10883">
            <v>34840</v>
          </cell>
          <cell r="H10883">
            <v>-34840</v>
          </cell>
          <cell r="I10883">
            <v>0</v>
          </cell>
        </row>
        <row r="10884">
          <cell r="A10884">
            <v>60000208</v>
          </cell>
          <cell r="B10884" t="str">
            <v>0</v>
          </cell>
          <cell r="C10884" t="str">
            <v>CIPL</v>
          </cell>
          <cell r="D10884" t="str">
            <v>M006</v>
          </cell>
          <cell r="E10884">
            <v>41773</v>
          </cell>
          <cell r="F10884" t="str">
            <v>Desktop</v>
          </cell>
          <cell r="G10884">
            <v>34840</v>
          </cell>
          <cell r="H10884">
            <v>-34840</v>
          </cell>
          <cell r="I10884">
            <v>0</v>
          </cell>
        </row>
        <row r="10885">
          <cell r="A10885">
            <v>60000209</v>
          </cell>
          <cell r="B10885" t="str">
            <v>0</v>
          </cell>
          <cell r="C10885" t="str">
            <v>CIPL</v>
          </cell>
          <cell r="D10885" t="str">
            <v>M006</v>
          </cell>
          <cell r="E10885">
            <v>41773</v>
          </cell>
          <cell r="F10885" t="str">
            <v>Desktop</v>
          </cell>
          <cell r="G10885">
            <v>34840</v>
          </cell>
          <cell r="H10885">
            <v>-34840</v>
          </cell>
          <cell r="I10885">
            <v>0</v>
          </cell>
        </row>
        <row r="10886">
          <cell r="A10886">
            <v>60000210</v>
          </cell>
          <cell r="B10886" t="str">
            <v>0</v>
          </cell>
          <cell r="C10886" t="str">
            <v>CIPL</v>
          </cell>
          <cell r="D10886" t="str">
            <v>M006</v>
          </cell>
          <cell r="E10886">
            <v>41800</v>
          </cell>
          <cell r="F10886" t="str">
            <v>Desktop</v>
          </cell>
          <cell r="G10886">
            <v>34840</v>
          </cell>
          <cell r="H10886">
            <v>-34840</v>
          </cell>
          <cell r="I10886">
            <v>0</v>
          </cell>
        </row>
        <row r="10887">
          <cell r="A10887">
            <v>60000211</v>
          </cell>
          <cell r="B10887" t="str">
            <v>0</v>
          </cell>
          <cell r="C10887" t="str">
            <v>CIPL</v>
          </cell>
          <cell r="D10887" t="str">
            <v>M006</v>
          </cell>
          <cell r="E10887">
            <v>41800</v>
          </cell>
          <cell r="F10887" t="str">
            <v>Desktop</v>
          </cell>
          <cell r="G10887">
            <v>34840</v>
          </cell>
          <cell r="H10887">
            <v>-34840</v>
          </cell>
          <cell r="I10887">
            <v>0</v>
          </cell>
        </row>
        <row r="10888">
          <cell r="A10888">
            <v>60000212</v>
          </cell>
          <cell r="B10888" t="str">
            <v>0</v>
          </cell>
          <cell r="C10888" t="str">
            <v>CIPL</v>
          </cell>
          <cell r="D10888" t="str">
            <v>M006</v>
          </cell>
          <cell r="E10888">
            <v>41800</v>
          </cell>
          <cell r="F10888" t="str">
            <v>Desktop</v>
          </cell>
          <cell r="G10888">
            <v>34840</v>
          </cell>
          <cell r="H10888">
            <v>-34840</v>
          </cell>
          <cell r="I10888">
            <v>0</v>
          </cell>
        </row>
        <row r="10889">
          <cell r="A10889">
            <v>60000213</v>
          </cell>
          <cell r="B10889" t="str">
            <v>0</v>
          </cell>
          <cell r="C10889" t="str">
            <v>CIPL</v>
          </cell>
          <cell r="D10889" t="str">
            <v>M006</v>
          </cell>
          <cell r="E10889">
            <v>41800</v>
          </cell>
          <cell r="F10889" t="str">
            <v>Desktop</v>
          </cell>
          <cell r="G10889">
            <v>34840</v>
          </cell>
          <cell r="H10889">
            <v>-34840</v>
          </cell>
          <cell r="I10889">
            <v>0</v>
          </cell>
        </row>
        <row r="10890">
          <cell r="A10890">
            <v>60000214</v>
          </cell>
          <cell r="B10890" t="str">
            <v>0</v>
          </cell>
          <cell r="C10890" t="str">
            <v>CIPL</v>
          </cell>
          <cell r="D10890" t="str">
            <v>M006</v>
          </cell>
          <cell r="E10890">
            <v>41800</v>
          </cell>
          <cell r="F10890" t="str">
            <v>Desktop</v>
          </cell>
          <cell r="G10890">
            <v>34840</v>
          </cell>
          <cell r="H10890">
            <v>-34840</v>
          </cell>
          <cell r="I10890">
            <v>0</v>
          </cell>
        </row>
        <row r="10891">
          <cell r="A10891">
            <v>60000215</v>
          </cell>
          <cell r="B10891" t="str">
            <v>0</v>
          </cell>
          <cell r="C10891" t="str">
            <v>CIPL</v>
          </cell>
          <cell r="D10891" t="str">
            <v>M006</v>
          </cell>
          <cell r="E10891">
            <v>41800</v>
          </cell>
          <cell r="F10891" t="str">
            <v>Desktop</v>
          </cell>
          <cell r="G10891">
            <v>34840</v>
          </cell>
          <cell r="H10891">
            <v>-34840</v>
          </cell>
          <cell r="I10891">
            <v>0</v>
          </cell>
        </row>
        <row r="10892">
          <cell r="A10892">
            <v>60000216</v>
          </cell>
          <cell r="B10892" t="str">
            <v>0</v>
          </cell>
          <cell r="C10892" t="str">
            <v>CIPL</v>
          </cell>
          <cell r="D10892" t="str">
            <v>M006</v>
          </cell>
          <cell r="E10892">
            <v>41800</v>
          </cell>
          <cell r="F10892" t="str">
            <v>Desktop</v>
          </cell>
          <cell r="G10892">
            <v>54000</v>
          </cell>
          <cell r="H10892">
            <v>-54000</v>
          </cell>
          <cell r="I10892">
            <v>0</v>
          </cell>
        </row>
        <row r="10893">
          <cell r="A10893">
            <v>60000217</v>
          </cell>
          <cell r="B10893" t="str">
            <v>0</v>
          </cell>
          <cell r="C10893" t="str">
            <v>CIPL</v>
          </cell>
          <cell r="D10893" t="str">
            <v>M006</v>
          </cell>
          <cell r="E10893">
            <v>41486</v>
          </cell>
          <cell r="F10893" t="str">
            <v>Desktop</v>
          </cell>
          <cell r="G10893">
            <v>48660</v>
          </cell>
          <cell r="H10893">
            <v>-48660</v>
          </cell>
          <cell r="I10893">
            <v>0</v>
          </cell>
        </row>
        <row r="10894">
          <cell r="A10894">
            <v>60000218</v>
          </cell>
          <cell r="B10894" t="str">
            <v>0</v>
          </cell>
          <cell r="C10894" t="str">
            <v>CIPL</v>
          </cell>
          <cell r="D10894" t="str">
            <v>M006</v>
          </cell>
          <cell r="E10894">
            <v>41578</v>
          </cell>
          <cell r="F10894" t="str">
            <v>Desktop</v>
          </cell>
          <cell r="G10894">
            <v>71000</v>
          </cell>
          <cell r="H10894">
            <v>-71000</v>
          </cell>
          <cell r="I10894">
            <v>0</v>
          </cell>
        </row>
        <row r="10895">
          <cell r="A10895">
            <v>60000222</v>
          </cell>
          <cell r="B10895" t="str">
            <v>0</v>
          </cell>
          <cell r="C10895" t="str">
            <v>CIPL</v>
          </cell>
          <cell r="D10895" t="str">
            <v>M006</v>
          </cell>
          <cell r="E10895">
            <v>41060</v>
          </cell>
          <cell r="F10895" t="str">
            <v>Desktop</v>
          </cell>
          <cell r="G10895">
            <v>40000</v>
          </cell>
          <cell r="H10895">
            <v>-40000</v>
          </cell>
          <cell r="I10895">
            <v>0</v>
          </cell>
        </row>
        <row r="10896">
          <cell r="A10896">
            <v>60000228</v>
          </cell>
          <cell r="B10896" t="str">
            <v>0</v>
          </cell>
          <cell r="C10896" t="str">
            <v>CIPL</v>
          </cell>
          <cell r="D10896" t="str">
            <v>M006</v>
          </cell>
          <cell r="E10896">
            <v>41060</v>
          </cell>
          <cell r="F10896" t="str">
            <v>Desktop</v>
          </cell>
          <cell r="G10896">
            <v>40000</v>
          </cell>
          <cell r="H10896">
            <v>-40000</v>
          </cell>
          <cell r="I10896">
            <v>0</v>
          </cell>
        </row>
        <row r="10897">
          <cell r="A10897">
            <v>60000323</v>
          </cell>
          <cell r="B10897" t="str">
            <v>0</v>
          </cell>
          <cell r="C10897" t="str">
            <v>CIPL</v>
          </cell>
          <cell r="D10897" t="str">
            <v>M006</v>
          </cell>
          <cell r="E10897">
            <v>39193</v>
          </cell>
          <cell r="F10897" t="str">
            <v>Monitor</v>
          </cell>
          <cell r="G10897">
            <v>8000</v>
          </cell>
          <cell r="H10897">
            <v>-8000</v>
          </cell>
          <cell r="I10897">
            <v>0</v>
          </cell>
        </row>
        <row r="10898">
          <cell r="A10898">
            <v>60000336</v>
          </cell>
          <cell r="B10898" t="str">
            <v>0</v>
          </cell>
          <cell r="C10898" t="str">
            <v>CIPL</v>
          </cell>
          <cell r="D10898" t="str">
            <v>M006</v>
          </cell>
          <cell r="E10898">
            <v>39447</v>
          </cell>
          <cell r="F10898" t="str">
            <v>Monitor</v>
          </cell>
          <cell r="G10898">
            <v>15500</v>
          </cell>
          <cell r="H10898">
            <v>-15500</v>
          </cell>
          <cell r="I10898">
            <v>0</v>
          </cell>
        </row>
        <row r="10899">
          <cell r="A10899">
            <v>60000337</v>
          </cell>
          <cell r="B10899" t="str">
            <v>0</v>
          </cell>
          <cell r="C10899" t="str">
            <v>CIPL</v>
          </cell>
          <cell r="D10899" t="str">
            <v>M006</v>
          </cell>
          <cell r="E10899">
            <v>39751</v>
          </cell>
          <cell r="F10899" t="str">
            <v>Monitor</v>
          </cell>
          <cell r="G10899">
            <v>18500</v>
          </cell>
          <cell r="H10899">
            <v>-18500</v>
          </cell>
          <cell r="I10899">
            <v>0</v>
          </cell>
        </row>
        <row r="10900">
          <cell r="A10900">
            <v>60000338</v>
          </cell>
          <cell r="B10900" t="str">
            <v>0</v>
          </cell>
          <cell r="C10900" t="str">
            <v>CIPL</v>
          </cell>
          <cell r="D10900" t="str">
            <v>M006</v>
          </cell>
          <cell r="E10900">
            <v>39986</v>
          </cell>
          <cell r="F10900" t="str">
            <v>Monitor</v>
          </cell>
          <cell r="G10900">
            <v>11000</v>
          </cell>
          <cell r="H10900">
            <v>-11000</v>
          </cell>
          <cell r="I10900">
            <v>0</v>
          </cell>
        </row>
        <row r="10901">
          <cell r="A10901">
            <v>60000339</v>
          </cell>
          <cell r="B10901" t="str">
            <v>0</v>
          </cell>
          <cell r="C10901" t="str">
            <v>CIPL</v>
          </cell>
          <cell r="D10901" t="str">
            <v>M006</v>
          </cell>
          <cell r="E10901">
            <v>40663</v>
          </cell>
          <cell r="F10901" t="str">
            <v>Monitor</v>
          </cell>
          <cell r="G10901">
            <v>22300</v>
          </cell>
          <cell r="H10901">
            <v>-22300</v>
          </cell>
          <cell r="I10901">
            <v>0</v>
          </cell>
        </row>
        <row r="10902">
          <cell r="A10902">
            <v>60000342</v>
          </cell>
          <cell r="B10902" t="str">
            <v>0</v>
          </cell>
          <cell r="C10902" t="str">
            <v>CIPL</v>
          </cell>
          <cell r="D10902" t="str">
            <v>M006</v>
          </cell>
          <cell r="E10902">
            <v>40715</v>
          </cell>
          <cell r="F10902" t="str">
            <v>Monitor</v>
          </cell>
          <cell r="G10902">
            <v>33000</v>
          </cell>
          <cell r="H10902">
            <v>-33000</v>
          </cell>
          <cell r="I10902">
            <v>0</v>
          </cell>
        </row>
        <row r="10903">
          <cell r="A10903">
            <v>60000347</v>
          </cell>
          <cell r="B10903" t="str">
            <v>0</v>
          </cell>
          <cell r="C10903" t="str">
            <v>CIPL</v>
          </cell>
          <cell r="D10903" t="str">
            <v>M006</v>
          </cell>
          <cell r="E10903">
            <v>41060</v>
          </cell>
          <cell r="F10903" t="str">
            <v>Monitor</v>
          </cell>
          <cell r="G10903">
            <v>6950</v>
          </cell>
          <cell r="H10903">
            <v>-6950</v>
          </cell>
          <cell r="I10903">
            <v>0</v>
          </cell>
        </row>
        <row r="10904">
          <cell r="A10904">
            <v>60000348</v>
          </cell>
          <cell r="B10904" t="str">
            <v>0</v>
          </cell>
          <cell r="C10904" t="str">
            <v>CIPL</v>
          </cell>
          <cell r="D10904" t="str">
            <v>M006</v>
          </cell>
          <cell r="E10904">
            <v>40877</v>
          </cell>
          <cell r="F10904" t="str">
            <v>Monitor</v>
          </cell>
          <cell r="G10904">
            <v>12500</v>
          </cell>
          <cell r="H10904">
            <v>-12500</v>
          </cell>
          <cell r="I10904">
            <v>0</v>
          </cell>
        </row>
        <row r="10905">
          <cell r="A10905">
            <v>60000349</v>
          </cell>
          <cell r="B10905" t="str">
            <v>0</v>
          </cell>
          <cell r="C10905" t="str">
            <v>CIPL</v>
          </cell>
          <cell r="D10905" t="str">
            <v>M006</v>
          </cell>
          <cell r="E10905">
            <v>40877</v>
          </cell>
          <cell r="F10905" t="str">
            <v>Monitor</v>
          </cell>
          <cell r="G10905">
            <v>17500</v>
          </cell>
          <cell r="H10905">
            <v>-17500</v>
          </cell>
          <cell r="I10905">
            <v>0</v>
          </cell>
        </row>
        <row r="10906">
          <cell r="A10906">
            <v>60000351</v>
          </cell>
          <cell r="B10906" t="str">
            <v>0</v>
          </cell>
          <cell r="C10906" t="str">
            <v>CIPL</v>
          </cell>
          <cell r="D10906" t="str">
            <v>M006</v>
          </cell>
          <cell r="E10906">
            <v>40939</v>
          </cell>
          <cell r="F10906" t="str">
            <v>Monitor</v>
          </cell>
          <cell r="G10906">
            <v>8500</v>
          </cell>
          <cell r="H10906">
            <v>-8500</v>
          </cell>
          <cell r="I10906">
            <v>0</v>
          </cell>
        </row>
        <row r="10907">
          <cell r="A10907">
            <v>60000355</v>
          </cell>
          <cell r="B10907" t="str">
            <v>0</v>
          </cell>
          <cell r="C10907" t="str">
            <v>CIPL</v>
          </cell>
          <cell r="D10907" t="str">
            <v>M006</v>
          </cell>
          <cell r="E10907">
            <v>40999</v>
          </cell>
          <cell r="F10907" t="str">
            <v>Monitor</v>
          </cell>
          <cell r="G10907">
            <v>8000</v>
          </cell>
          <cell r="H10907">
            <v>-8000</v>
          </cell>
          <cell r="I10907">
            <v>0</v>
          </cell>
        </row>
        <row r="10908">
          <cell r="A10908">
            <v>60000356</v>
          </cell>
          <cell r="B10908" t="str">
            <v>0</v>
          </cell>
          <cell r="C10908" t="str">
            <v>CIPL</v>
          </cell>
          <cell r="D10908" t="str">
            <v>M006</v>
          </cell>
          <cell r="E10908">
            <v>40999</v>
          </cell>
          <cell r="F10908" t="str">
            <v>Monitor</v>
          </cell>
          <cell r="G10908">
            <v>8000</v>
          </cell>
          <cell r="H10908">
            <v>-8000</v>
          </cell>
          <cell r="I10908">
            <v>0</v>
          </cell>
        </row>
        <row r="10909">
          <cell r="A10909">
            <v>60000363</v>
          </cell>
          <cell r="B10909" t="str">
            <v>0</v>
          </cell>
          <cell r="C10909" t="str">
            <v>CIPL</v>
          </cell>
          <cell r="D10909" t="str">
            <v>M006</v>
          </cell>
          <cell r="E10909">
            <v>41060</v>
          </cell>
          <cell r="F10909" t="str">
            <v>Monitor</v>
          </cell>
          <cell r="G10909">
            <v>8500</v>
          </cell>
          <cell r="H10909">
            <v>-8500</v>
          </cell>
          <cell r="I10909">
            <v>0</v>
          </cell>
        </row>
        <row r="10910">
          <cell r="A10910">
            <v>60000384</v>
          </cell>
          <cell r="B10910" t="str">
            <v>0</v>
          </cell>
          <cell r="C10910" t="str">
            <v>CIPL</v>
          </cell>
          <cell r="D10910" t="str">
            <v>M006</v>
          </cell>
          <cell r="E10910">
            <v>41182</v>
          </cell>
          <cell r="F10910" t="str">
            <v>Monitor</v>
          </cell>
          <cell r="G10910">
            <v>13815</v>
          </cell>
          <cell r="H10910">
            <v>-13815</v>
          </cell>
          <cell r="I10910">
            <v>0</v>
          </cell>
        </row>
        <row r="10911">
          <cell r="A10911">
            <v>60000385</v>
          </cell>
          <cell r="B10911" t="str">
            <v>0</v>
          </cell>
          <cell r="C10911" t="str">
            <v>CIPL</v>
          </cell>
          <cell r="D10911" t="str">
            <v>M006</v>
          </cell>
          <cell r="E10911">
            <v>41315</v>
          </cell>
          <cell r="F10911" t="str">
            <v>Monitor</v>
          </cell>
          <cell r="G10911">
            <v>8250</v>
          </cell>
          <cell r="H10911">
            <v>-8250</v>
          </cell>
          <cell r="I10911">
            <v>0</v>
          </cell>
        </row>
        <row r="10912">
          <cell r="A10912">
            <v>60000387</v>
          </cell>
          <cell r="B10912" t="str">
            <v>0</v>
          </cell>
          <cell r="C10912" t="str">
            <v>CIPL</v>
          </cell>
          <cell r="D10912" t="str">
            <v>M006</v>
          </cell>
          <cell r="E10912">
            <v>41315</v>
          </cell>
          <cell r="F10912" t="str">
            <v>Monitor</v>
          </cell>
          <cell r="G10912">
            <v>8250</v>
          </cell>
          <cell r="H10912">
            <v>-8250</v>
          </cell>
          <cell r="I10912">
            <v>0</v>
          </cell>
        </row>
        <row r="10913">
          <cell r="A10913">
            <v>60000389</v>
          </cell>
          <cell r="B10913" t="str">
            <v>0</v>
          </cell>
          <cell r="C10913" t="str">
            <v>CIPL</v>
          </cell>
          <cell r="D10913" t="str">
            <v>M006</v>
          </cell>
          <cell r="E10913">
            <v>41315</v>
          </cell>
          <cell r="F10913" t="str">
            <v>Monitor</v>
          </cell>
          <cell r="G10913">
            <v>8250</v>
          </cell>
          <cell r="H10913">
            <v>-8250</v>
          </cell>
          <cell r="I10913">
            <v>0</v>
          </cell>
        </row>
        <row r="10914">
          <cell r="A10914">
            <v>60000391</v>
          </cell>
          <cell r="B10914" t="str">
            <v>0</v>
          </cell>
          <cell r="C10914" t="str">
            <v>CIPL</v>
          </cell>
          <cell r="D10914" t="str">
            <v>M006</v>
          </cell>
          <cell r="E10914">
            <v>41342</v>
          </cell>
          <cell r="F10914" t="str">
            <v>Monitor</v>
          </cell>
          <cell r="G10914">
            <v>8250</v>
          </cell>
          <cell r="H10914">
            <v>-8250</v>
          </cell>
          <cell r="I10914">
            <v>0</v>
          </cell>
        </row>
        <row r="10915">
          <cell r="A10915">
            <v>60000393</v>
          </cell>
          <cell r="B10915" t="str">
            <v>0</v>
          </cell>
          <cell r="C10915" t="str">
            <v>CIPL</v>
          </cell>
          <cell r="D10915" t="str">
            <v>M006</v>
          </cell>
          <cell r="E10915">
            <v>41416</v>
          </cell>
          <cell r="F10915" t="str">
            <v>Monitor</v>
          </cell>
          <cell r="G10915">
            <v>8000</v>
          </cell>
          <cell r="H10915">
            <v>-8000</v>
          </cell>
          <cell r="I10915">
            <v>0</v>
          </cell>
        </row>
        <row r="10916">
          <cell r="A10916">
            <v>60000394</v>
          </cell>
          <cell r="B10916" t="str">
            <v>0</v>
          </cell>
          <cell r="C10916" t="str">
            <v>CIPL</v>
          </cell>
          <cell r="D10916" t="str">
            <v>M006</v>
          </cell>
          <cell r="E10916">
            <v>41416</v>
          </cell>
          <cell r="F10916" t="str">
            <v>Monitor</v>
          </cell>
          <cell r="G10916">
            <v>8000</v>
          </cell>
          <cell r="H10916">
            <v>-8000</v>
          </cell>
          <cell r="I10916">
            <v>0</v>
          </cell>
        </row>
        <row r="10917">
          <cell r="A10917">
            <v>60000395</v>
          </cell>
          <cell r="B10917" t="str">
            <v>0</v>
          </cell>
          <cell r="C10917" t="str">
            <v>CIPL</v>
          </cell>
          <cell r="D10917" t="str">
            <v>M006</v>
          </cell>
          <cell r="E10917">
            <v>41416</v>
          </cell>
          <cell r="F10917" t="str">
            <v>Monitor</v>
          </cell>
          <cell r="G10917">
            <v>8000</v>
          </cell>
          <cell r="H10917">
            <v>-8000</v>
          </cell>
          <cell r="I10917">
            <v>0</v>
          </cell>
        </row>
        <row r="10918">
          <cell r="A10918">
            <v>60000396</v>
          </cell>
          <cell r="B10918" t="str">
            <v>0</v>
          </cell>
          <cell r="C10918" t="str">
            <v>CIPL</v>
          </cell>
          <cell r="D10918" t="str">
            <v>M006</v>
          </cell>
          <cell r="E10918">
            <v>41416</v>
          </cell>
          <cell r="F10918" t="str">
            <v>Monitor</v>
          </cell>
          <cell r="G10918">
            <v>8000</v>
          </cell>
          <cell r="H10918">
            <v>-8000</v>
          </cell>
          <cell r="I10918">
            <v>0</v>
          </cell>
        </row>
        <row r="10919">
          <cell r="A10919">
            <v>60000397</v>
          </cell>
          <cell r="B10919" t="str">
            <v>0</v>
          </cell>
          <cell r="C10919" t="str">
            <v>CIPL</v>
          </cell>
          <cell r="D10919" t="str">
            <v>M006</v>
          </cell>
          <cell r="E10919">
            <v>41448</v>
          </cell>
          <cell r="F10919" t="str">
            <v>Monitor</v>
          </cell>
          <cell r="G10919">
            <v>8660</v>
          </cell>
          <cell r="H10919">
            <v>-8660</v>
          </cell>
          <cell r="I10919">
            <v>0</v>
          </cell>
        </row>
        <row r="10920">
          <cell r="A10920">
            <v>60000398</v>
          </cell>
          <cell r="B10920" t="str">
            <v>0</v>
          </cell>
          <cell r="C10920" t="str">
            <v>CIPL</v>
          </cell>
          <cell r="D10920" t="str">
            <v>M006</v>
          </cell>
          <cell r="E10920">
            <v>41448</v>
          </cell>
          <cell r="F10920" t="str">
            <v>Monitor</v>
          </cell>
          <cell r="G10920">
            <v>8660</v>
          </cell>
          <cell r="H10920">
            <v>-8660</v>
          </cell>
          <cell r="I10920">
            <v>0</v>
          </cell>
        </row>
        <row r="10921">
          <cell r="A10921">
            <v>60000399</v>
          </cell>
          <cell r="B10921" t="str">
            <v>0</v>
          </cell>
          <cell r="C10921" t="str">
            <v>CIPL</v>
          </cell>
          <cell r="D10921" t="str">
            <v>M006</v>
          </cell>
          <cell r="E10921">
            <v>41448</v>
          </cell>
          <cell r="F10921" t="str">
            <v>Monitor</v>
          </cell>
          <cell r="G10921">
            <v>8660</v>
          </cell>
          <cell r="H10921">
            <v>-8660</v>
          </cell>
          <cell r="I10921">
            <v>0</v>
          </cell>
        </row>
        <row r="10922">
          <cell r="A10922">
            <v>60000400</v>
          </cell>
          <cell r="B10922" t="str">
            <v>0</v>
          </cell>
          <cell r="C10922" t="str">
            <v>CIPL</v>
          </cell>
          <cell r="D10922" t="str">
            <v>M006</v>
          </cell>
          <cell r="E10922">
            <v>41448</v>
          </cell>
          <cell r="F10922" t="str">
            <v>Monitor</v>
          </cell>
          <cell r="G10922">
            <v>8660</v>
          </cell>
          <cell r="H10922">
            <v>-8660</v>
          </cell>
          <cell r="I10922">
            <v>0</v>
          </cell>
        </row>
        <row r="10923">
          <cell r="A10923">
            <v>60000401</v>
          </cell>
          <cell r="B10923" t="str">
            <v>0</v>
          </cell>
          <cell r="C10923" t="str">
            <v>CIPL</v>
          </cell>
          <cell r="D10923" t="str">
            <v>M006</v>
          </cell>
          <cell r="E10923">
            <v>41448</v>
          </cell>
          <cell r="F10923" t="str">
            <v>Monitor</v>
          </cell>
          <cell r="G10923">
            <v>8660</v>
          </cell>
          <cell r="H10923">
            <v>-8660</v>
          </cell>
          <cell r="I10923">
            <v>0</v>
          </cell>
        </row>
        <row r="10924">
          <cell r="A10924">
            <v>60000402</v>
          </cell>
          <cell r="B10924" t="str">
            <v>0</v>
          </cell>
          <cell r="C10924" t="str">
            <v>CIPL</v>
          </cell>
          <cell r="D10924" t="str">
            <v>M006</v>
          </cell>
          <cell r="E10924">
            <v>41578</v>
          </cell>
          <cell r="F10924" t="str">
            <v>Monitor</v>
          </cell>
          <cell r="G10924">
            <v>48660</v>
          </cell>
          <cell r="H10924">
            <v>-48660</v>
          </cell>
          <cell r="I10924">
            <v>0</v>
          </cell>
        </row>
        <row r="10925">
          <cell r="A10925">
            <v>60000403</v>
          </cell>
          <cell r="B10925" t="str">
            <v>0</v>
          </cell>
          <cell r="C10925" t="str">
            <v>CIPL</v>
          </cell>
          <cell r="D10925" t="str">
            <v>M006</v>
          </cell>
          <cell r="E10925">
            <v>41578</v>
          </cell>
          <cell r="F10925" t="str">
            <v>Monitor</v>
          </cell>
          <cell r="G10925">
            <v>48660</v>
          </cell>
          <cell r="H10925">
            <v>-48660</v>
          </cell>
          <cell r="I10925">
            <v>0</v>
          </cell>
        </row>
        <row r="10926">
          <cell r="A10926">
            <v>60000404</v>
          </cell>
          <cell r="B10926" t="str">
            <v>0</v>
          </cell>
          <cell r="C10926" t="str">
            <v>CIPL</v>
          </cell>
          <cell r="D10926" t="str">
            <v>M006</v>
          </cell>
          <cell r="E10926">
            <v>41578</v>
          </cell>
          <cell r="F10926" t="str">
            <v>Monitor</v>
          </cell>
          <cell r="G10926">
            <v>48660</v>
          </cell>
          <cell r="H10926">
            <v>-48660</v>
          </cell>
          <cell r="I10926">
            <v>0</v>
          </cell>
        </row>
        <row r="10927">
          <cell r="A10927">
            <v>60000408</v>
          </cell>
          <cell r="B10927" t="str">
            <v>0</v>
          </cell>
          <cell r="C10927" t="str">
            <v>CIPL</v>
          </cell>
          <cell r="D10927" t="str">
            <v>M006</v>
          </cell>
          <cell r="E10927">
            <v>41556</v>
          </cell>
          <cell r="F10927" t="str">
            <v>Monitor</v>
          </cell>
          <cell r="G10927">
            <v>9000</v>
          </cell>
          <cell r="H10927">
            <v>-9000</v>
          </cell>
          <cell r="I10927">
            <v>0</v>
          </cell>
        </row>
        <row r="10928">
          <cell r="A10928">
            <v>60000409</v>
          </cell>
          <cell r="B10928" t="str">
            <v>0</v>
          </cell>
          <cell r="C10928" t="str">
            <v>CIPL</v>
          </cell>
          <cell r="D10928" t="str">
            <v>M006</v>
          </cell>
          <cell r="E10928">
            <v>41556</v>
          </cell>
          <cell r="F10928" t="str">
            <v>Monitor</v>
          </cell>
          <cell r="G10928">
            <v>9000</v>
          </cell>
          <cell r="H10928">
            <v>-9000</v>
          </cell>
          <cell r="I10928">
            <v>0</v>
          </cell>
        </row>
        <row r="10929">
          <cell r="A10929">
            <v>60000410</v>
          </cell>
          <cell r="B10929" t="str">
            <v>0</v>
          </cell>
          <cell r="C10929" t="str">
            <v>CIPL</v>
          </cell>
          <cell r="D10929" t="str">
            <v>M006</v>
          </cell>
          <cell r="E10929">
            <v>41556</v>
          </cell>
          <cell r="F10929" t="str">
            <v>Monitor</v>
          </cell>
          <cell r="G10929">
            <v>9000</v>
          </cell>
          <cell r="H10929">
            <v>-9000</v>
          </cell>
          <cell r="I10929">
            <v>0</v>
          </cell>
        </row>
        <row r="10930">
          <cell r="A10930">
            <v>60000411</v>
          </cell>
          <cell r="B10930" t="str">
            <v>0</v>
          </cell>
          <cell r="C10930" t="str">
            <v>CIPL</v>
          </cell>
          <cell r="D10930" t="str">
            <v>M006</v>
          </cell>
          <cell r="E10930">
            <v>41556</v>
          </cell>
          <cell r="F10930" t="str">
            <v>Monitor</v>
          </cell>
          <cell r="G10930">
            <v>9000</v>
          </cell>
          <cell r="H10930">
            <v>-9000</v>
          </cell>
          <cell r="I10930">
            <v>0</v>
          </cell>
        </row>
        <row r="10931">
          <cell r="A10931">
            <v>60000412</v>
          </cell>
          <cell r="B10931" t="str">
            <v>0</v>
          </cell>
          <cell r="C10931" t="str">
            <v>CIPL</v>
          </cell>
          <cell r="D10931" t="str">
            <v>M006</v>
          </cell>
          <cell r="E10931">
            <v>41556</v>
          </cell>
          <cell r="F10931" t="str">
            <v>Monitor</v>
          </cell>
          <cell r="G10931">
            <v>9000</v>
          </cell>
          <cell r="H10931">
            <v>-9000</v>
          </cell>
          <cell r="I10931">
            <v>0</v>
          </cell>
        </row>
        <row r="10932">
          <cell r="A10932">
            <v>60000413</v>
          </cell>
          <cell r="B10932" t="str">
            <v>0</v>
          </cell>
          <cell r="C10932" t="str">
            <v>CIPL</v>
          </cell>
          <cell r="D10932" t="str">
            <v>M006</v>
          </cell>
          <cell r="E10932">
            <v>41556</v>
          </cell>
          <cell r="F10932" t="str">
            <v>Monitor</v>
          </cell>
          <cell r="G10932">
            <v>9000</v>
          </cell>
          <cell r="H10932">
            <v>-9000</v>
          </cell>
          <cell r="I10932">
            <v>0</v>
          </cell>
        </row>
        <row r="10933">
          <cell r="A10933">
            <v>60000414</v>
          </cell>
          <cell r="B10933" t="str">
            <v>0</v>
          </cell>
          <cell r="C10933" t="str">
            <v>CIPL</v>
          </cell>
          <cell r="D10933" t="str">
            <v>M006</v>
          </cell>
          <cell r="E10933">
            <v>41556</v>
          </cell>
          <cell r="F10933" t="str">
            <v>Monitor</v>
          </cell>
          <cell r="G10933">
            <v>9000</v>
          </cell>
          <cell r="H10933">
            <v>-9000</v>
          </cell>
          <cell r="I10933">
            <v>0</v>
          </cell>
        </row>
        <row r="10934">
          <cell r="A10934">
            <v>60000415</v>
          </cell>
          <cell r="B10934" t="str">
            <v>0</v>
          </cell>
          <cell r="C10934" t="str">
            <v>CIPL</v>
          </cell>
          <cell r="D10934" t="str">
            <v>M006</v>
          </cell>
          <cell r="E10934">
            <v>41556</v>
          </cell>
          <cell r="F10934" t="str">
            <v>Monitor</v>
          </cell>
          <cell r="G10934">
            <v>9000</v>
          </cell>
          <cell r="H10934">
            <v>-9000</v>
          </cell>
          <cell r="I10934">
            <v>0</v>
          </cell>
        </row>
        <row r="10935">
          <cell r="A10935">
            <v>60000416</v>
          </cell>
          <cell r="B10935" t="str">
            <v>0</v>
          </cell>
          <cell r="C10935" t="str">
            <v>CIPL</v>
          </cell>
          <cell r="D10935" t="str">
            <v>M006</v>
          </cell>
          <cell r="E10935">
            <v>41652</v>
          </cell>
          <cell r="F10935" t="str">
            <v>Monitor</v>
          </cell>
          <cell r="G10935">
            <v>8460</v>
          </cell>
          <cell r="H10935">
            <v>-8460</v>
          </cell>
          <cell r="I10935">
            <v>0</v>
          </cell>
        </row>
        <row r="10936">
          <cell r="A10936">
            <v>60000417</v>
          </cell>
          <cell r="B10936" t="str">
            <v>0</v>
          </cell>
          <cell r="C10936" t="str">
            <v>CIPL</v>
          </cell>
          <cell r="D10936" t="str">
            <v>M006</v>
          </cell>
          <cell r="E10936">
            <v>41652</v>
          </cell>
          <cell r="F10936" t="str">
            <v>Monitor</v>
          </cell>
          <cell r="G10936">
            <v>8460</v>
          </cell>
          <cell r="H10936">
            <v>-8460</v>
          </cell>
          <cell r="I10936">
            <v>0</v>
          </cell>
        </row>
        <row r="10937">
          <cell r="A10937">
            <v>60000418</v>
          </cell>
          <cell r="B10937" t="str">
            <v>0</v>
          </cell>
          <cell r="C10937" t="str">
            <v>CIPL</v>
          </cell>
          <cell r="D10937" t="str">
            <v>M006</v>
          </cell>
          <cell r="E10937">
            <v>41652</v>
          </cell>
          <cell r="F10937" t="str">
            <v>Monitor</v>
          </cell>
          <cell r="G10937">
            <v>8460</v>
          </cell>
          <cell r="H10937">
            <v>-8460</v>
          </cell>
          <cell r="I10937">
            <v>0</v>
          </cell>
        </row>
        <row r="10938">
          <cell r="A10938">
            <v>60000419</v>
          </cell>
          <cell r="B10938" t="str">
            <v>0</v>
          </cell>
          <cell r="C10938" t="str">
            <v>CIPL</v>
          </cell>
          <cell r="D10938" t="str">
            <v>M006</v>
          </cell>
          <cell r="E10938">
            <v>41652</v>
          </cell>
          <cell r="F10938" t="str">
            <v>Monitor</v>
          </cell>
          <cell r="G10938">
            <v>8460</v>
          </cell>
          <cell r="H10938">
            <v>-8460</v>
          </cell>
          <cell r="I10938">
            <v>0</v>
          </cell>
        </row>
        <row r="10939">
          <cell r="A10939">
            <v>60000420</v>
          </cell>
          <cell r="B10939" t="str">
            <v>0</v>
          </cell>
          <cell r="C10939" t="str">
            <v>CIPL</v>
          </cell>
          <cell r="D10939" t="str">
            <v>M006</v>
          </cell>
          <cell r="E10939">
            <v>41688</v>
          </cell>
          <cell r="F10939" t="str">
            <v>Monitor</v>
          </cell>
          <cell r="G10939">
            <v>8660</v>
          </cell>
          <cell r="H10939">
            <v>-8660</v>
          </cell>
          <cell r="I10939">
            <v>0</v>
          </cell>
        </row>
        <row r="10940">
          <cell r="A10940">
            <v>60000421</v>
          </cell>
          <cell r="B10940" t="str">
            <v>0</v>
          </cell>
          <cell r="C10940" t="str">
            <v>CIPL</v>
          </cell>
          <cell r="D10940" t="str">
            <v>M006</v>
          </cell>
          <cell r="E10940">
            <v>41688</v>
          </cell>
          <cell r="F10940" t="str">
            <v>Monitor</v>
          </cell>
          <cell r="G10940">
            <v>8660</v>
          </cell>
          <cell r="H10940">
            <v>-8660</v>
          </cell>
          <cell r="I10940">
            <v>0</v>
          </cell>
        </row>
        <row r="10941">
          <cell r="A10941">
            <v>60000422</v>
          </cell>
          <cell r="B10941" t="str">
            <v>0</v>
          </cell>
          <cell r="C10941" t="str">
            <v>CIPL</v>
          </cell>
          <cell r="D10941" t="str">
            <v>M006</v>
          </cell>
          <cell r="E10941">
            <v>41688</v>
          </cell>
          <cell r="F10941" t="str">
            <v>Monitor</v>
          </cell>
          <cell r="G10941">
            <v>8660</v>
          </cell>
          <cell r="H10941">
            <v>-8660</v>
          </cell>
          <cell r="I10941">
            <v>0</v>
          </cell>
        </row>
        <row r="10942">
          <cell r="A10942">
            <v>60000423</v>
          </cell>
          <cell r="B10942" t="str">
            <v>0</v>
          </cell>
          <cell r="C10942" t="str">
            <v>CIPL</v>
          </cell>
          <cell r="D10942" t="str">
            <v>M006</v>
          </cell>
          <cell r="E10942">
            <v>41688</v>
          </cell>
          <cell r="F10942" t="str">
            <v>Monitor</v>
          </cell>
          <cell r="G10942">
            <v>8660</v>
          </cell>
          <cell r="H10942">
            <v>-8660</v>
          </cell>
          <cell r="I10942">
            <v>0</v>
          </cell>
        </row>
        <row r="10943">
          <cell r="A10943">
            <v>60000424</v>
          </cell>
          <cell r="B10943" t="str">
            <v>0</v>
          </cell>
          <cell r="C10943" t="str">
            <v>CIPL</v>
          </cell>
          <cell r="D10943" t="str">
            <v>M006</v>
          </cell>
          <cell r="E10943">
            <v>41688</v>
          </cell>
          <cell r="F10943" t="str">
            <v>Monitor</v>
          </cell>
          <cell r="G10943">
            <v>8660</v>
          </cell>
          <cell r="H10943">
            <v>-8660</v>
          </cell>
          <cell r="I10943">
            <v>0</v>
          </cell>
        </row>
        <row r="10944">
          <cell r="A10944">
            <v>60000425</v>
          </cell>
          <cell r="B10944" t="str">
            <v>0</v>
          </cell>
          <cell r="C10944" t="str">
            <v>CIPL</v>
          </cell>
          <cell r="D10944" t="str">
            <v>M006</v>
          </cell>
          <cell r="E10944">
            <v>41688</v>
          </cell>
          <cell r="F10944" t="str">
            <v>Monitor</v>
          </cell>
          <cell r="G10944">
            <v>8660</v>
          </cell>
          <cell r="H10944">
            <v>-8660</v>
          </cell>
          <cell r="I10944">
            <v>0</v>
          </cell>
        </row>
        <row r="10945">
          <cell r="A10945">
            <v>60000427</v>
          </cell>
          <cell r="B10945" t="str">
            <v>0</v>
          </cell>
          <cell r="C10945" t="str">
            <v>CIPL</v>
          </cell>
          <cell r="D10945" t="str">
            <v>M006</v>
          </cell>
          <cell r="E10945">
            <v>41710</v>
          </cell>
          <cell r="F10945" t="str">
            <v>Monitor</v>
          </cell>
          <cell r="G10945">
            <v>8660</v>
          </cell>
          <cell r="H10945">
            <v>-8660</v>
          </cell>
          <cell r="I10945">
            <v>0</v>
          </cell>
        </row>
        <row r="10946">
          <cell r="A10946">
            <v>60000428</v>
          </cell>
          <cell r="B10946" t="str">
            <v>0</v>
          </cell>
          <cell r="C10946" t="str">
            <v>CIPL</v>
          </cell>
          <cell r="D10946" t="str">
            <v>M006</v>
          </cell>
          <cell r="E10946">
            <v>41710</v>
          </cell>
          <cell r="F10946" t="str">
            <v>Monitor</v>
          </cell>
          <cell r="G10946">
            <v>8660</v>
          </cell>
          <cell r="H10946">
            <v>-8660</v>
          </cell>
          <cell r="I10946">
            <v>0</v>
          </cell>
        </row>
        <row r="10947">
          <cell r="A10947">
            <v>60000429</v>
          </cell>
          <cell r="B10947" t="str">
            <v>0</v>
          </cell>
          <cell r="C10947" t="str">
            <v>CIPL</v>
          </cell>
          <cell r="D10947" t="str">
            <v>M006</v>
          </cell>
          <cell r="E10947">
            <v>41710</v>
          </cell>
          <cell r="F10947" t="str">
            <v>Monitor</v>
          </cell>
          <cell r="G10947">
            <v>8660</v>
          </cell>
          <cell r="H10947">
            <v>-8660</v>
          </cell>
          <cell r="I10947">
            <v>0</v>
          </cell>
        </row>
        <row r="10948">
          <cell r="A10948">
            <v>60000430</v>
          </cell>
          <cell r="B10948" t="str">
            <v>0</v>
          </cell>
          <cell r="C10948" t="str">
            <v>CIPL</v>
          </cell>
          <cell r="D10948" t="str">
            <v>M006</v>
          </cell>
          <cell r="E10948">
            <v>41739</v>
          </cell>
          <cell r="F10948" t="str">
            <v>Monitor</v>
          </cell>
          <cell r="G10948">
            <v>8660</v>
          </cell>
          <cell r="H10948">
            <v>-8660</v>
          </cell>
          <cell r="I10948">
            <v>0</v>
          </cell>
        </row>
        <row r="10949">
          <cell r="A10949">
            <v>60000431</v>
          </cell>
          <cell r="B10949" t="str">
            <v>0</v>
          </cell>
          <cell r="C10949" t="str">
            <v>CIPL</v>
          </cell>
          <cell r="D10949" t="str">
            <v>M006</v>
          </cell>
          <cell r="E10949">
            <v>41739</v>
          </cell>
          <cell r="F10949" t="str">
            <v>Monitor</v>
          </cell>
          <cell r="G10949">
            <v>8660</v>
          </cell>
          <cell r="H10949">
            <v>-8660</v>
          </cell>
          <cell r="I10949">
            <v>0</v>
          </cell>
        </row>
        <row r="10950">
          <cell r="A10950">
            <v>60000432</v>
          </cell>
          <cell r="B10950" t="str">
            <v>0</v>
          </cell>
          <cell r="C10950" t="str">
            <v>CIPL</v>
          </cell>
          <cell r="D10950" t="str">
            <v>M006</v>
          </cell>
          <cell r="E10950">
            <v>41739</v>
          </cell>
          <cell r="F10950" t="str">
            <v>Monitor</v>
          </cell>
          <cell r="G10950">
            <v>8660</v>
          </cell>
          <cell r="H10950">
            <v>-8660</v>
          </cell>
          <cell r="I10950">
            <v>0</v>
          </cell>
        </row>
        <row r="10951">
          <cell r="A10951">
            <v>60000433</v>
          </cell>
          <cell r="B10951" t="str">
            <v>0</v>
          </cell>
          <cell r="C10951" t="str">
            <v>CIPL</v>
          </cell>
          <cell r="D10951" t="str">
            <v>M006</v>
          </cell>
          <cell r="E10951">
            <v>41739</v>
          </cell>
          <cell r="F10951" t="str">
            <v>Monitor</v>
          </cell>
          <cell r="G10951">
            <v>8660</v>
          </cell>
          <cell r="H10951">
            <v>-8660</v>
          </cell>
          <cell r="I10951">
            <v>0</v>
          </cell>
        </row>
        <row r="10952">
          <cell r="A10952">
            <v>60000434</v>
          </cell>
          <cell r="B10952" t="str">
            <v>0</v>
          </cell>
          <cell r="C10952" t="str">
            <v>CIPL</v>
          </cell>
          <cell r="D10952" t="str">
            <v>M006</v>
          </cell>
          <cell r="E10952">
            <v>41739</v>
          </cell>
          <cell r="F10952" t="str">
            <v>Monitor</v>
          </cell>
          <cell r="G10952">
            <v>8660</v>
          </cell>
          <cell r="H10952">
            <v>-8660</v>
          </cell>
          <cell r="I10952">
            <v>0</v>
          </cell>
        </row>
        <row r="10953">
          <cell r="A10953">
            <v>60000435</v>
          </cell>
          <cell r="B10953" t="str">
            <v>0</v>
          </cell>
          <cell r="C10953" t="str">
            <v>CIPL</v>
          </cell>
          <cell r="D10953" t="str">
            <v>M006</v>
          </cell>
          <cell r="E10953">
            <v>41773</v>
          </cell>
          <cell r="F10953" t="str">
            <v>Monitor</v>
          </cell>
          <cell r="G10953">
            <v>8660</v>
          </cell>
          <cell r="H10953">
            <v>-8660</v>
          </cell>
          <cell r="I10953">
            <v>0</v>
          </cell>
        </row>
        <row r="10954">
          <cell r="A10954">
            <v>60000436</v>
          </cell>
          <cell r="B10954" t="str">
            <v>0</v>
          </cell>
          <cell r="C10954" t="str">
            <v>CIPL</v>
          </cell>
          <cell r="D10954" t="str">
            <v>M006</v>
          </cell>
          <cell r="E10954">
            <v>41773</v>
          </cell>
          <cell r="F10954" t="str">
            <v>Monitor</v>
          </cell>
          <cell r="G10954">
            <v>8660</v>
          </cell>
          <cell r="H10954">
            <v>-8660</v>
          </cell>
          <cell r="I10954">
            <v>0</v>
          </cell>
        </row>
        <row r="10955">
          <cell r="A10955">
            <v>60000437</v>
          </cell>
          <cell r="B10955" t="str">
            <v>0</v>
          </cell>
          <cell r="C10955" t="str">
            <v>CIPL</v>
          </cell>
          <cell r="D10955" t="str">
            <v>M006</v>
          </cell>
          <cell r="E10955">
            <v>41773</v>
          </cell>
          <cell r="F10955" t="str">
            <v>Monitor</v>
          </cell>
          <cell r="G10955">
            <v>8660</v>
          </cell>
          <cell r="H10955">
            <v>-8660</v>
          </cell>
          <cell r="I10955">
            <v>0</v>
          </cell>
        </row>
        <row r="10956">
          <cell r="A10956">
            <v>60000438</v>
          </cell>
          <cell r="B10956" t="str">
            <v>0</v>
          </cell>
          <cell r="C10956" t="str">
            <v>CIPL</v>
          </cell>
          <cell r="D10956" t="str">
            <v>M006</v>
          </cell>
          <cell r="E10956">
            <v>41773</v>
          </cell>
          <cell r="F10956" t="str">
            <v>Monitor</v>
          </cell>
          <cell r="G10956">
            <v>8660</v>
          </cell>
          <cell r="H10956">
            <v>-8660</v>
          </cell>
          <cell r="I10956">
            <v>0</v>
          </cell>
        </row>
        <row r="10957">
          <cell r="A10957">
            <v>60000439</v>
          </cell>
          <cell r="B10957" t="str">
            <v>0</v>
          </cell>
          <cell r="C10957" t="str">
            <v>CIPL</v>
          </cell>
          <cell r="D10957" t="str">
            <v>M006</v>
          </cell>
          <cell r="E10957">
            <v>41773</v>
          </cell>
          <cell r="F10957" t="str">
            <v>Monitor</v>
          </cell>
          <cell r="G10957">
            <v>8660</v>
          </cell>
          <cell r="H10957">
            <v>-8660</v>
          </cell>
          <cell r="I10957">
            <v>0</v>
          </cell>
        </row>
        <row r="10958">
          <cell r="A10958">
            <v>60000440</v>
          </cell>
          <cell r="B10958" t="str">
            <v>0</v>
          </cell>
          <cell r="C10958" t="str">
            <v>CIPL</v>
          </cell>
          <cell r="D10958" t="str">
            <v>M006</v>
          </cell>
          <cell r="E10958">
            <v>41773</v>
          </cell>
          <cell r="F10958" t="str">
            <v>Monitor</v>
          </cell>
          <cell r="G10958">
            <v>8660</v>
          </cell>
          <cell r="H10958">
            <v>-8660</v>
          </cell>
          <cell r="I10958">
            <v>0</v>
          </cell>
        </row>
        <row r="10959">
          <cell r="A10959">
            <v>60000441</v>
          </cell>
          <cell r="B10959" t="str">
            <v>0</v>
          </cell>
          <cell r="C10959" t="str">
            <v>CIPL</v>
          </cell>
          <cell r="D10959" t="str">
            <v>M006</v>
          </cell>
          <cell r="E10959">
            <v>41799</v>
          </cell>
          <cell r="F10959" t="str">
            <v>Monitor</v>
          </cell>
          <cell r="G10959">
            <v>8660</v>
          </cell>
          <cell r="H10959">
            <v>-8660</v>
          </cell>
          <cell r="I10959">
            <v>0</v>
          </cell>
        </row>
        <row r="10960">
          <cell r="A10960">
            <v>60000442</v>
          </cell>
          <cell r="B10960" t="str">
            <v>0</v>
          </cell>
          <cell r="C10960" t="str">
            <v>CIPL</v>
          </cell>
          <cell r="D10960" t="str">
            <v>M006</v>
          </cell>
          <cell r="E10960">
            <v>41800</v>
          </cell>
          <cell r="F10960" t="str">
            <v>Monitor</v>
          </cell>
          <cell r="G10960">
            <v>8660</v>
          </cell>
          <cell r="H10960">
            <v>-8660</v>
          </cell>
          <cell r="I10960">
            <v>0</v>
          </cell>
        </row>
        <row r="10961">
          <cell r="A10961">
            <v>60000443</v>
          </cell>
          <cell r="B10961" t="str">
            <v>0</v>
          </cell>
          <cell r="C10961" t="str">
            <v>CIPL</v>
          </cell>
          <cell r="D10961" t="str">
            <v>M006</v>
          </cell>
          <cell r="E10961">
            <v>41800</v>
          </cell>
          <cell r="F10961" t="str">
            <v>Monitor</v>
          </cell>
          <cell r="G10961">
            <v>8660</v>
          </cell>
          <cell r="H10961">
            <v>-8660</v>
          </cell>
          <cell r="I10961">
            <v>0</v>
          </cell>
        </row>
        <row r="10962">
          <cell r="A10962">
            <v>60000444</v>
          </cell>
          <cell r="B10962" t="str">
            <v>0</v>
          </cell>
          <cell r="C10962" t="str">
            <v>CIPL</v>
          </cell>
          <cell r="D10962" t="str">
            <v>M006</v>
          </cell>
          <cell r="E10962">
            <v>41800</v>
          </cell>
          <cell r="F10962" t="str">
            <v>Monitor</v>
          </cell>
          <cell r="G10962">
            <v>8660</v>
          </cell>
          <cell r="H10962">
            <v>-8660</v>
          </cell>
          <cell r="I10962">
            <v>0</v>
          </cell>
        </row>
        <row r="10963">
          <cell r="A10963">
            <v>60000445</v>
          </cell>
          <cell r="B10963" t="str">
            <v>0</v>
          </cell>
          <cell r="C10963" t="str">
            <v>CIPL</v>
          </cell>
          <cell r="D10963" t="str">
            <v>M006</v>
          </cell>
          <cell r="E10963">
            <v>41800</v>
          </cell>
          <cell r="F10963" t="str">
            <v>Monitor</v>
          </cell>
          <cell r="G10963">
            <v>8660</v>
          </cell>
          <cell r="H10963">
            <v>-8660</v>
          </cell>
          <cell r="I10963">
            <v>0</v>
          </cell>
        </row>
        <row r="10964">
          <cell r="A10964">
            <v>60000446</v>
          </cell>
          <cell r="B10964" t="str">
            <v>0</v>
          </cell>
          <cell r="C10964" t="str">
            <v>CIPL</v>
          </cell>
          <cell r="D10964" t="str">
            <v>M006</v>
          </cell>
          <cell r="E10964">
            <v>41800</v>
          </cell>
          <cell r="F10964" t="str">
            <v>Monitor</v>
          </cell>
          <cell r="G10964">
            <v>8660</v>
          </cell>
          <cell r="H10964">
            <v>-8660</v>
          </cell>
          <cell r="I10964">
            <v>0</v>
          </cell>
        </row>
        <row r="10965">
          <cell r="A10965">
            <v>60000447</v>
          </cell>
          <cell r="B10965" t="str">
            <v>0</v>
          </cell>
          <cell r="C10965" t="str">
            <v>CIPL</v>
          </cell>
          <cell r="D10965" t="str">
            <v>M006</v>
          </cell>
          <cell r="E10965">
            <v>41800</v>
          </cell>
          <cell r="F10965" t="str">
            <v>Monitor</v>
          </cell>
          <cell r="G10965">
            <v>8660</v>
          </cell>
          <cell r="H10965">
            <v>-8660</v>
          </cell>
          <cell r="I10965">
            <v>0</v>
          </cell>
        </row>
        <row r="10966">
          <cell r="A10966">
            <v>60000448</v>
          </cell>
          <cell r="B10966" t="str">
            <v>0</v>
          </cell>
          <cell r="C10966" t="str">
            <v>CIPL</v>
          </cell>
          <cell r="D10966" t="str">
            <v>M006</v>
          </cell>
          <cell r="E10966">
            <v>41800</v>
          </cell>
          <cell r="F10966" t="str">
            <v>Monitor</v>
          </cell>
          <cell r="G10966">
            <v>9000</v>
          </cell>
          <cell r="H10966">
            <v>-9000</v>
          </cell>
          <cell r="I10966">
            <v>0</v>
          </cell>
        </row>
        <row r="10967">
          <cell r="A10967">
            <v>60000462</v>
          </cell>
          <cell r="B10967" t="str">
            <v>0</v>
          </cell>
          <cell r="C10967" t="str">
            <v>CIPL</v>
          </cell>
          <cell r="D10967" t="str">
            <v>M006</v>
          </cell>
          <cell r="E10967">
            <v>39345</v>
          </cell>
          <cell r="F10967" t="str">
            <v>Laser Printer</v>
          </cell>
          <cell r="G10967">
            <v>94000</v>
          </cell>
          <cell r="H10967">
            <v>-94000</v>
          </cell>
          <cell r="I10967">
            <v>0</v>
          </cell>
        </row>
        <row r="10968">
          <cell r="A10968">
            <v>60000463</v>
          </cell>
          <cell r="B10968" t="str">
            <v>0</v>
          </cell>
          <cell r="C10968" t="str">
            <v>CIPL</v>
          </cell>
          <cell r="D10968" t="str">
            <v>M006</v>
          </cell>
          <cell r="E10968">
            <v>39377</v>
          </cell>
          <cell r="F10968" t="str">
            <v>Laser Printer</v>
          </cell>
          <cell r="G10968">
            <v>86800</v>
          </cell>
          <cell r="H10968">
            <v>-86800</v>
          </cell>
          <cell r="I10968">
            <v>0</v>
          </cell>
        </row>
        <row r="10969">
          <cell r="A10969">
            <v>60000464</v>
          </cell>
          <cell r="B10969" t="str">
            <v>0</v>
          </cell>
          <cell r="C10969" t="str">
            <v>CIPL</v>
          </cell>
          <cell r="D10969" t="str">
            <v>M006</v>
          </cell>
          <cell r="E10969">
            <v>39622</v>
          </cell>
          <cell r="F10969" t="str">
            <v>Laser Printer</v>
          </cell>
          <cell r="G10969">
            <v>78000</v>
          </cell>
          <cell r="H10969">
            <v>-78000</v>
          </cell>
          <cell r="I10969">
            <v>0</v>
          </cell>
        </row>
        <row r="10970">
          <cell r="A10970">
            <v>60000465</v>
          </cell>
          <cell r="B10970" t="str">
            <v>0</v>
          </cell>
          <cell r="C10970" t="str">
            <v>CIPL</v>
          </cell>
          <cell r="D10970" t="str">
            <v>M006</v>
          </cell>
          <cell r="E10970">
            <v>39610</v>
          </cell>
          <cell r="F10970" t="str">
            <v>Laser Printer</v>
          </cell>
          <cell r="G10970">
            <v>110000</v>
          </cell>
          <cell r="H10970">
            <v>-110000</v>
          </cell>
          <cell r="I10970">
            <v>0</v>
          </cell>
        </row>
        <row r="10971">
          <cell r="A10971">
            <v>60000467</v>
          </cell>
          <cell r="B10971" t="str">
            <v>0</v>
          </cell>
          <cell r="C10971" t="str">
            <v>CIPL</v>
          </cell>
          <cell r="D10971" t="str">
            <v>M006</v>
          </cell>
          <cell r="E10971">
            <v>40339</v>
          </cell>
          <cell r="F10971" t="str">
            <v>Laser Printer</v>
          </cell>
          <cell r="G10971">
            <v>31300</v>
          </cell>
          <cell r="H10971">
            <v>-31300</v>
          </cell>
          <cell r="I10971">
            <v>0</v>
          </cell>
        </row>
        <row r="10972">
          <cell r="A10972">
            <v>60000468</v>
          </cell>
          <cell r="B10972" t="str">
            <v>0</v>
          </cell>
          <cell r="C10972" t="str">
            <v>CIPL</v>
          </cell>
          <cell r="D10972" t="str">
            <v>M006</v>
          </cell>
          <cell r="E10972">
            <v>40381</v>
          </cell>
          <cell r="F10972" t="str">
            <v>Laser Printer</v>
          </cell>
          <cell r="G10972">
            <v>31300</v>
          </cell>
          <cell r="H10972">
            <v>-31300</v>
          </cell>
          <cell r="I10972">
            <v>0</v>
          </cell>
        </row>
        <row r="10973">
          <cell r="A10973">
            <v>60000469</v>
          </cell>
          <cell r="B10973" t="str">
            <v>0</v>
          </cell>
          <cell r="C10973" t="str">
            <v>CIPL</v>
          </cell>
          <cell r="D10973" t="str">
            <v>M006</v>
          </cell>
          <cell r="E10973">
            <v>40484</v>
          </cell>
          <cell r="F10973" t="str">
            <v>Laser Printer</v>
          </cell>
          <cell r="G10973">
            <v>121500</v>
          </cell>
          <cell r="H10973">
            <v>-121500</v>
          </cell>
          <cell r="I10973">
            <v>0</v>
          </cell>
        </row>
        <row r="10974">
          <cell r="A10974">
            <v>60000471</v>
          </cell>
          <cell r="B10974" t="str">
            <v>0</v>
          </cell>
          <cell r="C10974" t="str">
            <v>CIPL</v>
          </cell>
          <cell r="D10974" t="str">
            <v>M006</v>
          </cell>
          <cell r="E10974">
            <v>40737</v>
          </cell>
          <cell r="F10974" t="str">
            <v>Laser Printer</v>
          </cell>
          <cell r="G10974">
            <v>68833.06</v>
          </cell>
          <cell r="H10974">
            <v>-68833.06</v>
          </cell>
          <cell r="I10974">
            <v>0</v>
          </cell>
        </row>
        <row r="10975">
          <cell r="A10975">
            <v>60000475</v>
          </cell>
          <cell r="B10975" t="str">
            <v>0</v>
          </cell>
          <cell r="C10975" t="str">
            <v>CIPL</v>
          </cell>
          <cell r="D10975" t="str">
            <v>M006</v>
          </cell>
          <cell r="E10975">
            <v>40957</v>
          </cell>
          <cell r="F10975" t="str">
            <v>Laser Printer</v>
          </cell>
          <cell r="G10975">
            <v>10500</v>
          </cell>
          <cell r="H10975">
            <v>-10500</v>
          </cell>
          <cell r="I10975">
            <v>0</v>
          </cell>
        </row>
        <row r="10976">
          <cell r="A10976">
            <v>60000476</v>
          </cell>
          <cell r="B10976" t="str">
            <v>0</v>
          </cell>
          <cell r="C10976" t="str">
            <v>CIPL</v>
          </cell>
          <cell r="D10976" t="str">
            <v>M006</v>
          </cell>
          <cell r="E10976">
            <v>40999</v>
          </cell>
          <cell r="F10976" t="str">
            <v>Laser Printer</v>
          </cell>
          <cell r="G10976">
            <v>146640</v>
          </cell>
          <cell r="H10976">
            <v>-146640</v>
          </cell>
          <cell r="I10976">
            <v>0</v>
          </cell>
        </row>
        <row r="10977">
          <cell r="A10977">
            <v>60000477</v>
          </cell>
          <cell r="B10977" t="str">
            <v>0</v>
          </cell>
          <cell r="C10977" t="str">
            <v>CIPL</v>
          </cell>
          <cell r="D10977" t="str">
            <v>M006</v>
          </cell>
          <cell r="E10977">
            <v>41022</v>
          </cell>
          <cell r="F10977" t="str">
            <v>Laser Printer</v>
          </cell>
          <cell r="G10977">
            <v>112500</v>
          </cell>
          <cell r="H10977">
            <v>-112500</v>
          </cell>
          <cell r="I10977">
            <v>0</v>
          </cell>
        </row>
        <row r="10978">
          <cell r="A10978">
            <v>60000480</v>
          </cell>
          <cell r="B10978" t="str">
            <v>0</v>
          </cell>
          <cell r="C10978" t="str">
            <v>CIPL</v>
          </cell>
          <cell r="D10978" t="str">
            <v>M006</v>
          </cell>
          <cell r="E10978">
            <v>41200</v>
          </cell>
          <cell r="F10978" t="str">
            <v>Laser Printer</v>
          </cell>
          <cell r="G10978">
            <v>9880</v>
          </cell>
          <cell r="H10978">
            <v>-9880</v>
          </cell>
          <cell r="I10978">
            <v>0</v>
          </cell>
        </row>
        <row r="10979">
          <cell r="A10979">
            <v>60000481</v>
          </cell>
          <cell r="B10979" t="str">
            <v>0</v>
          </cell>
          <cell r="C10979" t="str">
            <v>CIPL</v>
          </cell>
          <cell r="D10979" t="str">
            <v>M006</v>
          </cell>
          <cell r="E10979">
            <v>41291</v>
          </cell>
          <cell r="F10979" t="str">
            <v>Laser Printer</v>
          </cell>
          <cell r="G10979">
            <v>84135</v>
          </cell>
          <cell r="H10979">
            <v>-84135</v>
          </cell>
          <cell r="I10979">
            <v>0</v>
          </cell>
        </row>
        <row r="10980">
          <cell r="A10980">
            <v>60000482</v>
          </cell>
          <cell r="B10980" t="str">
            <v>0</v>
          </cell>
          <cell r="C10980" t="str">
            <v>CIPL</v>
          </cell>
          <cell r="D10980" t="str">
            <v>M006</v>
          </cell>
          <cell r="E10980">
            <v>41449</v>
          </cell>
          <cell r="F10980" t="str">
            <v>Laser Printer</v>
          </cell>
          <cell r="G10980">
            <v>8800</v>
          </cell>
          <cell r="H10980">
            <v>-8800</v>
          </cell>
          <cell r="I10980">
            <v>0</v>
          </cell>
        </row>
        <row r="10981">
          <cell r="A10981">
            <v>60000483</v>
          </cell>
          <cell r="B10981" t="str">
            <v>0</v>
          </cell>
          <cell r="C10981" t="str">
            <v>CIPL</v>
          </cell>
          <cell r="D10981" t="str">
            <v>M006</v>
          </cell>
          <cell r="E10981">
            <v>41695</v>
          </cell>
          <cell r="F10981" t="str">
            <v>Laser Printer</v>
          </cell>
          <cell r="G10981">
            <v>8632</v>
          </cell>
          <cell r="H10981">
            <v>-8632</v>
          </cell>
          <cell r="I10981">
            <v>0</v>
          </cell>
        </row>
        <row r="10982">
          <cell r="A10982">
            <v>60000484</v>
          </cell>
          <cell r="B10982" t="str">
            <v>0</v>
          </cell>
          <cell r="C10982" t="str">
            <v>CIPL</v>
          </cell>
          <cell r="D10982" t="str">
            <v>M006</v>
          </cell>
          <cell r="E10982">
            <v>41351</v>
          </cell>
          <cell r="F10982" t="str">
            <v>Laser Printer</v>
          </cell>
          <cell r="G10982">
            <v>189005.05</v>
          </cell>
          <cell r="H10982">
            <v>-189005.05</v>
          </cell>
          <cell r="I10982">
            <v>0</v>
          </cell>
        </row>
        <row r="10983">
          <cell r="A10983">
            <v>60000485</v>
          </cell>
          <cell r="B10983" t="str">
            <v>0</v>
          </cell>
          <cell r="C10983" t="str">
            <v>CIPL</v>
          </cell>
          <cell r="D10983" t="str">
            <v>M006</v>
          </cell>
          <cell r="E10983">
            <v>41752</v>
          </cell>
          <cell r="F10983" t="str">
            <v>Laser Printer</v>
          </cell>
          <cell r="G10983">
            <v>79000</v>
          </cell>
          <cell r="H10983">
            <v>-79000</v>
          </cell>
          <cell r="I10983">
            <v>0</v>
          </cell>
        </row>
        <row r="10984">
          <cell r="A10984">
            <v>60000616</v>
          </cell>
          <cell r="B10984" t="str">
            <v>0</v>
          </cell>
          <cell r="C10984" t="str">
            <v>CIPL</v>
          </cell>
          <cell r="D10984" t="str">
            <v>M006</v>
          </cell>
          <cell r="E10984">
            <v>39586</v>
          </cell>
          <cell r="F10984" t="str">
            <v>OFF LINE UPS</v>
          </cell>
          <cell r="G10984">
            <v>7500</v>
          </cell>
          <cell r="H10984">
            <v>-7500</v>
          </cell>
          <cell r="I10984">
            <v>0</v>
          </cell>
        </row>
        <row r="10985">
          <cell r="A10985">
            <v>60000621</v>
          </cell>
          <cell r="B10985" t="str">
            <v>0</v>
          </cell>
          <cell r="C10985" t="str">
            <v>CIPL</v>
          </cell>
          <cell r="D10985" t="str">
            <v>M006</v>
          </cell>
          <cell r="E10985">
            <v>39889</v>
          </cell>
          <cell r="F10985" t="str">
            <v>OFF LINE UPS</v>
          </cell>
          <cell r="G10985">
            <v>78000</v>
          </cell>
          <cell r="H10985">
            <v>-78000</v>
          </cell>
          <cell r="I10985">
            <v>0</v>
          </cell>
        </row>
        <row r="10986">
          <cell r="A10986">
            <v>60000622</v>
          </cell>
          <cell r="B10986" t="str">
            <v>0</v>
          </cell>
          <cell r="C10986" t="str">
            <v>CIPL</v>
          </cell>
          <cell r="D10986" t="str">
            <v>M006</v>
          </cell>
          <cell r="E10986">
            <v>39889</v>
          </cell>
          <cell r="F10986" t="str">
            <v>OFF LINE UPS</v>
          </cell>
          <cell r="G10986">
            <v>78000</v>
          </cell>
          <cell r="H10986">
            <v>-78000</v>
          </cell>
          <cell r="I10986">
            <v>0</v>
          </cell>
        </row>
        <row r="10987">
          <cell r="A10987">
            <v>60000623</v>
          </cell>
          <cell r="B10987" t="str">
            <v>0</v>
          </cell>
          <cell r="C10987" t="str">
            <v>CIPL</v>
          </cell>
          <cell r="D10987" t="str">
            <v>M006</v>
          </cell>
          <cell r="E10987">
            <v>39985</v>
          </cell>
          <cell r="F10987" t="str">
            <v>OFF LINE UPS</v>
          </cell>
          <cell r="G10987">
            <v>75600</v>
          </cell>
          <cell r="H10987">
            <v>-75600</v>
          </cell>
          <cell r="I10987">
            <v>0</v>
          </cell>
        </row>
        <row r="10988">
          <cell r="A10988">
            <v>60000624</v>
          </cell>
          <cell r="B10988" t="str">
            <v>0</v>
          </cell>
          <cell r="C10988" t="str">
            <v>CIPL</v>
          </cell>
          <cell r="D10988" t="str">
            <v>M006</v>
          </cell>
          <cell r="E10988">
            <v>39994</v>
          </cell>
          <cell r="F10988" t="str">
            <v>OFF LINE UPS</v>
          </cell>
          <cell r="G10988">
            <v>34000</v>
          </cell>
          <cell r="H10988">
            <v>-34000</v>
          </cell>
          <cell r="I10988">
            <v>0</v>
          </cell>
        </row>
        <row r="10989">
          <cell r="A10989">
            <v>60000625</v>
          </cell>
          <cell r="B10989" t="str">
            <v>0</v>
          </cell>
          <cell r="C10989" t="str">
            <v>CIPL</v>
          </cell>
          <cell r="D10989" t="str">
            <v>M006</v>
          </cell>
          <cell r="E10989">
            <v>39994</v>
          </cell>
          <cell r="F10989" t="str">
            <v>OFF LINE UPS</v>
          </cell>
          <cell r="G10989">
            <v>62000</v>
          </cell>
          <cell r="H10989">
            <v>-62000</v>
          </cell>
          <cell r="I10989">
            <v>0</v>
          </cell>
        </row>
        <row r="10990">
          <cell r="A10990">
            <v>60000626</v>
          </cell>
          <cell r="B10990" t="str">
            <v>0</v>
          </cell>
          <cell r="C10990" t="str">
            <v>CIPL</v>
          </cell>
          <cell r="D10990" t="str">
            <v>M006</v>
          </cell>
          <cell r="E10990">
            <v>39994</v>
          </cell>
          <cell r="F10990" t="str">
            <v>OFF LINE UPS</v>
          </cell>
          <cell r="G10990">
            <v>7500</v>
          </cell>
          <cell r="H10990">
            <v>-7500</v>
          </cell>
          <cell r="I10990">
            <v>0</v>
          </cell>
        </row>
        <row r="10991">
          <cell r="A10991">
            <v>60000630</v>
          </cell>
          <cell r="B10991" t="str">
            <v>0</v>
          </cell>
          <cell r="C10991" t="str">
            <v>CIPL</v>
          </cell>
          <cell r="D10991" t="str">
            <v>M006</v>
          </cell>
          <cell r="E10991">
            <v>39994</v>
          </cell>
          <cell r="F10991" t="str">
            <v>OFF LINE UPS</v>
          </cell>
          <cell r="G10991">
            <v>7500</v>
          </cell>
          <cell r="H10991">
            <v>-7500</v>
          </cell>
          <cell r="I10991">
            <v>0</v>
          </cell>
        </row>
        <row r="10992">
          <cell r="A10992">
            <v>60000632</v>
          </cell>
          <cell r="B10992" t="str">
            <v>0</v>
          </cell>
          <cell r="C10992" t="str">
            <v>CIPL</v>
          </cell>
          <cell r="D10992" t="str">
            <v>M006</v>
          </cell>
          <cell r="E10992">
            <v>40177</v>
          </cell>
          <cell r="F10992" t="str">
            <v>OFF LINE UPS</v>
          </cell>
          <cell r="G10992">
            <v>7500</v>
          </cell>
          <cell r="H10992">
            <v>-7500</v>
          </cell>
          <cell r="I10992">
            <v>0</v>
          </cell>
        </row>
        <row r="10993">
          <cell r="A10993">
            <v>60000633</v>
          </cell>
          <cell r="B10993" t="str">
            <v>0</v>
          </cell>
          <cell r="C10993" t="str">
            <v>CIPL</v>
          </cell>
          <cell r="D10993" t="str">
            <v>M006</v>
          </cell>
          <cell r="E10993">
            <v>40177</v>
          </cell>
          <cell r="F10993" t="str">
            <v>OFF LINE UPS</v>
          </cell>
          <cell r="G10993">
            <v>7500</v>
          </cell>
          <cell r="H10993">
            <v>-7500</v>
          </cell>
          <cell r="I10993">
            <v>0</v>
          </cell>
        </row>
        <row r="10994">
          <cell r="A10994">
            <v>60000634</v>
          </cell>
          <cell r="B10994" t="str">
            <v>0</v>
          </cell>
          <cell r="C10994" t="str">
            <v>CIPL</v>
          </cell>
          <cell r="D10994" t="str">
            <v>M006</v>
          </cell>
          <cell r="E10994">
            <v>40204</v>
          </cell>
          <cell r="F10994" t="str">
            <v>OFF LINE UPS</v>
          </cell>
          <cell r="G10994">
            <v>42000</v>
          </cell>
          <cell r="H10994">
            <v>-42000</v>
          </cell>
          <cell r="I10994">
            <v>0</v>
          </cell>
        </row>
        <row r="10995">
          <cell r="A10995">
            <v>60000635</v>
          </cell>
          <cell r="B10995" t="str">
            <v>0</v>
          </cell>
          <cell r="C10995" t="str">
            <v>CIPL</v>
          </cell>
          <cell r="D10995" t="str">
            <v>M006</v>
          </cell>
          <cell r="E10995">
            <v>40256</v>
          </cell>
          <cell r="F10995" t="str">
            <v>OFF LINE UPS</v>
          </cell>
          <cell r="G10995">
            <v>7500</v>
          </cell>
          <cell r="H10995">
            <v>-7500</v>
          </cell>
          <cell r="I10995">
            <v>0</v>
          </cell>
        </row>
        <row r="10996">
          <cell r="A10996">
            <v>60000636</v>
          </cell>
          <cell r="B10996" t="str">
            <v>0</v>
          </cell>
          <cell r="C10996" t="str">
            <v>CIPL</v>
          </cell>
          <cell r="D10996" t="str">
            <v>M006</v>
          </cell>
          <cell r="E10996">
            <v>40256</v>
          </cell>
          <cell r="F10996" t="str">
            <v>OFF LINE UPS</v>
          </cell>
          <cell r="G10996">
            <v>7500</v>
          </cell>
          <cell r="H10996">
            <v>-7500</v>
          </cell>
          <cell r="I10996">
            <v>0</v>
          </cell>
        </row>
        <row r="10997">
          <cell r="A10997">
            <v>60000638</v>
          </cell>
          <cell r="B10997" t="str">
            <v>0</v>
          </cell>
          <cell r="C10997" t="str">
            <v>CIPL</v>
          </cell>
          <cell r="D10997" t="str">
            <v>M006</v>
          </cell>
          <cell r="E10997">
            <v>40364</v>
          </cell>
          <cell r="F10997" t="str">
            <v>OFF LINE UPS</v>
          </cell>
          <cell r="G10997">
            <v>40102</v>
          </cell>
          <cell r="H10997">
            <v>-40102</v>
          </cell>
          <cell r="I10997">
            <v>0</v>
          </cell>
        </row>
        <row r="10998">
          <cell r="A10998">
            <v>60000639</v>
          </cell>
          <cell r="B10998" t="str">
            <v>0</v>
          </cell>
          <cell r="C10998" t="str">
            <v>CIPL</v>
          </cell>
          <cell r="D10998" t="str">
            <v>M006</v>
          </cell>
          <cell r="E10998">
            <v>40364</v>
          </cell>
          <cell r="F10998" t="str">
            <v>OFF LINE UPS</v>
          </cell>
          <cell r="G10998">
            <v>39900</v>
          </cell>
          <cell r="H10998">
            <v>-39900</v>
          </cell>
          <cell r="I10998">
            <v>0</v>
          </cell>
        </row>
        <row r="10999">
          <cell r="A10999">
            <v>60000642</v>
          </cell>
          <cell r="B10999" t="str">
            <v>0</v>
          </cell>
          <cell r="C10999" t="str">
            <v>CIPL</v>
          </cell>
          <cell r="D10999" t="str">
            <v>M006</v>
          </cell>
          <cell r="E10999">
            <v>40668</v>
          </cell>
          <cell r="F10999" t="str">
            <v>OFF LINE UPS</v>
          </cell>
          <cell r="G10999">
            <v>7500</v>
          </cell>
          <cell r="H10999">
            <v>-7500</v>
          </cell>
          <cell r="I10999">
            <v>0</v>
          </cell>
        </row>
        <row r="11000">
          <cell r="A11000">
            <v>60000643</v>
          </cell>
          <cell r="B11000" t="str">
            <v>0</v>
          </cell>
          <cell r="C11000" t="str">
            <v>CIPL</v>
          </cell>
          <cell r="D11000" t="str">
            <v>M006</v>
          </cell>
          <cell r="E11000">
            <v>40668</v>
          </cell>
          <cell r="F11000" t="str">
            <v>OFF LINE UPS</v>
          </cell>
          <cell r="G11000">
            <v>7500</v>
          </cell>
          <cell r="H11000">
            <v>-7500</v>
          </cell>
          <cell r="I11000">
            <v>0</v>
          </cell>
        </row>
        <row r="11001">
          <cell r="A11001">
            <v>60000644</v>
          </cell>
          <cell r="B11001" t="str">
            <v>0</v>
          </cell>
          <cell r="C11001" t="str">
            <v>CIPL</v>
          </cell>
          <cell r="D11001" t="str">
            <v>M006</v>
          </cell>
          <cell r="E11001">
            <v>40668</v>
          </cell>
          <cell r="F11001" t="str">
            <v>OFF LINE UPS</v>
          </cell>
          <cell r="G11001">
            <v>7500</v>
          </cell>
          <cell r="H11001">
            <v>-7500</v>
          </cell>
          <cell r="I11001">
            <v>0</v>
          </cell>
        </row>
        <row r="11002">
          <cell r="A11002">
            <v>60000645</v>
          </cell>
          <cell r="B11002" t="str">
            <v>0</v>
          </cell>
          <cell r="C11002" t="str">
            <v>CIPL</v>
          </cell>
          <cell r="D11002" t="str">
            <v>M006</v>
          </cell>
          <cell r="E11002">
            <v>40694</v>
          </cell>
          <cell r="F11002" t="str">
            <v>OFF LINE UPS</v>
          </cell>
          <cell r="G11002">
            <v>7500</v>
          </cell>
          <cell r="H11002">
            <v>-7500</v>
          </cell>
          <cell r="I11002">
            <v>0</v>
          </cell>
        </row>
        <row r="11003">
          <cell r="A11003">
            <v>60000648</v>
          </cell>
          <cell r="B11003" t="str">
            <v>0</v>
          </cell>
          <cell r="C11003" t="str">
            <v>CIPL</v>
          </cell>
          <cell r="D11003" t="str">
            <v>M006</v>
          </cell>
          <cell r="E11003">
            <v>40816</v>
          </cell>
          <cell r="F11003" t="str">
            <v>OFF LINE UPS</v>
          </cell>
          <cell r="G11003">
            <v>11500</v>
          </cell>
          <cell r="H11003">
            <v>-11500</v>
          </cell>
          <cell r="I11003">
            <v>0</v>
          </cell>
        </row>
        <row r="11004">
          <cell r="A11004">
            <v>60000649</v>
          </cell>
          <cell r="B11004" t="str">
            <v>0</v>
          </cell>
          <cell r="C11004" t="str">
            <v>CIPL</v>
          </cell>
          <cell r="D11004" t="str">
            <v>M006</v>
          </cell>
          <cell r="E11004">
            <v>40816</v>
          </cell>
          <cell r="F11004" t="str">
            <v>OFF LINE UPS</v>
          </cell>
          <cell r="G11004">
            <v>11500</v>
          </cell>
          <cell r="H11004">
            <v>-11500</v>
          </cell>
          <cell r="I11004">
            <v>0</v>
          </cell>
        </row>
        <row r="11005">
          <cell r="A11005">
            <v>60000650</v>
          </cell>
          <cell r="B11005" t="str">
            <v>0</v>
          </cell>
          <cell r="C11005" t="str">
            <v>CIPL</v>
          </cell>
          <cell r="D11005" t="str">
            <v>M006</v>
          </cell>
          <cell r="E11005">
            <v>40901</v>
          </cell>
          <cell r="F11005" t="str">
            <v>OFF LINE UPS</v>
          </cell>
          <cell r="G11005">
            <v>7500</v>
          </cell>
          <cell r="H11005">
            <v>-7500</v>
          </cell>
          <cell r="I11005">
            <v>0</v>
          </cell>
        </row>
        <row r="11006">
          <cell r="A11006">
            <v>60000651</v>
          </cell>
          <cell r="B11006" t="str">
            <v>0</v>
          </cell>
          <cell r="C11006" t="str">
            <v>CIPL</v>
          </cell>
          <cell r="D11006" t="str">
            <v>M006</v>
          </cell>
          <cell r="E11006">
            <v>40901</v>
          </cell>
          <cell r="F11006" t="str">
            <v>OFF LINE UPS</v>
          </cell>
          <cell r="G11006">
            <v>7500</v>
          </cell>
          <cell r="H11006">
            <v>-7500</v>
          </cell>
          <cell r="I11006">
            <v>0</v>
          </cell>
        </row>
        <row r="11007">
          <cell r="A11007">
            <v>60000653</v>
          </cell>
          <cell r="B11007" t="str">
            <v>0</v>
          </cell>
          <cell r="C11007" t="str">
            <v>CIPL</v>
          </cell>
          <cell r="D11007" t="str">
            <v>M006</v>
          </cell>
          <cell r="E11007">
            <v>41029</v>
          </cell>
          <cell r="F11007" t="str">
            <v>OFF LINE UPS</v>
          </cell>
          <cell r="G11007">
            <v>32500</v>
          </cell>
          <cell r="H11007">
            <v>-32500</v>
          </cell>
          <cell r="I11007">
            <v>0</v>
          </cell>
        </row>
        <row r="11008">
          <cell r="A11008">
            <v>60000654</v>
          </cell>
          <cell r="B11008" t="str">
            <v>0</v>
          </cell>
          <cell r="C11008" t="str">
            <v>CIPL</v>
          </cell>
          <cell r="D11008" t="str">
            <v>M006</v>
          </cell>
          <cell r="E11008">
            <v>41060</v>
          </cell>
          <cell r="F11008" t="str">
            <v>OFF LINE UPS</v>
          </cell>
          <cell r="G11008">
            <v>83200</v>
          </cell>
          <cell r="H11008">
            <v>-83200</v>
          </cell>
          <cell r="I11008">
            <v>0</v>
          </cell>
        </row>
        <row r="11009">
          <cell r="A11009">
            <v>60000659</v>
          </cell>
          <cell r="B11009" t="str">
            <v>0</v>
          </cell>
          <cell r="C11009" t="str">
            <v>CIPL</v>
          </cell>
          <cell r="D11009" t="str">
            <v>M006</v>
          </cell>
          <cell r="E11009">
            <v>41099</v>
          </cell>
          <cell r="F11009" t="str">
            <v>OFF LINE UPS</v>
          </cell>
          <cell r="G11009">
            <v>8000</v>
          </cell>
          <cell r="H11009">
            <v>-8000</v>
          </cell>
          <cell r="I11009">
            <v>0</v>
          </cell>
        </row>
        <row r="11010">
          <cell r="A11010">
            <v>60000660</v>
          </cell>
          <cell r="B11010" t="str">
            <v>0</v>
          </cell>
          <cell r="C11010" t="str">
            <v>CIPL</v>
          </cell>
          <cell r="D11010" t="str">
            <v>M006</v>
          </cell>
          <cell r="E11010">
            <v>41092</v>
          </cell>
          <cell r="F11010" t="str">
            <v>OFF LINE UPS</v>
          </cell>
          <cell r="G11010">
            <v>29500</v>
          </cell>
          <cell r="H11010">
            <v>-29500</v>
          </cell>
          <cell r="I11010">
            <v>0</v>
          </cell>
        </row>
        <row r="11011">
          <cell r="A11011">
            <v>60000661</v>
          </cell>
          <cell r="B11011" t="str">
            <v>0</v>
          </cell>
          <cell r="C11011" t="str">
            <v>CIPL</v>
          </cell>
          <cell r="D11011" t="str">
            <v>M006</v>
          </cell>
          <cell r="E11011">
            <v>41107</v>
          </cell>
          <cell r="F11011" t="str">
            <v>OFF LINE UPS</v>
          </cell>
          <cell r="G11011">
            <v>8000</v>
          </cell>
          <cell r="H11011">
            <v>-8000</v>
          </cell>
          <cell r="I11011">
            <v>0</v>
          </cell>
        </row>
        <row r="11012">
          <cell r="A11012">
            <v>60000662</v>
          </cell>
          <cell r="B11012" t="str">
            <v>0</v>
          </cell>
          <cell r="C11012" t="str">
            <v>CIPL</v>
          </cell>
          <cell r="D11012" t="str">
            <v>M006</v>
          </cell>
          <cell r="E11012">
            <v>41189</v>
          </cell>
          <cell r="F11012" t="str">
            <v>OFF LINE UPS</v>
          </cell>
          <cell r="G11012">
            <v>8000</v>
          </cell>
          <cell r="H11012">
            <v>-8000</v>
          </cell>
          <cell r="I11012">
            <v>0</v>
          </cell>
        </row>
        <row r="11013">
          <cell r="A11013">
            <v>60000663</v>
          </cell>
          <cell r="B11013" t="str">
            <v>0</v>
          </cell>
          <cell r="C11013" t="str">
            <v>CIPL</v>
          </cell>
          <cell r="D11013" t="str">
            <v>M006</v>
          </cell>
          <cell r="E11013">
            <v>41190</v>
          </cell>
          <cell r="F11013" t="str">
            <v>OFF LINE UPS</v>
          </cell>
          <cell r="G11013">
            <v>36400</v>
          </cell>
          <cell r="H11013">
            <v>-36400</v>
          </cell>
          <cell r="I11013">
            <v>0</v>
          </cell>
        </row>
        <row r="11014">
          <cell r="A11014">
            <v>60000664</v>
          </cell>
          <cell r="B11014" t="str">
            <v>0</v>
          </cell>
          <cell r="C11014" t="str">
            <v>CIPL</v>
          </cell>
          <cell r="D11014" t="str">
            <v>M006</v>
          </cell>
          <cell r="E11014">
            <v>41196</v>
          </cell>
          <cell r="F11014" t="str">
            <v>OFF LINE UPS</v>
          </cell>
          <cell r="G11014">
            <v>8000</v>
          </cell>
          <cell r="H11014">
            <v>-8000</v>
          </cell>
          <cell r="I11014">
            <v>0</v>
          </cell>
        </row>
        <row r="11015">
          <cell r="A11015">
            <v>60000665</v>
          </cell>
          <cell r="B11015" t="str">
            <v>0</v>
          </cell>
          <cell r="C11015" t="str">
            <v>CIPL</v>
          </cell>
          <cell r="D11015" t="str">
            <v>M006</v>
          </cell>
          <cell r="E11015">
            <v>41232</v>
          </cell>
          <cell r="F11015" t="str">
            <v>OFF LINE UPS</v>
          </cell>
          <cell r="G11015">
            <v>8000</v>
          </cell>
          <cell r="H11015">
            <v>-8000</v>
          </cell>
          <cell r="I11015">
            <v>0</v>
          </cell>
        </row>
        <row r="11016">
          <cell r="A11016">
            <v>60000666</v>
          </cell>
          <cell r="B11016" t="str">
            <v>0</v>
          </cell>
          <cell r="C11016" t="str">
            <v>CIPL</v>
          </cell>
          <cell r="D11016" t="str">
            <v>M006</v>
          </cell>
          <cell r="E11016">
            <v>41232</v>
          </cell>
          <cell r="F11016" t="str">
            <v>OFF LINE UPS</v>
          </cell>
          <cell r="G11016">
            <v>8000</v>
          </cell>
          <cell r="H11016">
            <v>-8000</v>
          </cell>
          <cell r="I11016">
            <v>0</v>
          </cell>
        </row>
        <row r="11017">
          <cell r="A11017">
            <v>60000667</v>
          </cell>
          <cell r="B11017" t="str">
            <v>0</v>
          </cell>
          <cell r="C11017" t="str">
            <v>CIPL</v>
          </cell>
          <cell r="D11017" t="str">
            <v>M006</v>
          </cell>
          <cell r="E11017">
            <v>41232</v>
          </cell>
          <cell r="F11017" t="str">
            <v>OFF LINE UPS</v>
          </cell>
          <cell r="G11017">
            <v>8000</v>
          </cell>
          <cell r="H11017">
            <v>-8000</v>
          </cell>
          <cell r="I11017">
            <v>0</v>
          </cell>
        </row>
        <row r="11018">
          <cell r="A11018">
            <v>60000670</v>
          </cell>
          <cell r="B11018" t="str">
            <v>0</v>
          </cell>
          <cell r="C11018" t="str">
            <v>CIPL</v>
          </cell>
          <cell r="D11018" t="str">
            <v>M006</v>
          </cell>
          <cell r="E11018">
            <v>41407</v>
          </cell>
          <cell r="F11018" t="str">
            <v>OFF LINE UPS</v>
          </cell>
          <cell r="G11018">
            <v>8190</v>
          </cell>
          <cell r="H11018">
            <v>-8190</v>
          </cell>
          <cell r="I11018">
            <v>0</v>
          </cell>
        </row>
        <row r="11019">
          <cell r="A11019">
            <v>60000671</v>
          </cell>
          <cell r="B11019" t="str">
            <v>0</v>
          </cell>
          <cell r="C11019" t="str">
            <v>CIPL</v>
          </cell>
          <cell r="D11019" t="str">
            <v>M006</v>
          </cell>
          <cell r="E11019">
            <v>41407</v>
          </cell>
          <cell r="F11019" t="str">
            <v>OFF LINE UPS</v>
          </cell>
          <cell r="G11019">
            <v>8190</v>
          </cell>
          <cell r="H11019">
            <v>-8190</v>
          </cell>
          <cell r="I11019">
            <v>0</v>
          </cell>
        </row>
        <row r="11020">
          <cell r="A11020">
            <v>60000672</v>
          </cell>
          <cell r="B11020" t="str">
            <v>0</v>
          </cell>
          <cell r="C11020" t="str">
            <v>CIPL</v>
          </cell>
          <cell r="D11020" t="str">
            <v>M006</v>
          </cell>
          <cell r="E11020">
            <v>41407</v>
          </cell>
          <cell r="F11020" t="str">
            <v>OFF LINE UPS</v>
          </cell>
          <cell r="G11020">
            <v>8190</v>
          </cell>
          <cell r="H11020">
            <v>-8190</v>
          </cell>
          <cell r="I11020">
            <v>0</v>
          </cell>
        </row>
        <row r="11021">
          <cell r="A11021">
            <v>60000673</v>
          </cell>
          <cell r="B11021" t="str">
            <v>0</v>
          </cell>
          <cell r="C11021" t="str">
            <v>CIPL</v>
          </cell>
          <cell r="D11021" t="str">
            <v>M006</v>
          </cell>
          <cell r="E11021">
            <v>41407</v>
          </cell>
          <cell r="F11021" t="str">
            <v>OFF LINE UPS</v>
          </cell>
          <cell r="G11021">
            <v>8190</v>
          </cell>
          <cell r="H11021">
            <v>-8190</v>
          </cell>
          <cell r="I11021">
            <v>0</v>
          </cell>
        </row>
        <row r="11022">
          <cell r="A11022">
            <v>60000674</v>
          </cell>
          <cell r="B11022" t="str">
            <v>0</v>
          </cell>
          <cell r="C11022" t="str">
            <v>CIPL</v>
          </cell>
          <cell r="D11022" t="str">
            <v>M006</v>
          </cell>
          <cell r="E11022">
            <v>41407</v>
          </cell>
          <cell r="F11022" t="str">
            <v>OFF LINE UPS</v>
          </cell>
          <cell r="G11022">
            <v>8190</v>
          </cell>
          <cell r="H11022">
            <v>-8190</v>
          </cell>
          <cell r="I11022">
            <v>0</v>
          </cell>
        </row>
        <row r="11023">
          <cell r="A11023">
            <v>60000678</v>
          </cell>
          <cell r="B11023" t="str">
            <v>0</v>
          </cell>
          <cell r="C11023" t="str">
            <v>CIPL</v>
          </cell>
          <cell r="D11023" t="str">
            <v>M006</v>
          </cell>
          <cell r="E11023">
            <v>41458</v>
          </cell>
          <cell r="F11023" t="str">
            <v>OFF LINE UPS</v>
          </cell>
          <cell r="G11023">
            <v>8190</v>
          </cell>
          <cell r="H11023">
            <v>-8190</v>
          </cell>
          <cell r="I11023">
            <v>0</v>
          </cell>
        </row>
        <row r="11024">
          <cell r="A11024">
            <v>60000679</v>
          </cell>
          <cell r="B11024" t="str">
            <v>0</v>
          </cell>
          <cell r="C11024" t="str">
            <v>CIPL</v>
          </cell>
          <cell r="D11024" t="str">
            <v>M006</v>
          </cell>
          <cell r="E11024">
            <v>41458</v>
          </cell>
          <cell r="F11024" t="str">
            <v>OFF LINE UPS</v>
          </cell>
          <cell r="G11024">
            <v>8190</v>
          </cell>
          <cell r="H11024">
            <v>-8190</v>
          </cell>
          <cell r="I11024">
            <v>0</v>
          </cell>
        </row>
        <row r="11025">
          <cell r="A11025">
            <v>60000680</v>
          </cell>
          <cell r="B11025" t="str">
            <v>0</v>
          </cell>
          <cell r="C11025" t="str">
            <v>CIPL</v>
          </cell>
          <cell r="D11025" t="str">
            <v>M006</v>
          </cell>
          <cell r="E11025">
            <v>41694</v>
          </cell>
          <cell r="F11025" t="str">
            <v>OFF LINE UPS</v>
          </cell>
          <cell r="G11025">
            <v>8190</v>
          </cell>
          <cell r="H11025">
            <v>-8190</v>
          </cell>
          <cell r="I11025">
            <v>0</v>
          </cell>
        </row>
        <row r="11026">
          <cell r="A11026">
            <v>60000682</v>
          </cell>
          <cell r="B11026" t="str">
            <v>0</v>
          </cell>
          <cell r="C11026" t="str">
            <v>CIPL</v>
          </cell>
          <cell r="D11026" t="str">
            <v>M006</v>
          </cell>
          <cell r="E11026">
            <v>41694</v>
          </cell>
          <cell r="F11026" t="str">
            <v>OFF LINE UPS</v>
          </cell>
          <cell r="G11026">
            <v>8190</v>
          </cell>
          <cell r="H11026">
            <v>-8190</v>
          </cell>
          <cell r="I11026">
            <v>0</v>
          </cell>
        </row>
        <row r="11027">
          <cell r="A11027">
            <v>60000683</v>
          </cell>
          <cell r="B11027" t="str">
            <v>0</v>
          </cell>
          <cell r="C11027" t="str">
            <v>CIPL</v>
          </cell>
          <cell r="D11027" t="str">
            <v>M006</v>
          </cell>
          <cell r="E11027">
            <v>41694</v>
          </cell>
          <cell r="F11027" t="str">
            <v>OFF LINE UPS</v>
          </cell>
          <cell r="G11027">
            <v>8190</v>
          </cell>
          <cell r="H11027">
            <v>-8190</v>
          </cell>
          <cell r="I11027">
            <v>0</v>
          </cell>
        </row>
        <row r="11028">
          <cell r="A11028">
            <v>60000684</v>
          </cell>
          <cell r="B11028" t="str">
            <v>0</v>
          </cell>
          <cell r="C11028" t="str">
            <v>CIPL</v>
          </cell>
          <cell r="D11028" t="str">
            <v>M006</v>
          </cell>
          <cell r="E11028">
            <v>41694</v>
          </cell>
          <cell r="F11028" t="str">
            <v>OFF LINE UPS</v>
          </cell>
          <cell r="G11028">
            <v>8190</v>
          </cell>
          <cell r="H11028">
            <v>-8190</v>
          </cell>
          <cell r="I11028">
            <v>0</v>
          </cell>
        </row>
        <row r="11029">
          <cell r="A11029">
            <v>60000685</v>
          </cell>
          <cell r="B11029" t="str">
            <v>0</v>
          </cell>
          <cell r="C11029" t="str">
            <v>CIPL</v>
          </cell>
          <cell r="D11029" t="str">
            <v>M006</v>
          </cell>
          <cell r="E11029">
            <v>41694</v>
          </cell>
          <cell r="F11029" t="str">
            <v>OFF LINE UPS</v>
          </cell>
          <cell r="G11029">
            <v>8190</v>
          </cell>
          <cell r="H11029">
            <v>-8190</v>
          </cell>
          <cell r="I11029">
            <v>0</v>
          </cell>
        </row>
        <row r="11030">
          <cell r="A11030">
            <v>60000686</v>
          </cell>
          <cell r="B11030" t="str">
            <v>0</v>
          </cell>
          <cell r="C11030" t="str">
            <v>CIPL</v>
          </cell>
          <cell r="D11030" t="str">
            <v>M006</v>
          </cell>
          <cell r="E11030">
            <v>41717</v>
          </cell>
          <cell r="F11030" t="str">
            <v>OFF LINE UPS</v>
          </cell>
          <cell r="G11030">
            <v>8190</v>
          </cell>
          <cell r="H11030">
            <v>-8190</v>
          </cell>
          <cell r="I11030">
            <v>0</v>
          </cell>
        </row>
        <row r="11031">
          <cell r="A11031">
            <v>60000687</v>
          </cell>
          <cell r="B11031" t="str">
            <v>0</v>
          </cell>
          <cell r="C11031" t="str">
            <v>CIPL</v>
          </cell>
          <cell r="D11031" t="str">
            <v>M006</v>
          </cell>
          <cell r="E11031">
            <v>41717</v>
          </cell>
          <cell r="F11031" t="str">
            <v>OFF LINE UPS</v>
          </cell>
          <cell r="G11031">
            <v>8190</v>
          </cell>
          <cell r="H11031">
            <v>-8190</v>
          </cell>
          <cell r="I11031">
            <v>0</v>
          </cell>
        </row>
        <row r="11032">
          <cell r="A11032">
            <v>60000688</v>
          </cell>
          <cell r="B11032" t="str">
            <v>0</v>
          </cell>
          <cell r="C11032" t="str">
            <v>CIPL</v>
          </cell>
          <cell r="D11032" t="str">
            <v>M006</v>
          </cell>
          <cell r="E11032">
            <v>41717</v>
          </cell>
          <cell r="F11032" t="str">
            <v>OFF LINE UPS</v>
          </cell>
          <cell r="G11032">
            <v>8190</v>
          </cell>
          <cell r="H11032">
            <v>-8190</v>
          </cell>
          <cell r="I11032">
            <v>0</v>
          </cell>
        </row>
        <row r="11033">
          <cell r="A11033">
            <v>60000689</v>
          </cell>
          <cell r="B11033" t="str">
            <v>0</v>
          </cell>
          <cell r="C11033" t="str">
            <v>CIPL</v>
          </cell>
          <cell r="D11033" t="str">
            <v>M006</v>
          </cell>
          <cell r="E11033">
            <v>41717</v>
          </cell>
          <cell r="F11033" t="str">
            <v>OFF LINE UPS</v>
          </cell>
          <cell r="G11033">
            <v>8190</v>
          </cell>
          <cell r="H11033">
            <v>-8190</v>
          </cell>
          <cell r="I11033">
            <v>0</v>
          </cell>
        </row>
        <row r="11034">
          <cell r="A11034">
            <v>60000690</v>
          </cell>
          <cell r="B11034" t="str">
            <v>0</v>
          </cell>
          <cell r="C11034" t="str">
            <v>CIPL</v>
          </cell>
          <cell r="D11034" t="str">
            <v>M006</v>
          </cell>
          <cell r="E11034">
            <v>41717</v>
          </cell>
          <cell r="F11034" t="str">
            <v>OFF LINE UPS</v>
          </cell>
          <cell r="G11034">
            <v>8190</v>
          </cell>
          <cell r="H11034">
            <v>-8190</v>
          </cell>
          <cell r="I11034">
            <v>0</v>
          </cell>
        </row>
        <row r="11035">
          <cell r="A11035">
            <v>60000691</v>
          </cell>
          <cell r="B11035" t="str">
            <v>0</v>
          </cell>
          <cell r="C11035" t="str">
            <v>CIPL</v>
          </cell>
          <cell r="D11035" t="str">
            <v>M006</v>
          </cell>
          <cell r="E11035">
            <v>41717</v>
          </cell>
          <cell r="F11035" t="str">
            <v>OFF LINE UPS</v>
          </cell>
          <cell r="G11035">
            <v>8190</v>
          </cell>
          <cell r="H11035">
            <v>-8190</v>
          </cell>
          <cell r="I11035">
            <v>0</v>
          </cell>
        </row>
        <row r="11036">
          <cell r="A11036">
            <v>60000692</v>
          </cell>
          <cell r="B11036" t="str">
            <v>0</v>
          </cell>
          <cell r="C11036" t="str">
            <v>CIPL</v>
          </cell>
          <cell r="D11036" t="str">
            <v>M006</v>
          </cell>
          <cell r="E11036">
            <v>41737</v>
          </cell>
          <cell r="F11036" t="str">
            <v>OFF LINE UPS</v>
          </cell>
          <cell r="G11036">
            <v>8190</v>
          </cell>
          <cell r="H11036">
            <v>-8190</v>
          </cell>
          <cell r="I11036">
            <v>0</v>
          </cell>
        </row>
        <row r="11037">
          <cell r="A11037">
            <v>60000693</v>
          </cell>
          <cell r="B11037" t="str">
            <v>0</v>
          </cell>
          <cell r="C11037" t="str">
            <v>CIPL</v>
          </cell>
          <cell r="D11037" t="str">
            <v>M006</v>
          </cell>
          <cell r="E11037">
            <v>41737</v>
          </cell>
          <cell r="F11037" t="str">
            <v>OFF LINE UPS</v>
          </cell>
          <cell r="G11037">
            <v>8190</v>
          </cell>
          <cell r="H11037">
            <v>-8190</v>
          </cell>
          <cell r="I11037">
            <v>0</v>
          </cell>
        </row>
        <row r="11038">
          <cell r="A11038">
            <v>60000694</v>
          </cell>
          <cell r="B11038" t="str">
            <v>0</v>
          </cell>
          <cell r="C11038" t="str">
            <v>CIPL</v>
          </cell>
          <cell r="D11038" t="str">
            <v>M006</v>
          </cell>
          <cell r="E11038">
            <v>41737</v>
          </cell>
          <cell r="F11038" t="str">
            <v>OFF LINE UPS</v>
          </cell>
          <cell r="G11038">
            <v>8190</v>
          </cell>
          <cell r="H11038">
            <v>-8190</v>
          </cell>
          <cell r="I11038">
            <v>0</v>
          </cell>
        </row>
        <row r="11039">
          <cell r="A11039">
            <v>60000695</v>
          </cell>
          <cell r="B11039" t="str">
            <v>0</v>
          </cell>
          <cell r="C11039" t="str">
            <v>CIPL</v>
          </cell>
          <cell r="D11039" t="str">
            <v>M006</v>
          </cell>
          <cell r="E11039">
            <v>41737</v>
          </cell>
          <cell r="F11039" t="str">
            <v>OFF LINE UPS</v>
          </cell>
          <cell r="G11039">
            <v>8190</v>
          </cell>
          <cell r="H11039">
            <v>-8190</v>
          </cell>
          <cell r="I11039">
            <v>0</v>
          </cell>
        </row>
        <row r="11040">
          <cell r="A11040">
            <v>60000696</v>
          </cell>
          <cell r="B11040" t="str">
            <v>0</v>
          </cell>
          <cell r="C11040" t="str">
            <v>CIPL</v>
          </cell>
          <cell r="D11040" t="str">
            <v>M006</v>
          </cell>
          <cell r="E11040">
            <v>41737</v>
          </cell>
          <cell r="F11040" t="str">
            <v>OFF LINE UPS</v>
          </cell>
          <cell r="G11040">
            <v>8190</v>
          </cell>
          <cell r="H11040">
            <v>-8190</v>
          </cell>
          <cell r="I11040">
            <v>0</v>
          </cell>
        </row>
        <row r="11041">
          <cell r="A11041">
            <v>60000697</v>
          </cell>
          <cell r="B11041" t="str">
            <v>0</v>
          </cell>
          <cell r="C11041" t="str">
            <v>CIPL</v>
          </cell>
          <cell r="D11041" t="str">
            <v>M006</v>
          </cell>
          <cell r="E11041">
            <v>41737</v>
          </cell>
          <cell r="F11041" t="str">
            <v>OFF LINE UPS</v>
          </cell>
          <cell r="G11041">
            <v>8190</v>
          </cell>
          <cell r="H11041">
            <v>-8190</v>
          </cell>
          <cell r="I11041">
            <v>0</v>
          </cell>
        </row>
        <row r="11042">
          <cell r="A11042">
            <v>60000698</v>
          </cell>
          <cell r="B11042" t="str">
            <v>0</v>
          </cell>
          <cell r="C11042" t="str">
            <v>CIPL</v>
          </cell>
          <cell r="D11042" t="str">
            <v>M006</v>
          </cell>
          <cell r="E11042">
            <v>41779</v>
          </cell>
          <cell r="F11042" t="str">
            <v>OFF LINE UPS</v>
          </cell>
          <cell r="G11042">
            <v>8190</v>
          </cell>
          <cell r="H11042">
            <v>-8190</v>
          </cell>
          <cell r="I11042">
            <v>0</v>
          </cell>
        </row>
        <row r="11043">
          <cell r="A11043">
            <v>60000699</v>
          </cell>
          <cell r="B11043" t="str">
            <v>0</v>
          </cell>
          <cell r="C11043" t="str">
            <v>CIPL</v>
          </cell>
          <cell r="D11043" t="str">
            <v>M006</v>
          </cell>
          <cell r="E11043">
            <v>41779</v>
          </cell>
          <cell r="F11043" t="str">
            <v>OFF LINE UPS</v>
          </cell>
          <cell r="G11043">
            <v>8190</v>
          </cell>
          <cell r="H11043">
            <v>-8190</v>
          </cell>
          <cell r="I11043">
            <v>0</v>
          </cell>
        </row>
        <row r="11044">
          <cell r="A11044">
            <v>60000700</v>
          </cell>
          <cell r="B11044" t="str">
            <v>0</v>
          </cell>
          <cell r="C11044" t="str">
            <v>CIPL</v>
          </cell>
          <cell r="D11044" t="str">
            <v>M006</v>
          </cell>
          <cell r="E11044">
            <v>41779</v>
          </cell>
          <cell r="F11044" t="str">
            <v>OFF LINE UPS</v>
          </cell>
          <cell r="G11044">
            <v>8190</v>
          </cell>
          <cell r="H11044">
            <v>-8190</v>
          </cell>
          <cell r="I11044">
            <v>0</v>
          </cell>
        </row>
        <row r="11045">
          <cell r="A11045">
            <v>60000701</v>
          </cell>
          <cell r="B11045" t="str">
            <v>0</v>
          </cell>
          <cell r="C11045" t="str">
            <v>CIPL</v>
          </cell>
          <cell r="D11045" t="str">
            <v>M006</v>
          </cell>
          <cell r="E11045">
            <v>41779</v>
          </cell>
          <cell r="F11045" t="str">
            <v>OFF LINE UPS</v>
          </cell>
          <cell r="G11045">
            <v>8190</v>
          </cell>
          <cell r="H11045">
            <v>-8190</v>
          </cell>
          <cell r="I11045">
            <v>0</v>
          </cell>
        </row>
        <row r="11046">
          <cell r="A11046">
            <v>60000702</v>
          </cell>
          <cell r="B11046" t="str">
            <v>0</v>
          </cell>
          <cell r="C11046" t="str">
            <v>CIPL</v>
          </cell>
          <cell r="D11046" t="str">
            <v>M006</v>
          </cell>
          <cell r="E11046">
            <v>41779</v>
          </cell>
          <cell r="F11046" t="str">
            <v>OFF LINE UPS</v>
          </cell>
          <cell r="G11046">
            <v>8190</v>
          </cell>
          <cell r="H11046">
            <v>-8190</v>
          </cell>
          <cell r="I11046">
            <v>0</v>
          </cell>
        </row>
        <row r="11047">
          <cell r="A11047">
            <v>60000703</v>
          </cell>
          <cell r="B11047" t="str">
            <v>0</v>
          </cell>
          <cell r="C11047" t="str">
            <v>CIPL</v>
          </cell>
          <cell r="D11047" t="str">
            <v>M006</v>
          </cell>
          <cell r="E11047">
            <v>41805</v>
          </cell>
          <cell r="F11047" t="str">
            <v>OFF LINE UPS</v>
          </cell>
          <cell r="G11047">
            <v>8190</v>
          </cell>
          <cell r="H11047">
            <v>-8190</v>
          </cell>
          <cell r="I11047">
            <v>0</v>
          </cell>
        </row>
        <row r="11048">
          <cell r="A11048">
            <v>60000704</v>
          </cell>
          <cell r="B11048" t="str">
            <v>0</v>
          </cell>
          <cell r="C11048" t="str">
            <v>CIPL</v>
          </cell>
          <cell r="D11048" t="str">
            <v>M006</v>
          </cell>
          <cell r="E11048">
            <v>41805</v>
          </cell>
          <cell r="F11048" t="str">
            <v>OFF LINE UPS</v>
          </cell>
          <cell r="G11048">
            <v>8190</v>
          </cell>
          <cell r="H11048">
            <v>-8190</v>
          </cell>
          <cell r="I11048">
            <v>0</v>
          </cell>
        </row>
        <row r="11049">
          <cell r="A11049">
            <v>60000705</v>
          </cell>
          <cell r="B11049" t="str">
            <v>0</v>
          </cell>
          <cell r="C11049" t="str">
            <v>CIPL</v>
          </cell>
          <cell r="D11049" t="str">
            <v>M006</v>
          </cell>
          <cell r="E11049">
            <v>41805</v>
          </cell>
          <cell r="F11049" t="str">
            <v>OFF LINE UPS</v>
          </cell>
          <cell r="G11049">
            <v>8190</v>
          </cell>
          <cell r="H11049">
            <v>-8190</v>
          </cell>
          <cell r="I11049">
            <v>0</v>
          </cell>
        </row>
        <row r="11050">
          <cell r="A11050">
            <v>60000706</v>
          </cell>
          <cell r="B11050" t="str">
            <v>0</v>
          </cell>
          <cell r="C11050" t="str">
            <v>CIPL</v>
          </cell>
          <cell r="D11050" t="str">
            <v>M006</v>
          </cell>
          <cell r="E11050">
            <v>41805</v>
          </cell>
          <cell r="F11050" t="str">
            <v>OFF LINE UPS</v>
          </cell>
          <cell r="G11050">
            <v>8190</v>
          </cell>
          <cell r="H11050">
            <v>-8190</v>
          </cell>
          <cell r="I11050">
            <v>0</v>
          </cell>
        </row>
        <row r="11051">
          <cell r="A11051">
            <v>60000707</v>
          </cell>
          <cell r="B11051" t="str">
            <v>0</v>
          </cell>
          <cell r="C11051" t="str">
            <v>CIPL</v>
          </cell>
          <cell r="D11051" t="str">
            <v>M006</v>
          </cell>
          <cell r="E11051">
            <v>41805</v>
          </cell>
          <cell r="F11051" t="str">
            <v>OFF LINE UPS</v>
          </cell>
          <cell r="G11051">
            <v>8190</v>
          </cell>
          <cell r="H11051">
            <v>-8190</v>
          </cell>
          <cell r="I11051">
            <v>0</v>
          </cell>
        </row>
        <row r="11052">
          <cell r="A11052">
            <v>60000708</v>
          </cell>
          <cell r="B11052" t="str">
            <v>0</v>
          </cell>
          <cell r="C11052" t="str">
            <v>CIPL</v>
          </cell>
          <cell r="D11052" t="str">
            <v>M006</v>
          </cell>
          <cell r="E11052">
            <v>41805</v>
          </cell>
          <cell r="F11052" t="str">
            <v>OFF LINE UPS</v>
          </cell>
          <cell r="G11052">
            <v>8190</v>
          </cell>
          <cell r="H11052">
            <v>-8190</v>
          </cell>
          <cell r="I11052">
            <v>0</v>
          </cell>
        </row>
        <row r="11053">
          <cell r="A11053">
            <v>60000709</v>
          </cell>
          <cell r="B11053" t="str">
            <v>0</v>
          </cell>
          <cell r="C11053" t="str">
            <v>CIPL</v>
          </cell>
          <cell r="D11053" t="str">
            <v>M006</v>
          </cell>
          <cell r="E11053">
            <v>41805</v>
          </cell>
          <cell r="F11053" t="str">
            <v>OFF LINE UPS</v>
          </cell>
          <cell r="G11053">
            <v>8190</v>
          </cell>
          <cell r="H11053">
            <v>-8190</v>
          </cell>
          <cell r="I11053">
            <v>0</v>
          </cell>
        </row>
        <row r="11054">
          <cell r="A11054">
            <v>60000710</v>
          </cell>
          <cell r="B11054" t="str">
            <v>0</v>
          </cell>
          <cell r="C11054" t="str">
            <v>CIPL</v>
          </cell>
          <cell r="D11054" t="str">
            <v>M006</v>
          </cell>
          <cell r="E11054">
            <v>41805</v>
          </cell>
          <cell r="F11054" t="str">
            <v>OFF LINE UPS</v>
          </cell>
          <cell r="G11054">
            <v>8190</v>
          </cell>
          <cell r="H11054">
            <v>-8190</v>
          </cell>
          <cell r="I11054">
            <v>0</v>
          </cell>
        </row>
        <row r="11055">
          <cell r="A11055">
            <v>60000711</v>
          </cell>
          <cell r="B11055" t="str">
            <v>0</v>
          </cell>
          <cell r="C11055" t="str">
            <v>CIPL</v>
          </cell>
          <cell r="D11055" t="str">
            <v>M006</v>
          </cell>
          <cell r="E11055">
            <v>41333</v>
          </cell>
          <cell r="F11055" t="str">
            <v>OFF LINE UPS</v>
          </cell>
          <cell r="G11055">
            <v>8000</v>
          </cell>
          <cell r="H11055">
            <v>-8000</v>
          </cell>
          <cell r="I11055">
            <v>0</v>
          </cell>
        </row>
        <row r="11056">
          <cell r="A11056">
            <v>60000712</v>
          </cell>
          <cell r="B11056" t="str">
            <v>0</v>
          </cell>
          <cell r="C11056" t="str">
            <v>CIPL</v>
          </cell>
          <cell r="D11056" t="str">
            <v>M006</v>
          </cell>
          <cell r="E11056">
            <v>38645</v>
          </cell>
          <cell r="F11056" t="str">
            <v>Scanner</v>
          </cell>
          <cell r="G11056">
            <v>8500</v>
          </cell>
          <cell r="H11056">
            <v>-8500</v>
          </cell>
          <cell r="I11056">
            <v>0</v>
          </cell>
        </row>
        <row r="11057">
          <cell r="A11057">
            <v>60000713</v>
          </cell>
          <cell r="B11057" t="str">
            <v>0</v>
          </cell>
          <cell r="C11057" t="str">
            <v>CIPL</v>
          </cell>
          <cell r="D11057" t="str">
            <v>M006</v>
          </cell>
          <cell r="E11057">
            <v>39098</v>
          </cell>
          <cell r="F11057" t="str">
            <v>Scanner</v>
          </cell>
          <cell r="G11057">
            <v>35500</v>
          </cell>
          <cell r="H11057">
            <v>-35500</v>
          </cell>
          <cell r="I11057">
            <v>0</v>
          </cell>
        </row>
        <row r="11058">
          <cell r="A11058">
            <v>60000715</v>
          </cell>
          <cell r="B11058" t="str">
            <v>0</v>
          </cell>
          <cell r="C11058" t="str">
            <v>CIPL</v>
          </cell>
          <cell r="D11058" t="str">
            <v>M006</v>
          </cell>
          <cell r="E11058">
            <v>41060</v>
          </cell>
          <cell r="F11058" t="str">
            <v>Scanner</v>
          </cell>
          <cell r="G11058">
            <v>16700</v>
          </cell>
          <cell r="H11058">
            <v>-16700</v>
          </cell>
          <cell r="I11058">
            <v>0</v>
          </cell>
        </row>
        <row r="11059">
          <cell r="A11059">
            <v>60000716</v>
          </cell>
          <cell r="B11059" t="str">
            <v>0</v>
          </cell>
          <cell r="C11059" t="str">
            <v>CIPL</v>
          </cell>
          <cell r="D11059" t="str">
            <v>M006</v>
          </cell>
          <cell r="E11059">
            <v>41090</v>
          </cell>
          <cell r="F11059" t="str">
            <v>Scanner</v>
          </cell>
          <cell r="G11059">
            <v>112848.72</v>
          </cell>
          <cell r="H11059">
            <v>-112848.72</v>
          </cell>
          <cell r="I11059">
            <v>0</v>
          </cell>
        </row>
        <row r="11060">
          <cell r="A11060">
            <v>60000717</v>
          </cell>
          <cell r="B11060" t="str">
            <v>0</v>
          </cell>
          <cell r="C11060" t="str">
            <v>CIPL</v>
          </cell>
          <cell r="D11060" t="str">
            <v>M006</v>
          </cell>
          <cell r="E11060">
            <v>38763</v>
          </cell>
          <cell r="F11060" t="str">
            <v>copier</v>
          </cell>
          <cell r="G11060">
            <v>165000</v>
          </cell>
          <cell r="H11060">
            <v>-165000</v>
          </cell>
          <cell r="I11060">
            <v>0</v>
          </cell>
        </row>
        <row r="11061">
          <cell r="A11061">
            <v>60000718</v>
          </cell>
          <cell r="B11061" t="str">
            <v>0</v>
          </cell>
          <cell r="C11061" t="str">
            <v>CIPL</v>
          </cell>
          <cell r="D11061" t="str">
            <v>M006</v>
          </cell>
          <cell r="E11061">
            <v>41206</v>
          </cell>
          <cell r="F11061" t="str">
            <v>Time attendance machine</v>
          </cell>
          <cell r="G11061">
            <v>11440</v>
          </cell>
          <cell r="H11061">
            <v>-11440</v>
          </cell>
          <cell r="I11061">
            <v>0</v>
          </cell>
        </row>
        <row r="11062">
          <cell r="A11062">
            <v>60000719</v>
          </cell>
          <cell r="B11062" t="str">
            <v>0</v>
          </cell>
          <cell r="C11062" t="str">
            <v>CIPL</v>
          </cell>
          <cell r="D11062" t="str">
            <v>M006</v>
          </cell>
          <cell r="E11062">
            <v>41167</v>
          </cell>
          <cell r="F11062" t="str">
            <v>Server</v>
          </cell>
          <cell r="G11062">
            <v>418882.45</v>
          </cell>
          <cell r="H11062">
            <v>-418882.45</v>
          </cell>
          <cell r="I11062">
            <v>0</v>
          </cell>
        </row>
        <row r="11063">
          <cell r="A11063">
            <v>60000720</v>
          </cell>
          <cell r="B11063" t="str">
            <v>0</v>
          </cell>
          <cell r="C11063" t="str">
            <v>CIPL</v>
          </cell>
          <cell r="D11063" t="str">
            <v>M006</v>
          </cell>
          <cell r="E11063">
            <v>41167</v>
          </cell>
          <cell r="F11063" t="str">
            <v>Server</v>
          </cell>
          <cell r="G11063">
            <v>235652.29</v>
          </cell>
          <cell r="H11063">
            <v>-235652.29</v>
          </cell>
          <cell r="I11063">
            <v>0</v>
          </cell>
        </row>
        <row r="11064">
          <cell r="A11064">
            <v>60000721</v>
          </cell>
          <cell r="B11064" t="str">
            <v>0</v>
          </cell>
          <cell r="C11064" t="str">
            <v>CIPL</v>
          </cell>
          <cell r="D11064" t="str">
            <v>M006</v>
          </cell>
          <cell r="E11064">
            <v>41167</v>
          </cell>
          <cell r="F11064" t="str">
            <v>Server</v>
          </cell>
          <cell r="G11064">
            <v>235653.1</v>
          </cell>
          <cell r="H11064">
            <v>-235653.1</v>
          </cell>
          <cell r="I11064">
            <v>0</v>
          </cell>
        </row>
        <row r="11065">
          <cell r="A11065">
            <v>60000722</v>
          </cell>
          <cell r="B11065" t="str">
            <v>0</v>
          </cell>
          <cell r="C11065" t="str">
            <v>CIPL</v>
          </cell>
          <cell r="D11065" t="str">
            <v>M006</v>
          </cell>
          <cell r="E11065">
            <v>41893</v>
          </cell>
          <cell r="F11065" t="str">
            <v>Laptop</v>
          </cell>
          <cell r="G11065">
            <v>94480</v>
          </cell>
          <cell r="H11065">
            <v>-94480</v>
          </cell>
          <cell r="I11065">
            <v>0</v>
          </cell>
        </row>
        <row r="11066">
          <cell r="A11066">
            <v>60000724</v>
          </cell>
          <cell r="B11066" t="str">
            <v>0</v>
          </cell>
          <cell r="C11066" t="str">
            <v>CIPL</v>
          </cell>
          <cell r="D11066" t="str">
            <v>M006</v>
          </cell>
          <cell r="E11066">
            <v>41828</v>
          </cell>
          <cell r="F11066" t="str">
            <v>Desktop</v>
          </cell>
          <cell r="G11066">
            <v>33100</v>
          </cell>
          <cell r="H11066">
            <v>-33100</v>
          </cell>
          <cell r="I11066">
            <v>0</v>
          </cell>
        </row>
        <row r="11067">
          <cell r="A11067">
            <v>60000725</v>
          </cell>
          <cell r="B11067" t="str">
            <v>0</v>
          </cell>
          <cell r="C11067" t="str">
            <v>CIPL</v>
          </cell>
          <cell r="D11067" t="str">
            <v>M006</v>
          </cell>
          <cell r="E11067">
            <v>41828</v>
          </cell>
          <cell r="F11067" t="str">
            <v>Desktop</v>
          </cell>
          <cell r="G11067">
            <v>33100</v>
          </cell>
          <cell r="H11067">
            <v>-33100</v>
          </cell>
          <cell r="I11067">
            <v>0</v>
          </cell>
        </row>
        <row r="11068">
          <cell r="A11068">
            <v>60000726</v>
          </cell>
          <cell r="B11068" t="str">
            <v>0</v>
          </cell>
          <cell r="C11068" t="str">
            <v>CIPL</v>
          </cell>
          <cell r="D11068" t="str">
            <v>M006</v>
          </cell>
          <cell r="E11068">
            <v>41828</v>
          </cell>
          <cell r="F11068" t="str">
            <v>Desktop</v>
          </cell>
          <cell r="G11068">
            <v>33100</v>
          </cell>
          <cell r="H11068">
            <v>-33100</v>
          </cell>
          <cell r="I11068">
            <v>0</v>
          </cell>
        </row>
        <row r="11069">
          <cell r="A11069">
            <v>60000727</v>
          </cell>
          <cell r="B11069" t="str">
            <v>0</v>
          </cell>
          <cell r="C11069" t="str">
            <v>CIPL</v>
          </cell>
          <cell r="D11069" t="str">
            <v>M006</v>
          </cell>
          <cell r="E11069">
            <v>41828</v>
          </cell>
          <cell r="F11069" t="str">
            <v>Desktop</v>
          </cell>
          <cell r="G11069">
            <v>33100</v>
          </cell>
          <cell r="H11069">
            <v>-33100</v>
          </cell>
          <cell r="I11069">
            <v>0</v>
          </cell>
        </row>
        <row r="11070">
          <cell r="A11070">
            <v>60000728</v>
          </cell>
          <cell r="B11070" t="str">
            <v>0</v>
          </cell>
          <cell r="C11070" t="str">
            <v>CIPL</v>
          </cell>
          <cell r="D11070" t="str">
            <v>M006</v>
          </cell>
          <cell r="E11070">
            <v>41828</v>
          </cell>
          <cell r="F11070" t="str">
            <v>Desktop</v>
          </cell>
          <cell r="G11070">
            <v>33100</v>
          </cell>
          <cell r="H11070">
            <v>-33100</v>
          </cell>
          <cell r="I11070">
            <v>0</v>
          </cell>
        </row>
        <row r="11071">
          <cell r="A11071">
            <v>60000729</v>
          </cell>
          <cell r="B11071" t="str">
            <v>0</v>
          </cell>
          <cell r="C11071" t="str">
            <v>CIPL</v>
          </cell>
          <cell r="D11071" t="str">
            <v>M006</v>
          </cell>
          <cell r="E11071">
            <v>41828</v>
          </cell>
          <cell r="F11071" t="str">
            <v>Desktop</v>
          </cell>
          <cell r="G11071">
            <v>33100</v>
          </cell>
          <cell r="H11071">
            <v>-33100</v>
          </cell>
          <cell r="I11071">
            <v>0</v>
          </cell>
        </row>
        <row r="11072">
          <cell r="A11072">
            <v>60000730</v>
          </cell>
          <cell r="B11072" t="str">
            <v>0</v>
          </cell>
          <cell r="C11072" t="str">
            <v>CIPL</v>
          </cell>
          <cell r="D11072" t="str">
            <v>M006</v>
          </cell>
          <cell r="E11072">
            <v>41836</v>
          </cell>
          <cell r="F11072" t="str">
            <v>Desktop</v>
          </cell>
          <cell r="G11072">
            <v>45040</v>
          </cell>
          <cell r="H11072">
            <v>-45040</v>
          </cell>
          <cell r="I11072">
            <v>0</v>
          </cell>
        </row>
        <row r="11073">
          <cell r="A11073">
            <v>60000731</v>
          </cell>
          <cell r="B11073" t="str">
            <v>0</v>
          </cell>
          <cell r="C11073" t="str">
            <v>CIPL</v>
          </cell>
          <cell r="D11073" t="str">
            <v>M006</v>
          </cell>
          <cell r="E11073">
            <v>41862</v>
          </cell>
          <cell r="F11073" t="str">
            <v>Desktop</v>
          </cell>
          <cell r="G11073">
            <v>33100</v>
          </cell>
          <cell r="H11073">
            <v>-33100</v>
          </cell>
          <cell r="I11073">
            <v>0</v>
          </cell>
        </row>
        <row r="11074">
          <cell r="A11074">
            <v>60000732</v>
          </cell>
          <cell r="B11074" t="str">
            <v>0</v>
          </cell>
          <cell r="C11074" t="str">
            <v>CIPL</v>
          </cell>
          <cell r="D11074" t="str">
            <v>M006</v>
          </cell>
          <cell r="E11074">
            <v>41862</v>
          </cell>
          <cell r="F11074" t="str">
            <v>Desktop</v>
          </cell>
          <cell r="G11074">
            <v>33100</v>
          </cell>
          <cell r="H11074">
            <v>-33100</v>
          </cell>
          <cell r="I11074">
            <v>0</v>
          </cell>
        </row>
        <row r="11075">
          <cell r="A11075">
            <v>60000733</v>
          </cell>
          <cell r="B11075" t="str">
            <v>0</v>
          </cell>
          <cell r="C11075" t="str">
            <v>CIPL</v>
          </cell>
          <cell r="D11075" t="str">
            <v>M006</v>
          </cell>
          <cell r="E11075">
            <v>41862</v>
          </cell>
          <cell r="F11075" t="str">
            <v>Desktop</v>
          </cell>
          <cell r="G11075">
            <v>33100</v>
          </cell>
          <cell r="H11075">
            <v>-33100</v>
          </cell>
          <cell r="I11075">
            <v>0</v>
          </cell>
        </row>
        <row r="11076">
          <cell r="A11076">
            <v>60000734</v>
          </cell>
          <cell r="B11076" t="str">
            <v>0</v>
          </cell>
          <cell r="C11076" t="str">
            <v>CIPL</v>
          </cell>
          <cell r="D11076" t="str">
            <v>M006</v>
          </cell>
          <cell r="E11076">
            <v>41862</v>
          </cell>
          <cell r="F11076" t="str">
            <v>Desktop</v>
          </cell>
          <cell r="G11076">
            <v>33100</v>
          </cell>
          <cell r="H11076">
            <v>-33100</v>
          </cell>
          <cell r="I11076">
            <v>0</v>
          </cell>
        </row>
        <row r="11077">
          <cell r="A11077">
            <v>60000735</v>
          </cell>
          <cell r="B11077" t="str">
            <v>0</v>
          </cell>
          <cell r="C11077" t="str">
            <v>CIPL</v>
          </cell>
          <cell r="D11077" t="str">
            <v>M006</v>
          </cell>
          <cell r="E11077">
            <v>41862</v>
          </cell>
          <cell r="F11077" t="str">
            <v>Desktop</v>
          </cell>
          <cell r="G11077">
            <v>33100</v>
          </cell>
          <cell r="H11077">
            <v>-33100</v>
          </cell>
          <cell r="I11077">
            <v>0</v>
          </cell>
        </row>
        <row r="11078">
          <cell r="A11078">
            <v>60000736</v>
          </cell>
          <cell r="B11078" t="str">
            <v>0</v>
          </cell>
          <cell r="C11078" t="str">
            <v>CIPL</v>
          </cell>
          <cell r="D11078" t="str">
            <v>M006</v>
          </cell>
          <cell r="E11078">
            <v>41862</v>
          </cell>
          <cell r="F11078" t="str">
            <v>Desktop</v>
          </cell>
          <cell r="G11078">
            <v>33100</v>
          </cell>
          <cell r="H11078">
            <v>-33100</v>
          </cell>
          <cell r="I11078">
            <v>0</v>
          </cell>
        </row>
        <row r="11079">
          <cell r="A11079">
            <v>60000738</v>
          </cell>
          <cell r="B11079" t="str">
            <v>0</v>
          </cell>
          <cell r="C11079" t="str">
            <v>CIPL</v>
          </cell>
          <cell r="D11079" t="str">
            <v>M006</v>
          </cell>
          <cell r="E11079">
            <v>41886</v>
          </cell>
          <cell r="F11079" t="str">
            <v>Desktop</v>
          </cell>
          <cell r="G11079">
            <v>33580</v>
          </cell>
          <cell r="H11079">
            <v>-33580</v>
          </cell>
          <cell r="I11079">
            <v>0</v>
          </cell>
        </row>
        <row r="11080">
          <cell r="A11080">
            <v>60000739</v>
          </cell>
          <cell r="B11080" t="str">
            <v>0</v>
          </cell>
          <cell r="C11080" t="str">
            <v>CIPL</v>
          </cell>
          <cell r="D11080" t="str">
            <v>M006</v>
          </cell>
          <cell r="E11080">
            <v>41886</v>
          </cell>
          <cell r="F11080" t="str">
            <v>Desktop</v>
          </cell>
          <cell r="G11080">
            <v>33580</v>
          </cell>
          <cell r="H11080">
            <v>-33580</v>
          </cell>
          <cell r="I11080">
            <v>0</v>
          </cell>
        </row>
        <row r="11081">
          <cell r="A11081">
            <v>60000740</v>
          </cell>
          <cell r="B11081" t="str">
            <v>0</v>
          </cell>
          <cell r="C11081" t="str">
            <v>CIPL</v>
          </cell>
          <cell r="D11081" t="str">
            <v>M006</v>
          </cell>
          <cell r="E11081">
            <v>41886</v>
          </cell>
          <cell r="F11081" t="str">
            <v>Desktop</v>
          </cell>
          <cell r="G11081">
            <v>33580</v>
          </cell>
          <cell r="H11081">
            <v>-33580</v>
          </cell>
          <cell r="I11081">
            <v>0</v>
          </cell>
        </row>
        <row r="11082">
          <cell r="A11082">
            <v>60000741</v>
          </cell>
          <cell r="B11082" t="str">
            <v>0</v>
          </cell>
          <cell r="C11082" t="str">
            <v>CIPL</v>
          </cell>
          <cell r="D11082" t="str">
            <v>M006</v>
          </cell>
          <cell r="E11082">
            <v>41886</v>
          </cell>
          <cell r="F11082" t="str">
            <v>Desktop</v>
          </cell>
          <cell r="G11082">
            <v>33580</v>
          </cell>
          <cell r="H11082">
            <v>-33580</v>
          </cell>
          <cell r="I11082">
            <v>0</v>
          </cell>
        </row>
        <row r="11083">
          <cell r="A11083">
            <v>60000742</v>
          </cell>
          <cell r="B11083" t="str">
            <v>0</v>
          </cell>
          <cell r="C11083" t="str">
            <v>CIPL</v>
          </cell>
          <cell r="D11083" t="str">
            <v>M006</v>
          </cell>
          <cell r="E11083">
            <v>41886</v>
          </cell>
          <cell r="F11083" t="str">
            <v>Desktop</v>
          </cell>
          <cell r="G11083">
            <v>33580</v>
          </cell>
          <cell r="H11083">
            <v>-33580</v>
          </cell>
          <cell r="I11083">
            <v>0</v>
          </cell>
        </row>
        <row r="11084">
          <cell r="A11084">
            <v>60000743</v>
          </cell>
          <cell r="B11084" t="str">
            <v>0</v>
          </cell>
          <cell r="C11084" t="str">
            <v>CIPL</v>
          </cell>
          <cell r="D11084" t="str">
            <v>M006</v>
          </cell>
          <cell r="E11084">
            <v>41886</v>
          </cell>
          <cell r="F11084" t="str">
            <v>Desktop</v>
          </cell>
          <cell r="G11084">
            <v>33580</v>
          </cell>
          <cell r="H11084">
            <v>-33580</v>
          </cell>
          <cell r="I11084">
            <v>0</v>
          </cell>
        </row>
        <row r="11085">
          <cell r="A11085">
            <v>60000744</v>
          </cell>
          <cell r="B11085" t="str">
            <v>0</v>
          </cell>
          <cell r="C11085" t="str">
            <v>CIPL</v>
          </cell>
          <cell r="D11085" t="str">
            <v>M006</v>
          </cell>
          <cell r="E11085">
            <v>41886</v>
          </cell>
          <cell r="F11085" t="str">
            <v>Desktop</v>
          </cell>
          <cell r="G11085">
            <v>33580</v>
          </cell>
          <cell r="H11085">
            <v>-33580</v>
          </cell>
          <cell r="I11085">
            <v>0</v>
          </cell>
        </row>
        <row r="11086">
          <cell r="A11086">
            <v>60000745</v>
          </cell>
          <cell r="B11086" t="str">
            <v>0</v>
          </cell>
          <cell r="C11086" t="str">
            <v>CIPL</v>
          </cell>
          <cell r="D11086" t="str">
            <v>M006</v>
          </cell>
          <cell r="E11086">
            <v>41886</v>
          </cell>
          <cell r="F11086" t="str">
            <v>Desktop</v>
          </cell>
          <cell r="G11086">
            <v>33580</v>
          </cell>
          <cell r="H11086">
            <v>-33580</v>
          </cell>
          <cell r="I11086">
            <v>0</v>
          </cell>
        </row>
        <row r="11087">
          <cell r="A11087">
            <v>60000746</v>
          </cell>
          <cell r="B11087" t="str">
            <v>0</v>
          </cell>
          <cell r="C11087" t="str">
            <v>CIPL</v>
          </cell>
          <cell r="D11087" t="str">
            <v>M006</v>
          </cell>
          <cell r="E11087">
            <v>41886</v>
          </cell>
          <cell r="F11087" t="str">
            <v>Desktop</v>
          </cell>
          <cell r="G11087">
            <v>33580</v>
          </cell>
          <cell r="H11087">
            <v>-33580</v>
          </cell>
          <cell r="I11087">
            <v>0</v>
          </cell>
        </row>
        <row r="11088">
          <cell r="A11088">
            <v>60000747</v>
          </cell>
          <cell r="B11088" t="str">
            <v>0</v>
          </cell>
          <cell r="C11088" t="str">
            <v>CIPL</v>
          </cell>
          <cell r="D11088" t="str">
            <v>M006</v>
          </cell>
          <cell r="E11088">
            <v>41886</v>
          </cell>
          <cell r="F11088" t="str">
            <v>Desktop</v>
          </cell>
          <cell r="G11088">
            <v>33580</v>
          </cell>
          <cell r="H11088">
            <v>-33580</v>
          </cell>
          <cell r="I11088">
            <v>0</v>
          </cell>
        </row>
        <row r="11089">
          <cell r="A11089">
            <v>60000748</v>
          </cell>
          <cell r="B11089" t="str">
            <v>0</v>
          </cell>
          <cell r="C11089" t="str">
            <v>CIPL</v>
          </cell>
          <cell r="D11089" t="str">
            <v>M006</v>
          </cell>
          <cell r="E11089">
            <v>41886</v>
          </cell>
          <cell r="F11089" t="str">
            <v>Desktop</v>
          </cell>
          <cell r="G11089">
            <v>33580</v>
          </cell>
          <cell r="H11089">
            <v>-33580</v>
          </cell>
          <cell r="I11089">
            <v>0</v>
          </cell>
        </row>
        <row r="11090">
          <cell r="A11090">
            <v>60000749</v>
          </cell>
          <cell r="B11090" t="str">
            <v>0</v>
          </cell>
          <cell r="C11090" t="str">
            <v>CIPL</v>
          </cell>
          <cell r="D11090" t="str">
            <v>M006</v>
          </cell>
          <cell r="E11090">
            <v>41886</v>
          </cell>
          <cell r="F11090" t="str">
            <v>Desktop</v>
          </cell>
          <cell r="G11090">
            <v>33580</v>
          </cell>
          <cell r="H11090">
            <v>-33580</v>
          </cell>
          <cell r="I11090">
            <v>0</v>
          </cell>
        </row>
        <row r="11091">
          <cell r="A11091">
            <v>60000750</v>
          </cell>
          <cell r="B11091" t="str">
            <v>0</v>
          </cell>
          <cell r="C11091" t="str">
            <v>CIPL</v>
          </cell>
          <cell r="D11091" t="str">
            <v>M006</v>
          </cell>
          <cell r="E11091">
            <v>41886</v>
          </cell>
          <cell r="F11091" t="str">
            <v>Desktop</v>
          </cell>
          <cell r="G11091">
            <v>33580</v>
          </cell>
          <cell r="H11091">
            <v>-33580</v>
          </cell>
          <cell r="I11091">
            <v>0</v>
          </cell>
        </row>
        <row r="11092">
          <cell r="A11092">
            <v>60000751</v>
          </cell>
          <cell r="B11092" t="str">
            <v>0</v>
          </cell>
          <cell r="C11092" t="str">
            <v>CIPL</v>
          </cell>
          <cell r="D11092" t="str">
            <v>M006</v>
          </cell>
          <cell r="E11092">
            <v>41928</v>
          </cell>
          <cell r="F11092" t="str">
            <v>Desktop</v>
          </cell>
          <cell r="G11092">
            <v>65920</v>
          </cell>
          <cell r="H11092">
            <v>-65920</v>
          </cell>
          <cell r="I11092">
            <v>0</v>
          </cell>
        </row>
        <row r="11093">
          <cell r="A11093">
            <v>60000752</v>
          </cell>
          <cell r="B11093" t="str">
            <v>0</v>
          </cell>
          <cell r="C11093" t="str">
            <v>CIPL</v>
          </cell>
          <cell r="D11093" t="str">
            <v>M006</v>
          </cell>
          <cell r="E11093">
            <v>41934</v>
          </cell>
          <cell r="F11093" t="str">
            <v>Desktop</v>
          </cell>
          <cell r="G11093">
            <v>32400</v>
          </cell>
          <cell r="H11093">
            <v>-32400</v>
          </cell>
          <cell r="I11093">
            <v>0</v>
          </cell>
        </row>
        <row r="11094">
          <cell r="A11094">
            <v>60000753</v>
          </cell>
          <cell r="B11094" t="str">
            <v>0</v>
          </cell>
          <cell r="C11094" t="str">
            <v>CIPL</v>
          </cell>
          <cell r="D11094" t="str">
            <v>M006</v>
          </cell>
          <cell r="E11094">
            <v>41934</v>
          </cell>
          <cell r="F11094" t="str">
            <v>Desktop</v>
          </cell>
          <cell r="G11094">
            <v>32400</v>
          </cell>
          <cell r="H11094">
            <v>-32400</v>
          </cell>
          <cell r="I11094">
            <v>0</v>
          </cell>
        </row>
        <row r="11095">
          <cell r="A11095">
            <v>60000754</v>
          </cell>
          <cell r="B11095" t="str">
            <v>0</v>
          </cell>
          <cell r="C11095" t="str">
            <v>CIPL</v>
          </cell>
          <cell r="D11095" t="str">
            <v>M006</v>
          </cell>
          <cell r="E11095">
            <v>41934</v>
          </cell>
          <cell r="F11095" t="str">
            <v>Desktop</v>
          </cell>
          <cell r="G11095">
            <v>32400</v>
          </cell>
          <cell r="H11095">
            <v>-32400</v>
          </cell>
          <cell r="I11095">
            <v>0</v>
          </cell>
        </row>
        <row r="11096">
          <cell r="A11096">
            <v>60000755</v>
          </cell>
          <cell r="B11096" t="str">
            <v>0</v>
          </cell>
          <cell r="C11096" t="str">
            <v>CIPL</v>
          </cell>
          <cell r="D11096" t="str">
            <v>M006</v>
          </cell>
          <cell r="E11096">
            <v>41934</v>
          </cell>
          <cell r="F11096" t="str">
            <v>Desktop</v>
          </cell>
          <cell r="G11096">
            <v>32400</v>
          </cell>
          <cell r="H11096">
            <v>-32400</v>
          </cell>
          <cell r="I11096">
            <v>0</v>
          </cell>
        </row>
        <row r="11097">
          <cell r="A11097">
            <v>60000756</v>
          </cell>
          <cell r="B11097" t="str">
            <v>0</v>
          </cell>
          <cell r="C11097" t="str">
            <v>CIPL</v>
          </cell>
          <cell r="D11097" t="str">
            <v>M006</v>
          </cell>
          <cell r="E11097">
            <v>41934</v>
          </cell>
          <cell r="F11097" t="str">
            <v>Desktop</v>
          </cell>
          <cell r="G11097">
            <v>32400</v>
          </cell>
          <cell r="H11097">
            <v>-32400</v>
          </cell>
          <cell r="I11097">
            <v>0</v>
          </cell>
        </row>
        <row r="11098">
          <cell r="A11098">
            <v>60000757</v>
          </cell>
          <cell r="B11098" t="str">
            <v>0</v>
          </cell>
          <cell r="C11098" t="str">
            <v>CIPL</v>
          </cell>
          <cell r="D11098" t="str">
            <v>M006</v>
          </cell>
          <cell r="E11098">
            <v>41934</v>
          </cell>
          <cell r="F11098" t="str">
            <v>Desktop</v>
          </cell>
          <cell r="G11098">
            <v>32400</v>
          </cell>
          <cell r="H11098">
            <v>-32400</v>
          </cell>
          <cell r="I11098">
            <v>0</v>
          </cell>
        </row>
        <row r="11099">
          <cell r="A11099">
            <v>60000758</v>
          </cell>
          <cell r="B11099" t="str">
            <v>0</v>
          </cell>
          <cell r="C11099" t="str">
            <v>CIPL</v>
          </cell>
          <cell r="D11099" t="str">
            <v>M006</v>
          </cell>
          <cell r="E11099">
            <v>41934</v>
          </cell>
          <cell r="F11099" t="str">
            <v>Desktop</v>
          </cell>
          <cell r="G11099">
            <v>32400</v>
          </cell>
          <cell r="H11099">
            <v>-32400</v>
          </cell>
          <cell r="I11099">
            <v>0</v>
          </cell>
        </row>
        <row r="11100">
          <cell r="A11100">
            <v>60000759</v>
          </cell>
          <cell r="B11100" t="str">
            <v>0</v>
          </cell>
          <cell r="C11100" t="str">
            <v>CIPL</v>
          </cell>
          <cell r="D11100" t="str">
            <v>M006</v>
          </cell>
          <cell r="E11100">
            <v>41934</v>
          </cell>
          <cell r="F11100" t="str">
            <v>Desktop</v>
          </cell>
          <cell r="G11100">
            <v>32400</v>
          </cell>
          <cell r="H11100">
            <v>-32400</v>
          </cell>
          <cell r="I11100">
            <v>0</v>
          </cell>
        </row>
        <row r="11101">
          <cell r="A11101">
            <v>60000760</v>
          </cell>
          <cell r="B11101" t="str">
            <v>0</v>
          </cell>
          <cell r="C11101" t="str">
            <v>CIPL</v>
          </cell>
          <cell r="D11101" t="str">
            <v>M006</v>
          </cell>
          <cell r="E11101">
            <v>41934</v>
          </cell>
          <cell r="F11101" t="str">
            <v>Desktop</v>
          </cell>
          <cell r="G11101">
            <v>32400</v>
          </cell>
          <cell r="H11101">
            <v>-32400</v>
          </cell>
          <cell r="I11101">
            <v>0</v>
          </cell>
        </row>
        <row r="11102">
          <cell r="A11102">
            <v>60000761</v>
          </cell>
          <cell r="B11102" t="str">
            <v>0</v>
          </cell>
          <cell r="C11102" t="str">
            <v>CIPL</v>
          </cell>
          <cell r="D11102" t="str">
            <v>M006</v>
          </cell>
          <cell r="E11102">
            <v>41934</v>
          </cell>
          <cell r="F11102" t="str">
            <v>Desktop</v>
          </cell>
          <cell r="G11102">
            <v>32400</v>
          </cell>
          <cell r="H11102">
            <v>-32400</v>
          </cell>
          <cell r="I11102">
            <v>0</v>
          </cell>
        </row>
        <row r="11103">
          <cell r="A11103">
            <v>60000762</v>
          </cell>
          <cell r="B11103" t="str">
            <v>0</v>
          </cell>
          <cell r="C11103" t="str">
            <v>CIPL</v>
          </cell>
          <cell r="D11103" t="str">
            <v>M006</v>
          </cell>
          <cell r="E11103">
            <v>41934</v>
          </cell>
          <cell r="F11103" t="str">
            <v>Desktop</v>
          </cell>
          <cell r="G11103">
            <v>32400</v>
          </cell>
          <cell r="H11103">
            <v>-32400</v>
          </cell>
          <cell r="I11103">
            <v>0</v>
          </cell>
        </row>
        <row r="11104">
          <cell r="A11104">
            <v>60000763</v>
          </cell>
          <cell r="B11104" t="str">
            <v>0</v>
          </cell>
          <cell r="C11104" t="str">
            <v>CIPL</v>
          </cell>
          <cell r="D11104" t="str">
            <v>M006</v>
          </cell>
          <cell r="E11104">
            <v>41934</v>
          </cell>
          <cell r="F11104" t="str">
            <v>Desktop</v>
          </cell>
          <cell r="G11104">
            <v>32400</v>
          </cell>
          <cell r="H11104">
            <v>-32400</v>
          </cell>
          <cell r="I11104">
            <v>0</v>
          </cell>
        </row>
        <row r="11105">
          <cell r="A11105">
            <v>60000764</v>
          </cell>
          <cell r="B11105" t="str">
            <v>0</v>
          </cell>
          <cell r="C11105" t="str">
            <v>CIPL</v>
          </cell>
          <cell r="D11105" t="str">
            <v>M006</v>
          </cell>
          <cell r="E11105">
            <v>41934</v>
          </cell>
          <cell r="F11105" t="str">
            <v>Desktop</v>
          </cell>
          <cell r="G11105">
            <v>32400</v>
          </cell>
          <cell r="H11105">
            <v>-32400</v>
          </cell>
          <cell r="I11105">
            <v>0</v>
          </cell>
        </row>
        <row r="11106">
          <cell r="A11106">
            <v>60000765</v>
          </cell>
          <cell r="B11106" t="str">
            <v>0</v>
          </cell>
          <cell r="C11106" t="str">
            <v>CIPL</v>
          </cell>
          <cell r="D11106" t="str">
            <v>M006</v>
          </cell>
          <cell r="E11106">
            <v>41934</v>
          </cell>
          <cell r="F11106" t="str">
            <v>Desktop</v>
          </cell>
          <cell r="G11106">
            <v>32400</v>
          </cell>
          <cell r="H11106">
            <v>-32400</v>
          </cell>
          <cell r="I11106">
            <v>0</v>
          </cell>
        </row>
        <row r="11107">
          <cell r="A11107">
            <v>60000766</v>
          </cell>
          <cell r="B11107" t="str">
            <v>0</v>
          </cell>
          <cell r="C11107" t="str">
            <v>CIPL</v>
          </cell>
          <cell r="D11107" t="str">
            <v>M006</v>
          </cell>
          <cell r="E11107">
            <v>41934</v>
          </cell>
          <cell r="F11107" t="str">
            <v>Desktop</v>
          </cell>
          <cell r="G11107">
            <v>32400</v>
          </cell>
          <cell r="H11107">
            <v>-32400</v>
          </cell>
          <cell r="I11107">
            <v>0</v>
          </cell>
        </row>
        <row r="11108">
          <cell r="A11108">
            <v>60000767</v>
          </cell>
          <cell r="B11108" t="str">
            <v>0</v>
          </cell>
          <cell r="C11108" t="str">
            <v>CIPL</v>
          </cell>
          <cell r="D11108" t="str">
            <v>M006</v>
          </cell>
          <cell r="E11108">
            <v>41828</v>
          </cell>
          <cell r="F11108" t="str">
            <v>Monitor</v>
          </cell>
          <cell r="G11108">
            <v>8660</v>
          </cell>
          <cell r="H11108">
            <v>-8660</v>
          </cell>
          <cell r="I11108">
            <v>0</v>
          </cell>
        </row>
        <row r="11109">
          <cell r="A11109">
            <v>60000768</v>
          </cell>
          <cell r="B11109" t="str">
            <v>0</v>
          </cell>
          <cell r="C11109" t="str">
            <v>CIPL</v>
          </cell>
          <cell r="D11109" t="str">
            <v>M006</v>
          </cell>
          <cell r="E11109">
            <v>41828</v>
          </cell>
          <cell r="F11109" t="str">
            <v>Monitor</v>
          </cell>
          <cell r="G11109">
            <v>8660</v>
          </cell>
          <cell r="H11109">
            <v>-8660</v>
          </cell>
          <cell r="I11109">
            <v>0</v>
          </cell>
        </row>
        <row r="11110">
          <cell r="A11110">
            <v>60000771</v>
          </cell>
          <cell r="B11110" t="str">
            <v>0</v>
          </cell>
          <cell r="C11110" t="str">
            <v>CIPL</v>
          </cell>
          <cell r="D11110" t="str">
            <v>M006</v>
          </cell>
          <cell r="E11110">
            <v>41828</v>
          </cell>
          <cell r="F11110" t="str">
            <v>Monitor</v>
          </cell>
          <cell r="G11110">
            <v>8660</v>
          </cell>
          <cell r="H11110">
            <v>-8660</v>
          </cell>
          <cell r="I11110">
            <v>0</v>
          </cell>
        </row>
        <row r="11111">
          <cell r="A11111">
            <v>60000772</v>
          </cell>
          <cell r="B11111" t="str">
            <v>0</v>
          </cell>
          <cell r="C11111" t="str">
            <v>CIPL</v>
          </cell>
          <cell r="D11111" t="str">
            <v>M006</v>
          </cell>
          <cell r="E11111">
            <v>41828</v>
          </cell>
          <cell r="F11111" t="str">
            <v>Monitor</v>
          </cell>
          <cell r="G11111">
            <v>8660</v>
          </cell>
          <cell r="H11111">
            <v>-8660</v>
          </cell>
          <cell r="I11111">
            <v>0</v>
          </cell>
        </row>
        <row r="11112">
          <cell r="A11112">
            <v>60000773</v>
          </cell>
          <cell r="B11112" t="str">
            <v>0</v>
          </cell>
          <cell r="C11112" t="str">
            <v>CIPL</v>
          </cell>
          <cell r="D11112" t="str">
            <v>M006</v>
          </cell>
          <cell r="E11112">
            <v>41836</v>
          </cell>
          <cell r="F11112" t="str">
            <v>Monitor</v>
          </cell>
          <cell r="G11112">
            <v>8660</v>
          </cell>
          <cell r="H11112">
            <v>-8660</v>
          </cell>
          <cell r="I11112">
            <v>0</v>
          </cell>
        </row>
        <row r="11113">
          <cell r="A11113">
            <v>60000774</v>
          </cell>
          <cell r="B11113" t="str">
            <v>0</v>
          </cell>
          <cell r="C11113" t="str">
            <v>CIPL</v>
          </cell>
          <cell r="D11113" t="str">
            <v>M006</v>
          </cell>
          <cell r="E11113">
            <v>41862</v>
          </cell>
          <cell r="F11113" t="str">
            <v>Monitor</v>
          </cell>
          <cell r="G11113">
            <v>8660</v>
          </cell>
          <cell r="H11113">
            <v>-8660</v>
          </cell>
          <cell r="I11113">
            <v>0</v>
          </cell>
        </row>
        <row r="11114">
          <cell r="A11114">
            <v>60000775</v>
          </cell>
          <cell r="B11114" t="str">
            <v>0</v>
          </cell>
          <cell r="C11114" t="str">
            <v>CIPL</v>
          </cell>
          <cell r="D11114" t="str">
            <v>M006</v>
          </cell>
          <cell r="E11114">
            <v>41862</v>
          </cell>
          <cell r="F11114" t="str">
            <v>Monitor</v>
          </cell>
          <cell r="G11114">
            <v>8660</v>
          </cell>
          <cell r="H11114">
            <v>-8660</v>
          </cell>
          <cell r="I11114">
            <v>0</v>
          </cell>
        </row>
        <row r="11115">
          <cell r="A11115">
            <v>60000776</v>
          </cell>
          <cell r="B11115" t="str">
            <v>0</v>
          </cell>
          <cell r="C11115" t="str">
            <v>CIPL</v>
          </cell>
          <cell r="D11115" t="str">
            <v>M006</v>
          </cell>
          <cell r="E11115">
            <v>41862</v>
          </cell>
          <cell r="F11115" t="str">
            <v>Monitor</v>
          </cell>
          <cell r="G11115">
            <v>8660</v>
          </cell>
          <cell r="H11115">
            <v>-8660</v>
          </cell>
          <cell r="I11115">
            <v>0</v>
          </cell>
        </row>
        <row r="11116">
          <cell r="A11116">
            <v>60000777</v>
          </cell>
          <cell r="B11116" t="str">
            <v>0</v>
          </cell>
          <cell r="C11116" t="str">
            <v>CIPL</v>
          </cell>
          <cell r="D11116" t="str">
            <v>M006</v>
          </cell>
          <cell r="E11116">
            <v>41862</v>
          </cell>
          <cell r="F11116" t="str">
            <v>Monitor</v>
          </cell>
          <cell r="G11116">
            <v>8660</v>
          </cell>
          <cell r="H11116">
            <v>-8660</v>
          </cell>
          <cell r="I11116">
            <v>0</v>
          </cell>
        </row>
        <row r="11117">
          <cell r="A11117">
            <v>60000778</v>
          </cell>
          <cell r="B11117" t="str">
            <v>0</v>
          </cell>
          <cell r="C11117" t="str">
            <v>CIPL</v>
          </cell>
          <cell r="D11117" t="str">
            <v>M006</v>
          </cell>
          <cell r="E11117">
            <v>41862</v>
          </cell>
          <cell r="F11117" t="str">
            <v>Monitor</v>
          </cell>
          <cell r="G11117">
            <v>8660</v>
          </cell>
          <cell r="H11117">
            <v>-8660</v>
          </cell>
          <cell r="I11117">
            <v>0</v>
          </cell>
        </row>
        <row r="11118">
          <cell r="A11118">
            <v>60000780</v>
          </cell>
          <cell r="B11118" t="str">
            <v>0</v>
          </cell>
          <cell r="C11118" t="str">
            <v>CIPL</v>
          </cell>
          <cell r="D11118" t="str">
            <v>M006</v>
          </cell>
          <cell r="E11118">
            <v>41886</v>
          </cell>
          <cell r="F11118" t="str">
            <v>Monitor</v>
          </cell>
          <cell r="G11118">
            <v>8660</v>
          </cell>
          <cell r="H11118">
            <v>-8660</v>
          </cell>
          <cell r="I11118">
            <v>0</v>
          </cell>
        </row>
        <row r="11119">
          <cell r="A11119">
            <v>60000781</v>
          </cell>
          <cell r="B11119" t="str">
            <v>0</v>
          </cell>
          <cell r="C11119" t="str">
            <v>CIPL</v>
          </cell>
          <cell r="D11119" t="str">
            <v>M006</v>
          </cell>
          <cell r="E11119">
            <v>41886</v>
          </cell>
          <cell r="F11119" t="str">
            <v>Monitor</v>
          </cell>
          <cell r="G11119">
            <v>8660</v>
          </cell>
          <cell r="H11119">
            <v>-8660</v>
          </cell>
          <cell r="I11119">
            <v>0</v>
          </cell>
        </row>
        <row r="11120">
          <cell r="A11120">
            <v>60000782</v>
          </cell>
          <cell r="B11120" t="str">
            <v>0</v>
          </cell>
          <cell r="C11120" t="str">
            <v>CIPL</v>
          </cell>
          <cell r="D11120" t="str">
            <v>M006</v>
          </cell>
          <cell r="E11120">
            <v>41886</v>
          </cell>
          <cell r="F11120" t="str">
            <v>Monitor</v>
          </cell>
          <cell r="G11120">
            <v>8660</v>
          </cell>
          <cell r="H11120">
            <v>-8660</v>
          </cell>
          <cell r="I11120">
            <v>0</v>
          </cell>
        </row>
        <row r="11121">
          <cell r="A11121">
            <v>60000783</v>
          </cell>
          <cell r="B11121" t="str">
            <v>0</v>
          </cell>
          <cell r="C11121" t="str">
            <v>CIPL</v>
          </cell>
          <cell r="D11121" t="str">
            <v>M006</v>
          </cell>
          <cell r="E11121">
            <v>41886</v>
          </cell>
          <cell r="F11121" t="str">
            <v>Monitor</v>
          </cell>
          <cell r="G11121">
            <v>8660</v>
          </cell>
          <cell r="H11121">
            <v>-8660</v>
          </cell>
          <cell r="I11121">
            <v>0</v>
          </cell>
        </row>
        <row r="11122">
          <cell r="A11122">
            <v>60000784</v>
          </cell>
          <cell r="B11122" t="str">
            <v>0</v>
          </cell>
          <cell r="C11122" t="str">
            <v>CIPL</v>
          </cell>
          <cell r="D11122" t="str">
            <v>M006</v>
          </cell>
          <cell r="E11122">
            <v>41886</v>
          </cell>
          <cell r="F11122" t="str">
            <v>Monitor</v>
          </cell>
          <cell r="G11122">
            <v>8660</v>
          </cell>
          <cell r="H11122">
            <v>-8660</v>
          </cell>
          <cell r="I11122">
            <v>0</v>
          </cell>
        </row>
        <row r="11123">
          <cell r="A11123">
            <v>60000785</v>
          </cell>
          <cell r="B11123" t="str">
            <v>0</v>
          </cell>
          <cell r="C11123" t="str">
            <v>CIPL</v>
          </cell>
          <cell r="D11123" t="str">
            <v>M006</v>
          </cell>
          <cell r="E11123">
            <v>41886</v>
          </cell>
          <cell r="F11123" t="str">
            <v>Monitor</v>
          </cell>
          <cell r="G11123">
            <v>8660</v>
          </cell>
          <cell r="H11123">
            <v>-8660</v>
          </cell>
          <cell r="I11123">
            <v>0</v>
          </cell>
        </row>
        <row r="11124">
          <cell r="A11124">
            <v>60000786</v>
          </cell>
          <cell r="B11124" t="str">
            <v>0</v>
          </cell>
          <cell r="C11124" t="str">
            <v>CIPL</v>
          </cell>
          <cell r="D11124" t="str">
            <v>M006</v>
          </cell>
          <cell r="E11124">
            <v>41886</v>
          </cell>
          <cell r="F11124" t="str">
            <v>Monitor</v>
          </cell>
          <cell r="G11124">
            <v>8660</v>
          </cell>
          <cell r="H11124">
            <v>-8660</v>
          </cell>
          <cell r="I11124">
            <v>0</v>
          </cell>
        </row>
        <row r="11125">
          <cell r="A11125">
            <v>60000787</v>
          </cell>
          <cell r="B11125" t="str">
            <v>0</v>
          </cell>
          <cell r="C11125" t="str">
            <v>CIPL</v>
          </cell>
          <cell r="D11125" t="str">
            <v>M006</v>
          </cell>
          <cell r="E11125">
            <v>41886</v>
          </cell>
          <cell r="F11125" t="str">
            <v>Monitor</v>
          </cell>
          <cell r="G11125">
            <v>8660</v>
          </cell>
          <cell r="H11125">
            <v>-8660</v>
          </cell>
          <cell r="I11125">
            <v>0</v>
          </cell>
        </row>
        <row r="11126">
          <cell r="A11126">
            <v>60000788</v>
          </cell>
          <cell r="B11126" t="str">
            <v>0</v>
          </cell>
          <cell r="C11126" t="str">
            <v>CIPL</v>
          </cell>
          <cell r="D11126" t="str">
            <v>M006</v>
          </cell>
          <cell r="E11126">
            <v>41886</v>
          </cell>
          <cell r="F11126" t="str">
            <v>Monitor</v>
          </cell>
          <cell r="G11126">
            <v>8660</v>
          </cell>
          <cell r="H11126">
            <v>-8660</v>
          </cell>
          <cell r="I11126">
            <v>0</v>
          </cell>
        </row>
        <row r="11127">
          <cell r="A11127">
            <v>60000789</v>
          </cell>
          <cell r="B11127" t="str">
            <v>0</v>
          </cell>
          <cell r="C11127" t="str">
            <v>CIPL</v>
          </cell>
          <cell r="D11127" t="str">
            <v>M006</v>
          </cell>
          <cell r="E11127">
            <v>41886</v>
          </cell>
          <cell r="F11127" t="str">
            <v>Monitor</v>
          </cell>
          <cell r="G11127">
            <v>8660</v>
          </cell>
          <cell r="H11127">
            <v>-8660</v>
          </cell>
          <cell r="I11127">
            <v>0</v>
          </cell>
        </row>
        <row r="11128">
          <cell r="A11128">
            <v>60000790</v>
          </cell>
          <cell r="B11128" t="str">
            <v>0</v>
          </cell>
          <cell r="C11128" t="str">
            <v>CIPL</v>
          </cell>
          <cell r="D11128" t="str">
            <v>M006</v>
          </cell>
          <cell r="E11128">
            <v>41886</v>
          </cell>
          <cell r="F11128" t="str">
            <v>Monitor</v>
          </cell>
          <cell r="G11128">
            <v>8660</v>
          </cell>
          <cell r="H11128">
            <v>-8660</v>
          </cell>
          <cell r="I11128">
            <v>0</v>
          </cell>
        </row>
        <row r="11129">
          <cell r="A11129">
            <v>60000791</v>
          </cell>
          <cell r="B11129" t="str">
            <v>0</v>
          </cell>
          <cell r="C11129" t="str">
            <v>CIPL</v>
          </cell>
          <cell r="D11129" t="str">
            <v>M006</v>
          </cell>
          <cell r="E11129">
            <v>41886</v>
          </cell>
          <cell r="F11129" t="str">
            <v>Monitor</v>
          </cell>
          <cell r="G11129">
            <v>8660</v>
          </cell>
          <cell r="H11129">
            <v>-8660</v>
          </cell>
          <cell r="I11129">
            <v>0</v>
          </cell>
        </row>
        <row r="11130">
          <cell r="A11130">
            <v>60000792</v>
          </cell>
          <cell r="B11130" t="str">
            <v>0</v>
          </cell>
          <cell r="C11130" t="str">
            <v>CIPL</v>
          </cell>
          <cell r="D11130" t="str">
            <v>M006</v>
          </cell>
          <cell r="E11130">
            <v>41886</v>
          </cell>
          <cell r="F11130" t="str">
            <v>Monitor</v>
          </cell>
          <cell r="G11130">
            <v>8660</v>
          </cell>
          <cell r="H11130">
            <v>-8660</v>
          </cell>
          <cell r="I11130">
            <v>0</v>
          </cell>
        </row>
        <row r="11131">
          <cell r="A11131">
            <v>60000793</v>
          </cell>
          <cell r="B11131" t="str">
            <v>0</v>
          </cell>
          <cell r="C11131" t="str">
            <v>CIPL</v>
          </cell>
          <cell r="D11131" t="str">
            <v>M006</v>
          </cell>
          <cell r="E11131">
            <v>41886</v>
          </cell>
          <cell r="F11131" t="str">
            <v>Monitor</v>
          </cell>
          <cell r="G11131">
            <v>8660</v>
          </cell>
          <cell r="H11131">
            <v>-8660</v>
          </cell>
          <cell r="I11131">
            <v>0</v>
          </cell>
        </row>
        <row r="11132">
          <cell r="A11132">
            <v>60000794</v>
          </cell>
          <cell r="B11132" t="str">
            <v>0</v>
          </cell>
          <cell r="C11132" t="str">
            <v>CIPL</v>
          </cell>
          <cell r="D11132" t="str">
            <v>M006</v>
          </cell>
          <cell r="E11132">
            <v>41928</v>
          </cell>
          <cell r="F11132" t="str">
            <v>Monitor</v>
          </cell>
          <cell r="G11132">
            <v>8660</v>
          </cell>
          <cell r="H11132">
            <v>-8660</v>
          </cell>
          <cell r="I11132">
            <v>0</v>
          </cell>
        </row>
        <row r="11133">
          <cell r="A11133">
            <v>60000795</v>
          </cell>
          <cell r="B11133" t="str">
            <v>0</v>
          </cell>
          <cell r="C11133" t="str">
            <v>CIPL</v>
          </cell>
          <cell r="D11133" t="str">
            <v>M006</v>
          </cell>
          <cell r="E11133">
            <v>41934</v>
          </cell>
          <cell r="F11133" t="str">
            <v>Monitor</v>
          </cell>
          <cell r="G11133">
            <v>8000</v>
          </cell>
          <cell r="H11133">
            <v>-8000</v>
          </cell>
          <cell r="I11133">
            <v>0</v>
          </cell>
        </row>
        <row r="11134">
          <cell r="A11134">
            <v>60000796</v>
          </cell>
          <cell r="B11134" t="str">
            <v>0</v>
          </cell>
          <cell r="C11134" t="str">
            <v>CIPL</v>
          </cell>
          <cell r="D11134" t="str">
            <v>M006</v>
          </cell>
          <cell r="E11134">
            <v>41934</v>
          </cell>
          <cell r="F11134" t="str">
            <v>Monitor</v>
          </cell>
          <cell r="G11134">
            <v>8000</v>
          </cell>
          <cell r="H11134">
            <v>-8000</v>
          </cell>
          <cell r="I11134">
            <v>0</v>
          </cell>
        </row>
        <row r="11135">
          <cell r="A11135">
            <v>60000797</v>
          </cell>
          <cell r="B11135" t="str">
            <v>0</v>
          </cell>
          <cell r="C11135" t="str">
            <v>CIPL</v>
          </cell>
          <cell r="D11135" t="str">
            <v>M006</v>
          </cell>
          <cell r="E11135">
            <v>41934</v>
          </cell>
          <cell r="F11135" t="str">
            <v>Monitor</v>
          </cell>
          <cell r="G11135">
            <v>8000</v>
          </cell>
          <cell r="H11135">
            <v>-8000</v>
          </cell>
          <cell r="I11135">
            <v>0</v>
          </cell>
        </row>
        <row r="11136">
          <cell r="A11136">
            <v>60000798</v>
          </cell>
          <cell r="B11136" t="str">
            <v>0</v>
          </cell>
          <cell r="C11136" t="str">
            <v>CIPL</v>
          </cell>
          <cell r="D11136" t="str">
            <v>M006</v>
          </cell>
          <cell r="E11136">
            <v>41934</v>
          </cell>
          <cell r="F11136" t="str">
            <v>Monitor</v>
          </cell>
          <cell r="G11136">
            <v>8000</v>
          </cell>
          <cell r="H11136">
            <v>-8000</v>
          </cell>
          <cell r="I11136">
            <v>0</v>
          </cell>
        </row>
        <row r="11137">
          <cell r="A11137">
            <v>60000799</v>
          </cell>
          <cell r="B11137" t="str">
            <v>0</v>
          </cell>
          <cell r="C11137" t="str">
            <v>CIPL</v>
          </cell>
          <cell r="D11137" t="str">
            <v>M006</v>
          </cell>
          <cell r="E11137">
            <v>41934</v>
          </cell>
          <cell r="F11137" t="str">
            <v>Monitor</v>
          </cell>
          <cell r="G11137">
            <v>8000</v>
          </cell>
          <cell r="H11137">
            <v>-8000</v>
          </cell>
          <cell r="I11137">
            <v>0</v>
          </cell>
        </row>
        <row r="11138">
          <cell r="A11138">
            <v>60000800</v>
          </cell>
          <cell r="B11138" t="str">
            <v>0</v>
          </cell>
          <cell r="C11138" t="str">
            <v>CIPL</v>
          </cell>
          <cell r="D11138" t="str">
            <v>M006</v>
          </cell>
          <cell r="E11138">
            <v>41934</v>
          </cell>
          <cell r="F11138" t="str">
            <v>Monitor</v>
          </cell>
          <cell r="G11138">
            <v>8000</v>
          </cell>
          <cell r="H11138">
            <v>-8000</v>
          </cell>
          <cell r="I11138">
            <v>0</v>
          </cell>
        </row>
        <row r="11139">
          <cell r="A11139">
            <v>60000801</v>
          </cell>
          <cell r="B11139" t="str">
            <v>0</v>
          </cell>
          <cell r="C11139" t="str">
            <v>CIPL</v>
          </cell>
          <cell r="D11139" t="str">
            <v>M006</v>
          </cell>
          <cell r="E11139">
            <v>41934</v>
          </cell>
          <cell r="F11139" t="str">
            <v>Monitor</v>
          </cell>
          <cell r="G11139">
            <v>8000</v>
          </cell>
          <cell r="H11139">
            <v>-8000</v>
          </cell>
          <cell r="I11139">
            <v>0</v>
          </cell>
        </row>
        <row r="11140">
          <cell r="A11140">
            <v>60000802</v>
          </cell>
          <cell r="B11140" t="str">
            <v>0</v>
          </cell>
          <cell r="C11140" t="str">
            <v>CIPL</v>
          </cell>
          <cell r="D11140" t="str">
            <v>M006</v>
          </cell>
          <cell r="E11140">
            <v>41934</v>
          </cell>
          <cell r="F11140" t="str">
            <v>Monitor</v>
          </cell>
          <cell r="G11140">
            <v>8000</v>
          </cell>
          <cell r="H11140">
            <v>-8000</v>
          </cell>
          <cell r="I11140">
            <v>0</v>
          </cell>
        </row>
        <row r="11141">
          <cell r="A11141">
            <v>60000803</v>
          </cell>
          <cell r="B11141" t="str">
            <v>0</v>
          </cell>
          <cell r="C11141" t="str">
            <v>CIPL</v>
          </cell>
          <cell r="D11141" t="str">
            <v>M006</v>
          </cell>
          <cell r="E11141">
            <v>41934</v>
          </cell>
          <cell r="F11141" t="str">
            <v>Monitor</v>
          </cell>
          <cell r="G11141">
            <v>8000</v>
          </cell>
          <cell r="H11141">
            <v>-8000</v>
          </cell>
          <cell r="I11141">
            <v>0</v>
          </cell>
        </row>
        <row r="11142">
          <cell r="A11142">
            <v>60000804</v>
          </cell>
          <cell r="B11142" t="str">
            <v>0</v>
          </cell>
          <cell r="C11142" t="str">
            <v>CIPL</v>
          </cell>
          <cell r="D11142" t="str">
            <v>M006</v>
          </cell>
          <cell r="E11142">
            <v>41934</v>
          </cell>
          <cell r="F11142" t="str">
            <v>Monitor</v>
          </cell>
          <cell r="G11142">
            <v>8000</v>
          </cell>
          <cell r="H11142">
            <v>-8000</v>
          </cell>
          <cell r="I11142">
            <v>0</v>
          </cell>
        </row>
        <row r="11143">
          <cell r="A11143">
            <v>60000805</v>
          </cell>
          <cell r="B11143" t="str">
            <v>0</v>
          </cell>
          <cell r="C11143" t="str">
            <v>CIPL</v>
          </cell>
          <cell r="D11143" t="str">
            <v>M006</v>
          </cell>
          <cell r="E11143">
            <v>41934</v>
          </cell>
          <cell r="F11143" t="str">
            <v>Monitor</v>
          </cell>
          <cell r="G11143">
            <v>8000</v>
          </cell>
          <cell r="H11143">
            <v>-8000</v>
          </cell>
          <cell r="I11143">
            <v>0</v>
          </cell>
        </row>
        <row r="11144">
          <cell r="A11144">
            <v>60000806</v>
          </cell>
          <cell r="B11144" t="str">
            <v>0</v>
          </cell>
          <cell r="C11144" t="str">
            <v>CIPL</v>
          </cell>
          <cell r="D11144" t="str">
            <v>M006</v>
          </cell>
          <cell r="E11144">
            <v>41934</v>
          </cell>
          <cell r="F11144" t="str">
            <v>Monitor</v>
          </cell>
          <cell r="G11144">
            <v>8000</v>
          </cell>
          <cell r="H11144">
            <v>-8000</v>
          </cell>
          <cell r="I11144">
            <v>0</v>
          </cell>
        </row>
        <row r="11145">
          <cell r="A11145">
            <v>60000807</v>
          </cell>
          <cell r="B11145" t="str">
            <v>0</v>
          </cell>
          <cell r="C11145" t="str">
            <v>CIPL</v>
          </cell>
          <cell r="D11145" t="str">
            <v>M006</v>
          </cell>
          <cell r="E11145">
            <v>41934</v>
          </cell>
          <cell r="F11145" t="str">
            <v>Monitor</v>
          </cell>
          <cell r="G11145">
            <v>8000</v>
          </cell>
          <cell r="H11145">
            <v>-8000</v>
          </cell>
          <cell r="I11145">
            <v>0</v>
          </cell>
        </row>
        <row r="11146">
          <cell r="A11146">
            <v>60000808</v>
          </cell>
          <cell r="B11146" t="str">
            <v>0</v>
          </cell>
          <cell r="C11146" t="str">
            <v>CIPL</v>
          </cell>
          <cell r="D11146" t="str">
            <v>M006</v>
          </cell>
          <cell r="E11146">
            <v>41934</v>
          </cell>
          <cell r="F11146" t="str">
            <v>Monitor</v>
          </cell>
          <cell r="G11146">
            <v>8000</v>
          </cell>
          <cell r="H11146">
            <v>-8000</v>
          </cell>
          <cell r="I11146">
            <v>0</v>
          </cell>
        </row>
        <row r="11147">
          <cell r="A11147">
            <v>60000809</v>
          </cell>
          <cell r="B11147" t="str">
            <v>0</v>
          </cell>
          <cell r="C11147" t="str">
            <v>CIPL</v>
          </cell>
          <cell r="D11147" t="str">
            <v>M006</v>
          </cell>
          <cell r="E11147">
            <v>41934</v>
          </cell>
          <cell r="F11147" t="str">
            <v>Monitor</v>
          </cell>
          <cell r="G11147">
            <v>8000</v>
          </cell>
          <cell r="H11147">
            <v>-8000</v>
          </cell>
          <cell r="I11147">
            <v>0</v>
          </cell>
        </row>
        <row r="11148">
          <cell r="A11148">
            <v>60000819</v>
          </cell>
          <cell r="B11148" t="str">
            <v>0</v>
          </cell>
          <cell r="C11148" t="str">
            <v>CIPL</v>
          </cell>
          <cell r="D11148" t="str">
            <v>M006</v>
          </cell>
          <cell r="E11148">
            <v>41967</v>
          </cell>
          <cell r="F11148" t="str">
            <v>Monitor</v>
          </cell>
          <cell r="G11148">
            <v>9000</v>
          </cell>
          <cell r="H11148">
            <v>-9000</v>
          </cell>
          <cell r="I11148">
            <v>0</v>
          </cell>
        </row>
        <row r="11149">
          <cell r="A11149">
            <v>60000820</v>
          </cell>
          <cell r="B11149" t="str">
            <v>0</v>
          </cell>
          <cell r="C11149" t="str">
            <v>CIPL</v>
          </cell>
          <cell r="D11149" t="str">
            <v>M006</v>
          </cell>
          <cell r="E11149">
            <v>41967</v>
          </cell>
          <cell r="F11149" t="str">
            <v>Monitor</v>
          </cell>
          <cell r="G11149">
            <v>9000</v>
          </cell>
          <cell r="H11149">
            <v>-9000</v>
          </cell>
          <cell r="I11149">
            <v>0</v>
          </cell>
        </row>
        <row r="11150">
          <cell r="A11150">
            <v>60000821</v>
          </cell>
          <cell r="B11150" t="str">
            <v>0</v>
          </cell>
          <cell r="C11150" t="str">
            <v>CIPL</v>
          </cell>
          <cell r="D11150" t="str">
            <v>M006</v>
          </cell>
          <cell r="E11150">
            <v>41967</v>
          </cell>
          <cell r="F11150" t="str">
            <v>Monitor</v>
          </cell>
          <cell r="G11150">
            <v>9000</v>
          </cell>
          <cell r="H11150">
            <v>-9000</v>
          </cell>
          <cell r="I11150">
            <v>0</v>
          </cell>
        </row>
        <row r="11151">
          <cell r="A11151">
            <v>60000823</v>
          </cell>
          <cell r="B11151" t="str">
            <v>0</v>
          </cell>
          <cell r="C11151" t="str">
            <v>CIPL</v>
          </cell>
          <cell r="D11151" t="str">
            <v>M006</v>
          </cell>
          <cell r="E11151">
            <v>41959</v>
          </cell>
          <cell r="F11151" t="str">
            <v>Laser Printer</v>
          </cell>
          <cell r="G11151">
            <v>8400</v>
          </cell>
          <cell r="H11151">
            <v>-8400</v>
          </cell>
          <cell r="I11151">
            <v>0</v>
          </cell>
        </row>
        <row r="11152">
          <cell r="A11152">
            <v>60000824</v>
          </cell>
          <cell r="B11152" t="str">
            <v>0</v>
          </cell>
          <cell r="C11152" t="str">
            <v>CIPL</v>
          </cell>
          <cell r="D11152" t="str">
            <v>M006</v>
          </cell>
          <cell r="E11152">
            <v>41842</v>
          </cell>
          <cell r="F11152" t="str">
            <v>OFF LINE UPS</v>
          </cell>
          <cell r="G11152">
            <v>7862</v>
          </cell>
          <cell r="H11152">
            <v>-7862</v>
          </cell>
          <cell r="I11152">
            <v>0</v>
          </cell>
        </row>
        <row r="11153">
          <cell r="A11153">
            <v>60000825</v>
          </cell>
          <cell r="B11153" t="str">
            <v>0</v>
          </cell>
          <cell r="C11153" t="str">
            <v>CIPL</v>
          </cell>
          <cell r="D11153" t="str">
            <v>M006</v>
          </cell>
          <cell r="E11153">
            <v>41842</v>
          </cell>
          <cell r="F11153" t="str">
            <v>OFF LINE UPS</v>
          </cell>
          <cell r="G11153">
            <v>7862</v>
          </cell>
          <cell r="H11153">
            <v>-7862</v>
          </cell>
          <cell r="I11153">
            <v>0</v>
          </cell>
        </row>
        <row r="11154">
          <cell r="A11154">
            <v>60000826</v>
          </cell>
          <cell r="B11154" t="str">
            <v>0</v>
          </cell>
          <cell r="C11154" t="str">
            <v>CIPL</v>
          </cell>
          <cell r="D11154" t="str">
            <v>M006</v>
          </cell>
          <cell r="E11154">
            <v>41871</v>
          </cell>
          <cell r="F11154" t="str">
            <v>OFF LINE UPS</v>
          </cell>
          <cell r="G11154">
            <v>7862</v>
          </cell>
          <cell r="H11154">
            <v>-7862</v>
          </cell>
          <cell r="I11154">
            <v>0</v>
          </cell>
        </row>
        <row r="11155">
          <cell r="A11155">
            <v>60000827</v>
          </cell>
          <cell r="B11155" t="str">
            <v>0</v>
          </cell>
          <cell r="C11155" t="str">
            <v>CIPL</v>
          </cell>
          <cell r="D11155" t="str">
            <v>M006</v>
          </cell>
          <cell r="E11155">
            <v>41871</v>
          </cell>
          <cell r="F11155" t="str">
            <v>OFF LINE UPS</v>
          </cell>
          <cell r="G11155">
            <v>7862</v>
          </cell>
          <cell r="H11155">
            <v>-7862</v>
          </cell>
          <cell r="I11155">
            <v>0</v>
          </cell>
        </row>
        <row r="11156">
          <cell r="A11156">
            <v>60000828</v>
          </cell>
          <cell r="B11156" t="str">
            <v>0</v>
          </cell>
          <cell r="C11156" t="str">
            <v>CIPL</v>
          </cell>
          <cell r="D11156" t="str">
            <v>M006</v>
          </cell>
          <cell r="E11156">
            <v>41871</v>
          </cell>
          <cell r="F11156" t="str">
            <v>OFF LINE UPS</v>
          </cell>
          <cell r="G11156">
            <v>7862</v>
          </cell>
          <cell r="H11156">
            <v>-7862</v>
          </cell>
          <cell r="I11156">
            <v>0</v>
          </cell>
        </row>
        <row r="11157">
          <cell r="A11157">
            <v>60000829</v>
          </cell>
          <cell r="B11157" t="str">
            <v>0</v>
          </cell>
          <cell r="C11157" t="str">
            <v>CIPL</v>
          </cell>
          <cell r="D11157" t="str">
            <v>M006</v>
          </cell>
          <cell r="E11157">
            <v>41871</v>
          </cell>
          <cell r="F11157" t="str">
            <v>OFF LINE UPS</v>
          </cell>
          <cell r="G11157">
            <v>7862</v>
          </cell>
          <cell r="H11157">
            <v>-7862</v>
          </cell>
          <cell r="I11157">
            <v>0</v>
          </cell>
        </row>
        <row r="11158">
          <cell r="A11158">
            <v>60000830</v>
          </cell>
          <cell r="B11158" t="str">
            <v>0</v>
          </cell>
          <cell r="C11158" t="str">
            <v>CIPL</v>
          </cell>
          <cell r="D11158" t="str">
            <v>M006</v>
          </cell>
          <cell r="E11158">
            <v>41871</v>
          </cell>
          <cell r="F11158" t="str">
            <v>OFF LINE UPS</v>
          </cell>
          <cell r="G11158">
            <v>7862</v>
          </cell>
          <cell r="H11158">
            <v>-7862</v>
          </cell>
          <cell r="I11158">
            <v>0</v>
          </cell>
        </row>
        <row r="11159">
          <cell r="A11159">
            <v>60000831</v>
          </cell>
          <cell r="B11159" t="str">
            <v>0</v>
          </cell>
          <cell r="C11159" t="str">
            <v>CIPL</v>
          </cell>
          <cell r="D11159" t="str">
            <v>M006</v>
          </cell>
          <cell r="E11159">
            <v>41871</v>
          </cell>
          <cell r="F11159" t="str">
            <v>OFF LINE UPS</v>
          </cell>
          <cell r="G11159">
            <v>7862</v>
          </cell>
          <cell r="H11159">
            <v>-7862</v>
          </cell>
          <cell r="I11159">
            <v>0</v>
          </cell>
        </row>
        <row r="11160">
          <cell r="A11160">
            <v>60000832</v>
          </cell>
          <cell r="B11160" t="str">
            <v>0</v>
          </cell>
          <cell r="C11160" t="str">
            <v>CIPL</v>
          </cell>
          <cell r="D11160" t="str">
            <v>M006</v>
          </cell>
          <cell r="E11160">
            <v>41891</v>
          </cell>
          <cell r="F11160" t="str">
            <v>OFF LINE UPS</v>
          </cell>
          <cell r="G11160">
            <v>7862</v>
          </cell>
          <cell r="H11160">
            <v>-7862</v>
          </cell>
          <cell r="I11160">
            <v>0</v>
          </cell>
        </row>
        <row r="11161">
          <cell r="A11161">
            <v>60000833</v>
          </cell>
          <cell r="B11161" t="str">
            <v>0</v>
          </cell>
          <cell r="C11161" t="str">
            <v>CIPL</v>
          </cell>
          <cell r="D11161" t="str">
            <v>M006</v>
          </cell>
          <cell r="E11161">
            <v>41891</v>
          </cell>
          <cell r="F11161" t="str">
            <v>OFF LINE UPS</v>
          </cell>
          <cell r="G11161">
            <v>7862</v>
          </cell>
          <cell r="H11161">
            <v>-7862</v>
          </cell>
          <cell r="I11161">
            <v>0</v>
          </cell>
        </row>
        <row r="11162">
          <cell r="A11162">
            <v>60000834</v>
          </cell>
          <cell r="B11162" t="str">
            <v>0</v>
          </cell>
          <cell r="C11162" t="str">
            <v>CIPL</v>
          </cell>
          <cell r="D11162" t="str">
            <v>M006</v>
          </cell>
          <cell r="E11162">
            <v>41891</v>
          </cell>
          <cell r="F11162" t="str">
            <v>OFF LINE UPS</v>
          </cell>
          <cell r="G11162">
            <v>7862</v>
          </cell>
          <cell r="H11162">
            <v>-7862</v>
          </cell>
          <cell r="I11162">
            <v>0</v>
          </cell>
        </row>
        <row r="11163">
          <cell r="A11163">
            <v>60000835</v>
          </cell>
          <cell r="B11163" t="str">
            <v>0</v>
          </cell>
          <cell r="C11163" t="str">
            <v>CIPL</v>
          </cell>
          <cell r="D11163" t="str">
            <v>M006</v>
          </cell>
          <cell r="E11163">
            <v>41891</v>
          </cell>
          <cell r="F11163" t="str">
            <v>OFF LINE UPS</v>
          </cell>
          <cell r="G11163">
            <v>7862</v>
          </cell>
          <cell r="H11163">
            <v>-7862</v>
          </cell>
          <cell r="I11163">
            <v>0</v>
          </cell>
        </row>
        <row r="11164">
          <cell r="A11164">
            <v>60000836</v>
          </cell>
          <cell r="B11164" t="str">
            <v>0</v>
          </cell>
          <cell r="C11164" t="str">
            <v>CIPL</v>
          </cell>
          <cell r="D11164" t="str">
            <v>M006</v>
          </cell>
          <cell r="E11164">
            <v>41891</v>
          </cell>
          <cell r="F11164" t="str">
            <v>OFF LINE UPS</v>
          </cell>
          <cell r="G11164">
            <v>7862</v>
          </cell>
          <cell r="H11164">
            <v>-7862</v>
          </cell>
          <cell r="I11164">
            <v>0</v>
          </cell>
        </row>
        <row r="11165">
          <cell r="A11165">
            <v>60000837</v>
          </cell>
          <cell r="B11165" t="str">
            <v>0</v>
          </cell>
          <cell r="C11165" t="str">
            <v>CIPL</v>
          </cell>
          <cell r="D11165" t="str">
            <v>M006</v>
          </cell>
          <cell r="E11165">
            <v>41891</v>
          </cell>
          <cell r="F11165" t="str">
            <v>OFF LINE UPS</v>
          </cell>
          <cell r="G11165">
            <v>7862</v>
          </cell>
          <cell r="H11165">
            <v>-7862</v>
          </cell>
          <cell r="I11165">
            <v>0</v>
          </cell>
        </row>
        <row r="11166">
          <cell r="A11166">
            <v>60000838</v>
          </cell>
          <cell r="B11166" t="str">
            <v>0</v>
          </cell>
          <cell r="C11166" t="str">
            <v>CIPL</v>
          </cell>
          <cell r="D11166" t="str">
            <v>M006</v>
          </cell>
          <cell r="E11166">
            <v>41891</v>
          </cell>
          <cell r="F11166" t="str">
            <v>OFF LINE UPS</v>
          </cell>
          <cell r="G11166">
            <v>7862</v>
          </cell>
          <cell r="H11166">
            <v>-7862</v>
          </cell>
          <cell r="I11166">
            <v>0</v>
          </cell>
        </row>
        <row r="11167">
          <cell r="A11167">
            <v>60000839</v>
          </cell>
          <cell r="B11167" t="str">
            <v>0</v>
          </cell>
          <cell r="C11167" t="str">
            <v>CIPL</v>
          </cell>
          <cell r="D11167" t="str">
            <v>M006</v>
          </cell>
          <cell r="E11167">
            <v>41891</v>
          </cell>
          <cell r="F11167" t="str">
            <v>OFF LINE UPS</v>
          </cell>
          <cell r="G11167">
            <v>7862</v>
          </cell>
          <cell r="H11167">
            <v>-7862</v>
          </cell>
          <cell r="I11167">
            <v>0</v>
          </cell>
        </row>
        <row r="11168">
          <cell r="A11168">
            <v>60000840</v>
          </cell>
          <cell r="B11168" t="str">
            <v>0</v>
          </cell>
          <cell r="C11168" t="str">
            <v>CIPL</v>
          </cell>
          <cell r="D11168" t="str">
            <v>M006</v>
          </cell>
          <cell r="E11168">
            <v>41891</v>
          </cell>
          <cell r="F11168" t="str">
            <v>OFF LINE UPS</v>
          </cell>
          <cell r="G11168">
            <v>7862</v>
          </cell>
          <cell r="H11168">
            <v>-7862</v>
          </cell>
          <cell r="I11168">
            <v>0</v>
          </cell>
        </row>
        <row r="11169">
          <cell r="A11169">
            <v>60000841</v>
          </cell>
          <cell r="B11169" t="str">
            <v>0</v>
          </cell>
          <cell r="C11169" t="str">
            <v>CIPL</v>
          </cell>
          <cell r="D11169" t="str">
            <v>M006</v>
          </cell>
          <cell r="E11169">
            <v>41891</v>
          </cell>
          <cell r="F11169" t="str">
            <v>OFF LINE UPS</v>
          </cell>
          <cell r="G11169">
            <v>7862</v>
          </cell>
          <cell r="H11169">
            <v>-7862</v>
          </cell>
          <cell r="I11169">
            <v>0</v>
          </cell>
        </row>
        <row r="11170">
          <cell r="A11170">
            <v>60000842</v>
          </cell>
          <cell r="B11170" t="str">
            <v>0</v>
          </cell>
          <cell r="C11170" t="str">
            <v>CIPL</v>
          </cell>
          <cell r="D11170" t="str">
            <v>M006</v>
          </cell>
          <cell r="E11170">
            <v>41891</v>
          </cell>
          <cell r="F11170" t="str">
            <v>OFF LINE UPS</v>
          </cell>
          <cell r="G11170">
            <v>7862</v>
          </cell>
          <cell r="H11170">
            <v>-7862</v>
          </cell>
          <cell r="I11170">
            <v>0</v>
          </cell>
        </row>
        <row r="11171">
          <cell r="A11171">
            <v>60000843</v>
          </cell>
          <cell r="B11171" t="str">
            <v>0</v>
          </cell>
          <cell r="C11171" t="str">
            <v>CIPL</v>
          </cell>
          <cell r="D11171" t="str">
            <v>M006</v>
          </cell>
          <cell r="E11171">
            <v>41891</v>
          </cell>
          <cell r="F11171" t="str">
            <v>OFF LINE UPS</v>
          </cell>
          <cell r="G11171">
            <v>7862</v>
          </cell>
          <cell r="H11171">
            <v>-7862</v>
          </cell>
          <cell r="I11171">
            <v>0</v>
          </cell>
        </row>
        <row r="11172">
          <cell r="A11172">
            <v>60000844</v>
          </cell>
          <cell r="B11172" t="str">
            <v>0</v>
          </cell>
          <cell r="C11172" t="str">
            <v>CIPL</v>
          </cell>
          <cell r="D11172" t="str">
            <v>M006</v>
          </cell>
          <cell r="E11172">
            <v>41891</v>
          </cell>
          <cell r="F11172" t="str">
            <v>OFF LINE UPS</v>
          </cell>
          <cell r="G11172">
            <v>7862</v>
          </cell>
          <cell r="H11172">
            <v>-7862</v>
          </cell>
          <cell r="I11172">
            <v>0</v>
          </cell>
        </row>
        <row r="11173">
          <cell r="A11173">
            <v>60000845</v>
          </cell>
          <cell r="B11173" t="str">
            <v>0</v>
          </cell>
          <cell r="C11173" t="str">
            <v>CIPL</v>
          </cell>
          <cell r="D11173" t="str">
            <v>M006</v>
          </cell>
          <cell r="E11173">
            <v>41891</v>
          </cell>
          <cell r="F11173" t="str">
            <v>OFF LINE UPS</v>
          </cell>
          <cell r="G11173">
            <v>7862</v>
          </cell>
          <cell r="H11173">
            <v>-7862</v>
          </cell>
          <cell r="I11173">
            <v>0</v>
          </cell>
        </row>
        <row r="11174">
          <cell r="A11174">
            <v>60000846</v>
          </cell>
          <cell r="B11174" t="str">
            <v>0</v>
          </cell>
          <cell r="C11174" t="str">
            <v>CIPL</v>
          </cell>
          <cell r="D11174" t="str">
            <v>M006</v>
          </cell>
          <cell r="E11174">
            <v>41932</v>
          </cell>
          <cell r="F11174" t="str">
            <v>OFF LINE UPS</v>
          </cell>
          <cell r="G11174">
            <v>7862</v>
          </cell>
          <cell r="H11174">
            <v>-7862</v>
          </cell>
          <cell r="I11174">
            <v>0</v>
          </cell>
        </row>
        <row r="11175">
          <cell r="A11175">
            <v>60000847</v>
          </cell>
          <cell r="B11175" t="str">
            <v>0</v>
          </cell>
          <cell r="C11175" t="str">
            <v>CIPL</v>
          </cell>
          <cell r="D11175" t="str">
            <v>M006</v>
          </cell>
          <cell r="E11175">
            <v>41937</v>
          </cell>
          <cell r="F11175" t="str">
            <v>OFF LINE UPS</v>
          </cell>
          <cell r="G11175">
            <v>7862</v>
          </cell>
          <cell r="H11175">
            <v>-7862</v>
          </cell>
          <cell r="I11175">
            <v>0</v>
          </cell>
        </row>
        <row r="11176">
          <cell r="A11176">
            <v>60000848</v>
          </cell>
          <cell r="B11176" t="str">
            <v>0</v>
          </cell>
          <cell r="C11176" t="str">
            <v>CIPL</v>
          </cell>
          <cell r="D11176" t="str">
            <v>M006</v>
          </cell>
          <cell r="E11176">
            <v>41937</v>
          </cell>
          <cell r="F11176" t="str">
            <v>OFF LINE UPS</v>
          </cell>
          <cell r="G11176">
            <v>7862</v>
          </cell>
          <cell r="H11176">
            <v>-7862</v>
          </cell>
          <cell r="I11176">
            <v>0</v>
          </cell>
        </row>
        <row r="11177">
          <cell r="A11177">
            <v>60000849</v>
          </cell>
          <cell r="B11177" t="str">
            <v>0</v>
          </cell>
          <cell r="C11177" t="str">
            <v>CIPL</v>
          </cell>
          <cell r="D11177" t="str">
            <v>M006</v>
          </cell>
          <cell r="E11177">
            <v>41937</v>
          </cell>
          <cell r="F11177" t="str">
            <v>OFF LINE UPS</v>
          </cell>
          <cell r="G11177">
            <v>7862</v>
          </cell>
          <cell r="H11177">
            <v>-7862</v>
          </cell>
          <cell r="I11177">
            <v>0</v>
          </cell>
        </row>
        <row r="11178">
          <cell r="A11178">
            <v>60000850</v>
          </cell>
          <cell r="B11178" t="str">
            <v>0</v>
          </cell>
          <cell r="C11178" t="str">
            <v>CIPL</v>
          </cell>
          <cell r="D11178" t="str">
            <v>M006</v>
          </cell>
          <cell r="E11178">
            <v>41937</v>
          </cell>
          <cell r="F11178" t="str">
            <v>OFF LINE UPS</v>
          </cell>
          <cell r="G11178">
            <v>7862</v>
          </cell>
          <cell r="H11178">
            <v>-7862</v>
          </cell>
          <cell r="I11178">
            <v>0</v>
          </cell>
        </row>
        <row r="11179">
          <cell r="A11179">
            <v>60000851</v>
          </cell>
          <cell r="B11179" t="str">
            <v>0</v>
          </cell>
          <cell r="C11179" t="str">
            <v>CIPL</v>
          </cell>
          <cell r="D11179" t="str">
            <v>M006</v>
          </cell>
          <cell r="E11179">
            <v>41937</v>
          </cell>
          <cell r="F11179" t="str">
            <v>OFF LINE UPS</v>
          </cell>
          <cell r="G11179">
            <v>7862</v>
          </cell>
          <cell r="H11179">
            <v>-7862</v>
          </cell>
          <cell r="I11179">
            <v>0</v>
          </cell>
        </row>
        <row r="11180">
          <cell r="A11180">
            <v>60000852</v>
          </cell>
          <cell r="B11180" t="str">
            <v>0</v>
          </cell>
          <cell r="C11180" t="str">
            <v>CIPL</v>
          </cell>
          <cell r="D11180" t="str">
            <v>M006</v>
          </cell>
          <cell r="E11180">
            <v>41937</v>
          </cell>
          <cell r="F11180" t="str">
            <v>OFF LINE UPS</v>
          </cell>
          <cell r="G11180">
            <v>7862</v>
          </cell>
          <cell r="H11180">
            <v>-7862</v>
          </cell>
          <cell r="I11180">
            <v>0</v>
          </cell>
        </row>
        <row r="11181">
          <cell r="A11181">
            <v>60000853</v>
          </cell>
          <cell r="B11181" t="str">
            <v>0</v>
          </cell>
          <cell r="C11181" t="str">
            <v>CIPL</v>
          </cell>
          <cell r="D11181" t="str">
            <v>M006</v>
          </cell>
          <cell r="E11181">
            <v>41937</v>
          </cell>
          <cell r="F11181" t="str">
            <v>OFF LINE UPS</v>
          </cell>
          <cell r="G11181">
            <v>7862</v>
          </cell>
          <cell r="H11181">
            <v>-7862</v>
          </cell>
          <cell r="I11181">
            <v>0</v>
          </cell>
        </row>
        <row r="11182">
          <cell r="A11182">
            <v>60000854</v>
          </cell>
          <cell r="B11182" t="str">
            <v>0</v>
          </cell>
          <cell r="C11182" t="str">
            <v>CIPL</v>
          </cell>
          <cell r="D11182" t="str">
            <v>M006</v>
          </cell>
          <cell r="E11182">
            <v>41937</v>
          </cell>
          <cell r="F11182" t="str">
            <v>OFF LINE UPS</v>
          </cell>
          <cell r="G11182">
            <v>7862</v>
          </cell>
          <cell r="H11182">
            <v>-7862</v>
          </cell>
          <cell r="I11182">
            <v>0</v>
          </cell>
        </row>
        <row r="11183">
          <cell r="A11183">
            <v>60000855</v>
          </cell>
          <cell r="B11183" t="str">
            <v>0</v>
          </cell>
          <cell r="C11183" t="str">
            <v>CIPL</v>
          </cell>
          <cell r="D11183" t="str">
            <v>M006</v>
          </cell>
          <cell r="E11183">
            <v>41937</v>
          </cell>
          <cell r="F11183" t="str">
            <v>OFF LINE UPS</v>
          </cell>
          <cell r="G11183">
            <v>7862</v>
          </cell>
          <cell r="H11183">
            <v>-7862</v>
          </cell>
          <cell r="I11183">
            <v>0</v>
          </cell>
        </row>
        <row r="11184">
          <cell r="A11184">
            <v>60000856</v>
          </cell>
          <cell r="B11184" t="str">
            <v>0</v>
          </cell>
          <cell r="C11184" t="str">
            <v>CIPL</v>
          </cell>
          <cell r="D11184" t="str">
            <v>M006</v>
          </cell>
          <cell r="E11184">
            <v>41937</v>
          </cell>
          <cell r="F11184" t="str">
            <v>OFF LINE UPS</v>
          </cell>
          <cell r="G11184">
            <v>7862</v>
          </cell>
          <cell r="H11184">
            <v>-7862</v>
          </cell>
          <cell r="I11184">
            <v>0</v>
          </cell>
        </row>
        <row r="11185">
          <cell r="A11185">
            <v>60000857</v>
          </cell>
          <cell r="B11185" t="str">
            <v>0</v>
          </cell>
          <cell r="C11185" t="str">
            <v>CIPL</v>
          </cell>
          <cell r="D11185" t="str">
            <v>M006</v>
          </cell>
          <cell r="E11185">
            <v>41937</v>
          </cell>
          <cell r="F11185" t="str">
            <v>OFF LINE UPS</v>
          </cell>
          <cell r="G11185">
            <v>7862</v>
          </cell>
          <cell r="H11185">
            <v>-7862</v>
          </cell>
          <cell r="I11185">
            <v>0</v>
          </cell>
        </row>
        <row r="11186">
          <cell r="A11186">
            <v>60000858</v>
          </cell>
          <cell r="B11186" t="str">
            <v>0</v>
          </cell>
          <cell r="C11186" t="str">
            <v>CIPL</v>
          </cell>
          <cell r="D11186" t="str">
            <v>M006</v>
          </cell>
          <cell r="E11186">
            <v>41937</v>
          </cell>
          <cell r="F11186" t="str">
            <v>OFF LINE UPS</v>
          </cell>
          <cell r="G11186">
            <v>7862</v>
          </cell>
          <cell r="H11186">
            <v>-7862</v>
          </cell>
          <cell r="I11186">
            <v>0</v>
          </cell>
        </row>
        <row r="11187">
          <cell r="A11187">
            <v>60000859</v>
          </cell>
          <cell r="B11187" t="str">
            <v>0</v>
          </cell>
          <cell r="C11187" t="str">
            <v>CIPL</v>
          </cell>
          <cell r="D11187" t="str">
            <v>M006</v>
          </cell>
          <cell r="E11187">
            <v>41937</v>
          </cell>
          <cell r="F11187" t="str">
            <v>OFF LINE UPS</v>
          </cell>
          <cell r="G11187">
            <v>7862</v>
          </cell>
          <cell r="H11187">
            <v>-7862</v>
          </cell>
          <cell r="I11187">
            <v>0</v>
          </cell>
        </row>
        <row r="11188">
          <cell r="A11188">
            <v>60000860</v>
          </cell>
          <cell r="B11188" t="str">
            <v>0</v>
          </cell>
          <cell r="C11188" t="str">
            <v>CIPL</v>
          </cell>
          <cell r="D11188" t="str">
            <v>M006</v>
          </cell>
          <cell r="E11188">
            <v>41937</v>
          </cell>
          <cell r="F11188" t="str">
            <v>OFF LINE UPS</v>
          </cell>
          <cell r="G11188">
            <v>7862</v>
          </cell>
          <cell r="H11188">
            <v>-7862</v>
          </cell>
          <cell r="I11188">
            <v>0</v>
          </cell>
        </row>
        <row r="11189">
          <cell r="A11189">
            <v>60000861</v>
          </cell>
          <cell r="B11189" t="str">
            <v>0</v>
          </cell>
          <cell r="C11189" t="str">
            <v>CIPL</v>
          </cell>
          <cell r="D11189" t="str">
            <v>M006</v>
          </cell>
          <cell r="E11189">
            <v>41937</v>
          </cell>
          <cell r="F11189" t="str">
            <v>OFF LINE UPS</v>
          </cell>
          <cell r="G11189">
            <v>7862</v>
          </cell>
          <cell r="H11189">
            <v>-7862</v>
          </cell>
          <cell r="I11189">
            <v>0</v>
          </cell>
        </row>
        <row r="11190">
          <cell r="A11190">
            <v>60000862</v>
          </cell>
          <cell r="B11190" t="str">
            <v>0</v>
          </cell>
          <cell r="C11190" t="str">
            <v>CIPL</v>
          </cell>
          <cell r="D11190" t="str">
            <v>M006</v>
          </cell>
          <cell r="E11190">
            <v>41829</v>
          </cell>
          <cell r="F11190" t="str">
            <v>OFF LINE UPS</v>
          </cell>
          <cell r="G11190">
            <v>7862</v>
          </cell>
          <cell r="H11190">
            <v>-7862</v>
          </cell>
          <cell r="I11190">
            <v>0</v>
          </cell>
        </row>
        <row r="11191">
          <cell r="A11191">
            <v>60000863</v>
          </cell>
          <cell r="B11191" t="str">
            <v>0</v>
          </cell>
          <cell r="C11191" t="str">
            <v>CIPL</v>
          </cell>
          <cell r="D11191" t="str">
            <v>M006</v>
          </cell>
          <cell r="E11191">
            <v>41829</v>
          </cell>
          <cell r="F11191" t="str">
            <v>OFF LINE UPS</v>
          </cell>
          <cell r="G11191">
            <v>7862</v>
          </cell>
          <cell r="H11191">
            <v>-7862</v>
          </cell>
          <cell r="I11191">
            <v>0</v>
          </cell>
        </row>
        <row r="11192">
          <cell r="A11192">
            <v>60000864</v>
          </cell>
          <cell r="B11192" t="str">
            <v>0</v>
          </cell>
          <cell r="C11192" t="str">
            <v>CIPL</v>
          </cell>
          <cell r="D11192" t="str">
            <v>M006</v>
          </cell>
          <cell r="E11192">
            <v>41829</v>
          </cell>
          <cell r="F11192" t="str">
            <v>OFF LINE UPS</v>
          </cell>
          <cell r="G11192">
            <v>7862</v>
          </cell>
          <cell r="H11192">
            <v>-7862</v>
          </cell>
          <cell r="I11192">
            <v>0</v>
          </cell>
        </row>
        <row r="11193">
          <cell r="A11193">
            <v>60000865</v>
          </cell>
          <cell r="B11193" t="str">
            <v>0</v>
          </cell>
          <cell r="C11193" t="str">
            <v>CIPL</v>
          </cell>
          <cell r="D11193" t="str">
            <v>M006</v>
          </cell>
          <cell r="E11193">
            <v>41829</v>
          </cell>
          <cell r="F11193" t="str">
            <v>OFF LINE UPS</v>
          </cell>
          <cell r="G11193">
            <v>7862</v>
          </cell>
          <cell r="H11193">
            <v>-7862</v>
          </cell>
          <cell r="I11193">
            <v>0</v>
          </cell>
        </row>
        <row r="11194">
          <cell r="A11194">
            <v>60000866</v>
          </cell>
          <cell r="B11194" t="str">
            <v>0</v>
          </cell>
          <cell r="C11194" t="str">
            <v>CIPL</v>
          </cell>
          <cell r="D11194" t="str">
            <v>M006</v>
          </cell>
          <cell r="E11194">
            <v>41829</v>
          </cell>
          <cell r="F11194" t="str">
            <v>OFF LINE UPS</v>
          </cell>
          <cell r="G11194">
            <v>7862</v>
          </cell>
          <cell r="H11194">
            <v>-7862</v>
          </cell>
          <cell r="I11194">
            <v>0</v>
          </cell>
        </row>
        <row r="11195">
          <cell r="A11195">
            <v>60000867</v>
          </cell>
          <cell r="B11195" t="str">
            <v>0</v>
          </cell>
          <cell r="C11195" t="str">
            <v>CIPL</v>
          </cell>
          <cell r="D11195" t="str">
            <v>M006</v>
          </cell>
          <cell r="E11195">
            <v>41829</v>
          </cell>
          <cell r="F11195" t="str">
            <v>OFF LINE UPS</v>
          </cell>
          <cell r="G11195">
            <v>7862</v>
          </cell>
          <cell r="H11195">
            <v>-7862</v>
          </cell>
          <cell r="I11195">
            <v>0</v>
          </cell>
        </row>
        <row r="11196">
          <cell r="A11196">
            <v>60000868</v>
          </cell>
          <cell r="B11196" t="str">
            <v>0</v>
          </cell>
          <cell r="C11196" t="str">
            <v>CIPL</v>
          </cell>
          <cell r="D11196" t="str">
            <v>M006</v>
          </cell>
          <cell r="E11196">
            <v>41987</v>
          </cell>
          <cell r="F11196" t="str">
            <v>UPS, 1000VA, Model 105N, SL 141130105N7384</v>
          </cell>
          <cell r="G11196">
            <v>7862</v>
          </cell>
          <cell r="H11196">
            <v>-7862</v>
          </cell>
          <cell r="I11196">
            <v>0</v>
          </cell>
        </row>
        <row r="11197">
          <cell r="A11197">
            <v>60000869</v>
          </cell>
          <cell r="B11197" t="str">
            <v>0</v>
          </cell>
          <cell r="C11197" t="str">
            <v>CIPL</v>
          </cell>
          <cell r="D11197" t="str">
            <v>M006</v>
          </cell>
          <cell r="E11197">
            <v>42068</v>
          </cell>
          <cell r="F11197" t="str">
            <v>Router</v>
          </cell>
          <cell r="G11197">
            <v>106080</v>
          </cell>
          <cell r="H11197">
            <v>-106080</v>
          </cell>
          <cell r="I11197">
            <v>0</v>
          </cell>
        </row>
        <row r="11198">
          <cell r="A11198">
            <v>60000870</v>
          </cell>
          <cell r="B11198" t="str">
            <v>0</v>
          </cell>
          <cell r="C11198" t="str">
            <v>CIPL</v>
          </cell>
          <cell r="D11198" t="str">
            <v>M006</v>
          </cell>
          <cell r="E11198">
            <v>42053</v>
          </cell>
          <cell r="F11198" t="str">
            <v>UPS, 1000VA, Model 105N</v>
          </cell>
          <cell r="G11198">
            <v>7862</v>
          </cell>
          <cell r="H11198">
            <v>-7862</v>
          </cell>
          <cell r="I11198">
            <v>0</v>
          </cell>
        </row>
        <row r="11199">
          <cell r="A11199">
            <v>60000871</v>
          </cell>
          <cell r="B11199" t="str">
            <v>0</v>
          </cell>
          <cell r="C11199" t="str">
            <v>CIPL</v>
          </cell>
          <cell r="D11199" t="str">
            <v>M006</v>
          </cell>
          <cell r="E11199">
            <v>42053</v>
          </cell>
          <cell r="F11199" t="str">
            <v>UPS, 1000VA, Model 105N</v>
          </cell>
          <cell r="G11199">
            <v>7862</v>
          </cell>
          <cell r="H11199">
            <v>-7862</v>
          </cell>
          <cell r="I11199">
            <v>0</v>
          </cell>
        </row>
        <row r="11200">
          <cell r="A11200">
            <v>60000872</v>
          </cell>
          <cell r="B11200" t="str">
            <v>0</v>
          </cell>
          <cell r="C11200" t="str">
            <v>CIPL</v>
          </cell>
          <cell r="D11200" t="str">
            <v>M006</v>
          </cell>
          <cell r="E11200">
            <v>42053</v>
          </cell>
          <cell r="F11200" t="str">
            <v>UPS, 1000VA, Model 105N</v>
          </cell>
          <cell r="G11200">
            <v>7862</v>
          </cell>
          <cell r="H11200">
            <v>-7862</v>
          </cell>
          <cell r="I11200">
            <v>0</v>
          </cell>
        </row>
        <row r="11201">
          <cell r="A11201">
            <v>60000873</v>
          </cell>
          <cell r="B11201" t="str">
            <v>0</v>
          </cell>
          <cell r="C11201" t="str">
            <v>CIPL</v>
          </cell>
          <cell r="D11201" t="str">
            <v>M006</v>
          </cell>
          <cell r="E11201">
            <v>42053</v>
          </cell>
          <cell r="F11201" t="str">
            <v>UPS, 1000VA, Model 105N</v>
          </cell>
          <cell r="G11201">
            <v>7862</v>
          </cell>
          <cell r="H11201">
            <v>-7862</v>
          </cell>
          <cell r="I11201">
            <v>0</v>
          </cell>
        </row>
        <row r="11202">
          <cell r="A11202">
            <v>60000874</v>
          </cell>
          <cell r="B11202" t="str">
            <v>0</v>
          </cell>
          <cell r="C11202" t="str">
            <v>CIPL</v>
          </cell>
          <cell r="D11202" t="str">
            <v>M006</v>
          </cell>
          <cell r="E11202">
            <v>42049</v>
          </cell>
          <cell r="F11202" t="str">
            <v>Dell PC with monitor and 1 pc Laptop</v>
          </cell>
          <cell r="G11202">
            <v>61700</v>
          </cell>
          <cell r="H11202">
            <v>-61700</v>
          </cell>
          <cell r="I11202">
            <v>0</v>
          </cell>
        </row>
        <row r="11203">
          <cell r="A11203">
            <v>60000875</v>
          </cell>
          <cell r="B11203" t="str">
            <v>0</v>
          </cell>
          <cell r="C11203" t="str">
            <v>CIPL</v>
          </cell>
          <cell r="D11203" t="str">
            <v>M006</v>
          </cell>
          <cell r="E11203">
            <v>42049</v>
          </cell>
          <cell r="F11203" t="str">
            <v>Dell PC with monitor and 1 pc Laptop</v>
          </cell>
          <cell r="G11203">
            <v>39400</v>
          </cell>
          <cell r="H11203">
            <v>-39400</v>
          </cell>
          <cell r="I11203">
            <v>0</v>
          </cell>
        </row>
        <row r="11204">
          <cell r="A11204">
            <v>60000876</v>
          </cell>
          <cell r="B11204" t="str">
            <v>0</v>
          </cell>
          <cell r="C11204" t="str">
            <v>CIPL</v>
          </cell>
          <cell r="D11204" t="str">
            <v>M006</v>
          </cell>
          <cell r="E11204">
            <v>42049</v>
          </cell>
          <cell r="F11204" t="str">
            <v>Dell PC with monitor and 1 pc Laptop</v>
          </cell>
          <cell r="G11204">
            <v>39400</v>
          </cell>
          <cell r="H11204">
            <v>-39400</v>
          </cell>
          <cell r="I11204">
            <v>0</v>
          </cell>
        </row>
        <row r="11205">
          <cell r="A11205">
            <v>60000877</v>
          </cell>
          <cell r="B11205" t="str">
            <v>0</v>
          </cell>
          <cell r="C11205" t="str">
            <v>CIPL</v>
          </cell>
          <cell r="D11205" t="str">
            <v>M006</v>
          </cell>
          <cell r="E11205">
            <v>42049</v>
          </cell>
          <cell r="F11205" t="str">
            <v>Dell PC with monitor and 1 pc Laptop</v>
          </cell>
          <cell r="G11205">
            <v>39400</v>
          </cell>
          <cell r="H11205">
            <v>-39400</v>
          </cell>
          <cell r="I11205">
            <v>0</v>
          </cell>
        </row>
        <row r="11206">
          <cell r="A11206">
            <v>60000878</v>
          </cell>
          <cell r="B11206" t="str">
            <v>0</v>
          </cell>
          <cell r="C11206" t="str">
            <v>CIPL</v>
          </cell>
          <cell r="D11206" t="str">
            <v>M006</v>
          </cell>
          <cell r="E11206">
            <v>42049</v>
          </cell>
          <cell r="F11206" t="str">
            <v>Dell PC with monitor and 1 pc Laptop</v>
          </cell>
          <cell r="G11206">
            <v>39400</v>
          </cell>
          <cell r="H11206">
            <v>-39400</v>
          </cell>
          <cell r="I11206">
            <v>0</v>
          </cell>
        </row>
        <row r="11207">
          <cell r="A11207">
            <v>60000879</v>
          </cell>
          <cell r="B11207" t="str">
            <v>0</v>
          </cell>
          <cell r="C11207" t="str">
            <v>CIPL</v>
          </cell>
          <cell r="D11207" t="str">
            <v>M006</v>
          </cell>
          <cell r="E11207">
            <v>42079</v>
          </cell>
          <cell r="F11207" t="str">
            <v>UPS-1000VA-Navana</v>
          </cell>
          <cell r="G11207">
            <v>7862</v>
          </cell>
          <cell r="H11207">
            <v>-7862</v>
          </cell>
          <cell r="I11207">
            <v>0</v>
          </cell>
        </row>
        <row r="11208">
          <cell r="A11208">
            <v>60000880</v>
          </cell>
          <cell r="B11208" t="str">
            <v>0</v>
          </cell>
          <cell r="C11208" t="str">
            <v>CIPL</v>
          </cell>
          <cell r="D11208" t="str">
            <v>M006</v>
          </cell>
          <cell r="E11208">
            <v>42079</v>
          </cell>
          <cell r="F11208" t="str">
            <v>UPS-1000VA-Navana</v>
          </cell>
          <cell r="G11208">
            <v>7862</v>
          </cell>
          <cell r="H11208">
            <v>-7862</v>
          </cell>
          <cell r="I11208">
            <v>0</v>
          </cell>
        </row>
        <row r="11209">
          <cell r="A11209">
            <v>60000881</v>
          </cell>
          <cell r="B11209" t="str">
            <v>0</v>
          </cell>
          <cell r="C11209" t="str">
            <v>CIPL</v>
          </cell>
          <cell r="D11209" t="str">
            <v>M006</v>
          </cell>
          <cell r="E11209">
            <v>42079</v>
          </cell>
          <cell r="F11209" t="str">
            <v>UPS-1000VA-Navana</v>
          </cell>
          <cell r="G11209">
            <v>7862</v>
          </cell>
          <cell r="H11209">
            <v>-7862</v>
          </cell>
          <cell r="I11209">
            <v>0</v>
          </cell>
        </row>
        <row r="11210">
          <cell r="A11210">
            <v>60000882</v>
          </cell>
          <cell r="B11210" t="str">
            <v>0</v>
          </cell>
          <cell r="C11210" t="str">
            <v>CIPL</v>
          </cell>
          <cell r="D11210" t="str">
            <v>M006</v>
          </cell>
          <cell r="E11210">
            <v>42071</v>
          </cell>
          <cell r="F11210" t="str">
            <v>UPS 2 pcs @ Tk.7,862 from Navana Electronics Ltd.</v>
          </cell>
          <cell r="G11210">
            <v>7862</v>
          </cell>
          <cell r="H11210">
            <v>-7862</v>
          </cell>
          <cell r="I11210">
            <v>0</v>
          </cell>
        </row>
        <row r="11211">
          <cell r="A11211">
            <v>60000883</v>
          </cell>
          <cell r="B11211" t="str">
            <v>0</v>
          </cell>
          <cell r="C11211" t="str">
            <v>CIPL</v>
          </cell>
          <cell r="D11211" t="str">
            <v>M006</v>
          </cell>
          <cell r="E11211">
            <v>42071</v>
          </cell>
          <cell r="F11211" t="str">
            <v>UPS 2 pcs @ Tk.7,862 from Navana Electronics Ltd.</v>
          </cell>
          <cell r="G11211">
            <v>7862</v>
          </cell>
          <cell r="H11211">
            <v>-7862</v>
          </cell>
          <cell r="I11211">
            <v>0</v>
          </cell>
        </row>
        <row r="11212">
          <cell r="A11212">
            <v>60000884</v>
          </cell>
          <cell r="B11212" t="str">
            <v>0</v>
          </cell>
          <cell r="C11212" t="str">
            <v>CIPL</v>
          </cell>
          <cell r="D11212" t="str">
            <v>M006</v>
          </cell>
          <cell r="E11212">
            <v>42073</v>
          </cell>
          <cell r="F11212" t="str">
            <v>Match Building Automation System 1 set from Alaska</v>
          </cell>
          <cell r="G11212">
            <v>742509.6</v>
          </cell>
          <cell r="H11212">
            <v>-742509.6</v>
          </cell>
          <cell r="I11212">
            <v>0</v>
          </cell>
        </row>
        <row r="11213">
          <cell r="A11213">
            <v>60000885</v>
          </cell>
          <cell r="B11213" t="str">
            <v>0</v>
          </cell>
          <cell r="C11213" t="str">
            <v>CIPL</v>
          </cell>
          <cell r="D11213" t="str">
            <v>M006</v>
          </cell>
          <cell r="E11213">
            <v>42070</v>
          </cell>
          <cell r="F11213" t="str">
            <v>PC -DELL with m Optiplex 3020 MT# Core i-3- 5 pcs.</v>
          </cell>
          <cell r="G11213">
            <v>39400</v>
          </cell>
          <cell r="H11213">
            <v>-39400</v>
          </cell>
          <cell r="I11213">
            <v>0</v>
          </cell>
        </row>
        <row r="11214">
          <cell r="A11214">
            <v>60000886</v>
          </cell>
          <cell r="B11214" t="str">
            <v>0</v>
          </cell>
          <cell r="C11214" t="str">
            <v>CIPL</v>
          </cell>
          <cell r="D11214" t="str">
            <v>M006</v>
          </cell>
          <cell r="E11214">
            <v>42070</v>
          </cell>
          <cell r="F11214" t="str">
            <v>PC -DELL with m Optiplex 3020 MT# Core i-3- 5 pcs.</v>
          </cell>
          <cell r="G11214">
            <v>39400</v>
          </cell>
          <cell r="H11214">
            <v>-39400</v>
          </cell>
          <cell r="I11214">
            <v>0</v>
          </cell>
        </row>
        <row r="11215">
          <cell r="A11215">
            <v>60000887</v>
          </cell>
          <cell r="B11215" t="str">
            <v>0</v>
          </cell>
          <cell r="C11215" t="str">
            <v>CIPL</v>
          </cell>
          <cell r="D11215" t="str">
            <v>M006</v>
          </cell>
          <cell r="E11215">
            <v>42070</v>
          </cell>
          <cell r="F11215" t="str">
            <v>PC -DELL with m Optiplex 3020 MT# Core i-3- 5 pcs.</v>
          </cell>
          <cell r="G11215">
            <v>39400</v>
          </cell>
          <cell r="H11215">
            <v>-39400</v>
          </cell>
          <cell r="I11215">
            <v>0</v>
          </cell>
        </row>
        <row r="11216">
          <cell r="A11216">
            <v>60000888</v>
          </cell>
          <cell r="B11216" t="str">
            <v>0</v>
          </cell>
          <cell r="C11216" t="str">
            <v>CIPL</v>
          </cell>
          <cell r="D11216" t="str">
            <v>M006</v>
          </cell>
          <cell r="E11216">
            <v>42070</v>
          </cell>
          <cell r="F11216" t="str">
            <v>PC -DELL with m Optiplex 3020 MT# Core i-3- 5 pcs.</v>
          </cell>
          <cell r="G11216">
            <v>39400</v>
          </cell>
          <cell r="H11216">
            <v>-39400</v>
          </cell>
          <cell r="I11216">
            <v>0</v>
          </cell>
        </row>
        <row r="11217">
          <cell r="A11217">
            <v>60000890</v>
          </cell>
          <cell r="B11217" t="str">
            <v>0</v>
          </cell>
          <cell r="C11217" t="str">
            <v>CIPL</v>
          </cell>
          <cell r="D11217" t="str">
            <v>M006</v>
          </cell>
          <cell r="E11217">
            <v>42070</v>
          </cell>
          <cell r="F11217" t="str">
            <v>Laptop 1 pc Dell- Core i5 4200U from Smart Tech</v>
          </cell>
          <cell r="G11217">
            <v>101100</v>
          </cell>
          <cell r="H11217">
            <v>-101100</v>
          </cell>
          <cell r="I11217">
            <v>0</v>
          </cell>
        </row>
        <row r="11218">
          <cell r="A11218">
            <v>60000891</v>
          </cell>
          <cell r="B11218" t="str">
            <v>0</v>
          </cell>
          <cell r="C11218" t="str">
            <v>CIPL</v>
          </cell>
          <cell r="D11218" t="str">
            <v>M006</v>
          </cell>
          <cell r="E11218">
            <v>42109</v>
          </cell>
          <cell r="F11218" t="str">
            <v>UPS 1 pc @ Tk.7,862 from Navana Electronics Ltd.</v>
          </cell>
          <cell r="G11218">
            <v>7862</v>
          </cell>
          <cell r="H11218">
            <v>-7862</v>
          </cell>
          <cell r="I11218">
            <v>0</v>
          </cell>
        </row>
        <row r="11219">
          <cell r="A11219">
            <v>60000892</v>
          </cell>
          <cell r="B11219" t="str">
            <v>0</v>
          </cell>
          <cell r="C11219" t="str">
            <v>CIPL</v>
          </cell>
          <cell r="D11219" t="str">
            <v>M006</v>
          </cell>
          <cell r="E11219">
            <v>42147</v>
          </cell>
          <cell r="F11219" t="str">
            <v>Dell optiplex3020 with monitor</v>
          </cell>
          <cell r="G11219">
            <v>38000</v>
          </cell>
          <cell r="H11219">
            <v>-38000</v>
          </cell>
          <cell r="I11219">
            <v>0</v>
          </cell>
        </row>
        <row r="11220">
          <cell r="A11220">
            <v>60000893</v>
          </cell>
          <cell r="B11220" t="str">
            <v>0</v>
          </cell>
          <cell r="C11220" t="str">
            <v>CIPL</v>
          </cell>
          <cell r="D11220" t="str">
            <v>M006</v>
          </cell>
          <cell r="E11220">
            <v>42147</v>
          </cell>
          <cell r="F11220" t="str">
            <v>Dell optiplex3020 with monitor</v>
          </cell>
          <cell r="G11220">
            <v>38000</v>
          </cell>
          <cell r="H11220">
            <v>-38000</v>
          </cell>
          <cell r="I11220">
            <v>0</v>
          </cell>
        </row>
        <row r="11221">
          <cell r="A11221">
            <v>60000894</v>
          </cell>
          <cell r="B11221" t="str">
            <v>0</v>
          </cell>
          <cell r="C11221" t="str">
            <v>CIPL</v>
          </cell>
          <cell r="D11221" t="str">
            <v>M006</v>
          </cell>
          <cell r="E11221">
            <v>42147</v>
          </cell>
          <cell r="F11221" t="str">
            <v>Dell optiplex3020 with monitor</v>
          </cell>
          <cell r="G11221">
            <v>38000</v>
          </cell>
          <cell r="H11221">
            <v>-38000</v>
          </cell>
          <cell r="I11221">
            <v>0</v>
          </cell>
        </row>
        <row r="11222">
          <cell r="A11222">
            <v>60000895</v>
          </cell>
          <cell r="B11222" t="str">
            <v>0</v>
          </cell>
          <cell r="C11222" t="str">
            <v>CIPL</v>
          </cell>
          <cell r="D11222" t="str">
            <v>M006</v>
          </cell>
          <cell r="E11222">
            <v>42147</v>
          </cell>
          <cell r="F11222" t="str">
            <v>Dell optiplex3020 with monitor</v>
          </cell>
          <cell r="G11222">
            <v>38000</v>
          </cell>
          <cell r="H11222">
            <v>-38000</v>
          </cell>
          <cell r="I11222">
            <v>0</v>
          </cell>
        </row>
        <row r="11223">
          <cell r="A11223">
            <v>60000896</v>
          </cell>
          <cell r="B11223" t="str">
            <v>0</v>
          </cell>
          <cell r="C11223" t="str">
            <v>CIPL</v>
          </cell>
          <cell r="D11223" t="str">
            <v>M006</v>
          </cell>
          <cell r="E11223">
            <v>42139</v>
          </cell>
          <cell r="F11223" t="str">
            <v>Laptop E5440</v>
          </cell>
          <cell r="G11223">
            <v>61700</v>
          </cell>
          <cell r="H11223">
            <v>-61700</v>
          </cell>
          <cell r="I11223">
            <v>0</v>
          </cell>
        </row>
        <row r="11224">
          <cell r="A11224">
            <v>60000897</v>
          </cell>
          <cell r="B11224" t="str">
            <v>0</v>
          </cell>
          <cell r="C11224" t="str">
            <v>CIPL</v>
          </cell>
          <cell r="D11224" t="str">
            <v>M006</v>
          </cell>
          <cell r="E11224">
            <v>42147</v>
          </cell>
          <cell r="F11224" t="str">
            <v>UPS 1000VA-NAVANA</v>
          </cell>
          <cell r="G11224">
            <v>7862</v>
          </cell>
          <cell r="H11224">
            <v>-7862</v>
          </cell>
          <cell r="I11224">
            <v>0</v>
          </cell>
        </row>
        <row r="11225">
          <cell r="A11225">
            <v>60000898</v>
          </cell>
          <cell r="B11225" t="str">
            <v>0</v>
          </cell>
          <cell r="C11225" t="str">
            <v>CIPL</v>
          </cell>
          <cell r="D11225" t="str">
            <v>M006</v>
          </cell>
          <cell r="E11225">
            <v>42147</v>
          </cell>
          <cell r="F11225" t="str">
            <v>UPS 1000VA-NAVANA</v>
          </cell>
          <cell r="G11225">
            <v>7862</v>
          </cell>
          <cell r="H11225">
            <v>-7862</v>
          </cell>
          <cell r="I11225">
            <v>0</v>
          </cell>
        </row>
        <row r="11226">
          <cell r="A11226">
            <v>60000899</v>
          </cell>
          <cell r="B11226" t="str">
            <v>0</v>
          </cell>
          <cell r="C11226" t="str">
            <v>CIPL</v>
          </cell>
          <cell r="D11226" t="str">
            <v>M006</v>
          </cell>
          <cell r="E11226">
            <v>42147</v>
          </cell>
          <cell r="F11226" t="str">
            <v>UPS 1000VA-NAVANA</v>
          </cell>
          <cell r="G11226">
            <v>7862</v>
          </cell>
          <cell r="H11226">
            <v>-7862</v>
          </cell>
          <cell r="I11226">
            <v>0</v>
          </cell>
        </row>
        <row r="11227">
          <cell r="A11227">
            <v>60000900</v>
          </cell>
          <cell r="B11227" t="str">
            <v>0</v>
          </cell>
          <cell r="C11227" t="str">
            <v>CIPL</v>
          </cell>
          <cell r="D11227" t="str">
            <v>M006</v>
          </cell>
          <cell r="E11227">
            <v>42147</v>
          </cell>
          <cell r="F11227" t="str">
            <v>UPS 1000VA-NAVANA</v>
          </cell>
          <cell r="G11227">
            <v>7862</v>
          </cell>
          <cell r="H11227">
            <v>-7862</v>
          </cell>
          <cell r="I11227">
            <v>0</v>
          </cell>
        </row>
        <row r="11228">
          <cell r="A11228">
            <v>60000901</v>
          </cell>
          <cell r="B11228" t="str">
            <v>0</v>
          </cell>
          <cell r="C11228" t="str">
            <v>CIPL</v>
          </cell>
          <cell r="D11228" t="str">
            <v>M006</v>
          </cell>
          <cell r="E11228">
            <v>42096</v>
          </cell>
          <cell r="F11228" t="str">
            <v>Laptop-Dell- Core i5 4200U(E5440) from Smart Tech.</v>
          </cell>
          <cell r="G11228">
            <v>61700</v>
          </cell>
          <cell r="H11228">
            <v>-61700</v>
          </cell>
          <cell r="I11228">
            <v>0</v>
          </cell>
        </row>
        <row r="11229">
          <cell r="A11229">
            <v>60000902</v>
          </cell>
          <cell r="B11229" t="str">
            <v>0</v>
          </cell>
          <cell r="C11229" t="str">
            <v>CIPL</v>
          </cell>
          <cell r="D11229" t="str">
            <v>M006</v>
          </cell>
          <cell r="E11229">
            <v>42098</v>
          </cell>
          <cell r="F11229" t="str">
            <v>Computer PC (Dell-Optiplex-3020) with LED monitor</v>
          </cell>
          <cell r="G11229">
            <v>39400</v>
          </cell>
          <cell r="H11229">
            <v>-39400</v>
          </cell>
          <cell r="I11229">
            <v>0</v>
          </cell>
        </row>
        <row r="11230">
          <cell r="A11230">
            <v>60000903</v>
          </cell>
          <cell r="B11230" t="str">
            <v>0</v>
          </cell>
          <cell r="C11230" t="str">
            <v>CIPL</v>
          </cell>
          <cell r="D11230" t="str">
            <v>M006</v>
          </cell>
          <cell r="E11230">
            <v>42098</v>
          </cell>
          <cell r="F11230" t="str">
            <v>Computer PC (Dell-Optiplex-3020) with LED monitor</v>
          </cell>
          <cell r="G11230">
            <v>39400</v>
          </cell>
          <cell r="H11230">
            <v>-39400</v>
          </cell>
          <cell r="I11230">
            <v>0</v>
          </cell>
        </row>
        <row r="11231">
          <cell r="A11231">
            <v>60000904</v>
          </cell>
          <cell r="B11231" t="str">
            <v>0</v>
          </cell>
          <cell r="C11231" t="str">
            <v>CIPL</v>
          </cell>
          <cell r="D11231" t="str">
            <v>M006</v>
          </cell>
          <cell r="E11231">
            <v>42098</v>
          </cell>
          <cell r="F11231" t="str">
            <v>Computer PC (Dell-Optiplex-3020) with LED monitor</v>
          </cell>
          <cell r="G11231">
            <v>39400</v>
          </cell>
          <cell r="H11231">
            <v>-39400</v>
          </cell>
          <cell r="I11231">
            <v>0</v>
          </cell>
        </row>
        <row r="11232">
          <cell r="A11232">
            <v>60000905</v>
          </cell>
          <cell r="B11232" t="str">
            <v>0</v>
          </cell>
          <cell r="C11232" t="str">
            <v>CIPL</v>
          </cell>
          <cell r="D11232" t="str">
            <v>M006</v>
          </cell>
          <cell r="E11232">
            <v>42105</v>
          </cell>
          <cell r="F11232" t="str">
            <v>Computer PC (Dell-Optiplex-7010M) with LED monitor</v>
          </cell>
          <cell r="G11232">
            <v>94750</v>
          </cell>
          <cell r="H11232">
            <v>-94750</v>
          </cell>
          <cell r="I11232">
            <v>0</v>
          </cell>
        </row>
        <row r="11233">
          <cell r="A11233">
            <v>60000906</v>
          </cell>
          <cell r="B11233" t="str">
            <v>0</v>
          </cell>
          <cell r="C11233" t="str">
            <v>CIPL</v>
          </cell>
          <cell r="D11233" t="str">
            <v>M006</v>
          </cell>
          <cell r="E11233">
            <v>42099</v>
          </cell>
          <cell r="F11233" t="str">
            <v>UPS-1000 &amp;2000VA from Navana Electronics Ltd.</v>
          </cell>
          <cell r="G11233">
            <v>7862</v>
          </cell>
          <cell r="H11233">
            <v>-7862</v>
          </cell>
          <cell r="I11233">
            <v>0</v>
          </cell>
        </row>
        <row r="11234">
          <cell r="A11234">
            <v>60000907</v>
          </cell>
          <cell r="B11234" t="str">
            <v>0</v>
          </cell>
          <cell r="C11234" t="str">
            <v>CIPL</v>
          </cell>
          <cell r="D11234" t="str">
            <v>M006</v>
          </cell>
          <cell r="E11234">
            <v>42099</v>
          </cell>
          <cell r="F11234" t="str">
            <v>UPS-1000 &amp;2000VA from Navana Electronics Ltd.</v>
          </cell>
          <cell r="G11234">
            <v>15500</v>
          </cell>
          <cell r="H11234">
            <v>-15500</v>
          </cell>
          <cell r="I11234">
            <v>0</v>
          </cell>
        </row>
        <row r="11235">
          <cell r="A11235">
            <v>60000908</v>
          </cell>
          <cell r="B11235" t="str">
            <v>0</v>
          </cell>
          <cell r="C11235" t="str">
            <v>CIPL</v>
          </cell>
          <cell r="D11235" t="str">
            <v>M006</v>
          </cell>
          <cell r="E11235">
            <v>42099</v>
          </cell>
          <cell r="F11235" t="str">
            <v>UPS-1000VA from Navana Electronics Ltd.</v>
          </cell>
          <cell r="G11235">
            <v>7862</v>
          </cell>
          <cell r="H11235">
            <v>-7862</v>
          </cell>
          <cell r="I11235">
            <v>0</v>
          </cell>
        </row>
        <row r="11236">
          <cell r="A11236">
            <v>60000909</v>
          </cell>
          <cell r="B11236" t="str">
            <v>0</v>
          </cell>
          <cell r="C11236" t="str">
            <v>CIPL</v>
          </cell>
          <cell r="D11236" t="str">
            <v>M006</v>
          </cell>
          <cell r="E11236">
            <v>42099</v>
          </cell>
          <cell r="F11236" t="str">
            <v>UPS-1000VA from Navana Electronics Ltd.</v>
          </cell>
          <cell r="G11236">
            <v>7862</v>
          </cell>
          <cell r="H11236">
            <v>-7862</v>
          </cell>
          <cell r="I11236">
            <v>0</v>
          </cell>
        </row>
        <row r="11237">
          <cell r="A11237">
            <v>60000910</v>
          </cell>
          <cell r="B11237" t="str">
            <v>0</v>
          </cell>
          <cell r="C11237" t="str">
            <v>CIPL</v>
          </cell>
          <cell r="D11237" t="str">
            <v>M006</v>
          </cell>
          <cell r="E11237">
            <v>42099</v>
          </cell>
          <cell r="F11237" t="str">
            <v>UPS-1000VA from Navana Electronics Ltd.</v>
          </cell>
          <cell r="G11237">
            <v>7862</v>
          </cell>
          <cell r="H11237">
            <v>-7862</v>
          </cell>
          <cell r="I11237">
            <v>0</v>
          </cell>
        </row>
        <row r="11238">
          <cell r="A11238">
            <v>60000911</v>
          </cell>
          <cell r="B11238" t="str">
            <v>0</v>
          </cell>
          <cell r="C11238" t="str">
            <v>CIPL</v>
          </cell>
          <cell r="D11238" t="str">
            <v>M006</v>
          </cell>
          <cell r="E11238">
            <v>42095</v>
          </cell>
          <cell r="F11238" t="str">
            <v>HP Laser Printer- P1102</v>
          </cell>
          <cell r="G11238">
            <v>8000</v>
          </cell>
          <cell r="H11238">
            <v>-8000</v>
          </cell>
          <cell r="I11238">
            <v>0</v>
          </cell>
        </row>
        <row r="11239">
          <cell r="A11239">
            <v>60000912</v>
          </cell>
          <cell r="B11239" t="str">
            <v>0</v>
          </cell>
          <cell r="C11239" t="str">
            <v>CIPL</v>
          </cell>
          <cell r="D11239" t="str">
            <v>M006</v>
          </cell>
          <cell r="E11239">
            <v>42113</v>
          </cell>
          <cell r="F11239" t="str">
            <v>Bar code Scasnner - Motorola-LS 1203</v>
          </cell>
          <cell r="G11239">
            <v>11000</v>
          </cell>
          <cell r="H11239">
            <v>-11000</v>
          </cell>
          <cell r="I11239">
            <v>0</v>
          </cell>
        </row>
        <row r="11240">
          <cell r="A11240">
            <v>60000914</v>
          </cell>
          <cell r="B11240" t="str">
            <v>0</v>
          </cell>
          <cell r="C11240" t="str">
            <v>CIPL</v>
          </cell>
          <cell r="D11240" t="str">
            <v>M006</v>
          </cell>
          <cell r="E11240">
            <v>42100</v>
          </cell>
          <cell r="F11240" t="str">
            <v>Multimedia Projector- Hitachi- CP-AW3003</v>
          </cell>
          <cell r="G11240">
            <v>275000</v>
          </cell>
          <cell r="H11240">
            <v>-275000</v>
          </cell>
          <cell r="I11240">
            <v>0</v>
          </cell>
        </row>
        <row r="11241">
          <cell r="A11241">
            <v>60000917</v>
          </cell>
          <cell r="B11241" t="str">
            <v>0</v>
          </cell>
          <cell r="C11241" t="str">
            <v>CIPL</v>
          </cell>
          <cell r="D11241" t="str">
            <v>M006</v>
          </cell>
          <cell r="E11241">
            <v>42164</v>
          </cell>
          <cell r="F11241" t="str">
            <v>LED Monitor -HP-18.5''</v>
          </cell>
          <cell r="G11241">
            <v>8900</v>
          </cell>
          <cell r="H11241">
            <v>-8900</v>
          </cell>
          <cell r="I11241">
            <v>0</v>
          </cell>
        </row>
        <row r="11242">
          <cell r="A11242">
            <v>60000918</v>
          </cell>
          <cell r="B11242" t="str">
            <v>0</v>
          </cell>
          <cell r="C11242" t="str">
            <v>CIPL</v>
          </cell>
          <cell r="D11242" t="str">
            <v>M006</v>
          </cell>
          <cell r="E11242">
            <v>42222</v>
          </cell>
          <cell r="F11242" t="str">
            <v>Dell computer with Moitor</v>
          </cell>
          <cell r="G11242">
            <v>37950</v>
          </cell>
          <cell r="H11242">
            <v>-37950</v>
          </cell>
          <cell r="I11242">
            <v>0</v>
          </cell>
        </row>
        <row r="11243">
          <cell r="A11243">
            <v>60000919</v>
          </cell>
          <cell r="B11243" t="str">
            <v>0</v>
          </cell>
          <cell r="C11243" t="str">
            <v>CIPL</v>
          </cell>
          <cell r="D11243" t="str">
            <v>M006</v>
          </cell>
          <cell r="E11243">
            <v>42222</v>
          </cell>
          <cell r="F11243" t="str">
            <v>Dell computer with Moitor</v>
          </cell>
          <cell r="G11243">
            <v>37950</v>
          </cell>
          <cell r="H11243">
            <v>-37950</v>
          </cell>
          <cell r="I11243">
            <v>0</v>
          </cell>
        </row>
        <row r="11244">
          <cell r="A11244">
            <v>60000922</v>
          </cell>
          <cell r="B11244" t="str">
            <v>0</v>
          </cell>
          <cell r="C11244" t="str">
            <v>CIPL</v>
          </cell>
          <cell r="D11244" t="str">
            <v>M006</v>
          </cell>
          <cell r="E11244">
            <v>42226</v>
          </cell>
          <cell r="F11244" t="str">
            <v>Laptop-Dell Latituede E5440</v>
          </cell>
          <cell r="G11244">
            <v>95385</v>
          </cell>
          <cell r="H11244">
            <v>-95385</v>
          </cell>
          <cell r="I11244">
            <v>0</v>
          </cell>
        </row>
        <row r="11245">
          <cell r="A11245">
            <v>60000924</v>
          </cell>
          <cell r="B11245" t="str">
            <v>0</v>
          </cell>
          <cell r="C11245" t="str">
            <v>CIPL</v>
          </cell>
          <cell r="D11245" t="str">
            <v>M006</v>
          </cell>
          <cell r="E11245">
            <v>42249</v>
          </cell>
          <cell r="F11245" t="str">
            <v>HP Lazer Jet printer 1102</v>
          </cell>
          <cell r="G11245">
            <v>7800</v>
          </cell>
          <cell r="H11245">
            <v>-7800</v>
          </cell>
          <cell r="I11245">
            <v>0</v>
          </cell>
        </row>
        <row r="11246">
          <cell r="A11246">
            <v>60000925</v>
          </cell>
          <cell r="B11246" t="str">
            <v>0</v>
          </cell>
          <cell r="C11246" t="str">
            <v>CIPL</v>
          </cell>
          <cell r="D11246" t="str">
            <v>M006</v>
          </cell>
          <cell r="E11246">
            <v>42226</v>
          </cell>
          <cell r="F11246" t="str">
            <v>UPS Navana 1000 VA</v>
          </cell>
          <cell r="G11246">
            <v>7862</v>
          </cell>
          <cell r="H11246">
            <v>-7862</v>
          </cell>
          <cell r="I11246">
            <v>0</v>
          </cell>
        </row>
        <row r="11247">
          <cell r="A11247">
            <v>60000926</v>
          </cell>
          <cell r="B11247" t="str">
            <v>0</v>
          </cell>
          <cell r="C11247" t="str">
            <v>CIPL</v>
          </cell>
          <cell r="D11247" t="str">
            <v>M006</v>
          </cell>
          <cell r="E11247">
            <v>42226</v>
          </cell>
          <cell r="F11247" t="str">
            <v>UPS Navana 1000 VA</v>
          </cell>
          <cell r="G11247">
            <v>7862</v>
          </cell>
          <cell r="H11247">
            <v>-7862</v>
          </cell>
          <cell r="I11247">
            <v>0</v>
          </cell>
        </row>
        <row r="11248">
          <cell r="A11248">
            <v>60000927</v>
          </cell>
          <cell r="B11248" t="str">
            <v>0</v>
          </cell>
          <cell r="C11248" t="str">
            <v>CIPL</v>
          </cell>
          <cell r="D11248" t="str">
            <v>M006</v>
          </cell>
          <cell r="E11248">
            <v>42226</v>
          </cell>
          <cell r="F11248" t="str">
            <v>UPS Navana 1000 VA</v>
          </cell>
          <cell r="G11248">
            <v>7862</v>
          </cell>
          <cell r="H11248">
            <v>-7862</v>
          </cell>
          <cell r="I11248">
            <v>0</v>
          </cell>
        </row>
        <row r="11249">
          <cell r="A11249">
            <v>60000928</v>
          </cell>
          <cell r="B11249" t="str">
            <v>0</v>
          </cell>
          <cell r="C11249" t="str">
            <v>CIPL</v>
          </cell>
          <cell r="D11249" t="str">
            <v>M006</v>
          </cell>
          <cell r="E11249">
            <v>42235</v>
          </cell>
          <cell r="F11249" t="str">
            <v>Laptop-Dell Optiplex 3020 Core i 5</v>
          </cell>
          <cell r="G11249">
            <v>77641</v>
          </cell>
          <cell r="H11249">
            <v>-77641</v>
          </cell>
          <cell r="I11249">
            <v>0</v>
          </cell>
        </row>
        <row r="11250">
          <cell r="A11250">
            <v>60000929</v>
          </cell>
          <cell r="B11250" t="str">
            <v>0</v>
          </cell>
          <cell r="C11250" t="str">
            <v>CIPL</v>
          </cell>
          <cell r="D11250" t="str">
            <v>M006</v>
          </cell>
          <cell r="E11250">
            <v>42219</v>
          </cell>
          <cell r="F11250" t="str">
            <v>Wireless set up</v>
          </cell>
          <cell r="G11250">
            <v>207000</v>
          </cell>
          <cell r="H11250">
            <v>-207000</v>
          </cell>
          <cell r="I11250">
            <v>0</v>
          </cell>
        </row>
        <row r="11251">
          <cell r="A11251">
            <v>60000930</v>
          </cell>
          <cell r="B11251" t="str">
            <v>0</v>
          </cell>
          <cell r="C11251" t="str">
            <v>CIPL</v>
          </cell>
          <cell r="D11251" t="str">
            <v>M006</v>
          </cell>
          <cell r="E11251">
            <v>42247</v>
          </cell>
          <cell r="F11251" t="str">
            <v>Laptop- Lenovo Think Pad T450</v>
          </cell>
          <cell r="G11251">
            <v>109309.93</v>
          </cell>
          <cell r="H11251">
            <v>-109309.93</v>
          </cell>
          <cell r="I11251">
            <v>0</v>
          </cell>
        </row>
        <row r="11252">
          <cell r="A11252">
            <v>60000931</v>
          </cell>
          <cell r="B11252" t="str">
            <v>0</v>
          </cell>
          <cell r="C11252" t="str">
            <v>CIPL</v>
          </cell>
          <cell r="D11252" t="str">
            <v>M006</v>
          </cell>
          <cell r="E11252">
            <v>42259</v>
          </cell>
          <cell r="F11252" t="str">
            <v>Dell Latitude Laptop3440</v>
          </cell>
          <cell r="G11252">
            <v>58750</v>
          </cell>
          <cell r="H11252">
            <v>-58750</v>
          </cell>
          <cell r="I11252">
            <v>0</v>
          </cell>
        </row>
        <row r="11253">
          <cell r="A11253">
            <v>60000932</v>
          </cell>
          <cell r="B11253" t="str">
            <v>0</v>
          </cell>
          <cell r="C11253" t="str">
            <v>CIPL</v>
          </cell>
          <cell r="D11253" t="str">
            <v>M006</v>
          </cell>
          <cell r="E11253">
            <v>42217</v>
          </cell>
          <cell r="F11253" t="str">
            <v>Buildiing Management System from Alaska</v>
          </cell>
          <cell r="G11253">
            <v>1669530.2</v>
          </cell>
          <cell r="H11253">
            <v>-1669530.2</v>
          </cell>
          <cell r="I11253">
            <v>0</v>
          </cell>
        </row>
        <row r="11254">
          <cell r="A11254">
            <v>60000933</v>
          </cell>
          <cell r="B11254" t="str">
            <v>0</v>
          </cell>
          <cell r="C11254" t="str">
            <v>CIPL</v>
          </cell>
          <cell r="D11254" t="str">
            <v>M006</v>
          </cell>
          <cell r="E11254">
            <v>42285</v>
          </cell>
          <cell r="F11254" t="str">
            <v>Printer Hp laser Jet-1102</v>
          </cell>
          <cell r="G11254">
            <v>7500</v>
          </cell>
          <cell r="H11254">
            <v>-7500</v>
          </cell>
          <cell r="I11254">
            <v>0</v>
          </cell>
        </row>
        <row r="11255">
          <cell r="A11255">
            <v>60000934</v>
          </cell>
          <cell r="B11255" t="str">
            <v>0</v>
          </cell>
          <cell r="C11255" t="str">
            <v>CIPL</v>
          </cell>
          <cell r="D11255" t="str">
            <v>M006</v>
          </cell>
          <cell r="E11255">
            <v>42285</v>
          </cell>
          <cell r="F11255" t="str">
            <v>Printer Hp laser Jet-1102</v>
          </cell>
          <cell r="G11255">
            <v>7500</v>
          </cell>
          <cell r="H11255">
            <v>-7500</v>
          </cell>
          <cell r="I11255">
            <v>0</v>
          </cell>
        </row>
        <row r="11256">
          <cell r="A11256">
            <v>60000935</v>
          </cell>
          <cell r="B11256" t="str">
            <v>0</v>
          </cell>
          <cell r="C11256" t="str">
            <v>CIPL</v>
          </cell>
          <cell r="D11256" t="str">
            <v>M006</v>
          </cell>
          <cell r="E11256">
            <v>42302</v>
          </cell>
          <cell r="F11256" t="str">
            <v>Dell PC with monitor - Core i 3</v>
          </cell>
          <cell r="G11256">
            <v>36000</v>
          </cell>
          <cell r="H11256">
            <v>-36000</v>
          </cell>
          <cell r="I11256">
            <v>0</v>
          </cell>
        </row>
        <row r="11257">
          <cell r="A11257">
            <v>60000936</v>
          </cell>
          <cell r="B11257" t="str">
            <v>0</v>
          </cell>
          <cell r="C11257" t="str">
            <v>CIPL</v>
          </cell>
          <cell r="D11257" t="str">
            <v>M006</v>
          </cell>
          <cell r="E11257">
            <v>42302</v>
          </cell>
          <cell r="F11257" t="str">
            <v>Dell PC with monitor - Core i 3</v>
          </cell>
          <cell r="G11257">
            <v>36000</v>
          </cell>
          <cell r="H11257">
            <v>-36000</v>
          </cell>
          <cell r="I11257">
            <v>0</v>
          </cell>
        </row>
        <row r="11258">
          <cell r="A11258">
            <v>60000937</v>
          </cell>
          <cell r="B11258" t="str">
            <v>0</v>
          </cell>
          <cell r="C11258" t="str">
            <v>CIPL</v>
          </cell>
          <cell r="D11258" t="str">
            <v>M006</v>
          </cell>
          <cell r="E11258">
            <v>42302</v>
          </cell>
          <cell r="F11258" t="str">
            <v>Dell PC with monitor - Core i 3</v>
          </cell>
          <cell r="G11258">
            <v>36000</v>
          </cell>
          <cell r="H11258">
            <v>-36000</v>
          </cell>
          <cell r="I11258">
            <v>0</v>
          </cell>
        </row>
        <row r="11259">
          <cell r="A11259">
            <v>60000938</v>
          </cell>
          <cell r="B11259" t="str">
            <v>0</v>
          </cell>
          <cell r="C11259" t="str">
            <v>CIPL</v>
          </cell>
          <cell r="D11259" t="str">
            <v>M006</v>
          </cell>
          <cell r="E11259">
            <v>42309</v>
          </cell>
          <cell r="F11259" t="str">
            <v>UPS 1000 VA feom Navana</v>
          </cell>
          <cell r="G11259">
            <v>7862</v>
          </cell>
          <cell r="H11259">
            <v>-7862</v>
          </cell>
          <cell r="I11259">
            <v>0</v>
          </cell>
        </row>
        <row r="11260">
          <cell r="A11260">
            <v>60000939</v>
          </cell>
          <cell r="B11260" t="str">
            <v>0</v>
          </cell>
          <cell r="C11260" t="str">
            <v>CIPL</v>
          </cell>
          <cell r="D11260" t="str">
            <v>M006</v>
          </cell>
          <cell r="E11260">
            <v>42309</v>
          </cell>
          <cell r="F11260" t="str">
            <v>UPS 1000 VA feom Navana</v>
          </cell>
          <cell r="G11260">
            <v>7862</v>
          </cell>
          <cell r="H11260">
            <v>-7862</v>
          </cell>
          <cell r="I11260">
            <v>0</v>
          </cell>
        </row>
        <row r="11261">
          <cell r="A11261">
            <v>60000940</v>
          </cell>
          <cell r="B11261" t="str">
            <v>0</v>
          </cell>
          <cell r="C11261" t="str">
            <v>CIPL</v>
          </cell>
          <cell r="D11261" t="str">
            <v>M006</v>
          </cell>
          <cell r="E11261">
            <v>42309</v>
          </cell>
          <cell r="F11261" t="str">
            <v>UPS 1000 VA feom Navana</v>
          </cell>
          <cell r="G11261">
            <v>7862</v>
          </cell>
          <cell r="H11261">
            <v>-7862</v>
          </cell>
          <cell r="I11261">
            <v>0</v>
          </cell>
        </row>
        <row r="11262">
          <cell r="A11262">
            <v>60000941</v>
          </cell>
          <cell r="B11262" t="str">
            <v>0</v>
          </cell>
          <cell r="C11262" t="str">
            <v>CIPL</v>
          </cell>
          <cell r="D11262" t="str">
            <v>M006</v>
          </cell>
          <cell r="E11262">
            <v>42324</v>
          </cell>
          <cell r="F11262" t="str">
            <v>Printer HP-1102</v>
          </cell>
          <cell r="G11262">
            <v>7500</v>
          </cell>
          <cell r="H11262">
            <v>-7500</v>
          </cell>
          <cell r="I11262">
            <v>0</v>
          </cell>
        </row>
        <row r="11263">
          <cell r="A11263">
            <v>60000942</v>
          </cell>
          <cell r="B11263" t="str">
            <v>0</v>
          </cell>
          <cell r="C11263" t="str">
            <v>CIPL</v>
          </cell>
          <cell r="D11263" t="str">
            <v>M006</v>
          </cell>
          <cell r="E11263">
            <v>42324</v>
          </cell>
          <cell r="F11263" t="str">
            <v>Printer HP-1102</v>
          </cell>
          <cell r="G11263">
            <v>7500</v>
          </cell>
          <cell r="H11263">
            <v>-7500</v>
          </cell>
          <cell r="I11263">
            <v>0</v>
          </cell>
        </row>
        <row r="11264">
          <cell r="A11264">
            <v>60000943</v>
          </cell>
          <cell r="B11264" t="str">
            <v>0</v>
          </cell>
          <cell r="C11264" t="str">
            <v>CIPL</v>
          </cell>
          <cell r="D11264" t="str">
            <v>M006</v>
          </cell>
          <cell r="E11264">
            <v>42302</v>
          </cell>
          <cell r="F11264" t="str">
            <v>Toshiba Bar Code Printer with Printhead</v>
          </cell>
          <cell r="G11264">
            <v>117773.04</v>
          </cell>
          <cell r="H11264">
            <v>-117773.04</v>
          </cell>
          <cell r="I11264">
            <v>0</v>
          </cell>
        </row>
        <row r="11265">
          <cell r="A11265">
            <v>60000945</v>
          </cell>
          <cell r="B11265" t="str">
            <v>0</v>
          </cell>
          <cell r="C11265" t="str">
            <v>CIPL</v>
          </cell>
          <cell r="D11265" t="str">
            <v>M006</v>
          </cell>
          <cell r="E11265">
            <v>42326</v>
          </cell>
          <cell r="F11265" t="str">
            <v>Printer GT-800</v>
          </cell>
          <cell r="G11265">
            <v>28300</v>
          </cell>
          <cell r="H11265">
            <v>-28300</v>
          </cell>
          <cell r="I11265">
            <v>0</v>
          </cell>
        </row>
        <row r="11266">
          <cell r="A11266">
            <v>60000946</v>
          </cell>
          <cell r="B11266" t="str">
            <v>0</v>
          </cell>
          <cell r="C11266" t="str">
            <v>CIPL</v>
          </cell>
          <cell r="D11266" t="str">
            <v>M006</v>
          </cell>
          <cell r="E11266">
            <v>42394</v>
          </cell>
          <cell r="F11266" t="str">
            <v>6KVA GE True Online UPS</v>
          </cell>
          <cell r="G11266">
            <v>155000</v>
          </cell>
          <cell r="H11266">
            <v>-155000</v>
          </cell>
          <cell r="I11266">
            <v>0</v>
          </cell>
        </row>
        <row r="11267">
          <cell r="A11267">
            <v>60000947</v>
          </cell>
          <cell r="B11267" t="str">
            <v>0</v>
          </cell>
          <cell r="C11267" t="str">
            <v>CIPL</v>
          </cell>
          <cell r="D11267" t="str">
            <v>M006</v>
          </cell>
          <cell r="E11267">
            <v>42337</v>
          </cell>
          <cell r="F11267" t="str">
            <v>Dell optiplex 3020 M core I3 computer</v>
          </cell>
          <cell r="G11267">
            <v>62000</v>
          </cell>
          <cell r="H11267">
            <v>-62000</v>
          </cell>
          <cell r="I11267">
            <v>0</v>
          </cell>
        </row>
        <row r="11268">
          <cell r="A11268">
            <v>60000948</v>
          </cell>
          <cell r="B11268" t="str">
            <v>0</v>
          </cell>
          <cell r="C11268" t="str">
            <v>CIPL</v>
          </cell>
          <cell r="D11268" t="str">
            <v>M006</v>
          </cell>
          <cell r="E11268">
            <v>42337</v>
          </cell>
          <cell r="F11268" t="str">
            <v>Dell optiplex 3020 M core I3 computer</v>
          </cell>
          <cell r="G11268">
            <v>62000</v>
          </cell>
          <cell r="H11268">
            <v>-62000</v>
          </cell>
          <cell r="I11268">
            <v>0</v>
          </cell>
        </row>
        <row r="11269">
          <cell r="A11269">
            <v>60000949</v>
          </cell>
          <cell r="B11269" t="str">
            <v>0</v>
          </cell>
          <cell r="C11269" t="str">
            <v>CIPL</v>
          </cell>
          <cell r="D11269" t="str">
            <v>M006</v>
          </cell>
          <cell r="E11269">
            <v>42339</v>
          </cell>
          <cell r="F11269" t="str">
            <v>UPS-1000VA Navana</v>
          </cell>
          <cell r="G11269">
            <v>7862</v>
          </cell>
          <cell r="H11269">
            <v>-7862</v>
          </cell>
          <cell r="I11269">
            <v>0</v>
          </cell>
        </row>
        <row r="11270">
          <cell r="A11270">
            <v>60000950</v>
          </cell>
          <cell r="B11270" t="str">
            <v>0</v>
          </cell>
          <cell r="C11270" t="str">
            <v>CIPL</v>
          </cell>
          <cell r="D11270" t="str">
            <v>M006</v>
          </cell>
          <cell r="E11270">
            <v>42339</v>
          </cell>
          <cell r="F11270" t="str">
            <v>UPS-1000VA Navana</v>
          </cell>
          <cell r="G11270">
            <v>7862</v>
          </cell>
          <cell r="H11270">
            <v>-7862</v>
          </cell>
          <cell r="I11270">
            <v>0</v>
          </cell>
        </row>
        <row r="11271">
          <cell r="A11271">
            <v>60000951</v>
          </cell>
          <cell r="B11271" t="str">
            <v>0</v>
          </cell>
          <cell r="C11271" t="str">
            <v>CIPL</v>
          </cell>
          <cell r="D11271" t="str">
            <v>M006</v>
          </cell>
          <cell r="E11271">
            <v>42395</v>
          </cell>
          <cell r="F11271" t="str">
            <v>Dell core i3 Laptop</v>
          </cell>
          <cell r="G11271">
            <v>72350</v>
          </cell>
          <cell r="H11271">
            <v>-72350</v>
          </cell>
          <cell r="I11271">
            <v>0</v>
          </cell>
        </row>
        <row r="11272">
          <cell r="A11272">
            <v>60000953</v>
          </cell>
          <cell r="B11272" t="str">
            <v>0</v>
          </cell>
          <cell r="C11272" t="str">
            <v>CIPL</v>
          </cell>
          <cell r="D11272" t="str">
            <v>M006</v>
          </cell>
          <cell r="E11272">
            <v>42339</v>
          </cell>
          <cell r="F11272" t="str">
            <v>Digital System display board - 20 x 36 inch</v>
          </cell>
          <cell r="G11272">
            <v>14375</v>
          </cell>
          <cell r="H11272">
            <v>-14375</v>
          </cell>
          <cell r="I11272">
            <v>0</v>
          </cell>
        </row>
        <row r="11273">
          <cell r="A11273">
            <v>60000954</v>
          </cell>
          <cell r="B11273" t="str">
            <v>0</v>
          </cell>
          <cell r="C11273" t="str">
            <v>CIPL</v>
          </cell>
          <cell r="D11273" t="str">
            <v>M006</v>
          </cell>
          <cell r="E11273">
            <v>42339</v>
          </cell>
          <cell r="F11273" t="str">
            <v>Digital System display board - 20 x 36 inch</v>
          </cell>
          <cell r="G11273">
            <v>14375</v>
          </cell>
          <cell r="H11273">
            <v>-14375</v>
          </cell>
          <cell r="I11273">
            <v>0</v>
          </cell>
        </row>
        <row r="11274">
          <cell r="A11274">
            <v>60000955</v>
          </cell>
          <cell r="B11274" t="str">
            <v>0</v>
          </cell>
          <cell r="C11274" t="str">
            <v>CIPL</v>
          </cell>
          <cell r="D11274" t="str">
            <v>M006</v>
          </cell>
          <cell r="E11274">
            <v>42339</v>
          </cell>
          <cell r="F11274" t="str">
            <v>Digital System display board - 20 x 36 inch</v>
          </cell>
          <cell r="G11274">
            <v>14375</v>
          </cell>
          <cell r="H11274">
            <v>-14375</v>
          </cell>
          <cell r="I11274">
            <v>0</v>
          </cell>
        </row>
        <row r="11275">
          <cell r="A11275">
            <v>60000956</v>
          </cell>
          <cell r="B11275" t="str">
            <v>0</v>
          </cell>
          <cell r="C11275" t="str">
            <v>CIPL</v>
          </cell>
          <cell r="D11275" t="str">
            <v>M006</v>
          </cell>
          <cell r="E11275">
            <v>42339</v>
          </cell>
          <cell r="F11275" t="str">
            <v>Digital System display board - 20 x 36 inch</v>
          </cell>
          <cell r="G11275">
            <v>14375</v>
          </cell>
          <cell r="H11275">
            <v>-14375</v>
          </cell>
          <cell r="I11275">
            <v>0</v>
          </cell>
        </row>
        <row r="11276">
          <cell r="A11276">
            <v>60000957</v>
          </cell>
          <cell r="B11276" t="str">
            <v>0</v>
          </cell>
          <cell r="C11276" t="str">
            <v>CIPL</v>
          </cell>
          <cell r="D11276" t="str">
            <v>M006</v>
          </cell>
          <cell r="E11276">
            <v>42339</v>
          </cell>
          <cell r="F11276" t="str">
            <v>Digital System display board - 20 x 36 inch</v>
          </cell>
          <cell r="G11276">
            <v>14375</v>
          </cell>
          <cell r="H11276">
            <v>-14375</v>
          </cell>
          <cell r="I11276">
            <v>0</v>
          </cell>
        </row>
        <row r="11277">
          <cell r="A11277">
            <v>60000958</v>
          </cell>
          <cell r="B11277" t="str">
            <v>0</v>
          </cell>
          <cell r="C11277" t="str">
            <v>CIPL</v>
          </cell>
          <cell r="D11277" t="str">
            <v>M006</v>
          </cell>
          <cell r="E11277">
            <v>42339</v>
          </cell>
          <cell r="F11277" t="str">
            <v>Digital System display board - 20 x 36 inch</v>
          </cell>
          <cell r="G11277">
            <v>14375</v>
          </cell>
          <cell r="H11277">
            <v>-14375</v>
          </cell>
          <cell r="I11277">
            <v>0</v>
          </cell>
        </row>
        <row r="11278">
          <cell r="A11278">
            <v>60000959</v>
          </cell>
          <cell r="B11278" t="str">
            <v>0</v>
          </cell>
          <cell r="C11278" t="str">
            <v>CIPL</v>
          </cell>
          <cell r="D11278" t="str">
            <v>M006</v>
          </cell>
          <cell r="E11278">
            <v>42339</v>
          </cell>
          <cell r="F11278" t="str">
            <v>Digital System display board - 20 x 36 inch</v>
          </cell>
          <cell r="G11278">
            <v>14375</v>
          </cell>
          <cell r="H11278">
            <v>-14375</v>
          </cell>
          <cell r="I11278">
            <v>0</v>
          </cell>
        </row>
        <row r="11279">
          <cell r="A11279">
            <v>60000960</v>
          </cell>
          <cell r="B11279" t="str">
            <v>0</v>
          </cell>
          <cell r="C11279" t="str">
            <v>CIPL</v>
          </cell>
          <cell r="D11279" t="str">
            <v>M006</v>
          </cell>
          <cell r="E11279">
            <v>42339</v>
          </cell>
          <cell r="F11279" t="str">
            <v>Digital System display board - 20 x 36 inch</v>
          </cell>
          <cell r="G11279">
            <v>14375</v>
          </cell>
          <cell r="H11279">
            <v>-14375</v>
          </cell>
          <cell r="I11279">
            <v>0</v>
          </cell>
        </row>
        <row r="11280">
          <cell r="A11280">
            <v>60000961</v>
          </cell>
          <cell r="B11280" t="str">
            <v>0</v>
          </cell>
          <cell r="C11280" t="str">
            <v>CIPL</v>
          </cell>
          <cell r="D11280" t="str">
            <v>M006</v>
          </cell>
          <cell r="E11280">
            <v>42339</v>
          </cell>
          <cell r="F11280" t="str">
            <v>Digital System display board - 20 x 36 inch</v>
          </cell>
          <cell r="G11280">
            <v>14375</v>
          </cell>
          <cell r="H11280">
            <v>-14375</v>
          </cell>
          <cell r="I11280">
            <v>0</v>
          </cell>
        </row>
        <row r="11281">
          <cell r="A11281">
            <v>60000962</v>
          </cell>
          <cell r="B11281" t="str">
            <v>0</v>
          </cell>
          <cell r="C11281" t="str">
            <v>CIPL</v>
          </cell>
          <cell r="D11281" t="str">
            <v>M006</v>
          </cell>
          <cell r="E11281">
            <v>42339</v>
          </cell>
          <cell r="F11281" t="str">
            <v>Digital System display board - 20 x 36 inch</v>
          </cell>
          <cell r="G11281">
            <v>14375</v>
          </cell>
          <cell r="H11281">
            <v>-14375</v>
          </cell>
          <cell r="I11281">
            <v>0</v>
          </cell>
        </row>
        <row r="11282">
          <cell r="A11282">
            <v>60000963</v>
          </cell>
          <cell r="B11282" t="str">
            <v>0</v>
          </cell>
          <cell r="C11282" t="str">
            <v>CIPL</v>
          </cell>
          <cell r="D11282" t="str">
            <v>M006</v>
          </cell>
          <cell r="E11282">
            <v>42339</v>
          </cell>
          <cell r="F11282" t="str">
            <v>Digital System display board - 20 x 36 inch</v>
          </cell>
          <cell r="G11282">
            <v>14375</v>
          </cell>
          <cell r="H11282">
            <v>-14375</v>
          </cell>
          <cell r="I11282">
            <v>0</v>
          </cell>
        </row>
        <row r="11283">
          <cell r="A11283">
            <v>60000964</v>
          </cell>
          <cell r="B11283" t="str">
            <v>0</v>
          </cell>
          <cell r="C11283" t="str">
            <v>CIPL</v>
          </cell>
          <cell r="D11283" t="str">
            <v>M006</v>
          </cell>
          <cell r="E11283">
            <v>42339</v>
          </cell>
          <cell r="F11283" t="str">
            <v>Digital System display board - 20 x 36 inch</v>
          </cell>
          <cell r="G11283">
            <v>14375</v>
          </cell>
          <cell r="H11283">
            <v>-14375</v>
          </cell>
          <cell r="I11283">
            <v>0</v>
          </cell>
        </row>
        <row r="11284">
          <cell r="A11284">
            <v>60000965</v>
          </cell>
          <cell r="B11284" t="str">
            <v>0</v>
          </cell>
          <cell r="C11284" t="str">
            <v>CIPL</v>
          </cell>
          <cell r="D11284" t="str">
            <v>M006</v>
          </cell>
          <cell r="E11284">
            <v>42339</v>
          </cell>
          <cell r="F11284" t="str">
            <v>Digital System display board - 20 x 36 inch</v>
          </cell>
          <cell r="G11284">
            <v>14375</v>
          </cell>
          <cell r="H11284">
            <v>-14375</v>
          </cell>
          <cell r="I11284">
            <v>0</v>
          </cell>
        </row>
        <row r="11285">
          <cell r="A11285">
            <v>60000966</v>
          </cell>
          <cell r="B11285" t="str">
            <v>0</v>
          </cell>
          <cell r="C11285" t="str">
            <v>CIPL</v>
          </cell>
          <cell r="D11285" t="str">
            <v>M006</v>
          </cell>
          <cell r="E11285">
            <v>42339</v>
          </cell>
          <cell r="F11285" t="str">
            <v>Digital System display board - 20 x 36 inch</v>
          </cell>
          <cell r="G11285">
            <v>14375</v>
          </cell>
          <cell r="H11285">
            <v>-14375</v>
          </cell>
          <cell r="I11285">
            <v>0</v>
          </cell>
        </row>
        <row r="11286">
          <cell r="A11286">
            <v>60000967</v>
          </cell>
          <cell r="B11286" t="str">
            <v>0</v>
          </cell>
          <cell r="C11286" t="str">
            <v>CIPL</v>
          </cell>
          <cell r="D11286" t="str">
            <v>M006</v>
          </cell>
          <cell r="E11286">
            <v>42339</v>
          </cell>
          <cell r="F11286" t="str">
            <v>Digital System display board - 20 x 36 inch</v>
          </cell>
          <cell r="G11286">
            <v>14375</v>
          </cell>
          <cell r="H11286">
            <v>-14375</v>
          </cell>
          <cell r="I11286">
            <v>0</v>
          </cell>
        </row>
        <row r="11287">
          <cell r="A11287">
            <v>60000968</v>
          </cell>
          <cell r="B11287" t="str">
            <v>0</v>
          </cell>
          <cell r="C11287" t="str">
            <v>CIPL</v>
          </cell>
          <cell r="D11287" t="str">
            <v>M006</v>
          </cell>
          <cell r="E11287">
            <v>42339</v>
          </cell>
          <cell r="F11287" t="str">
            <v>Digital System display board - 20 x 36 inch</v>
          </cell>
          <cell r="G11287">
            <v>14375</v>
          </cell>
          <cell r="H11287">
            <v>-14375</v>
          </cell>
          <cell r="I11287">
            <v>0</v>
          </cell>
        </row>
        <row r="11288">
          <cell r="A11288">
            <v>60000969</v>
          </cell>
          <cell r="B11288" t="str">
            <v>0</v>
          </cell>
          <cell r="C11288" t="str">
            <v>CIPL</v>
          </cell>
          <cell r="D11288" t="str">
            <v>M006</v>
          </cell>
          <cell r="E11288">
            <v>42339</v>
          </cell>
          <cell r="F11288" t="str">
            <v>Digital System display board - 20 x 36 inch</v>
          </cell>
          <cell r="G11288">
            <v>14375</v>
          </cell>
          <cell r="H11288">
            <v>-14375</v>
          </cell>
          <cell r="I11288">
            <v>0</v>
          </cell>
        </row>
        <row r="11289">
          <cell r="A11289">
            <v>60000970</v>
          </cell>
          <cell r="B11289" t="str">
            <v>0</v>
          </cell>
          <cell r="C11289" t="str">
            <v>CIPL</v>
          </cell>
          <cell r="D11289" t="str">
            <v>M006</v>
          </cell>
          <cell r="E11289">
            <v>42339</v>
          </cell>
          <cell r="F11289" t="str">
            <v>Digital System display board - 20 x 36 inch</v>
          </cell>
          <cell r="G11289">
            <v>14375</v>
          </cell>
          <cell r="H11289">
            <v>-14375</v>
          </cell>
          <cell r="I11289">
            <v>0</v>
          </cell>
        </row>
        <row r="11290">
          <cell r="A11290">
            <v>60000971</v>
          </cell>
          <cell r="B11290" t="str">
            <v>0</v>
          </cell>
          <cell r="C11290" t="str">
            <v>CIPL</v>
          </cell>
          <cell r="D11290" t="str">
            <v>M006</v>
          </cell>
          <cell r="E11290">
            <v>42339</v>
          </cell>
          <cell r="F11290" t="str">
            <v>Digital System display board - 20 x 36 inch</v>
          </cell>
          <cell r="G11290">
            <v>14375</v>
          </cell>
          <cell r="H11290">
            <v>-14375</v>
          </cell>
          <cell r="I11290">
            <v>0</v>
          </cell>
        </row>
        <row r="11291">
          <cell r="A11291">
            <v>60000972</v>
          </cell>
          <cell r="B11291" t="str">
            <v>0</v>
          </cell>
          <cell r="C11291" t="str">
            <v>CIPL</v>
          </cell>
          <cell r="D11291" t="str">
            <v>M006</v>
          </cell>
          <cell r="E11291">
            <v>42339</v>
          </cell>
          <cell r="F11291" t="str">
            <v>Digital System display board - 20 x 36 inch</v>
          </cell>
          <cell r="G11291">
            <v>14375</v>
          </cell>
          <cell r="H11291">
            <v>-14375</v>
          </cell>
          <cell r="I11291">
            <v>0</v>
          </cell>
        </row>
        <row r="11292">
          <cell r="A11292">
            <v>60000973</v>
          </cell>
          <cell r="B11292" t="str">
            <v>0</v>
          </cell>
          <cell r="C11292" t="str">
            <v>CIPL</v>
          </cell>
          <cell r="D11292" t="str">
            <v>M006</v>
          </cell>
          <cell r="E11292">
            <v>42339</v>
          </cell>
          <cell r="F11292" t="str">
            <v>Digital System display board - 20 x 36 inch</v>
          </cell>
          <cell r="G11292">
            <v>14375</v>
          </cell>
          <cell r="H11292">
            <v>-14375</v>
          </cell>
          <cell r="I11292">
            <v>0</v>
          </cell>
        </row>
        <row r="11293">
          <cell r="A11293">
            <v>60000974</v>
          </cell>
          <cell r="B11293" t="str">
            <v>0</v>
          </cell>
          <cell r="C11293" t="str">
            <v>CIPL</v>
          </cell>
          <cell r="D11293" t="str">
            <v>M006</v>
          </cell>
          <cell r="E11293">
            <v>42339</v>
          </cell>
          <cell r="F11293" t="str">
            <v>Digital System display board - 20 x 36 inch</v>
          </cell>
          <cell r="G11293">
            <v>14375</v>
          </cell>
          <cell r="H11293">
            <v>-14375</v>
          </cell>
          <cell r="I11293">
            <v>0</v>
          </cell>
        </row>
        <row r="11294">
          <cell r="A11294">
            <v>60000975</v>
          </cell>
          <cell r="B11294" t="str">
            <v>0</v>
          </cell>
          <cell r="C11294" t="str">
            <v>CIPL</v>
          </cell>
          <cell r="D11294" t="str">
            <v>M006</v>
          </cell>
          <cell r="E11294">
            <v>42339</v>
          </cell>
          <cell r="F11294" t="str">
            <v>Digital System display board - 20 x 36 inch</v>
          </cell>
          <cell r="G11294">
            <v>14375</v>
          </cell>
          <cell r="H11294">
            <v>-14375</v>
          </cell>
          <cell r="I11294">
            <v>0</v>
          </cell>
        </row>
        <row r="11295">
          <cell r="A11295">
            <v>60000976</v>
          </cell>
          <cell r="B11295" t="str">
            <v>0</v>
          </cell>
          <cell r="C11295" t="str">
            <v>CIPL</v>
          </cell>
          <cell r="D11295" t="str">
            <v>M006</v>
          </cell>
          <cell r="E11295">
            <v>42339</v>
          </cell>
          <cell r="F11295" t="str">
            <v>Digital System display board - 20 x 36 inch</v>
          </cell>
          <cell r="G11295">
            <v>14375</v>
          </cell>
          <cell r="H11295">
            <v>-14375</v>
          </cell>
          <cell r="I11295">
            <v>0</v>
          </cell>
        </row>
        <row r="11296">
          <cell r="A11296">
            <v>60000977</v>
          </cell>
          <cell r="B11296" t="str">
            <v>0</v>
          </cell>
          <cell r="C11296" t="str">
            <v>CIPL</v>
          </cell>
          <cell r="D11296" t="str">
            <v>M006</v>
          </cell>
          <cell r="E11296">
            <v>42339</v>
          </cell>
          <cell r="F11296" t="str">
            <v>Digital System display board - 20 x 36 inch</v>
          </cell>
          <cell r="G11296">
            <v>14375</v>
          </cell>
          <cell r="H11296">
            <v>-14375</v>
          </cell>
          <cell r="I11296">
            <v>0</v>
          </cell>
        </row>
        <row r="11297">
          <cell r="A11297">
            <v>60000978</v>
          </cell>
          <cell r="B11297" t="str">
            <v>0</v>
          </cell>
          <cell r="C11297" t="str">
            <v>CIPL</v>
          </cell>
          <cell r="D11297" t="str">
            <v>M006</v>
          </cell>
          <cell r="E11297">
            <v>42339</v>
          </cell>
          <cell r="F11297" t="str">
            <v>Digital System display board - 20 x 36 inch</v>
          </cell>
          <cell r="G11297">
            <v>14375</v>
          </cell>
          <cell r="H11297">
            <v>-14375</v>
          </cell>
          <cell r="I11297">
            <v>0</v>
          </cell>
        </row>
        <row r="11298">
          <cell r="A11298">
            <v>60000979</v>
          </cell>
          <cell r="B11298" t="str">
            <v>0</v>
          </cell>
          <cell r="C11298" t="str">
            <v>CIPL</v>
          </cell>
          <cell r="D11298" t="str">
            <v>M006</v>
          </cell>
          <cell r="E11298">
            <v>42339</v>
          </cell>
          <cell r="F11298" t="str">
            <v>Digital System display board - 20 x 36 inch</v>
          </cell>
          <cell r="G11298">
            <v>14375</v>
          </cell>
          <cell r="H11298">
            <v>-14375</v>
          </cell>
          <cell r="I11298">
            <v>0</v>
          </cell>
        </row>
        <row r="11299">
          <cell r="A11299">
            <v>60000980</v>
          </cell>
          <cell r="B11299" t="str">
            <v>0</v>
          </cell>
          <cell r="C11299" t="str">
            <v>CIPL</v>
          </cell>
          <cell r="D11299" t="str">
            <v>M006</v>
          </cell>
          <cell r="E11299">
            <v>42339</v>
          </cell>
          <cell r="F11299" t="str">
            <v>Digital System display board - 20 x 36 inch</v>
          </cell>
          <cell r="G11299">
            <v>14375</v>
          </cell>
          <cell r="H11299">
            <v>-14375</v>
          </cell>
          <cell r="I11299">
            <v>0</v>
          </cell>
        </row>
        <row r="11300">
          <cell r="A11300">
            <v>60000981</v>
          </cell>
          <cell r="B11300" t="str">
            <v>0</v>
          </cell>
          <cell r="C11300" t="str">
            <v>CIPL</v>
          </cell>
          <cell r="D11300" t="str">
            <v>M006</v>
          </cell>
          <cell r="E11300">
            <v>42339</v>
          </cell>
          <cell r="F11300" t="str">
            <v>Digital System display board - 20 x 36 inch</v>
          </cell>
          <cell r="G11300">
            <v>14375</v>
          </cell>
          <cell r="H11300">
            <v>-14375</v>
          </cell>
          <cell r="I11300">
            <v>0</v>
          </cell>
        </row>
        <row r="11301">
          <cell r="A11301">
            <v>60000982</v>
          </cell>
          <cell r="B11301" t="str">
            <v>0</v>
          </cell>
          <cell r="C11301" t="str">
            <v>CIPL</v>
          </cell>
          <cell r="D11301" t="str">
            <v>M006</v>
          </cell>
          <cell r="E11301">
            <v>42339</v>
          </cell>
          <cell r="F11301" t="str">
            <v>Digital System display board - 20 x 36 inch</v>
          </cell>
          <cell r="G11301">
            <v>14375</v>
          </cell>
          <cell r="H11301">
            <v>-14375</v>
          </cell>
          <cell r="I11301">
            <v>0</v>
          </cell>
        </row>
        <row r="11302">
          <cell r="A11302">
            <v>60000983</v>
          </cell>
          <cell r="B11302" t="str">
            <v>0</v>
          </cell>
          <cell r="C11302" t="str">
            <v>CIPL</v>
          </cell>
          <cell r="D11302" t="str">
            <v>M006</v>
          </cell>
          <cell r="E11302">
            <v>42339</v>
          </cell>
          <cell r="F11302" t="str">
            <v>Digital System display board - 20 x 36 inch</v>
          </cell>
          <cell r="G11302">
            <v>14375</v>
          </cell>
          <cell r="H11302">
            <v>-14375</v>
          </cell>
          <cell r="I11302">
            <v>0</v>
          </cell>
        </row>
        <row r="11303">
          <cell r="A11303">
            <v>60000984</v>
          </cell>
          <cell r="B11303" t="str">
            <v>0</v>
          </cell>
          <cell r="C11303" t="str">
            <v>CIPL</v>
          </cell>
          <cell r="D11303" t="str">
            <v>M006</v>
          </cell>
          <cell r="E11303">
            <v>42339</v>
          </cell>
          <cell r="F11303" t="str">
            <v>Digital System display board - 20 x 36 inch</v>
          </cell>
          <cell r="G11303">
            <v>14375</v>
          </cell>
          <cell r="H11303">
            <v>-14375</v>
          </cell>
          <cell r="I11303">
            <v>0</v>
          </cell>
        </row>
        <row r="11304">
          <cell r="A11304">
            <v>60000985</v>
          </cell>
          <cell r="B11304" t="str">
            <v>0</v>
          </cell>
          <cell r="C11304" t="str">
            <v>CIPL</v>
          </cell>
          <cell r="D11304" t="str">
            <v>M006</v>
          </cell>
          <cell r="E11304">
            <v>42339</v>
          </cell>
          <cell r="F11304" t="str">
            <v>Digital System display board - 20 x 36 inch</v>
          </cell>
          <cell r="G11304">
            <v>14375</v>
          </cell>
          <cell r="H11304">
            <v>-14375</v>
          </cell>
          <cell r="I11304">
            <v>0</v>
          </cell>
        </row>
        <row r="11305">
          <cell r="A11305">
            <v>60000986</v>
          </cell>
          <cell r="B11305" t="str">
            <v>0</v>
          </cell>
          <cell r="C11305" t="str">
            <v>CIPL</v>
          </cell>
          <cell r="D11305" t="str">
            <v>M006</v>
          </cell>
          <cell r="E11305">
            <v>42339</v>
          </cell>
          <cell r="F11305" t="str">
            <v>Digital System display board - 20 x 36 inch</v>
          </cell>
          <cell r="G11305">
            <v>14375</v>
          </cell>
          <cell r="H11305">
            <v>-14375</v>
          </cell>
          <cell r="I11305">
            <v>0</v>
          </cell>
        </row>
        <row r="11306">
          <cell r="A11306">
            <v>60000987</v>
          </cell>
          <cell r="B11306" t="str">
            <v>0</v>
          </cell>
          <cell r="C11306" t="str">
            <v>CIPL</v>
          </cell>
          <cell r="D11306" t="str">
            <v>M006</v>
          </cell>
          <cell r="E11306">
            <v>42339</v>
          </cell>
          <cell r="F11306" t="str">
            <v>Digital System display board - 20 x 36 inch</v>
          </cell>
          <cell r="G11306">
            <v>14375</v>
          </cell>
          <cell r="H11306">
            <v>-14375</v>
          </cell>
          <cell r="I11306">
            <v>0</v>
          </cell>
        </row>
        <row r="11307">
          <cell r="A11307">
            <v>60000988</v>
          </cell>
          <cell r="B11307" t="str">
            <v>0</v>
          </cell>
          <cell r="C11307" t="str">
            <v>CIPL</v>
          </cell>
          <cell r="D11307" t="str">
            <v>M006</v>
          </cell>
          <cell r="E11307">
            <v>42339</v>
          </cell>
          <cell r="F11307" t="str">
            <v>Digital System display board - 20 x 36 inch</v>
          </cell>
          <cell r="G11307">
            <v>14375</v>
          </cell>
          <cell r="H11307">
            <v>-14375</v>
          </cell>
          <cell r="I11307">
            <v>0</v>
          </cell>
        </row>
        <row r="11308">
          <cell r="A11308">
            <v>60000989</v>
          </cell>
          <cell r="B11308" t="str">
            <v>0</v>
          </cell>
          <cell r="C11308" t="str">
            <v>CIPL</v>
          </cell>
          <cell r="D11308" t="str">
            <v>M006</v>
          </cell>
          <cell r="E11308">
            <v>42339</v>
          </cell>
          <cell r="F11308" t="str">
            <v>Digital System display board - 20 x 36 inch</v>
          </cell>
          <cell r="G11308">
            <v>14375</v>
          </cell>
          <cell r="H11308">
            <v>-14375</v>
          </cell>
          <cell r="I11308">
            <v>0</v>
          </cell>
        </row>
        <row r="11309">
          <cell r="A11309">
            <v>60000990</v>
          </cell>
          <cell r="B11309" t="str">
            <v>0</v>
          </cell>
          <cell r="C11309" t="str">
            <v>CIPL</v>
          </cell>
          <cell r="D11309" t="str">
            <v>M006</v>
          </cell>
          <cell r="E11309">
            <v>42339</v>
          </cell>
          <cell r="F11309" t="str">
            <v>Digital System display board - 20 x 36 inch</v>
          </cell>
          <cell r="G11309">
            <v>14375</v>
          </cell>
          <cell r="H11309">
            <v>-14375</v>
          </cell>
          <cell r="I11309">
            <v>0</v>
          </cell>
        </row>
        <row r="11310">
          <cell r="A11310">
            <v>60000991</v>
          </cell>
          <cell r="B11310" t="str">
            <v>0</v>
          </cell>
          <cell r="C11310" t="str">
            <v>CIPL</v>
          </cell>
          <cell r="D11310" t="str">
            <v>M006</v>
          </cell>
          <cell r="E11310">
            <v>42339</v>
          </cell>
          <cell r="F11310" t="str">
            <v>Digital System display board - 20 x 36 inch</v>
          </cell>
          <cell r="G11310">
            <v>14375</v>
          </cell>
          <cell r="H11310">
            <v>-14375</v>
          </cell>
          <cell r="I11310">
            <v>0</v>
          </cell>
        </row>
        <row r="11311">
          <cell r="A11311">
            <v>60000992</v>
          </cell>
          <cell r="B11311" t="str">
            <v>0</v>
          </cell>
          <cell r="C11311" t="str">
            <v>CIPL</v>
          </cell>
          <cell r="D11311" t="str">
            <v>M006</v>
          </cell>
          <cell r="E11311">
            <v>42339</v>
          </cell>
          <cell r="F11311" t="str">
            <v>Digital System display board - 20 x 36 inch</v>
          </cell>
          <cell r="G11311">
            <v>14375</v>
          </cell>
          <cell r="H11311">
            <v>-14375</v>
          </cell>
          <cell r="I11311">
            <v>0</v>
          </cell>
        </row>
        <row r="11312">
          <cell r="A11312">
            <v>60000993</v>
          </cell>
          <cell r="B11312" t="str">
            <v>0</v>
          </cell>
          <cell r="C11312" t="str">
            <v>CIPL</v>
          </cell>
          <cell r="D11312" t="str">
            <v>M006</v>
          </cell>
          <cell r="E11312">
            <v>42339</v>
          </cell>
          <cell r="F11312" t="str">
            <v>Digital System display board - 20 x 36 inch</v>
          </cell>
          <cell r="G11312">
            <v>14375</v>
          </cell>
          <cell r="H11312">
            <v>-14375</v>
          </cell>
          <cell r="I11312">
            <v>0</v>
          </cell>
        </row>
        <row r="11313">
          <cell r="A11313">
            <v>60000994</v>
          </cell>
          <cell r="B11313" t="str">
            <v>0</v>
          </cell>
          <cell r="C11313" t="str">
            <v>CIPL</v>
          </cell>
          <cell r="D11313" t="str">
            <v>M006</v>
          </cell>
          <cell r="E11313">
            <v>42339</v>
          </cell>
          <cell r="F11313" t="str">
            <v>Digital System display board - 20 x 36 inch</v>
          </cell>
          <cell r="G11313">
            <v>14375</v>
          </cell>
          <cell r="H11313">
            <v>-14375</v>
          </cell>
          <cell r="I11313">
            <v>0</v>
          </cell>
        </row>
        <row r="11314">
          <cell r="A11314">
            <v>60000995</v>
          </cell>
          <cell r="B11314" t="str">
            <v>0</v>
          </cell>
          <cell r="C11314" t="str">
            <v>CIPL</v>
          </cell>
          <cell r="D11314" t="str">
            <v>M006</v>
          </cell>
          <cell r="E11314">
            <v>42339</v>
          </cell>
          <cell r="F11314" t="str">
            <v>Digital System display board - 20 x 36 inch</v>
          </cell>
          <cell r="G11314">
            <v>14375</v>
          </cell>
          <cell r="H11314">
            <v>-14375</v>
          </cell>
          <cell r="I11314">
            <v>0</v>
          </cell>
        </row>
        <row r="11315">
          <cell r="A11315">
            <v>60000996</v>
          </cell>
          <cell r="B11315" t="str">
            <v>0</v>
          </cell>
          <cell r="C11315" t="str">
            <v>CIPL</v>
          </cell>
          <cell r="D11315" t="str">
            <v>M006</v>
          </cell>
          <cell r="E11315">
            <v>42339</v>
          </cell>
          <cell r="F11315" t="str">
            <v>Digital System display board - 20 x 36 inch</v>
          </cell>
          <cell r="G11315">
            <v>14375</v>
          </cell>
          <cell r="H11315">
            <v>-14375</v>
          </cell>
          <cell r="I11315">
            <v>0</v>
          </cell>
        </row>
        <row r="11316">
          <cell r="A11316">
            <v>60000997</v>
          </cell>
          <cell r="B11316" t="str">
            <v>0</v>
          </cell>
          <cell r="C11316" t="str">
            <v>CIPL</v>
          </cell>
          <cell r="D11316" t="str">
            <v>M006</v>
          </cell>
          <cell r="E11316">
            <v>42339</v>
          </cell>
          <cell r="F11316" t="str">
            <v>Digital System display board - 20 x 36 inch</v>
          </cell>
          <cell r="G11316">
            <v>14375</v>
          </cell>
          <cell r="H11316">
            <v>-14375</v>
          </cell>
          <cell r="I11316">
            <v>0</v>
          </cell>
        </row>
        <row r="11317">
          <cell r="A11317">
            <v>60000998</v>
          </cell>
          <cell r="B11317" t="str">
            <v>0</v>
          </cell>
          <cell r="C11317" t="str">
            <v>CIPL</v>
          </cell>
          <cell r="D11317" t="str">
            <v>M006</v>
          </cell>
          <cell r="E11317">
            <v>42339</v>
          </cell>
          <cell r="F11317" t="str">
            <v>Digital System display board - 20 x 36 inch</v>
          </cell>
          <cell r="G11317">
            <v>14375</v>
          </cell>
          <cell r="H11317">
            <v>-14375</v>
          </cell>
          <cell r="I11317">
            <v>0</v>
          </cell>
        </row>
        <row r="11318">
          <cell r="A11318">
            <v>60000999</v>
          </cell>
          <cell r="B11318" t="str">
            <v>0</v>
          </cell>
          <cell r="C11318" t="str">
            <v>CIPL</v>
          </cell>
          <cell r="D11318" t="str">
            <v>M006</v>
          </cell>
          <cell r="E11318">
            <v>42339</v>
          </cell>
          <cell r="F11318" t="str">
            <v>Digital System display board - 20 x 36 inch</v>
          </cell>
          <cell r="G11318">
            <v>14375</v>
          </cell>
          <cell r="H11318">
            <v>-14375</v>
          </cell>
          <cell r="I11318">
            <v>0</v>
          </cell>
        </row>
        <row r="11319">
          <cell r="A11319">
            <v>60001000</v>
          </cell>
          <cell r="B11319" t="str">
            <v>0</v>
          </cell>
          <cell r="C11319" t="str">
            <v>CIPL</v>
          </cell>
          <cell r="D11319" t="str">
            <v>M006</v>
          </cell>
          <cell r="E11319">
            <v>42339</v>
          </cell>
          <cell r="F11319" t="str">
            <v>Digital System display board - 20 x 36 inch</v>
          </cell>
          <cell r="G11319">
            <v>14375</v>
          </cell>
          <cell r="H11319">
            <v>-14375</v>
          </cell>
          <cell r="I11319">
            <v>0</v>
          </cell>
        </row>
        <row r="11320">
          <cell r="A11320">
            <v>60001001</v>
          </cell>
          <cell r="B11320" t="str">
            <v>0</v>
          </cell>
          <cell r="C11320" t="str">
            <v>CIPL</v>
          </cell>
          <cell r="D11320" t="str">
            <v>M006</v>
          </cell>
          <cell r="E11320">
            <v>42339</v>
          </cell>
          <cell r="F11320" t="str">
            <v>Digital System display board - 20 x 36 inch</v>
          </cell>
          <cell r="G11320">
            <v>14375</v>
          </cell>
          <cell r="H11320">
            <v>-14375</v>
          </cell>
          <cell r="I11320">
            <v>0</v>
          </cell>
        </row>
        <row r="11321">
          <cell r="A11321">
            <v>60001002</v>
          </cell>
          <cell r="B11321" t="str">
            <v>0</v>
          </cell>
          <cell r="C11321" t="str">
            <v>CIPL</v>
          </cell>
          <cell r="D11321" t="str">
            <v>M006</v>
          </cell>
          <cell r="E11321">
            <v>42339</v>
          </cell>
          <cell r="F11321" t="str">
            <v>Digital System display board - 20 x 36 inch</v>
          </cell>
          <cell r="G11321">
            <v>14375</v>
          </cell>
          <cell r="H11321">
            <v>-14375</v>
          </cell>
          <cell r="I11321">
            <v>0</v>
          </cell>
        </row>
        <row r="11322">
          <cell r="A11322">
            <v>60001003</v>
          </cell>
          <cell r="B11322" t="str">
            <v>0</v>
          </cell>
          <cell r="C11322" t="str">
            <v>CIPL</v>
          </cell>
          <cell r="D11322" t="str">
            <v>M006</v>
          </cell>
          <cell r="E11322">
            <v>42388</v>
          </cell>
          <cell r="F11322" t="str">
            <v>HP1102 printer</v>
          </cell>
          <cell r="G11322">
            <v>7500</v>
          </cell>
          <cell r="H11322">
            <v>-7500</v>
          </cell>
          <cell r="I11322">
            <v>0</v>
          </cell>
        </row>
        <row r="11323">
          <cell r="A11323">
            <v>60001004</v>
          </cell>
          <cell r="B11323" t="str">
            <v>0</v>
          </cell>
          <cell r="C11323" t="str">
            <v>CIPL</v>
          </cell>
          <cell r="D11323" t="str">
            <v>M006</v>
          </cell>
          <cell r="E11323">
            <v>42396</v>
          </cell>
          <cell r="F11323" t="str">
            <v>Dell core i3 Pc core optiplex3020 micro Btx base</v>
          </cell>
          <cell r="G11323">
            <v>62000</v>
          </cell>
          <cell r="H11323">
            <v>-62000</v>
          </cell>
          <cell r="I11323">
            <v>0</v>
          </cell>
        </row>
        <row r="11324">
          <cell r="A11324">
            <v>60001005</v>
          </cell>
          <cell r="B11324" t="str">
            <v>0</v>
          </cell>
          <cell r="C11324" t="str">
            <v>CIPL</v>
          </cell>
          <cell r="D11324" t="str">
            <v>M006</v>
          </cell>
          <cell r="E11324">
            <v>42396</v>
          </cell>
          <cell r="F11324" t="str">
            <v>Dell core i3 Pc core optiplex3020 micro Btx base</v>
          </cell>
          <cell r="G11324">
            <v>62000</v>
          </cell>
          <cell r="H11324">
            <v>-62000</v>
          </cell>
          <cell r="I11324">
            <v>0</v>
          </cell>
        </row>
        <row r="11325">
          <cell r="A11325">
            <v>60001008</v>
          </cell>
          <cell r="B11325" t="str">
            <v>0</v>
          </cell>
          <cell r="C11325" t="str">
            <v>CIPL</v>
          </cell>
          <cell r="D11325" t="str">
            <v>M006</v>
          </cell>
          <cell r="E11325">
            <v>42404</v>
          </cell>
          <cell r="F11325" t="str">
            <v>Barcode printer m-GT800,Zebra brand</v>
          </cell>
          <cell r="G11325">
            <v>28000</v>
          </cell>
          <cell r="H11325">
            <v>-28000</v>
          </cell>
          <cell r="I11325">
            <v>0</v>
          </cell>
        </row>
        <row r="11326">
          <cell r="A11326">
            <v>60001010</v>
          </cell>
          <cell r="B11326" t="str">
            <v>0</v>
          </cell>
          <cell r="C11326" t="str">
            <v>CIPL</v>
          </cell>
          <cell r="D11326" t="str">
            <v>M006</v>
          </cell>
          <cell r="E11326">
            <v>42418</v>
          </cell>
          <cell r="F11326" t="str">
            <v>Time Attendance devices-Zk soft ,model no-I clock</v>
          </cell>
          <cell r="G11326">
            <v>38380</v>
          </cell>
          <cell r="H11326">
            <v>-38380</v>
          </cell>
          <cell r="I11326">
            <v>0</v>
          </cell>
        </row>
        <row r="11327">
          <cell r="A11327">
            <v>60001011</v>
          </cell>
          <cell r="B11327" t="str">
            <v>0</v>
          </cell>
          <cell r="C11327" t="str">
            <v>CIPL</v>
          </cell>
          <cell r="D11327" t="str">
            <v>M006</v>
          </cell>
          <cell r="E11327">
            <v>42418</v>
          </cell>
          <cell r="F11327" t="str">
            <v>Time Attendance devices-Zk soft ,model no-I clock</v>
          </cell>
          <cell r="G11327">
            <v>38380</v>
          </cell>
          <cell r="H11327">
            <v>-38380</v>
          </cell>
          <cell r="I11327">
            <v>0</v>
          </cell>
        </row>
        <row r="11328">
          <cell r="A11328">
            <v>60001012</v>
          </cell>
          <cell r="B11328" t="str">
            <v>0</v>
          </cell>
          <cell r="C11328" t="str">
            <v>CIPL</v>
          </cell>
          <cell r="D11328" t="str">
            <v>M006</v>
          </cell>
          <cell r="E11328">
            <v>42416</v>
          </cell>
          <cell r="F11328" t="str">
            <v>Hp Laser jet printer605N</v>
          </cell>
          <cell r="G11328">
            <v>132000</v>
          </cell>
          <cell r="H11328">
            <v>-132000</v>
          </cell>
          <cell r="I11328">
            <v>0</v>
          </cell>
        </row>
        <row r="11329">
          <cell r="A11329">
            <v>60001013</v>
          </cell>
          <cell r="B11329" t="str">
            <v>0</v>
          </cell>
          <cell r="C11329" t="str">
            <v>CIPL</v>
          </cell>
          <cell r="D11329" t="str">
            <v>M006</v>
          </cell>
          <cell r="E11329">
            <v>42430</v>
          </cell>
          <cell r="F11329" t="str">
            <v>HP Laptop,Model No-Hp Probook440 G2</v>
          </cell>
          <cell r="G11329">
            <v>82800</v>
          </cell>
          <cell r="H11329">
            <v>-82800</v>
          </cell>
          <cell r="I11329">
            <v>0</v>
          </cell>
        </row>
        <row r="11330">
          <cell r="A11330">
            <v>60001014</v>
          </cell>
          <cell r="B11330" t="str">
            <v>0</v>
          </cell>
          <cell r="C11330" t="str">
            <v>CIPL</v>
          </cell>
          <cell r="D11330" t="str">
            <v>M006</v>
          </cell>
          <cell r="E11330">
            <v>42437</v>
          </cell>
          <cell r="F11330" t="str">
            <v>Printer HP-Lase jet-M706n</v>
          </cell>
          <cell r="G11330">
            <v>84000</v>
          </cell>
          <cell r="H11330">
            <v>-84000</v>
          </cell>
          <cell r="I11330">
            <v>0</v>
          </cell>
        </row>
        <row r="11331">
          <cell r="A11331">
            <v>60001015</v>
          </cell>
          <cell r="B11331" t="str">
            <v>0</v>
          </cell>
          <cell r="C11331" t="str">
            <v>CIPL</v>
          </cell>
          <cell r="D11331" t="str">
            <v>M006</v>
          </cell>
          <cell r="E11331">
            <v>42446</v>
          </cell>
          <cell r="F11331" t="str">
            <v>Dextop PC with Monitor - Dell 3020 core i3</v>
          </cell>
          <cell r="G11331">
            <v>62000</v>
          </cell>
          <cell r="H11331">
            <v>-62000</v>
          </cell>
          <cell r="I11331">
            <v>0</v>
          </cell>
        </row>
        <row r="11332">
          <cell r="A11332">
            <v>60001016</v>
          </cell>
          <cell r="B11332" t="str">
            <v>0</v>
          </cell>
          <cell r="C11332" t="str">
            <v>CIPL</v>
          </cell>
          <cell r="D11332" t="str">
            <v>M006</v>
          </cell>
          <cell r="E11332">
            <v>42446</v>
          </cell>
          <cell r="F11332" t="str">
            <v>Dextop PC with Monitor - Dell 3020 core i3</v>
          </cell>
          <cell r="G11332">
            <v>62000</v>
          </cell>
          <cell r="H11332">
            <v>-62000</v>
          </cell>
          <cell r="I11332">
            <v>0</v>
          </cell>
        </row>
        <row r="11333">
          <cell r="A11333">
            <v>60001017</v>
          </cell>
          <cell r="B11333" t="str">
            <v>0</v>
          </cell>
          <cell r="C11333" t="str">
            <v>CIPL</v>
          </cell>
          <cell r="D11333" t="str">
            <v>M006</v>
          </cell>
          <cell r="E11333">
            <v>42464</v>
          </cell>
          <cell r="F11333" t="str">
            <v>HP Lazer jet 1102 printer</v>
          </cell>
          <cell r="G11333">
            <v>9000</v>
          </cell>
          <cell r="H11333">
            <v>-9000</v>
          </cell>
          <cell r="I11333">
            <v>0</v>
          </cell>
        </row>
        <row r="11334">
          <cell r="A11334">
            <v>60001019</v>
          </cell>
          <cell r="B11334" t="str">
            <v>0</v>
          </cell>
          <cell r="C11334" t="str">
            <v>CIPL</v>
          </cell>
          <cell r="D11334" t="str">
            <v>M006</v>
          </cell>
          <cell r="E11334">
            <v>42461</v>
          </cell>
          <cell r="F11334" t="str">
            <v>Dell Computer- Core i3 - 3020</v>
          </cell>
          <cell r="G11334">
            <v>61500</v>
          </cell>
          <cell r="H11334">
            <v>-61500</v>
          </cell>
          <cell r="I11334">
            <v>0</v>
          </cell>
        </row>
        <row r="11335">
          <cell r="A11335">
            <v>60001020</v>
          </cell>
          <cell r="B11335" t="str">
            <v>0</v>
          </cell>
          <cell r="C11335" t="str">
            <v>CIPL</v>
          </cell>
          <cell r="D11335" t="str">
            <v>M006</v>
          </cell>
          <cell r="E11335">
            <v>42461</v>
          </cell>
          <cell r="F11335" t="str">
            <v>Dell Computer- Core i3 - 3020</v>
          </cell>
          <cell r="G11335">
            <v>61500</v>
          </cell>
          <cell r="H11335">
            <v>-61500</v>
          </cell>
          <cell r="I11335">
            <v>0</v>
          </cell>
        </row>
        <row r="11336">
          <cell r="A11336">
            <v>60001021</v>
          </cell>
          <cell r="B11336" t="str">
            <v>0</v>
          </cell>
          <cell r="C11336" t="str">
            <v>CIPL</v>
          </cell>
          <cell r="D11336" t="str">
            <v>M006</v>
          </cell>
          <cell r="E11336">
            <v>42520</v>
          </cell>
          <cell r="F11336" t="str">
            <v>Dell Computer 3020 MT pccore i3 4150 office MS2016</v>
          </cell>
          <cell r="G11336">
            <v>65130</v>
          </cell>
          <cell r="H11336">
            <v>-65130</v>
          </cell>
          <cell r="I11336">
            <v>0</v>
          </cell>
        </row>
        <row r="11337">
          <cell r="A11337">
            <v>60001023</v>
          </cell>
          <cell r="B11337" t="str">
            <v>0</v>
          </cell>
          <cell r="C11337" t="str">
            <v>CIPL</v>
          </cell>
          <cell r="D11337" t="str">
            <v>M006</v>
          </cell>
          <cell r="E11337">
            <v>42511</v>
          </cell>
          <cell r="F11337" t="str">
            <v>Dell Computer 3020 MT pc core i3</v>
          </cell>
          <cell r="G11337">
            <v>61000</v>
          </cell>
          <cell r="H11337">
            <v>-61000</v>
          </cell>
          <cell r="I11337">
            <v>0</v>
          </cell>
        </row>
        <row r="11338">
          <cell r="A11338">
            <v>60001025</v>
          </cell>
          <cell r="B11338" t="str">
            <v>0</v>
          </cell>
          <cell r="C11338" t="str">
            <v>CIPL</v>
          </cell>
          <cell r="D11338" t="str">
            <v>M006</v>
          </cell>
          <cell r="E11338">
            <v>42511</v>
          </cell>
          <cell r="F11338" t="str">
            <v>UPS-1250VA</v>
          </cell>
          <cell r="G11338">
            <v>4700</v>
          </cell>
          <cell r="H11338">
            <v>-4700</v>
          </cell>
          <cell r="I11338">
            <v>0</v>
          </cell>
        </row>
        <row r="11339">
          <cell r="A11339">
            <v>60001026</v>
          </cell>
          <cell r="B11339" t="str">
            <v>0</v>
          </cell>
          <cell r="C11339" t="str">
            <v>CIPL</v>
          </cell>
          <cell r="D11339" t="str">
            <v>M006</v>
          </cell>
          <cell r="E11339">
            <v>42528</v>
          </cell>
          <cell r="F11339" t="str">
            <v>HP Laptop,Model no-HP ProBook 440 G2,Core-I 5</v>
          </cell>
          <cell r="G11339">
            <v>80300</v>
          </cell>
          <cell r="H11339">
            <v>-80300</v>
          </cell>
          <cell r="I11339">
            <v>0</v>
          </cell>
        </row>
        <row r="11340">
          <cell r="A11340">
            <v>60001027</v>
          </cell>
          <cell r="B11340" t="str">
            <v>0</v>
          </cell>
          <cell r="C11340" t="str">
            <v>CIPL</v>
          </cell>
          <cell r="D11340" t="str">
            <v>M006</v>
          </cell>
          <cell r="E11340">
            <v>42547</v>
          </cell>
          <cell r="F11340" t="str">
            <v>Laptop</v>
          </cell>
          <cell r="G11340">
            <v>63707</v>
          </cell>
          <cell r="H11340">
            <v>-63707</v>
          </cell>
          <cell r="I11340">
            <v>0</v>
          </cell>
        </row>
        <row r="11341">
          <cell r="A11341">
            <v>60001028</v>
          </cell>
          <cell r="B11341" t="str">
            <v>0</v>
          </cell>
          <cell r="C11341" t="str">
            <v>CIPL</v>
          </cell>
          <cell r="D11341" t="str">
            <v>M006</v>
          </cell>
          <cell r="E11341">
            <v>42547</v>
          </cell>
          <cell r="F11341" t="str">
            <v>Laptop</v>
          </cell>
          <cell r="G11341">
            <v>63707</v>
          </cell>
          <cell r="H11341">
            <v>-63707</v>
          </cell>
          <cell r="I11341">
            <v>0</v>
          </cell>
        </row>
        <row r="11342">
          <cell r="A11342">
            <v>60001029</v>
          </cell>
          <cell r="B11342" t="str">
            <v>0</v>
          </cell>
          <cell r="C11342" t="str">
            <v>CIPL</v>
          </cell>
          <cell r="D11342" t="str">
            <v>M006</v>
          </cell>
          <cell r="E11342">
            <v>42547</v>
          </cell>
          <cell r="F11342" t="str">
            <v>Computer pc with monitor</v>
          </cell>
          <cell r="G11342">
            <v>38163</v>
          </cell>
          <cell r="H11342">
            <v>-38163</v>
          </cell>
          <cell r="I11342">
            <v>0</v>
          </cell>
        </row>
        <row r="11343">
          <cell r="A11343">
            <v>60001030</v>
          </cell>
          <cell r="B11343" t="str">
            <v>0</v>
          </cell>
          <cell r="C11343" t="str">
            <v>CIPL</v>
          </cell>
          <cell r="D11343" t="str">
            <v>M006</v>
          </cell>
          <cell r="E11343">
            <v>42547</v>
          </cell>
          <cell r="F11343" t="str">
            <v>Computer pc with monitor</v>
          </cell>
          <cell r="G11343">
            <v>38163</v>
          </cell>
          <cell r="H11343">
            <v>-38163</v>
          </cell>
          <cell r="I11343">
            <v>0</v>
          </cell>
        </row>
        <row r="11344">
          <cell r="A11344">
            <v>60001031</v>
          </cell>
          <cell r="B11344" t="str">
            <v>0</v>
          </cell>
          <cell r="C11344" t="str">
            <v>CIPL</v>
          </cell>
          <cell r="D11344" t="str">
            <v>M006</v>
          </cell>
          <cell r="E11344">
            <v>42547</v>
          </cell>
          <cell r="F11344" t="str">
            <v>Computer pc with monitor</v>
          </cell>
          <cell r="G11344">
            <v>38163</v>
          </cell>
          <cell r="H11344">
            <v>-38163</v>
          </cell>
          <cell r="I11344">
            <v>0</v>
          </cell>
        </row>
        <row r="11345">
          <cell r="A11345">
            <v>60001032</v>
          </cell>
          <cell r="B11345" t="str">
            <v>0</v>
          </cell>
          <cell r="C11345" t="str">
            <v>CIPL</v>
          </cell>
          <cell r="D11345" t="str">
            <v>M006</v>
          </cell>
          <cell r="E11345">
            <v>42547</v>
          </cell>
          <cell r="F11345" t="str">
            <v>Computer pc with monitor</v>
          </cell>
          <cell r="G11345">
            <v>38163</v>
          </cell>
          <cell r="H11345">
            <v>-38163</v>
          </cell>
          <cell r="I11345">
            <v>0</v>
          </cell>
        </row>
        <row r="11346">
          <cell r="A11346">
            <v>60001033</v>
          </cell>
          <cell r="B11346" t="str">
            <v>0</v>
          </cell>
          <cell r="C11346" t="str">
            <v>CIPL</v>
          </cell>
          <cell r="D11346" t="str">
            <v>M006</v>
          </cell>
          <cell r="E11346">
            <v>42547</v>
          </cell>
          <cell r="F11346" t="str">
            <v>Computer pc with monitor</v>
          </cell>
          <cell r="G11346">
            <v>38163</v>
          </cell>
          <cell r="H11346">
            <v>-38163</v>
          </cell>
          <cell r="I11346">
            <v>0</v>
          </cell>
        </row>
        <row r="11347">
          <cell r="A11347">
            <v>60001034</v>
          </cell>
          <cell r="B11347" t="str">
            <v>0</v>
          </cell>
          <cell r="C11347" t="str">
            <v>CIPL</v>
          </cell>
          <cell r="D11347" t="str">
            <v>M006</v>
          </cell>
          <cell r="E11347">
            <v>42547</v>
          </cell>
          <cell r="F11347" t="str">
            <v>Computer pc with monitor</v>
          </cell>
          <cell r="G11347">
            <v>38163</v>
          </cell>
          <cell r="H11347">
            <v>-38163</v>
          </cell>
          <cell r="I11347">
            <v>0</v>
          </cell>
        </row>
        <row r="11348">
          <cell r="A11348">
            <v>60001035</v>
          </cell>
          <cell r="B11348" t="str">
            <v>0</v>
          </cell>
          <cell r="C11348" t="str">
            <v>CIPL</v>
          </cell>
          <cell r="D11348" t="str">
            <v>M006</v>
          </cell>
          <cell r="E11348">
            <v>42547</v>
          </cell>
          <cell r="F11348" t="str">
            <v>Computer pc with monitor</v>
          </cell>
          <cell r="G11348">
            <v>38163</v>
          </cell>
          <cell r="H11348">
            <v>-38163</v>
          </cell>
          <cell r="I11348">
            <v>0</v>
          </cell>
        </row>
        <row r="11349">
          <cell r="A11349">
            <v>60001036</v>
          </cell>
          <cell r="B11349" t="str">
            <v>0</v>
          </cell>
          <cell r="C11349" t="str">
            <v>CIPL</v>
          </cell>
          <cell r="D11349" t="str">
            <v>M006</v>
          </cell>
          <cell r="E11349">
            <v>42547</v>
          </cell>
          <cell r="F11349" t="str">
            <v>Computer pc with monitor</v>
          </cell>
          <cell r="G11349">
            <v>38163</v>
          </cell>
          <cell r="H11349">
            <v>-38163</v>
          </cell>
          <cell r="I11349">
            <v>0</v>
          </cell>
        </row>
        <row r="11350">
          <cell r="A11350">
            <v>60001037</v>
          </cell>
          <cell r="B11350" t="str">
            <v>0</v>
          </cell>
          <cell r="C11350" t="str">
            <v>CIPL</v>
          </cell>
          <cell r="D11350" t="str">
            <v>M006</v>
          </cell>
          <cell r="E11350">
            <v>42550</v>
          </cell>
          <cell r="F11350" t="str">
            <v>Laptop-Lenovo ThinkPad</v>
          </cell>
          <cell r="G11350">
            <v>124460.35</v>
          </cell>
          <cell r="H11350">
            <v>-124460.35</v>
          </cell>
          <cell r="I11350">
            <v>0</v>
          </cell>
        </row>
        <row r="11351">
          <cell r="A11351">
            <v>60001038</v>
          </cell>
          <cell r="B11351" t="str">
            <v>0</v>
          </cell>
          <cell r="C11351" t="str">
            <v>CIPL</v>
          </cell>
          <cell r="D11351" t="str">
            <v>M006</v>
          </cell>
          <cell r="E11351">
            <v>42578</v>
          </cell>
          <cell r="F11351" t="str">
            <v>6 KVA OnLine UPS</v>
          </cell>
          <cell r="G11351">
            <v>225000</v>
          </cell>
          <cell r="H11351">
            <v>-225000</v>
          </cell>
          <cell r="I11351">
            <v>0</v>
          </cell>
        </row>
        <row r="11352">
          <cell r="A11352">
            <v>60001039</v>
          </cell>
          <cell r="B11352" t="str">
            <v>0</v>
          </cell>
          <cell r="C11352" t="str">
            <v>CIPL</v>
          </cell>
          <cell r="D11352" t="str">
            <v>M006</v>
          </cell>
          <cell r="E11352">
            <v>42578</v>
          </cell>
          <cell r="F11352" t="str">
            <v>6 KVA OnLine UPS</v>
          </cell>
          <cell r="G11352">
            <v>225000</v>
          </cell>
          <cell r="H11352">
            <v>-225000</v>
          </cell>
          <cell r="I11352">
            <v>0</v>
          </cell>
        </row>
        <row r="11353">
          <cell r="A11353">
            <v>60001059</v>
          </cell>
          <cell r="B11353" t="str">
            <v>0</v>
          </cell>
          <cell r="C11353" t="str">
            <v>CIPL</v>
          </cell>
          <cell r="D11353" t="str">
            <v>M006</v>
          </cell>
          <cell r="E11353">
            <v>42805</v>
          </cell>
          <cell r="F11353" t="str">
            <v>Computer PC with monitor-Dell 3046-Core i 5</v>
          </cell>
          <cell r="G11353">
            <v>66700</v>
          </cell>
          <cell r="H11353">
            <v>-66700</v>
          </cell>
          <cell r="I11353">
            <v>0</v>
          </cell>
        </row>
        <row r="11354">
          <cell r="A11354">
            <v>60001060</v>
          </cell>
          <cell r="B11354" t="str">
            <v>0</v>
          </cell>
          <cell r="C11354" t="str">
            <v>CIPL</v>
          </cell>
          <cell r="D11354" t="str">
            <v>M006</v>
          </cell>
          <cell r="E11354">
            <v>42805</v>
          </cell>
          <cell r="F11354" t="str">
            <v>UPS-1200VA</v>
          </cell>
          <cell r="G11354">
            <v>4700</v>
          </cell>
          <cell r="H11354">
            <v>-4700</v>
          </cell>
          <cell r="I11354">
            <v>0</v>
          </cell>
        </row>
        <row r="11355">
          <cell r="A11355">
            <v>60001061</v>
          </cell>
          <cell r="B11355" t="str">
            <v>0</v>
          </cell>
          <cell r="C11355" t="str">
            <v>CIPL</v>
          </cell>
          <cell r="D11355" t="str">
            <v>M006</v>
          </cell>
          <cell r="E11355">
            <v>42817</v>
          </cell>
          <cell r="F11355" t="str">
            <v>Monitor-Dell-21.5''-CN-OVTRF764180</v>
          </cell>
          <cell r="G11355">
            <v>10500</v>
          </cell>
          <cell r="H11355">
            <v>-10500</v>
          </cell>
          <cell r="I11355">
            <v>0</v>
          </cell>
        </row>
        <row r="11356">
          <cell r="A11356">
            <v>60001062</v>
          </cell>
          <cell r="B11356" t="str">
            <v>0</v>
          </cell>
          <cell r="C11356" t="str">
            <v>CIPL</v>
          </cell>
          <cell r="D11356" t="str">
            <v>M006</v>
          </cell>
          <cell r="E11356">
            <v>42889</v>
          </cell>
          <cell r="F11356" t="str">
            <v>Laptop-Dell Latitude 3470-Core i 5</v>
          </cell>
          <cell r="G11356">
            <v>75300</v>
          </cell>
          <cell r="H11356">
            <v>-75300</v>
          </cell>
          <cell r="I11356">
            <v>0</v>
          </cell>
        </row>
        <row r="11357">
          <cell r="A11357">
            <v>60001066</v>
          </cell>
          <cell r="B11357" t="str">
            <v>0</v>
          </cell>
          <cell r="C11357" t="str">
            <v>CIPL</v>
          </cell>
          <cell r="D11357" t="str">
            <v>M006</v>
          </cell>
          <cell r="E11357">
            <v>42950</v>
          </cell>
          <cell r="F11357" t="str">
            <v>28 port gigabit switch</v>
          </cell>
          <cell r="G11357">
            <v>37500</v>
          </cell>
          <cell r="H11357">
            <v>-37500</v>
          </cell>
          <cell r="I11357">
            <v>0</v>
          </cell>
        </row>
        <row r="11358">
          <cell r="A11358">
            <v>60001067</v>
          </cell>
          <cell r="B11358" t="str">
            <v>0</v>
          </cell>
          <cell r="C11358" t="str">
            <v>CIPL</v>
          </cell>
          <cell r="D11358" t="str">
            <v>M006</v>
          </cell>
          <cell r="E11358">
            <v>42950</v>
          </cell>
          <cell r="F11358" t="str">
            <v>28 port gigabit switch</v>
          </cell>
          <cell r="G11358">
            <v>37500</v>
          </cell>
          <cell r="H11358">
            <v>-37500</v>
          </cell>
          <cell r="I11358">
            <v>0</v>
          </cell>
        </row>
        <row r="11359">
          <cell r="A11359">
            <v>60001197</v>
          </cell>
          <cell r="B11359" t="str">
            <v>0</v>
          </cell>
          <cell r="C11359" t="str">
            <v>CIPL</v>
          </cell>
          <cell r="D11359" t="str">
            <v>M006</v>
          </cell>
          <cell r="E11359">
            <v>44110</v>
          </cell>
          <cell r="F11359" t="str">
            <v>HP Scanjet Pro 2500 F1 Flatbed Scanner</v>
          </cell>
          <cell r="G11359">
            <v>28500</v>
          </cell>
          <cell r="H11359">
            <v>-11875</v>
          </cell>
          <cell r="I11359">
            <v>16625</v>
          </cell>
        </row>
        <row r="11360">
          <cell r="A11360">
            <v>60001209</v>
          </cell>
          <cell r="B11360" t="str">
            <v>0</v>
          </cell>
          <cell r="C11360" t="str">
            <v>CIPL</v>
          </cell>
          <cell r="D11360" t="str">
            <v>M006</v>
          </cell>
          <cell r="E11360">
            <v>44296</v>
          </cell>
          <cell r="F11360" t="str">
            <v>LAPTOP FOR SHIMUL CHANDRA DEB (UQ PIC)</v>
          </cell>
          <cell r="G11360">
            <v>87000</v>
          </cell>
          <cell r="H11360">
            <v>-21750</v>
          </cell>
          <cell r="I11360">
            <v>65250</v>
          </cell>
        </row>
        <row r="11361">
          <cell r="A11361">
            <v>70000000</v>
          </cell>
          <cell r="B11361" t="str">
            <v>0</v>
          </cell>
          <cell r="C11361" t="str">
            <v>CIPL</v>
          </cell>
          <cell r="D11361" t="str">
            <v>M007</v>
          </cell>
          <cell r="E11361">
            <v>39938</v>
          </cell>
          <cell r="F11361" t="str">
            <v>Toyota Alfard-2006-2006 53-2042</v>
          </cell>
          <cell r="G11361">
            <v>3675000</v>
          </cell>
          <cell r="H11361">
            <v>-3675000</v>
          </cell>
          <cell r="I11361">
            <v>0</v>
          </cell>
        </row>
        <row r="11362">
          <cell r="A11362">
            <v>70000001</v>
          </cell>
          <cell r="B11362" t="str">
            <v>0</v>
          </cell>
          <cell r="C11362" t="str">
            <v>CIPL</v>
          </cell>
          <cell r="D11362" t="str">
            <v>M007</v>
          </cell>
          <cell r="E11362">
            <v>38677</v>
          </cell>
          <cell r="F11362" t="str">
            <v>Toyota Corolla-Atista-2001 D.M-12-1316</v>
          </cell>
          <cell r="G11362">
            <v>1120600</v>
          </cell>
          <cell r="H11362">
            <v>-1120600</v>
          </cell>
          <cell r="I11362">
            <v>0</v>
          </cell>
        </row>
        <row r="11363">
          <cell r="A11363">
            <v>70000002</v>
          </cell>
          <cell r="B11363" t="str">
            <v>0</v>
          </cell>
          <cell r="C11363" t="str">
            <v>CIPL</v>
          </cell>
          <cell r="D11363" t="str">
            <v>M007</v>
          </cell>
          <cell r="E11363">
            <v>39777</v>
          </cell>
          <cell r="F11363" t="str">
            <v>Toyota  Corola X Sedan D.M-23-5977</v>
          </cell>
          <cell r="G11363">
            <v>1379600</v>
          </cell>
          <cell r="H11363">
            <v>-1379600</v>
          </cell>
          <cell r="I11363">
            <v>0</v>
          </cell>
        </row>
        <row r="11364">
          <cell r="A11364">
            <v>70000003</v>
          </cell>
          <cell r="B11364" t="str">
            <v>0</v>
          </cell>
          <cell r="C11364" t="str">
            <v>CIPL</v>
          </cell>
          <cell r="D11364" t="str">
            <v>M007</v>
          </cell>
          <cell r="E11364">
            <v>39752</v>
          </cell>
          <cell r="F11364" t="str">
            <v>Toyota Corolla -X-1500 cc-2005 D.M-23-7203</v>
          </cell>
          <cell r="G11364">
            <v>1334600</v>
          </cell>
          <cell r="H11364">
            <v>-1334600</v>
          </cell>
          <cell r="I11364">
            <v>0</v>
          </cell>
        </row>
        <row r="11365">
          <cell r="A11365">
            <v>70000004</v>
          </cell>
          <cell r="B11365" t="str">
            <v>0</v>
          </cell>
          <cell r="C11365" t="str">
            <v>CIPL</v>
          </cell>
          <cell r="D11365" t="str">
            <v>M007</v>
          </cell>
          <cell r="E11365">
            <v>38888</v>
          </cell>
          <cell r="F11365" t="str">
            <v>Toyota   Coaster-2011 (26 Seater) D.M-11-0236</v>
          </cell>
          <cell r="G11365">
            <v>2965000</v>
          </cell>
          <cell r="H11365">
            <v>-2965000</v>
          </cell>
          <cell r="I11365">
            <v>0</v>
          </cell>
        </row>
        <row r="11366">
          <cell r="A11366">
            <v>70000012</v>
          </cell>
          <cell r="B11366" t="str">
            <v>0</v>
          </cell>
          <cell r="C11366" t="str">
            <v>CIPL</v>
          </cell>
          <cell r="D11366" t="str">
            <v>M007</v>
          </cell>
          <cell r="E11366">
            <v>40204</v>
          </cell>
          <cell r="F11366" t="str">
            <v>Hero Honda Splender 100 cc-Red</v>
          </cell>
          <cell r="G11366">
            <v>112500</v>
          </cell>
          <cell r="H11366">
            <v>-112500</v>
          </cell>
          <cell r="I11366">
            <v>0</v>
          </cell>
        </row>
        <row r="11367">
          <cell r="A11367">
            <v>70000014</v>
          </cell>
          <cell r="B11367" t="str">
            <v>0</v>
          </cell>
          <cell r="C11367" t="str">
            <v>CIPL</v>
          </cell>
          <cell r="D11367" t="str">
            <v>M007</v>
          </cell>
          <cell r="E11367">
            <v>40389</v>
          </cell>
          <cell r="F11367" t="str">
            <v>TVS Star Spoke  100 cc Motor cycle</v>
          </cell>
          <cell r="G11367">
            <v>94000</v>
          </cell>
          <cell r="H11367">
            <v>-94000</v>
          </cell>
          <cell r="I11367">
            <v>0</v>
          </cell>
        </row>
        <row r="11368">
          <cell r="A11368">
            <v>260000001</v>
          </cell>
          <cell r="B11368" t="str">
            <v>0</v>
          </cell>
          <cell r="C11368" t="str">
            <v>CIPL</v>
          </cell>
          <cell r="D11368" t="str">
            <v>M015</v>
          </cell>
          <cell r="E11368">
            <v>43646</v>
          </cell>
          <cell r="F11368" t="str">
            <v>AIR COMPRESSOR</v>
          </cell>
          <cell r="G11368">
            <v>476082.2</v>
          </cell>
          <cell r="H11368">
            <v>-476082.05</v>
          </cell>
          <cell r="I11368">
            <v>0.15</v>
          </cell>
        </row>
        <row r="11369">
          <cell r="A11369">
            <v>260000002</v>
          </cell>
          <cell r="B11369" t="str">
            <v>0</v>
          </cell>
          <cell r="C11369" t="str">
            <v>CIPL</v>
          </cell>
          <cell r="D11369" t="str">
            <v>M015</v>
          </cell>
          <cell r="E11369">
            <v>43646</v>
          </cell>
          <cell r="F11369" t="str">
            <v>AIR COMPRESSOR</v>
          </cell>
          <cell r="G11369">
            <v>476082.2</v>
          </cell>
          <cell r="H11369">
            <v>-476082.05</v>
          </cell>
          <cell r="I11369">
            <v>0.15</v>
          </cell>
        </row>
        <row r="11370">
          <cell r="A11370">
            <v>260000003</v>
          </cell>
          <cell r="B11370" t="str">
            <v>0</v>
          </cell>
          <cell r="C11370" t="str">
            <v>CIPL</v>
          </cell>
          <cell r="D11370" t="str">
            <v>M015</v>
          </cell>
          <cell r="E11370">
            <v>43646</v>
          </cell>
          <cell r="F11370" t="str">
            <v>AIR COMPRESSOR</v>
          </cell>
          <cell r="G11370">
            <v>476082.2</v>
          </cell>
          <cell r="H11370">
            <v>-476082.05</v>
          </cell>
          <cell r="I11370">
            <v>0.15</v>
          </cell>
        </row>
        <row r="11371">
          <cell r="A11371">
            <v>260000004</v>
          </cell>
          <cell r="B11371" t="str">
            <v>0</v>
          </cell>
          <cell r="C11371" t="str">
            <v>CIPL</v>
          </cell>
          <cell r="D11371" t="str">
            <v>M015</v>
          </cell>
          <cell r="E11371">
            <v>43646</v>
          </cell>
          <cell r="F11371" t="str">
            <v>AIR COMPRESSOR</v>
          </cell>
          <cell r="G11371">
            <v>476082.2</v>
          </cell>
          <cell r="H11371">
            <v>-476082.05</v>
          </cell>
          <cell r="I11371">
            <v>0.15</v>
          </cell>
        </row>
        <row r="11372">
          <cell r="A11372">
            <v>260000005</v>
          </cell>
          <cell r="B11372" t="str">
            <v>0</v>
          </cell>
          <cell r="C11372" t="str">
            <v>CIPL</v>
          </cell>
          <cell r="D11372" t="str">
            <v>M015</v>
          </cell>
          <cell r="E11372">
            <v>43646</v>
          </cell>
          <cell r="F11372" t="str">
            <v>AIR COMPRESSOR</v>
          </cell>
          <cell r="G11372">
            <v>487591.74</v>
          </cell>
          <cell r="H11372">
            <v>-487591.74</v>
          </cell>
          <cell r="I11372">
            <v>0</v>
          </cell>
        </row>
        <row r="11373">
          <cell r="A11373">
            <v>260000006</v>
          </cell>
          <cell r="B11373" t="str">
            <v>0</v>
          </cell>
          <cell r="C11373" t="str">
            <v>CIPL</v>
          </cell>
          <cell r="D11373" t="str">
            <v>M015</v>
          </cell>
          <cell r="E11373">
            <v>43646</v>
          </cell>
          <cell r="F11373" t="str">
            <v>Air Compresser</v>
          </cell>
          <cell r="G11373">
            <v>684922.6</v>
          </cell>
          <cell r="H11373">
            <v>-570768.36</v>
          </cell>
          <cell r="I11373">
            <v>114154.24000000001</v>
          </cell>
        </row>
        <row r="11374">
          <cell r="A11374">
            <v>260000007</v>
          </cell>
          <cell r="B11374" t="str">
            <v>0</v>
          </cell>
          <cell r="C11374" t="str">
            <v>CIPL</v>
          </cell>
          <cell r="D11374" t="str">
            <v>M015</v>
          </cell>
          <cell r="E11374">
            <v>43646</v>
          </cell>
          <cell r="F11374" t="str">
            <v>AIR COMPRESSOR</v>
          </cell>
          <cell r="G11374">
            <v>2172359.46</v>
          </cell>
          <cell r="H11374">
            <v>-1665475.82</v>
          </cell>
          <cell r="I11374">
            <v>506883.64</v>
          </cell>
        </row>
        <row r="11375">
          <cell r="A11375">
            <v>260000008</v>
          </cell>
          <cell r="B11375" t="str">
            <v>0</v>
          </cell>
          <cell r="C11375" t="str">
            <v>CIPL</v>
          </cell>
          <cell r="D11375" t="str">
            <v>M015</v>
          </cell>
          <cell r="E11375">
            <v>43646</v>
          </cell>
          <cell r="F11375" t="str">
            <v>AIR COMPRESSOR</v>
          </cell>
          <cell r="G11375">
            <v>871563</v>
          </cell>
          <cell r="H11375">
            <v>-498727.42</v>
          </cell>
          <cell r="I11375">
            <v>372835.58</v>
          </cell>
        </row>
        <row r="11376">
          <cell r="A11376">
            <v>260000009</v>
          </cell>
          <cell r="B11376" t="str">
            <v>0</v>
          </cell>
          <cell r="C11376" t="str">
            <v>CIPL</v>
          </cell>
          <cell r="D11376" t="str">
            <v>M015</v>
          </cell>
          <cell r="E11376">
            <v>43646</v>
          </cell>
          <cell r="F11376" t="str">
            <v>AIR COMPRESSOR</v>
          </cell>
          <cell r="G11376">
            <v>160000</v>
          </cell>
          <cell r="H11376">
            <v>-88888.56</v>
          </cell>
          <cell r="I11376">
            <v>71111.44</v>
          </cell>
        </row>
        <row r="11377">
          <cell r="A11377">
            <v>260000010</v>
          </cell>
          <cell r="B11377" t="str">
            <v>0</v>
          </cell>
          <cell r="C11377" t="str">
            <v>CIPL</v>
          </cell>
          <cell r="D11377" t="str">
            <v>M015</v>
          </cell>
          <cell r="E11377">
            <v>43646</v>
          </cell>
          <cell r="F11377" t="str">
            <v>Air Cooling System</v>
          </cell>
          <cell r="G11377">
            <v>1999275.03</v>
          </cell>
          <cell r="H11377">
            <v>-1999275.03</v>
          </cell>
          <cell r="I11377">
            <v>0</v>
          </cell>
        </row>
        <row r="11378">
          <cell r="A11378">
            <v>260000011</v>
          </cell>
          <cell r="B11378" t="str">
            <v>0</v>
          </cell>
          <cell r="C11378" t="str">
            <v>CIPL</v>
          </cell>
          <cell r="D11378" t="str">
            <v>M015</v>
          </cell>
          <cell r="E11378">
            <v>43646</v>
          </cell>
          <cell r="F11378" t="str">
            <v>Air Cooling System</v>
          </cell>
          <cell r="G11378">
            <v>2131386.15</v>
          </cell>
          <cell r="H11378">
            <v>-1930088.44</v>
          </cell>
          <cell r="I11378">
            <v>201297.71</v>
          </cell>
        </row>
        <row r="11379">
          <cell r="A11379">
            <v>260000012</v>
          </cell>
          <cell r="B11379" t="str">
            <v>0</v>
          </cell>
          <cell r="C11379" t="str">
            <v>CIPL</v>
          </cell>
          <cell r="D11379" t="str">
            <v>M015</v>
          </cell>
          <cell r="E11379">
            <v>43646</v>
          </cell>
          <cell r="F11379" t="str">
            <v>Air Cooling System</v>
          </cell>
          <cell r="G11379">
            <v>65725098.810000002</v>
          </cell>
          <cell r="H11379">
            <v>-65725098.719999999</v>
          </cell>
          <cell r="I11379">
            <v>0.09</v>
          </cell>
        </row>
        <row r="11380">
          <cell r="A11380">
            <v>260000013</v>
          </cell>
          <cell r="B11380" t="str">
            <v>0</v>
          </cell>
          <cell r="C11380" t="str">
            <v>CIPL</v>
          </cell>
          <cell r="D11380" t="str">
            <v>M015</v>
          </cell>
          <cell r="E11380">
            <v>43646</v>
          </cell>
          <cell r="F11380" t="str">
            <v>air line fabrication</v>
          </cell>
          <cell r="G11380">
            <v>1311482.05</v>
          </cell>
          <cell r="H11380">
            <v>-684885.4</v>
          </cell>
          <cell r="I11380">
            <v>626596.65</v>
          </cell>
        </row>
        <row r="11381">
          <cell r="A11381">
            <v>260000014</v>
          </cell>
          <cell r="B11381" t="str">
            <v>0</v>
          </cell>
          <cell r="C11381" t="str">
            <v>CIPL</v>
          </cell>
          <cell r="D11381" t="str">
            <v>M015</v>
          </cell>
          <cell r="E11381">
            <v>43646</v>
          </cell>
          <cell r="F11381" t="str">
            <v>air line fabrication</v>
          </cell>
          <cell r="G11381">
            <v>3973858.2</v>
          </cell>
          <cell r="H11381">
            <v>-2031082.98</v>
          </cell>
          <cell r="I11381">
            <v>1942775.22</v>
          </cell>
        </row>
        <row r="11382">
          <cell r="A11382">
            <v>260000015</v>
          </cell>
          <cell r="B11382" t="str">
            <v>0</v>
          </cell>
          <cell r="C11382" t="str">
            <v>CIPL</v>
          </cell>
          <cell r="D11382" t="str">
            <v>M015</v>
          </cell>
          <cell r="E11382">
            <v>43646</v>
          </cell>
          <cell r="F11382" t="str">
            <v>BUS - BAR TRUNKING SYSTEM</v>
          </cell>
          <cell r="G11382">
            <v>357956.13</v>
          </cell>
          <cell r="H11382">
            <v>-346024.2</v>
          </cell>
          <cell r="I11382">
            <v>11931.93</v>
          </cell>
        </row>
        <row r="11383">
          <cell r="A11383">
            <v>260000016</v>
          </cell>
          <cell r="B11383" t="str">
            <v>0</v>
          </cell>
          <cell r="C11383" t="str">
            <v>CIPL</v>
          </cell>
          <cell r="D11383" t="str">
            <v>M015</v>
          </cell>
          <cell r="E11383">
            <v>43646</v>
          </cell>
          <cell r="F11383" t="str">
            <v>BUS - BAR TRUNKING SYSTEM</v>
          </cell>
          <cell r="G11383">
            <v>950375.93</v>
          </cell>
          <cell r="H11383">
            <v>-834219.13</v>
          </cell>
          <cell r="I11383">
            <v>116156.8</v>
          </cell>
        </row>
        <row r="11384">
          <cell r="A11384">
            <v>260000017</v>
          </cell>
          <cell r="B11384" t="str">
            <v>0</v>
          </cell>
          <cell r="C11384" t="str">
            <v>CIPL</v>
          </cell>
          <cell r="D11384" t="str">
            <v>M015</v>
          </cell>
          <cell r="E11384">
            <v>43646</v>
          </cell>
          <cell r="F11384" t="str">
            <v>BUS - BAR TRUNKING SYSTEM</v>
          </cell>
          <cell r="G11384">
            <v>4404401.8499999996</v>
          </cell>
          <cell r="H11384">
            <v>-4404401.67</v>
          </cell>
          <cell r="I11384">
            <v>0.18</v>
          </cell>
        </row>
        <row r="11385">
          <cell r="A11385">
            <v>260000018</v>
          </cell>
          <cell r="B11385" t="str">
            <v>0</v>
          </cell>
          <cell r="C11385" t="str">
            <v>CIPL</v>
          </cell>
          <cell r="D11385" t="str">
            <v>M015</v>
          </cell>
          <cell r="E11385">
            <v>43646</v>
          </cell>
          <cell r="F11385" t="str">
            <v>BUS - BAR TRUNKING SYSTEM</v>
          </cell>
          <cell r="G11385">
            <v>4448332.57</v>
          </cell>
          <cell r="H11385">
            <v>-4398906.41</v>
          </cell>
          <cell r="I11385">
            <v>49426.16</v>
          </cell>
        </row>
        <row r="11386">
          <cell r="A11386">
            <v>260000019</v>
          </cell>
          <cell r="B11386" t="str">
            <v>0</v>
          </cell>
          <cell r="C11386" t="str">
            <v>CIPL</v>
          </cell>
          <cell r="D11386" t="str">
            <v>M015</v>
          </cell>
          <cell r="E11386">
            <v>43646</v>
          </cell>
          <cell r="F11386" t="str">
            <v>BUS - BAR TRUNKING SYSTEM</v>
          </cell>
          <cell r="G11386">
            <v>4855321.4800000004</v>
          </cell>
          <cell r="H11386">
            <v>-4855321.4800000004</v>
          </cell>
          <cell r="I11386">
            <v>0</v>
          </cell>
        </row>
        <row r="11387">
          <cell r="A11387">
            <v>260000020</v>
          </cell>
          <cell r="B11387" t="str">
            <v>0</v>
          </cell>
          <cell r="C11387" t="str">
            <v>CIPL</v>
          </cell>
          <cell r="D11387" t="str">
            <v>M015</v>
          </cell>
          <cell r="E11387">
            <v>43646</v>
          </cell>
          <cell r="F11387" t="str">
            <v>Cargo Lift</v>
          </cell>
          <cell r="G11387">
            <v>453500</v>
          </cell>
          <cell r="H11387">
            <v>-241866.69</v>
          </cell>
          <cell r="I11387">
            <v>211633.31</v>
          </cell>
        </row>
        <row r="11388">
          <cell r="A11388">
            <v>260000021</v>
          </cell>
          <cell r="B11388" t="str">
            <v>0</v>
          </cell>
          <cell r="C11388" t="str">
            <v>CIPL</v>
          </cell>
          <cell r="D11388" t="str">
            <v>M015</v>
          </cell>
          <cell r="E11388">
            <v>43646</v>
          </cell>
          <cell r="F11388" t="str">
            <v>CHILLER</v>
          </cell>
          <cell r="G11388">
            <v>3160253.17</v>
          </cell>
          <cell r="H11388">
            <v>-1966379.26</v>
          </cell>
          <cell r="I11388">
            <v>1193873.9099999999</v>
          </cell>
        </row>
        <row r="11389">
          <cell r="A11389">
            <v>260000022</v>
          </cell>
          <cell r="B11389" t="str">
            <v>0</v>
          </cell>
          <cell r="C11389" t="str">
            <v>CIPL</v>
          </cell>
          <cell r="D11389" t="str">
            <v>M015</v>
          </cell>
          <cell r="E11389">
            <v>43646</v>
          </cell>
          <cell r="F11389" t="str">
            <v>CHILLER</v>
          </cell>
          <cell r="G11389">
            <v>32737844.170000002</v>
          </cell>
          <cell r="H11389">
            <v>-20370213.670000002</v>
          </cell>
          <cell r="I11389">
            <v>12367630.5</v>
          </cell>
        </row>
        <row r="11390">
          <cell r="A11390">
            <v>260000023</v>
          </cell>
          <cell r="B11390" t="str">
            <v>0</v>
          </cell>
          <cell r="C11390" t="str">
            <v>CIPL</v>
          </cell>
          <cell r="D11390" t="str">
            <v>M015</v>
          </cell>
          <cell r="E11390">
            <v>43646</v>
          </cell>
          <cell r="F11390" t="str">
            <v>Conversion Equipment</v>
          </cell>
          <cell r="G11390">
            <v>1393129.56</v>
          </cell>
          <cell r="H11390">
            <v>-1269295.82</v>
          </cell>
          <cell r="I11390">
            <v>123833.74</v>
          </cell>
        </row>
        <row r="11391">
          <cell r="A11391">
            <v>260000025</v>
          </cell>
          <cell r="B11391" t="str">
            <v>0</v>
          </cell>
          <cell r="C11391" t="str">
            <v>CIPL</v>
          </cell>
          <cell r="D11391" t="str">
            <v>M015</v>
          </cell>
          <cell r="E11391">
            <v>43646</v>
          </cell>
          <cell r="F11391" t="str">
            <v>CONVEYOR OVEN</v>
          </cell>
          <cell r="G11391">
            <v>6047597.9699999997</v>
          </cell>
          <cell r="H11391">
            <v>-3124591.91</v>
          </cell>
          <cell r="I11391">
            <v>2923006.06</v>
          </cell>
        </row>
        <row r="11392">
          <cell r="A11392">
            <v>260000036</v>
          </cell>
          <cell r="B11392" t="str">
            <v>0</v>
          </cell>
          <cell r="C11392" t="str">
            <v>CIPL</v>
          </cell>
          <cell r="D11392" t="str">
            <v>M015</v>
          </cell>
          <cell r="E11392">
            <v>43646</v>
          </cell>
          <cell r="F11392" t="str">
            <v>Crinkle Machine</v>
          </cell>
          <cell r="G11392">
            <v>338267.89</v>
          </cell>
          <cell r="H11392">
            <v>-338267.51</v>
          </cell>
          <cell r="I11392">
            <v>0.38</v>
          </cell>
        </row>
        <row r="11393">
          <cell r="A11393">
            <v>260000037</v>
          </cell>
          <cell r="B11393" t="str">
            <v>0</v>
          </cell>
          <cell r="C11393" t="str">
            <v>CIPL</v>
          </cell>
          <cell r="D11393" t="str">
            <v>M015</v>
          </cell>
          <cell r="E11393">
            <v>43646</v>
          </cell>
          <cell r="F11393" t="str">
            <v>Crinkle Machine</v>
          </cell>
          <cell r="G11393">
            <v>338267.89</v>
          </cell>
          <cell r="H11393">
            <v>-338267.51</v>
          </cell>
          <cell r="I11393">
            <v>0.38</v>
          </cell>
        </row>
        <row r="11394">
          <cell r="A11394">
            <v>260000038</v>
          </cell>
          <cell r="B11394" t="str">
            <v>0</v>
          </cell>
          <cell r="C11394" t="str">
            <v>CIPL</v>
          </cell>
          <cell r="D11394" t="str">
            <v>M015</v>
          </cell>
          <cell r="E11394">
            <v>43646</v>
          </cell>
          <cell r="F11394" t="str">
            <v>Current transformer</v>
          </cell>
          <cell r="G11394">
            <v>334684.40000000002</v>
          </cell>
          <cell r="H11394">
            <v>-282622.81</v>
          </cell>
          <cell r="I11394">
            <v>52061.59</v>
          </cell>
        </row>
        <row r="11395">
          <cell r="A11395">
            <v>260000040</v>
          </cell>
          <cell r="B11395" t="str">
            <v>0</v>
          </cell>
          <cell r="C11395" t="str">
            <v>CIPL</v>
          </cell>
          <cell r="D11395" t="str">
            <v>M015</v>
          </cell>
          <cell r="E11395">
            <v>43646</v>
          </cell>
          <cell r="F11395" t="str">
            <v>Air Compressor</v>
          </cell>
          <cell r="G11395">
            <v>36000</v>
          </cell>
          <cell r="H11395">
            <v>-27800</v>
          </cell>
          <cell r="I11395">
            <v>8200</v>
          </cell>
        </row>
        <row r="11396">
          <cell r="A11396">
            <v>260000041</v>
          </cell>
          <cell r="B11396" t="str">
            <v>0</v>
          </cell>
          <cell r="C11396" t="str">
            <v>CIPL</v>
          </cell>
          <cell r="D11396" t="str">
            <v>M015</v>
          </cell>
          <cell r="E11396">
            <v>43646</v>
          </cell>
          <cell r="F11396" t="str">
            <v>Air Compressor</v>
          </cell>
          <cell r="G11396">
            <v>47791.98</v>
          </cell>
          <cell r="H11396">
            <v>-36906.230000000003</v>
          </cell>
          <cell r="I11396">
            <v>10885.75</v>
          </cell>
        </row>
        <row r="11397">
          <cell r="A11397">
            <v>260000042</v>
          </cell>
          <cell r="B11397" t="str">
            <v>0</v>
          </cell>
          <cell r="C11397" t="str">
            <v>CIPL</v>
          </cell>
          <cell r="D11397" t="str">
            <v>M015</v>
          </cell>
          <cell r="E11397">
            <v>43646</v>
          </cell>
          <cell r="F11397" t="str">
            <v>DIESEL GENERATOR</v>
          </cell>
          <cell r="G11397">
            <v>18493835.800000001</v>
          </cell>
          <cell r="H11397">
            <v>-16130734.289999999</v>
          </cell>
          <cell r="I11397">
            <v>2363101.5099999998</v>
          </cell>
        </row>
        <row r="11398">
          <cell r="A11398">
            <v>260000043</v>
          </cell>
          <cell r="B11398" t="str">
            <v>0</v>
          </cell>
          <cell r="C11398" t="str">
            <v>CIPL</v>
          </cell>
          <cell r="D11398" t="str">
            <v>M015</v>
          </cell>
          <cell r="E11398">
            <v>43646</v>
          </cell>
          <cell r="F11398" t="str">
            <v>DIESEL GENERATOR</v>
          </cell>
          <cell r="G11398">
            <v>35419715.450000003</v>
          </cell>
          <cell r="H11398">
            <v>-27745443.350000001</v>
          </cell>
          <cell r="I11398">
            <v>7674272.0999999996</v>
          </cell>
        </row>
        <row r="11399">
          <cell r="A11399">
            <v>260000044</v>
          </cell>
          <cell r="B11399" t="str">
            <v>0</v>
          </cell>
          <cell r="C11399" t="str">
            <v>CIPL</v>
          </cell>
          <cell r="D11399" t="str">
            <v>M015</v>
          </cell>
          <cell r="E11399">
            <v>43646</v>
          </cell>
          <cell r="F11399" t="str">
            <v>DIESEL GENERATOR</v>
          </cell>
          <cell r="G11399">
            <v>14326</v>
          </cell>
          <cell r="H11399">
            <v>-7719.91</v>
          </cell>
          <cell r="I11399">
            <v>6606.09</v>
          </cell>
        </row>
        <row r="11400">
          <cell r="A11400">
            <v>260000066</v>
          </cell>
          <cell r="B11400" t="str">
            <v>0</v>
          </cell>
          <cell r="C11400" t="str">
            <v>CIPL</v>
          </cell>
          <cell r="D11400" t="str">
            <v>M015</v>
          </cell>
          <cell r="E11400">
            <v>43646</v>
          </cell>
          <cell r="F11400" t="str">
            <v>Electrical installation-P/M</v>
          </cell>
          <cell r="G11400">
            <v>9056400.4900000002</v>
          </cell>
          <cell r="H11400">
            <v>-6138226.6100000003</v>
          </cell>
          <cell r="I11400">
            <v>2918173.88</v>
          </cell>
        </row>
        <row r="11401">
          <cell r="A11401">
            <v>260000067</v>
          </cell>
          <cell r="B11401" t="str">
            <v>0</v>
          </cell>
          <cell r="C11401" t="str">
            <v>CIPL</v>
          </cell>
          <cell r="D11401" t="str">
            <v>M015</v>
          </cell>
          <cell r="E11401">
            <v>43646</v>
          </cell>
          <cell r="F11401" t="str">
            <v>Electrical installation-P/M</v>
          </cell>
          <cell r="G11401">
            <v>9299375</v>
          </cell>
          <cell r="H11401">
            <v>-9144385.8100000005</v>
          </cell>
          <cell r="I11401">
            <v>154989.19</v>
          </cell>
        </row>
        <row r="11402">
          <cell r="A11402">
            <v>260000069</v>
          </cell>
          <cell r="B11402" t="str">
            <v>0</v>
          </cell>
          <cell r="C11402" t="str">
            <v>CIPL</v>
          </cell>
          <cell r="D11402" t="str">
            <v>M015</v>
          </cell>
          <cell r="E11402">
            <v>43646</v>
          </cell>
          <cell r="F11402" t="str">
            <v>ETP</v>
          </cell>
          <cell r="G11402">
            <v>1961747</v>
          </cell>
          <cell r="H11402">
            <v>-1002671.11</v>
          </cell>
          <cell r="I11402">
            <v>959075.89</v>
          </cell>
        </row>
        <row r="11403">
          <cell r="A11403">
            <v>260000071</v>
          </cell>
          <cell r="B11403" t="str">
            <v>0</v>
          </cell>
          <cell r="C11403" t="str">
            <v>CIPL</v>
          </cell>
          <cell r="D11403" t="str">
            <v>M015</v>
          </cell>
          <cell r="E11403">
            <v>43646</v>
          </cell>
          <cell r="F11403" t="str">
            <v>FLEX ABRASION TESTER</v>
          </cell>
          <cell r="G11403">
            <v>1005020.96</v>
          </cell>
          <cell r="H11403">
            <v>-1005020.96</v>
          </cell>
          <cell r="I11403">
            <v>0</v>
          </cell>
        </row>
        <row r="11404">
          <cell r="A11404">
            <v>260000072</v>
          </cell>
          <cell r="B11404" t="str">
            <v>0</v>
          </cell>
          <cell r="C11404" t="str">
            <v>CIPL</v>
          </cell>
          <cell r="D11404" t="str">
            <v>M015</v>
          </cell>
          <cell r="E11404">
            <v>43646</v>
          </cell>
          <cell r="F11404" t="str">
            <v>FORKLIFT</v>
          </cell>
          <cell r="G11404">
            <v>1153518.23</v>
          </cell>
          <cell r="H11404">
            <v>-1153518.23</v>
          </cell>
          <cell r="I11404">
            <v>0</v>
          </cell>
        </row>
        <row r="11405">
          <cell r="A11405">
            <v>260000073</v>
          </cell>
          <cell r="B11405" t="str">
            <v>0</v>
          </cell>
          <cell r="C11405" t="str">
            <v>CIPL</v>
          </cell>
          <cell r="D11405" t="str">
            <v>M015</v>
          </cell>
          <cell r="E11405">
            <v>43646</v>
          </cell>
          <cell r="F11405" t="str">
            <v>GAS BOILER</v>
          </cell>
          <cell r="G11405">
            <v>2804744.16</v>
          </cell>
          <cell r="H11405">
            <v>-2103558.4</v>
          </cell>
          <cell r="I11405">
            <v>701185.76</v>
          </cell>
        </row>
        <row r="11406">
          <cell r="A11406">
            <v>260000074</v>
          </cell>
          <cell r="B11406" t="str">
            <v>0</v>
          </cell>
          <cell r="C11406" t="str">
            <v>CIPL</v>
          </cell>
          <cell r="D11406" t="str">
            <v>M015</v>
          </cell>
          <cell r="E11406">
            <v>43646</v>
          </cell>
          <cell r="F11406" t="str">
            <v>GAS BOILER</v>
          </cell>
          <cell r="G11406">
            <v>7243990.25</v>
          </cell>
          <cell r="H11406">
            <v>-7243990.25</v>
          </cell>
          <cell r="I11406">
            <v>0</v>
          </cell>
        </row>
        <row r="11407">
          <cell r="A11407">
            <v>260000075</v>
          </cell>
          <cell r="B11407" t="str">
            <v>0</v>
          </cell>
          <cell r="C11407" t="str">
            <v>CIPL</v>
          </cell>
          <cell r="D11407" t="str">
            <v>M015</v>
          </cell>
          <cell r="E11407">
            <v>43646</v>
          </cell>
          <cell r="F11407" t="str">
            <v>GAS BOILER</v>
          </cell>
          <cell r="G11407">
            <v>13446848.73</v>
          </cell>
          <cell r="H11407">
            <v>-13446848.73</v>
          </cell>
          <cell r="I11407">
            <v>0</v>
          </cell>
        </row>
        <row r="11408">
          <cell r="A11408">
            <v>260000076</v>
          </cell>
          <cell r="B11408" t="str">
            <v>0</v>
          </cell>
          <cell r="C11408" t="str">
            <v>CIPL</v>
          </cell>
          <cell r="D11408" t="str">
            <v>M015</v>
          </cell>
          <cell r="E11408">
            <v>43646</v>
          </cell>
          <cell r="F11408" t="str">
            <v>GAS BOILER</v>
          </cell>
          <cell r="G11408">
            <v>9704570.0600000005</v>
          </cell>
          <cell r="H11408">
            <v>-5283599.0999999996</v>
          </cell>
          <cell r="I11408">
            <v>4420970.96</v>
          </cell>
        </row>
        <row r="11409">
          <cell r="A11409">
            <v>260000077</v>
          </cell>
          <cell r="B11409" t="str">
            <v>0</v>
          </cell>
          <cell r="C11409" t="str">
            <v>CIPL</v>
          </cell>
          <cell r="D11409" t="str">
            <v>M015</v>
          </cell>
          <cell r="E11409">
            <v>43646</v>
          </cell>
          <cell r="F11409" t="str">
            <v>GAS GENERATOR</v>
          </cell>
          <cell r="G11409">
            <v>948457.13</v>
          </cell>
          <cell r="H11409">
            <v>-795649.97</v>
          </cell>
          <cell r="I11409">
            <v>152807.16</v>
          </cell>
        </row>
        <row r="11410">
          <cell r="A11410">
            <v>260000078</v>
          </cell>
          <cell r="B11410" t="str">
            <v>0</v>
          </cell>
          <cell r="C11410" t="str">
            <v>CIPL</v>
          </cell>
          <cell r="D11410" t="str">
            <v>M015</v>
          </cell>
          <cell r="E11410">
            <v>43646</v>
          </cell>
          <cell r="F11410" t="str">
            <v>GAS GENERATOR</v>
          </cell>
          <cell r="G11410">
            <v>19427596.289999999</v>
          </cell>
          <cell r="H11410">
            <v>-13383455.369999999</v>
          </cell>
          <cell r="I11410">
            <v>6044140.9199999999</v>
          </cell>
        </row>
        <row r="11411">
          <cell r="A11411">
            <v>260000079</v>
          </cell>
          <cell r="B11411" t="str">
            <v>0</v>
          </cell>
          <cell r="C11411" t="str">
            <v>CIPL</v>
          </cell>
          <cell r="D11411" t="str">
            <v>M015</v>
          </cell>
          <cell r="E11411">
            <v>43646</v>
          </cell>
          <cell r="F11411" t="str">
            <v>GAS GENERATOR</v>
          </cell>
          <cell r="G11411">
            <v>38101286.93</v>
          </cell>
          <cell r="H11411">
            <v>-38101286.93</v>
          </cell>
          <cell r="I11411">
            <v>0</v>
          </cell>
        </row>
        <row r="11412">
          <cell r="A11412">
            <v>260000080</v>
          </cell>
          <cell r="B11412" t="str">
            <v>0</v>
          </cell>
          <cell r="C11412" t="str">
            <v>CIPL</v>
          </cell>
          <cell r="D11412" t="str">
            <v>M015</v>
          </cell>
          <cell r="E11412">
            <v>43646</v>
          </cell>
          <cell r="F11412" t="str">
            <v>GAS GENERATOR</v>
          </cell>
          <cell r="G11412">
            <v>61392737.909999996</v>
          </cell>
          <cell r="H11412">
            <v>-61392737.909999996</v>
          </cell>
          <cell r="I11412">
            <v>0</v>
          </cell>
        </row>
        <row r="11413">
          <cell r="A11413">
            <v>260000081</v>
          </cell>
          <cell r="B11413" t="str">
            <v>0</v>
          </cell>
          <cell r="C11413" t="str">
            <v>CIPL</v>
          </cell>
          <cell r="D11413" t="str">
            <v>M015</v>
          </cell>
          <cell r="E11413">
            <v>43646</v>
          </cell>
          <cell r="F11413" t="str">
            <v>GAS GENERATOR</v>
          </cell>
          <cell r="G11413">
            <v>8786655.9399999995</v>
          </cell>
          <cell r="H11413">
            <v>-5369622.6500000004</v>
          </cell>
          <cell r="I11413">
            <v>3417033.29</v>
          </cell>
        </row>
        <row r="11414">
          <cell r="A11414">
            <v>260000082</v>
          </cell>
          <cell r="B11414" t="str">
            <v>0</v>
          </cell>
          <cell r="C11414" t="str">
            <v>CIPL</v>
          </cell>
          <cell r="D11414" t="str">
            <v>M015</v>
          </cell>
          <cell r="E11414">
            <v>43646</v>
          </cell>
          <cell r="F11414" t="str">
            <v>GAS GENERATOR</v>
          </cell>
          <cell r="G11414">
            <v>10785458.890000001</v>
          </cell>
          <cell r="H11414">
            <v>-5452648.4199999999</v>
          </cell>
          <cell r="I11414">
            <v>5332810.47</v>
          </cell>
        </row>
        <row r="11415">
          <cell r="A11415">
            <v>260000083</v>
          </cell>
          <cell r="B11415" t="str">
            <v>0</v>
          </cell>
          <cell r="C11415" t="str">
            <v>CIPL</v>
          </cell>
          <cell r="D11415" t="str">
            <v>M015</v>
          </cell>
          <cell r="E11415">
            <v>43646</v>
          </cell>
          <cell r="F11415" t="str">
            <v>Green Project Machinery</v>
          </cell>
          <cell r="G11415">
            <v>7952462.5499999998</v>
          </cell>
          <cell r="H11415">
            <v>-6715413.3200000003</v>
          </cell>
          <cell r="I11415">
            <v>1237049.23</v>
          </cell>
        </row>
        <row r="11416">
          <cell r="A11416">
            <v>260000089</v>
          </cell>
          <cell r="B11416" t="str">
            <v>0</v>
          </cell>
          <cell r="C11416" t="str">
            <v>CIPL</v>
          </cell>
          <cell r="D11416" t="str">
            <v>M015</v>
          </cell>
          <cell r="E11416">
            <v>43646</v>
          </cell>
          <cell r="F11416" t="str">
            <v>HOT WATER SYSTEM</v>
          </cell>
          <cell r="G11416">
            <v>4750000</v>
          </cell>
          <cell r="H11416">
            <v>-4750000</v>
          </cell>
          <cell r="I11416">
            <v>0</v>
          </cell>
        </row>
        <row r="11417">
          <cell r="A11417">
            <v>260000090</v>
          </cell>
          <cell r="B11417" t="str">
            <v>0</v>
          </cell>
          <cell r="C11417" t="str">
            <v>CIPL</v>
          </cell>
          <cell r="D11417" t="str">
            <v>M015</v>
          </cell>
          <cell r="E11417">
            <v>43646</v>
          </cell>
          <cell r="F11417" t="str">
            <v>HOT WATER TANK</v>
          </cell>
          <cell r="G11417">
            <v>225000</v>
          </cell>
          <cell r="H11417">
            <v>-225000</v>
          </cell>
          <cell r="I11417">
            <v>0</v>
          </cell>
        </row>
        <row r="11418">
          <cell r="A11418">
            <v>260000097</v>
          </cell>
          <cell r="B11418" t="str">
            <v>0</v>
          </cell>
          <cell r="C11418" t="str">
            <v>CIPL</v>
          </cell>
          <cell r="D11418" t="str">
            <v>M015</v>
          </cell>
          <cell r="E11418">
            <v>43646</v>
          </cell>
          <cell r="F11418" t="str">
            <v>Industrial Blower</v>
          </cell>
          <cell r="G11418">
            <v>32264.61</v>
          </cell>
          <cell r="H11418">
            <v>-32264.5</v>
          </cell>
          <cell r="I11418">
            <v>0.11</v>
          </cell>
        </row>
        <row r="11419">
          <cell r="A11419">
            <v>260000098</v>
          </cell>
          <cell r="B11419" t="str">
            <v>0</v>
          </cell>
          <cell r="C11419" t="str">
            <v>CIPL</v>
          </cell>
          <cell r="D11419" t="str">
            <v>M015</v>
          </cell>
          <cell r="E11419">
            <v>43646</v>
          </cell>
          <cell r="F11419" t="str">
            <v>Industrial Blower</v>
          </cell>
          <cell r="G11419">
            <v>32264.61</v>
          </cell>
          <cell r="H11419">
            <v>-32264.5</v>
          </cell>
          <cell r="I11419">
            <v>0.11</v>
          </cell>
        </row>
        <row r="11420">
          <cell r="A11420">
            <v>260000099</v>
          </cell>
          <cell r="B11420" t="str">
            <v>0</v>
          </cell>
          <cell r="C11420" t="str">
            <v>CIPL</v>
          </cell>
          <cell r="D11420" t="str">
            <v>M015</v>
          </cell>
          <cell r="E11420">
            <v>43646</v>
          </cell>
          <cell r="F11420" t="str">
            <v>Industrial Blower</v>
          </cell>
          <cell r="G11420">
            <v>32264.61</v>
          </cell>
          <cell r="H11420">
            <v>-32264.5</v>
          </cell>
          <cell r="I11420">
            <v>0.11</v>
          </cell>
        </row>
        <row r="11421">
          <cell r="A11421">
            <v>260000100</v>
          </cell>
          <cell r="B11421" t="str">
            <v>0</v>
          </cell>
          <cell r="C11421" t="str">
            <v>CIPL</v>
          </cell>
          <cell r="D11421" t="str">
            <v>M015</v>
          </cell>
          <cell r="E11421">
            <v>43646</v>
          </cell>
          <cell r="F11421" t="str">
            <v>Industrial Blower</v>
          </cell>
          <cell r="G11421">
            <v>32264.61</v>
          </cell>
          <cell r="H11421">
            <v>-32264.5</v>
          </cell>
          <cell r="I11421">
            <v>0.11</v>
          </cell>
        </row>
        <row r="11422">
          <cell r="A11422">
            <v>260000101</v>
          </cell>
          <cell r="B11422" t="str">
            <v>0</v>
          </cell>
          <cell r="C11422" t="str">
            <v>CIPL</v>
          </cell>
          <cell r="D11422" t="str">
            <v>M015</v>
          </cell>
          <cell r="E11422">
            <v>43646</v>
          </cell>
          <cell r="F11422" t="str">
            <v>Industrial Blower</v>
          </cell>
          <cell r="G11422">
            <v>32264.61</v>
          </cell>
          <cell r="H11422">
            <v>-32264.5</v>
          </cell>
          <cell r="I11422">
            <v>0.11</v>
          </cell>
        </row>
        <row r="11423">
          <cell r="A11423">
            <v>260000102</v>
          </cell>
          <cell r="B11423" t="str">
            <v>0</v>
          </cell>
          <cell r="C11423" t="str">
            <v>CIPL</v>
          </cell>
          <cell r="D11423" t="str">
            <v>M015</v>
          </cell>
          <cell r="E11423">
            <v>43646</v>
          </cell>
          <cell r="F11423" t="str">
            <v>Industrial Blower</v>
          </cell>
          <cell r="G11423">
            <v>32264.61</v>
          </cell>
          <cell r="H11423">
            <v>-32264.5</v>
          </cell>
          <cell r="I11423">
            <v>0.11</v>
          </cell>
        </row>
        <row r="11424">
          <cell r="A11424">
            <v>260000103</v>
          </cell>
          <cell r="B11424" t="str">
            <v>0</v>
          </cell>
          <cell r="C11424" t="str">
            <v>CIPL</v>
          </cell>
          <cell r="D11424" t="str">
            <v>M015</v>
          </cell>
          <cell r="E11424">
            <v>43646</v>
          </cell>
          <cell r="F11424" t="str">
            <v>Industrial Blower</v>
          </cell>
          <cell r="G11424">
            <v>32264.61</v>
          </cell>
          <cell r="H11424">
            <v>-32264.5</v>
          </cell>
          <cell r="I11424">
            <v>0.11</v>
          </cell>
        </row>
        <row r="11425">
          <cell r="A11425">
            <v>260000104</v>
          </cell>
          <cell r="B11425" t="str">
            <v>0</v>
          </cell>
          <cell r="C11425" t="str">
            <v>CIPL</v>
          </cell>
          <cell r="D11425" t="str">
            <v>M015</v>
          </cell>
          <cell r="E11425">
            <v>43646</v>
          </cell>
          <cell r="F11425" t="str">
            <v>Industrial Blower</v>
          </cell>
          <cell r="G11425">
            <v>32264.61</v>
          </cell>
          <cell r="H11425">
            <v>-32264.5</v>
          </cell>
          <cell r="I11425">
            <v>0.11</v>
          </cell>
        </row>
        <row r="11426">
          <cell r="A11426">
            <v>260000105</v>
          </cell>
          <cell r="B11426" t="str">
            <v>0</v>
          </cell>
          <cell r="C11426" t="str">
            <v>CIPL</v>
          </cell>
          <cell r="D11426" t="str">
            <v>M015</v>
          </cell>
          <cell r="E11426">
            <v>43646</v>
          </cell>
          <cell r="F11426" t="str">
            <v>Industrial Blower</v>
          </cell>
          <cell r="G11426">
            <v>32264.61</v>
          </cell>
          <cell r="H11426">
            <v>-32264.5</v>
          </cell>
          <cell r="I11426">
            <v>0.11</v>
          </cell>
        </row>
        <row r="11427">
          <cell r="A11427">
            <v>260000106</v>
          </cell>
          <cell r="B11427" t="str">
            <v>0</v>
          </cell>
          <cell r="C11427" t="str">
            <v>CIPL</v>
          </cell>
          <cell r="D11427" t="str">
            <v>M015</v>
          </cell>
          <cell r="E11427">
            <v>43646</v>
          </cell>
          <cell r="F11427" t="str">
            <v>Industrial Blower</v>
          </cell>
          <cell r="G11427">
            <v>32264.61</v>
          </cell>
          <cell r="H11427">
            <v>-32264.5</v>
          </cell>
          <cell r="I11427">
            <v>0.11</v>
          </cell>
        </row>
        <row r="11428">
          <cell r="A11428">
            <v>260000107</v>
          </cell>
          <cell r="B11428" t="str">
            <v>0</v>
          </cell>
          <cell r="C11428" t="str">
            <v>CIPL</v>
          </cell>
          <cell r="D11428" t="str">
            <v>M015</v>
          </cell>
          <cell r="E11428">
            <v>43646</v>
          </cell>
          <cell r="F11428" t="str">
            <v>Industrial Blower</v>
          </cell>
          <cell r="G11428">
            <v>32264.61</v>
          </cell>
          <cell r="H11428">
            <v>-32264.5</v>
          </cell>
          <cell r="I11428">
            <v>0.11</v>
          </cell>
        </row>
        <row r="11429">
          <cell r="A11429">
            <v>260000108</v>
          </cell>
          <cell r="B11429" t="str">
            <v>0</v>
          </cell>
          <cell r="C11429" t="str">
            <v>CIPL</v>
          </cell>
          <cell r="D11429" t="str">
            <v>M015</v>
          </cell>
          <cell r="E11429">
            <v>43646</v>
          </cell>
          <cell r="F11429" t="str">
            <v>Industrial Blower</v>
          </cell>
          <cell r="G11429">
            <v>32264.61</v>
          </cell>
          <cell r="H11429">
            <v>-32264.5</v>
          </cell>
          <cell r="I11429">
            <v>0.11</v>
          </cell>
        </row>
        <row r="11430">
          <cell r="A11430">
            <v>260000109</v>
          </cell>
          <cell r="B11430" t="str">
            <v>0</v>
          </cell>
          <cell r="C11430" t="str">
            <v>CIPL</v>
          </cell>
          <cell r="D11430" t="str">
            <v>M015</v>
          </cell>
          <cell r="E11430">
            <v>43646</v>
          </cell>
          <cell r="F11430" t="str">
            <v>Industrial Blower</v>
          </cell>
          <cell r="G11430">
            <v>32264.61</v>
          </cell>
          <cell r="H11430">
            <v>-32264.5</v>
          </cell>
          <cell r="I11430">
            <v>0.11</v>
          </cell>
        </row>
        <row r="11431">
          <cell r="A11431">
            <v>260000110</v>
          </cell>
          <cell r="B11431" t="str">
            <v>0</v>
          </cell>
          <cell r="C11431" t="str">
            <v>CIPL</v>
          </cell>
          <cell r="D11431" t="str">
            <v>M015</v>
          </cell>
          <cell r="E11431">
            <v>43646</v>
          </cell>
          <cell r="F11431" t="str">
            <v>Industrial Blower</v>
          </cell>
          <cell r="G11431">
            <v>32264.61</v>
          </cell>
          <cell r="H11431">
            <v>-32264.5</v>
          </cell>
          <cell r="I11431">
            <v>0.11</v>
          </cell>
        </row>
        <row r="11432">
          <cell r="A11432">
            <v>260000111</v>
          </cell>
          <cell r="B11432" t="str">
            <v>0</v>
          </cell>
          <cell r="C11432" t="str">
            <v>CIPL</v>
          </cell>
          <cell r="D11432" t="str">
            <v>M015</v>
          </cell>
          <cell r="E11432">
            <v>43646</v>
          </cell>
          <cell r="F11432" t="str">
            <v>Industrial Blower</v>
          </cell>
          <cell r="G11432">
            <v>32264.61</v>
          </cell>
          <cell r="H11432">
            <v>-32264.5</v>
          </cell>
          <cell r="I11432">
            <v>0.11</v>
          </cell>
        </row>
        <row r="11433">
          <cell r="A11433">
            <v>260000112</v>
          </cell>
          <cell r="B11433" t="str">
            <v>0</v>
          </cell>
          <cell r="C11433" t="str">
            <v>CIPL</v>
          </cell>
          <cell r="D11433" t="str">
            <v>M015</v>
          </cell>
          <cell r="E11433">
            <v>43646</v>
          </cell>
          <cell r="F11433" t="str">
            <v>Industrial Blower</v>
          </cell>
          <cell r="G11433">
            <v>32264.61</v>
          </cell>
          <cell r="H11433">
            <v>-32264.5</v>
          </cell>
          <cell r="I11433">
            <v>0.11</v>
          </cell>
        </row>
        <row r="11434">
          <cell r="A11434">
            <v>260000113</v>
          </cell>
          <cell r="B11434" t="str">
            <v>0</v>
          </cell>
          <cell r="C11434" t="str">
            <v>CIPL</v>
          </cell>
          <cell r="D11434" t="str">
            <v>M015</v>
          </cell>
          <cell r="E11434">
            <v>43646</v>
          </cell>
          <cell r="F11434" t="str">
            <v>Industrial Blower</v>
          </cell>
          <cell r="G11434">
            <v>32264.61</v>
          </cell>
          <cell r="H11434">
            <v>-32264.5</v>
          </cell>
          <cell r="I11434">
            <v>0.11</v>
          </cell>
        </row>
        <row r="11435">
          <cell r="A11435">
            <v>260000114</v>
          </cell>
          <cell r="B11435" t="str">
            <v>0</v>
          </cell>
          <cell r="C11435" t="str">
            <v>CIPL</v>
          </cell>
          <cell r="D11435" t="str">
            <v>M015</v>
          </cell>
          <cell r="E11435">
            <v>43646</v>
          </cell>
          <cell r="F11435" t="str">
            <v>Industrial Blower</v>
          </cell>
          <cell r="G11435">
            <v>32264.61</v>
          </cell>
          <cell r="H11435">
            <v>-32264.5</v>
          </cell>
          <cell r="I11435">
            <v>0.11</v>
          </cell>
        </row>
        <row r="11436">
          <cell r="A11436">
            <v>260000115</v>
          </cell>
          <cell r="B11436" t="str">
            <v>0</v>
          </cell>
          <cell r="C11436" t="str">
            <v>CIPL</v>
          </cell>
          <cell r="D11436" t="str">
            <v>M015</v>
          </cell>
          <cell r="E11436">
            <v>43646</v>
          </cell>
          <cell r="F11436" t="str">
            <v>Industrial Blower</v>
          </cell>
          <cell r="G11436">
            <v>35969.64</v>
          </cell>
          <cell r="H11436">
            <v>-35969.19</v>
          </cell>
          <cell r="I11436">
            <v>0.45</v>
          </cell>
        </row>
        <row r="11437">
          <cell r="A11437">
            <v>260000116</v>
          </cell>
          <cell r="B11437" t="str">
            <v>0</v>
          </cell>
          <cell r="C11437" t="str">
            <v>CIPL</v>
          </cell>
          <cell r="D11437" t="str">
            <v>M015</v>
          </cell>
          <cell r="E11437">
            <v>43646</v>
          </cell>
          <cell r="F11437" t="str">
            <v>Industrial Blower</v>
          </cell>
          <cell r="G11437">
            <v>35969.64</v>
          </cell>
          <cell r="H11437">
            <v>-35969.19</v>
          </cell>
          <cell r="I11437">
            <v>0.45</v>
          </cell>
        </row>
        <row r="11438">
          <cell r="A11438">
            <v>260000117</v>
          </cell>
          <cell r="B11438" t="str">
            <v>0</v>
          </cell>
          <cell r="C11438" t="str">
            <v>CIPL</v>
          </cell>
          <cell r="D11438" t="str">
            <v>M015</v>
          </cell>
          <cell r="E11438">
            <v>43646</v>
          </cell>
          <cell r="F11438" t="str">
            <v>Industrial Blower</v>
          </cell>
          <cell r="G11438">
            <v>35969.64</v>
          </cell>
          <cell r="H11438">
            <v>-35969.19</v>
          </cell>
          <cell r="I11438">
            <v>0.45</v>
          </cell>
        </row>
        <row r="11439">
          <cell r="A11439">
            <v>260000118</v>
          </cell>
          <cell r="B11439" t="str">
            <v>0</v>
          </cell>
          <cell r="C11439" t="str">
            <v>CIPL</v>
          </cell>
          <cell r="D11439" t="str">
            <v>M015</v>
          </cell>
          <cell r="E11439">
            <v>43646</v>
          </cell>
          <cell r="F11439" t="str">
            <v>Industrial Blower</v>
          </cell>
          <cell r="G11439">
            <v>35969.64</v>
          </cell>
          <cell r="H11439">
            <v>-35969.19</v>
          </cell>
          <cell r="I11439">
            <v>0.45</v>
          </cell>
        </row>
        <row r="11440">
          <cell r="A11440">
            <v>260000119</v>
          </cell>
          <cell r="B11440" t="str">
            <v>0</v>
          </cell>
          <cell r="C11440" t="str">
            <v>CIPL</v>
          </cell>
          <cell r="D11440" t="str">
            <v>M015</v>
          </cell>
          <cell r="E11440">
            <v>43646</v>
          </cell>
          <cell r="F11440" t="str">
            <v>Industrial Blower</v>
          </cell>
          <cell r="G11440">
            <v>35969.64</v>
          </cell>
          <cell r="H11440">
            <v>-35969.19</v>
          </cell>
          <cell r="I11440">
            <v>0.45</v>
          </cell>
        </row>
        <row r="11441">
          <cell r="A11441">
            <v>260000120</v>
          </cell>
          <cell r="B11441" t="str">
            <v>0</v>
          </cell>
          <cell r="C11441" t="str">
            <v>CIPL</v>
          </cell>
          <cell r="D11441" t="str">
            <v>M015</v>
          </cell>
          <cell r="E11441">
            <v>43646</v>
          </cell>
          <cell r="F11441" t="str">
            <v>Industrial Blower</v>
          </cell>
          <cell r="G11441">
            <v>35969.64</v>
          </cell>
          <cell r="H11441">
            <v>-35969.19</v>
          </cell>
          <cell r="I11441">
            <v>0.45</v>
          </cell>
        </row>
        <row r="11442">
          <cell r="A11442">
            <v>260000121</v>
          </cell>
          <cell r="B11442" t="str">
            <v>0</v>
          </cell>
          <cell r="C11442" t="str">
            <v>CIPL</v>
          </cell>
          <cell r="D11442" t="str">
            <v>M015</v>
          </cell>
          <cell r="E11442">
            <v>43646</v>
          </cell>
          <cell r="F11442" t="str">
            <v>Industrial Blower</v>
          </cell>
          <cell r="G11442">
            <v>35969.64</v>
          </cell>
          <cell r="H11442">
            <v>-35969.19</v>
          </cell>
          <cell r="I11442">
            <v>0.45</v>
          </cell>
        </row>
        <row r="11443">
          <cell r="A11443">
            <v>260000122</v>
          </cell>
          <cell r="B11443" t="str">
            <v>0</v>
          </cell>
          <cell r="C11443" t="str">
            <v>CIPL</v>
          </cell>
          <cell r="D11443" t="str">
            <v>M015</v>
          </cell>
          <cell r="E11443">
            <v>43646</v>
          </cell>
          <cell r="F11443" t="str">
            <v>Industrial Blower</v>
          </cell>
          <cell r="G11443">
            <v>35969.64</v>
          </cell>
          <cell r="H11443">
            <v>-35969.19</v>
          </cell>
          <cell r="I11443">
            <v>0.45</v>
          </cell>
        </row>
        <row r="11444">
          <cell r="A11444">
            <v>260000123</v>
          </cell>
          <cell r="B11444" t="str">
            <v>0</v>
          </cell>
          <cell r="C11444" t="str">
            <v>CIPL</v>
          </cell>
          <cell r="D11444" t="str">
            <v>M015</v>
          </cell>
          <cell r="E11444">
            <v>43646</v>
          </cell>
          <cell r="F11444" t="str">
            <v>Industrial Blower</v>
          </cell>
          <cell r="G11444">
            <v>35969.64</v>
          </cell>
          <cell r="H11444">
            <v>-35969.19</v>
          </cell>
          <cell r="I11444">
            <v>0.45</v>
          </cell>
        </row>
        <row r="11445">
          <cell r="A11445">
            <v>260000124</v>
          </cell>
          <cell r="B11445" t="str">
            <v>0</v>
          </cell>
          <cell r="C11445" t="str">
            <v>CIPL</v>
          </cell>
          <cell r="D11445" t="str">
            <v>M015</v>
          </cell>
          <cell r="E11445">
            <v>43646</v>
          </cell>
          <cell r="F11445" t="str">
            <v>Industrial Blower</v>
          </cell>
          <cell r="G11445">
            <v>35969.64</v>
          </cell>
          <cell r="H11445">
            <v>-35969.19</v>
          </cell>
          <cell r="I11445">
            <v>0.45</v>
          </cell>
        </row>
        <row r="11446">
          <cell r="A11446">
            <v>260000125</v>
          </cell>
          <cell r="B11446" t="str">
            <v>0</v>
          </cell>
          <cell r="C11446" t="str">
            <v>CIPL</v>
          </cell>
          <cell r="D11446" t="str">
            <v>M015</v>
          </cell>
          <cell r="E11446">
            <v>43646</v>
          </cell>
          <cell r="F11446" t="str">
            <v>Industrial Blower</v>
          </cell>
          <cell r="G11446">
            <v>35969.64</v>
          </cell>
          <cell r="H11446">
            <v>-35969.19</v>
          </cell>
          <cell r="I11446">
            <v>0.45</v>
          </cell>
        </row>
        <row r="11447">
          <cell r="A11447">
            <v>260000126</v>
          </cell>
          <cell r="B11447" t="str">
            <v>0</v>
          </cell>
          <cell r="C11447" t="str">
            <v>CIPL</v>
          </cell>
          <cell r="D11447" t="str">
            <v>M015</v>
          </cell>
          <cell r="E11447">
            <v>43646</v>
          </cell>
          <cell r="F11447" t="str">
            <v>Industrial Blower</v>
          </cell>
          <cell r="G11447">
            <v>35969.64</v>
          </cell>
          <cell r="H11447">
            <v>-35969.19</v>
          </cell>
          <cell r="I11447">
            <v>0.45</v>
          </cell>
        </row>
        <row r="11448">
          <cell r="A11448">
            <v>260000127</v>
          </cell>
          <cell r="B11448" t="str">
            <v>0</v>
          </cell>
          <cell r="C11448" t="str">
            <v>CIPL</v>
          </cell>
          <cell r="D11448" t="str">
            <v>M015</v>
          </cell>
          <cell r="E11448">
            <v>43646</v>
          </cell>
          <cell r="F11448" t="str">
            <v>Industrial Blower</v>
          </cell>
          <cell r="G11448">
            <v>40464.39</v>
          </cell>
          <cell r="H11448">
            <v>-40464.31</v>
          </cell>
          <cell r="I11448">
            <v>0.08</v>
          </cell>
        </row>
        <row r="11449">
          <cell r="A11449">
            <v>260000128</v>
          </cell>
          <cell r="B11449" t="str">
            <v>0</v>
          </cell>
          <cell r="C11449" t="str">
            <v>CIPL</v>
          </cell>
          <cell r="D11449" t="str">
            <v>M015</v>
          </cell>
          <cell r="E11449">
            <v>43646</v>
          </cell>
          <cell r="F11449" t="str">
            <v>Industrial Blower</v>
          </cell>
          <cell r="G11449">
            <v>40464.39</v>
          </cell>
          <cell r="H11449">
            <v>-40464.31</v>
          </cell>
          <cell r="I11449">
            <v>0.08</v>
          </cell>
        </row>
        <row r="11450">
          <cell r="A11450">
            <v>260000129</v>
          </cell>
          <cell r="B11450" t="str">
            <v>0</v>
          </cell>
          <cell r="C11450" t="str">
            <v>CIPL</v>
          </cell>
          <cell r="D11450" t="str">
            <v>M015</v>
          </cell>
          <cell r="E11450">
            <v>43646</v>
          </cell>
          <cell r="F11450" t="str">
            <v>Industrial Blower</v>
          </cell>
          <cell r="G11450">
            <v>40464.39</v>
          </cell>
          <cell r="H11450">
            <v>-40464.31</v>
          </cell>
          <cell r="I11450">
            <v>0.08</v>
          </cell>
        </row>
        <row r="11451">
          <cell r="A11451">
            <v>260000130</v>
          </cell>
          <cell r="B11451" t="str">
            <v>0</v>
          </cell>
          <cell r="C11451" t="str">
            <v>CIPL</v>
          </cell>
          <cell r="D11451" t="str">
            <v>M015</v>
          </cell>
          <cell r="E11451">
            <v>43646</v>
          </cell>
          <cell r="F11451" t="str">
            <v>Industrial Blower</v>
          </cell>
          <cell r="G11451">
            <v>40464.39</v>
          </cell>
          <cell r="H11451">
            <v>-40464.31</v>
          </cell>
          <cell r="I11451">
            <v>0.08</v>
          </cell>
        </row>
        <row r="11452">
          <cell r="A11452">
            <v>260000131</v>
          </cell>
          <cell r="B11452" t="str">
            <v>0</v>
          </cell>
          <cell r="C11452" t="str">
            <v>CIPL</v>
          </cell>
          <cell r="D11452" t="str">
            <v>M015</v>
          </cell>
          <cell r="E11452">
            <v>43646</v>
          </cell>
          <cell r="F11452" t="str">
            <v>Industrial Blower</v>
          </cell>
          <cell r="G11452">
            <v>40464.39</v>
          </cell>
          <cell r="H11452">
            <v>-40464.31</v>
          </cell>
          <cell r="I11452">
            <v>0.08</v>
          </cell>
        </row>
        <row r="11453">
          <cell r="A11453">
            <v>260000132</v>
          </cell>
          <cell r="B11453" t="str">
            <v>0</v>
          </cell>
          <cell r="C11453" t="str">
            <v>CIPL</v>
          </cell>
          <cell r="D11453" t="str">
            <v>M015</v>
          </cell>
          <cell r="E11453">
            <v>43646</v>
          </cell>
          <cell r="F11453" t="str">
            <v>Industrial Blower</v>
          </cell>
          <cell r="G11453">
            <v>40464.39</v>
          </cell>
          <cell r="H11453">
            <v>-40464.31</v>
          </cell>
          <cell r="I11453">
            <v>0.08</v>
          </cell>
        </row>
        <row r="11454">
          <cell r="A11454">
            <v>260000133</v>
          </cell>
          <cell r="B11454" t="str">
            <v>0</v>
          </cell>
          <cell r="C11454" t="str">
            <v>CIPL</v>
          </cell>
          <cell r="D11454" t="str">
            <v>M015</v>
          </cell>
          <cell r="E11454">
            <v>43646</v>
          </cell>
          <cell r="F11454" t="str">
            <v>Industrial Blower</v>
          </cell>
          <cell r="G11454">
            <v>40464.39</v>
          </cell>
          <cell r="H11454">
            <v>-40464.31</v>
          </cell>
          <cell r="I11454">
            <v>0.08</v>
          </cell>
        </row>
        <row r="11455">
          <cell r="A11455">
            <v>260000134</v>
          </cell>
          <cell r="B11455" t="str">
            <v>0</v>
          </cell>
          <cell r="C11455" t="str">
            <v>CIPL</v>
          </cell>
          <cell r="D11455" t="str">
            <v>M015</v>
          </cell>
          <cell r="E11455">
            <v>43646</v>
          </cell>
          <cell r="F11455" t="str">
            <v>Industrial Blower</v>
          </cell>
          <cell r="G11455">
            <v>40464.39</v>
          </cell>
          <cell r="H11455">
            <v>-40464.31</v>
          </cell>
          <cell r="I11455">
            <v>0.08</v>
          </cell>
        </row>
        <row r="11456">
          <cell r="A11456">
            <v>260000135</v>
          </cell>
          <cell r="B11456" t="str">
            <v>0</v>
          </cell>
          <cell r="C11456" t="str">
            <v>CIPL</v>
          </cell>
          <cell r="D11456" t="str">
            <v>M015</v>
          </cell>
          <cell r="E11456">
            <v>43646</v>
          </cell>
          <cell r="F11456" t="str">
            <v>Industrial Blower</v>
          </cell>
          <cell r="G11456">
            <v>40464.39</v>
          </cell>
          <cell r="H11456">
            <v>-40464.31</v>
          </cell>
          <cell r="I11456">
            <v>0.08</v>
          </cell>
        </row>
        <row r="11457">
          <cell r="A11457">
            <v>260000136</v>
          </cell>
          <cell r="B11457" t="str">
            <v>0</v>
          </cell>
          <cell r="C11457" t="str">
            <v>CIPL</v>
          </cell>
          <cell r="D11457" t="str">
            <v>M015</v>
          </cell>
          <cell r="E11457">
            <v>43646</v>
          </cell>
          <cell r="F11457" t="str">
            <v>Industrial Blower</v>
          </cell>
          <cell r="G11457">
            <v>40464.39</v>
          </cell>
          <cell r="H11457">
            <v>-40464.31</v>
          </cell>
          <cell r="I11457">
            <v>0.08</v>
          </cell>
        </row>
        <row r="11458">
          <cell r="A11458">
            <v>260000137</v>
          </cell>
          <cell r="B11458" t="str">
            <v>0</v>
          </cell>
          <cell r="C11458" t="str">
            <v>CIPL</v>
          </cell>
          <cell r="D11458" t="str">
            <v>M015</v>
          </cell>
          <cell r="E11458">
            <v>43646</v>
          </cell>
          <cell r="F11458" t="str">
            <v>Industrial Blower</v>
          </cell>
          <cell r="G11458">
            <v>40464.39</v>
          </cell>
          <cell r="H11458">
            <v>-40464.31</v>
          </cell>
          <cell r="I11458">
            <v>0.08</v>
          </cell>
        </row>
        <row r="11459">
          <cell r="A11459">
            <v>260000138</v>
          </cell>
          <cell r="B11459" t="str">
            <v>0</v>
          </cell>
          <cell r="C11459" t="str">
            <v>CIPL</v>
          </cell>
          <cell r="D11459" t="str">
            <v>M015</v>
          </cell>
          <cell r="E11459">
            <v>43646</v>
          </cell>
          <cell r="F11459" t="str">
            <v>Industrial Blower</v>
          </cell>
          <cell r="G11459">
            <v>40464.39</v>
          </cell>
          <cell r="H11459">
            <v>-40464.31</v>
          </cell>
          <cell r="I11459">
            <v>0.08</v>
          </cell>
        </row>
        <row r="11460">
          <cell r="A11460">
            <v>260000139</v>
          </cell>
          <cell r="B11460" t="str">
            <v>0</v>
          </cell>
          <cell r="C11460" t="str">
            <v>CIPL</v>
          </cell>
          <cell r="D11460" t="str">
            <v>M015</v>
          </cell>
          <cell r="E11460">
            <v>43646</v>
          </cell>
          <cell r="F11460" t="str">
            <v>Industrial Sampling Machine</v>
          </cell>
          <cell r="G11460">
            <v>510683.72</v>
          </cell>
          <cell r="H11460">
            <v>-510683.72</v>
          </cell>
          <cell r="I11460">
            <v>0</v>
          </cell>
        </row>
        <row r="11461">
          <cell r="A11461">
            <v>260000140</v>
          </cell>
          <cell r="B11461" t="str">
            <v>0</v>
          </cell>
          <cell r="C11461" t="str">
            <v>CIPL</v>
          </cell>
          <cell r="D11461" t="str">
            <v>M015</v>
          </cell>
          <cell r="E11461">
            <v>43646</v>
          </cell>
          <cell r="F11461" t="str">
            <v>Industrial Sampling Machine</v>
          </cell>
          <cell r="G11461">
            <v>510683.72</v>
          </cell>
          <cell r="H11461">
            <v>-510683.72</v>
          </cell>
          <cell r="I11461">
            <v>0</v>
          </cell>
        </row>
        <row r="11462">
          <cell r="A11462">
            <v>260000141</v>
          </cell>
          <cell r="B11462" t="str">
            <v>0</v>
          </cell>
          <cell r="C11462" t="str">
            <v>CIPL</v>
          </cell>
          <cell r="D11462" t="str">
            <v>M015</v>
          </cell>
          <cell r="E11462">
            <v>43646</v>
          </cell>
          <cell r="F11462" t="str">
            <v>Industrial Sampling Machine</v>
          </cell>
          <cell r="G11462">
            <v>510683.72</v>
          </cell>
          <cell r="H11462">
            <v>-510683.72</v>
          </cell>
          <cell r="I11462">
            <v>0</v>
          </cell>
        </row>
        <row r="11463">
          <cell r="A11463">
            <v>260000142</v>
          </cell>
          <cell r="B11463" t="str">
            <v>0</v>
          </cell>
          <cell r="C11463" t="str">
            <v>CIPL</v>
          </cell>
          <cell r="D11463" t="str">
            <v>M015</v>
          </cell>
          <cell r="E11463">
            <v>43646</v>
          </cell>
          <cell r="F11463" t="str">
            <v>Industrial Sampling Machine</v>
          </cell>
          <cell r="G11463">
            <v>510683.72</v>
          </cell>
          <cell r="H11463">
            <v>-510683.72</v>
          </cell>
          <cell r="I11463">
            <v>0</v>
          </cell>
        </row>
        <row r="11464">
          <cell r="A11464">
            <v>260000143</v>
          </cell>
          <cell r="B11464" t="str">
            <v>0</v>
          </cell>
          <cell r="C11464" t="str">
            <v>CIPL</v>
          </cell>
          <cell r="D11464" t="str">
            <v>M015</v>
          </cell>
          <cell r="E11464">
            <v>43646</v>
          </cell>
          <cell r="F11464" t="str">
            <v>Industrial Washer</v>
          </cell>
          <cell r="G11464">
            <v>2643075.94</v>
          </cell>
          <cell r="H11464">
            <v>-2643075.79</v>
          </cell>
          <cell r="I11464">
            <v>0.15</v>
          </cell>
        </row>
        <row r="11465">
          <cell r="A11465">
            <v>260000144</v>
          </cell>
          <cell r="B11465" t="str">
            <v>0</v>
          </cell>
          <cell r="C11465" t="str">
            <v>CIPL</v>
          </cell>
          <cell r="D11465" t="str">
            <v>M015</v>
          </cell>
          <cell r="E11465">
            <v>43646</v>
          </cell>
          <cell r="F11465" t="str">
            <v>Industrial Washer</v>
          </cell>
          <cell r="G11465">
            <v>2643075.94</v>
          </cell>
          <cell r="H11465">
            <v>-2643075.79</v>
          </cell>
          <cell r="I11465">
            <v>0.15</v>
          </cell>
        </row>
        <row r="11466">
          <cell r="A11466">
            <v>260000145</v>
          </cell>
          <cell r="B11466" t="str">
            <v>0</v>
          </cell>
          <cell r="C11466" t="str">
            <v>CIPL</v>
          </cell>
          <cell r="D11466" t="str">
            <v>M015</v>
          </cell>
          <cell r="E11466">
            <v>43646</v>
          </cell>
          <cell r="F11466" t="str">
            <v>Industrial Washer</v>
          </cell>
          <cell r="G11466">
            <v>145600</v>
          </cell>
          <cell r="H11466">
            <v>-80080.23</v>
          </cell>
          <cell r="I11466">
            <v>65519.77</v>
          </cell>
        </row>
        <row r="11467">
          <cell r="A11467">
            <v>260000146</v>
          </cell>
          <cell r="B11467" t="str">
            <v>0</v>
          </cell>
          <cell r="C11467" t="str">
            <v>CIPL</v>
          </cell>
          <cell r="D11467" t="str">
            <v>M015</v>
          </cell>
          <cell r="E11467">
            <v>43646</v>
          </cell>
          <cell r="F11467" t="str">
            <v>Industrial Washer</v>
          </cell>
          <cell r="G11467">
            <v>1314112.46</v>
          </cell>
          <cell r="H11467">
            <v>-759264.59</v>
          </cell>
          <cell r="I11467">
            <v>554847.87</v>
          </cell>
        </row>
        <row r="11468">
          <cell r="A11468">
            <v>260000148</v>
          </cell>
          <cell r="B11468" t="str">
            <v>0</v>
          </cell>
          <cell r="C11468" t="str">
            <v>CIPL</v>
          </cell>
          <cell r="D11468" t="str">
            <v>M015</v>
          </cell>
          <cell r="E11468">
            <v>43646</v>
          </cell>
          <cell r="F11468" t="str">
            <v>Industrial Water extractor</v>
          </cell>
          <cell r="G11468">
            <v>489534.05</v>
          </cell>
          <cell r="H11468">
            <v>-440580.63</v>
          </cell>
          <cell r="I11468">
            <v>48953.42</v>
          </cell>
        </row>
        <row r="11469">
          <cell r="A11469">
            <v>260000149</v>
          </cell>
          <cell r="B11469" t="str">
            <v>0</v>
          </cell>
          <cell r="C11469" t="str">
            <v>CIPL</v>
          </cell>
          <cell r="D11469" t="str">
            <v>M015</v>
          </cell>
          <cell r="E11469">
            <v>43646</v>
          </cell>
          <cell r="F11469" t="str">
            <v>Industrial Water extractor</v>
          </cell>
          <cell r="G11469">
            <v>489534.05</v>
          </cell>
          <cell r="H11469">
            <v>-440580.63</v>
          </cell>
          <cell r="I11469">
            <v>48953.42</v>
          </cell>
        </row>
        <row r="11470">
          <cell r="A11470">
            <v>260000153</v>
          </cell>
          <cell r="B11470" t="str">
            <v>0</v>
          </cell>
          <cell r="C11470" t="str">
            <v>CIPL</v>
          </cell>
          <cell r="D11470" t="str">
            <v>M015</v>
          </cell>
          <cell r="E11470">
            <v>43646</v>
          </cell>
          <cell r="F11470" t="str">
            <v>Landrometer</v>
          </cell>
          <cell r="G11470">
            <v>288071.52</v>
          </cell>
          <cell r="H11470">
            <v>-275268.33</v>
          </cell>
          <cell r="I11470">
            <v>12803.19</v>
          </cell>
        </row>
        <row r="11471">
          <cell r="A11471">
            <v>260000154</v>
          </cell>
          <cell r="B11471" t="str">
            <v>0</v>
          </cell>
          <cell r="C11471" t="str">
            <v>CIPL</v>
          </cell>
          <cell r="D11471" t="str">
            <v>M015</v>
          </cell>
          <cell r="E11471">
            <v>43646</v>
          </cell>
          <cell r="F11471" t="str">
            <v>OZONE GENERATOR</v>
          </cell>
          <cell r="G11471">
            <v>1752216.54</v>
          </cell>
          <cell r="H11471">
            <v>-1752216.45</v>
          </cell>
          <cell r="I11471">
            <v>0.09</v>
          </cell>
        </row>
        <row r="11472">
          <cell r="A11472">
            <v>260000155</v>
          </cell>
          <cell r="B11472" t="str">
            <v>0</v>
          </cell>
          <cell r="C11472" t="str">
            <v>CIPL</v>
          </cell>
          <cell r="D11472" t="str">
            <v>M015</v>
          </cell>
          <cell r="E11472">
            <v>43646</v>
          </cell>
          <cell r="F11472" t="str">
            <v>Racking System</v>
          </cell>
          <cell r="G11472">
            <v>4439368.8499999996</v>
          </cell>
          <cell r="H11472">
            <v>-4439368.8499999996</v>
          </cell>
          <cell r="I11472">
            <v>0</v>
          </cell>
        </row>
        <row r="11473">
          <cell r="A11473">
            <v>260000157</v>
          </cell>
          <cell r="B11473" t="str">
            <v>0</v>
          </cell>
          <cell r="C11473" t="str">
            <v>CIPL</v>
          </cell>
          <cell r="D11473" t="str">
            <v>M015</v>
          </cell>
          <cell r="E11473">
            <v>43646</v>
          </cell>
          <cell r="F11473" t="str">
            <v>REVERSE OSMOSIS PLANT</v>
          </cell>
          <cell r="G11473">
            <v>2618217.84</v>
          </cell>
          <cell r="H11473">
            <v>-2618217.84</v>
          </cell>
          <cell r="I11473">
            <v>0</v>
          </cell>
        </row>
        <row r="11474">
          <cell r="A11474">
            <v>260000158</v>
          </cell>
          <cell r="B11474" t="str">
            <v>0</v>
          </cell>
          <cell r="C11474" t="str">
            <v>CIPL</v>
          </cell>
          <cell r="D11474" t="str">
            <v>M015</v>
          </cell>
          <cell r="E11474">
            <v>43646</v>
          </cell>
          <cell r="F11474" t="str">
            <v>SAND BLASTING MACHINE</v>
          </cell>
          <cell r="G11474">
            <v>1846355.49</v>
          </cell>
          <cell r="H11474">
            <v>-1846355.49</v>
          </cell>
          <cell r="I11474">
            <v>0</v>
          </cell>
        </row>
        <row r="11475">
          <cell r="A11475">
            <v>260000177</v>
          </cell>
          <cell r="B11475" t="str">
            <v>0</v>
          </cell>
          <cell r="C11475" t="str">
            <v>CIPL</v>
          </cell>
          <cell r="D11475" t="str">
            <v>M015</v>
          </cell>
          <cell r="E11475">
            <v>43646</v>
          </cell>
          <cell r="F11475" t="str">
            <v>WEIGHT SCALE</v>
          </cell>
          <cell r="G11475">
            <v>6615595.9699999997</v>
          </cell>
          <cell r="H11475">
            <v>-5990789.4199999999</v>
          </cell>
          <cell r="I11475">
            <v>624806.55000000005</v>
          </cell>
        </row>
        <row r="11476">
          <cell r="A11476">
            <v>260000178</v>
          </cell>
          <cell r="B11476" t="str">
            <v>0</v>
          </cell>
          <cell r="C11476" t="str">
            <v>CIPL</v>
          </cell>
          <cell r="D11476" t="str">
            <v>M015</v>
          </cell>
          <cell r="E11476">
            <v>43646</v>
          </cell>
          <cell r="F11476" t="str">
            <v>WEIGHT SCALE</v>
          </cell>
          <cell r="G11476">
            <v>75445.66</v>
          </cell>
          <cell r="H11476">
            <v>-49040.11</v>
          </cell>
          <cell r="I11476">
            <v>26405.55</v>
          </cell>
        </row>
        <row r="11477">
          <cell r="A11477">
            <v>260000183</v>
          </cell>
          <cell r="B11477" t="str">
            <v>0</v>
          </cell>
          <cell r="C11477" t="str">
            <v>CIPL</v>
          </cell>
          <cell r="D11477" t="str">
            <v>M015</v>
          </cell>
          <cell r="E11477">
            <v>43646</v>
          </cell>
          <cell r="F11477" t="str">
            <v>ETP</v>
          </cell>
          <cell r="G11477">
            <v>95365.77</v>
          </cell>
          <cell r="H11477">
            <v>-47152.84</v>
          </cell>
          <cell r="I11477">
            <v>48212.93</v>
          </cell>
        </row>
        <row r="11478">
          <cell r="A11478">
            <v>260000184</v>
          </cell>
          <cell r="B11478" t="str">
            <v>0</v>
          </cell>
          <cell r="C11478" t="str">
            <v>CIPL</v>
          </cell>
          <cell r="D11478" t="str">
            <v>M015</v>
          </cell>
          <cell r="E11478">
            <v>43646</v>
          </cell>
          <cell r="F11478" t="str">
            <v>air line fabrication</v>
          </cell>
          <cell r="G11478">
            <v>549017.1</v>
          </cell>
          <cell r="H11478">
            <v>-262308.36</v>
          </cell>
          <cell r="I11478">
            <v>286708.74</v>
          </cell>
        </row>
        <row r="11479">
          <cell r="A11479">
            <v>260000185</v>
          </cell>
          <cell r="B11479" t="str">
            <v>0</v>
          </cell>
          <cell r="C11479" t="str">
            <v>CIPL</v>
          </cell>
          <cell r="D11479" t="str">
            <v>M015</v>
          </cell>
          <cell r="E11479">
            <v>43646</v>
          </cell>
          <cell r="F11479" t="str">
            <v>Subsattion Equipment</v>
          </cell>
          <cell r="G11479">
            <v>11266581.6</v>
          </cell>
          <cell r="H11479">
            <v>-5382922.6699999999</v>
          </cell>
          <cell r="I11479">
            <v>5883658.9299999997</v>
          </cell>
        </row>
        <row r="11480">
          <cell r="A11480">
            <v>260000186</v>
          </cell>
          <cell r="B11480" t="str">
            <v>0</v>
          </cell>
          <cell r="C11480" t="str">
            <v>CIPL</v>
          </cell>
          <cell r="D11480" t="str">
            <v>M015</v>
          </cell>
          <cell r="E11480">
            <v>43646</v>
          </cell>
          <cell r="F11480" t="str">
            <v>GAS GENERATOR</v>
          </cell>
          <cell r="G11480">
            <v>9750885.8100000005</v>
          </cell>
          <cell r="H11480">
            <v>-4658756.21</v>
          </cell>
          <cell r="I11480">
            <v>5092129.5999999996</v>
          </cell>
        </row>
        <row r="11481">
          <cell r="A11481">
            <v>260000187</v>
          </cell>
          <cell r="B11481" t="str">
            <v>0</v>
          </cell>
          <cell r="C11481" t="str">
            <v>CIPL</v>
          </cell>
          <cell r="D11481" t="str">
            <v>M015</v>
          </cell>
          <cell r="E11481">
            <v>43646</v>
          </cell>
          <cell r="F11481" t="str">
            <v>CHILLER</v>
          </cell>
          <cell r="G11481">
            <v>1604251.72</v>
          </cell>
          <cell r="H11481">
            <v>-766475.8</v>
          </cell>
          <cell r="I11481">
            <v>837775.92</v>
          </cell>
        </row>
        <row r="11482">
          <cell r="A11482">
            <v>260000188</v>
          </cell>
          <cell r="B11482" t="str">
            <v>0</v>
          </cell>
          <cell r="C11482" t="str">
            <v>CIPL</v>
          </cell>
          <cell r="D11482" t="str">
            <v>M015</v>
          </cell>
          <cell r="E11482">
            <v>43646</v>
          </cell>
          <cell r="F11482" t="str">
            <v>FORKLIFT</v>
          </cell>
          <cell r="G11482">
            <v>2903175.83</v>
          </cell>
          <cell r="H11482">
            <v>-1387072.53</v>
          </cell>
          <cell r="I11482">
            <v>1516103.3</v>
          </cell>
        </row>
        <row r="11483">
          <cell r="A11483">
            <v>260000189</v>
          </cell>
          <cell r="B11483" t="str">
            <v>0</v>
          </cell>
          <cell r="C11483" t="str">
            <v>CIPL</v>
          </cell>
          <cell r="D11483" t="str">
            <v>M015</v>
          </cell>
          <cell r="E11483">
            <v>43646</v>
          </cell>
          <cell r="F11483" t="str">
            <v>FORKLIFT</v>
          </cell>
          <cell r="G11483">
            <v>425626.95</v>
          </cell>
          <cell r="H11483">
            <v>-203354.93</v>
          </cell>
          <cell r="I11483">
            <v>222272.02</v>
          </cell>
        </row>
        <row r="11484">
          <cell r="A11484">
            <v>260000190</v>
          </cell>
          <cell r="B11484" t="str">
            <v>0</v>
          </cell>
          <cell r="C11484" t="str">
            <v>CIPL</v>
          </cell>
          <cell r="D11484" t="str">
            <v>M015</v>
          </cell>
          <cell r="E11484">
            <v>43646</v>
          </cell>
          <cell r="F11484" t="str">
            <v>Ventilation System</v>
          </cell>
          <cell r="G11484">
            <v>3627699.1</v>
          </cell>
          <cell r="H11484">
            <v>-1713079.7</v>
          </cell>
          <cell r="I11484">
            <v>1914619.4</v>
          </cell>
        </row>
        <row r="11485">
          <cell r="A11485">
            <v>260000191</v>
          </cell>
          <cell r="B11485" t="str">
            <v>0</v>
          </cell>
          <cell r="C11485" t="str">
            <v>CIPL</v>
          </cell>
          <cell r="D11485" t="str">
            <v>M015</v>
          </cell>
          <cell r="E11485">
            <v>43646</v>
          </cell>
          <cell r="F11485" t="str">
            <v>Starter</v>
          </cell>
          <cell r="G11485">
            <v>280979.09999999998</v>
          </cell>
          <cell r="H11485">
            <v>-132684.14000000001</v>
          </cell>
          <cell r="I11485">
            <v>148294.96</v>
          </cell>
        </row>
        <row r="11486">
          <cell r="A11486">
            <v>260000192</v>
          </cell>
          <cell r="B11486" t="str">
            <v>0</v>
          </cell>
          <cell r="C11486" t="str">
            <v>CIPL</v>
          </cell>
          <cell r="D11486" t="str">
            <v>M015</v>
          </cell>
          <cell r="E11486">
            <v>43646</v>
          </cell>
          <cell r="F11486" t="str">
            <v>Inverter Panels &amp; PFI Plant 750 KVAr, 55KW &amp; 90 KW</v>
          </cell>
          <cell r="G11486">
            <v>2350000</v>
          </cell>
          <cell r="H11486">
            <v>-1083610.8899999999</v>
          </cell>
          <cell r="I11486">
            <v>1266389.1100000001</v>
          </cell>
        </row>
        <row r="11487">
          <cell r="A11487">
            <v>260000193</v>
          </cell>
          <cell r="B11487" t="str">
            <v>0</v>
          </cell>
          <cell r="C11487" t="str">
            <v>CIPL</v>
          </cell>
          <cell r="D11487" t="str">
            <v>M015</v>
          </cell>
          <cell r="E11487">
            <v>43646</v>
          </cell>
          <cell r="F11487" t="str">
            <v>Heavy bench granding Machine-BG250TH</v>
          </cell>
          <cell r="G11487">
            <v>16500</v>
          </cell>
          <cell r="H11487">
            <v>-7333.42</v>
          </cell>
          <cell r="I11487">
            <v>9166.58</v>
          </cell>
        </row>
        <row r="11488">
          <cell r="A11488">
            <v>260000194</v>
          </cell>
          <cell r="B11488" t="str">
            <v>0</v>
          </cell>
          <cell r="C11488" t="str">
            <v>CIPL</v>
          </cell>
          <cell r="D11488" t="str">
            <v>M015</v>
          </cell>
          <cell r="E11488">
            <v>43646</v>
          </cell>
          <cell r="F11488" t="str">
            <v>Heavy bench granding Machine-BG250TH</v>
          </cell>
          <cell r="G11488">
            <v>16500</v>
          </cell>
          <cell r="H11488">
            <v>-7333.42</v>
          </cell>
          <cell r="I11488">
            <v>9166.58</v>
          </cell>
        </row>
        <row r="11489">
          <cell r="A11489">
            <v>260000195</v>
          </cell>
          <cell r="B11489" t="str">
            <v>0</v>
          </cell>
          <cell r="C11489" t="str">
            <v>CIPL</v>
          </cell>
          <cell r="D11489" t="str">
            <v>M015</v>
          </cell>
          <cell r="E11489">
            <v>43646</v>
          </cell>
          <cell r="F11489" t="str">
            <v>Hanger Railling System</v>
          </cell>
          <cell r="G11489">
            <v>1542398.3</v>
          </cell>
          <cell r="H11489">
            <v>-676941.92</v>
          </cell>
          <cell r="I11489">
            <v>865456.38</v>
          </cell>
        </row>
        <row r="11490">
          <cell r="A11490">
            <v>260000196</v>
          </cell>
          <cell r="B11490" t="str">
            <v>0</v>
          </cell>
          <cell r="C11490" t="str">
            <v>CIPL</v>
          </cell>
          <cell r="D11490" t="str">
            <v>M015</v>
          </cell>
          <cell r="E11490">
            <v>43646</v>
          </cell>
          <cell r="F11490" t="str">
            <v>MHeat Exchange ( Colling Tower)</v>
          </cell>
          <cell r="G11490">
            <v>702900</v>
          </cell>
          <cell r="H11490">
            <v>-308495</v>
          </cell>
          <cell r="I11490">
            <v>394405</v>
          </cell>
        </row>
        <row r="11491">
          <cell r="A11491">
            <v>260000197</v>
          </cell>
          <cell r="B11491" t="str">
            <v>0</v>
          </cell>
          <cell r="C11491" t="str">
            <v>CIPL</v>
          </cell>
          <cell r="D11491" t="str">
            <v>M015</v>
          </cell>
          <cell r="E11491">
            <v>43646</v>
          </cell>
          <cell r="F11491" t="str">
            <v>Sludge dewatering machine -Model-KT251-(30DS)</v>
          </cell>
          <cell r="G11491">
            <v>2460657.56</v>
          </cell>
          <cell r="H11491">
            <v>-1052614.95</v>
          </cell>
          <cell r="I11491">
            <v>1408042.61</v>
          </cell>
        </row>
        <row r="11492">
          <cell r="A11492">
            <v>260000198</v>
          </cell>
          <cell r="B11492" t="str">
            <v>0</v>
          </cell>
          <cell r="C11492" t="str">
            <v>CIPL</v>
          </cell>
          <cell r="D11492" t="str">
            <v>M015</v>
          </cell>
          <cell r="E11492">
            <v>43646</v>
          </cell>
          <cell r="F11492" t="str">
            <v>Separator Amplifler</v>
          </cell>
          <cell r="G11492">
            <v>221164</v>
          </cell>
          <cell r="H11492">
            <v>-93380.61</v>
          </cell>
          <cell r="I11492">
            <v>127783.39</v>
          </cell>
        </row>
        <row r="11493">
          <cell r="A11493">
            <v>260000199</v>
          </cell>
          <cell r="B11493" t="str">
            <v>0</v>
          </cell>
          <cell r="C11493" t="str">
            <v>CIPL</v>
          </cell>
          <cell r="D11493" t="str">
            <v>M015</v>
          </cell>
          <cell r="E11493">
            <v>43646</v>
          </cell>
          <cell r="F11493" t="str">
            <v>CNC SPA Board from Bullmar GmbH</v>
          </cell>
          <cell r="G11493">
            <v>1556483.19</v>
          </cell>
          <cell r="H11493">
            <v>-648534.25</v>
          </cell>
          <cell r="I11493">
            <v>907948.94</v>
          </cell>
        </row>
        <row r="11494">
          <cell r="A11494">
            <v>260000200</v>
          </cell>
          <cell r="B11494" t="str">
            <v>0</v>
          </cell>
          <cell r="C11494" t="str">
            <v>CIPL</v>
          </cell>
          <cell r="D11494" t="str">
            <v>M015</v>
          </cell>
          <cell r="E11494">
            <v>43646</v>
          </cell>
          <cell r="F11494" t="str">
            <v>Chiller -Gas Fired Vapour Absorption ($120,000 EA)</v>
          </cell>
          <cell r="G11494">
            <v>17853897.309999999</v>
          </cell>
          <cell r="H11494">
            <v>-7439123.3799999999</v>
          </cell>
          <cell r="I11494">
            <v>10414773.93</v>
          </cell>
        </row>
        <row r="11495">
          <cell r="A11495">
            <v>260000201</v>
          </cell>
          <cell r="B11495" t="str">
            <v>0</v>
          </cell>
          <cell r="C11495" t="str">
            <v>CIPL</v>
          </cell>
          <cell r="D11495" t="str">
            <v>M015</v>
          </cell>
          <cell r="E11495">
            <v>43646</v>
          </cell>
          <cell r="F11495" t="str">
            <v>Chiller -Gas Fired Vapour Absorption ($120,000 EA)</v>
          </cell>
          <cell r="G11495">
            <v>17853897.309999999</v>
          </cell>
          <cell r="H11495">
            <v>-7439123.3799999999</v>
          </cell>
          <cell r="I11495">
            <v>10414773.93</v>
          </cell>
        </row>
        <row r="11496">
          <cell r="A11496">
            <v>260000202</v>
          </cell>
          <cell r="B11496" t="str">
            <v>0</v>
          </cell>
          <cell r="C11496" t="str">
            <v>CIPL</v>
          </cell>
          <cell r="D11496" t="str">
            <v>M015</v>
          </cell>
          <cell r="E11496">
            <v>43646</v>
          </cell>
          <cell r="F11496" t="str">
            <v>Chiller -Gas Fired Vapour Absorption ($120,000 EA)</v>
          </cell>
          <cell r="G11496">
            <v>17853897.350000001</v>
          </cell>
          <cell r="H11496">
            <v>-7439124.3799999999</v>
          </cell>
          <cell r="I11496">
            <v>10414772.970000001</v>
          </cell>
        </row>
        <row r="11497">
          <cell r="A11497">
            <v>260000203</v>
          </cell>
          <cell r="B11497" t="str">
            <v>0</v>
          </cell>
          <cell r="C11497" t="str">
            <v>CIPL</v>
          </cell>
          <cell r="D11497" t="str">
            <v>M015</v>
          </cell>
          <cell r="E11497">
            <v>43646</v>
          </cell>
          <cell r="F11497" t="str">
            <v>Chemical Dosing Pump-model-P+045-718NI</v>
          </cell>
          <cell r="G11497">
            <v>40000</v>
          </cell>
          <cell r="H11497">
            <v>-16444.55</v>
          </cell>
          <cell r="I11497">
            <v>23555.45</v>
          </cell>
        </row>
        <row r="11498">
          <cell r="A11498">
            <v>260000204</v>
          </cell>
          <cell r="B11498" t="str">
            <v>0</v>
          </cell>
          <cell r="C11498" t="str">
            <v>CIPL</v>
          </cell>
          <cell r="D11498" t="str">
            <v>M015</v>
          </cell>
          <cell r="E11498">
            <v>43646</v>
          </cell>
          <cell r="F11498" t="str">
            <v>Fork lifter for sewing machine</v>
          </cell>
          <cell r="G11498">
            <v>307085.5</v>
          </cell>
          <cell r="H11498">
            <v>-126246.44</v>
          </cell>
          <cell r="I11498">
            <v>180839.06</v>
          </cell>
        </row>
        <row r="11499">
          <cell r="A11499">
            <v>260000205</v>
          </cell>
          <cell r="B11499" t="str">
            <v>0</v>
          </cell>
          <cell r="C11499" t="str">
            <v>CIPL</v>
          </cell>
          <cell r="D11499" t="str">
            <v>M015</v>
          </cell>
          <cell r="E11499">
            <v>43646</v>
          </cell>
          <cell r="F11499" t="str">
            <v>Fork lifter for sewing machine</v>
          </cell>
          <cell r="G11499">
            <v>307085.5</v>
          </cell>
          <cell r="H11499">
            <v>-126246.44</v>
          </cell>
          <cell r="I11499">
            <v>180839.06</v>
          </cell>
        </row>
        <row r="11500">
          <cell r="A11500">
            <v>260000206</v>
          </cell>
          <cell r="B11500" t="str">
            <v>0</v>
          </cell>
          <cell r="C11500" t="str">
            <v>CIPL</v>
          </cell>
          <cell r="D11500" t="str">
            <v>M015</v>
          </cell>
          <cell r="E11500">
            <v>43646</v>
          </cell>
          <cell r="F11500" t="str">
            <v>QIXING jUKI DDL-8700-07 MOTOR WITH CONTROL BOX-</v>
          </cell>
          <cell r="G11500">
            <v>22500</v>
          </cell>
          <cell r="H11500">
            <v>-9125.5</v>
          </cell>
          <cell r="I11500">
            <v>13374.5</v>
          </cell>
        </row>
        <row r="11501">
          <cell r="A11501">
            <v>260000207</v>
          </cell>
          <cell r="B11501" t="str">
            <v>0</v>
          </cell>
          <cell r="C11501" t="str">
            <v>CIPL</v>
          </cell>
          <cell r="D11501" t="str">
            <v>M015</v>
          </cell>
          <cell r="E11501">
            <v>43646</v>
          </cell>
          <cell r="F11501" t="str">
            <v>QIXING jUKI DDL-8700-07 MOTOR WITH CONTROL BOX-</v>
          </cell>
          <cell r="G11501">
            <v>22500</v>
          </cell>
          <cell r="H11501">
            <v>-9125.5</v>
          </cell>
          <cell r="I11501">
            <v>13374.5</v>
          </cell>
        </row>
        <row r="11502">
          <cell r="A11502">
            <v>260000208</v>
          </cell>
          <cell r="B11502" t="str">
            <v>0</v>
          </cell>
          <cell r="C11502" t="str">
            <v>CIPL</v>
          </cell>
          <cell r="D11502" t="str">
            <v>M015</v>
          </cell>
          <cell r="E11502">
            <v>43646</v>
          </cell>
          <cell r="F11502" t="str">
            <v>QIXING jUKI DDL-8700-07 MOTOR WITH CONTROL BOX-</v>
          </cell>
          <cell r="G11502">
            <v>22500</v>
          </cell>
          <cell r="H11502">
            <v>-9125.5</v>
          </cell>
          <cell r="I11502">
            <v>13374.5</v>
          </cell>
        </row>
        <row r="11503">
          <cell r="A11503">
            <v>260000209</v>
          </cell>
          <cell r="B11503" t="str">
            <v>0</v>
          </cell>
          <cell r="C11503" t="str">
            <v>CIPL</v>
          </cell>
          <cell r="D11503" t="str">
            <v>M015</v>
          </cell>
          <cell r="E11503">
            <v>43646</v>
          </cell>
          <cell r="F11503" t="str">
            <v>QIXING ENERGY SAVING MOTOR-550W,QD702</v>
          </cell>
          <cell r="G11503">
            <v>8500</v>
          </cell>
          <cell r="H11503">
            <v>-3447.39</v>
          </cell>
          <cell r="I11503">
            <v>5052.6099999999997</v>
          </cell>
        </row>
        <row r="11504">
          <cell r="A11504">
            <v>260000210</v>
          </cell>
          <cell r="B11504" t="str">
            <v>0</v>
          </cell>
          <cell r="C11504" t="str">
            <v>CIPL</v>
          </cell>
          <cell r="D11504" t="str">
            <v>M015</v>
          </cell>
          <cell r="E11504">
            <v>43646</v>
          </cell>
          <cell r="F11504" t="str">
            <v>New Line making (4 unit) -Permanent -Tank Top</v>
          </cell>
          <cell r="G11504">
            <v>2902203.76</v>
          </cell>
          <cell r="H11504">
            <v>-1193128.1499999999</v>
          </cell>
          <cell r="I11504">
            <v>1709075.61</v>
          </cell>
        </row>
        <row r="11505">
          <cell r="A11505">
            <v>260000211</v>
          </cell>
          <cell r="B11505" t="str">
            <v>0</v>
          </cell>
          <cell r="C11505" t="str">
            <v>CIPL</v>
          </cell>
          <cell r="D11505" t="str">
            <v>M015</v>
          </cell>
          <cell r="E11505">
            <v>43646</v>
          </cell>
          <cell r="F11505" t="str">
            <v>Servo Motor for Boiler</v>
          </cell>
          <cell r="G11505">
            <v>52000</v>
          </cell>
          <cell r="H11505">
            <v>-20511.22</v>
          </cell>
          <cell r="I11505">
            <v>31488.78</v>
          </cell>
        </row>
        <row r="11506">
          <cell r="A11506">
            <v>260000212</v>
          </cell>
          <cell r="B11506" t="str">
            <v>0</v>
          </cell>
          <cell r="C11506" t="str">
            <v>CIPL</v>
          </cell>
          <cell r="D11506" t="str">
            <v>M015</v>
          </cell>
          <cell r="E11506">
            <v>43646</v>
          </cell>
          <cell r="F11506" t="str">
            <v>Fire pump with Fire Hydrent system-NAFCO</v>
          </cell>
          <cell r="G11506">
            <v>11363189.32</v>
          </cell>
          <cell r="H11506">
            <v>-4482146.5999999996</v>
          </cell>
          <cell r="I11506">
            <v>6881042.7199999997</v>
          </cell>
        </row>
        <row r="11507">
          <cell r="A11507">
            <v>260000213</v>
          </cell>
          <cell r="B11507" t="str">
            <v>0</v>
          </cell>
          <cell r="C11507" t="str">
            <v>CIPL</v>
          </cell>
          <cell r="D11507" t="str">
            <v>M015</v>
          </cell>
          <cell r="E11507">
            <v>43646</v>
          </cell>
          <cell r="F11507" t="str">
            <v>Dehumidifier from Hangzhou-ZLK-Z-3000F</v>
          </cell>
          <cell r="G11507">
            <v>1185075.77</v>
          </cell>
          <cell r="H11507">
            <v>-454279.37</v>
          </cell>
          <cell r="I11507">
            <v>730796.4</v>
          </cell>
        </row>
        <row r="11508">
          <cell r="A11508">
            <v>260000214</v>
          </cell>
          <cell r="B11508" t="str">
            <v>0</v>
          </cell>
          <cell r="C11508" t="str">
            <v>CIPL</v>
          </cell>
          <cell r="D11508" t="str">
            <v>M015</v>
          </cell>
          <cell r="E11508">
            <v>43646</v>
          </cell>
          <cell r="F11508" t="str">
            <v>FCU System in Wrinkle Free Unit</v>
          </cell>
          <cell r="G11508">
            <v>1664800</v>
          </cell>
          <cell r="H11508">
            <v>-628924.22</v>
          </cell>
          <cell r="I11508">
            <v>1035875.78</v>
          </cell>
        </row>
        <row r="11509">
          <cell r="A11509">
            <v>260000215</v>
          </cell>
          <cell r="B11509" t="str">
            <v>0</v>
          </cell>
          <cell r="C11509" t="str">
            <v>CIPL</v>
          </cell>
          <cell r="D11509" t="str">
            <v>M015</v>
          </cell>
          <cell r="E11509">
            <v>43646</v>
          </cell>
          <cell r="F11509" t="str">
            <v>4.5 hp Petrol Lawn Mower Machine</v>
          </cell>
          <cell r="G11509">
            <v>34000</v>
          </cell>
          <cell r="H11509">
            <v>-12655.56</v>
          </cell>
          <cell r="I11509">
            <v>21344.44</v>
          </cell>
        </row>
        <row r="11510">
          <cell r="A11510">
            <v>260000223</v>
          </cell>
          <cell r="B11510" t="str">
            <v>0</v>
          </cell>
          <cell r="C11510" t="str">
            <v>CIPL</v>
          </cell>
          <cell r="D11510" t="str">
            <v>M015</v>
          </cell>
          <cell r="E11510">
            <v>43646</v>
          </cell>
          <cell r="F11510" t="str">
            <v>Lab test water purification system-Grade-3</v>
          </cell>
          <cell r="G11510">
            <v>160000</v>
          </cell>
          <cell r="H11510">
            <v>-50666.89</v>
          </cell>
          <cell r="I11510">
            <v>109333.11</v>
          </cell>
        </row>
        <row r="11511">
          <cell r="A11511">
            <v>260000224</v>
          </cell>
          <cell r="B11511" t="str">
            <v>0</v>
          </cell>
          <cell r="C11511" t="str">
            <v>CIPL</v>
          </cell>
          <cell r="D11511" t="str">
            <v>M015</v>
          </cell>
          <cell r="E11511">
            <v>43646</v>
          </cell>
          <cell r="F11511" t="str">
            <v>New Hanger line and desmentaling Ina line-Unit-1</v>
          </cell>
          <cell r="G11511">
            <v>1898365.6</v>
          </cell>
          <cell r="H11511">
            <v>-601149.02</v>
          </cell>
          <cell r="I11511">
            <v>1297216.58</v>
          </cell>
        </row>
        <row r="11512">
          <cell r="A11512">
            <v>260000300</v>
          </cell>
          <cell r="B11512" t="str">
            <v>0</v>
          </cell>
          <cell r="C11512" t="str">
            <v>CIPL</v>
          </cell>
          <cell r="D11512" t="str">
            <v>M015</v>
          </cell>
          <cell r="E11512">
            <v>43646</v>
          </cell>
          <cell r="F11512" t="str">
            <v>Easy Track2 Thermal Barrier for Lab</v>
          </cell>
          <cell r="G11512">
            <v>240712.2</v>
          </cell>
          <cell r="H11512">
            <v>-100296.56</v>
          </cell>
          <cell r="I11512">
            <v>140415.64000000001</v>
          </cell>
        </row>
        <row r="11513">
          <cell r="A11513">
            <v>260000301</v>
          </cell>
          <cell r="B11513" t="str">
            <v>0</v>
          </cell>
          <cell r="C11513" t="str">
            <v>CIPL</v>
          </cell>
          <cell r="D11513" t="str">
            <v>M015</v>
          </cell>
          <cell r="E11513">
            <v>43646</v>
          </cell>
          <cell r="F11513" t="str">
            <v>Needle Detector M/C ,Hashima Brand,Model-HN-2780G-</v>
          </cell>
          <cell r="G11513">
            <v>1424103.65</v>
          </cell>
          <cell r="H11513">
            <v>-553818.13</v>
          </cell>
          <cell r="I11513">
            <v>870285.52</v>
          </cell>
        </row>
        <row r="11514">
          <cell r="A11514">
            <v>260000329</v>
          </cell>
          <cell r="B11514" t="str">
            <v>0</v>
          </cell>
          <cell r="C11514" t="str">
            <v>CIPL</v>
          </cell>
          <cell r="D11514" t="str">
            <v>M015</v>
          </cell>
          <cell r="E11514">
            <v>44217</v>
          </cell>
          <cell r="F11514" t="str">
            <v>Gas Load Extention (Boiler &amp; Captive)</v>
          </cell>
          <cell r="G11514">
            <v>3888865.98</v>
          </cell>
          <cell r="H11514">
            <v>-259257.74</v>
          </cell>
          <cell r="I11514">
            <v>3629608.24</v>
          </cell>
        </row>
        <row r="11515">
          <cell r="A11515">
            <v>80000000</v>
          </cell>
          <cell r="B11515" t="str">
            <v>0</v>
          </cell>
          <cell r="C11515" t="str">
            <v>CIPL</v>
          </cell>
          <cell r="D11515" t="str">
            <v>M008</v>
          </cell>
          <cell r="E11515">
            <v>39263</v>
          </cell>
          <cell r="F11515" t="str">
            <v>Software Application</v>
          </cell>
          <cell r="G11515">
            <v>3325000</v>
          </cell>
          <cell r="H11515">
            <v>-3325000</v>
          </cell>
          <cell r="I11515">
            <v>0</v>
          </cell>
        </row>
        <row r="11516">
          <cell r="A11516">
            <v>80000001</v>
          </cell>
          <cell r="B11516" t="str">
            <v>0</v>
          </cell>
          <cell r="C11516" t="str">
            <v>CIPL</v>
          </cell>
          <cell r="D11516" t="str">
            <v>M008</v>
          </cell>
          <cell r="E11516">
            <v>39263</v>
          </cell>
          <cell r="F11516" t="str">
            <v>Software Application</v>
          </cell>
          <cell r="G11516">
            <v>2000000</v>
          </cell>
          <cell r="H11516">
            <v>-2000000</v>
          </cell>
          <cell r="I11516">
            <v>0</v>
          </cell>
        </row>
        <row r="11517">
          <cell r="A11517">
            <v>80000002</v>
          </cell>
          <cell r="B11517" t="str">
            <v>0</v>
          </cell>
          <cell r="C11517" t="str">
            <v>CIPL</v>
          </cell>
          <cell r="D11517" t="str">
            <v>M008</v>
          </cell>
          <cell r="E11517">
            <v>39263</v>
          </cell>
          <cell r="F11517" t="str">
            <v>Software Application</v>
          </cell>
          <cell r="G11517">
            <v>2325000</v>
          </cell>
          <cell r="H11517">
            <v>-2325000</v>
          </cell>
          <cell r="I11517">
            <v>0</v>
          </cell>
        </row>
        <row r="11518">
          <cell r="A11518">
            <v>80000003</v>
          </cell>
          <cell r="B11518" t="str">
            <v>0</v>
          </cell>
          <cell r="C11518" t="str">
            <v>CIPL</v>
          </cell>
          <cell r="D11518" t="str">
            <v>M008</v>
          </cell>
          <cell r="E11518">
            <v>39263</v>
          </cell>
          <cell r="F11518" t="str">
            <v>Software Application</v>
          </cell>
          <cell r="G11518">
            <v>2043832</v>
          </cell>
          <cell r="H11518">
            <v>-2043832</v>
          </cell>
          <cell r="I11518">
            <v>0</v>
          </cell>
        </row>
        <row r="11519">
          <cell r="A11519">
            <v>80000004</v>
          </cell>
          <cell r="B11519" t="str">
            <v>0</v>
          </cell>
          <cell r="C11519" t="str">
            <v>CIPL</v>
          </cell>
          <cell r="D11519" t="str">
            <v>M008</v>
          </cell>
          <cell r="E11519">
            <v>39261</v>
          </cell>
          <cell r="F11519" t="str">
            <v>Software Application</v>
          </cell>
          <cell r="G11519">
            <v>41736</v>
          </cell>
          <cell r="H11519">
            <v>-41736</v>
          </cell>
          <cell r="I11519">
            <v>0</v>
          </cell>
        </row>
        <row r="11520">
          <cell r="A11520">
            <v>80000005</v>
          </cell>
          <cell r="B11520" t="str">
            <v>0</v>
          </cell>
          <cell r="C11520" t="str">
            <v>CIPL</v>
          </cell>
          <cell r="D11520" t="str">
            <v>M008</v>
          </cell>
          <cell r="E11520">
            <v>40723</v>
          </cell>
          <cell r="F11520" t="str">
            <v>Software Application</v>
          </cell>
          <cell r="G11520">
            <v>307500</v>
          </cell>
          <cell r="H11520">
            <v>-307500</v>
          </cell>
          <cell r="I11520">
            <v>0</v>
          </cell>
        </row>
        <row r="11521">
          <cell r="A11521">
            <v>80000006</v>
          </cell>
          <cell r="B11521" t="str">
            <v>0</v>
          </cell>
          <cell r="C11521" t="str">
            <v>CIPL</v>
          </cell>
          <cell r="D11521" t="str">
            <v>M008</v>
          </cell>
          <cell r="E11521">
            <v>40816</v>
          </cell>
          <cell r="F11521" t="str">
            <v>Software Application</v>
          </cell>
          <cell r="G11521">
            <v>862500</v>
          </cell>
          <cell r="H11521">
            <v>-862500</v>
          </cell>
          <cell r="I11521">
            <v>0</v>
          </cell>
        </row>
        <row r="11522">
          <cell r="A11522">
            <v>80000007</v>
          </cell>
          <cell r="B11522" t="str">
            <v>0</v>
          </cell>
          <cell r="C11522" t="str">
            <v>CIPL</v>
          </cell>
          <cell r="D11522" t="str">
            <v>M008</v>
          </cell>
          <cell r="E11522">
            <v>41305</v>
          </cell>
          <cell r="F11522" t="str">
            <v>Software Application</v>
          </cell>
          <cell r="G11522">
            <v>36153.85</v>
          </cell>
          <cell r="H11522">
            <v>-36153.85</v>
          </cell>
          <cell r="I11522">
            <v>0</v>
          </cell>
        </row>
        <row r="11523">
          <cell r="A11523">
            <v>80000008</v>
          </cell>
          <cell r="B11523" t="str">
            <v>0</v>
          </cell>
          <cell r="C11523" t="str">
            <v>CIPL</v>
          </cell>
          <cell r="D11523" t="str">
            <v>M008</v>
          </cell>
          <cell r="E11523">
            <v>41492</v>
          </cell>
          <cell r="F11523" t="str">
            <v>Software Application</v>
          </cell>
          <cell r="G11523">
            <v>182000</v>
          </cell>
          <cell r="H11523">
            <v>-182000</v>
          </cell>
          <cell r="I11523">
            <v>0</v>
          </cell>
        </row>
        <row r="11524">
          <cell r="A11524">
            <v>80000009</v>
          </cell>
          <cell r="B11524" t="str">
            <v>0</v>
          </cell>
          <cell r="C11524" t="str">
            <v>CIPL</v>
          </cell>
          <cell r="D11524" t="str">
            <v>M008</v>
          </cell>
          <cell r="E11524">
            <v>42184</v>
          </cell>
          <cell r="F11524" t="str">
            <v>Planning Software - By FastReact</v>
          </cell>
          <cell r="G11524">
            <v>4689484.9400000004</v>
          </cell>
          <cell r="H11524">
            <v>-4689484.9400000004</v>
          </cell>
          <cell r="I11524">
            <v>0</v>
          </cell>
        </row>
        <row r="11525">
          <cell r="A11525">
            <v>80000010</v>
          </cell>
          <cell r="B11525" t="str">
            <v>0</v>
          </cell>
          <cell r="C11525" t="str">
            <v>CIPL</v>
          </cell>
          <cell r="D11525" t="str">
            <v>M008</v>
          </cell>
          <cell r="E11525">
            <v>42551</v>
          </cell>
          <cell r="F11525" t="str">
            <v>Scan and Pack Software (EDI) for Uniqlo buyer</v>
          </cell>
          <cell r="G11525">
            <v>390000</v>
          </cell>
          <cell r="H11525">
            <v>-390000</v>
          </cell>
          <cell r="I11525">
            <v>0</v>
          </cell>
        </row>
        <row r="11526">
          <cell r="A11526">
            <v>20000030</v>
          </cell>
          <cell r="B11526" t="str">
            <v>0</v>
          </cell>
          <cell r="C11526" t="str">
            <v>CIWF</v>
          </cell>
          <cell r="D11526" t="str">
            <v>M002</v>
          </cell>
          <cell r="E11526">
            <v>43280</v>
          </cell>
          <cell r="F11526" t="str">
            <v>Wrinkle free condition room making</v>
          </cell>
          <cell r="G11526">
            <v>540478.5</v>
          </cell>
          <cell r="H11526">
            <v>-38734.160000000003</v>
          </cell>
          <cell r="I11526">
            <v>501744.34</v>
          </cell>
        </row>
        <row r="11527">
          <cell r="A11527">
            <v>20000031</v>
          </cell>
          <cell r="B11527" t="str">
            <v>0</v>
          </cell>
          <cell r="C11527" t="str">
            <v>CIWF</v>
          </cell>
          <cell r="D11527" t="str">
            <v>M002</v>
          </cell>
          <cell r="E11527">
            <v>43496</v>
          </cell>
          <cell r="F11527" t="str">
            <v>CIWF-New room making on ETP-240sft</v>
          </cell>
          <cell r="G11527">
            <v>1608329</v>
          </cell>
          <cell r="H11527">
            <v>-96499.74</v>
          </cell>
          <cell r="I11527">
            <v>1511829.26</v>
          </cell>
        </row>
        <row r="11528">
          <cell r="A11528">
            <v>20000032</v>
          </cell>
          <cell r="B11528" t="str">
            <v>0</v>
          </cell>
          <cell r="C11528" t="str">
            <v>CIWF</v>
          </cell>
          <cell r="D11528" t="str">
            <v>M002</v>
          </cell>
          <cell r="E11528">
            <v>43496</v>
          </cell>
          <cell r="F11528" t="str">
            <v>ETP Expantion</v>
          </cell>
          <cell r="G11528">
            <v>14922358.140000001</v>
          </cell>
          <cell r="H11528">
            <v>-847424.82</v>
          </cell>
          <cell r="I11528">
            <v>14074933.32</v>
          </cell>
        </row>
        <row r="11529">
          <cell r="A11529">
            <v>30000967</v>
          </cell>
          <cell r="B11529" t="str">
            <v>0</v>
          </cell>
          <cell r="C11529" t="str">
            <v>CIWF</v>
          </cell>
          <cell r="D11529" t="str">
            <v>M003</v>
          </cell>
          <cell r="E11529">
            <v>40360</v>
          </cell>
          <cell r="F11529" t="str">
            <v>LEGGER MACHINE</v>
          </cell>
          <cell r="G11529">
            <v>736704</v>
          </cell>
          <cell r="H11529">
            <v>-564806.40000000002</v>
          </cell>
          <cell r="I11529">
            <v>171897.60000000001</v>
          </cell>
        </row>
        <row r="11530">
          <cell r="A11530">
            <v>30000968</v>
          </cell>
          <cell r="B11530" t="str">
            <v>0</v>
          </cell>
          <cell r="C11530" t="str">
            <v>CIWF</v>
          </cell>
          <cell r="D11530" t="str">
            <v>M003</v>
          </cell>
          <cell r="E11530">
            <v>40360</v>
          </cell>
          <cell r="F11530" t="str">
            <v>LEGGER MACHINE</v>
          </cell>
          <cell r="G11530">
            <v>736704</v>
          </cell>
          <cell r="H11530">
            <v>-564806.40000000002</v>
          </cell>
          <cell r="I11530">
            <v>171897.60000000001</v>
          </cell>
        </row>
        <row r="11531">
          <cell r="A11531">
            <v>30000969</v>
          </cell>
          <cell r="B11531" t="str">
            <v>0</v>
          </cell>
          <cell r="C11531" t="str">
            <v>CIWF</v>
          </cell>
          <cell r="D11531" t="str">
            <v>M003</v>
          </cell>
          <cell r="E11531">
            <v>40360</v>
          </cell>
          <cell r="F11531" t="str">
            <v>LEGGER MACHINE</v>
          </cell>
          <cell r="G11531">
            <v>736704</v>
          </cell>
          <cell r="H11531">
            <v>-564806.40000000002</v>
          </cell>
          <cell r="I11531">
            <v>171897.60000000001</v>
          </cell>
        </row>
        <row r="11532">
          <cell r="A11532">
            <v>30000970</v>
          </cell>
          <cell r="B11532" t="str">
            <v>0</v>
          </cell>
          <cell r="C11532" t="str">
            <v>CIWF</v>
          </cell>
          <cell r="D11532" t="str">
            <v>M003</v>
          </cell>
          <cell r="E11532">
            <v>40360</v>
          </cell>
          <cell r="F11532" t="str">
            <v>LEGGER MACHINE</v>
          </cell>
          <cell r="G11532">
            <v>736704</v>
          </cell>
          <cell r="H11532">
            <v>-564806.40000000002</v>
          </cell>
          <cell r="I11532">
            <v>171897.60000000001</v>
          </cell>
        </row>
        <row r="11533">
          <cell r="A11533">
            <v>30000971</v>
          </cell>
          <cell r="B11533" t="str">
            <v>0</v>
          </cell>
          <cell r="C11533" t="str">
            <v>CIWF</v>
          </cell>
          <cell r="D11533" t="str">
            <v>M003</v>
          </cell>
          <cell r="E11533">
            <v>40360</v>
          </cell>
          <cell r="F11533" t="str">
            <v>LEGGER MACHINE</v>
          </cell>
          <cell r="G11533">
            <v>736704</v>
          </cell>
          <cell r="H11533">
            <v>-564806.40000000002</v>
          </cell>
          <cell r="I11533">
            <v>171897.60000000001</v>
          </cell>
        </row>
        <row r="11534">
          <cell r="A11534">
            <v>30000972</v>
          </cell>
          <cell r="B11534" t="str">
            <v>0</v>
          </cell>
          <cell r="C11534" t="str">
            <v>CIWF</v>
          </cell>
          <cell r="D11534" t="str">
            <v>M003</v>
          </cell>
          <cell r="E11534">
            <v>40360</v>
          </cell>
          <cell r="F11534" t="str">
            <v>LEGGER MACHINE</v>
          </cell>
          <cell r="G11534">
            <v>736704</v>
          </cell>
          <cell r="H11534">
            <v>-564806.40000000002</v>
          </cell>
          <cell r="I11534">
            <v>171897.60000000001</v>
          </cell>
        </row>
        <row r="11535">
          <cell r="A11535">
            <v>30000973</v>
          </cell>
          <cell r="B11535" t="str">
            <v>0</v>
          </cell>
          <cell r="C11535" t="str">
            <v>CIWF</v>
          </cell>
          <cell r="D11535" t="str">
            <v>M003</v>
          </cell>
          <cell r="E11535">
            <v>40360</v>
          </cell>
          <cell r="F11535" t="str">
            <v>LEGGER MACHINE</v>
          </cell>
          <cell r="G11535">
            <v>736704</v>
          </cell>
          <cell r="H11535">
            <v>-564806.40000000002</v>
          </cell>
          <cell r="I11535">
            <v>171897.60000000001</v>
          </cell>
        </row>
        <row r="11536">
          <cell r="A11536">
            <v>30000974</v>
          </cell>
          <cell r="B11536" t="str">
            <v>0</v>
          </cell>
          <cell r="C11536" t="str">
            <v>CIWF</v>
          </cell>
          <cell r="D11536" t="str">
            <v>M003</v>
          </cell>
          <cell r="E11536">
            <v>40360</v>
          </cell>
          <cell r="F11536" t="str">
            <v>LEGGER MACHINE</v>
          </cell>
          <cell r="G11536">
            <v>736704</v>
          </cell>
          <cell r="H11536">
            <v>-564806.40000000002</v>
          </cell>
          <cell r="I11536">
            <v>171897.60000000001</v>
          </cell>
        </row>
        <row r="11537">
          <cell r="A11537">
            <v>30000975</v>
          </cell>
          <cell r="B11537" t="str">
            <v>0</v>
          </cell>
          <cell r="C11537" t="str">
            <v>CIWF</v>
          </cell>
          <cell r="D11537" t="str">
            <v>M003</v>
          </cell>
          <cell r="E11537">
            <v>40360</v>
          </cell>
          <cell r="F11537" t="str">
            <v>LEGGER MACHINE</v>
          </cell>
          <cell r="G11537">
            <v>736704</v>
          </cell>
          <cell r="H11537">
            <v>-564806.40000000002</v>
          </cell>
          <cell r="I11537">
            <v>171897.60000000001</v>
          </cell>
        </row>
        <row r="11538">
          <cell r="A11538">
            <v>30000976</v>
          </cell>
          <cell r="B11538" t="str">
            <v>0</v>
          </cell>
          <cell r="C11538" t="str">
            <v>CIWF</v>
          </cell>
          <cell r="D11538" t="str">
            <v>M003</v>
          </cell>
          <cell r="E11538">
            <v>40360</v>
          </cell>
          <cell r="F11538" t="str">
            <v>LEGGER MACHINE</v>
          </cell>
          <cell r="G11538">
            <v>736704</v>
          </cell>
          <cell r="H11538">
            <v>-564806.40000000002</v>
          </cell>
          <cell r="I11538">
            <v>171897.60000000001</v>
          </cell>
        </row>
        <row r="11539">
          <cell r="A11539">
            <v>30000977</v>
          </cell>
          <cell r="B11539" t="str">
            <v>0</v>
          </cell>
          <cell r="C11539" t="str">
            <v>CIWF</v>
          </cell>
          <cell r="D11539" t="str">
            <v>M003</v>
          </cell>
          <cell r="E11539">
            <v>40360</v>
          </cell>
          <cell r="F11539" t="str">
            <v>LEGGER MACHINE</v>
          </cell>
          <cell r="G11539">
            <v>736704</v>
          </cell>
          <cell r="H11539">
            <v>-564806.40000000002</v>
          </cell>
          <cell r="I11539">
            <v>171897.60000000001</v>
          </cell>
        </row>
        <row r="11540">
          <cell r="A11540">
            <v>30000978</v>
          </cell>
          <cell r="B11540" t="str">
            <v>0</v>
          </cell>
          <cell r="C11540" t="str">
            <v>CIWF</v>
          </cell>
          <cell r="D11540" t="str">
            <v>M003</v>
          </cell>
          <cell r="E11540">
            <v>40360</v>
          </cell>
          <cell r="F11540" t="str">
            <v>LEGGER MACHINE</v>
          </cell>
          <cell r="G11540">
            <v>736704</v>
          </cell>
          <cell r="H11540">
            <v>-564806.40000000002</v>
          </cell>
          <cell r="I11540">
            <v>171897.60000000001</v>
          </cell>
        </row>
        <row r="11541">
          <cell r="A11541">
            <v>30000979</v>
          </cell>
          <cell r="B11541" t="str">
            <v>0</v>
          </cell>
          <cell r="C11541" t="str">
            <v>CIWF</v>
          </cell>
          <cell r="D11541" t="str">
            <v>M003</v>
          </cell>
          <cell r="E11541">
            <v>40360</v>
          </cell>
          <cell r="F11541" t="str">
            <v>LEGGER MACHINE</v>
          </cell>
          <cell r="G11541">
            <v>736704</v>
          </cell>
          <cell r="H11541">
            <v>-564806.40000000002</v>
          </cell>
          <cell r="I11541">
            <v>171897.60000000001</v>
          </cell>
        </row>
        <row r="11542">
          <cell r="A11542">
            <v>30000980</v>
          </cell>
          <cell r="B11542" t="str">
            <v>0</v>
          </cell>
          <cell r="C11542" t="str">
            <v>CIWF</v>
          </cell>
          <cell r="D11542" t="str">
            <v>M003</v>
          </cell>
          <cell r="E11542">
            <v>40360</v>
          </cell>
          <cell r="F11542" t="str">
            <v>LEGGER MACHINE</v>
          </cell>
          <cell r="G11542">
            <v>736704</v>
          </cell>
          <cell r="H11542">
            <v>-564806.40000000002</v>
          </cell>
          <cell r="I11542">
            <v>171897.60000000001</v>
          </cell>
        </row>
        <row r="11543">
          <cell r="A11543">
            <v>30000981</v>
          </cell>
          <cell r="B11543" t="str">
            <v>0</v>
          </cell>
          <cell r="C11543" t="str">
            <v>CIWF</v>
          </cell>
          <cell r="D11543" t="str">
            <v>M003</v>
          </cell>
          <cell r="E11543">
            <v>40360</v>
          </cell>
          <cell r="F11543" t="str">
            <v>LEGGER MACHINE</v>
          </cell>
          <cell r="G11543">
            <v>736704</v>
          </cell>
          <cell r="H11543">
            <v>-564806.40000000002</v>
          </cell>
          <cell r="I11543">
            <v>171897.60000000001</v>
          </cell>
        </row>
        <row r="11544">
          <cell r="A11544">
            <v>30000982</v>
          </cell>
          <cell r="B11544" t="str">
            <v>0</v>
          </cell>
          <cell r="C11544" t="str">
            <v>CIWF</v>
          </cell>
          <cell r="D11544" t="str">
            <v>M003</v>
          </cell>
          <cell r="E11544">
            <v>40360</v>
          </cell>
          <cell r="F11544" t="str">
            <v>LEGGER MACHINE</v>
          </cell>
          <cell r="G11544">
            <v>736704</v>
          </cell>
          <cell r="H11544">
            <v>-564806.40000000002</v>
          </cell>
          <cell r="I11544">
            <v>171897.60000000001</v>
          </cell>
        </row>
        <row r="11545">
          <cell r="A11545">
            <v>30000983</v>
          </cell>
          <cell r="B11545" t="str">
            <v>0</v>
          </cell>
          <cell r="C11545" t="str">
            <v>CIWF</v>
          </cell>
          <cell r="D11545" t="str">
            <v>M003</v>
          </cell>
          <cell r="E11545">
            <v>40360</v>
          </cell>
          <cell r="F11545" t="str">
            <v>LEGGER MACHINE</v>
          </cell>
          <cell r="G11545">
            <v>736704</v>
          </cell>
          <cell r="H11545">
            <v>-564806.40000000002</v>
          </cell>
          <cell r="I11545">
            <v>171897.60000000001</v>
          </cell>
        </row>
        <row r="11546">
          <cell r="A11546">
            <v>30000984</v>
          </cell>
          <cell r="B11546" t="str">
            <v>0</v>
          </cell>
          <cell r="C11546" t="str">
            <v>CIWF</v>
          </cell>
          <cell r="D11546" t="str">
            <v>M003</v>
          </cell>
          <cell r="E11546">
            <v>40360</v>
          </cell>
          <cell r="F11546" t="str">
            <v>LEGGER MACHINE</v>
          </cell>
          <cell r="G11546">
            <v>736704</v>
          </cell>
          <cell r="H11546">
            <v>-564806.40000000002</v>
          </cell>
          <cell r="I11546">
            <v>171897.60000000001</v>
          </cell>
        </row>
        <row r="11547">
          <cell r="A11547">
            <v>30000986</v>
          </cell>
          <cell r="B11547" t="str">
            <v>0</v>
          </cell>
          <cell r="C11547" t="str">
            <v>CIWF</v>
          </cell>
          <cell r="D11547" t="str">
            <v>M003</v>
          </cell>
          <cell r="E11547">
            <v>38718</v>
          </cell>
          <cell r="F11547" t="str">
            <v>LEGGER MACHINE</v>
          </cell>
          <cell r="G11547">
            <v>883316.16</v>
          </cell>
          <cell r="H11547">
            <v>-883316.15</v>
          </cell>
          <cell r="I11547">
            <v>0.01</v>
          </cell>
        </row>
        <row r="11548">
          <cell r="A11548">
            <v>30000988</v>
          </cell>
          <cell r="B11548" t="str">
            <v>0</v>
          </cell>
          <cell r="C11548" t="str">
            <v>CIWF</v>
          </cell>
          <cell r="D11548" t="str">
            <v>M003</v>
          </cell>
          <cell r="E11548">
            <v>38718</v>
          </cell>
          <cell r="F11548" t="str">
            <v>LEGGER MACHINE</v>
          </cell>
          <cell r="G11548">
            <v>883316.16</v>
          </cell>
          <cell r="H11548">
            <v>-883316.15</v>
          </cell>
          <cell r="I11548">
            <v>0.01</v>
          </cell>
        </row>
        <row r="11549">
          <cell r="A11549">
            <v>30000989</v>
          </cell>
          <cell r="B11549" t="str">
            <v>0</v>
          </cell>
          <cell r="C11549" t="str">
            <v>CIWF</v>
          </cell>
          <cell r="D11549" t="str">
            <v>M003</v>
          </cell>
          <cell r="E11549">
            <v>38718</v>
          </cell>
          <cell r="F11549" t="str">
            <v>LEGGER MACHINE</v>
          </cell>
          <cell r="G11549">
            <v>883316.16</v>
          </cell>
          <cell r="H11549">
            <v>-883316.15</v>
          </cell>
          <cell r="I11549">
            <v>0.01</v>
          </cell>
        </row>
        <row r="11550">
          <cell r="A11550">
            <v>30000990</v>
          </cell>
          <cell r="B11550" t="str">
            <v>0</v>
          </cell>
          <cell r="C11550" t="str">
            <v>CIWF</v>
          </cell>
          <cell r="D11550" t="str">
            <v>M003</v>
          </cell>
          <cell r="E11550">
            <v>38718</v>
          </cell>
          <cell r="F11550" t="str">
            <v>LEGGER MACHINE</v>
          </cell>
          <cell r="G11550">
            <v>883316.16</v>
          </cell>
          <cell r="H11550">
            <v>-883316.15</v>
          </cell>
          <cell r="I11550">
            <v>0.01</v>
          </cell>
        </row>
        <row r="11551">
          <cell r="A11551">
            <v>30000991</v>
          </cell>
          <cell r="B11551" t="str">
            <v>0</v>
          </cell>
          <cell r="C11551" t="str">
            <v>CIWF</v>
          </cell>
          <cell r="D11551" t="str">
            <v>M003</v>
          </cell>
          <cell r="E11551">
            <v>38718</v>
          </cell>
          <cell r="F11551" t="str">
            <v>LEGGER MACHINE</v>
          </cell>
          <cell r="G11551">
            <v>883316.16</v>
          </cell>
          <cell r="H11551">
            <v>-883316.15</v>
          </cell>
          <cell r="I11551">
            <v>0.01</v>
          </cell>
        </row>
        <row r="11552">
          <cell r="A11552">
            <v>30000992</v>
          </cell>
          <cell r="B11552" t="str">
            <v>0</v>
          </cell>
          <cell r="C11552" t="str">
            <v>CIWF</v>
          </cell>
          <cell r="D11552" t="str">
            <v>M003</v>
          </cell>
          <cell r="E11552">
            <v>38718</v>
          </cell>
          <cell r="F11552" t="str">
            <v>LEGGER MACHINE</v>
          </cell>
          <cell r="G11552">
            <v>883316.16</v>
          </cell>
          <cell r="H11552">
            <v>-883316.15</v>
          </cell>
          <cell r="I11552">
            <v>0.01</v>
          </cell>
        </row>
        <row r="11553">
          <cell r="A11553">
            <v>30000993</v>
          </cell>
          <cell r="B11553" t="str">
            <v>0</v>
          </cell>
          <cell r="C11553" t="str">
            <v>CIWF</v>
          </cell>
          <cell r="D11553" t="str">
            <v>M003</v>
          </cell>
          <cell r="E11553">
            <v>38718</v>
          </cell>
          <cell r="F11553" t="str">
            <v>LEGGER MACHINE</v>
          </cell>
          <cell r="G11553">
            <v>883316.16</v>
          </cell>
          <cell r="H11553">
            <v>-883316.15</v>
          </cell>
          <cell r="I11553">
            <v>0.01</v>
          </cell>
        </row>
        <row r="11554">
          <cell r="A11554">
            <v>30000994</v>
          </cell>
          <cell r="B11554" t="str">
            <v>0</v>
          </cell>
          <cell r="C11554" t="str">
            <v>CIWF</v>
          </cell>
          <cell r="D11554" t="str">
            <v>M003</v>
          </cell>
          <cell r="E11554">
            <v>38718</v>
          </cell>
          <cell r="F11554" t="str">
            <v>LEGGER MACHINE</v>
          </cell>
          <cell r="G11554">
            <v>883316.16</v>
          </cell>
          <cell r="H11554">
            <v>-883316.15</v>
          </cell>
          <cell r="I11554">
            <v>0.01</v>
          </cell>
        </row>
        <row r="11555">
          <cell r="A11555">
            <v>30000995</v>
          </cell>
          <cell r="B11555" t="str">
            <v>0</v>
          </cell>
          <cell r="C11555" t="str">
            <v>CIWF</v>
          </cell>
          <cell r="D11555" t="str">
            <v>M003</v>
          </cell>
          <cell r="E11555">
            <v>38718</v>
          </cell>
          <cell r="F11555" t="str">
            <v>LEGGER MACHINE</v>
          </cell>
          <cell r="G11555">
            <v>883316.16</v>
          </cell>
          <cell r="H11555">
            <v>-883316.15</v>
          </cell>
          <cell r="I11555">
            <v>0.01</v>
          </cell>
        </row>
        <row r="11556">
          <cell r="A11556">
            <v>30000997</v>
          </cell>
          <cell r="B11556" t="str">
            <v>0</v>
          </cell>
          <cell r="C11556" t="str">
            <v>CIWF</v>
          </cell>
          <cell r="D11556" t="str">
            <v>M003</v>
          </cell>
          <cell r="E11556">
            <v>38718</v>
          </cell>
          <cell r="F11556" t="str">
            <v>LEGGER MACHINE</v>
          </cell>
          <cell r="G11556">
            <v>883316.16</v>
          </cell>
          <cell r="H11556">
            <v>-883316.15</v>
          </cell>
          <cell r="I11556">
            <v>0.01</v>
          </cell>
        </row>
        <row r="11557">
          <cell r="A11557">
            <v>30000998</v>
          </cell>
          <cell r="B11557" t="str">
            <v>0</v>
          </cell>
          <cell r="C11557" t="str">
            <v>CIWF</v>
          </cell>
          <cell r="D11557" t="str">
            <v>M003</v>
          </cell>
          <cell r="E11557">
            <v>38718</v>
          </cell>
          <cell r="F11557" t="str">
            <v>LEGGER MACHINE</v>
          </cell>
          <cell r="G11557">
            <v>883316.16</v>
          </cell>
          <cell r="H11557">
            <v>-883316.15</v>
          </cell>
          <cell r="I11557">
            <v>0.01</v>
          </cell>
        </row>
        <row r="11558">
          <cell r="A11558">
            <v>30000999</v>
          </cell>
          <cell r="B11558" t="str">
            <v>0</v>
          </cell>
          <cell r="C11558" t="str">
            <v>CIWF</v>
          </cell>
          <cell r="D11558" t="str">
            <v>M003</v>
          </cell>
          <cell r="E11558">
            <v>39529</v>
          </cell>
          <cell r="F11558" t="str">
            <v>LEGGER MACHINE</v>
          </cell>
          <cell r="G11558">
            <v>1092642.57</v>
          </cell>
          <cell r="H11558">
            <v>-1007659.26</v>
          </cell>
          <cell r="I11558">
            <v>84983.31</v>
          </cell>
        </row>
        <row r="11559">
          <cell r="A11559">
            <v>30001000</v>
          </cell>
          <cell r="B11559" t="str">
            <v>0</v>
          </cell>
          <cell r="C11559" t="str">
            <v>CIWF</v>
          </cell>
          <cell r="D11559" t="str">
            <v>M003</v>
          </cell>
          <cell r="E11559">
            <v>39529</v>
          </cell>
          <cell r="F11559" t="str">
            <v>LEGGER MACHINE</v>
          </cell>
          <cell r="G11559">
            <v>1092642.57</v>
          </cell>
          <cell r="H11559">
            <v>-1007659.26</v>
          </cell>
          <cell r="I11559">
            <v>84983.31</v>
          </cell>
        </row>
        <row r="11560">
          <cell r="A11560">
            <v>30001001</v>
          </cell>
          <cell r="B11560" t="str">
            <v>0</v>
          </cell>
          <cell r="C11560" t="str">
            <v>CIWF</v>
          </cell>
          <cell r="D11560" t="str">
            <v>M003</v>
          </cell>
          <cell r="E11560">
            <v>39529</v>
          </cell>
          <cell r="F11560" t="str">
            <v>LEGGER MACHINE</v>
          </cell>
          <cell r="G11560">
            <v>1092642.57</v>
          </cell>
          <cell r="H11560">
            <v>-1007659.26</v>
          </cell>
          <cell r="I11560">
            <v>84983.31</v>
          </cell>
        </row>
        <row r="11561">
          <cell r="A11561">
            <v>30001002</v>
          </cell>
          <cell r="B11561" t="str">
            <v>0</v>
          </cell>
          <cell r="C11561" t="str">
            <v>CIWF</v>
          </cell>
          <cell r="D11561" t="str">
            <v>M003</v>
          </cell>
          <cell r="E11561">
            <v>39529</v>
          </cell>
          <cell r="F11561" t="str">
            <v>LEGGER MACHINE</v>
          </cell>
          <cell r="G11561">
            <v>1092642.57</v>
          </cell>
          <cell r="H11561">
            <v>-1007659.26</v>
          </cell>
          <cell r="I11561">
            <v>84983.31</v>
          </cell>
        </row>
        <row r="11562">
          <cell r="A11562">
            <v>30001004</v>
          </cell>
          <cell r="B11562" t="str">
            <v>0</v>
          </cell>
          <cell r="C11562" t="str">
            <v>CIWF</v>
          </cell>
          <cell r="D11562" t="str">
            <v>M003</v>
          </cell>
          <cell r="E11562">
            <v>39529</v>
          </cell>
          <cell r="F11562" t="str">
            <v>LEGGER MACHINE</v>
          </cell>
          <cell r="G11562">
            <v>1092642.57</v>
          </cell>
          <cell r="H11562">
            <v>-1007659.26</v>
          </cell>
          <cell r="I11562">
            <v>84983.31</v>
          </cell>
        </row>
        <row r="11563">
          <cell r="A11563">
            <v>30001005</v>
          </cell>
          <cell r="B11563" t="str">
            <v>0</v>
          </cell>
          <cell r="C11563" t="str">
            <v>CIWF</v>
          </cell>
          <cell r="D11563" t="str">
            <v>M003</v>
          </cell>
          <cell r="E11563">
            <v>39529</v>
          </cell>
          <cell r="F11563" t="str">
            <v>LEGGER MACHINE</v>
          </cell>
          <cell r="G11563">
            <v>1092642.57</v>
          </cell>
          <cell r="H11563">
            <v>-1007659.26</v>
          </cell>
          <cell r="I11563">
            <v>84983.31</v>
          </cell>
        </row>
        <row r="11564">
          <cell r="A11564">
            <v>30001008</v>
          </cell>
          <cell r="B11564" t="str">
            <v>0</v>
          </cell>
          <cell r="C11564" t="str">
            <v>CIWF</v>
          </cell>
          <cell r="D11564" t="str">
            <v>M003</v>
          </cell>
          <cell r="E11564">
            <v>39512</v>
          </cell>
          <cell r="F11564" t="str">
            <v>LEGGER MACHINE</v>
          </cell>
          <cell r="G11564">
            <v>1218459.94</v>
          </cell>
          <cell r="H11564">
            <v>-1123690.83</v>
          </cell>
          <cell r="I11564">
            <v>94769.11</v>
          </cell>
        </row>
        <row r="11565">
          <cell r="A11565">
            <v>30001010</v>
          </cell>
          <cell r="B11565" t="str">
            <v>0</v>
          </cell>
          <cell r="C11565" t="str">
            <v>CIWF</v>
          </cell>
          <cell r="D11565" t="str">
            <v>M003</v>
          </cell>
          <cell r="E11565">
            <v>39512</v>
          </cell>
          <cell r="F11565" t="str">
            <v>LEGGER MACHINE</v>
          </cell>
          <cell r="G11565">
            <v>1218459.94</v>
          </cell>
          <cell r="H11565">
            <v>-1123690.83</v>
          </cell>
          <cell r="I11565">
            <v>94769.11</v>
          </cell>
        </row>
        <row r="11566">
          <cell r="A11566">
            <v>30001011</v>
          </cell>
          <cell r="B11566" t="str">
            <v>0</v>
          </cell>
          <cell r="C11566" t="str">
            <v>CIWF</v>
          </cell>
          <cell r="D11566" t="str">
            <v>M003</v>
          </cell>
          <cell r="E11566">
            <v>39512</v>
          </cell>
          <cell r="F11566" t="str">
            <v>LEGGER MACHINE</v>
          </cell>
          <cell r="G11566">
            <v>1218459.94</v>
          </cell>
          <cell r="H11566">
            <v>-1123690.83</v>
          </cell>
          <cell r="I11566">
            <v>94769.11</v>
          </cell>
        </row>
        <row r="11567">
          <cell r="A11567">
            <v>30001012</v>
          </cell>
          <cell r="B11567" t="str">
            <v>0</v>
          </cell>
          <cell r="C11567" t="str">
            <v>CIWF</v>
          </cell>
          <cell r="D11567" t="str">
            <v>M003</v>
          </cell>
          <cell r="E11567">
            <v>39512</v>
          </cell>
          <cell r="F11567" t="str">
            <v>LEGGER MACHINE</v>
          </cell>
          <cell r="G11567">
            <v>1218459.94</v>
          </cell>
          <cell r="H11567">
            <v>-1123690.83</v>
          </cell>
          <cell r="I11567">
            <v>94769.11</v>
          </cell>
        </row>
        <row r="11568">
          <cell r="A11568">
            <v>30001013</v>
          </cell>
          <cell r="B11568" t="str">
            <v>0</v>
          </cell>
          <cell r="C11568" t="str">
            <v>CIWF</v>
          </cell>
          <cell r="D11568" t="str">
            <v>M003</v>
          </cell>
          <cell r="E11568">
            <v>39512</v>
          </cell>
          <cell r="F11568" t="str">
            <v>LEGGER MACHINE</v>
          </cell>
          <cell r="G11568">
            <v>1218459.94</v>
          </cell>
          <cell r="H11568">
            <v>-1123690.83</v>
          </cell>
          <cell r="I11568">
            <v>94769.11</v>
          </cell>
        </row>
        <row r="11569">
          <cell r="A11569">
            <v>30001014</v>
          </cell>
          <cell r="B11569" t="str">
            <v>0</v>
          </cell>
          <cell r="C11569" t="str">
            <v>CIWF</v>
          </cell>
          <cell r="D11569" t="str">
            <v>M003</v>
          </cell>
          <cell r="E11569">
            <v>39512</v>
          </cell>
          <cell r="F11569" t="str">
            <v>LEGGER MACHINE</v>
          </cell>
          <cell r="G11569">
            <v>1218459.94</v>
          </cell>
          <cell r="H11569">
            <v>-1123690.83</v>
          </cell>
          <cell r="I11569">
            <v>94769.11</v>
          </cell>
        </row>
        <row r="11570">
          <cell r="A11570">
            <v>30001015</v>
          </cell>
          <cell r="B11570" t="str">
            <v>0</v>
          </cell>
          <cell r="C11570" t="str">
            <v>CIWF</v>
          </cell>
          <cell r="D11570" t="str">
            <v>M003</v>
          </cell>
          <cell r="E11570">
            <v>39512</v>
          </cell>
          <cell r="F11570" t="str">
            <v>LEGGER MACHINE</v>
          </cell>
          <cell r="G11570">
            <v>1218459.94</v>
          </cell>
          <cell r="H11570">
            <v>-1123690.83</v>
          </cell>
          <cell r="I11570">
            <v>94769.11</v>
          </cell>
        </row>
        <row r="11571">
          <cell r="A11571">
            <v>30001016</v>
          </cell>
          <cell r="B11571" t="str">
            <v>0</v>
          </cell>
          <cell r="C11571" t="str">
            <v>CIWF</v>
          </cell>
          <cell r="D11571" t="str">
            <v>M003</v>
          </cell>
          <cell r="E11571">
            <v>39512</v>
          </cell>
          <cell r="F11571" t="str">
            <v>LEGGER MACHINE</v>
          </cell>
          <cell r="G11571">
            <v>1218459.94</v>
          </cell>
          <cell r="H11571">
            <v>-1123690.83</v>
          </cell>
          <cell r="I11571">
            <v>94769.11</v>
          </cell>
        </row>
        <row r="11572">
          <cell r="A11572">
            <v>30001017</v>
          </cell>
          <cell r="B11572" t="str">
            <v>0</v>
          </cell>
          <cell r="C11572" t="str">
            <v>CIWF</v>
          </cell>
          <cell r="D11572" t="str">
            <v>M003</v>
          </cell>
          <cell r="E11572">
            <v>39512</v>
          </cell>
          <cell r="F11572" t="str">
            <v>LEGGER MACHINE</v>
          </cell>
          <cell r="G11572">
            <v>1218459.94</v>
          </cell>
          <cell r="H11572">
            <v>-1123690.83</v>
          </cell>
          <cell r="I11572">
            <v>94769.11</v>
          </cell>
        </row>
        <row r="11573">
          <cell r="A11573">
            <v>30001018</v>
          </cell>
          <cell r="B11573" t="str">
            <v>0</v>
          </cell>
          <cell r="C11573" t="str">
            <v>CIWF</v>
          </cell>
          <cell r="D11573" t="str">
            <v>M003</v>
          </cell>
          <cell r="E11573">
            <v>39512</v>
          </cell>
          <cell r="F11573" t="str">
            <v>LEGGER MACHINE</v>
          </cell>
          <cell r="G11573">
            <v>1218459.94</v>
          </cell>
          <cell r="H11573">
            <v>-1123690.83</v>
          </cell>
          <cell r="I11573">
            <v>94769.11</v>
          </cell>
        </row>
        <row r="11574">
          <cell r="A11574">
            <v>30001019</v>
          </cell>
          <cell r="B11574" t="str">
            <v>0</v>
          </cell>
          <cell r="C11574" t="str">
            <v>CIWF</v>
          </cell>
          <cell r="D11574" t="str">
            <v>M003</v>
          </cell>
          <cell r="E11574">
            <v>39512</v>
          </cell>
          <cell r="F11574" t="str">
            <v>LEGGER MACHINE</v>
          </cell>
          <cell r="G11574">
            <v>1218459.94</v>
          </cell>
          <cell r="H11574">
            <v>-1123690.83</v>
          </cell>
          <cell r="I11574">
            <v>94769.11</v>
          </cell>
        </row>
        <row r="11575">
          <cell r="A11575">
            <v>30001023</v>
          </cell>
          <cell r="B11575" t="str">
            <v>0</v>
          </cell>
          <cell r="C11575" t="str">
            <v>CIWF</v>
          </cell>
          <cell r="D11575" t="str">
            <v>M003</v>
          </cell>
          <cell r="E11575">
            <v>39512</v>
          </cell>
          <cell r="F11575" t="str">
            <v>LEGGER MACHINE</v>
          </cell>
          <cell r="G11575">
            <v>1218459.94</v>
          </cell>
          <cell r="H11575">
            <v>-1123690.83</v>
          </cell>
          <cell r="I11575">
            <v>94769.11</v>
          </cell>
        </row>
        <row r="11576">
          <cell r="A11576">
            <v>30001941</v>
          </cell>
          <cell r="B11576" t="str">
            <v>0</v>
          </cell>
          <cell r="C11576" t="str">
            <v>CIWF</v>
          </cell>
          <cell r="D11576" t="str">
            <v>M003</v>
          </cell>
          <cell r="E11576">
            <v>39368</v>
          </cell>
          <cell r="F11576" t="str">
            <v>Fusing Machine</v>
          </cell>
          <cell r="G11576">
            <v>228824.26</v>
          </cell>
          <cell r="H11576">
            <v>-217383.05</v>
          </cell>
          <cell r="I11576">
            <v>11441.21</v>
          </cell>
        </row>
        <row r="11577">
          <cell r="A11577">
            <v>30001942</v>
          </cell>
          <cell r="B11577" t="str">
            <v>0</v>
          </cell>
          <cell r="C11577" t="str">
            <v>CIWF</v>
          </cell>
          <cell r="D11577" t="str">
            <v>M003</v>
          </cell>
          <cell r="E11577">
            <v>39377</v>
          </cell>
          <cell r="F11577" t="str">
            <v>Fusing Machine</v>
          </cell>
          <cell r="G11577">
            <v>228824.26</v>
          </cell>
          <cell r="H11577">
            <v>-217383.05</v>
          </cell>
          <cell r="I11577">
            <v>11441.21</v>
          </cell>
        </row>
        <row r="11578">
          <cell r="A11578">
            <v>30001943</v>
          </cell>
          <cell r="B11578" t="str">
            <v>0</v>
          </cell>
          <cell r="C11578" t="str">
            <v>CIWF</v>
          </cell>
          <cell r="D11578" t="str">
            <v>M003</v>
          </cell>
          <cell r="E11578">
            <v>39356</v>
          </cell>
          <cell r="F11578" t="str">
            <v>Fusing Machine</v>
          </cell>
          <cell r="G11578">
            <v>351035.6</v>
          </cell>
          <cell r="H11578">
            <v>-333483.82</v>
          </cell>
          <cell r="I11578">
            <v>17551.78</v>
          </cell>
        </row>
        <row r="11579">
          <cell r="A11579">
            <v>30001944</v>
          </cell>
          <cell r="B11579" t="str">
            <v>0</v>
          </cell>
          <cell r="C11579" t="str">
            <v>CIWF</v>
          </cell>
          <cell r="D11579" t="str">
            <v>M003</v>
          </cell>
          <cell r="E11579">
            <v>39240</v>
          </cell>
          <cell r="F11579" t="str">
            <v>TOPPER MACHINE</v>
          </cell>
          <cell r="G11579">
            <v>625306.25</v>
          </cell>
          <cell r="H11579">
            <v>-607936.62</v>
          </cell>
          <cell r="I11579">
            <v>17369.63</v>
          </cell>
        </row>
        <row r="11580">
          <cell r="A11580">
            <v>30001945</v>
          </cell>
          <cell r="B11580" t="str">
            <v>0</v>
          </cell>
          <cell r="C11580" t="str">
            <v>CIWF</v>
          </cell>
          <cell r="D11580" t="str">
            <v>M003</v>
          </cell>
          <cell r="E11580">
            <v>39240</v>
          </cell>
          <cell r="F11580" t="str">
            <v>TOPPER MACHINE</v>
          </cell>
          <cell r="G11580">
            <v>625306.25</v>
          </cell>
          <cell r="H11580">
            <v>-607936.62</v>
          </cell>
          <cell r="I11580">
            <v>17369.63</v>
          </cell>
        </row>
        <row r="11581">
          <cell r="A11581">
            <v>30001946</v>
          </cell>
          <cell r="B11581" t="str">
            <v>0</v>
          </cell>
          <cell r="C11581" t="str">
            <v>CIWF</v>
          </cell>
          <cell r="D11581" t="str">
            <v>M003</v>
          </cell>
          <cell r="E11581">
            <v>39240</v>
          </cell>
          <cell r="F11581" t="str">
            <v>TOPPER MACHINE</v>
          </cell>
          <cell r="G11581">
            <v>625306.25</v>
          </cell>
          <cell r="H11581">
            <v>-607936.62</v>
          </cell>
          <cell r="I11581">
            <v>17369.63</v>
          </cell>
        </row>
        <row r="11582">
          <cell r="A11582">
            <v>30001947</v>
          </cell>
          <cell r="B11582" t="str">
            <v>0</v>
          </cell>
          <cell r="C11582" t="str">
            <v>CIWF</v>
          </cell>
          <cell r="D11582" t="str">
            <v>M003</v>
          </cell>
          <cell r="E11582">
            <v>39240</v>
          </cell>
          <cell r="F11582" t="str">
            <v>TOPPER MACHINE</v>
          </cell>
          <cell r="G11582">
            <v>625306.25</v>
          </cell>
          <cell r="H11582">
            <v>-607936.62</v>
          </cell>
          <cell r="I11582">
            <v>17369.63</v>
          </cell>
        </row>
        <row r="11583">
          <cell r="A11583">
            <v>30003372</v>
          </cell>
          <cell r="B11583" t="str">
            <v>0</v>
          </cell>
          <cell r="C11583" t="str">
            <v>CIWF</v>
          </cell>
          <cell r="D11583" t="str">
            <v>M003</v>
          </cell>
          <cell r="E11583">
            <v>38718</v>
          </cell>
          <cell r="F11583" t="str">
            <v>TOPPER MACHINE</v>
          </cell>
          <cell r="G11583">
            <v>612728.5</v>
          </cell>
          <cell r="H11583">
            <v>-612728.5</v>
          </cell>
          <cell r="I11583">
            <v>0</v>
          </cell>
        </row>
        <row r="11584">
          <cell r="A11584">
            <v>30003373</v>
          </cell>
          <cell r="B11584" t="str">
            <v>0</v>
          </cell>
          <cell r="C11584" t="str">
            <v>CIWF</v>
          </cell>
          <cell r="D11584" t="str">
            <v>M003</v>
          </cell>
          <cell r="E11584">
            <v>38718</v>
          </cell>
          <cell r="F11584" t="str">
            <v>TOPPER MACHINE</v>
          </cell>
          <cell r="G11584">
            <v>612728.5</v>
          </cell>
          <cell r="H11584">
            <v>-612728.5</v>
          </cell>
          <cell r="I11584">
            <v>0</v>
          </cell>
        </row>
        <row r="11585">
          <cell r="A11585">
            <v>30003374</v>
          </cell>
          <cell r="B11585" t="str">
            <v>0</v>
          </cell>
          <cell r="C11585" t="str">
            <v>CIWF</v>
          </cell>
          <cell r="D11585" t="str">
            <v>M003</v>
          </cell>
          <cell r="E11585">
            <v>40681</v>
          </cell>
          <cell r="F11585" t="str">
            <v>TOPPER MACHINE</v>
          </cell>
          <cell r="G11585">
            <v>745767.96</v>
          </cell>
          <cell r="H11585">
            <v>-530323.87</v>
          </cell>
          <cell r="I11585">
            <v>215444.09</v>
          </cell>
        </row>
        <row r="11586">
          <cell r="A11586">
            <v>30003375</v>
          </cell>
          <cell r="B11586" t="str">
            <v>0</v>
          </cell>
          <cell r="C11586" t="str">
            <v>CIWF</v>
          </cell>
          <cell r="D11586" t="str">
            <v>M003</v>
          </cell>
          <cell r="E11586">
            <v>40681</v>
          </cell>
          <cell r="F11586" t="str">
            <v>TOPPER MACHINE</v>
          </cell>
          <cell r="G11586">
            <v>745767.96</v>
          </cell>
          <cell r="H11586">
            <v>-530323.87</v>
          </cell>
          <cell r="I11586">
            <v>215444.09</v>
          </cell>
        </row>
        <row r="11587">
          <cell r="A11587">
            <v>30003376</v>
          </cell>
          <cell r="B11587" t="str">
            <v>0</v>
          </cell>
          <cell r="C11587" t="str">
            <v>CIWF</v>
          </cell>
          <cell r="D11587" t="str">
            <v>M003</v>
          </cell>
          <cell r="E11587">
            <v>40681</v>
          </cell>
          <cell r="F11587" t="str">
            <v>TOPPER MACHINE</v>
          </cell>
          <cell r="G11587">
            <v>745767.96</v>
          </cell>
          <cell r="H11587">
            <v>-530323.87</v>
          </cell>
          <cell r="I11587">
            <v>215444.09</v>
          </cell>
        </row>
        <row r="11588">
          <cell r="A11588">
            <v>30003377</v>
          </cell>
          <cell r="B11588" t="str">
            <v>0</v>
          </cell>
          <cell r="C11588" t="str">
            <v>CIWF</v>
          </cell>
          <cell r="D11588" t="str">
            <v>M003</v>
          </cell>
          <cell r="E11588">
            <v>40681</v>
          </cell>
          <cell r="F11588" t="str">
            <v>TOPPER MACHINE</v>
          </cell>
          <cell r="G11588">
            <v>745767.96</v>
          </cell>
          <cell r="H11588">
            <v>-530323.87</v>
          </cell>
          <cell r="I11588">
            <v>215444.09</v>
          </cell>
        </row>
        <row r="11589">
          <cell r="A11589">
            <v>30003378</v>
          </cell>
          <cell r="B11589" t="str">
            <v>0</v>
          </cell>
          <cell r="C11589" t="str">
            <v>CIWF</v>
          </cell>
          <cell r="D11589" t="str">
            <v>M003</v>
          </cell>
          <cell r="E11589">
            <v>39529</v>
          </cell>
          <cell r="F11589" t="str">
            <v>TOPPER MACHINE</v>
          </cell>
          <cell r="G11589">
            <v>683538.84</v>
          </cell>
          <cell r="H11589">
            <v>-630374.72</v>
          </cell>
          <cell r="I11589">
            <v>53164.12</v>
          </cell>
        </row>
        <row r="11590">
          <cell r="A11590">
            <v>30003379</v>
          </cell>
          <cell r="B11590" t="str">
            <v>0</v>
          </cell>
          <cell r="C11590" t="str">
            <v>CIWF</v>
          </cell>
          <cell r="D11590" t="str">
            <v>M003</v>
          </cell>
          <cell r="E11590">
            <v>39529</v>
          </cell>
          <cell r="F11590" t="str">
            <v>TOPPER MACHINE</v>
          </cell>
          <cell r="G11590">
            <v>683538.84</v>
          </cell>
          <cell r="H11590">
            <v>-630374.72</v>
          </cell>
          <cell r="I11590">
            <v>53164.12</v>
          </cell>
        </row>
        <row r="11591">
          <cell r="A11591">
            <v>30003380</v>
          </cell>
          <cell r="B11591" t="str">
            <v>0</v>
          </cell>
          <cell r="C11591" t="str">
            <v>CIWF</v>
          </cell>
          <cell r="D11591" t="str">
            <v>M003</v>
          </cell>
          <cell r="E11591">
            <v>39529</v>
          </cell>
          <cell r="F11591" t="str">
            <v>TOPPER MACHINE</v>
          </cell>
          <cell r="G11591">
            <v>683538.84</v>
          </cell>
          <cell r="H11591">
            <v>-630374.72</v>
          </cell>
          <cell r="I11591">
            <v>53164.12</v>
          </cell>
        </row>
        <row r="11592">
          <cell r="A11592">
            <v>30003381</v>
          </cell>
          <cell r="B11592" t="str">
            <v>0</v>
          </cell>
          <cell r="C11592" t="str">
            <v>CIWF</v>
          </cell>
          <cell r="D11592" t="str">
            <v>M003</v>
          </cell>
          <cell r="E11592">
            <v>39529</v>
          </cell>
          <cell r="F11592" t="str">
            <v>TOPPER MACHINE</v>
          </cell>
          <cell r="G11592">
            <v>683538.84</v>
          </cell>
          <cell r="H11592">
            <v>-630374.72</v>
          </cell>
          <cell r="I11592">
            <v>53164.12</v>
          </cell>
        </row>
        <row r="11593">
          <cell r="A11593">
            <v>30003382</v>
          </cell>
          <cell r="B11593" t="str">
            <v>0</v>
          </cell>
          <cell r="C11593" t="str">
            <v>CIWF</v>
          </cell>
          <cell r="D11593" t="str">
            <v>M003</v>
          </cell>
          <cell r="E11593">
            <v>39529</v>
          </cell>
          <cell r="F11593" t="str">
            <v>TOPPER MACHINE</v>
          </cell>
          <cell r="G11593">
            <v>683538.84</v>
          </cell>
          <cell r="H11593">
            <v>-630374.72</v>
          </cell>
          <cell r="I11593">
            <v>53164.12</v>
          </cell>
        </row>
        <row r="11594">
          <cell r="A11594">
            <v>30003383</v>
          </cell>
          <cell r="B11594" t="str">
            <v>0</v>
          </cell>
          <cell r="C11594" t="str">
            <v>CIWF</v>
          </cell>
          <cell r="D11594" t="str">
            <v>M003</v>
          </cell>
          <cell r="E11594">
            <v>39529</v>
          </cell>
          <cell r="F11594" t="str">
            <v>TOPPER MACHINE</v>
          </cell>
          <cell r="G11594">
            <v>683538.84</v>
          </cell>
          <cell r="H11594">
            <v>-630374.72</v>
          </cell>
          <cell r="I11594">
            <v>53164.12</v>
          </cell>
        </row>
        <row r="11595">
          <cell r="A11595">
            <v>30003384</v>
          </cell>
          <cell r="B11595" t="str">
            <v>0</v>
          </cell>
          <cell r="C11595" t="str">
            <v>CIWF</v>
          </cell>
          <cell r="D11595" t="str">
            <v>M003</v>
          </cell>
          <cell r="E11595">
            <v>39529</v>
          </cell>
          <cell r="F11595" t="str">
            <v>TOPPER MACHINE</v>
          </cell>
          <cell r="G11595">
            <v>683538.84</v>
          </cell>
          <cell r="H11595">
            <v>-630374.72</v>
          </cell>
          <cell r="I11595">
            <v>53164.12</v>
          </cell>
        </row>
        <row r="11596">
          <cell r="A11596">
            <v>30003385</v>
          </cell>
          <cell r="B11596" t="str">
            <v>0</v>
          </cell>
          <cell r="C11596" t="str">
            <v>CIWF</v>
          </cell>
          <cell r="D11596" t="str">
            <v>M003</v>
          </cell>
          <cell r="E11596">
            <v>39529</v>
          </cell>
          <cell r="F11596" t="str">
            <v>TOPPER MACHINE</v>
          </cell>
          <cell r="G11596">
            <v>683538.84</v>
          </cell>
          <cell r="H11596">
            <v>-630374.72</v>
          </cell>
          <cell r="I11596">
            <v>53164.12</v>
          </cell>
        </row>
        <row r="11597">
          <cell r="A11597">
            <v>30003386</v>
          </cell>
          <cell r="B11597" t="str">
            <v>0</v>
          </cell>
          <cell r="C11597" t="str">
            <v>CIWF</v>
          </cell>
          <cell r="D11597" t="str">
            <v>M003</v>
          </cell>
          <cell r="E11597">
            <v>39529</v>
          </cell>
          <cell r="F11597" t="str">
            <v>TOPPER MACHINE</v>
          </cell>
          <cell r="G11597">
            <v>683538.84</v>
          </cell>
          <cell r="H11597">
            <v>-630374.72</v>
          </cell>
          <cell r="I11597">
            <v>53164.12</v>
          </cell>
        </row>
        <row r="11598">
          <cell r="A11598">
            <v>30003387</v>
          </cell>
          <cell r="B11598" t="str">
            <v>0</v>
          </cell>
          <cell r="C11598" t="str">
            <v>CIWF</v>
          </cell>
          <cell r="D11598" t="str">
            <v>M003</v>
          </cell>
          <cell r="E11598">
            <v>39529</v>
          </cell>
          <cell r="F11598" t="str">
            <v>TOPPER MACHINE</v>
          </cell>
          <cell r="G11598">
            <v>683538.84</v>
          </cell>
          <cell r="H11598">
            <v>-630374.72</v>
          </cell>
          <cell r="I11598">
            <v>53164.12</v>
          </cell>
        </row>
        <row r="11599">
          <cell r="A11599">
            <v>30003388</v>
          </cell>
          <cell r="B11599" t="str">
            <v>0</v>
          </cell>
          <cell r="C11599" t="str">
            <v>CIWF</v>
          </cell>
          <cell r="D11599" t="str">
            <v>M003</v>
          </cell>
          <cell r="E11599">
            <v>39529</v>
          </cell>
          <cell r="F11599" t="str">
            <v>TOPPER MACHINE</v>
          </cell>
          <cell r="G11599">
            <v>683538.84</v>
          </cell>
          <cell r="H11599">
            <v>-630374.72</v>
          </cell>
          <cell r="I11599">
            <v>53164.12</v>
          </cell>
        </row>
        <row r="11600">
          <cell r="A11600">
            <v>30003389</v>
          </cell>
          <cell r="B11600" t="str">
            <v>0</v>
          </cell>
          <cell r="C11600" t="str">
            <v>CIWF</v>
          </cell>
          <cell r="D11600" t="str">
            <v>M003</v>
          </cell>
          <cell r="E11600">
            <v>39529</v>
          </cell>
          <cell r="F11600" t="str">
            <v>TOPPER MACHINE</v>
          </cell>
          <cell r="G11600">
            <v>683538.84</v>
          </cell>
          <cell r="H11600">
            <v>-630374.72</v>
          </cell>
          <cell r="I11600">
            <v>53164.12</v>
          </cell>
        </row>
        <row r="11601">
          <cell r="A11601">
            <v>30003390</v>
          </cell>
          <cell r="B11601" t="str">
            <v>0</v>
          </cell>
          <cell r="C11601" t="str">
            <v>CIWF</v>
          </cell>
          <cell r="D11601" t="str">
            <v>M003</v>
          </cell>
          <cell r="E11601">
            <v>39529</v>
          </cell>
          <cell r="F11601" t="str">
            <v>TOPPER MACHINE</v>
          </cell>
          <cell r="G11601">
            <v>683538.84</v>
          </cell>
          <cell r="H11601">
            <v>-630374.72</v>
          </cell>
          <cell r="I11601">
            <v>53164.12</v>
          </cell>
        </row>
        <row r="11602">
          <cell r="A11602">
            <v>30003391</v>
          </cell>
          <cell r="B11602" t="str">
            <v>0</v>
          </cell>
          <cell r="C11602" t="str">
            <v>CIWF</v>
          </cell>
          <cell r="D11602" t="str">
            <v>M003</v>
          </cell>
          <cell r="E11602">
            <v>39529</v>
          </cell>
          <cell r="F11602" t="str">
            <v>TOPPER MACHINE</v>
          </cell>
          <cell r="G11602">
            <v>683538.84</v>
          </cell>
          <cell r="H11602">
            <v>-630374.72</v>
          </cell>
          <cell r="I11602">
            <v>53164.12</v>
          </cell>
        </row>
        <row r="11603">
          <cell r="A11603">
            <v>30003392</v>
          </cell>
          <cell r="B11603" t="str">
            <v>0</v>
          </cell>
          <cell r="C11603" t="str">
            <v>CIWF</v>
          </cell>
          <cell r="D11603" t="str">
            <v>M003</v>
          </cell>
          <cell r="E11603">
            <v>39529</v>
          </cell>
          <cell r="F11603" t="str">
            <v>TOPPER MACHINE</v>
          </cell>
          <cell r="G11603">
            <v>683538.84</v>
          </cell>
          <cell r="H11603">
            <v>-630374.72</v>
          </cell>
          <cell r="I11603">
            <v>53164.12</v>
          </cell>
        </row>
        <row r="11604">
          <cell r="A11604">
            <v>30003393</v>
          </cell>
          <cell r="B11604" t="str">
            <v>0</v>
          </cell>
          <cell r="C11604" t="str">
            <v>CIWF</v>
          </cell>
          <cell r="D11604" t="str">
            <v>M003</v>
          </cell>
          <cell r="E11604">
            <v>40703</v>
          </cell>
          <cell r="F11604" t="str">
            <v>TOPPER MACHINE</v>
          </cell>
          <cell r="G11604">
            <v>818076.21</v>
          </cell>
          <cell r="H11604">
            <v>-577198.21</v>
          </cell>
          <cell r="I11604">
            <v>240878</v>
          </cell>
        </row>
        <row r="11605">
          <cell r="A11605">
            <v>30003394</v>
          </cell>
          <cell r="B11605" t="str">
            <v>0</v>
          </cell>
          <cell r="C11605" t="str">
            <v>CIWF</v>
          </cell>
          <cell r="D11605" t="str">
            <v>M003</v>
          </cell>
          <cell r="E11605">
            <v>40703</v>
          </cell>
          <cell r="F11605" t="str">
            <v>TOPPER MACHINE</v>
          </cell>
          <cell r="G11605">
            <v>818076.21</v>
          </cell>
          <cell r="H11605">
            <v>-577198.21</v>
          </cell>
          <cell r="I11605">
            <v>240878</v>
          </cell>
        </row>
        <row r="11606">
          <cell r="A11606">
            <v>30003395</v>
          </cell>
          <cell r="B11606" t="str">
            <v>0</v>
          </cell>
          <cell r="C11606" t="str">
            <v>CIWF</v>
          </cell>
          <cell r="D11606" t="str">
            <v>M003</v>
          </cell>
          <cell r="E11606">
            <v>40703</v>
          </cell>
          <cell r="F11606" t="str">
            <v>TOPPER MACHINE</v>
          </cell>
          <cell r="G11606">
            <v>818076.21</v>
          </cell>
          <cell r="H11606">
            <v>-577198.21</v>
          </cell>
          <cell r="I11606">
            <v>240878</v>
          </cell>
        </row>
        <row r="11607">
          <cell r="A11607">
            <v>30003396</v>
          </cell>
          <cell r="B11607" t="str">
            <v>0</v>
          </cell>
          <cell r="C11607" t="str">
            <v>CIWF</v>
          </cell>
          <cell r="D11607" t="str">
            <v>M003</v>
          </cell>
          <cell r="E11607">
            <v>40703</v>
          </cell>
          <cell r="F11607" t="str">
            <v>TOPPER MACHINE</v>
          </cell>
          <cell r="G11607">
            <v>829177.7</v>
          </cell>
          <cell r="H11607">
            <v>-585030.93000000005</v>
          </cell>
          <cell r="I11607">
            <v>244146.77</v>
          </cell>
        </row>
        <row r="11608">
          <cell r="A11608">
            <v>30003758</v>
          </cell>
          <cell r="B11608" t="str">
            <v>0</v>
          </cell>
          <cell r="C11608" t="str">
            <v>CIWF</v>
          </cell>
          <cell r="D11608" t="str">
            <v>M003</v>
          </cell>
          <cell r="E11608">
            <v>42613</v>
          </cell>
          <cell r="F11608" t="str">
            <v>PP Spray cabin with Dummy-Washing Floor</v>
          </cell>
          <cell r="G11608">
            <v>940170</v>
          </cell>
          <cell r="H11608">
            <v>-339505.83</v>
          </cell>
          <cell r="I11608">
            <v>600664.17000000004</v>
          </cell>
        </row>
        <row r="11609">
          <cell r="A11609">
            <v>30003862</v>
          </cell>
          <cell r="B11609" t="str">
            <v>0</v>
          </cell>
          <cell r="C11609" t="str">
            <v>CIWF</v>
          </cell>
          <cell r="D11609" t="str">
            <v>M003</v>
          </cell>
          <cell r="E11609">
            <v>43187</v>
          </cell>
          <cell r="F11609" t="str">
            <v>Standard Trubler Dryer-AATCC-3LWED4800YQ</v>
          </cell>
          <cell r="G11609">
            <v>110000</v>
          </cell>
          <cell r="H11609">
            <v>-28111.11</v>
          </cell>
          <cell r="I11609">
            <v>81888.89</v>
          </cell>
        </row>
        <row r="11610">
          <cell r="A11610">
            <v>30003954</v>
          </cell>
          <cell r="B11610" t="str">
            <v>0</v>
          </cell>
          <cell r="C11610" t="str">
            <v>CIWF</v>
          </cell>
          <cell r="D11610" t="str">
            <v>M003</v>
          </cell>
          <cell r="E11610">
            <v>43310</v>
          </cell>
          <cell r="F11610" t="str">
            <v>Spray Cabin with two Maniquine</v>
          </cell>
          <cell r="G11610">
            <v>1719296.46</v>
          </cell>
          <cell r="H11610">
            <v>-401169.17</v>
          </cell>
          <cell r="I11610">
            <v>1318127.29</v>
          </cell>
        </row>
        <row r="11611">
          <cell r="A11611">
            <v>30004076</v>
          </cell>
          <cell r="B11611" t="str">
            <v>0</v>
          </cell>
          <cell r="C11611" t="str">
            <v>CIWF</v>
          </cell>
          <cell r="D11611" t="str">
            <v>M003</v>
          </cell>
          <cell r="E11611">
            <v>43367</v>
          </cell>
          <cell r="F11611" t="str">
            <v>Perspiration Tester-RF6008/8,</v>
          </cell>
          <cell r="G11611">
            <v>40000</v>
          </cell>
          <cell r="H11611">
            <v>-8888.9</v>
          </cell>
          <cell r="I11611">
            <v>31111.1</v>
          </cell>
        </row>
        <row r="11612">
          <cell r="A11612">
            <v>30004077</v>
          </cell>
          <cell r="B11612" t="str">
            <v>0</v>
          </cell>
          <cell r="C11612" t="str">
            <v>CIWF</v>
          </cell>
          <cell r="D11612" t="str">
            <v>M003</v>
          </cell>
          <cell r="E11612">
            <v>43367</v>
          </cell>
          <cell r="F11612" t="str">
            <v>Perspiration Tester-RF6008/8,</v>
          </cell>
          <cell r="G11612">
            <v>40000</v>
          </cell>
          <cell r="H11612">
            <v>-8888.9</v>
          </cell>
          <cell r="I11612">
            <v>31111.1</v>
          </cell>
        </row>
        <row r="11613">
          <cell r="A11613">
            <v>30004078</v>
          </cell>
          <cell r="B11613" t="str">
            <v>0</v>
          </cell>
          <cell r="C11613" t="str">
            <v>CIWF</v>
          </cell>
          <cell r="D11613" t="str">
            <v>M003</v>
          </cell>
          <cell r="E11613">
            <v>43367</v>
          </cell>
          <cell r="F11613" t="str">
            <v>Perspiration Test-Incubator-:LIB-060E/M-Lab</v>
          </cell>
          <cell r="G11613">
            <v>130000</v>
          </cell>
          <cell r="H11613">
            <v>-28888.9</v>
          </cell>
          <cell r="I11613">
            <v>101111.1</v>
          </cell>
        </row>
        <row r="11614">
          <cell r="A11614">
            <v>30004114</v>
          </cell>
          <cell r="B11614" t="str">
            <v>0</v>
          </cell>
          <cell r="C11614" t="str">
            <v>CIWF</v>
          </cell>
          <cell r="D11614" t="str">
            <v>M003</v>
          </cell>
          <cell r="E11614">
            <v>43555</v>
          </cell>
          <cell r="F11614" t="str">
            <v>Digital  shaker m/c</v>
          </cell>
          <cell r="G11614">
            <v>134999.93</v>
          </cell>
          <cell r="H11614">
            <v>-25500</v>
          </cell>
          <cell r="I11614">
            <v>109499.93</v>
          </cell>
        </row>
        <row r="11615">
          <cell r="A11615">
            <v>30004963</v>
          </cell>
          <cell r="B11615" t="str">
            <v>0</v>
          </cell>
          <cell r="C11615" t="str">
            <v>CIWF</v>
          </cell>
          <cell r="D11615" t="str">
            <v>M003</v>
          </cell>
          <cell r="E11615">
            <v>44500</v>
          </cell>
          <cell r="F11615" t="str">
            <v>QC Table-72x52x102"1.5x1.5",1x1" ms box,</v>
          </cell>
          <cell r="G11615">
            <v>48375</v>
          </cell>
          <cell r="H11615">
            <v>-806.25</v>
          </cell>
          <cell r="I11615">
            <v>47568.75</v>
          </cell>
        </row>
        <row r="11616">
          <cell r="A11616">
            <v>40002794</v>
          </cell>
          <cell r="B11616" t="str">
            <v>0</v>
          </cell>
          <cell r="C11616" t="str">
            <v>CIWF</v>
          </cell>
          <cell r="D11616" t="str">
            <v>M004</v>
          </cell>
          <cell r="E11616">
            <v>43234</v>
          </cell>
          <cell r="F11616" t="str">
            <v>Chair for Lab-Special model</v>
          </cell>
          <cell r="G11616">
            <v>7920</v>
          </cell>
          <cell r="H11616">
            <v>-2904</v>
          </cell>
          <cell r="I11616">
            <v>5016</v>
          </cell>
        </row>
        <row r="11617">
          <cell r="A11617">
            <v>40002795</v>
          </cell>
          <cell r="B11617" t="str">
            <v>0</v>
          </cell>
          <cell r="C11617" t="str">
            <v>CIWF</v>
          </cell>
          <cell r="D11617" t="str">
            <v>M004</v>
          </cell>
          <cell r="E11617">
            <v>43234</v>
          </cell>
          <cell r="F11617" t="str">
            <v>Chair for Lab-Special model</v>
          </cell>
          <cell r="G11617">
            <v>7920</v>
          </cell>
          <cell r="H11617">
            <v>-2904</v>
          </cell>
          <cell r="I11617">
            <v>5016</v>
          </cell>
        </row>
        <row r="11618">
          <cell r="A11618">
            <v>40002796</v>
          </cell>
          <cell r="B11618" t="str">
            <v>0</v>
          </cell>
          <cell r="C11618" t="str">
            <v>CIWF</v>
          </cell>
          <cell r="D11618" t="str">
            <v>M004</v>
          </cell>
          <cell r="E11618">
            <v>43234</v>
          </cell>
          <cell r="F11618" t="str">
            <v>Chair for Lab-Special model</v>
          </cell>
          <cell r="G11618">
            <v>7920</v>
          </cell>
          <cell r="H11618">
            <v>-2904</v>
          </cell>
          <cell r="I11618">
            <v>5016</v>
          </cell>
        </row>
        <row r="11619">
          <cell r="A11619">
            <v>40002844</v>
          </cell>
          <cell r="B11619" t="str">
            <v>0</v>
          </cell>
          <cell r="C11619" t="str">
            <v>CIWF</v>
          </cell>
          <cell r="D11619" t="str">
            <v>M004</v>
          </cell>
          <cell r="E11619">
            <v>43251</v>
          </cell>
          <cell r="F11619" t="str">
            <v>PVC Box Trolly</v>
          </cell>
          <cell r="G11619">
            <v>15500</v>
          </cell>
          <cell r="H11619">
            <v>-5683.33</v>
          </cell>
          <cell r="I11619">
            <v>9816.67</v>
          </cell>
        </row>
        <row r="11620">
          <cell r="A11620">
            <v>40002845</v>
          </cell>
          <cell r="B11620" t="str">
            <v>0</v>
          </cell>
          <cell r="C11620" t="str">
            <v>CIWF</v>
          </cell>
          <cell r="D11620" t="str">
            <v>M004</v>
          </cell>
          <cell r="E11620">
            <v>43251</v>
          </cell>
          <cell r="F11620" t="str">
            <v>PVC Box Trolly</v>
          </cell>
          <cell r="G11620">
            <v>15500</v>
          </cell>
          <cell r="H11620">
            <v>-5683.33</v>
          </cell>
          <cell r="I11620">
            <v>9816.67</v>
          </cell>
        </row>
        <row r="11621">
          <cell r="A11621">
            <v>40002846</v>
          </cell>
          <cell r="B11621" t="str">
            <v>0</v>
          </cell>
          <cell r="C11621" t="str">
            <v>CIWF</v>
          </cell>
          <cell r="D11621" t="str">
            <v>M004</v>
          </cell>
          <cell r="E11621">
            <v>43251</v>
          </cell>
          <cell r="F11621" t="str">
            <v>Industrial Basket</v>
          </cell>
          <cell r="G11621">
            <v>18450</v>
          </cell>
          <cell r="H11621">
            <v>-6765</v>
          </cell>
          <cell r="I11621">
            <v>11685</v>
          </cell>
        </row>
        <row r="11622">
          <cell r="A11622">
            <v>40002847</v>
          </cell>
          <cell r="B11622" t="str">
            <v>0</v>
          </cell>
          <cell r="C11622" t="str">
            <v>CIWF</v>
          </cell>
          <cell r="D11622" t="str">
            <v>M004</v>
          </cell>
          <cell r="E11622">
            <v>43251</v>
          </cell>
          <cell r="F11622" t="str">
            <v>Industrial Basket</v>
          </cell>
          <cell r="G11622">
            <v>18450</v>
          </cell>
          <cell r="H11622">
            <v>-6765</v>
          </cell>
          <cell r="I11622">
            <v>11685</v>
          </cell>
        </row>
        <row r="11623">
          <cell r="A11623">
            <v>40002916</v>
          </cell>
          <cell r="B11623" t="str">
            <v>0</v>
          </cell>
          <cell r="C11623" t="str">
            <v>CIWF</v>
          </cell>
          <cell r="D11623" t="str">
            <v>M004</v>
          </cell>
          <cell r="E11623">
            <v>43320</v>
          </cell>
          <cell r="F11623" t="str">
            <v>Washing Trolly - 36x24</v>
          </cell>
          <cell r="G11623">
            <v>12500</v>
          </cell>
          <cell r="H11623">
            <v>-4270.83</v>
          </cell>
          <cell r="I11623">
            <v>8229.17</v>
          </cell>
        </row>
        <row r="11624">
          <cell r="A11624">
            <v>40002917</v>
          </cell>
          <cell r="B11624" t="str">
            <v>0</v>
          </cell>
          <cell r="C11624" t="str">
            <v>CIWF</v>
          </cell>
          <cell r="D11624" t="str">
            <v>M004</v>
          </cell>
          <cell r="E11624">
            <v>43320</v>
          </cell>
          <cell r="F11624" t="str">
            <v>Washing Trolly - 36x24</v>
          </cell>
          <cell r="G11624">
            <v>12500</v>
          </cell>
          <cell r="H11624">
            <v>-4270.83</v>
          </cell>
          <cell r="I11624">
            <v>8229.17</v>
          </cell>
        </row>
        <row r="11625">
          <cell r="A11625">
            <v>40002918</v>
          </cell>
          <cell r="B11625" t="str">
            <v>0</v>
          </cell>
          <cell r="C11625" t="str">
            <v>CIWF</v>
          </cell>
          <cell r="D11625" t="str">
            <v>M004</v>
          </cell>
          <cell r="E11625">
            <v>43320</v>
          </cell>
          <cell r="F11625" t="str">
            <v>Washing Trolly - 36x24</v>
          </cell>
          <cell r="G11625">
            <v>12500</v>
          </cell>
          <cell r="H11625">
            <v>-4270.83</v>
          </cell>
          <cell r="I11625">
            <v>8229.17</v>
          </cell>
        </row>
        <row r="11626">
          <cell r="A11626">
            <v>40002919</v>
          </cell>
          <cell r="B11626" t="str">
            <v>0</v>
          </cell>
          <cell r="C11626" t="str">
            <v>CIWF</v>
          </cell>
          <cell r="D11626" t="str">
            <v>M004</v>
          </cell>
          <cell r="E11626">
            <v>43320</v>
          </cell>
          <cell r="F11626" t="str">
            <v>Washing Trolly - 36x24</v>
          </cell>
          <cell r="G11626">
            <v>12500</v>
          </cell>
          <cell r="H11626">
            <v>-4270.83</v>
          </cell>
          <cell r="I11626">
            <v>8229.17</v>
          </cell>
        </row>
        <row r="11627">
          <cell r="A11627">
            <v>40002920</v>
          </cell>
          <cell r="B11627" t="str">
            <v>0</v>
          </cell>
          <cell r="C11627" t="str">
            <v>CIWF</v>
          </cell>
          <cell r="D11627" t="str">
            <v>M004</v>
          </cell>
          <cell r="E11627">
            <v>43323</v>
          </cell>
          <cell r="F11627" t="str">
            <v>Washing Trolly - 58''x49''x30''</v>
          </cell>
          <cell r="G11627">
            <v>37000</v>
          </cell>
          <cell r="H11627">
            <v>-12641.67</v>
          </cell>
          <cell r="I11627">
            <v>24358.33</v>
          </cell>
        </row>
        <row r="11628">
          <cell r="A11628">
            <v>40002921</v>
          </cell>
          <cell r="B11628" t="str">
            <v>0</v>
          </cell>
          <cell r="C11628" t="str">
            <v>CIWF</v>
          </cell>
          <cell r="D11628" t="str">
            <v>M004</v>
          </cell>
          <cell r="E11628">
            <v>43323</v>
          </cell>
          <cell r="F11628" t="str">
            <v>Washing Trolly - 58''x49''x30''</v>
          </cell>
          <cell r="G11628">
            <v>37000</v>
          </cell>
          <cell r="H11628">
            <v>-12641.67</v>
          </cell>
          <cell r="I11628">
            <v>24358.33</v>
          </cell>
        </row>
        <row r="11629">
          <cell r="A11629">
            <v>40002922</v>
          </cell>
          <cell r="B11629" t="str">
            <v>0</v>
          </cell>
          <cell r="C11629" t="str">
            <v>CIWF</v>
          </cell>
          <cell r="D11629" t="str">
            <v>M004</v>
          </cell>
          <cell r="E11629">
            <v>43323</v>
          </cell>
          <cell r="F11629" t="str">
            <v>Washing Trolly - 58''x49''x30''</v>
          </cell>
          <cell r="G11629">
            <v>37000</v>
          </cell>
          <cell r="H11629">
            <v>-12641.67</v>
          </cell>
          <cell r="I11629">
            <v>24358.33</v>
          </cell>
        </row>
        <row r="11630">
          <cell r="A11630">
            <v>40002923</v>
          </cell>
          <cell r="B11630" t="str">
            <v>0</v>
          </cell>
          <cell r="C11630" t="str">
            <v>CIWF</v>
          </cell>
          <cell r="D11630" t="str">
            <v>M004</v>
          </cell>
          <cell r="E11630">
            <v>43323</v>
          </cell>
          <cell r="F11630" t="str">
            <v>Washing Trolly - 58''x49''x30''</v>
          </cell>
          <cell r="G11630">
            <v>37000</v>
          </cell>
          <cell r="H11630">
            <v>-12641.67</v>
          </cell>
          <cell r="I11630">
            <v>24358.33</v>
          </cell>
        </row>
        <row r="11631">
          <cell r="A11631">
            <v>40002924</v>
          </cell>
          <cell r="B11631" t="str">
            <v>0</v>
          </cell>
          <cell r="C11631" t="str">
            <v>CIWF</v>
          </cell>
          <cell r="D11631" t="str">
            <v>M004</v>
          </cell>
          <cell r="E11631">
            <v>43323</v>
          </cell>
          <cell r="F11631" t="str">
            <v>Washing Trolly - 58''x49''x30''</v>
          </cell>
          <cell r="G11631">
            <v>37000</v>
          </cell>
          <cell r="H11631">
            <v>-12641.67</v>
          </cell>
          <cell r="I11631">
            <v>24358.33</v>
          </cell>
        </row>
        <row r="11632">
          <cell r="A11632">
            <v>40002925</v>
          </cell>
          <cell r="B11632" t="str">
            <v>0</v>
          </cell>
          <cell r="C11632" t="str">
            <v>CIWF</v>
          </cell>
          <cell r="D11632" t="str">
            <v>M004</v>
          </cell>
          <cell r="E11632">
            <v>43323</v>
          </cell>
          <cell r="F11632" t="str">
            <v>Washing Trolly - 58''x49''x30''</v>
          </cell>
          <cell r="G11632">
            <v>37000</v>
          </cell>
          <cell r="H11632">
            <v>-12641.67</v>
          </cell>
          <cell r="I11632">
            <v>24358.33</v>
          </cell>
        </row>
        <row r="11633">
          <cell r="A11633">
            <v>40002926</v>
          </cell>
          <cell r="B11633" t="str">
            <v>0</v>
          </cell>
          <cell r="C11633" t="str">
            <v>CIWF</v>
          </cell>
          <cell r="D11633" t="str">
            <v>M004</v>
          </cell>
          <cell r="E11633">
            <v>43323</v>
          </cell>
          <cell r="F11633" t="str">
            <v>Washing Trolly - 58''x49''x30''</v>
          </cell>
          <cell r="G11633">
            <v>37000</v>
          </cell>
          <cell r="H11633">
            <v>-12641.67</v>
          </cell>
          <cell r="I11633">
            <v>24358.33</v>
          </cell>
        </row>
        <row r="11634">
          <cell r="A11634">
            <v>40002927</v>
          </cell>
          <cell r="B11634" t="str">
            <v>0</v>
          </cell>
          <cell r="C11634" t="str">
            <v>CIWF</v>
          </cell>
          <cell r="D11634" t="str">
            <v>M004</v>
          </cell>
          <cell r="E11634">
            <v>43323</v>
          </cell>
          <cell r="F11634" t="str">
            <v>Washing Trolly - 58''x49''x30''</v>
          </cell>
          <cell r="G11634">
            <v>37000</v>
          </cell>
          <cell r="H11634">
            <v>-12641.67</v>
          </cell>
          <cell r="I11634">
            <v>24358.33</v>
          </cell>
        </row>
        <row r="11635">
          <cell r="A11635">
            <v>40002928</v>
          </cell>
          <cell r="B11635" t="str">
            <v>0</v>
          </cell>
          <cell r="C11635" t="str">
            <v>CIWF</v>
          </cell>
          <cell r="D11635" t="str">
            <v>M004</v>
          </cell>
          <cell r="E11635">
            <v>43323</v>
          </cell>
          <cell r="F11635" t="str">
            <v>Industrial PVC Bin</v>
          </cell>
          <cell r="G11635">
            <v>21500</v>
          </cell>
          <cell r="H11635">
            <v>-7345.83</v>
          </cell>
          <cell r="I11635">
            <v>14154.17</v>
          </cell>
        </row>
        <row r="11636">
          <cell r="A11636">
            <v>40002929</v>
          </cell>
          <cell r="B11636" t="str">
            <v>0</v>
          </cell>
          <cell r="C11636" t="str">
            <v>CIWF</v>
          </cell>
          <cell r="D11636" t="str">
            <v>M004</v>
          </cell>
          <cell r="E11636">
            <v>43323</v>
          </cell>
          <cell r="F11636" t="str">
            <v>Industrial PVC Bin</v>
          </cell>
          <cell r="G11636">
            <v>21500</v>
          </cell>
          <cell r="H11636">
            <v>-7345.83</v>
          </cell>
          <cell r="I11636">
            <v>14154.17</v>
          </cell>
        </row>
        <row r="11637">
          <cell r="A11637">
            <v>40002930</v>
          </cell>
          <cell r="B11637" t="str">
            <v>0</v>
          </cell>
          <cell r="C11637" t="str">
            <v>CIWF</v>
          </cell>
          <cell r="D11637" t="str">
            <v>M004</v>
          </cell>
          <cell r="E11637">
            <v>43323</v>
          </cell>
          <cell r="F11637" t="str">
            <v>Industrial PVC Bin</v>
          </cell>
          <cell r="G11637">
            <v>21500</v>
          </cell>
          <cell r="H11637">
            <v>-7345.83</v>
          </cell>
          <cell r="I11637">
            <v>14154.17</v>
          </cell>
        </row>
        <row r="11638">
          <cell r="A11638">
            <v>40002931</v>
          </cell>
          <cell r="B11638" t="str">
            <v>0</v>
          </cell>
          <cell r="C11638" t="str">
            <v>CIWF</v>
          </cell>
          <cell r="D11638" t="str">
            <v>M004</v>
          </cell>
          <cell r="E11638">
            <v>43323</v>
          </cell>
          <cell r="F11638" t="str">
            <v>Industrial PVC Bin</v>
          </cell>
          <cell r="G11638">
            <v>21500</v>
          </cell>
          <cell r="H11638">
            <v>-7345.83</v>
          </cell>
          <cell r="I11638">
            <v>14154.17</v>
          </cell>
        </row>
        <row r="11639">
          <cell r="A11639">
            <v>40002932</v>
          </cell>
          <cell r="B11639" t="str">
            <v>0</v>
          </cell>
          <cell r="C11639" t="str">
            <v>CIWF</v>
          </cell>
          <cell r="D11639" t="str">
            <v>M004</v>
          </cell>
          <cell r="E11639">
            <v>43323</v>
          </cell>
          <cell r="F11639" t="str">
            <v>Industrial PVC Bin</v>
          </cell>
          <cell r="G11639">
            <v>21500</v>
          </cell>
          <cell r="H11639">
            <v>-7345.83</v>
          </cell>
          <cell r="I11639">
            <v>14154.17</v>
          </cell>
        </row>
        <row r="11640">
          <cell r="A11640">
            <v>40002933</v>
          </cell>
          <cell r="B11640" t="str">
            <v>0</v>
          </cell>
          <cell r="C11640" t="str">
            <v>CIWF</v>
          </cell>
          <cell r="D11640" t="str">
            <v>M004</v>
          </cell>
          <cell r="E11640">
            <v>43323</v>
          </cell>
          <cell r="F11640" t="str">
            <v>Industrial PVC Bin</v>
          </cell>
          <cell r="G11640">
            <v>21500</v>
          </cell>
          <cell r="H11640">
            <v>-7345.83</v>
          </cell>
          <cell r="I11640">
            <v>14154.17</v>
          </cell>
        </row>
        <row r="11641">
          <cell r="A11641">
            <v>40002934</v>
          </cell>
          <cell r="B11641" t="str">
            <v>0</v>
          </cell>
          <cell r="C11641" t="str">
            <v>CIWF</v>
          </cell>
          <cell r="D11641" t="str">
            <v>M004</v>
          </cell>
          <cell r="E11641">
            <v>43323</v>
          </cell>
          <cell r="F11641" t="str">
            <v>Industrial PVC Bin</v>
          </cell>
          <cell r="G11641">
            <v>21500</v>
          </cell>
          <cell r="H11641">
            <v>-7345.83</v>
          </cell>
          <cell r="I11641">
            <v>14154.17</v>
          </cell>
        </row>
        <row r="11642">
          <cell r="A11642">
            <v>40002935</v>
          </cell>
          <cell r="B11642" t="str">
            <v>0</v>
          </cell>
          <cell r="C11642" t="str">
            <v>CIWF</v>
          </cell>
          <cell r="D11642" t="str">
            <v>M004</v>
          </cell>
          <cell r="E11642">
            <v>43323</v>
          </cell>
          <cell r="F11642" t="str">
            <v>Industrial PVC Bin</v>
          </cell>
          <cell r="G11642">
            <v>21500</v>
          </cell>
          <cell r="H11642">
            <v>-7345.83</v>
          </cell>
          <cell r="I11642">
            <v>14154.17</v>
          </cell>
        </row>
        <row r="11643">
          <cell r="A11643">
            <v>40003397</v>
          </cell>
          <cell r="B11643" t="str">
            <v>0</v>
          </cell>
          <cell r="C11643" t="str">
            <v>CIWF</v>
          </cell>
          <cell r="D11643" t="str">
            <v>M004</v>
          </cell>
          <cell r="E11643">
            <v>44042</v>
          </cell>
          <cell r="F11643" t="str">
            <v>Washing Hydro Crane</v>
          </cell>
          <cell r="G11643">
            <v>485003.4</v>
          </cell>
          <cell r="H11643">
            <v>-72750.509999999995</v>
          </cell>
          <cell r="I11643">
            <v>412252.89</v>
          </cell>
        </row>
        <row r="11644">
          <cell r="A11644">
            <v>40005346</v>
          </cell>
          <cell r="B11644" t="str">
            <v>0</v>
          </cell>
          <cell r="C11644" t="str">
            <v>CIWF</v>
          </cell>
          <cell r="D11644" t="str">
            <v>M004</v>
          </cell>
          <cell r="E11644">
            <v>44377</v>
          </cell>
          <cell r="F11644" t="str">
            <v>Wrinkle Free Hanger trolly forUniqlo heat tech pla</v>
          </cell>
          <cell r="G11644">
            <v>11430</v>
          </cell>
          <cell r="H11644">
            <v>-666.75</v>
          </cell>
          <cell r="I11644">
            <v>10763.25</v>
          </cell>
        </row>
        <row r="11645">
          <cell r="A11645">
            <v>40005347</v>
          </cell>
          <cell r="B11645" t="str">
            <v>0</v>
          </cell>
          <cell r="C11645" t="str">
            <v>CIWF</v>
          </cell>
          <cell r="D11645" t="str">
            <v>M004</v>
          </cell>
          <cell r="E11645">
            <v>44377</v>
          </cell>
          <cell r="F11645" t="str">
            <v>Wrinkle Free Hanger trolly forUniqlo heat tech pla</v>
          </cell>
          <cell r="G11645">
            <v>11430</v>
          </cell>
          <cell r="H11645">
            <v>-666.75</v>
          </cell>
          <cell r="I11645">
            <v>10763.25</v>
          </cell>
        </row>
        <row r="11646">
          <cell r="A11646">
            <v>40005348</v>
          </cell>
          <cell r="B11646" t="str">
            <v>0</v>
          </cell>
          <cell r="C11646" t="str">
            <v>CIWF</v>
          </cell>
          <cell r="D11646" t="str">
            <v>M004</v>
          </cell>
          <cell r="E11646">
            <v>44377</v>
          </cell>
          <cell r="F11646" t="str">
            <v>Wrinkle Free Hanger trolly forUniqlo heat tech pla</v>
          </cell>
          <cell r="G11646">
            <v>11430</v>
          </cell>
          <cell r="H11646">
            <v>-666.75</v>
          </cell>
          <cell r="I11646">
            <v>10763.25</v>
          </cell>
        </row>
        <row r="11647">
          <cell r="A11647">
            <v>40005349</v>
          </cell>
          <cell r="B11647" t="str">
            <v>0</v>
          </cell>
          <cell r="C11647" t="str">
            <v>CIWF</v>
          </cell>
          <cell r="D11647" t="str">
            <v>M004</v>
          </cell>
          <cell r="E11647">
            <v>44377</v>
          </cell>
          <cell r="F11647" t="str">
            <v>Wrinkle Free Hanger trolly forUniqlo heat tech pla</v>
          </cell>
          <cell r="G11647">
            <v>11430</v>
          </cell>
          <cell r="H11647">
            <v>-666.75</v>
          </cell>
          <cell r="I11647">
            <v>10763.25</v>
          </cell>
        </row>
        <row r="11648">
          <cell r="A11648">
            <v>40005350</v>
          </cell>
          <cell r="B11648" t="str">
            <v>0</v>
          </cell>
          <cell r="C11648" t="str">
            <v>CIWF</v>
          </cell>
          <cell r="D11648" t="str">
            <v>M004</v>
          </cell>
          <cell r="E11648">
            <v>44377</v>
          </cell>
          <cell r="F11648" t="str">
            <v>Wrinkle Free Hanger trolly forUniqlo heat tech pla</v>
          </cell>
          <cell r="G11648">
            <v>11430</v>
          </cell>
          <cell r="H11648">
            <v>-666.75</v>
          </cell>
          <cell r="I11648">
            <v>10763.25</v>
          </cell>
        </row>
        <row r="11649">
          <cell r="A11649">
            <v>40005351</v>
          </cell>
          <cell r="B11649" t="str">
            <v>0</v>
          </cell>
          <cell r="C11649" t="str">
            <v>CIWF</v>
          </cell>
          <cell r="D11649" t="str">
            <v>M004</v>
          </cell>
          <cell r="E11649">
            <v>44377</v>
          </cell>
          <cell r="F11649" t="str">
            <v>Wrinkle Free Hanger trolly forUniqlo heat tech pla</v>
          </cell>
          <cell r="G11649">
            <v>11430</v>
          </cell>
          <cell r="H11649">
            <v>-666.75</v>
          </cell>
          <cell r="I11649">
            <v>10763.25</v>
          </cell>
        </row>
        <row r="11650">
          <cell r="A11650">
            <v>40005352</v>
          </cell>
          <cell r="B11650" t="str">
            <v>0</v>
          </cell>
          <cell r="C11650" t="str">
            <v>CIWF</v>
          </cell>
          <cell r="D11650" t="str">
            <v>M004</v>
          </cell>
          <cell r="E11650">
            <v>44377</v>
          </cell>
          <cell r="F11650" t="str">
            <v>Wrinkle Free Hanger trolly forUniqlo heat tech pla</v>
          </cell>
          <cell r="G11650">
            <v>11430</v>
          </cell>
          <cell r="H11650">
            <v>-666.75</v>
          </cell>
          <cell r="I11650">
            <v>10763.25</v>
          </cell>
        </row>
        <row r="11651">
          <cell r="A11651">
            <v>40005353</v>
          </cell>
          <cell r="B11651" t="str">
            <v>0</v>
          </cell>
          <cell r="C11651" t="str">
            <v>CIWF</v>
          </cell>
          <cell r="D11651" t="str">
            <v>M004</v>
          </cell>
          <cell r="E11651">
            <v>44377</v>
          </cell>
          <cell r="F11651" t="str">
            <v>Wrinkle Free Hanger trolly forUniqlo heat tech pla</v>
          </cell>
          <cell r="G11651">
            <v>11430</v>
          </cell>
          <cell r="H11651">
            <v>-666.75</v>
          </cell>
          <cell r="I11651">
            <v>10763.25</v>
          </cell>
        </row>
        <row r="11652">
          <cell r="A11652">
            <v>40005354</v>
          </cell>
          <cell r="B11652" t="str">
            <v>0</v>
          </cell>
          <cell r="C11652" t="str">
            <v>CIWF</v>
          </cell>
          <cell r="D11652" t="str">
            <v>M004</v>
          </cell>
          <cell r="E11652">
            <v>44377</v>
          </cell>
          <cell r="F11652" t="str">
            <v>Wrinkle Free Hanger trolly forUniqlo heat tech pla</v>
          </cell>
          <cell r="G11652">
            <v>11430</v>
          </cell>
          <cell r="H11652">
            <v>-666.75</v>
          </cell>
          <cell r="I11652">
            <v>10763.25</v>
          </cell>
        </row>
        <row r="11653">
          <cell r="A11653">
            <v>40005355</v>
          </cell>
          <cell r="B11653" t="str">
            <v>0</v>
          </cell>
          <cell r="C11653" t="str">
            <v>CIWF</v>
          </cell>
          <cell r="D11653" t="str">
            <v>M004</v>
          </cell>
          <cell r="E11653">
            <v>44377</v>
          </cell>
          <cell r="F11653" t="str">
            <v>Wrinkle Free Hanger trolly forUniqlo heat tech pla</v>
          </cell>
          <cell r="G11653">
            <v>11430</v>
          </cell>
          <cell r="H11653">
            <v>-666.75</v>
          </cell>
          <cell r="I11653">
            <v>10763.25</v>
          </cell>
        </row>
        <row r="11654">
          <cell r="A11654">
            <v>40005356</v>
          </cell>
          <cell r="B11654" t="str">
            <v>0</v>
          </cell>
          <cell r="C11654" t="str">
            <v>CIWF</v>
          </cell>
          <cell r="D11654" t="str">
            <v>M004</v>
          </cell>
          <cell r="E11654">
            <v>44377</v>
          </cell>
          <cell r="F11654" t="str">
            <v>Wrinkle Free Hanger trolly forUniqlo heat tech pla</v>
          </cell>
          <cell r="G11654">
            <v>11430</v>
          </cell>
          <cell r="H11654">
            <v>-666.75</v>
          </cell>
          <cell r="I11654">
            <v>10763.25</v>
          </cell>
        </row>
        <row r="11655">
          <cell r="A11655">
            <v>40005357</v>
          </cell>
          <cell r="B11655" t="str">
            <v>0</v>
          </cell>
          <cell r="C11655" t="str">
            <v>CIWF</v>
          </cell>
          <cell r="D11655" t="str">
            <v>M004</v>
          </cell>
          <cell r="E11655">
            <v>44377</v>
          </cell>
          <cell r="F11655" t="str">
            <v>Wrinkle Free Hanger trolly forUniqlo heat tech pla</v>
          </cell>
          <cell r="G11655">
            <v>11430</v>
          </cell>
          <cell r="H11655">
            <v>-666.75</v>
          </cell>
          <cell r="I11655">
            <v>10763.25</v>
          </cell>
        </row>
        <row r="11656">
          <cell r="A11656">
            <v>40005358</v>
          </cell>
          <cell r="B11656" t="str">
            <v>0</v>
          </cell>
          <cell r="C11656" t="str">
            <v>CIWF</v>
          </cell>
          <cell r="D11656" t="str">
            <v>M004</v>
          </cell>
          <cell r="E11656">
            <v>44377</v>
          </cell>
          <cell r="F11656" t="str">
            <v>Wrinkle Free Hanger trolly forUniqlo heat tech pla</v>
          </cell>
          <cell r="G11656">
            <v>11430</v>
          </cell>
          <cell r="H11656">
            <v>-666.75</v>
          </cell>
          <cell r="I11656">
            <v>10763.25</v>
          </cell>
        </row>
        <row r="11657">
          <cell r="A11657">
            <v>40005359</v>
          </cell>
          <cell r="B11657" t="str">
            <v>0</v>
          </cell>
          <cell r="C11657" t="str">
            <v>CIWF</v>
          </cell>
          <cell r="D11657" t="str">
            <v>M004</v>
          </cell>
          <cell r="E11657">
            <v>44377</v>
          </cell>
          <cell r="F11657" t="str">
            <v>Wrinkle Free Hanger trolly forUniqlo heat tech pla</v>
          </cell>
          <cell r="G11657">
            <v>11430</v>
          </cell>
          <cell r="H11657">
            <v>-666.75</v>
          </cell>
          <cell r="I11657">
            <v>10763.25</v>
          </cell>
        </row>
        <row r="11658">
          <cell r="A11658">
            <v>40005360</v>
          </cell>
          <cell r="B11658" t="str">
            <v>0</v>
          </cell>
          <cell r="C11658" t="str">
            <v>CIWF</v>
          </cell>
          <cell r="D11658" t="str">
            <v>M004</v>
          </cell>
          <cell r="E11658">
            <v>44377</v>
          </cell>
          <cell r="F11658" t="str">
            <v>Wrinkle Free Hanger trolly forUniqlo heat tech pla</v>
          </cell>
          <cell r="G11658">
            <v>11430</v>
          </cell>
          <cell r="H11658">
            <v>-666.75</v>
          </cell>
          <cell r="I11658">
            <v>10763.25</v>
          </cell>
        </row>
        <row r="11659">
          <cell r="A11659">
            <v>40005361</v>
          </cell>
          <cell r="B11659" t="str">
            <v>0</v>
          </cell>
          <cell r="C11659" t="str">
            <v>CIWF</v>
          </cell>
          <cell r="D11659" t="str">
            <v>M004</v>
          </cell>
          <cell r="E11659">
            <v>44377</v>
          </cell>
          <cell r="F11659" t="str">
            <v>Wrinkle Free Hanger trolly forUniqlo heat tech pla</v>
          </cell>
          <cell r="G11659">
            <v>11430</v>
          </cell>
          <cell r="H11659">
            <v>-666.75</v>
          </cell>
          <cell r="I11659">
            <v>10763.25</v>
          </cell>
        </row>
        <row r="11660">
          <cell r="A11660">
            <v>40005362</v>
          </cell>
          <cell r="B11660" t="str">
            <v>0</v>
          </cell>
          <cell r="C11660" t="str">
            <v>CIWF</v>
          </cell>
          <cell r="D11660" t="str">
            <v>M004</v>
          </cell>
          <cell r="E11660">
            <v>44377</v>
          </cell>
          <cell r="F11660" t="str">
            <v>Wrinkle Free Hanger trolly forUniqlo heat tech pla</v>
          </cell>
          <cell r="G11660">
            <v>11430</v>
          </cell>
          <cell r="H11660">
            <v>-666.75</v>
          </cell>
          <cell r="I11660">
            <v>10763.25</v>
          </cell>
        </row>
        <row r="11661">
          <cell r="A11661">
            <v>40005363</v>
          </cell>
          <cell r="B11661" t="str">
            <v>0</v>
          </cell>
          <cell r="C11661" t="str">
            <v>CIWF</v>
          </cell>
          <cell r="D11661" t="str">
            <v>M004</v>
          </cell>
          <cell r="E11661">
            <v>44377</v>
          </cell>
          <cell r="F11661" t="str">
            <v>Wrinkle Free Hanger trolly forUniqlo heat tech pla</v>
          </cell>
          <cell r="G11661">
            <v>11430</v>
          </cell>
          <cell r="H11661">
            <v>-666.75</v>
          </cell>
          <cell r="I11661">
            <v>10763.25</v>
          </cell>
        </row>
        <row r="11662">
          <cell r="A11662">
            <v>40005364</v>
          </cell>
          <cell r="B11662" t="str">
            <v>0</v>
          </cell>
          <cell r="C11662" t="str">
            <v>CIWF</v>
          </cell>
          <cell r="D11662" t="str">
            <v>M004</v>
          </cell>
          <cell r="E11662">
            <v>44377</v>
          </cell>
          <cell r="F11662" t="str">
            <v>Wrinkle Free Hanger trolly forUniqlo heat tech pla</v>
          </cell>
          <cell r="G11662">
            <v>11430</v>
          </cell>
          <cell r="H11662">
            <v>-666.75</v>
          </cell>
          <cell r="I11662">
            <v>10763.25</v>
          </cell>
        </row>
        <row r="11663">
          <cell r="A11663">
            <v>40005365</v>
          </cell>
          <cell r="B11663" t="str">
            <v>0</v>
          </cell>
          <cell r="C11663" t="str">
            <v>CIWF</v>
          </cell>
          <cell r="D11663" t="str">
            <v>M004</v>
          </cell>
          <cell r="E11663">
            <v>44377</v>
          </cell>
          <cell r="F11663" t="str">
            <v>Wrinkle Free Hanger trolly forUniqlo heat tech pla</v>
          </cell>
          <cell r="G11663">
            <v>11430</v>
          </cell>
          <cell r="H11663">
            <v>-666.75</v>
          </cell>
          <cell r="I11663">
            <v>10763.25</v>
          </cell>
        </row>
        <row r="11664">
          <cell r="A11664">
            <v>40005366</v>
          </cell>
          <cell r="B11664" t="str">
            <v>0</v>
          </cell>
          <cell r="C11664" t="str">
            <v>CIWF</v>
          </cell>
          <cell r="D11664" t="str">
            <v>M004</v>
          </cell>
          <cell r="E11664">
            <v>44394</v>
          </cell>
          <cell r="F11664" t="str">
            <v>QC Table for Washing</v>
          </cell>
          <cell r="G11664">
            <v>42000</v>
          </cell>
          <cell r="H11664">
            <v>-2100</v>
          </cell>
          <cell r="I11664">
            <v>39900</v>
          </cell>
        </row>
        <row r="11665">
          <cell r="A11665">
            <v>40005367</v>
          </cell>
          <cell r="B11665" t="str">
            <v>0</v>
          </cell>
          <cell r="C11665" t="str">
            <v>CIWF</v>
          </cell>
          <cell r="D11665" t="str">
            <v>M004</v>
          </cell>
          <cell r="E11665">
            <v>44394</v>
          </cell>
          <cell r="F11665" t="str">
            <v>QC Table for Washing</v>
          </cell>
          <cell r="G11665">
            <v>42000</v>
          </cell>
          <cell r="H11665">
            <v>-2100</v>
          </cell>
          <cell r="I11665">
            <v>39900</v>
          </cell>
        </row>
        <row r="11666">
          <cell r="A11666">
            <v>40005368</v>
          </cell>
          <cell r="B11666" t="str">
            <v>0</v>
          </cell>
          <cell r="C11666" t="str">
            <v>CIWF</v>
          </cell>
          <cell r="D11666" t="str">
            <v>M004</v>
          </cell>
          <cell r="E11666">
            <v>44394</v>
          </cell>
          <cell r="F11666" t="str">
            <v>QC Table for Washing</v>
          </cell>
          <cell r="G11666">
            <v>42000</v>
          </cell>
          <cell r="H11666">
            <v>-2100</v>
          </cell>
          <cell r="I11666">
            <v>39900</v>
          </cell>
        </row>
        <row r="11667">
          <cell r="A11667">
            <v>40005369</v>
          </cell>
          <cell r="B11667" t="str">
            <v>0</v>
          </cell>
          <cell r="C11667" t="str">
            <v>CIWF</v>
          </cell>
          <cell r="D11667" t="str">
            <v>M004</v>
          </cell>
          <cell r="E11667">
            <v>44394</v>
          </cell>
          <cell r="F11667" t="str">
            <v>QC Table for Washing</v>
          </cell>
          <cell r="G11667">
            <v>42000</v>
          </cell>
          <cell r="H11667">
            <v>-2100</v>
          </cell>
          <cell r="I11667">
            <v>39900</v>
          </cell>
        </row>
        <row r="11668">
          <cell r="A11668">
            <v>50000634</v>
          </cell>
          <cell r="B11668" t="str">
            <v>0</v>
          </cell>
          <cell r="C11668" t="str">
            <v>CIWF</v>
          </cell>
          <cell r="D11668" t="str">
            <v>M005</v>
          </cell>
          <cell r="E11668">
            <v>43286</v>
          </cell>
          <cell r="F11668" t="str">
            <v>Photocopy Machine-2501sp</v>
          </cell>
          <cell r="G11668">
            <v>180000</v>
          </cell>
          <cell r="H11668">
            <v>-63000</v>
          </cell>
          <cell r="I11668">
            <v>117000</v>
          </cell>
        </row>
        <row r="11669">
          <cell r="A11669">
            <v>50000992</v>
          </cell>
          <cell r="B11669" t="str">
            <v>0</v>
          </cell>
          <cell r="C11669" t="str">
            <v>CIWF</v>
          </cell>
          <cell r="D11669" t="str">
            <v>M005</v>
          </cell>
          <cell r="E11669">
            <v>44377</v>
          </cell>
          <cell r="F11669" t="str">
            <v>Easy Track3 DATAPAQ Machine-Brand-Fluke=Germeny</v>
          </cell>
          <cell r="G11669">
            <v>450000</v>
          </cell>
          <cell r="H11669">
            <v>-26250</v>
          </cell>
          <cell r="I11669">
            <v>423750</v>
          </cell>
        </row>
        <row r="11670">
          <cell r="A11670">
            <v>260000045</v>
          </cell>
          <cell r="B11670" t="str">
            <v>0</v>
          </cell>
          <cell r="C11670" t="str">
            <v>CIWF</v>
          </cell>
          <cell r="D11670" t="str">
            <v>M015</v>
          </cell>
          <cell r="E11670">
            <v>43646</v>
          </cell>
          <cell r="F11670" t="str">
            <v>DRY PROCESS MACHINE</v>
          </cell>
          <cell r="G11670">
            <v>88198.65</v>
          </cell>
          <cell r="H11670">
            <v>-81338.509999999995</v>
          </cell>
          <cell r="I11670">
            <v>6860.14</v>
          </cell>
        </row>
        <row r="11671">
          <cell r="A11671">
            <v>260000046</v>
          </cell>
          <cell r="B11671" t="str">
            <v>0</v>
          </cell>
          <cell r="C11671" t="str">
            <v>CIWF</v>
          </cell>
          <cell r="D11671" t="str">
            <v>M015</v>
          </cell>
          <cell r="E11671">
            <v>43646</v>
          </cell>
          <cell r="F11671" t="str">
            <v>DRY PROCESS MACHINE</v>
          </cell>
          <cell r="G11671">
            <v>88198.65</v>
          </cell>
          <cell r="H11671">
            <v>-81338.509999999995</v>
          </cell>
          <cell r="I11671">
            <v>6860.14</v>
          </cell>
        </row>
        <row r="11672">
          <cell r="A11672">
            <v>260000047</v>
          </cell>
          <cell r="B11672" t="str">
            <v>0</v>
          </cell>
          <cell r="C11672" t="str">
            <v>CIWF</v>
          </cell>
          <cell r="D11672" t="str">
            <v>M015</v>
          </cell>
          <cell r="E11672">
            <v>43646</v>
          </cell>
          <cell r="F11672" t="str">
            <v>Drying Tumbler</v>
          </cell>
          <cell r="G11672">
            <v>260244.36</v>
          </cell>
          <cell r="H11672">
            <v>-260244.36</v>
          </cell>
          <cell r="I11672">
            <v>0</v>
          </cell>
        </row>
        <row r="11673">
          <cell r="A11673">
            <v>260000051</v>
          </cell>
          <cell r="B11673" t="str">
            <v>0</v>
          </cell>
          <cell r="C11673" t="str">
            <v>CIWF</v>
          </cell>
          <cell r="D11673" t="str">
            <v>M015</v>
          </cell>
          <cell r="E11673">
            <v>43646</v>
          </cell>
          <cell r="F11673" t="str">
            <v>Drying Tumbler</v>
          </cell>
          <cell r="G11673">
            <v>982663.45</v>
          </cell>
          <cell r="H11673">
            <v>-982662.99</v>
          </cell>
          <cell r="I11673">
            <v>0.46</v>
          </cell>
        </row>
        <row r="11674">
          <cell r="A11674">
            <v>260000052</v>
          </cell>
          <cell r="B11674" t="str">
            <v>0</v>
          </cell>
          <cell r="C11674" t="str">
            <v>CIWF</v>
          </cell>
          <cell r="D11674" t="str">
            <v>M015</v>
          </cell>
          <cell r="E11674">
            <v>43646</v>
          </cell>
          <cell r="F11674" t="str">
            <v>Drying Tumbler</v>
          </cell>
          <cell r="G11674">
            <v>982663.45</v>
          </cell>
          <cell r="H11674">
            <v>-982662.99</v>
          </cell>
          <cell r="I11674">
            <v>0.46</v>
          </cell>
        </row>
        <row r="11675">
          <cell r="A11675">
            <v>260000053</v>
          </cell>
          <cell r="B11675" t="str">
            <v>0</v>
          </cell>
          <cell r="C11675" t="str">
            <v>CIWF</v>
          </cell>
          <cell r="D11675" t="str">
            <v>M015</v>
          </cell>
          <cell r="E11675">
            <v>43646</v>
          </cell>
          <cell r="F11675" t="str">
            <v>Drying Tumbler</v>
          </cell>
          <cell r="G11675">
            <v>982663.45</v>
          </cell>
          <cell r="H11675">
            <v>-982662.99</v>
          </cell>
          <cell r="I11675">
            <v>0.46</v>
          </cell>
        </row>
        <row r="11676">
          <cell r="A11676">
            <v>260000054</v>
          </cell>
          <cell r="B11676" t="str">
            <v>0</v>
          </cell>
          <cell r="C11676" t="str">
            <v>CIWF</v>
          </cell>
          <cell r="D11676" t="str">
            <v>M015</v>
          </cell>
          <cell r="E11676">
            <v>43646</v>
          </cell>
          <cell r="F11676" t="str">
            <v>Drying Tumbler</v>
          </cell>
          <cell r="G11676">
            <v>982663.45</v>
          </cell>
          <cell r="H11676">
            <v>-982662.99</v>
          </cell>
          <cell r="I11676">
            <v>0.46</v>
          </cell>
        </row>
        <row r="11677">
          <cell r="A11677">
            <v>260000055</v>
          </cell>
          <cell r="B11677" t="str">
            <v>0</v>
          </cell>
          <cell r="C11677" t="str">
            <v>CIWF</v>
          </cell>
          <cell r="D11677" t="str">
            <v>M015</v>
          </cell>
          <cell r="E11677">
            <v>43646</v>
          </cell>
          <cell r="F11677" t="str">
            <v>Drying Tumbler</v>
          </cell>
          <cell r="G11677">
            <v>982663.45</v>
          </cell>
          <cell r="H11677">
            <v>-982662.99</v>
          </cell>
          <cell r="I11677">
            <v>0.46</v>
          </cell>
        </row>
        <row r="11678">
          <cell r="A11678">
            <v>260000056</v>
          </cell>
          <cell r="B11678" t="str">
            <v>0</v>
          </cell>
          <cell r="C11678" t="str">
            <v>CIWF</v>
          </cell>
          <cell r="D11678" t="str">
            <v>M015</v>
          </cell>
          <cell r="E11678">
            <v>43646</v>
          </cell>
          <cell r="F11678" t="str">
            <v>Drying Tumbler</v>
          </cell>
          <cell r="G11678">
            <v>982663.45</v>
          </cell>
          <cell r="H11678">
            <v>-982662.99</v>
          </cell>
          <cell r="I11678">
            <v>0.46</v>
          </cell>
        </row>
        <row r="11679">
          <cell r="A11679">
            <v>260000057</v>
          </cell>
          <cell r="B11679" t="str">
            <v>0</v>
          </cell>
          <cell r="C11679" t="str">
            <v>CIWF</v>
          </cell>
          <cell r="D11679" t="str">
            <v>M015</v>
          </cell>
          <cell r="E11679">
            <v>43646</v>
          </cell>
          <cell r="F11679" t="str">
            <v>Drying Tumbler</v>
          </cell>
          <cell r="G11679">
            <v>982663.45</v>
          </cell>
          <cell r="H11679">
            <v>-982662.99</v>
          </cell>
          <cell r="I11679">
            <v>0.46</v>
          </cell>
        </row>
        <row r="11680">
          <cell r="A11680">
            <v>260000058</v>
          </cell>
          <cell r="B11680" t="str">
            <v>0</v>
          </cell>
          <cell r="C11680" t="str">
            <v>CIWF</v>
          </cell>
          <cell r="D11680" t="str">
            <v>M015</v>
          </cell>
          <cell r="E11680">
            <v>43646</v>
          </cell>
          <cell r="F11680" t="str">
            <v>Drying Tumbler</v>
          </cell>
          <cell r="G11680">
            <v>982663.45</v>
          </cell>
          <cell r="H11680">
            <v>-982662.99</v>
          </cell>
          <cell r="I11680">
            <v>0.46</v>
          </cell>
        </row>
        <row r="11681">
          <cell r="A11681">
            <v>260000059</v>
          </cell>
          <cell r="B11681" t="str">
            <v>0</v>
          </cell>
          <cell r="C11681" t="str">
            <v>CIWF</v>
          </cell>
          <cell r="D11681" t="str">
            <v>M015</v>
          </cell>
          <cell r="E11681">
            <v>43646</v>
          </cell>
          <cell r="F11681" t="str">
            <v>Drying Tumbler</v>
          </cell>
          <cell r="G11681">
            <v>982663.45</v>
          </cell>
          <cell r="H11681">
            <v>-982662.99</v>
          </cell>
          <cell r="I11681">
            <v>0.46</v>
          </cell>
        </row>
        <row r="11682">
          <cell r="A11682">
            <v>260000060</v>
          </cell>
          <cell r="B11682" t="str">
            <v>0</v>
          </cell>
          <cell r="C11682" t="str">
            <v>CIWF</v>
          </cell>
          <cell r="D11682" t="str">
            <v>M015</v>
          </cell>
          <cell r="E11682">
            <v>43646</v>
          </cell>
          <cell r="F11682" t="str">
            <v>Drying Tumbler</v>
          </cell>
          <cell r="G11682">
            <v>982663.45</v>
          </cell>
          <cell r="H11682">
            <v>-982662.99</v>
          </cell>
          <cell r="I11682">
            <v>0.46</v>
          </cell>
        </row>
        <row r="11683">
          <cell r="A11683">
            <v>260000061</v>
          </cell>
          <cell r="B11683" t="str">
            <v>0</v>
          </cell>
          <cell r="C11683" t="str">
            <v>CIWF</v>
          </cell>
          <cell r="D11683" t="str">
            <v>M015</v>
          </cell>
          <cell r="E11683">
            <v>43646</v>
          </cell>
          <cell r="F11683" t="str">
            <v>Drying Tumbler</v>
          </cell>
          <cell r="G11683">
            <v>982663.45</v>
          </cell>
          <cell r="H11683">
            <v>-982662.99</v>
          </cell>
          <cell r="I11683">
            <v>0.46</v>
          </cell>
        </row>
        <row r="11684">
          <cell r="A11684">
            <v>260000062</v>
          </cell>
          <cell r="B11684" t="str">
            <v>0</v>
          </cell>
          <cell r="C11684" t="str">
            <v>CIWF</v>
          </cell>
          <cell r="D11684" t="str">
            <v>M015</v>
          </cell>
          <cell r="E11684">
            <v>43646</v>
          </cell>
          <cell r="F11684" t="str">
            <v>Drying Tumbler</v>
          </cell>
          <cell r="G11684">
            <v>982663.45</v>
          </cell>
          <cell r="H11684">
            <v>-982662.99</v>
          </cell>
          <cell r="I11684">
            <v>0.46</v>
          </cell>
        </row>
        <row r="11685">
          <cell r="A11685">
            <v>260000063</v>
          </cell>
          <cell r="B11685" t="str">
            <v>0</v>
          </cell>
          <cell r="C11685" t="str">
            <v>CIWF</v>
          </cell>
          <cell r="D11685" t="str">
            <v>M015</v>
          </cell>
          <cell r="E11685">
            <v>43646</v>
          </cell>
          <cell r="F11685" t="str">
            <v>Drying Tumbler</v>
          </cell>
          <cell r="G11685">
            <v>968760.14</v>
          </cell>
          <cell r="H11685">
            <v>-855738.1</v>
          </cell>
          <cell r="I11685">
            <v>113022.04</v>
          </cell>
        </row>
        <row r="11686">
          <cell r="A11686">
            <v>260000064</v>
          </cell>
          <cell r="B11686" t="str">
            <v>0</v>
          </cell>
          <cell r="C11686" t="str">
            <v>CIWF</v>
          </cell>
          <cell r="D11686" t="str">
            <v>M015</v>
          </cell>
          <cell r="E11686">
            <v>43646</v>
          </cell>
          <cell r="F11686" t="str">
            <v>Drying Tumbler</v>
          </cell>
          <cell r="G11686">
            <v>3200389.62</v>
          </cell>
          <cell r="H11686">
            <v>-1991353.7</v>
          </cell>
          <cell r="I11686">
            <v>1209035.92</v>
          </cell>
        </row>
        <row r="11687">
          <cell r="A11687">
            <v>260000065</v>
          </cell>
          <cell r="B11687" t="str">
            <v>0</v>
          </cell>
          <cell r="C11687" t="str">
            <v>CIWF</v>
          </cell>
          <cell r="D11687" t="str">
            <v>M015</v>
          </cell>
          <cell r="E11687">
            <v>43646</v>
          </cell>
          <cell r="F11687" t="str">
            <v>Drying Tumbler</v>
          </cell>
          <cell r="G11687">
            <v>3200389.62</v>
          </cell>
          <cell r="H11687">
            <v>-1920233.88</v>
          </cell>
          <cell r="I11687">
            <v>1280155.74</v>
          </cell>
        </row>
        <row r="11688">
          <cell r="A11688">
            <v>260000094</v>
          </cell>
          <cell r="B11688" t="str">
            <v>0</v>
          </cell>
          <cell r="C11688" t="str">
            <v>CIWF</v>
          </cell>
          <cell r="D11688" t="str">
            <v>M015</v>
          </cell>
          <cell r="E11688">
            <v>43646</v>
          </cell>
          <cell r="F11688" t="str">
            <v>HYDRO EXTRACTOR MACHINE</v>
          </cell>
          <cell r="G11688">
            <v>257540.6</v>
          </cell>
          <cell r="H11688">
            <v>-257540.6</v>
          </cell>
          <cell r="I11688">
            <v>0</v>
          </cell>
        </row>
        <row r="11689">
          <cell r="A11689">
            <v>260000095</v>
          </cell>
          <cell r="B11689" t="str">
            <v>0</v>
          </cell>
          <cell r="C11689" t="str">
            <v>CIWF</v>
          </cell>
          <cell r="D11689" t="str">
            <v>M015</v>
          </cell>
          <cell r="E11689">
            <v>43646</v>
          </cell>
          <cell r="F11689" t="str">
            <v>HYDRO EXTRACTOR MACHINE</v>
          </cell>
          <cell r="G11689">
            <v>257540.6</v>
          </cell>
          <cell r="H11689">
            <v>-257540.6</v>
          </cell>
          <cell r="I11689">
            <v>0</v>
          </cell>
        </row>
        <row r="11690">
          <cell r="A11690">
            <v>260000096</v>
          </cell>
          <cell r="B11690" t="str">
            <v>0</v>
          </cell>
          <cell r="C11690" t="str">
            <v>CIWF</v>
          </cell>
          <cell r="D11690" t="str">
            <v>M015</v>
          </cell>
          <cell r="E11690">
            <v>43646</v>
          </cell>
          <cell r="F11690" t="str">
            <v>HYDRO EXTRACTOR MACHINE</v>
          </cell>
          <cell r="G11690">
            <v>257540.6</v>
          </cell>
          <cell r="H11690">
            <v>-257540.6</v>
          </cell>
          <cell r="I11690">
            <v>0</v>
          </cell>
        </row>
        <row r="11691">
          <cell r="A11691">
            <v>260000162</v>
          </cell>
          <cell r="B11691" t="str">
            <v>0</v>
          </cell>
          <cell r="C11691" t="str">
            <v>CIWF</v>
          </cell>
          <cell r="D11691" t="str">
            <v>M015</v>
          </cell>
          <cell r="E11691">
            <v>43646</v>
          </cell>
          <cell r="F11691" t="str">
            <v>Vertical washing Machine</v>
          </cell>
          <cell r="G11691">
            <v>1995681.85</v>
          </cell>
          <cell r="H11691">
            <v>-1962420.56</v>
          </cell>
          <cell r="I11691">
            <v>33261.29</v>
          </cell>
        </row>
        <row r="11692">
          <cell r="A11692">
            <v>260000163</v>
          </cell>
          <cell r="B11692" t="str">
            <v>0</v>
          </cell>
          <cell r="C11692" t="str">
            <v>CIWF</v>
          </cell>
          <cell r="D11692" t="str">
            <v>M015</v>
          </cell>
          <cell r="E11692">
            <v>43646</v>
          </cell>
          <cell r="F11692" t="str">
            <v>Washer Extractor</v>
          </cell>
          <cell r="G11692">
            <v>390759.64</v>
          </cell>
          <cell r="H11692">
            <v>-358196.61</v>
          </cell>
          <cell r="I11692">
            <v>32563.03</v>
          </cell>
        </row>
        <row r="11693">
          <cell r="A11693">
            <v>260000164</v>
          </cell>
          <cell r="B11693" t="str">
            <v>0</v>
          </cell>
          <cell r="C11693" t="str">
            <v>CIWF</v>
          </cell>
          <cell r="D11693" t="str">
            <v>M015</v>
          </cell>
          <cell r="E11693">
            <v>43646</v>
          </cell>
          <cell r="F11693" t="str">
            <v>WASHING MACHINE</v>
          </cell>
          <cell r="G11693">
            <v>6799314.9699999997</v>
          </cell>
          <cell r="H11693">
            <v>-6799314.5800000001</v>
          </cell>
          <cell r="I11693">
            <v>0.39</v>
          </cell>
        </row>
        <row r="11694">
          <cell r="A11694">
            <v>260000167</v>
          </cell>
          <cell r="B11694" t="str">
            <v>0</v>
          </cell>
          <cell r="C11694" t="str">
            <v>CIWF</v>
          </cell>
          <cell r="D11694" t="str">
            <v>M015</v>
          </cell>
          <cell r="E11694">
            <v>43646</v>
          </cell>
          <cell r="F11694" t="str">
            <v>WASHING MACHINE</v>
          </cell>
          <cell r="G11694">
            <v>2166453.91</v>
          </cell>
          <cell r="H11694">
            <v>-2166453.56</v>
          </cell>
          <cell r="I11694">
            <v>0.35</v>
          </cell>
        </row>
        <row r="11695">
          <cell r="A11695">
            <v>260000168</v>
          </cell>
          <cell r="B11695" t="str">
            <v>0</v>
          </cell>
          <cell r="C11695" t="str">
            <v>CIWF</v>
          </cell>
          <cell r="D11695" t="str">
            <v>M015</v>
          </cell>
          <cell r="E11695">
            <v>43646</v>
          </cell>
          <cell r="F11695" t="str">
            <v>WASHING MACHINE</v>
          </cell>
          <cell r="G11695">
            <v>2166453.91</v>
          </cell>
          <cell r="H11695">
            <v>-2166453.56</v>
          </cell>
          <cell r="I11695">
            <v>0.35</v>
          </cell>
        </row>
        <row r="11696">
          <cell r="A11696">
            <v>260000169</v>
          </cell>
          <cell r="B11696" t="str">
            <v>0</v>
          </cell>
          <cell r="C11696" t="str">
            <v>CIWF</v>
          </cell>
          <cell r="D11696" t="str">
            <v>M015</v>
          </cell>
          <cell r="E11696">
            <v>43646</v>
          </cell>
          <cell r="F11696" t="str">
            <v>WASHING MACHINE</v>
          </cell>
          <cell r="G11696">
            <v>2895654</v>
          </cell>
          <cell r="H11696">
            <v>-2895654</v>
          </cell>
          <cell r="I11696">
            <v>0</v>
          </cell>
        </row>
        <row r="11697">
          <cell r="A11697">
            <v>260000170</v>
          </cell>
          <cell r="B11697" t="str">
            <v>0</v>
          </cell>
          <cell r="C11697" t="str">
            <v>CIWF</v>
          </cell>
          <cell r="D11697" t="str">
            <v>M015</v>
          </cell>
          <cell r="E11697">
            <v>43646</v>
          </cell>
          <cell r="F11697" t="str">
            <v>WASHING MACHINE</v>
          </cell>
          <cell r="G11697">
            <v>3308353.43</v>
          </cell>
          <cell r="H11697">
            <v>-3308353.43</v>
          </cell>
          <cell r="I11697">
            <v>0</v>
          </cell>
        </row>
        <row r="11698">
          <cell r="A11698">
            <v>260000171</v>
          </cell>
          <cell r="B11698" t="str">
            <v>0</v>
          </cell>
          <cell r="C11698" t="str">
            <v>CIWF</v>
          </cell>
          <cell r="D11698" t="str">
            <v>M015</v>
          </cell>
          <cell r="E11698">
            <v>43646</v>
          </cell>
          <cell r="F11698" t="str">
            <v>WASHING MACHINE</v>
          </cell>
          <cell r="G11698">
            <v>4434069.51</v>
          </cell>
          <cell r="H11698">
            <v>-4434069.3</v>
          </cell>
          <cell r="I11698">
            <v>0.21</v>
          </cell>
        </row>
        <row r="11699">
          <cell r="A11699">
            <v>260000172</v>
          </cell>
          <cell r="B11699" t="str">
            <v>0</v>
          </cell>
          <cell r="C11699" t="str">
            <v>CIWF</v>
          </cell>
          <cell r="D11699" t="str">
            <v>M015</v>
          </cell>
          <cell r="E11699">
            <v>43646</v>
          </cell>
          <cell r="F11699" t="str">
            <v>WASHING MACHINE</v>
          </cell>
          <cell r="G11699">
            <v>4434069.51</v>
          </cell>
          <cell r="H11699">
            <v>-4434069.3</v>
          </cell>
          <cell r="I11699">
            <v>0.21</v>
          </cell>
        </row>
        <row r="11700">
          <cell r="A11700">
            <v>260000173</v>
          </cell>
          <cell r="B11700" t="str">
            <v>0</v>
          </cell>
          <cell r="C11700" t="str">
            <v>CIWF</v>
          </cell>
          <cell r="D11700" t="str">
            <v>M015</v>
          </cell>
          <cell r="E11700">
            <v>43646</v>
          </cell>
          <cell r="F11700" t="str">
            <v>WASHING MACHINE</v>
          </cell>
          <cell r="G11700">
            <v>5350973.0199999996</v>
          </cell>
          <cell r="H11700">
            <v>-5350973</v>
          </cell>
          <cell r="I11700">
            <v>0.02</v>
          </cell>
        </row>
        <row r="11701">
          <cell r="A11701">
            <v>260000174</v>
          </cell>
          <cell r="B11701" t="str">
            <v>0</v>
          </cell>
          <cell r="C11701" t="str">
            <v>CIWF</v>
          </cell>
          <cell r="D11701" t="str">
            <v>M015</v>
          </cell>
          <cell r="E11701">
            <v>43646</v>
          </cell>
          <cell r="F11701" t="str">
            <v>WASHING MACHINE</v>
          </cell>
          <cell r="G11701">
            <v>5579418.5199999996</v>
          </cell>
          <cell r="H11701">
            <v>-5579418.5199999996</v>
          </cell>
          <cell r="I11701">
            <v>0</v>
          </cell>
        </row>
        <row r="11702">
          <cell r="A11702">
            <v>260000175</v>
          </cell>
          <cell r="B11702" t="str">
            <v>0</v>
          </cell>
          <cell r="C11702" t="str">
            <v>CIWF</v>
          </cell>
          <cell r="D11702" t="str">
            <v>M015</v>
          </cell>
          <cell r="E11702">
            <v>43646</v>
          </cell>
          <cell r="F11702" t="str">
            <v>WASHING MACHINE</v>
          </cell>
          <cell r="G11702">
            <v>6615415.6799999997</v>
          </cell>
          <cell r="H11702">
            <v>-6615415.6799999997</v>
          </cell>
          <cell r="I11702">
            <v>0</v>
          </cell>
        </row>
        <row r="11703">
          <cell r="A11703">
            <v>260000176</v>
          </cell>
          <cell r="B11703" t="str">
            <v>0</v>
          </cell>
          <cell r="C11703" t="str">
            <v>CIWF</v>
          </cell>
          <cell r="D11703" t="str">
            <v>M015</v>
          </cell>
          <cell r="E11703">
            <v>43646</v>
          </cell>
          <cell r="F11703" t="str">
            <v>WASHING MACHINE</v>
          </cell>
          <cell r="G11703">
            <v>6615415.6799999997</v>
          </cell>
          <cell r="H11703">
            <v>-6615415.6799999997</v>
          </cell>
          <cell r="I11703">
            <v>0</v>
          </cell>
        </row>
        <row r="11704">
          <cell r="A11704">
            <v>260000234</v>
          </cell>
          <cell r="B11704" t="str">
            <v>0</v>
          </cell>
          <cell r="C11704" t="str">
            <v>CIWF</v>
          </cell>
          <cell r="D11704" t="str">
            <v>M015</v>
          </cell>
          <cell r="E11704">
            <v>43646</v>
          </cell>
          <cell r="F11704" t="str">
            <v>Washing Machine- GX300</v>
          </cell>
          <cell r="G11704">
            <v>1245815.6599999999</v>
          </cell>
          <cell r="H11704">
            <v>-373744.82</v>
          </cell>
          <cell r="I11704">
            <v>872070.84</v>
          </cell>
        </row>
        <row r="11705">
          <cell r="A11705">
            <v>260000235</v>
          </cell>
          <cell r="B11705" t="str">
            <v>0</v>
          </cell>
          <cell r="C11705" t="str">
            <v>CIWF</v>
          </cell>
          <cell r="D11705" t="str">
            <v>M015</v>
          </cell>
          <cell r="E11705">
            <v>43646</v>
          </cell>
          <cell r="F11705" t="str">
            <v>Washing Machine- GX300</v>
          </cell>
          <cell r="G11705">
            <v>1245896.24</v>
          </cell>
          <cell r="H11705">
            <v>-373768.41</v>
          </cell>
          <cell r="I11705">
            <v>872127.83</v>
          </cell>
        </row>
        <row r="11706">
          <cell r="A11706">
            <v>260000242</v>
          </cell>
          <cell r="B11706" t="str">
            <v>0</v>
          </cell>
          <cell r="C11706" t="str">
            <v>CIWF</v>
          </cell>
          <cell r="D11706" t="str">
            <v>M015</v>
          </cell>
          <cell r="E11706">
            <v>43646</v>
          </cell>
          <cell r="F11706" t="str">
            <v>KW frequency inverter for CIWF</v>
          </cell>
          <cell r="G11706">
            <v>230000</v>
          </cell>
          <cell r="H11706">
            <v>-58778.11</v>
          </cell>
          <cell r="I11706">
            <v>171221.89</v>
          </cell>
        </row>
        <row r="11707">
          <cell r="A11707">
            <v>260000244</v>
          </cell>
          <cell r="B11707" t="str">
            <v>0</v>
          </cell>
          <cell r="C11707" t="str">
            <v>CIWF</v>
          </cell>
          <cell r="D11707" t="str">
            <v>M015</v>
          </cell>
          <cell r="E11707">
            <v>43646</v>
          </cell>
          <cell r="F11707" t="str">
            <v>Submersible Pump 30 HP</v>
          </cell>
          <cell r="G11707">
            <v>365151.99</v>
          </cell>
          <cell r="H11707">
            <v>-87230.89</v>
          </cell>
          <cell r="I11707">
            <v>277921.09999999998</v>
          </cell>
        </row>
        <row r="11708">
          <cell r="A11708">
            <v>260000245</v>
          </cell>
          <cell r="B11708" t="str">
            <v>0</v>
          </cell>
          <cell r="C11708" t="str">
            <v>CIWF</v>
          </cell>
          <cell r="D11708" t="str">
            <v>M015</v>
          </cell>
          <cell r="E11708">
            <v>43646</v>
          </cell>
          <cell r="F11708" t="str">
            <v>Submersible Pump 30 HP</v>
          </cell>
          <cell r="G11708">
            <v>365153.01</v>
          </cell>
          <cell r="H11708">
            <v>-87231.11</v>
          </cell>
          <cell r="I11708">
            <v>277921.90000000002</v>
          </cell>
        </row>
        <row r="11709">
          <cell r="A11709">
            <v>260000262</v>
          </cell>
          <cell r="B11709" t="str">
            <v>0</v>
          </cell>
          <cell r="C11709" t="str">
            <v>CIWF</v>
          </cell>
          <cell r="D11709" t="str">
            <v>M015</v>
          </cell>
          <cell r="E11709">
            <v>43646</v>
          </cell>
          <cell r="F11709" t="str">
            <v>ETP-Effluent Treatment Plant</v>
          </cell>
          <cell r="G11709">
            <v>16087207.09</v>
          </cell>
          <cell r="H11709">
            <v>-3217441.71</v>
          </cell>
          <cell r="I11709">
            <v>12869765.380000001</v>
          </cell>
        </row>
        <row r="11710">
          <cell r="A11710">
            <v>260000269</v>
          </cell>
          <cell r="B11710" t="str">
            <v>0</v>
          </cell>
          <cell r="C11710" t="str">
            <v>CIWF</v>
          </cell>
          <cell r="D11710" t="str">
            <v>M015</v>
          </cell>
          <cell r="E11710">
            <v>43646</v>
          </cell>
          <cell r="F11710" t="str">
            <v>Whirlpool Washer, Digital  shaker m/c, Multi Acryl</v>
          </cell>
          <cell r="G11710">
            <v>109999.93</v>
          </cell>
          <cell r="H11710">
            <v>-20777.43</v>
          </cell>
          <cell r="I11710">
            <v>89222.5</v>
          </cell>
        </row>
        <row r="11711">
          <cell r="A11711">
            <v>260000270</v>
          </cell>
          <cell r="B11711" t="str">
            <v>0</v>
          </cell>
          <cell r="C11711" t="str">
            <v>CIWF</v>
          </cell>
          <cell r="D11711" t="str">
            <v>M015</v>
          </cell>
          <cell r="E11711">
            <v>43646</v>
          </cell>
          <cell r="F11711" t="str">
            <v>Multi Acrylic Template for different tes</v>
          </cell>
          <cell r="G11711">
            <v>79999.94</v>
          </cell>
          <cell r="H11711">
            <v>-15110.76</v>
          </cell>
          <cell r="I11711">
            <v>64889.18</v>
          </cell>
        </row>
        <row r="11712">
          <cell r="A11712">
            <v>260000271</v>
          </cell>
          <cell r="B11712" t="str">
            <v>0</v>
          </cell>
          <cell r="C11712" t="str">
            <v>CIWF</v>
          </cell>
          <cell r="D11712" t="str">
            <v>M015</v>
          </cell>
          <cell r="E11712">
            <v>43646</v>
          </cell>
          <cell r="F11712" t="str">
            <v>PH Meter,Model-PH-33 LAQUA-orgin -Japan</v>
          </cell>
          <cell r="G11712">
            <v>16667</v>
          </cell>
          <cell r="H11712">
            <v>-3147.75</v>
          </cell>
          <cell r="I11712">
            <v>13519.25</v>
          </cell>
        </row>
        <row r="11713">
          <cell r="A11713">
            <v>260000272</v>
          </cell>
          <cell r="B11713" t="str">
            <v>0</v>
          </cell>
          <cell r="C11713" t="str">
            <v>CIWF</v>
          </cell>
          <cell r="D11713" t="str">
            <v>M015</v>
          </cell>
          <cell r="E11713">
            <v>43646</v>
          </cell>
          <cell r="F11713" t="str">
            <v>PH Meter,Model-PH-33 LAQUA-orgin -Japan</v>
          </cell>
          <cell r="G11713">
            <v>16667</v>
          </cell>
          <cell r="H11713">
            <v>-3147.75</v>
          </cell>
          <cell r="I11713">
            <v>13519.25</v>
          </cell>
        </row>
        <row r="11714">
          <cell r="A11714">
            <v>260000273</v>
          </cell>
          <cell r="B11714" t="str">
            <v>0</v>
          </cell>
          <cell r="C11714" t="str">
            <v>CIWF</v>
          </cell>
          <cell r="D11714" t="str">
            <v>M015</v>
          </cell>
          <cell r="E11714">
            <v>43646</v>
          </cell>
          <cell r="F11714" t="str">
            <v>PH Meter,Model-PH-33 LAQUA-orgin -Japan</v>
          </cell>
          <cell r="G11714">
            <v>16667</v>
          </cell>
          <cell r="H11714">
            <v>-3147.75</v>
          </cell>
          <cell r="I11714">
            <v>13519.25</v>
          </cell>
        </row>
        <row r="11715">
          <cell r="A11715">
            <v>260000274</v>
          </cell>
          <cell r="B11715" t="str">
            <v>0</v>
          </cell>
          <cell r="C11715" t="str">
            <v>CIWF</v>
          </cell>
          <cell r="D11715" t="str">
            <v>M015</v>
          </cell>
          <cell r="E11715">
            <v>43646</v>
          </cell>
          <cell r="F11715" t="str">
            <v>Wascator Electrolux washing m/c -</v>
          </cell>
          <cell r="G11715">
            <v>1199999.3899999999</v>
          </cell>
          <cell r="H11715">
            <v>-226666.55</v>
          </cell>
          <cell r="I11715">
            <v>973332.84</v>
          </cell>
        </row>
        <row r="11716">
          <cell r="A11716">
            <v>260000275</v>
          </cell>
          <cell r="B11716" t="str">
            <v>0</v>
          </cell>
          <cell r="C11716" t="str">
            <v>CIWF</v>
          </cell>
          <cell r="D11716" t="str">
            <v>M015</v>
          </cell>
          <cell r="E11716">
            <v>43646</v>
          </cell>
          <cell r="F11716" t="str">
            <v>Milie Dryer</v>
          </cell>
          <cell r="G11716">
            <v>244999.85</v>
          </cell>
          <cell r="H11716">
            <v>-46277.91</v>
          </cell>
          <cell r="I11716">
            <v>198721.94</v>
          </cell>
        </row>
        <row r="11717">
          <cell r="A11717">
            <v>260000276</v>
          </cell>
          <cell r="B11717" t="str">
            <v>0</v>
          </cell>
          <cell r="C11717" t="str">
            <v>CIWF</v>
          </cell>
          <cell r="D11717" t="str">
            <v>M015</v>
          </cell>
          <cell r="E11717">
            <v>43646</v>
          </cell>
          <cell r="F11717" t="str">
            <v>Ozone Test Chamber.Model : RF1108</v>
          </cell>
          <cell r="G11717">
            <v>2194955</v>
          </cell>
          <cell r="H11717">
            <v>-402408.31</v>
          </cell>
          <cell r="I11717">
            <v>1792546.69</v>
          </cell>
        </row>
        <row r="11718">
          <cell r="A11718">
            <v>260000286</v>
          </cell>
          <cell r="B11718" t="str">
            <v>0</v>
          </cell>
          <cell r="C11718" t="str">
            <v>CIWF</v>
          </cell>
          <cell r="D11718" t="str">
            <v>M015</v>
          </cell>
          <cell r="E11718">
            <v>43646</v>
          </cell>
          <cell r="F11718" t="str">
            <v>Mechanical Shaker</v>
          </cell>
          <cell r="G11718">
            <v>72000</v>
          </cell>
          <cell r="H11718">
            <v>-12400</v>
          </cell>
          <cell r="I11718">
            <v>59600</v>
          </cell>
        </row>
        <row r="11719">
          <cell r="A11719">
            <v>260000287</v>
          </cell>
          <cell r="B11719" t="str">
            <v>0</v>
          </cell>
          <cell r="C11719" t="str">
            <v>CIWF</v>
          </cell>
          <cell r="D11719" t="str">
            <v>M015</v>
          </cell>
          <cell r="E11719">
            <v>43646</v>
          </cell>
          <cell r="F11719" t="str">
            <v>Rainforest RF washing machine</v>
          </cell>
          <cell r="G11719">
            <v>5239527.17</v>
          </cell>
          <cell r="H11719">
            <v>-902363.01</v>
          </cell>
          <cell r="I11719">
            <v>4337164.16</v>
          </cell>
        </row>
        <row r="11720">
          <cell r="A11720">
            <v>260000288</v>
          </cell>
          <cell r="B11720" t="str">
            <v>0</v>
          </cell>
          <cell r="C11720" t="str">
            <v>CIWF</v>
          </cell>
          <cell r="D11720" t="str">
            <v>M015</v>
          </cell>
          <cell r="E11720">
            <v>43646</v>
          </cell>
          <cell r="F11720" t="str">
            <v>Rainforest RF washing machine</v>
          </cell>
          <cell r="G11720">
            <v>5239527.17</v>
          </cell>
          <cell r="H11720">
            <v>-902363.01</v>
          </cell>
          <cell r="I11720">
            <v>4337164.16</v>
          </cell>
        </row>
        <row r="11721">
          <cell r="A11721">
            <v>260000289</v>
          </cell>
          <cell r="B11721" t="str">
            <v>0</v>
          </cell>
          <cell r="C11721" t="str">
            <v>CIWF</v>
          </cell>
          <cell r="D11721" t="str">
            <v>M015</v>
          </cell>
          <cell r="E11721">
            <v>43646</v>
          </cell>
          <cell r="F11721" t="str">
            <v>HNS 6000 industrial tumbler dryer</v>
          </cell>
          <cell r="G11721">
            <v>3558924.12</v>
          </cell>
          <cell r="H11721">
            <v>-612925.81999999995</v>
          </cell>
          <cell r="I11721">
            <v>2945998.3</v>
          </cell>
        </row>
        <row r="11722">
          <cell r="A11722">
            <v>260000290</v>
          </cell>
          <cell r="B11722" t="str">
            <v>0</v>
          </cell>
          <cell r="C11722" t="str">
            <v>CIWF</v>
          </cell>
          <cell r="D11722" t="str">
            <v>M015</v>
          </cell>
          <cell r="E11722">
            <v>43646</v>
          </cell>
          <cell r="F11722" t="str">
            <v>HNS 6000 industrial tumbler dryer</v>
          </cell>
          <cell r="G11722">
            <v>3558924.12</v>
          </cell>
          <cell r="H11722">
            <v>-612925.81999999995</v>
          </cell>
          <cell r="I11722">
            <v>2945998.3</v>
          </cell>
        </row>
        <row r="11723">
          <cell r="A11723">
            <v>260000291</v>
          </cell>
          <cell r="B11723" t="str">
            <v>0</v>
          </cell>
          <cell r="C11723" t="str">
            <v>CIWF</v>
          </cell>
          <cell r="D11723" t="str">
            <v>M015</v>
          </cell>
          <cell r="E11723">
            <v>43646</v>
          </cell>
          <cell r="F11723" t="str">
            <v>HG 200 industrial Hydro extractor</v>
          </cell>
          <cell r="G11723">
            <v>3460065.04</v>
          </cell>
          <cell r="H11723">
            <v>-595900.07999999996</v>
          </cell>
          <cell r="I11723">
            <v>2864164.96</v>
          </cell>
        </row>
        <row r="11724">
          <cell r="A11724">
            <v>260000293</v>
          </cell>
          <cell r="B11724" t="str">
            <v>0</v>
          </cell>
          <cell r="C11724" t="str">
            <v>CIWF</v>
          </cell>
          <cell r="D11724" t="str">
            <v>M015</v>
          </cell>
          <cell r="E11724">
            <v>43646</v>
          </cell>
          <cell r="F11724" t="str">
            <v>Ozone Machine</v>
          </cell>
          <cell r="G11724">
            <v>15616204.26</v>
          </cell>
          <cell r="H11724">
            <v>-2689457.39</v>
          </cell>
          <cell r="I11724">
            <v>12926746.869999999</v>
          </cell>
        </row>
        <row r="11725">
          <cell r="A11725">
            <v>260000297</v>
          </cell>
          <cell r="B11725" t="str">
            <v>0</v>
          </cell>
          <cell r="C11725" t="str">
            <v>CIWF</v>
          </cell>
          <cell r="D11725" t="str">
            <v>M015</v>
          </cell>
          <cell r="E11725">
            <v>43677</v>
          </cell>
          <cell r="F11725" t="str">
            <v>AATCC Standard Washer Machine- 3LWTW4815FW</v>
          </cell>
          <cell r="G11725">
            <v>124000</v>
          </cell>
          <cell r="H11725">
            <v>-20666.669999999998</v>
          </cell>
          <cell r="I11725">
            <v>103333.33</v>
          </cell>
        </row>
        <row r="11726">
          <cell r="A11726">
            <v>260000303</v>
          </cell>
          <cell r="B11726" t="str">
            <v>0</v>
          </cell>
          <cell r="C11726" t="str">
            <v>CIWF</v>
          </cell>
          <cell r="D11726" t="str">
            <v>M015</v>
          </cell>
          <cell r="E11726">
            <v>43646</v>
          </cell>
          <cell r="F11726" t="str">
            <v>Digital pH Meter (Mettler Toledo) - swiz</v>
          </cell>
          <cell r="G11726">
            <v>139999.97</v>
          </cell>
          <cell r="H11726">
            <v>-26444.11</v>
          </cell>
          <cell r="I11726">
            <v>113555.86</v>
          </cell>
        </row>
        <row r="11727">
          <cell r="A11727" t="str">
            <v/>
          </cell>
          <cell r="B11727" t="str">
            <v/>
          </cell>
          <cell r="C11727" t="str">
            <v/>
          </cell>
          <cell r="D11727" t="str">
            <v/>
          </cell>
          <cell r="F11727" t="str">
            <v/>
          </cell>
          <cell r="G11727">
            <v>3136552379.3899999</v>
          </cell>
          <cell r="H11727">
            <v>-1436293108.4000001</v>
          </cell>
          <cell r="I11727">
            <v>1700259270.99</v>
          </cell>
        </row>
      </sheetData>
    </sheetDataSet>
  </externalBook>
</externalLink>
</file>

<file path=xl/persons/person.xml><?xml version="1.0" encoding="utf-8"?>
<personList xmlns="http://schemas.microsoft.com/office/spreadsheetml/2018/threadedcomments" xmlns:x="http://schemas.openxmlformats.org/spreadsheetml/2006/main">
  <person displayName="Morshed, Salauddin" id="{8F777F9F-2F9A-479D-8E6A-33A7317928B2}" userId="S::samorshed@deloitte.com::f92d5fe7-fb71-45ec-b69e-5ce945f3e6e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99" dT="2021-12-19T09:15:13.25" personId="{8F777F9F-2F9A-479D-8E6A-33A7317928B2}" id="{9B10953C-8A63-441B-A1FC-96E18422F012}">
    <text>Split!!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8.bin"/><Relationship Id="rId4" Type="http://schemas.microsoft.com/office/2017/10/relationships/threadedComment" Target="../threadedComments/threadedComment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66FF"/>
    <pageSetUpPr fitToPage="1"/>
  </sheetPr>
  <dimension ref="A1:R93"/>
  <sheetViews>
    <sheetView showGridLines="0" view="pageBreakPreview" topLeftCell="A6" zoomScaleSheetLayoutView="100" workbookViewId="0">
      <selection activeCell="D14" sqref="D14"/>
    </sheetView>
  </sheetViews>
  <sheetFormatPr defaultColWidth="9.453125" defaultRowHeight="14.5"/>
  <cols>
    <col min="1" max="1" width="0.54296875" style="232" customWidth="1"/>
    <col min="2" max="2" width="7.453125" style="232" customWidth="1"/>
    <col min="3" max="3" width="29.453125" style="232" customWidth="1"/>
    <col min="4" max="4" width="28.453125" style="232" customWidth="1"/>
    <col min="5" max="5" width="14.453125" style="232" customWidth="1"/>
    <col min="6" max="6" width="6.54296875" style="239" bestFit="1" customWidth="1"/>
    <col min="7" max="7" width="1.453125" style="232" customWidth="1"/>
    <col min="8" max="8" width="17.54296875" style="268" bestFit="1" customWidth="1"/>
    <col min="9" max="9" width="0.54296875" style="232" customWidth="1"/>
    <col min="10" max="10" width="16.54296875" style="232" bestFit="1" customWidth="1"/>
    <col min="11" max="11" width="9.453125" style="232" customWidth="1"/>
    <col min="12" max="12" width="16.453125" style="232" customWidth="1"/>
    <col min="13" max="13" width="12.54296875" style="232" customWidth="1"/>
    <col min="14" max="14" width="16.54296875" style="232" hidden="1" customWidth="1"/>
    <col min="15" max="15" width="15.54296875" style="232" hidden="1" customWidth="1"/>
    <col min="16" max="18" width="9.453125" style="232" hidden="1" customWidth="1"/>
    <col min="19" max="16384" width="9.453125" style="232"/>
  </cols>
  <sheetData>
    <row r="1" spans="1:15">
      <c r="A1" s="1138" t="s">
        <v>863</v>
      </c>
      <c r="B1" s="1138"/>
      <c r="C1" s="1138"/>
      <c r="D1" s="1138"/>
      <c r="E1" s="1138"/>
      <c r="F1" s="1138"/>
      <c r="G1" s="1138"/>
      <c r="H1" s="1138"/>
      <c r="I1" s="1138"/>
      <c r="J1" s="1138"/>
    </row>
    <row r="2" spans="1:15">
      <c r="A2" s="1139" t="s">
        <v>758</v>
      </c>
      <c r="B2" s="1139"/>
      <c r="C2" s="1139"/>
      <c r="D2" s="1139"/>
      <c r="E2" s="1139"/>
      <c r="F2" s="1139"/>
      <c r="G2" s="1139"/>
      <c r="H2" s="1139"/>
      <c r="I2" s="1139"/>
      <c r="J2" s="1139"/>
      <c r="K2" s="233"/>
      <c r="L2" s="234" t="s">
        <v>1756</v>
      </c>
      <c r="M2" s="234">
        <v>2021</v>
      </c>
    </row>
    <row r="3" spans="1:15">
      <c r="A3" s="1139" t="s">
        <v>3966</v>
      </c>
      <c r="B3" s="1139"/>
      <c r="C3" s="1139"/>
      <c r="D3" s="1139"/>
      <c r="E3" s="1139"/>
      <c r="F3" s="1139"/>
      <c r="G3" s="1139"/>
      <c r="H3" s="1139"/>
      <c r="I3" s="1139"/>
      <c r="J3" s="1139"/>
      <c r="K3" s="236" t="s">
        <v>734</v>
      </c>
      <c r="L3" s="237">
        <f>H26-H57</f>
        <v>0</v>
      </c>
      <c r="M3" s="238">
        <f>J26-J57</f>
        <v>0</v>
      </c>
    </row>
    <row r="4" spans="1:15">
      <c r="A4" s="239"/>
      <c r="B4" s="239"/>
      <c r="C4" s="239"/>
      <c r="D4" s="239"/>
      <c r="E4" s="239"/>
      <c r="G4" s="239"/>
      <c r="H4" s="240"/>
      <c r="I4" s="239"/>
      <c r="J4" s="239"/>
      <c r="K4" s="236"/>
      <c r="L4" s="237"/>
      <c r="M4" s="238"/>
    </row>
    <row r="5" spans="1:15" ht="16">
      <c r="B5" s="241"/>
      <c r="C5" s="241"/>
      <c r="D5" s="241"/>
      <c r="E5" s="241"/>
      <c r="F5" s="241"/>
      <c r="G5" s="241"/>
      <c r="H5" s="1140" t="s">
        <v>749</v>
      </c>
      <c r="I5" s="1140"/>
      <c r="J5" s="1140"/>
      <c r="K5" s="236" t="s">
        <v>735</v>
      </c>
      <c r="L5" s="237">
        <f>CF!F55-BS!H23</f>
        <v>0.39999997615814209</v>
      </c>
      <c r="M5" s="238">
        <f>CF!H55-J23</f>
        <v>0.39999997615814209</v>
      </c>
    </row>
    <row r="6" spans="1:15" ht="16">
      <c r="B6" s="242"/>
      <c r="C6" s="242"/>
      <c r="D6" s="242"/>
      <c r="E6" s="242"/>
      <c r="F6" s="242"/>
      <c r="G6" s="242"/>
      <c r="H6" s="243" t="s">
        <v>3998</v>
      </c>
      <c r="I6" s="244"/>
      <c r="J6" s="245" t="s">
        <v>1451</v>
      </c>
      <c r="K6" s="236" t="s">
        <v>736</v>
      </c>
      <c r="L6" s="237">
        <f>H37-SCE!M19</f>
        <v>-0.41000008583068848</v>
      </c>
      <c r="M6" s="237">
        <f>J37-SCE!M14</f>
        <v>-9.9999904632568359E-3</v>
      </c>
      <c r="N6" s="245"/>
    </row>
    <row r="7" spans="1:15">
      <c r="A7" s="246" t="s">
        <v>203</v>
      </c>
      <c r="F7" s="242" t="s">
        <v>3</v>
      </c>
      <c r="G7" s="242"/>
      <c r="H7" s="247" t="s">
        <v>269</v>
      </c>
      <c r="I7" s="244"/>
      <c r="J7" s="248" t="s">
        <v>269</v>
      </c>
      <c r="N7" s="248"/>
    </row>
    <row r="8" spans="1:15" ht="5.15" customHeight="1">
      <c r="B8" s="246"/>
      <c r="F8" s="242"/>
      <c r="G8" s="242"/>
      <c r="H8" s="249"/>
      <c r="I8" s="248"/>
      <c r="J8" s="248"/>
      <c r="N8" s="248"/>
    </row>
    <row r="9" spans="1:15">
      <c r="B9" s="246" t="s">
        <v>204</v>
      </c>
      <c r="F9" s="242"/>
      <c r="G9" s="242"/>
      <c r="H9" s="249"/>
      <c r="I9" s="248"/>
      <c r="J9" s="248"/>
      <c r="N9" s="248"/>
    </row>
    <row r="10" spans="1:15" ht="5.15" customHeight="1">
      <c r="B10" s="692"/>
      <c r="F10" s="242"/>
      <c r="G10" s="242"/>
      <c r="H10" s="249"/>
      <c r="I10" s="248"/>
      <c r="J10" s="248"/>
      <c r="N10" s="248"/>
    </row>
    <row r="11" spans="1:15" ht="13.5" customHeight="1">
      <c r="B11" s="1143" t="str">
        <f>'Note-4-5'!B2</f>
        <v>Property, plant and equipment</v>
      </c>
      <c r="C11" s="1143"/>
      <c r="D11" s="250"/>
      <c r="E11" s="250"/>
      <c r="F11" s="239">
        <f>'Note-4-5'!A2</f>
        <v>4</v>
      </c>
      <c r="G11" s="239"/>
      <c r="H11" s="251">
        <f>ROUND('Note-4-5'!P31,0)</f>
        <v>1836452794</v>
      </c>
      <c r="I11" s="251"/>
      <c r="J11" s="251">
        <f>ROUND('Note-4-5'!P30,0)</f>
        <v>1850919629</v>
      </c>
      <c r="L11" s="252"/>
      <c r="M11" s="252"/>
      <c r="N11" s="251">
        <f>SUMIFS('TB 20-21'!L:L,'TB 20-21'!N:N,BS!B11)</f>
        <v>1836452794.6199994</v>
      </c>
      <c r="O11" s="254">
        <f>N11-H11</f>
        <v>0.61999940872192383</v>
      </c>
    </row>
    <row r="12" spans="1:15" ht="15" customHeight="1">
      <c r="B12" s="1143" t="str">
        <f>'Note-4-5'!B37</f>
        <v>Right-of-use assets</v>
      </c>
      <c r="C12" s="1143"/>
      <c r="D12" s="250"/>
      <c r="E12" s="250"/>
      <c r="F12" s="239">
        <f>'Note-4-5'!A37</f>
        <v>5</v>
      </c>
      <c r="G12" s="239"/>
      <c r="H12" s="251">
        <f>ROUND('Note-4-5'!O46,0)</f>
        <v>15179844</v>
      </c>
      <c r="I12" s="251"/>
      <c r="J12" s="251">
        <f>ROUND('Note-4-5'!P46,0)</f>
        <v>18217064</v>
      </c>
      <c r="L12" s="252"/>
      <c r="M12" s="252"/>
      <c r="N12" s="251">
        <f>SUMIFS('TB 20-21'!L:L,'TB 20-21'!N:N,BS!B12)</f>
        <v>15179844.23</v>
      </c>
      <c r="O12" s="254">
        <f>N12-H12</f>
        <v>0.23000000044703484</v>
      </c>
    </row>
    <row r="13" spans="1:15">
      <c r="B13" s="232" t="str">
        <f>'Notes 6-29'!B4</f>
        <v>Intangible assets</v>
      </c>
      <c r="D13" s="688"/>
      <c r="F13" s="239">
        <f>'Notes 6-29'!A4</f>
        <v>6</v>
      </c>
      <c r="G13" s="239"/>
      <c r="H13" s="251">
        <f>ROUNDDOWN('Notes 6-29'!J13,0)</f>
        <v>281549</v>
      </c>
      <c r="I13" s="251"/>
      <c r="J13" s="251">
        <f>ROUND('Notes 6-29'!L13,0)</f>
        <v>469249</v>
      </c>
      <c r="L13" s="252"/>
      <c r="M13" s="252"/>
      <c r="N13" s="251">
        <f>SUMIFS('TB 20-21'!L:L,'TB 20-21'!N:N,BS!B13)</f>
        <v>281550</v>
      </c>
      <c r="O13" s="254">
        <f>N13-H13</f>
        <v>1</v>
      </c>
    </row>
    <row r="14" spans="1:15">
      <c r="B14" s="232" t="str">
        <f>'Notes 6-29'!B18</f>
        <v>Capital work-in-progress</v>
      </c>
      <c r="F14" s="239">
        <f>'Notes 6-29'!A18</f>
        <v>7</v>
      </c>
      <c r="G14" s="239"/>
      <c r="H14" s="251">
        <f>ROUND('Notes 6-29'!J21,0)</f>
        <v>266742852</v>
      </c>
      <c r="I14" s="251"/>
      <c r="J14" s="251">
        <f>ROUND('Notes 6-29'!L21,0)</f>
        <v>125781625</v>
      </c>
      <c r="L14" s="252"/>
      <c r="M14" s="252"/>
      <c r="N14" s="251">
        <f>SUMIFS('TB 20-21'!L:L,'TB 20-21'!N:N,BS!B14)</f>
        <v>266742852.16000003</v>
      </c>
      <c r="O14" s="254">
        <f>N14-H14</f>
        <v>0.1600000262260437</v>
      </c>
    </row>
    <row r="15" spans="1:15">
      <c r="G15" s="239"/>
      <c r="H15" s="255">
        <f>SUM(H11:H14)</f>
        <v>2118657039</v>
      </c>
      <c r="I15" s="256"/>
      <c r="J15" s="255">
        <f>SUM(J11:J14)</f>
        <v>1995387567</v>
      </c>
      <c r="L15" s="252"/>
      <c r="M15" s="252"/>
      <c r="N15" s="255">
        <v>1882475471.6550002</v>
      </c>
      <c r="O15" s="253"/>
    </row>
    <row r="16" spans="1:15" ht="14.9" customHeight="1">
      <c r="B16" s="246" t="s">
        <v>6</v>
      </c>
      <c r="G16" s="239"/>
      <c r="H16" s="251"/>
      <c r="I16" s="251"/>
      <c r="J16" s="257"/>
      <c r="L16" s="252"/>
      <c r="N16" s="257"/>
      <c r="O16" s="253"/>
    </row>
    <row r="17" spans="1:16" ht="4.4000000000000004" customHeight="1">
      <c r="B17" s="246"/>
      <c r="F17" s="242"/>
      <c r="G17" s="242"/>
      <c r="H17" s="249"/>
      <c r="I17" s="249"/>
      <c r="J17" s="249"/>
      <c r="L17" s="252"/>
      <c r="N17" s="249"/>
      <c r="O17" s="253"/>
    </row>
    <row r="18" spans="1:16" ht="14.9" customHeight="1">
      <c r="B18" s="1141" t="str">
        <f>'Notes 6-29'!B37</f>
        <v>Inventories</v>
      </c>
      <c r="C18" s="1141"/>
      <c r="D18" s="258"/>
      <c r="E18" s="695"/>
      <c r="F18" s="239">
        <f>'Notes 6-29'!A37</f>
        <v>8</v>
      </c>
      <c r="G18" s="239"/>
      <c r="H18" s="251">
        <f>ROUND('Notes 6-29'!J46,0)</f>
        <v>2095529418</v>
      </c>
      <c r="I18" s="251"/>
      <c r="J18" s="251">
        <f>ROUND('Notes 6-29'!L46,0)</f>
        <v>1195125426</v>
      </c>
      <c r="L18" s="252"/>
      <c r="N18" s="251">
        <f>SUMIFS('TB 20-21'!L:L,'TB 20-21'!N:N,BS!B18)</f>
        <v>2095529418.0499997</v>
      </c>
      <c r="O18" s="254">
        <f t="shared" ref="O18:O23" si="0">N18-H18</f>
        <v>4.9999713897705078E-2</v>
      </c>
    </row>
    <row r="19" spans="1:16" ht="14.9" customHeight="1">
      <c r="B19" s="1141" t="str">
        <f>'Notes 6-29'!B48</f>
        <v>Intercompany receivables</v>
      </c>
      <c r="C19" s="1141"/>
      <c r="D19" s="258"/>
      <c r="E19" s="258"/>
      <c r="F19" s="239">
        <f>'Notes 6-29'!A48</f>
        <v>9</v>
      </c>
      <c r="G19" s="239"/>
      <c r="H19" s="251">
        <f>ROUND('Notes 6-29'!J52,0)</f>
        <v>325859960</v>
      </c>
      <c r="I19" s="251"/>
      <c r="J19" s="251">
        <f>ROUND('Notes 6-29'!L52,0)</f>
        <v>205369824</v>
      </c>
      <c r="L19" s="252"/>
      <c r="N19" s="251">
        <f>SUMIFS('TB 20-21'!L:L,'TB 20-21'!N:N,BS!B19)</f>
        <v>325859959.60000002</v>
      </c>
      <c r="O19" s="254">
        <f t="shared" si="0"/>
        <v>-0.39999997615814209</v>
      </c>
      <c r="P19" s="259">
        <f>O19-O52</f>
        <v>-0.50999996066093445</v>
      </c>
    </row>
    <row r="20" spans="1:16" ht="14.9" customHeight="1">
      <c r="B20" s="258" t="str">
        <f>'Notes 6-29'!B77</f>
        <v>Non-intercompany receivables</v>
      </c>
      <c r="C20" s="258"/>
      <c r="D20" s="258"/>
      <c r="E20" s="258"/>
      <c r="F20" s="239">
        <f>'Notes 6-29'!A77</f>
        <v>10</v>
      </c>
      <c r="G20" s="239"/>
      <c r="H20" s="251">
        <f>ROUND('Notes 6-29'!J93,0)</f>
        <v>26403895</v>
      </c>
      <c r="I20" s="251">
        <f>'Notes 6-29'!K93</f>
        <v>0</v>
      </c>
      <c r="J20" s="251">
        <f>ROUND('Notes 6-29'!L93,0)</f>
        <v>3378077</v>
      </c>
      <c r="K20" s="251"/>
      <c r="L20" s="251"/>
      <c r="M20" s="251"/>
      <c r="N20" s="251">
        <f>SUMIFS('TB 20-21'!L:L,'TB 20-21'!N:N,BS!B20)</f>
        <v>26403894.43</v>
      </c>
      <c r="O20" s="254">
        <f t="shared" si="0"/>
        <v>-0.57000000029802322</v>
      </c>
    </row>
    <row r="21" spans="1:16" ht="14.9" customHeight="1">
      <c r="B21" s="258" t="str">
        <f>'Notes 6-29'!B95</f>
        <v>Other receivables</v>
      </c>
      <c r="C21" s="258"/>
      <c r="D21" s="258"/>
      <c r="E21" s="258"/>
      <c r="F21" s="239">
        <f>'Notes 6-29'!A95</f>
        <v>11</v>
      </c>
      <c r="G21" s="239"/>
      <c r="H21" s="251">
        <f>ROUND('Notes 6-29'!J100,0)</f>
        <v>169052308</v>
      </c>
      <c r="I21" s="251">
        <f>'Notes 6-29'!K100</f>
        <v>0</v>
      </c>
      <c r="J21" s="251">
        <f>ROUND('Notes 6-29'!L100,0)</f>
        <v>45334815</v>
      </c>
      <c r="K21" s="251"/>
      <c r="L21" s="251"/>
      <c r="M21" s="251"/>
      <c r="N21" s="251">
        <f>SUMIFS('TB 20-21'!L:L,'TB 20-21'!N:N,BS!B21)</f>
        <v>169052307.59999999</v>
      </c>
      <c r="O21" s="254">
        <f t="shared" si="0"/>
        <v>-0.40000000596046448</v>
      </c>
    </row>
    <row r="22" spans="1:16" ht="14.9" customHeight="1">
      <c r="B22" s="1141" t="str">
        <f>'Notes 6-29'!B119</f>
        <v xml:space="preserve">Advances and deposits </v>
      </c>
      <c r="C22" s="1141"/>
      <c r="D22" s="258"/>
      <c r="E22" s="258"/>
      <c r="F22" s="239">
        <f>'Notes 6-29'!A119</f>
        <v>12</v>
      </c>
      <c r="G22" s="239"/>
      <c r="H22" s="251">
        <f>ROUND('Notes 6-29'!J144,0)</f>
        <v>53116383</v>
      </c>
      <c r="I22" s="251">
        <f>'Notes 6-29'!K144</f>
        <v>0</v>
      </c>
      <c r="J22" s="251">
        <f>ROUND('Notes 6-29'!L144,0)</f>
        <v>31616775</v>
      </c>
      <c r="L22" s="252"/>
      <c r="N22" s="251">
        <f>SUMIFS('TB 20-21'!L:L,'TB 20-21'!N:N,BS!B22)</f>
        <v>53116383.260000005</v>
      </c>
      <c r="O22" s="254">
        <f>N22-H22</f>
        <v>0.26000000536441803</v>
      </c>
    </row>
    <row r="23" spans="1:16" ht="14.9" customHeight="1">
      <c r="B23" s="1141" t="str">
        <f>'Notes 6-29'!B147</f>
        <v>Cash and cash equivalents</v>
      </c>
      <c r="C23" s="1141"/>
      <c r="D23" s="258"/>
      <c r="E23" s="258"/>
      <c r="F23" s="239">
        <f>'Notes 6-29'!A147</f>
        <v>13</v>
      </c>
      <c r="G23" s="239"/>
      <c r="H23" s="251">
        <f>ROUND('Notes 6-29'!J173,0)</f>
        <v>272640337</v>
      </c>
      <c r="I23" s="251"/>
      <c r="J23" s="251">
        <f>ROUND('Notes 6-29'!L173,0)</f>
        <v>187252620</v>
      </c>
      <c r="L23" s="252"/>
      <c r="N23" s="251">
        <f>SUMIFS('TB 20-21'!L:L,'TB 20-21'!N:N,BS!B23)</f>
        <v>272640337.54999995</v>
      </c>
      <c r="O23" s="259">
        <f t="shared" si="0"/>
        <v>0.54999995231628418</v>
      </c>
    </row>
    <row r="24" spans="1:16">
      <c r="G24" s="239"/>
      <c r="H24" s="255">
        <f>SUM(H18:H23)</f>
        <v>2942602301</v>
      </c>
      <c r="I24" s="256"/>
      <c r="J24" s="255">
        <f>SUM(J18:J23)-0.5</f>
        <v>1668077536.5</v>
      </c>
      <c r="L24" s="252"/>
      <c r="M24" s="259"/>
      <c r="N24" s="255">
        <v>1902409018.1999998</v>
      </c>
    </row>
    <row r="25" spans="1:16" ht="8.15" customHeight="1">
      <c r="G25" s="239"/>
      <c r="H25" s="256"/>
      <c r="I25" s="256"/>
      <c r="J25" s="256"/>
      <c r="L25" s="252"/>
      <c r="M25" s="259"/>
      <c r="N25" s="256"/>
    </row>
    <row r="26" spans="1:16" ht="15" thickBot="1">
      <c r="A26" s="246" t="s">
        <v>763</v>
      </c>
      <c r="G26" s="239"/>
      <c r="H26" s="260">
        <f>ROUND(H15+H24,0)</f>
        <v>5061259340</v>
      </c>
      <c r="I26" s="256"/>
      <c r="J26" s="260">
        <f>ROUND(J15+J24,0)</f>
        <v>3663465104</v>
      </c>
      <c r="L26" s="252"/>
      <c r="N26" s="260">
        <v>3784884490</v>
      </c>
    </row>
    <row r="27" spans="1:16" ht="15" thickTop="1">
      <c r="B27" s="246"/>
      <c r="G27" s="239"/>
      <c r="H27" s="256"/>
      <c r="I27" s="256"/>
      <c r="J27" s="256"/>
      <c r="L27" s="252"/>
      <c r="M27" s="259"/>
      <c r="N27" s="256"/>
    </row>
    <row r="28" spans="1:16">
      <c r="A28" s="246" t="s">
        <v>306</v>
      </c>
      <c r="C28" s="261"/>
      <c r="D28" s="261"/>
      <c r="E28" s="261"/>
      <c r="G28" s="239"/>
      <c r="H28" s="262"/>
      <c r="I28" s="262"/>
      <c r="J28" s="262"/>
      <c r="L28" s="252"/>
      <c r="N28" s="262"/>
    </row>
    <row r="29" spans="1:16" ht="5.15" customHeight="1">
      <c r="B29" s="246"/>
      <c r="F29" s="242"/>
      <c r="G29" s="242"/>
      <c r="H29" s="249"/>
      <c r="I29" s="249"/>
      <c r="J29" s="249"/>
      <c r="L29" s="252"/>
      <c r="N29" s="249"/>
    </row>
    <row r="30" spans="1:16">
      <c r="B30" s="1144" t="s">
        <v>603</v>
      </c>
      <c r="C30" s="1144"/>
      <c r="D30" s="263"/>
      <c r="E30" s="263"/>
      <c r="G30" s="239"/>
      <c r="H30" s="251"/>
      <c r="I30" s="251"/>
      <c r="J30" s="251"/>
      <c r="L30" s="252"/>
      <c r="N30" s="251"/>
    </row>
    <row r="31" spans="1:16" ht="6" customHeight="1">
      <c r="B31" s="246"/>
      <c r="F31" s="242"/>
      <c r="G31" s="242"/>
      <c r="H31" s="249"/>
      <c r="I31" s="249"/>
      <c r="J31" s="249"/>
      <c r="L31" s="252"/>
      <c r="N31" s="249"/>
    </row>
    <row r="32" spans="1:16">
      <c r="B32" s="1141" t="str">
        <f>'Notes 6-29'!B181</f>
        <v>Share capital</v>
      </c>
      <c r="C32" s="1141"/>
      <c r="D32" s="258"/>
      <c r="E32" s="258"/>
      <c r="F32" s="239">
        <f>'Notes 6-29'!A181</f>
        <v>14</v>
      </c>
      <c r="G32" s="239"/>
      <c r="H32" s="251">
        <f>ROUND('Notes 6-29'!J189,0)</f>
        <v>913759100</v>
      </c>
      <c r="I32" s="251"/>
      <c r="J32" s="251">
        <f>ROUND('Notes 6-29'!L189,0)</f>
        <v>870384000</v>
      </c>
      <c r="L32" s="252"/>
      <c r="M32" s="259"/>
      <c r="N32" s="251">
        <f>-SUMIFS('TB 20-21'!L:L,'TB 20-21'!N:N,BS!B32)</f>
        <v>913759100</v>
      </c>
      <c r="O32" s="259">
        <f>N32-H32</f>
        <v>0</v>
      </c>
    </row>
    <row r="33" spans="2:15">
      <c r="B33" s="258" t="str">
        <f>'Notes 6-29'!B213</f>
        <v>Revaluation reserve</v>
      </c>
      <c r="C33" s="258"/>
      <c r="D33" s="258"/>
      <c r="E33" s="258"/>
      <c r="F33" s="239">
        <f>'Notes 6-29'!A213</f>
        <v>15</v>
      </c>
      <c r="G33" s="239"/>
      <c r="H33" s="251">
        <f>ROUND('Notes 6-29'!J232,0)</f>
        <v>672071322</v>
      </c>
      <c r="I33" s="251">
        <f>'Notes 6-29'!K232</f>
        <v>0</v>
      </c>
      <c r="J33" s="251">
        <f>ROUND('Notes 6-29'!L232,0)</f>
        <v>676656399</v>
      </c>
      <c r="L33" s="252"/>
      <c r="M33" s="259"/>
      <c r="N33" s="251">
        <f>-SUMIFS('TB 20-21'!L:L,'TB 20-21'!N:N,BS!B33)</f>
        <v>672071322.71000004</v>
      </c>
      <c r="O33" s="254">
        <f>N33-H33</f>
        <v>0.71000003814697266</v>
      </c>
    </row>
    <row r="34" spans="2:15" hidden="1">
      <c r="B34" s="683" t="s">
        <v>207</v>
      </c>
      <c r="C34" s="258"/>
      <c r="D34" s="258"/>
      <c r="E34" s="258"/>
      <c r="G34" s="239"/>
      <c r="H34" s="671">
        <v>0</v>
      </c>
      <c r="I34" s="251"/>
      <c r="J34" s="251"/>
      <c r="L34" s="252"/>
      <c r="M34" s="259"/>
      <c r="N34" s="251">
        <f>-SUMIFS('TB 20-21'!L:L,'TB 20-21'!N:N,BS!B34)</f>
        <v>0</v>
      </c>
      <c r="O34" s="254">
        <f>N34-H34</f>
        <v>0</v>
      </c>
    </row>
    <row r="35" spans="2:15">
      <c r="B35" s="258" t="s">
        <v>973</v>
      </c>
      <c r="C35" s="258"/>
      <c r="D35" s="258"/>
      <c r="E35" s="258"/>
      <c r="G35" s="239"/>
      <c r="H35" s="251">
        <v>142640200</v>
      </c>
      <c r="I35" s="251"/>
      <c r="J35" s="251">
        <v>142640200</v>
      </c>
      <c r="L35" s="252"/>
      <c r="M35" s="259"/>
      <c r="N35" s="251">
        <f>-SUMIFS('TB 20-21'!L:L,'TB 20-21'!N:N,BS!B35)</f>
        <v>142640200</v>
      </c>
      <c r="O35" s="254">
        <f>N35-H35</f>
        <v>0</v>
      </c>
    </row>
    <row r="36" spans="2:15">
      <c r="B36" s="4" t="s">
        <v>1682</v>
      </c>
      <c r="C36" s="4"/>
      <c r="D36" s="4"/>
      <c r="E36" s="4"/>
      <c r="F36" s="264"/>
      <c r="G36" s="4"/>
      <c r="H36" s="265">
        <f>ROUND(SCE!K19,0)</f>
        <v>-176118549</v>
      </c>
      <c r="I36" s="265"/>
      <c r="J36" s="265">
        <f>ROUND(SCE!K14,0)</f>
        <v>-184129052</v>
      </c>
      <c r="L36" s="252"/>
      <c r="M36" s="259"/>
      <c r="N36" s="265">
        <f>-SUMIFS('TB 20-21'!L:L,'TB 20-21'!N:N,BS!B36)</f>
        <v>-176118543.10000038</v>
      </c>
      <c r="O36" s="254">
        <f>N36-H36</f>
        <v>5.8999996185302734</v>
      </c>
    </row>
    <row r="37" spans="2:15">
      <c r="G37" s="239"/>
      <c r="H37" s="255">
        <f>SUM(H32:H36)</f>
        <v>1552352073</v>
      </c>
      <c r="I37" s="256"/>
      <c r="J37" s="255">
        <f>SUM(J32:J36)</f>
        <v>1505551547</v>
      </c>
      <c r="L37" s="252"/>
      <c r="M37" s="259"/>
      <c r="N37" s="255">
        <v>1853477826.05</v>
      </c>
      <c r="O37" s="253"/>
    </row>
    <row r="38" spans="2:15">
      <c r="B38" s="246" t="s">
        <v>278</v>
      </c>
      <c r="C38" s="246"/>
      <c r="D38" s="246"/>
      <c r="E38" s="246"/>
      <c r="G38" s="239"/>
      <c r="H38" s="251"/>
      <c r="I38" s="251"/>
      <c r="J38" s="251"/>
      <c r="L38" s="252"/>
      <c r="N38" s="251"/>
      <c r="O38" s="253"/>
    </row>
    <row r="39" spans="2:15" ht="5.15" customHeight="1">
      <c r="B39" s="246"/>
      <c r="F39" s="242"/>
      <c r="G39" s="242"/>
      <c r="H39" s="249"/>
      <c r="I39" s="249"/>
      <c r="J39" s="249"/>
      <c r="L39" s="252"/>
      <c r="N39" s="249"/>
      <c r="O39" s="253"/>
    </row>
    <row r="40" spans="2:15">
      <c r="B40" s="232" t="str">
        <f>'Notes 6-29'!B241</f>
        <v>Deferred tax liability</v>
      </c>
      <c r="F40" s="239">
        <f>'Notes 6-29'!A241</f>
        <v>16</v>
      </c>
      <c r="G40" s="266"/>
      <c r="H40" s="267">
        <f>ROUND('Notes 6-29'!J251,0)</f>
        <v>21481421</v>
      </c>
      <c r="I40" s="267">
        <f>'Notes 6-29'!K251</f>
        <v>0</v>
      </c>
      <c r="J40" s="267">
        <f>'Notes 6-29'!L251</f>
        <v>21481421.280000001</v>
      </c>
      <c r="L40" s="252"/>
      <c r="N40" s="267">
        <f>-SUMIFS('TB 20-21'!L:L,'TB 20-21'!N:N,BS!B40)</f>
        <v>21481421.280000001</v>
      </c>
      <c r="O40" s="254">
        <f>N40-H40</f>
        <v>0.2800000011920929</v>
      </c>
    </row>
    <row r="41" spans="2:15">
      <c r="B41" s="232" t="s">
        <v>1721</v>
      </c>
      <c r="F41" s="239">
        <f>'Notes 6-29'!A258</f>
        <v>17</v>
      </c>
      <c r="G41" s="239"/>
      <c r="H41" s="251">
        <f>ROUND('Notes 6-29'!J266,0)</f>
        <v>13558870</v>
      </c>
      <c r="I41" s="251"/>
      <c r="J41" s="251">
        <f>'Notes 6-29'!L266</f>
        <v>16609013.841445172</v>
      </c>
      <c r="L41" s="252"/>
      <c r="M41" s="259"/>
      <c r="N41" s="251">
        <f>-SUMIFS('TB 20-21'!L:L,'TB 20-21'!N:N,BS!B41)</f>
        <v>16722369.880000001</v>
      </c>
      <c r="O41" s="254">
        <f>N41-H41</f>
        <v>3163499.8800000008</v>
      </c>
    </row>
    <row r="42" spans="2:15">
      <c r="B42" s="258" t="s">
        <v>1722</v>
      </c>
      <c r="F42" s="239">
        <f>'Notes 6-29'!A270</f>
        <v>18</v>
      </c>
      <c r="G42" s="266"/>
      <c r="H42" s="267">
        <f>ROUND('Notes 6-29'!J278,0)</f>
        <v>0</v>
      </c>
      <c r="I42" s="267">
        <f>'Notes 6-29'!K278</f>
        <v>0</v>
      </c>
      <c r="J42" s="267">
        <f>'Notes 6-29'!L278</f>
        <v>79677108.85999997</v>
      </c>
      <c r="K42" s="267"/>
      <c r="L42" s="267"/>
      <c r="M42" s="267"/>
      <c r="N42" s="267">
        <f>-SUMIFS('TB 20-21'!L:L,'TB 20-21'!N:N,BS!B42)</f>
        <v>79677039.269999996</v>
      </c>
      <c r="O42" s="254">
        <f>N42-H42</f>
        <v>79677039.269999996</v>
      </c>
    </row>
    <row r="43" spans="2:15">
      <c r="B43" s="258" t="s">
        <v>1723</v>
      </c>
      <c r="F43" s="239">
        <f>'Notes 6-29'!A286</f>
        <v>19</v>
      </c>
      <c r="G43" s="266"/>
      <c r="H43" s="267">
        <f>ROUND('Notes 6-29'!J294,0)</f>
        <v>292940502</v>
      </c>
      <c r="I43" s="267">
        <f>'Notes 6-29'!K294</f>
        <v>0</v>
      </c>
      <c r="J43" s="267">
        <f>'Notes 6-29'!L294</f>
        <v>81253922.932500005</v>
      </c>
      <c r="K43" s="267"/>
      <c r="L43" s="267"/>
      <c r="M43" s="267"/>
      <c r="N43" s="267">
        <f>-SUMIFS('TB 20-21'!L:L,'TB 20-21'!N:N,BS!B43)</f>
        <v>324018133.32999998</v>
      </c>
      <c r="O43" s="254">
        <f>N43-H43</f>
        <v>31077631.329999983</v>
      </c>
    </row>
    <row r="44" spans="2:15" ht="15" customHeight="1">
      <c r="B44" s="246"/>
      <c r="F44" s="242"/>
      <c r="G44" s="242"/>
      <c r="H44" s="255">
        <f>SUM(H40:H43)</f>
        <v>327980793</v>
      </c>
      <c r="I44" s="249"/>
      <c r="J44" s="255">
        <f>SUM(J40:J43)</f>
        <v>199021466.91394514</v>
      </c>
      <c r="L44" s="252"/>
      <c r="M44" s="259"/>
      <c r="N44" s="255">
        <v>105693974.06</v>
      </c>
      <c r="O44" s="253"/>
    </row>
    <row r="45" spans="2:15">
      <c r="B45" s="246" t="s">
        <v>7</v>
      </c>
      <c r="C45" s="246"/>
      <c r="D45" s="246"/>
      <c r="E45" s="246"/>
      <c r="G45" s="239"/>
      <c r="H45" s="251"/>
      <c r="I45" s="251"/>
      <c r="J45" s="251"/>
      <c r="L45" s="252"/>
      <c r="N45" s="251"/>
      <c r="O45" s="253"/>
    </row>
    <row r="46" spans="2:15" ht="5.15" customHeight="1">
      <c r="B46" s="246"/>
      <c r="C46" s="246"/>
      <c r="D46" s="246"/>
      <c r="E46" s="246"/>
      <c r="G46" s="239"/>
      <c r="H46" s="251"/>
      <c r="I46" s="251"/>
      <c r="J46" s="251"/>
      <c r="L46" s="252"/>
      <c r="N46" s="251"/>
      <c r="O46" s="253"/>
    </row>
    <row r="47" spans="2:15">
      <c r="B47" s="258" t="s">
        <v>979</v>
      </c>
      <c r="C47" s="258"/>
      <c r="D47" s="258"/>
      <c r="E47" s="258"/>
      <c r="F47" s="239">
        <f>'Notes 6-29'!A258</f>
        <v>17</v>
      </c>
      <c r="G47" s="239"/>
      <c r="H47" s="251">
        <f>ROUND('Notes 6-29'!J265,0)</f>
        <v>3163500</v>
      </c>
      <c r="I47" s="251"/>
      <c r="J47" s="251">
        <f>'Notes 6-29'!L265+0.4</f>
        <v>2759669.4985548295</v>
      </c>
      <c r="L47" s="252"/>
      <c r="N47" s="251">
        <v>0</v>
      </c>
      <c r="O47" s="254">
        <f t="shared" ref="O47:O54" si="1">N47-H47</f>
        <v>-3163500</v>
      </c>
    </row>
    <row r="48" spans="2:15">
      <c r="B48" s="258" t="s">
        <v>980</v>
      </c>
      <c r="C48" s="258"/>
      <c r="D48" s="258"/>
      <c r="E48" s="258"/>
      <c r="F48" s="239">
        <f>'Notes 6-29'!A270</f>
        <v>18</v>
      </c>
      <c r="G48" s="239"/>
      <c r="H48" s="251">
        <f>ROUND('Notes 6-29'!J277,0)</f>
        <v>79677039</v>
      </c>
      <c r="I48" s="251">
        <f>'Notes 6-29'!K277</f>
        <v>0</v>
      </c>
      <c r="J48" s="251">
        <f>'Notes 6-29'!L277</f>
        <v>99596383.400000021</v>
      </c>
      <c r="K48" s="251"/>
      <c r="L48" s="251"/>
      <c r="M48" s="251"/>
      <c r="N48" s="251">
        <v>0</v>
      </c>
      <c r="O48" s="254">
        <f t="shared" si="1"/>
        <v>-79677039</v>
      </c>
    </row>
    <row r="49" spans="1:15">
      <c r="B49" s="258" t="s">
        <v>981</v>
      </c>
      <c r="C49" s="258"/>
      <c r="D49" s="258"/>
      <c r="E49" s="258"/>
      <c r="F49" s="239">
        <f>'Notes 6-29'!A286</f>
        <v>19</v>
      </c>
      <c r="G49" s="239"/>
      <c r="H49" s="251">
        <f>ROUND('Notes 6-29'!J293,0)</f>
        <v>31077631</v>
      </c>
      <c r="I49" s="251">
        <f>'Notes 6-29'!K291</f>
        <v>0</v>
      </c>
      <c r="J49" s="251">
        <f>'Notes 6-29'!L293</f>
        <v>58827286.317500003</v>
      </c>
      <c r="K49" s="251"/>
      <c r="L49" s="251"/>
      <c r="M49" s="251"/>
      <c r="N49" s="251">
        <f>-SUMIFS('TB 20-21'!L:L,'TB 20-21'!N:N,BS!B49)</f>
        <v>0</v>
      </c>
      <c r="O49" s="254">
        <f t="shared" si="1"/>
        <v>-31077631</v>
      </c>
    </row>
    <row r="50" spans="1:15">
      <c r="B50" s="258" t="str">
        <f>'Notes 6-29'!B314</f>
        <v>Short term loan</v>
      </c>
      <c r="C50" s="258"/>
      <c r="D50" s="258"/>
      <c r="E50" s="258"/>
      <c r="F50" s="239">
        <f>'Notes 6-29'!A314</f>
        <v>20</v>
      </c>
      <c r="G50" s="239"/>
      <c r="H50" s="251">
        <f>ROUND('Notes 6-29'!J319,0)</f>
        <v>276941297</v>
      </c>
      <c r="I50" s="251"/>
      <c r="J50" s="251">
        <f>'Notes 6-29'!L319</f>
        <v>140996949.85999998</v>
      </c>
      <c r="L50" s="252"/>
      <c r="N50" s="251">
        <f>-SUMIFS('TB 20-21'!L:L,'TB 20-21'!N:N,BS!B50)</f>
        <v>276941296.52999997</v>
      </c>
      <c r="O50" s="259">
        <f t="shared" si="1"/>
        <v>-0.47000002861022949</v>
      </c>
    </row>
    <row r="51" spans="1:15">
      <c r="B51" s="258" t="str">
        <f>'Notes 6-29'!B387</f>
        <v>Accounts payable</v>
      </c>
      <c r="C51" s="258"/>
      <c r="D51" s="258"/>
      <c r="E51" s="258"/>
      <c r="F51" s="239">
        <f>'Notes 6-29'!A387</f>
        <v>21</v>
      </c>
      <c r="G51" s="239"/>
      <c r="H51" s="265">
        <f>ROUND('Notes 6-29'!J392,0)</f>
        <v>2128659908</v>
      </c>
      <c r="I51" s="251"/>
      <c r="J51" s="251">
        <f>ROUND('Notes 6-29'!L392,0)-0.4</f>
        <v>1128849719.5999999</v>
      </c>
      <c r="L51" s="252"/>
      <c r="M51" s="268"/>
      <c r="N51" s="251">
        <f>-SUMIFS('TB 20-21'!L:L,'TB 20-21'!N:N,BS!B51)</f>
        <v>2128659907.9699986</v>
      </c>
      <c r="O51" s="254">
        <f t="shared" si="1"/>
        <v>-3.0001401901245117E-2</v>
      </c>
    </row>
    <row r="52" spans="1:15">
      <c r="B52" s="258" t="str">
        <f>'Notes 6-29'!B394</f>
        <v>Intercompany payables</v>
      </c>
      <c r="C52" s="258"/>
      <c r="D52" s="258"/>
      <c r="E52" s="258"/>
      <c r="F52" s="239">
        <f>'Notes 6-29'!A394</f>
        <v>22</v>
      </c>
      <c r="G52" s="239"/>
      <c r="H52" s="265">
        <f>ROUND('Notes 6-29'!J398,0)</f>
        <v>186889455</v>
      </c>
      <c r="I52" s="251"/>
      <c r="J52" s="251">
        <f>'Notes 6-29'!L398</f>
        <v>163146659.50999993</v>
      </c>
      <c r="L52" s="252"/>
      <c r="M52" s="268"/>
      <c r="N52" s="251">
        <f>-SUMIFS('TB 20-21'!L:L,'TB 20-21'!N:N,BS!B52)</f>
        <v>186889455.10999998</v>
      </c>
      <c r="O52" s="269">
        <f t="shared" si="1"/>
        <v>0.10999998450279236</v>
      </c>
    </row>
    <row r="53" spans="1:15">
      <c r="B53" s="258" t="str">
        <f>'Notes 6-29'!B417</f>
        <v xml:space="preserve">Advance from buyers </v>
      </c>
      <c r="C53" s="258"/>
      <c r="D53" s="258"/>
      <c r="E53" s="258"/>
      <c r="F53" s="239">
        <f>'Notes 6-29'!A417</f>
        <v>23</v>
      </c>
      <c r="G53" s="239"/>
      <c r="H53" s="251">
        <f>ROUND('Notes 6-29'!J423,0)</f>
        <v>108355478</v>
      </c>
      <c r="I53" s="251"/>
      <c r="J53" s="251">
        <f>ROUND('Notes 6-29'!L423,0)+0.4</f>
        <v>76902271.400000006</v>
      </c>
      <c r="L53" s="252"/>
      <c r="M53" s="259"/>
      <c r="N53" s="251">
        <f>-SUMIFS('TB 20-21'!L:L,'TB 20-21'!N:N,BS!B53)</f>
        <v>108355477.98999999</v>
      </c>
      <c r="O53" s="254">
        <f t="shared" si="1"/>
        <v>-1.000000536441803E-2</v>
      </c>
    </row>
    <row r="54" spans="1:15">
      <c r="B54" s="258" t="str">
        <f>'Notes 6-29'!B435</f>
        <v>Accrued expenses and other liabilities</v>
      </c>
      <c r="C54" s="258"/>
      <c r="D54" s="258"/>
      <c r="E54" s="258"/>
      <c r="F54" s="239">
        <f>'Notes 6-29'!A435</f>
        <v>24</v>
      </c>
      <c r="G54" s="239"/>
      <c r="H54" s="251">
        <f>ROUNDUP('Notes 6-29'!J449,0)</f>
        <v>366162166</v>
      </c>
      <c r="I54" s="251"/>
      <c r="J54" s="251">
        <f>ROUND('Notes 6-29'!L449,0)+0.6</f>
        <v>287813150.60000002</v>
      </c>
      <c r="L54" s="252"/>
      <c r="M54" s="259"/>
      <c r="N54" s="251">
        <f>-SUMIFS('TB 20-21'!L:L,'TB 20-21'!N:N,BS!B54)</f>
        <v>366162160.52999997</v>
      </c>
      <c r="O54" s="254">
        <f t="shared" si="1"/>
        <v>-5.4700000286102295</v>
      </c>
    </row>
    <row r="55" spans="1:15">
      <c r="G55" s="239"/>
      <c r="H55" s="255">
        <f>SUM(H47:H54)</f>
        <v>3180926474</v>
      </c>
      <c r="I55" s="256"/>
      <c r="J55" s="255">
        <f>SUM(J47:J54)</f>
        <v>1958892090.1860547</v>
      </c>
      <c r="L55" s="252"/>
      <c r="N55" s="255">
        <v>1825712689.7</v>
      </c>
    </row>
    <row r="56" spans="1:15" ht="8.15" customHeight="1">
      <c r="G56" s="239"/>
      <c r="H56" s="256"/>
      <c r="I56" s="256"/>
      <c r="J56" s="256"/>
      <c r="L56" s="252"/>
      <c r="N56" s="256"/>
    </row>
    <row r="57" spans="1:15" ht="15" thickBot="1">
      <c r="A57" s="246" t="s">
        <v>764</v>
      </c>
      <c r="C57" s="246"/>
      <c r="D57" s="246"/>
      <c r="E57" s="246"/>
      <c r="G57" s="239"/>
      <c r="H57" s="260">
        <f>ROUND(H55+H37+H44,0)</f>
        <v>5061259340</v>
      </c>
      <c r="I57" s="256"/>
      <c r="J57" s="260">
        <f>ROUND(J55+J37+J44,0)</f>
        <v>3663465104</v>
      </c>
      <c r="L57" s="252"/>
      <c r="N57" s="260">
        <v>3784884490</v>
      </c>
    </row>
    <row r="58" spans="1:15" ht="7.4" customHeight="1" thickTop="1">
      <c r="B58" s="246"/>
      <c r="C58" s="246"/>
      <c r="D58" s="246"/>
      <c r="E58" s="246"/>
      <c r="G58" s="239"/>
      <c r="I58" s="270"/>
      <c r="J58" s="270"/>
      <c r="L58" s="252"/>
    </row>
    <row r="59" spans="1:15" ht="10.5" customHeight="1">
      <c r="B59" s="246"/>
      <c r="C59" s="246"/>
      <c r="D59" s="246"/>
      <c r="E59" s="246"/>
      <c r="G59" s="239"/>
      <c r="I59" s="270"/>
      <c r="J59" s="270"/>
      <c r="L59" s="252"/>
    </row>
    <row r="60" spans="1:15" ht="14.9" customHeight="1">
      <c r="A60" s="1141" t="s">
        <v>1692</v>
      </c>
      <c r="B60" s="1141"/>
      <c r="C60" s="1141"/>
      <c r="D60" s="1141"/>
      <c r="E60" s="1141"/>
      <c r="F60" s="1141"/>
      <c r="G60" s="1141"/>
      <c r="H60" s="1141"/>
      <c r="I60" s="270"/>
      <c r="J60" s="270"/>
      <c r="L60" s="252"/>
    </row>
    <row r="61" spans="1:15">
      <c r="A61" s="239"/>
      <c r="B61" s="239"/>
      <c r="C61" s="239"/>
      <c r="D61" s="239"/>
      <c r="E61" s="239"/>
      <c r="G61" s="239"/>
      <c r="H61" s="271"/>
      <c r="I61" s="239"/>
      <c r="J61" s="239"/>
      <c r="L61" s="252"/>
      <c r="M61" s="259"/>
    </row>
    <row r="62" spans="1:15">
      <c r="B62" s="239"/>
      <c r="C62" s="239"/>
      <c r="D62" s="239"/>
      <c r="E62" s="239"/>
      <c r="G62" s="239"/>
      <c r="H62" s="240"/>
      <c r="I62" s="240"/>
      <c r="J62" s="240"/>
      <c r="K62" s="240"/>
      <c r="L62" s="240"/>
      <c r="M62" s="240"/>
    </row>
    <row r="63" spans="1:15">
      <c r="B63" s="239"/>
      <c r="C63" s="239"/>
      <c r="D63" s="239"/>
      <c r="E63" s="239"/>
      <c r="G63" s="239"/>
      <c r="H63" s="272">
        <f>H26-H57</f>
        <v>0</v>
      </c>
      <c r="I63" s="273">
        <f>I26-I57</f>
        <v>0</v>
      </c>
      <c r="J63" s="274">
        <f>J26-J57</f>
        <v>0</v>
      </c>
      <c r="L63" s="252"/>
    </row>
    <row r="64" spans="1:15">
      <c r="A64" s="1138" t="s">
        <v>752</v>
      </c>
      <c r="B64" s="1139"/>
      <c r="C64" s="1139"/>
      <c r="D64" s="1137" t="s">
        <v>855</v>
      </c>
      <c r="E64" s="1137"/>
      <c r="F64" s="1137"/>
      <c r="G64" s="244"/>
      <c r="H64" s="1137" t="s">
        <v>753</v>
      </c>
      <c r="I64" s="1137"/>
      <c r="J64" s="1137"/>
      <c r="L64" s="252"/>
    </row>
    <row r="65" spans="1:10" s="246" customFormat="1" ht="14.9" customHeight="1">
      <c r="A65" s="1138" t="s">
        <v>1714</v>
      </c>
      <c r="B65" s="1138"/>
      <c r="C65" s="1138"/>
      <c r="D65" s="1137" t="s">
        <v>1302</v>
      </c>
      <c r="E65" s="1137"/>
      <c r="F65" s="1137"/>
      <c r="G65" s="1137"/>
      <c r="H65" s="1137" t="s">
        <v>1303</v>
      </c>
      <c r="I65" s="1137"/>
      <c r="J65" s="1137"/>
    </row>
    <row r="66" spans="1:10">
      <c r="B66" s="246"/>
      <c r="C66" s="275"/>
      <c r="D66" s="275"/>
      <c r="E66" s="275"/>
      <c r="F66" s="242"/>
      <c r="G66" s="242"/>
      <c r="H66" s="249"/>
      <c r="I66" s="249"/>
      <c r="J66" s="249"/>
    </row>
    <row r="67" spans="1:10" ht="15" customHeight="1">
      <c r="A67" s="276"/>
      <c r="B67" s="276"/>
      <c r="C67" s="276"/>
      <c r="D67" s="276"/>
      <c r="E67" s="276"/>
      <c r="F67" s="277"/>
      <c r="G67" s="276"/>
      <c r="H67" s="278"/>
      <c r="I67" s="276"/>
      <c r="J67" s="276"/>
    </row>
    <row r="68" spans="1:10">
      <c r="D68" s="1145" t="s">
        <v>750</v>
      </c>
      <c r="E68" s="1145"/>
      <c r="F68" s="1145"/>
      <c r="G68" s="1145"/>
      <c r="H68" s="1145"/>
      <c r="I68" s="1145"/>
      <c r="J68" s="1145"/>
    </row>
    <row r="69" spans="1:10" hidden="1">
      <c r="D69" s="279"/>
      <c r="E69" s="279"/>
      <c r="F69" s="280"/>
      <c r="G69" s="279"/>
      <c r="H69" s="281"/>
      <c r="I69" s="279"/>
      <c r="J69" s="279"/>
    </row>
    <row r="70" spans="1:10" ht="3" customHeight="1">
      <c r="D70" s="279"/>
      <c r="E70" s="279"/>
      <c r="F70" s="280"/>
      <c r="G70" s="279"/>
      <c r="H70" s="281"/>
      <c r="I70" s="279"/>
      <c r="J70" s="279"/>
    </row>
    <row r="72" spans="1:10">
      <c r="A72" s="282" t="s">
        <v>751</v>
      </c>
      <c r="H72" s="1146" t="s">
        <v>1724</v>
      </c>
      <c r="I72" s="1146"/>
      <c r="J72" s="1146"/>
    </row>
    <row r="73" spans="1:10">
      <c r="A73" s="283" t="s">
        <v>1750</v>
      </c>
      <c r="H73" s="1142" t="s">
        <v>272</v>
      </c>
      <c r="I73" s="1142"/>
      <c r="J73" s="1142"/>
    </row>
    <row r="74" spans="1:10" ht="15">
      <c r="A74" s="282"/>
      <c r="H74" s="289" t="s">
        <v>1725</v>
      </c>
      <c r="I74" s="287"/>
      <c r="J74" s="287"/>
    </row>
    <row r="75" spans="1:10" ht="27" customHeight="1">
      <c r="A75" s="282"/>
      <c r="H75" s="288"/>
      <c r="I75" s="287"/>
      <c r="J75" s="287"/>
    </row>
    <row r="76" spans="1:10">
      <c r="A76" s="282"/>
      <c r="H76"/>
      <c r="I76" s="287"/>
      <c r="J76" s="287"/>
    </row>
    <row r="77" spans="1:10" ht="15">
      <c r="A77" s="282"/>
      <c r="H77" s="288" t="s">
        <v>1726</v>
      </c>
      <c r="I77" s="287"/>
      <c r="J77" s="287"/>
    </row>
    <row r="78" spans="1:10">
      <c r="A78" s="282"/>
      <c r="H78" t="s">
        <v>1727</v>
      </c>
      <c r="I78" s="287"/>
      <c r="J78" s="287"/>
    </row>
    <row r="79" spans="1:10" ht="15">
      <c r="F79" s="232"/>
      <c r="H79" s="289" t="s">
        <v>1728</v>
      </c>
    </row>
    <row r="80" spans="1:10" ht="15" hidden="1" customHeight="1">
      <c r="H80"/>
      <c r="I80" s="258"/>
      <c r="J80" s="258"/>
    </row>
    <row r="81" spans="3:10" ht="15" hidden="1" customHeight="1">
      <c r="H81" s="290"/>
      <c r="I81" s="258">
        <v>0</v>
      </c>
      <c r="J81" s="258">
        <v>56391255.070000008</v>
      </c>
    </row>
    <row r="82" spans="3:10" ht="15" hidden="1" customHeight="1">
      <c r="C82" s="232" t="s">
        <v>711</v>
      </c>
      <c r="H82" s="290"/>
      <c r="I82" s="285">
        <f>I57-I81</f>
        <v>0</v>
      </c>
      <c r="J82" s="285">
        <f>J57-J81</f>
        <v>3607073848.9299998</v>
      </c>
    </row>
    <row r="83" spans="3:10" ht="15" hidden="1" customHeight="1">
      <c r="H83" s="290"/>
      <c r="I83" s="258"/>
      <c r="J83" s="258"/>
    </row>
    <row r="84" spans="3:10" ht="15" hidden="1" customHeight="1">
      <c r="H84"/>
      <c r="I84" s="285"/>
      <c r="J84" s="285"/>
    </row>
    <row r="85" spans="3:10" ht="15" hidden="1" customHeight="1">
      <c r="H85" s="288" t="s">
        <v>1726</v>
      </c>
      <c r="I85" s="258">
        <v>0</v>
      </c>
      <c r="J85" s="258">
        <v>56391255.060000002</v>
      </c>
    </row>
    <row r="86" spans="3:10" ht="15" hidden="1" customHeight="1">
      <c r="H86"/>
      <c r="I86" s="285">
        <f>I26-I57</f>
        <v>0</v>
      </c>
      <c r="J86" s="285">
        <f>J26-J57</f>
        <v>0</v>
      </c>
    </row>
    <row r="87" spans="3:10" ht="15" hidden="1" customHeight="1">
      <c r="H87" s="289" t="s">
        <v>1727</v>
      </c>
      <c r="I87" s="258"/>
      <c r="J87" s="258"/>
    </row>
    <row r="88" spans="3:10" ht="15" hidden="1" customHeight="1">
      <c r="H88"/>
      <c r="I88" s="258"/>
      <c r="J88" s="258"/>
    </row>
    <row r="89" spans="3:10" ht="15" hidden="1" customHeight="1">
      <c r="H89" s="289" t="s">
        <v>1728</v>
      </c>
      <c r="I89" s="258"/>
      <c r="J89" s="258"/>
    </row>
    <row r="90" spans="3:10" ht="15" hidden="1" customHeight="1">
      <c r="H90"/>
      <c r="I90" s="258"/>
      <c r="J90" s="258"/>
    </row>
    <row r="91" spans="3:10" ht="15">
      <c r="H91" s="289" t="s">
        <v>1729</v>
      </c>
      <c r="I91" s="258"/>
      <c r="J91" s="258"/>
    </row>
    <row r="92" spans="3:10">
      <c r="H92" s="284"/>
      <c r="I92" s="258"/>
      <c r="J92" s="286"/>
    </row>
    <row r="93" spans="3:10">
      <c r="H93" s="284"/>
      <c r="I93" s="285"/>
      <c r="J93" s="285"/>
    </row>
  </sheetData>
  <mergeCells count="22">
    <mergeCell ref="H73:J73"/>
    <mergeCell ref="B11:C11"/>
    <mergeCell ref="B19:C19"/>
    <mergeCell ref="B22:C22"/>
    <mergeCell ref="B23:C23"/>
    <mergeCell ref="B30:C30"/>
    <mergeCell ref="B18:C18"/>
    <mergeCell ref="B12:C12"/>
    <mergeCell ref="B32:C32"/>
    <mergeCell ref="D68:J68"/>
    <mergeCell ref="H72:J72"/>
    <mergeCell ref="A65:C65"/>
    <mergeCell ref="H65:J65"/>
    <mergeCell ref="A64:C64"/>
    <mergeCell ref="D65:G65"/>
    <mergeCell ref="D64:F64"/>
    <mergeCell ref="H64:J64"/>
    <mergeCell ref="A1:J1"/>
    <mergeCell ref="A2:J2"/>
    <mergeCell ref="A3:J3"/>
    <mergeCell ref="H5:J5"/>
    <mergeCell ref="A60:H60"/>
  </mergeCells>
  <pageMargins left="1" right="0.65" top="1" bottom="0.65" header="0.3" footer="0.3"/>
  <pageSetup paperSize="9" scale="67" firstPageNumber="4" orientation="portrait" useFirstPageNumber="1" r:id="rId1"/>
  <headerFooter>
    <oddFooter>&amp;C&amp;"Open Sans,Regular"&amp;P</oddFooter>
  </headerFooter>
  <colBreaks count="1" manualBreakCount="1">
    <brk id="10"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K69"/>
  <sheetViews>
    <sheetView showGridLines="0" view="pageBreakPreview" topLeftCell="A2" zoomScaleSheetLayoutView="100" workbookViewId="0">
      <selection activeCell="F120" sqref="F120"/>
    </sheetView>
  </sheetViews>
  <sheetFormatPr defaultColWidth="9.453125" defaultRowHeight="14.5"/>
  <cols>
    <col min="1" max="1" width="28.54296875" style="4" customWidth="1"/>
    <col min="2" max="2" width="33.453125" style="4" hidden="1" customWidth="1"/>
    <col min="3" max="3" width="16.54296875" style="4" customWidth="1"/>
    <col min="4" max="4" width="2.453125" style="4" customWidth="1"/>
    <col min="5" max="5" width="8.453125" style="4" customWidth="1"/>
    <col min="6" max="6" width="17.54296875" style="331" customWidth="1"/>
    <col min="7" max="7" width="1" style="4" customWidth="1"/>
    <col min="8" max="8" width="16" style="332" customWidth="1"/>
    <col min="9" max="9" width="4" customWidth="1"/>
    <col min="10" max="11" width="16.1796875" bestFit="1" customWidth="1"/>
    <col min="13" max="13" width="14.54296875" bestFit="1" customWidth="1"/>
  </cols>
  <sheetData>
    <row r="1" spans="1:11" ht="15" customHeight="1">
      <c r="A1" s="1151" t="str">
        <f>BS!A1</f>
        <v>Cosmopolitan Industries (Pvt.) Limited</v>
      </c>
      <c r="B1" s="1151"/>
      <c r="C1" s="1151"/>
      <c r="D1" s="1151"/>
      <c r="E1" s="1151"/>
      <c r="F1" s="1151"/>
      <c r="G1" s="1151"/>
      <c r="H1" s="1151"/>
    </row>
    <row r="2" spans="1:11" ht="15" customHeight="1">
      <c r="A2" s="1152" t="s">
        <v>759</v>
      </c>
      <c r="B2" s="1152"/>
      <c r="C2" s="1152"/>
      <c r="D2" s="1152"/>
      <c r="E2" s="1152"/>
      <c r="F2" s="1152"/>
      <c r="G2" s="1152"/>
      <c r="H2" s="1152"/>
    </row>
    <row r="3" spans="1:11" ht="15" customHeight="1">
      <c r="A3" s="1152" t="s">
        <v>1752</v>
      </c>
      <c r="B3" s="1152"/>
      <c r="C3" s="1152"/>
      <c r="D3" s="1152"/>
      <c r="E3" s="1152"/>
      <c r="F3" s="1152"/>
      <c r="G3" s="1152"/>
      <c r="H3" s="1152"/>
    </row>
    <row r="4" spans="1:11">
      <c r="B4" s="291"/>
      <c r="C4" s="291"/>
      <c r="D4" s="291"/>
      <c r="E4" s="291"/>
      <c r="F4" s="292"/>
      <c r="G4" s="291"/>
      <c r="H4" s="293"/>
    </row>
    <row r="5" spans="1:11" ht="16.5" customHeight="1">
      <c r="B5" s="291"/>
      <c r="C5" s="291"/>
      <c r="D5" s="291"/>
      <c r="E5" s="291"/>
      <c r="F5" s="1147" t="s">
        <v>754</v>
      </c>
      <c r="G5" s="1147"/>
      <c r="H5" s="1147"/>
    </row>
    <row r="6" spans="1:11" ht="1.5" customHeight="1">
      <c r="B6" s="291"/>
      <c r="C6" s="291"/>
      <c r="D6" s="291"/>
      <c r="E6" s="291"/>
      <c r="F6" s="294"/>
      <c r="G6" s="294"/>
      <c r="H6" s="294"/>
    </row>
    <row r="7" spans="1:11" ht="16">
      <c r="E7" s="264"/>
      <c r="F7" s="245" t="s">
        <v>1751</v>
      </c>
      <c r="G7" s="295"/>
      <c r="H7" s="245" t="s">
        <v>1451</v>
      </c>
    </row>
    <row r="8" spans="1:11">
      <c r="E8" s="296" t="s">
        <v>3</v>
      </c>
      <c r="F8" s="296" t="s">
        <v>269</v>
      </c>
      <c r="G8" s="297"/>
      <c r="H8" s="297" t="s">
        <v>269</v>
      </c>
    </row>
    <row r="9" spans="1:11">
      <c r="E9" s="264"/>
      <c r="F9" s="298"/>
      <c r="G9" s="264"/>
      <c r="H9" s="299"/>
    </row>
    <row r="10" spans="1:11">
      <c r="A10" s="300" t="s">
        <v>209</v>
      </c>
      <c r="B10" s="691"/>
      <c r="D10" s="231"/>
      <c r="E10" s="301"/>
      <c r="F10" s="251">
        <f>ROUND(-SUMIFS('TB 20-21'!L:L,'TB 20-21'!N:N,PL!A10),0)</f>
        <v>7402910687</v>
      </c>
      <c r="G10" s="302"/>
      <c r="H10" s="251">
        <v>5315157766</v>
      </c>
      <c r="I10" s="303"/>
    </row>
    <row r="11" spans="1:11" ht="5.15" customHeight="1">
      <c r="B11" s="305"/>
      <c r="C11" s="305"/>
      <c r="D11" s="305"/>
      <c r="E11" s="306"/>
      <c r="F11" s="307"/>
      <c r="G11" s="308"/>
      <c r="H11" s="309"/>
    </row>
    <row r="12" spans="1:11">
      <c r="A12" s="310" t="s">
        <v>755</v>
      </c>
      <c r="B12" s="311"/>
      <c r="C12" s="311"/>
      <c r="D12" s="311"/>
      <c r="E12" s="312">
        <f>'Notes 6-29'!A454</f>
        <v>25</v>
      </c>
      <c r="F12" s="267">
        <f>ROUND(-'Notes 6-29'!J459,0)</f>
        <v>-6860811523</v>
      </c>
      <c r="G12" s="313"/>
      <c r="H12" s="267">
        <f>-'Notes 6-29'!L459</f>
        <v>-5120900092.2600002</v>
      </c>
      <c r="J12" s="303"/>
      <c r="K12" s="303"/>
    </row>
    <row r="13" spans="1:11" ht="5.15" customHeight="1">
      <c r="B13" s="311"/>
      <c r="C13" s="311"/>
      <c r="D13" s="687"/>
      <c r="E13" s="312"/>
      <c r="F13" s="267"/>
      <c r="G13" s="313"/>
      <c r="H13" s="314"/>
    </row>
    <row r="14" spans="1:11">
      <c r="A14" s="305" t="s">
        <v>212</v>
      </c>
      <c r="B14" s="305"/>
      <c r="C14" s="305"/>
      <c r="D14" s="305"/>
      <c r="E14" s="306"/>
      <c r="F14" s="255">
        <f>F10+F12</f>
        <v>542099164</v>
      </c>
      <c r="G14" s="315"/>
      <c r="H14" s="255">
        <f>H10+H12</f>
        <v>194257673.73999977</v>
      </c>
    </row>
    <row r="15" spans="1:11" ht="5.15" customHeight="1">
      <c r="B15" s="305"/>
      <c r="C15" s="305"/>
      <c r="D15" s="305"/>
      <c r="E15" s="306"/>
      <c r="F15" s="256"/>
      <c r="G15" s="315"/>
      <c r="H15" s="316"/>
    </row>
    <row r="16" spans="1:11">
      <c r="A16" s="4" t="s">
        <v>898</v>
      </c>
      <c r="B16" s="305"/>
      <c r="C16" s="305"/>
      <c r="D16" s="305"/>
      <c r="E16" s="306"/>
      <c r="F16" s="251">
        <f>ROUND(-SUMIFS('TB 20-21'!L:L,'TB 20-21'!N:N,PL!A16),0)</f>
        <v>198782769</v>
      </c>
      <c r="G16" s="302"/>
      <c r="H16" s="251">
        <v>165385846</v>
      </c>
    </row>
    <row r="17" spans="1:11">
      <c r="A17" s="310" t="s">
        <v>15</v>
      </c>
      <c r="B17" s="310"/>
      <c r="C17" s="310"/>
      <c r="D17" s="310"/>
      <c r="E17" s="312">
        <f>'Notes 6-29'!A513</f>
        <v>26</v>
      </c>
      <c r="F17" s="251">
        <f>-ROUND('Notes 6-29'!J534,0)</f>
        <v>-598944460</v>
      </c>
      <c r="G17" s="302"/>
      <c r="H17" s="251">
        <f>-ROUND(SUM('Notes 6-29'!L534),0)</f>
        <v>-495815835</v>
      </c>
      <c r="I17" s="303"/>
      <c r="J17" s="303"/>
      <c r="K17" s="303"/>
    </row>
    <row r="18" spans="1:11">
      <c r="A18" s="310" t="s">
        <v>273</v>
      </c>
      <c r="B18" s="310"/>
      <c r="C18" s="310"/>
      <c r="D18" s="310"/>
      <c r="E18" s="694">
        <f>'Notes 6-29'!A537</f>
        <v>27</v>
      </c>
      <c r="F18" s="251">
        <f>-ROUND('Notes 6-29'!J545,0)</f>
        <v>-80238829</v>
      </c>
      <c r="G18" s="302"/>
      <c r="H18" s="251">
        <f>-ROUND(SUM('Notes 6-29'!L545),0)+0.14</f>
        <v>-85116217.859999999</v>
      </c>
      <c r="I18" s="303"/>
      <c r="K18" s="303"/>
    </row>
    <row r="19" spans="1:11">
      <c r="A19" s="310" t="s">
        <v>1719</v>
      </c>
      <c r="B19" s="310"/>
      <c r="C19" s="310"/>
      <c r="D19" s="310"/>
      <c r="E19" s="312"/>
      <c r="F19" s="671">
        <v>921039</v>
      </c>
      <c r="G19" s="302"/>
      <c r="H19" s="251">
        <v>1519715</v>
      </c>
      <c r="I19" s="303"/>
      <c r="K19" s="303"/>
    </row>
    <row r="20" spans="1:11" ht="5.15" customHeight="1">
      <c r="A20" s="310"/>
      <c r="B20" s="310"/>
      <c r="C20" s="310"/>
      <c r="D20" s="310"/>
      <c r="E20" s="312"/>
      <c r="F20" s="251"/>
      <c r="G20" s="302"/>
      <c r="H20" s="304"/>
      <c r="I20" s="303"/>
    </row>
    <row r="21" spans="1:11">
      <c r="A21" s="305" t="s">
        <v>982</v>
      </c>
      <c r="B21" s="311"/>
      <c r="C21" s="311"/>
      <c r="D21" s="311"/>
      <c r="E21" s="317"/>
      <c r="F21" s="255">
        <f>F14+F17+F18+F16+F19</f>
        <v>62619683</v>
      </c>
      <c r="G21" s="315"/>
      <c r="H21" s="255">
        <f>H14+H17+H18+H16+H19</f>
        <v>-219768818.12000024</v>
      </c>
    </row>
    <row r="22" spans="1:11" ht="5.15" customHeight="1">
      <c r="B22" s="310"/>
      <c r="C22" s="310"/>
      <c r="D22" s="310"/>
      <c r="E22" s="312"/>
      <c r="F22" s="251"/>
      <c r="G22" s="302"/>
      <c r="H22" s="304"/>
    </row>
    <row r="23" spans="1:11">
      <c r="A23" s="310" t="s">
        <v>41</v>
      </c>
      <c r="B23" s="310"/>
      <c r="C23" s="310"/>
      <c r="D23" s="310"/>
      <c r="E23" s="312">
        <f>'Notes 6-29'!A547</f>
        <v>28</v>
      </c>
      <c r="F23" s="251">
        <f>-ROUND('Notes 6-29'!J554,0)</f>
        <v>-10704611</v>
      </c>
      <c r="G23" s="302"/>
      <c r="H23" s="251">
        <f>-ROUND(SUM('Notes 6-29'!L554),0)</f>
        <v>-6262107</v>
      </c>
    </row>
    <row r="24" spans="1:11" hidden="1">
      <c r="A24" s="310" t="s">
        <v>975</v>
      </c>
      <c r="B24" s="310"/>
      <c r="C24" s="310"/>
      <c r="D24" s="310"/>
      <c r="E24" s="312"/>
      <c r="F24" s="251"/>
      <c r="G24" s="302"/>
      <c r="H24" s="251">
        <v>0</v>
      </c>
    </row>
    <row r="25" spans="1:11">
      <c r="A25" s="310" t="s">
        <v>756</v>
      </c>
      <c r="B25" s="310"/>
      <c r="C25" s="310"/>
      <c r="D25" s="300"/>
      <c r="E25" s="312"/>
      <c r="F25" s="251">
        <f>ROUND(-SUMIFS('TB 20-21'!L:L,'TB 20-21'!N:N,PL!A25),0)</f>
        <v>-64532</v>
      </c>
      <c r="G25" s="302"/>
      <c r="H25" s="251">
        <v>-891518</v>
      </c>
    </row>
    <row r="26" spans="1:11">
      <c r="A26" s="310" t="s">
        <v>1768</v>
      </c>
      <c r="B26" s="310"/>
      <c r="C26" s="310"/>
      <c r="D26" s="300"/>
      <c r="E26" s="312"/>
      <c r="F26" s="251">
        <f>ROUND(-SUMIFS('TB 20-21'!L:L,'TB 20-21'!N:N,PL!A26),0)</f>
        <v>703990</v>
      </c>
      <c r="G26" s="302"/>
      <c r="H26" s="251">
        <v>-359054</v>
      </c>
    </row>
    <row r="27" spans="1:11" ht="5.15" customHeight="1">
      <c r="A27" s="310"/>
      <c r="B27" s="310"/>
      <c r="C27" s="310"/>
      <c r="D27" s="300"/>
      <c r="E27" s="312"/>
      <c r="F27" s="251"/>
      <c r="G27" s="302"/>
      <c r="H27" s="251"/>
    </row>
    <row r="28" spans="1:11">
      <c r="A28" s="231" t="s">
        <v>983</v>
      </c>
      <c r="B28" s="231"/>
      <c r="C28" s="231"/>
      <c r="D28" s="231"/>
      <c r="E28" s="317"/>
      <c r="F28" s="255">
        <f>ROUND(F21+F23+F25+F26+F24,0)</f>
        <v>52554530</v>
      </c>
      <c r="G28" s="315"/>
      <c r="H28" s="255">
        <f>ROUND(H21+H23+H25+H26+H24,0)</f>
        <v>-227281497</v>
      </c>
    </row>
    <row r="29" spans="1:11" ht="5.15" customHeight="1">
      <c r="A29" s="231"/>
      <c r="B29" s="231"/>
      <c r="C29" s="231"/>
      <c r="D29" s="231"/>
      <c r="E29" s="317"/>
      <c r="F29" s="256"/>
      <c r="G29" s="315"/>
      <c r="H29" s="256"/>
    </row>
    <row r="30" spans="1:11">
      <c r="A30" s="310" t="s">
        <v>707</v>
      </c>
      <c r="B30" s="310" t="s">
        <v>213</v>
      </c>
      <c r="C30" s="310"/>
      <c r="D30" s="310"/>
      <c r="E30" s="312">
        <f>'Notes 6-29'!A555</f>
        <v>29</v>
      </c>
      <c r="F30" s="251">
        <f>-ROUND('Notes 6-29'!J560,0)</f>
        <v>-49129103</v>
      </c>
      <c r="G30" s="257"/>
      <c r="H30" s="251">
        <f>-ROUND('Notes 6-29'!L560,0)</f>
        <v>-42699018</v>
      </c>
    </row>
    <row r="31" spans="1:11" ht="1.5" customHeight="1">
      <c r="A31" s="310"/>
      <c r="B31" s="310"/>
      <c r="C31" s="310"/>
      <c r="D31" s="310"/>
      <c r="E31" s="317"/>
      <c r="F31" s="251"/>
      <c r="G31" s="257"/>
      <c r="H31" s="318"/>
    </row>
    <row r="32" spans="1:11" ht="15" thickBot="1">
      <c r="A32" s="326" t="s">
        <v>984</v>
      </c>
      <c r="B32" s="231"/>
      <c r="C32" s="231"/>
      <c r="D32" s="231"/>
      <c r="E32" s="317"/>
      <c r="F32" s="260">
        <f>F28+F30</f>
        <v>3425427</v>
      </c>
      <c r="G32" s="319"/>
      <c r="H32" s="260">
        <f>H28+H30</f>
        <v>-269980515</v>
      </c>
    </row>
    <row r="33" spans="1:10" ht="15" hidden="1" customHeight="1">
      <c r="E33" s="317"/>
      <c r="F33" s="257"/>
      <c r="G33" s="302"/>
      <c r="H33" s="304"/>
    </row>
    <row r="34" spans="1:10" ht="15" hidden="1" customHeight="1">
      <c r="B34" s="326" t="s">
        <v>214</v>
      </c>
      <c r="C34" s="231"/>
      <c r="D34" s="231"/>
      <c r="E34" s="317"/>
      <c r="F34" s="257">
        <v>0</v>
      </c>
      <c r="G34" s="320"/>
      <c r="H34" s="682"/>
    </row>
    <row r="35" spans="1:10" ht="15" hidden="1" customHeight="1">
      <c r="B35" s="231" t="s">
        <v>215</v>
      </c>
      <c r="C35" s="231"/>
      <c r="D35" s="231"/>
      <c r="E35" s="317"/>
      <c r="F35" s="321">
        <v>0</v>
      </c>
      <c r="G35" s="315"/>
      <c r="H35" s="316"/>
    </row>
    <row r="36" spans="1:10" ht="15" hidden="1" customHeight="1">
      <c r="E36" s="317"/>
      <c r="F36" s="321"/>
      <c r="G36" s="315"/>
      <c r="H36" s="316"/>
    </row>
    <row r="37" spans="1:10" ht="15.75" hidden="1" customHeight="1" thickBot="1">
      <c r="E37" s="317"/>
      <c r="F37" s="322">
        <f>F32+F33+F34</f>
        <v>3425427</v>
      </c>
      <c r="G37" s="315"/>
      <c r="H37" s="316"/>
    </row>
    <row r="38" spans="1:10" ht="15" thickTop="1">
      <c r="E38" s="317"/>
      <c r="F38" s="321"/>
      <c r="G38" s="315"/>
      <c r="H38" s="316"/>
    </row>
    <row r="39" spans="1:10">
      <c r="A39" s="1153"/>
      <c r="B39" s="1153"/>
      <c r="C39" s="1153"/>
      <c r="D39" s="1153"/>
      <c r="E39" s="1153"/>
      <c r="F39" s="1153"/>
      <c r="G39" s="1153"/>
      <c r="H39" s="1153"/>
      <c r="J39" s="303">
        <v>-3425426.7699996084</v>
      </c>
    </row>
    <row r="40" spans="1:10">
      <c r="A40" s="4" t="str">
        <f>BS!A60</f>
        <v>The annexed notes 1 to 35 form an integral part of these financial statements.</v>
      </c>
      <c r="B40" s="231"/>
      <c r="C40" s="231"/>
      <c r="D40" s="231"/>
      <c r="E40" s="231"/>
      <c r="F40" s="323"/>
      <c r="G40" s="231"/>
      <c r="H40" s="324"/>
      <c r="J40" s="67">
        <f>J39+F32</f>
        <v>0.23000039160251617</v>
      </c>
    </row>
    <row r="41" spans="1:10">
      <c r="B41" s="231"/>
      <c r="C41" s="231"/>
      <c r="D41" s="231"/>
      <c r="E41" s="231"/>
      <c r="F41" s="323"/>
      <c r="G41" s="231"/>
      <c r="H41" s="324"/>
    </row>
    <row r="42" spans="1:10">
      <c r="B42" s="231"/>
      <c r="C42" s="231"/>
      <c r="D42" s="231"/>
      <c r="E42" s="231"/>
      <c r="F42" s="323"/>
      <c r="G42" s="231"/>
      <c r="H42" s="324"/>
    </row>
    <row r="43" spans="1:10">
      <c r="B43" s="231"/>
      <c r="C43" s="231"/>
      <c r="D43" s="231"/>
      <c r="E43" s="231"/>
      <c r="F43" s="323"/>
      <c r="G43" s="231"/>
      <c r="H43" s="324"/>
    </row>
    <row r="44" spans="1:10">
      <c r="B44" s="231"/>
      <c r="C44" s="231"/>
      <c r="D44" s="231"/>
      <c r="E44" s="231"/>
      <c r="F44" s="323"/>
      <c r="G44" s="231"/>
      <c r="H44" s="324"/>
    </row>
    <row r="45" spans="1:10">
      <c r="A45" s="325" t="s">
        <v>855</v>
      </c>
      <c r="B45" s="231"/>
      <c r="C45" s="1148" t="s">
        <v>1749</v>
      </c>
      <c r="D45" s="1148"/>
      <c r="E45" s="1148"/>
      <c r="F45" s="1149" t="s">
        <v>752</v>
      </c>
      <c r="G45" s="1149"/>
      <c r="H45" s="1149"/>
      <c r="J45" s="67"/>
    </row>
    <row r="46" spans="1:10" s="326" customFormat="1" ht="15" customHeight="1">
      <c r="A46" s="325" t="str">
        <f>BS!A65</f>
        <v>VP- Finance &amp; Accounts</v>
      </c>
      <c r="B46" s="231"/>
      <c r="C46" s="1154" t="s">
        <v>1304</v>
      </c>
      <c r="D46" s="1154"/>
      <c r="E46" s="1154"/>
      <c r="F46" s="1155" t="s">
        <v>1307</v>
      </c>
      <c r="G46" s="1155"/>
      <c r="H46" s="1155"/>
    </row>
    <row r="47" spans="1:10" ht="3.65" customHeight="1">
      <c r="B47" s="327"/>
      <c r="C47" s="327"/>
      <c r="D47" s="327"/>
      <c r="F47" s="296"/>
      <c r="G47" s="328"/>
      <c r="H47" s="297"/>
    </row>
    <row r="48" spans="1:10">
      <c r="A48" s="277"/>
      <c r="B48" s="277"/>
      <c r="C48" s="277"/>
      <c r="D48" s="277"/>
      <c r="E48" s="277"/>
      <c r="F48" s="329"/>
      <c r="G48" s="277"/>
      <c r="H48" s="330"/>
    </row>
    <row r="49" spans="1:8">
      <c r="B49" s="277"/>
      <c r="C49" s="277"/>
      <c r="D49" s="277"/>
      <c r="E49" s="277"/>
      <c r="F49" s="329"/>
      <c r="G49" s="277"/>
      <c r="H49" s="330"/>
    </row>
    <row r="50" spans="1:8">
      <c r="B50" s="277"/>
      <c r="C50" s="277"/>
      <c r="D50" s="1150" t="str">
        <f>BS!D68</f>
        <v xml:space="preserve">           As per our annexed report of same date</v>
      </c>
      <c r="E50" s="1150"/>
      <c r="F50" s="1150"/>
      <c r="G50" s="1150"/>
      <c r="H50" s="1150"/>
    </row>
    <row r="51" spans="1:8" hidden="1"/>
    <row r="52" spans="1:8" hidden="1"/>
    <row r="55" spans="1:8">
      <c r="A55" s="282" t="s">
        <v>751</v>
      </c>
      <c r="F55" s="1146" t="str">
        <f>BS!H72</f>
        <v>For Nurul Faruk Hasan &amp; Co</v>
      </c>
      <c r="G55" s="1146"/>
      <c r="H55" s="1146"/>
    </row>
    <row r="56" spans="1:8">
      <c r="A56" s="335" t="str">
        <f>BS!A73</f>
        <v>Dated: 29 December 2021</v>
      </c>
      <c r="F56" s="1142" t="str">
        <f>BS!H73</f>
        <v>Chartered Accountants</v>
      </c>
      <c r="G56" s="1142"/>
      <c r="H56" s="1142"/>
    </row>
    <row r="57" spans="1:8">
      <c r="A57" s="335"/>
      <c r="F57" s="334" t="str">
        <f>BS!H74</f>
        <v>Registration Ref. No. 1/1/ICAB-2008(1)</v>
      </c>
      <c r="G57" s="334"/>
      <c r="H57" s="334"/>
    </row>
    <row r="58" spans="1:8">
      <c r="A58" s="335"/>
      <c r="F58" s="334"/>
      <c r="G58" s="334"/>
      <c r="H58" s="334"/>
    </row>
    <row r="59" spans="1:8">
      <c r="A59" s="335"/>
      <c r="F59" s="334"/>
      <c r="G59" s="334"/>
      <c r="H59" s="334"/>
    </row>
    <row r="60" spans="1:8">
      <c r="A60" s="335"/>
      <c r="F60" s="334"/>
      <c r="G60" s="334"/>
      <c r="H60" s="334"/>
    </row>
    <row r="61" spans="1:8">
      <c r="A61" s="335"/>
      <c r="F61" s="287" t="str">
        <f>BS!H77</f>
        <v>Md. Faruk Uddin Ahammed</v>
      </c>
      <c r="G61" s="334"/>
      <c r="H61" s="334"/>
    </row>
    <row r="62" spans="1:8">
      <c r="A62" s="335"/>
      <c r="F62" s="334" t="str">
        <f>BS!H78</f>
        <v>Partner</v>
      </c>
      <c r="G62" s="334"/>
      <c r="H62" s="334"/>
    </row>
    <row r="63" spans="1:8">
      <c r="A63" s="335"/>
      <c r="F63" s="334" t="str">
        <f>BS!H79</f>
        <v>Enrolment No. 720</v>
      </c>
      <c r="G63" s="334"/>
      <c r="H63" s="334"/>
    </row>
    <row r="64" spans="1:8">
      <c r="F64" s="333" t="str">
        <f>BS!H91</f>
        <v xml:space="preserve">DVC: </v>
      </c>
      <c r="H64" s="4"/>
    </row>
    <row r="67" spans="6:8">
      <c r="F67" s="331">
        <v>-271348257</v>
      </c>
      <c r="H67" s="332">
        <v>-83418580</v>
      </c>
    </row>
    <row r="69" spans="6:8">
      <c r="F69" s="331">
        <f>F32-F67</f>
        <v>274773684</v>
      </c>
      <c r="H69" s="331">
        <f>H32-H67</f>
        <v>-186561935</v>
      </c>
    </row>
  </sheetData>
  <mergeCells count="12">
    <mergeCell ref="A1:H1"/>
    <mergeCell ref="A2:H2"/>
    <mergeCell ref="A3:H3"/>
    <mergeCell ref="A39:H39"/>
    <mergeCell ref="C46:E46"/>
    <mergeCell ref="F46:H46"/>
    <mergeCell ref="F56:H56"/>
    <mergeCell ref="F5:H5"/>
    <mergeCell ref="C45:E45"/>
    <mergeCell ref="F45:H45"/>
    <mergeCell ref="D50:H50"/>
    <mergeCell ref="F55:H55"/>
  </mergeCells>
  <printOptions horizontalCentered="1"/>
  <pageMargins left="1" right="0.65" top="1" bottom="0.65" header="0.3" footer="0.3"/>
  <pageSetup paperSize="9" scale="91" firstPageNumber="5" orientation="portrait" useFirstPageNumber="1" r:id="rId1"/>
  <headerFooter>
    <oddFooter>&amp;C&amp;"Open Sans,Regular"&amp;P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3A8C6-4438-4531-8C46-EC0205076549}">
  <sheetPr>
    <tabColor rgb="FFFFFF00"/>
    <pageSetUpPr fitToPage="1"/>
  </sheetPr>
  <dimension ref="A1:U83"/>
  <sheetViews>
    <sheetView showGridLines="0" tabSelected="1" view="pageBreakPreview" zoomScaleNormal="100" zoomScaleSheetLayoutView="100" workbookViewId="0">
      <pane xSplit="7" ySplit="10" topLeftCell="Q56" activePane="bottomRight" state="frozen"/>
      <selection activeCell="S60" sqref="S60"/>
      <selection pane="topRight" activeCell="S60" sqref="S60"/>
      <selection pane="bottomLeft" activeCell="S60" sqref="S60"/>
      <selection pane="bottomRight" activeCell="R59" sqref="R59"/>
    </sheetView>
  </sheetViews>
  <sheetFormatPr defaultColWidth="9.1796875" defaultRowHeight="13"/>
  <cols>
    <col min="1" max="1" width="3" style="839" customWidth="1"/>
    <col min="2" max="2" width="2" style="839" customWidth="1"/>
    <col min="3" max="3" width="13.26953125" style="839" customWidth="1"/>
    <col min="4" max="5" width="9.1796875" style="839"/>
    <col min="6" max="6" width="13.81640625" style="839" customWidth="1"/>
    <col min="7" max="7" width="6.54296875" style="839" bestFit="1" customWidth="1"/>
    <col min="8" max="8" width="0.7265625" style="839" customWidth="1"/>
    <col min="9" max="9" width="1.7265625" style="839" customWidth="1"/>
    <col min="10" max="10" width="1.54296875" style="839" customWidth="1"/>
    <col min="11" max="12" width="1.1796875" style="839" customWidth="1"/>
    <col min="13" max="13" width="14.54296875" style="887" customWidth="1"/>
    <col min="14" max="14" width="1.54296875" style="839" customWidth="1"/>
    <col min="15" max="15" width="7.1796875" style="888" customWidth="1"/>
    <col min="16" max="16" width="1.1796875" style="839" customWidth="1"/>
    <col min="17" max="17" width="12.453125" style="887" customWidth="1"/>
    <col min="18" max="19" width="12.54296875" style="887" bestFit="1" customWidth="1"/>
    <col min="20" max="20" width="9.81640625" style="839" bestFit="1" customWidth="1"/>
    <col min="21" max="16384" width="9.1796875" style="839"/>
  </cols>
  <sheetData>
    <row r="1" spans="1:19" s="837" customFormat="1" ht="15.5">
      <c r="A1" s="1156" t="s">
        <v>4049</v>
      </c>
      <c r="B1" s="1157"/>
      <c r="C1" s="1157"/>
      <c r="D1" s="1157"/>
      <c r="E1" s="1157"/>
      <c r="F1" s="1157"/>
      <c r="G1" s="1157"/>
      <c r="H1" s="1157"/>
      <c r="I1" s="1157"/>
      <c r="J1" s="1157"/>
      <c r="K1" s="1157"/>
      <c r="L1" s="1157"/>
      <c r="M1" s="1157"/>
      <c r="N1" s="1157"/>
      <c r="O1" s="1157"/>
      <c r="P1" s="1157"/>
      <c r="Q1" s="1157"/>
      <c r="R1" s="1157"/>
      <c r="S1" s="1158"/>
    </row>
    <row r="2" spans="1:19" s="837" customFormat="1" ht="15.5">
      <c r="A2" s="1159" t="s">
        <v>4050</v>
      </c>
      <c r="B2" s="1160"/>
      <c r="C2" s="1160"/>
      <c r="D2" s="1160"/>
      <c r="E2" s="1160"/>
      <c r="F2" s="1160"/>
      <c r="G2" s="1160"/>
      <c r="H2" s="1160"/>
      <c r="I2" s="1160"/>
      <c r="J2" s="1160"/>
      <c r="K2" s="1160"/>
      <c r="L2" s="1160"/>
      <c r="M2" s="1160"/>
      <c r="N2" s="1160"/>
      <c r="O2" s="1160"/>
      <c r="P2" s="1160"/>
      <c r="Q2" s="1160"/>
      <c r="R2" s="1160"/>
      <c r="S2" s="1161"/>
    </row>
    <row r="3" spans="1:19" s="837" customFormat="1" ht="15.5">
      <c r="A3" s="1159" t="s">
        <v>4289</v>
      </c>
      <c r="B3" s="1160"/>
      <c r="C3" s="1160"/>
      <c r="D3" s="1160"/>
      <c r="E3" s="1160"/>
      <c r="F3" s="1160"/>
      <c r="G3" s="1160"/>
      <c r="H3" s="1160"/>
      <c r="I3" s="1160"/>
      <c r="J3" s="1160"/>
      <c r="K3" s="1160"/>
      <c r="L3" s="1160"/>
      <c r="M3" s="1160"/>
      <c r="N3" s="1160"/>
      <c r="O3" s="1160"/>
      <c r="P3" s="1160"/>
      <c r="Q3" s="1160"/>
      <c r="R3" s="1160"/>
      <c r="S3" s="1161"/>
    </row>
    <row r="4" spans="1:19" s="837" customFormat="1" ht="15.5">
      <c r="A4" s="1159" t="s">
        <v>4051</v>
      </c>
      <c r="B4" s="1160"/>
      <c r="C4" s="1160"/>
      <c r="D4" s="1160"/>
      <c r="E4" s="1160"/>
      <c r="F4" s="1160"/>
      <c r="G4" s="1160"/>
      <c r="H4" s="1160"/>
      <c r="I4" s="1160"/>
      <c r="J4" s="1160"/>
      <c r="K4" s="1160"/>
      <c r="L4" s="1160"/>
      <c r="M4" s="1160"/>
      <c r="N4" s="1160"/>
      <c r="O4" s="1160"/>
      <c r="P4" s="1160"/>
      <c r="Q4" s="1160"/>
      <c r="R4" s="1160"/>
      <c r="S4" s="1161"/>
    </row>
    <row r="5" spans="1:19" ht="7.5" customHeight="1">
      <c r="A5" s="838"/>
      <c r="M5" s="840"/>
      <c r="O5" s="841"/>
      <c r="Q5" s="842"/>
      <c r="R5" s="840"/>
      <c r="S5" s="840"/>
    </row>
    <row r="6" spans="1:19">
      <c r="A6" s="843" t="s">
        <v>4052</v>
      </c>
      <c r="B6" s="844"/>
      <c r="C6" s="844"/>
      <c r="D6" s="844"/>
      <c r="E6" s="844"/>
      <c r="F6" s="844"/>
      <c r="G6" s="844"/>
      <c r="H6" s="844"/>
      <c r="I6" s="844"/>
      <c r="J6" s="844"/>
      <c r="M6" s="840"/>
      <c r="O6" s="841"/>
      <c r="Q6" s="842"/>
      <c r="R6" s="840"/>
      <c r="S6" s="840"/>
    </row>
    <row r="7" spans="1:19">
      <c r="A7" s="843"/>
      <c r="B7" s="844"/>
      <c r="C7" s="844"/>
      <c r="D7" s="844"/>
      <c r="E7" s="844"/>
      <c r="F7" s="844"/>
      <c r="G7" s="844"/>
      <c r="H7" s="844"/>
      <c r="I7" s="844"/>
      <c r="J7" s="844"/>
      <c r="M7" s="840"/>
      <c r="O7" s="841"/>
      <c r="Q7" s="842"/>
      <c r="R7" s="840"/>
      <c r="S7" s="840"/>
    </row>
    <row r="8" spans="1:19">
      <c r="A8" s="845"/>
      <c r="B8" s="846"/>
      <c r="C8" s="846"/>
      <c r="D8" s="846"/>
      <c r="E8" s="846"/>
      <c r="F8" s="846"/>
      <c r="G8" s="847" t="s">
        <v>4053</v>
      </c>
      <c r="H8" s="846"/>
      <c r="I8" s="846"/>
      <c r="J8" s="846"/>
      <c r="M8" s="848" t="s">
        <v>4054</v>
      </c>
      <c r="N8" s="849"/>
      <c r="O8" s="850" t="s">
        <v>883</v>
      </c>
      <c r="P8" s="849"/>
      <c r="Q8" s="848" t="s">
        <v>4055</v>
      </c>
      <c r="R8" s="848" t="s">
        <v>4293</v>
      </c>
      <c r="S8" s="848" t="s">
        <v>4293</v>
      </c>
    </row>
    <row r="9" spans="1:19">
      <c r="A9" s="845"/>
      <c r="B9" s="846"/>
      <c r="C9" s="846"/>
      <c r="D9" s="846"/>
      <c r="E9" s="846"/>
      <c r="F9" s="846"/>
      <c r="G9" s="846"/>
      <c r="H9" s="846"/>
      <c r="I9" s="846"/>
      <c r="J9" s="846"/>
      <c r="M9" s="840"/>
      <c r="O9" s="841"/>
      <c r="Q9" s="842"/>
      <c r="R9" s="840"/>
      <c r="S9" s="840"/>
    </row>
    <row r="10" spans="1:19" ht="11.25" customHeight="1">
      <c r="A10" s="838"/>
      <c r="B10" s="849"/>
      <c r="M10" s="840"/>
      <c r="O10" s="841"/>
      <c r="Q10" s="842"/>
      <c r="R10" s="840"/>
      <c r="S10" s="840"/>
    </row>
    <row r="11" spans="1:19">
      <c r="A11" s="839" t="s">
        <v>4056</v>
      </c>
      <c r="H11" s="840"/>
      <c r="M11" s="840"/>
      <c r="O11" s="841"/>
      <c r="Q11" s="842">
        <f>'[9]SCI-Combined'!$O$35</f>
        <v>-2875155.730000014</v>
      </c>
      <c r="R11" s="840"/>
      <c r="S11" s="840">
        <f>PL!F28</f>
        <v>52554530</v>
      </c>
    </row>
    <row r="12" spans="1:19">
      <c r="A12" s="838"/>
      <c r="H12" s="840"/>
      <c r="M12" s="840"/>
      <c r="O12" s="841"/>
      <c r="Q12" s="842"/>
      <c r="R12" s="840"/>
      <c r="S12" s="840"/>
    </row>
    <row r="13" spans="1:19">
      <c r="A13" s="849" t="s">
        <v>4057</v>
      </c>
      <c r="C13" s="849" t="s">
        <v>4058</v>
      </c>
      <c r="M13" s="840"/>
      <c r="O13" s="841"/>
      <c r="Q13" s="842"/>
      <c r="R13" s="840"/>
      <c r="S13" s="840"/>
    </row>
    <row r="14" spans="1:19">
      <c r="A14" s="838"/>
      <c r="C14" s="839" t="s">
        <v>4059</v>
      </c>
      <c r="G14" s="851" t="s">
        <v>4060</v>
      </c>
      <c r="M14" s="840">
        <f>'[9]Note -4-6 PPE'!$K$16</f>
        <v>1620778.0499999998</v>
      </c>
      <c r="O14" s="841"/>
      <c r="Q14" s="842"/>
      <c r="R14" s="840">
        <f>'Note-4-5'!P24</f>
        <v>104675922.3</v>
      </c>
      <c r="S14" s="840"/>
    </row>
    <row r="15" spans="1:19">
      <c r="A15" s="838"/>
      <c r="C15" s="839" t="s">
        <v>4061</v>
      </c>
      <c r="G15" s="851" t="s">
        <v>4062</v>
      </c>
      <c r="M15" s="840">
        <f>'[9]Note -4-6 PPE'!$K$45</f>
        <v>36675.85</v>
      </c>
      <c r="O15" s="841"/>
      <c r="Q15" s="842"/>
      <c r="R15" s="840">
        <f>'Note-4-5'!O44</f>
        <v>3104374.34</v>
      </c>
      <c r="S15" s="840"/>
    </row>
    <row r="16" spans="1:19">
      <c r="A16" s="838"/>
      <c r="C16" s="839" t="s">
        <v>246</v>
      </c>
      <c r="G16" s="851" t="s">
        <v>4063</v>
      </c>
      <c r="M16" s="840">
        <f>'[9]Note -4-6 PPE'!$K$44</f>
        <v>3142.18</v>
      </c>
      <c r="O16" s="841"/>
      <c r="Q16" s="842"/>
      <c r="R16" s="840">
        <f>'Notes 6-29'!J11</f>
        <v>187700</v>
      </c>
      <c r="S16" s="840"/>
    </row>
    <row r="17" spans="1:19">
      <c r="A17" s="838"/>
      <c r="C17" s="839" t="s">
        <v>907</v>
      </c>
      <c r="G17" s="851" t="s">
        <v>4062</v>
      </c>
      <c r="M17" s="840">
        <f>'[9]Note 24-35'!$E$85</f>
        <v>7441.6</v>
      </c>
      <c r="O17" s="841"/>
      <c r="Q17" s="840"/>
      <c r="R17" s="852">
        <f>'Note-4-5'!O54</f>
        <v>521953.62</v>
      </c>
      <c r="S17" s="852">
        <f>SUM(R14:R17)</f>
        <v>108489950.26000001</v>
      </c>
    </row>
    <row r="18" spans="1:19">
      <c r="A18" s="838"/>
      <c r="B18" s="849"/>
      <c r="M18" s="840"/>
      <c r="O18" s="841"/>
      <c r="Q18" s="853" t="e">
        <f>Q11+#REF!</f>
        <v>#REF!</v>
      </c>
      <c r="R18" s="854"/>
      <c r="S18" s="854">
        <f>S11+S17</f>
        <v>161044480.25999999</v>
      </c>
    </row>
    <row r="19" spans="1:19">
      <c r="A19" s="838"/>
      <c r="B19" s="849"/>
      <c r="M19" s="840"/>
      <c r="O19" s="841"/>
      <c r="Q19" s="853"/>
      <c r="R19" s="854"/>
      <c r="S19" s="854"/>
    </row>
    <row r="20" spans="1:19">
      <c r="A20" s="849" t="s">
        <v>4057</v>
      </c>
      <c r="C20" s="849" t="s">
        <v>4064</v>
      </c>
      <c r="M20" s="840"/>
      <c r="O20" s="841"/>
      <c r="Q20" s="853"/>
      <c r="R20" s="854"/>
      <c r="S20" s="854"/>
    </row>
    <row r="21" spans="1:19">
      <c r="C21" s="839" t="s">
        <v>4065</v>
      </c>
      <c r="M21" s="840"/>
      <c r="O21" s="841"/>
      <c r="Q21" s="842">
        <f>'[9]SCI-Combined'!$O$32</f>
        <v>5211.6000000000004</v>
      </c>
      <c r="R21" s="840"/>
      <c r="S21" s="852">
        <f>CF!F15</f>
        <v>-703990</v>
      </c>
    </row>
    <row r="22" spans="1:19">
      <c r="A22" s="838"/>
      <c r="B22" s="849"/>
      <c r="M22" s="840"/>
      <c r="O22" s="841"/>
      <c r="Q22" s="855" t="e">
        <f>Q18-Q21</f>
        <v>#REF!</v>
      </c>
      <c r="R22" s="854"/>
      <c r="S22" s="854">
        <f>SUM(S18:S21)</f>
        <v>160340490.25999999</v>
      </c>
    </row>
    <row r="23" spans="1:19">
      <c r="A23" s="849" t="s">
        <v>4066</v>
      </c>
      <c r="M23" s="840"/>
      <c r="O23" s="841"/>
      <c r="Q23" s="842"/>
      <c r="R23" s="840"/>
      <c r="S23" s="840"/>
    </row>
    <row r="24" spans="1:19">
      <c r="A24" s="838"/>
      <c r="B24" s="849"/>
      <c r="C24" s="839" t="s">
        <v>4067</v>
      </c>
      <c r="M24" s="840">
        <f>'[9]SCI-Combined'!$O$19</f>
        <v>1988826.37</v>
      </c>
      <c r="O24" s="841"/>
      <c r="Q24" s="842"/>
      <c r="R24" s="840">
        <f>PL!F16</f>
        <v>198782769</v>
      </c>
      <c r="S24" s="840"/>
    </row>
    <row r="25" spans="1:19">
      <c r="A25" s="838"/>
      <c r="B25" s="849"/>
      <c r="C25" s="839" t="s">
        <v>4068</v>
      </c>
      <c r="M25" s="840">
        <f>R25/84</f>
        <v>10964.75</v>
      </c>
      <c r="O25" s="841"/>
      <c r="Q25" s="842"/>
      <c r="R25" s="840">
        <f>PL!F19</f>
        <v>921039</v>
      </c>
      <c r="S25" s="840"/>
    </row>
    <row r="26" spans="1:19">
      <c r="A26" s="838"/>
      <c r="B26" s="849"/>
      <c r="C26" s="839" t="s">
        <v>1102</v>
      </c>
      <c r="M26" s="840">
        <v>0</v>
      </c>
      <c r="O26" s="841"/>
      <c r="Q26" s="840">
        <f>SUM(M24:M26)</f>
        <v>1999791.12</v>
      </c>
      <c r="R26" s="852">
        <v>0</v>
      </c>
      <c r="S26" s="852">
        <f>R26+R24+R25</f>
        <v>199703808</v>
      </c>
    </row>
    <row r="27" spans="1:19">
      <c r="A27" s="838"/>
      <c r="B27" s="849"/>
      <c r="M27" s="856"/>
      <c r="O27" s="841"/>
      <c r="Q27" s="857" t="e">
        <f>Q22-Q26</f>
        <v>#REF!</v>
      </c>
      <c r="R27" s="840"/>
      <c r="S27" s="840">
        <f>S22-S26</f>
        <v>-39363317.74000001</v>
      </c>
    </row>
    <row r="28" spans="1:19">
      <c r="A28" s="839" t="s">
        <v>4069</v>
      </c>
      <c r="M28" s="840"/>
      <c r="O28" s="841"/>
      <c r="Q28" s="842">
        <f>'[10]Tax dep_BDT '!M21</f>
        <v>126429280.32099999</v>
      </c>
      <c r="R28" s="840"/>
      <c r="S28" s="852">
        <f>'Tax dep_BDT '!M21</f>
        <v>131605238.55353417</v>
      </c>
    </row>
    <row r="29" spans="1:19">
      <c r="A29" s="838"/>
      <c r="B29" s="849"/>
      <c r="M29" s="840"/>
      <c r="O29" s="841"/>
      <c r="Q29" s="857" t="e">
        <f>Q27-Q28</f>
        <v>#REF!</v>
      </c>
      <c r="R29" s="840"/>
      <c r="S29" s="840">
        <f>S27-S28</f>
        <v>-170968556.29353416</v>
      </c>
    </row>
    <row r="30" spans="1:19">
      <c r="A30" s="839" t="s">
        <v>4070</v>
      </c>
      <c r="M30" s="840"/>
      <c r="O30" s="841"/>
      <c r="Q30" s="842">
        <f>'[10]Asset dispossal-C (2)'!O14</f>
        <v>-833469.95537778409</v>
      </c>
      <c r="R30" s="840"/>
      <c r="S30" s="852">
        <f>'Asset dispossal-C'!O17</f>
        <v>-168059.0755722613</v>
      </c>
    </row>
    <row r="31" spans="1:19">
      <c r="M31" s="840"/>
      <c r="O31" s="841"/>
      <c r="Q31" s="857" t="e">
        <f>Q29+Q30</f>
        <v>#REF!</v>
      </c>
      <c r="R31" s="840"/>
      <c r="S31" s="840">
        <f>S29+S30</f>
        <v>-171136615.36910641</v>
      </c>
    </row>
    <row r="32" spans="1:19">
      <c r="A32" s="839" t="s">
        <v>4071</v>
      </c>
      <c r="M32" s="840"/>
      <c r="O32" s="841"/>
      <c r="Q32" s="842">
        <f>'[9]Note 24-35'!$E$85+'[9]Note-13-18'!$F$101</f>
        <v>39344.090000000004</v>
      </c>
      <c r="R32" s="840"/>
      <c r="S32" s="852">
        <f>'Notes 6-29'!J265+'Note-4-5'!O54</f>
        <v>3685453.62</v>
      </c>
    </row>
    <row r="33" spans="1:21">
      <c r="A33" s="838"/>
      <c r="M33" s="840"/>
      <c r="O33" s="841"/>
      <c r="Q33" s="855" t="e">
        <f>Q31-Q32</f>
        <v>#REF!</v>
      </c>
      <c r="R33" s="854"/>
      <c r="S33" s="855">
        <f>S31-S32</f>
        <v>-174822068.98910642</v>
      </c>
    </row>
    <row r="34" spans="1:21">
      <c r="A34" s="839" t="s">
        <v>4072</v>
      </c>
      <c r="M34" s="840"/>
      <c r="O34" s="841"/>
      <c r="Q34" s="842"/>
      <c r="R34" s="840"/>
      <c r="S34" s="840"/>
    </row>
    <row r="35" spans="1:21">
      <c r="A35" s="838"/>
      <c r="B35" s="849"/>
      <c r="C35" s="839" t="s">
        <v>4073</v>
      </c>
      <c r="M35" s="840"/>
      <c r="O35" s="841"/>
      <c r="Q35" s="842">
        <v>0</v>
      </c>
      <c r="R35" s="840"/>
      <c r="S35" s="840">
        <f>R26</f>
        <v>0</v>
      </c>
    </row>
    <row r="36" spans="1:21">
      <c r="A36" s="839" t="s">
        <v>4074</v>
      </c>
      <c r="M36" s="840"/>
      <c r="O36" s="841"/>
      <c r="Q36" s="842">
        <f>'[9]Note-19-23'!$E$75-'[9]Note-19-23'!$I$75</f>
        <v>490049.26000000013</v>
      </c>
      <c r="R36" s="840"/>
      <c r="S36" s="840">
        <f>'Notes 6-29'!J438-'Notes 6-29'!L438</f>
        <v>70792632.000000015</v>
      </c>
    </row>
    <row r="37" spans="1:21">
      <c r="A37" s="838"/>
      <c r="B37" s="849"/>
      <c r="M37" s="840"/>
      <c r="O37" s="841"/>
      <c r="Q37" s="842"/>
      <c r="R37" s="840"/>
      <c r="S37" s="852">
        <v>0</v>
      </c>
    </row>
    <row r="38" spans="1:21">
      <c r="A38" s="838"/>
      <c r="B38" s="858" t="s">
        <v>4075</v>
      </c>
      <c r="C38" s="859"/>
      <c r="M38" s="840"/>
      <c r="O38" s="841"/>
      <c r="Q38" s="855" t="e">
        <f>Q33+Q36</f>
        <v>#REF!</v>
      </c>
      <c r="R38" s="854"/>
      <c r="S38" s="854">
        <f>S33+S36</f>
        <v>-104029436.9891064</v>
      </c>
    </row>
    <row r="39" spans="1:21" hidden="1">
      <c r="A39" s="838"/>
      <c r="B39" s="839" t="s">
        <v>4076</v>
      </c>
      <c r="M39" s="840"/>
      <c r="O39" s="841"/>
      <c r="Q39" s="842">
        <v>0</v>
      </c>
      <c r="R39" s="840"/>
      <c r="S39" s="840">
        <v>0</v>
      </c>
      <c r="T39" s="839" t="s">
        <v>4077</v>
      </c>
    </row>
    <row r="40" spans="1:21">
      <c r="A40" s="838"/>
      <c r="B40" s="839" t="s">
        <v>4078</v>
      </c>
      <c r="M40" s="840"/>
      <c r="O40" s="841"/>
      <c r="Q40" s="855" t="e">
        <f>Q38+Q39</f>
        <v>#REF!</v>
      </c>
      <c r="R40" s="854"/>
      <c r="S40" s="854">
        <f>R25</f>
        <v>921039</v>
      </c>
    </row>
    <row r="41" spans="1:21">
      <c r="A41" s="838"/>
      <c r="B41" s="839" t="s">
        <v>4079</v>
      </c>
      <c r="M41" s="840"/>
      <c r="O41" s="841"/>
      <c r="Q41" s="842">
        <f>M24</f>
        <v>1988826.37</v>
      </c>
      <c r="R41" s="840"/>
      <c r="S41" s="840">
        <f>'Notes 6-29'!J107</f>
        <v>74466600.450000018</v>
      </c>
      <c r="T41" s="860"/>
      <c r="U41" s="860"/>
    </row>
    <row r="42" spans="1:21" ht="13.5" thickBot="1">
      <c r="A42" s="838"/>
      <c r="B42" s="849"/>
      <c r="C42" s="849" t="s">
        <v>4080</v>
      </c>
      <c r="M42" s="840"/>
      <c r="O42" s="841"/>
      <c r="Q42" s="861" t="e">
        <f>Q40+Q41</f>
        <v>#REF!</v>
      </c>
      <c r="R42" s="862"/>
      <c r="S42" s="861">
        <f>S38+S39+S40+S41</f>
        <v>-28641797.539106384</v>
      </c>
    </row>
    <row r="43" spans="1:21" ht="13.5" thickTop="1">
      <c r="A43" s="838"/>
      <c r="B43" s="849"/>
      <c r="M43" s="840"/>
      <c r="O43" s="841"/>
      <c r="Q43" s="863"/>
      <c r="R43" s="862"/>
      <c r="S43" s="862"/>
    </row>
    <row r="44" spans="1:21">
      <c r="A44" s="838" t="s">
        <v>4081</v>
      </c>
      <c r="B44" s="844" t="s">
        <v>4082</v>
      </c>
      <c r="C44" s="844"/>
      <c r="D44" s="844"/>
      <c r="E44" s="844"/>
      <c r="F44" s="844"/>
      <c r="G44" s="844"/>
      <c r="H44" s="844"/>
      <c r="I44" s="844"/>
      <c r="J44" s="844"/>
      <c r="K44" s="860"/>
      <c r="M44" s="840"/>
      <c r="O44" s="841"/>
      <c r="Q44" s="842"/>
      <c r="R44" s="840"/>
      <c r="S44" s="840"/>
    </row>
    <row r="45" spans="1:21">
      <c r="A45" s="838"/>
      <c r="B45" s="839" t="s">
        <v>4083</v>
      </c>
      <c r="M45" s="840" t="e">
        <f>Q38</f>
        <v>#REF!</v>
      </c>
      <c r="O45" s="841">
        <v>0.1</v>
      </c>
      <c r="Q45" s="842">
        <v>0</v>
      </c>
      <c r="R45" s="840">
        <f>S38</f>
        <v>-104029436.9891064</v>
      </c>
      <c r="S45" s="840">
        <f>MAX(R45*O45,0)</f>
        <v>0</v>
      </c>
    </row>
    <row r="46" spans="1:21">
      <c r="A46" s="838"/>
      <c r="B46" s="839" t="s">
        <v>4084</v>
      </c>
      <c r="M46" s="840">
        <f>Q39</f>
        <v>0</v>
      </c>
      <c r="O46" s="841">
        <v>0.27500000000000002</v>
      </c>
      <c r="Q46" s="842">
        <f>O46*M46</f>
        <v>0</v>
      </c>
      <c r="R46" s="840">
        <f>S39</f>
        <v>0</v>
      </c>
      <c r="S46" s="840">
        <f>R46*O46</f>
        <v>0</v>
      </c>
    </row>
    <row r="47" spans="1:21">
      <c r="A47" s="838"/>
      <c r="B47" s="839" t="s">
        <v>4085</v>
      </c>
      <c r="M47" s="840">
        <f>Q35</f>
        <v>0</v>
      </c>
      <c r="O47" s="841">
        <v>0.27500000000000002</v>
      </c>
      <c r="Q47" s="842">
        <f>O47*M47</f>
        <v>0</v>
      </c>
      <c r="R47" s="840">
        <f>S35</f>
        <v>0</v>
      </c>
      <c r="S47" s="840">
        <f>R47*O47</f>
        <v>0</v>
      </c>
    </row>
    <row r="48" spans="1:21">
      <c r="A48" s="838"/>
      <c r="B48" s="839" t="s">
        <v>4086</v>
      </c>
      <c r="M48" s="840">
        <f>R48/83</f>
        <v>897187.95722891588</v>
      </c>
      <c r="O48" s="841">
        <v>0.1</v>
      </c>
      <c r="Q48" s="842">
        <f>M48*O48</f>
        <v>89718.795722891591</v>
      </c>
      <c r="R48" s="840">
        <f>S41</f>
        <v>74466600.450000018</v>
      </c>
      <c r="S48" s="840">
        <f>R48*O48</f>
        <v>7446660.0450000018</v>
      </c>
      <c r="T48" s="860"/>
    </row>
    <row r="49" spans="1:20">
      <c r="A49" s="838"/>
      <c r="B49" s="839" t="s">
        <v>4068</v>
      </c>
      <c r="M49" s="840">
        <f>M25</f>
        <v>10964.75</v>
      </c>
      <c r="O49" s="841">
        <v>0.27500000000000002</v>
      </c>
      <c r="Q49" s="842">
        <f>M49*O49</f>
        <v>3015.3062500000001</v>
      </c>
      <c r="R49" s="840">
        <f>R25</f>
        <v>921039</v>
      </c>
      <c r="S49" s="852">
        <f>R49*O49</f>
        <v>253285.72500000003</v>
      </c>
      <c r="T49" s="864" t="s">
        <v>4087</v>
      </c>
    </row>
    <row r="50" spans="1:20" ht="13.5" thickBot="1">
      <c r="A50" s="838"/>
      <c r="M50" s="840"/>
      <c r="O50" s="841"/>
      <c r="Q50" s="861">
        <f>SUM(Q45:Q48)</f>
        <v>89718.795722891591</v>
      </c>
      <c r="R50" s="862"/>
      <c r="S50" s="865">
        <f>SUM(S45:S49)</f>
        <v>7699945.7700000014</v>
      </c>
    </row>
    <row r="51" spans="1:20" ht="13.5" thickTop="1">
      <c r="A51" s="838"/>
      <c r="M51" s="840"/>
      <c r="O51" s="841"/>
      <c r="Q51" s="842"/>
      <c r="R51" s="840"/>
      <c r="S51" s="840"/>
    </row>
    <row r="52" spans="1:20">
      <c r="A52" s="838" t="s">
        <v>4088</v>
      </c>
      <c r="B52" s="849" t="s">
        <v>4089</v>
      </c>
      <c r="M52" s="840"/>
      <c r="O52" s="841"/>
      <c r="Q52" s="842"/>
      <c r="R52" s="840"/>
      <c r="S52" s="840"/>
    </row>
    <row r="53" spans="1:20">
      <c r="A53" s="838"/>
      <c r="C53" s="839" t="s">
        <v>4090</v>
      </c>
      <c r="M53" s="840"/>
      <c r="O53" s="841"/>
      <c r="Q53" s="842">
        <v>417510</v>
      </c>
      <c r="R53" s="840"/>
      <c r="S53" s="870">
        <f>'Notes 6-29'!J557</f>
        <v>36012714.93</v>
      </c>
    </row>
    <row r="54" spans="1:20">
      <c r="A54" s="838"/>
      <c r="C54" s="839" t="s">
        <v>4091</v>
      </c>
      <c r="M54" s="840"/>
      <c r="O54" s="841"/>
      <c r="Q54" s="842">
        <v>0</v>
      </c>
      <c r="R54" s="840"/>
      <c r="S54" s="840">
        <v>0</v>
      </c>
    </row>
    <row r="55" spans="1:20">
      <c r="A55" s="838"/>
      <c r="C55" s="839" t="s">
        <v>4092</v>
      </c>
      <c r="M55" s="840"/>
      <c r="O55" s="841"/>
      <c r="Q55" s="842">
        <v>87857.31</v>
      </c>
      <c r="R55" s="840"/>
      <c r="S55" s="840">
        <f>'Notes 6-29'!J558</f>
        <v>7450840</v>
      </c>
    </row>
    <row r="56" spans="1:20" ht="13.5" thickBot="1">
      <c r="A56" s="838"/>
      <c r="M56" s="840"/>
      <c r="O56" s="841"/>
      <c r="Q56" s="866">
        <f>SUM(Q53:Q55)</f>
        <v>505367.31</v>
      </c>
      <c r="R56" s="867"/>
      <c r="S56" s="868">
        <f>SUM(S53:S55)</f>
        <v>43463554.93</v>
      </c>
    </row>
    <row r="57" spans="1:20" ht="13.5" thickTop="1">
      <c r="A57" s="838" t="s">
        <v>4093</v>
      </c>
      <c r="B57" s="849" t="s">
        <v>4094</v>
      </c>
      <c r="M57" s="840"/>
      <c r="O57" s="841"/>
      <c r="Q57" s="842"/>
      <c r="R57" s="840"/>
      <c r="S57" s="840"/>
    </row>
    <row r="58" spans="1:20">
      <c r="A58" s="838"/>
      <c r="B58" s="849" t="s">
        <v>4095</v>
      </c>
      <c r="M58" s="840"/>
      <c r="O58" s="841"/>
      <c r="Q58" s="842"/>
      <c r="R58" s="840"/>
      <c r="S58" s="840"/>
    </row>
    <row r="59" spans="1:20" ht="13.5" customHeight="1">
      <c r="A59" s="838"/>
      <c r="C59" s="839" t="s">
        <v>4096</v>
      </c>
      <c r="M59" s="840">
        <f>'[9]SCI-Combined'!$O$11</f>
        <v>63323770.479999989</v>
      </c>
      <c r="O59" s="869">
        <f>(0.6*10/27.5)%</f>
        <v>2.1818181818181819E-3</v>
      </c>
      <c r="Q59" s="842">
        <f>M59*O59</f>
        <v>138160.95377454543</v>
      </c>
      <c r="R59" s="870">
        <f>'Notes 6-29'!J557/0.005</f>
        <v>7202542986</v>
      </c>
      <c r="S59" s="840">
        <f>R59*O59</f>
        <v>15714639.242181819</v>
      </c>
      <c r="T59" s="871">
        <f>R59*0.5%</f>
        <v>36012714.93</v>
      </c>
    </row>
    <row r="60" spans="1:20">
      <c r="A60" s="838"/>
      <c r="C60" s="839" t="s">
        <v>4097</v>
      </c>
      <c r="M60" s="840">
        <f>R60/93.5</f>
        <v>363226.09655517322</v>
      </c>
      <c r="O60" s="869">
        <f>(0.6*10/27.5)%</f>
        <v>2.1818181818181819E-3</v>
      </c>
      <c r="Q60" s="842">
        <f>M60*O60</f>
        <v>792.49330157492341</v>
      </c>
      <c r="R60" s="840">
        <f>'Asset dispossal-C'!M17</f>
        <v>33961640.027908698</v>
      </c>
      <c r="S60" s="840">
        <f>R60*O60</f>
        <v>74098.123697255345</v>
      </c>
    </row>
    <row r="61" spans="1:20">
      <c r="A61" s="838"/>
      <c r="C61" s="839" t="s">
        <v>4086</v>
      </c>
      <c r="M61" s="840">
        <f>Q41</f>
        <v>1988826.37</v>
      </c>
      <c r="O61" s="841">
        <f>O48</f>
        <v>0.1</v>
      </c>
      <c r="Q61" s="842">
        <f>Q55</f>
        <v>87857.31</v>
      </c>
      <c r="R61" s="840">
        <f>S41</f>
        <v>74466600.450000018</v>
      </c>
      <c r="S61" s="840">
        <f>R61*O61</f>
        <v>7446660.0450000018</v>
      </c>
    </row>
    <row r="62" spans="1:20" ht="13.5" thickBot="1">
      <c r="A62" s="838"/>
      <c r="M62" s="840"/>
      <c r="O62" s="841"/>
      <c r="Q62" s="861">
        <f>SUM(Q59:Q61)</f>
        <v>226810.75707612035</v>
      </c>
      <c r="R62" s="862"/>
      <c r="S62" s="872">
        <f>SUM(S59:S61)</f>
        <v>23235397.410879076</v>
      </c>
    </row>
    <row r="63" spans="1:20" ht="3.75" customHeight="1" thickTop="1">
      <c r="A63" s="838"/>
      <c r="M63" s="840"/>
      <c r="O63" s="841"/>
      <c r="Q63" s="842"/>
      <c r="R63" s="840"/>
      <c r="S63" s="840"/>
    </row>
    <row r="64" spans="1:20">
      <c r="A64" s="873"/>
      <c r="B64" s="1162" t="s">
        <v>4098</v>
      </c>
      <c r="C64" s="1162"/>
      <c r="D64" s="1162"/>
      <c r="E64" s="1162"/>
      <c r="F64" s="1162"/>
      <c r="G64" s="1162"/>
      <c r="H64" s="1162"/>
      <c r="I64" s="1162"/>
      <c r="J64" s="1162"/>
      <c r="M64" s="840"/>
      <c r="O64" s="841"/>
      <c r="Q64" s="842"/>
      <c r="R64" s="840"/>
      <c r="S64" s="840"/>
    </row>
    <row r="65" spans="1:20">
      <c r="A65" s="838" t="s">
        <v>4081</v>
      </c>
      <c r="C65" s="839" t="s">
        <v>4099</v>
      </c>
      <c r="M65" s="840"/>
      <c r="O65" s="841"/>
      <c r="Q65" s="842">
        <f>Q56</f>
        <v>505367.31</v>
      </c>
      <c r="R65" s="840"/>
      <c r="S65" s="840">
        <f>MAX(S50,S56,S62,0)</f>
        <v>43463554.93</v>
      </c>
    </row>
    <row r="66" spans="1:20">
      <c r="A66" s="838"/>
      <c r="C66" s="839" t="s">
        <v>4100</v>
      </c>
      <c r="M66" s="840"/>
      <c r="O66" s="841"/>
      <c r="Q66" s="842">
        <f>Q46</f>
        <v>0</v>
      </c>
      <c r="R66" s="840"/>
      <c r="S66" s="840">
        <f>S46</f>
        <v>0</v>
      </c>
    </row>
    <row r="67" spans="1:20">
      <c r="A67" s="838"/>
      <c r="C67" s="839" t="str">
        <f>B49</f>
        <v xml:space="preserve">Other income - PF forfeited amount </v>
      </c>
      <c r="M67" s="840"/>
      <c r="O67" s="841"/>
      <c r="Q67" s="842">
        <f>Q49</f>
        <v>3015.3062500000001</v>
      </c>
      <c r="R67" s="840"/>
      <c r="S67" s="840">
        <f>S49</f>
        <v>253285.72500000003</v>
      </c>
    </row>
    <row r="68" spans="1:20" ht="13.5" thickBot="1">
      <c r="A68" s="838"/>
      <c r="M68" s="840"/>
      <c r="O68" s="841"/>
      <c r="Q68" s="861">
        <f>SUM(Q65:Q67)</f>
        <v>508382.61625000002</v>
      </c>
      <c r="R68" s="862"/>
      <c r="S68" s="872">
        <f>SUM(S65:S67)</f>
        <v>43716840.655000001</v>
      </c>
    </row>
    <row r="69" spans="1:20" ht="13.5" thickTop="1">
      <c r="A69" s="838"/>
      <c r="M69" s="840"/>
      <c r="O69" s="841"/>
      <c r="Q69" s="842"/>
      <c r="R69" s="840"/>
      <c r="S69" s="840"/>
    </row>
    <row r="70" spans="1:20" ht="12.75" customHeight="1">
      <c r="A70" s="838"/>
      <c r="B70" s="839" t="s">
        <v>4101</v>
      </c>
      <c r="M70" s="840"/>
      <c r="O70" s="841"/>
      <c r="Q70" s="874">
        <f>Q53</f>
        <v>417510</v>
      </c>
      <c r="R70" s="840"/>
      <c r="S70" s="874">
        <f>S53</f>
        <v>36012714.93</v>
      </c>
    </row>
    <row r="71" spans="1:20" ht="12.75" customHeight="1">
      <c r="A71" s="838"/>
      <c r="B71" s="839" t="s">
        <v>4102</v>
      </c>
      <c r="M71" s="840"/>
      <c r="O71" s="841"/>
      <c r="Q71" s="875">
        <v>0</v>
      </c>
      <c r="R71" s="840"/>
      <c r="S71" s="875">
        <v>0</v>
      </c>
    </row>
    <row r="72" spans="1:20" ht="12.75" customHeight="1">
      <c r="A72" s="838"/>
      <c r="B72" s="839" t="s">
        <v>4103</v>
      </c>
      <c r="M72" s="840"/>
      <c r="O72" s="841"/>
      <c r="Q72" s="875">
        <f>Q54</f>
        <v>0</v>
      </c>
      <c r="R72" s="840"/>
      <c r="S72" s="876">
        <v>0</v>
      </c>
      <c r="T72" s="864" t="s">
        <v>4104</v>
      </c>
    </row>
    <row r="73" spans="1:20">
      <c r="A73" s="838"/>
      <c r="B73" s="839" t="s">
        <v>4105</v>
      </c>
      <c r="M73" s="840"/>
      <c r="O73" s="841"/>
      <c r="Q73" s="877">
        <f>Q55</f>
        <v>87857.31</v>
      </c>
      <c r="R73" s="840" t="s">
        <v>4294</v>
      </c>
      <c r="S73" s="877">
        <f>S55</f>
        <v>7450840</v>
      </c>
    </row>
    <row r="74" spans="1:20">
      <c r="A74" s="838"/>
      <c r="B74" s="878"/>
      <c r="C74" s="878"/>
      <c r="D74" s="878"/>
      <c r="E74" s="878"/>
      <c r="F74" s="878"/>
      <c r="G74" s="878"/>
      <c r="H74" s="878"/>
      <c r="M74" s="840"/>
      <c r="O74" s="841"/>
      <c r="Q74" s="879">
        <f>SUM(Q70:Q73)</f>
        <v>505367.31</v>
      </c>
      <c r="R74" s="880"/>
      <c r="S74" s="880">
        <f>SUM(S70:S73)</f>
        <v>43463554.93</v>
      </c>
    </row>
    <row r="75" spans="1:20" s="849" customFormat="1">
      <c r="A75" s="881"/>
      <c r="B75" s="849" t="s">
        <v>4106</v>
      </c>
      <c r="M75" s="867"/>
      <c r="O75" s="882"/>
      <c r="Q75" s="883">
        <f>Q68-Q74</f>
        <v>3015.3062500000233</v>
      </c>
      <c r="R75" s="867"/>
      <c r="S75" s="867">
        <f>S68-S74</f>
        <v>253285.72500000149</v>
      </c>
    </row>
    <row r="76" spans="1:20" ht="13.5" thickBot="1">
      <c r="A76" s="838"/>
      <c r="B76" s="849" t="s">
        <v>4107</v>
      </c>
      <c r="M76" s="840"/>
      <c r="O76" s="841"/>
      <c r="Q76" s="861">
        <f>SUM(Q74:Q75)</f>
        <v>508382.61625000002</v>
      </c>
      <c r="R76" s="862"/>
      <c r="S76" s="872">
        <f>SUM(S74:S75)</f>
        <v>43716840.655000001</v>
      </c>
    </row>
    <row r="77" spans="1:20" ht="13.5" thickTop="1">
      <c r="A77" s="838"/>
      <c r="B77" s="839" t="s">
        <v>4108</v>
      </c>
      <c r="M77" s="840"/>
      <c r="O77" s="841"/>
      <c r="Q77" s="842">
        <f>Q68-Q76</f>
        <v>0</v>
      </c>
      <c r="R77" s="840"/>
      <c r="S77" s="840">
        <f>S68-S76</f>
        <v>0</v>
      </c>
    </row>
    <row r="78" spans="1:20">
      <c r="A78" s="873"/>
      <c r="B78" s="884"/>
      <c r="C78" s="884"/>
      <c r="D78" s="884"/>
      <c r="E78" s="884"/>
      <c r="F78" s="884"/>
      <c r="G78" s="884"/>
      <c r="H78" s="884"/>
      <c r="I78" s="884"/>
      <c r="J78" s="884"/>
      <c r="K78" s="884"/>
      <c r="L78" s="884"/>
      <c r="M78" s="852"/>
      <c r="N78" s="884"/>
      <c r="O78" s="885"/>
      <c r="P78" s="884"/>
      <c r="Q78" s="886"/>
      <c r="R78" s="840"/>
      <c r="S78" s="840"/>
    </row>
    <row r="79" spans="1:20">
      <c r="A79" s="838"/>
      <c r="M79" s="840"/>
      <c r="O79" s="841"/>
      <c r="Q79" s="840"/>
      <c r="R79" s="840"/>
      <c r="S79" s="840"/>
    </row>
    <row r="80" spans="1:20">
      <c r="A80" s="838"/>
      <c r="M80" s="840"/>
      <c r="O80" s="841"/>
      <c r="Q80" s="840"/>
      <c r="R80" s="840"/>
      <c r="S80" s="840"/>
    </row>
    <row r="81" spans="1:19">
      <c r="A81" s="838"/>
      <c r="M81" s="840"/>
      <c r="O81" s="841"/>
      <c r="Q81" s="840"/>
      <c r="R81" s="840"/>
      <c r="S81" s="840"/>
    </row>
    <row r="82" spans="1:19">
      <c r="A82" s="838"/>
      <c r="M82" s="840"/>
      <c r="O82" s="841"/>
      <c r="Q82" s="840"/>
      <c r="R82" s="840"/>
      <c r="S82" s="840"/>
    </row>
    <row r="83" spans="1:19">
      <c r="A83" s="838"/>
      <c r="M83" s="840"/>
      <c r="O83" s="841"/>
      <c r="Q83" s="840"/>
      <c r="R83" s="840"/>
      <c r="S83" s="840"/>
    </row>
  </sheetData>
  <mergeCells count="5">
    <mergeCell ref="A1:S1"/>
    <mergeCell ref="A2:S2"/>
    <mergeCell ref="A3:S3"/>
    <mergeCell ref="A4:S4"/>
    <mergeCell ref="B64:J64"/>
  </mergeCells>
  <printOptions horizontalCentered="1"/>
  <pageMargins left="0.5" right="0.5" top="0.75" bottom="0.5" header="0.5" footer="0.5"/>
  <pageSetup paperSize="9" scale="7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078B7-7319-426B-BB98-F0F9D20F78C9}">
  <sheetPr>
    <tabColor rgb="FFFFFF00"/>
  </sheetPr>
  <dimension ref="A1:U21"/>
  <sheetViews>
    <sheetView showGridLines="0" view="pageBreakPreview" zoomScaleNormal="110" zoomScaleSheetLayoutView="100" workbookViewId="0">
      <selection activeCell="R13" sqref="R13:V22"/>
    </sheetView>
  </sheetViews>
  <sheetFormatPr defaultRowHeight="12.5"/>
  <cols>
    <col min="1" max="1" width="17.54296875" style="47" customWidth="1"/>
    <col min="2" max="2" width="0.453125" style="47" customWidth="1"/>
    <col min="3" max="3" width="11.7265625" style="889" customWidth="1"/>
    <col min="4" max="4" width="0.7265625" style="47" customWidth="1"/>
    <col min="5" max="5" width="13.453125" style="47" bestFit="1" customWidth="1"/>
    <col min="6" max="6" width="0.453125" style="47" customWidth="1"/>
    <col min="7" max="7" width="13.54296875" style="47" customWidth="1"/>
    <col min="8" max="8" width="0.7265625" style="47" customWidth="1"/>
    <col min="9" max="9" width="14.1796875" style="47" customWidth="1"/>
    <col min="10" max="10" width="0.7265625" style="47" customWidth="1"/>
    <col min="11" max="11" width="6.7265625" style="47" customWidth="1"/>
    <col min="12" max="12" width="0.7265625" style="47" customWidth="1"/>
    <col min="13" max="13" width="13.1796875" style="47" customWidth="1"/>
    <col min="14" max="14" width="0.7265625" style="47" customWidth="1"/>
    <col min="15" max="15" width="12.7265625" style="47" customWidth="1"/>
    <col min="16" max="16" width="1.1796875" style="47" customWidth="1"/>
    <col min="17" max="17" width="9.1796875" style="47"/>
    <col min="18" max="18" width="12.54296875" style="47" bestFit="1" customWidth="1"/>
    <col min="19" max="19" width="10.54296875" style="47" bestFit="1" customWidth="1"/>
    <col min="20" max="20" width="12" style="47" bestFit="1" customWidth="1"/>
    <col min="21" max="21" width="11.26953125" style="47" bestFit="1" customWidth="1"/>
    <col min="22" max="256" width="9.1796875" style="47"/>
    <col min="257" max="257" width="17.54296875" style="47" customWidth="1"/>
    <col min="258" max="258" width="1.54296875" style="47" customWidth="1"/>
    <col min="259" max="259" width="13.453125" style="47" customWidth="1"/>
    <col min="260" max="260" width="1.54296875" style="47" customWidth="1"/>
    <col min="261" max="261" width="13.453125" style="47" bestFit="1" customWidth="1"/>
    <col min="262" max="262" width="1.54296875" style="47" customWidth="1"/>
    <col min="263" max="263" width="13.54296875" style="47" customWidth="1"/>
    <col min="264" max="264" width="1.54296875" style="47" customWidth="1"/>
    <col min="265" max="265" width="14.1796875" style="47" customWidth="1"/>
    <col min="266" max="266" width="1.54296875" style="47" customWidth="1"/>
    <col min="267" max="267" width="6.7265625" style="47" customWidth="1"/>
    <col min="268" max="268" width="1.54296875" style="47" customWidth="1"/>
    <col min="269" max="269" width="13.1796875" style="47" customWidth="1"/>
    <col min="270" max="270" width="1.54296875" style="47" customWidth="1"/>
    <col min="271" max="271" width="12.7265625" style="47" customWidth="1"/>
    <col min="272" max="272" width="1.1796875" style="47" customWidth="1"/>
    <col min="273" max="273" width="9.1796875" style="47"/>
    <col min="274" max="274" width="12.54296875" style="47" bestFit="1" customWidth="1"/>
    <col min="275" max="275" width="10.54296875" style="47" bestFit="1" customWidth="1"/>
    <col min="276" max="276" width="12" style="47" bestFit="1" customWidth="1"/>
    <col min="277" max="277" width="11.26953125" style="47" bestFit="1" customWidth="1"/>
    <col min="278" max="512" width="9.1796875" style="47"/>
    <col min="513" max="513" width="17.54296875" style="47" customWidth="1"/>
    <col min="514" max="514" width="1.54296875" style="47" customWidth="1"/>
    <col min="515" max="515" width="13.453125" style="47" customWidth="1"/>
    <col min="516" max="516" width="1.54296875" style="47" customWidth="1"/>
    <col min="517" max="517" width="13.453125" style="47" bestFit="1" customWidth="1"/>
    <col min="518" max="518" width="1.54296875" style="47" customWidth="1"/>
    <col min="519" max="519" width="13.54296875" style="47" customWidth="1"/>
    <col min="520" max="520" width="1.54296875" style="47" customWidth="1"/>
    <col min="521" max="521" width="14.1796875" style="47" customWidth="1"/>
    <col min="522" max="522" width="1.54296875" style="47" customWidth="1"/>
    <col min="523" max="523" width="6.7265625" style="47" customWidth="1"/>
    <col min="524" max="524" width="1.54296875" style="47" customWidth="1"/>
    <col min="525" max="525" width="13.1796875" style="47" customWidth="1"/>
    <col min="526" max="526" width="1.54296875" style="47" customWidth="1"/>
    <col min="527" max="527" width="12.7265625" style="47" customWidth="1"/>
    <col min="528" max="528" width="1.1796875" style="47" customWidth="1"/>
    <col min="529" max="529" width="9.1796875" style="47"/>
    <col min="530" max="530" width="12.54296875" style="47" bestFit="1" customWidth="1"/>
    <col min="531" max="531" width="10.54296875" style="47" bestFit="1" customWidth="1"/>
    <col min="532" max="532" width="12" style="47" bestFit="1" customWidth="1"/>
    <col min="533" max="533" width="11.26953125" style="47" bestFit="1" customWidth="1"/>
    <col min="534" max="768" width="9.1796875" style="47"/>
    <col min="769" max="769" width="17.54296875" style="47" customWidth="1"/>
    <col min="770" max="770" width="1.54296875" style="47" customWidth="1"/>
    <col min="771" max="771" width="13.453125" style="47" customWidth="1"/>
    <col min="772" max="772" width="1.54296875" style="47" customWidth="1"/>
    <col min="773" max="773" width="13.453125" style="47" bestFit="1" customWidth="1"/>
    <col min="774" max="774" width="1.54296875" style="47" customWidth="1"/>
    <col min="775" max="775" width="13.54296875" style="47" customWidth="1"/>
    <col min="776" max="776" width="1.54296875" style="47" customWidth="1"/>
    <col min="777" max="777" width="14.1796875" style="47" customWidth="1"/>
    <col min="778" max="778" width="1.54296875" style="47" customWidth="1"/>
    <col min="779" max="779" width="6.7265625" style="47" customWidth="1"/>
    <col min="780" max="780" width="1.54296875" style="47" customWidth="1"/>
    <col min="781" max="781" width="13.1796875" style="47" customWidth="1"/>
    <col min="782" max="782" width="1.54296875" style="47" customWidth="1"/>
    <col min="783" max="783" width="12.7265625" style="47" customWidth="1"/>
    <col min="784" max="784" width="1.1796875" style="47" customWidth="1"/>
    <col min="785" max="785" width="9.1796875" style="47"/>
    <col min="786" max="786" width="12.54296875" style="47" bestFit="1" customWidth="1"/>
    <col min="787" max="787" width="10.54296875" style="47" bestFit="1" customWidth="1"/>
    <col min="788" max="788" width="12" style="47" bestFit="1" customWidth="1"/>
    <col min="789" max="789" width="11.26953125" style="47" bestFit="1" customWidth="1"/>
    <col min="790" max="1024" width="9.1796875" style="47"/>
    <col min="1025" max="1025" width="17.54296875" style="47" customWidth="1"/>
    <col min="1026" max="1026" width="1.54296875" style="47" customWidth="1"/>
    <col min="1027" max="1027" width="13.453125" style="47" customWidth="1"/>
    <col min="1028" max="1028" width="1.54296875" style="47" customWidth="1"/>
    <col min="1029" max="1029" width="13.453125" style="47" bestFit="1" customWidth="1"/>
    <col min="1030" max="1030" width="1.54296875" style="47" customWidth="1"/>
    <col min="1031" max="1031" width="13.54296875" style="47" customWidth="1"/>
    <col min="1032" max="1032" width="1.54296875" style="47" customWidth="1"/>
    <col min="1033" max="1033" width="14.1796875" style="47" customWidth="1"/>
    <col min="1034" max="1034" width="1.54296875" style="47" customWidth="1"/>
    <col min="1035" max="1035" width="6.7265625" style="47" customWidth="1"/>
    <col min="1036" max="1036" width="1.54296875" style="47" customWidth="1"/>
    <col min="1037" max="1037" width="13.1796875" style="47" customWidth="1"/>
    <col min="1038" max="1038" width="1.54296875" style="47" customWidth="1"/>
    <col min="1039" max="1039" width="12.7265625" style="47" customWidth="1"/>
    <col min="1040" max="1040" width="1.1796875" style="47" customWidth="1"/>
    <col min="1041" max="1041" width="9.1796875" style="47"/>
    <col min="1042" max="1042" width="12.54296875" style="47" bestFit="1" customWidth="1"/>
    <col min="1043" max="1043" width="10.54296875" style="47" bestFit="1" customWidth="1"/>
    <col min="1044" max="1044" width="12" style="47" bestFit="1" customWidth="1"/>
    <col min="1045" max="1045" width="11.26953125" style="47" bestFit="1" customWidth="1"/>
    <col min="1046" max="1280" width="9.1796875" style="47"/>
    <col min="1281" max="1281" width="17.54296875" style="47" customWidth="1"/>
    <col min="1282" max="1282" width="1.54296875" style="47" customWidth="1"/>
    <col min="1283" max="1283" width="13.453125" style="47" customWidth="1"/>
    <col min="1284" max="1284" width="1.54296875" style="47" customWidth="1"/>
    <col min="1285" max="1285" width="13.453125" style="47" bestFit="1" customWidth="1"/>
    <col min="1286" max="1286" width="1.54296875" style="47" customWidth="1"/>
    <col min="1287" max="1287" width="13.54296875" style="47" customWidth="1"/>
    <col min="1288" max="1288" width="1.54296875" style="47" customWidth="1"/>
    <col min="1289" max="1289" width="14.1796875" style="47" customWidth="1"/>
    <col min="1290" max="1290" width="1.54296875" style="47" customWidth="1"/>
    <col min="1291" max="1291" width="6.7265625" style="47" customWidth="1"/>
    <col min="1292" max="1292" width="1.54296875" style="47" customWidth="1"/>
    <col min="1293" max="1293" width="13.1796875" style="47" customWidth="1"/>
    <col min="1294" max="1294" width="1.54296875" style="47" customWidth="1"/>
    <col min="1295" max="1295" width="12.7265625" style="47" customWidth="1"/>
    <col min="1296" max="1296" width="1.1796875" style="47" customWidth="1"/>
    <col min="1297" max="1297" width="9.1796875" style="47"/>
    <col min="1298" max="1298" width="12.54296875" style="47" bestFit="1" customWidth="1"/>
    <col min="1299" max="1299" width="10.54296875" style="47" bestFit="1" customWidth="1"/>
    <col min="1300" max="1300" width="12" style="47" bestFit="1" customWidth="1"/>
    <col min="1301" max="1301" width="11.26953125" style="47" bestFit="1" customWidth="1"/>
    <col min="1302" max="1536" width="9.1796875" style="47"/>
    <col min="1537" max="1537" width="17.54296875" style="47" customWidth="1"/>
    <col min="1538" max="1538" width="1.54296875" style="47" customWidth="1"/>
    <col min="1539" max="1539" width="13.453125" style="47" customWidth="1"/>
    <col min="1540" max="1540" width="1.54296875" style="47" customWidth="1"/>
    <col min="1541" max="1541" width="13.453125" style="47" bestFit="1" customWidth="1"/>
    <col min="1542" max="1542" width="1.54296875" style="47" customWidth="1"/>
    <col min="1543" max="1543" width="13.54296875" style="47" customWidth="1"/>
    <col min="1544" max="1544" width="1.54296875" style="47" customWidth="1"/>
    <col min="1545" max="1545" width="14.1796875" style="47" customWidth="1"/>
    <col min="1546" max="1546" width="1.54296875" style="47" customWidth="1"/>
    <col min="1547" max="1547" width="6.7265625" style="47" customWidth="1"/>
    <col min="1548" max="1548" width="1.54296875" style="47" customWidth="1"/>
    <col min="1549" max="1549" width="13.1796875" style="47" customWidth="1"/>
    <col min="1550" max="1550" width="1.54296875" style="47" customWidth="1"/>
    <col min="1551" max="1551" width="12.7265625" style="47" customWidth="1"/>
    <col min="1552" max="1552" width="1.1796875" style="47" customWidth="1"/>
    <col min="1553" max="1553" width="9.1796875" style="47"/>
    <col min="1554" max="1554" width="12.54296875" style="47" bestFit="1" customWidth="1"/>
    <col min="1555" max="1555" width="10.54296875" style="47" bestFit="1" customWidth="1"/>
    <col min="1556" max="1556" width="12" style="47" bestFit="1" customWidth="1"/>
    <col min="1557" max="1557" width="11.26953125" style="47" bestFit="1" customWidth="1"/>
    <col min="1558" max="1792" width="9.1796875" style="47"/>
    <col min="1793" max="1793" width="17.54296875" style="47" customWidth="1"/>
    <col min="1794" max="1794" width="1.54296875" style="47" customWidth="1"/>
    <col min="1795" max="1795" width="13.453125" style="47" customWidth="1"/>
    <col min="1796" max="1796" width="1.54296875" style="47" customWidth="1"/>
    <col min="1797" max="1797" width="13.453125" style="47" bestFit="1" customWidth="1"/>
    <col min="1798" max="1798" width="1.54296875" style="47" customWidth="1"/>
    <col min="1799" max="1799" width="13.54296875" style="47" customWidth="1"/>
    <col min="1800" max="1800" width="1.54296875" style="47" customWidth="1"/>
    <col min="1801" max="1801" width="14.1796875" style="47" customWidth="1"/>
    <col min="1802" max="1802" width="1.54296875" style="47" customWidth="1"/>
    <col min="1803" max="1803" width="6.7265625" style="47" customWidth="1"/>
    <col min="1804" max="1804" width="1.54296875" style="47" customWidth="1"/>
    <col min="1805" max="1805" width="13.1796875" style="47" customWidth="1"/>
    <col min="1806" max="1806" width="1.54296875" style="47" customWidth="1"/>
    <col min="1807" max="1807" width="12.7265625" style="47" customWidth="1"/>
    <col min="1808" max="1808" width="1.1796875" style="47" customWidth="1"/>
    <col min="1809" max="1809" width="9.1796875" style="47"/>
    <col min="1810" max="1810" width="12.54296875" style="47" bestFit="1" customWidth="1"/>
    <col min="1811" max="1811" width="10.54296875" style="47" bestFit="1" customWidth="1"/>
    <col min="1812" max="1812" width="12" style="47" bestFit="1" customWidth="1"/>
    <col min="1813" max="1813" width="11.26953125" style="47" bestFit="1" customWidth="1"/>
    <col min="1814" max="2048" width="9.1796875" style="47"/>
    <col min="2049" max="2049" width="17.54296875" style="47" customWidth="1"/>
    <col min="2050" max="2050" width="1.54296875" style="47" customWidth="1"/>
    <col min="2051" max="2051" width="13.453125" style="47" customWidth="1"/>
    <col min="2052" max="2052" width="1.54296875" style="47" customWidth="1"/>
    <col min="2053" max="2053" width="13.453125" style="47" bestFit="1" customWidth="1"/>
    <col min="2054" max="2054" width="1.54296875" style="47" customWidth="1"/>
    <col min="2055" max="2055" width="13.54296875" style="47" customWidth="1"/>
    <col min="2056" max="2056" width="1.54296875" style="47" customWidth="1"/>
    <col min="2057" max="2057" width="14.1796875" style="47" customWidth="1"/>
    <col min="2058" max="2058" width="1.54296875" style="47" customWidth="1"/>
    <col min="2059" max="2059" width="6.7265625" style="47" customWidth="1"/>
    <col min="2060" max="2060" width="1.54296875" style="47" customWidth="1"/>
    <col min="2061" max="2061" width="13.1796875" style="47" customWidth="1"/>
    <col min="2062" max="2062" width="1.54296875" style="47" customWidth="1"/>
    <col min="2063" max="2063" width="12.7265625" style="47" customWidth="1"/>
    <col min="2064" max="2064" width="1.1796875" style="47" customWidth="1"/>
    <col min="2065" max="2065" width="9.1796875" style="47"/>
    <col min="2066" max="2066" width="12.54296875" style="47" bestFit="1" customWidth="1"/>
    <col min="2067" max="2067" width="10.54296875" style="47" bestFit="1" customWidth="1"/>
    <col min="2068" max="2068" width="12" style="47" bestFit="1" customWidth="1"/>
    <col min="2069" max="2069" width="11.26953125" style="47" bestFit="1" customWidth="1"/>
    <col min="2070" max="2304" width="9.1796875" style="47"/>
    <col min="2305" max="2305" width="17.54296875" style="47" customWidth="1"/>
    <col min="2306" max="2306" width="1.54296875" style="47" customWidth="1"/>
    <col min="2307" max="2307" width="13.453125" style="47" customWidth="1"/>
    <col min="2308" max="2308" width="1.54296875" style="47" customWidth="1"/>
    <col min="2309" max="2309" width="13.453125" style="47" bestFit="1" customWidth="1"/>
    <col min="2310" max="2310" width="1.54296875" style="47" customWidth="1"/>
    <col min="2311" max="2311" width="13.54296875" style="47" customWidth="1"/>
    <col min="2312" max="2312" width="1.54296875" style="47" customWidth="1"/>
    <col min="2313" max="2313" width="14.1796875" style="47" customWidth="1"/>
    <col min="2314" max="2314" width="1.54296875" style="47" customWidth="1"/>
    <col min="2315" max="2315" width="6.7265625" style="47" customWidth="1"/>
    <col min="2316" max="2316" width="1.54296875" style="47" customWidth="1"/>
    <col min="2317" max="2317" width="13.1796875" style="47" customWidth="1"/>
    <col min="2318" max="2318" width="1.54296875" style="47" customWidth="1"/>
    <col min="2319" max="2319" width="12.7265625" style="47" customWidth="1"/>
    <col min="2320" max="2320" width="1.1796875" style="47" customWidth="1"/>
    <col min="2321" max="2321" width="9.1796875" style="47"/>
    <col min="2322" max="2322" width="12.54296875" style="47" bestFit="1" customWidth="1"/>
    <col min="2323" max="2323" width="10.54296875" style="47" bestFit="1" customWidth="1"/>
    <col min="2324" max="2324" width="12" style="47" bestFit="1" customWidth="1"/>
    <col min="2325" max="2325" width="11.26953125" style="47" bestFit="1" customWidth="1"/>
    <col min="2326" max="2560" width="9.1796875" style="47"/>
    <col min="2561" max="2561" width="17.54296875" style="47" customWidth="1"/>
    <col min="2562" max="2562" width="1.54296875" style="47" customWidth="1"/>
    <col min="2563" max="2563" width="13.453125" style="47" customWidth="1"/>
    <col min="2564" max="2564" width="1.54296875" style="47" customWidth="1"/>
    <col min="2565" max="2565" width="13.453125" style="47" bestFit="1" customWidth="1"/>
    <col min="2566" max="2566" width="1.54296875" style="47" customWidth="1"/>
    <col min="2567" max="2567" width="13.54296875" style="47" customWidth="1"/>
    <col min="2568" max="2568" width="1.54296875" style="47" customWidth="1"/>
    <col min="2569" max="2569" width="14.1796875" style="47" customWidth="1"/>
    <col min="2570" max="2570" width="1.54296875" style="47" customWidth="1"/>
    <col min="2571" max="2571" width="6.7265625" style="47" customWidth="1"/>
    <col min="2572" max="2572" width="1.54296875" style="47" customWidth="1"/>
    <col min="2573" max="2573" width="13.1796875" style="47" customWidth="1"/>
    <col min="2574" max="2574" width="1.54296875" style="47" customWidth="1"/>
    <col min="2575" max="2575" width="12.7265625" style="47" customWidth="1"/>
    <col min="2576" max="2576" width="1.1796875" style="47" customWidth="1"/>
    <col min="2577" max="2577" width="9.1796875" style="47"/>
    <col min="2578" max="2578" width="12.54296875" style="47" bestFit="1" customWidth="1"/>
    <col min="2579" max="2579" width="10.54296875" style="47" bestFit="1" customWidth="1"/>
    <col min="2580" max="2580" width="12" style="47" bestFit="1" customWidth="1"/>
    <col min="2581" max="2581" width="11.26953125" style="47" bestFit="1" customWidth="1"/>
    <col min="2582" max="2816" width="9.1796875" style="47"/>
    <col min="2817" max="2817" width="17.54296875" style="47" customWidth="1"/>
    <col min="2818" max="2818" width="1.54296875" style="47" customWidth="1"/>
    <col min="2819" max="2819" width="13.453125" style="47" customWidth="1"/>
    <col min="2820" max="2820" width="1.54296875" style="47" customWidth="1"/>
    <col min="2821" max="2821" width="13.453125" style="47" bestFit="1" customWidth="1"/>
    <col min="2822" max="2822" width="1.54296875" style="47" customWidth="1"/>
    <col min="2823" max="2823" width="13.54296875" style="47" customWidth="1"/>
    <col min="2824" max="2824" width="1.54296875" style="47" customWidth="1"/>
    <col min="2825" max="2825" width="14.1796875" style="47" customWidth="1"/>
    <col min="2826" max="2826" width="1.54296875" style="47" customWidth="1"/>
    <col min="2827" max="2827" width="6.7265625" style="47" customWidth="1"/>
    <col min="2828" max="2828" width="1.54296875" style="47" customWidth="1"/>
    <col min="2829" max="2829" width="13.1796875" style="47" customWidth="1"/>
    <col min="2830" max="2830" width="1.54296875" style="47" customWidth="1"/>
    <col min="2831" max="2831" width="12.7265625" style="47" customWidth="1"/>
    <col min="2832" max="2832" width="1.1796875" style="47" customWidth="1"/>
    <col min="2833" max="2833" width="9.1796875" style="47"/>
    <col min="2834" max="2834" width="12.54296875" style="47" bestFit="1" customWidth="1"/>
    <col min="2835" max="2835" width="10.54296875" style="47" bestFit="1" customWidth="1"/>
    <col min="2836" max="2836" width="12" style="47" bestFit="1" customWidth="1"/>
    <col min="2837" max="2837" width="11.26953125" style="47" bestFit="1" customWidth="1"/>
    <col min="2838" max="3072" width="9.1796875" style="47"/>
    <col min="3073" max="3073" width="17.54296875" style="47" customWidth="1"/>
    <col min="3074" max="3074" width="1.54296875" style="47" customWidth="1"/>
    <col min="3075" max="3075" width="13.453125" style="47" customWidth="1"/>
    <col min="3076" max="3076" width="1.54296875" style="47" customWidth="1"/>
    <col min="3077" max="3077" width="13.453125" style="47" bestFit="1" customWidth="1"/>
    <col min="3078" max="3078" width="1.54296875" style="47" customWidth="1"/>
    <col min="3079" max="3079" width="13.54296875" style="47" customWidth="1"/>
    <col min="3080" max="3080" width="1.54296875" style="47" customWidth="1"/>
    <col min="3081" max="3081" width="14.1796875" style="47" customWidth="1"/>
    <col min="3082" max="3082" width="1.54296875" style="47" customWidth="1"/>
    <col min="3083" max="3083" width="6.7265625" style="47" customWidth="1"/>
    <col min="3084" max="3084" width="1.54296875" style="47" customWidth="1"/>
    <col min="3085" max="3085" width="13.1796875" style="47" customWidth="1"/>
    <col min="3086" max="3086" width="1.54296875" style="47" customWidth="1"/>
    <col min="3087" max="3087" width="12.7265625" style="47" customWidth="1"/>
    <col min="3088" max="3088" width="1.1796875" style="47" customWidth="1"/>
    <col min="3089" max="3089" width="9.1796875" style="47"/>
    <col min="3090" max="3090" width="12.54296875" style="47" bestFit="1" customWidth="1"/>
    <col min="3091" max="3091" width="10.54296875" style="47" bestFit="1" customWidth="1"/>
    <col min="3092" max="3092" width="12" style="47" bestFit="1" customWidth="1"/>
    <col min="3093" max="3093" width="11.26953125" style="47" bestFit="1" customWidth="1"/>
    <col min="3094" max="3328" width="9.1796875" style="47"/>
    <col min="3329" max="3329" width="17.54296875" style="47" customWidth="1"/>
    <col min="3330" max="3330" width="1.54296875" style="47" customWidth="1"/>
    <col min="3331" max="3331" width="13.453125" style="47" customWidth="1"/>
    <col min="3332" max="3332" width="1.54296875" style="47" customWidth="1"/>
    <col min="3333" max="3333" width="13.453125" style="47" bestFit="1" customWidth="1"/>
    <col min="3334" max="3334" width="1.54296875" style="47" customWidth="1"/>
    <col min="3335" max="3335" width="13.54296875" style="47" customWidth="1"/>
    <col min="3336" max="3336" width="1.54296875" style="47" customWidth="1"/>
    <col min="3337" max="3337" width="14.1796875" style="47" customWidth="1"/>
    <col min="3338" max="3338" width="1.54296875" style="47" customWidth="1"/>
    <col min="3339" max="3339" width="6.7265625" style="47" customWidth="1"/>
    <col min="3340" max="3340" width="1.54296875" style="47" customWidth="1"/>
    <col min="3341" max="3341" width="13.1796875" style="47" customWidth="1"/>
    <col min="3342" max="3342" width="1.54296875" style="47" customWidth="1"/>
    <col min="3343" max="3343" width="12.7265625" style="47" customWidth="1"/>
    <col min="3344" max="3344" width="1.1796875" style="47" customWidth="1"/>
    <col min="3345" max="3345" width="9.1796875" style="47"/>
    <col min="3346" max="3346" width="12.54296875" style="47" bestFit="1" customWidth="1"/>
    <col min="3347" max="3347" width="10.54296875" style="47" bestFit="1" customWidth="1"/>
    <col min="3348" max="3348" width="12" style="47" bestFit="1" customWidth="1"/>
    <col min="3349" max="3349" width="11.26953125" style="47" bestFit="1" customWidth="1"/>
    <col min="3350" max="3584" width="9.1796875" style="47"/>
    <col min="3585" max="3585" width="17.54296875" style="47" customWidth="1"/>
    <col min="3586" max="3586" width="1.54296875" style="47" customWidth="1"/>
    <col min="3587" max="3587" width="13.453125" style="47" customWidth="1"/>
    <col min="3588" max="3588" width="1.54296875" style="47" customWidth="1"/>
    <col min="3589" max="3589" width="13.453125" style="47" bestFit="1" customWidth="1"/>
    <col min="3590" max="3590" width="1.54296875" style="47" customWidth="1"/>
    <col min="3591" max="3591" width="13.54296875" style="47" customWidth="1"/>
    <col min="3592" max="3592" width="1.54296875" style="47" customWidth="1"/>
    <col min="3593" max="3593" width="14.1796875" style="47" customWidth="1"/>
    <col min="3594" max="3594" width="1.54296875" style="47" customWidth="1"/>
    <col min="3595" max="3595" width="6.7265625" style="47" customWidth="1"/>
    <col min="3596" max="3596" width="1.54296875" style="47" customWidth="1"/>
    <col min="3597" max="3597" width="13.1796875" style="47" customWidth="1"/>
    <col min="3598" max="3598" width="1.54296875" style="47" customWidth="1"/>
    <col min="3599" max="3599" width="12.7265625" style="47" customWidth="1"/>
    <col min="3600" max="3600" width="1.1796875" style="47" customWidth="1"/>
    <col min="3601" max="3601" width="9.1796875" style="47"/>
    <col min="3602" max="3602" width="12.54296875" style="47" bestFit="1" customWidth="1"/>
    <col min="3603" max="3603" width="10.54296875" style="47" bestFit="1" customWidth="1"/>
    <col min="3604" max="3604" width="12" style="47" bestFit="1" customWidth="1"/>
    <col min="3605" max="3605" width="11.26953125" style="47" bestFit="1" customWidth="1"/>
    <col min="3606" max="3840" width="9.1796875" style="47"/>
    <col min="3841" max="3841" width="17.54296875" style="47" customWidth="1"/>
    <col min="3842" max="3842" width="1.54296875" style="47" customWidth="1"/>
    <col min="3843" max="3843" width="13.453125" style="47" customWidth="1"/>
    <col min="3844" max="3844" width="1.54296875" style="47" customWidth="1"/>
    <col min="3845" max="3845" width="13.453125" style="47" bestFit="1" customWidth="1"/>
    <col min="3846" max="3846" width="1.54296875" style="47" customWidth="1"/>
    <col min="3847" max="3847" width="13.54296875" style="47" customWidth="1"/>
    <col min="3848" max="3848" width="1.54296875" style="47" customWidth="1"/>
    <col min="3849" max="3849" width="14.1796875" style="47" customWidth="1"/>
    <col min="3850" max="3850" width="1.54296875" style="47" customWidth="1"/>
    <col min="3851" max="3851" width="6.7265625" style="47" customWidth="1"/>
    <col min="3852" max="3852" width="1.54296875" style="47" customWidth="1"/>
    <col min="3853" max="3853" width="13.1796875" style="47" customWidth="1"/>
    <col min="3854" max="3854" width="1.54296875" style="47" customWidth="1"/>
    <col min="3855" max="3855" width="12.7265625" style="47" customWidth="1"/>
    <col min="3856" max="3856" width="1.1796875" style="47" customWidth="1"/>
    <col min="3857" max="3857" width="9.1796875" style="47"/>
    <col min="3858" max="3858" width="12.54296875" style="47" bestFit="1" customWidth="1"/>
    <col min="3859" max="3859" width="10.54296875" style="47" bestFit="1" customWidth="1"/>
    <col min="3860" max="3860" width="12" style="47" bestFit="1" customWidth="1"/>
    <col min="3861" max="3861" width="11.26953125" style="47" bestFit="1" customWidth="1"/>
    <col min="3862" max="4096" width="9.1796875" style="47"/>
    <col min="4097" max="4097" width="17.54296875" style="47" customWidth="1"/>
    <col min="4098" max="4098" width="1.54296875" style="47" customWidth="1"/>
    <col min="4099" max="4099" width="13.453125" style="47" customWidth="1"/>
    <col min="4100" max="4100" width="1.54296875" style="47" customWidth="1"/>
    <col min="4101" max="4101" width="13.453125" style="47" bestFit="1" customWidth="1"/>
    <col min="4102" max="4102" width="1.54296875" style="47" customWidth="1"/>
    <col min="4103" max="4103" width="13.54296875" style="47" customWidth="1"/>
    <col min="4104" max="4104" width="1.54296875" style="47" customWidth="1"/>
    <col min="4105" max="4105" width="14.1796875" style="47" customWidth="1"/>
    <col min="4106" max="4106" width="1.54296875" style="47" customWidth="1"/>
    <col min="4107" max="4107" width="6.7265625" style="47" customWidth="1"/>
    <col min="4108" max="4108" width="1.54296875" style="47" customWidth="1"/>
    <col min="4109" max="4109" width="13.1796875" style="47" customWidth="1"/>
    <col min="4110" max="4110" width="1.54296875" style="47" customWidth="1"/>
    <col min="4111" max="4111" width="12.7265625" style="47" customWidth="1"/>
    <col min="4112" max="4112" width="1.1796875" style="47" customWidth="1"/>
    <col min="4113" max="4113" width="9.1796875" style="47"/>
    <col min="4114" max="4114" width="12.54296875" style="47" bestFit="1" customWidth="1"/>
    <col min="4115" max="4115" width="10.54296875" style="47" bestFit="1" customWidth="1"/>
    <col min="4116" max="4116" width="12" style="47" bestFit="1" customWidth="1"/>
    <col min="4117" max="4117" width="11.26953125" style="47" bestFit="1" customWidth="1"/>
    <col min="4118" max="4352" width="9.1796875" style="47"/>
    <col min="4353" max="4353" width="17.54296875" style="47" customWidth="1"/>
    <col min="4354" max="4354" width="1.54296875" style="47" customWidth="1"/>
    <col min="4355" max="4355" width="13.453125" style="47" customWidth="1"/>
    <col min="4356" max="4356" width="1.54296875" style="47" customWidth="1"/>
    <col min="4357" max="4357" width="13.453125" style="47" bestFit="1" customWidth="1"/>
    <col min="4358" max="4358" width="1.54296875" style="47" customWidth="1"/>
    <col min="4359" max="4359" width="13.54296875" style="47" customWidth="1"/>
    <col min="4360" max="4360" width="1.54296875" style="47" customWidth="1"/>
    <col min="4361" max="4361" width="14.1796875" style="47" customWidth="1"/>
    <col min="4362" max="4362" width="1.54296875" style="47" customWidth="1"/>
    <col min="4363" max="4363" width="6.7265625" style="47" customWidth="1"/>
    <col min="4364" max="4364" width="1.54296875" style="47" customWidth="1"/>
    <col min="4365" max="4365" width="13.1796875" style="47" customWidth="1"/>
    <col min="4366" max="4366" width="1.54296875" style="47" customWidth="1"/>
    <col min="4367" max="4367" width="12.7265625" style="47" customWidth="1"/>
    <col min="4368" max="4368" width="1.1796875" style="47" customWidth="1"/>
    <col min="4369" max="4369" width="9.1796875" style="47"/>
    <col min="4370" max="4370" width="12.54296875" style="47" bestFit="1" customWidth="1"/>
    <col min="4371" max="4371" width="10.54296875" style="47" bestFit="1" customWidth="1"/>
    <col min="4372" max="4372" width="12" style="47" bestFit="1" customWidth="1"/>
    <col min="4373" max="4373" width="11.26953125" style="47" bestFit="1" customWidth="1"/>
    <col min="4374" max="4608" width="9.1796875" style="47"/>
    <col min="4609" max="4609" width="17.54296875" style="47" customWidth="1"/>
    <col min="4610" max="4610" width="1.54296875" style="47" customWidth="1"/>
    <col min="4611" max="4611" width="13.453125" style="47" customWidth="1"/>
    <col min="4612" max="4612" width="1.54296875" style="47" customWidth="1"/>
    <col min="4613" max="4613" width="13.453125" style="47" bestFit="1" customWidth="1"/>
    <col min="4614" max="4614" width="1.54296875" style="47" customWidth="1"/>
    <col min="4615" max="4615" width="13.54296875" style="47" customWidth="1"/>
    <col min="4616" max="4616" width="1.54296875" style="47" customWidth="1"/>
    <col min="4617" max="4617" width="14.1796875" style="47" customWidth="1"/>
    <col min="4618" max="4618" width="1.54296875" style="47" customWidth="1"/>
    <col min="4619" max="4619" width="6.7265625" style="47" customWidth="1"/>
    <col min="4620" max="4620" width="1.54296875" style="47" customWidth="1"/>
    <col min="4621" max="4621" width="13.1796875" style="47" customWidth="1"/>
    <col min="4622" max="4622" width="1.54296875" style="47" customWidth="1"/>
    <col min="4623" max="4623" width="12.7265625" style="47" customWidth="1"/>
    <col min="4624" max="4624" width="1.1796875" style="47" customWidth="1"/>
    <col min="4625" max="4625" width="9.1796875" style="47"/>
    <col min="4626" max="4626" width="12.54296875" style="47" bestFit="1" customWidth="1"/>
    <col min="4627" max="4627" width="10.54296875" style="47" bestFit="1" customWidth="1"/>
    <col min="4628" max="4628" width="12" style="47" bestFit="1" customWidth="1"/>
    <col min="4629" max="4629" width="11.26953125" style="47" bestFit="1" customWidth="1"/>
    <col min="4630" max="4864" width="9.1796875" style="47"/>
    <col min="4865" max="4865" width="17.54296875" style="47" customWidth="1"/>
    <col min="4866" max="4866" width="1.54296875" style="47" customWidth="1"/>
    <col min="4867" max="4867" width="13.453125" style="47" customWidth="1"/>
    <col min="4868" max="4868" width="1.54296875" style="47" customWidth="1"/>
    <col min="4869" max="4869" width="13.453125" style="47" bestFit="1" customWidth="1"/>
    <col min="4870" max="4870" width="1.54296875" style="47" customWidth="1"/>
    <col min="4871" max="4871" width="13.54296875" style="47" customWidth="1"/>
    <col min="4872" max="4872" width="1.54296875" style="47" customWidth="1"/>
    <col min="4873" max="4873" width="14.1796875" style="47" customWidth="1"/>
    <col min="4874" max="4874" width="1.54296875" style="47" customWidth="1"/>
    <col min="4875" max="4875" width="6.7265625" style="47" customWidth="1"/>
    <col min="4876" max="4876" width="1.54296875" style="47" customWidth="1"/>
    <col min="4877" max="4877" width="13.1796875" style="47" customWidth="1"/>
    <col min="4878" max="4878" width="1.54296875" style="47" customWidth="1"/>
    <col min="4879" max="4879" width="12.7265625" style="47" customWidth="1"/>
    <col min="4880" max="4880" width="1.1796875" style="47" customWidth="1"/>
    <col min="4881" max="4881" width="9.1796875" style="47"/>
    <col min="4882" max="4882" width="12.54296875" style="47" bestFit="1" customWidth="1"/>
    <col min="4883" max="4883" width="10.54296875" style="47" bestFit="1" customWidth="1"/>
    <col min="4884" max="4884" width="12" style="47" bestFit="1" customWidth="1"/>
    <col min="4885" max="4885" width="11.26953125" style="47" bestFit="1" customWidth="1"/>
    <col min="4886" max="5120" width="9.1796875" style="47"/>
    <col min="5121" max="5121" width="17.54296875" style="47" customWidth="1"/>
    <col min="5122" max="5122" width="1.54296875" style="47" customWidth="1"/>
    <col min="5123" max="5123" width="13.453125" style="47" customWidth="1"/>
    <col min="5124" max="5124" width="1.54296875" style="47" customWidth="1"/>
    <col min="5125" max="5125" width="13.453125" style="47" bestFit="1" customWidth="1"/>
    <col min="5126" max="5126" width="1.54296875" style="47" customWidth="1"/>
    <col min="5127" max="5127" width="13.54296875" style="47" customWidth="1"/>
    <col min="5128" max="5128" width="1.54296875" style="47" customWidth="1"/>
    <col min="5129" max="5129" width="14.1796875" style="47" customWidth="1"/>
    <col min="5130" max="5130" width="1.54296875" style="47" customWidth="1"/>
    <col min="5131" max="5131" width="6.7265625" style="47" customWidth="1"/>
    <col min="5132" max="5132" width="1.54296875" style="47" customWidth="1"/>
    <col min="5133" max="5133" width="13.1796875" style="47" customWidth="1"/>
    <col min="5134" max="5134" width="1.54296875" style="47" customWidth="1"/>
    <col min="5135" max="5135" width="12.7265625" style="47" customWidth="1"/>
    <col min="5136" max="5136" width="1.1796875" style="47" customWidth="1"/>
    <col min="5137" max="5137" width="9.1796875" style="47"/>
    <col min="5138" max="5138" width="12.54296875" style="47" bestFit="1" customWidth="1"/>
    <col min="5139" max="5139" width="10.54296875" style="47" bestFit="1" customWidth="1"/>
    <col min="5140" max="5140" width="12" style="47" bestFit="1" customWidth="1"/>
    <col min="5141" max="5141" width="11.26953125" style="47" bestFit="1" customWidth="1"/>
    <col min="5142" max="5376" width="9.1796875" style="47"/>
    <col min="5377" max="5377" width="17.54296875" style="47" customWidth="1"/>
    <col min="5378" max="5378" width="1.54296875" style="47" customWidth="1"/>
    <col min="5379" max="5379" width="13.453125" style="47" customWidth="1"/>
    <col min="5380" max="5380" width="1.54296875" style="47" customWidth="1"/>
    <col min="5381" max="5381" width="13.453125" style="47" bestFit="1" customWidth="1"/>
    <col min="5382" max="5382" width="1.54296875" style="47" customWidth="1"/>
    <col min="5383" max="5383" width="13.54296875" style="47" customWidth="1"/>
    <col min="5384" max="5384" width="1.54296875" style="47" customWidth="1"/>
    <col min="5385" max="5385" width="14.1796875" style="47" customWidth="1"/>
    <col min="5386" max="5386" width="1.54296875" style="47" customWidth="1"/>
    <col min="5387" max="5387" width="6.7265625" style="47" customWidth="1"/>
    <col min="5388" max="5388" width="1.54296875" style="47" customWidth="1"/>
    <col min="5389" max="5389" width="13.1796875" style="47" customWidth="1"/>
    <col min="5390" max="5390" width="1.54296875" style="47" customWidth="1"/>
    <col min="5391" max="5391" width="12.7265625" style="47" customWidth="1"/>
    <col min="5392" max="5392" width="1.1796875" style="47" customWidth="1"/>
    <col min="5393" max="5393" width="9.1796875" style="47"/>
    <col min="5394" max="5394" width="12.54296875" style="47" bestFit="1" customWidth="1"/>
    <col min="5395" max="5395" width="10.54296875" style="47" bestFit="1" customWidth="1"/>
    <col min="5396" max="5396" width="12" style="47" bestFit="1" customWidth="1"/>
    <col min="5397" max="5397" width="11.26953125" style="47" bestFit="1" customWidth="1"/>
    <col min="5398" max="5632" width="9.1796875" style="47"/>
    <col min="5633" max="5633" width="17.54296875" style="47" customWidth="1"/>
    <col min="5634" max="5634" width="1.54296875" style="47" customWidth="1"/>
    <col min="5635" max="5635" width="13.453125" style="47" customWidth="1"/>
    <col min="5636" max="5636" width="1.54296875" style="47" customWidth="1"/>
    <col min="5637" max="5637" width="13.453125" style="47" bestFit="1" customWidth="1"/>
    <col min="5638" max="5638" width="1.54296875" style="47" customWidth="1"/>
    <col min="5639" max="5639" width="13.54296875" style="47" customWidth="1"/>
    <col min="5640" max="5640" width="1.54296875" style="47" customWidth="1"/>
    <col min="5641" max="5641" width="14.1796875" style="47" customWidth="1"/>
    <col min="5642" max="5642" width="1.54296875" style="47" customWidth="1"/>
    <col min="5643" max="5643" width="6.7265625" style="47" customWidth="1"/>
    <col min="5644" max="5644" width="1.54296875" style="47" customWidth="1"/>
    <col min="5645" max="5645" width="13.1796875" style="47" customWidth="1"/>
    <col min="5646" max="5646" width="1.54296875" style="47" customWidth="1"/>
    <col min="5647" max="5647" width="12.7265625" style="47" customWidth="1"/>
    <col min="5648" max="5648" width="1.1796875" style="47" customWidth="1"/>
    <col min="5649" max="5649" width="9.1796875" style="47"/>
    <col min="5650" max="5650" width="12.54296875" style="47" bestFit="1" customWidth="1"/>
    <col min="5651" max="5651" width="10.54296875" style="47" bestFit="1" customWidth="1"/>
    <col min="5652" max="5652" width="12" style="47" bestFit="1" customWidth="1"/>
    <col min="5653" max="5653" width="11.26953125" style="47" bestFit="1" customWidth="1"/>
    <col min="5654" max="5888" width="9.1796875" style="47"/>
    <col min="5889" max="5889" width="17.54296875" style="47" customWidth="1"/>
    <col min="5890" max="5890" width="1.54296875" style="47" customWidth="1"/>
    <col min="5891" max="5891" width="13.453125" style="47" customWidth="1"/>
    <col min="5892" max="5892" width="1.54296875" style="47" customWidth="1"/>
    <col min="5893" max="5893" width="13.453125" style="47" bestFit="1" customWidth="1"/>
    <col min="5894" max="5894" width="1.54296875" style="47" customWidth="1"/>
    <col min="5895" max="5895" width="13.54296875" style="47" customWidth="1"/>
    <col min="5896" max="5896" width="1.54296875" style="47" customWidth="1"/>
    <col min="5897" max="5897" width="14.1796875" style="47" customWidth="1"/>
    <col min="5898" max="5898" width="1.54296875" style="47" customWidth="1"/>
    <col min="5899" max="5899" width="6.7265625" style="47" customWidth="1"/>
    <col min="5900" max="5900" width="1.54296875" style="47" customWidth="1"/>
    <col min="5901" max="5901" width="13.1796875" style="47" customWidth="1"/>
    <col min="5902" max="5902" width="1.54296875" style="47" customWidth="1"/>
    <col min="5903" max="5903" width="12.7265625" style="47" customWidth="1"/>
    <col min="5904" max="5904" width="1.1796875" style="47" customWidth="1"/>
    <col min="5905" max="5905" width="9.1796875" style="47"/>
    <col min="5906" max="5906" width="12.54296875" style="47" bestFit="1" customWidth="1"/>
    <col min="5907" max="5907" width="10.54296875" style="47" bestFit="1" customWidth="1"/>
    <col min="5908" max="5908" width="12" style="47" bestFit="1" customWidth="1"/>
    <col min="5909" max="5909" width="11.26953125" style="47" bestFit="1" customWidth="1"/>
    <col min="5910" max="6144" width="9.1796875" style="47"/>
    <col min="6145" max="6145" width="17.54296875" style="47" customWidth="1"/>
    <col min="6146" max="6146" width="1.54296875" style="47" customWidth="1"/>
    <col min="6147" max="6147" width="13.453125" style="47" customWidth="1"/>
    <col min="6148" max="6148" width="1.54296875" style="47" customWidth="1"/>
    <col min="6149" max="6149" width="13.453125" style="47" bestFit="1" customWidth="1"/>
    <col min="6150" max="6150" width="1.54296875" style="47" customWidth="1"/>
    <col min="6151" max="6151" width="13.54296875" style="47" customWidth="1"/>
    <col min="6152" max="6152" width="1.54296875" style="47" customWidth="1"/>
    <col min="6153" max="6153" width="14.1796875" style="47" customWidth="1"/>
    <col min="6154" max="6154" width="1.54296875" style="47" customWidth="1"/>
    <col min="6155" max="6155" width="6.7265625" style="47" customWidth="1"/>
    <col min="6156" max="6156" width="1.54296875" style="47" customWidth="1"/>
    <col min="6157" max="6157" width="13.1796875" style="47" customWidth="1"/>
    <col min="6158" max="6158" width="1.54296875" style="47" customWidth="1"/>
    <col min="6159" max="6159" width="12.7265625" style="47" customWidth="1"/>
    <col min="6160" max="6160" width="1.1796875" style="47" customWidth="1"/>
    <col min="6161" max="6161" width="9.1796875" style="47"/>
    <col min="6162" max="6162" width="12.54296875" style="47" bestFit="1" customWidth="1"/>
    <col min="6163" max="6163" width="10.54296875" style="47" bestFit="1" customWidth="1"/>
    <col min="6164" max="6164" width="12" style="47" bestFit="1" customWidth="1"/>
    <col min="6165" max="6165" width="11.26953125" style="47" bestFit="1" customWidth="1"/>
    <col min="6166" max="6400" width="9.1796875" style="47"/>
    <col min="6401" max="6401" width="17.54296875" style="47" customWidth="1"/>
    <col min="6402" max="6402" width="1.54296875" style="47" customWidth="1"/>
    <col min="6403" max="6403" width="13.453125" style="47" customWidth="1"/>
    <col min="6404" max="6404" width="1.54296875" style="47" customWidth="1"/>
    <col min="6405" max="6405" width="13.453125" style="47" bestFit="1" customWidth="1"/>
    <col min="6406" max="6406" width="1.54296875" style="47" customWidth="1"/>
    <col min="6407" max="6407" width="13.54296875" style="47" customWidth="1"/>
    <col min="6408" max="6408" width="1.54296875" style="47" customWidth="1"/>
    <col min="6409" max="6409" width="14.1796875" style="47" customWidth="1"/>
    <col min="6410" max="6410" width="1.54296875" style="47" customWidth="1"/>
    <col min="6411" max="6411" width="6.7265625" style="47" customWidth="1"/>
    <col min="6412" max="6412" width="1.54296875" style="47" customWidth="1"/>
    <col min="6413" max="6413" width="13.1796875" style="47" customWidth="1"/>
    <col min="6414" max="6414" width="1.54296875" style="47" customWidth="1"/>
    <col min="6415" max="6415" width="12.7265625" style="47" customWidth="1"/>
    <col min="6416" max="6416" width="1.1796875" style="47" customWidth="1"/>
    <col min="6417" max="6417" width="9.1796875" style="47"/>
    <col min="6418" max="6418" width="12.54296875" style="47" bestFit="1" customWidth="1"/>
    <col min="6419" max="6419" width="10.54296875" style="47" bestFit="1" customWidth="1"/>
    <col min="6420" max="6420" width="12" style="47" bestFit="1" customWidth="1"/>
    <col min="6421" max="6421" width="11.26953125" style="47" bestFit="1" customWidth="1"/>
    <col min="6422" max="6656" width="9.1796875" style="47"/>
    <col min="6657" max="6657" width="17.54296875" style="47" customWidth="1"/>
    <col min="6658" max="6658" width="1.54296875" style="47" customWidth="1"/>
    <col min="6659" max="6659" width="13.453125" style="47" customWidth="1"/>
    <col min="6660" max="6660" width="1.54296875" style="47" customWidth="1"/>
    <col min="6661" max="6661" width="13.453125" style="47" bestFit="1" customWidth="1"/>
    <col min="6662" max="6662" width="1.54296875" style="47" customWidth="1"/>
    <col min="6663" max="6663" width="13.54296875" style="47" customWidth="1"/>
    <col min="6664" max="6664" width="1.54296875" style="47" customWidth="1"/>
    <col min="6665" max="6665" width="14.1796875" style="47" customWidth="1"/>
    <col min="6666" max="6666" width="1.54296875" style="47" customWidth="1"/>
    <col min="6667" max="6667" width="6.7265625" style="47" customWidth="1"/>
    <col min="6668" max="6668" width="1.54296875" style="47" customWidth="1"/>
    <col min="6669" max="6669" width="13.1796875" style="47" customWidth="1"/>
    <col min="6670" max="6670" width="1.54296875" style="47" customWidth="1"/>
    <col min="6671" max="6671" width="12.7265625" style="47" customWidth="1"/>
    <col min="6672" max="6672" width="1.1796875" style="47" customWidth="1"/>
    <col min="6673" max="6673" width="9.1796875" style="47"/>
    <col min="6674" max="6674" width="12.54296875" style="47" bestFit="1" customWidth="1"/>
    <col min="6675" max="6675" width="10.54296875" style="47" bestFit="1" customWidth="1"/>
    <col min="6676" max="6676" width="12" style="47" bestFit="1" customWidth="1"/>
    <col min="6677" max="6677" width="11.26953125" style="47" bestFit="1" customWidth="1"/>
    <col min="6678" max="6912" width="9.1796875" style="47"/>
    <col min="6913" max="6913" width="17.54296875" style="47" customWidth="1"/>
    <col min="6914" max="6914" width="1.54296875" style="47" customWidth="1"/>
    <col min="6915" max="6915" width="13.453125" style="47" customWidth="1"/>
    <col min="6916" max="6916" width="1.54296875" style="47" customWidth="1"/>
    <col min="6917" max="6917" width="13.453125" style="47" bestFit="1" customWidth="1"/>
    <col min="6918" max="6918" width="1.54296875" style="47" customWidth="1"/>
    <col min="6919" max="6919" width="13.54296875" style="47" customWidth="1"/>
    <col min="6920" max="6920" width="1.54296875" style="47" customWidth="1"/>
    <col min="6921" max="6921" width="14.1796875" style="47" customWidth="1"/>
    <col min="6922" max="6922" width="1.54296875" style="47" customWidth="1"/>
    <col min="6923" max="6923" width="6.7265625" style="47" customWidth="1"/>
    <col min="6924" max="6924" width="1.54296875" style="47" customWidth="1"/>
    <col min="6925" max="6925" width="13.1796875" style="47" customWidth="1"/>
    <col min="6926" max="6926" width="1.54296875" style="47" customWidth="1"/>
    <col min="6927" max="6927" width="12.7265625" style="47" customWidth="1"/>
    <col min="6928" max="6928" width="1.1796875" style="47" customWidth="1"/>
    <col min="6929" max="6929" width="9.1796875" style="47"/>
    <col min="6930" max="6930" width="12.54296875" style="47" bestFit="1" customWidth="1"/>
    <col min="6931" max="6931" width="10.54296875" style="47" bestFit="1" customWidth="1"/>
    <col min="6932" max="6932" width="12" style="47" bestFit="1" customWidth="1"/>
    <col min="6933" max="6933" width="11.26953125" style="47" bestFit="1" customWidth="1"/>
    <col min="6934" max="7168" width="9.1796875" style="47"/>
    <col min="7169" max="7169" width="17.54296875" style="47" customWidth="1"/>
    <col min="7170" max="7170" width="1.54296875" style="47" customWidth="1"/>
    <col min="7171" max="7171" width="13.453125" style="47" customWidth="1"/>
    <col min="7172" max="7172" width="1.54296875" style="47" customWidth="1"/>
    <col min="7173" max="7173" width="13.453125" style="47" bestFit="1" customWidth="1"/>
    <col min="7174" max="7174" width="1.54296875" style="47" customWidth="1"/>
    <col min="7175" max="7175" width="13.54296875" style="47" customWidth="1"/>
    <col min="7176" max="7176" width="1.54296875" style="47" customWidth="1"/>
    <col min="7177" max="7177" width="14.1796875" style="47" customWidth="1"/>
    <col min="7178" max="7178" width="1.54296875" style="47" customWidth="1"/>
    <col min="7179" max="7179" width="6.7265625" style="47" customWidth="1"/>
    <col min="7180" max="7180" width="1.54296875" style="47" customWidth="1"/>
    <col min="7181" max="7181" width="13.1796875" style="47" customWidth="1"/>
    <col min="7182" max="7182" width="1.54296875" style="47" customWidth="1"/>
    <col min="7183" max="7183" width="12.7265625" style="47" customWidth="1"/>
    <col min="7184" max="7184" width="1.1796875" style="47" customWidth="1"/>
    <col min="7185" max="7185" width="9.1796875" style="47"/>
    <col min="7186" max="7186" width="12.54296875" style="47" bestFit="1" customWidth="1"/>
    <col min="7187" max="7187" width="10.54296875" style="47" bestFit="1" customWidth="1"/>
    <col min="7188" max="7188" width="12" style="47" bestFit="1" customWidth="1"/>
    <col min="7189" max="7189" width="11.26953125" style="47" bestFit="1" customWidth="1"/>
    <col min="7190" max="7424" width="9.1796875" style="47"/>
    <col min="7425" max="7425" width="17.54296875" style="47" customWidth="1"/>
    <col min="7426" max="7426" width="1.54296875" style="47" customWidth="1"/>
    <col min="7427" max="7427" width="13.453125" style="47" customWidth="1"/>
    <col min="7428" max="7428" width="1.54296875" style="47" customWidth="1"/>
    <col min="7429" max="7429" width="13.453125" style="47" bestFit="1" customWidth="1"/>
    <col min="7430" max="7430" width="1.54296875" style="47" customWidth="1"/>
    <col min="7431" max="7431" width="13.54296875" style="47" customWidth="1"/>
    <col min="7432" max="7432" width="1.54296875" style="47" customWidth="1"/>
    <col min="7433" max="7433" width="14.1796875" style="47" customWidth="1"/>
    <col min="7434" max="7434" width="1.54296875" style="47" customWidth="1"/>
    <col min="7435" max="7435" width="6.7265625" style="47" customWidth="1"/>
    <col min="7436" max="7436" width="1.54296875" style="47" customWidth="1"/>
    <col min="7437" max="7437" width="13.1796875" style="47" customWidth="1"/>
    <col min="7438" max="7438" width="1.54296875" style="47" customWidth="1"/>
    <col min="7439" max="7439" width="12.7265625" style="47" customWidth="1"/>
    <col min="7440" max="7440" width="1.1796875" style="47" customWidth="1"/>
    <col min="7441" max="7441" width="9.1796875" style="47"/>
    <col min="7442" max="7442" width="12.54296875" style="47" bestFit="1" customWidth="1"/>
    <col min="7443" max="7443" width="10.54296875" style="47" bestFit="1" customWidth="1"/>
    <col min="7444" max="7444" width="12" style="47" bestFit="1" customWidth="1"/>
    <col min="7445" max="7445" width="11.26953125" style="47" bestFit="1" customWidth="1"/>
    <col min="7446" max="7680" width="9.1796875" style="47"/>
    <col min="7681" max="7681" width="17.54296875" style="47" customWidth="1"/>
    <col min="7682" max="7682" width="1.54296875" style="47" customWidth="1"/>
    <col min="7683" max="7683" width="13.453125" style="47" customWidth="1"/>
    <col min="7684" max="7684" width="1.54296875" style="47" customWidth="1"/>
    <col min="7685" max="7685" width="13.453125" style="47" bestFit="1" customWidth="1"/>
    <col min="7686" max="7686" width="1.54296875" style="47" customWidth="1"/>
    <col min="7687" max="7687" width="13.54296875" style="47" customWidth="1"/>
    <col min="7688" max="7688" width="1.54296875" style="47" customWidth="1"/>
    <col min="7689" max="7689" width="14.1796875" style="47" customWidth="1"/>
    <col min="7690" max="7690" width="1.54296875" style="47" customWidth="1"/>
    <col min="7691" max="7691" width="6.7265625" style="47" customWidth="1"/>
    <col min="7692" max="7692" width="1.54296875" style="47" customWidth="1"/>
    <col min="7693" max="7693" width="13.1796875" style="47" customWidth="1"/>
    <col min="7694" max="7694" width="1.54296875" style="47" customWidth="1"/>
    <col min="7695" max="7695" width="12.7265625" style="47" customWidth="1"/>
    <col min="7696" max="7696" width="1.1796875" style="47" customWidth="1"/>
    <col min="7697" max="7697" width="9.1796875" style="47"/>
    <col min="7698" max="7698" width="12.54296875" style="47" bestFit="1" customWidth="1"/>
    <col min="7699" max="7699" width="10.54296875" style="47" bestFit="1" customWidth="1"/>
    <col min="7700" max="7700" width="12" style="47" bestFit="1" customWidth="1"/>
    <col min="7701" max="7701" width="11.26953125" style="47" bestFit="1" customWidth="1"/>
    <col min="7702" max="7936" width="9.1796875" style="47"/>
    <col min="7937" max="7937" width="17.54296875" style="47" customWidth="1"/>
    <col min="7938" max="7938" width="1.54296875" style="47" customWidth="1"/>
    <col min="7939" max="7939" width="13.453125" style="47" customWidth="1"/>
    <col min="7940" max="7940" width="1.54296875" style="47" customWidth="1"/>
    <col min="7941" max="7941" width="13.453125" style="47" bestFit="1" customWidth="1"/>
    <col min="7942" max="7942" width="1.54296875" style="47" customWidth="1"/>
    <col min="7943" max="7943" width="13.54296875" style="47" customWidth="1"/>
    <col min="7944" max="7944" width="1.54296875" style="47" customWidth="1"/>
    <col min="7945" max="7945" width="14.1796875" style="47" customWidth="1"/>
    <col min="7946" max="7946" width="1.54296875" style="47" customWidth="1"/>
    <col min="7947" max="7947" width="6.7265625" style="47" customWidth="1"/>
    <col min="7948" max="7948" width="1.54296875" style="47" customWidth="1"/>
    <col min="7949" max="7949" width="13.1796875" style="47" customWidth="1"/>
    <col min="7950" max="7950" width="1.54296875" style="47" customWidth="1"/>
    <col min="7951" max="7951" width="12.7265625" style="47" customWidth="1"/>
    <col min="7952" max="7952" width="1.1796875" style="47" customWidth="1"/>
    <col min="7953" max="7953" width="9.1796875" style="47"/>
    <col min="7954" max="7954" width="12.54296875" style="47" bestFit="1" customWidth="1"/>
    <col min="7955" max="7955" width="10.54296875" style="47" bestFit="1" customWidth="1"/>
    <col min="7956" max="7956" width="12" style="47" bestFit="1" customWidth="1"/>
    <col min="7957" max="7957" width="11.26953125" style="47" bestFit="1" customWidth="1"/>
    <col min="7958" max="8192" width="9.1796875" style="47"/>
    <col min="8193" max="8193" width="17.54296875" style="47" customWidth="1"/>
    <col min="8194" max="8194" width="1.54296875" style="47" customWidth="1"/>
    <col min="8195" max="8195" width="13.453125" style="47" customWidth="1"/>
    <col min="8196" max="8196" width="1.54296875" style="47" customWidth="1"/>
    <col min="8197" max="8197" width="13.453125" style="47" bestFit="1" customWidth="1"/>
    <col min="8198" max="8198" width="1.54296875" style="47" customWidth="1"/>
    <col min="8199" max="8199" width="13.54296875" style="47" customWidth="1"/>
    <col min="8200" max="8200" width="1.54296875" style="47" customWidth="1"/>
    <col min="8201" max="8201" width="14.1796875" style="47" customWidth="1"/>
    <col min="8202" max="8202" width="1.54296875" style="47" customWidth="1"/>
    <col min="8203" max="8203" width="6.7265625" style="47" customWidth="1"/>
    <col min="8204" max="8204" width="1.54296875" style="47" customWidth="1"/>
    <col min="8205" max="8205" width="13.1796875" style="47" customWidth="1"/>
    <col min="8206" max="8206" width="1.54296875" style="47" customWidth="1"/>
    <col min="8207" max="8207" width="12.7265625" style="47" customWidth="1"/>
    <col min="8208" max="8208" width="1.1796875" style="47" customWidth="1"/>
    <col min="8209" max="8209" width="9.1796875" style="47"/>
    <col min="8210" max="8210" width="12.54296875" style="47" bestFit="1" customWidth="1"/>
    <col min="8211" max="8211" width="10.54296875" style="47" bestFit="1" customWidth="1"/>
    <col min="8212" max="8212" width="12" style="47" bestFit="1" customWidth="1"/>
    <col min="8213" max="8213" width="11.26953125" style="47" bestFit="1" customWidth="1"/>
    <col min="8214" max="8448" width="9.1796875" style="47"/>
    <col min="8449" max="8449" width="17.54296875" style="47" customWidth="1"/>
    <col min="8450" max="8450" width="1.54296875" style="47" customWidth="1"/>
    <col min="8451" max="8451" width="13.453125" style="47" customWidth="1"/>
    <col min="8452" max="8452" width="1.54296875" style="47" customWidth="1"/>
    <col min="8453" max="8453" width="13.453125" style="47" bestFit="1" customWidth="1"/>
    <col min="8454" max="8454" width="1.54296875" style="47" customWidth="1"/>
    <col min="8455" max="8455" width="13.54296875" style="47" customWidth="1"/>
    <col min="8456" max="8456" width="1.54296875" style="47" customWidth="1"/>
    <col min="8457" max="8457" width="14.1796875" style="47" customWidth="1"/>
    <col min="8458" max="8458" width="1.54296875" style="47" customWidth="1"/>
    <col min="8459" max="8459" width="6.7265625" style="47" customWidth="1"/>
    <col min="8460" max="8460" width="1.54296875" style="47" customWidth="1"/>
    <col min="8461" max="8461" width="13.1796875" style="47" customWidth="1"/>
    <col min="8462" max="8462" width="1.54296875" style="47" customWidth="1"/>
    <col min="8463" max="8463" width="12.7265625" style="47" customWidth="1"/>
    <col min="8464" max="8464" width="1.1796875" style="47" customWidth="1"/>
    <col min="8465" max="8465" width="9.1796875" style="47"/>
    <col min="8466" max="8466" width="12.54296875" style="47" bestFit="1" customWidth="1"/>
    <col min="8467" max="8467" width="10.54296875" style="47" bestFit="1" customWidth="1"/>
    <col min="8468" max="8468" width="12" style="47" bestFit="1" customWidth="1"/>
    <col min="8469" max="8469" width="11.26953125" style="47" bestFit="1" customWidth="1"/>
    <col min="8470" max="8704" width="9.1796875" style="47"/>
    <col min="8705" max="8705" width="17.54296875" style="47" customWidth="1"/>
    <col min="8706" max="8706" width="1.54296875" style="47" customWidth="1"/>
    <col min="8707" max="8707" width="13.453125" style="47" customWidth="1"/>
    <col min="8708" max="8708" width="1.54296875" style="47" customWidth="1"/>
    <col min="8709" max="8709" width="13.453125" style="47" bestFit="1" customWidth="1"/>
    <col min="8710" max="8710" width="1.54296875" style="47" customWidth="1"/>
    <col min="8711" max="8711" width="13.54296875" style="47" customWidth="1"/>
    <col min="8712" max="8712" width="1.54296875" style="47" customWidth="1"/>
    <col min="8713" max="8713" width="14.1796875" style="47" customWidth="1"/>
    <col min="8714" max="8714" width="1.54296875" style="47" customWidth="1"/>
    <col min="8715" max="8715" width="6.7265625" style="47" customWidth="1"/>
    <col min="8716" max="8716" width="1.54296875" style="47" customWidth="1"/>
    <col min="8717" max="8717" width="13.1796875" style="47" customWidth="1"/>
    <col min="8718" max="8718" width="1.54296875" style="47" customWidth="1"/>
    <col min="8719" max="8719" width="12.7265625" style="47" customWidth="1"/>
    <col min="8720" max="8720" width="1.1796875" style="47" customWidth="1"/>
    <col min="8721" max="8721" width="9.1796875" style="47"/>
    <col min="8722" max="8722" width="12.54296875" style="47" bestFit="1" customWidth="1"/>
    <col min="8723" max="8723" width="10.54296875" style="47" bestFit="1" customWidth="1"/>
    <col min="8724" max="8724" width="12" style="47" bestFit="1" customWidth="1"/>
    <col min="8725" max="8725" width="11.26953125" style="47" bestFit="1" customWidth="1"/>
    <col min="8726" max="8960" width="9.1796875" style="47"/>
    <col min="8961" max="8961" width="17.54296875" style="47" customWidth="1"/>
    <col min="8962" max="8962" width="1.54296875" style="47" customWidth="1"/>
    <col min="8963" max="8963" width="13.453125" style="47" customWidth="1"/>
    <col min="8964" max="8964" width="1.54296875" style="47" customWidth="1"/>
    <col min="8965" max="8965" width="13.453125" style="47" bestFit="1" customWidth="1"/>
    <col min="8966" max="8966" width="1.54296875" style="47" customWidth="1"/>
    <col min="8967" max="8967" width="13.54296875" style="47" customWidth="1"/>
    <col min="8968" max="8968" width="1.54296875" style="47" customWidth="1"/>
    <col min="8969" max="8969" width="14.1796875" style="47" customWidth="1"/>
    <col min="8970" max="8970" width="1.54296875" style="47" customWidth="1"/>
    <col min="8971" max="8971" width="6.7265625" style="47" customWidth="1"/>
    <col min="8972" max="8972" width="1.54296875" style="47" customWidth="1"/>
    <col min="8973" max="8973" width="13.1796875" style="47" customWidth="1"/>
    <col min="8974" max="8974" width="1.54296875" style="47" customWidth="1"/>
    <col min="8975" max="8975" width="12.7265625" style="47" customWidth="1"/>
    <col min="8976" max="8976" width="1.1796875" style="47" customWidth="1"/>
    <col min="8977" max="8977" width="9.1796875" style="47"/>
    <col min="8978" max="8978" width="12.54296875" style="47" bestFit="1" customWidth="1"/>
    <col min="8979" max="8979" width="10.54296875" style="47" bestFit="1" customWidth="1"/>
    <col min="8980" max="8980" width="12" style="47" bestFit="1" customWidth="1"/>
    <col min="8981" max="8981" width="11.26953125" style="47" bestFit="1" customWidth="1"/>
    <col min="8982" max="9216" width="9.1796875" style="47"/>
    <col min="9217" max="9217" width="17.54296875" style="47" customWidth="1"/>
    <col min="9218" max="9218" width="1.54296875" style="47" customWidth="1"/>
    <col min="9219" max="9219" width="13.453125" style="47" customWidth="1"/>
    <col min="9220" max="9220" width="1.54296875" style="47" customWidth="1"/>
    <col min="9221" max="9221" width="13.453125" style="47" bestFit="1" customWidth="1"/>
    <col min="9222" max="9222" width="1.54296875" style="47" customWidth="1"/>
    <col min="9223" max="9223" width="13.54296875" style="47" customWidth="1"/>
    <col min="9224" max="9224" width="1.54296875" style="47" customWidth="1"/>
    <col min="9225" max="9225" width="14.1796875" style="47" customWidth="1"/>
    <col min="9226" max="9226" width="1.54296875" style="47" customWidth="1"/>
    <col min="9227" max="9227" width="6.7265625" style="47" customWidth="1"/>
    <col min="9228" max="9228" width="1.54296875" style="47" customWidth="1"/>
    <col min="9229" max="9229" width="13.1796875" style="47" customWidth="1"/>
    <col min="9230" max="9230" width="1.54296875" style="47" customWidth="1"/>
    <col min="9231" max="9231" width="12.7265625" style="47" customWidth="1"/>
    <col min="9232" max="9232" width="1.1796875" style="47" customWidth="1"/>
    <col min="9233" max="9233" width="9.1796875" style="47"/>
    <col min="9234" max="9234" width="12.54296875" style="47" bestFit="1" customWidth="1"/>
    <col min="9235" max="9235" width="10.54296875" style="47" bestFit="1" customWidth="1"/>
    <col min="9236" max="9236" width="12" style="47" bestFit="1" customWidth="1"/>
    <col min="9237" max="9237" width="11.26953125" style="47" bestFit="1" customWidth="1"/>
    <col min="9238" max="9472" width="9.1796875" style="47"/>
    <col min="9473" max="9473" width="17.54296875" style="47" customWidth="1"/>
    <col min="9474" max="9474" width="1.54296875" style="47" customWidth="1"/>
    <col min="9475" max="9475" width="13.453125" style="47" customWidth="1"/>
    <col min="9476" max="9476" width="1.54296875" style="47" customWidth="1"/>
    <col min="9477" max="9477" width="13.453125" style="47" bestFit="1" customWidth="1"/>
    <col min="9478" max="9478" width="1.54296875" style="47" customWidth="1"/>
    <col min="9479" max="9479" width="13.54296875" style="47" customWidth="1"/>
    <col min="9480" max="9480" width="1.54296875" style="47" customWidth="1"/>
    <col min="9481" max="9481" width="14.1796875" style="47" customWidth="1"/>
    <col min="9482" max="9482" width="1.54296875" style="47" customWidth="1"/>
    <col min="9483" max="9483" width="6.7265625" style="47" customWidth="1"/>
    <col min="9484" max="9484" width="1.54296875" style="47" customWidth="1"/>
    <col min="9485" max="9485" width="13.1796875" style="47" customWidth="1"/>
    <col min="9486" max="9486" width="1.54296875" style="47" customWidth="1"/>
    <col min="9487" max="9487" width="12.7265625" style="47" customWidth="1"/>
    <col min="9488" max="9488" width="1.1796875" style="47" customWidth="1"/>
    <col min="9489" max="9489" width="9.1796875" style="47"/>
    <col min="9490" max="9490" width="12.54296875" style="47" bestFit="1" customWidth="1"/>
    <col min="9491" max="9491" width="10.54296875" style="47" bestFit="1" customWidth="1"/>
    <col min="9492" max="9492" width="12" style="47" bestFit="1" customWidth="1"/>
    <col min="9493" max="9493" width="11.26953125" style="47" bestFit="1" customWidth="1"/>
    <col min="9494" max="9728" width="9.1796875" style="47"/>
    <col min="9729" max="9729" width="17.54296875" style="47" customWidth="1"/>
    <col min="9730" max="9730" width="1.54296875" style="47" customWidth="1"/>
    <col min="9731" max="9731" width="13.453125" style="47" customWidth="1"/>
    <col min="9732" max="9732" width="1.54296875" style="47" customWidth="1"/>
    <col min="9733" max="9733" width="13.453125" style="47" bestFit="1" customWidth="1"/>
    <col min="9734" max="9734" width="1.54296875" style="47" customWidth="1"/>
    <col min="9735" max="9735" width="13.54296875" style="47" customWidth="1"/>
    <col min="9736" max="9736" width="1.54296875" style="47" customWidth="1"/>
    <col min="9737" max="9737" width="14.1796875" style="47" customWidth="1"/>
    <col min="9738" max="9738" width="1.54296875" style="47" customWidth="1"/>
    <col min="9739" max="9739" width="6.7265625" style="47" customWidth="1"/>
    <col min="9740" max="9740" width="1.54296875" style="47" customWidth="1"/>
    <col min="9741" max="9741" width="13.1796875" style="47" customWidth="1"/>
    <col min="9742" max="9742" width="1.54296875" style="47" customWidth="1"/>
    <col min="9743" max="9743" width="12.7265625" style="47" customWidth="1"/>
    <col min="9744" max="9744" width="1.1796875" style="47" customWidth="1"/>
    <col min="9745" max="9745" width="9.1796875" style="47"/>
    <col min="9746" max="9746" width="12.54296875" style="47" bestFit="1" customWidth="1"/>
    <col min="9747" max="9747" width="10.54296875" style="47" bestFit="1" customWidth="1"/>
    <col min="9748" max="9748" width="12" style="47" bestFit="1" customWidth="1"/>
    <col min="9749" max="9749" width="11.26953125" style="47" bestFit="1" customWidth="1"/>
    <col min="9750" max="9984" width="9.1796875" style="47"/>
    <col min="9985" max="9985" width="17.54296875" style="47" customWidth="1"/>
    <col min="9986" max="9986" width="1.54296875" style="47" customWidth="1"/>
    <col min="9987" max="9987" width="13.453125" style="47" customWidth="1"/>
    <col min="9988" max="9988" width="1.54296875" style="47" customWidth="1"/>
    <col min="9989" max="9989" width="13.453125" style="47" bestFit="1" customWidth="1"/>
    <col min="9990" max="9990" width="1.54296875" style="47" customWidth="1"/>
    <col min="9991" max="9991" width="13.54296875" style="47" customWidth="1"/>
    <col min="9992" max="9992" width="1.54296875" style="47" customWidth="1"/>
    <col min="9993" max="9993" width="14.1796875" style="47" customWidth="1"/>
    <col min="9994" max="9994" width="1.54296875" style="47" customWidth="1"/>
    <col min="9995" max="9995" width="6.7265625" style="47" customWidth="1"/>
    <col min="9996" max="9996" width="1.54296875" style="47" customWidth="1"/>
    <col min="9997" max="9997" width="13.1796875" style="47" customWidth="1"/>
    <col min="9998" max="9998" width="1.54296875" style="47" customWidth="1"/>
    <col min="9999" max="9999" width="12.7265625" style="47" customWidth="1"/>
    <col min="10000" max="10000" width="1.1796875" style="47" customWidth="1"/>
    <col min="10001" max="10001" width="9.1796875" style="47"/>
    <col min="10002" max="10002" width="12.54296875" style="47" bestFit="1" customWidth="1"/>
    <col min="10003" max="10003" width="10.54296875" style="47" bestFit="1" customWidth="1"/>
    <col min="10004" max="10004" width="12" style="47" bestFit="1" customWidth="1"/>
    <col min="10005" max="10005" width="11.26953125" style="47" bestFit="1" customWidth="1"/>
    <col min="10006" max="10240" width="9.1796875" style="47"/>
    <col min="10241" max="10241" width="17.54296875" style="47" customWidth="1"/>
    <col min="10242" max="10242" width="1.54296875" style="47" customWidth="1"/>
    <col min="10243" max="10243" width="13.453125" style="47" customWidth="1"/>
    <col min="10244" max="10244" width="1.54296875" style="47" customWidth="1"/>
    <col min="10245" max="10245" width="13.453125" style="47" bestFit="1" customWidth="1"/>
    <col min="10246" max="10246" width="1.54296875" style="47" customWidth="1"/>
    <col min="10247" max="10247" width="13.54296875" style="47" customWidth="1"/>
    <col min="10248" max="10248" width="1.54296875" style="47" customWidth="1"/>
    <col min="10249" max="10249" width="14.1796875" style="47" customWidth="1"/>
    <col min="10250" max="10250" width="1.54296875" style="47" customWidth="1"/>
    <col min="10251" max="10251" width="6.7265625" style="47" customWidth="1"/>
    <col min="10252" max="10252" width="1.54296875" style="47" customWidth="1"/>
    <col min="10253" max="10253" width="13.1796875" style="47" customWidth="1"/>
    <col min="10254" max="10254" width="1.54296875" style="47" customWidth="1"/>
    <col min="10255" max="10255" width="12.7265625" style="47" customWidth="1"/>
    <col min="10256" max="10256" width="1.1796875" style="47" customWidth="1"/>
    <col min="10257" max="10257" width="9.1796875" style="47"/>
    <col min="10258" max="10258" width="12.54296875" style="47" bestFit="1" customWidth="1"/>
    <col min="10259" max="10259" width="10.54296875" style="47" bestFit="1" customWidth="1"/>
    <col min="10260" max="10260" width="12" style="47" bestFit="1" customWidth="1"/>
    <col min="10261" max="10261" width="11.26953125" style="47" bestFit="1" customWidth="1"/>
    <col min="10262" max="10496" width="9.1796875" style="47"/>
    <col min="10497" max="10497" width="17.54296875" style="47" customWidth="1"/>
    <col min="10498" max="10498" width="1.54296875" style="47" customWidth="1"/>
    <col min="10499" max="10499" width="13.453125" style="47" customWidth="1"/>
    <col min="10500" max="10500" width="1.54296875" style="47" customWidth="1"/>
    <col min="10501" max="10501" width="13.453125" style="47" bestFit="1" customWidth="1"/>
    <col min="10502" max="10502" width="1.54296875" style="47" customWidth="1"/>
    <col min="10503" max="10503" width="13.54296875" style="47" customWidth="1"/>
    <col min="10504" max="10504" width="1.54296875" style="47" customWidth="1"/>
    <col min="10505" max="10505" width="14.1796875" style="47" customWidth="1"/>
    <col min="10506" max="10506" width="1.54296875" style="47" customWidth="1"/>
    <col min="10507" max="10507" width="6.7265625" style="47" customWidth="1"/>
    <col min="10508" max="10508" width="1.54296875" style="47" customWidth="1"/>
    <col min="10509" max="10509" width="13.1796875" style="47" customWidth="1"/>
    <col min="10510" max="10510" width="1.54296875" style="47" customWidth="1"/>
    <col min="10511" max="10511" width="12.7265625" style="47" customWidth="1"/>
    <col min="10512" max="10512" width="1.1796875" style="47" customWidth="1"/>
    <col min="10513" max="10513" width="9.1796875" style="47"/>
    <col min="10514" max="10514" width="12.54296875" style="47" bestFit="1" customWidth="1"/>
    <col min="10515" max="10515" width="10.54296875" style="47" bestFit="1" customWidth="1"/>
    <col min="10516" max="10516" width="12" style="47" bestFit="1" customWidth="1"/>
    <col min="10517" max="10517" width="11.26953125" style="47" bestFit="1" customWidth="1"/>
    <col min="10518" max="10752" width="9.1796875" style="47"/>
    <col min="10753" max="10753" width="17.54296875" style="47" customWidth="1"/>
    <col min="10754" max="10754" width="1.54296875" style="47" customWidth="1"/>
    <col min="10755" max="10755" width="13.453125" style="47" customWidth="1"/>
    <col min="10756" max="10756" width="1.54296875" style="47" customWidth="1"/>
    <col min="10757" max="10757" width="13.453125" style="47" bestFit="1" customWidth="1"/>
    <col min="10758" max="10758" width="1.54296875" style="47" customWidth="1"/>
    <col min="10759" max="10759" width="13.54296875" style="47" customWidth="1"/>
    <col min="10760" max="10760" width="1.54296875" style="47" customWidth="1"/>
    <col min="10761" max="10761" width="14.1796875" style="47" customWidth="1"/>
    <col min="10762" max="10762" width="1.54296875" style="47" customWidth="1"/>
    <col min="10763" max="10763" width="6.7265625" style="47" customWidth="1"/>
    <col min="10764" max="10764" width="1.54296875" style="47" customWidth="1"/>
    <col min="10765" max="10765" width="13.1796875" style="47" customWidth="1"/>
    <col min="10766" max="10766" width="1.54296875" style="47" customWidth="1"/>
    <col min="10767" max="10767" width="12.7265625" style="47" customWidth="1"/>
    <col min="10768" max="10768" width="1.1796875" style="47" customWidth="1"/>
    <col min="10769" max="10769" width="9.1796875" style="47"/>
    <col min="10770" max="10770" width="12.54296875" style="47" bestFit="1" customWidth="1"/>
    <col min="10771" max="10771" width="10.54296875" style="47" bestFit="1" customWidth="1"/>
    <col min="10772" max="10772" width="12" style="47" bestFit="1" customWidth="1"/>
    <col min="10773" max="10773" width="11.26953125" style="47" bestFit="1" customWidth="1"/>
    <col min="10774" max="11008" width="9.1796875" style="47"/>
    <col min="11009" max="11009" width="17.54296875" style="47" customWidth="1"/>
    <col min="11010" max="11010" width="1.54296875" style="47" customWidth="1"/>
    <col min="11011" max="11011" width="13.453125" style="47" customWidth="1"/>
    <col min="11012" max="11012" width="1.54296875" style="47" customWidth="1"/>
    <col min="11013" max="11013" width="13.453125" style="47" bestFit="1" customWidth="1"/>
    <col min="11014" max="11014" width="1.54296875" style="47" customWidth="1"/>
    <col min="11015" max="11015" width="13.54296875" style="47" customWidth="1"/>
    <col min="11016" max="11016" width="1.54296875" style="47" customWidth="1"/>
    <col min="11017" max="11017" width="14.1796875" style="47" customWidth="1"/>
    <col min="11018" max="11018" width="1.54296875" style="47" customWidth="1"/>
    <col min="11019" max="11019" width="6.7265625" style="47" customWidth="1"/>
    <col min="11020" max="11020" width="1.54296875" style="47" customWidth="1"/>
    <col min="11021" max="11021" width="13.1796875" style="47" customWidth="1"/>
    <col min="11022" max="11022" width="1.54296875" style="47" customWidth="1"/>
    <col min="11023" max="11023" width="12.7265625" style="47" customWidth="1"/>
    <col min="11024" max="11024" width="1.1796875" style="47" customWidth="1"/>
    <col min="11025" max="11025" width="9.1796875" style="47"/>
    <col min="11026" max="11026" width="12.54296875" style="47" bestFit="1" customWidth="1"/>
    <col min="11027" max="11027" width="10.54296875" style="47" bestFit="1" customWidth="1"/>
    <col min="11028" max="11028" width="12" style="47" bestFit="1" customWidth="1"/>
    <col min="11029" max="11029" width="11.26953125" style="47" bestFit="1" customWidth="1"/>
    <col min="11030" max="11264" width="9.1796875" style="47"/>
    <col min="11265" max="11265" width="17.54296875" style="47" customWidth="1"/>
    <col min="11266" max="11266" width="1.54296875" style="47" customWidth="1"/>
    <col min="11267" max="11267" width="13.453125" style="47" customWidth="1"/>
    <col min="11268" max="11268" width="1.54296875" style="47" customWidth="1"/>
    <col min="11269" max="11269" width="13.453125" style="47" bestFit="1" customWidth="1"/>
    <col min="11270" max="11270" width="1.54296875" style="47" customWidth="1"/>
    <col min="11271" max="11271" width="13.54296875" style="47" customWidth="1"/>
    <col min="11272" max="11272" width="1.54296875" style="47" customWidth="1"/>
    <col min="11273" max="11273" width="14.1796875" style="47" customWidth="1"/>
    <col min="11274" max="11274" width="1.54296875" style="47" customWidth="1"/>
    <col min="11275" max="11275" width="6.7265625" style="47" customWidth="1"/>
    <col min="11276" max="11276" width="1.54296875" style="47" customWidth="1"/>
    <col min="11277" max="11277" width="13.1796875" style="47" customWidth="1"/>
    <col min="11278" max="11278" width="1.54296875" style="47" customWidth="1"/>
    <col min="11279" max="11279" width="12.7265625" style="47" customWidth="1"/>
    <col min="11280" max="11280" width="1.1796875" style="47" customWidth="1"/>
    <col min="11281" max="11281" width="9.1796875" style="47"/>
    <col min="11282" max="11282" width="12.54296875" style="47" bestFit="1" customWidth="1"/>
    <col min="11283" max="11283" width="10.54296875" style="47" bestFit="1" customWidth="1"/>
    <col min="11284" max="11284" width="12" style="47" bestFit="1" customWidth="1"/>
    <col min="11285" max="11285" width="11.26953125" style="47" bestFit="1" customWidth="1"/>
    <col min="11286" max="11520" width="9.1796875" style="47"/>
    <col min="11521" max="11521" width="17.54296875" style="47" customWidth="1"/>
    <col min="11522" max="11522" width="1.54296875" style="47" customWidth="1"/>
    <col min="11523" max="11523" width="13.453125" style="47" customWidth="1"/>
    <col min="11524" max="11524" width="1.54296875" style="47" customWidth="1"/>
    <col min="11525" max="11525" width="13.453125" style="47" bestFit="1" customWidth="1"/>
    <col min="11526" max="11526" width="1.54296875" style="47" customWidth="1"/>
    <col min="11527" max="11527" width="13.54296875" style="47" customWidth="1"/>
    <col min="11528" max="11528" width="1.54296875" style="47" customWidth="1"/>
    <col min="11529" max="11529" width="14.1796875" style="47" customWidth="1"/>
    <col min="11530" max="11530" width="1.54296875" style="47" customWidth="1"/>
    <col min="11531" max="11531" width="6.7265625" style="47" customWidth="1"/>
    <col min="11532" max="11532" width="1.54296875" style="47" customWidth="1"/>
    <col min="11533" max="11533" width="13.1796875" style="47" customWidth="1"/>
    <col min="11534" max="11534" width="1.54296875" style="47" customWidth="1"/>
    <col min="11535" max="11535" width="12.7265625" style="47" customWidth="1"/>
    <col min="11536" max="11536" width="1.1796875" style="47" customWidth="1"/>
    <col min="11537" max="11537" width="9.1796875" style="47"/>
    <col min="11538" max="11538" width="12.54296875" style="47" bestFit="1" customWidth="1"/>
    <col min="11539" max="11539" width="10.54296875" style="47" bestFit="1" customWidth="1"/>
    <col min="11540" max="11540" width="12" style="47" bestFit="1" customWidth="1"/>
    <col min="11541" max="11541" width="11.26953125" style="47" bestFit="1" customWidth="1"/>
    <col min="11542" max="11776" width="9.1796875" style="47"/>
    <col min="11777" max="11777" width="17.54296875" style="47" customWidth="1"/>
    <col min="11778" max="11778" width="1.54296875" style="47" customWidth="1"/>
    <col min="11779" max="11779" width="13.453125" style="47" customWidth="1"/>
    <col min="11780" max="11780" width="1.54296875" style="47" customWidth="1"/>
    <col min="11781" max="11781" width="13.453125" style="47" bestFit="1" customWidth="1"/>
    <col min="11782" max="11782" width="1.54296875" style="47" customWidth="1"/>
    <col min="11783" max="11783" width="13.54296875" style="47" customWidth="1"/>
    <col min="11784" max="11784" width="1.54296875" style="47" customWidth="1"/>
    <col min="11785" max="11785" width="14.1796875" style="47" customWidth="1"/>
    <col min="11786" max="11786" width="1.54296875" style="47" customWidth="1"/>
    <col min="11787" max="11787" width="6.7265625" style="47" customWidth="1"/>
    <col min="11788" max="11788" width="1.54296875" style="47" customWidth="1"/>
    <col min="11789" max="11789" width="13.1796875" style="47" customWidth="1"/>
    <col min="11790" max="11790" width="1.54296875" style="47" customWidth="1"/>
    <col min="11791" max="11791" width="12.7265625" style="47" customWidth="1"/>
    <col min="11792" max="11792" width="1.1796875" style="47" customWidth="1"/>
    <col min="11793" max="11793" width="9.1796875" style="47"/>
    <col min="11794" max="11794" width="12.54296875" style="47" bestFit="1" customWidth="1"/>
    <col min="11795" max="11795" width="10.54296875" style="47" bestFit="1" customWidth="1"/>
    <col min="11796" max="11796" width="12" style="47" bestFit="1" customWidth="1"/>
    <col min="11797" max="11797" width="11.26953125" style="47" bestFit="1" customWidth="1"/>
    <col min="11798" max="12032" width="9.1796875" style="47"/>
    <col min="12033" max="12033" width="17.54296875" style="47" customWidth="1"/>
    <col min="12034" max="12034" width="1.54296875" style="47" customWidth="1"/>
    <col min="12035" max="12035" width="13.453125" style="47" customWidth="1"/>
    <col min="12036" max="12036" width="1.54296875" style="47" customWidth="1"/>
    <col min="12037" max="12037" width="13.453125" style="47" bestFit="1" customWidth="1"/>
    <col min="12038" max="12038" width="1.54296875" style="47" customWidth="1"/>
    <col min="12039" max="12039" width="13.54296875" style="47" customWidth="1"/>
    <col min="12040" max="12040" width="1.54296875" style="47" customWidth="1"/>
    <col min="12041" max="12041" width="14.1796875" style="47" customWidth="1"/>
    <col min="12042" max="12042" width="1.54296875" style="47" customWidth="1"/>
    <col min="12043" max="12043" width="6.7265625" style="47" customWidth="1"/>
    <col min="12044" max="12044" width="1.54296875" style="47" customWidth="1"/>
    <col min="12045" max="12045" width="13.1796875" style="47" customWidth="1"/>
    <col min="12046" max="12046" width="1.54296875" style="47" customWidth="1"/>
    <col min="12047" max="12047" width="12.7265625" style="47" customWidth="1"/>
    <col min="12048" max="12048" width="1.1796875" style="47" customWidth="1"/>
    <col min="12049" max="12049" width="9.1796875" style="47"/>
    <col min="12050" max="12050" width="12.54296875" style="47" bestFit="1" customWidth="1"/>
    <col min="12051" max="12051" width="10.54296875" style="47" bestFit="1" customWidth="1"/>
    <col min="12052" max="12052" width="12" style="47" bestFit="1" customWidth="1"/>
    <col min="12053" max="12053" width="11.26953125" style="47" bestFit="1" customWidth="1"/>
    <col min="12054" max="12288" width="9.1796875" style="47"/>
    <col min="12289" max="12289" width="17.54296875" style="47" customWidth="1"/>
    <col min="12290" max="12290" width="1.54296875" style="47" customWidth="1"/>
    <col min="12291" max="12291" width="13.453125" style="47" customWidth="1"/>
    <col min="12292" max="12292" width="1.54296875" style="47" customWidth="1"/>
    <col min="12293" max="12293" width="13.453125" style="47" bestFit="1" customWidth="1"/>
    <col min="12294" max="12294" width="1.54296875" style="47" customWidth="1"/>
    <col min="12295" max="12295" width="13.54296875" style="47" customWidth="1"/>
    <col min="12296" max="12296" width="1.54296875" style="47" customWidth="1"/>
    <col min="12297" max="12297" width="14.1796875" style="47" customWidth="1"/>
    <col min="12298" max="12298" width="1.54296875" style="47" customWidth="1"/>
    <col min="12299" max="12299" width="6.7265625" style="47" customWidth="1"/>
    <col min="12300" max="12300" width="1.54296875" style="47" customWidth="1"/>
    <col min="12301" max="12301" width="13.1796875" style="47" customWidth="1"/>
    <col min="12302" max="12302" width="1.54296875" style="47" customWidth="1"/>
    <col min="12303" max="12303" width="12.7265625" style="47" customWidth="1"/>
    <col min="12304" max="12304" width="1.1796875" style="47" customWidth="1"/>
    <col min="12305" max="12305" width="9.1796875" style="47"/>
    <col min="12306" max="12306" width="12.54296875" style="47" bestFit="1" customWidth="1"/>
    <col min="12307" max="12307" width="10.54296875" style="47" bestFit="1" customWidth="1"/>
    <col min="12308" max="12308" width="12" style="47" bestFit="1" customWidth="1"/>
    <col min="12309" max="12309" width="11.26953125" style="47" bestFit="1" customWidth="1"/>
    <col min="12310" max="12544" width="9.1796875" style="47"/>
    <col min="12545" max="12545" width="17.54296875" style="47" customWidth="1"/>
    <col min="12546" max="12546" width="1.54296875" style="47" customWidth="1"/>
    <col min="12547" max="12547" width="13.453125" style="47" customWidth="1"/>
    <col min="12548" max="12548" width="1.54296875" style="47" customWidth="1"/>
    <col min="12549" max="12549" width="13.453125" style="47" bestFit="1" customWidth="1"/>
    <col min="12550" max="12550" width="1.54296875" style="47" customWidth="1"/>
    <col min="12551" max="12551" width="13.54296875" style="47" customWidth="1"/>
    <col min="12552" max="12552" width="1.54296875" style="47" customWidth="1"/>
    <col min="12553" max="12553" width="14.1796875" style="47" customWidth="1"/>
    <col min="12554" max="12554" width="1.54296875" style="47" customWidth="1"/>
    <col min="12555" max="12555" width="6.7265625" style="47" customWidth="1"/>
    <col min="12556" max="12556" width="1.54296875" style="47" customWidth="1"/>
    <col min="12557" max="12557" width="13.1796875" style="47" customWidth="1"/>
    <col min="12558" max="12558" width="1.54296875" style="47" customWidth="1"/>
    <col min="12559" max="12559" width="12.7265625" style="47" customWidth="1"/>
    <col min="12560" max="12560" width="1.1796875" style="47" customWidth="1"/>
    <col min="12561" max="12561" width="9.1796875" style="47"/>
    <col min="12562" max="12562" width="12.54296875" style="47" bestFit="1" customWidth="1"/>
    <col min="12563" max="12563" width="10.54296875" style="47" bestFit="1" customWidth="1"/>
    <col min="12564" max="12564" width="12" style="47" bestFit="1" customWidth="1"/>
    <col min="12565" max="12565" width="11.26953125" style="47" bestFit="1" customWidth="1"/>
    <col min="12566" max="12800" width="9.1796875" style="47"/>
    <col min="12801" max="12801" width="17.54296875" style="47" customWidth="1"/>
    <col min="12802" max="12802" width="1.54296875" style="47" customWidth="1"/>
    <col min="12803" max="12803" width="13.453125" style="47" customWidth="1"/>
    <col min="12804" max="12804" width="1.54296875" style="47" customWidth="1"/>
    <col min="12805" max="12805" width="13.453125" style="47" bestFit="1" customWidth="1"/>
    <col min="12806" max="12806" width="1.54296875" style="47" customWidth="1"/>
    <col min="12807" max="12807" width="13.54296875" style="47" customWidth="1"/>
    <col min="12808" max="12808" width="1.54296875" style="47" customWidth="1"/>
    <col min="12809" max="12809" width="14.1796875" style="47" customWidth="1"/>
    <col min="12810" max="12810" width="1.54296875" style="47" customWidth="1"/>
    <col min="12811" max="12811" width="6.7265625" style="47" customWidth="1"/>
    <col min="12812" max="12812" width="1.54296875" style="47" customWidth="1"/>
    <col min="12813" max="12813" width="13.1796875" style="47" customWidth="1"/>
    <col min="12814" max="12814" width="1.54296875" style="47" customWidth="1"/>
    <col min="12815" max="12815" width="12.7265625" style="47" customWidth="1"/>
    <col min="12816" max="12816" width="1.1796875" style="47" customWidth="1"/>
    <col min="12817" max="12817" width="9.1796875" style="47"/>
    <col min="12818" max="12818" width="12.54296875" style="47" bestFit="1" customWidth="1"/>
    <col min="12819" max="12819" width="10.54296875" style="47" bestFit="1" customWidth="1"/>
    <col min="12820" max="12820" width="12" style="47" bestFit="1" customWidth="1"/>
    <col min="12821" max="12821" width="11.26953125" style="47" bestFit="1" customWidth="1"/>
    <col min="12822" max="13056" width="9.1796875" style="47"/>
    <col min="13057" max="13057" width="17.54296875" style="47" customWidth="1"/>
    <col min="13058" max="13058" width="1.54296875" style="47" customWidth="1"/>
    <col min="13059" max="13059" width="13.453125" style="47" customWidth="1"/>
    <col min="13060" max="13060" width="1.54296875" style="47" customWidth="1"/>
    <col min="13061" max="13061" width="13.453125" style="47" bestFit="1" customWidth="1"/>
    <col min="13062" max="13062" width="1.54296875" style="47" customWidth="1"/>
    <col min="13063" max="13063" width="13.54296875" style="47" customWidth="1"/>
    <col min="13064" max="13064" width="1.54296875" style="47" customWidth="1"/>
    <col min="13065" max="13065" width="14.1796875" style="47" customWidth="1"/>
    <col min="13066" max="13066" width="1.54296875" style="47" customWidth="1"/>
    <col min="13067" max="13067" width="6.7265625" style="47" customWidth="1"/>
    <col min="13068" max="13068" width="1.54296875" style="47" customWidth="1"/>
    <col min="13069" max="13069" width="13.1796875" style="47" customWidth="1"/>
    <col min="13070" max="13070" width="1.54296875" style="47" customWidth="1"/>
    <col min="13071" max="13071" width="12.7265625" style="47" customWidth="1"/>
    <col min="13072" max="13072" width="1.1796875" style="47" customWidth="1"/>
    <col min="13073" max="13073" width="9.1796875" style="47"/>
    <col min="13074" max="13074" width="12.54296875" style="47" bestFit="1" customWidth="1"/>
    <col min="13075" max="13075" width="10.54296875" style="47" bestFit="1" customWidth="1"/>
    <col min="13076" max="13076" width="12" style="47" bestFit="1" customWidth="1"/>
    <col min="13077" max="13077" width="11.26953125" style="47" bestFit="1" customWidth="1"/>
    <col min="13078" max="13312" width="9.1796875" style="47"/>
    <col min="13313" max="13313" width="17.54296875" style="47" customWidth="1"/>
    <col min="13314" max="13314" width="1.54296875" style="47" customWidth="1"/>
    <col min="13315" max="13315" width="13.453125" style="47" customWidth="1"/>
    <col min="13316" max="13316" width="1.54296875" style="47" customWidth="1"/>
    <col min="13317" max="13317" width="13.453125" style="47" bestFit="1" customWidth="1"/>
    <col min="13318" max="13318" width="1.54296875" style="47" customWidth="1"/>
    <col min="13319" max="13319" width="13.54296875" style="47" customWidth="1"/>
    <col min="13320" max="13320" width="1.54296875" style="47" customWidth="1"/>
    <col min="13321" max="13321" width="14.1796875" style="47" customWidth="1"/>
    <col min="13322" max="13322" width="1.54296875" style="47" customWidth="1"/>
    <col min="13323" max="13323" width="6.7265625" style="47" customWidth="1"/>
    <col min="13324" max="13324" width="1.54296875" style="47" customWidth="1"/>
    <col min="13325" max="13325" width="13.1796875" style="47" customWidth="1"/>
    <col min="13326" max="13326" width="1.54296875" style="47" customWidth="1"/>
    <col min="13327" max="13327" width="12.7265625" style="47" customWidth="1"/>
    <col min="13328" max="13328" width="1.1796875" style="47" customWidth="1"/>
    <col min="13329" max="13329" width="9.1796875" style="47"/>
    <col min="13330" max="13330" width="12.54296875" style="47" bestFit="1" customWidth="1"/>
    <col min="13331" max="13331" width="10.54296875" style="47" bestFit="1" customWidth="1"/>
    <col min="13332" max="13332" width="12" style="47" bestFit="1" customWidth="1"/>
    <col min="13333" max="13333" width="11.26953125" style="47" bestFit="1" customWidth="1"/>
    <col min="13334" max="13568" width="9.1796875" style="47"/>
    <col min="13569" max="13569" width="17.54296875" style="47" customWidth="1"/>
    <col min="13570" max="13570" width="1.54296875" style="47" customWidth="1"/>
    <col min="13571" max="13571" width="13.453125" style="47" customWidth="1"/>
    <col min="13572" max="13572" width="1.54296875" style="47" customWidth="1"/>
    <col min="13573" max="13573" width="13.453125" style="47" bestFit="1" customWidth="1"/>
    <col min="13574" max="13574" width="1.54296875" style="47" customWidth="1"/>
    <col min="13575" max="13575" width="13.54296875" style="47" customWidth="1"/>
    <col min="13576" max="13576" width="1.54296875" style="47" customWidth="1"/>
    <col min="13577" max="13577" width="14.1796875" style="47" customWidth="1"/>
    <col min="13578" max="13578" width="1.54296875" style="47" customWidth="1"/>
    <col min="13579" max="13579" width="6.7265625" style="47" customWidth="1"/>
    <col min="13580" max="13580" width="1.54296875" style="47" customWidth="1"/>
    <col min="13581" max="13581" width="13.1796875" style="47" customWidth="1"/>
    <col min="13582" max="13582" width="1.54296875" style="47" customWidth="1"/>
    <col min="13583" max="13583" width="12.7265625" style="47" customWidth="1"/>
    <col min="13584" max="13584" width="1.1796875" style="47" customWidth="1"/>
    <col min="13585" max="13585" width="9.1796875" style="47"/>
    <col min="13586" max="13586" width="12.54296875" style="47" bestFit="1" customWidth="1"/>
    <col min="13587" max="13587" width="10.54296875" style="47" bestFit="1" customWidth="1"/>
    <col min="13588" max="13588" width="12" style="47" bestFit="1" customWidth="1"/>
    <col min="13589" max="13589" width="11.26953125" style="47" bestFit="1" customWidth="1"/>
    <col min="13590" max="13824" width="9.1796875" style="47"/>
    <col min="13825" max="13825" width="17.54296875" style="47" customWidth="1"/>
    <col min="13826" max="13826" width="1.54296875" style="47" customWidth="1"/>
    <col min="13827" max="13827" width="13.453125" style="47" customWidth="1"/>
    <col min="13828" max="13828" width="1.54296875" style="47" customWidth="1"/>
    <col min="13829" max="13829" width="13.453125" style="47" bestFit="1" customWidth="1"/>
    <col min="13830" max="13830" width="1.54296875" style="47" customWidth="1"/>
    <col min="13831" max="13831" width="13.54296875" style="47" customWidth="1"/>
    <col min="13832" max="13832" width="1.54296875" style="47" customWidth="1"/>
    <col min="13833" max="13833" width="14.1796875" style="47" customWidth="1"/>
    <col min="13834" max="13834" width="1.54296875" style="47" customWidth="1"/>
    <col min="13835" max="13835" width="6.7265625" style="47" customWidth="1"/>
    <col min="13836" max="13836" width="1.54296875" style="47" customWidth="1"/>
    <col min="13837" max="13837" width="13.1796875" style="47" customWidth="1"/>
    <col min="13838" max="13838" width="1.54296875" style="47" customWidth="1"/>
    <col min="13839" max="13839" width="12.7265625" style="47" customWidth="1"/>
    <col min="13840" max="13840" width="1.1796875" style="47" customWidth="1"/>
    <col min="13841" max="13841" width="9.1796875" style="47"/>
    <col min="13842" max="13842" width="12.54296875" style="47" bestFit="1" customWidth="1"/>
    <col min="13843" max="13843" width="10.54296875" style="47" bestFit="1" customWidth="1"/>
    <col min="13844" max="13844" width="12" style="47" bestFit="1" customWidth="1"/>
    <col min="13845" max="13845" width="11.26953125" style="47" bestFit="1" customWidth="1"/>
    <col min="13846" max="14080" width="9.1796875" style="47"/>
    <col min="14081" max="14081" width="17.54296875" style="47" customWidth="1"/>
    <col min="14082" max="14082" width="1.54296875" style="47" customWidth="1"/>
    <col min="14083" max="14083" width="13.453125" style="47" customWidth="1"/>
    <col min="14084" max="14084" width="1.54296875" style="47" customWidth="1"/>
    <col min="14085" max="14085" width="13.453125" style="47" bestFit="1" customWidth="1"/>
    <col min="14086" max="14086" width="1.54296875" style="47" customWidth="1"/>
    <col min="14087" max="14087" width="13.54296875" style="47" customWidth="1"/>
    <col min="14088" max="14088" width="1.54296875" style="47" customWidth="1"/>
    <col min="14089" max="14089" width="14.1796875" style="47" customWidth="1"/>
    <col min="14090" max="14090" width="1.54296875" style="47" customWidth="1"/>
    <col min="14091" max="14091" width="6.7265625" style="47" customWidth="1"/>
    <col min="14092" max="14092" width="1.54296875" style="47" customWidth="1"/>
    <col min="14093" max="14093" width="13.1796875" style="47" customWidth="1"/>
    <col min="14094" max="14094" width="1.54296875" style="47" customWidth="1"/>
    <col min="14095" max="14095" width="12.7265625" style="47" customWidth="1"/>
    <col min="14096" max="14096" width="1.1796875" style="47" customWidth="1"/>
    <col min="14097" max="14097" width="9.1796875" style="47"/>
    <col min="14098" max="14098" width="12.54296875" style="47" bestFit="1" customWidth="1"/>
    <col min="14099" max="14099" width="10.54296875" style="47" bestFit="1" customWidth="1"/>
    <col min="14100" max="14100" width="12" style="47" bestFit="1" customWidth="1"/>
    <col min="14101" max="14101" width="11.26953125" style="47" bestFit="1" customWidth="1"/>
    <col min="14102" max="14336" width="9.1796875" style="47"/>
    <col min="14337" max="14337" width="17.54296875" style="47" customWidth="1"/>
    <col min="14338" max="14338" width="1.54296875" style="47" customWidth="1"/>
    <col min="14339" max="14339" width="13.453125" style="47" customWidth="1"/>
    <col min="14340" max="14340" width="1.54296875" style="47" customWidth="1"/>
    <col min="14341" max="14341" width="13.453125" style="47" bestFit="1" customWidth="1"/>
    <col min="14342" max="14342" width="1.54296875" style="47" customWidth="1"/>
    <col min="14343" max="14343" width="13.54296875" style="47" customWidth="1"/>
    <col min="14344" max="14344" width="1.54296875" style="47" customWidth="1"/>
    <col min="14345" max="14345" width="14.1796875" style="47" customWidth="1"/>
    <col min="14346" max="14346" width="1.54296875" style="47" customWidth="1"/>
    <col min="14347" max="14347" width="6.7265625" style="47" customWidth="1"/>
    <col min="14348" max="14348" width="1.54296875" style="47" customWidth="1"/>
    <col min="14349" max="14349" width="13.1796875" style="47" customWidth="1"/>
    <col min="14350" max="14350" width="1.54296875" style="47" customWidth="1"/>
    <col min="14351" max="14351" width="12.7265625" style="47" customWidth="1"/>
    <col min="14352" max="14352" width="1.1796875" style="47" customWidth="1"/>
    <col min="14353" max="14353" width="9.1796875" style="47"/>
    <col min="14354" max="14354" width="12.54296875" style="47" bestFit="1" customWidth="1"/>
    <col min="14355" max="14355" width="10.54296875" style="47" bestFit="1" customWidth="1"/>
    <col min="14356" max="14356" width="12" style="47" bestFit="1" customWidth="1"/>
    <col min="14357" max="14357" width="11.26953125" style="47" bestFit="1" customWidth="1"/>
    <col min="14358" max="14592" width="9.1796875" style="47"/>
    <col min="14593" max="14593" width="17.54296875" style="47" customWidth="1"/>
    <col min="14594" max="14594" width="1.54296875" style="47" customWidth="1"/>
    <col min="14595" max="14595" width="13.453125" style="47" customWidth="1"/>
    <col min="14596" max="14596" width="1.54296875" style="47" customWidth="1"/>
    <col min="14597" max="14597" width="13.453125" style="47" bestFit="1" customWidth="1"/>
    <col min="14598" max="14598" width="1.54296875" style="47" customWidth="1"/>
    <col min="14599" max="14599" width="13.54296875" style="47" customWidth="1"/>
    <col min="14600" max="14600" width="1.54296875" style="47" customWidth="1"/>
    <col min="14601" max="14601" width="14.1796875" style="47" customWidth="1"/>
    <col min="14602" max="14602" width="1.54296875" style="47" customWidth="1"/>
    <col min="14603" max="14603" width="6.7265625" style="47" customWidth="1"/>
    <col min="14604" max="14604" width="1.54296875" style="47" customWidth="1"/>
    <col min="14605" max="14605" width="13.1796875" style="47" customWidth="1"/>
    <col min="14606" max="14606" width="1.54296875" style="47" customWidth="1"/>
    <col min="14607" max="14607" width="12.7265625" style="47" customWidth="1"/>
    <col min="14608" max="14608" width="1.1796875" style="47" customWidth="1"/>
    <col min="14609" max="14609" width="9.1796875" style="47"/>
    <col min="14610" max="14610" width="12.54296875" style="47" bestFit="1" customWidth="1"/>
    <col min="14611" max="14611" width="10.54296875" style="47" bestFit="1" customWidth="1"/>
    <col min="14612" max="14612" width="12" style="47" bestFit="1" customWidth="1"/>
    <col min="14613" max="14613" width="11.26953125" style="47" bestFit="1" customWidth="1"/>
    <col min="14614" max="14848" width="9.1796875" style="47"/>
    <col min="14849" max="14849" width="17.54296875" style="47" customWidth="1"/>
    <col min="14850" max="14850" width="1.54296875" style="47" customWidth="1"/>
    <col min="14851" max="14851" width="13.453125" style="47" customWidth="1"/>
    <col min="14852" max="14852" width="1.54296875" style="47" customWidth="1"/>
    <col min="14853" max="14853" width="13.453125" style="47" bestFit="1" customWidth="1"/>
    <col min="14854" max="14854" width="1.54296875" style="47" customWidth="1"/>
    <col min="14855" max="14855" width="13.54296875" style="47" customWidth="1"/>
    <col min="14856" max="14856" width="1.54296875" style="47" customWidth="1"/>
    <col min="14857" max="14857" width="14.1796875" style="47" customWidth="1"/>
    <col min="14858" max="14858" width="1.54296875" style="47" customWidth="1"/>
    <col min="14859" max="14859" width="6.7265625" style="47" customWidth="1"/>
    <col min="14860" max="14860" width="1.54296875" style="47" customWidth="1"/>
    <col min="14861" max="14861" width="13.1796875" style="47" customWidth="1"/>
    <col min="14862" max="14862" width="1.54296875" style="47" customWidth="1"/>
    <col min="14863" max="14863" width="12.7265625" style="47" customWidth="1"/>
    <col min="14864" max="14864" width="1.1796875" style="47" customWidth="1"/>
    <col min="14865" max="14865" width="9.1796875" style="47"/>
    <col min="14866" max="14866" width="12.54296875" style="47" bestFit="1" customWidth="1"/>
    <col min="14867" max="14867" width="10.54296875" style="47" bestFit="1" customWidth="1"/>
    <col min="14868" max="14868" width="12" style="47" bestFit="1" customWidth="1"/>
    <col min="14869" max="14869" width="11.26953125" style="47" bestFit="1" customWidth="1"/>
    <col min="14870" max="15104" width="9.1796875" style="47"/>
    <col min="15105" max="15105" width="17.54296875" style="47" customWidth="1"/>
    <col min="15106" max="15106" width="1.54296875" style="47" customWidth="1"/>
    <col min="15107" max="15107" width="13.453125" style="47" customWidth="1"/>
    <col min="15108" max="15108" width="1.54296875" style="47" customWidth="1"/>
    <col min="15109" max="15109" width="13.453125" style="47" bestFit="1" customWidth="1"/>
    <col min="15110" max="15110" width="1.54296875" style="47" customWidth="1"/>
    <col min="15111" max="15111" width="13.54296875" style="47" customWidth="1"/>
    <col min="15112" max="15112" width="1.54296875" style="47" customWidth="1"/>
    <col min="15113" max="15113" width="14.1796875" style="47" customWidth="1"/>
    <col min="15114" max="15114" width="1.54296875" style="47" customWidth="1"/>
    <col min="15115" max="15115" width="6.7265625" style="47" customWidth="1"/>
    <col min="15116" max="15116" width="1.54296875" style="47" customWidth="1"/>
    <col min="15117" max="15117" width="13.1796875" style="47" customWidth="1"/>
    <col min="15118" max="15118" width="1.54296875" style="47" customWidth="1"/>
    <col min="15119" max="15119" width="12.7265625" style="47" customWidth="1"/>
    <col min="15120" max="15120" width="1.1796875" style="47" customWidth="1"/>
    <col min="15121" max="15121" width="9.1796875" style="47"/>
    <col min="15122" max="15122" width="12.54296875" style="47" bestFit="1" customWidth="1"/>
    <col min="15123" max="15123" width="10.54296875" style="47" bestFit="1" customWidth="1"/>
    <col min="15124" max="15124" width="12" style="47" bestFit="1" customWidth="1"/>
    <col min="15125" max="15125" width="11.26953125" style="47" bestFit="1" customWidth="1"/>
    <col min="15126" max="15360" width="9.1796875" style="47"/>
    <col min="15361" max="15361" width="17.54296875" style="47" customWidth="1"/>
    <col min="15362" max="15362" width="1.54296875" style="47" customWidth="1"/>
    <col min="15363" max="15363" width="13.453125" style="47" customWidth="1"/>
    <col min="15364" max="15364" width="1.54296875" style="47" customWidth="1"/>
    <col min="15365" max="15365" width="13.453125" style="47" bestFit="1" customWidth="1"/>
    <col min="15366" max="15366" width="1.54296875" style="47" customWidth="1"/>
    <col min="15367" max="15367" width="13.54296875" style="47" customWidth="1"/>
    <col min="15368" max="15368" width="1.54296875" style="47" customWidth="1"/>
    <col min="15369" max="15369" width="14.1796875" style="47" customWidth="1"/>
    <col min="15370" max="15370" width="1.54296875" style="47" customWidth="1"/>
    <col min="15371" max="15371" width="6.7265625" style="47" customWidth="1"/>
    <col min="15372" max="15372" width="1.54296875" style="47" customWidth="1"/>
    <col min="15373" max="15373" width="13.1796875" style="47" customWidth="1"/>
    <col min="15374" max="15374" width="1.54296875" style="47" customWidth="1"/>
    <col min="15375" max="15375" width="12.7265625" style="47" customWidth="1"/>
    <col min="15376" max="15376" width="1.1796875" style="47" customWidth="1"/>
    <col min="15377" max="15377" width="9.1796875" style="47"/>
    <col min="15378" max="15378" width="12.54296875" style="47" bestFit="1" customWidth="1"/>
    <col min="15379" max="15379" width="10.54296875" style="47" bestFit="1" customWidth="1"/>
    <col min="15380" max="15380" width="12" style="47" bestFit="1" customWidth="1"/>
    <col min="15381" max="15381" width="11.26953125" style="47" bestFit="1" customWidth="1"/>
    <col min="15382" max="15616" width="9.1796875" style="47"/>
    <col min="15617" max="15617" width="17.54296875" style="47" customWidth="1"/>
    <col min="15618" max="15618" width="1.54296875" style="47" customWidth="1"/>
    <col min="15619" max="15619" width="13.453125" style="47" customWidth="1"/>
    <col min="15620" max="15620" width="1.54296875" style="47" customWidth="1"/>
    <col min="15621" max="15621" width="13.453125" style="47" bestFit="1" customWidth="1"/>
    <col min="15622" max="15622" width="1.54296875" style="47" customWidth="1"/>
    <col min="15623" max="15623" width="13.54296875" style="47" customWidth="1"/>
    <col min="15624" max="15624" width="1.54296875" style="47" customWidth="1"/>
    <col min="15625" max="15625" width="14.1796875" style="47" customWidth="1"/>
    <col min="15626" max="15626" width="1.54296875" style="47" customWidth="1"/>
    <col min="15627" max="15627" width="6.7265625" style="47" customWidth="1"/>
    <col min="15628" max="15628" width="1.54296875" style="47" customWidth="1"/>
    <col min="15629" max="15629" width="13.1796875" style="47" customWidth="1"/>
    <col min="15630" max="15630" width="1.54296875" style="47" customWidth="1"/>
    <col min="15631" max="15631" width="12.7265625" style="47" customWidth="1"/>
    <col min="15632" max="15632" width="1.1796875" style="47" customWidth="1"/>
    <col min="15633" max="15633" width="9.1796875" style="47"/>
    <col min="15634" max="15634" width="12.54296875" style="47" bestFit="1" customWidth="1"/>
    <col min="15635" max="15635" width="10.54296875" style="47" bestFit="1" customWidth="1"/>
    <col min="15636" max="15636" width="12" style="47" bestFit="1" customWidth="1"/>
    <col min="15637" max="15637" width="11.26953125" style="47" bestFit="1" customWidth="1"/>
    <col min="15638" max="15872" width="9.1796875" style="47"/>
    <col min="15873" max="15873" width="17.54296875" style="47" customWidth="1"/>
    <col min="15874" max="15874" width="1.54296875" style="47" customWidth="1"/>
    <col min="15875" max="15875" width="13.453125" style="47" customWidth="1"/>
    <col min="15876" max="15876" width="1.54296875" style="47" customWidth="1"/>
    <col min="15877" max="15877" width="13.453125" style="47" bestFit="1" customWidth="1"/>
    <col min="15878" max="15878" width="1.54296875" style="47" customWidth="1"/>
    <col min="15879" max="15879" width="13.54296875" style="47" customWidth="1"/>
    <col min="15880" max="15880" width="1.54296875" style="47" customWidth="1"/>
    <col min="15881" max="15881" width="14.1796875" style="47" customWidth="1"/>
    <col min="15882" max="15882" width="1.54296875" style="47" customWidth="1"/>
    <col min="15883" max="15883" width="6.7265625" style="47" customWidth="1"/>
    <col min="15884" max="15884" width="1.54296875" style="47" customWidth="1"/>
    <col min="15885" max="15885" width="13.1796875" style="47" customWidth="1"/>
    <col min="15886" max="15886" width="1.54296875" style="47" customWidth="1"/>
    <col min="15887" max="15887" width="12.7265625" style="47" customWidth="1"/>
    <col min="15888" max="15888" width="1.1796875" style="47" customWidth="1"/>
    <col min="15889" max="15889" width="9.1796875" style="47"/>
    <col min="15890" max="15890" width="12.54296875" style="47" bestFit="1" customWidth="1"/>
    <col min="15891" max="15891" width="10.54296875" style="47" bestFit="1" customWidth="1"/>
    <col min="15892" max="15892" width="12" style="47" bestFit="1" customWidth="1"/>
    <col min="15893" max="15893" width="11.26953125" style="47" bestFit="1" customWidth="1"/>
    <col min="15894" max="16128" width="9.1796875" style="47"/>
    <col min="16129" max="16129" width="17.54296875" style="47" customWidth="1"/>
    <col min="16130" max="16130" width="1.54296875" style="47" customWidth="1"/>
    <col min="16131" max="16131" width="13.453125" style="47" customWidth="1"/>
    <col min="16132" max="16132" width="1.54296875" style="47" customWidth="1"/>
    <col min="16133" max="16133" width="13.453125" style="47" bestFit="1" customWidth="1"/>
    <col min="16134" max="16134" width="1.54296875" style="47" customWidth="1"/>
    <col min="16135" max="16135" width="13.54296875" style="47" customWidth="1"/>
    <col min="16136" max="16136" width="1.54296875" style="47" customWidth="1"/>
    <col min="16137" max="16137" width="14.1796875" style="47" customWidth="1"/>
    <col min="16138" max="16138" width="1.54296875" style="47" customWidth="1"/>
    <col min="16139" max="16139" width="6.7265625" style="47" customWidth="1"/>
    <col min="16140" max="16140" width="1.54296875" style="47" customWidth="1"/>
    <col min="16141" max="16141" width="13.1796875" style="47" customWidth="1"/>
    <col min="16142" max="16142" width="1.54296875" style="47" customWidth="1"/>
    <col min="16143" max="16143" width="12.7265625" style="47" customWidth="1"/>
    <col min="16144" max="16144" width="1.1796875" style="47" customWidth="1"/>
    <col min="16145" max="16145" width="9.1796875" style="47"/>
    <col min="16146" max="16146" width="12.54296875" style="47" bestFit="1" customWidth="1"/>
    <col min="16147" max="16147" width="10.54296875" style="47" bestFit="1" customWidth="1"/>
    <col min="16148" max="16148" width="12" style="47" bestFit="1" customWidth="1"/>
    <col min="16149" max="16149" width="11.26953125" style="47" bestFit="1" customWidth="1"/>
    <col min="16150" max="16384" width="9.1796875" style="47"/>
  </cols>
  <sheetData>
    <row r="1" spans="1:21" ht="13">
      <c r="O1" s="890" t="s">
        <v>4109</v>
      </c>
    </row>
    <row r="2" spans="1:21" ht="13">
      <c r="A2" s="1165" t="s">
        <v>4110</v>
      </c>
      <c r="B2" s="1165"/>
      <c r="C2" s="1165"/>
      <c r="D2" s="1165"/>
      <c r="E2" s="1165"/>
      <c r="F2" s="1165"/>
      <c r="G2" s="1165"/>
      <c r="H2" s="1165"/>
      <c r="I2" s="1165"/>
      <c r="J2" s="1165"/>
      <c r="K2" s="1165"/>
      <c r="L2" s="1165"/>
      <c r="M2" s="1165"/>
      <c r="N2" s="1165"/>
      <c r="O2" s="1165"/>
    </row>
    <row r="3" spans="1:21" ht="13">
      <c r="A3" s="1165" t="s">
        <v>4050</v>
      </c>
      <c r="B3" s="1165"/>
      <c r="C3" s="1165"/>
      <c r="D3" s="1165"/>
      <c r="E3" s="1165"/>
      <c r="F3" s="1165"/>
      <c r="G3" s="1165"/>
      <c r="H3" s="1165"/>
      <c r="I3" s="1165"/>
      <c r="J3" s="1165"/>
      <c r="K3" s="1165"/>
      <c r="L3" s="1165"/>
      <c r="M3" s="1165"/>
      <c r="N3" s="1165"/>
      <c r="O3" s="1165"/>
    </row>
    <row r="4" spans="1:21" ht="13">
      <c r="A4" s="1165" t="str">
        <f>Com_USD_2022!A3</f>
        <v>Income Year 2021-2022 (ended 30 June 2022)</v>
      </c>
      <c r="B4" s="1165"/>
      <c r="C4" s="1165"/>
      <c r="D4" s="1165"/>
      <c r="E4" s="1165"/>
      <c r="F4" s="1165"/>
      <c r="G4" s="1165"/>
      <c r="H4" s="1165"/>
      <c r="I4" s="1165"/>
      <c r="J4" s="1165"/>
      <c r="K4" s="1165"/>
      <c r="L4" s="1165"/>
      <c r="M4" s="1165"/>
      <c r="N4" s="1165"/>
      <c r="O4" s="1165"/>
    </row>
    <row r="5" spans="1:21" ht="13">
      <c r="A5" s="1165" t="str">
        <f>Com_USD_2022!A4</f>
        <v>Assessment Year 2022-2023</v>
      </c>
      <c r="B5" s="1165"/>
      <c r="C5" s="1165"/>
      <c r="D5" s="1165"/>
      <c r="E5" s="1165"/>
      <c r="F5" s="1165"/>
      <c r="G5" s="1165"/>
      <c r="H5" s="1165"/>
      <c r="I5" s="1165"/>
      <c r="J5" s="1165"/>
      <c r="K5" s="1165"/>
      <c r="L5" s="1165"/>
      <c r="M5" s="1165"/>
      <c r="N5" s="1165"/>
      <c r="O5" s="1165"/>
    </row>
    <row r="6" spans="1:21" ht="13">
      <c r="A6" s="846"/>
      <c r="B6" s="846"/>
      <c r="C6" s="891"/>
      <c r="D6" s="846"/>
      <c r="E6" s="846"/>
      <c r="F6" s="846"/>
      <c r="G6" s="846"/>
      <c r="H6" s="846"/>
      <c r="I6" s="846"/>
      <c r="J6" s="846"/>
      <c r="K6" s="846"/>
      <c r="L6" s="846"/>
      <c r="M6" s="846"/>
      <c r="N6" s="846"/>
      <c r="O6" s="846"/>
    </row>
    <row r="7" spans="1:21" ht="13">
      <c r="A7" s="1166" t="s">
        <v>4111</v>
      </c>
      <c r="B7" s="1166"/>
      <c r="C7" s="1166"/>
      <c r="D7" s="1166"/>
      <c r="E7" s="1166"/>
      <c r="F7" s="1166"/>
      <c r="G7" s="1166"/>
      <c r="H7" s="1166"/>
      <c r="I7" s="1166"/>
      <c r="J7" s="1166"/>
      <c r="K7" s="1166"/>
      <c r="L7" s="1166"/>
      <c r="M7" s="1166"/>
      <c r="N7" s="1166"/>
      <c r="O7" s="1166"/>
    </row>
    <row r="8" spans="1:21" ht="13">
      <c r="A8" s="846"/>
      <c r="B8" s="846"/>
      <c r="C8" s="891"/>
      <c r="D8" s="846"/>
      <c r="E8" s="846"/>
      <c r="F8" s="846"/>
      <c r="G8" s="846"/>
      <c r="H8" s="846"/>
      <c r="I8" s="846"/>
      <c r="J8" s="846"/>
      <c r="K8" s="846"/>
      <c r="L8" s="846"/>
      <c r="M8" s="846"/>
      <c r="N8" s="846"/>
      <c r="O8" s="846"/>
    </row>
    <row r="9" spans="1:21" ht="13">
      <c r="A9" s="839"/>
      <c r="B9" s="839"/>
      <c r="C9" s="892"/>
      <c r="D9" s="839"/>
      <c r="E9" s="839"/>
      <c r="F9" s="839"/>
      <c r="G9" s="839" t="s">
        <v>4112</v>
      </c>
      <c r="H9" s="839"/>
      <c r="I9" s="839"/>
      <c r="J9" s="839"/>
      <c r="K9" s="839"/>
      <c r="L9" s="839"/>
      <c r="M9" s="839"/>
      <c r="N9" s="839"/>
      <c r="O9" s="839"/>
      <c r="S9" s="47">
        <v>83.95</v>
      </c>
    </row>
    <row r="10" spans="1:21" ht="13">
      <c r="A10" s="893" t="s">
        <v>4113</v>
      </c>
      <c r="B10" s="893"/>
      <c r="C10" s="894" t="s">
        <v>4114</v>
      </c>
      <c r="D10" s="893"/>
      <c r="E10" s="893" t="s">
        <v>4115</v>
      </c>
      <c r="F10" s="893"/>
      <c r="G10" s="893" t="s">
        <v>4116</v>
      </c>
      <c r="H10" s="893"/>
      <c r="I10" s="893" t="s">
        <v>4117</v>
      </c>
      <c r="J10" s="893"/>
      <c r="K10" s="1167" t="s">
        <v>2</v>
      </c>
      <c r="L10" s="1168"/>
      <c r="M10" s="1168"/>
      <c r="N10" s="1168"/>
      <c r="O10" s="893" t="s">
        <v>4118</v>
      </c>
    </row>
    <row r="11" spans="1:21" ht="13">
      <c r="A11" s="895"/>
      <c r="B11" s="895"/>
      <c r="C11" s="896">
        <v>44378</v>
      </c>
      <c r="D11" s="895"/>
      <c r="E11" s="897" t="s">
        <v>4119</v>
      </c>
      <c r="F11" s="895"/>
      <c r="G11" s="895" t="s">
        <v>4120</v>
      </c>
      <c r="H11" s="895"/>
      <c r="I11" s="896" t="s">
        <v>4288</v>
      </c>
      <c r="J11" s="895"/>
      <c r="K11" s="1163" t="s">
        <v>4121</v>
      </c>
      <c r="L11" s="893"/>
      <c r="M11" s="847" t="s">
        <v>4121</v>
      </c>
      <c r="N11" s="893"/>
      <c r="O11" s="896" t="str">
        <f>I11</f>
        <v>6/31/2022</v>
      </c>
    </row>
    <row r="12" spans="1:21" ht="13">
      <c r="A12" s="897"/>
      <c r="B12" s="897"/>
      <c r="C12" s="898" t="s">
        <v>4122</v>
      </c>
      <c r="D12" s="897"/>
      <c r="E12" s="897" t="s">
        <v>4122</v>
      </c>
      <c r="F12" s="897"/>
      <c r="G12" s="897" t="s">
        <v>4122</v>
      </c>
      <c r="H12" s="897"/>
      <c r="I12" s="897" t="s">
        <v>4122</v>
      </c>
      <c r="J12" s="897"/>
      <c r="K12" s="1164"/>
      <c r="L12" s="897"/>
      <c r="M12" s="897" t="s">
        <v>4122</v>
      </c>
      <c r="N12" s="897"/>
      <c r="O12" s="897" t="s">
        <v>4122</v>
      </c>
    </row>
    <row r="13" spans="1:21" s="889" customFormat="1" ht="13">
      <c r="A13" s="838" t="s">
        <v>967</v>
      </c>
      <c r="B13" s="899"/>
      <c r="C13" s="899">
        <f>47743968</f>
        <v>47743968</v>
      </c>
      <c r="D13" s="899"/>
      <c r="E13" s="899">
        <f>'Note-4-5'!F13+'Note-4-5'!G13</f>
        <v>0</v>
      </c>
      <c r="F13" s="899"/>
      <c r="G13" s="840">
        <v>0</v>
      </c>
      <c r="H13" s="899"/>
      <c r="I13" s="899">
        <f t="shared" ref="I13:I20" si="0">C13+E13-G13</f>
        <v>47743968</v>
      </c>
      <c r="J13" s="899"/>
      <c r="K13" s="899">
        <v>0</v>
      </c>
      <c r="L13" s="899"/>
      <c r="M13" s="899">
        <f t="shared" ref="M13:M20" si="1">I13*K13</f>
        <v>0</v>
      </c>
      <c r="N13" s="899"/>
      <c r="O13" s="900">
        <f t="shared" ref="O13:O20" si="2">I13-M13</f>
        <v>47743968</v>
      </c>
    </row>
    <row r="14" spans="1:21" ht="13">
      <c r="A14" s="838" t="s">
        <v>281</v>
      </c>
      <c r="B14" s="839"/>
      <c r="C14" s="899">
        <f>246862267.497</f>
        <v>246862267.49700001</v>
      </c>
      <c r="D14" s="899"/>
      <c r="E14" s="840">
        <f>'Note-4-5'!H13+'Note-4-5'!I13</f>
        <v>15719918.810000001</v>
      </c>
      <c r="F14" s="899"/>
      <c r="G14" s="840">
        <v>0</v>
      </c>
      <c r="H14" s="899"/>
      <c r="I14" s="899">
        <f t="shared" si="0"/>
        <v>262582186.30700001</v>
      </c>
      <c r="J14" s="899"/>
      <c r="K14" s="901">
        <v>0.1</v>
      </c>
      <c r="L14" s="899"/>
      <c r="M14" s="899">
        <f t="shared" si="1"/>
        <v>26258218.630700003</v>
      </c>
      <c r="N14" s="899"/>
      <c r="O14" s="900">
        <f t="shared" si="2"/>
        <v>236323967.67630002</v>
      </c>
      <c r="P14" s="889"/>
      <c r="R14" s="902"/>
      <c r="S14" s="889"/>
      <c r="U14" s="889"/>
    </row>
    <row r="15" spans="1:21" ht="13">
      <c r="A15" s="838" t="s">
        <v>4123</v>
      </c>
      <c r="B15" s="839"/>
      <c r="C15" s="899">
        <f>333264717.744</f>
        <v>333264717.74400002</v>
      </c>
      <c r="D15" s="899"/>
      <c r="E15" s="899">
        <f>'Note-4-5'!J13+'Note-4-5'!K13</f>
        <v>95409741</v>
      </c>
      <c r="F15" s="899"/>
      <c r="G15" s="840">
        <f>'Asset dispossal-C'!K12</f>
        <v>32176427.140302546</v>
      </c>
      <c r="H15" s="899"/>
      <c r="I15" s="899">
        <f t="shared" si="0"/>
        <v>396498031.60369748</v>
      </c>
      <c r="J15" s="899"/>
      <c r="K15" s="901">
        <v>0.2</v>
      </c>
      <c r="L15" s="903"/>
      <c r="M15" s="899">
        <f t="shared" si="1"/>
        <v>79299606.320739493</v>
      </c>
      <c r="N15" s="899"/>
      <c r="O15" s="900">
        <f t="shared" si="2"/>
        <v>317198425.28295797</v>
      </c>
      <c r="P15" s="889"/>
      <c r="R15" s="902"/>
      <c r="S15" s="889"/>
      <c r="U15" s="889"/>
    </row>
    <row r="16" spans="1:21" ht="13">
      <c r="A16" s="838" t="s">
        <v>4124</v>
      </c>
      <c r="B16" s="839"/>
      <c r="C16" s="899">
        <f>71328399.219</f>
        <v>71328399.218999997</v>
      </c>
      <c r="D16" s="899"/>
      <c r="E16" s="899">
        <f>'Note-4-5'!L13</f>
        <v>4918159.7699999996</v>
      </c>
      <c r="F16" s="899"/>
      <c r="G16" s="840">
        <f>'Asset dispossal-C'!K16</f>
        <v>111937.67060162121</v>
      </c>
      <c r="H16" s="899"/>
      <c r="I16" s="899">
        <f t="shared" si="0"/>
        <v>76134621.318398371</v>
      </c>
      <c r="J16" s="899"/>
      <c r="K16" s="901">
        <v>0.2</v>
      </c>
      <c r="L16" s="903"/>
      <c r="M16" s="899">
        <f t="shared" si="1"/>
        <v>15226924.263679676</v>
      </c>
      <c r="N16" s="899"/>
      <c r="O16" s="900">
        <f t="shared" si="2"/>
        <v>60907697.054718696</v>
      </c>
      <c r="P16" s="889"/>
      <c r="R16" s="902"/>
      <c r="S16" s="889"/>
      <c r="U16" s="889"/>
    </row>
    <row r="17" spans="1:21" ht="13">
      <c r="A17" s="838" t="s">
        <v>4125</v>
      </c>
      <c r="B17" s="839"/>
      <c r="C17" s="899">
        <f>30993285.294</f>
        <v>30993285.294</v>
      </c>
      <c r="D17" s="899"/>
      <c r="E17" s="899">
        <f>'Note-4-5'!M13</f>
        <v>1961656.51</v>
      </c>
      <c r="F17" s="899"/>
      <c r="G17" s="840">
        <f>'Asset dispossal-C'!I13</f>
        <v>1938584.157163386</v>
      </c>
      <c r="H17" s="899"/>
      <c r="I17" s="899">
        <f t="shared" si="0"/>
        <v>31016357.646836616</v>
      </c>
      <c r="J17" s="899"/>
      <c r="K17" s="901">
        <v>0.2</v>
      </c>
      <c r="L17" s="903"/>
      <c r="M17" s="899">
        <f t="shared" si="1"/>
        <v>6203271.529367324</v>
      </c>
      <c r="N17" s="899"/>
      <c r="O17" s="900">
        <f t="shared" si="2"/>
        <v>24813086.117469292</v>
      </c>
      <c r="P17" s="889"/>
      <c r="R17" s="902"/>
      <c r="S17" s="889"/>
      <c r="U17" s="889"/>
    </row>
    <row r="18" spans="1:21" ht="13">
      <c r="A18" s="838" t="s">
        <v>4126</v>
      </c>
      <c r="B18" s="839"/>
      <c r="C18" s="899">
        <f>7483352.555</f>
        <v>7483352.5549999997</v>
      </c>
      <c r="D18" s="899"/>
      <c r="E18" s="899">
        <f>'Note-4-5'!N13</f>
        <v>5457261.4699999997</v>
      </c>
      <c r="F18" s="899"/>
      <c r="G18" s="840">
        <f>'Asset dispossal-C'!I14</f>
        <v>1248528.2375504593</v>
      </c>
      <c r="H18" s="899"/>
      <c r="I18" s="899">
        <f t="shared" si="0"/>
        <v>11692085.787449539</v>
      </c>
      <c r="J18" s="899"/>
      <c r="K18" s="901">
        <v>0.3</v>
      </c>
      <c r="L18" s="903"/>
      <c r="M18" s="899">
        <f t="shared" si="1"/>
        <v>3507625.7362348614</v>
      </c>
      <c r="N18" s="899"/>
      <c r="O18" s="900">
        <f t="shared" si="2"/>
        <v>8184460.0512146773</v>
      </c>
      <c r="P18" s="889"/>
      <c r="R18" s="902"/>
      <c r="S18" s="889"/>
      <c r="U18" s="889"/>
    </row>
    <row r="19" spans="1:21" ht="13">
      <c r="A19" s="838" t="s">
        <v>4127</v>
      </c>
      <c r="B19" s="839"/>
      <c r="C19" s="899">
        <f>2271764</f>
        <v>2271764</v>
      </c>
      <c r="D19" s="899"/>
      <c r="E19" s="904">
        <f>'Note-4-5'!O13</f>
        <v>0</v>
      </c>
      <c r="F19" s="899"/>
      <c r="G19" s="840">
        <f>'Asset dispossal-C'!K15</f>
        <v>192499.4572906401</v>
      </c>
      <c r="H19" s="899"/>
      <c r="I19" s="899">
        <f t="shared" si="0"/>
        <v>2079264.5427093599</v>
      </c>
      <c r="J19" s="899"/>
      <c r="K19" s="901">
        <v>0.3</v>
      </c>
      <c r="L19" s="903"/>
      <c r="M19" s="899">
        <f t="shared" si="1"/>
        <v>623779.3628128079</v>
      </c>
      <c r="N19" s="899"/>
      <c r="O19" s="900">
        <f t="shared" si="2"/>
        <v>1455485.1798965521</v>
      </c>
      <c r="P19" s="889"/>
      <c r="R19" s="902"/>
      <c r="S19" s="889"/>
      <c r="U19" s="889"/>
    </row>
    <row r="20" spans="1:21" ht="13">
      <c r="A20" s="838" t="s">
        <v>4128</v>
      </c>
      <c r="B20" s="839"/>
      <c r="C20" s="899">
        <f>4858127.1</f>
        <v>4858127.0999999996</v>
      </c>
      <c r="D20" s="899"/>
      <c r="E20" s="904">
        <f>'Notes 6-29'!J7</f>
        <v>0</v>
      </c>
      <c r="F20" s="899"/>
      <c r="G20" s="840">
        <f>'[11]Note -4-6 PPE'!E44</f>
        <v>0</v>
      </c>
      <c r="H20" s="899"/>
      <c r="I20" s="899">
        <f t="shared" si="0"/>
        <v>4858127.0999999996</v>
      </c>
      <c r="J20" s="899"/>
      <c r="K20" s="901">
        <v>0.1</v>
      </c>
      <c r="L20" s="903"/>
      <c r="M20" s="899">
        <f t="shared" si="1"/>
        <v>485812.70999999996</v>
      </c>
      <c r="N20" s="899"/>
      <c r="O20" s="900">
        <f t="shared" si="2"/>
        <v>4372314.3899999997</v>
      </c>
      <c r="P20" s="889"/>
      <c r="R20" s="902"/>
      <c r="S20" s="889"/>
      <c r="U20" s="889"/>
    </row>
    <row r="21" spans="1:21" ht="13">
      <c r="A21" s="905" t="s">
        <v>11</v>
      </c>
      <c r="B21" s="906"/>
      <c r="C21" s="907">
        <f>SUM(C13:C20)</f>
        <v>744805881.40899992</v>
      </c>
      <c r="D21" s="907"/>
      <c r="E21" s="907">
        <f>SUM(E13:E20)</f>
        <v>123466737.56</v>
      </c>
      <c r="F21" s="907"/>
      <c r="G21" s="848">
        <f>SUM(G13:G20)</f>
        <v>35667976.662908658</v>
      </c>
      <c r="H21" s="907"/>
      <c r="I21" s="907">
        <f>SUM(I13:I20)</f>
        <v>832604642.30609143</v>
      </c>
      <c r="J21" s="907"/>
      <c r="K21" s="907"/>
      <c r="L21" s="907"/>
      <c r="M21" s="907">
        <f>SUM(M13:M20)</f>
        <v>131605238.55353417</v>
      </c>
      <c r="N21" s="907"/>
      <c r="O21" s="907">
        <f>SUM(O13:O20)</f>
        <v>700999403.7525574</v>
      </c>
      <c r="P21" s="889"/>
      <c r="R21" s="902"/>
      <c r="S21" s="902"/>
      <c r="U21" s="902"/>
    </row>
  </sheetData>
  <mergeCells count="7">
    <mergeCell ref="K11:K12"/>
    <mergeCell ref="A2:O2"/>
    <mergeCell ref="A3:O3"/>
    <mergeCell ref="A4:O4"/>
    <mergeCell ref="A5:O5"/>
    <mergeCell ref="A7:O7"/>
    <mergeCell ref="K10:N10"/>
  </mergeCells>
  <printOptions horizontalCentered="1"/>
  <pageMargins left="0.5" right="0.25" top="0.75" bottom="0.75" header="0.3" footer="0.3"/>
  <pageSetup paperSize="9" orientation="landscape" r:id="rId1"/>
  <colBreaks count="1" manualBreakCount="1">
    <brk id="15"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A6759-8833-4A93-8D1A-DB1BA3F84720}">
  <sheetPr>
    <tabColor rgb="FFFF0000"/>
    <pageSetUpPr fitToPage="1"/>
  </sheetPr>
  <dimension ref="A1:Q20"/>
  <sheetViews>
    <sheetView showGridLines="0" view="pageBreakPreview" zoomScaleNormal="100" zoomScaleSheetLayoutView="100" workbookViewId="0">
      <selection activeCell="A5" sqref="A5:Q5"/>
    </sheetView>
  </sheetViews>
  <sheetFormatPr defaultRowHeight="12.5"/>
  <cols>
    <col min="1" max="1" width="4.81640625" style="908" customWidth="1"/>
    <col min="2" max="2" width="0.81640625" style="908" customWidth="1"/>
    <col min="3" max="3" width="20.26953125" style="908" customWidth="1"/>
    <col min="4" max="4" width="0.81640625" style="908" customWidth="1"/>
    <col min="5" max="5" width="12.81640625" style="908" customWidth="1"/>
    <col min="6" max="6" width="0.81640625" style="908" customWidth="1"/>
    <col min="7" max="7" width="13.1796875" style="908" customWidth="1"/>
    <col min="8" max="8" width="0.81640625" style="908" customWidth="1"/>
    <col min="9" max="9" width="14.453125" style="908" customWidth="1"/>
    <col min="10" max="10" width="0.81640625" style="908" customWidth="1"/>
    <col min="11" max="11" width="13.7265625" style="908" customWidth="1"/>
    <col min="12" max="12" width="0.81640625" style="908" customWidth="1"/>
    <col min="13" max="13" width="13.7265625" style="908" customWidth="1"/>
    <col min="14" max="14" width="0.81640625" style="908" customWidth="1"/>
    <col min="15" max="15" width="13.7265625" style="908" customWidth="1"/>
    <col min="16" max="16" width="0.81640625" style="908" customWidth="1"/>
    <col min="17" max="17" width="13.7265625" style="908" customWidth="1"/>
    <col min="18" max="256" width="9.1796875" style="908"/>
    <col min="257" max="257" width="4.81640625" style="908" customWidth="1"/>
    <col min="258" max="258" width="0.81640625" style="908" customWidth="1"/>
    <col min="259" max="259" width="20.26953125" style="908" customWidth="1"/>
    <col min="260" max="260" width="0.81640625" style="908" customWidth="1"/>
    <col min="261" max="261" width="12.81640625" style="908" customWidth="1"/>
    <col min="262" max="262" width="0.81640625" style="908" customWidth="1"/>
    <col min="263" max="263" width="13.1796875" style="908" customWidth="1"/>
    <col min="264" max="264" width="0.81640625" style="908" customWidth="1"/>
    <col min="265" max="265" width="14.453125" style="908" customWidth="1"/>
    <col min="266" max="266" width="0.81640625" style="908" customWidth="1"/>
    <col min="267" max="267" width="13.7265625" style="908" customWidth="1"/>
    <col min="268" max="268" width="0.81640625" style="908" customWidth="1"/>
    <col min="269" max="269" width="13.7265625" style="908" customWidth="1"/>
    <col min="270" max="270" width="0.81640625" style="908" customWidth="1"/>
    <col min="271" max="271" width="13.7265625" style="908" customWidth="1"/>
    <col min="272" max="272" width="0.81640625" style="908" customWidth="1"/>
    <col min="273" max="273" width="13.7265625" style="908" customWidth="1"/>
    <col min="274" max="512" width="9.1796875" style="908"/>
    <col min="513" max="513" width="4.81640625" style="908" customWidth="1"/>
    <col min="514" max="514" width="0.81640625" style="908" customWidth="1"/>
    <col min="515" max="515" width="20.26953125" style="908" customWidth="1"/>
    <col min="516" max="516" width="0.81640625" style="908" customWidth="1"/>
    <col min="517" max="517" width="12.81640625" style="908" customWidth="1"/>
    <col min="518" max="518" width="0.81640625" style="908" customWidth="1"/>
    <col min="519" max="519" width="13.1796875" style="908" customWidth="1"/>
    <col min="520" max="520" width="0.81640625" style="908" customWidth="1"/>
    <col min="521" max="521" width="14.453125" style="908" customWidth="1"/>
    <col min="522" max="522" width="0.81640625" style="908" customWidth="1"/>
    <col min="523" max="523" width="13.7265625" style="908" customWidth="1"/>
    <col min="524" max="524" width="0.81640625" style="908" customWidth="1"/>
    <col min="525" max="525" width="13.7265625" style="908" customWidth="1"/>
    <col min="526" max="526" width="0.81640625" style="908" customWidth="1"/>
    <col min="527" max="527" width="13.7265625" style="908" customWidth="1"/>
    <col min="528" max="528" width="0.81640625" style="908" customWidth="1"/>
    <col min="529" max="529" width="13.7265625" style="908" customWidth="1"/>
    <col min="530" max="768" width="9.1796875" style="908"/>
    <col min="769" max="769" width="4.81640625" style="908" customWidth="1"/>
    <col min="770" max="770" width="0.81640625" style="908" customWidth="1"/>
    <col min="771" max="771" width="20.26953125" style="908" customWidth="1"/>
    <col min="772" max="772" width="0.81640625" style="908" customWidth="1"/>
    <col min="773" max="773" width="12.81640625" style="908" customWidth="1"/>
    <col min="774" max="774" width="0.81640625" style="908" customWidth="1"/>
    <col min="775" max="775" width="13.1796875" style="908" customWidth="1"/>
    <col min="776" max="776" width="0.81640625" style="908" customWidth="1"/>
    <col min="777" max="777" width="14.453125" style="908" customWidth="1"/>
    <col min="778" max="778" width="0.81640625" style="908" customWidth="1"/>
    <col min="779" max="779" width="13.7265625" style="908" customWidth="1"/>
    <col min="780" max="780" width="0.81640625" style="908" customWidth="1"/>
    <col min="781" max="781" width="13.7265625" style="908" customWidth="1"/>
    <col min="782" max="782" width="0.81640625" style="908" customWidth="1"/>
    <col min="783" max="783" width="13.7265625" style="908" customWidth="1"/>
    <col min="784" max="784" width="0.81640625" style="908" customWidth="1"/>
    <col min="785" max="785" width="13.7265625" style="908" customWidth="1"/>
    <col min="786" max="1024" width="9.1796875" style="908"/>
    <col min="1025" max="1025" width="4.81640625" style="908" customWidth="1"/>
    <col min="1026" max="1026" width="0.81640625" style="908" customWidth="1"/>
    <col min="1027" max="1027" width="20.26953125" style="908" customWidth="1"/>
    <col min="1028" max="1028" width="0.81640625" style="908" customWidth="1"/>
    <col min="1029" max="1029" width="12.81640625" style="908" customWidth="1"/>
    <col min="1030" max="1030" width="0.81640625" style="908" customWidth="1"/>
    <col min="1031" max="1031" width="13.1796875" style="908" customWidth="1"/>
    <col min="1032" max="1032" width="0.81640625" style="908" customWidth="1"/>
    <col min="1033" max="1033" width="14.453125" style="908" customWidth="1"/>
    <col min="1034" max="1034" width="0.81640625" style="908" customWidth="1"/>
    <col min="1035" max="1035" width="13.7265625" style="908" customWidth="1"/>
    <col min="1036" max="1036" width="0.81640625" style="908" customWidth="1"/>
    <col min="1037" max="1037" width="13.7265625" style="908" customWidth="1"/>
    <col min="1038" max="1038" width="0.81640625" style="908" customWidth="1"/>
    <col min="1039" max="1039" width="13.7265625" style="908" customWidth="1"/>
    <col min="1040" max="1040" width="0.81640625" style="908" customWidth="1"/>
    <col min="1041" max="1041" width="13.7265625" style="908" customWidth="1"/>
    <col min="1042" max="1280" width="9.1796875" style="908"/>
    <col min="1281" max="1281" width="4.81640625" style="908" customWidth="1"/>
    <col min="1282" max="1282" width="0.81640625" style="908" customWidth="1"/>
    <col min="1283" max="1283" width="20.26953125" style="908" customWidth="1"/>
    <col min="1284" max="1284" width="0.81640625" style="908" customWidth="1"/>
    <col min="1285" max="1285" width="12.81640625" style="908" customWidth="1"/>
    <col min="1286" max="1286" width="0.81640625" style="908" customWidth="1"/>
    <col min="1287" max="1287" width="13.1796875" style="908" customWidth="1"/>
    <col min="1288" max="1288" width="0.81640625" style="908" customWidth="1"/>
    <col min="1289" max="1289" width="14.453125" style="908" customWidth="1"/>
    <col min="1290" max="1290" width="0.81640625" style="908" customWidth="1"/>
    <col min="1291" max="1291" width="13.7265625" style="908" customWidth="1"/>
    <col min="1292" max="1292" width="0.81640625" style="908" customWidth="1"/>
    <col min="1293" max="1293" width="13.7265625" style="908" customWidth="1"/>
    <col min="1294" max="1294" width="0.81640625" style="908" customWidth="1"/>
    <col min="1295" max="1295" width="13.7265625" style="908" customWidth="1"/>
    <col min="1296" max="1296" width="0.81640625" style="908" customWidth="1"/>
    <col min="1297" max="1297" width="13.7265625" style="908" customWidth="1"/>
    <col min="1298" max="1536" width="9.1796875" style="908"/>
    <col min="1537" max="1537" width="4.81640625" style="908" customWidth="1"/>
    <col min="1538" max="1538" width="0.81640625" style="908" customWidth="1"/>
    <col min="1539" max="1539" width="20.26953125" style="908" customWidth="1"/>
    <col min="1540" max="1540" width="0.81640625" style="908" customWidth="1"/>
    <col min="1541" max="1541" width="12.81640625" style="908" customWidth="1"/>
    <col min="1542" max="1542" width="0.81640625" style="908" customWidth="1"/>
    <col min="1543" max="1543" width="13.1796875" style="908" customWidth="1"/>
    <col min="1544" max="1544" width="0.81640625" style="908" customWidth="1"/>
    <col min="1545" max="1545" width="14.453125" style="908" customWidth="1"/>
    <col min="1546" max="1546" width="0.81640625" style="908" customWidth="1"/>
    <col min="1547" max="1547" width="13.7265625" style="908" customWidth="1"/>
    <col min="1548" max="1548" width="0.81640625" style="908" customWidth="1"/>
    <col min="1549" max="1549" width="13.7265625" style="908" customWidth="1"/>
    <col min="1550" max="1550" width="0.81640625" style="908" customWidth="1"/>
    <col min="1551" max="1551" width="13.7265625" style="908" customWidth="1"/>
    <col min="1552" max="1552" width="0.81640625" style="908" customWidth="1"/>
    <col min="1553" max="1553" width="13.7265625" style="908" customWidth="1"/>
    <col min="1554" max="1792" width="9.1796875" style="908"/>
    <col min="1793" max="1793" width="4.81640625" style="908" customWidth="1"/>
    <col min="1794" max="1794" width="0.81640625" style="908" customWidth="1"/>
    <col min="1795" max="1795" width="20.26953125" style="908" customWidth="1"/>
    <col min="1796" max="1796" width="0.81640625" style="908" customWidth="1"/>
    <col min="1797" max="1797" width="12.81640625" style="908" customWidth="1"/>
    <col min="1798" max="1798" width="0.81640625" style="908" customWidth="1"/>
    <col min="1799" max="1799" width="13.1796875" style="908" customWidth="1"/>
    <col min="1800" max="1800" width="0.81640625" style="908" customWidth="1"/>
    <col min="1801" max="1801" width="14.453125" style="908" customWidth="1"/>
    <col min="1802" max="1802" width="0.81640625" style="908" customWidth="1"/>
    <col min="1803" max="1803" width="13.7265625" style="908" customWidth="1"/>
    <col min="1804" max="1804" width="0.81640625" style="908" customWidth="1"/>
    <col min="1805" max="1805" width="13.7265625" style="908" customWidth="1"/>
    <col min="1806" max="1806" width="0.81640625" style="908" customWidth="1"/>
    <col min="1807" max="1807" width="13.7265625" style="908" customWidth="1"/>
    <col min="1808" max="1808" width="0.81640625" style="908" customWidth="1"/>
    <col min="1809" max="1809" width="13.7265625" style="908" customWidth="1"/>
    <col min="1810" max="2048" width="9.1796875" style="908"/>
    <col min="2049" max="2049" width="4.81640625" style="908" customWidth="1"/>
    <col min="2050" max="2050" width="0.81640625" style="908" customWidth="1"/>
    <col min="2051" max="2051" width="20.26953125" style="908" customWidth="1"/>
    <col min="2052" max="2052" width="0.81640625" style="908" customWidth="1"/>
    <col min="2053" max="2053" width="12.81640625" style="908" customWidth="1"/>
    <col min="2054" max="2054" width="0.81640625" style="908" customWidth="1"/>
    <col min="2055" max="2055" width="13.1796875" style="908" customWidth="1"/>
    <col min="2056" max="2056" width="0.81640625" style="908" customWidth="1"/>
    <col min="2057" max="2057" width="14.453125" style="908" customWidth="1"/>
    <col min="2058" max="2058" width="0.81640625" style="908" customWidth="1"/>
    <col min="2059" max="2059" width="13.7265625" style="908" customWidth="1"/>
    <col min="2060" max="2060" width="0.81640625" style="908" customWidth="1"/>
    <col min="2061" max="2061" width="13.7265625" style="908" customWidth="1"/>
    <col min="2062" max="2062" width="0.81640625" style="908" customWidth="1"/>
    <col min="2063" max="2063" width="13.7265625" style="908" customWidth="1"/>
    <col min="2064" max="2064" width="0.81640625" style="908" customWidth="1"/>
    <col min="2065" max="2065" width="13.7265625" style="908" customWidth="1"/>
    <col min="2066" max="2304" width="9.1796875" style="908"/>
    <col min="2305" max="2305" width="4.81640625" style="908" customWidth="1"/>
    <col min="2306" max="2306" width="0.81640625" style="908" customWidth="1"/>
    <col min="2307" max="2307" width="20.26953125" style="908" customWidth="1"/>
    <col min="2308" max="2308" width="0.81640625" style="908" customWidth="1"/>
    <col min="2309" max="2309" width="12.81640625" style="908" customWidth="1"/>
    <col min="2310" max="2310" width="0.81640625" style="908" customWidth="1"/>
    <col min="2311" max="2311" width="13.1796875" style="908" customWidth="1"/>
    <col min="2312" max="2312" width="0.81640625" style="908" customWidth="1"/>
    <col min="2313" max="2313" width="14.453125" style="908" customWidth="1"/>
    <col min="2314" max="2314" width="0.81640625" style="908" customWidth="1"/>
    <col min="2315" max="2315" width="13.7265625" style="908" customWidth="1"/>
    <col min="2316" max="2316" width="0.81640625" style="908" customWidth="1"/>
    <col min="2317" max="2317" width="13.7265625" style="908" customWidth="1"/>
    <col min="2318" max="2318" width="0.81640625" style="908" customWidth="1"/>
    <col min="2319" max="2319" width="13.7265625" style="908" customWidth="1"/>
    <col min="2320" max="2320" width="0.81640625" style="908" customWidth="1"/>
    <col min="2321" max="2321" width="13.7265625" style="908" customWidth="1"/>
    <col min="2322" max="2560" width="9.1796875" style="908"/>
    <col min="2561" max="2561" width="4.81640625" style="908" customWidth="1"/>
    <col min="2562" max="2562" width="0.81640625" style="908" customWidth="1"/>
    <col min="2563" max="2563" width="20.26953125" style="908" customWidth="1"/>
    <col min="2564" max="2564" width="0.81640625" style="908" customWidth="1"/>
    <col min="2565" max="2565" width="12.81640625" style="908" customWidth="1"/>
    <col min="2566" max="2566" width="0.81640625" style="908" customWidth="1"/>
    <col min="2567" max="2567" width="13.1796875" style="908" customWidth="1"/>
    <col min="2568" max="2568" width="0.81640625" style="908" customWidth="1"/>
    <col min="2569" max="2569" width="14.453125" style="908" customWidth="1"/>
    <col min="2570" max="2570" width="0.81640625" style="908" customWidth="1"/>
    <col min="2571" max="2571" width="13.7265625" style="908" customWidth="1"/>
    <col min="2572" max="2572" width="0.81640625" style="908" customWidth="1"/>
    <col min="2573" max="2573" width="13.7265625" style="908" customWidth="1"/>
    <col min="2574" max="2574" width="0.81640625" style="908" customWidth="1"/>
    <col min="2575" max="2575" width="13.7265625" style="908" customWidth="1"/>
    <col min="2576" max="2576" width="0.81640625" style="908" customWidth="1"/>
    <col min="2577" max="2577" width="13.7265625" style="908" customWidth="1"/>
    <col min="2578" max="2816" width="9.1796875" style="908"/>
    <col min="2817" max="2817" width="4.81640625" style="908" customWidth="1"/>
    <col min="2818" max="2818" width="0.81640625" style="908" customWidth="1"/>
    <col min="2819" max="2819" width="20.26953125" style="908" customWidth="1"/>
    <col min="2820" max="2820" width="0.81640625" style="908" customWidth="1"/>
    <col min="2821" max="2821" width="12.81640625" style="908" customWidth="1"/>
    <col min="2822" max="2822" width="0.81640625" style="908" customWidth="1"/>
    <col min="2823" max="2823" width="13.1796875" style="908" customWidth="1"/>
    <col min="2824" max="2824" width="0.81640625" style="908" customWidth="1"/>
    <col min="2825" max="2825" width="14.453125" style="908" customWidth="1"/>
    <col min="2826" max="2826" width="0.81640625" style="908" customWidth="1"/>
    <col min="2827" max="2827" width="13.7265625" style="908" customWidth="1"/>
    <col min="2828" max="2828" width="0.81640625" style="908" customWidth="1"/>
    <col min="2829" max="2829" width="13.7265625" style="908" customWidth="1"/>
    <col min="2830" max="2830" width="0.81640625" style="908" customWidth="1"/>
    <col min="2831" max="2831" width="13.7265625" style="908" customWidth="1"/>
    <col min="2832" max="2832" width="0.81640625" style="908" customWidth="1"/>
    <col min="2833" max="2833" width="13.7265625" style="908" customWidth="1"/>
    <col min="2834" max="3072" width="9.1796875" style="908"/>
    <col min="3073" max="3073" width="4.81640625" style="908" customWidth="1"/>
    <col min="3074" max="3074" width="0.81640625" style="908" customWidth="1"/>
    <col min="3075" max="3075" width="20.26953125" style="908" customWidth="1"/>
    <col min="3076" max="3076" width="0.81640625" style="908" customWidth="1"/>
    <col min="3077" max="3077" width="12.81640625" style="908" customWidth="1"/>
    <col min="3078" max="3078" width="0.81640625" style="908" customWidth="1"/>
    <col min="3079" max="3079" width="13.1796875" style="908" customWidth="1"/>
    <col min="3080" max="3080" width="0.81640625" style="908" customWidth="1"/>
    <col min="3081" max="3081" width="14.453125" style="908" customWidth="1"/>
    <col min="3082" max="3082" width="0.81640625" style="908" customWidth="1"/>
    <col min="3083" max="3083" width="13.7265625" style="908" customWidth="1"/>
    <col min="3084" max="3084" width="0.81640625" style="908" customWidth="1"/>
    <col min="3085" max="3085" width="13.7265625" style="908" customWidth="1"/>
    <col min="3086" max="3086" width="0.81640625" style="908" customWidth="1"/>
    <col min="3087" max="3087" width="13.7265625" style="908" customWidth="1"/>
    <col min="3088" max="3088" width="0.81640625" style="908" customWidth="1"/>
    <col min="3089" max="3089" width="13.7265625" style="908" customWidth="1"/>
    <col min="3090" max="3328" width="9.1796875" style="908"/>
    <col min="3329" max="3329" width="4.81640625" style="908" customWidth="1"/>
    <col min="3330" max="3330" width="0.81640625" style="908" customWidth="1"/>
    <col min="3331" max="3331" width="20.26953125" style="908" customWidth="1"/>
    <col min="3332" max="3332" width="0.81640625" style="908" customWidth="1"/>
    <col min="3333" max="3333" width="12.81640625" style="908" customWidth="1"/>
    <col min="3334" max="3334" width="0.81640625" style="908" customWidth="1"/>
    <col min="3335" max="3335" width="13.1796875" style="908" customWidth="1"/>
    <col min="3336" max="3336" width="0.81640625" style="908" customWidth="1"/>
    <col min="3337" max="3337" width="14.453125" style="908" customWidth="1"/>
    <col min="3338" max="3338" width="0.81640625" style="908" customWidth="1"/>
    <col min="3339" max="3339" width="13.7265625" style="908" customWidth="1"/>
    <col min="3340" max="3340" width="0.81640625" style="908" customWidth="1"/>
    <col min="3341" max="3341" width="13.7265625" style="908" customWidth="1"/>
    <col min="3342" max="3342" width="0.81640625" style="908" customWidth="1"/>
    <col min="3343" max="3343" width="13.7265625" style="908" customWidth="1"/>
    <col min="3344" max="3344" width="0.81640625" style="908" customWidth="1"/>
    <col min="3345" max="3345" width="13.7265625" style="908" customWidth="1"/>
    <col min="3346" max="3584" width="9.1796875" style="908"/>
    <col min="3585" max="3585" width="4.81640625" style="908" customWidth="1"/>
    <col min="3586" max="3586" width="0.81640625" style="908" customWidth="1"/>
    <col min="3587" max="3587" width="20.26953125" style="908" customWidth="1"/>
    <col min="3588" max="3588" width="0.81640625" style="908" customWidth="1"/>
    <col min="3589" max="3589" width="12.81640625" style="908" customWidth="1"/>
    <col min="3590" max="3590" width="0.81640625" style="908" customWidth="1"/>
    <col min="3591" max="3591" width="13.1796875" style="908" customWidth="1"/>
    <col min="3592" max="3592" width="0.81640625" style="908" customWidth="1"/>
    <col min="3593" max="3593" width="14.453125" style="908" customWidth="1"/>
    <col min="3594" max="3594" width="0.81640625" style="908" customWidth="1"/>
    <col min="3595" max="3595" width="13.7265625" style="908" customWidth="1"/>
    <col min="3596" max="3596" width="0.81640625" style="908" customWidth="1"/>
    <col min="3597" max="3597" width="13.7265625" style="908" customWidth="1"/>
    <col min="3598" max="3598" width="0.81640625" style="908" customWidth="1"/>
    <col min="3599" max="3599" width="13.7265625" style="908" customWidth="1"/>
    <col min="3600" max="3600" width="0.81640625" style="908" customWidth="1"/>
    <col min="3601" max="3601" width="13.7265625" style="908" customWidth="1"/>
    <col min="3602" max="3840" width="9.1796875" style="908"/>
    <col min="3841" max="3841" width="4.81640625" style="908" customWidth="1"/>
    <col min="3842" max="3842" width="0.81640625" style="908" customWidth="1"/>
    <col min="3843" max="3843" width="20.26953125" style="908" customWidth="1"/>
    <col min="3844" max="3844" width="0.81640625" style="908" customWidth="1"/>
    <col min="3845" max="3845" width="12.81640625" style="908" customWidth="1"/>
    <col min="3846" max="3846" width="0.81640625" style="908" customWidth="1"/>
    <col min="3847" max="3847" width="13.1796875" style="908" customWidth="1"/>
    <col min="3848" max="3848" width="0.81640625" style="908" customWidth="1"/>
    <col min="3849" max="3849" width="14.453125" style="908" customWidth="1"/>
    <col min="3850" max="3850" width="0.81640625" style="908" customWidth="1"/>
    <col min="3851" max="3851" width="13.7265625" style="908" customWidth="1"/>
    <col min="3852" max="3852" width="0.81640625" style="908" customWidth="1"/>
    <col min="3853" max="3853" width="13.7265625" style="908" customWidth="1"/>
    <col min="3854" max="3854" width="0.81640625" style="908" customWidth="1"/>
    <col min="3855" max="3855" width="13.7265625" style="908" customWidth="1"/>
    <col min="3856" max="3856" width="0.81640625" style="908" customWidth="1"/>
    <col min="3857" max="3857" width="13.7265625" style="908" customWidth="1"/>
    <col min="3858" max="4096" width="9.1796875" style="908"/>
    <col min="4097" max="4097" width="4.81640625" style="908" customWidth="1"/>
    <col min="4098" max="4098" width="0.81640625" style="908" customWidth="1"/>
    <col min="4099" max="4099" width="20.26953125" style="908" customWidth="1"/>
    <col min="4100" max="4100" width="0.81640625" style="908" customWidth="1"/>
    <col min="4101" max="4101" width="12.81640625" style="908" customWidth="1"/>
    <col min="4102" max="4102" width="0.81640625" style="908" customWidth="1"/>
    <col min="4103" max="4103" width="13.1796875" style="908" customWidth="1"/>
    <col min="4104" max="4104" width="0.81640625" style="908" customWidth="1"/>
    <col min="4105" max="4105" width="14.453125" style="908" customWidth="1"/>
    <col min="4106" max="4106" width="0.81640625" style="908" customWidth="1"/>
    <col min="4107" max="4107" width="13.7265625" style="908" customWidth="1"/>
    <col min="4108" max="4108" width="0.81640625" style="908" customWidth="1"/>
    <col min="4109" max="4109" width="13.7265625" style="908" customWidth="1"/>
    <col min="4110" max="4110" width="0.81640625" style="908" customWidth="1"/>
    <col min="4111" max="4111" width="13.7265625" style="908" customWidth="1"/>
    <col min="4112" max="4112" width="0.81640625" style="908" customWidth="1"/>
    <col min="4113" max="4113" width="13.7265625" style="908" customWidth="1"/>
    <col min="4114" max="4352" width="9.1796875" style="908"/>
    <col min="4353" max="4353" width="4.81640625" style="908" customWidth="1"/>
    <col min="4354" max="4354" width="0.81640625" style="908" customWidth="1"/>
    <col min="4355" max="4355" width="20.26953125" style="908" customWidth="1"/>
    <col min="4356" max="4356" width="0.81640625" style="908" customWidth="1"/>
    <col min="4357" max="4357" width="12.81640625" style="908" customWidth="1"/>
    <col min="4358" max="4358" width="0.81640625" style="908" customWidth="1"/>
    <col min="4359" max="4359" width="13.1796875" style="908" customWidth="1"/>
    <col min="4360" max="4360" width="0.81640625" style="908" customWidth="1"/>
    <col min="4361" max="4361" width="14.453125" style="908" customWidth="1"/>
    <col min="4362" max="4362" width="0.81640625" style="908" customWidth="1"/>
    <col min="4363" max="4363" width="13.7265625" style="908" customWidth="1"/>
    <col min="4364" max="4364" width="0.81640625" style="908" customWidth="1"/>
    <col min="4365" max="4365" width="13.7265625" style="908" customWidth="1"/>
    <col min="4366" max="4366" width="0.81640625" style="908" customWidth="1"/>
    <col min="4367" max="4367" width="13.7265625" style="908" customWidth="1"/>
    <col min="4368" max="4368" width="0.81640625" style="908" customWidth="1"/>
    <col min="4369" max="4369" width="13.7265625" style="908" customWidth="1"/>
    <col min="4370" max="4608" width="9.1796875" style="908"/>
    <col min="4609" max="4609" width="4.81640625" style="908" customWidth="1"/>
    <col min="4610" max="4610" width="0.81640625" style="908" customWidth="1"/>
    <col min="4611" max="4611" width="20.26953125" style="908" customWidth="1"/>
    <col min="4612" max="4612" width="0.81640625" style="908" customWidth="1"/>
    <col min="4613" max="4613" width="12.81640625" style="908" customWidth="1"/>
    <col min="4614" max="4614" width="0.81640625" style="908" customWidth="1"/>
    <col min="4615" max="4615" width="13.1796875" style="908" customWidth="1"/>
    <col min="4616" max="4616" width="0.81640625" style="908" customWidth="1"/>
    <col min="4617" max="4617" width="14.453125" style="908" customWidth="1"/>
    <col min="4618" max="4618" width="0.81640625" style="908" customWidth="1"/>
    <col min="4619" max="4619" width="13.7265625" style="908" customWidth="1"/>
    <col min="4620" max="4620" width="0.81640625" style="908" customWidth="1"/>
    <col min="4621" max="4621" width="13.7265625" style="908" customWidth="1"/>
    <col min="4622" max="4622" width="0.81640625" style="908" customWidth="1"/>
    <col min="4623" max="4623" width="13.7265625" style="908" customWidth="1"/>
    <col min="4624" max="4624" width="0.81640625" style="908" customWidth="1"/>
    <col min="4625" max="4625" width="13.7265625" style="908" customWidth="1"/>
    <col min="4626" max="4864" width="9.1796875" style="908"/>
    <col min="4865" max="4865" width="4.81640625" style="908" customWidth="1"/>
    <col min="4866" max="4866" width="0.81640625" style="908" customWidth="1"/>
    <col min="4867" max="4867" width="20.26953125" style="908" customWidth="1"/>
    <col min="4868" max="4868" width="0.81640625" style="908" customWidth="1"/>
    <col min="4869" max="4869" width="12.81640625" style="908" customWidth="1"/>
    <col min="4870" max="4870" width="0.81640625" style="908" customWidth="1"/>
    <col min="4871" max="4871" width="13.1796875" style="908" customWidth="1"/>
    <col min="4872" max="4872" width="0.81640625" style="908" customWidth="1"/>
    <col min="4873" max="4873" width="14.453125" style="908" customWidth="1"/>
    <col min="4874" max="4874" width="0.81640625" style="908" customWidth="1"/>
    <col min="4875" max="4875" width="13.7265625" style="908" customWidth="1"/>
    <col min="4876" max="4876" width="0.81640625" style="908" customWidth="1"/>
    <col min="4877" max="4877" width="13.7265625" style="908" customWidth="1"/>
    <col min="4878" max="4878" width="0.81640625" style="908" customWidth="1"/>
    <col min="4879" max="4879" width="13.7265625" style="908" customWidth="1"/>
    <col min="4880" max="4880" width="0.81640625" style="908" customWidth="1"/>
    <col min="4881" max="4881" width="13.7265625" style="908" customWidth="1"/>
    <col min="4882" max="5120" width="9.1796875" style="908"/>
    <col min="5121" max="5121" width="4.81640625" style="908" customWidth="1"/>
    <col min="5122" max="5122" width="0.81640625" style="908" customWidth="1"/>
    <col min="5123" max="5123" width="20.26953125" style="908" customWidth="1"/>
    <col min="5124" max="5124" width="0.81640625" style="908" customWidth="1"/>
    <col min="5125" max="5125" width="12.81640625" style="908" customWidth="1"/>
    <col min="5126" max="5126" width="0.81640625" style="908" customWidth="1"/>
    <col min="5127" max="5127" width="13.1796875" style="908" customWidth="1"/>
    <col min="5128" max="5128" width="0.81640625" style="908" customWidth="1"/>
    <col min="5129" max="5129" width="14.453125" style="908" customWidth="1"/>
    <col min="5130" max="5130" width="0.81640625" style="908" customWidth="1"/>
    <col min="5131" max="5131" width="13.7265625" style="908" customWidth="1"/>
    <col min="5132" max="5132" width="0.81640625" style="908" customWidth="1"/>
    <col min="5133" max="5133" width="13.7265625" style="908" customWidth="1"/>
    <col min="5134" max="5134" width="0.81640625" style="908" customWidth="1"/>
    <col min="5135" max="5135" width="13.7265625" style="908" customWidth="1"/>
    <col min="5136" max="5136" width="0.81640625" style="908" customWidth="1"/>
    <col min="5137" max="5137" width="13.7265625" style="908" customWidth="1"/>
    <col min="5138" max="5376" width="9.1796875" style="908"/>
    <col min="5377" max="5377" width="4.81640625" style="908" customWidth="1"/>
    <col min="5378" max="5378" width="0.81640625" style="908" customWidth="1"/>
    <col min="5379" max="5379" width="20.26953125" style="908" customWidth="1"/>
    <col min="5380" max="5380" width="0.81640625" style="908" customWidth="1"/>
    <col min="5381" max="5381" width="12.81640625" style="908" customWidth="1"/>
    <col min="5382" max="5382" width="0.81640625" style="908" customWidth="1"/>
    <col min="5383" max="5383" width="13.1796875" style="908" customWidth="1"/>
    <col min="5384" max="5384" width="0.81640625" style="908" customWidth="1"/>
    <col min="5385" max="5385" width="14.453125" style="908" customWidth="1"/>
    <col min="5386" max="5386" width="0.81640625" style="908" customWidth="1"/>
    <col min="5387" max="5387" width="13.7265625" style="908" customWidth="1"/>
    <col min="5388" max="5388" width="0.81640625" style="908" customWidth="1"/>
    <col min="5389" max="5389" width="13.7265625" style="908" customWidth="1"/>
    <col min="5390" max="5390" width="0.81640625" style="908" customWidth="1"/>
    <col min="5391" max="5391" width="13.7265625" style="908" customWidth="1"/>
    <col min="5392" max="5392" width="0.81640625" style="908" customWidth="1"/>
    <col min="5393" max="5393" width="13.7265625" style="908" customWidth="1"/>
    <col min="5394" max="5632" width="9.1796875" style="908"/>
    <col min="5633" max="5633" width="4.81640625" style="908" customWidth="1"/>
    <col min="5634" max="5634" width="0.81640625" style="908" customWidth="1"/>
    <col min="5635" max="5635" width="20.26953125" style="908" customWidth="1"/>
    <col min="5636" max="5636" width="0.81640625" style="908" customWidth="1"/>
    <col min="5637" max="5637" width="12.81640625" style="908" customWidth="1"/>
    <col min="5638" max="5638" width="0.81640625" style="908" customWidth="1"/>
    <col min="5639" max="5639" width="13.1796875" style="908" customWidth="1"/>
    <col min="5640" max="5640" width="0.81640625" style="908" customWidth="1"/>
    <col min="5641" max="5641" width="14.453125" style="908" customWidth="1"/>
    <col min="5642" max="5642" width="0.81640625" style="908" customWidth="1"/>
    <col min="5643" max="5643" width="13.7265625" style="908" customWidth="1"/>
    <col min="5644" max="5644" width="0.81640625" style="908" customWidth="1"/>
    <col min="5645" max="5645" width="13.7265625" style="908" customWidth="1"/>
    <col min="5646" max="5646" width="0.81640625" style="908" customWidth="1"/>
    <col min="5647" max="5647" width="13.7265625" style="908" customWidth="1"/>
    <col min="5648" max="5648" width="0.81640625" style="908" customWidth="1"/>
    <col min="5649" max="5649" width="13.7265625" style="908" customWidth="1"/>
    <col min="5650" max="5888" width="9.1796875" style="908"/>
    <col min="5889" max="5889" width="4.81640625" style="908" customWidth="1"/>
    <col min="5890" max="5890" width="0.81640625" style="908" customWidth="1"/>
    <col min="5891" max="5891" width="20.26953125" style="908" customWidth="1"/>
    <col min="5892" max="5892" width="0.81640625" style="908" customWidth="1"/>
    <col min="5893" max="5893" width="12.81640625" style="908" customWidth="1"/>
    <col min="5894" max="5894" width="0.81640625" style="908" customWidth="1"/>
    <col min="5895" max="5895" width="13.1796875" style="908" customWidth="1"/>
    <col min="5896" max="5896" width="0.81640625" style="908" customWidth="1"/>
    <col min="5897" max="5897" width="14.453125" style="908" customWidth="1"/>
    <col min="5898" max="5898" width="0.81640625" style="908" customWidth="1"/>
    <col min="5899" max="5899" width="13.7265625" style="908" customWidth="1"/>
    <col min="5900" max="5900" width="0.81640625" style="908" customWidth="1"/>
    <col min="5901" max="5901" width="13.7265625" style="908" customWidth="1"/>
    <col min="5902" max="5902" width="0.81640625" style="908" customWidth="1"/>
    <col min="5903" max="5903" width="13.7265625" style="908" customWidth="1"/>
    <col min="5904" max="5904" width="0.81640625" style="908" customWidth="1"/>
    <col min="5905" max="5905" width="13.7265625" style="908" customWidth="1"/>
    <col min="5906" max="6144" width="9.1796875" style="908"/>
    <col min="6145" max="6145" width="4.81640625" style="908" customWidth="1"/>
    <col min="6146" max="6146" width="0.81640625" style="908" customWidth="1"/>
    <col min="6147" max="6147" width="20.26953125" style="908" customWidth="1"/>
    <col min="6148" max="6148" width="0.81640625" style="908" customWidth="1"/>
    <col min="6149" max="6149" width="12.81640625" style="908" customWidth="1"/>
    <col min="6150" max="6150" width="0.81640625" style="908" customWidth="1"/>
    <col min="6151" max="6151" width="13.1796875" style="908" customWidth="1"/>
    <col min="6152" max="6152" width="0.81640625" style="908" customWidth="1"/>
    <col min="6153" max="6153" width="14.453125" style="908" customWidth="1"/>
    <col min="6154" max="6154" width="0.81640625" style="908" customWidth="1"/>
    <col min="6155" max="6155" width="13.7265625" style="908" customWidth="1"/>
    <col min="6156" max="6156" width="0.81640625" style="908" customWidth="1"/>
    <col min="6157" max="6157" width="13.7265625" style="908" customWidth="1"/>
    <col min="6158" max="6158" width="0.81640625" style="908" customWidth="1"/>
    <col min="6159" max="6159" width="13.7265625" style="908" customWidth="1"/>
    <col min="6160" max="6160" width="0.81640625" style="908" customWidth="1"/>
    <col min="6161" max="6161" width="13.7265625" style="908" customWidth="1"/>
    <col min="6162" max="6400" width="9.1796875" style="908"/>
    <col min="6401" max="6401" width="4.81640625" style="908" customWidth="1"/>
    <col min="6402" max="6402" width="0.81640625" style="908" customWidth="1"/>
    <col min="6403" max="6403" width="20.26953125" style="908" customWidth="1"/>
    <col min="6404" max="6404" width="0.81640625" style="908" customWidth="1"/>
    <col min="6405" max="6405" width="12.81640625" style="908" customWidth="1"/>
    <col min="6406" max="6406" width="0.81640625" style="908" customWidth="1"/>
    <col min="6407" max="6407" width="13.1796875" style="908" customWidth="1"/>
    <col min="6408" max="6408" width="0.81640625" style="908" customWidth="1"/>
    <col min="6409" max="6409" width="14.453125" style="908" customWidth="1"/>
    <col min="6410" max="6410" width="0.81640625" style="908" customWidth="1"/>
    <col min="6411" max="6411" width="13.7265625" style="908" customWidth="1"/>
    <col min="6412" max="6412" width="0.81640625" style="908" customWidth="1"/>
    <col min="6413" max="6413" width="13.7265625" style="908" customWidth="1"/>
    <col min="6414" max="6414" width="0.81640625" style="908" customWidth="1"/>
    <col min="6415" max="6415" width="13.7265625" style="908" customWidth="1"/>
    <col min="6416" max="6416" width="0.81640625" style="908" customWidth="1"/>
    <col min="6417" max="6417" width="13.7265625" style="908" customWidth="1"/>
    <col min="6418" max="6656" width="9.1796875" style="908"/>
    <col min="6657" max="6657" width="4.81640625" style="908" customWidth="1"/>
    <col min="6658" max="6658" width="0.81640625" style="908" customWidth="1"/>
    <col min="6659" max="6659" width="20.26953125" style="908" customWidth="1"/>
    <col min="6660" max="6660" width="0.81640625" style="908" customWidth="1"/>
    <col min="6661" max="6661" width="12.81640625" style="908" customWidth="1"/>
    <col min="6662" max="6662" width="0.81640625" style="908" customWidth="1"/>
    <col min="6663" max="6663" width="13.1796875" style="908" customWidth="1"/>
    <col min="6664" max="6664" width="0.81640625" style="908" customWidth="1"/>
    <col min="6665" max="6665" width="14.453125" style="908" customWidth="1"/>
    <col min="6666" max="6666" width="0.81640625" style="908" customWidth="1"/>
    <col min="6667" max="6667" width="13.7265625" style="908" customWidth="1"/>
    <col min="6668" max="6668" width="0.81640625" style="908" customWidth="1"/>
    <col min="6669" max="6669" width="13.7265625" style="908" customWidth="1"/>
    <col min="6670" max="6670" width="0.81640625" style="908" customWidth="1"/>
    <col min="6671" max="6671" width="13.7265625" style="908" customWidth="1"/>
    <col min="6672" max="6672" width="0.81640625" style="908" customWidth="1"/>
    <col min="6673" max="6673" width="13.7265625" style="908" customWidth="1"/>
    <col min="6674" max="6912" width="9.1796875" style="908"/>
    <col min="6913" max="6913" width="4.81640625" style="908" customWidth="1"/>
    <col min="6914" max="6914" width="0.81640625" style="908" customWidth="1"/>
    <col min="6915" max="6915" width="20.26953125" style="908" customWidth="1"/>
    <col min="6916" max="6916" width="0.81640625" style="908" customWidth="1"/>
    <col min="6917" max="6917" width="12.81640625" style="908" customWidth="1"/>
    <col min="6918" max="6918" width="0.81640625" style="908" customWidth="1"/>
    <col min="6919" max="6919" width="13.1796875" style="908" customWidth="1"/>
    <col min="6920" max="6920" width="0.81640625" style="908" customWidth="1"/>
    <col min="6921" max="6921" width="14.453125" style="908" customWidth="1"/>
    <col min="6922" max="6922" width="0.81640625" style="908" customWidth="1"/>
    <col min="6923" max="6923" width="13.7265625" style="908" customWidth="1"/>
    <col min="6924" max="6924" width="0.81640625" style="908" customWidth="1"/>
    <col min="6925" max="6925" width="13.7265625" style="908" customWidth="1"/>
    <col min="6926" max="6926" width="0.81640625" style="908" customWidth="1"/>
    <col min="6927" max="6927" width="13.7265625" style="908" customWidth="1"/>
    <col min="6928" max="6928" width="0.81640625" style="908" customWidth="1"/>
    <col min="6929" max="6929" width="13.7265625" style="908" customWidth="1"/>
    <col min="6930" max="7168" width="9.1796875" style="908"/>
    <col min="7169" max="7169" width="4.81640625" style="908" customWidth="1"/>
    <col min="7170" max="7170" width="0.81640625" style="908" customWidth="1"/>
    <col min="7171" max="7171" width="20.26953125" style="908" customWidth="1"/>
    <col min="7172" max="7172" width="0.81640625" style="908" customWidth="1"/>
    <col min="7173" max="7173" width="12.81640625" style="908" customWidth="1"/>
    <col min="7174" max="7174" width="0.81640625" style="908" customWidth="1"/>
    <col min="7175" max="7175" width="13.1796875" style="908" customWidth="1"/>
    <col min="7176" max="7176" width="0.81640625" style="908" customWidth="1"/>
    <col min="7177" max="7177" width="14.453125" style="908" customWidth="1"/>
    <col min="7178" max="7178" width="0.81640625" style="908" customWidth="1"/>
    <col min="7179" max="7179" width="13.7265625" style="908" customWidth="1"/>
    <col min="7180" max="7180" width="0.81640625" style="908" customWidth="1"/>
    <col min="7181" max="7181" width="13.7265625" style="908" customWidth="1"/>
    <col min="7182" max="7182" width="0.81640625" style="908" customWidth="1"/>
    <col min="7183" max="7183" width="13.7265625" style="908" customWidth="1"/>
    <col min="7184" max="7184" width="0.81640625" style="908" customWidth="1"/>
    <col min="7185" max="7185" width="13.7265625" style="908" customWidth="1"/>
    <col min="7186" max="7424" width="9.1796875" style="908"/>
    <col min="7425" max="7425" width="4.81640625" style="908" customWidth="1"/>
    <col min="7426" max="7426" width="0.81640625" style="908" customWidth="1"/>
    <col min="7427" max="7427" width="20.26953125" style="908" customWidth="1"/>
    <col min="7428" max="7428" width="0.81640625" style="908" customWidth="1"/>
    <col min="7429" max="7429" width="12.81640625" style="908" customWidth="1"/>
    <col min="7430" max="7430" width="0.81640625" style="908" customWidth="1"/>
    <col min="7431" max="7431" width="13.1796875" style="908" customWidth="1"/>
    <col min="7432" max="7432" width="0.81640625" style="908" customWidth="1"/>
    <col min="7433" max="7433" width="14.453125" style="908" customWidth="1"/>
    <col min="7434" max="7434" width="0.81640625" style="908" customWidth="1"/>
    <col min="7435" max="7435" width="13.7265625" style="908" customWidth="1"/>
    <col min="7436" max="7436" width="0.81640625" style="908" customWidth="1"/>
    <col min="7437" max="7437" width="13.7265625" style="908" customWidth="1"/>
    <col min="7438" max="7438" width="0.81640625" style="908" customWidth="1"/>
    <col min="7439" max="7439" width="13.7265625" style="908" customWidth="1"/>
    <col min="7440" max="7440" width="0.81640625" style="908" customWidth="1"/>
    <col min="7441" max="7441" width="13.7265625" style="908" customWidth="1"/>
    <col min="7442" max="7680" width="9.1796875" style="908"/>
    <col min="7681" max="7681" width="4.81640625" style="908" customWidth="1"/>
    <col min="7682" max="7682" width="0.81640625" style="908" customWidth="1"/>
    <col min="7683" max="7683" width="20.26953125" style="908" customWidth="1"/>
    <col min="7684" max="7684" width="0.81640625" style="908" customWidth="1"/>
    <col min="7685" max="7685" width="12.81640625" style="908" customWidth="1"/>
    <col min="7686" max="7686" width="0.81640625" style="908" customWidth="1"/>
    <col min="7687" max="7687" width="13.1796875" style="908" customWidth="1"/>
    <col min="7688" max="7688" width="0.81640625" style="908" customWidth="1"/>
    <col min="7689" max="7689" width="14.453125" style="908" customWidth="1"/>
    <col min="7690" max="7690" width="0.81640625" style="908" customWidth="1"/>
    <col min="7691" max="7691" width="13.7265625" style="908" customWidth="1"/>
    <col min="7692" max="7692" width="0.81640625" style="908" customWidth="1"/>
    <col min="7693" max="7693" width="13.7265625" style="908" customWidth="1"/>
    <col min="7694" max="7694" width="0.81640625" style="908" customWidth="1"/>
    <col min="7695" max="7695" width="13.7265625" style="908" customWidth="1"/>
    <col min="7696" max="7696" width="0.81640625" style="908" customWidth="1"/>
    <col min="7697" max="7697" width="13.7265625" style="908" customWidth="1"/>
    <col min="7698" max="7936" width="9.1796875" style="908"/>
    <col min="7937" max="7937" width="4.81640625" style="908" customWidth="1"/>
    <col min="7938" max="7938" width="0.81640625" style="908" customWidth="1"/>
    <col min="7939" max="7939" width="20.26953125" style="908" customWidth="1"/>
    <col min="7940" max="7940" width="0.81640625" style="908" customWidth="1"/>
    <col min="7941" max="7941" width="12.81640625" style="908" customWidth="1"/>
    <col min="7942" max="7942" width="0.81640625" style="908" customWidth="1"/>
    <col min="7943" max="7943" width="13.1796875" style="908" customWidth="1"/>
    <col min="7944" max="7944" width="0.81640625" style="908" customWidth="1"/>
    <col min="7945" max="7945" width="14.453125" style="908" customWidth="1"/>
    <col min="7946" max="7946" width="0.81640625" style="908" customWidth="1"/>
    <col min="7947" max="7947" width="13.7265625" style="908" customWidth="1"/>
    <col min="7948" max="7948" width="0.81640625" style="908" customWidth="1"/>
    <col min="7949" max="7949" width="13.7265625" style="908" customWidth="1"/>
    <col min="7950" max="7950" width="0.81640625" style="908" customWidth="1"/>
    <col min="7951" max="7951" width="13.7265625" style="908" customWidth="1"/>
    <col min="7952" max="7952" width="0.81640625" style="908" customWidth="1"/>
    <col min="7953" max="7953" width="13.7265625" style="908" customWidth="1"/>
    <col min="7954" max="8192" width="9.1796875" style="908"/>
    <col min="8193" max="8193" width="4.81640625" style="908" customWidth="1"/>
    <col min="8194" max="8194" width="0.81640625" style="908" customWidth="1"/>
    <col min="8195" max="8195" width="20.26953125" style="908" customWidth="1"/>
    <col min="8196" max="8196" width="0.81640625" style="908" customWidth="1"/>
    <col min="8197" max="8197" width="12.81640625" style="908" customWidth="1"/>
    <col min="8198" max="8198" width="0.81640625" style="908" customWidth="1"/>
    <col min="8199" max="8199" width="13.1796875" style="908" customWidth="1"/>
    <col min="8200" max="8200" width="0.81640625" style="908" customWidth="1"/>
    <col min="8201" max="8201" width="14.453125" style="908" customWidth="1"/>
    <col min="8202" max="8202" width="0.81640625" style="908" customWidth="1"/>
    <col min="8203" max="8203" width="13.7265625" style="908" customWidth="1"/>
    <col min="8204" max="8204" width="0.81640625" style="908" customWidth="1"/>
    <col min="8205" max="8205" width="13.7265625" style="908" customWidth="1"/>
    <col min="8206" max="8206" width="0.81640625" style="908" customWidth="1"/>
    <col min="8207" max="8207" width="13.7265625" style="908" customWidth="1"/>
    <col min="8208" max="8208" width="0.81640625" style="908" customWidth="1"/>
    <col min="8209" max="8209" width="13.7265625" style="908" customWidth="1"/>
    <col min="8210" max="8448" width="9.1796875" style="908"/>
    <col min="8449" max="8449" width="4.81640625" style="908" customWidth="1"/>
    <col min="8450" max="8450" width="0.81640625" style="908" customWidth="1"/>
    <col min="8451" max="8451" width="20.26953125" style="908" customWidth="1"/>
    <col min="8452" max="8452" width="0.81640625" style="908" customWidth="1"/>
    <col min="8453" max="8453" width="12.81640625" style="908" customWidth="1"/>
    <col min="8454" max="8454" width="0.81640625" style="908" customWidth="1"/>
    <col min="8455" max="8455" width="13.1796875" style="908" customWidth="1"/>
    <col min="8456" max="8456" width="0.81640625" style="908" customWidth="1"/>
    <col min="8457" max="8457" width="14.453125" style="908" customWidth="1"/>
    <col min="8458" max="8458" width="0.81640625" style="908" customWidth="1"/>
    <col min="8459" max="8459" width="13.7265625" style="908" customWidth="1"/>
    <col min="8460" max="8460" width="0.81640625" style="908" customWidth="1"/>
    <col min="8461" max="8461" width="13.7265625" style="908" customWidth="1"/>
    <col min="8462" max="8462" width="0.81640625" style="908" customWidth="1"/>
    <col min="8463" max="8463" width="13.7265625" style="908" customWidth="1"/>
    <col min="8464" max="8464" width="0.81640625" style="908" customWidth="1"/>
    <col min="8465" max="8465" width="13.7265625" style="908" customWidth="1"/>
    <col min="8466" max="8704" width="9.1796875" style="908"/>
    <col min="8705" max="8705" width="4.81640625" style="908" customWidth="1"/>
    <col min="8706" max="8706" width="0.81640625" style="908" customWidth="1"/>
    <col min="8707" max="8707" width="20.26953125" style="908" customWidth="1"/>
    <col min="8708" max="8708" width="0.81640625" style="908" customWidth="1"/>
    <col min="8709" max="8709" width="12.81640625" style="908" customWidth="1"/>
    <col min="8710" max="8710" width="0.81640625" style="908" customWidth="1"/>
    <col min="8711" max="8711" width="13.1796875" style="908" customWidth="1"/>
    <col min="8712" max="8712" width="0.81640625" style="908" customWidth="1"/>
    <col min="8713" max="8713" width="14.453125" style="908" customWidth="1"/>
    <col min="8714" max="8714" width="0.81640625" style="908" customWidth="1"/>
    <col min="8715" max="8715" width="13.7265625" style="908" customWidth="1"/>
    <col min="8716" max="8716" width="0.81640625" style="908" customWidth="1"/>
    <col min="8717" max="8717" width="13.7265625" style="908" customWidth="1"/>
    <col min="8718" max="8718" width="0.81640625" style="908" customWidth="1"/>
    <col min="8719" max="8719" width="13.7265625" style="908" customWidth="1"/>
    <col min="8720" max="8720" width="0.81640625" style="908" customWidth="1"/>
    <col min="8721" max="8721" width="13.7265625" style="908" customWidth="1"/>
    <col min="8722" max="8960" width="9.1796875" style="908"/>
    <col min="8961" max="8961" width="4.81640625" style="908" customWidth="1"/>
    <col min="8962" max="8962" width="0.81640625" style="908" customWidth="1"/>
    <col min="8963" max="8963" width="20.26953125" style="908" customWidth="1"/>
    <col min="8964" max="8964" width="0.81640625" style="908" customWidth="1"/>
    <col min="8965" max="8965" width="12.81640625" style="908" customWidth="1"/>
    <col min="8966" max="8966" width="0.81640625" style="908" customWidth="1"/>
    <col min="8967" max="8967" width="13.1796875" style="908" customWidth="1"/>
    <col min="8968" max="8968" width="0.81640625" style="908" customWidth="1"/>
    <col min="8969" max="8969" width="14.453125" style="908" customWidth="1"/>
    <col min="8970" max="8970" width="0.81640625" style="908" customWidth="1"/>
    <col min="8971" max="8971" width="13.7265625" style="908" customWidth="1"/>
    <col min="8972" max="8972" width="0.81640625" style="908" customWidth="1"/>
    <col min="8973" max="8973" width="13.7265625" style="908" customWidth="1"/>
    <col min="8974" max="8974" width="0.81640625" style="908" customWidth="1"/>
    <col min="8975" max="8975" width="13.7265625" style="908" customWidth="1"/>
    <col min="8976" max="8976" width="0.81640625" style="908" customWidth="1"/>
    <col min="8977" max="8977" width="13.7265625" style="908" customWidth="1"/>
    <col min="8978" max="9216" width="9.1796875" style="908"/>
    <col min="9217" max="9217" width="4.81640625" style="908" customWidth="1"/>
    <col min="9218" max="9218" width="0.81640625" style="908" customWidth="1"/>
    <col min="9219" max="9219" width="20.26953125" style="908" customWidth="1"/>
    <col min="9220" max="9220" width="0.81640625" style="908" customWidth="1"/>
    <col min="9221" max="9221" width="12.81640625" style="908" customWidth="1"/>
    <col min="9222" max="9222" width="0.81640625" style="908" customWidth="1"/>
    <col min="9223" max="9223" width="13.1796875" style="908" customWidth="1"/>
    <col min="9224" max="9224" width="0.81640625" style="908" customWidth="1"/>
    <col min="9225" max="9225" width="14.453125" style="908" customWidth="1"/>
    <col min="9226" max="9226" width="0.81640625" style="908" customWidth="1"/>
    <col min="9227" max="9227" width="13.7265625" style="908" customWidth="1"/>
    <col min="9228" max="9228" width="0.81640625" style="908" customWidth="1"/>
    <col min="9229" max="9229" width="13.7265625" style="908" customWidth="1"/>
    <col min="9230" max="9230" width="0.81640625" style="908" customWidth="1"/>
    <col min="9231" max="9231" width="13.7265625" style="908" customWidth="1"/>
    <col min="9232" max="9232" width="0.81640625" style="908" customWidth="1"/>
    <col min="9233" max="9233" width="13.7265625" style="908" customWidth="1"/>
    <col min="9234" max="9472" width="9.1796875" style="908"/>
    <col min="9473" max="9473" width="4.81640625" style="908" customWidth="1"/>
    <col min="9474" max="9474" width="0.81640625" style="908" customWidth="1"/>
    <col min="9475" max="9475" width="20.26953125" style="908" customWidth="1"/>
    <col min="9476" max="9476" width="0.81640625" style="908" customWidth="1"/>
    <col min="9477" max="9477" width="12.81640625" style="908" customWidth="1"/>
    <col min="9478" max="9478" width="0.81640625" style="908" customWidth="1"/>
    <col min="9479" max="9479" width="13.1796875" style="908" customWidth="1"/>
    <col min="9480" max="9480" width="0.81640625" style="908" customWidth="1"/>
    <col min="9481" max="9481" width="14.453125" style="908" customWidth="1"/>
    <col min="9482" max="9482" width="0.81640625" style="908" customWidth="1"/>
    <col min="9483" max="9483" width="13.7265625" style="908" customWidth="1"/>
    <col min="9484" max="9484" width="0.81640625" style="908" customWidth="1"/>
    <col min="9485" max="9485" width="13.7265625" style="908" customWidth="1"/>
    <col min="9486" max="9486" width="0.81640625" style="908" customWidth="1"/>
    <col min="9487" max="9487" width="13.7265625" style="908" customWidth="1"/>
    <col min="9488" max="9488" width="0.81640625" style="908" customWidth="1"/>
    <col min="9489" max="9489" width="13.7265625" style="908" customWidth="1"/>
    <col min="9490" max="9728" width="9.1796875" style="908"/>
    <col min="9729" max="9729" width="4.81640625" style="908" customWidth="1"/>
    <col min="9730" max="9730" width="0.81640625" style="908" customWidth="1"/>
    <col min="9731" max="9731" width="20.26953125" style="908" customWidth="1"/>
    <col min="9732" max="9732" width="0.81640625" style="908" customWidth="1"/>
    <col min="9733" max="9733" width="12.81640625" style="908" customWidth="1"/>
    <col min="9734" max="9734" width="0.81640625" style="908" customWidth="1"/>
    <col min="9735" max="9735" width="13.1796875" style="908" customWidth="1"/>
    <col min="9736" max="9736" width="0.81640625" style="908" customWidth="1"/>
    <col min="9737" max="9737" width="14.453125" style="908" customWidth="1"/>
    <col min="9738" max="9738" width="0.81640625" style="908" customWidth="1"/>
    <col min="9739" max="9739" width="13.7265625" style="908" customWidth="1"/>
    <col min="9740" max="9740" width="0.81640625" style="908" customWidth="1"/>
    <col min="9741" max="9741" width="13.7265625" style="908" customWidth="1"/>
    <col min="9742" max="9742" width="0.81640625" style="908" customWidth="1"/>
    <col min="9743" max="9743" width="13.7265625" style="908" customWidth="1"/>
    <col min="9744" max="9744" width="0.81640625" style="908" customWidth="1"/>
    <col min="9745" max="9745" width="13.7265625" style="908" customWidth="1"/>
    <col min="9746" max="9984" width="9.1796875" style="908"/>
    <col min="9985" max="9985" width="4.81640625" style="908" customWidth="1"/>
    <col min="9986" max="9986" width="0.81640625" style="908" customWidth="1"/>
    <col min="9987" max="9987" width="20.26953125" style="908" customWidth="1"/>
    <col min="9988" max="9988" width="0.81640625" style="908" customWidth="1"/>
    <col min="9989" max="9989" width="12.81640625" style="908" customWidth="1"/>
    <col min="9990" max="9990" width="0.81640625" style="908" customWidth="1"/>
    <col min="9991" max="9991" width="13.1796875" style="908" customWidth="1"/>
    <col min="9992" max="9992" width="0.81640625" style="908" customWidth="1"/>
    <col min="9993" max="9993" width="14.453125" style="908" customWidth="1"/>
    <col min="9994" max="9994" width="0.81640625" style="908" customWidth="1"/>
    <col min="9995" max="9995" width="13.7265625" style="908" customWidth="1"/>
    <col min="9996" max="9996" width="0.81640625" style="908" customWidth="1"/>
    <col min="9997" max="9997" width="13.7265625" style="908" customWidth="1"/>
    <col min="9998" max="9998" width="0.81640625" style="908" customWidth="1"/>
    <col min="9999" max="9999" width="13.7265625" style="908" customWidth="1"/>
    <col min="10000" max="10000" width="0.81640625" style="908" customWidth="1"/>
    <col min="10001" max="10001" width="13.7265625" style="908" customWidth="1"/>
    <col min="10002" max="10240" width="9.1796875" style="908"/>
    <col min="10241" max="10241" width="4.81640625" style="908" customWidth="1"/>
    <col min="10242" max="10242" width="0.81640625" style="908" customWidth="1"/>
    <col min="10243" max="10243" width="20.26953125" style="908" customWidth="1"/>
    <col min="10244" max="10244" width="0.81640625" style="908" customWidth="1"/>
    <col min="10245" max="10245" width="12.81640625" style="908" customWidth="1"/>
    <col min="10246" max="10246" width="0.81640625" style="908" customWidth="1"/>
    <col min="10247" max="10247" width="13.1796875" style="908" customWidth="1"/>
    <col min="10248" max="10248" width="0.81640625" style="908" customWidth="1"/>
    <col min="10249" max="10249" width="14.453125" style="908" customWidth="1"/>
    <col min="10250" max="10250" width="0.81640625" style="908" customWidth="1"/>
    <col min="10251" max="10251" width="13.7265625" style="908" customWidth="1"/>
    <col min="10252" max="10252" width="0.81640625" style="908" customWidth="1"/>
    <col min="10253" max="10253" width="13.7265625" style="908" customWidth="1"/>
    <col min="10254" max="10254" width="0.81640625" style="908" customWidth="1"/>
    <col min="10255" max="10255" width="13.7265625" style="908" customWidth="1"/>
    <col min="10256" max="10256" width="0.81640625" style="908" customWidth="1"/>
    <col min="10257" max="10257" width="13.7265625" style="908" customWidth="1"/>
    <col min="10258" max="10496" width="9.1796875" style="908"/>
    <col min="10497" max="10497" width="4.81640625" style="908" customWidth="1"/>
    <col min="10498" max="10498" width="0.81640625" style="908" customWidth="1"/>
    <col min="10499" max="10499" width="20.26953125" style="908" customWidth="1"/>
    <col min="10500" max="10500" width="0.81640625" style="908" customWidth="1"/>
    <col min="10501" max="10501" width="12.81640625" style="908" customWidth="1"/>
    <col min="10502" max="10502" width="0.81640625" style="908" customWidth="1"/>
    <col min="10503" max="10503" width="13.1796875" style="908" customWidth="1"/>
    <col min="10504" max="10504" width="0.81640625" style="908" customWidth="1"/>
    <col min="10505" max="10505" width="14.453125" style="908" customWidth="1"/>
    <col min="10506" max="10506" width="0.81640625" style="908" customWidth="1"/>
    <col min="10507" max="10507" width="13.7265625" style="908" customWidth="1"/>
    <col min="10508" max="10508" width="0.81640625" style="908" customWidth="1"/>
    <col min="10509" max="10509" width="13.7265625" style="908" customWidth="1"/>
    <col min="10510" max="10510" width="0.81640625" style="908" customWidth="1"/>
    <col min="10511" max="10511" width="13.7265625" style="908" customWidth="1"/>
    <col min="10512" max="10512" width="0.81640625" style="908" customWidth="1"/>
    <col min="10513" max="10513" width="13.7265625" style="908" customWidth="1"/>
    <col min="10514" max="10752" width="9.1796875" style="908"/>
    <col min="10753" max="10753" width="4.81640625" style="908" customWidth="1"/>
    <col min="10754" max="10754" width="0.81640625" style="908" customWidth="1"/>
    <col min="10755" max="10755" width="20.26953125" style="908" customWidth="1"/>
    <col min="10756" max="10756" width="0.81640625" style="908" customWidth="1"/>
    <col min="10757" max="10757" width="12.81640625" style="908" customWidth="1"/>
    <col min="10758" max="10758" width="0.81640625" style="908" customWidth="1"/>
    <col min="10759" max="10759" width="13.1796875" style="908" customWidth="1"/>
    <col min="10760" max="10760" width="0.81640625" style="908" customWidth="1"/>
    <col min="10761" max="10761" width="14.453125" style="908" customWidth="1"/>
    <col min="10762" max="10762" width="0.81640625" style="908" customWidth="1"/>
    <col min="10763" max="10763" width="13.7265625" style="908" customWidth="1"/>
    <col min="10764" max="10764" width="0.81640625" style="908" customWidth="1"/>
    <col min="10765" max="10765" width="13.7265625" style="908" customWidth="1"/>
    <col min="10766" max="10766" width="0.81640625" style="908" customWidth="1"/>
    <col min="10767" max="10767" width="13.7265625" style="908" customWidth="1"/>
    <col min="10768" max="10768" width="0.81640625" style="908" customWidth="1"/>
    <col min="10769" max="10769" width="13.7265625" style="908" customWidth="1"/>
    <col min="10770" max="11008" width="9.1796875" style="908"/>
    <col min="11009" max="11009" width="4.81640625" style="908" customWidth="1"/>
    <col min="11010" max="11010" width="0.81640625" style="908" customWidth="1"/>
    <col min="11011" max="11011" width="20.26953125" style="908" customWidth="1"/>
    <col min="11012" max="11012" width="0.81640625" style="908" customWidth="1"/>
    <col min="11013" max="11013" width="12.81640625" style="908" customWidth="1"/>
    <col min="11014" max="11014" width="0.81640625" style="908" customWidth="1"/>
    <col min="11015" max="11015" width="13.1796875" style="908" customWidth="1"/>
    <col min="11016" max="11016" width="0.81640625" style="908" customWidth="1"/>
    <col min="11017" max="11017" width="14.453125" style="908" customWidth="1"/>
    <col min="11018" max="11018" width="0.81640625" style="908" customWidth="1"/>
    <col min="11019" max="11019" width="13.7265625" style="908" customWidth="1"/>
    <col min="11020" max="11020" width="0.81640625" style="908" customWidth="1"/>
    <col min="11021" max="11021" width="13.7265625" style="908" customWidth="1"/>
    <col min="11022" max="11022" width="0.81640625" style="908" customWidth="1"/>
    <col min="11023" max="11023" width="13.7265625" style="908" customWidth="1"/>
    <col min="11024" max="11024" width="0.81640625" style="908" customWidth="1"/>
    <col min="11025" max="11025" width="13.7265625" style="908" customWidth="1"/>
    <col min="11026" max="11264" width="9.1796875" style="908"/>
    <col min="11265" max="11265" width="4.81640625" style="908" customWidth="1"/>
    <col min="11266" max="11266" width="0.81640625" style="908" customWidth="1"/>
    <col min="11267" max="11267" width="20.26953125" style="908" customWidth="1"/>
    <col min="11268" max="11268" width="0.81640625" style="908" customWidth="1"/>
    <col min="11269" max="11269" width="12.81640625" style="908" customWidth="1"/>
    <col min="11270" max="11270" width="0.81640625" style="908" customWidth="1"/>
    <col min="11271" max="11271" width="13.1796875" style="908" customWidth="1"/>
    <col min="11272" max="11272" width="0.81640625" style="908" customWidth="1"/>
    <col min="11273" max="11273" width="14.453125" style="908" customWidth="1"/>
    <col min="11274" max="11274" width="0.81640625" style="908" customWidth="1"/>
    <col min="11275" max="11275" width="13.7265625" style="908" customWidth="1"/>
    <col min="11276" max="11276" width="0.81640625" style="908" customWidth="1"/>
    <col min="11277" max="11277" width="13.7265625" style="908" customWidth="1"/>
    <col min="11278" max="11278" width="0.81640625" style="908" customWidth="1"/>
    <col min="11279" max="11279" width="13.7265625" style="908" customWidth="1"/>
    <col min="11280" max="11280" width="0.81640625" style="908" customWidth="1"/>
    <col min="11281" max="11281" width="13.7265625" style="908" customWidth="1"/>
    <col min="11282" max="11520" width="9.1796875" style="908"/>
    <col min="11521" max="11521" width="4.81640625" style="908" customWidth="1"/>
    <col min="11522" max="11522" width="0.81640625" style="908" customWidth="1"/>
    <col min="11523" max="11523" width="20.26953125" style="908" customWidth="1"/>
    <col min="11524" max="11524" width="0.81640625" style="908" customWidth="1"/>
    <col min="11525" max="11525" width="12.81640625" style="908" customWidth="1"/>
    <col min="11526" max="11526" width="0.81640625" style="908" customWidth="1"/>
    <col min="11527" max="11527" width="13.1796875" style="908" customWidth="1"/>
    <col min="11528" max="11528" width="0.81640625" style="908" customWidth="1"/>
    <col min="11529" max="11529" width="14.453125" style="908" customWidth="1"/>
    <col min="11530" max="11530" width="0.81640625" style="908" customWidth="1"/>
    <col min="11531" max="11531" width="13.7265625" style="908" customWidth="1"/>
    <col min="11532" max="11532" width="0.81640625" style="908" customWidth="1"/>
    <col min="11533" max="11533" width="13.7265625" style="908" customWidth="1"/>
    <col min="11534" max="11534" width="0.81640625" style="908" customWidth="1"/>
    <col min="11535" max="11535" width="13.7265625" style="908" customWidth="1"/>
    <col min="11536" max="11536" width="0.81640625" style="908" customWidth="1"/>
    <col min="11537" max="11537" width="13.7265625" style="908" customWidth="1"/>
    <col min="11538" max="11776" width="9.1796875" style="908"/>
    <col min="11777" max="11777" width="4.81640625" style="908" customWidth="1"/>
    <col min="11778" max="11778" width="0.81640625" style="908" customWidth="1"/>
    <col min="11779" max="11779" width="20.26953125" style="908" customWidth="1"/>
    <col min="11780" max="11780" width="0.81640625" style="908" customWidth="1"/>
    <col min="11781" max="11781" width="12.81640625" style="908" customWidth="1"/>
    <col min="11782" max="11782" width="0.81640625" style="908" customWidth="1"/>
    <col min="11783" max="11783" width="13.1796875" style="908" customWidth="1"/>
    <col min="11784" max="11784" width="0.81640625" style="908" customWidth="1"/>
    <col min="11785" max="11785" width="14.453125" style="908" customWidth="1"/>
    <col min="11786" max="11786" width="0.81640625" style="908" customWidth="1"/>
    <col min="11787" max="11787" width="13.7265625" style="908" customWidth="1"/>
    <col min="11788" max="11788" width="0.81640625" style="908" customWidth="1"/>
    <col min="11789" max="11789" width="13.7265625" style="908" customWidth="1"/>
    <col min="11790" max="11790" width="0.81640625" style="908" customWidth="1"/>
    <col min="11791" max="11791" width="13.7265625" style="908" customWidth="1"/>
    <col min="11792" max="11792" width="0.81640625" style="908" customWidth="1"/>
    <col min="11793" max="11793" width="13.7265625" style="908" customWidth="1"/>
    <col min="11794" max="12032" width="9.1796875" style="908"/>
    <col min="12033" max="12033" width="4.81640625" style="908" customWidth="1"/>
    <col min="12034" max="12034" width="0.81640625" style="908" customWidth="1"/>
    <col min="12035" max="12035" width="20.26953125" style="908" customWidth="1"/>
    <col min="12036" max="12036" width="0.81640625" style="908" customWidth="1"/>
    <col min="12037" max="12037" width="12.81640625" style="908" customWidth="1"/>
    <col min="12038" max="12038" width="0.81640625" style="908" customWidth="1"/>
    <col min="12039" max="12039" width="13.1796875" style="908" customWidth="1"/>
    <col min="12040" max="12040" width="0.81640625" style="908" customWidth="1"/>
    <col min="12041" max="12041" width="14.453125" style="908" customWidth="1"/>
    <col min="12042" max="12042" width="0.81640625" style="908" customWidth="1"/>
    <col min="12043" max="12043" width="13.7265625" style="908" customWidth="1"/>
    <col min="12044" max="12044" width="0.81640625" style="908" customWidth="1"/>
    <col min="12045" max="12045" width="13.7265625" style="908" customWidth="1"/>
    <col min="12046" max="12046" width="0.81640625" style="908" customWidth="1"/>
    <col min="12047" max="12047" width="13.7265625" style="908" customWidth="1"/>
    <col min="12048" max="12048" width="0.81640625" style="908" customWidth="1"/>
    <col min="12049" max="12049" width="13.7265625" style="908" customWidth="1"/>
    <col min="12050" max="12288" width="9.1796875" style="908"/>
    <col min="12289" max="12289" width="4.81640625" style="908" customWidth="1"/>
    <col min="12290" max="12290" width="0.81640625" style="908" customWidth="1"/>
    <col min="12291" max="12291" width="20.26953125" style="908" customWidth="1"/>
    <col min="12292" max="12292" width="0.81640625" style="908" customWidth="1"/>
    <col min="12293" max="12293" width="12.81640625" style="908" customWidth="1"/>
    <col min="12294" max="12294" width="0.81640625" style="908" customWidth="1"/>
    <col min="12295" max="12295" width="13.1796875" style="908" customWidth="1"/>
    <col min="12296" max="12296" width="0.81640625" style="908" customWidth="1"/>
    <col min="12297" max="12297" width="14.453125" style="908" customWidth="1"/>
    <col min="12298" max="12298" width="0.81640625" style="908" customWidth="1"/>
    <col min="12299" max="12299" width="13.7265625" style="908" customWidth="1"/>
    <col min="12300" max="12300" width="0.81640625" style="908" customWidth="1"/>
    <col min="12301" max="12301" width="13.7265625" style="908" customWidth="1"/>
    <col min="12302" max="12302" width="0.81640625" style="908" customWidth="1"/>
    <col min="12303" max="12303" width="13.7265625" style="908" customWidth="1"/>
    <col min="12304" max="12304" width="0.81640625" style="908" customWidth="1"/>
    <col min="12305" max="12305" width="13.7265625" style="908" customWidth="1"/>
    <col min="12306" max="12544" width="9.1796875" style="908"/>
    <col min="12545" max="12545" width="4.81640625" style="908" customWidth="1"/>
    <col min="12546" max="12546" width="0.81640625" style="908" customWidth="1"/>
    <col min="12547" max="12547" width="20.26953125" style="908" customWidth="1"/>
    <col min="12548" max="12548" width="0.81640625" style="908" customWidth="1"/>
    <col min="12549" max="12549" width="12.81640625" style="908" customWidth="1"/>
    <col min="12550" max="12550" width="0.81640625" style="908" customWidth="1"/>
    <col min="12551" max="12551" width="13.1796875" style="908" customWidth="1"/>
    <col min="12552" max="12552" width="0.81640625" style="908" customWidth="1"/>
    <col min="12553" max="12553" width="14.453125" style="908" customWidth="1"/>
    <col min="12554" max="12554" width="0.81640625" style="908" customWidth="1"/>
    <col min="12555" max="12555" width="13.7265625" style="908" customWidth="1"/>
    <col min="12556" max="12556" width="0.81640625" style="908" customWidth="1"/>
    <col min="12557" max="12557" width="13.7265625" style="908" customWidth="1"/>
    <col min="12558" max="12558" width="0.81640625" style="908" customWidth="1"/>
    <col min="12559" max="12559" width="13.7265625" style="908" customWidth="1"/>
    <col min="12560" max="12560" width="0.81640625" style="908" customWidth="1"/>
    <col min="12561" max="12561" width="13.7265625" style="908" customWidth="1"/>
    <col min="12562" max="12800" width="9.1796875" style="908"/>
    <col min="12801" max="12801" width="4.81640625" style="908" customWidth="1"/>
    <col min="12802" max="12802" width="0.81640625" style="908" customWidth="1"/>
    <col min="12803" max="12803" width="20.26953125" style="908" customWidth="1"/>
    <col min="12804" max="12804" width="0.81640625" style="908" customWidth="1"/>
    <col min="12805" max="12805" width="12.81640625" style="908" customWidth="1"/>
    <col min="12806" max="12806" width="0.81640625" style="908" customWidth="1"/>
    <col min="12807" max="12807" width="13.1796875" style="908" customWidth="1"/>
    <col min="12808" max="12808" width="0.81640625" style="908" customWidth="1"/>
    <col min="12809" max="12809" width="14.453125" style="908" customWidth="1"/>
    <col min="12810" max="12810" width="0.81640625" style="908" customWidth="1"/>
    <col min="12811" max="12811" width="13.7265625" style="908" customWidth="1"/>
    <col min="12812" max="12812" width="0.81640625" style="908" customWidth="1"/>
    <col min="12813" max="12813" width="13.7265625" style="908" customWidth="1"/>
    <col min="12814" max="12814" width="0.81640625" style="908" customWidth="1"/>
    <col min="12815" max="12815" width="13.7265625" style="908" customWidth="1"/>
    <col min="12816" max="12816" width="0.81640625" style="908" customWidth="1"/>
    <col min="12817" max="12817" width="13.7265625" style="908" customWidth="1"/>
    <col min="12818" max="13056" width="9.1796875" style="908"/>
    <col min="13057" max="13057" width="4.81640625" style="908" customWidth="1"/>
    <col min="13058" max="13058" width="0.81640625" style="908" customWidth="1"/>
    <col min="13059" max="13059" width="20.26953125" style="908" customWidth="1"/>
    <col min="13060" max="13060" width="0.81640625" style="908" customWidth="1"/>
    <col min="13061" max="13061" width="12.81640625" style="908" customWidth="1"/>
    <col min="13062" max="13062" width="0.81640625" style="908" customWidth="1"/>
    <col min="13063" max="13063" width="13.1796875" style="908" customWidth="1"/>
    <col min="13064" max="13064" width="0.81640625" style="908" customWidth="1"/>
    <col min="13065" max="13065" width="14.453125" style="908" customWidth="1"/>
    <col min="13066" max="13066" width="0.81640625" style="908" customWidth="1"/>
    <col min="13067" max="13067" width="13.7265625" style="908" customWidth="1"/>
    <col min="13068" max="13068" width="0.81640625" style="908" customWidth="1"/>
    <col min="13069" max="13069" width="13.7265625" style="908" customWidth="1"/>
    <col min="13070" max="13070" width="0.81640625" style="908" customWidth="1"/>
    <col min="13071" max="13071" width="13.7265625" style="908" customWidth="1"/>
    <col min="13072" max="13072" width="0.81640625" style="908" customWidth="1"/>
    <col min="13073" max="13073" width="13.7265625" style="908" customWidth="1"/>
    <col min="13074" max="13312" width="9.1796875" style="908"/>
    <col min="13313" max="13313" width="4.81640625" style="908" customWidth="1"/>
    <col min="13314" max="13314" width="0.81640625" style="908" customWidth="1"/>
    <col min="13315" max="13315" width="20.26953125" style="908" customWidth="1"/>
    <col min="13316" max="13316" width="0.81640625" style="908" customWidth="1"/>
    <col min="13317" max="13317" width="12.81640625" style="908" customWidth="1"/>
    <col min="13318" max="13318" width="0.81640625" style="908" customWidth="1"/>
    <col min="13319" max="13319" width="13.1796875" style="908" customWidth="1"/>
    <col min="13320" max="13320" width="0.81640625" style="908" customWidth="1"/>
    <col min="13321" max="13321" width="14.453125" style="908" customWidth="1"/>
    <col min="13322" max="13322" width="0.81640625" style="908" customWidth="1"/>
    <col min="13323" max="13323" width="13.7265625" style="908" customWidth="1"/>
    <col min="13324" max="13324" width="0.81640625" style="908" customWidth="1"/>
    <col min="13325" max="13325" width="13.7265625" style="908" customWidth="1"/>
    <col min="13326" max="13326" width="0.81640625" style="908" customWidth="1"/>
    <col min="13327" max="13327" width="13.7265625" style="908" customWidth="1"/>
    <col min="13328" max="13328" width="0.81640625" style="908" customWidth="1"/>
    <col min="13329" max="13329" width="13.7265625" style="908" customWidth="1"/>
    <col min="13330" max="13568" width="9.1796875" style="908"/>
    <col min="13569" max="13569" width="4.81640625" style="908" customWidth="1"/>
    <col min="13570" max="13570" width="0.81640625" style="908" customWidth="1"/>
    <col min="13571" max="13571" width="20.26953125" style="908" customWidth="1"/>
    <col min="13572" max="13572" width="0.81640625" style="908" customWidth="1"/>
    <col min="13573" max="13573" width="12.81640625" style="908" customWidth="1"/>
    <col min="13574" max="13574" width="0.81640625" style="908" customWidth="1"/>
    <col min="13575" max="13575" width="13.1796875" style="908" customWidth="1"/>
    <col min="13576" max="13576" width="0.81640625" style="908" customWidth="1"/>
    <col min="13577" max="13577" width="14.453125" style="908" customWidth="1"/>
    <col min="13578" max="13578" width="0.81640625" style="908" customWidth="1"/>
    <col min="13579" max="13579" width="13.7265625" style="908" customWidth="1"/>
    <col min="13580" max="13580" width="0.81640625" style="908" customWidth="1"/>
    <col min="13581" max="13581" width="13.7265625" style="908" customWidth="1"/>
    <col min="13582" max="13582" width="0.81640625" style="908" customWidth="1"/>
    <col min="13583" max="13583" width="13.7265625" style="908" customWidth="1"/>
    <col min="13584" max="13584" width="0.81640625" style="908" customWidth="1"/>
    <col min="13585" max="13585" width="13.7265625" style="908" customWidth="1"/>
    <col min="13586" max="13824" width="9.1796875" style="908"/>
    <col min="13825" max="13825" width="4.81640625" style="908" customWidth="1"/>
    <col min="13826" max="13826" width="0.81640625" style="908" customWidth="1"/>
    <col min="13827" max="13827" width="20.26953125" style="908" customWidth="1"/>
    <col min="13828" max="13828" width="0.81640625" style="908" customWidth="1"/>
    <col min="13829" max="13829" width="12.81640625" style="908" customWidth="1"/>
    <col min="13830" max="13830" width="0.81640625" style="908" customWidth="1"/>
    <col min="13831" max="13831" width="13.1796875" style="908" customWidth="1"/>
    <col min="13832" max="13832" width="0.81640625" style="908" customWidth="1"/>
    <col min="13833" max="13833" width="14.453125" style="908" customWidth="1"/>
    <col min="13834" max="13834" width="0.81640625" style="908" customWidth="1"/>
    <col min="13835" max="13835" width="13.7265625" style="908" customWidth="1"/>
    <col min="13836" max="13836" width="0.81640625" style="908" customWidth="1"/>
    <col min="13837" max="13837" width="13.7265625" style="908" customWidth="1"/>
    <col min="13838" max="13838" width="0.81640625" style="908" customWidth="1"/>
    <col min="13839" max="13839" width="13.7265625" style="908" customWidth="1"/>
    <col min="13840" max="13840" width="0.81640625" style="908" customWidth="1"/>
    <col min="13841" max="13841" width="13.7265625" style="908" customWidth="1"/>
    <col min="13842" max="14080" width="9.1796875" style="908"/>
    <col min="14081" max="14081" width="4.81640625" style="908" customWidth="1"/>
    <col min="14082" max="14082" width="0.81640625" style="908" customWidth="1"/>
    <col min="14083" max="14083" width="20.26953125" style="908" customWidth="1"/>
    <col min="14084" max="14084" width="0.81640625" style="908" customWidth="1"/>
    <col min="14085" max="14085" width="12.81640625" style="908" customWidth="1"/>
    <col min="14086" max="14086" width="0.81640625" style="908" customWidth="1"/>
    <col min="14087" max="14087" width="13.1796875" style="908" customWidth="1"/>
    <col min="14088" max="14088" width="0.81640625" style="908" customWidth="1"/>
    <col min="14089" max="14089" width="14.453125" style="908" customWidth="1"/>
    <col min="14090" max="14090" width="0.81640625" style="908" customWidth="1"/>
    <col min="14091" max="14091" width="13.7265625" style="908" customWidth="1"/>
    <col min="14092" max="14092" width="0.81640625" style="908" customWidth="1"/>
    <col min="14093" max="14093" width="13.7265625" style="908" customWidth="1"/>
    <col min="14094" max="14094" width="0.81640625" style="908" customWidth="1"/>
    <col min="14095" max="14095" width="13.7265625" style="908" customWidth="1"/>
    <col min="14096" max="14096" width="0.81640625" style="908" customWidth="1"/>
    <col min="14097" max="14097" width="13.7265625" style="908" customWidth="1"/>
    <col min="14098" max="14336" width="9.1796875" style="908"/>
    <col min="14337" max="14337" width="4.81640625" style="908" customWidth="1"/>
    <col min="14338" max="14338" width="0.81640625" style="908" customWidth="1"/>
    <col min="14339" max="14339" width="20.26953125" style="908" customWidth="1"/>
    <col min="14340" max="14340" width="0.81640625" style="908" customWidth="1"/>
    <col min="14341" max="14341" width="12.81640625" style="908" customWidth="1"/>
    <col min="14342" max="14342" width="0.81640625" style="908" customWidth="1"/>
    <col min="14343" max="14343" width="13.1796875" style="908" customWidth="1"/>
    <col min="14344" max="14344" width="0.81640625" style="908" customWidth="1"/>
    <col min="14345" max="14345" width="14.453125" style="908" customWidth="1"/>
    <col min="14346" max="14346" width="0.81640625" style="908" customWidth="1"/>
    <col min="14347" max="14347" width="13.7265625" style="908" customWidth="1"/>
    <col min="14348" max="14348" width="0.81640625" style="908" customWidth="1"/>
    <col min="14349" max="14349" width="13.7265625" style="908" customWidth="1"/>
    <col min="14350" max="14350" width="0.81640625" style="908" customWidth="1"/>
    <col min="14351" max="14351" width="13.7265625" style="908" customWidth="1"/>
    <col min="14352" max="14352" width="0.81640625" style="908" customWidth="1"/>
    <col min="14353" max="14353" width="13.7265625" style="908" customWidth="1"/>
    <col min="14354" max="14592" width="9.1796875" style="908"/>
    <col min="14593" max="14593" width="4.81640625" style="908" customWidth="1"/>
    <col min="14594" max="14594" width="0.81640625" style="908" customWidth="1"/>
    <col min="14595" max="14595" width="20.26953125" style="908" customWidth="1"/>
    <col min="14596" max="14596" width="0.81640625" style="908" customWidth="1"/>
    <col min="14597" max="14597" width="12.81640625" style="908" customWidth="1"/>
    <col min="14598" max="14598" width="0.81640625" style="908" customWidth="1"/>
    <col min="14599" max="14599" width="13.1796875" style="908" customWidth="1"/>
    <col min="14600" max="14600" width="0.81640625" style="908" customWidth="1"/>
    <col min="14601" max="14601" width="14.453125" style="908" customWidth="1"/>
    <col min="14602" max="14602" width="0.81640625" style="908" customWidth="1"/>
    <col min="14603" max="14603" width="13.7265625" style="908" customWidth="1"/>
    <col min="14604" max="14604" width="0.81640625" style="908" customWidth="1"/>
    <col min="14605" max="14605" width="13.7265625" style="908" customWidth="1"/>
    <col min="14606" max="14606" width="0.81640625" style="908" customWidth="1"/>
    <col min="14607" max="14607" width="13.7265625" style="908" customWidth="1"/>
    <col min="14608" max="14608" width="0.81640625" style="908" customWidth="1"/>
    <col min="14609" max="14609" width="13.7265625" style="908" customWidth="1"/>
    <col min="14610" max="14848" width="9.1796875" style="908"/>
    <col min="14849" max="14849" width="4.81640625" style="908" customWidth="1"/>
    <col min="14850" max="14850" width="0.81640625" style="908" customWidth="1"/>
    <col min="14851" max="14851" width="20.26953125" style="908" customWidth="1"/>
    <col min="14852" max="14852" width="0.81640625" style="908" customWidth="1"/>
    <col min="14853" max="14853" width="12.81640625" style="908" customWidth="1"/>
    <col min="14854" max="14854" width="0.81640625" style="908" customWidth="1"/>
    <col min="14855" max="14855" width="13.1796875" style="908" customWidth="1"/>
    <col min="14856" max="14856" width="0.81640625" style="908" customWidth="1"/>
    <col min="14857" max="14857" width="14.453125" style="908" customWidth="1"/>
    <col min="14858" max="14858" width="0.81640625" style="908" customWidth="1"/>
    <col min="14859" max="14859" width="13.7265625" style="908" customWidth="1"/>
    <col min="14860" max="14860" width="0.81640625" style="908" customWidth="1"/>
    <col min="14861" max="14861" width="13.7265625" style="908" customWidth="1"/>
    <col min="14862" max="14862" width="0.81640625" style="908" customWidth="1"/>
    <col min="14863" max="14863" width="13.7265625" style="908" customWidth="1"/>
    <col min="14864" max="14864" width="0.81640625" style="908" customWidth="1"/>
    <col min="14865" max="14865" width="13.7265625" style="908" customWidth="1"/>
    <col min="14866" max="15104" width="9.1796875" style="908"/>
    <col min="15105" max="15105" width="4.81640625" style="908" customWidth="1"/>
    <col min="15106" max="15106" width="0.81640625" style="908" customWidth="1"/>
    <col min="15107" max="15107" width="20.26953125" style="908" customWidth="1"/>
    <col min="15108" max="15108" width="0.81640625" style="908" customWidth="1"/>
    <col min="15109" max="15109" width="12.81640625" style="908" customWidth="1"/>
    <col min="15110" max="15110" width="0.81640625" style="908" customWidth="1"/>
    <col min="15111" max="15111" width="13.1796875" style="908" customWidth="1"/>
    <col min="15112" max="15112" width="0.81640625" style="908" customWidth="1"/>
    <col min="15113" max="15113" width="14.453125" style="908" customWidth="1"/>
    <col min="15114" max="15114" width="0.81640625" style="908" customWidth="1"/>
    <col min="15115" max="15115" width="13.7265625" style="908" customWidth="1"/>
    <col min="15116" max="15116" width="0.81640625" style="908" customWidth="1"/>
    <col min="15117" max="15117" width="13.7265625" style="908" customWidth="1"/>
    <col min="15118" max="15118" width="0.81640625" style="908" customWidth="1"/>
    <col min="15119" max="15119" width="13.7265625" style="908" customWidth="1"/>
    <col min="15120" max="15120" width="0.81640625" style="908" customWidth="1"/>
    <col min="15121" max="15121" width="13.7265625" style="908" customWidth="1"/>
    <col min="15122" max="15360" width="9.1796875" style="908"/>
    <col min="15361" max="15361" width="4.81640625" style="908" customWidth="1"/>
    <col min="15362" max="15362" width="0.81640625" style="908" customWidth="1"/>
    <col min="15363" max="15363" width="20.26953125" style="908" customWidth="1"/>
    <col min="15364" max="15364" width="0.81640625" style="908" customWidth="1"/>
    <col min="15365" max="15365" width="12.81640625" style="908" customWidth="1"/>
    <col min="15366" max="15366" width="0.81640625" style="908" customWidth="1"/>
    <col min="15367" max="15367" width="13.1796875" style="908" customWidth="1"/>
    <col min="15368" max="15368" width="0.81640625" style="908" customWidth="1"/>
    <col min="15369" max="15369" width="14.453125" style="908" customWidth="1"/>
    <col min="15370" max="15370" width="0.81640625" style="908" customWidth="1"/>
    <col min="15371" max="15371" width="13.7265625" style="908" customWidth="1"/>
    <col min="15372" max="15372" width="0.81640625" style="908" customWidth="1"/>
    <col min="15373" max="15373" width="13.7265625" style="908" customWidth="1"/>
    <col min="15374" max="15374" width="0.81640625" style="908" customWidth="1"/>
    <col min="15375" max="15375" width="13.7265625" style="908" customWidth="1"/>
    <col min="15376" max="15376" width="0.81640625" style="908" customWidth="1"/>
    <col min="15377" max="15377" width="13.7265625" style="908" customWidth="1"/>
    <col min="15378" max="15616" width="9.1796875" style="908"/>
    <col min="15617" max="15617" width="4.81640625" style="908" customWidth="1"/>
    <col min="15618" max="15618" width="0.81640625" style="908" customWidth="1"/>
    <col min="15619" max="15619" width="20.26953125" style="908" customWidth="1"/>
    <col min="15620" max="15620" width="0.81640625" style="908" customWidth="1"/>
    <col min="15621" max="15621" width="12.81640625" style="908" customWidth="1"/>
    <col min="15622" max="15622" width="0.81640625" style="908" customWidth="1"/>
    <col min="15623" max="15623" width="13.1796875" style="908" customWidth="1"/>
    <col min="15624" max="15624" width="0.81640625" style="908" customWidth="1"/>
    <col min="15625" max="15625" width="14.453125" style="908" customWidth="1"/>
    <col min="15626" max="15626" width="0.81640625" style="908" customWidth="1"/>
    <col min="15627" max="15627" width="13.7265625" style="908" customWidth="1"/>
    <col min="15628" max="15628" width="0.81640625" style="908" customWidth="1"/>
    <col min="15629" max="15629" width="13.7265625" style="908" customWidth="1"/>
    <col min="15630" max="15630" width="0.81640625" style="908" customWidth="1"/>
    <col min="15631" max="15631" width="13.7265625" style="908" customWidth="1"/>
    <col min="15632" max="15632" width="0.81640625" style="908" customWidth="1"/>
    <col min="15633" max="15633" width="13.7265625" style="908" customWidth="1"/>
    <col min="15634" max="15872" width="9.1796875" style="908"/>
    <col min="15873" max="15873" width="4.81640625" style="908" customWidth="1"/>
    <col min="15874" max="15874" width="0.81640625" style="908" customWidth="1"/>
    <col min="15875" max="15875" width="20.26953125" style="908" customWidth="1"/>
    <col min="15876" max="15876" width="0.81640625" style="908" customWidth="1"/>
    <col min="15877" max="15877" width="12.81640625" style="908" customWidth="1"/>
    <col min="15878" max="15878" width="0.81640625" style="908" customWidth="1"/>
    <col min="15879" max="15879" width="13.1796875" style="908" customWidth="1"/>
    <col min="15880" max="15880" width="0.81640625" style="908" customWidth="1"/>
    <col min="15881" max="15881" width="14.453125" style="908" customWidth="1"/>
    <col min="15882" max="15882" width="0.81640625" style="908" customWidth="1"/>
    <col min="15883" max="15883" width="13.7265625" style="908" customWidth="1"/>
    <col min="15884" max="15884" width="0.81640625" style="908" customWidth="1"/>
    <col min="15885" max="15885" width="13.7265625" style="908" customWidth="1"/>
    <col min="15886" max="15886" width="0.81640625" style="908" customWidth="1"/>
    <col min="15887" max="15887" width="13.7265625" style="908" customWidth="1"/>
    <col min="15888" max="15888" width="0.81640625" style="908" customWidth="1"/>
    <col min="15889" max="15889" width="13.7265625" style="908" customWidth="1"/>
    <col min="15890" max="16128" width="9.1796875" style="908"/>
    <col min="16129" max="16129" width="4.81640625" style="908" customWidth="1"/>
    <col min="16130" max="16130" width="0.81640625" style="908" customWidth="1"/>
    <col min="16131" max="16131" width="20.26953125" style="908" customWidth="1"/>
    <col min="16132" max="16132" width="0.81640625" style="908" customWidth="1"/>
    <col min="16133" max="16133" width="12.81640625" style="908" customWidth="1"/>
    <col min="16134" max="16134" width="0.81640625" style="908" customWidth="1"/>
    <col min="16135" max="16135" width="13.1796875" style="908" customWidth="1"/>
    <col min="16136" max="16136" width="0.81640625" style="908" customWidth="1"/>
    <col min="16137" max="16137" width="14.453125" style="908" customWidth="1"/>
    <col min="16138" max="16138" width="0.81640625" style="908" customWidth="1"/>
    <col min="16139" max="16139" width="13.7265625" style="908" customWidth="1"/>
    <col min="16140" max="16140" width="0.81640625" style="908" customWidth="1"/>
    <col min="16141" max="16141" width="13.7265625" style="908" customWidth="1"/>
    <col min="16142" max="16142" width="0.81640625" style="908" customWidth="1"/>
    <col min="16143" max="16143" width="13.7265625" style="908" customWidth="1"/>
    <col min="16144" max="16144" width="0.81640625" style="908" customWidth="1"/>
    <col min="16145" max="16145" width="13.7265625" style="908" customWidth="1"/>
    <col min="16146" max="16384" width="9.1796875" style="908"/>
  </cols>
  <sheetData>
    <row r="1" spans="1:17" ht="15.5">
      <c r="A1" s="1176" t="s">
        <v>4129</v>
      </c>
      <c r="B1" s="1176"/>
      <c r="C1" s="1176"/>
      <c r="D1" s="1176"/>
      <c r="E1" s="1176"/>
      <c r="F1" s="1176"/>
      <c r="G1" s="1176"/>
      <c r="H1" s="1176"/>
      <c r="I1" s="1176"/>
      <c r="J1" s="1176"/>
      <c r="K1" s="1176"/>
      <c r="L1" s="1176"/>
      <c r="M1" s="1176"/>
      <c r="N1" s="1176"/>
      <c r="O1" s="1176"/>
      <c r="P1" s="1176"/>
      <c r="Q1" s="1176"/>
    </row>
    <row r="2" spans="1:17" ht="15.5">
      <c r="A2" s="1176" t="s">
        <v>4130</v>
      </c>
      <c r="B2" s="1176"/>
      <c r="C2" s="1176"/>
      <c r="D2" s="1176"/>
      <c r="E2" s="1176"/>
      <c r="F2" s="1176"/>
      <c r="G2" s="1176"/>
      <c r="H2" s="1176"/>
      <c r="I2" s="1176"/>
      <c r="J2" s="1176"/>
      <c r="K2" s="1176"/>
      <c r="L2" s="1176"/>
      <c r="M2" s="1176"/>
      <c r="N2" s="1176"/>
      <c r="O2" s="1176"/>
      <c r="P2" s="1176"/>
      <c r="Q2" s="1176"/>
    </row>
    <row r="3" spans="1:17" ht="15.5">
      <c r="A3" s="1176" t="s">
        <v>863</v>
      </c>
      <c r="B3" s="1176"/>
      <c r="C3" s="1176"/>
      <c r="D3" s="1176"/>
      <c r="E3" s="1176"/>
      <c r="F3" s="1176"/>
      <c r="G3" s="1176"/>
      <c r="H3" s="1176"/>
      <c r="I3" s="1176"/>
      <c r="J3" s="1176"/>
      <c r="K3" s="1176"/>
      <c r="L3" s="1176"/>
      <c r="M3" s="1176"/>
      <c r="N3" s="1176"/>
      <c r="O3" s="1176"/>
      <c r="P3" s="1176"/>
      <c r="Q3" s="1176"/>
    </row>
    <row r="4" spans="1:17" ht="15.5">
      <c r="A4" s="1176" t="s">
        <v>4131</v>
      </c>
      <c r="B4" s="1176"/>
      <c r="C4" s="1176"/>
      <c r="D4" s="1176"/>
      <c r="E4" s="1176"/>
      <c r="F4" s="1176"/>
      <c r="G4" s="1176"/>
      <c r="H4" s="1176"/>
      <c r="I4" s="1176"/>
      <c r="J4" s="1176"/>
      <c r="K4" s="1176"/>
      <c r="L4" s="1176"/>
      <c r="M4" s="1176"/>
      <c r="N4" s="1176"/>
      <c r="O4" s="1176"/>
      <c r="P4" s="1176"/>
      <c r="Q4" s="1176"/>
    </row>
    <row r="5" spans="1:17" ht="15.5">
      <c r="A5" s="1176" t="s">
        <v>4132</v>
      </c>
      <c r="B5" s="1176"/>
      <c r="C5" s="1176"/>
      <c r="D5" s="1176"/>
      <c r="E5" s="1176"/>
      <c r="F5" s="1176"/>
      <c r="G5" s="1176"/>
      <c r="H5" s="1176"/>
      <c r="I5" s="1176"/>
      <c r="J5" s="1176"/>
      <c r="K5" s="1176"/>
      <c r="L5" s="1176"/>
      <c r="M5" s="1176"/>
      <c r="N5" s="1176"/>
      <c r="O5" s="1176"/>
      <c r="P5" s="1176"/>
      <c r="Q5" s="1176"/>
    </row>
    <row r="6" spans="1:17" ht="14.5">
      <c r="A6" s="909"/>
      <c r="B6" s="909"/>
      <c r="C6" s="909"/>
      <c r="D6" s="909"/>
      <c r="E6" s="910"/>
      <c r="F6" s="910"/>
      <c r="G6" s="910"/>
      <c r="H6" s="910"/>
      <c r="I6" s="910"/>
      <c r="J6" s="910"/>
      <c r="K6" s="910"/>
      <c r="L6" s="910"/>
      <c r="M6" s="910"/>
      <c r="N6" s="910"/>
      <c r="O6" s="910"/>
      <c r="P6" s="910"/>
      <c r="Q6" s="910"/>
    </row>
    <row r="7" spans="1:17" ht="15.5">
      <c r="A7" s="1175" t="s">
        <v>4133</v>
      </c>
      <c r="B7" s="1175"/>
      <c r="C7" s="1175"/>
      <c r="D7" s="1175"/>
      <c r="E7" s="1175"/>
      <c r="F7" s="1175"/>
      <c r="G7" s="1175"/>
      <c r="H7" s="1175"/>
      <c r="I7" s="1175"/>
      <c r="J7" s="1175"/>
      <c r="K7" s="1175"/>
      <c r="L7" s="1175"/>
      <c r="M7" s="1175"/>
      <c r="N7" s="1175"/>
      <c r="O7" s="1175"/>
      <c r="P7" s="1175"/>
      <c r="Q7" s="1175"/>
    </row>
    <row r="8" spans="1:17" ht="14.5">
      <c r="A8" s="909"/>
      <c r="B8" s="909"/>
      <c r="C8" s="909"/>
      <c r="D8" s="909"/>
      <c r="E8" s="910"/>
      <c r="F8" s="910"/>
      <c r="G8" s="910"/>
      <c r="H8" s="910"/>
      <c r="I8" s="910"/>
      <c r="J8" s="910"/>
      <c r="K8" s="910"/>
      <c r="L8" s="910"/>
      <c r="M8" s="910"/>
      <c r="N8" s="910"/>
      <c r="O8" s="910"/>
      <c r="P8" s="910"/>
      <c r="Q8" s="911" t="s">
        <v>4134</v>
      </c>
    </row>
    <row r="9" spans="1:17" s="914" customFormat="1" ht="14.5">
      <c r="A9" s="1169" t="s">
        <v>4135</v>
      </c>
      <c r="B9" s="912"/>
      <c r="C9" s="1169" t="s">
        <v>4113</v>
      </c>
      <c r="D9" s="912"/>
      <c r="E9" s="1169" t="s">
        <v>4136</v>
      </c>
      <c r="F9" s="912"/>
      <c r="G9" s="1169" t="s">
        <v>38</v>
      </c>
      <c r="H9" s="912"/>
      <c r="I9" s="913" t="s">
        <v>2</v>
      </c>
      <c r="J9" s="912"/>
      <c r="K9" s="913" t="s">
        <v>4137</v>
      </c>
      <c r="L9" s="912"/>
      <c r="M9" s="913" t="s">
        <v>4138</v>
      </c>
      <c r="N9" s="912"/>
      <c r="O9" s="913" t="s">
        <v>4139</v>
      </c>
      <c r="P9" s="912"/>
      <c r="Q9" s="913" t="s">
        <v>4140</v>
      </c>
    </row>
    <row r="10" spans="1:17" ht="14.5">
      <c r="A10" s="1170"/>
      <c r="B10" s="915"/>
      <c r="C10" s="1170"/>
      <c r="D10" s="915"/>
      <c r="E10" s="1170"/>
      <c r="F10" s="915"/>
      <c r="G10" s="1171"/>
      <c r="H10" s="915"/>
      <c r="I10" s="916" t="s">
        <v>4141</v>
      </c>
      <c r="J10" s="917"/>
      <c r="K10" s="918">
        <v>44012</v>
      </c>
      <c r="L10" s="919"/>
      <c r="M10" s="916" t="s">
        <v>4142</v>
      </c>
      <c r="N10" s="917"/>
      <c r="O10" s="916" t="s">
        <v>4143</v>
      </c>
      <c r="P10" s="917"/>
      <c r="Q10" s="916" t="s">
        <v>4144</v>
      </c>
    </row>
    <row r="11" spans="1:17" ht="14.5">
      <c r="A11" s="1171"/>
      <c r="B11" s="915"/>
      <c r="C11" s="1171"/>
      <c r="D11" s="915"/>
      <c r="E11" s="1171"/>
      <c r="F11" s="915"/>
      <c r="G11" s="916" t="s">
        <v>269</v>
      </c>
      <c r="H11" s="917"/>
      <c r="I11" s="916" t="s">
        <v>269</v>
      </c>
      <c r="J11" s="917"/>
      <c r="K11" s="916" t="s">
        <v>269</v>
      </c>
      <c r="L11" s="917"/>
      <c r="M11" s="916" t="s">
        <v>269</v>
      </c>
      <c r="N11" s="917"/>
      <c r="O11" s="916" t="s">
        <v>269</v>
      </c>
      <c r="P11" s="917"/>
      <c r="Q11" s="916" t="s">
        <v>269</v>
      </c>
    </row>
    <row r="12" spans="1:17" ht="14.5">
      <c r="A12" s="920" t="s">
        <v>1333</v>
      </c>
      <c r="B12" s="915"/>
      <c r="C12" s="921" t="s">
        <v>313</v>
      </c>
      <c r="D12" s="915"/>
      <c r="E12" s="910" t="s">
        <v>4145</v>
      </c>
      <c r="F12" s="915"/>
      <c r="G12" s="922">
        <f>Plant!K268+Utility!K9</f>
        <v>73504942.519999996</v>
      </c>
      <c r="H12" s="922"/>
      <c r="I12" s="922">
        <f>Plant!AE268+Utility!AE9</f>
        <v>41328515.37969745</v>
      </c>
      <c r="J12" s="922"/>
      <c r="K12" s="923">
        <f>G12-I12</f>
        <v>32176427.140302546</v>
      </c>
      <c r="L12" s="922"/>
      <c r="M12" s="922">
        <f>Plant!N268+Utility!N9-25000</f>
        <v>32172089.070355561</v>
      </c>
      <c r="N12" s="922"/>
      <c r="O12" s="924">
        <f>IF(M12&lt;G12,(M12-K12),IF(M12&gt;G12,(G12-K12),0))</f>
        <v>-4338.0699469856918</v>
      </c>
      <c r="P12" s="922"/>
      <c r="Q12" s="925">
        <f>IF(M12&gt;G12,(M12-G12),0)</f>
        <v>0</v>
      </c>
    </row>
    <row r="13" spans="1:17" ht="14.5">
      <c r="A13" s="920" t="s">
        <v>1338</v>
      </c>
      <c r="B13" s="915"/>
      <c r="C13" s="921" t="s">
        <v>24</v>
      </c>
      <c r="D13" s="915"/>
      <c r="E13" s="910" t="s">
        <v>4145</v>
      </c>
      <c r="F13" s="915"/>
      <c r="G13" s="922">
        <f>'Office Equipment'!K38</f>
        <v>2798674.6399999997</v>
      </c>
      <c r="H13" s="922"/>
      <c r="I13" s="922">
        <f>'Office Equipment'!AE38</f>
        <v>1938584.157163386</v>
      </c>
      <c r="J13" s="922"/>
      <c r="K13" s="923">
        <f>G13-I13</f>
        <v>860090.48283661366</v>
      </c>
      <c r="L13" s="922"/>
      <c r="M13" s="922">
        <f>'Office Equipment'!N38</f>
        <v>808750.95755314012</v>
      </c>
      <c r="N13" s="922"/>
      <c r="O13" s="924">
        <f>IF(M13&lt;G13,(M13-K13),IF(M13&gt;G13,(G13-K13),0))</f>
        <v>-51339.525283473544</v>
      </c>
      <c r="P13" s="922"/>
      <c r="Q13" s="925">
        <f>IF(M13&gt;G13,(M13-G13),0)</f>
        <v>0</v>
      </c>
    </row>
    <row r="14" spans="1:17" ht="14.5">
      <c r="A14" s="920" t="s">
        <v>4146</v>
      </c>
      <c r="B14" s="915"/>
      <c r="C14" s="921" t="s">
        <v>25</v>
      </c>
      <c r="D14" s="915"/>
      <c r="E14" s="910" t="s">
        <v>4145</v>
      </c>
      <c r="F14" s="915"/>
      <c r="G14" s="923">
        <f>'Computer Equipment'!K70</f>
        <v>2037272.59</v>
      </c>
      <c r="H14" s="923"/>
      <c r="I14" s="923">
        <f>'Computer Equipment'!AE70</f>
        <v>1248528.2375504593</v>
      </c>
      <c r="J14" s="923"/>
      <c r="K14" s="923">
        <f>G14-I14</f>
        <v>788744.35244954075</v>
      </c>
      <c r="L14" s="923"/>
      <c r="M14" s="923">
        <f>'Computer Equipment'!N70</f>
        <v>681800</v>
      </c>
      <c r="N14" s="923"/>
      <c r="O14" s="1130">
        <f>IF(M14&lt;G14,(M14-K14),IF(M14&gt;G14,(G14-K14),0))</f>
        <v>-106944.35244954075</v>
      </c>
      <c r="P14" s="923"/>
      <c r="Q14" s="1131">
        <f>IF(M14&gt;G14,(M14-G14),0)</f>
        <v>0</v>
      </c>
    </row>
    <row r="15" spans="1:17" ht="14.5">
      <c r="A15" s="920" t="s">
        <v>1340</v>
      </c>
      <c r="B15" s="915"/>
      <c r="C15" s="921" t="s">
        <v>26</v>
      </c>
      <c r="D15" s="915"/>
      <c r="E15" s="910" t="s">
        <v>4145</v>
      </c>
      <c r="F15" s="915"/>
      <c r="G15" s="922">
        <f>'Motor vehicle'!K13</f>
        <v>4798366</v>
      </c>
      <c r="H15" s="922"/>
      <c r="I15" s="922">
        <f>'Motor vehicle'!AC13</f>
        <v>4605866.5427093599</v>
      </c>
      <c r="J15" s="922"/>
      <c r="K15" s="923">
        <f>G15-I15</f>
        <v>192499.4572906401</v>
      </c>
      <c r="L15" s="922"/>
      <c r="M15" s="922">
        <f>'Motor vehicle'!N13</f>
        <v>189000</v>
      </c>
      <c r="N15" s="922"/>
      <c r="O15" s="924">
        <f>IF(M15&lt;G15,(M15-K15),IF(M15&gt;G15,(G15-K15),0))</f>
        <v>-3499.4572906401008</v>
      </c>
      <c r="P15" s="922"/>
      <c r="Q15" s="925">
        <f>IF(M15&gt;G15,(M15-G15),0)</f>
        <v>0</v>
      </c>
    </row>
    <row r="16" spans="1:17" ht="14.5">
      <c r="A16" s="920" t="s">
        <v>1342</v>
      </c>
      <c r="B16" s="915"/>
      <c r="C16" s="921" t="s">
        <v>307</v>
      </c>
      <c r="D16" s="915"/>
      <c r="E16" s="910" t="s">
        <v>4145</v>
      </c>
      <c r="F16" s="915"/>
      <c r="G16" s="922">
        <f>Furniture!K17</f>
        <v>490300</v>
      </c>
      <c r="H16" s="922"/>
      <c r="I16" s="922">
        <f>Furniture!AE17</f>
        <v>378362.32939837879</v>
      </c>
      <c r="J16" s="922"/>
      <c r="K16" s="923">
        <f>G16-I16</f>
        <v>111937.67060162121</v>
      </c>
      <c r="L16" s="922"/>
      <c r="M16" s="922">
        <f>Furniture!N17</f>
        <v>110000</v>
      </c>
      <c r="N16" s="922"/>
      <c r="O16" s="924">
        <f>IF(M16&lt;G16,(M16-K16),IF(M16&gt;G16,(G16-K16),0))</f>
        <v>-1937.670601621212</v>
      </c>
      <c r="P16" s="922"/>
      <c r="Q16" s="925">
        <f>IF(M16&gt;G16,(M16-G16),0)</f>
        <v>0</v>
      </c>
    </row>
    <row r="17" spans="1:17" s="929" customFormat="1" ht="23.25" customHeight="1">
      <c r="A17" s="1172" t="s">
        <v>11</v>
      </c>
      <c r="B17" s="1173"/>
      <c r="C17" s="1173"/>
      <c r="D17" s="1173"/>
      <c r="E17" s="1174"/>
      <c r="F17" s="926"/>
      <c r="G17" s="927">
        <f>SUM(G12:G16)</f>
        <v>83629555.75</v>
      </c>
      <c r="H17" s="928"/>
      <c r="I17" s="927">
        <f>SUM(I12:I16)</f>
        <v>49499856.646519035</v>
      </c>
      <c r="J17" s="928"/>
      <c r="K17" s="927">
        <f>SUM(K12:K16)</f>
        <v>34129699.103480965</v>
      </c>
      <c r="L17" s="928"/>
      <c r="M17" s="927">
        <f>SUM(M12:M16)</f>
        <v>33961640.027908698</v>
      </c>
      <c r="N17" s="928"/>
      <c r="O17" s="927">
        <f>SUM(O12:O16)</f>
        <v>-168059.0755722613</v>
      </c>
      <c r="P17" s="928"/>
      <c r="Q17" s="927">
        <f>SUM(Q12:Q16)</f>
        <v>0</v>
      </c>
    </row>
    <row r="18" spans="1:17">
      <c r="M18" s="1132">
        <f>M17-CF!F40</f>
        <v>2.7908697724342346E-2</v>
      </c>
    </row>
    <row r="20" spans="1:17" ht="14.5">
      <c r="K20" s="930"/>
    </row>
  </sheetData>
  <mergeCells count="11">
    <mergeCell ref="A7:Q7"/>
    <mergeCell ref="A1:Q1"/>
    <mergeCell ref="A2:Q2"/>
    <mergeCell ref="A3:Q3"/>
    <mergeCell ref="A4:Q4"/>
    <mergeCell ref="A5:Q5"/>
    <mergeCell ref="A9:A11"/>
    <mergeCell ref="C9:C11"/>
    <mergeCell ref="E9:E11"/>
    <mergeCell ref="G9:G10"/>
    <mergeCell ref="A17:E17"/>
  </mergeCells>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7338C-0D6C-498B-97A9-8653095FA8BB}">
  <sheetPr>
    <tabColor rgb="FFFFFF00"/>
  </sheetPr>
  <dimension ref="A1:AE271"/>
  <sheetViews>
    <sheetView topLeftCell="O3" workbookViewId="0">
      <pane ySplit="2" topLeftCell="A257" activePane="bottomLeft" state="frozen"/>
      <selection activeCell="A3" sqref="A3"/>
      <selection pane="bottomLeft" activeCell="AC257" sqref="AC257"/>
    </sheetView>
  </sheetViews>
  <sheetFormatPr defaultColWidth="9.1796875" defaultRowHeight="14.5"/>
  <cols>
    <col min="1" max="1" width="3.453125" style="931" bestFit="1" customWidth="1"/>
    <col min="2" max="2" width="9.1796875" style="931"/>
    <col min="3" max="3" width="11.7265625" style="931" bestFit="1" customWidth="1"/>
    <col min="4" max="4" width="15.7265625" style="931" bestFit="1" customWidth="1"/>
    <col min="5" max="8" width="9.1796875" style="931"/>
    <col min="9" max="9" width="18" style="931" bestFit="1" customWidth="1"/>
    <col min="10" max="10" width="47.81640625" style="931" bestFit="1" customWidth="1"/>
    <col min="11" max="11" width="13.1796875" style="932" customWidth="1"/>
    <col min="12" max="12" width="15.1796875" style="932" customWidth="1"/>
    <col min="13" max="14" width="13.1796875" style="932" customWidth="1"/>
    <col min="15" max="15" width="13.453125" style="932" customWidth="1"/>
    <col min="16" max="16" width="11.81640625" style="932" customWidth="1"/>
    <col min="17" max="17" width="12" style="932" customWidth="1"/>
    <col min="18" max="18" width="5.81640625" style="932" customWidth="1"/>
    <col min="19" max="19" width="13.1796875" style="932" customWidth="1"/>
    <col min="20" max="20" width="13.26953125" style="932" customWidth="1"/>
    <col min="21" max="21" width="10.1796875" style="932" bestFit="1" customWidth="1"/>
    <col min="22" max="22" width="12.1796875" style="932" bestFit="1" customWidth="1"/>
    <col min="23" max="24" width="10.1796875" style="932" bestFit="1" customWidth="1"/>
    <col min="25" max="25" width="9.81640625" style="932" bestFit="1" customWidth="1"/>
    <col min="26" max="27" width="9.1796875" style="931"/>
    <col min="28" max="28" width="9.81640625" style="931" bestFit="1" customWidth="1"/>
    <col min="29" max="29" width="11.26953125" style="931" bestFit="1" customWidth="1"/>
    <col min="30" max="30" width="10.26953125" style="931" bestFit="1" customWidth="1"/>
    <col min="31" max="31" width="13.1796875" style="931" bestFit="1" customWidth="1"/>
    <col min="32" max="16384" width="9.1796875" style="931"/>
  </cols>
  <sheetData>
    <row r="1" spans="1:31" ht="15" thickBot="1"/>
    <row r="2" spans="1:31" s="933" customFormat="1" thickBot="1">
      <c r="B2" s="1177" t="s">
        <v>4147</v>
      </c>
      <c r="C2" s="1178"/>
      <c r="D2" s="1179"/>
      <c r="E2" s="1180"/>
      <c r="F2" s="1180"/>
      <c r="G2" s="1180"/>
      <c r="H2" s="1180"/>
      <c r="I2" s="1180"/>
      <c r="J2" s="934"/>
      <c r="K2" s="1181" t="s">
        <v>269</v>
      </c>
      <c r="L2" s="1182"/>
      <c r="M2" s="1182"/>
      <c r="N2" s="1182"/>
      <c r="O2" s="1182"/>
      <c r="P2" s="1182"/>
      <c r="Q2" s="1182"/>
      <c r="R2" s="1182"/>
      <c r="S2" s="1182"/>
      <c r="T2" s="1182"/>
      <c r="U2" s="1183" t="s">
        <v>20</v>
      </c>
      <c r="V2" s="1184"/>
      <c r="W2" s="1184"/>
      <c r="X2" s="1184"/>
      <c r="Y2" s="1184"/>
      <c r="Z2" s="1184"/>
      <c r="AA2" s="1184"/>
      <c r="AB2" s="1184"/>
    </row>
    <row r="3" spans="1:31" s="935" customFormat="1" ht="12" customHeight="1">
      <c r="B3" s="936"/>
      <c r="C3" s="937"/>
      <c r="D3" s="938"/>
      <c r="E3" s="936"/>
      <c r="F3" s="939"/>
      <c r="H3" s="936"/>
      <c r="I3" s="936"/>
      <c r="J3" s="940"/>
      <c r="K3" s="941">
        <v>8707623.7899999991</v>
      </c>
      <c r="L3" s="941">
        <v>8660716.7699999977</v>
      </c>
      <c r="M3" s="941">
        <v>46907.01999999996</v>
      </c>
      <c r="N3" s="942">
        <v>505000</v>
      </c>
      <c r="O3" s="941">
        <v>-145.71813719265168</v>
      </c>
      <c r="P3" s="942">
        <v>24047.619047619046</v>
      </c>
      <c r="Q3" s="941"/>
      <c r="R3" s="941"/>
      <c r="S3" s="942">
        <v>44812.677811693582</v>
      </c>
      <c r="T3" s="941">
        <v>2094.8884407689015</v>
      </c>
      <c r="U3" s="943">
        <v>124485.23999999998</v>
      </c>
      <c r="V3" s="943">
        <v>123807.57000000005</v>
      </c>
      <c r="W3" s="944">
        <v>677.66999999999837</v>
      </c>
      <c r="X3" s="943">
        <v>5902.9807130333138</v>
      </c>
      <c r="Y3" s="944">
        <v>46.84445712472187</v>
      </c>
      <c r="Z3" s="945">
        <v>281.09431966825304</v>
      </c>
      <c r="AA3" s="945"/>
      <c r="AB3" s="946">
        <v>76.883768690211241</v>
      </c>
      <c r="AC3" s="947">
        <v>281.09431966825304</v>
      </c>
    </row>
    <row r="4" spans="1:31" s="957" customFormat="1" ht="39">
      <c r="A4" s="948" t="s">
        <v>4135</v>
      </c>
      <c r="B4" s="948" t="s">
        <v>1513</v>
      </c>
      <c r="C4" s="949" t="s">
        <v>4148</v>
      </c>
      <c r="D4" s="950" t="s">
        <v>4149</v>
      </c>
      <c r="E4" s="948" t="s">
        <v>4150</v>
      </c>
      <c r="F4" s="948" t="s">
        <v>4151</v>
      </c>
      <c r="G4" s="948" t="s">
        <v>569</v>
      </c>
      <c r="H4" s="948" t="s">
        <v>4152</v>
      </c>
      <c r="I4" s="948" t="s">
        <v>4153</v>
      </c>
      <c r="J4" s="948" t="s">
        <v>1486</v>
      </c>
      <c r="K4" s="951" t="s">
        <v>38</v>
      </c>
      <c r="L4" s="951" t="s">
        <v>1488</v>
      </c>
      <c r="M4" s="951" t="s">
        <v>4137</v>
      </c>
      <c r="N4" s="951" t="s">
        <v>4154</v>
      </c>
      <c r="O4" s="951" t="s">
        <v>4155</v>
      </c>
      <c r="P4" s="952" t="s">
        <v>4156</v>
      </c>
      <c r="Q4" s="951" t="s">
        <v>4157</v>
      </c>
      <c r="R4" s="951"/>
      <c r="S4" s="951" t="s">
        <v>4158</v>
      </c>
      <c r="T4" s="951" t="s">
        <v>4159</v>
      </c>
      <c r="U4" s="953" t="s">
        <v>38</v>
      </c>
      <c r="V4" s="953" t="s">
        <v>1488</v>
      </c>
      <c r="W4" s="953" t="s">
        <v>4137</v>
      </c>
      <c r="X4" s="953" t="s">
        <v>4154</v>
      </c>
      <c r="Y4" s="953" t="s">
        <v>4155</v>
      </c>
      <c r="Z4" s="954" t="s">
        <v>4156</v>
      </c>
      <c r="AA4" s="954" t="s">
        <v>4157</v>
      </c>
      <c r="AB4" s="955" t="s">
        <v>4159</v>
      </c>
      <c r="AC4" s="956" t="s">
        <v>4285</v>
      </c>
      <c r="AD4" s="956" t="s">
        <v>4286</v>
      </c>
      <c r="AE4" s="956" t="s">
        <v>4287</v>
      </c>
    </row>
    <row r="5" spans="1:31" s="935" customFormat="1" ht="12" customHeight="1">
      <c r="A5" s="958">
        <v>6</v>
      </c>
      <c r="B5" s="959">
        <v>30002919</v>
      </c>
      <c r="C5" s="960">
        <v>38793</v>
      </c>
      <c r="D5" s="961">
        <f t="shared" ref="D5:D68" si="0">YEAR(C5)</f>
        <v>2006</v>
      </c>
      <c r="E5" s="962">
        <v>2010</v>
      </c>
      <c r="F5" s="963"/>
      <c r="G5" s="964" t="s">
        <v>1145</v>
      </c>
      <c r="H5" s="965" t="s">
        <v>4162</v>
      </c>
      <c r="I5" s="963" t="s">
        <v>22</v>
      </c>
      <c r="J5" s="966" t="s">
        <v>4163</v>
      </c>
      <c r="K5" s="967">
        <v>148232.68</v>
      </c>
      <c r="L5" s="967">
        <v>148232.68</v>
      </c>
      <c r="M5" s="968">
        <v>0</v>
      </c>
      <c r="N5" s="968">
        <v>0</v>
      </c>
      <c r="O5" s="968">
        <v>0</v>
      </c>
      <c r="P5" s="969">
        <v>0</v>
      </c>
      <c r="Q5" s="968"/>
      <c r="R5" s="968"/>
      <c r="S5" s="968">
        <v>0.01</v>
      </c>
      <c r="T5" s="968">
        <v>0</v>
      </c>
      <c r="U5" s="967">
        <v>2101.6999999999998</v>
      </c>
      <c r="V5" s="967">
        <v>2101.6999999999998</v>
      </c>
      <c r="W5" s="967">
        <v>0</v>
      </c>
      <c r="X5" s="970">
        <v>0</v>
      </c>
      <c r="Y5" s="970">
        <v>0</v>
      </c>
      <c r="Z5" s="971">
        <v>0</v>
      </c>
      <c r="AA5" s="971"/>
      <c r="AB5" s="972">
        <v>0</v>
      </c>
      <c r="AC5" s="973">
        <f t="shared" ref="AC5:AC68" si="1">U5*(1-0.2)^(2021-D5)</f>
        <v>73.946994819098336</v>
      </c>
      <c r="AD5" s="973">
        <f t="shared" ref="AD5:AD68" si="2">U5-AC5</f>
        <v>2027.7530051809015</v>
      </c>
      <c r="AE5" s="1112">
        <f>K5-(K5*(1-0.2)^(2021-D5))</f>
        <v>143017.20623115523</v>
      </c>
    </row>
    <row r="6" spans="1:31" s="935" customFormat="1" ht="12.5">
      <c r="A6" s="958">
        <v>7</v>
      </c>
      <c r="B6" s="959">
        <v>30001820</v>
      </c>
      <c r="C6" s="960">
        <v>39049</v>
      </c>
      <c r="D6" s="961">
        <f t="shared" si="0"/>
        <v>2006</v>
      </c>
      <c r="E6" s="962">
        <v>2010</v>
      </c>
      <c r="F6" s="963"/>
      <c r="G6" s="964" t="s">
        <v>1145</v>
      </c>
      <c r="H6" s="965" t="s">
        <v>4162</v>
      </c>
      <c r="I6" s="963" t="s">
        <v>22</v>
      </c>
      <c r="J6" s="966" t="s">
        <v>4164</v>
      </c>
      <c r="K6" s="967">
        <v>62816.02</v>
      </c>
      <c r="L6" s="967">
        <v>62816.01</v>
      </c>
      <c r="M6" s="968">
        <v>9.9999999947613105E-3</v>
      </c>
      <c r="N6" s="968">
        <v>1.0031065310169604E-2</v>
      </c>
      <c r="O6" s="968">
        <v>-3.1065315408293492E-5</v>
      </c>
      <c r="P6" s="969">
        <v>4.7766977667474303E-4</v>
      </c>
      <c r="Q6" s="968"/>
      <c r="R6" s="968"/>
      <c r="S6" s="968">
        <v>0.01</v>
      </c>
      <c r="T6" s="968">
        <v>4.4660446126644954E-4</v>
      </c>
      <c r="U6" s="967">
        <v>906.93</v>
      </c>
      <c r="V6" s="967">
        <v>906.92</v>
      </c>
      <c r="W6" s="967">
        <v>9.9999999999909051E-3</v>
      </c>
      <c r="X6" s="970">
        <v>9.3087423506235233E-3</v>
      </c>
      <c r="Y6" s="970">
        <v>6.9125764936738172E-4</v>
      </c>
      <c r="Z6" s="971">
        <v>4.4327344526778683E-4</v>
      </c>
      <c r="AA6" s="971"/>
      <c r="AB6" s="972">
        <v>1.1345310946351684E-3</v>
      </c>
      <c r="AC6" s="973">
        <f t="shared" si="1"/>
        <v>31.909762578524457</v>
      </c>
      <c r="AD6" s="973">
        <f t="shared" si="2"/>
        <v>875.02023742147549</v>
      </c>
      <c r="AE6" s="1112">
        <f t="shared" ref="AE6:AE69" si="3">K6-(K6*(1-0.2)^(2021-D6))</f>
        <v>60605.877779180482</v>
      </c>
    </row>
    <row r="7" spans="1:31" s="935" customFormat="1" ht="12.5">
      <c r="A7" s="958">
        <v>8</v>
      </c>
      <c r="B7" s="959">
        <v>30001821</v>
      </c>
      <c r="C7" s="960">
        <v>39049</v>
      </c>
      <c r="D7" s="961">
        <f t="shared" si="0"/>
        <v>2006</v>
      </c>
      <c r="E7" s="962">
        <v>2010</v>
      </c>
      <c r="F7" s="963"/>
      <c r="G7" s="964" t="s">
        <v>1145</v>
      </c>
      <c r="H7" s="965" t="s">
        <v>4162</v>
      </c>
      <c r="I7" s="963" t="s">
        <v>22</v>
      </c>
      <c r="J7" s="966" t="s">
        <v>4164</v>
      </c>
      <c r="K7" s="967">
        <v>62816.02</v>
      </c>
      <c r="L7" s="967">
        <v>62816.01</v>
      </c>
      <c r="M7" s="968">
        <v>9.9999999947613105E-3</v>
      </c>
      <c r="N7" s="968">
        <v>1.0031065310169604E-2</v>
      </c>
      <c r="O7" s="968">
        <v>-3.1065315408293492E-5</v>
      </c>
      <c r="P7" s="969">
        <v>4.7766977667474303E-4</v>
      </c>
      <c r="Q7" s="968"/>
      <c r="R7" s="968"/>
      <c r="S7" s="968">
        <v>0.01</v>
      </c>
      <c r="T7" s="968">
        <v>4.4660446126644954E-4</v>
      </c>
      <c r="U7" s="967">
        <v>906.93</v>
      </c>
      <c r="V7" s="967">
        <v>906.92</v>
      </c>
      <c r="W7" s="967">
        <v>9.9999999999909051E-3</v>
      </c>
      <c r="X7" s="970">
        <v>9.3087423506235233E-3</v>
      </c>
      <c r="Y7" s="970">
        <v>6.9125764936738172E-4</v>
      </c>
      <c r="Z7" s="971">
        <v>4.4327344526778683E-4</v>
      </c>
      <c r="AA7" s="971"/>
      <c r="AB7" s="972">
        <v>1.1345310946351684E-3</v>
      </c>
      <c r="AC7" s="973">
        <f t="shared" si="1"/>
        <v>31.909762578524457</v>
      </c>
      <c r="AD7" s="973">
        <f t="shared" si="2"/>
        <v>875.02023742147549</v>
      </c>
      <c r="AE7" s="1112">
        <f t="shared" si="3"/>
        <v>60605.877779180482</v>
      </c>
    </row>
    <row r="8" spans="1:31" s="935" customFormat="1" ht="12" customHeight="1">
      <c r="A8" s="958">
        <v>9</v>
      </c>
      <c r="B8" s="959">
        <v>30001822</v>
      </c>
      <c r="C8" s="960">
        <v>39049</v>
      </c>
      <c r="D8" s="961">
        <f t="shared" si="0"/>
        <v>2006</v>
      </c>
      <c r="E8" s="962">
        <v>2010</v>
      </c>
      <c r="F8" s="963"/>
      <c r="G8" s="964" t="s">
        <v>1145</v>
      </c>
      <c r="H8" s="965" t="s">
        <v>4162</v>
      </c>
      <c r="I8" s="963" t="s">
        <v>22</v>
      </c>
      <c r="J8" s="966" t="s">
        <v>4164</v>
      </c>
      <c r="K8" s="967">
        <v>62816.02</v>
      </c>
      <c r="L8" s="967">
        <v>62816.01</v>
      </c>
      <c r="M8" s="968">
        <v>9.9999999947613105E-3</v>
      </c>
      <c r="N8" s="968">
        <v>1.0031065310169604E-2</v>
      </c>
      <c r="O8" s="968">
        <v>-3.1065315408293492E-5</v>
      </c>
      <c r="P8" s="969">
        <v>4.7766977667474303E-4</v>
      </c>
      <c r="Q8" s="968"/>
      <c r="R8" s="968"/>
      <c r="S8" s="968">
        <v>0.01</v>
      </c>
      <c r="T8" s="968">
        <v>4.4660446126644954E-4</v>
      </c>
      <c r="U8" s="967">
        <v>906.93</v>
      </c>
      <c r="V8" s="967">
        <v>906.92</v>
      </c>
      <c r="W8" s="967">
        <v>9.9999999999909051E-3</v>
      </c>
      <c r="X8" s="970">
        <v>9.3087423506235233E-3</v>
      </c>
      <c r="Y8" s="970">
        <v>6.9125764936738172E-4</v>
      </c>
      <c r="Z8" s="971">
        <v>4.4327344526778683E-4</v>
      </c>
      <c r="AA8" s="971"/>
      <c r="AB8" s="972">
        <v>1.1345310946351684E-3</v>
      </c>
      <c r="AC8" s="973">
        <f t="shared" si="1"/>
        <v>31.909762578524457</v>
      </c>
      <c r="AD8" s="973">
        <f t="shared" si="2"/>
        <v>875.02023742147549</v>
      </c>
      <c r="AE8" s="1112">
        <f t="shared" si="3"/>
        <v>60605.877779180482</v>
      </c>
    </row>
    <row r="9" spans="1:31" s="935" customFormat="1" ht="12" customHeight="1">
      <c r="A9" s="958">
        <v>10</v>
      </c>
      <c r="B9" s="959">
        <v>30001823</v>
      </c>
      <c r="C9" s="960">
        <v>39049</v>
      </c>
      <c r="D9" s="961">
        <f t="shared" si="0"/>
        <v>2006</v>
      </c>
      <c r="E9" s="962">
        <v>2010</v>
      </c>
      <c r="F9" s="963"/>
      <c r="G9" s="964" t="s">
        <v>1145</v>
      </c>
      <c r="H9" s="965" t="s">
        <v>4162</v>
      </c>
      <c r="I9" s="963" t="s">
        <v>22</v>
      </c>
      <c r="J9" s="966" t="s">
        <v>4164</v>
      </c>
      <c r="K9" s="967">
        <v>62816.02</v>
      </c>
      <c r="L9" s="967">
        <v>62816.01</v>
      </c>
      <c r="M9" s="968">
        <v>9.9999999947613105E-3</v>
      </c>
      <c r="N9" s="968">
        <v>1.0031065310169604E-2</v>
      </c>
      <c r="O9" s="968">
        <v>-3.1065315408293492E-5</v>
      </c>
      <c r="P9" s="969">
        <v>4.7766977667474303E-4</v>
      </c>
      <c r="Q9" s="968"/>
      <c r="R9" s="968"/>
      <c r="S9" s="968">
        <v>0.01</v>
      </c>
      <c r="T9" s="968">
        <v>4.4660446126644954E-4</v>
      </c>
      <c r="U9" s="967">
        <v>906.93</v>
      </c>
      <c r="V9" s="967">
        <v>906.92</v>
      </c>
      <c r="W9" s="967">
        <v>9.9999999999909051E-3</v>
      </c>
      <c r="X9" s="970">
        <v>9.3087423506235233E-3</v>
      </c>
      <c r="Y9" s="970">
        <v>6.9125764936738172E-4</v>
      </c>
      <c r="Z9" s="971">
        <v>4.4327344526778683E-4</v>
      </c>
      <c r="AA9" s="971"/>
      <c r="AB9" s="972">
        <v>1.1345310946351684E-3</v>
      </c>
      <c r="AC9" s="973">
        <f t="shared" si="1"/>
        <v>31.909762578524457</v>
      </c>
      <c r="AD9" s="973">
        <f t="shared" si="2"/>
        <v>875.02023742147549</v>
      </c>
      <c r="AE9" s="1112">
        <f t="shared" si="3"/>
        <v>60605.877779180482</v>
      </c>
    </row>
    <row r="10" spans="1:31" s="935" customFormat="1" ht="12" customHeight="1">
      <c r="A10" s="958">
        <v>11</v>
      </c>
      <c r="B10" s="959">
        <v>30001824</v>
      </c>
      <c r="C10" s="960">
        <v>39049</v>
      </c>
      <c r="D10" s="961">
        <f t="shared" si="0"/>
        <v>2006</v>
      </c>
      <c r="E10" s="962">
        <v>2010</v>
      </c>
      <c r="F10" s="963"/>
      <c r="G10" s="964" t="s">
        <v>1145</v>
      </c>
      <c r="H10" s="965" t="s">
        <v>4162</v>
      </c>
      <c r="I10" s="963" t="s">
        <v>22</v>
      </c>
      <c r="J10" s="966" t="s">
        <v>4164</v>
      </c>
      <c r="K10" s="967">
        <v>62816.02</v>
      </c>
      <c r="L10" s="967">
        <v>62816.01</v>
      </c>
      <c r="M10" s="968">
        <v>9.9999999947613105E-3</v>
      </c>
      <c r="N10" s="968">
        <v>1.0031065310169604E-2</v>
      </c>
      <c r="O10" s="968">
        <v>-3.1065315408293492E-5</v>
      </c>
      <c r="P10" s="969">
        <v>4.7766977667474303E-4</v>
      </c>
      <c r="Q10" s="968"/>
      <c r="R10" s="968"/>
      <c r="S10" s="968">
        <v>0.01</v>
      </c>
      <c r="T10" s="968">
        <v>4.4660446126644954E-4</v>
      </c>
      <c r="U10" s="967">
        <v>906.93</v>
      </c>
      <c r="V10" s="967">
        <v>906.92</v>
      </c>
      <c r="W10" s="967">
        <v>9.9999999999909051E-3</v>
      </c>
      <c r="X10" s="970">
        <v>9.3087423506235233E-3</v>
      </c>
      <c r="Y10" s="970">
        <v>6.9125764936738172E-4</v>
      </c>
      <c r="Z10" s="971">
        <v>4.4327344526778683E-4</v>
      </c>
      <c r="AA10" s="971"/>
      <c r="AB10" s="972">
        <v>1.1345310946351684E-3</v>
      </c>
      <c r="AC10" s="973">
        <f t="shared" si="1"/>
        <v>31.909762578524457</v>
      </c>
      <c r="AD10" s="973">
        <f t="shared" si="2"/>
        <v>875.02023742147549</v>
      </c>
      <c r="AE10" s="1112">
        <f t="shared" si="3"/>
        <v>60605.877779180482</v>
      </c>
    </row>
    <row r="11" spans="1:31" s="935" customFormat="1" ht="12" customHeight="1">
      <c r="A11" s="958">
        <v>12</v>
      </c>
      <c r="B11" s="959">
        <v>30001826</v>
      </c>
      <c r="C11" s="960">
        <v>39049</v>
      </c>
      <c r="D11" s="961">
        <f t="shared" si="0"/>
        <v>2006</v>
      </c>
      <c r="E11" s="962">
        <v>2010</v>
      </c>
      <c r="F11" s="963"/>
      <c r="G11" s="964" t="s">
        <v>1145</v>
      </c>
      <c r="H11" s="965" t="s">
        <v>4162</v>
      </c>
      <c r="I11" s="963" t="s">
        <v>22</v>
      </c>
      <c r="J11" s="966" t="s">
        <v>4164</v>
      </c>
      <c r="K11" s="967">
        <v>62816.02</v>
      </c>
      <c r="L11" s="967">
        <v>62816.01</v>
      </c>
      <c r="M11" s="968">
        <v>9.9999999947613105E-3</v>
      </c>
      <c r="N11" s="968">
        <v>1.0031065310169604E-2</v>
      </c>
      <c r="O11" s="968">
        <v>-3.1065315408293492E-5</v>
      </c>
      <c r="P11" s="969">
        <v>4.7766977667474303E-4</v>
      </c>
      <c r="Q11" s="968"/>
      <c r="R11" s="968"/>
      <c r="S11" s="968">
        <v>0.01</v>
      </c>
      <c r="T11" s="968">
        <v>4.4660446126644954E-4</v>
      </c>
      <c r="U11" s="967">
        <v>906.93</v>
      </c>
      <c r="V11" s="967">
        <v>906.92</v>
      </c>
      <c r="W11" s="967">
        <v>9.9999999999909051E-3</v>
      </c>
      <c r="X11" s="970">
        <v>9.3087423506235233E-3</v>
      </c>
      <c r="Y11" s="970">
        <v>6.9125764936738172E-4</v>
      </c>
      <c r="Z11" s="971">
        <v>4.4327344526778683E-4</v>
      </c>
      <c r="AA11" s="971"/>
      <c r="AB11" s="972">
        <v>1.1345310946351684E-3</v>
      </c>
      <c r="AC11" s="973">
        <f t="shared" si="1"/>
        <v>31.909762578524457</v>
      </c>
      <c r="AD11" s="973">
        <f t="shared" si="2"/>
        <v>875.02023742147549</v>
      </c>
      <c r="AE11" s="1112">
        <f t="shared" si="3"/>
        <v>60605.877779180482</v>
      </c>
    </row>
    <row r="12" spans="1:31" s="935" customFormat="1" ht="13.5" customHeight="1">
      <c r="A12" s="958">
        <v>13</v>
      </c>
      <c r="B12" s="959">
        <v>30001827</v>
      </c>
      <c r="C12" s="960">
        <v>39049</v>
      </c>
      <c r="D12" s="961">
        <f t="shared" si="0"/>
        <v>2006</v>
      </c>
      <c r="E12" s="962">
        <v>2010</v>
      </c>
      <c r="F12" s="963"/>
      <c r="G12" s="964" t="s">
        <v>1145</v>
      </c>
      <c r="H12" s="965" t="s">
        <v>4162</v>
      </c>
      <c r="I12" s="963" t="s">
        <v>22</v>
      </c>
      <c r="J12" s="966" t="s">
        <v>4164</v>
      </c>
      <c r="K12" s="967">
        <v>62816.02</v>
      </c>
      <c r="L12" s="967">
        <v>62816.01</v>
      </c>
      <c r="M12" s="968">
        <v>9.9999999947613105E-3</v>
      </c>
      <c r="N12" s="968">
        <v>1.0031065310169604E-2</v>
      </c>
      <c r="O12" s="968">
        <v>-3.1065315408293492E-5</v>
      </c>
      <c r="P12" s="969">
        <v>4.7766977667474303E-4</v>
      </c>
      <c r="Q12" s="968"/>
      <c r="R12" s="968"/>
      <c r="S12" s="968">
        <v>0.01</v>
      </c>
      <c r="T12" s="968">
        <v>4.4660446126644954E-4</v>
      </c>
      <c r="U12" s="967">
        <v>906.93</v>
      </c>
      <c r="V12" s="967">
        <v>906.92</v>
      </c>
      <c r="W12" s="967">
        <v>9.9999999999909051E-3</v>
      </c>
      <c r="X12" s="970">
        <v>9.3087423506235233E-3</v>
      </c>
      <c r="Y12" s="970">
        <v>6.9125764936738172E-4</v>
      </c>
      <c r="Z12" s="971">
        <v>4.4327344526778683E-4</v>
      </c>
      <c r="AA12" s="971"/>
      <c r="AB12" s="972">
        <v>1.1345310946351684E-3</v>
      </c>
      <c r="AC12" s="973">
        <f t="shared" si="1"/>
        <v>31.909762578524457</v>
      </c>
      <c r="AD12" s="973">
        <f t="shared" si="2"/>
        <v>875.02023742147549</v>
      </c>
      <c r="AE12" s="1112">
        <f t="shared" si="3"/>
        <v>60605.877779180482</v>
      </c>
    </row>
    <row r="13" spans="1:31" s="935" customFormat="1" ht="12" customHeight="1">
      <c r="A13" s="958">
        <v>14</v>
      </c>
      <c r="B13" s="959">
        <v>30001828</v>
      </c>
      <c r="C13" s="960">
        <v>39049</v>
      </c>
      <c r="D13" s="961">
        <f t="shared" si="0"/>
        <v>2006</v>
      </c>
      <c r="E13" s="962">
        <v>2010</v>
      </c>
      <c r="F13" s="963"/>
      <c r="G13" s="964" t="s">
        <v>1145</v>
      </c>
      <c r="H13" s="965" t="s">
        <v>4162</v>
      </c>
      <c r="I13" s="963" t="s">
        <v>22</v>
      </c>
      <c r="J13" s="966" t="s">
        <v>4164</v>
      </c>
      <c r="K13" s="967">
        <v>62816.02</v>
      </c>
      <c r="L13" s="967">
        <v>62816.01</v>
      </c>
      <c r="M13" s="968">
        <v>9.9999999947613105E-3</v>
      </c>
      <c r="N13" s="968">
        <v>1.0031065310169604E-2</v>
      </c>
      <c r="O13" s="968">
        <v>-3.1065315408293492E-5</v>
      </c>
      <c r="P13" s="969">
        <v>4.7766977667474303E-4</v>
      </c>
      <c r="Q13" s="968"/>
      <c r="R13" s="968"/>
      <c r="S13" s="968">
        <v>0.01</v>
      </c>
      <c r="T13" s="968">
        <v>4.4660446126644954E-4</v>
      </c>
      <c r="U13" s="967">
        <v>906.93</v>
      </c>
      <c r="V13" s="967">
        <v>906.92</v>
      </c>
      <c r="W13" s="967">
        <v>9.9999999999909051E-3</v>
      </c>
      <c r="X13" s="970">
        <v>9.3087423506235233E-3</v>
      </c>
      <c r="Y13" s="970">
        <v>6.9125764936738172E-4</v>
      </c>
      <c r="Z13" s="971">
        <v>4.4327344526778683E-4</v>
      </c>
      <c r="AA13" s="971"/>
      <c r="AB13" s="972">
        <v>1.1345310946351684E-3</v>
      </c>
      <c r="AC13" s="973">
        <f t="shared" si="1"/>
        <v>31.909762578524457</v>
      </c>
      <c r="AD13" s="973">
        <f t="shared" si="2"/>
        <v>875.02023742147549</v>
      </c>
      <c r="AE13" s="1112">
        <f t="shared" si="3"/>
        <v>60605.877779180482</v>
      </c>
    </row>
    <row r="14" spans="1:31" s="935" customFormat="1" ht="12" customHeight="1">
      <c r="A14" s="958">
        <v>27</v>
      </c>
      <c r="B14" s="959">
        <v>30001829</v>
      </c>
      <c r="C14" s="960">
        <v>39049</v>
      </c>
      <c r="D14" s="961">
        <f t="shared" si="0"/>
        <v>2006</v>
      </c>
      <c r="E14" s="962">
        <v>2010</v>
      </c>
      <c r="F14" s="963"/>
      <c r="G14" s="964" t="s">
        <v>1145</v>
      </c>
      <c r="H14" s="965" t="s">
        <v>4162</v>
      </c>
      <c r="I14" s="963" t="s">
        <v>22</v>
      </c>
      <c r="J14" s="966" t="s">
        <v>4164</v>
      </c>
      <c r="K14" s="967">
        <v>62816.02</v>
      </c>
      <c r="L14" s="967">
        <v>62816.01</v>
      </c>
      <c r="M14" s="968">
        <v>9.9999999947613105E-3</v>
      </c>
      <c r="N14" s="968">
        <v>1.0031065310169604E-2</v>
      </c>
      <c r="O14" s="968">
        <v>-3.1065315408293492E-5</v>
      </c>
      <c r="P14" s="969">
        <v>4.7766977667474303E-4</v>
      </c>
      <c r="Q14" s="968"/>
      <c r="R14" s="968"/>
      <c r="S14" s="968">
        <v>0.01</v>
      </c>
      <c r="T14" s="968">
        <v>4.4660446126644954E-4</v>
      </c>
      <c r="U14" s="967">
        <v>906.93</v>
      </c>
      <c r="V14" s="967">
        <v>906.92</v>
      </c>
      <c r="W14" s="967">
        <v>9.9999999999909051E-3</v>
      </c>
      <c r="X14" s="970">
        <v>9.3087423506235233E-3</v>
      </c>
      <c r="Y14" s="970">
        <v>6.9125764936738172E-4</v>
      </c>
      <c r="Z14" s="971">
        <v>4.4327344526778683E-4</v>
      </c>
      <c r="AA14" s="971"/>
      <c r="AB14" s="972">
        <v>1.1345310946351684E-3</v>
      </c>
      <c r="AC14" s="973">
        <f t="shared" si="1"/>
        <v>31.909762578524457</v>
      </c>
      <c r="AD14" s="973">
        <f t="shared" si="2"/>
        <v>875.02023742147549</v>
      </c>
      <c r="AE14" s="1112">
        <f t="shared" si="3"/>
        <v>60605.877779180482</v>
      </c>
    </row>
    <row r="15" spans="1:31" s="935" customFormat="1" ht="12" customHeight="1">
      <c r="A15" s="958">
        <v>28</v>
      </c>
      <c r="B15" s="959">
        <v>30001830</v>
      </c>
      <c r="C15" s="960">
        <v>39049</v>
      </c>
      <c r="D15" s="961">
        <f t="shared" si="0"/>
        <v>2006</v>
      </c>
      <c r="E15" s="962">
        <v>2010</v>
      </c>
      <c r="F15" s="963"/>
      <c r="G15" s="964" t="s">
        <v>1145</v>
      </c>
      <c r="H15" s="965" t="s">
        <v>4162</v>
      </c>
      <c r="I15" s="963" t="s">
        <v>22</v>
      </c>
      <c r="J15" s="966" t="s">
        <v>4164</v>
      </c>
      <c r="K15" s="967">
        <v>62816.02</v>
      </c>
      <c r="L15" s="967">
        <v>62816.01</v>
      </c>
      <c r="M15" s="968">
        <v>9.9999999947613105E-3</v>
      </c>
      <c r="N15" s="968">
        <v>1.0031065310169604E-2</v>
      </c>
      <c r="O15" s="968">
        <v>-3.1065315408293492E-5</v>
      </c>
      <c r="P15" s="969">
        <v>4.7766977667474303E-4</v>
      </c>
      <c r="Q15" s="968"/>
      <c r="R15" s="968"/>
      <c r="S15" s="968">
        <v>0.01</v>
      </c>
      <c r="T15" s="968">
        <v>4.4660446126644954E-4</v>
      </c>
      <c r="U15" s="967">
        <v>906.93</v>
      </c>
      <c r="V15" s="967">
        <v>906.92</v>
      </c>
      <c r="W15" s="967">
        <v>9.9999999999909051E-3</v>
      </c>
      <c r="X15" s="970">
        <v>9.3087423506235233E-3</v>
      </c>
      <c r="Y15" s="970">
        <v>6.9125764936738172E-4</v>
      </c>
      <c r="Z15" s="971">
        <v>4.4327344526778683E-4</v>
      </c>
      <c r="AA15" s="971"/>
      <c r="AB15" s="972">
        <v>1.1345310946351684E-3</v>
      </c>
      <c r="AC15" s="973">
        <f t="shared" si="1"/>
        <v>31.909762578524457</v>
      </c>
      <c r="AD15" s="973">
        <f t="shared" si="2"/>
        <v>875.02023742147549</v>
      </c>
      <c r="AE15" s="1112">
        <f t="shared" si="3"/>
        <v>60605.877779180482</v>
      </c>
    </row>
    <row r="16" spans="1:31" s="935" customFormat="1" ht="13.5" customHeight="1">
      <c r="A16" s="958">
        <v>29</v>
      </c>
      <c r="B16" s="959">
        <v>30001831</v>
      </c>
      <c r="C16" s="960">
        <v>39049</v>
      </c>
      <c r="D16" s="961">
        <f t="shared" si="0"/>
        <v>2006</v>
      </c>
      <c r="E16" s="962">
        <v>2010</v>
      </c>
      <c r="F16" s="963"/>
      <c r="G16" s="964" t="s">
        <v>1145</v>
      </c>
      <c r="H16" s="965" t="s">
        <v>4162</v>
      </c>
      <c r="I16" s="963" t="s">
        <v>22</v>
      </c>
      <c r="J16" s="966" t="s">
        <v>4164</v>
      </c>
      <c r="K16" s="967">
        <v>64909.89</v>
      </c>
      <c r="L16" s="967">
        <v>64909.89</v>
      </c>
      <c r="M16" s="968">
        <v>0</v>
      </c>
      <c r="N16" s="968">
        <v>0</v>
      </c>
      <c r="O16" s="968">
        <v>0</v>
      </c>
      <c r="P16" s="969">
        <v>0</v>
      </c>
      <c r="Q16" s="968"/>
      <c r="R16" s="968"/>
      <c r="S16" s="968">
        <v>0.01</v>
      </c>
      <c r="T16" s="968">
        <v>0</v>
      </c>
      <c r="U16" s="967">
        <v>937.16</v>
      </c>
      <c r="V16" s="967">
        <v>937.16</v>
      </c>
      <c r="W16" s="967">
        <v>0</v>
      </c>
      <c r="X16" s="970">
        <v>0</v>
      </c>
      <c r="Y16" s="970">
        <v>0</v>
      </c>
      <c r="Z16" s="971">
        <v>0</v>
      </c>
      <c r="AA16" s="971"/>
      <c r="AB16" s="972">
        <v>0</v>
      </c>
      <c r="AC16" s="973">
        <f t="shared" si="1"/>
        <v>32.973386146769847</v>
      </c>
      <c r="AD16" s="973">
        <f t="shared" si="2"/>
        <v>904.18661385323014</v>
      </c>
      <c r="AE16" s="1112">
        <f t="shared" si="3"/>
        <v>62626.076277994842</v>
      </c>
    </row>
    <row r="17" spans="1:31" s="935" customFormat="1" ht="12" customHeight="1">
      <c r="A17" s="958">
        <v>30</v>
      </c>
      <c r="B17" s="959">
        <v>30001832</v>
      </c>
      <c r="C17" s="960">
        <v>39049</v>
      </c>
      <c r="D17" s="961">
        <f t="shared" si="0"/>
        <v>2006</v>
      </c>
      <c r="E17" s="962">
        <v>2010</v>
      </c>
      <c r="F17" s="963"/>
      <c r="G17" s="964" t="s">
        <v>1145</v>
      </c>
      <c r="H17" s="965" t="s">
        <v>4162</v>
      </c>
      <c r="I17" s="963" t="s">
        <v>22</v>
      </c>
      <c r="J17" s="966" t="s">
        <v>4164</v>
      </c>
      <c r="K17" s="967">
        <v>64909.89</v>
      </c>
      <c r="L17" s="967">
        <v>64909.89</v>
      </c>
      <c r="M17" s="968">
        <v>0</v>
      </c>
      <c r="N17" s="968">
        <v>0</v>
      </c>
      <c r="O17" s="968">
        <v>0</v>
      </c>
      <c r="P17" s="969">
        <v>0</v>
      </c>
      <c r="Q17" s="968"/>
      <c r="R17" s="968"/>
      <c r="S17" s="968">
        <v>0.01</v>
      </c>
      <c r="T17" s="968">
        <v>0</v>
      </c>
      <c r="U17" s="967">
        <v>937.16</v>
      </c>
      <c r="V17" s="967">
        <v>937.16</v>
      </c>
      <c r="W17" s="967">
        <v>0</v>
      </c>
      <c r="X17" s="970">
        <v>0</v>
      </c>
      <c r="Y17" s="970">
        <v>0</v>
      </c>
      <c r="Z17" s="971">
        <v>0</v>
      </c>
      <c r="AA17" s="971"/>
      <c r="AB17" s="972">
        <v>0</v>
      </c>
      <c r="AC17" s="973">
        <f t="shared" si="1"/>
        <v>32.973386146769847</v>
      </c>
      <c r="AD17" s="973">
        <f t="shared" si="2"/>
        <v>904.18661385323014</v>
      </c>
      <c r="AE17" s="1112">
        <f t="shared" si="3"/>
        <v>62626.076277994842</v>
      </c>
    </row>
    <row r="18" spans="1:31" s="935" customFormat="1" ht="12" customHeight="1">
      <c r="A18" s="958">
        <v>31</v>
      </c>
      <c r="B18" s="959">
        <v>30001833</v>
      </c>
      <c r="C18" s="960">
        <v>39049</v>
      </c>
      <c r="D18" s="961">
        <f t="shared" si="0"/>
        <v>2006</v>
      </c>
      <c r="E18" s="962">
        <v>2010</v>
      </c>
      <c r="F18" s="963"/>
      <c r="G18" s="964" t="s">
        <v>1145</v>
      </c>
      <c r="H18" s="965" t="s">
        <v>4162</v>
      </c>
      <c r="I18" s="963" t="s">
        <v>22</v>
      </c>
      <c r="J18" s="966" t="s">
        <v>4164</v>
      </c>
      <c r="K18" s="967">
        <v>64909.89</v>
      </c>
      <c r="L18" s="967">
        <v>64909.89</v>
      </c>
      <c r="M18" s="968">
        <v>0</v>
      </c>
      <c r="N18" s="968">
        <v>0</v>
      </c>
      <c r="O18" s="968">
        <v>0</v>
      </c>
      <c r="P18" s="969">
        <v>0</v>
      </c>
      <c r="Q18" s="968"/>
      <c r="R18" s="968"/>
      <c r="S18" s="968">
        <v>0.01</v>
      </c>
      <c r="T18" s="968">
        <v>0</v>
      </c>
      <c r="U18" s="967">
        <v>937.16</v>
      </c>
      <c r="V18" s="967">
        <v>937.16</v>
      </c>
      <c r="W18" s="967">
        <v>0</v>
      </c>
      <c r="X18" s="970">
        <v>0</v>
      </c>
      <c r="Y18" s="970">
        <v>0</v>
      </c>
      <c r="Z18" s="971">
        <v>0</v>
      </c>
      <c r="AA18" s="971"/>
      <c r="AB18" s="972">
        <v>0</v>
      </c>
      <c r="AC18" s="973">
        <f t="shared" si="1"/>
        <v>32.973386146769847</v>
      </c>
      <c r="AD18" s="973">
        <f t="shared" si="2"/>
        <v>904.18661385323014</v>
      </c>
      <c r="AE18" s="1112">
        <f t="shared" si="3"/>
        <v>62626.076277994842</v>
      </c>
    </row>
    <row r="19" spans="1:31" s="935" customFormat="1" ht="12" customHeight="1">
      <c r="A19" s="958">
        <v>32</v>
      </c>
      <c r="B19" s="974">
        <v>30001819</v>
      </c>
      <c r="C19" s="960">
        <v>39049</v>
      </c>
      <c r="D19" s="961">
        <f t="shared" si="0"/>
        <v>2006</v>
      </c>
      <c r="E19" s="962">
        <v>2010</v>
      </c>
      <c r="F19" s="963"/>
      <c r="G19" s="964" t="s">
        <v>1145</v>
      </c>
      <c r="H19" s="965" t="s">
        <v>4162</v>
      </c>
      <c r="I19" s="963" t="s">
        <v>22</v>
      </c>
      <c r="J19" s="966" t="s">
        <v>4164</v>
      </c>
      <c r="K19" s="967">
        <v>62816.02</v>
      </c>
      <c r="L19" s="967">
        <v>62816.01</v>
      </c>
      <c r="M19" s="968">
        <v>9.9999999947613105E-3</v>
      </c>
      <c r="N19" s="968">
        <v>1.0031065310169604E-2</v>
      </c>
      <c r="O19" s="968">
        <v>-3.1065315408293492E-5</v>
      </c>
      <c r="P19" s="969">
        <v>4.7766977667474303E-4</v>
      </c>
      <c r="Q19" s="968"/>
      <c r="R19" s="968"/>
      <c r="S19" s="968">
        <v>0.01</v>
      </c>
      <c r="T19" s="968">
        <v>4.4660446126644954E-4</v>
      </c>
      <c r="U19" s="967">
        <v>906.93</v>
      </c>
      <c r="V19" s="967">
        <v>906.92</v>
      </c>
      <c r="W19" s="967">
        <v>9.9999999999909051E-3</v>
      </c>
      <c r="X19" s="970">
        <v>9.3087423506235233E-3</v>
      </c>
      <c r="Y19" s="970">
        <v>6.9125764936738172E-4</v>
      </c>
      <c r="Z19" s="971">
        <v>4.4327344526778683E-4</v>
      </c>
      <c r="AA19" s="971"/>
      <c r="AB19" s="972">
        <v>1.1345310946351684E-3</v>
      </c>
      <c r="AC19" s="973">
        <f t="shared" si="1"/>
        <v>31.909762578524457</v>
      </c>
      <c r="AD19" s="973">
        <f t="shared" si="2"/>
        <v>875.02023742147549</v>
      </c>
      <c r="AE19" s="1112">
        <f t="shared" si="3"/>
        <v>60605.877779180482</v>
      </c>
    </row>
    <row r="20" spans="1:31" s="935" customFormat="1" ht="12" customHeight="1">
      <c r="A20" s="958">
        <v>33</v>
      </c>
      <c r="B20" s="959">
        <v>30001834</v>
      </c>
      <c r="C20" s="960">
        <v>39049</v>
      </c>
      <c r="D20" s="961">
        <f t="shared" si="0"/>
        <v>2006</v>
      </c>
      <c r="E20" s="962">
        <v>2010</v>
      </c>
      <c r="F20" s="963"/>
      <c r="G20" s="964" t="s">
        <v>1145</v>
      </c>
      <c r="H20" s="965" t="s">
        <v>4162</v>
      </c>
      <c r="I20" s="963" t="s">
        <v>22</v>
      </c>
      <c r="J20" s="966" t="s">
        <v>4164</v>
      </c>
      <c r="K20" s="967">
        <v>64909.89</v>
      </c>
      <c r="L20" s="967">
        <v>64909.89</v>
      </c>
      <c r="M20" s="968">
        <v>0</v>
      </c>
      <c r="N20" s="968">
        <v>0</v>
      </c>
      <c r="O20" s="968">
        <v>0</v>
      </c>
      <c r="P20" s="969">
        <v>0</v>
      </c>
      <c r="Q20" s="968"/>
      <c r="R20" s="968"/>
      <c r="S20" s="968">
        <v>0.01</v>
      </c>
      <c r="T20" s="968">
        <v>0</v>
      </c>
      <c r="U20" s="967">
        <v>937.16</v>
      </c>
      <c r="V20" s="967">
        <v>937.16</v>
      </c>
      <c r="W20" s="967">
        <v>0</v>
      </c>
      <c r="X20" s="970">
        <v>0</v>
      </c>
      <c r="Y20" s="970">
        <v>0</v>
      </c>
      <c r="Z20" s="971">
        <v>0</v>
      </c>
      <c r="AA20" s="971"/>
      <c r="AB20" s="972">
        <v>0</v>
      </c>
      <c r="AC20" s="973">
        <f t="shared" si="1"/>
        <v>32.973386146769847</v>
      </c>
      <c r="AD20" s="973">
        <f t="shared" si="2"/>
        <v>904.18661385323014</v>
      </c>
      <c r="AE20" s="1112">
        <f t="shared" si="3"/>
        <v>62626.076277994842</v>
      </c>
    </row>
    <row r="21" spans="1:31" s="935" customFormat="1" ht="12" customHeight="1">
      <c r="A21" s="958">
        <v>34</v>
      </c>
      <c r="B21" s="959">
        <v>30001835</v>
      </c>
      <c r="C21" s="960">
        <v>39049</v>
      </c>
      <c r="D21" s="961">
        <f t="shared" si="0"/>
        <v>2006</v>
      </c>
      <c r="E21" s="962">
        <v>2010</v>
      </c>
      <c r="F21" s="963"/>
      <c r="G21" s="964" t="s">
        <v>1145</v>
      </c>
      <c r="H21" s="965" t="s">
        <v>4162</v>
      </c>
      <c r="I21" s="963" t="s">
        <v>22</v>
      </c>
      <c r="J21" s="966" t="s">
        <v>4164</v>
      </c>
      <c r="K21" s="967">
        <v>64909.89</v>
      </c>
      <c r="L21" s="967">
        <v>64909.89</v>
      </c>
      <c r="M21" s="968">
        <v>0</v>
      </c>
      <c r="N21" s="968">
        <v>0</v>
      </c>
      <c r="O21" s="968">
        <v>0</v>
      </c>
      <c r="P21" s="969">
        <v>0</v>
      </c>
      <c r="Q21" s="968"/>
      <c r="R21" s="968"/>
      <c r="S21" s="968">
        <v>0.01</v>
      </c>
      <c r="T21" s="968">
        <v>0</v>
      </c>
      <c r="U21" s="967">
        <v>937.16</v>
      </c>
      <c r="V21" s="967">
        <v>937.16</v>
      </c>
      <c r="W21" s="967">
        <v>0</v>
      </c>
      <c r="X21" s="970">
        <v>0</v>
      </c>
      <c r="Y21" s="970">
        <v>0</v>
      </c>
      <c r="Z21" s="971">
        <v>0</v>
      </c>
      <c r="AA21" s="971"/>
      <c r="AB21" s="972">
        <v>0</v>
      </c>
      <c r="AC21" s="973">
        <f t="shared" si="1"/>
        <v>32.973386146769847</v>
      </c>
      <c r="AD21" s="973">
        <f t="shared" si="2"/>
        <v>904.18661385323014</v>
      </c>
      <c r="AE21" s="1112">
        <f t="shared" si="3"/>
        <v>62626.076277994842</v>
      </c>
    </row>
    <row r="22" spans="1:31" s="935" customFormat="1" ht="12" customHeight="1">
      <c r="A22" s="958">
        <v>35</v>
      </c>
      <c r="B22" s="959">
        <v>30001836</v>
      </c>
      <c r="C22" s="960">
        <v>39049</v>
      </c>
      <c r="D22" s="961">
        <f t="shared" si="0"/>
        <v>2006</v>
      </c>
      <c r="E22" s="962">
        <v>2010</v>
      </c>
      <c r="F22" s="963"/>
      <c r="G22" s="964" t="s">
        <v>1145</v>
      </c>
      <c r="H22" s="965" t="s">
        <v>4162</v>
      </c>
      <c r="I22" s="963" t="s">
        <v>22</v>
      </c>
      <c r="J22" s="966" t="s">
        <v>4164</v>
      </c>
      <c r="K22" s="967">
        <v>64909.89</v>
      </c>
      <c r="L22" s="967">
        <v>64909.89</v>
      </c>
      <c r="M22" s="968">
        <v>0</v>
      </c>
      <c r="N22" s="968">
        <v>0</v>
      </c>
      <c r="O22" s="968">
        <v>0</v>
      </c>
      <c r="P22" s="969">
        <v>0</v>
      </c>
      <c r="Q22" s="968"/>
      <c r="R22" s="968"/>
      <c r="S22" s="968">
        <v>0.01</v>
      </c>
      <c r="T22" s="968">
        <v>0</v>
      </c>
      <c r="U22" s="967">
        <v>937.16</v>
      </c>
      <c r="V22" s="967">
        <v>937.16</v>
      </c>
      <c r="W22" s="967">
        <v>0</v>
      </c>
      <c r="X22" s="970">
        <v>0</v>
      </c>
      <c r="Y22" s="970">
        <v>0</v>
      </c>
      <c r="Z22" s="971">
        <v>0</v>
      </c>
      <c r="AA22" s="971"/>
      <c r="AB22" s="972">
        <v>0</v>
      </c>
      <c r="AC22" s="973">
        <f t="shared" si="1"/>
        <v>32.973386146769847</v>
      </c>
      <c r="AD22" s="973">
        <f t="shared" si="2"/>
        <v>904.18661385323014</v>
      </c>
      <c r="AE22" s="1112">
        <f t="shared" si="3"/>
        <v>62626.076277994842</v>
      </c>
    </row>
    <row r="23" spans="1:31" s="935" customFormat="1" ht="12" customHeight="1">
      <c r="A23" s="958">
        <v>36</v>
      </c>
      <c r="B23" s="974">
        <v>30001808</v>
      </c>
      <c r="C23" s="960">
        <v>39049</v>
      </c>
      <c r="D23" s="961">
        <f t="shared" si="0"/>
        <v>2006</v>
      </c>
      <c r="E23" s="962">
        <v>2010</v>
      </c>
      <c r="F23" s="963"/>
      <c r="G23" s="964" t="s">
        <v>1145</v>
      </c>
      <c r="H23" s="965" t="s">
        <v>4162</v>
      </c>
      <c r="I23" s="963" t="s">
        <v>22</v>
      </c>
      <c r="J23" s="966" t="s">
        <v>4165</v>
      </c>
      <c r="K23" s="967">
        <v>81660.83</v>
      </c>
      <c r="L23" s="967">
        <v>81660.83</v>
      </c>
      <c r="M23" s="968">
        <v>0</v>
      </c>
      <c r="N23" s="968">
        <v>0</v>
      </c>
      <c r="O23" s="968">
        <v>0</v>
      </c>
      <c r="P23" s="969">
        <v>0</v>
      </c>
      <c r="Q23" s="968"/>
      <c r="R23" s="968"/>
      <c r="S23" s="968">
        <v>0.01</v>
      </c>
      <c r="T23" s="968">
        <v>0</v>
      </c>
      <c r="U23" s="967">
        <v>1179.01</v>
      </c>
      <c r="V23" s="967">
        <v>1179.01</v>
      </c>
      <c r="W23" s="967">
        <v>0</v>
      </c>
      <c r="X23" s="970">
        <v>0</v>
      </c>
      <c r="Y23" s="970">
        <v>0</v>
      </c>
      <c r="Z23" s="971">
        <v>0</v>
      </c>
      <c r="AA23" s="971"/>
      <c r="AB23" s="972">
        <v>0</v>
      </c>
      <c r="AC23" s="973">
        <f t="shared" si="1"/>
        <v>41.482726536453882</v>
      </c>
      <c r="AD23" s="973">
        <f t="shared" si="2"/>
        <v>1137.5272734635462</v>
      </c>
      <c r="AE23" s="1112">
        <f t="shared" si="3"/>
        <v>78787.644972197144</v>
      </c>
    </row>
    <row r="24" spans="1:31" s="935" customFormat="1" ht="13.5" customHeight="1">
      <c r="A24" s="958">
        <v>37</v>
      </c>
      <c r="B24" s="959">
        <v>30002122</v>
      </c>
      <c r="C24" s="960">
        <v>38793</v>
      </c>
      <c r="D24" s="961">
        <f t="shared" si="0"/>
        <v>2006</v>
      </c>
      <c r="E24" s="962">
        <v>2010</v>
      </c>
      <c r="F24" s="963"/>
      <c r="G24" s="964" t="s">
        <v>1145</v>
      </c>
      <c r="H24" s="965" t="s">
        <v>4162</v>
      </c>
      <c r="I24" s="963" t="s">
        <v>22</v>
      </c>
      <c r="J24" s="966" t="s">
        <v>1508</v>
      </c>
      <c r="K24" s="967">
        <v>55321.29</v>
      </c>
      <c r="L24" s="967">
        <v>55321.29</v>
      </c>
      <c r="M24" s="968">
        <v>0</v>
      </c>
      <c r="N24" s="968">
        <v>0</v>
      </c>
      <c r="O24" s="968">
        <v>0</v>
      </c>
      <c r="P24" s="969">
        <v>0</v>
      </c>
      <c r="Q24" s="968"/>
      <c r="R24" s="968"/>
      <c r="S24" s="968">
        <v>0.01</v>
      </c>
      <c r="T24" s="968">
        <v>0</v>
      </c>
      <c r="U24" s="967">
        <v>784.37</v>
      </c>
      <c r="V24" s="967">
        <v>784.37</v>
      </c>
      <c r="W24" s="967">
        <v>0</v>
      </c>
      <c r="X24" s="970">
        <v>0</v>
      </c>
      <c r="Y24" s="970">
        <v>0</v>
      </c>
      <c r="Z24" s="971">
        <v>0</v>
      </c>
      <c r="AA24" s="971"/>
      <c r="AB24" s="972">
        <v>0</v>
      </c>
      <c r="AC24" s="973">
        <f t="shared" si="1"/>
        <v>27.597565935317203</v>
      </c>
      <c r="AD24" s="973">
        <f t="shared" si="2"/>
        <v>756.77243406468278</v>
      </c>
      <c r="AE24" s="1112">
        <f t="shared" si="3"/>
        <v>53374.845148205815</v>
      </c>
    </row>
    <row r="25" spans="1:31" s="935" customFormat="1" ht="12" customHeight="1">
      <c r="A25" s="958">
        <v>38</v>
      </c>
      <c r="B25" s="959">
        <v>30002123</v>
      </c>
      <c r="C25" s="960">
        <v>38793</v>
      </c>
      <c r="D25" s="961">
        <f t="shared" si="0"/>
        <v>2006</v>
      </c>
      <c r="E25" s="962">
        <v>2010</v>
      </c>
      <c r="F25" s="963"/>
      <c r="G25" s="964" t="s">
        <v>1145</v>
      </c>
      <c r="H25" s="965" t="s">
        <v>4162</v>
      </c>
      <c r="I25" s="963" t="s">
        <v>22</v>
      </c>
      <c r="J25" s="966" t="s">
        <v>1508</v>
      </c>
      <c r="K25" s="967">
        <v>55321.29</v>
      </c>
      <c r="L25" s="967">
        <v>55321.29</v>
      </c>
      <c r="M25" s="968">
        <v>0</v>
      </c>
      <c r="N25" s="968">
        <v>0</v>
      </c>
      <c r="O25" s="968">
        <v>0</v>
      </c>
      <c r="P25" s="969">
        <v>0</v>
      </c>
      <c r="Q25" s="968"/>
      <c r="R25" s="968"/>
      <c r="S25" s="968">
        <v>0.01</v>
      </c>
      <c r="T25" s="968">
        <v>0</v>
      </c>
      <c r="U25" s="967">
        <v>784.37</v>
      </c>
      <c r="V25" s="967">
        <v>784.37</v>
      </c>
      <c r="W25" s="967">
        <v>0</v>
      </c>
      <c r="X25" s="970">
        <v>0</v>
      </c>
      <c r="Y25" s="970">
        <v>0</v>
      </c>
      <c r="Z25" s="971">
        <v>0</v>
      </c>
      <c r="AA25" s="971"/>
      <c r="AB25" s="972">
        <v>0</v>
      </c>
      <c r="AC25" s="973">
        <f t="shared" si="1"/>
        <v>27.597565935317203</v>
      </c>
      <c r="AD25" s="973">
        <f t="shared" si="2"/>
        <v>756.77243406468278</v>
      </c>
      <c r="AE25" s="1112">
        <f t="shared" si="3"/>
        <v>53374.845148205815</v>
      </c>
    </row>
    <row r="26" spans="1:31" s="935" customFormat="1" ht="12" customHeight="1">
      <c r="A26" s="958">
        <v>39</v>
      </c>
      <c r="B26" s="959">
        <v>30002124</v>
      </c>
      <c r="C26" s="960">
        <v>38793</v>
      </c>
      <c r="D26" s="961">
        <f t="shared" si="0"/>
        <v>2006</v>
      </c>
      <c r="E26" s="962">
        <v>2010</v>
      </c>
      <c r="F26" s="963"/>
      <c r="G26" s="964" t="s">
        <v>1145</v>
      </c>
      <c r="H26" s="965" t="s">
        <v>4162</v>
      </c>
      <c r="I26" s="963" t="s">
        <v>22</v>
      </c>
      <c r="J26" s="966" t="s">
        <v>1508</v>
      </c>
      <c r="K26" s="967">
        <v>55321.29</v>
      </c>
      <c r="L26" s="967">
        <v>55321.29</v>
      </c>
      <c r="M26" s="968">
        <v>0</v>
      </c>
      <c r="N26" s="968">
        <v>0</v>
      </c>
      <c r="O26" s="968">
        <v>0</v>
      </c>
      <c r="P26" s="969">
        <v>0</v>
      </c>
      <c r="Q26" s="968"/>
      <c r="R26" s="968"/>
      <c r="S26" s="968">
        <v>0.01</v>
      </c>
      <c r="T26" s="968">
        <v>0</v>
      </c>
      <c r="U26" s="967">
        <v>784.37</v>
      </c>
      <c r="V26" s="967">
        <v>784.37</v>
      </c>
      <c r="W26" s="967">
        <v>0</v>
      </c>
      <c r="X26" s="970">
        <v>0</v>
      </c>
      <c r="Y26" s="970">
        <v>0</v>
      </c>
      <c r="Z26" s="971">
        <v>0</v>
      </c>
      <c r="AA26" s="971"/>
      <c r="AB26" s="972">
        <v>0</v>
      </c>
      <c r="AC26" s="973">
        <f t="shared" si="1"/>
        <v>27.597565935317203</v>
      </c>
      <c r="AD26" s="973">
        <f t="shared" si="2"/>
        <v>756.77243406468278</v>
      </c>
      <c r="AE26" s="1112">
        <f t="shared" si="3"/>
        <v>53374.845148205815</v>
      </c>
    </row>
    <row r="27" spans="1:31" s="935" customFormat="1" ht="12" customHeight="1">
      <c r="A27" s="958">
        <v>40</v>
      </c>
      <c r="B27" s="959">
        <v>30002125</v>
      </c>
      <c r="C27" s="960">
        <v>38793</v>
      </c>
      <c r="D27" s="961">
        <f t="shared" si="0"/>
        <v>2006</v>
      </c>
      <c r="E27" s="962">
        <v>2010</v>
      </c>
      <c r="F27" s="963"/>
      <c r="G27" s="964" t="s">
        <v>1145</v>
      </c>
      <c r="H27" s="965" t="s">
        <v>4162</v>
      </c>
      <c r="I27" s="963" t="s">
        <v>22</v>
      </c>
      <c r="J27" s="966" t="s">
        <v>1508</v>
      </c>
      <c r="K27" s="967">
        <v>55321.29</v>
      </c>
      <c r="L27" s="967">
        <v>55321.29</v>
      </c>
      <c r="M27" s="968">
        <v>0</v>
      </c>
      <c r="N27" s="968">
        <v>0</v>
      </c>
      <c r="O27" s="968">
        <v>0</v>
      </c>
      <c r="P27" s="969">
        <v>0</v>
      </c>
      <c r="Q27" s="968"/>
      <c r="R27" s="968"/>
      <c r="S27" s="968">
        <v>0.01</v>
      </c>
      <c r="T27" s="968">
        <v>0</v>
      </c>
      <c r="U27" s="967">
        <v>784.37</v>
      </c>
      <c r="V27" s="967">
        <v>784.37</v>
      </c>
      <c r="W27" s="967">
        <v>0</v>
      </c>
      <c r="X27" s="970">
        <v>0</v>
      </c>
      <c r="Y27" s="970">
        <v>0</v>
      </c>
      <c r="Z27" s="971">
        <v>0</v>
      </c>
      <c r="AA27" s="971"/>
      <c r="AB27" s="972">
        <v>0</v>
      </c>
      <c r="AC27" s="973">
        <f t="shared" si="1"/>
        <v>27.597565935317203</v>
      </c>
      <c r="AD27" s="973">
        <f t="shared" si="2"/>
        <v>756.77243406468278</v>
      </c>
      <c r="AE27" s="1112">
        <f t="shared" si="3"/>
        <v>53374.845148205815</v>
      </c>
    </row>
    <row r="28" spans="1:31" s="935" customFormat="1" ht="12" customHeight="1">
      <c r="A28" s="958">
        <v>41</v>
      </c>
      <c r="B28" s="959">
        <v>30002126</v>
      </c>
      <c r="C28" s="960">
        <v>38793</v>
      </c>
      <c r="D28" s="961">
        <f t="shared" si="0"/>
        <v>2006</v>
      </c>
      <c r="E28" s="962">
        <v>2010</v>
      </c>
      <c r="F28" s="963"/>
      <c r="G28" s="964" t="s">
        <v>1145</v>
      </c>
      <c r="H28" s="965" t="s">
        <v>4162</v>
      </c>
      <c r="I28" s="963" t="s">
        <v>22</v>
      </c>
      <c r="J28" s="966" t="s">
        <v>1508</v>
      </c>
      <c r="K28" s="967">
        <v>55321.29</v>
      </c>
      <c r="L28" s="967">
        <v>55321.29</v>
      </c>
      <c r="M28" s="968">
        <v>0</v>
      </c>
      <c r="N28" s="968">
        <v>0</v>
      </c>
      <c r="O28" s="968">
        <v>0</v>
      </c>
      <c r="P28" s="969">
        <v>0</v>
      </c>
      <c r="Q28" s="968"/>
      <c r="R28" s="968"/>
      <c r="S28" s="968">
        <v>0.01</v>
      </c>
      <c r="T28" s="968">
        <v>0</v>
      </c>
      <c r="U28" s="967">
        <v>784.37</v>
      </c>
      <c r="V28" s="967">
        <v>784.37</v>
      </c>
      <c r="W28" s="967">
        <v>0</v>
      </c>
      <c r="X28" s="970">
        <v>0</v>
      </c>
      <c r="Y28" s="970">
        <v>0</v>
      </c>
      <c r="Z28" s="971">
        <v>0</v>
      </c>
      <c r="AA28" s="971"/>
      <c r="AB28" s="972">
        <v>0</v>
      </c>
      <c r="AC28" s="973">
        <f t="shared" si="1"/>
        <v>27.597565935317203</v>
      </c>
      <c r="AD28" s="973">
        <f t="shared" si="2"/>
        <v>756.77243406468278</v>
      </c>
      <c r="AE28" s="1112">
        <f t="shared" si="3"/>
        <v>53374.845148205815</v>
      </c>
    </row>
    <row r="29" spans="1:31" s="935" customFormat="1" ht="12" customHeight="1">
      <c r="A29" s="958">
        <v>42</v>
      </c>
      <c r="B29" s="959">
        <v>30002127</v>
      </c>
      <c r="C29" s="960">
        <v>38793</v>
      </c>
      <c r="D29" s="961">
        <f t="shared" si="0"/>
        <v>2006</v>
      </c>
      <c r="E29" s="962">
        <v>2010</v>
      </c>
      <c r="F29" s="963"/>
      <c r="G29" s="964" t="s">
        <v>1145</v>
      </c>
      <c r="H29" s="965" t="s">
        <v>4162</v>
      </c>
      <c r="I29" s="963" t="s">
        <v>22</v>
      </c>
      <c r="J29" s="966" t="s">
        <v>1508</v>
      </c>
      <c r="K29" s="967">
        <v>55321.29</v>
      </c>
      <c r="L29" s="967">
        <v>55321.29</v>
      </c>
      <c r="M29" s="968">
        <v>0</v>
      </c>
      <c r="N29" s="968">
        <v>0</v>
      </c>
      <c r="O29" s="968">
        <v>0</v>
      </c>
      <c r="P29" s="969">
        <v>0</v>
      </c>
      <c r="Q29" s="968"/>
      <c r="R29" s="968"/>
      <c r="S29" s="968">
        <v>0.01</v>
      </c>
      <c r="T29" s="968">
        <v>0</v>
      </c>
      <c r="U29" s="967">
        <v>784.37</v>
      </c>
      <c r="V29" s="967">
        <v>784.37</v>
      </c>
      <c r="W29" s="967">
        <v>0</v>
      </c>
      <c r="X29" s="970">
        <v>0</v>
      </c>
      <c r="Y29" s="970">
        <v>0</v>
      </c>
      <c r="Z29" s="971">
        <v>0</v>
      </c>
      <c r="AA29" s="971"/>
      <c r="AB29" s="972">
        <v>0</v>
      </c>
      <c r="AC29" s="973">
        <f t="shared" si="1"/>
        <v>27.597565935317203</v>
      </c>
      <c r="AD29" s="973">
        <f t="shared" si="2"/>
        <v>756.77243406468278</v>
      </c>
      <c r="AE29" s="1112">
        <f t="shared" si="3"/>
        <v>53374.845148205815</v>
      </c>
    </row>
    <row r="30" spans="1:31" s="935" customFormat="1" ht="12" customHeight="1">
      <c r="A30" s="958">
        <v>43</v>
      </c>
      <c r="B30" s="959">
        <v>30002920</v>
      </c>
      <c r="C30" s="960">
        <v>38793</v>
      </c>
      <c r="D30" s="961">
        <f t="shared" si="0"/>
        <v>2006</v>
      </c>
      <c r="E30" s="962">
        <v>2010</v>
      </c>
      <c r="F30" s="963"/>
      <c r="G30" s="964" t="s">
        <v>1145</v>
      </c>
      <c r="H30" s="965" t="s">
        <v>4162</v>
      </c>
      <c r="I30" s="963" t="s">
        <v>22</v>
      </c>
      <c r="J30" s="966" t="s">
        <v>4163</v>
      </c>
      <c r="K30" s="967">
        <v>148232.68</v>
      </c>
      <c r="L30" s="967">
        <v>148232.68</v>
      </c>
      <c r="M30" s="968">
        <v>0</v>
      </c>
      <c r="N30" s="968">
        <v>0</v>
      </c>
      <c r="O30" s="968">
        <v>0</v>
      </c>
      <c r="P30" s="969">
        <v>0</v>
      </c>
      <c r="Q30" s="968"/>
      <c r="R30" s="968"/>
      <c r="S30" s="968">
        <v>0.01</v>
      </c>
      <c r="T30" s="968">
        <v>0</v>
      </c>
      <c r="U30" s="967">
        <v>2101.6999999999998</v>
      </c>
      <c r="V30" s="967">
        <v>2101.6999999999998</v>
      </c>
      <c r="W30" s="967">
        <v>0</v>
      </c>
      <c r="X30" s="970">
        <v>0</v>
      </c>
      <c r="Y30" s="970">
        <v>0</v>
      </c>
      <c r="Z30" s="971">
        <v>0</v>
      </c>
      <c r="AA30" s="971"/>
      <c r="AB30" s="972">
        <v>0</v>
      </c>
      <c r="AC30" s="973">
        <f t="shared" si="1"/>
        <v>73.946994819098336</v>
      </c>
      <c r="AD30" s="973">
        <f t="shared" si="2"/>
        <v>2027.7530051809015</v>
      </c>
      <c r="AE30" s="1112">
        <f t="shared" si="3"/>
        <v>143017.20623115523</v>
      </c>
    </row>
    <row r="31" spans="1:31" s="935" customFormat="1" ht="13.5" customHeight="1">
      <c r="A31" s="958">
        <v>44</v>
      </c>
      <c r="B31" s="959">
        <v>30002921</v>
      </c>
      <c r="C31" s="960">
        <v>38793</v>
      </c>
      <c r="D31" s="961">
        <f t="shared" si="0"/>
        <v>2006</v>
      </c>
      <c r="E31" s="962">
        <v>2010</v>
      </c>
      <c r="F31" s="963"/>
      <c r="G31" s="964" t="s">
        <v>1145</v>
      </c>
      <c r="H31" s="965" t="s">
        <v>4162</v>
      </c>
      <c r="I31" s="963" t="s">
        <v>22</v>
      </c>
      <c r="J31" s="966" t="s">
        <v>4163</v>
      </c>
      <c r="K31" s="967">
        <v>148232.68</v>
      </c>
      <c r="L31" s="967">
        <v>148232.68</v>
      </c>
      <c r="M31" s="968">
        <v>0</v>
      </c>
      <c r="N31" s="968">
        <v>0</v>
      </c>
      <c r="O31" s="968">
        <v>0</v>
      </c>
      <c r="P31" s="969">
        <v>0</v>
      </c>
      <c r="Q31" s="968"/>
      <c r="R31" s="968"/>
      <c r="S31" s="968">
        <v>0.01</v>
      </c>
      <c r="T31" s="968">
        <v>0</v>
      </c>
      <c r="U31" s="967">
        <v>2101.6999999999998</v>
      </c>
      <c r="V31" s="967">
        <v>2101.6999999999998</v>
      </c>
      <c r="W31" s="967">
        <v>0</v>
      </c>
      <c r="X31" s="970">
        <v>0</v>
      </c>
      <c r="Y31" s="970">
        <v>0</v>
      </c>
      <c r="Z31" s="971">
        <v>0</v>
      </c>
      <c r="AA31" s="971"/>
      <c r="AB31" s="972">
        <v>0</v>
      </c>
      <c r="AC31" s="973">
        <f t="shared" si="1"/>
        <v>73.946994819098336</v>
      </c>
      <c r="AD31" s="973">
        <f t="shared" si="2"/>
        <v>2027.7530051809015</v>
      </c>
      <c r="AE31" s="1112">
        <f t="shared" si="3"/>
        <v>143017.20623115523</v>
      </c>
    </row>
    <row r="32" spans="1:31" s="935" customFormat="1" ht="12" customHeight="1">
      <c r="A32" s="958">
        <v>45</v>
      </c>
      <c r="B32" s="959">
        <v>30003504</v>
      </c>
      <c r="C32" s="960">
        <v>38793</v>
      </c>
      <c r="D32" s="961">
        <f t="shared" si="0"/>
        <v>2006</v>
      </c>
      <c r="E32" s="962">
        <v>2010</v>
      </c>
      <c r="F32" s="963"/>
      <c r="G32" s="964" t="s">
        <v>1145</v>
      </c>
      <c r="H32" s="965" t="s">
        <v>4162</v>
      </c>
      <c r="I32" s="963" t="s">
        <v>22</v>
      </c>
      <c r="J32" s="966" t="s">
        <v>1510</v>
      </c>
      <c r="K32" s="967">
        <v>218448.15</v>
      </c>
      <c r="L32" s="967">
        <v>218448.15</v>
      </c>
      <c r="M32" s="968">
        <v>0</v>
      </c>
      <c r="N32" s="968">
        <v>0</v>
      </c>
      <c r="O32" s="968">
        <v>0</v>
      </c>
      <c r="P32" s="969">
        <v>0</v>
      </c>
      <c r="Q32" s="968"/>
      <c r="R32" s="968"/>
      <c r="S32" s="968">
        <v>0.01</v>
      </c>
      <c r="T32" s="968">
        <v>0</v>
      </c>
      <c r="U32" s="967">
        <v>3097.24</v>
      </c>
      <c r="V32" s="967">
        <v>3097.23</v>
      </c>
      <c r="W32" s="967">
        <v>9.9999999997635314E-3</v>
      </c>
      <c r="X32" s="970">
        <v>9.3087423504118662E-3</v>
      </c>
      <c r="Y32" s="970">
        <v>6.9125764935166513E-4</v>
      </c>
      <c r="Z32" s="971">
        <v>4.4327344525770792E-4</v>
      </c>
      <c r="AA32" s="971"/>
      <c r="AB32" s="972">
        <v>1.1345310946093731E-3</v>
      </c>
      <c r="AC32" s="973">
        <f t="shared" si="1"/>
        <v>108.9744446084142</v>
      </c>
      <c r="AD32" s="973">
        <f t="shared" si="2"/>
        <v>2988.2655553915856</v>
      </c>
      <c r="AE32" s="1112">
        <f t="shared" si="3"/>
        <v>210762.18900828299</v>
      </c>
    </row>
    <row r="33" spans="1:31" s="935" customFormat="1" ht="12" customHeight="1">
      <c r="A33" s="958">
        <v>46</v>
      </c>
      <c r="B33" s="959">
        <v>30002128</v>
      </c>
      <c r="C33" s="960">
        <v>38793</v>
      </c>
      <c r="D33" s="961">
        <f t="shared" si="0"/>
        <v>2006</v>
      </c>
      <c r="E33" s="962">
        <v>2010</v>
      </c>
      <c r="F33" s="963"/>
      <c r="G33" s="964" t="s">
        <v>1145</v>
      </c>
      <c r="H33" s="965" t="s">
        <v>4162</v>
      </c>
      <c r="I33" s="963" t="s">
        <v>22</v>
      </c>
      <c r="J33" s="966" t="s">
        <v>4166</v>
      </c>
      <c r="K33" s="967">
        <v>55321.29</v>
      </c>
      <c r="L33" s="967">
        <v>55321.29</v>
      </c>
      <c r="M33" s="968">
        <v>0</v>
      </c>
      <c r="N33" s="968">
        <v>0</v>
      </c>
      <c r="O33" s="968">
        <v>0</v>
      </c>
      <c r="P33" s="969">
        <v>0</v>
      </c>
      <c r="Q33" s="968"/>
      <c r="R33" s="968"/>
      <c r="S33" s="968">
        <v>0.01</v>
      </c>
      <c r="T33" s="968">
        <v>0</v>
      </c>
      <c r="U33" s="967">
        <v>784.37</v>
      </c>
      <c r="V33" s="967">
        <v>784.37</v>
      </c>
      <c r="W33" s="967">
        <v>0</v>
      </c>
      <c r="X33" s="970">
        <v>0</v>
      </c>
      <c r="Y33" s="970">
        <v>0</v>
      </c>
      <c r="Z33" s="971">
        <v>0</v>
      </c>
      <c r="AA33" s="971"/>
      <c r="AB33" s="972">
        <v>0</v>
      </c>
      <c r="AC33" s="973">
        <f t="shared" si="1"/>
        <v>27.597565935317203</v>
      </c>
      <c r="AD33" s="973">
        <f t="shared" si="2"/>
        <v>756.77243406468278</v>
      </c>
      <c r="AE33" s="1112">
        <f t="shared" si="3"/>
        <v>53374.845148205815</v>
      </c>
    </row>
    <row r="34" spans="1:31" s="935" customFormat="1" ht="12" customHeight="1">
      <c r="A34" s="958">
        <v>47</v>
      </c>
      <c r="B34" s="959">
        <v>30002129</v>
      </c>
      <c r="C34" s="960">
        <v>38793</v>
      </c>
      <c r="D34" s="961">
        <f t="shared" si="0"/>
        <v>2006</v>
      </c>
      <c r="E34" s="962">
        <v>2010</v>
      </c>
      <c r="F34" s="963"/>
      <c r="G34" s="964" t="s">
        <v>1145</v>
      </c>
      <c r="H34" s="965" t="s">
        <v>4162</v>
      </c>
      <c r="I34" s="963" t="s">
        <v>22</v>
      </c>
      <c r="J34" s="966" t="s">
        <v>1508</v>
      </c>
      <c r="K34" s="967">
        <v>55321.29</v>
      </c>
      <c r="L34" s="967">
        <v>55321.29</v>
      </c>
      <c r="M34" s="968">
        <v>0</v>
      </c>
      <c r="N34" s="968">
        <v>0</v>
      </c>
      <c r="O34" s="968">
        <v>0</v>
      </c>
      <c r="P34" s="969">
        <v>0</v>
      </c>
      <c r="Q34" s="968"/>
      <c r="R34" s="968"/>
      <c r="S34" s="968">
        <v>0.01</v>
      </c>
      <c r="T34" s="968">
        <v>0</v>
      </c>
      <c r="U34" s="967">
        <v>784.37</v>
      </c>
      <c r="V34" s="967">
        <v>784.37</v>
      </c>
      <c r="W34" s="967">
        <v>0</v>
      </c>
      <c r="X34" s="970">
        <v>0</v>
      </c>
      <c r="Y34" s="970">
        <v>0</v>
      </c>
      <c r="Z34" s="971">
        <v>0</v>
      </c>
      <c r="AA34" s="971"/>
      <c r="AB34" s="972">
        <v>0</v>
      </c>
      <c r="AC34" s="973">
        <f t="shared" si="1"/>
        <v>27.597565935317203</v>
      </c>
      <c r="AD34" s="973">
        <f t="shared" si="2"/>
        <v>756.77243406468278</v>
      </c>
      <c r="AE34" s="1112">
        <f t="shared" si="3"/>
        <v>53374.845148205815</v>
      </c>
    </row>
    <row r="35" spans="1:31" s="935" customFormat="1" ht="12" customHeight="1">
      <c r="A35" s="958">
        <v>48</v>
      </c>
      <c r="B35" s="959">
        <v>30000500</v>
      </c>
      <c r="C35" s="960">
        <v>38720</v>
      </c>
      <c r="D35" s="961">
        <f t="shared" si="0"/>
        <v>2006</v>
      </c>
      <c r="E35" s="962">
        <v>2010</v>
      </c>
      <c r="F35" s="963"/>
      <c r="G35" s="964" t="s">
        <v>1145</v>
      </c>
      <c r="H35" s="965" t="s">
        <v>4162</v>
      </c>
      <c r="I35" s="963" t="s">
        <v>22</v>
      </c>
      <c r="J35" s="966" t="s">
        <v>1502</v>
      </c>
      <c r="K35" s="967">
        <v>68105.62</v>
      </c>
      <c r="L35" s="967">
        <v>68105.62</v>
      </c>
      <c r="M35" s="968">
        <v>0</v>
      </c>
      <c r="N35" s="968">
        <v>0</v>
      </c>
      <c r="O35" s="968">
        <v>0</v>
      </c>
      <c r="P35" s="969">
        <v>0</v>
      </c>
      <c r="Q35" s="968"/>
      <c r="R35" s="968"/>
      <c r="S35" s="968">
        <v>0.01</v>
      </c>
      <c r="T35" s="968">
        <v>0</v>
      </c>
      <c r="U35" s="967">
        <v>988.07</v>
      </c>
      <c r="V35" s="967">
        <v>988.07</v>
      </c>
      <c r="W35" s="967">
        <v>0</v>
      </c>
      <c r="X35" s="970">
        <v>0</v>
      </c>
      <c r="Y35" s="970">
        <v>0</v>
      </c>
      <c r="Z35" s="971">
        <v>0</v>
      </c>
      <c r="AA35" s="971"/>
      <c r="AB35" s="972">
        <v>0</v>
      </c>
      <c r="AC35" s="973">
        <f t="shared" si="1"/>
        <v>34.764622529812293</v>
      </c>
      <c r="AD35" s="973">
        <f t="shared" si="2"/>
        <v>953.30537747018775</v>
      </c>
      <c r="AE35" s="1112">
        <f t="shared" si="3"/>
        <v>65709.366524579396</v>
      </c>
    </row>
    <row r="36" spans="1:31" s="935" customFormat="1" ht="12" customHeight="1">
      <c r="A36" s="958">
        <v>49</v>
      </c>
      <c r="B36" s="959">
        <v>30000501</v>
      </c>
      <c r="C36" s="960">
        <v>38720</v>
      </c>
      <c r="D36" s="961">
        <f t="shared" si="0"/>
        <v>2006</v>
      </c>
      <c r="E36" s="962">
        <v>2010</v>
      </c>
      <c r="F36" s="963"/>
      <c r="G36" s="964" t="s">
        <v>1145</v>
      </c>
      <c r="H36" s="965" t="s">
        <v>4162</v>
      </c>
      <c r="I36" s="963" t="s">
        <v>22</v>
      </c>
      <c r="J36" s="966" t="s">
        <v>1502</v>
      </c>
      <c r="K36" s="967">
        <v>68105.62</v>
      </c>
      <c r="L36" s="967">
        <v>68105.62</v>
      </c>
      <c r="M36" s="968">
        <v>0</v>
      </c>
      <c r="N36" s="968">
        <v>0</v>
      </c>
      <c r="O36" s="968">
        <v>0</v>
      </c>
      <c r="P36" s="969">
        <v>0</v>
      </c>
      <c r="Q36" s="968"/>
      <c r="R36" s="968"/>
      <c r="S36" s="968">
        <v>0.01</v>
      </c>
      <c r="T36" s="968">
        <v>0</v>
      </c>
      <c r="U36" s="967">
        <v>988.07</v>
      </c>
      <c r="V36" s="967">
        <v>988.07</v>
      </c>
      <c r="W36" s="967">
        <v>0</v>
      </c>
      <c r="X36" s="970">
        <v>0</v>
      </c>
      <c r="Y36" s="970">
        <v>0</v>
      </c>
      <c r="Z36" s="971">
        <v>0</v>
      </c>
      <c r="AA36" s="971"/>
      <c r="AB36" s="972">
        <v>0</v>
      </c>
      <c r="AC36" s="973">
        <f t="shared" si="1"/>
        <v>34.764622529812293</v>
      </c>
      <c r="AD36" s="973">
        <f t="shared" si="2"/>
        <v>953.30537747018775</v>
      </c>
      <c r="AE36" s="1112">
        <f t="shared" si="3"/>
        <v>65709.366524579396</v>
      </c>
    </row>
    <row r="37" spans="1:31" s="935" customFormat="1" ht="12" customHeight="1">
      <c r="A37" s="958">
        <v>50</v>
      </c>
      <c r="B37" s="959">
        <v>30003505</v>
      </c>
      <c r="C37" s="960">
        <v>38793</v>
      </c>
      <c r="D37" s="961">
        <f t="shared" si="0"/>
        <v>2006</v>
      </c>
      <c r="E37" s="962">
        <v>2010</v>
      </c>
      <c r="F37" s="963"/>
      <c r="G37" s="964" t="s">
        <v>1145</v>
      </c>
      <c r="H37" s="965" t="s">
        <v>4162</v>
      </c>
      <c r="I37" s="963" t="s">
        <v>22</v>
      </c>
      <c r="J37" s="966" t="s">
        <v>1510</v>
      </c>
      <c r="K37" s="967">
        <v>218448.15</v>
      </c>
      <c r="L37" s="967">
        <v>218448.15</v>
      </c>
      <c r="M37" s="968">
        <v>0</v>
      </c>
      <c r="N37" s="968">
        <v>0</v>
      </c>
      <c r="O37" s="968">
        <v>0</v>
      </c>
      <c r="P37" s="969">
        <v>0</v>
      </c>
      <c r="Q37" s="968"/>
      <c r="R37" s="968"/>
      <c r="S37" s="968">
        <v>0.01</v>
      </c>
      <c r="T37" s="968">
        <v>0</v>
      </c>
      <c r="U37" s="967">
        <v>3097.24</v>
      </c>
      <c r="V37" s="967">
        <v>3097.23</v>
      </c>
      <c r="W37" s="967">
        <v>9.9999999997635314E-3</v>
      </c>
      <c r="X37" s="970">
        <v>9.3087423504118662E-3</v>
      </c>
      <c r="Y37" s="970">
        <v>6.9125764935166513E-4</v>
      </c>
      <c r="Z37" s="971">
        <v>4.4327344525770792E-4</v>
      </c>
      <c r="AA37" s="971"/>
      <c r="AB37" s="972">
        <v>1.1345310946093731E-3</v>
      </c>
      <c r="AC37" s="973">
        <f t="shared" si="1"/>
        <v>108.9744446084142</v>
      </c>
      <c r="AD37" s="973">
        <f t="shared" si="2"/>
        <v>2988.2655553915856</v>
      </c>
      <c r="AE37" s="1112">
        <f t="shared" si="3"/>
        <v>210762.18900828299</v>
      </c>
    </row>
    <row r="38" spans="1:31" s="935" customFormat="1" ht="12" customHeight="1">
      <c r="A38" s="958">
        <v>51</v>
      </c>
      <c r="B38" s="959">
        <v>30002130</v>
      </c>
      <c r="C38" s="960">
        <v>38793</v>
      </c>
      <c r="D38" s="961">
        <f t="shared" si="0"/>
        <v>2006</v>
      </c>
      <c r="E38" s="962">
        <v>2010</v>
      </c>
      <c r="F38" s="963"/>
      <c r="G38" s="964" t="s">
        <v>1145</v>
      </c>
      <c r="H38" s="965" t="s">
        <v>4162</v>
      </c>
      <c r="I38" s="963" t="s">
        <v>22</v>
      </c>
      <c r="J38" s="966" t="s">
        <v>1508</v>
      </c>
      <c r="K38" s="967">
        <v>55321.29</v>
      </c>
      <c r="L38" s="967">
        <v>55321.29</v>
      </c>
      <c r="M38" s="968">
        <v>0</v>
      </c>
      <c r="N38" s="968">
        <v>0</v>
      </c>
      <c r="O38" s="968">
        <v>0</v>
      </c>
      <c r="P38" s="969">
        <v>0</v>
      </c>
      <c r="Q38" s="968"/>
      <c r="R38" s="968"/>
      <c r="S38" s="968">
        <v>0.01</v>
      </c>
      <c r="T38" s="968">
        <v>0</v>
      </c>
      <c r="U38" s="967">
        <v>784.37</v>
      </c>
      <c r="V38" s="967">
        <v>784.37</v>
      </c>
      <c r="W38" s="967">
        <v>0</v>
      </c>
      <c r="X38" s="970">
        <v>0</v>
      </c>
      <c r="Y38" s="970">
        <v>0</v>
      </c>
      <c r="Z38" s="971">
        <v>0</v>
      </c>
      <c r="AA38" s="971"/>
      <c r="AB38" s="972">
        <v>0</v>
      </c>
      <c r="AC38" s="973">
        <f t="shared" si="1"/>
        <v>27.597565935317203</v>
      </c>
      <c r="AD38" s="973">
        <f t="shared" si="2"/>
        <v>756.77243406468278</v>
      </c>
      <c r="AE38" s="1112">
        <f t="shared" si="3"/>
        <v>53374.845148205815</v>
      </c>
    </row>
    <row r="39" spans="1:31" s="935" customFormat="1" ht="12" customHeight="1">
      <c r="A39" s="958">
        <v>52</v>
      </c>
      <c r="B39" s="959">
        <v>30003098</v>
      </c>
      <c r="C39" s="960">
        <v>39356</v>
      </c>
      <c r="D39" s="961">
        <f t="shared" si="0"/>
        <v>2007</v>
      </c>
      <c r="E39" s="962">
        <v>2010</v>
      </c>
      <c r="F39" s="963"/>
      <c r="G39" s="964" t="s">
        <v>1145</v>
      </c>
      <c r="H39" s="965" t="s">
        <v>4162</v>
      </c>
      <c r="I39" s="963" t="s">
        <v>22</v>
      </c>
      <c r="J39" s="966" t="s">
        <v>1509</v>
      </c>
      <c r="K39" s="967">
        <v>24613.93</v>
      </c>
      <c r="L39" s="967">
        <v>23109.75</v>
      </c>
      <c r="M39" s="968">
        <v>1504.1800000000003</v>
      </c>
      <c r="N39" s="968">
        <v>1508.852782615533</v>
      </c>
      <c r="O39" s="968">
        <v>-4.6727826155326966</v>
      </c>
      <c r="P39" s="969">
        <v>71.850132505501577</v>
      </c>
      <c r="Q39" s="968"/>
      <c r="R39" s="968"/>
      <c r="S39" s="968">
        <v>1437.0026501100315</v>
      </c>
      <c r="T39" s="968">
        <v>67.17734988996888</v>
      </c>
      <c r="U39" s="967">
        <v>355.45</v>
      </c>
      <c r="V39" s="967">
        <v>333.74</v>
      </c>
      <c r="W39" s="967">
        <v>21.70999999999998</v>
      </c>
      <c r="X39" s="970">
        <v>20.209279643222029</v>
      </c>
      <c r="Y39" s="970">
        <v>1.5007203567779506</v>
      </c>
      <c r="Z39" s="971">
        <v>0.96234664967723949</v>
      </c>
      <c r="AA39" s="971"/>
      <c r="AB39" s="972">
        <v>2.4630670064551898</v>
      </c>
      <c r="AC39" s="973">
        <f t="shared" si="1"/>
        <v>15.63285632371919</v>
      </c>
      <c r="AD39" s="973">
        <f t="shared" si="2"/>
        <v>339.81714367628081</v>
      </c>
      <c r="AE39" s="1112">
        <f t="shared" si="3"/>
        <v>23531.397910389416</v>
      </c>
    </row>
    <row r="40" spans="1:31" s="935" customFormat="1" ht="12" customHeight="1">
      <c r="A40" s="958">
        <v>53</v>
      </c>
      <c r="B40" s="959">
        <v>30000202</v>
      </c>
      <c r="C40" s="960">
        <v>39049</v>
      </c>
      <c r="D40" s="961">
        <f t="shared" si="0"/>
        <v>2006</v>
      </c>
      <c r="E40" s="962">
        <v>2010</v>
      </c>
      <c r="F40" s="963"/>
      <c r="G40" s="964" t="s">
        <v>1145</v>
      </c>
      <c r="H40" s="965" t="s">
        <v>4162</v>
      </c>
      <c r="I40" s="963" t="s">
        <v>22</v>
      </c>
      <c r="J40" s="966" t="s">
        <v>4167</v>
      </c>
      <c r="K40" s="967">
        <v>90734.26</v>
      </c>
      <c r="L40" s="967">
        <v>90734.26</v>
      </c>
      <c r="M40" s="968">
        <v>0</v>
      </c>
      <c r="N40" s="968">
        <v>0</v>
      </c>
      <c r="O40" s="968">
        <v>0</v>
      </c>
      <c r="P40" s="969">
        <v>0</v>
      </c>
      <c r="Q40" s="968"/>
      <c r="R40" s="968"/>
      <c r="S40" s="968">
        <v>0.01</v>
      </c>
      <c r="T40" s="968">
        <v>0</v>
      </c>
      <c r="U40" s="967">
        <v>1310.01</v>
      </c>
      <c r="V40" s="967">
        <v>1310</v>
      </c>
      <c r="W40" s="967">
        <v>9.9999999999909051E-3</v>
      </c>
      <c r="X40" s="970">
        <v>9.3087423506235233E-3</v>
      </c>
      <c r="Y40" s="970">
        <v>6.9125764936738172E-4</v>
      </c>
      <c r="Z40" s="971">
        <v>4.4327344526778683E-4</v>
      </c>
      <c r="AA40" s="971"/>
      <c r="AB40" s="972">
        <v>1.1345310946351684E-3</v>
      </c>
      <c r="AC40" s="973">
        <f t="shared" si="1"/>
        <v>46.091879280090886</v>
      </c>
      <c r="AD40" s="973">
        <f t="shared" si="2"/>
        <v>1263.9181207199092</v>
      </c>
      <c r="AE40" s="1112">
        <f t="shared" si="3"/>
        <v>87541.832034955165</v>
      </c>
    </row>
    <row r="41" spans="1:31" s="935" customFormat="1" ht="12" customHeight="1">
      <c r="A41" s="958">
        <v>54</v>
      </c>
      <c r="B41" s="959">
        <v>30002131</v>
      </c>
      <c r="C41" s="960">
        <v>38793</v>
      </c>
      <c r="D41" s="961">
        <f t="shared" si="0"/>
        <v>2006</v>
      </c>
      <c r="E41" s="962">
        <v>2010</v>
      </c>
      <c r="F41" s="963"/>
      <c r="G41" s="964" t="s">
        <v>1145</v>
      </c>
      <c r="H41" s="965" t="s">
        <v>4162</v>
      </c>
      <c r="I41" s="963" t="s">
        <v>22</v>
      </c>
      <c r="J41" s="966" t="s">
        <v>1508</v>
      </c>
      <c r="K41" s="967">
        <v>55321.29</v>
      </c>
      <c r="L41" s="967">
        <v>55321.29</v>
      </c>
      <c r="M41" s="968">
        <v>0</v>
      </c>
      <c r="N41" s="968">
        <v>0</v>
      </c>
      <c r="O41" s="968">
        <v>0</v>
      </c>
      <c r="P41" s="969">
        <v>0</v>
      </c>
      <c r="Q41" s="968"/>
      <c r="R41" s="968"/>
      <c r="S41" s="968">
        <v>0.01</v>
      </c>
      <c r="T41" s="968">
        <v>0</v>
      </c>
      <c r="U41" s="967">
        <v>784.37</v>
      </c>
      <c r="V41" s="967">
        <v>784.37</v>
      </c>
      <c r="W41" s="967">
        <v>0</v>
      </c>
      <c r="X41" s="970">
        <v>0</v>
      </c>
      <c r="Y41" s="970">
        <v>0</v>
      </c>
      <c r="Z41" s="971">
        <v>0</v>
      </c>
      <c r="AA41" s="971"/>
      <c r="AB41" s="972">
        <v>0</v>
      </c>
      <c r="AC41" s="973">
        <f t="shared" si="1"/>
        <v>27.597565935317203</v>
      </c>
      <c r="AD41" s="973">
        <f t="shared" si="2"/>
        <v>756.77243406468278</v>
      </c>
      <c r="AE41" s="1112">
        <f t="shared" si="3"/>
        <v>53374.845148205815</v>
      </c>
    </row>
    <row r="42" spans="1:31" s="935" customFormat="1" ht="12" customHeight="1">
      <c r="A42" s="958">
        <v>55</v>
      </c>
      <c r="B42" s="959">
        <v>30002132</v>
      </c>
      <c r="C42" s="960">
        <v>38793</v>
      </c>
      <c r="D42" s="961">
        <f t="shared" si="0"/>
        <v>2006</v>
      </c>
      <c r="E42" s="962">
        <v>2010</v>
      </c>
      <c r="F42" s="963"/>
      <c r="G42" s="964" t="s">
        <v>1145</v>
      </c>
      <c r="H42" s="965" t="s">
        <v>4162</v>
      </c>
      <c r="I42" s="963" t="s">
        <v>22</v>
      </c>
      <c r="J42" s="966" t="s">
        <v>1508</v>
      </c>
      <c r="K42" s="967">
        <v>55321.29</v>
      </c>
      <c r="L42" s="967">
        <v>55321.29</v>
      </c>
      <c r="M42" s="968">
        <v>0</v>
      </c>
      <c r="N42" s="968">
        <v>0</v>
      </c>
      <c r="O42" s="968">
        <v>0</v>
      </c>
      <c r="P42" s="969">
        <v>0</v>
      </c>
      <c r="Q42" s="968"/>
      <c r="R42" s="968"/>
      <c r="S42" s="968">
        <v>0.01</v>
      </c>
      <c r="T42" s="968">
        <v>0</v>
      </c>
      <c r="U42" s="967">
        <v>784.37</v>
      </c>
      <c r="V42" s="967">
        <v>784.37</v>
      </c>
      <c r="W42" s="967">
        <v>0</v>
      </c>
      <c r="X42" s="970">
        <v>0</v>
      </c>
      <c r="Y42" s="970">
        <v>0</v>
      </c>
      <c r="Z42" s="971">
        <v>0</v>
      </c>
      <c r="AA42" s="971"/>
      <c r="AB42" s="972">
        <v>0</v>
      </c>
      <c r="AC42" s="973">
        <f t="shared" si="1"/>
        <v>27.597565935317203</v>
      </c>
      <c r="AD42" s="973">
        <f t="shared" si="2"/>
        <v>756.77243406468278</v>
      </c>
      <c r="AE42" s="1112">
        <f t="shared" si="3"/>
        <v>53374.845148205815</v>
      </c>
    </row>
    <row r="43" spans="1:31" s="935" customFormat="1" ht="12" customHeight="1">
      <c r="A43" s="958">
        <v>56</v>
      </c>
      <c r="B43" s="959">
        <v>30003506</v>
      </c>
      <c r="C43" s="960">
        <v>38793</v>
      </c>
      <c r="D43" s="961">
        <f t="shared" si="0"/>
        <v>2006</v>
      </c>
      <c r="E43" s="962">
        <v>2010</v>
      </c>
      <c r="F43" s="963"/>
      <c r="G43" s="964" t="s">
        <v>1145</v>
      </c>
      <c r="H43" s="965" t="s">
        <v>4162</v>
      </c>
      <c r="I43" s="963" t="s">
        <v>22</v>
      </c>
      <c r="J43" s="966" t="s">
        <v>1510</v>
      </c>
      <c r="K43" s="967">
        <v>218448.15</v>
      </c>
      <c r="L43" s="967">
        <v>218448.15</v>
      </c>
      <c r="M43" s="968">
        <v>0</v>
      </c>
      <c r="N43" s="968">
        <v>0</v>
      </c>
      <c r="O43" s="968">
        <v>0</v>
      </c>
      <c r="P43" s="969">
        <v>0</v>
      </c>
      <c r="Q43" s="968"/>
      <c r="R43" s="968"/>
      <c r="S43" s="968">
        <v>0.01</v>
      </c>
      <c r="T43" s="968">
        <v>0</v>
      </c>
      <c r="U43" s="967">
        <v>3097.24</v>
      </c>
      <c r="V43" s="967">
        <v>3097.23</v>
      </c>
      <c r="W43" s="967">
        <v>9.9999999997635314E-3</v>
      </c>
      <c r="X43" s="970">
        <v>9.3087423504118662E-3</v>
      </c>
      <c r="Y43" s="970">
        <v>6.9125764935166513E-4</v>
      </c>
      <c r="Z43" s="971">
        <v>4.4327344525770792E-4</v>
      </c>
      <c r="AA43" s="971"/>
      <c r="AB43" s="972">
        <v>1.1345310946093731E-3</v>
      </c>
      <c r="AC43" s="973">
        <f t="shared" si="1"/>
        <v>108.9744446084142</v>
      </c>
      <c r="AD43" s="973">
        <f t="shared" si="2"/>
        <v>2988.2655553915856</v>
      </c>
      <c r="AE43" s="1112">
        <f t="shared" si="3"/>
        <v>210762.18900828299</v>
      </c>
    </row>
    <row r="44" spans="1:31" s="935" customFormat="1" ht="12" customHeight="1">
      <c r="A44" s="958">
        <v>57</v>
      </c>
      <c r="B44" s="959">
        <v>30003507</v>
      </c>
      <c r="C44" s="960">
        <v>38793</v>
      </c>
      <c r="D44" s="961">
        <f t="shared" si="0"/>
        <v>2006</v>
      </c>
      <c r="E44" s="962">
        <v>2010</v>
      </c>
      <c r="F44" s="963"/>
      <c r="G44" s="964" t="s">
        <v>1145</v>
      </c>
      <c r="H44" s="965" t="s">
        <v>4162</v>
      </c>
      <c r="I44" s="963" t="s">
        <v>22</v>
      </c>
      <c r="J44" s="966" t="s">
        <v>1510</v>
      </c>
      <c r="K44" s="967">
        <v>218448.15</v>
      </c>
      <c r="L44" s="967">
        <v>218448.15</v>
      </c>
      <c r="M44" s="968">
        <v>0</v>
      </c>
      <c r="N44" s="968">
        <v>0</v>
      </c>
      <c r="O44" s="968">
        <v>0</v>
      </c>
      <c r="P44" s="969">
        <v>0</v>
      </c>
      <c r="Q44" s="968"/>
      <c r="R44" s="968"/>
      <c r="S44" s="968">
        <v>0.01</v>
      </c>
      <c r="T44" s="968">
        <v>0</v>
      </c>
      <c r="U44" s="967">
        <v>3097.24</v>
      </c>
      <c r="V44" s="967">
        <v>3097.23</v>
      </c>
      <c r="W44" s="967">
        <v>9.9999999997635314E-3</v>
      </c>
      <c r="X44" s="970">
        <v>9.3087423504118662E-3</v>
      </c>
      <c r="Y44" s="970">
        <v>6.9125764935166513E-4</v>
      </c>
      <c r="Z44" s="971">
        <v>4.4327344525770792E-4</v>
      </c>
      <c r="AA44" s="971"/>
      <c r="AB44" s="972">
        <v>1.1345310946093731E-3</v>
      </c>
      <c r="AC44" s="973">
        <f t="shared" si="1"/>
        <v>108.9744446084142</v>
      </c>
      <c r="AD44" s="973">
        <f t="shared" si="2"/>
        <v>2988.2655553915856</v>
      </c>
      <c r="AE44" s="1112">
        <f t="shared" si="3"/>
        <v>210762.18900828299</v>
      </c>
    </row>
    <row r="45" spans="1:31" s="935" customFormat="1" ht="12" customHeight="1">
      <c r="A45" s="958">
        <v>58</v>
      </c>
      <c r="B45" s="959">
        <v>30003330</v>
      </c>
      <c r="C45" s="960">
        <v>39670</v>
      </c>
      <c r="D45" s="961">
        <f t="shared" si="0"/>
        <v>2008</v>
      </c>
      <c r="E45" s="962">
        <v>2010</v>
      </c>
      <c r="F45" s="963"/>
      <c r="G45" s="964" t="s">
        <v>1145</v>
      </c>
      <c r="H45" s="965" t="s">
        <v>4162</v>
      </c>
      <c r="I45" s="963" t="s">
        <v>22</v>
      </c>
      <c r="J45" s="966" t="s">
        <v>4168</v>
      </c>
      <c r="K45" s="967">
        <v>126703.61</v>
      </c>
      <c r="L45" s="967">
        <v>111921.53</v>
      </c>
      <c r="M45" s="968">
        <v>14782.080000000002</v>
      </c>
      <c r="N45" s="968">
        <v>14828.000997783121</v>
      </c>
      <c r="O45" s="968">
        <v>-45.920997783119674</v>
      </c>
      <c r="P45" s="969">
        <v>706.09528560872013</v>
      </c>
      <c r="Q45" s="968"/>
      <c r="R45" s="968"/>
      <c r="S45" s="968">
        <v>14121.905712174401</v>
      </c>
      <c r="T45" s="968">
        <v>660.17428782560046</v>
      </c>
      <c r="U45" s="967">
        <v>1828.17</v>
      </c>
      <c r="V45" s="967">
        <v>1614.89</v>
      </c>
      <c r="W45" s="967">
        <v>213.27999999999997</v>
      </c>
      <c r="X45" s="970">
        <v>198.53685685427902</v>
      </c>
      <c r="Y45" s="970">
        <v>14.74314314572095</v>
      </c>
      <c r="Z45" s="971">
        <v>9.4541360406799537</v>
      </c>
      <c r="AA45" s="971"/>
      <c r="AB45" s="972">
        <v>24.197279186400905</v>
      </c>
      <c r="AC45" s="973">
        <f t="shared" si="1"/>
        <v>100.50470862756264</v>
      </c>
      <c r="AD45" s="973">
        <f t="shared" si="2"/>
        <v>1727.6652913724374</v>
      </c>
      <c r="AE45" s="1112">
        <f t="shared" si="3"/>
        <v>119738.00537619022</v>
      </c>
    </row>
    <row r="46" spans="1:31" s="935" customFormat="1" ht="12" customHeight="1">
      <c r="A46" s="958">
        <v>59</v>
      </c>
      <c r="B46" s="959">
        <v>30003045</v>
      </c>
      <c r="C46" s="960">
        <v>38871</v>
      </c>
      <c r="D46" s="961">
        <f t="shared" si="0"/>
        <v>2006</v>
      </c>
      <c r="E46" s="962">
        <v>2010</v>
      </c>
      <c r="F46" s="963"/>
      <c r="G46" s="964" t="s">
        <v>1145</v>
      </c>
      <c r="H46" s="965" t="s">
        <v>4162</v>
      </c>
      <c r="I46" s="963" t="s">
        <v>22</v>
      </c>
      <c r="J46" s="966" t="s">
        <v>4169</v>
      </c>
      <c r="K46" s="967">
        <v>282462.78000000003</v>
      </c>
      <c r="L46" s="967">
        <v>282462.77</v>
      </c>
      <c r="M46" s="968">
        <v>1.0000000009313226E-2</v>
      </c>
      <c r="N46" s="968">
        <v>1.0031065324766726E-2</v>
      </c>
      <c r="O46" s="968">
        <v>-3.1065315453500386E-5</v>
      </c>
      <c r="P46" s="969">
        <v>4.7766977736984407E-4</v>
      </c>
      <c r="Q46" s="968"/>
      <c r="R46" s="968"/>
      <c r="S46" s="968">
        <v>0.01</v>
      </c>
      <c r="T46" s="968">
        <v>4.4660446191634368E-4</v>
      </c>
      <c r="U46" s="967">
        <v>4097.95</v>
      </c>
      <c r="V46" s="967">
        <v>4097.95</v>
      </c>
      <c r="W46" s="967">
        <v>0</v>
      </c>
      <c r="X46" s="970">
        <v>0</v>
      </c>
      <c r="Y46" s="970">
        <v>0</v>
      </c>
      <c r="Z46" s="971">
        <v>0</v>
      </c>
      <c r="AA46" s="971"/>
      <c r="AB46" s="972">
        <v>0</v>
      </c>
      <c r="AC46" s="973">
        <f t="shared" si="1"/>
        <v>144.18379760142932</v>
      </c>
      <c r="AD46" s="973">
        <f t="shared" si="2"/>
        <v>3953.7662023985704</v>
      </c>
      <c r="AE46" s="1112">
        <f t="shared" si="3"/>
        <v>272524.5044472341</v>
      </c>
    </row>
    <row r="47" spans="1:31" s="935" customFormat="1" ht="12" customHeight="1">
      <c r="A47" s="958">
        <v>60</v>
      </c>
      <c r="B47" s="959">
        <v>30002133</v>
      </c>
      <c r="C47" s="960">
        <v>38793</v>
      </c>
      <c r="D47" s="961">
        <f t="shared" si="0"/>
        <v>2006</v>
      </c>
      <c r="E47" s="962">
        <v>2010</v>
      </c>
      <c r="F47" s="963"/>
      <c r="G47" s="964" t="s">
        <v>1145</v>
      </c>
      <c r="H47" s="965" t="s">
        <v>4162</v>
      </c>
      <c r="I47" s="963" t="s">
        <v>22</v>
      </c>
      <c r="J47" s="966" t="s">
        <v>1508</v>
      </c>
      <c r="K47" s="967">
        <v>55321.29</v>
      </c>
      <c r="L47" s="967">
        <v>55321.29</v>
      </c>
      <c r="M47" s="968">
        <v>0</v>
      </c>
      <c r="N47" s="968">
        <v>0</v>
      </c>
      <c r="O47" s="968">
        <v>0</v>
      </c>
      <c r="P47" s="969">
        <v>0</v>
      </c>
      <c r="Q47" s="968"/>
      <c r="R47" s="968"/>
      <c r="S47" s="968">
        <v>0.01</v>
      </c>
      <c r="T47" s="968">
        <v>0</v>
      </c>
      <c r="U47" s="967">
        <v>784.37</v>
      </c>
      <c r="V47" s="967">
        <v>784.37</v>
      </c>
      <c r="W47" s="967">
        <v>0</v>
      </c>
      <c r="X47" s="970">
        <v>0</v>
      </c>
      <c r="Y47" s="970">
        <v>0</v>
      </c>
      <c r="Z47" s="971">
        <v>0</v>
      </c>
      <c r="AA47" s="971"/>
      <c r="AB47" s="972">
        <v>0</v>
      </c>
      <c r="AC47" s="973">
        <f t="shared" si="1"/>
        <v>27.597565935317203</v>
      </c>
      <c r="AD47" s="973">
        <f t="shared" si="2"/>
        <v>756.77243406468278</v>
      </c>
      <c r="AE47" s="1112">
        <f t="shared" si="3"/>
        <v>53374.845148205815</v>
      </c>
    </row>
    <row r="48" spans="1:31" s="935" customFormat="1" ht="12" customHeight="1">
      <c r="A48" s="958">
        <v>61</v>
      </c>
      <c r="B48" s="959">
        <v>30000502</v>
      </c>
      <c r="C48" s="960">
        <v>38720</v>
      </c>
      <c r="D48" s="961">
        <f t="shared" si="0"/>
        <v>2006</v>
      </c>
      <c r="E48" s="962">
        <v>2010</v>
      </c>
      <c r="F48" s="963"/>
      <c r="G48" s="964" t="s">
        <v>1145</v>
      </c>
      <c r="H48" s="965" t="s">
        <v>4162</v>
      </c>
      <c r="I48" s="963" t="s">
        <v>22</v>
      </c>
      <c r="J48" s="966" t="s">
        <v>1502</v>
      </c>
      <c r="K48" s="967">
        <v>68105.62</v>
      </c>
      <c r="L48" s="967">
        <v>68105.62</v>
      </c>
      <c r="M48" s="968">
        <v>0</v>
      </c>
      <c r="N48" s="968">
        <v>0</v>
      </c>
      <c r="O48" s="968">
        <v>0</v>
      </c>
      <c r="P48" s="969">
        <v>0</v>
      </c>
      <c r="Q48" s="968"/>
      <c r="R48" s="968"/>
      <c r="S48" s="968">
        <v>0.01</v>
      </c>
      <c r="T48" s="968">
        <v>0</v>
      </c>
      <c r="U48" s="967">
        <v>988.07</v>
      </c>
      <c r="V48" s="967">
        <v>988.07</v>
      </c>
      <c r="W48" s="967">
        <v>0</v>
      </c>
      <c r="X48" s="970">
        <v>0</v>
      </c>
      <c r="Y48" s="970">
        <v>0</v>
      </c>
      <c r="Z48" s="971">
        <v>0</v>
      </c>
      <c r="AA48" s="971"/>
      <c r="AB48" s="972">
        <v>0</v>
      </c>
      <c r="AC48" s="973">
        <f t="shared" si="1"/>
        <v>34.764622529812293</v>
      </c>
      <c r="AD48" s="973">
        <f t="shared" si="2"/>
        <v>953.30537747018775</v>
      </c>
      <c r="AE48" s="1112">
        <f t="shared" si="3"/>
        <v>65709.366524579396</v>
      </c>
    </row>
    <row r="49" spans="1:31" s="935" customFormat="1" ht="12" customHeight="1">
      <c r="A49" s="958">
        <v>62</v>
      </c>
      <c r="B49" s="959">
        <v>30003331</v>
      </c>
      <c r="C49" s="960">
        <v>39670</v>
      </c>
      <c r="D49" s="961">
        <f t="shared" si="0"/>
        <v>2008</v>
      </c>
      <c r="E49" s="962">
        <v>2010</v>
      </c>
      <c r="F49" s="963"/>
      <c r="G49" s="964" t="s">
        <v>1145</v>
      </c>
      <c r="H49" s="965" t="s">
        <v>4162</v>
      </c>
      <c r="I49" s="963" t="s">
        <v>22</v>
      </c>
      <c r="J49" s="966" t="s">
        <v>4168</v>
      </c>
      <c r="K49" s="967">
        <v>126703.61</v>
      </c>
      <c r="L49" s="967">
        <v>111921.53</v>
      </c>
      <c r="M49" s="968">
        <v>14782.080000000002</v>
      </c>
      <c r="N49" s="968">
        <v>14828.000997783121</v>
      </c>
      <c r="O49" s="968">
        <v>-45.920997783119674</v>
      </c>
      <c r="P49" s="969">
        <v>706.09528560872013</v>
      </c>
      <c r="Q49" s="968"/>
      <c r="R49" s="968"/>
      <c r="S49" s="968">
        <v>14121.905712174401</v>
      </c>
      <c r="T49" s="968">
        <v>660.17428782560046</v>
      </c>
      <c r="U49" s="967">
        <v>1828.17</v>
      </c>
      <c r="V49" s="967">
        <v>1614.89</v>
      </c>
      <c r="W49" s="967">
        <v>213.27999999999997</v>
      </c>
      <c r="X49" s="970">
        <v>198.53685685427902</v>
      </c>
      <c r="Y49" s="970">
        <v>14.74314314572095</v>
      </c>
      <c r="Z49" s="971">
        <v>9.4541360406799537</v>
      </c>
      <c r="AA49" s="971"/>
      <c r="AB49" s="972">
        <v>24.197279186400905</v>
      </c>
      <c r="AC49" s="973">
        <f t="shared" si="1"/>
        <v>100.50470862756264</v>
      </c>
      <c r="AD49" s="973">
        <f t="shared" si="2"/>
        <v>1727.6652913724374</v>
      </c>
      <c r="AE49" s="1112">
        <f t="shared" si="3"/>
        <v>119738.00537619022</v>
      </c>
    </row>
    <row r="50" spans="1:31" s="935" customFormat="1" ht="12" customHeight="1">
      <c r="A50" s="958">
        <v>63</v>
      </c>
      <c r="B50" s="959">
        <v>30002134</v>
      </c>
      <c r="C50" s="960">
        <v>38793</v>
      </c>
      <c r="D50" s="961">
        <f t="shared" si="0"/>
        <v>2006</v>
      </c>
      <c r="E50" s="962">
        <v>2010</v>
      </c>
      <c r="F50" s="963"/>
      <c r="G50" s="964" t="s">
        <v>1145</v>
      </c>
      <c r="H50" s="965" t="s">
        <v>4162</v>
      </c>
      <c r="I50" s="963" t="s">
        <v>22</v>
      </c>
      <c r="J50" s="966" t="s">
        <v>4170</v>
      </c>
      <c r="K50" s="967">
        <v>55321.29</v>
      </c>
      <c r="L50" s="967">
        <v>55321.29</v>
      </c>
      <c r="M50" s="968">
        <v>0</v>
      </c>
      <c r="N50" s="968">
        <v>0</v>
      </c>
      <c r="O50" s="968">
        <v>0</v>
      </c>
      <c r="P50" s="969">
        <v>0</v>
      </c>
      <c r="Q50" s="968"/>
      <c r="R50" s="968"/>
      <c r="S50" s="968">
        <v>0.01</v>
      </c>
      <c r="T50" s="968">
        <v>0</v>
      </c>
      <c r="U50" s="967">
        <v>784.37</v>
      </c>
      <c r="V50" s="967">
        <v>784.37</v>
      </c>
      <c r="W50" s="967">
        <v>0</v>
      </c>
      <c r="X50" s="970">
        <v>0</v>
      </c>
      <c r="Y50" s="970">
        <v>0</v>
      </c>
      <c r="Z50" s="971">
        <v>0</v>
      </c>
      <c r="AA50" s="971"/>
      <c r="AB50" s="972">
        <v>0</v>
      </c>
      <c r="AC50" s="973">
        <f t="shared" si="1"/>
        <v>27.597565935317203</v>
      </c>
      <c r="AD50" s="973">
        <f t="shared" si="2"/>
        <v>756.77243406468278</v>
      </c>
      <c r="AE50" s="1112">
        <f t="shared" si="3"/>
        <v>53374.845148205815</v>
      </c>
    </row>
    <row r="51" spans="1:31" s="935" customFormat="1" ht="12" customHeight="1">
      <c r="A51" s="958">
        <v>64</v>
      </c>
      <c r="B51" s="959">
        <v>30002922</v>
      </c>
      <c r="C51" s="960">
        <v>38793</v>
      </c>
      <c r="D51" s="961">
        <f t="shared" si="0"/>
        <v>2006</v>
      </c>
      <c r="E51" s="962">
        <v>2010</v>
      </c>
      <c r="F51" s="963"/>
      <c r="G51" s="964" t="s">
        <v>1145</v>
      </c>
      <c r="H51" s="965" t="s">
        <v>4162</v>
      </c>
      <c r="I51" s="963" t="s">
        <v>22</v>
      </c>
      <c r="J51" s="966" t="s">
        <v>4163</v>
      </c>
      <c r="K51" s="967">
        <v>148232.68</v>
      </c>
      <c r="L51" s="967">
        <v>148232.68</v>
      </c>
      <c r="M51" s="968">
        <v>0</v>
      </c>
      <c r="N51" s="968">
        <v>0</v>
      </c>
      <c r="O51" s="968">
        <v>0</v>
      </c>
      <c r="P51" s="969">
        <v>0</v>
      </c>
      <c r="Q51" s="968"/>
      <c r="R51" s="968"/>
      <c r="S51" s="968">
        <v>0.01</v>
      </c>
      <c r="T51" s="968">
        <v>0</v>
      </c>
      <c r="U51" s="967">
        <v>2101.6999999999998</v>
      </c>
      <c r="V51" s="967">
        <v>2101.6999999999998</v>
      </c>
      <c r="W51" s="967">
        <v>0</v>
      </c>
      <c r="X51" s="970">
        <v>0</v>
      </c>
      <c r="Y51" s="970">
        <v>0</v>
      </c>
      <c r="Z51" s="971">
        <v>0</v>
      </c>
      <c r="AA51" s="971"/>
      <c r="AB51" s="972">
        <v>0</v>
      </c>
      <c r="AC51" s="973">
        <f t="shared" si="1"/>
        <v>73.946994819098336</v>
      </c>
      <c r="AD51" s="973">
        <f t="shared" si="2"/>
        <v>2027.7530051809015</v>
      </c>
      <c r="AE51" s="1112">
        <f t="shared" si="3"/>
        <v>143017.20623115523</v>
      </c>
    </row>
    <row r="52" spans="1:31" s="935" customFormat="1" ht="12" customHeight="1">
      <c r="A52" s="958">
        <v>65</v>
      </c>
      <c r="B52" s="959">
        <v>30003503</v>
      </c>
      <c r="C52" s="960">
        <v>38793</v>
      </c>
      <c r="D52" s="961">
        <f t="shared" si="0"/>
        <v>2006</v>
      </c>
      <c r="E52" s="962">
        <v>2010</v>
      </c>
      <c r="F52" s="963"/>
      <c r="G52" s="964" t="s">
        <v>1145</v>
      </c>
      <c r="H52" s="965" t="s">
        <v>4162</v>
      </c>
      <c r="I52" s="963" t="s">
        <v>22</v>
      </c>
      <c r="J52" s="966" t="s">
        <v>1510</v>
      </c>
      <c r="K52" s="967">
        <v>218448.15</v>
      </c>
      <c r="L52" s="967">
        <v>218448.15</v>
      </c>
      <c r="M52" s="968">
        <v>0</v>
      </c>
      <c r="N52" s="968">
        <v>0</v>
      </c>
      <c r="O52" s="968">
        <v>0</v>
      </c>
      <c r="P52" s="969">
        <v>0</v>
      </c>
      <c r="Q52" s="968"/>
      <c r="R52" s="968"/>
      <c r="S52" s="968">
        <v>0.01</v>
      </c>
      <c r="T52" s="968">
        <v>0</v>
      </c>
      <c r="U52" s="967">
        <v>3097.24</v>
      </c>
      <c r="V52" s="967">
        <v>3097.23</v>
      </c>
      <c r="W52" s="967">
        <v>9.9999999997635314E-3</v>
      </c>
      <c r="X52" s="970">
        <v>9.3087423504118662E-3</v>
      </c>
      <c r="Y52" s="970">
        <v>6.9125764935166513E-4</v>
      </c>
      <c r="Z52" s="971">
        <v>4.4327344525770792E-4</v>
      </c>
      <c r="AA52" s="971"/>
      <c r="AB52" s="972">
        <v>1.1345310946093731E-3</v>
      </c>
      <c r="AC52" s="973">
        <f t="shared" si="1"/>
        <v>108.9744446084142</v>
      </c>
      <c r="AD52" s="973">
        <f t="shared" si="2"/>
        <v>2988.2655553915856</v>
      </c>
      <c r="AE52" s="1112">
        <f t="shared" si="3"/>
        <v>210762.18900828299</v>
      </c>
    </row>
    <row r="53" spans="1:31" s="935" customFormat="1" ht="12" customHeight="1">
      <c r="A53" s="958">
        <v>66</v>
      </c>
      <c r="B53" s="974">
        <v>30001868</v>
      </c>
      <c r="C53" s="960">
        <v>39124</v>
      </c>
      <c r="D53" s="961">
        <f t="shared" si="0"/>
        <v>2007</v>
      </c>
      <c r="E53" s="962">
        <v>2010</v>
      </c>
      <c r="F53" s="963"/>
      <c r="G53" s="964" t="s">
        <v>1145</v>
      </c>
      <c r="H53" s="965" t="s">
        <v>4162</v>
      </c>
      <c r="I53" s="963" t="s">
        <v>22</v>
      </c>
      <c r="J53" s="966" t="s">
        <v>4164</v>
      </c>
      <c r="K53" s="967">
        <v>66751.710000000006</v>
      </c>
      <c r="L53" s="967">
        <v>65639.17</v>
      </c>
      <c r="M53" s="968">
        <v>1112.5400000000081</v>
      </c>
      <c r="N53" s="968">
        <v>1115.996140602253</v>
      </c>
      <c r="O53" s="968">
        <v>-3.4561406022448864</v>
      </c>
      <c r="P53" s="969">
        <v>53.142673362012047</v>
      </c>
      <c r="Q53" s="968"/>
      <c r="R53" s="968"/>
      <c r="S53" s="968">
        <v>1062.8534672402409</v>
      </c>
      <c r="T53" s="968">
        <v>49.686532759767161</v>
      </c>
      <c r="U53" s="967">
        <v>967.15</v>
      </c>
      <c r="V53" s="967">
        <v>951.04</v>
      </c>
      <c r="W53" s="967">
        <v>16.110000000000014</v>
      </c>
      <c r="X53" s="970">
        <v>14.996383926868146</v>
      </c>
      <c r="Y53" s="970">
        <v>1.1136160731318672</v>
      </c>
      <c r="Z53" s="971">
        <v>0.71411352032705455</v>
      </c>
      <c r="AA53" s="971"/>
      <c r="AB53" s="972">
        <v>1.8277295934589217</v>
      </c>
      <c r="AC53" s="973">
        <f t="shared" si="1"/>
        <v>42.535706832142395</v>
      </c>
      <c r="AD53" s="973">
        <f t="shared" si="2"/>
        <v>924.61429316785757</v>
      </c>
      <c r="AE53" s="1112">
        <f t="shared" si="3"/>
        <v>63815.938747242741</v>
      </c>
    </row>
    <row r="54" spans="1:31" s="935" customFormat="1" ht="12" customHeight="1">
      <c r="A54" s="958">
        <v>67</v>
      </c>
      <c r="B54" s="959">
        <v>30003508</v>
      </c>
      <c r="C54" s="960">
        <v>38793</v>
      </c>
      <c r="D54" s="961">
        <f t="shared" si="0"/>
        <v>2006</v>
      </c>
      <c r="E54" s="962">
        <v>2010</v>
      </c>
      <c r="F54" s="963"/>
      <c r="G54" s="964" t="s">
        <v>1145</v>
      </c>
      <c r="H54" s="965" t="s">
        <v>4162</v>
      </c>
      <c r="I54" s="963" t="s">
        <v>22</v>
      </c>
      <c r="J54" s="966" t="s">
        <v>1510</v>
      </c>
      <c r="K54" s="967">
        <v>218448.15</v>
      </c>
      <c r="L54" s="967">
        <v>218448.15</v>
      </c>
      <c r="M54" s="968">
        <v>0</v>
      </c>
      <c r="N54" s="968">
        <v>0</v>
      </c>
      <c r="O54" s="968">
        <v>0</v>
      </c>
      <c r="P54" s="969">
        <v>0</v>
      </c>
      <c r="Q54" s="968"/>
      <c r="R54" s="968"/>
      <c r="S54" s="968">
        <v>0.01</v>
      </c>
      <c r="T54" s="968">
        <v>0</v>
      </c>
      <c r="U54" s="967">
        <v>3097.24</v>
      </c>
      <c r="V54" s="967">
        <v>3097.23</v>
      </c>
      <c r="W54" s="967">
        <v>9.9999999997635314E-3</v>
      </c>
      <c r="X54" s="970">
        <v>9.3087423504118662E-3</v>
      </c>
      <c r="Y54" s="970">
        <v>6.9125764935166513E-4</v>
      </c>
      <c r="Z54" s="971">
        <v>4.4327344525770792E-4</v>
      </c>
      <c r="AA54" s="971"/>
      <c r="AB54" s="972">
        <v>1.1345310946093731E-3</v>
      </c>
      <c r="AC54" s="973">
        <f t="shared" si="1"/>
        <v>108.9744446084142</v>
      </c>
      <c r="AD54" s="973">
        <f t="shared" si="2"/>
        <v>2988.2655553915856</v>
      </c>
      <c r="AE54" s="1112">
        <f t="shared" si="3"/>
        <v>210762.18900828299</v>
      </c>
    </row>
    <row r="55" spans="1:31" s="935" customFormat="1" ht="12" customHeight="1">
      <c r="A55" s="958">
        <v>68</v>
      </c>
      <c r="B55" s="959">
        <v>30001837</v>
      </c>
      <c r="C55" s="960">
        <v>39049</v>
      </c>
      <c r="D55" s="961">
        <f t="shared" si="0"/>
        <v>2006</v>
      </c>
      <c r="E55" s="962">
        <v>2010</v>
      </c>
      <c r="F55" s="963"/>
      <c r="G55" s="964" t="s">
        <v>1145</v>
      </c>
      <c r="H55" s="965" t="s">
        <v>4162</v>
      </c>
      <c r="I55" s="963" t="s">
        <v>22</v>
      </c>
      <c r="J55" s="966" t="s">
        <v>4164</v>
      </c>
      <c r="K55" s="967">
        <v>64909.89</v>
      </c>
      <c r="L55" s="967">
        <v>64909.89</v>
      </c>
      <c r="M55" s="968">
        <v>0</v>
      </c>
      <c r="N55" s="968">
        <v>0</v>
      </c>
      <c r="O55" s="968">
        <v>0</v>
      </c>
      <c r="P55" s="969">
        <v>0</v>
      </c>
      <c r="Q55" s="968"/>
      <c r="R55" s="968"/>
      <c r="S55" s="968">
        <v>0.01</v>
      </c>
      <c r="T55" s="968">
        <v>0</v>
      </c>
      <c r="U55" s="967">
        <v>937.16</v>
      </c>
      <c r="V55" s="967">
        <v>937.16</v>
      </c>
      <c r="W55" s="967">
        <v>0</v>
      </c>
      <c r="X55" s="970">
        <v>0</v>
      </c>
      <c r="Y55" s="970">
        <v>0</v>
      </c>
      <c r="Z55" s="971">
        <v>0</v>
      </c>
      <c r="AA55" s="971"/>
      <c r="AB55" s="972">
        <v>0</v>
      </c>
      <c r="AC55" s="973">
        <f t="shared" si="1"/>
        <v>32.973386146769847</v>
      </c>
      <c r="AD55" s="973">
        <f t="shared" si="2"/>
        <v>904.18661385323014</v>
      </c>
      <c r="AE55" s="1112">
        <f t="shared" si="3"/>
        <v>62626.076277994842</v>
      </c>
    </row>
    <row r="56" spans="1:31" s="935" customFormat="1" ht="12" customHeight="1">
      <c r="A56" s="958">
        <v>69</v>
      </c>
      <c r="B56" s="959">
        <v>30001873</v>
      </c>
      <c r="C56" s="960">
        <v>39049</v>
      </c>
      <c r="D56" s="961">
        <f t="shared" si="0"/>
        <v>2006</v>
      </c>
      <c r="E56" s="962">
        <v>2010</v>
      </c>
      <c r="F56" s="963"/>
      <c r="G56" s="964" t="s">
        <v>1145</v>
      </c>
      <c r="H56" s="965" t="s">
        <v>4162</v>
      </c>
      <c r="I56" s="963" t="s">
        <v>22</v>
      </c>
      <c r="J56" s="966" t="s">
        <v>4164</v>
      </c>
      <c r="K56" s="967">
        <v>67701.710000000006</v>
      </c>
      <c r="L56" s="967">
        <v>67701.710000000006</v>
      </c>
      <c r="M56" s="968">
        <v>0</v>
      </c>
      <c r="N56" s="968">
        <v>0</v>
      </c>
      <c r="O56" s="968">
        <v>0</v>
      </c>
      <c r="P56" s="969">
        <v>0</v>
      </c>
      <c r="Q56" s="968"/>
      <c r="R56" s="968"/>
      <c r="S56" s="968">
        <v>0.01</v>
      </c>
      <c r="T56" s="968">
        <v>0</v>
      </c>
      <c r="U56" s="967">
        <v>977.47</v>
      </c>
      <c r="V56" s="967">
        <v>977.46</v>
      </c>
      <c r="W56" s="967">
        <v>9.9999999999909051E-3</v>
      </c>
      <c r="X56" s="970">
        <v>9.3087423506235233E-3</v>
      </c>
      <c r="Y56" s="970">
        <v>6.9125764936738172E-4</v>
      </c>
      <c r="Z56" s="971">
        <v>4.4327344526778683E-4</v>
      </c>
      <c r="AA56" s="971"/>
      <c r="AB56" s="972">
        <v>1.1345310946351684E-3</v>
      </c>
      <c r="AC56" s="973">
        <f t="shared" si="1"/>
        <v>34.391668185670675</v>
      </c>
      <c r="AD56" s="973">
        <f t="shared" si="2"/>
        <v>943.07833181432932</v>
      </c>
      <c r="AE56" s="1112">
        <f t="shared" si="3"/>
        <v>65319.667844309806</v>
      </c>
    </row>
    <row r="57" spans="1:31" s="935" customFormat="1" ht="12" customHeight="1">
      <c r="A57" s="958">
        <v>70</v>
      </c>
      <c r="B57" s="959">
        <v>30001874</v>
      </c>
      <c r="C57" s="960">
        <v>39049</v>
      </c>
      <c r="D57" s="961">
        <f t="shared" si="0"/>
        <v>2006</v>
      </c>
      <c r="E57" s="962">
        <v>2010</v>
      </c>
      <c r="F57" s="963"/>
      <c r="G57" s="964" t="s">
        <v>1145</v>
      </c>
      <c r="H57" s="965" t="s">
        <v>4162</v>
      </c>
      <c r="I57" s="963" t="s">
        <v>22</v>
      </c>
      <c r="J57" s="966" t="s">
        <v>4164</v>
      </c>
      <c r="K57" s="967">
        <v>67701.710000000006</v>
      </c>
      <c r="L57" s="967">
        <v>67701.710000000006</v>
      </c>
      <c r="M57" s="968">
        <v>0</v>
      </c>
      <c r="N57" s="968">
        <v>0</v>
      </c>
      <c r="O57" s="968">
        <v>0</v>
      </c>
      <c r="P57" s="969">
        <v>0</v>
      </c>
      <c r="Q57" s="968"/>
      <c r="R57" s="968"/>
      <c r="S57" s="968">
        <v>0.01</v>
      </c>
      <c r="T57" s="968">
        <v>0</v>
      </c>
      <c r="U57" s="967">
        <v>977.47</v>
      </c>
      <c r="V57" s="967">
        <v>977.46</v>
      </c>
      <c r="W57" s="967">
        <v>9.9999999999909051E-3</v>
      </c>
      <c r="X57" s="970">
        <v>9.3087423506235233E-3</v>
      </c>
      <c r="Y57" s="970">
        <v>6.9125764936738172E-4</v>
      </c>
      <c r="Z57" s="971">
        <v>4.4327344526778683E-4</v>
      </c>
      <c r="AA57" s="971"/>
      <c r="AB57" s="972">
        <v>1.1345310946351684E-3</v>
      </c>
      <c r="AC57" s="973">
        <f t="shared" si="1"/>
        <v>34.391668185670675</v>
      </c>
      <c r="AD57" s="973">
        <f t="shared" si="2"/>
        <v>943.07833181432932</v>
      </c>
      <c r="AE57" s="1112">
        <f t="shared" si="3"/>
        <v>65319.667844309806</v>
      </c>
    </row>
    <row r="58" spans="1:31" s="935" customFormat="1" ht="12" customHeight="1">
      <c r="A58" s="958">
        <v>71</v>
      </c>
      <c r="B58" s="959">
        <v>30000503</v>
      </c>
      <c r="C58" s="960">
        <v>38720</v>
      </c>
      <c r="D58" s="961">
        <f t="shared" si="0"/>
        <v>2006</v>
      </c>
      <c r="E58" s="962">
        <v>2010</v>
      </c>
      <c r="F58" s="963"/>
      <c r="G58" s="964" t="s">
        <v>1145</v>
      </c>
      <c r="H58" s="965" t="s">
        <v>4162</v>
      </c>
      <c r="I58" s="963" t="s">
        <v>22</v>
      </c>
      <c r="J58" s="966" t="s">
        <v>1502</v>
      </c>
      <c r="K58" s="967">
        <v>68105.62</v>
      </c>
      <c r="L58" s="967">
        <v>68105.62</v>
      </c>
      <c r="M58" s="968">
        <v>0</v>
      </c>
      <c r="N58" s="968">
        <v>0</v>
      </c>
      <c r="O58" s="968">
        <v>0</v>
      </c>
      <c r="P58" s="969">
        <v>0</v>
      </c>
      <c r="Q58" s="968"/>
      <c r="R58" s="968"/>
      <c r="S58" s="968">
        <v>0.01</v>
      </c>
      <c r="T58" s="968">
        <v>0</v>
      </c>
      <c r="U58" s="967">
        <v>988.07</v>
      </c>
      <c r="V58" s="967">
        <v>988.07</v>
      </c>
      <c r="W58" s="967">
        <v>0</v>
      </c>
      <c r="X58" s="970">
        <v>0</v>
      </c>
      <c r="Y58" s="970">
        <v>0</v>
      </c>
      <c r="Z58" s="971">
        <v>0</v>
      </c>
      <c r="AA58" s="971"/>
      <c r="AB58" s="972">
        <v>0</v>
      </c>
      <c r="AC58" s="973">
        <f t="shared" si="1"/>
        <v>34.764622529812293</v>
      </c>
      <c r="AD58" s="973">
        <f t="shared" si="2"/>
        <v>953.30537747018775</v>
      </c>
      <c r="AE58" s="1112">
        <f t="shared" si="3"/>
        <v>65709.366524579396</v>
      </c>
    </row>
    <row r="59" spans="1:31" s="935" customFormat="1" ht="12" customHeight="1">
      <c r="A59" s="958">
        <v>72</v>
      </c>
      <c r="B59" s="959">
        <v>30002135</v>
      </c>
      <c r="C59" s="960">
        <v>38793</v>
      </c>
      <c r="D59" s="961">
        <f t="shared" si="0"/>
        <v>2006</v>
      </c>
      <c r="E59" s="962">
        <v>2010</v>
      </c>
      <c r="F59" s="963"/>
      <c r="G59" s="964" t="s">
        <v>1145</v>
      </c>
      <c r="H59" s="965" t="s">
        <v>4162</v>
      </c>
      <c r="I59" s="963" t="s">
        <v>22</v>
      </c>
      <c r="J59" s="966" t="s">
        <v>1508</v>
      </c>
      <c r="K59" s="967">
        <v>55321.29</v>
      </c>
      <c r="L59" s="967">
        <v>55321.29</v>
      </c>
      <c r="M59" s="968">
        <v>0</v>
      </c>
      <c r="N59" s="968">
        <v>0</v>
      </c>
      <c r="O59" s="968">
        <v>0</v>
      </c>
      <c r="P59" s="969">
        <v>0</v>
      </c>
      <c r="Q59" s="968"/>
      <c r="R59" s="968"/>
      <c r="S59" s="968">
        <v>0.01</v>
      </c>
      <c r="T59" s="968">
        <v>0</v>
      </c>
      <c r="U59" s="967">
        <v>784.37</v>
      </c>
      <c r="V59" s="967">
        <v>784.37</v>
      </c>
      <c r="W59" s="967">
        <v>0</v>
      </c>
      <c r="X59" s="970">
        <v>0</v>
      </c>
      <c r="Y59" s="970">
        <v>0</v>
      </c>
      <c r="Z59" s="971">
        <v>0</v>
      </c>
      <c r="AA59" s="971"/>
      <c r="AB59" s="972">
        <v>0</v>
      </c>
      <c r="AC59" s="973">
        <f t="shared" si="1"/>
        <v>27.597565935317203</v>
      </c>
      <c r="AD59" s="973">
        <f t="shared" si="2"/>
        <v>756.77243406468278</v>
      </c>
      <c r="AE59" s="1112">
        <f t="shared" si="3"/>
        <v>53374.845148205815</v>
      </c>
    </row>
    <row r="60" spans="1:31" s="935" customFormat="1" ht="12" customHeight="1">
      <c r="A60" s="958">
        <v>73</v>
      </c>
      <c r="B60" s="959">
        <v>30002136</v>
      </c>
      <c r="C60" s="960">
        <v>38793</v>
      </c>
      <c r="D60" s="961">
        <f t="shared" si="0"/>
        <v>2006</v>
      </c>
      <c r="E60" s="962">
        <v>2010</v>
      </c>
      <c r="F60" s="963"/>
      <c r="G60" s="964" t="s">
        <v>1145</v>
      </c>
      <c r="H60" s="965" t="s">
        <v>4162</v>
      </c>
      <c r="I60" s="963" t="s">
        <v>22</v>
      </c>
      <c r="J60" s="966" t="s">
        <v>1508</v>
      </c>
      <c r="K60" s="967">
        <v>55321.29</v>
      </c>
      <c r="L60" s="967">
        <v>55321.29</v>
      </c>
      <c r="M60" s="968">
        <v>0</v>
      </c>
      <c r="N60" s="968">
        <v>0</v>
      </c>
      <c r="O60" s="968">
        <v>0</v>
      </c>
      <c r="P60" s="969">
        <v>0</v>
      </c>
      <c r="Q60" s="968"/>
      <c r="R60" s="968"/>
      <c r="S60" s="968">
        <v>0.01</v>
      </c>
      <c r="T60" s="968">
        <v>0</v>
      </c>
      <c r="U60" s="967">
        <v>784.37</v>
      </c>
      <c r="V60" s="967">
        <v>784.37</v>
      </c>
      <c r="W60" s="967">
        <v>0</v>
      </c>
      <c r="X60" s="970">
        <v>0</v>
      </c>
      <c r="Y60" s="970">
        <v>0</v>
      </c>
      <c r="Z60" s="971">
        <v>0</v>
      </c>
      <c r="AA60" s="971"/>
      <c r="AB60" s="972">
        <v>0</v>
      </c>
      <c r="AC60" s="973">
        <f t="shared" si="1"/>
        <v>27.597565935317203</v>
      </c>
      <c r="AD60" s="973">
        <f t="shared" si="2"/>
        <v>756.77243406468278</v>
      </c>
      <c r="AE60" s="1112">
        <f t="shared" si="3"/>
        <v>53374.845148205815</v>
      </c>
    </row>
    <row r="61" spans="1:31" s="935" customFormat="1" ht="12" customHeight="1">
      <c r="A61" s="958">
        <v>74</v>
      </c>
      <c r="B61" s="974">
        <v>30001876</v>
      </c>
      <c r="C61" s="960">
        <v>39049</v>
      </c>
      <c r="D61" s="961">
        <f t="shared" si="0"/>
        <v>2006</v>
      </c>
      <c r="E61" s="962">
        <v>2010</v>
      </c>
      <c r="F61" s="963"/>
      <c r="G61" s="964" t="s">
        <v>1145</v>
      </c>
      <c r="H61" s="965" t="s">
        <v>4162</v>
      </c>
      <c r="I61" s="963" t="s">
        <v>22</v>
      </c>
      <c r="J61" s="966" t="s">
        <v>4164</v>
      </c>
      <c r="K61" s="967">
        <v>67701.710000000006</v>
      </c>
      <c r="L61" s="967">
        <v>67701.710000000006</v>
      </c>
      <c r="M61" s="968">
        <v>0</v>
      </c>
      <c r="N61" s="968">
        <v>0</v>
      </c>
      <c r="O61" s="968">
        <v>0</v>
      </c>
      <c r="P61" s="969">
        <v>0</v>
      </c>
      <c r="Q61" s="968"/>
      <c r="R61" s="968"/>
      <c r="S61" s="968">
        <v>0.01</v>
      </c>
      <c r="T61" s="968">
        <v>0</v>
      </c>
      <c r="U61" s="967">
        <v>977.47</v>
      </c>
      <c r="V61" s="967">
        <v>977.46</v>
      </c>
      <c r="W61" s="967">
        <v>9.9999999999909051E-3</v>
      </c>
      <c r="X61" s="970">
        <v>9.3087423506235233E-3</v>
      </c>
      <c r="Y61" s="970">
        <v>6.9125764936738172E-4</v>
      </c>
      <c r="Z61" s="971">
        <v>4.4327344526778683E-4</v>
      </c>
      <c r="AA61" s="971"/>
      <c r="AB61" s="972">
        <v>1.1345310946351684E-3</v>
      </c>
      <c r="AC61" s="973">
        <f t="shared" si="1"/>
        <v>34.391668185670675</v>
      </c>
      <c r="AD61" s="973">
        <f t="shared" si="2"/>
        <v>943.07833181432932</v>
      </c>
      <c r="AE61" s="1112">
        <f t="shared" si="3"/>
        <v>65319.667844309806</v>
      </c>
    </row>
    <row r="62" spans="1:31" s="935" customFormat="1" ht="12" customHeight="1">
      <c r="A62" s="958">
        <v>75</v>
      </c>
      <c r="B62" s="974">
        <v>30001867</v>
      </c>
      <c r="C62" s="960">
        <v>39124</v>
      </c>
      <c r="D62" s="961">
        <f t="shared" si="0"/>
        <v>2007</v>
      </c>
      <c r="E62" s="962">
        <v>2010</v>
      </c>
      <c r="F62" s="963"/>
      <c r="G62" s="964" t="s">
        <v>1145</v>
      </c>
      <c r="H62" s="965" t="s">
        <v>4162</v>
      </c>
      <c r="I62" s="963" t="s">
        <v>22</v>
      </c>
      <c r="J62" s="966" t="s">
        <v>4164</v>
      </c>
      <c r="K62" s="967">
        <v>66751.710000000006</v>
      </c>
      <c r="L62" s="967">
        <v>65639.17</v>
      </c>
      <c r="M62" s="968">
        <v>1112.5400000000081</v>
      </c>
      <c r="N62" s="968">
        <v>1115.996140602253</v>
      </c>
      <c r="O62" s="968">
        <v>-3.4561406022448864</v>
      </c>
      <c r="P62" s="969">
        <v>53.142673362012047</v>
      </c>
      <c r="Q62" s="968"/>
      <c r="R62" s="968"/>
      <c r="S62" s="968">
        <v>1062.8534672402409</v>
      </c>
      <c r="T62" s="968">
        <v>49.686532759767161</v>
      </c>
      <c r="U62" s="967">
        <v>967.15</v>
      </c>
      <c r="V62" s="967">
        <v>951.04</v>
      </c>
      <c r="W62" s="967">
        <v>16.110000000000014</v>
      </c>
      <c r="X62" s="970">
        <v>14.996383926868146</v>
      </c>
      <c r="Y62" s="970">
        <v>1.1136160731318672</v>
      </c>
      <c r="Z62" s="971">
        <v>0.71411352032705455</v>
      </c>
      <c r="AA62" s="971"/>
      <c r="AB62" s="972">
        <v>1.8277295934589217</v>
      </c>
      <c r="AC62" s="973">
        <f t="shared" si="1"/>
        <v>42.535706832142395</v>
      </c>
      <c r="AD62" s="973">
        <f t="shared" si="2"/>
        <v>924.61429316785757</v>
      </c>
      <c r="AE62" s="1112">
        <f t="shared" si="3"/>
        <v>63815.938747242741</v>
      </c>
    </row>
    <row r="63" spans="1:31" s="935" customFormat="1" ht="12" customHeight="1">
      <c r="A63" s="958">
        <v>76</v>
      </c>
      <c r="B63" s="959">
        <v>30001875</v>
      </c>
      <c r="C63" s="960">
        <v>39049</v>
      </c>
      <c r="D63" s="961">
        <f t="shared" si="0"/>
        <v>2006</v>
      </c>
      <c r="E63" s="962">
        <v>2010</v>
      </c>
      <c r="F63" s="963"/>
      <c r="G63" s="964" t="s">
        <v>1145</v>
      </c>
      <c r="H63" s="965" t="s">
        <v>4162</v>
      </c>
      <c r="I63" s="963" t="s">
        <v>22</v>
      </c>
      <c r="J63" s="966" t="s">
        <v>4164</v>
      </c>
      <c r="K63" s="967">
        <v>67701.710000000006</v>
      </c>
      <c r="L63" s="967">
        <v>67701.710000000006</v>
      </c>
      <c r="M63" s="968">
        <v>0</v>
      </c>
      <c r="N63" s="968">
        <v>0</v>
      </c>
      <c r="O63" s="968">
        <v>0</v>
      </c>
      <c r="P63" s="969">
        <v>0</v>
      </c>
      <c r="Q63" s="968"/>
      <c r="R63" s="968"/>
      <c r="S63" s="968">
        <v>0.01</v>
      </c>
      <c r="T63" s="968">
        <v>0</v>
      </c>
      <c r="U63" s="967">
        <v>977.47</v>
      </c>
      <c r="V63" s="967">
        <v>977.46</v>
      </c>
      <c r="W63" s="967">
        <v>9.9999999999909051E-3</v>
      </c>
      <c r="X63" s="970">
        <v>9.3087423506235233E-3</v>
      </c>
      <c r="Y63" s="970">
        <v>6.9125764936738172E-4</v>
      </c>
      <c r="Z63" s="971">
        <v>4.4327344526778683E-4</v>
      </c>
      <c r="AA63" s="971"/>
      <c r="AB63" s="972">
        <v>1.1345310946351684E-3</v>
      </c>
      <c r="AC63" s="973">
        <f t="shared" si="1"/>
        <v>34.391668185670675</v>
      </c>
      <c r="AD63" s="973">
        <f t="shared" si="2"/>
        <v>943.07833181432932</v>
      </c>
      <c r="AE63" s="1112">
        <f t="shared" si="3"/>
        <v>65319.667844309806</v>
      </c>
    </row>
    <row r="64" spans="1:31" s="935" customFormat="1" ht="12" customHeight="1">
      <c r="A64" s="958">
        <v>77</v>
      </c>
      <c r="B64" s="974">
        <v>30003014</v>
      </c>
      <c r="C64" s="960">
        <v>39182</v>
      </c>
      <c r="D64" s="961">
        <f t="shared" si="0"/>
        <v>2007</v>
      </c>
      <c r="E64" s="962">
        <v>2010</v>
      </c>
      <c r="F64" s="963"/>
      <c r="G64" s="964" t="s">
        <v>1145</v>
      </c>
      <c r="H64" s="965" t="s">
        <v>4162</v>
      </c>
      <c r="I64" s="963" t="s">
        <v>22</v>
      </c>
      <c r="J64" s="966" t="s">
        <v>1508</v>
      </c>
      <c r="K64" s="967">
        <v>226082.74</v>
      </c>
      <c r="L64" s="967">
        <v>219802.66</v>
      </c>
      <c r="M64" s="968">
        <v>6280.0799999999872</v>
      </c>
      <c r="N64" s="968">
        <v>6299.5892666091395</v>
      </c>
      <c r="O64" s="968">
        <v>-19.509266609152291</v>
      </c>
      <c r="P64" s="969">
        <v>299.98044126710187</v>
      </c>
      <c r="Q64" s="968"/>
      <c r="R64" s="968"/>
      <c r="S64" s="968">
        <v>5999.6088253420376</v>
      </c>
      <c r="T64" s="968">
        <v>280.47117465794958</v>
      </c>
      <c r="U64" s="967">
        <v>3274.46</v>
      </c>
      <c r="V64" s="967">
        <v>3183.51</v>
      </c>
      <c r="W64" s="967">
        <v>90.949999999999818</v>
      </c>
      <c r="X64" s="970">
        <v>84.663011678997776</v>
      </c>
      <c r="Y64" s="970">
        <v>6.2869883210020419</v>
      </c>
      <c r="Z64" s="971">
        <v>4.03157198471418</v>
      </c>
      <c r="AA64" s="971"/>
      <c r="AB64" s="972">
        <v>10.318560305716222</v>
      </c>
      <c r="AC64" s="973">
        <f t="shared" si="1"/>
        <v>144.01227378749624</v>
      </c>
      <c r="AD64" s="973">
        <f t="shared" si="2"/>
        <v>3130.4477262125038</v>
      </c>
      <c r="AE64" s="1112">
        <f t="shared" si="3"/>
        <v>216139.51594122165</v>
      </c>
    </row>
    <row r="65" spans="1:31" s="935" customFormat="1" ht="12" customHeight="1">
      <c r="A65" s="958">
        <v>78</v>
      </c>
      <c r="B65" s="959">
        <v>30002137</v>
      </c>
      <c r="C65" s="960">
        <v>38793</v>
      </c>
      <c r="D65" s="961">
        <f t="shared" si="0"/>
        <v>2006</v>
      </c>
      <c r="E65" s="962">
        <v>2010</v>
      </c>
      <c r="F65" s="963"/>
      <c r="G65" s="964" t="s">
        <v>1145</v>
      </c>
      <c r="H65" s="965" t="s">
        <v>4162</v>
      </c>
      <c r="I65" s="963" t="s">
        <v>22</v>
      </c>
      <c r="J65" s="966" t="s">
        <v>1508</v>
      </c>
      <c r="K65" s="967">
        <v>55321.29</v>
      </c>
      <c r="L65" s="967">
        <v>55321.29</v>
      </c>
      <c r="M65" s="968">
        <v>0</v>
      </c>
      <c r="N65" s="968">
        <v>0</v>
      </c>
      <c r="O65" s="968">
        <v>0</v>
      </c>
      <c r="P65" s="969">
        <v>0</v>
      </c>
      <c r="Q65" s="968"/>
      <c r="R65" s="968"/>
      <c r="S65" s="968">
        <v>0.01</v>
      </c>
      <c r="T65" s="968">
        <v>0</v>
      </c>
      <c r="U65" s="967">
        <v>784.37</v>
      </c>
      <c r="V65" s="967">
        <v>784.37</v>
      </c>
      <c r="W65" s="967">
        <v>0</v>
      </c>
      <c r="X65" s="970">
        <v>0</v>
      </c>
      <c r="Y65" s="970">
        <v>0</v>
      </c>
      <c r="Z65" s="971">
        <v>0</v>
      </c>
      <c r="AA65" s="971"/>
      <c r="AB65" s="972">
        <v>0</v>
      </c>
      <c r="AC65" s="973">
        <f t="shared" si="1"/>
        <v>27.597565935317203</v>
      </c>
      <c r="AD65" s="973">
        <f t="shared" si="2"/>
        <v>756.77243406468278</v>
      </c>
      <c r="AE65" s="1112">
        <f t="shared" si="3"/>
        <v>53374.845148205815</v>
      </c>
    </row>
    <row r="66" spans="1:31" s="935" customFormat="1" ht="12" customHeight="1">
      <c r="A66" s="958">
        <v>79</v>
      </c>
      <c r="B66" s="959">
        <v>30001877</v>
      </c>
      <c r="C66" s="960">
        <v>39049</v>
      </c>
      <c r="D66" s="961">
        <f t="shared" si="0"/>
        <v>2006</v>
      </c>
      <c r="E66" s="962">
        <v>2010</v>
      </c>
      <c r="F66" s="963"/>
      <c r="G66" s="964" t="s">
        <v>1145</v>
      </c>
      <c r="H66" s="965" t="s">
        <v>4162</v>
      </c>
      <c r="I66" s="963" t="s">
        <v>22</v>
      </c>
      <c r="J66" s="966" t="s">
        <v>4164</v>
      </c>
      <c r="K66" s="967">
        <v>67701.710000000006</v>
      </c>
      <c r="L66" s="967">
        <v>67701.710000000006</v>
      </c>
      <c r="M66" s="968">
        <v>0</v>
      </c>
      <c r="N66" s="968">
        <v>0</v>
      </c>
      <c r="O66" s="968">
        <v>0</v>
      </c>
      <c r="P66" s="969">
        <v>0</v>
      </c>
      <c r="Q66" s="968"/>
      <c r="R66" s="968"/>
      <c r="S66" s="968">
        <v>0.01</v>
      </c>
      <c r="T66" s="968">
        <v>0</v>
      </c>
      <c r="U66" s="967">
        <v>977.47</v>
      </c>
      <c r="V66" s="967">
        <v>977.46</v>
      </c>
      <c r="W66" s="967">
        <v>9.9999999999909051E-3</v>
      </c>
      <c r="X66" s="970">
        <v>9.3087423506235233E-3</v>
      </c>
      <c r="Y66" s="970">
        <v>6.9125764936738172E-4</v>
      </c>
      <c r="Z66" s="971">
        <v>4.4327344526778683E-4</v>
      </c>
      <c r="AA66" s="971"/>
      <c r="AB66" s="972">
        <v>1.1345310946351684E-3</v>
      </c>
      <c r="AC66" s="973">
        <f t="shared" si="1"/>
        <v>34.391668185670675</v>
      </c>
      <c r="AD66" s="973">
        <f t="shared" si="2"/>
        <v>943.07833181432932</v>
      </c>
      <c r="AE66" s="1112">
        <f t="shared" si="3"/>
        <v>65319.667844309806</v>
      </c>
    </row>
    <row r="67" spans="1:31" s="935" customFormat="1" ht="12" customHeight="1">
      <c r="A67" s="958">
        <v>80</v>
      </c>
      <c r="B67" s="959">
        <v>30000504</v>
      </c>
      <c r="C67" s="960">
        <v>38720</v>
      </c>
      <c r="D67" s="961">
        <f t="shared" si="0"/>
        <v>2006</v>
      </c>
      <c r="E67" s="962">
        <v>2010</v>
      </c>
      <c r="F67" s="963"/>
      <c r="G67" s="964" t="s">
        <v>1145</v>
      </c>
      <c r="H67" s="965" t="s">
        <v>4162</v>
      </c>
      <c r="I67" s="963" t="s">
        <v>22</v>
      </c>
      <c r="J67" s="966" t="s">
        <v>1502</v>
      </c>
      <c r="K67" s="967">
        <v>68105.62</v>
      </c>
      <c r="L67" s="967">
        <v>68105.62</v>
      </c>
      <c r="M67" s="968">
        <v>0</v>
      </c>
      <c r="N67" s="968">
        <v>0</v>
      </c>
      <c r="O67" s="968">
        <v>0</v>
      </c>
      <c r="P67" s="969">
        <v>0</v>
      </c>
      <c r="Q67" s="968"/>
      <c r="R67" s="968"/>
      <c r="S67" s="968">
        <v>0.01</v>
      </c>
      <c r="T67" s="968">
        <v>0</v>
      </c>
      <c r="U67" s="967">
        <v>988.07</v>
      </c>
      <c r="V67" s="967">
        <v>988.07</v>
      </c>
      <c r="W67" s="967">
        <v>0</v>
      </c>
      <c r="X67" s="970">
        <v>0</v>
      </c>
      <c r="Y67" s="970">
        <v>0</v>
      </c>
      <c r="Z67" s="971">
        <v>0</v>
      </c>
      <c r="AA67" s="971"/>
      <c r="AB67" s="972">
        <v>0</v>
      </c>
      <c r="AC67" s="973">
        <f t="shared" si="1"/>
        <v>34.764622529812293</v>
      </c>
      <c r="AD67" s="973">
        <f t="shared" si="2"/>
        <v>953.30537747018775</v>
      </c>
      <c r="AE67" s="1112">
        <f t="shared" si="3"/>
        <v>65709.366524579396</v>
      </c>
    </row>
    <row r="68" spans="1:31" s="935" customFormat="1" ht="12" customHeight="1">
      <c r="A68" s="958">
        <v>81</v>
      </c>
      <c r="B68" s="959">
        <v>30002138</v>
      </c>
      <c r="C68" s="960">
        <v>38793</v>
      </c>
      <c r="D68" s="961">
        <f t="shared" si="0"/>
        <v>2006</v>
      </c>
      <c r="E68" s="962">
        <v>2010</v>
      </c>
      <c r="F68" s="963"/>
      <c r="G68" s="964" t="s">
        <v>1145</v>
      </c>
      <c r="H68" s="965" t="s">
        <v>4162</v>
      </c>
      <c r="I68" s="963" t="s">
        <v>22</v>
      </c>
      <c r="J68" s="966" t="s">
        <v>1508</v>
      </c>
      <c r="K68" s="967">
        <v>55321.29</v>
      </c>
      <c r="L68" s="967">
        <v>55321.29</v>
      </c>
      <c r="M68" s="968">
        <v>0</v>
      </c>
      <c r="N68" s="968">
        <v>0</v>
      </c>
      <c r="O68" s="968">
        <v>0</v>
      </c>
      <c r="P68" s="969">
        <v>0</v>
      </c>
      <c r="Q68" s="968"/>
      <c r="R68" s="968"/>
      <c r="S68" s="968">
        <v>0.01</v>
      </c>
      <c r="T68" s="968">
        <v>0</v>
      </c>
      <c r="U68" s="967">
        <v>784.37</v>
      </c>
      <c r="V68" s="967">
        <v>784.37</v>
      </c>
      <c r="W68" s="967">
        <v>0</v>
      </c>
      <c r="X68" s="970">
        <v>0</v>
      </c>
      <c r="Y68" s="970">
        <v>0</v>
      </c>
      <c r="Z68" s="971">
        <v>0</v>
      </c>
      <c r="AA68" s="971"/>
      <c r="AB68" s="972">
        <v>0</v>
      </c>
      <c r="AC68" s="973">
        <f t="shared" si="1"/>
        <v>27.597565935317203</v>
      </c>
      <c r="AD68" s="973">
        <f t="shared" si="2"/>
        <v>756.77243406468278</v>
      </c>
      <c r="AE68" s="1112">
        <f t="shared" si="3"/>
        <v>53374.845148205815</v>
      </c>
    </row>
    <row r="69" spans="1:31" s="935" customFormat="1" ht="12" customHeight="1">
      <c r="A69" s="958">
        <v>82</v>
      </c>
      <c r="B69" s="959">
        <v>30002139</v>
      </c>
      <c r="C69" s="960">
        <v>38793</v>
      </c>
      <c r="D69" s="961">
        <f t="shared" ref="D69:D84" si="4">YEAR(C69)</f>
        <v>2006</v>
      </c>
      <c r="E69" s="962">
        <v>2010</v>
      </c>
      <c r="F69" s="963"/>
      <c r="G69" s="964" t="s">
        <v>1145</v>
      </c>
      <c r="H69" s="965" t="s">
        <v>4162</v>
      </c>
      <c r="I69" s="963" t="s">
        <v>22</v>
      </c>
      <c r="J69" s="966" t="s">
        <v>1508</v>
      </c>
      <c r="K69" s="967">
        <v>55321.29</v>
      </c>
      <c r="L69" s="967">
        <v>55321.29</v>
      </c>
      <c r="M69" s="968">
        <v>0</v>
      </c>
      <c r="N69" s="968">
        <v>0</v>
      </c>
      <c r="O69" s="968">
        <v>0</v>
      </c>
      <c r="P69" s="969">
        <v>0</v>
      </c>
      <c r="Q69" s="968"/>
      <c r="R69" s="968"/>
      <c r="S69" s="968">
        <v>0.01</v>
      </c>
      <c r="T69" s="968">
        <v>0</v>
      </c>
      <c r="U69" s="967">
        <v>784.37</v>
      </c>
      <c r="V69" s="967">
        <v>784.37</v>
      </c>
      <c r="W69" s="967">
        <v>0</v>
      </c>
      <c r="X69" s="970">
        <v>0</v>
      </c>
      <c r="Y69" s="970">
        <v>0</v>
      </c>
      <c r="Z69" s="971">
        <v>0</v>
      </c>
      <c r="AA69" s="971"/>
      <c r="AB69" s="972">
        <v>0</v>
      </c>
      <c r="AC69" s="973">
        <f t="shared" ref="AC69:AC132" si="5">U69*(1-0.2)^(2021-D69)</f>
        <v>27.597565935317203</v>
      </c>
      <c r="AD69" s="973">
        <f t="shared" ref="AD69:AD132" si="6">U69-AC69</f>
        <v>756.77243406468278</v>
      </c>
      <c r="AE69" s="1112">
        <f t="shared" si="3"/>
        <v>53374.845148205815</v>
      </c>
    </row>
    <row r="70" spans="1:31" s="935" customFormat="1" ht="12" customHeight="1">
      <c r="A70" s="958">
        <v>83</v>
      </c>
      <c r="B70" s="959">
        <v>30003099</v>
      </c>
      <c r="C70" s="960">
        <v>39356</v>
      </c>
      <c r="D70" s="961">
        <f t="shared" si="4"/>
        <v>2007</v>
      </c>
      <c r="E70" s="962">
        <v>2010</v>
      </c>
      <c r="F70" s="963"/>
      <c r="G70" s="964" t="s">
        <v>1145</v>
      </c>
      <c r="H70" s="965" t="s">
        <v>4162</v>
      </c>
      <c r="I70" s="963" t="s">
        <v>22</v>
      </c>
      <c r="J70" s="966" t="s">
        <v>1509</v>
      </c>
      <c r="K70" s="967">
        <v>24613.93</v>
      </c>
      <c r="L70" s="967">
        <v>23109.75</v>
      </c>
      <c r="M70" s="968">
        <v>1504.1800000000003</v>
      </c>
      <c r="N70" s="968">
        <v>1508.852782615533</v>
      </c>
      <c r="O70" s="968">
        <v>-4.6727826155326966</v>
      </c>
      <c r="P70" s="969">
        <v>71.850132505501577</v>
      </c>
      <c r="Q70" s="968"/>
      <c r="R70" s="968"/>
      <c r="S70" s="968">
        <v>1437.0026501100315</v>
      </c>
      <c r="T70" s="968">
        <v>67.17734988996888</v>
      </c>
      <c r="U70" s="967">
        <v>355.45</v>
      </c>
      <c r="V70" s="967">
        <v>333.74</v>
      </c>
      <c r="W70" s="967">
        <v>21.70999999999998</v>
      </c>
      <c r="X70" s="970">
        <v>20.209279643222029</v>
      </c>
      <c r="Y70" s="970">
        <v>1.5007203567779506</v>
      </c>
      <c r="Z70" s="971">
        <v>0.96234664967723949</v>
      </c>
      <c r="AA70" s="971"/>
      <c r="AB70" s="972">
        <v>2.4630670064551898</v>
      </c>
      <c r="AC70" s="973">
        <f t="shared" si="5"/>
        <v>15.63285632371919</v>
      </c>
      <c r="AD70" s="973">
        <f t="shared" si="6"/>
        <v>339.81714367628081</v>
      </c>
      <c r="AE70" s="1112">
        <f t="shared" ref="AE70:AE133" si="7">K70-(K70*(1-0.2)^(2021-D70))</f>
        <v>23531.397910389416</v>
      </c>
    </row>
    <row r="71" spans="1:31" s="935" customFormat="1" ht="12" customHeight="1">
      <c r="A71" s="958">
        <v>84</v>
      </c>
      <c r="B71" s="959">
        <v>30003100</v>
      </c>
      <c r="C71" s="960">
        <v>39356</v>
      </c>
      <c r="D71" s="961">
        <f t="shared" si="4"/>
        <v>2007</v>
      </c>
      <c r="E71" s="962">
        <v>2010</v>
      </c>
      <c r="F71" s="963"/>
      <c r="G71" s="964" t="s">
        <v>1145</v>
      </c>
      <c r="H71" s="965" t="s">
        <v>4162</v>
      </c>
      <c r="I71" s="963" t="s">
        <v>22</v>
      </c>
      <c r="J71" s="966" t="s">
        <v>1509</v>
      </c>
      <c r="K71" s="967">
        <v>24613.93</v>
      </c>
      <c r="L71" s="967">
        <v>23109.75</v>
      </c>
      <c r="M71" s="968">
        <v>1504.1800000000003</v>
      </c>
      <c r="N71" s="968">
        <v>1508.852782615533</v>
      </c>
      <c r="O71" s="968">
        <v>-4.6727826155326966</v>
      </c>
      <c r="P71" s="969">
        <v>71.850132505501577</v>
      </c>
      <c r="Q71" s="968"/>
      <c r="R71" s="968"/>
      <c r="S71" s="968">
        <v>1437.0026501100315</v>
      </c>
      <c r="T71" s="968">
        <v>67.17734988996888</v>
      </c>
      <c r="U71" s="967">
        <v>355.45</v>
      </c>
      <c r="V71" s="967">
        <v>333.74</v>
      </c>
      <c r="W71" s="967">
        <v>21.70999999999998</v>
      </c>
      <c r="X71" s="970">
        <v>20.209279643222029</v>
      </c>
      <c r="Y71" s="970">
        <v>1.5007203567779506</v>
      </c>
      <c r="Z71" s="971">
        <v>0.96234664967723949</v>
      </c>
      <c r="AA71" s="971"/>
      <c r="AB71" s="972">
        <v>2.4630670064551898</v>
      </c>
      <c r="AC71" s="973">
        <f t="shared" si="5"/>
        <v>15.63285632371919</v>
      </c>
      <c r="AD71" s="973">
        <f t="shared" si="6"/>
        <v>339.81714367628081</v>
      </c>
      <c r="AE71" s="1112">
        <f t="shared" si="7"/>
        <v>23531.397910389416</v>
      </c>
    </row>
    <row r="72" spans="1:31" s="935" customFormat="1" ht="12" customHeight="1">
      <c r="A72" s="958">
        <v>85</v>
      </c>
      <c r="B72" s="959">
        <v>30003096</v>
      </c>
      <c r="C72" s="960">
        <v>39356</v>
      </c>
      <c r="D72" s="961">
        <f t="shared" si="4"/>
        <v>2007</v>
      </c>
      <c r="E72" s="962">
        <v>2010</v>
      </c>
      <c r="F72" s="963"/>
      <c r="G72" s="964" t="s">
        <v>1145</v>
      </c>
      <c r="H72" s="965" t="s">
        <v>4162</v>
      </c>
      <c r="I72" s="963" t="s">
        <v>22</v>
      </c>
      <c r="J72" s="966" t="s">
        <v>4171</v>
      </c>
      <c r="K72" s="967">
        <v>24613.93</v>
      </c>
      <c r="L72" s="967">
        <v>23109.75</v>
      </c>
      <c r="M72" s="968">
        <v>1504.1800000000003</v>
      </c>
      <c r="N72" s="968">
        <v>1508.852782615533</v>
      </c>
      <c r="O72" s="968">
        <v>-4.6727826155326966</v>
      </c>
      <c r="P72" s="969">
        <v>71.850132505501577</v>
      </c>
      <c r="Q72" s="968"/>
      <c r="R72" s="968"/>
      <c r="S72" s="968">
        <v>1437.0026501100315</v>
      </c>
      <c r="T72" s="968">
        <v>67.17734988996888</v>
      </c>
      <c r="U72" s="967">
        <v>355.45</v>
      </c>
      <c r="V72" s="967">
        <v>333.74</v>
      </c>
      <c r="W72" s="967">
        <v>21.70999999999998</v>
      </c>
      <c r="X72" s="970">
        <v>20.209279643222029</v>
      </c>
      <c r="Y72" s="970">
        <v>1.5007203567779506</v>
      </c>
      <c r="Z72" s="971">
        <v>0.96234664967723949</v>
      </c>
      <c r="AA72" s="971"/>
      <c r="AB72" s="972">
        <v>2.4630670064551898</v>
      </c>
      <c r="AC72" s="973">
        <f t="shared" si="5"/>
        <v>15.63285632371919</v>
      </c>
      <c r="AD72" s="973">
        <f t="shared" si="6"/>
        <v>339.81714367628081</v>
      </c>
      <c r="AE72" s="1112">
        <f t="shared" si="7"/>
        <v>23531.397910389416</v>
      </c>
    </row>
    <row r="73" spans="1:31" s="935" customFormat="1" ht="12" customHeight="1">
      <c r="A73" s="958">
        <v>86</v>
      </c>
      <c r="B73" s="959">
        <v>30002916</v>
      </c>
      <c r="C73" s="960">
        <v>38793</v>
      </c>
      <c r="D73" s="961">
        <f t="shared" si="4"/>
        <v>2006</v>
      </c>
      <c r="E73" s="962">
        <v>2010</v>
      </c>
      <c r="F73" s="963"/>
      <c r="G73" s="964" t="s">
        <v>1145</v>
      </c>
      <c r="H73" s="965" t="s">
        <v>4162</v>
      </c>
      <c r="I73" s="963" t="s">
        <v>22</v>
      </c>
      <c r="J73" s="966" t="s">
        <v>4163</v>
      </c>
      <c r="K73" s="967">
        <v>148232.68</v>
      </c>
      <c r="L73" s="967">
        <v>148232.68</v>
      </c>
      <c r="M73" s="968">
        <v>0</v>
      </c>
      <c r="N73" s="968">
        <v>0</v>
      </c>
      <c r="O73" s="968">
        <v>0</v>
      </c>
      <c r="P73" s="969">
        <v>0</v>
      </c>
      <c r="Q73" s="968"/>
      <c r="R73" s="968"/>
      <c r="S73" s="968">
        <v>0.01</v>
      </c>
      <c r="T73" s="968">
        <v>0</v>
      </c>
      <c r="U73" s="967">
        <v>2101.6999999999998</v>
      </c>
      <c r="V73" s="967">
        <v>2101.6999999999998</v>
      </c>
      <c r="W73" s="967">
        <v>0</v>
      </c>
      <c r="X73" s="970">
        <v>0</v>
      </c>
      <c r="Y73" s="970">
        <v>0</v>
      </c>
      <c r="Z73" s="971">
        <v>0</v>
      </c>
      <c r="AA73" s="971"/>
      <c r="AB73" s="972">
        <v>0</v>
      </c>
      <c r="AC73" s="973">
        <f t="shared" si="5"/>
        <v>73.946994819098336</v>
      </c>
      <c r="AD73" s="973">
        <f t="shared" si="6"/>
        <v>2027.7530051809015</v>
      </c>
      <c r="AE73" s="1112">
        <f t="shared" si="7"/>
        <v>143017.20623115523</v>
      </c>
    </row>
    <row r="74" spans="1:31" s="935" customFormat="1" ht="12" customHeight="1">
      <c r="A74" s="958">
        <v>87</v>
      </c>
      <c r="B74" s="959">
        <v>30001817</v>
      </c>
      <c r="C74" s="960">
        <v>39049</v>
      </c>
      <c r="D74" s="961">
        <f t="shared" si="4"/>
        <v>2006</v>
      </c>
      <c r="E74" s="962">
        <v>2010</v>
      </c>
      <c r="F74" s="963"/>
      <c r="G74" s="964" t="s">
        <v>1145</v>
      </c>
      <c r="H74" s="965" t="s">
        <v>4162</v>
      </c>
      <c r="I74" s="963" t="s">
        <v>22</v>
      </c>
      <c r="J74" s="966" t="s">
        <v>4164</v>
      </c>
      <c r="K74" s="967">
        <v>62816.02</v>
      </c>
      <c r="L74" s="967">
        <v>62816.01</v>
      </c>
      <c r="M74" s="968">
        <v>9.9999999947613105E-3</v>
      </c>
      <c r="N74" s="968">
        <v>1.0031065310169604E-2</v>
      </c>
      <c r="O74" s="968">
        <v>-3.1065315408293492E-5</v>
      </c>
      <c r="P74" s="969">
        <v>4.7766977667474303E-4</v>
      </c>
      <c r="Q74" s="968"/>
      <c r="R74" s="968"/>
      <c r="S74" s="968">
        <v>0.01</v>
      </c>
      <c r="T74" s="968">
        <v>4.4660446126644954E-4</v>
      </c>
      <c r="U74" s="967">
        <v>906.93</v>
      </c>
      <c r="V74" s="967">
        <v>906.92</v>
      </c>
      <c r="W74" s="967">
        <v>9.9999999999909051E-3</v>
      </c>
      <c r="X74" s="970">
        <v>9.3087423506235233E-3</v>
      </c>
      <c r="Y74" s="970">
        <v>6.9125764936738172E-4</v>
      </c>
      <c r="Z74" s="971">
        <v>4.4327344526778683E-4</v>
      </c>
      <c r="AA74" s="971"/>
      <c r="AB74" s="972">
        <v>1.1345310946351684E-3</v>
      </c>
      <c r="AC74" s="973">
        <f t="shared" si="5"/>
        <v>31.909762578524457</v>
      </c>
      <c r="AD74" s="973">
        <f t="shared" si="6"/>
        <v>875.02023742147549</v>
      </c>
      <c r="AE74" s="1112">
        <f t="shared" si="7"/>
        <v>60605.877779180482</v>
      </c>
    </row>
    <row r="75" spans="1:31" s="935" customFormat="1" ht="12" customHeight="1">
      <c r="A75" s="958">
        <v>88</v>
      </c>
      <c r="B75" s="959">
        <v>30000498</v>
      </c>
      <c r="C75" s="960">
        <v>38720</v>
      </c>
      <c r="D75" s="961">
        <f t="shared" si="4"/>
        <v>2006</v>
      </c>
      <c r="E75" s="962">
        <v>2010</v>
      </c>
      <c r="F75" s="963"/>
      <c r="G75" s="964" t="s">
        <v>1145</v>
      </c>
      <c r="H75" s="965" t="s">
        <v>4162</v>
      </c>
      <c r="I75" s="963" t="s">
        <v>22</v>
      </c>
      <c r="J75" s="966" t="s">
        <v>1502</v>
      </c>
      <c r="K75" s="967">
        <v>68105.62</v>
      </c>
      <c r="L75" s="967">
        <v>68105.62</v>
      </c>
      <c r="M75" s="968">
        <v>0</v>
      </c>
      <c r="N75" s="968">
        <v>0</v>
      </c>
      <c r="O75" s="968">
        <v>0</v>
      </c>
      <c r="P75" s="969">
        <v>0</v>
      </c>
      <c r="Q75" s="968"/>
      <c r="R75" s="968"/>
      <c r="S75" s="968">
        <v>0.01</v>
      </c>
      <c r="T75" s="968">
        <v>0</v>
      </c>
      <c r="U75" s="967">
        <v>988.07</v>
      </c>
      <c r="V75" s="967">
        <v>988.07</v>
      </c>
      <c r="W75" s="967">
        <v>0</v>
      </c>
      <c r="X75" s="970">
        <v>0</v>
      </c>
      <c r="Y75" s="970">
        <v>0</v>
      </c>
      <c r="Z75" s="971">
        <v>0</v>
      </c>
      <c r="AA75" s="971"/>
      <c r="AB75" s="972">
        <v>0</v>
      </c>
      <c r="AC75" s="973">
        <f t="shared" si="5"/>
        <v>34.764622529812293</v>
      </c>
      <c r="AD75" s="973">
        <f t="shared" si="6"/>
        <v>953.30537747018775</v>
      </c>
      <c r="AE75" s="1112">
        <f t="shared" si="7"/>
        <v>65709.366524579396</v>
      </c>
    </row>
    <row r="76" spans="1:31" s="935" customFormat="1" ht="12" customHeight="1">
      <c r="A76" s="958">
        <v>89</v>
      </c>
      <c r="B76" s="959">
        <v>30000499</v>
      </c>
      <c r="C76" s="960">
        <v>38720</v>
      </c>
      <c r="D76" s="961">
        <f t="shared" si="4"/>
        <v>2006</v>
      </c>
      <c r="E76" s="962">
        <v>2010</v>
      </c>
      <c r="F76" s="963"/>
      <c r="G76" s="964" t="s">
        <v>1145</v>
      </c>
      <c r="H76" s="965" t="s">
        <v>4162</v>
      </c>
      <c r="I76" s="963" t="s">
        <v>22</v>
      </c>
      <c r="J76" s="966" t="s">
        <v>1502</v>
      </c>
      <c r="K76" s="967">
        <v>68105.62</v>
      </c>
      <c r="L76" s="967">
        <v>68105.62</v>
      </c>
      <c r="M76" s="968">
        <v>0</v>
      </c>
      <c r="N76" s="968">
        <v>0</v>
      </c>
      <c r="O76" s="968">
        <v>0</v>
      </c>
      <c r="P76" s="969">
        <v>0</v>
      </c>
      <c r="Q76" s="968"/>
      <c r="R76" s="968"/>
      <c r="S76" s="968">
        <v>0.01</v>
      </c>
      <c r="T76" s="968">
        <v>0</v>
      </c>
      <c r="U76" s="967">
        <v>988.07</v>
      </c>
      <c r="V76" s="967">
        <v>988.07</v>
      </c>
      <c r="W76" s="967">
        <v>0</v>
      </c>
      <c r="X76" s="970">
        <v>0</v>
      </c>
      <c r="Y76" s="970">
        <v>0</v>
      </c>
      <c r="Z76" s="971">
        <v>0</v>
      </c>
      <c r="AA76" s="971"/>
      <c r="AB76" s="972">
        <v>0</v>
      </c>
      <c r="AC76" s="973">
        <f t="shared" si="5"/>
        <v>34.764622529812293</v>
      </c>
      <c r="AD76" s="973">
        <f t="shared" si="6"/>
        <v>953.30537747018775</v>
      </c>
      <c r="AE76" s="1112">
        <f t="shared" si="7"/>
        <v>65709.366524579396</v>
      </c>
    </row>
    <row r="77" spans="1:31" s="935" customFormat="1" ht="12" customHeight="1">
      <c r="A77" s="958">
        <v>90</v>
      </c>
      <c r="B77" s="959">
        <v>30002917</v>
      </c>
      <c r="C77" s="960">
        <v>38793</v>
      </c>
      <c r="D77" s="961">
        <f t="shared" si="4"/>
        <v>2006</v>
      </c>
      <c r="E77" s="962">
        <v>2010</v>
      </c>
      <c r="F77" s="963"/>
      <c r="G77" s="964" t="s">
        <v>1145</v>
      </c>
      <c r="H77" s="965" t="s">
        <v>4162</v>
      </c>
      <c r="I77" s="963" t="s">
        <v>22</v>
      </c>
      <c r="J77" s="966" t="s">
        <v>4163</v>
      </c>
      <c r="K77" s="967">
        <v>148232.68</v>
      </c>
      <c r="L77" s="967">
        <v>148232.68</v>
      </c>
      <c r="M77" s="968">
        <v>0</v>
      </c>
      <c r="N77" s="968">
        <v>0</v>
      </c>
      <c r="O77" s="968">
        <v>0</v>
      </c>
      <c r="P77" s="969">
        <v>0</v>
      </c>
      <c r="Q77" s="968"/>
      <c r="R77" s="968"/>
      <c r="S77" s="968">
        <v>0.01</v>
      </c>
      <c r="T77" s="968">
        <v>0</v>
      </c>
      <c r="U77" s="967">
        <v>2101.6999999999998</v>
      </c>
      <c r="V77" s="967">
        <v>2101.6999999999998</v>
      </c>
      <c r="W77" s="967">
        <v>0</v>
      </c>
      <c r="X77" s="970">
        <v>0</v>
      </c>
      <c r="Y77" s="970">
        <v>0</v>
      </c>
      <c r="Z77" s="971">
        <v>0</v>
      </c>
      <c r="AA77" s="971"/>
      <c r="AB77" s="972">
        <v>0</v>
      </c>
      <c r="AC77" s="973">
        <f t="shared" si="5"/>
        <v>73.946994819098336</v>
      </c>
      <c r="AD77" s="973">
        <f t="shared" si="6"/>
        <v>2027.7530051809015</v>
      </c>
      <c r="AE77" s="1112">
        <f t="shared" si="7"/>
        <v>143017.20623115523</v>
      </c>
    </row>
    <row r="78" spans="1:31" s="935" customFormat="1" ht="12" customHeight="1">
      <c r="A78" s="958">
        <v>91</v>
      </c>
      <c r="B78" s="959">
        <v>30002918</v>
      </c>
      <c r="C78" s="960">
        <v>38793</v>
      </c>
      <c r="D78" s="961">
        <f t="shared" si="4"/>
        <v>2006</v>
      </c>
      <c r="E78" s="962">
        <v>2010</v>
      </c>
      <c r="F78" s="963"/>
      <c r="G78" s="964" t="s">
        <v>1145</v>
      </c>
      <c r="H78" s="965" t="s">
        <v>4162</v>
      </c>
      <c r="I78" s="963" t="s">
        <v>22</v>
      </c>
      <c r="J78" s="966" t="s">
        <v>4163</v>
      </c>
      <c r="K78" s="967">
        <v>148232.68</v>
      </c>
      <c r="L78" s="967">
        <v>148232.68</v>
      </c>
      <c r="M78" s="968">
        <v>0</v>
      </c>
      <c r="N78" s="968">
        <v>0</v>
      </c>
      <c r="O78" s="968">
        <v>0</v>
      </c>
      <c r="P78" s="969">
        <v>0</v>
      </c>
      <c r="Q78" s="968"/>
      <c r="R78" s="968"/>
      <c r="S78" s="968">
        <v>0.01</v>
      </c>
      <c r="T78" s="968">
        <v>0</v>
      </c>
      <c r="U78" s="967">
        <v>2101.6999999999998</v>
      </c>
      <c r="V78" s="967">
        <v>2101.6999999999998</v>
      </c>
      <c r="W78" s="967">
        <v>0</v>
      </c>
      <c r="X78" s="970">
        <v>0</v>
      </c>
      <c r="Y78" s="970">
        <v>0</v>
      </c>
      <c r="Z78" s="971">
        <v>0</v>
      </c>
      <c r="AA78" s="971"/>
      <c r="AB78" s="972">
        <v>0</v>
      </c>
      <c r="AC78" s="973">
        <f t="shared" si="5"/>
        <v>73.946994819098336</v>
      </c>
      <c r="AD78" s="973">
        <f t="shared" si="6"/>
        <v>2027.7530051809015</v>
      </c>
      <c r="AE78" s="1112">
        <f t="shared" si="7"/>
        <v>143017.20623115523</v>
      </c>
    </row>
    <row r="79" spans="1:31" s="935" customFormat="1" ht="12" customHeight="1">
      <c r="A79" s="958">
        <v>92</v>
      </c>
      <c r="B79" s="959">
        <v>30001865</v>
      </c>
      <c r="C79" s="960">
        <v>39124</v>
      </c>
      <c r="D79" s="961">
        <f t="shared" si="4"/>
        <v>2007</v>
      </c>
      <c r="E79" s="962">
        <v>2010</v>
      </c>
      <c r="F79" s="963"/>
      <c r="G79" s="964" t="s">
        <v>1145</v>
      </c>
      <c r="H79" s="965" t="s">
        <v>4162</v>
      </c>
      <c r="I79" s="963" t="s">
        <v>22</v>
      </c>
      <c r="J79" s="966" t="s">
        <v>4164</v>
      </c>
      <c r="K79" s="967">
        <v>66751.710000000006</v>
      </c>
      <c r="L79" s="967">
        <v>65639.17</v>
      </c>
      <c r="M79" s="968">
        <v>1112.5400000000081</v>
      </c>
      <c r="N79" s="968">
        <v>1115.996140602253</v>
      </c>
      <c r="O79" s="968">
        <v>-3.4561406022448864</v>
      </c>
      <c r="P79" s="969">
        <v>53.142673362012047</v>
      </c>
      <c r="Q79" s="968"/>
      <c r="R79" s="968"/>
      <c r="S79" s="968">
        <v>1062.8534672402409</v>
      </c>
      <c r="T79" s="968">
        <v>49.686532759767161</v>
      </c>
      <c r="U79" s="967">
        <v>967.15</v>
      </c>
      <c r="V79" s="967">
        <v>951.04</v>
      </c>
      <c r="W79" s="967">
        <v>16.110000000000014</v>
      </c>
      <c r="X79" s="970">
        <v>14.996383926868146</v>
      </c>
      <c r="Y79" s="970">
        <v>1.1136160731318672</v>
      </c>
      <c r="Z79" s="971">
        <v>0.71411352032705455</v>
      </c>
      <c r="AA79" s="971"/>
      <c r="AB79" s="972">
        <v>1.8277295934589217</v>
      </c>
      <c r="AC79" s="973">
        <f t="shared" si="5"/>
        <v>42.535706832142395</v>
      </c>
      <c r="AD79" s="973">
        <f t="shared" si="6"/>
        <v>924.61429316785757</v>
      </c>
      <c r="AE79" s="1112">
        <f t="shared" si="7"/>
        <v>63815.938747242741</v>
      </c>
    </row>
    <row r="80" spans="1:31" s="935" customFormat="1" ht="12" customHeight="1">
      <c r="A80" s="958">
        <v>93</v>
      </c>
      <c r="B80" s="959">
        <v>30001818</v>
      </c>
      <c r="C80" s="960">
        <v>39049</v>
      </c>
      <c r="D80" s="961">
        <f t="shared" si="4"/>
        <v>2006</v>
      </c>
      <c r="E80" s="962">
        <v>2010</v>
      </c>
      <c r="F80" s="963"/>
      <c r="G80" s="964" t="s">
        <v>1145</v>
      </c>
      <c r="H80" s="965" t="s">
        <v>4162</v>
      </c>
      <c r="I80" s="963" t="s">
        <v>22</v>
      </c>
      <c r="J80" s="966" t="s">
        <v>4164</v>
      </c>
      <c r="K80" s="967">
        <v>62816.02</v>
      </c>
      <c r="L80" s="967">
        <v>62816.01</v>
      </c>
      <c r="M80" s="968">
        <v>9.9999999947613105E-3</v>
      </c>
      <c r="N80" s="968">
        <v>1.0031065310169604E-2</v>
      </c>
      <c r="O80" s="968">
        <v>-3.1065315408293492E-5</v>
      </c>
      <c r="P80" s="969">
        <v>4.7766977667474303E-4</v>
      </c>
      <c r="Q80" s="968"/>
      <c r="R80" s="968"/>
      <c r="S80" s="968">
        <v>0.01</v>
      </c>
      <c r="T80" s="968">
        <v>4.4660446126644954E-4</v>
      </c>
      <c r="U80" s="967">
        <v>906.93</v>
      </c>
      <c r="V80" s="967">
        <v>906.92</v>
      </c>
      <c r="W80" s="967">
        <v>9.9999999999909051E-3</v>
      </c>
      <c r="X80" s="970">
        <v>9.3087423506235233E-3</v>
      </c>
      <c r="Y80" s="970">
        <v>6.9125764936738172E-4</v>
      </c>
      <c r="Z80" s="971">
        <v>4.4327344526778683E-4</v>
      </c>
      <c r="AA80" s="971"/>
      <c r="AB80" s="972">
        <v>1.1345310946351684E-3</v>
      </c>
      <c r="AC80" s="973">
        <f t="shared" si="5"/>
        <v>31.909762578524457</v>
      </c>
      <c r="AD80" s="973">
        <f t="shared" si="6"/>
        <v>875.02023742147549</v>
      </c>
      <c r="AE80" s="1112">
        <f t="shared" si="7"/>
        <v>60605.877779180482</v>
      </c>
    </row>
    <row r="81" spans="1:31" s="935" customFormat="1" ht="12" customHeight="1">
      <c r="A81" s="958">
        <v>94</v>
      </c>
      <c r="B81" s="974">
        <v>30000834</v>
      </c>
      <c r="C81" s="960">
        <v>38718</v>
      </c>
      <c r="D81" s="961">
        <f t="shared" si="4"/>
        <v>2006</v>
      </c>
      <c r="E81" s="962">
        <v>2010</v>
      </c>
      <c r="F81" s="963"/>
      <c r="G81" s="964" t="s">
        <v>1145</v>
      </c>
      <c r="H81" s="965" t="s">
        <v>4162</v>
      </c>
      <c r="I81" s="963" t="s">
        <v>22</v>
      </c>
      <c r="J81" s="966" t="s">
        <v>4172</v>
      </c>
      <c r="K81" s="967">
        <v>205385.65</v>
      </c>
      <c r="L81" s="967">
        <v>205385.65</v>
      </c>
      <c r="M81" s="968">
        <v>0</v>
      </c>
      <c r="N81" s="968">
        <v>0</v>
      </c>
      <c r="O81" s="968">
        <v>0</v>
      </c>
      <c r="P81" s="969">
        <v>0</v>
      </c>
      <c r="Q81" s="968"/>
      <c r="R81" s="968"/>
      <c r="S81" s="968">
        <v>0.01</v>
      </c>
      <c r="T81" s="968">
        <v>0</v>
      </c>
      <c r="U81" s="967">
        <v>2970.57</v>
      </c>
      <c r="V81" s="967">
        <v>2970.57</v>
      </c>
      <c r="W81" s="967">
        <v>0</v>
      </c>
      <c r="X81" s="970">
        <v>0</v>
      </c>
      <c r="Y81" s="970">
        <v>0</v>
      </c>
      <c r="Z81" s="971">
        <v>0</v>
      </c>
      <c r="AA81" s="971"/>
      <c r="AB81" s="972">
        <v>0</v>
      </c>
      <c r="AC81" s="973">
        <f t="shared" si="5"/>
        <v>104.51764019592186</v>
      </c>
      <c r="AD81" s="973">
        <f t="shared" si="6"/>
        <v>2866.0523598040782</v>
      </c>
      <c r="AE81" s="1112">
        <f t="shared" si="7"/>
        <v>198159.28486869336</v>
      </c>
    </row>
    <row r="82" spans="1:31" s="935" customFormat="1" ht="12" customHeight="1">
      <c r="A82" s="958">
        <v>95</v>
      </c>
      <c r="B82" s="974">
        <v>30000847</v>
      </c>
      <c r="C82" s="960">
        <v>38777</v>
      </c>
      <c r="D82" s="961">
        <f t="shared" si="4"/>
        <v>2006</v>
      </c>
      <c r="E82" s="962">
        <v>2010</v>
      </c>
      <c r="F82" s="963"/>
      <c r="G82" s="964" t="s">
        <v>1145</v>
      </c>
      <c r="H82" s="965" t="s">
        <v>4162</v>
      </c>
      <c r="I82" s="963" t="s">
        <v>22</v>
      </c>
      <c r="J82" s="966" t="s">
        <v>4172</v>
      </c>
      <c r="K82" s="967">
        <v>1777354.2</v>
      </c>
      <c r="L82" s="967">
        <v>1777354.2</v>
      </c>
      <c r="M82" s="968">
        <v>0</v>
      </c>
      <c r="N82" s="968">
        <v>0</v>
      </c>
      <c r="O82" s="968">
        <v>0</v>
      </c>
      <c r="P82" s="969">
        <v>0</v>
      </c>
      <c r="Q82" s="968"/>
      <c r="R82" s="968"/>
      <c r="S82" s="968">
        <v>0.01</v>
      </c>
      <c r="T82" s="968">
        <v>0</v>
      </c>
      <c r="U82" s="967">
        <v>25214.880000000001</v>
      </c>
      <c r="V82" s="967">
        <v>25214.880000000001</v>
      </c>
      <c r="W82" s="967">
        <v>0</v>
      </c>
      <c r="X82" s="970">
        <v>0</v>
      </c>
      <c r="Y82" s="970">
        <v>0</v>
      </c>
      <c r="Z82" s="971">
        <v>0</v>
      </c>
      <c r="AA82" s="971"/>
      <c r="AB82" s="972">
        <v>0</v>
      </c>
      <c r="AC82" s="973">
        <f t="shared" si="5"/>
        <v>887.16972009524977</v>
      </c>
      <c r="AD82" s="973">
        <f t="shared" si="6"/>
        <v>24327.71027990475</v>
      </c>
      <c r="AE82" s="1112">
        <f t="shared" si="7"/>
        <v>1714819.1084935516</v>
      </c>
    </row>
    <row r="83" spans="1:31" s="935" customFormat="1" ht="12" customHeight="1">
      <c r="A83" s="958">
        <v>96</v>
      </c>
      <c r="B83" s="974">
        <v>30003363</v>
      </c>
      <c r="C83" s="960">
        <v>39182</v>
      </c>
      <c r="D83" s="961">
        <f t="shared" si="4"/>
        <v>2007</v>
      </c>
      <c r="E83" s="962">
        <v>2010</v>
      </c>
      <c r="F83" s="963"/>
      <c r="G83" s="964" t="s">
        <v>1145</v>
      </c>
      <c r="H83" s="965" t="s">
        <v>4162</v>
      </c>
      <c r="I83" s="963" t="s">
        <v>22</v>
      </c>
      <c r="J83" s="966" t="s">
        <v>4173</v>
      </c>
      <c r="K83" s="967">
        <v>30749.5</v>
      </c>
      <c r="L83" s="967">
        <v>29895.35</v>
      </c>
      <c r="M83" s="968">
        <v>854.15000000000146</v>
      </c>
      <c r="N83" s="968">
        <v>856.80344391699089</v>
      </c>
      <c r="O83" s="968">
        <v>-2.6534439169894313</v>
      </c>
      <c r="P83" s="969">
        <v>40.800163996047189</v>
      </c>
      <c r="Q83" s="968"/>
      <c r="R83" s="968"/>
      <c r="S83" s="968">
        <v>816.00327992094367</v>
      </c>
      <c r="T83" s="968">
        <v>38.146720079057758</v>
      </c>
      <c r="U83" s="967">
        <v>445.36</v>
      </c>
      <c r="V83" s="967">
        <v>432.99</v>
      </c>
      <c r="W83" s="967">
        <v>12.370000000000005</v>
      </c>
      <c r="X83" s="970">
        <v>11.514914287731774</v>
      </c>
      <c r="Y83" s="970">
        <v>0.85508571226823094</v>
      </c>
      <c r="Z83" s="971">
        <v>0.54832925179675107</v>
      </c>
      <c r="AA83" s="971"/>
      <c r="AB83" s="972">
        <v>1.403414964064982</v>
      </c>
      <c r="AC83" s="973">
        <f t="shared" si="5"/>
        <v>19.587139941852804</v>
      </c>
      <c r="AD83" s="973">
        <f t="shared" si="6"/>
        <v>425.77286005814722</v>
      </c>
      <c r="AE83" s="1112">
        <f t="shared" si="7"/>
        <v>29397.122688068073</v>
      </c>
    </row>
    <row r="84" spans="1:31" s="935" customFormat="1" ht="12" customHeight="1" thickBot="1">
      <c r="A84" s="958">
        <v>97</v>
      </c>
      <c r="B84" s="974">
        <v>30003364</v>
      </c>
      <c r="C84" s="960">
        <v>39182</v>
      </c>
      <c r="D84" s="961">
        <f t="shared" si="4"/>
        <v>2007</v>
      </c>
      <c r="E84" s="962">
        <v>2010</v>
      </c>
      <c r="F84" s="963"/>
      <c r="G84" s="964" t="s">
        <v>1145</v>
      </c>
      <c r="H84" s="965" t="s">
        <v>4162</v>
      </c>
      <c r="I84" s="963" t="s">
        <v>22</v>
      </c>
      <c r="J84" s="966" t="s">
        <v>4173</v>
      </c>
      <c r="K84" s="967">
        <v>30749.5</v>
      </c>
      <c r="L84" s="967">
        <v>29895.35</v>
      </c>
      <c r="M84" s="968">
        <v>854.15000000000146</v>
      </c>
      <c r="N84" s="968">
        <v>856.80344391699089</v>
      </c>
      <c r="O84" s="968">
        <v>-2.6534439169894313</v>
      </c>
      <c r="P84" s="969">
        <v>40.800163996047189</v>
      </c>
      <c r="Q84" s="968"/>
      <c r="R84" s="968"/>
      <c r="S84" s="968">
        <v>816.00327992094367</v>
      </c>
      <c r="T84" s="968">
        <v>38.146720079057758</v>
      </c>
      <c r="U84" s="967">
        <v>445.36</v>
      </c>
      <c r="V84" s="967">
        <v>432.99</v>
      </c>
      <c r="W84" s="967">
        <v>12.370000000000005</v>
      </c>
      <c r="X84" s="970">
        <v>11.514914287731774</v>
      </c>
      <c r="Y84" s="970">
        <v>0.85508571226823094</v>
      </c>
      <c r="Z84" s="971">
        <v>0.54832925179675107</v>
      </c>
      <c r="AA84" s="971"/>
      <c r="AB84" s="972">
        <v>1.403414964064982</v>
      </c>
      <c r="AC84" s="973">
        <f t="shared" si="5"/>
        <v>19.587139941852804</v>
      </c>
      <c r="AD84" s="973">
        <f t="shared" si="6"/>
        <v>425.77286005814722</v>
      </c>
      <c r="AE84" s="1112">
        <f t="shared" si="7"/>
        <v>29397.122688068073</v>
      </c>
    </row>
    <row r="85" spans="1:31" s="935" customFormat="1" ht="12" customHeight="1" thickBot="1">
      <c r="A85" s="958">
        <v>1</v>
      </c>
      <c r="B85" s="975">
        <v>30003755</v>
      </c>
      <c r="C85" s="960">
        <v>42551</v>
      </c>
      <c r="D85" s="976"/>
      <c r="E85" s="962">
        <v>2010</v>
      </c>
      <c r="F85" s="963"/>
      <c r="G85" s="964" t="s">
        <v>1157</v>
      </c>
      <c r="H85" s="965" t="s">
        <v>4162</v>
      </c>
      <c r="I85" s="963" t="s">
        <v>22</v>
      </c>
      <c r="J85" s="963" t="s">
        <v>4174</v>
      </c>
      <c r="K85" s="967">
        <v>1550475.87</v>
      </c>
      <c r="L85" s="967">
        <v>559894.06999999995</v>
      </c>
      <c r="M85" s="968">
        <f t="shared" ref="M85:M90" si="8">K85-L85</f>
        <v>990581.80000000016</v>
      </c>
      <c r="N85" s="967">
        <v>1200545.090408698</v>
      </c>
      <c r="O85" s="968">
        <f t="shared" ref="O85:O90" si="9">M85-N85</f>
        <v>-209963.29040869779</v>
      </c>
      <c r="P85" s="968"/>
      <c r="Q85" s="968"/>
      <c r="R85" s="977"/>
      <c r="S85" s="977"/>
      <c r="T85" s="968">
        <f t="shared" ref="T85:T90" si="10">O85+P85+Q85</f>
        <v>-209963.29040869779</v>
      </c>
      <c r="U85" s="967">
        <v>19900.43</v>
      </c>
      <c r="V85" s="967">
        <v>7186.27</v>
      </c>
      <c r="W85" s="967">
        <f>U85-V85</f>
        <v>12714.16</v>
      </c>
      <c r="X85" s="970">
        <v>14065.75796035267</v>
      </c>
      <c r="Y85" s="970">
        <f t="shared" ref="Y85:Y90" si="11">W85-X85</f>
        <v>-1351.5979603526703</v>
      </c>
      <c r="Z85" s="971">
        <f t="shared" ref="Z85:Z90" si="12">P85/85.55</f>
        <v>0</v>
      </c>
      <c r="AA85" s="971"/>
      <c r="AB85" s="972">
        <f t="shared" ref="AB85:AB90" si="13">Y85+Z85+AA85</f>
        <v>-1351.5979603526703</v>
      </c>
      <c r="AC85" s="973">
        <f t="shared" si="5"/>
        <v>2.7779611722382826E-192</v>
      </c>
      <c r="AD85" s="973">
        <f t="shared" si="6"/>
        <v>19900.43</v>
      </c>
      <c r="AE85" s="1112">
        <f t="shared" si="7"/>
        <v>1550475.87</v>
      </c>
    </row>
    <row r="86" spans="1:31" s="935" customFormat="1" ht="12" customHeight="1">
      <c r="A86" s="958">
        <v>2</v>
      </c>
      <c r="B86" s="975">
        <v>30003755</v>
      </c>
      <c r="C86" s="960">
        <v>42551</v>
      </c>
      <c r="D86" s="976"/>
      <c r="E86" s="962">
        <v>2010</v>
      </c>
      <c r="F86" s="963"/>
      <c r="G86" s="964" t="s">
        <v>1157</v>
      </c>
      <c r="H86" s="965" t="s">
        <v>4162</v>
      </c>
      <c r="I86" s="963" t="s">
        <v>22</v>
      </c>
      <c r="J86" s="963" t="s">
        <v>4174</v>
      </c>
      <c r="K86" s="967"/>
      <c r="L86" s="967"/>
      <c r="M86" s="968">
        <f t="shared" si="8"/>
        <v>0</v>
      </c>
      <c r="N86" s="968">
        <v>0</v>
      </c>
      <c r="O86" s="968">
        <f t="shared" si="9"/>
        <v>0</v>
      </c>
      <c r="P86" s="968"/>
      <c r="Q86" s="968"/>
      <c r="R86" s="977"/>
      <c r="S86" s="977"/>
      <c r="T86" s="968">
        <f t="shared" si="10"/>
        <v>0</v>
      </c>
      <c r="U86" s="967"/>
      <c r="V86" s="967"/>
      <c r="W86" s="967"/>
      <c r="X86" s="970">
        <v>0</v>
      </c>
      <c r="Y86" s="970">
        <f t="shared" si="11"/>
        <v>0</v>
      </c>
      <c r="Z86" s="971">
        <f t="shared" si="12"/>
        <v>0</v>
      </c>
      <c r="AA86" s="971"/>
      <c r="AB86" s="972">
        <f t="shared" si="13"/>
        <v>0</v>
      </c>
      <c r="AC86" s="973">
        <f t="shared" si="5"/>
        <v>0</v>
      </c>
      <c r="AD86" s="973">
        <f t="shared" si="6"/>
        <v>0</v>
      </c>
      <c r="AE86" s="1112">
        <f t="shared" si="7"/>
        <v>0</v>
      </c>
    </row>
    <row r="87" spans="1:31" s="935" customFormat="1" ht="12" customHeight="1">
      <c r="A87" s="958">
        <v>3</v>
      </c>
      <c r="B87" s="978">
        <v>30000944</v>
      </c>
      <c r="C87" s="979">
        <v>38718</v>
      </c>
      <c r="D87" s="980"/>
      <c r="E87" s="981">
        <v>2010</v>
      </c>
      <c r="F87" s="982"/>
      <c r="G87" s="983" t="s">
        <v>693</v>
      </c>
      <c r="H87" s="984" t="s">
        <v>4162</v>
      </c>
      <c r="I87" s="982" t="s">
        <v>22</v>
      </c>
      <c r="J87" s="982" t="s">
        <v>4175</v>
      </c>
      <c r="K87" s="985">
        <v>3557112.51</v>
      </c>
      <c r="L87" s="985">
        <v>3557112.51</v>
      </c>
      <c r="M87" s="986">
        <f t="shared" si="8"/>
        <v>0</v>
      </c>
      <c r="N87" s="968">
        <v>0</v>
      </c>
      <c r="O87" s="968">
        <f t="shared" si="9"/>
        <v>0</v>
      </c>
      <c r="P87" s="968"/>
      <c r="Q87" s="968"/>
      <c r="R87" s="977"/>
      <c r="S87" s="977"/>
      <c r="T87" s="968">
        <f t="shared" si="10"/>
        <v>0</v>
      </c>
      <c r="U87" s="967">
        <v>50805.34</v>
      </c>
      <c r="V87" s="967">
        <v>50805.34</v>
      </c>
      <c r="W87" s="967">
        <f>U87-V87</f>
        <v>0</v>
      </c>
      <c r="X87" s="970">
        <v>0</v>
      </c>
      <c r="Y87" s="970">
        <f t="shared" si="11"/>
        <v>0</v>
      </c>
      <c r="Z87" s="971">
        <f t="shared" si="12"/>
        <v>0</v>
      </c>
      <c r="AA87" s="971"/>
      <c r="AB87" s="972">
        <f t="shared" si="13"/>
        <v>0</v>
      </c>
      <c r="AC87" s="973">
        <f t="shared" si="5"/>
        <v>7.0920709684345768E-192</v>
      </c>
      <c r="AD87" s="973">
        <f t="shared" si="6"/>
        <v>50805.34</v>
      </c>
      <c r="AE87" s="1112">
        <f t="shared" si="7"/>
        <v>3557112.51</v>
      </c>
    </row>
    <row r="88" spans="1:31" s="935" customFormat="1" ht="12" customHeight="1">
      <c r="A88" s="958">
        <v>4</v>
      </c>
      <c r="B88" s="978">
        <v>30000944</v>
      </c>
      <c r="C88" s="979">
        <v>38718</v>
      </c>
      <c r="D88" s="980"/>
      <c r="E88" s="981">
        <v>2010</v>
      </c>
      <c r="F88" s="982"/>
      <c r="G88" s="983" t="s">
        <v>693</v>
      </c>
      <c r="H88" s="984" t="s">
        <v>4162</v>
      </c>
      <c r="I88" s="982" t="s">
        <v>22</v>
      </c>
      <c r="J88" s="982" t="s">
        <v>4175</v>
      </c>
      <c r="K88" s="985"/>
      <c r="L88" s="985"/>
      <c r="M88" s="986">
        <f t="shared" si="8"/>
        <v>0</v>
      </c>
      <c r="N88" s="968">
        <v>0</v>
      </c>
      <c r="O88" s="968">
        <f t="shared" si="9"/>
        <v>0</v>
      </c>
      <c r="P88" s="968"/>
      <c r="Q88" s="968"/>
      <c r="R88" s="977"/>
      <c r="S88" s="977"/>
      <c r="T88" s="968">
        <f t="shared" si="10"/>
        <v>0</v>
      </c>
      <c r="U88" s="967"/>
      <c r="V88" s="967"/>
      <c r="W88" s="967">
        <f>U88-V88</f>
        <v>0</v>
      </c>
      <c r="X88" s="970">
        <v>0</v>
      </c>
      <c r="Y88" s="970">
        <f t="shared" si="11"/>
        <v>0</v>
      </c>
      <c r="Z88" s="971">
        <f t="shared" si="12"/>
        <v>0</v>
      </c>
      <c r="AA88" s="971"/>
      <c r="AB88" s="972">
        <f t="shared" si="13"/>
        <v>0</v>
      </c>
      <c r="AC88" s="973">
        <f t="shared" si="5"/>
        <v>0</v>
      </c>
      <c r="AD88" s="973">
        <f t="shared" si="6"/>
        <v>0</v>
      </c>
      <c r="AE88" s="1112">
        <f t="shared" si="7"/>
        <v>0</v>
      </c>
    </row>
    <row r="89" spans="1:31" s="935" customFormat="1" ht="12" customHeight="1">
      <c r="A89" s="958">
        <v>5</v>
      </c>
      <c r="B89" s="978">
        <v>30000944</v>
      </c>
      <c r="C89" s="979">
        <v>38718</v>
      </c>
      <c r="D89" s="980"/>
      <c r="E89" s="981">
        <v>2010</v>
      </c>
      <c r="F89" s="982"/>
      <c r="G89" s="983" t="s">
        <v>693</v>
      </c>
      <c r="H89" s="984" t="s">
        <v>4162</v>
      </c>
      <c r="I89" s="982" t="s">
        <v>22</v>
      </c>
      <c r="J89" s="982" t="s">
        <v>4175</v>
      </c>
      <c r="K89" s="985"/>
      <c r="L89" s="985"/>
      <c r="M89" s="986">
        <f t="shared" si="8"/>
        <v>0</v>
      </c>
      <c r="N89" s="968">
        <v>0</v>
      </c>
      <c r="O89" s="968">
        <f t="shared" si="9"/>
        <v>0</v>
      </c>
      <c r="P89" s="968"/>
      <c r="Q89" s="968"/>
      <c r="R89" s="977"/>
      <c r="S89" s="977"/>
      <c r="T89" s="968">
        <f t="shared" si="10"/>
        <v>0</v>
      </c>
      <c r="U89" s="967"/>
      <c r="V89" s="967"/>
      <c r="W89" s="967">
        <f>U89-V89</f>
        <v>0</v>
      </c>
      <c r="X89" s="970">
        <v>0</v>
      </c>
      <c r="Y89" s="970">
        <f t="shared" si="11"/>
        <v>0</v>
      </c>
      <c r="Z89" s="971">
        <f t="shared" si="12"/>
        <v>0</v>
      </c>
      <c r="AA89" s="971"/>
      <c r="AB89" s="972">
        <f t="shared" si="13"/>
        <v>0</v>
      </c>
      <c r="AC89" s="973">
        <f t="shared" si="5"/>
        <v>0</v>
      </c>
      <c r="AD89" s="973">
        <f t="shared" si="6"/>
        <v>0</v>
      </c>
      <c r="AE89" s="1112">
        <f t="shared" si="7"/>
        <v>0</v>
      </c>
    </row>
    <row r="90" spans="1:31" s="935" customFormat="1" ht="12.5">
      <c r="A90" s="958">
        <v>6</v>
      </c>
      <c r="B90" s="978">
        <v>30000944</v>
      </c>
      <c r="C90" s="979">
        <v>38718</v>
      </c>
      <c r="D90" s="980"/>
      <c r="E90" s="981">
        <v>2010</v>
      </c>
      <c r="F90" s="982"/>
      <c r="G90" s="983" t="s">
        <v>693</v>
      </c>
      <c r="H90" s="984" t="s">
        <v>4162</v>
      </c>
      <c r="I90" s="982" t="s">
        <v>22</v>
      </c>
      <c r="J90" s="982" t="s">
        <v>4175</v>
      </c>
      <c r="K90" s="985"/>
      <c r="L90" s="985"/>
      <c r="M90" s="986">
        <f t="shared" si="8"/>
        <v>0</v>
      </c>
      <c r="N90" s="968">
        <v>0</v>
      </c>
      <c r="O90" s="968">
        <f t="shared" si="9"/>
        <v>0</v>
      </c>
      <c r="P90" s="968"/>
      <c r="Q90" s="968"/>
      <c r="R90" s="977"/>
      <c r="S90" s="977"/>
      <c r="T90" s="968">
        <f t="shared" si="10"/>
        <v>0</v>
      </c>
      <c r="U90" s="967"/>
      <c r="V90" s="967"/>
      <c r="W90" s="967">
        <f>U90-V90</f>
        <v>0</v>
      </c>
      <c r="X90" s="970">
        <v>0</v>
      </c>
      <c r="Y90" s="970">
        <f t="shared" si="11"/>
        <v>0</v>
      </c>
      <c r="Z90" s="971">
        <f t="shared" si="12"/>
        <v>0</v>
      </c>
      <c r="AA90" s="971"/>
      <c r="AB90" s="972">
        <f t="shared" si="13"/>
        <v>0</v>
      </c>
      <c r="AC90" s="973">
        <f t="shared" si="5"/>
        <v>0</v>
      </c>
      <c r="AD90" s="973">
        <f t="shared" si="6"/>
        <v>0</v>
      </c>
      <c r="AE90" s="1112">
        <f t="shared" si="7"/>
        <v>0</v>
      </c>
    </row>
    <row r="91" spans="1:31" s="996" customFormat="1">
      <c r="A91" s="987">
        <v>1</v>
      </c>
      <c r="B91" s="988">
        <v>30000020</v>
      </c>
      <c r="C91" s="989">
        <v>38718</v>
      </c>
      <c r="D91" s="988">
        <f t="shared" ref="D91:D154" si="14">YEAR(C91)</f>
        <v>2006</v>
      </c>
      <c r="E91" s="988">
        <v>2010</v>
      </c>
      <c r="F91" s="989"/>
      <c r="G91" s="988" t="s">
        <v>693</v>
      </c>
      <c r="H91" s="988" t="s">
        <v>4162</v>
      </c>
      <c r="I91" s="988" t="s">
        <v>22</v>
      </c>
      <c r="J91" s="990" t="s">
        <v>4176</v>
      </c>
      <c r="K91" s="991">
        <f>VLOOKUP(B91,[12]Sheet1!$A:$G,7,0)</f>
        <v>459662.76</v>
      </c>
      <c r="L91" s="991">
        <f>VLOOKUP(B91,[12]Sheet1!$A:$H,8,0)</f>
        <v>-459662.75</v>
      </c>
      <c r="M91" s="991">
        <f>VLOOKUP(B91,[12]Sheet1!$A:$I,9,0)</f>
        <v>0.01</v>
      </c>
      <c r="N91" s="991">
        <v>1.1444081130259392E-2</v>
      </c>
      <c r="O91" s="991">
        <f t="shared" ref="O91:O154" si="15">N91-M91</f>
        <v>1.4440811302593917E-3</v>
      </c>
      <c r="P91" s="991">
        <v>4.9375707898161329E-4</v>
      </c>
      <c r="Q91" s="990"/>
      <c r="R91" s="990"/>
      <c r="S91" s="992">
        <v>0.01</v>
      </c>
      <c r="T91" s="993">
        <v>0.01</v>
      </c>
      <c r="U91" s="994">
        <v>6648.27</v>
      </c>
      <c r="V91" s="994">
        <v>6648.27</v>
      </c>
      <c r="W91" s="994">
        <v>0</v>
      </c>
      <c r="X91" s="995"/>
      <c r="Y91" s="995"/>
      <c r="Z91" s="995"/>
      <c r="AA91" s="995"/>
      <c r="AB91" s="995"/>
      <c r="AC91" s="973">
        <f t="shared" si="5"/>
        <v>233.91520542701952</v>
      </c>
      <c r="AD91" s="973">
        <f t="shared" si="6"/>
        <v>6414.3547945729806</v>
      </c>
      <c r="AE91" s="1112">
        <f t="shared" si="7"/>
        <v>443489.81441678049</v>
      </c>
    </row>
    <row r="92" spans="1:31" s="996" customFormat="1">
      <c r="A92" s="987">
        <v>2</v>
      </c>
      <c r="B92" s="988">
        <v>30001912</v>
      </c>
      <c r="C92" s="989">
        <v>38777</v>
      </c>
      <c r="D92" s="988">
        <f t="shared" si="14"/>
        <v>2006</v>
      </c>
      <c r="E92" s="988">
        <v>2010</v>
      </c>
      <c r="F92" s="989"/>
      <c r="G92" s="988" t="s">
        <v>693</v>
      </c>
      <c r="H92" s="988" t="s">
        <v>4162</v>
      </c>
      <c r="I92" s="988" t="s">
        <v>22</v>
      </c>
      <c r="J92" s="990" t="s">
        <v>4177</v>
      </c>
      <c r="K92" s="991">
        <f>VLOOKUP(B92,[12]Sheet1!$A:$G,7,0)</f>
        <v>1208134.4099999999</v>
      </c>
      <c r="L92" s="991">
        <f>VLOOKUP(B92,[12]Sheet1!$A:$H,8,0)</f>
        <v>-1208134.3999999999</v>
      </c>
      <c r="M92" s="991">
        <f>VLOOKUP(B92,[12]Sheet1!$A:$I,9,0)</f>
        <v>0.01</v>
      </c>
      <c r="N92" s="991">
        <v>1.1444081130259392E-2</v>
      </c>
      <c r="O92" s="991">
        <f t="shared" si="15"/>
        <v>1.4440811302593917E-3</v>
      </c>
      <c r="P92" s="991">
        <v>4.9375707898161329E-4</v>
      </c>
      <c r="Q92" s="990"/>
      <c r="R92" s="990"/>
      <c r="S92" s="992">
        <v>0.01</v>
      </c>
      <c r="T92" s="993">
        <v>0.01</v>
      </c>
      <c r="U92" s="994">
        <v>17139.5</v>
      </c>
      <c r="V92" s="994">
        <v>17139.490000000002</v>
      </c>
      <c r="W92" s="994">
        <v>0.01</v>
      </c>
      <c r="X92" s="995"/>
      <c r="Y92" s="995"/>
      <c r="Z92" s="995"/>
      <c r="AA92" s="995"/>
      <c r="AB92" s="995"/>
      <c r="AC92" s="973">
        <f t="shared" si="5"/>
        <v>603.04254541653711</v>
      </c>
      <c r="AD92" s="973">
        <f t="shared" si="6"/>
        <v>16536.457454583462</v>
      </c>
      <c r="AE92" s="1112">
        <f t="shared" si="7"/>
        <v>1165626.9593852384</v>
      </c>
    </row>
    <row r="93" spans="1:31" s="996" customFormat="1">
      <c r="A93" s="987">
        <v>3</v>
      </c>
      <c r="B93" s="988">
        <v>30003125</v>
      </c>
      <c r="C93" s="989">
        <v>38777</v>
      </c>
      <c r="D93" s="988">
        <f t="shared" si="14"/>
        <v>2006</v>
      </c>
      <c r="E93" s="988">
        <v>2010</v>
      </c>
      <c r="F93" s="989"/>
      <c r="G93" s="988" t="s">
        <v>693</v>
      </c>
      <c r="H93" s="988" t="s">
        <v>4162</v>
      </c>
      <c r="I93" s="988" t="s">
        <v>22</v>
      </c>
      <c r="J93" s="990" t="s">
        <v>4178</v>
      </c>
      <c r="K93" s="991">
        <f>VLOOKUP(B93,[12]Sheet1!$A:$G,7,0)</f>
        <v>160529.32</v>
      </c>
      <c r="L93" s="991">
        <f>VLOOKUP(B93,[12]Sheet1!$A:$H,8,0)</f>
        <v>-160529.31</v>
      </c>
      <c r="M93" s="991">
        <f>VLOOKUP(B93,[12]Sheet1!$A:$I,9,0)</f>
        <v>0.01</v>
      </c>
      <c r="N93" s="991">
        <v>1.1444081130259392E-2</v>
      </c>
      <c r="O93" s="991">
        <f t="shared" si="15"/>
        <v>1.4440811302593917E-3</v>
      </c>
      <c r="P93" s="991">
        <v>4.9375707898161329E-4</v>
      </c>
      <c r="Q93" s="990"/>
      <c r="R93" s="990"/>
      <c r="S93" s="992">
        <v>0.01</v>
      </c>
      <c r="T93" s="993">
        <v>0.01</v>
      </c>
      <c r="U93" s="994">
        <v>2293.34</v>
      </c>
      <c r="V93" s="994">
        <v>2293.34</v>
      </c>
      <c r="W93" s="994">
        <v>0</v>
      </c>
      <c r="X93" s="995"/>
      <c r="Y93" s="995"/>
      <c r="Z93" s="995"/>
      <c r="AA93" s="995"/>
      <c r="AB93" s="995"/>
      <c r="AC93" s="973">
        <f t="shared" si="5"/>
        <v>80.689727886202121</v>
      </c>
      <c r="AD93" s="973">
        <f t="shared" si="6"/>
        <v>2212.6502721137981</v>
      </c>
      <c r="AE93" s="1112">
        <f t="shared" si="7"/>
        <v>154881.19667395283</v>
      </c>
    </row>
    <row r="94" spans="1:31" s="996" customFormat="1">
      <c r="A94" s="987">
        <v>4</v>
      </c>
      <c r="B94" s="988">
        <v>30000952</v>
      </c>
      <c r="C94" s="989">
        <v>38777</v>
      </c>
      <c r="D94" s="988">
        <f t="shared" si="14"/>
        <v>2006</v>
      </c>
      <c r="E94" s="988">
        <v>2010</v>
      </c>
      <c r="F94" s="989"/>
      <c r="G94" s="988" t="s">
        <v>693</v>
      </c>
      <c r="H94" s="988" t="s">
        <v>4162</v>
      </c>
      <c r="I94" s="988" t="s">
        <v>22</v>
      </c>
      <c r="J94" s="990" t="s">
        <v>4179</v>
      </c>
      <c r="K94" s="991">
        <f>VLOOKUP(B94,[12]Sheet1!$A:$G,7,0)</f>
        <v>178851.45</v>
      </c>
      <c r="L94" s="991">
        <f>VLOOKUP(B94,[12]Sheet1!$A:$H,8,0)</f>
        <v>-178851.45</v>
      </c>
      <c r="M94" s="991">
        <f>VLOOKUP(B94,[12]Sheet1!$A:$I,9,0)</f>
        <v>0</v>
      </c>
      <c r="N94" s="991">
        <v>0</v>
      </c>
      <c r="O94" s="991">
        <f t="shared" si="15"/>
        <v>0</v>
      </c>
      <c r="P94" s="991">
        <v>0</v>
      </c>
      <c r="Q94" s="990"/>
      <c r="R94" s="990"/>
      <c r="S94" s="992">
        <v>0.01</v>
      </c>
      <c r="T94" s="993">
        <v>0.01</v>
      </c>
      <c r="U94" s="994">
        <v>2537.3200000000002</v>
      </c>
      <c r="V94" s="994">
        <v>2537.3200000000002</v>
      </c>
      <c r="W94" s="994">
        <v>0</v>
      </c>
      <c r="X94" s="995"/>
      <c r="Y94" s="995"/>
      <c r="Z94" s="995"/>
      <c r="AA94" s="995"/>
      <c r="AB94" s="995"/>
      <c r="AC94" s="973">
        <f t="shared" si="5"/>
        <v>89.274010988435364</v>
      </c>
      <c r="AD94" s="973">
        <f t="shared" si="6"/>
        <v>2448.0459890115649</v>
      </c>
      <c r="AE94" s="1112">
        <f t="shared" si="7"/>
        <v>172558.67403457288</v>
      </c>
    </row>
    <row r="95" spans="1:31" s="996" customFormat="1">
      <c r="A95" s="987">
        <v>5</v>
      </c>
      <c r="B95" s="988">
        <v>30000953</v>
      </c>
      <c r="C95" s="989">
        <v>38777</v>
      </c>
      <c r="D95" s="988">
        <f t="shared" si="14"/>
        <v>2006</v>
      </c>
      <c r="E95" s="988">
        <v>2010</v>
      </c>
      <c r="F95" s="989"/>
      <c r="G95" s="988" t="s">
        <v>693</v>
      </c>
      <c r="H95" s="988" t="s">
        <v>4162</v>
      </c>
      <c r="I95" s="988" t="s">
        <v>22</v>
      </c>
      <c r="J95" s="990" t="s">
        <v>4179</v>
      </c>
      <c r="K95" s="991">
        <f>VLOOKUP(B95,[12]Sheet1!$A:$G,7,0)</f>
        <v>178851.45</v>
      </c>
      <c r="L95" s="991">
        <f>VLOOKUP(B95,[12]Sheet1!$A:$H,8,0)</f>
        <v>-178851.45</v>
      </c>
      <c r="M95" s="991">
        <f>VLOOKUP(B95,[12]Sheet1!$A:$I,9,0)</f>
        <v>0</v>
      </c>
      <c r="N95" s="991">
        <v>0</v>
      </c>
      <c r="O95" s="991">
        <f t="shared" si="15"/>
        <v>0</v>
      </c>
      <c r="P95" s="991">
        <v>0</v>
      </c>
      <c r="Q95" s="990"/>
      <c r="R95" s="990"/>
      <c r="S95" s="992">
        <v>0.01</v>
      </c>
      <c r="T95" s="993">
        <v>0.01</v>
      </c>
      <c r="U95" s="994">
        <v>2537.3200000000002</v>
      </c>
      <c r="V95" s="994">
        <v>2537.3200000000002</v>
      </c>
      <c r="W95" s="994">
        <v>0</v>
      </c>
      <c r="X95" s="995"/>
      <c r="Y95" s="995"/>
      <c r="Z95" s="995"/>
      <c r="AA95" s="995"/>
      <c r="AB95" s="995"/>
      <c r="AC95" s="973">
        <f t="shared" si="5"/>
        <v>89.274010988435364</v>
      </c>
      <c r="AD95" s="973">
        <f t="shared" si="6"/>
        <v>2448.0459890115649</v>
      </c>
      <c r="AE95" s="1112">
        <f t="shared" si="7"/>
        <v>172558.67403457288</v>
      </c>
    </row>
    <row r="96" spans="1:31" s="996" customFormat="1">
      <c r="A96" s="987">
        <v>6</v>
      </c>
      <c r="B96" s="997">
        <v>30000954</v>
      </c>
      <c r="C96" s="998">
        <v>38777</v>
      </c>
      <c r="D96" s="997">
        <f t="shared" si="14"/>
        <v>2006</v>
      </c>
      <c r="E96" s="997">
        <v>2010</v>
      </c>
      <c r="F96" s="998"/>
      <c r="G96" s="997" t="s">
        <v>693</v>
      </c>
      <c r="H96" s="997" t="s">
        <v>4162</v>
      </c>
      <c r="I96" s="996" t="s">
        <v>22</v>
      </c>
      <c r="J96" s="999" t="s">
        <v>4179</v>
      </c>
      <c r="K96" s="1000">
        <f>VLOOKUP(B96,[12]Sheet1!$A:$G,7,0)</f>
        <v>178851.45</v>
      </c>
      <c r="L96" s="1000">
        <f>VLOOKUP(B96,[12]Sheet1!$A:$H,8,0)</f>
        <v>-178851.45</v>
      </c>
      <c r="M96" s="1000">
        <f>VLOOKUP(B96,[12]Sheet1!$A:$I,9,0)</f>
        <v>0</v>
      </c>
      <c r="N96" s="1000">
        <v>0</v>
      </c>
      <c r="O96" s="1000">
        <f t="shared" si="15"/>
        <v>0</v>
      </c>
      <c r="P96" s="1000">
        <v>0</v>
      </c>
      <c r="Q96" s="999"/>
      <c r="R96" s="999"/>
      <c r="S96" s="992">
        <v>0.01</v>
      </c>
      <c r="T96" s="993">
        <v>0.01</v>
      </c>
      <c r="U96" s="994">
        <v>2537.3200000000002</v>
      </c>
      <c r="V96" s="994">
        <v>2537.3200000000002</v>
      </c>
      <c r="W96" s="994">
        <v>0</v>
      </c>
      <c r="X96" s="995"/>
      <c r="Y96" s="995"/>
      <c r="Z96" s="995"/>
      <c r="AA96" s="995"/>
      <c r="AB96" s="995"/>
      <c r="AC96" s="973">
        <f t="shared" si="5"/>
        <v>89.274010988435364</v>
      </c>
      <c r="AD96" s="973">
        <f t="shared" si="6"/>
        <v>2448.0459890115649</v>
      </c>
      <c r="AE96" s="1112">
        <f t="shared" si="7"/>
        <v>172558.67403457288</v>
      </c>
    </row>
    <row r="97" spans="1:31" s="996" customFormat="1">
      <c r="A97" s="987">
        <v>7</v>
      </c>
      <c r="B97" s="997">
        <v>30000955</v>
      </c>
      <c r="C97" s="998">
        <v>38777</v>
      </c>
      <c r="D97" s="997">
        <f t="shared" si="14"/>
        <v>2006</v>
      </c>
      <c r="E97" s="997">
        <v>2010</v>
      </c>
      <c r="F97" s="998"/>
      <c r="G97" s="997"/>
      <c r="H97" s="997"/>
      <c r="J97" s="999" t="s">
        <v>4179</v>
      </c>
      <c r="K97" s="1000">
        <f>VLOOKUP(B97,[12]Sheet1!$A:$G,7,0)</f>
        <v>178851.45</v>
      </c>
      <c r="L97" s="1000">
        <f>VLOOKUP(B97,[12]Sheet1!$A:$H,8,0)</f>
        <v>-178851.45</v>
      </c>
      <c r="M97" s="1000">
        <f>VLOOKUP(B97,[12]Sheet1!$A:$I,9,0)</f>
        <v>0</v>
      </c>
      <c r="N97" s="1000">
        <v>0</v>
      </c>
      <c r="O97" s="1000">
        <f t="shared" si="15"/>
        <v>0</v>
      </c>
      <c r="P97" s="1000">
        <v>0</v>
      </c>
      <c r="Q97" s="999"/>
      <c r="R97" s="999"/>
      <c r="S97" s="992">
        <v>0.01</v>
      </c>
      <c r="T97" s="993">
        <v>0.01</v>
      </c>
      <c r="U97" s="994">
        <v>2537.3200000000002</v>
      </c>
      <c r="V97" s="994">
        <v>2537.3200000000002</v>
      </c>
      <c r="W97" s="994">
        <v>0</v>
      </c>
      <c r="X97" s="995"/>
      <c r="Y97" s="995"/>
      <c r="Z97" s="995"/>
      <c r="AA97" s="995"/>
      <c r="AB97" s="995"/>
      <c r="AC97" s="973">
        <f t="shared" si="5"/>
        <v>89.274010988435364</v>
      </c>
      <c r="AD97" s="973">
        <f t="shared" si="6"/>
        <v>2448.0459890115649</v>
      </c>
      <c r="AE97" s="1112">
        <f t="shared" si="7"/>
        <v>172558.67403457288</v>
      </c>
    </row>
    <row r="98" spans="1:31" s="996" customFormat="1">
      <c r="A98" s="987">
        <v>8</v>
      </c>
      <c r="B98" s="997">
        <v>30000956</v>
      </c>
      <c r="C98" s="998">
        <v>38777</v>
      </c>
      <c r="D98" s="997">
        <f t="shared" si="14"/>
        <v>2006</v>
      </c>
      <c r="E98" s="997">
        <v>2010</v>
      </c>
      <c r="F98" s="998"/>
      <c r="G98" s="997"/>
      <c r="H98" s="997"/>
      <c r="J98" s="1001" t="s">
        <v>4179</v>
      </c>
      <c r="K98" s="1000">
        <f>VLOOKUP(B98,[12]Sheet1!$A:$G,7,0)</f>
        <v>178851.45</v>
      </c>
      <c r="L98" s="1000">
        <f>VLOOKUP(B98,[12]Sheet1!$A:$H,8,0)</f>
        <v>-178851.45</v>
      </c>
      <c r="M98" s="1000">
        <f>VLOOKUP(B98,[12]Sheet1!$A:$I,9,0)</f>
        <v>0</v>
      </c>
      <c r="N98" s="1000">
        <v>0</v>
      </c>
      <c r="O98" s="1000">
        <f t="shared" si="15"/>
        <v>0</v>
      </c>
      <c r="P98" s="1000">
        <v>0</v>
      </c>
      <c r="Q98" s="999"/>
      <c r="R98" s="999"/>
      <c r="S98" s="992">
        <v>0.01</v>
      </c>
      <c r="T98" s="993">
        <v>0.01</v>
      </c>
      <c r="U98" s="994">
        <v>2537.3200000000002</v>
      </c>
      <c r="V98" s="994">
        <v>2537.3200000000002</v>
      </c>
      <c r="W98" s="994">
        <v>0</v>
      </c>
      <c r="X98" s="995"/>
      <c r="Y98" s="995"/>
      <c r="Z98" s="995"/>
      <c r="AA98" s="995"/>
      <c r="AB98" s="995"/>
      <c r="AC98" s="973">
        <f t="shared" si="5"/>
        <v>89.274010988435364</v>
      </c>
      <c r="AD98" s="973">
        <f t="shared" si="6"/>
        <v>2448.0459890115649</v>
      </c>
      <c r="AE98" s="1112">
        <f t="shared" si="7"/>
        <v>172558.67403457288</v>
      </c>
    </row>
    <row r="99" spans="1:31" s="996" customFormat="1">
      <c r="A99" s="987">
        <v>9</v>
      </c>
      <c r="B99" s="997">
        <v>30000957</v>
      </c>
      <c r="C99" s="998">
        <v>38777</v>
      </c>
      <c r="D99" s="997">
        <f t="shared" si="14"/>
        <v>2006</v>
      </c>
      <c r="E99" s="997">
        <v>2010</v>
      </c>
      <c r="F99" s="998"/>
      <c r="G99" s="997"/>
      <c r="H99" s="997"/>
      <c r="J99" s="999" t="s">
        <v>4179</v>
      </c>
      <c r="K99" s="1000">
        <f>VLOOKUP(B99,[12]Sheet1!$A:$G,7,0)</f>
        <v>178851.45</v>
      </c>
      <c r="L99" s="1000">
        <f>VLOOKUP(B99,[12]Sheet1!$A:$H,8,0)</f>
        <v>-178851.45</v>
      </c>
      <c r="M99" s="1000">
        <f>VLOOKUP(B99,[12]Sheet1!$A:$I,9,0)</f>
        <v>0</v>
      </c>
      <c r="N99" s="1000">
        <v>0</v>
      </c>
      <c r="O99" s="1000">
        <f t="shared" si="15"/>
        <v>0</v>
      </c>
      <c r="P99" s="1000">
        <v>0</v>
      </c>
      <c r="Q99" s="999"/>
      <c r="R99" s="999"/>
      <c r="S99" s="992">
        <v>0.01</v>
      </c>
      <c r="T99" s="993">
        <v>0.01</v>
      </c>
      <c r="U99" s="994">
        <v>2537.3200000000002</v>
      </c>
      <c r="V99" s="994">
        <v>2537.3200000000002</v>
      </c>
      <c r="W99" s="994">
        <v>0</v>
      </c>
      <c r="X99" s="995"/>
      <c r="Y99" s="995"/>
      <c r="Z99" s="995"/>
      <c r="AA99" s="995"/>
      <c r="AB99" s="995"/>
      <c r="AC99" s="973">
        <f t="shared" si="5"/>
        <v>89.274010988435364</v>
      </c>
      <c r="AD99" s="973">
        <f t="shared" si="6"/>
        <v>2448.0459890115649</v>
      </c>
      <c r="AE99" s="1112">
        <f t="shared" si="7"/>
        <v>172558.67403457288</v>
      </c>
    </row>
    <row r="100" spans="1:31" s="996" customFormat="1">
      <c r="A100" s="987">
        <v>10</v>
      </c>
      <c r="B100" s="997">
        <v>30000958</v>
      </c>
      <c r="C100" s="998">
        <v>38777</v>
      </c>
      <c r="D100" s="997">
        <f t="shared" si="14"/>
        <v>2006</v>
      </c>
      <c r="E100" s="997">
        <v>2010</v>
      </c>
      <c r="F100" s="998"/>
      <c r="G100" s="997"/>
      <c r="H100" s="997"/>
      <c r="J100" s="999" t="s">
        <v>4179</v>
      </c>
      <c r="K100" s="1000">
        <f>VLOOKUP(B100,[12]Sheet1!$A:$G,7,0)</f>
        <v>178851.45</v>
      </c>
      <c r="L100" s="1000">
        <f>VLOOKUP(B100,[12]Sheet1!$A:$H,8,0)</f>
        <v>-178851.45</v>
      </c>
      <c r="M100" s="1000">
        <f>VLOOKUP(B100,[12]Sheet1!$A:$I,9,0)</f>
        <v>0</v>
      </c>
      <c r="N100" s="1000">
        <v>0</v>
      </c>
      <c r="O100" s="1000">
        <f t="shared" si="15"/>
        <v>0</v>
      </c>
      <c r="P100" s="1000">
        <v>0</v>
      </c>
      <c r="Q100" s="999"/>
      <c r="R100" s="999"/>
      <c r="S100" s="992">
        <v>0.01</v>
      </c>
      <c r="T100" s="993">
        <v>0.01</v>
      </c>
      <c r="U100" s="994">
        <v>2537.3200000000002</v>
      </c>
      <c r="V100" s="994">
        <v>2537.3200000000002</v>
      </c>
      <c r="W100" s="994">
        <v>0</v>
      </c>
      <c r="X100" s="995"/>
      <c r="Y100" s="995"/>
      <c r="Z100" s="995"/>
      <c r="AA100" s="995"/>
      <c r="AB100" s="995"/>
      <c r="AC100" s="973">
        <f t="shared" si="5"/>
        <v>89.274010988435364</v>
      </c>
      <c r="AD100" s="973">
        <f t="shared" si="6"/>
        <v>2448.0459890115649</v>
      </c>
      <c r="AE100" s="1112">
        <f t="shared" si="7"/>
        <v>172558.67403457288</v>
      </c>
    </row>
    <row r="101" spans="1:31" s="996" customFormat="1">
      <c r="A101" s="987">
        <v>11</v>
      </c>
      <c r="B101" s="997">
        <v>30000959</v>
      </c>
      <c r="C101" s="998">
        <v>38777</v>
      </c>
      <c r="D101" s="997">
        <f t="shared" si="14"/>
        <v>2006</v>
      </c>
      <c r="E101" s="997">
        <v>2010</v>
      </c>
      <c r="F101" s="998"/>
      <c r="G101" s="997"/>
      <c r="H101" s="997"/>
      <c r="J101" s="999" t="s">
        <v>4179</v>
      </c>
      <c r="K101" s="1000">
        <f>VLOOKUP(B101,[12]Sheet1!$A:$G,7,0)</f>
        <v>178851.45</v>
      </c>
      <c r="L101" s="1000">
        <f>VLOOKUP(B101,[12]Sheet1!$A:$H,8,0)</f>
        <v>-178851.45</v>
      </c>
      <c r="M101" s="1000">
        <f>VLOOKUP(B101,[12]Sheet1!$A:$I,9,0)</f>
        <v>0</v>
      </c>
      <c r="N101" s="1000">
        <v>0</v>
      </c>
      <c r="O101" s="1000">
        <f t="shared" si="15"/>
        <v>0</v>
      </c>
      <c r="P101" s="1000">
        <v>0</v>
      </c>
      <c r="Q101" s="999"/>
      <c r="R101" s="999"/>
      <c r="S101" s="992">
        <v>0.01</v>
      </c>
      <c r="T101" s="993">
        <v>0.01</v>
      </c>
      <c r="U101" s="994">
        <v>2537.3200000000002</v>
      </c>
      <c r="V101" s="994">
        <v>2537.3200000000002</v>
      </c>
      <c r="W101" s="994">
        <v>0</v>
      </c>
      <c r="X101" s="995"/>
      <c r="Y101" s="995"/>
      <c r="Z101" s="995"/>
      <c r="AA101" s="995"/>
      <c r="AB101" s="995"/>
      <c r="AC101" s="973">
        <f t="shared" si="5"/>
        <v>89.274010988435364</v>
      </c>
      <c r="AD101" s="973">
        <f t="shared" si="6"/>
        <v>2448.0459890115649</v>
      </c>
      <c r="AE101" s="1112">
        <f t="shared" si="7"/>
        <v>172558.67403457288</v>
      </c>
    </row>
    <row r="102" spans="1:31" s="996" customFormat="1">
      <c r="A102" s="987">
        <v>12</v>
      </c>
      <c r="B102" s="997">
        <v>30000960</v>
      </c>
      <c r="C102" s="998">
        <v>38777</v>
      </c>
      <c r="D102" s="997">
        <f t="shared" si="14"/>
        <v>2006</v>
      </c>
      <c r="E102" s="997">
        <v>2010</v>
      </c>
      <c r="F102" s="998"/>
      <c r="G102" s="997"/>
      <c r="H102" s="997"/>
      <c r="J102" s="999" t="s">
        <v>4179</v>
      </c>
      <c r="K102" s="1000">
        <f>VLOOKUP(B102,[12]Sheet1!$A:$G,7,0)</f>
        <v>178851.45</v>
      </c>
      <c r="L102" s="1000">
        <f>VLOOKUP(B102,[12]Sheet1!$A:$H,8,0)</f>
        <v>-178851.45</v>
      </c>
      <c r="M102" s="1000">
        <f>VLOOKUP(B102,[12]Sheet1!$A:$I,9,0)</f>
        <v>0</v>
      </c>
      <c r="N102" s="1000">
        <v>0</v>
      </c>
      <c r="O102" s="1000">
        <f t="shared" si="15"/>
        <v>0</v>
      </c>
      <c r="P102" s="1000">
        <v>0</v>
      </c>
      <c r="Q102" s="999"/>
      <c r="R102" s="999"/>
      <c r="S102" s="992">
        <v>0.01</v>
      </c>
      <c r="T102" s="993">
        <v>0.01</v>
      </c>
      <c r="U102" s="994">
        <v>2537.3200000000002</v>
      </c>
      <c r="V102" s="994">
        <v>2537.3200000000002</v>
      </c>
      <c r="W102" s="994">
        <v>0</v>
      </c>
      <c r="X102" s="995"/>
      <c r="Y102" s="995"/>
      <c r="Z102" s="995"/>
      <c r="AA102" s="995"/>
      <c r="AB102" s="995"/>
      <c r="AC102" s="973">
        <f t="shared" si="5"/>
        <v>89.274010988435364</v>
      </c>
      <c r="AD102" s="973">
        <f t="shared" si="6"/>
        <v>2448.0459890115649</v>
      </c>
      <c r="AE102" s="1112">
        <f t="shared" si="7"/>
        <v>172558.67403457288</v>
      </c>
    </row>
    <row r="103" spans="1:31" s="996" customFormat="1">
      <c r="A103" s="987">
        <v>13</v>
      </c>
      <c r="B103" s="997">
        <v>30000961</v>
      </c>
      <c r="C103" s="998">
        <v>38777</v>
      </c>
      <c r="D103" s="997">
        <f t="shared" si="14"/>
        <v>2006</v>
      </c>
      <c r="E103" s="997">
        <v>2010</v>
      </c>
      <c r="F103" s="998"/>
      <c r="G103" s="997"/>
      <c r="H103" s="997"/>
      <c r="J103" s="999" t="s">
        <v>4179</v>
      </c>
      <c r="K103" s="1000">
        <f>VLOOKUP(B103,[12]Sheet1!$A:$G,7,0)</f>
        <v>178851.45</v>
      </c>
      <c r="L103" s="1000">
        <f>VLOOKUP(B103,[12]Sheet1!$A:$H,8,0)</f>
        <v>-178851.45</v>
      </c>
      <c r="M103" s="1000">
        <f>VLOOKUP(B103,[12]Sheet1!$A:$I,9,0)</f>
        <v>0</v>
      </c>
      <c r="N103" s="1000">
        <v>0</v>
      </c>
      <c r="O103" s="1000">
        <f t="shared" si="15"/>
        <v>0</v>
      </c>
      <c r="P103" s="1000">
        <v>0</v>
      </c>
      <c r="Q103" s="999"/>
      <c r="R103" s="999"/>
      <c r="S103" s="992">
        <v>0.01</v>
      </c>
      <c r="T103" s="993">
        <v>0.01</v>
      </c>
      <c r="U103" s="994">
        <v>2537.3200000000002</v>
      </c>
      <c r="V103" s="994">
        <v>2537.3200000000002</v>
      </c>
      <c r="W103" s="994">
        <v>0</v>
      </c>
      <c r="X103" s="995"/>
      <c r="Y103" s="995"/>
      <c r="Z103" s="995"/>
      <c r="AA103" s="995"/>
      <c r="AB103" s="995"/>
      <c r="AC103" s="973">
        <f t="shared" si="5"/>
        <v>89.274010988435364</v>
      </c>
      <c r="AD103" s="973">
        <f t="shared" si="6"/>
        <v>2448.0459890115649</v>
      </c>
      <c r="AE103" s="1112">
        <f t="shared" si="7"/>
        <v>172558.67403457288</v>
      </c>
    </row>
    <row r="104" spans="1:31" s="996" customFormat="1">
      <c r="A104" s="987">
        <v>14</v>
      </c>
      <c r="B104" s="997">
        <v>30000962</v>
      </c>
      <c r="C104" s="998">
        <v>38777</v>
      </c>
      <c r="D104" s="997">
        <f t="shared" si="14"/>
        <v>2006</v>
      </c>
      <c r="E104" s="997">
        <v>2010</v>
      </c>
      <c r="F104" s="998"/>
      <c r="G104" s="997"/>
      <c r="H104" s="997"/>
      <c r="J104" s="999" t="s">
        <v>4179</v>
      </c>
      <c r="K104" s="1000">
        <f>VLOOKUP(B104,[12]Sheet1!$A:$G,7,0)</f>
        <v>178851.45</v>
      </c>
      <c r="L104" s="1000">
        <f>VLOOKUP(B104,[12]Sheet1!$A:$H,8,0)</f>
        <v>-178851.45</v>
      </c>
      <c r="M104" s="1000">
        <f>VLOOKUP(B104,[12]Sheet1!$A:$I,9,0)</f>
        <v>0</v>
      </c>
      <c r="N104" s="1000">
        <v>0</v>
      </c>
      <c r="O104" s="1000">
        <f t="shared" si="15"/>
        <v>0</v>
      </c>
      <c r="P104" s="1000">
        <v>0</v>
      </c>
      <c r="Q104" s="999"/>
      <c r="R104" s="999"/>
      <c r="S104" s="992">
        <v>0.01</v>
      </c>
      <c r="T104" s="993">
        <v>0.01</v>
      </c>
      <c r="U104" s="994">
        <v>2537.3200000000002</v>
      </c>
      <c r="V104" s="994">
        <v>2537.3200000000002</v>
      </c>
      <c r="W104" s="994">
        <v>0</v>
      </c>
      <c r="X104" s="995"/>
      <c r="Y104" s="995"/>
      <c r="Z104" s="995"/>
      <c r="AA104" s="995"/>
      <c r="AB104" s="995"/>
      <c r="AC104" s="973">
        <f t="shared" si="5"/>
        <v>89.274010988435364</v>
      </c>
      <c r="AD104" s="973">
        <f t="shared" si="6"/>
        <v>2448.0459890115649</v>
      </c>
      <c r="AE104" s="1112">
        <f t="shared" si="7"/>
        <v>172558.67403457288</v>
      </c>
    </row>
    <row r="105" spans="1:31" s="996" customFormat="1">
      <c r="A105" s="987">
        <v>15</v>
      </c>
      <c r="B105" s="997">
        <v>30000963</v>
      </c>
      <c r="C105" s="998">
        <v>38777</v>
      </c>
      <c r="D105" s="997">
        <f t="shared" si="14"/>
        <v>2006</v>
      </c>
      <c r="E105" s="997">
        <v>2010</v>
      </c>
      <c r="F105" s="998"/>
      <c r="G105" s="997"/>
      <c r="H105" s="997"/>
      <c r="J105" s="999" t="s">
        <v>4179</v>
      </c>
      <c r="K105" s="1000">
        <f>VLOOKUP(B105,[12]Sheet1!$A:$G,7,0)</f>
        <v>178851.45</v>
      </c>
      <c r="L105" s="1000">
        <f>VLOOKUP(B105,[12]Sheet1!$A:$H,8,0)</f>
        <v>-178851.45</v>
      </c>
      <c r="M105" s="1000">
        <f>VLOOKUP(B105,[12]Sheet1!$A:$I,9,0)</f>
        <v>0</v>
      </c>
      <c r="N105" s="1000">
        <v>0</v>
      </c>
      <c r="O105" s="1000">
        <f t="shared" si="15"/>
        <v>0</v>
      </c>
      <c r="P105" s="1000">
        <v>0</v>
      </c>
      <c r="Q105" s="999"/>
      <c r="R105" s="999"/>
      <c r="S105" s="992">
        <v>0.01</v>
      </c>
      <c r="T105" s="993">
        <v>0.01</v>
      </c>
      <c r="U105" s="994">
        <v>2537.3200000000002</v>
      </c>
      <c r="V105" s="994">
        <v>2537.3200000000002</v>
      </c>
      <c r="W105" s="994">
        <v>0</v>
      </c>
      <c r="X105" s="995"/>
      <c r="Y105" s="995"/>
      <c r="Z105" s="995"/>
      <c r="AA105" s="995"/>
      <c r="AB105" s="995"/>
      <c r="AC105" s="973">
        <f t="shared" si="5"/>
        <v>89.274010988435364</v>
      </c>
      <c r="AD105" s="973">
        <f t="shared" si="6"/>
        <v>2448.0459890115649</v>
      </c>
      <c r="AE105" s="1112">
        <f t="shared" si="7"/>
        <v>172558.67403457288</v>
      </c>
    </row>
    <row r="106" spans="1:31" s="996" customFormat="1">
      <c r="A106" s="987">
        <v>16</v>
      </c>
      <c r="B106" s="997">
        <v>30000964</v>
      </c>
      <c r="C106" s="998">
        <v>38777</v>
      </c>
      <c r="D106" s="997">
        <f t="shared" si="14"/>
        <v>2006</v>
      </c>
      <c r="E106" s="997">
        <v>2010</v>
      </c>
      <c r="F106" s="998"/>
      <c r="G106" s="997"/>
      <c r="H106" s="997"/>
      <c r="J106" s="999" t="s">
        <v>4179</v>
      </c>
      <c r="K106" s="1000">
        <f>VLOOKUP(B106,[12]Sheet1!$A:$G,7,0)</f>
        <v>178851.45</v>
      </c>
      <c r="L106" s="1000">
        <f>VLOOKUP(B106,[12]Sheet1!$A:$H,8,0)</f>
        <v>-178851.45</v>
      </c>
      <c r="M106" s="1000">
        <f>VLOOKUP(B106,[12]Sheet1!$A:$I,9,0)</f>
        <v>0</v>
      </c>
      <c r="N106" s="1000">
        <v>0</v>
      </c>
      <c r="O106" s="1000">
        <f t="shared" si="15"/>
        <v>0</v>
      </c>
      <c r="P106" s="1000">
        <v>0</v>
      </c>
      <c r="Q106" s="999"/>
      <c r="R106" s="999"/>
      <c r="S106" s="992">
        <v>0.01</v>
      </c>
      <c r="T106" s="993">
        <v>0.01</v>
      </c>
      <c r="U106" s="994">
        <v>2537.3200000000002</v>
      </c>
      <c r="V106" s="994">
        <v>2537.3200000000002</v>
      </c>
      <c r="W106" s="994">
        <v>0</v>
      </c>
      <c r="X106" s="995"/>
      <c r="Y106" s="995"/>
      <c r="Z106" s="995"/>
      <c r="AA106" s="995"/>
      <c r="AB106" s="995"/>
      <c r="AC106" s="973">
        <f t="shared" si="5"/>
        <v>89.274010988435364</v>
      </c>
      <c r="AD106" s="973">
        <f t="shared" si="6"/>
        <v>2448.0459890115649</v>
      </c>
      <c r="AE106" s="1112">
        <f t="shared" si="7"/>
        <v>172558.67403457288</v>
      </c>
    </row>
    <row r="107" spans="1:31" s="996" customFormat="1">
      <c r="A107" s="987">
        <v>17</v>
      </c>
      <c r="B107" s="997">
        <v>30000965</v>
      </c>
      <c r="C107" s="998">
        <v>38777</v>
      </c>
      <c r="D107" s="997">
        <f t="shared" si="14"/>
        <v>2006</v>
      </c>
      <c r="E107" s="997">
        <v>2010</v>
      </c>
      <c r="F107" s="998"/>
      <c r="G107" s="997"/>
      <c r="H107" s="997"/>
      <c r="J107" s="999" t="s">
        <v>4179</v>
      </c>
      <c r="K107" s="1000">
        <f>VLOOKUP(B107,[12]Sheet1!$A:$G,7,0)</f>
        <v>178851.45</v>
      </c>
      <c r="L107" s="1000">
        <f>VLOOKUP(B107,[12]Sheet1!$A:$H,8,0)</f>
        <v>-178851.45</v>
      </c>
      <c r="M107" s="1000">
        <f>VLOOKUP(B107,[12]Sheet1!$A:$I,9,0)</f>
        <v>0</v>
      </c>
      <c r="N107" s="1000">
        <v>0</v>
      </c>
      <c r="O107" s="1000">
        <f t="shared" si="15"/>
        <v>0</v>
      </c>
      <c r="P107" s="1000">
        <v>0</v>
      </c>
      <c r="Q107" s="999"/>
      <c r="R107" s="999"/>
      <c r="S107" s="992">
        <v>0.01</v>
      </c>
      <c r="T107" s="993">
        <v>0.01</v>
      </c>
      <c r="U107" s="994">
        <v>2537.3200000000002</v>
      </c>
      <c r="V107" s="994">
        <v>2537.3200000000002</v>
      </c>
      <c r="W107" s="994">
        <v>0</v>
      </c>
      <c r="X107" s="995"/>
      <c r="Y107" s="995"/>
      <c r="Z107" s="995"/>
      <c r="AA107" s="995"/>
      <c r="AB107" s="995"/>
      <c r="AC107" s="973">
        <f t="shared" si="5"/>
        <v>89.274010988435364</v>
      </c>
      <c r="AD107" s="973">
        <f t="shared" si="6"/>
        <v>2448.0459890115649</v>
      </c>
      <c r="AE107" s="1112">
        <f t="shared" si="7"/>
        <v>172558.67403457288</v>
      </c>
    </row>
    <row r="108" spans="1:31" s="996" customFormat="1">
      <c r="A108" s="987">
        <v>18</v>
      </c>
      <c r="B108" s="997">
        <v>30000966</v>
      </c>
      <c r="C108" s="998">
        <v>38777</v>
      </c>
      <c r="D108" s="997">
        <f t="shared" si="14"/>
        <v>2006</v>
      </c>
      <c r="E108" s="997">
        <v>2010</v>
      </c>
      <c r="F108" s="998"/>
      <c r="G108" s="997"/>
      <c r="H108" s="997"/>
      <c r="J108" s="999" t="s">
        <v>4179</v>
      </c>
      <c r="K108" s="1000">
        <f>VLOOKUP(B108,[12]Sheet1!$A:$G,7,0)</f>
        <v>178851.45</v>
      </c>
      <c r="L108" s="1000">
        <f>VLOOKUP(B108,[12]Sheet1!$A:$H,8,0)</f>
        <v>-178851.45</v>
      </c>
      <c r="M108" s="1000">
        <f>VLOOKUP(B108,[12]Sheet1!$A:$I,9,0)</f>
        <v>0</v>
      </c>
      <c r="N108" s="1000">
        <v>0</v>
      </c>
      <c r="O108" s="1000">
        <f t="shared" si="15"/>
        <v>0</v>
      </c>
      <c r="P108" s="1000">
        <v>0</v>
      </c>
      <c r="Q108" s="999"/>
      <c r="R108" s="999"/>
      <c r="S108" s="992">
        <v>0.01</v>
      </c>
      <c r="T108" s="993">
        <v>0.01</v>
      </c>
      <c r="U108" s="994">
        <v>2537.3200000000002</v>
      </c>
      <c r="V108" s="994">
        <v>2537.3200000000002</v>
      </c>
      <c r="W108" s="994">
        <v>0</v>
      </c>
      <c r="X108" s="995"/>
      <c r="Y108" s="995"/>
      <c r="Z108" s="995"/>
      <c r="AA108" s="995"/>
      <c r="AB108" s="995"/>
      <c r="AC108" s="973">
        <f t="shared" si="5"/>
        <v>89.274010988435364</v>
      </c>
      <c r="AD108" s="973">
        <f t="shared" si="6"/>
        <v>2448.0459890115649</v>
      </c>
      <c r="AE108" s="1112">
        <f t="shared" si="7"/>
        <v>172558.67403457288</v>
      </c>
    </row>
    <row r="109" spans="1:31" s="996" customFormat="1">
      <c r="A109" s="987">
        <v>19</v>
      </c>
      <c r="B109" s="997">
        <v>30003120</v>
      </c>
      <c r="C109" s="998">
        <v>38777</v>
      </c>
      <c r="D109" s="997">
        <f t="shared" si="14"/>
        <v>2006</v>
      </c>
      <c r="E109" s="997">
        <v>2010</v>
      </c>
      <c r="F109" s="998"/>
      <c r="G109" s="997"/>
      <c r="H109" s="997"/>
      <c r="J109" s="999" t="s">
        <v>4180</v>
      </c>
      <c r="K109" s="1000">
        <f>VLOOKUP(B109,[12]Sheet1!$A:$G,7,0)</f>
        <v>160529.32</v>
      </c>
      <c r="L109" s="1000">
        <f>VLOOKUP(B109,[12]Sheet1!$A:$H,8,0)</f>
        <v>-160529.31</v>
      </c>
      <c r="M109" s="1000">
        <f>VLOOKUP(B109,[12]Sheet1!$A:$I,9,0)</f>
        <v>0.01</v>
      </c>
      <c r="N109" s="1000">
        <v>1.1444081130259392E-2</v>
      </c>
      <c r="O109" s="1000">
        <f t="shared" si="15"/>
        <v>1.4440811302593917E-3</v>
      </c>
      <c r="P109" s="1000">
        <v>4.9375707898161329E-4</v>
      </c>
      <c r="Q109" s="999"/>
      <c r="R109" s="999"/>
      <c r="S109" s="992">
        <v>0.01</v>
      </c>
      <c r="T109" s="993">
        <v>0.01</v>
      </c>
      <c r="U109" s="994">
        <v>2293.34</v>
      </c>
      <c r="V109" s="994">
        <v>2293.34</v>
      </c>
      <c r="W109" s="994">
        <v>0</v>
      </c>
      <c r="X109" s="995"/>
      <c r="Y109" s="995"/>
      <c r="Z109" s="995"/>
      <c r="AA109" s="995"/>
      <c r="AB109" s="995"/>
      <c r="AC109" s="973">
        <f t="shared" si="5"/>
        <v>80.689727886202121</v>
      </c>
      <c r="AD109" s="973">
        <f t="shared" si="6"/>
        <v>2212.6502721137981</v>
      </c>
      <c r="AE109" s="1112">
        <f t="shared" si="7"/>
        <v>154881.19667395283</v>
      </c>
    </row>
    <row r="110" spans="1:31" s="996" customFormat="1">
      <c r="A110" s="987">
        <v>20</v>
      </c>
      <c r="B110" s="997">
        <v>30003121</v>
      </c>
      <c r="C110" s="998">
        <v>38777</v>
      </c>
      <c r="D110" s="997">
        <f t="shared" si="14"/>
        <v>2006</v>
      </c>
      <c r="E110" s="997">
        <v>2010</v>
      </c>
      <c r="F110" s="998"/>
      <c r="G110" s="997"/>
      <c r="H110" s="997"/>
      <c r="J110" s="999" t="s">
        <v>4181</v>
      </c>
      <c r="K110" s="1000">
        <f>VLOOKUP(B110,[12]Sheet1!$A:$G,7,0)</f>
        <v>160529.32</v>
      </c>
      <c r="L110" s="1000">
        <f>VLOOKUP(B110,[12]Sheet1!$A:$H,8,0)</f>
        <v>-160529.31</v>
      </c>
      <c r="M110" s="1000">
        <f>VLOOKUP(B110,[12]Sheet1!$A:$I,9,0)</f>
        <v>0.01</v>
      </c>
      <c r="N110" s="1000">
        <v>1.1444081130259392E-2</v>
      </c>
      <c r="O110" s="1000">
        <f t="shared" si="15"/>
        <v>1.4440811302593917E-3</v>
      </c>
      <c r="P110" s="1000">
        <v>4.9375707898161329E-4</v>
      </c>
      <c r="Q110" s="999"/>
      <c r="R110" s="999"/>
      <c r="S110" s="992">
        <v>0.01</v>
      </c>
      <c r="T110" s="993">
        <v>0.01</v>
      </c>
      <c r="U110" s="994">
        <v>2293.34</v>
      </c>
      <c r="V110" s="994">
        <v>2293.34</v>
      </c>
      <c r="W110" s="994">
        <v>0</v>
      </c>
      <c r="X110" s="995"/>
      <c r="Y110" s="995"/>
      <c r="Z110" s="995"/>
      <c r="AA110" s="995"/>
      <c r="AB110" s="995"/>
      <c r="AC110" s="973">
        <f t="shared" si="5"/>
        <v>80.689727886202121</v>
      </c>
      <c r="AD110" s="973">
        <f t="shared" si="6"/>
        <v>2212.6502721137981</v>
      </c>
      <c r="AE110" s="1112">
        <f t="shared" si="7"/>
        <v>154881.19667395283</v>
      </c>
    </row>
    <row r="111" spans="1:31" s="996" customFormat="1">
      <c r="A111" s="987">
        <v>21</v>
      </c>
      <c r="B111" s="997">
        <v>30000841</v>
      </c>
      <c r="C111" s="998">
        <v>38777</v>
      </c>
      <c r="D111" s="997">
        <f t="shared" si="14"/>
        <v>2006</v>
      </c>
      <c r="E111" s="997">
        <v>2010</v>
      </c>
      <c r="F111" s="998"/>
      <c r="G111" s="997"/>
      <c r="H111" s="997"/>
      <c r="J111" s="999" t="s">
        <v>4182</v>
      </c>
      <c r="K111" s="1000">
        <f>VLOOKUP(B111,[12]Sheet1!$A:$G,7,0)</f>
        <v>611314.27</v>
      </c>
      <c r="L111" s="1000">
        <f>VLOOKUP(B111,[12]Sheet1!$A:$H,8,0)</f>
        <v>-611314.26</v>
      </c>
      <c r="M111" s="1000">
        <f>VLOOKUP(B111,[12]Sheet1!$A:$I,9,0)</f>
        <v>0.01</v>
      </c>
      <c r="N111" s="1000">
        <v>1.1444081130259392E-2</v>
      </c>
      <c r="O111" s="1000">
        <f t="shared" si="15"/>
        <v>1.4440811302593917E-3</v>
      </c>
      <c r="P111" s="1000">
        <v>4.9375707898161329E-4</v>
      </c>
      <c r="Q111" s="999"/>
      <c r="R111" s="999"/>
      <c r="S111" s="992">
        <v>0.01</v>
      </c>
      <c r="T111" s="993">
        <v>0.01</v>
      </c>
      <c r="U111" s="994">
        <v>8664.06</v>
      </c>
      <c r="V111" s="994">
        <v>8664.06</v>
      </c>
      <c r="W111" s="994">
        <v>0</v>
      </c>
      <c r="X111" s="995"/>
      <c r="Y111" s="995"/>
      <c r="Z111" s="995"/>
      <c r="AA111" s="995"/>
      <c r="AB111" s="995"/>
      <c r="AC111" s="973">
        <f t="shared" si="5"/>
        <v>304.83951083996624</v>
      </c>
      <c r="AD111" s="973">
        <f t="shared" si="6"/>
        <v>8359.220489160034</v>
      </c>
      <c r="AE111" s="1112">
        <f t="shared" si="7"/>
        <v>589805.56126110721</v>
      </c>
    </row>
    <row r="112" spans="1:31" s="996" customFormat="1">
      <c r="A112" s="987">
        <v>22</v>
      </c>
      <c r="B112" s="997">
        <v>30003079</v>
      </c>
      <c r="C112" s="998">
        <v>38793</v>
      </c>
      <c r="D112" s="997">
        <f t="shared" si="14"/>
        <v>2006</v>
      </c>
      <c r="E112" s="997">
        <v>2010</v>
      </c>
      <c r="F112" s="998"/>
      <c r="G112" s="997"/>
      <c r="H112" s="997"/>
      <c r="J112" s="999" t="s">
        <v>4183</v>
      </c>
      <c r="K112" s="1000">
        <f>VLOOKUP(B112,[12]Sheet1!$A:$G,7,0)</f>
        <v>744709.61</v>
      </c>
      <c r="L112" s="1000">
        <f>VLOOKUP(B112,[12]Sheet1!$A:$H,8,0)</f>
        <v>-744709.61</v>
      </c>
      <c r="M112" s="1000">
        <f>VLOOKUP(B112,[12]Sheet1!$A:$I,9,0)</f>
        <v>0</v>
      </c>
      <c r="N112" s="1000">
        <v>0</v>
      </c>
      <c r="O112" s="1000">
        <f t="shared" si="15"/>
        <v>0</v>
      </c>
      <c r="P112" s="1000">
        <v>0</v>
      </c>
      <c r="Q112" s="999"/>
      <c r="R112" s="999"/>
      <c r="S112" s="992">
        <v>0.01</v>
      </c>
      <c r="T112" s="993">
        <v>0.01</v>
      </c>
      <c r="U112" s="994">
        <v>10558.77</v>
      </c>
      <c r="V112" s="994">
        <v>10558.77</v>
      </c>
      <c r="W112" s="994">
        <v>0</v>
      </c>
      <c r="X112" s="995"/>
      <c r="Y112" s="995"/>
      <c r="Z112" s="995"/>
      <c r="AA112" s="995"/>
      <c r="AB112" s="995"/>
      <c r="AC112" s="973">
        <f t="shared" si="5"/>
        <v>371.50369248039726</v>
      </c>
      <c r="AD112" s="973">
        <f t="shared" si="6"/>
        <v>10187.266307519603</v>
      </c>
      <c r="AE112" s="1112">
        <f t="shared" si="7"/>
        <v>718507.46998363093</v>
      </c>
    </row>
    <row r="113" spans="1:31" s="996" customFormat="1">
      <c r="A113" s="987">
        <v>23</v>
      </c>
      <c r="B113" s="997">
        <v>30003510</v>
      </c>
      <c r="C113" s="998">
        <v>38793</v>
      </c>
      <c r="D113" s="997">
        <f t="shared" si="14"/>
        <v>2006</v>
      </c>
      <c r="E113" s="997">
        <v>2010</v>
      </c>
      <c r="F113" s="998"/>
      <c r="G113" s="997"/>
      <c r="H113" s="997"/>
      <c r="J113" s="999" t="s">
        <v>1510</v>
      </c>
      <c r="K113" s="1000">
        <f>VLOOKUP(B113,[12]Sheet1!$A:$G,7,0)</f>
        <v>218448.15</v>
      </c>
      <c r="L113" s="1000">
        <f>VLOOKUP(B113,[12]Sheet1!$A:$H,8,0)</f>
        <v>-218448.15</v>
      </c>
      <c r="M113" s="1000">
        <f>VLOOKUP(B113,[12]Sheet1!$A:$I,9,0)</f>
        <v>0</v>
      </c>
      <c r="N113" s="1000">
        <v>0</v>
      </c>
      <c r="O113" s="1000">
        <f t="shared" si="15"/>
        <v>0</v>
      </c>
      <c r="P113" s="1000">
        <v>0</v>
      </c>
      <c r="Q113" s="999"/>
      <c r="R113" s="999"/>
      <c r="S113" s="992">
        <v>0.01</v>
      </c>
      <c r="T113" s="993">
        <v>0.01</v>
      </c>
      <c r="U113" s="994">
        <v>3097.24</v>
      </c>
      <c r="V113" s="994">
        <v>3097.23</v>
      </c>
      <c r="W113" s="994">
        <v>0.01</v>
      </c>
      <c r="X113" s="995"/>
      <c r="Y113" s="995"/>
      <c r="Z113" s="995"/>
      <c r="AA113" s="995"/>
      <c r="AB113" s="995"/>
      <c r="AC113" s="973">
        <f t="shared" si="5"/>
        <v>108.9744446084142</v>
      </c>
      <c r="AD113" s="973">
        <f t="shared" si="6"/>
        <v>2988.2655553915856</v>
      </c>
      <c r="AE113" s="1112">
        <f t="shared" si="7"/>
        <v>210762.18900828299</v>
      </c>
    </row>
    <row r="114" spans="1:31" s="996" customFormat="1">
      <c r="A114" s="987">
        <v>24</v>
      </c>
      <c r="B114" s="997">
        <v>30003065</v>
      </c>
      <c r="C114" s="998">
        <v>38793</v>
      </c>
      <c r="D114" s="997">
        <f t="shared" si="14"/>
        <v>2006</v>
      </c>
      <c r="E114" s="997">
        <v>2010</v>
      </c>
      <c r="F114" s="998"/>
      <c r="G114" s="997"/>
      <c r="H114" s="997"/>
      <c r="J114" s="999" t="s">
        <v>4184</v>
      </c>
      <c r="K114" s="1000">
        <f>VLOOKUP(B114,[12]Sheet1!$A:$G,7,0)</f>
        <v>513849.63</v>
      </c>
      <c r="L114" s="1000">
        <f>VLOOKUP(B114,[12]Sheet1!$A:$H,8,0)</f>
        <v>-513849.63</v>
      </c>
      <c r="M114" s="1000">
        <f>VLOOKUP(B114,[12]Sheet1!$A:$I,9,0)</f>
        <v>0</v>
      </c>
      <c r="N114" s="1000">
        <v>0</v>
      </c>
      <c r="O114" s="1000">
        <f t="shared" si="15"/>
        <v>0</v>
      </c>
      <c r="P114" s="1000">
        <v>0</v>
      </c>
      <c r="Q114" s="999"/>
      <c r="R114" s="999"/>
      <c r="S114" s="992">
        <v>0.01</v>
      </c>
      <c r="T114" s="993">
        <v>0.01</v>
      </c>
      <c r="U114" s="994">
        <v>7285.55</v>
      </c>
      <c r="V114" s="994">
        <v>7285.54</v>
      </c>
      <c r="W114" s="994">
        <v>0.01</v>
      </c>
      <c r="X114" s="995"/>
      <c r="Y114" s="995"/>
      <c r="Z114" s="995"/>
      <c r="AA114" s="995"/>
      <c r="AB114" s="995"/>
      <c r="AC114" s="973">
        <f t="shared" si="5"/>
        <v>256.33750207179042</v>
      </c>
      <c r="AD114" s="973">
        <f t="shared" si="6"/>
        <v>7029.2124979282098</v>
      </c>
      <c r="AE114" s="1112">
        <f t="shared" si="7"/>
        <v>495770.15342037135</v>
      </c>
    </row>
    <row r="115" spans="1:31" s="996" customFormat="1">
      <c r="A115" s="987">
        <v>25</v>
      </c>
      <c r="B115" s="997">
        <v>30000181</v>
      </c>
      <c r="C115" s="998">
        <v>38869</v>
      </c>
      <c r="D115" s="997">
        <f t="shared" si="14"/>
        <v>2006</v>
      </c>
      <c r="E115" s="997">
        <v>2010</v>
      </c>
      <c r="F115" s="998"/>
      <c r="G115" s="997"/>
      <c r="H115" s="997"/>
      <c r="J115" s="999" t="s">
        <v>4185</v>
      </c>
      <c r="K115" s="1000">
        <f>VLOOKUP(B115,[12]Sheet1!$A:$G,7,0)</f>
        <v>60287.5</v>
      </c>
      <c r="L115" s="1000">
        <f>VLOOKUP(B115,[12]Sheet1!$A:$H,8,0)</f>
        <v>-60287.5</v>
      </c>
      <c r="M115" s="1000">
        <f>VLOOKUP(B115,[12]Sheet1!$A:$I,9,0)</f>
        <v>0</v>
      </c>
      <c r="N115" s="1000">
        <v>0</v>
      </c>
      <c r="O115" s="1000">
        <f t="shared" si="15"/>
        <v>0</v>
      </c>
      <c r="P115" s="1000">
        <v>0</v>
      </c>
      <c r="Q115" s="999"/>
      <c r="R115" s="999"/>
      <c r="S115" s="992">
        <v>0.01</v>
      </c>
      <c r="T115" s="993">
        <v>0.01</v>
      </c>
      <c r="U115" s="994">
        <v>861.25</v>
      </c>
      <c r="V115" s="994">
        <v>861.25</v>
      </c>
      <c r="W115" s="994">
        <v>0</v>
      </c>
      <c r="X115" s="995"/>
      <c r="Y115" s="995"/>
      <c r="Z115" s="995"/>
      <c r="AA115" s="995"/>
      <c r="AB115" s="995"/>
      <c r="AC115" s="973">
        <f t="shared" si="5"/>
        <v>30.302540461506609</v>
      </c>
      <c r="AD115" s="973">
        <f t="shared" si="6"/>
        <v>830.94745953849338</v>
      </c>
      <c r="AE115" s="1112">
        <f t="shared" si="7"/>
        <v>58166.32216769454</v>
      </c>
    </row>
    <row r="116" spans="1:31" s="996" customFormat="1">
      <c r="A116" s="987">
        <v>26</v>
      </c>
      <c r="B116" s="997">
        <v>30003532</v>
      </c>
      <c r="C116" s="998">
        <v>38871</v>
      </c>
      <c r="D116" s="997">
        <f t="shared" si="14"/>
        <v>2006</v>
      </c>
      <c r="E116" s="997">
        <v>2010</v>
      </c>
      <c r="F116" s="998"/>
      <c r="G116" s="997"/>
      <c r="H116" s="997"/>
      <c r="J116" s="999" t="s">
        <v>4186</v>
      </c>
      <c r="K116" s="1000">
        <f>VLOOKUP(B116,[12]Sheet1!$A:$G,7,0)</f>
        <v>294890.3</v>
      </c>
      <c r="L116" s="1000">
        <f>VLOOKUP(B116,[12]Sheet1!$A:$H,8,0)</f>
        <v>-294890.28999999998</v>
      </c>
      <c r="M116" s="1000">
        <f>VLOOKUP(B116,[12]Sheet1!$A:$I,9,0)</f>
        <v>0.01</v>
      </c>
      <c r="N116" s="1000">
        <v>1.1444081130259392E-2</v>
      </c>
      <c r="O116" s="1000">
        <f t="shared" si="15"/>
        <v>1.4440811302593917E-3</v>
      </c>
      <c r="P116" s="1000">
        <v>4.9375707898161329E-4</v>
      </c>
      <c r="Q116" s="999"/>
      <c r="R116" s="999"/>
      <c r="S116" s="992">
        <v>0.01</v>
      </c>
      <c r="T116" s="993">
        <v>0.01</v>
      </c>
      <c r="U116" s="994">
        <v>4278.24</v>
      </c>
      <c r="V116" s="994">
        <v>4278.24</v>
      </c>
      <c r="W116" s="994">
        <v>0</v>
      </c>
      <c r="X116" s="995"/>
      <c r="Y116" s="995"/>
      <c r="Z116" s="995"/>
      <c r="AA116" s="995"/>
      <c r="AB116" s="995"/>
      <c r="AC116" s="973">
        <f t="shared" si="5"/>
        <v>150.52718804532486</v>
      </c>
      <c r="AD116" s="973">
        <f t="shared" si="6"/>
        <v>4127.7128119546751</v>
      </c>
      <c r="AE116" s="1112">
        <f t="shared" si="7"/>
        <v>284514.76995941269</v>
      </c>
    </row>
    <row r="117" spans="1:31" s="996" customFormat="1">
      <c r="A117" s="987">
        <v>27</v>
      </c>
      <c r="B117" s="997">
        <v>30003534</v>
      </c>
      <c r="C117" s="998">
        <v>38871</v>
      </c>
      <c r="D117" s="997">
        <f t="shared" si="14"/>
        <v>2006</v>
      </c>
      <c r="E117" s="997">
        <v>2010</v>
      </c>
      <c r="F117" s="998"/>
      <c r="G117" s="997"/>
      <c r="H117" s="997"/>
      <c r="J117" s="999" t="s">
        <v>4186</v>
      </c>
      <c r="K117" s="1000">
        <f>VLOOKUP(B117,[12]Sheet1!$A:$G,7,0)</f>
        <v>294890.3</v>
      </c>
      <c r="L117" s="1000">
        <f>VLOOKUP(B117,[12]Sheet1!$A:$H,8,0)</f>
        <v>-294890.28999999998</v>
      </c>
      <c r="M117" s="1000">
        <f>VLOOKUP(B117,[12]Sheet1!$A:$I,9,0)</f>
        <v>0.01</v>
      </c>
      <c r="N117" s="1000">
        <v>1.1444081130259392E-2</v>
      </c>
      <c r="O117" s="1000">
        <f t="shared" si="15"/>
        <v>1.4440811302593917E-3</v>
      </c>
      <c r="P117" s="1000">
        <v>4.9375707898161329E-4</v>
      </c>
      <c r="Q117" s="999"/>
      <c r="R117" s="999"/>
      <c r="S117" s="992">
        <v>0.01</v>
      </c>
      <c r="T117" s="993">
        <v>0.01</v>
      </c>
      <c r="U117" s="994">
        <v>4278.24</v>
      </c>
      <c r="V117" s="994">
        <v>4278.24</v>
      </c>
      <c r="W117" s="994">
        <v>0</v>
      </c>
      <c r="X117" s="995"/>
      <c r="Y117" s="995"/>
      <c r="Z117" s="995"/>
      <c r="AA117" s="995"/>
      <c r="AB117" s="995"/>
      <c r="AC117" s="973">
        <f t="shared" si="5"/>
        <v>150.52718804532486</v>
      </c>
      <c r="AD117" s="973">
        <f t="shared" si="6"/>
        <v>4127.7128119546751</v>
      </c>
      <c r="AE117" s="1112">
        <f t="shared" si="7"/>
        <v>284514.76995941269</v>
      </c>
    </row>
    <row r="118" spans="1:31" s="996" customFormat="1">
      <c r="A118" s="987">
        <v>28</v>
      </c>
      <c r="B118" s="997">
        <v>30002749</v>
      </c>
      <c r="C118" s="998">
        <v>38871</v>
      </c>
      <c r="D118" s="997">
        <f t="shared" si="14"/>
        <v>2006</v>
      </c>
      <c r="E118" s="997">
        <v>2010</v>
      </c>
      <c r="F118" s="998"/>
      <c r="G118" s="997"/>
      <c r="H118" s="997"/>
      <c r="J118" s="999" t="s">
        <v>1508</v>
      </c>
      <c r="K118" s="1000">
        <f>VLOOKUP(B118,[12]Sheet1!$A:$G,7,0)</f>
        <v>60382.3</v>
      </c>
      <c r="L118" s="1000">
        <f>VLOOKUP(B118,[12]Sheet1!$A:$H,8,0)</f>
        <v>-60382.3</v>
      </c>
      <c r="M118" s="1000">
        <f>VLOOKUP(B118,[12]Sheet1!$A:$I,9,0)</f>
        <v>0</v>
      </c>
      <c r="N118" s="1000">
        <v>0</v>
      </c>
      <c r="O118" s="1000">
        <f t="shared" si="15"/>
        <v>0</v>
      </c>
      <c r="P118" s="1000">
        <v>0</v>
      </c>
      <c r="Q118" s="999"/>
      <c r="R118" s="999"/>
      <c r="S118" s="992">
        <v>0.01</v>
      </c>
      <c r="T118" s="993">
        <v>0.01</v>
      </c>
      <c r="U118" s="994">
        <v>876.02</v>
      </c>
      <c r="V118" s="994">
        <v>876.01</v>
      </c>
      <c r="W118" s="994">
        <v>0.01</v>
      </c>
      <c r="X118" s="995"/>
      <c r="Y118" s="995"/>
      <c r="Z118" s="995"/>
      <c r="AA118" s="995"/>
      <c r="AB118" s="995"/>
      <c r="AC118" s="973">
        <f t="shared" si="5"/>
        <v>30.82221363725866</v>
      </c>
      <c r="AD118" s="973">
        <f t="shared" si="6"/>
        <v>845.19778636274134</v>
      </c>
      <c r="AE118" s="1112">
        <f t="shared" si="7"/>
        <v>58257.78668922052</v>
      </c>
    </row>
    <row r="119" spans="1:31" s="996" customFormat="1">
      <c r="A119" s="987">
        <v>29</v>
      </c>
      <c r="B119" s="997">
        <v>30002430</v>
      </c>
      <c r="C119" s="998">
        <v>38871</v>
      </c>
      <c r="D119" s="997">
        <f t="shared" si="14"/>
        <v>2006</v>
      </c>
      <c r="E119" s="997">
        <v>2010</v>
      </c>
      <c r="F119" s="998"/>
      <c r="G119" s="997"/>
      <c r="H119" s="997"/>
      <c r="J119" s="999" t="s">
        <v>1508</v>
      </c>
      <c r="K119" s="1000">
        <f>VLOOKUP(B119,[12]Sheet1!$A:$G,7,0)</f>
        <v>54765.34</v>
      </c>
      <c r="L119" s="1000">
        <f>VLOOKUP(B119,[12]Sheet1!$A:$H,8,0)</f>
        <v>-54765.34</v>
      </c>
      <c r="M119" s="1000">
        <f>VLOOKUP(B119,[12]Sheet1!$A:$I,9,0)</f>
        <v>0</v>
      </c>
      <c r="N119" s="1000">
        <v>0</v>
      </c>
      <c r="O119" s="1000">
        <f t="shared" si="15"/>
        <v>0</v>
      </c>
      <c r="P119" s="1000">
        <v>0</v>
      </c>
      <c r="Q119" s="999"/>
      <c r="R119" s="999"/>
      <c r="S119" s="992">
        <v>0.01</v>
      </c>
      <c r="T119" s="993">
        <v>0.01</v>
      </c>
      <c r="U119" s="994">
        <v>794.53</v>
      </c>
      <c r="V119" s="994">
        <v>794.53</v>
      </c>
      <c r="W119" s="994">
        <v>0</v>
      </c>
      <c r="X119" s="995"/>
      <c r="Y119" s="995"/>
      <c r="Z119" s="995"/>
      <c r="AA119" s="995"/>
      <c r="AB119" s="995"/>
      <c r="AC119" s="973">
        <f t="shared" si="5"/>
        <v>27.955039155739733</v>
      </c>
      <c r="AD119" s="973">
        <f t="shared" si="6"/>
        <v>766.5749608442602</v>
      </c>
      <c r="AE119" s="1112">
        <f t="shared" si="7"/>
        <v>52838.455899868597</v>
      </c>
    </row>
    <row r="120" spans="1:31" s="996" customFormat="1">
      <c r="A120" s="987">
        <v>30</v>
      </c>
      <c r="B120" s="997">
        <v>30002928</v>
      </c>
      <c r="C120" s="998">
        <v>38871</v>
      </c>
      <c r="D120" s="997">
        <f t="shared" si="14"/>
        <v>2006</v>
      </c>
      <c r="E120" s="997">
        <v>2010</v>
      </c>
      <c r="F120" s="998"/>
      <c r="G120" s="997"/>
      <c r="H120" s="997"/>
      <c r="J120" s="999" t="s">
        <v>4187</v>
      </c>
      <c r="K120" s="1000">
        <f>VLOOKUP(B120,[12]Sheet1!$A:$G,7,0)</f>
        <v>146743.03</v>
      </c>
      <c r="L120" s="1000">
        <f>VLOOKUP(B120,[12]Sheet1!$A:$H,8,0)</f>
        <v>-146743.03</v>
      </c>
      <c r="M120" s="1000">
        <f>VLOOKUP(B120,[12]Sheet1!$A:$I,9,0)</f>
        <v>0</v>
      </c>
      <c r="N120" s="1000">
        <v>0</v>
      </c>
      <c r="O120" s="1000">
        <f t="shared" si="15"/>
        <v>0</v>
      </c>
      <c r="P120" s="1000">
        <v>0</v>
      </c>
      <c r="Q120" s="999"/>
      <c r="R120" s="999"/>
      <c r="S120" s="992">
        <v>0.01</v>
      </c>
      <c r="T120" s="993">
        <v>0.01</v>
      </c>
      <c r="U120" s="994">
        <v>2128.94</v>
      </c>
      <c r="V120" s="994">
        <v>2128.94</v>
      </c>
      <c r="W120" s="994">
        <v>0</v>
      </c>
      <c r="X120" s="995"/>
      <c r="Y120" s="995"/>
      <c r="Z120" s="995"/>
      <c r="AA120" s="995"/>
      <c r="AB120" s="995"/>
      <c r="AC120" s="973">
        <f t="shared" si="5"/>
        <v>74.905417114798126</v>
      </c>
      <c r="AD120" s="973">
        <f t="shared" si="6"/>
        <v>2054.0345828852019</v>
      </c>
      <c r="AE120" s="1112">
        <f t="shared" si="7"/>
        <v>141579.96863103737</v>
      </c>
    </row>
    <row r="121" spans="1:31" s="996" customFormat="1">
      <c r="A121" s="987">
        <v>31</v>
      </c>
      <c r="B121" s="997">
        <v>30002931</v>
      </c>
      <c r="C121" s="998">
        <v>38871</v>
      </c>
      <c r="D121" s="997">
        <f t="shared" si="14"/>
        <v>2006</v>
      </c>
      <c r="E121" s="997">
        <v>2010</v>
      </c>
      <c r="F121" s="998"/>
      <c r="G121" s="997"/>
      <c r="H121" s="997"/>
      <c r="J121" s="999" t="s">
        <v>4188</v>
      </c>
      <c r="K121" s="1000">
        <f>VLOOKUP(B121,[12]Sheet1!$A:$G,7,0)</f>
        <v>146743.03</v>
      </c>
      <c r="L121" s="1000">
        <f>VLOOKUP(B121,[12]Sheet1!$A:$H,8,0)</f>
        <v>-146743.03</v>
      </c>
      <c r="M121" s="1000">
        <f>VLOOKUP(B121,[12]Sheet1!$A:$I,9,0)</f>
        <v>0</v>
      </c>
      <c r="N121" s="1000">
        <v>0</v>
      </c>
      <c r="O121" s="1000">
        <f t="shared" si="15"/>
        <v>0</v>
      </c>
      <c r="P121" s="1000">
        <v>0</v>
      </c>
      <c r="Q121" s="999"/>
      <c r="R121" s="999"/>
      <c r="S121" s="992">
        <v>0.01</v>
      </c>
      <c r="T121" s="993">
        <v>0.01</v>
      </c>
      <c r="U121" s="994">
        <v>2128.94</v>
      </c>
      <c r="V121" s="994">
        <v>2128.94</v>
      </c>
      <c r="W121" s="994">
        <v>0</v>
      </c>
      <c r="X121" s="995"/>
      <c r="Y121" s="995"/>
      <c r="Z121" s="995"/>
      <c r="AA121" s="995"/>
      <c r="AB121" s="995"/>
      <c r="AC121" s="973">
        <f t="shared" si="5"/>
        <v>74.905417114798126</v>
      </c>
      <c r="AD121" s="973">
        <f t="shared" si="6"/>
        <v>2054.0345828852019</v>
      </c>
      <c r="AE121" s="1112">
        <f t="shared" si="7"/>
        <v>141579.96863103737</v>
      </c>
    </row>
    <row r="122" spans="1:31" s="996" customFormat="1">
      <c r="A122" s="987">
        <v>32</v>
      </c>
      <c r="B122" s="997">
        <v>30002932</v>
      </c>
      <c r="C122" s="998">
        <v>38871</v>
      </c>
      <c r="D122" s="997">
        <f t="shared" si="14"/>
        <v>2006</v>
      </c>
      <c r="E122" s="997">
        <v>2010</v>
      </c>
      <c r="F122" s="998"/>
      <c r="G122" s="997"/>
      <c r="H122" s="997"/>
      <c r="J122" s="999" t="s">
        <v>4189</v>
      </c>
      <c r="K122" s="1000">
        <f>VLOOKUP(B122,[12]Sheet1!$A:$G,7,0)</f>
        <v>146743.03</v>
      </c>
      <c r="L122" s="1000">
        <f>VLOOKUP(B122,[12]Sheet1!$A:$H,8,0)</f>
        <v>-146743.03</v>
      </c>
      <c r="M122" s="1000">
        <f>VLOOKUP(B122,[12]Sheet1!$A:$I,9,0)</f>
        <v>0</v>
      </c>
      <c r="N122" s="1000">
        <v>0</v>
      </c>
      <c r="O122" s="1000">
        <f t="shared" si="15"/>
        <v>0</v>
      </c>
      <c r="P122" s="1000">
        <v>0</v>
      </c>
      <c r="Q122" s="999"/>
      <c r="R122" s="999"/>
      <c r="S122" s="992">
        <v>0.01</v>
      </c>
      <c r="T122" s="993">
        <v>0.01</v>
      </c>
      <c r="U122" s="994">
        <v>2128.94</v>
      </c>
      <c r="V122" s="994">
        <v>2128.94</v>
      </c>
      <c r="W122" s="994">
        <v>0</v>
      </c>
      <c r="X122" s="995"/>
      <c r="Y122" s="995"/>
      <c r="Z122" s="995"/>
      <c r="AA122" s="995"/>
      <c r="AB122" s="995"/>
      <c r="AC122" s="973">
        <f t="shared" si="5"/>
        <v>74.905417114798126</v>
      </c>
      <c r="AD122" s="973">
        <f t="shared" si="6"/>
        <v>2054.0345828852019</v>
      </c>
      <c r="AE122" s="1112">
        <f t="shared" si="7"/>
        <v>141579.96863103737</v>
      </c>
    </row>
    <row r="123" spans="1:31" s="996" customFormat="1">
      <c r="A123" s="987">
        <v>33</v>
      </c>
      <c r="B123" s="997">
        <v>30002927</v>
      </c>
      <c r="C123" s="998">
        <v>38871</v>
      </c>
      <c r="D123" s="997">
        <f t="shared" si="14"/>
        <v>2006</v>
      </c>
      <c r="E123" s="997">
        <v>2010</v>
      </c>
      <c r="F123" s="998"/>
      <c r="G123" s="997"/>
      <c r="H123" s="997"/>
      <c r="J123" s="999" t="s">
        <v>4190</v>
      </c>
      <c r="K123" s="1000">
        <f>VLOOKUP(B123,[12]Sheet1!$A:$G,7,0)</f>
        <v>146743.03</v>
      </c>
      <c r="L123" s="1000">
        <f>VLOOKUP(B123,[12]Sheet1!$A:$H,8,0)</f>
        <v>-146743.03</v>
      </c>
      <c r="M123" s="1000">
        <f>VLOOKUP(B123,[12]Sheet1!$A:$I,9,0)</f>
        <v>0</v>
      </c>
      <c r="N123" s="1000">
        <v>0</v>
      </c>
      <c r="O123" s="1000">
        <f t="shared" si="15"/>
        <v>0</v>
      </c>
      <c r="P123" s="1000">
        <v>0</v>
      </c>
      <c r="Q123" s="999"/>
      <c r="R123" s="999"/>
      <c r="S123" s="992">
        <v>0.01</v>
      </c>
      <c r="T123" s="993">
        <v>0.01</v>
      </c>
      <c r="U123" s="994">
        <v>2128.94</v>
      </c>
      <c r="V123" s="994">
        <v>2128.94</v>
      </c>
      <c r="W123" s="994">
        <v>0</v>
      </c>
      <c r="X123" s="995"/>
      <c r="Y123" s="995"/>
      <c r="Z123" s="995"/>
      <c r="AA123" s="995"/>
      <c r="AB123" s="995"/>
      <c r="AC123" s="973">
        <f t="shared" si="5"/>
        <v>74.905417114798126</v>
      </c>
      <c r="AD123" s="973">
        <f t="shared" si="6"/>
        <v>2054.0345828852019</v>
      </c>
      <c r="AE123" s="1112">
        <f t="shared" si="7"/>
        <v>141579.96863103737</v>
      </c>
    </row>
    <row r="124" spans="1:31" s="996" customFormat="1">
      <c r="A124" s="987">
        <v>34</v>
      </c>
      <c r="B124" s="997">
        <v>30003533</v>
      </c>
      <c r="C124" s="998">
        <v>38871</v>
      </c>
      <c r="D124" s="997">
        <f t="shared" si="14"/>
        <v>2006</v>
      </c>
      <c r="E124" s="997">
        <v>2010</v>
      </c>
      <c r="F124" s="998"/>
      <c r="G124" s="997"/>
      <c r="H124" s="997"/>
      <c r="J124" s="999" t="s">
        <v>4191</v>
      </c>
      <c r="K124" s="1000">
        <f>VLOOKUP(B124,[12]Sheet1!$A:$G,7,0)</f>
        <v>294890.3</v>
      </c>
      <c r="L124" s="1000">
        <f>VLOOKUP(B124,[12]Sheet1!$A:$H,8,0)</f>
        <v>-294890.28999999998</v>
      </c>
      <c r="M124" s="1000">
        <f>VLOOKUP(B124,[12]Sheet1!$A:$I,9,0)</f>
        <v>0.01</v>
      </c>
      <c r="N124" s="1000">
        <v>1.1444081130259392E-2</v>
      </c>
      <c r="O124" s="1000">
        <f t="shared" si="15"/>
        <v>1.4440811302593917E-3</v>
      </c>
      <c r="P124" s="1000">
        <v>4.9375707898161329E-4</v>
      </c>
      <c r="Q124" s="999"/>
      <c r="R124" s="999"/>
      <c r="S124" s="992">
        <v>0.01</v>
      </c>
      <c r="T124" s="993">
        <v>0.01</v>
      </c>
      <c r="U124" s="994">
        <v>4278.24</v>
      </c>
      <c r="V124" s="994">
        <v>4278.24</v>
      </c>
      <c r="W124" s="994">
        <v>0</v>
      </c>
      <c r="X124" s="995"/>
      <c r="Y124" s="995"/>
      <c r="Z124" s="995"/>
      <c r="AA124" s="995"/>
      <c r="AB124" s="995"/>
      <c r="AC124" s="973">
        <f t="shared" si="5"/>
        <v>150.52718804532486</v>
      </c>
      <c r="AD124" s="973">
        <f t="shared" si="6"/>
        <v>4127.7128119546751</v>
      </c>
      <c r="AE124" s="1112">
        <f t="shared" si="7"/>
        <v>284514.76995941269</v>
      </c>
    </row>
    <row r="125" spans="1:31" s="996" customFormat="1">
      <c r="A125" s="987">
        <v>35</v>
      </c>
      <c r="B125" s="997">
        <v>30002923</v>
      </c>
      <c r="C125" s="998">
        <v>38943</v>
      </c>
      <c r="D125" s="997">
        <f t="shared" si="14"/>
        <v>2006</v>
      </c>
      <c r="E125" s="997">
        <v>2010</v>
      </c>
      <c r="F125" s="998"/>
      <c r="G125" s="997"/>
      <c r="H125" s="997"/>
      <c r="J125" s="1002" t="s">
        <v>4192</v>
      </c>
      <c r="K125" s="1000">
        <f>VLOOKUP(B125,[12]Sheet1!$A:$G,7,0)</f>
        <v>145223.87</v>
      </c>
      <c r="L125" s="1000">
        <f>VLOOKUP(B125,[12]Sheet1!$A:$H,8,0)</f>
        <v>-145223.87</v>
      </c>
      <c r="M125" s="1000">
        <f>VLOOKUP(B125,[12]Sheet1!$A:$I,9,0)</f>
        <v>0</v>
      </c>
      <c r="N125" s="1000">
        <v>0</v>
      </c>
      <c r="O125" s="1000">
        <f t="shared" si="15"/>
        <v>0</v>
      </c>
      <c r="P125" s="1000">
        <v>0</v>
      </c>
      <c r="Q125" s="1002"/>
      <c r="R125" s="1002"/>
      <c r="S125" s="992">
        <v>0.01</v>
      </c>
      <c r="T125" s="993">
        <v>0.01</v>
      </c>
      <c r="U125" s="994">
        <v>2112.0500000000002</v>
      </c>
      <c r="V125" s="994">
        <v>2112.04</v>
      </c>
      <c r="W125" s="994">
        <v>0.01</v>
      </c>
      <c r="X125" s="995"/>
      <c r="Y125" s="995"/>
      <c r="Z125" s="995"/>
      <c r="AA125" s="995"/>
      <c r="AB125" s="995"/>
      <c r="AC125" s="973">
        <f t="shared" si="5"/>
        <v>74.311153070217756</v>
      </c>
      <c r="AD125" s="973">
        <f t="shared" si="6"/>
        <v>2037.7388469297825</v>
      </c>
      <c r="AE125" s="1112">
        <f t="shared" si="7"/>
        <v>140114.25932173981</v>
      </c>
    </row>
    <row r="126" spans="1:31" s="996" customFormat="1">
      <c r="A126" s="987">
        <v>36</v>
      </c>
      <c r="B126" s="997">
        <v>30002894</v>
      </c>
      <c r="C126" s="998">
        <v>38943</v>
      </c>
      <c r="D126" s="997">
        <f t="shared" si="14"/>
        <v>2006</v>
      </c>
      <c r="E126" s="997">
        <v>2010</v>
      </c>
      <c r="F126" s="998"/>
      <c r="G126" s="997"/>
      <c r="H126" s="997"/>
      <c r="J126" s="999" t="s">
        <v>1505</v>
      </c>
      <c r="K126" s="1000">
        <f>VLOOKUP(B126,[12]Sheet1!$A:$G,7,0)</f>
        <v>87551.23</v>
      </c>
      <c r="L126" s="1000">
        <f>VLOOKUP(B126,[12]Sheet1!$A:$H,8,0)</f>
        <v>-87551.23</v>
      </c>
      <c r="M126" s="1000">
        <f>VLOOKUP(B126,[12]Sheet1!$A:$I,9,0)</f>
        <v>0</v>
      </c>
      <c r="N126" s="1000">
        <v>0</v>
      </c>
      <c r="O126" s="1000">
        <f t="shared" si="15"/>
        <v>0</v>
      </c>
      <c r="P126" s="1000">
        <v>0</v>
      </c>
      <c r="Q126" s="999"/>
      <c r="R126" s="999"/>
      <c r="S126" s="992">
        <v>0.01</v>
      </c>
      <c r="T126" s="993">
        <v>0.01</v>
      </c>
      <c r="U126" s="994">
        <v>1273.3</v>
      </c>
      <c r="V126" s="994">
        <v>1273.3</v>
      </c>
      <c r="W126" s="994">
        <v>0</v>
      </c>
      <c r="X126" s="995"/>
      <c r="Y126" s="995"/>
      <c r="Z126" s="995"/>
      <c r="AA126" s="995"/>
      <c r="AB126" s="995"/>
      <c r="AC126" s="973">
        <f t="shared" si="5"/>
        <v>44.800260980709858</v>
      </c>
      <c r="AD126" s="973">
        <f t="shared" si="6"/>
        <v>1228.49973901929</v>
      </c>
      <c r="AE126" s="1112">
        <f t="shared" si="7"/>
        <v>84470.794946845082</v>
      </c>
    </row>
    <row r="127" spans="1:31" s="996" customFormat="1">
      <c r="A127" s="987">
        <v>37</v>
      </c>
      <c r="B127" s="997">
        <v>30002300</v>
      </c>
      <c r="C127" s="998">
        <v>38943</v>
      </c>
      <c r="D127" s="997">
        <f t="shared" si="14"/>
        <v>2006</v>
      </c>
      <c r="E127" s="997">
        <v>2010</v>
      </c>
      <c r="F127" s="998"/>
      <c r="G127" s="997"/>
      <c r="H127" s="997"/>
      <c r="J127" s="999" t="s">
        <v>1508</v>
      </c>
      <c r="K127" s="1000">
        <f>VLOOKUP(B127,[12]Sheet1!$A:$G,7,0)</f>
        <v>54198.38</v>
      </c>
      <c r="L127" s="1000">
        <f>VLOOKUP(B127,[12]Sheet1!$A:$H,8,0)</f>
        <v>-54198.38</v>
      </c>
      <c r="M127" s="1000">
        <f>VLOOKUP(B127,[12]Sheet1!$A:$I,9,0)</f>
        <v>0</v>
      </c>
      <c r="N127" s="1000">
        <v>0</v>
      </c>
      <c r="O127" s="1000">
        <f t="shared" si="15"/>
        <v>0</v>
      </c>
      <c r="P127" s="1000">
        <v>0</v>
      </c>
      <c r="Q127" s="999"/>
      <c r="R127" s="999"/>
      <c r="S127" s="992">
        <v>0.01</v>
      </c>
      <c r="T127" s="993">
        <v>0.01</v>
      </c>
      <c r="U127" s="994">
        <v>788.23</v>
      </c>
      <c r="V127" s="994">
        <v>788.23</v>
      </c>
      <c r="W127" s="994">
        <v>0</v>
      </c>
      <c r="X127" s="995"/>
      <c r="Y127" s="995"/>
      <c r="Z127" s="995"/>
      <c r="AA127" s="995"/>
      <c r="AB127" s="995"/>
      <c r="AC127" s="973">
        <f t="shared" si="5"/>
        <v>27.733377611580092</v>
      </c>
      <c r="AD127" s="973">
        <f t="shared" si="6"/>
        <v>760.49662238841995</v>
      </c>
      <c r="AE127" s="1112">
        <f t="shared" si="7"/>
        <v>52291.444031468083</v>
      </c>
    </row>
    <row r="128" spans="1:31" s="996" customFormat="1">
      <c r="A128" s="987">
        <v>38</v>
      </c>
      <c r="B128" s="997">
        <v>30003038</v>
      </c>
      <c r="C128" s="998">
        <v>38943</v>
      </c>
      <c r="D128" s="997">
        <f t="shared" si="14"/>
        <v>2006</v>
      </c>
      <c r="E128" s="997">
        <v>2010</v>
      </c>
      <c r="F128" s="998"/>
      <c r="G128" s="997"/>
      <c r="H128" s="997"/>
      <c r="J128" s="999" t="s">
        <v>1508</v>
      </c>
      <c r="K128" s="1000">
        <f>VLOOKUP(B128,[12]Sheet1!$A:$G,7,0)</f>
        <v>279538.58</v>
      </c>
      <c r="L128" s="1000">
        <f>VLOOKUP(B128,[12]Sheet1!$A:$H,8,0)</f>
        <v>-279538.58</v>
      </c>
      <c r="M128" s="1000">
        <f>VLOOKUP(B128,[12]Sheet1!$A:$I,9,0)</f>
        <v>0</v>
      </c>
      <c r="N128" s="1000">
        <v>0</v>
      </c>
      <c r="O128" s="1000">
        <f t="shared" si="15"/>
        <v>0</v>
      </c>
      <c r="P128" s="1000">
        <v>0</v>
      </c>
      <c r="Q128" s="999"/>
      <c r="R128" s="999"/>
      <c r="S128" s="992">
        <v>0.01</v>
      </c>
      <c r="T128" s="993">
        <v>0.01</v>
      </c>
      <c r="U128" s="994">
        <v>4065.45</v>
      </c>
      <c r="V128" s="994">
        <v>4065.45</v>
      </c>
      <c r="W128" s="994">
        <v>0</v>
      </c>
      <c r="X128" s="995"/>
      <c r="Y128" s="995"/>
      <c r="Z128" s="995"/>
      <c r="AA128" s="995"/>
      <c r="AB128" s="995"/>
      <c r="AC128" s="973">
        <f t="shared" si="5"/>
        <v>143.04030550854227</v>
      </c>
      <c r="AD128" s="973">
        <f t="shared" si="6"/>
        <v>3922.4096944914577</v>
      </c>
      <c r="AE128" s="1112">
        <f t="shared" si="7"/>
        <v>269703.19058809627</v>
      </c>
    </row>
    <row r="129" spans="1:31" s="996" customFormat="1">
      <c r="A129" s="987">
        <v>39</v>
      </c>
      <c r="B129" s="997">
        <v>30002298</v>
      </c>
      <c r="C129" s="998">
        <v>38943</v>
      </c>
      <c r="D129" s="997">
        <f t="shared" si="14"/>
        <v>2006</v>
      </c>
      <c r="E129" s="997">
        <v>2010</v>
      </c>
      <c r="F129" s="998"/>
      <c r="G129" s="997"/>
      <c r="H129" s="997"/>
      <c r="J129" s="1001" t="s">
        <v>1508</v>
      </c>
      <c r="K129" s="1000">
        <f>VLOOKUP(B129,[12]Sheet1!$A:$G,7,0)</f>
        <v>54198.38</v>
      </c>
      <c r="L129" s="1000">
        <f>VLOOKUP(B129,[12]Sheet1!$A:$H,8,0)</f>
        <v>-54198.38</v>
      </c>
      <c r="M129" s="1000">
        <f>VLOOKUP(B129,[12]Sheet1!$A:$I,9,0)</f>
        <v>0</v>
      </c>
      <c r="N129" s="1000">
        <v>0</v>
      </c>
      <c r="O129" s="1000">
        <f t="shared" si="15"/>
        <v>0</v>
      </c>
      <c r="P129" s="1000">
        <v>0</v>
      </c>
      <c r="Q129" s="999"/>
      <c r="R129" s="999"/>
      <c r="S129" s="992">
        <v>0.01</v>
      </c>
      <c r="T129" s="993">
        <v>0.01</v>
      </c>
      <c r="U129" s="994">
        <v>788.23</v>
      </c>
      <c r="V129" s="994">
        <v>788.23</v>
      </c>
      <c r="W129" s="994">
        <v>0</v>
      </c>
      <c r="X129" s="995"/>
      <c r="Y129" s="995"/>
      <c r="Z129" s="995"/>
      <c r="AA129" s="995"/>
      <c r="AB129" s="995"/>
      <c r="AC129" s="973">
        <f t="shared" si="5"/>
        <v>27.733377611580092</v>
      </c>
      <c r="AD129" s="973">
        <f t="shared" si="6"/>
        <v>760.49662238841995</v>
      </c>
      <c r="AE129" s="1112">
        <f t="shared" si="7"/>
        <v>52291.444031468083</v>
      </c>
    </row>
    <row r="130" spans="1:31" s="996" customFormat="1">
      <c r="A130" s="987">
        <v>40</v>
      </c>
      <c r="B130" s="997">
        <v>30000667</v>
      </c>
      <c r="C130" s="998">
        <v>38943</v>
      </c>
      <c r="D130" s="997">
        <f t="shared" si="14"/>
        <v>2006</v>
      </c>
      <c r="E130" s="997">
        <v>2010</v>
      </c>
      <c r="F130" s="998"/>
      <c r="G130" s="997"/>
      <c r="H130" s="997"/>
      <c r="J130" s="1002" t="s">
        <v>4193</v>
      </c>
      <c r="K130" s="1000">
        <f>VLOOKUP(B130,[12]Sheet1!$A:$G,7,0)</f>
        <v>298785.96000000002</v>
      </c>
      <c r="L130" s="1000">
        <f>VLOOKUP(B130,[12]Sheet1!$A:$H,8,0)</f>
        <v>-298785.95</v>
      </c>
      <c r="M130" s="1000">
        <f>VLOOKUP(B130,[12]Sheet1!$A:$I,9,0)</f>
        <v>0.01</v>
      </c>
      <c r="N130" s="1000">
        <v>1.1444081130259392E-2</v>
      </c>
      <c r="O130" s="1000">
        <f t="shared" si="15"/>
        <v>1.4440811302593917E-3</v>
      </c>
      <c r="P130" s="1000">
        <v>4.9375707898161329E-4</v>
      </c>
      <c r="Q130" s="1002"/>
      <c r="R130" s="1002"/>
      <c r="S130" s="992">
        <v>0.01</v>
      </c>
      <c r="T130" s="993">
        <v>0.01</v>
      </c>
      <c r="U130" s="994">
        <v>4345.37</v>
      </c>
      <c r="V130" s="994">
        <v>4345.37</v>
      </c>
      <c r="W130" s="994">
        <v>0</v>
      </c>
      <c r="X130" s="995"/>
      <c r="Y130" s="995"/>
      <c r="Z130" s="995"/>
      <c r="AA130" s="995"/>
      <c r="AB130" s="995"/>
      <c r="AC130" s="973">
        <f t="shared" si="5"/>
        <v>152.88911494364817</v>
      </c>
      <c r="AD130" s="973">
        <f t="shared" si="6"/>
        <v>4192.4808850563513</v>
      </c>
      <c r="AE130" s="1112">
        <f t="shared" si="7"/>
        <v>288273.36360844114</v>
      </c>
    </row>
    <row r="131" spans="1:31" s="996" customFormat="1">
      <c r="A131" s="987">
        <v>41</v>
      </c>
      <c r="B131" s="997">
        <v>30000657</v>
      </c>
      <c r="C131" s="998">
        <v>38959</v>
      </c>
      <c r="D131" s="997">
        <f t="shared" si="14"/>
        <v>2006</v>
      </c>
      <c r="E131" s="997">
        <v>2010</v>
      </c>
      <c r="F131" s="998"/>
      <c r="G131" s="997"/>
      <c r="H131" s="997"/>
      <c r="J131" s="1001" t="s">
        <v>4194</v>
      </c>
      <c r="K131" s="1000">
        <f>VLOOKUP(B131,[12]Sheet1!$A:$G,7,0)</f>
        <v>234305.57</v>
      </c>
      <c r="L131" s="1000">
        <f>VLOOKUP(B131,[12]Sheet1!$A:$H,8,0)</f>
        <v>-234305.57</v>
      </c>
      <c r="M131" s="1000">
        <f>VLOOKUP(B131,[12]Sheet1!$A:$I,9,0)</f>
        <v>0</v>
      </c>
      <c r="N131" s="1000">
        <v>0</v>
      </c>
      <c r="O131" s="1000">
        <f t="shared" si="15"/>
        <v>0</v>
      </c>
      <c r="P131" s="1000">
        <v>0</v>
      </c>
      <c r="Q131" s="999"/>
      <c r="R131" s="999"/>
      <c r="S131" s="992">
        <v>0.01</v>
      </c>
      <c r="T131" s="993">
        <v>0.01</v>
      </c>
      <c r="U131" s="994">
        <v>3417.92</v>
      </c>
      <c r="V131" s="994">
        <v>3417.92</v>
      </c>
      <c r="W131" s="994">
        <v>0</v>
      </c>
      <c r="X131" s="995"/>
      <c r="Y131" s="995"/>
      <c r="Z131" s="995"/>
      <c r="AA131" s="995"/>
      <c r="AB131" s="995"/>
      <c r="AC131" s="973">
        <f t="shared" si="5"/>
        <v>120.25736904986087</v>
      </c>
      <c r="AD131" s="973">
        <f t="shared" si="6"/>
        <v>3297.6626309501394</v>
      </c>
      <c r="AE131" s="1112">
        <f t="shared" si="7"/>
        <v>226061.67564263413</v>
      </c>
    </row>
    <row r="132" spans="1:31" s="996" customFormat="1">
      <c r="A132" s="987">
        <v>42</v>
      </c>
      <c r="B132" s="997">
        <v>30000658</v>
      </c>
      <c r="C132" s="998">
        <v>38959</v>
      </c>
      <c r="D132" s="997">
        <f t="shared" si="14"/>
        <v>2006</v>
      </c>
      <c r="E132" s="997">
        <v>2010</v>
      </c>
      <c r="F132" s="998"/>
      <c r="G132" s="997"/>
      <c r="H132" s="997"/>
      <c r="J132" s="999" t="s">
        <v>4194</v>
      </c>
      <c r="K132" s="1000">
        <f>VLOOKUP(B132,[12]Sheet1!$A:$G,7,0)</f>
        <v>234305.57</v>
      </c>
      <c r="L132" s="1000">
        <f>VLOOKUP(B132,[12]Sheet1!$A:$H,8,0)</f>
        <v>-234305.57</v>
      </c>
      <c r="M132" s="1000">
        <f>VLOOKUP(B132,[12]Sheet1!$A:$I,9,0)</f>
        <v>0</v>
      </c>
      <c r="N132" s="1000">
        <v>0</v>
      </c>
      <c r="O132" s="1000">
        <f t="shared" si="15"/>
        <v>0</v>
      </c>
      <c r="P132" s="1000">
        <v>0</v>
      </c>
      <c r="Q132" s="999"/>
      <c r="R132" s="999"/>
      <c r="S132" s="992">
        <v>0.01</v>
      </c>
      <c r="T132" s="993">
        <v>0.01</v>
      </c>
      <c r="U132" s="994">
        <v>3417.92</v>
      </c>
      <c r="V132" s="994">
        <v>3417.92</v>
      </c>
      <c r="W132" s="994">
        <v>0</v>
      </c>
      <c r="X132" s="995"/>
      <c r="Y132" s="995"/>
      <c r="Z132" s="995"/>
      <c r="AA132" s="995"/>
      <c r="AB132" s="995"/>
      <c r="AC132" s="973">
        <f t="shared" si="5"/>
        <v>120.25736904986087</v>
      </c>
      <c r="AD132" s="973">
        <f t="shared" si="6"/>
        <v>3297.6626309501394</v>
      </c>
      <c r="AE132" s="1112">
        <f t="shared" si="7"/>
        <v>226061.67564263413</v>
      </c>
    </row>
    <row r="133" spans="1:31" s="996" customFormat="1">
      <c r="A133" s="987">
        <v>43</v>
      </c>
      <c r="B133" s="997">
        <v>30000655</v>
      </c>
      <c r="C133" s="998">
        <v>38959</v>
      </c>
      <c r="D133" s="997">
        <f t="shared" si="14"/>
        <v>2006</v>
      </c>
      <c r="E133" s="997">
        <v>2010</v>
      </c>
      <c r="F133" s="998"/>
      <c r="G133" s="997"/>
      <c r="H133" s="997"/>
      <c r="J133" s="999" t="s">
        <v>4194</v>
      </c>
      <c r="K133" s="1000">
        <f>VLOOKUP(B133,[12]Sheet1!$A:$G,7,0)</f>
        <v>234305.57</v>
      </c>
      <c r="L133" s="1000">
        <f>VLOOKUP(B133,[12]Sheet1!$A:$H,8,0)</f>
        <v>-234305.57</v>
      </c>
      <c r="M133" s="1000">
        <f>VLOOKUP(B133,[12]Sheet1!$A:$I,9,0)</f>
        <v>0</v>
      </c>
      <c r="N133" s="1000">
        <v>0</v>
      </c>
      <c r="O133" s="1000">
        <f t="shared" si="15"/>
        <v>0</v>
      </c>
      <c r="P133" s="1000">
        <v>0</v>
      </c>
      <c r="Q133" s="999"/>
      <c r="R133" s="999"/>
      <c r="S133" s="992">
        <v>0.01</v>
      </c>
      <c r="T133" s="993">
        <v>0.01</v>
      </c>
      <c r="U133" s="994">
        <v>3417.92</v>
      </c>
      <c r="V133" s="994">
        <v>3417.92</v>
      </c>
      <c r="W133" s="994">
        <v>0</v>
      </c>
      <c r="X133" s="995"/>
      <c r="Y133" s="995"/>
      <c r="Z133" s="995"/>
      <c r="AA133" s="995"/>
      <c r="AB133" s="995"/>
      <c r="AC133" s="973">
        <f t="shared" ref="AC133:AC196" si="16">U133*(1-0.2)^(2021-D133)</f>
        <v>120.25736904986087</v>
      </c>
      <c r="AD133" s="973">
        <f t="shared" ref="AD133:AD196" si="17">U133-AC133</f>
        <v>3297.6626309501394</v>
      </c>
      <c r="AE133" s="1112">
        <f t="shared" si="7"/>
        <v>226061.67564263413</v>
      </c>
    </row>
    <row r="134" spans="1:31" s="996" customFormat="1">
      <c r="A134" s="987">
        <v>44</v>
      </c>
      <c r="B134" s="997">
        <v>30000653</v>
      </c>
      <c r="C134" s="998">
        <v>38959</v>
      </c>
      <c r="D134" s="997">
        <f t="shared" si="14"/>
        <v>2006</v>
      </c>
      <c r="E134" s="997">
        <v>2010</v>
      </c>
      <c r="F134" s="998"/>
      <c r="G134" s="997"/>
      <c r="H134" s="997"/>
      <c r="J134" s="999" t="s">
        <v>4194</v>
      </c>
      <c r="K134" s="1000">
        <f>VLOOKUP(B134,[12]Sheet1!$A:$G,7,0)</f>
        <v>234305.57</v>
      </c>
      <c r="L134" s="1000">
        <f>VLOOKUP(B134,[12]Sheet1!$A:$H,8,0)</f>
        <v>-234305.57</v>
      </c>
      <c r="M134" s="1000">
        <f>VLOOKUP(B134,[12]Sheet1!$A:$I,9,0)</f>
        <v>0</v>
      </c>
      <c r="N134" s="1000">
        <v>0</v>
      </c>
      <c r="O134" s="1000">
        <f t="shared" si="15"/>
        <v>0</v>
      </c>
      <c r="P134" s="1000">
        <v>0</v>
      </c>
      <c r="Q134" s="999"/>
      <c r="R134" s="999"/>
      <c r="S134" s="992">
        <v>0.01</v>
      </c>
      <c r="T134" s="993">
        <v>0.01</v>
      </c>
      <c r="U134" s="994">
        <v>3417.92</v>
      </c>
      <c r="V134" s="994">
        <v>3417.92</v>
      </c>
      <c r="W134" s="994">
        <v>0</v>
      </c>
      <c r="X134" s="995"/>
      <c r="Y134" s="995"/>
      <c r="Z134" s="995"/>
      <c r="AA134" s="995"/>
      <c r="AB134" s="995"/>
      <c r="AC134" s="973">
        <f t="shared" si="16"/>
        <v>120.25736904986087</v>
      </c>
      <c r="AD134" s="973">
        <f t="shared" si="17"/>
        <v>3297.6626309501394</v>
      </c>
      <c r="AE134" s="1112">
        <f t="shared" ref="AE134:AE197" si="18">K134-(K134*(1-0.2)^(2021-D134))</f>
        <v>226061.67564263413</v>
      </c>
    </row>
    <row r="135" spans="1:31" s="996" customFormat="1">
      <c r="A135" s="987">
        <v>45</v>
      </c>
      <c r="B135" s="997">
        <v>30000656</v>
      </c>
      <c r="C135" s="998">
        <v>38959</v>
      </c>
      <c r="D135" s="997">
        <f t="shared" si="14"/>
        <v>2006</v>
      </c>
      <c r="E135" s="997">
        <v>2010</v>
      </c>
      <c r="F135" s="998"/>
      <c r="G135" s="997"/>
      <c r="H135" s="997"/>
      <c r="J135" s="999" t="s">
        <v>4194</v>
      </c>
      <c r="K135" s="1000">
        <f>VLOOKUP(B135,[12]Sheet1!$A:$G,7,0)</f>
        <v>234305.57</v>
      </c>
      <c r="L135" s="1000">
        <f>VLOOKUP(B135,[12]Sheet1!$A:$H,8,0)</f>
        <v>-234305.57</v>
      </c>
      <c r="M135" s="1000">
        <f>VLOOKUP(B135,[12]Sheet1!$A:$I,9,0)</f>
        <v>0</v>
      </c>
      <c r="N135" s="1000">
        <v>0</v>
      </c>
      <c r="O135" s="1000">
        <f t="shared" si="15"/>
        <v>0</v>
      </c>
      <c r="P135" s="1000">
        <v>0</v>
      </c>
      <c r="Q135" s="999"/>
      <c r="R135" s="999"/>
      <c r="S135" s="992">
        <v>0.01</v>
      </c>
      <c r="T135" s="993">
        <v>0.01</v>
      </c>
      <c r="U135" s="994">
        <v>3417.92</v>
      </c>
      <c r="V135" s="994">
        <v>3417.92</v>
      </c>
      <c r="W135" s="994">
        <v>0</v>
      </c>
      <c r="X135" s="995"/>
      <c r="Y135" s="995"/>
      <c r="Z135" s="995"/>
      <c r="AA135" s="995"/>
      <c r="AB135" s="995"/>
      <c r="AC135" s="973">
        <f t="shared" si="16"/>
        <v>120.25736904986087</v>
      </c>
      <c r="AD135" s="973">
        <f t="shared" si="17"/>
        <v>3297.6626309501394</v>
      </c>
      <c r="AE135" s="1112">
        <f t="shared" si="18"/>
        <v>226061.67564263413</v>
      </c>
    </row>
    <row r="136" spans="1:31" s="996" customFormat="1">
      <c r="A136" s="987">
        <v>46</v>
      </c>
      <c r="B136" s="997">
        <v>30000654</v>
      </c>
      <c r="C136" s="998">
        <v>38959</v>
      </c>
      <c r="D136" s="997">
        <f t="shared" si="14"/>
        <v>2006</v>
      </c>
      <c r="E136" s="997">
        <v>2010</v>
      </c>
      <c r="F136" s="998"/>
      <c r="G136" s="997"/>
      <c r="H136" s="997"/>
      <c r="J136" s="999" t="s">
        <v>4194</v>
      </c>
      <c r="K136" s="1000">
        <f>VLOOKUP(B136,[12]Sheet1!$A:$G,7,0)</f>
        <v>234305.57</v>
      </c>
      <c r="L136" s="1000">
        <f>VLOOKUP(B136,[12]Sheet1!$A:$H,8,0)</f>
        <v>-234305.57</v>
      </c>
      <c r="M136" s="1000">
        <f>VLOOKUP(B136,[12]Sheet1!$A:$I,9,0)</f>
        <v>0</v>
      </c>
      <c r="N136" s="1000">
        <v>0</v>
      </c>
      <c r="O136" s="1000">
        <f t="shared" si="15"/>
        <v>0</v>
      </c>
      <c r="P136" s="1000">
        <v>0</v>
      </c>
      <c r="Q136" s="999"/>
      <c r="R136" s="999"/>
      <c r="S136" s="992">
        <v>0.01</v>
      </c>
      <c r="T136" s="993">
        <v>0.01</v>
      </c>
      <c r="U136" s="994">
        <v>3417.92</v>
      </c>
      <c r="V136" s="994">
        <v>3417.92</v>
      </c>
      <c r="W136" s="994">
        <v>0</v>
      </c>
      <c r="X136" s="995"/>
      <c r="Y136" s="995"/>
      <c r="Z136" s="995"/>
      <c r="AA136" s="995"/>
      <c r="AB136" s="995"/>
      <c r="AC136" s="973">
        <f t="shared" si="16"/>
        <v>120.25736904986087</v>
      </c>
      <c r="AD136" s="973">
        <f t="shared" si="17"/>
        <v>3297.6626309501394</v>
      </c>
      <c r="AE136" s="1112">
        <f t="shared" si="18"/>
        <v>226061.67564263413</v>
      </c>
    </row>
    <row r="137" spans="1:31" s="996" customFormat="1">
      <c r="A137" s="987">
        <v>47</v>
      </c>
      <c r="B137" s="997">
        <v>30000805</v>
      </c>
      <c r="C137" s="998">
        <v>38959</v>
      </c>
      <c r="D137" s="997">
        <f t="shared" si="14"/>
        <v>2006</v>
      </c>
      <c r="E137" s="997">
        <v>2010</v>
      </c>
      <c r="F137" s="998"/>
      <c r="G137" s="997"/>
      <c r="H137" s="997"/>
      <c r="J137" s="999" t="s">
        <v>4194</v>
      </c>
      <c r="K137" s="1000">
        <f>VLOOKUP(B137,[12]Sheet1!$A:$G,7,0)</f>
        <v>248088.25</v>
      </c>
      <c r="L137" s="1000">
        <f>VLOOKUP(B137,[12]Sheet1!$A:$H,8,0)</f>
        <v>-248088.25</v>
      </c>
      <c r="M137" s="1000">
        <f>VLOOKUP(B137,[12]Sheet1!$A:$I,9,0)</f>
        <v>0</v>
      </c>
      <c r="N137" s="1000">
        <v>0</v>
      </c>
      <c r="O137" s="1000">
        <f t="shared" si="15"/>
        <v>0</v>
      </c>
      <c r="P137" s="1000">
        <v>0</v>
      </c>
      <c r="Q137" s="999"/>
      <c r="R137" s="999"/>
      <c r="S137" s="992">
        <v>0.01</v>
      </c>
      <c r="T137" s="993">
        <v>0.01</v>
      </c>
      <c r="U137" s="994">
        <v>3618.97</v>
      </c>
      <c r="V137" s="994">
        <v>3618.97</v>
      </c>
      <c r="W137" s="994">
        <v>0</v>
      </c>
      <c r="X137" s="995"/>
      <c r="Y137" s="995"/>
      <c r="Z137" s="995"/>
      <c r="AA137" s="995"/>
      <c r="AB137" s="995"/>
      <c r="AC137" s="973">
        <f t="shared" si="16"/>
        <v>127.33118705832055</v>
      </c>
      <c r="AD137" s="973">
        <f t="shared" si="17"/>
        <v>3491.6388129416791</v>
      </c>
      <c r="AE137" s="1112">
        <f t="shared" si="18"/>
        <v>239359.4207011328</v>
      </c>
    </row>
    <row r="138" spans="1:31" s="996" customFormat="1">
      <c r="A138" s="987">
        <v>48</v>
      </c>
      <c r="B138" s="997">
        <v>30000628</v>
      </c>
      <c r="C138" s="998">
        <v>38959</v>
      </c>
      <c r="D138" s="997">
        <f t="shared" si="14"/>
        <v>2006</v>
      </c>
      <c r="E138" s="997">
        <v>2010</v>
      </c>
      <c r="F138" s="998"/>
      <c r="G138" s="997"/>
      <c r="H138" s="997"/>
      <c r="J138" s="999" t="s">
        <v>4195</v>
      </c>
      <c r="K138" s="1000">
        <f>VLOOKUP(B138,[12]Sheet1!$A:$G,7,0)</f>
        <v>202605.4</v>
      </c>
      <c r="L138" s="1000">
        <f>VLOOKUP(B138,[12]Sheet1!$A:$H,8,0)</f>
        <v>-202605.4</v>
      </c>
      <c r="M138" s="1000">
        <f>VLOOKUP(B138,[12]Sheet1!$A:$I,9,0)</f>
        <v>0</v>
      </c>
      <c r="N138" s="1000">
        <v>0</v>
      </c>
      <c r="O138" s="1000">
        <f t="shared" si="15"/>
        <v>0</v>
      </c>
      <c r="P138" s="1000">
        <v>0</v>
      </c>
      <c r="Q138" s="999"/>
      <c r="R138" s="999"/>
      <c r="S138" s="992">
        <v>0.01</v>
      </c>
      <c r="T138" s="993">
        <v>0.01</v>
      </c>
      <c r="U138" s="994">
        <v>2955.49</v>
      </c>
      <c r="V138" s="994">
        <v>2955.49</v>
      </c>
      <c r="W138" s="994">
        <v>0</v>
      </c>
      <c r="X138" s="995"/>
      <c r="Y138" s="995"/>
      <c r="Z138" s="995"/>
      <c r="AA138" s="995"/>
      <c r="AB138" s="995"/>
      <c r="AC138" s="973">
        <f t="shared" si="16"/>
        <v>103.98705986482226</v>
      </c>
      <c r="AD138" s="973">
        <f t="shared" si="17"/>
        <v>2851.5029401351776</v>
      </c>
      <c r="AE138" s="1112">
        <f t="shared" si="18"/>
        <v>195476.85621919335</v>
      </c>
    </row>
    <row r="139" spans="1:31" s="996" customFormat="1">
      <c r="A139" s="987">
        <v>49</v>
      </c>
      <c r="B139" s="997">
        <v>30000535</v>
      </c>
      <c r="C139" s="998">
        <v>38978</v>
      </c>
      <c r="D139" s="997">
        <f t="shared" si="14"/>
        <v>2006</v>
      </c>
      <c r="E139" s="997">
        <v>2010</v>
      </c>
      <c r="F139" s="998"/>
      <c r="G139" s="997"/>
      <c r="H139" s="997"/>
      <c r="J139" s="1001" t="s">
        <v>1502</v>
      </c>
      <c r="K139" s="1000">
        <f>VLOOKUP(B139,[12]Sheet1!$A:$G,7,0)</f>
        <v>81925.56</v>
      </c>
      <c r="L139" s="1000">
        <f>VLOOKUP(B139,[12]Sheet1!$A:$H,8,0)</f>
        <v>-81925.55</v>
      </c>
      <c r="M139" s="1000">
        <f>VLOOKUP(B139,[12]Sheet1!$A:$I,9,0)</f>
        <v>0.01</v>
      </c>
      <c r="N139" s="1000">
        <v>1.1444081130259392E-2</v>
      </c>
      <c r="O139" s="1000">
        <f t="shared" si="15"/>
        <v>1.4440811302593917E-3</v>
      </c>
      <c r="P139" s="1000">
        <v>4.9375707898161329E-4</v>
      </c>
      <c r="Q139" s="999"/>
      <c r="R139" s="999"/>
      <c r="S139" s="992">
        <v>0.01</v>
      </c>
      <c r="T139" s="993">
        <v>0.01</v>
      </c>
      <c r="U139" s="994">
        <v>1192.8599999999999</v>
      </c>
      <c r="V139" s="994">
        <v>1192.8499999999999</v>
      </c>
      <c r="W139" s="994">
        <v>0.01</v>
      </c>
      <c r="X139" s="995"/>
      <c r="Y139" s="995"/>
      <c r="Z139" s="995"/>
      <c r="AA139" s="995"/>
      <c r="AB139" s="995"/>
      <c r="AC139" s="973">
        <f t="shared" si="16"/>
        <v>41.970030089884204</v>
      </c>
      <c r="AD139" s="973">
        <f t="shared" si="17"/>
        <v>1150.8899699101157</v>
      </c>
      <c r="AE139" s="1112">
        <f t="shared" si="18"/>
        <v>79043.060613374066</v>
      </c>
    </row>
    <row r="140" spans="1:31" s="996" customFormat="1">
      <c r="A140" s="987">
        <v>50</v>
      </c>
      <c r="B140" s="997">
        <v>30002100</v>
      </c>
      <c r="C140" s="998">
        <v>38978</v>
      </c>
      <c r="D140" s="997">
        <f t="shared" si="14"/>
        <v>2006</v>
      </c>
      <c r="E140" s="997">
        <v>2010</v>
      </c>
      <c r="F140" s="998"/>
      <c r="G140" s="997"/>
      <c r="H140" s="997"/>
      <c r="J140" s="999" t="s">
        <v>1508</v>
      </c>
      <c r="K140" s="1000">
        <f>VLOOKUP(B140,[12]Sheet1!$A:$G,7,0)</f>
        <v>53699.1</v>
      </c>
      <c r="L140" s="1000">
        <f>VLOOKUP(B140,[12]Sheet1!$A:$H,8,0)</f>
        <v>-53699.1</v>
      </c>
      <c r="M140" s="1000">
        <f>VLOOKUP(B140,[12]Sheet1!$A:$I,9,0)</f>
        <v>0</v>
      </c>
      <c r="N140" s="1000">
        <v>0</v>
      </c>
      <c r="O140" s="1000">
        <f t="shared" si="15"/>
        <v>0</v>
      </c>
      <c r="P140" s="1000">
        <v>0</v>
      </c>
      <c r="Q140" s="999"/>
      <c r="R140" s="999"/>
      <c r="S140" s="992">
        <v>0.01</v>
      </c>
      <c r="T140" s="993">
        <v>0.01</v>
      </c>
      <c r="U140" s="994">
        <v>781.88</v>
      </c>
      <c r="V140" s="994">
        <v>781.88</v>
      </c>
      <c r="W140" s="994">
        <v>0</v>
      </c>
      <c r="X140" s="995"/>
      <c r="Y140" s="995"/>
      <c r="Z140" s="995"/>
      <c r="AA140" s="995"/>
      <c r="AB140" s="995"/>
      <c r="AC140" s="973">
        <f t="shared" si="16"/>
        <v>27.50995684881601</v>
      </c>
      <c r="AD140" s="973">
        <f t="shared" si="17"/>
        <v>754.37004315118395</v>
      </c>
      <c r="AE140" s="1112">
        <f t="shared" si="18"/>
        <v>51809.730884764598</v>
      </c>
    </row>
    <row r="141" spans="1:31" s="996" customFormat="1">
      <c r="A141" s="987">
        <v>51</v>
      </c>
      <c r="B141" s="997">
        <v>30000794</v>
      </c>
      <c r="C141" s="998">
        <v>38978</v>
      </c>
      <c r="D141" s="997">
        <f t="shared" si="14"/>
        <v>2006</v>
      </c>
      <c r="E141" s="997">
        <v>2010</v>
      </c>
      <c r="F141" s="998"/>
      <c r="G141" s="997"/>
      <c r="H141" s="997"/>
      <c r="J141" s="999" t="s">
        <v>4194</v>
      </c>
      <c r="K141" s="1000">
        <f>VLOOKUP(B141,[12]Sheet1!$A:$G,7,0)</f>
        <v>240957.52</v>
      </c>
      <c r="L141" s="1000">
        <f>VLOOKUP(B141,[12]Sheet1!$A:$H,8,0)</f>
        <v>-240957.51</v>
      </c>
      <c r="M141" s="1000">
        <f>VLOOKUP(B141,[12]Sheet1!$A:$I,9,0)</f>
        <v>0.01</v>
      </c>
      <c r="N141" s="1000">
        <v>1.1444081130259392E-2</v>
      </c>
      <c r="O141" s="1000">
        <f t="shared" si="15"/>
        <v>1.4440811302593917E-3</v>
      </c>
      <c r="P141" s="1000">
        <v>4.9375707898161329E-4</v>
      </c>
      <c r="Q141" s="999"/>
      <c r="R141" s="999"/>
      <c r="S141" s="992">
        <v>0.01</v>
      </c>
      <c r="T141" s="993">
        <v>0.01</v>
      </c>
      <c r="U141" s="994">
        <v>3508.42</v>
      </c>
      <c r="V141" s="994">
        <v>3508.41</v>
      </c>
      <c r="W141" s="994">
        <v>0.01</v>
      </c>
      <c r="X141" s="995"/>
      <c r="Y141" s="995"/>
      <c r="Z141" s="995"/>
      <c r="AA141" s="995"/>
      <c r="AB141" s="995"/>
      <c r="AC141" s="973">
        <f t="shared" si="16"/>
        <v>123.44155472390017</v>
      </c>
      <c r="AD141" s="973">
        <f t="shared" si="17"/>
        <v>3384.9784452761</v>
      </c>
      <c r="AE141" s="1112">
        <f t="shared" si="18"/>
        <v>232479.58095871779</v>
      </c>
    </row>
    <row r="142" spans="1:31" s="996" customFormat="1">
      <c r="A142" s="987">
        <v>52</v>
      </c>
      <c r="B142" s="997">
        <v>30002909</v>
      </c>
      <c r="C142" s="998">
        <v>38978</v>
      </c>
      <c r="D142" s="997">
        <f t="shared" si="14"/>
        <v>2006</v>
      </c>
      <c r="E142" s="997">
        <v>2010</v>
      </c>
      <c r="F142" s="998"/>
      <c r="G142" s="997"/>
      <c r="H142" s="997"/>
      <c r="J142" s="1001" t="s">
        <v>4196</v>
      </c>
      <c r="K142" s="1000">
        <f>VLOOKUP(B142,[12]Sheet1!$A:$G,7,0)</f>
        <v>143886.06</v>
      </c>
      <c r="L142" s="1000">
        <f>VLOOKUP(B142,[12]Sheet1!$A:$H,8,0)</f>
        <v>-143886.04999999999</v>
      </c>
      <c r="M142" s="1000">
        <f>VLOOKUP(B142,[12]Sheet1!$A:$I,9,0)</f>
        <v>0.01</v>
      </c>
      <c r="N142" s="1000">
        <v>1.1444081130259392E-2</v>
      </c>
      <c r="O142" s="1000">
        <f t="shared" si="15"/>
        <v>1.4440811302593917E-3</v>
      </c>
      <c r="P142" s="1000">
        <v>4.9375707898161329E-4</v>
      </c>
      <c r="Q142" s="999"/>
      <c r="R142" s="999"/>
      <c r="S142" s="992">
        <v>0.01</v>
      </c>
      <c r="T142" s="993">
        <v>0.01</v>
      </c>
      <c r="U142" s="994">
        <v>2095.0300000000002</v>
      </c>
      <c r="V142" s="994">
        <v>2095.0300000000002</v>
      </c>
      <c r="W142" s="994">
        <v>0</v>
      </c>
      <c r="X142" s="995"/>
      <c r="Y142" s="995"/>
      <c r="Z142" s="995"/>
      <c r="AA142" s="995"/>
      <c r="AB142" s="995"/>
      <c r="AC142" s="973">
        <f t="shared" si="16"/>
        <v>73.71231505726584</v>
      </c>
      <c r="AD142" s="973">
        <f t="shared" si="17"/>
        <v>2021.3176849427343</v>
      </c>
      <c r="AE142" s="1112">
        <f t="shared" si="18"/>
        <v>138823.51932656398</v>
      </c>
    </row>
    <row r="143" spans="1:31" s="996" customFormat="1">
      <c r="A143" s="987">
        <v>53</v>
      </c>
      <c r="B143" s="997">
        <v>30002816</v>
      </c>
      <c r="C143" s="998">
        <v>38978</v>
      </c>
      <c r="D143" s="997">
        <f t="shared" si="14"/>
        <v>2006</v>
      </c>
      <c r="E143" s="997">
        <v>2010</v>
      </c>
      <c r="F143" s="998"/>
      <c r="G143" s="997"/>
      <c r="H143" s="997"/>
      <c r="J143" s="999" t="s">
        <v>1508</v>
      </c>
      <c r="K143" s="1000">
        <f>VLOOKUP(B143,[12]Sheet1!$A:$G,7,0)</f>
        <v>61960.5</v>
      </c>
      <c r="L143" s="1000">
        <f>VLOOKUP(B143,[12]Sheet1!$A:$H,8,0)</f>
        <v>-61960.5</v>
      </c>
      <c r="M143" s="1000">
        <f>VLOOKUP(B143,[12]Sheet1!$A:$I,9,0)</f>
        <v>0</v>
      </c>
      <c r="N143" s="1000">
        <v>0</v>
      </c>
      <c r="O143" s="1000">
        <f t="shared" si="15"/>
        <v>0</v>
      </c>
      <c r="P143" s="1000">
        <v>0</v>
      </c>
      <c r="Q143" s="999"/>
      <c r="R143" s="999"/>
      <c r="S143" s="992">
        <v>0.01</v>
      </c>
      <c r="T143" s="993">
        <v>0.01</v>
      </c>
      <c r="U143" s="994">
        <v>902.17</v>
      </c>
      <c r="V143" s="994">
        <v>902.16</v>
      </c>
      <c r="W143" s="994">
        <v>0.01</v>
      </c>
      <c r="X143" s="995"/>
      <c r="Y143" s="995"/>
      <c r="Z143" s="995"/>
      <c r="AA143" s="995"/>
      <c r="AB143" s="995"/>
      <c r="AC143" s="973">
        <f t="shared" si="16"/>
        <v>31.742284967381618</v>
      </c>
      <c r="AD143" s="973">
        <f t="shared" si="17"/>
        <v>870.42771503261838</v>
      </c>
      <c r="AE143" s="1112">
        <f t="shared" si="18"/>
        <v>59780.458713189924</v>
      </c>
    </row>
    <row r="144" spans="1:31" s="996" customFormat="1">
      <c r="A144" s="987">
        <v>54</v>
      </c>
      <c r="B144" s="997">
        <v>30002503</v>
      </c>
      <c r="C144" s="998">
        <v>38978</v>
      </c>
      <c r="D144" s="997">
        <f t="shared" si="14"/>
        <v>2006</v>
      </c>
      <c r="E144" s="997">
        <v>2010</v>
      </c>
      <c r="F144" s="998"/>
      <c r="G144" s="997"/>
      <c r="H144" s="997"/>
      <c r="J144" s="999" t="s">
        <v>1508</v>
      </c>
      <c r="K144" s="1000">
        <f>VLOOKUP(B144,[12]Sheet1!$A:$G,7,0)</f>
        <v>59206.7</v>
      </c>
      <c r="L144" s="1000">
        <f>VLOOKUP(B144,[12]Sheet1!$A:$H,8,0)</f>
        <v>-59206.69</v>
      </c>
      <c r="M144" s="1000">
        <f>VLOOKUP(B144,[12]Sheet1!$A:$I,9,0)</f>
        <v>0.01</v>
      </c>
      <c r="N144" s="1000">
        <v>1.1444081130259392E-2</v>
      </c>
      <c r="O144" s="1000">
        <f t="shared" si="15"/>
        <v>1.4440811302593917E-3</v>
      </c>
      <c r="P144" s="1000">
        <v>4.9375707898161329E-4</v>
      </c>
      <c r="Q144" s="999"/>
      <c r="R144" s="999"/>
      <c r="S144" s="992">
        <v>0.01</v>
      </c>
      <c r="T144" s="993">
        <v>0.01</v>
      </c>
      <c r="U144" s="994">
        <v>862.07</v>
      </c>
      <c r="V144" s="994">
        <v>862.07</v>
      </c>
      <c r="W144" s="994">
        <v>0</v>
      </c>
      <c r="X144" s="995"/>
      <c r="Y144" s="995"/>
      <c r="Z144" s="995"/>
      <c r="AA144" s="995"/>
      <c r="AB144" s="995"/>
      <c r="AC144" s="973">
        <f t="shared" si="16"/>
        <v>30.331391646619455</v>
      </c>
      <c r="AD144" s="973">
        <f t="shared" si="17"/>
        <v>831.73860835338064</v>
      </c>
      <c r="AE144" s="1112">
        <f t="shared" si="18"/>
        <v>57123.549437048147</v>
      </c>
    </row>
    <row r="145" spans="1:31" s="996" customFormat="1">
      <c r="A145" s="987">
        <v>55</v>
      </c>
      <c r="B145" s="997">
        <v>30002099</v>
      </c>
      <c r="C145" s="998">
        <v>38978</v>
      </c>
      <c r="D145" s="997">
        <f t="shared" si="14"/>
        <v>2006</v>
      </c>
      <c r="E145" s="997">
        <v>2010</v>
      </c>
      <c r="F145" s="998"/>
      <c r="G145" s="997"/>
      <c r="H145" s="997"/>
      <c r="J145" s="999" t="s">
        <v>1508</v>
      </c>
      <c r="K145" s="1000">
        <f>VLOOKUP(B145,[12]Sheet1!$A:$G,7,0)</f>
        <v>53699.1</v>
      </c>
      <c r="L145" s="1000">
        <f>VLOOKUP(B145,[12]Sheet1!$A:$H,8,0)</f>
        <v>-53699.1</v>
      </c>
      <c r="M145" s="1000">
        <f>VLOOKUP(B145,[12]Sheet1!$A:$I,9,0)</f>
        <v>0</v>
      </c>
      <c r="N145" s="1000">
        <v>0</v>
      </c>
      <c r="O145" s="1000">
        <f t="shared" si="15"/>
        <v>0</v>
      </c>
      <c r="P145" s="1000">
        <v>0</v>
      </c>
      <c r="Q145" s="999"/>
      <c r="R145" s="999"/>
      <c r="S145" s="992">
        <v>0.01</v>
      </c>
      <c r="T145" s="993">
        <v>0.01</v>
      </c>
      <c r="U145" s="994">
        <v>781.88</v>
      </c>
      <c r="V145" s="994">
        <v>781.88</v>
      </c>
      <c r="W145" s="994">
        <v>0</v>
      </c>
      <c r="X145" s="995"/>
      <c r="Y145" s="995"/>
      <c r="Z145" s="995"/>
      <c r="AA145" s="995"/>
      <c r="AB145" s="995"/>
      <c r="AC145" s="973">
        <f t="shared" si="16"/>
        <v>27.50995684881601</v>
      </c>
      <c r="AD145" s="973">
        <f t="shared" si="17"/>
        <v>754.37004315118395</v>
      </c>
      <c r="AE145" s="1112">
        <f t="shared" si="18"/>
        <v>51809.730884764598</v>
      </c>
    </row>
    <row r="146" spans="1:31" s="996" customFormat="1">
      <c r="A146" s="987">
        <v>56</v>
      </c>
      <c r="B146" s="997">
        <v>30003498</v>
      </c>
      <c r="C146" s="998">
        <v>38978</v>
      </c>
      <c r="D146" s="997">
        <f t="shared" si="14"/>
        <v>2006</v>
      </c>
      <c r="E146" s="997">
        <v>2010</v>
      </c>
      <c r="F146" s="998"/>
      <c r="G146" s="997"/>
      <c r="H146" s="997"/>
      <c r="J146" s="1002" t="s">
        <v>4197</v>
      </c>
      <c r="K146" s="1000">
        <f>VLOOKUP(B146,[12]Sheet1!$A:$G,7,0)</f>
        <v>212042.61</v>
      </c>
      <c r="L146" s="1000">
        <f>VLOOKUP(B146,[12]Sheet1!$A:$H,8,0)</f>
        <v>-212042.6</v>
      </c>
      <c r="M146" s="1000">
        <f>VLOOKUP(B146,[12]Sheet1!$A:$I,9,0)</f>
        <v>0.01</v>
      </c>
      <c r="N146" s="1000">
        <v>1.1444081130259392E-2</v>
      </c>
      <c r="O146" s="1000">
        <f t="shared" si="15"/>
        <v>1.4440811302593917E-3</v>
      </c>
      <c r="P146" s="1000">
        <v>4.9375707898161329E-4</v>
      </c>
      <c r="Q146" s="1002"/>
      <c r="R146" s="1002"/>
      <c r="S146" s="992">
        <v>0.01</v>
      </c>
      <c r="T146" s="993">
        <v>0.01</v>
      </c>
      <c r="U146" s="994">
        <v>3087.41</v>
      </c>
      <c r="V146" s="994">
        <v>3087.41</v>
      </c>
      <c r="W146" s="994">
        <v>0</v>
      </c>
      <c r="X146" s="995"/>
      <c r="Y146" s="995"/>
      <c r="Z146" s="995"/>
      <c r="AA146" s="995"/>
      <c r="AB146" s="995"/>
      <c r="AC146" s="973">
        <f t="shared" si="16"/>
        <v>108.62858223078098</v>
      </c>
      <c r="AD146" s="973">
        <f t="shared" si="17"/>
        <v>2978.7814177692189</v>
      </c>
      <c r="AE146" s="1112">
        <f t="shared" si="18"/>
        <v>204582.02391107287</v>
      </c>
    </row>
    <row r="147" spans="1:31" s="996" customFormat="1">
      <c r="A147" s="987">
        <v>57</v>
      </c>
      <c r="B147" s="997">
        <v>30003499</v>
      </c>
      <c r="C147" s="998">
        <v>38978</v>
      </c>
      <c r="D147" s="997">
        <f t="shared" si="14"/>
        <v>2006</v>
      </c>
      <c r="E147" s="997">
        <v>2010</v>
      </c>
      <c r="F147" s="998"/>
      <c r="G147" s="997"/>
      <c r="H147" s="997"/>
      <c r="J147" s="1002" t="s">
        <v>4197</v>
      </c>
      <c r="K147" s="1000">
        <f>VLOOKUP(B147,[12]Sheet1!$A:$G,7,0)</f>
        <v>212042.61</v>
      </c>
      <c r="L147" s="1000">
        <f>VLOOKUP(B147,[12]Sheet1!$A:$H,8,0)</f>
        <v>-212042.6</v>
      </c>
      <c r="M147" s="1000">
        <f>VLOOKUP(B147,[12]Sheet1!$A:$I,9,0)</f>
        <v>0.01</v>
      </c>
      <c r="N147" s="1000">
        <v>1.1444081130259392E-2</v>
      </c>
      <c r="O147" s="1000">
        <f t="shared" si="15"/>
        <v>1.4440811302593917E-3</v>
      </c>
      <c r="P147" s="1000">
        <v>4.9375707898161329E-4</v>
      </c>
      <c r="Q147" s="1002"/>
      <c r="R147" s="1002"/>
      <c r="S147" s="992">
        <v>0.01</v>
      </c>
      <c r="T147" s="993">
        <v>0.01</v>
      </c>
      <c r="U147" s="994">
        <v>3087.41</v>
      </c>
      <c r="V147" s="994">
        <v>3087.41</v>
      </c>
      <c r="W147" s="994">
        <v>0</v>
      </c>
      <c r="X147" s="995"/>
      <c r="Y147" s="995"/>
      <c r="Z147" s="995"/>
      <c r="AA147" s="995"/>
      <c r="AB147" s="995"/>
      <c r="AC147" s="973">
        <f t="shared" si="16"/>
        <v>108.62858223078098</v>
      </c>
      <c r="AD147" s="973">
        <f t="shared" si="17"/>
        <v>2978.7814177692189</v>
      </c>
      <c r="AE147" s="1112">
        <f t="shared" si="18"/>
        <v>204582.02391107287</v>
      </c>
    </row>
    <row r="148" spans="1:31" s="996" customFormat="1">
      <c r="A148" s="987">
        <v>58</v>
      </c>
      <c r="B148" s="997">
        <v>30003063</v>
      </c>
      <c r="C148" s="998">
        <v>38978</v>
      </c>
      <c r="D148" s="997">
        <f t="shared" si="14"/>
        <v>2006</v>
      </c>
      <c r="E148" s="997">
        <v>2010</v>
      </c>
      <c r="F148" s="998"/>
      <c r="G148" s="997"/>
      <c r="H148" s="997"/>
      <c r="J148" s="999" t="s">
        <v>4184</v>
      </c>
      <c r="K148" s="1000">
        <f>VLOOKUP(B148,[12]Sheet1!$A:$G,7,0)</f>
        <v>498782.06</v>
      </c>
      <c r="L148" s="1000">
        <f>VLOOKUP(B148,[12]Sheet1!$A:$H,8,0)</f>
        <v>-498782.06</v>
      </c>
      <c r="M148" s="1000">
        <f>VLOOKUP(B148,[12]Sheet1!$A:$I,9,0)</f>
        <v>0</v>
      </c>
      <c r="N148" s="1000">
        <v>0</v>
      </c>
      <c r="O148" s="1000">
        <f t="shared" si="15"/>
        <v>0</v>
      </c>
      <c r="P148" s="1000">
        <v>0</v>
      </c>
      <c r="Q148" s="999"/>
      <c r="R148" s="999"/>
      <c r="S148" s="992">
        <v>0.01</v>
      </c>
      <c r="T148" s="993">
        <v>0.01</v>
      </c>
      <c r="U148" s="994">
        <v>7262.43</v>
      </c>
      <c r="V148" s="994">
        <v>7262.42</v>
      </c>
      <c r="W148" s="994">
        <v>0.01</v>
      </c>
      <c r="X148" s="995"/>
      <c r="Y148" s="995"/>
      <c r="Z148" s="995"/>
      <c r="AA148" s="995"/>
      <c r="AB148" s="995"/>
      <c r="AC148" s="973">
        <f t="shared" si="16"/>
        <v>255.52403938909663</v>
      </c>
      <c r="AD148" s="973">
        <f t="shared" si="17"/>
        <v>7006.905960610904</v>
      </c>
      <c r="AE148" s="1112">
        <f t="shared" si="18"/>
        <v>481232.72640972584</v>
      </c>
    </row>
    <row r="149" spans="1:31" s="996" customFormat="1">
      <c r="A149" s="987">
        <v>59</v>
      </c>
      <c r="B149" s="997">
        <v>30000123</v>
      </c>
      <c r="C149" s="998">
        <v>39049</v>
      </c>
      <c r="D149" s="997">
        <f t="shared" si="14"/>
        <v>2006</v>
      </c>
      <c r="E149" s="997">
        <v>2010</v>
      </c>
      <c r="F149" s="998"/>
      <c r="G149" s="997"/>
      <c r="H149" s="997"/>
      <c r="J149" s="999" t="s">
        <v>4198</v>
      </c>
      <c r="K149" s="1000">
        <f>VLOOKUP(B149,[12]Sheet1!$A:$G,7,0)</f>
        <v>212178.57</v>
      </c>
      <c r="L149" s="1000">
        <f>VLOOKUP(B149,[12]Sheet1!$A:$H,8,0)</f>
        <v>-212178.57</v>
      </c>
      <c r="M149" s="1000">
        <f>VLOOKUP(B149,[12]Sheet1!$A:$I,9,0)</f>
        <v>0</v>
      </c>
      <c r="N149" s="1000">
        <v>0</v>
      </c>
      <c r="O149" s="1000">
        <f t="shared" si="15"/>
        <v>0</v>
      </c>
      <c r="P149" s="1000">
        <v>0</v>
      </c>
      <c r="Q149" s="999"/>
      <c r="R149" s="999"/>
      <c r="S149" s="992">
        <v>0.01</v>
      </c>
      <c r="T149" s="993">
        <v>0.01</v>
      </c>
      <c r="U149" s="994">
        <v>3063.41</v>
      </c>
      <c r="V149" s="994">
        <v>3063.41</v>
      </c>
      <c r="W149" s="994">
        <v>0</v>
      </c>
      <c r="X149" s="995"/>
      <c r="Y149" s="995"/>
      <c r="Z149" s="995"/>
      <c r="AA149" s="995"/>
      <c r="AB149" s="995"/>
      <c r="AC149" s="973">
        <f t="shared" si="16"/>
        <v>107.78415730064901</v>
      </c>
      <c r="AD149" s="973">
        <f t="shared" si="17"/>
        <v>2955.6258426993509</v>
      </c>
      <c r="AE149" s="1112">
        <f t="shared" si="18"/>
        <v>204713.20024384372</v>
      </c>
    </row>
    <row r="150" spans="1:31" s="996" customFormat="1">
      <c r="A150" s="987">
        <v>60</v>
      </c>
      <c r="B150" s="997">
        <v>30000124</v>
      </c>
      <c r="C150" s="998">
        <v>39049</v>
      </c>
      <c r="D150" s="997">
        <f t="shared" si="14"/>
        <v>2006</v>
      </c>
      <c r="E150" s="997">
        <v>2010</v>
      </c>
      <c r="F150" s="998"/>
      <c r="G150" s="997"/>
      <c r="H150" s="997"/>
      <c r="J150" s="999" t="s">
        <v>4198</v>
      </c>
      <c r="K150" s="1000">
        <f>VLOOKUP(B150,[12]Sheet1!$A:$G,7,0)</f>
        <v>212178.57</v>
      </c>
      <c r="L150" s="1000">
        <f>VLOOKUP(B150,[12]Sheet1!$A:$H,8,0)</f>
        <v>-212178.57</v>
      </c>
      <c r="M150" s="1000">
        <f>VLOOKUP(B150,[12]Sheet1!$A:$I,9,0)</f>
        <v>0</v>
      </c>
      <c r="N150" s="1000">
        <v>0</v>
      </c>
      <c r="O150" s="1000">
        <f t="shared" si="15"/>
        <v>0</v>
      </c>
      <c r="P150" s="1000">
        <v>0</v>
      </c>
      <c r="Q150" s="999"/>
      <c r="R150" s="999"/>
      <c r="S150" s="992">
        <v>0.01</v>
      </c>
      <c r="T150" s="993">
        <v>0.01</v>
      </c>
      <c r="U150" s="994">
        <v>3063.41</v>
      </c>
      <c r="V150" s="994">
        <v>3063.41</v>
      </c>
      <c r="W150" s="994">
        <v>0</v>
      </c>
      <c r="X150" s="995"/>
      <c r="Y150" s="995"/>
      <c r="Z150" s="995"/>
      <c r="AA150" s="995"/>
      <c r="AB150" s="995"/>
      <c r="AC150" s="973">
        <f t="shared" si="16"/>
        <v>107.78415730064901</v>
      </c>
      <c r="AD150" s="973">
        <f t="shared" si="17"/>
        <v>2955.6258426993509</v>
      </c>
      <c r="AE150" s="1112">
        <f t="shared" si="18"/>
        <v>204713.20024384372</v>
      </c>
    </row>
    <row r="151" spans="1:31" s="996" customFormat="1">
      <c r="A151" s="987">
        <v>61</v>
      </c>
      <c r="B151" s="997">
        <v>30001801</v>
      </c>
      <c r="C151" s="998">
        <v>39049</v>
      </c>
      <c r="D151" s="997">
        <f t="shared" si="14"/>
        <v>2006</v>
      </c>
      <c r="E151" s="997">
        <v>2010</v>
      </c>
      <c r="F151" s="998"/>
      <c r="G151" s="997"/>
      <c r="H151" s="997"/>
      <c r="J151" s="999" t="s">
        <v>4199</v>
      </c>
      <c r="K151" s="1000">
        <f>VLOOKUP(B151,[12]Sheet1!$A:$G,7,0)</f>
        <v>54541.02</v>
      </c>
      <c r="L151" s="1000">
        <f>VLOOKUP(B151,[12]Sheet1!$A:$H,8,0)</f>
        <v>-54541.02</v>
      </c>
      <c r="M151" s="1000">
        <f>VLOOKUP(B151,[12]Sheet1!$A:$I,9,0)</f>
        <v>0</v>
      </c>
      <c r="N151" s="1000">
        <v>0</v>
      </c>
      <c r="O151" s="1000">
        <f t="shared" si="15"/>
        <v>0</v>
      </c>
      <c r="P151" s="1000">
        <v>0</v>
      </c>
      <c r="Q151" s="999"/>
      <c r="R151" s="999"/>
      <c r="S151" s="992">
        <v>0.01</v>
      </c>
      <c r="T151" s="993">
        <v>0.01</v>
      </c>
      <c r="U151" s="994">
        <v>786.01</v>
      </c>
      <c r="V151" s="994">
        <v>786.01</v>
      </c>
      <c r="W151" s="994">
        <v>0</v>
      </c>
      <c r="X151" s="995"/>
      <c r="Y151" s="995"/>
      <c r="Z151" s="995"/>
      <c r="AA151" s="995"/>
      <c r="AB151" s="995"/>
      <c r="AC151" s="973">
        <f t="shared" si="16"/>
        <v>27.655268305542887</v>
      </c>
      <c r="AD151" s="973">
        <f t="shared" si="17"/>
        <v>758.35473169445709</v>
      </c>
      <c r="AE151" s="1112">
        <f t="shared" si="18"/>
        <v>52622.028458215565</v>
      </c>
    </row>
    <row r="152" spans="1:31" s="996" customFormat="1">
      <c r="A152" s="987">
        <v>62</v>
      </c>
      <c r="B152" s="997">
        <v>30001809</v>
      </c>
      <c r="C152" s="998">
        <v>39049</v>
      </c>
      <c r="D152" s="997">
        <f t="shared" si="14"/>
        <v>2006</v>
      </c>
      <c r="E152" s="997">
        <v>2010</v>
      </c>
      <c r="F152" s="998"/>
      <c r="G152" s="997"/>
      <c r="H152" s="997"/>
      <c r="J152" s="1002" t="s">
        <v>4200</v>
      </c>
      <c r="K152" s="1000">
        <f>VLOOKUP(B152,[12]Sheet1!$A:$G,7,0)</f>
        <v>81660.83</v>
      </c>
      <c r="L152" s="1000">
        <f>VLOOKUP(B152,[12]Sheet1!$A:$H,8,0)</f>
        <v>-81660.83</v>
      </c>
      <c r="M152" s="1000">
        <f>VLOOKUP(B152,[12]Sheet1!$A:$I,9,0)</f>
        <v>0</v>
      </c>
      <c r="N152" s="1000">
        <v>0</v>
      </c>
      <c r="O152" s="1000">
        <f t="shared" si="15"/>
        <v>0</v>
      </c>
      <c r="P152" s="1000">
        <v>0</v>
      </c>
      <c r="Q152" s="1002"/>
      <c r="R152" s="1002"/>
      <c r="S152" s="992">
        <v>0.01</v>
      </c>
      <c r="T152" s="993">
        <v>0.01</v>
      </c>
      <c r="U152" s="994">
        <v>1179.01</v>
      </c>
      <c r="V152" s="994">
        <v>1179.01</v>
      </c>
      <c r="W152" s="994">
        <v>0</v>
      </c>
      <c r="X152" s="995"/>
      <c r="Y152" s="995"/>
      <c r="Z152" s="995"/>
      <c r="AA152" s="995"/>
      <c r="AB152" s="995"/>
      <c r="AC152" s="973">
        <f t="shared" si="16"/>
        <v>41.482726536453882</v>
      </c>
      <c r="AD152" s="973">
        <f t="shared" si="17"/>
        <v>1137.5272734635462</v>
      </c>
      <c r="AE152" s="1112">
        <f t="shared" si="18"/>
        <v>78787.644972197144</v>
      </c>
    </row>
    <row r="153" spans="1:31" s="996" customFormat="1">
      <c r="A153" s="987">
        <v>63</v>
      </c>
      <c r="B153" s="997">
        <v>30002266</v>
      </c>
      <c r="C153" s="998">
        <v>39049</v>
      </c>
      <c r="D153" s="997">
        <f t="shared" si="14"/>
        <v>2006</v>
      </c>
      <c r="E153" s="997">
        <v>2010</v>
      </c>
      <c r="F153" s="998"/>
      <c r="G153" s="997"/>
      <c r="H153" s="997"/>
      <c r="J153" s="999" t="s">
        <v>1508</v>
      </c>
      <c r="K153" s="1000">
        <f>VLOOKUP(B153,[12]Sheet1!$A:$G,7,0)</f>
        <v>54440.55</v>
      </c>
      <c r="L153" s="1000">
        <f>VLOOKUP(B153,[12]Sheet1!$A:$H,8,0)</f>
        <v>-54440.55</v>
      </c>
      <c r="M153" s="1000">
        <f>VLOOKUP(B153,[12]Sheet1!$A:$I,9,0)</f>
        <v>0</v>
      </c>
      <c r="N153" s="1000">
        <v>0</v>
      </c>
      <c r="O153" s="1000">
        <f t="shared" si="15"/>
        <v>0</v>
      </c>
      <c r="P153" s="1000">
        <v>0</v>
      </c>
      <c r="Q153" s="999"/>
      <c r="R153" s="999"/>
      <c r="S153" s="992">
        <v>0.01</v>
      </c>
      <c r="T153" s="993">
        <v>0.01</v>
      </c>
      <c r="U153" s="994">
        <v>786.01</v>
      </c>
      <c r="V153" s="994">
        <v>786.01</v>
      </c>
      <c r="W153" s="994">
        <v>0</v>
      </c>
      <c r="X153" s="995"/>
      <c r="Y153" s="995"/>
      <c r="Z153" s="995"/>
      <c r="AA153" s="995"/>
      <c r="AB153" s="995"/>
      <c r="AC153" s="973">
        <f t="shared" si="16"/>
        <v>27.655268305542887</v>
      </c>
      <c r="AD153" s="973">
        <f t="shared" si="17"/>
        <v>758.35473169445709</v>
      </c>
      <c r="AE153" s="1112">
        <f t="shared" si="18"/>
        <v>52525.093432079339</v>
      </c>
    </row>
    <row r="154" spans="1:31" s="996" customFormat="1">
      <c r="A154" s="987">
        <v>64</v>
      </c>
      <c r="B154" s="997">
        <v>30002284</v>
      </c>
      <c r="C154" s="998">
        <v>39049</v>
      </c>
      <c r="D154" s="997">
        <f t="shared" si="14"/>
        <v>2006</v>
      </c>
      <c r="E154" s="997">
        <v>2010</v>
      </c>
      <c r="F154" s="998"/>
      <c r="G154" s="997"/>
      <c r="H154" s="997"/>
      <c r="J154" s="999" t="s">
        <v>1508</v>
      </c>
      <c r="K154" s="1000">
        <f>VLOOKUP(B154,[12]Sheet1!$A:$G,7,0)</f>
        <v>54440.55</v>
      </c>
      <c r="L154" s="1000">
        <f>VLOOKUP(B154,[12]Sheet1!$A:$H,8,0)</f>
        <v>-54440.55</v>
      </c>
      <c r="M154" s="1000">
        <f>VLOOKUP(B154,[12]Sheet1!$A:$I,9,0)</f>
        <v>0</v>
      </c>
      <c r="N154" s="1000">
        <v>0</v>
      </c>
      <c r="O154" s="1000">
        <f t="shared" si="15"/>
        <v>0</v>
      </c>
      <c r="P154" s="1000">
        <v>0</v>
      </c>
      <c r="Q154" s="999"/>
      <c r="R154" s="999"/>
      <c r="S154" s="992">
        <v>0.01</v>
      </c>
      <c r="T154" s="993">
        <v>0.01</v>
      </c>
      <c r="U154" s="994">
        <v>786.01</v>
      </c>
      <c r="V154" s="994">
        <v>786.01</v>
      </c>
      <c r="W154" s="994">
        <v>0</v>
      </c>
      <c r="X154" s="995"/>
      <c r="Y154" s="995"/>
      <c r="Z154" s="995"/>
      <c r="AA154" s="995"/>
      <c r="AB154" s="995"/>
      <c r="AC154" s="973">
        <f t="shared" si="16"/>
        <v>27.655268305542887</v>
      </c>
      <c r="AD154" s="973">
        <f t="shared" si="17"/>
        <v>758.35473169445709</v>
      </c>
      <c r="AE154" s="1112">
        <f t="shared" si="18"/>
        <v>52525.093432079339</v>
      </c>
    </row>
    <row r="155" spans="1:31" s="996" customFormat="1">
      <c r="A155" s="987">
        <v>65</v>
      </c>
      <c r="B155" s="997">
        <v>30002271</v>
      </c>
      <c r="C155" s="998">
        <v>39049</v>
      </c>
      <c r="D155" s="997">
        <f t="shared" ref="D155:D218" si="19">YEAR(C155)</f>
        <v>2006</v>
      </c>
      <c r="E155" s="997">
        <v>2010</v>
      </c>
      <c r="F155" s="998"/>
      <c r="G155" s="997"/>
      <c r="H155" s="997"/>
      <c r="J155" s="999" t="s">
        <v>1508</v>
      </c>
      <c r="K155" s="1000">
        <f>VLOOKUP(B155,[12]Sheet1!$A:$G,7,0)</f>
        <v>54440.55</v>
      </c>
      <c r="L155" s="1000">
        <f>VLOOKUP(B155,[12]Sheet1!$A:$H,8,0)</f>
        <v>-54440.55</v>
      </c>
      <c r="M155" s="1000">
        <f>VLOOKUP(B155,[12]Sheet1!$A:$I,9,0)</f>
        <v>0</v>
      </c>
      <c r="N155" s="1000">
        <v>0</v>
      </c>
      <c r="O155" s="1000">
        <f t="shared" ref="O155:O218" si="20">N155-M155</f>
        <v>0</v>
      </c>
      <c r="P155" s="1000">
        <v>0</v>
      </c>
      <c r="Q155" s="999"/>
      <c r="R155" s="999"/>
      <c r="S155" s="992">
        <v>0.01</v>
      </c>
      <c r="T155" s="993">
        <v>0.01</v>
      </c>
      <c r="U155" s="994">
        <v>786.01</v>
      </c>
      <c r="V155" s="994">
        <v>786.01</v>
      </c>
      <c r="W155" s="994">
        <v>0</v>
      </c>
      <c r="X155" s="995"/>
      <c r="Y155" s="995"/>
      <c r="Z155" s="995"/>
      <c r="AA155" s="995"/>
      <c r="AB155" s="995"/>
      <c r="AC155" s="973">
        <f t="shared" si="16"/>
        <v>27.655268305542887</v>
      </c>
      <c r="AD155" s="973">
        <f t="shared" si="17"/>
        <v>758.35473169445709</v>
      </c>
      <c r="AE155" s="1112">
        <f t="shared" si="18"/>
        <v>52525.093432079339</v>
      </c>
    </row>
    <row r="156" spans="1:31" s="996" customFormat="1">
      <c r="A156" s="987">
        <v>66</v>
      </c>
      <c r="B156" s="997">
        <v>30002228</v>
      </c>
      <c r="C156" s="998">
        <v>39049</v>
      </c>
      <c r="D156" s="997">
        <f t="shared" si="19"/>
        <v>2006</v>
      </c>
      <c r="E156" s="997">
        <v>2010</v>
      </c>
      <c r="F156" s="998"/>
      <c r="G156" s="997"/>
      <c r="H156" s="997"/>
      <c r="J156" s="999" t="s">
        <v>1508</v>
      </c>
      <c r="K156" s="1000">
        <f>VLOOKUP(B156,[12]Sheet1!$A:$G,7,0)</f>
        <v>54440.55</v>
      </c>
      <c r="L156" s="1000">
        <f>VLOOKUP(B156,[12]Sheet1!$A:$H,8,0)</f>
        <v>-54440.55</v>
      </c>
      <c r="M156" s="1000">
        <f>VLOOKUP(B156,[12]Sheet1!$A:$I,9,0)</f>
        <v>0</v>
      </c>
      <c r="N156" s="1000">
        <v>0</v>
      </c>
      <c r="O156" s="1000">
        <f t="shared" si="20"/>
        <v>0</v>
      </c>
      <c r="P156" s="1000">
        <v>0</v>
      </c>
      <c r="Q156" s="999"/>
      <c r="R156" s="999"/>
      <c r="S156" s="992">
        <v>0.01</v>
      </c>
      <c r="T156" s="993">
        <v>0.01</v>
      </c>
      <c r="U156" s="994">
        <v>786.01</v>
      </c>
      <c r="V156" s="994">
        <v>786.01</v>
      </c>
      <c r="W156" s="994">
        <v>0</v>
      </c>
      <c r="X156" s="995"/>
      <c r="Y156" s="995"/>
      <c r="Z156" s="995"/>
      <c r="AA156" s="995"/>
      <c r="AB156" s="995"/>
      <c r="AC156" s="973">
        <f t="shared" si="16"/>
        <v>27.655268305542887</v>
      </c>
      <c r="AD156" s="973">
        <f t="shared" si="17"/>
        <v>758.35473169445709</v>
      </c>
      <c r="AE156" s="1112">
        <f t="shared" si="18"/>
        <v>52525.093432079339</v>
      </c>
    </row>
    <row r="157" spans="1:31" s="996" customFormat="1">
      <c r="A157" s="987">
        <v>67</v>
      </c>
      <c r="B157" s="997">
        <v>30002217</v>
      </c>
      <c r="C157" s="998">
        <v>39049</v>
      </c>
      <c r="D157" s="997">
        <f t="shared" si="19"/>
        <v>2006</v>
      </c>
      <c r="E157" s="997">
        <v>2010</v>
      </c>
      <c r="F157" s="998"/>
      <c r="G157" s="997"/>
      <c r="H157" s="997"/>
      <c r="J157" s="999" t="s">
        <v>1508</v>
      </c>
      <c r="K157" s="1000">
        <f>VLOOKUP(B157,[12]Sheet1!$A:$G,7,0)</f>
        <v>54440.55</v>
      </c>
      <c r="L157" s="1000">
        <f>VLOOKUP(B157,[12]Sheet1!$A:$H,8,0)</f>
        <v>-54440.55</v>
      </c>
      <c r="M157" s="1000">
        <f>VLOOKUP(B157,[12]Sheet1!$A:$I,9,0)</f>
        <v>0</v>
      </c>
      <c r="N157" s="1000">
        <v>0</v>
      </c>
      <c r="O157" s="1000">
        <f t="shared" si="20"/>
        <v>0</v>
      </c>
      <c r="P157" s="1000">
        <v>0</v>
      </c>
      <c r="Q157" s="999"/>
      <c r="R157" s="999"/>
      <c r="S157" s="992">
        <v>0.01</v>
      </c>
      <c r="T157" s="993">
        <v>0.01</v>
      </c>
      <c r="U157" s="994">
        <v>786.01</v>
      </c>
      <c r="V157" s="994">
        <v>786.01</v>
      </c>
      <c r="W157" s="994">
        <v>0</v>
      </c>
      <c r="X157" s="995"/>
      <c r="Y157" s="995"/>
      <c r="Z157" s="995"/>
      <c r="AA157" s="995"/>
      <c r="AB157" s="995"/>
      <c r="AC157" s="973">
        <f t="shared" si="16"/>
        <v>27.655268305542887</v>
      </c>
      <c r="AD157" s="973">
        <f t="shared" si="17"/>
        <v>758.35473169445709</v>
      </c>
      <c r="AE157" s="1112">
        <f t="shared" si="18"/>
        <v>52525.093432079339</v>
      </c>
    </row>
    <row r="158" spans="1:31" s="996" customFormat="1">
      <c r="A158" s="987">
        <v>68</v>
      </c>
      <c r="B158" s="997">
        <v>30000810</v>
      </c>
      <c r="C158" s="998">
        <v>39054</v>
      </c>
      <c r="D158" s="997">
        <f t="shared" si="19"/>
        <v>2006</v>
      </c>
      <c r="E158" s="997">
        <v>2010</v>
      </c>
      <c r="F158" s="998"/>
      <c r="G158" s="997"/>
      <c r="H158" s="997"/>
      <c r="J158" s="999" t="s">
        <v>4194</v>
      </c>
      <c r="K158" s="1000">
        <f>VLOOKUP(B158,[12]Sheet1!$A:$G,7,0)</f>
        <v>295756.77</v>
      </c>
      <c r="L158" s="1000">
        <f>VLOOKUP(B158,[12]Sheet1!$A:$H,8,0)</f>
        <v>-295756.77</v>
      </c>
      <c r="M158" s="1000">
        <f>VLOOKUP(B158,[12]Sheet1!$A:$I,9,0)</f>
        <v>0</v>
      </c>
      <c r="N158" s="1000">
        <v>0</v>
      </c>
      <c r="O158" s="1000">
        <f t="shared" si="20"/>
        <v>0</v>
      </c>
      <c r="P158" s="1000">
        <v>0</v>
      </c>
      <c r="Q158" s="999"/>
      <c r="R158" s="999"/>
      <c r="S158" s="992">
        <v>0.01</v>
      </c>
      <c r="T158" s="993">
        <v>0.01</v>
      </c>
      <c r="U158" s="994">
        <v>4269.9399999999996</v>
      </c>
      <c r="V158" s="994">
        <v>4269.9399999999996</v>
      </c>
      <c r="W158" s="994">
        <v>0</v>
      </c>
      <c r="X158" s="995"/>
      <c r="Y158" s="995"/>
      <c r="Z158" s="995"/>
      <c r="AA158" s="995"/>
      <c r="AB158" s="995"/>
      <c r="AC158" s="973">
        <f t="shared" si="16"/>
        <v>150.23515775698755</v>
      </c>
      <c r="AD158" s="973">
        <f t="shared" si="17"/>
        <v>4119.7048422430116</v>
      </c>
      <c r="AE158" s="1112">
        <f t="shared" si="18"/>
        <v>285350.75375652889</v>
      </c>
    </row>
    <row r="159" spans="1:31" s="996" customFormat="1">
      <c r="A159" s="987">
        <v>69</v>
      </c>
      <c r="B159" s="997">
        <v>30000812</v>
      </c>
      <c r="C159" s="998">
        <v>39054</v>
      </c>
      <c r="D159" s="997">
        <f t="shared" si="19"/>
        <v>2006</v>
      </c>
      <c r="E159" s="997">
        <v>2010</v>
      </c>
      <c r="F159" s="998"/>
      <c r="G159" s="997"/>
      <c r="H159" s="997"/>
      <c r="J159" s="999" t="s">
        <v>4194</v>
      </c>
      <c r="K159" s="1000">
        <f>VLOOKUP(B159,[12]Sheet1!$A:$G,7,0)</f>
        <v>295756.77</v>
      </c>
      <c r="L159" s="1000">
        <f>VLOOKUP(B159,[12]Sheet1!$A:$H,8,0)</f>
        <v>-295756.77</v>
      </c>
      <c r="M159" s="1000">
        <f>VLOOKUP(B159,[12]Sheet1!$A:$I,9,0)</f>
        <v>0</v>
      </c>
      <c r="N159" s="1000">
        <v>0</v>
      </c>
      <c r="O159" s="1000">
        <f t="shared" si="20"/>
        <v>0</v>
      </c>
      <c r="P159" s="1000">
        <v>0</v>
      </c>
      <c r="Q159" s="999"/>
      <c r="R159" s="999"/>
      <c r="S159" s="992">
        <v>0.01</v>
      </c>
      <c r="T159" s="993">
        <v>0.01</v>
      </c>
      <c r="U159" s="994">
        <v>4269.9399999999996</v>
      </c>
      <c r="V159" s="994">
        <v>4269.9399999999996</v>
      </c>
      <c r="W159" s="994">
        <v>0</v>
      </c>
      <c r="X159" s="995"/>
      <c r="Y159" s="995"/>
      <c r="Z159" s="995"/>
      <c r="AA159" s="995"/>
      <c r="AB159" s="995"/>
      <c r="AC159" s="973">
        <f t="shared" si="16"/>
        <v>150.23515775698755</v>
      </c>
      <c r="AD159" s="973">
        <f t="shared" si="17"/>
        <v>4119.7048422430116</v>
      </c>
      <c r="AE159" s="1112">
        <f t="shared" si="18"/>
        <v>285350.75375652889</v>
      </c>
    </row>
    <row r="160" spans="1:31" s="996" customFormat="1">
      <c r="A160" s="987">
        <v>70</v>
      </c>
      <c r="B160" s="997">
        <v>30002667</v>
      </c>
      <c r="C160" s="998">
        <v>39054</v>
      </c>
      <c r="D160" s="997">
        <f t="shared" si="19"/>
        <v>2006</v>
      </c>
      <c r="E160" s="997">
        <v>2010</v>
      </c>
      <c r="F160" s="998"/>
      <c r="G160" s="997"/>
      <c r="H160" s="997"/>
      <c r="J160" s="999" t="s">
        <v>1508</v>
      </c>
      <c r="K160" s="1000">
        <f>VLOOKUP(B160,[12]Sheet1!$A:$G,7,0)</f>
        <v>60559.72</v>
      </c>
      <c r="L160" s="1000">
        <f>VLOOKUP(B160,[12]Sheet1!$A:$H,8,0)</f>
        <v>-60559.71</v>
      </c>
      <c r="M160" s="1000">
        <f>VLOOKUP(B160,[12]Sheet1!$A:$I,9,0)</f>
        <v>0.01</v>
      </c>
      <c r="N160" s="1000">
        <v>1.1444081130259392E-2</v>
      </c>
      <c r="O160" s="1000">
        <f t="shared" si="20"/>
        <v>1.4440811302593917E-3</v>
      </c>
      <c r="P160" s="1000">
        <v>4.9375707898161329E-4</v>
      </c>
      <c r="Q160" s="999"/>
      <c r="R160" s="999"/>
      <c r="S160" s="992">
        <v>0.01</v>
      </c>
      <c r="T160" s="993">
        <v>0.01</v>
      </c>
      <c r="U160" s="994">
        <v>874.32</v>
      </c>
      <c r="V160" s="994">
        <v>874.32</v>
      </c>
      <c r="W160" s="994">
        <v>0</v>
      </c>
      <c r="X160" s="995"/>
      <c r="Y160" s="995"/>
      <c r="Z160" s="995"/>
      <c r="AA160" s="995"/>
      <c r="AB160" s="995"/>
      <c r="AC160" s="973">
        <f t="shared" si="16"/>
        <v>30.762400204707646</v>
      </c>
      <c r="AD160" s="973">
        <f t="shared" si="17"/>
        <v>843.55759979529239</v>
      </c>
      <c r="AE160" s="1112">
        <f t="shared" si="18"/>
        <v>58428.964277924519</v>
      </c>
    </row>
    <row r="161" spans="1:31" s="996" customFormat="1">
      <c r="A161" s="987">
        <v>71</v>
      </c>
      <c r="B161" s="997">
        <v>30002381</v>
      </c>
      <c r="C161" s="998">
        <v>39054</v>
      </c>
      <c r="D161" s="997">
        <f t="shared" si="19"/>
        <v>2006</v>
      </c>
      <c r="E161" s="997">
        <v>2010</v>
      </c>
      <c r="F161" s="998"/>
      <c r="G161" s="997"/>
      <c r="H161" s="997"/>
      <c r="J161" s="999" t="s">
        <v>1508</v>
      </c>
      <c r="K161" s="1000">
        <f>VLOOKUP(B161,[12]Sheet1!$A:$G,7,0)</f>
        <v>54926.26</v>
      </c>
      <c r="L161" s="1000">
        <f>VLOOKUP(B161,[12]Sheet1!$A:$H,8,0)</f>
        <v>-54926.26</v>
      </c>
      <c r="M161" s="1000">
        <f>VLOOKUP(B161,[12]Sheet1!$A:$I,9,0)</f>
        <v>0</v>
      </c>
      <c r="N161" s="1000">
        <v>0</v>
      </c>
      <c r="O161" s="1000">
        <f t="shared" si="20"/>
        <v>0</v>
      </c>
      <c r="P161" s="1000">
        <v>0</v>
      </c>
      <c r="Q161" s="999"/>
      <c r="R161" s="999"/>
      <c r="S161" s="992">
        <v>0.01</v>
      </c>
      <c r="T161" s="993">
        <v>0.01</v>
      </c>
      <c r="U161" s="994">
        <v>792.99</v>
      </c>
      <c r="V161" s="994">
        <v>792.99</v>
      </c>
      <c r="W161" s="994">
        <v>0</v>
      </c>
      <c r="X161" s="995"/>
      <c r="Y161" s="995"/>
      <c r="Z161" s="995"/>
      <c r="AA161" s="995"/>
      <c r="AB161" s="995"/>
      <c r="AC161" s="973">
        <f t="shared" si="16"/>
        <v>27.900855222722935</v>
      </c>
      <c r="AD161" s="973">
        <f t="shared" si="17"/>
        <v>765.08914477727706</v>
      </c>
      <c r="AE161" s="1112">
        <f t="shared" si="18"/>
        <v>52993.714030712072</v>
      </c>
    </row>
    <row r="162" spans="1:31" s="996" customFormat="1">
      <c r="A162" s="987">
        <v>72</v>
      </c>
      <c r="B162" s="997">
        <v>30002364</v>
      </c>
      <c r="C162" s="998">
        <v>39054</v>
      </c>
      <c r="D162" s="997">
        <f t="shared" si="19"/>
        <v>2006</v>
      </c>
      <c r="E162" s="997">
        <v>2010</v>
      </c>
      <c r="F162" s="998"/>
      <c r="G162" s="997"/>
      <c r="H162" s="997"/>
      <c r="J162" s="999" t="s">
        <v>1508</v>
      </c>
      <c r="K162" s="1000">
        <f>VLOOKUP(B162,[12]Sheet1!$A:$G,7,0)</f>
        <v>54926.26</v>
      </c>
      <c r="L162" s="1000">
        <f>VLOOKUP(B162,[12]Sheet1!$A:$H,8,0)</f>
        <v>-54926.26</v>
      </c>
      <c r="M162" s="1000">
        <f>VLOOKUP(B162,[12]Sheet1!$A:$I,9,0)</f>
        <v>0</v>
      </c>
      <c r="N162" s="1000">
        <v>0</v>
      </c>
      <c r="O162" s="1000">
        <f t="shared" si="20"/>
        <v>0</v>
      </c>
      <c r="P162" s="1000">
        <v>0</v>
      </c>
      <c r="Q162" s="999"/>
      <c r="R162" s="999"/>
      <c r="S162" s="992">
        <v>0.01</v>
      </c>
      <c r="T162" s="993">
        <v>0.01</v>
      </c>
      <c r="U162" s="994">
        <v>792.99</v>
      </c>
      <c r="V162" s="994">
        <v>792.99</v>
      </c>
      <c r="W162" s="994">
        <v>0</v>
      </c>
      <c r="X162" s="995"/>
      <c r="Y162" s="995"/>
      <c r="Z162" s="995"/>
      <c r="AA162" s="995"/>
      <c r="AB162" s="995"/>
      <c r="AC162" s="973">
        <f t="shared" si="16"/>
        <v>27.900855222722935</v>
      </c>
      <c r="AD162" s="973">
        <f t="shared" si="17"/>
        <v>765.08914477727706</v>
      </c>
      <c r="AE162" s="1112">
        <f t="shared" si="18"/>
        <v>52993.714030712072</v>
      </c>
    </row>
    <row r="163" spans="1:31" s="996" customFormat="1">
      <c r="A163" s="987">
        <v>73</v>
      </c>
      <c r="B163" s="997">
        <v>30002647</v>
      </c>
      <c r="C163" s="998">
        <v>39054</v>
      </c>
      <c r="D163" s="997">
        <f t="shared" si="19"/>
        <v>2006</v>
      </c>
      <c r="E163" s="997">
        <v>2010</v>
      </c>
      <c r="F163" s="998"/>
      <c r="G163" s="997"/>
      <c r="H163" s="997"/>
      <c r="J163" s="999" t="s">
        <v>1508</v>
      </c>
      <c r="K163" s="1000">
        <f>VLOOKUP(B163,[12]Sheet1!$A:$G,7,0)</f>
        <v>60559.72</v>
      </c>
      <c r="L163" s="1000">
        <f>VLOOKUP(B163,[12]Sheet1!$A:$H,8,0)</f>
        <v>-60559.71</v>
      </c>
      <c r="M163" s="1000">
        <f>VLOOKUP(B163,[12]Sheet1!$A:$I,9,0)</f>
        <v>0.01</v>
      </c>
      <c r="N163" s="1000">
        <v>1.1444081130259392E-2</v>
      </c>
      <c r="O163" s="1000">
        <f t="shared" si="20"/>
        <v>1.4440811302593917E-3</v>
      </c>
      <c r="P163" s="1000">
        <v>4.9375707898161329E-4</v>
      </c>
      <c r="Q163" s="999"/>
      <c r="R163" s="999"/>
      <c r="S163" s="992">
        <v>0.01</v>
      </c>
      <c r="T163" s="993">
        <v>0.01</v>
      </c>
      <c r="U163" s="994">
        <v>874.32</v>
      </c>
      <c r="V163" s="994">
        <v>874.32</v>
      </c>
      <c r="W163" s="994">
        <v>0</v>
      </c>
      <c r="X163" s="995"/>
      <c r="Y163" s="995"/>
      <c r="Z163" s="995"/>
      <c r="AA163" s="995"/>
      <c r="AB163" s="995"/>
      <c r="AC163" s="973">
        <f t="shared" si="16"/>
        <v>30.762400204707646</v>
      </c>
      <c r="AD163" s="973">
        <f t="shared" si="17"/>
        <v>843.55759979529239</v>
      </c>
      <c r="AE163" s="1112">
        <f t="shared" si="18"/>
        <v>58428.964277924519</v>
      </c>
    </row>
    <row r="164" spans="1:31" s="996" customFormat="1">
      <c r="A164" s="987">
        <v>74</v>
      </c>
      <c r="B164" s="997">
        <v>30002595</v>
      </c>
      <c r="C164" s="998">
        <v>39054</v>
      </c>
      <c r="D164" s="997">
        <f t="shared" si="19"/>
        <v>2006</v>
      </c>
      <c r="E164" s="997">
        <v>2010</v>
      </c>
      <c r="F164" s="998"/>
      <c r="G164" s="997"/>
      <c r="H164" s="997"/>
      <c r="J164" s="999" t="s">
        <v>1508</v>
      </c>
      <c r="K164" s="1000">
        <f>VLOOKUP(B164,[12]Sheet1!$A:$G,7,0)</f>
        <v>60559.72</v>
      </c>
      <c r="L164" s="1000">
        <f>VLOOKUP(B164,[12]Sheet1!$A:$H,8,0)</f>
        <v>-60559.71</v>
      </c>
      <c r="M164" s="1000">
        <f>VLOOKUP(B164,[12]Sheet1!$A:$I,9,0)</f>
        <v>0.01</v>
      </c>
      <c r="N164" s="1000">
        <v>1.1444081130259392E-2</v>
      </c>
      <c r="O164" s="1000">
        <f t="shared" si="20"/>
        <v>1.4440811302593917E-3</v>
      </c>
      <c r="P164" s="1000">
        <v>4.9375707898161329E-4</v>
      </c>
      <c r="Q164" s="999"/>
      <c r="R164" s="999"/>
      <c r="S164" s="992">
        <v>0.01</v>
      </c>
      <c r="T164" s="993">
        <v>0.01</v>
      </c>
      <c r="U164" s="994">
        <v>874.32</v>
      </c>
      <c r="V164" s="994">
        <v>874.32</v>
      </c>
      <c r="W164" s="994">
        <v>0</v>
      </c>
      <c r="X164" s="995"/>
      <c r="Y164" s="995"/>
      <c r="Z164" s="995"/>
      <c r="AA164" s="995"/>
      <c r="AB164" s="995"/>
      <c r="AC164" s="973">
        <f t="shared" si="16"/>
        <v>30.762400204707646</v>
      </c>
      <c r="AD164" s="973">
        <f t="shared" si="17"/>
        <v>843.55759979529239</v>
      </c>
      <c r="AE164" s="1112">
        <f t="shared" si="18"/>
        <v>58428.964277924519</v>
      </c>
    </row>
    <row r="165" spans="1:31" s="996" customFormat="1">
      <c r="A165" s="987">
        <v>75</v>
      </c>
      <c r="B165" s="997">
        <v>30002695</v>
      </c>
      <c r="C165" s="998">
        <v>39054</v>
      </c>
      <c r="D165" s="997">
        <f t="shared" si="19"/>
        <v>2006</v>
      </c>
      <c r="E165" s="997">
        <v>2010</v>
      </c>
      <c r="F165" s="998"/>
      <c r="G165" s="997"/>
      <c r="H165" s="997"/>
      <c r="J165" s="999" t="s">
        <v>1508</v>
      </c>
      <c r="K165" s="1000">
        <f>VLOOKUP(B165,[12]Sheet1!$A:$G,7,0)</f>
        <v>60559.72</v>
      </c>
      <c r="L165" s="1000">
        <f>VLOOKUP(B165,[12]Sheet1!$A:$H,8,0)</f>
        <v>-60559.71</v>
      </c>
      <c r="M165" s="1000">
        <f>VLOOKUP(B165,[12]Sheet1!$A:$I,9,0)</f>
        <v>0.01</v>
      </c>
      <c r="N165" s="1000">
        <v>1.1444081130259392E-2</v>
      </c>
      <c r="O165" s="1000">
        <f t="shared" si="20"/>
        <v>1.4440811302593917E-3</v>
      </c>
      <c r="P165" s="1000">
        <v>4.9375707898161329E-4</v>
      </c>
      <c r="Q165" s="999"/>
      <c r="R165" s="999"/>
      <c r="S165" s="992">
        <v>0.01</v>
      </c>
      <c r="T165" s="993">
        <v>0.01</v>
      </c>
      <c r="U165" s="994">
        <v>874.32</v>
      </c>
      <c r="V165" s="994">
        <v>874.32</v>
      </c>
      <c r="W165" s="994">
        <v>0</v>
      </c>
      <c r="X165" s="995"/>
      <c r="Y165" s="995"/>
      <c r="Z165" s="995"/>
      <c r="AA165" s="995"/>
      <c r="AB165" s="995"/>
      <c r="AC165" s="973">
        <f t="shared" si="16"/>
        <v>30.762400204707646</v>
      </c>
      <c r="AD165" s="973">
        <f t="shared" si="17"/>
        <v>843.55759979529239</v>
      </c>
      <c r="AE165" s="1112">
        <f t="shared" si="18"/>
        <v>58428.964277924519</v>
      </c>
    </row>
    <row r="166" spans="1:31" s="996" customFormat="1">
      <c r="A166" s="987">
        <v>76</v>
      </c>
      <c r="B166" s="997">
        <v>30002342</v>
      </c>
      <c r="C166" s="998">
        <v>39054</v>
      </c>
      <c r="D166" s="997">
        <f t="shared" si="19"/>
        <v>2006</v>
      </c>
      <c r="E166" s="997">
        <v>2010</v>
      </c>
      <c r="F166" s="998"/>
      <c r="G166" s="997"/>
      <c r="H166" s="997"/>
      <c r="J166" s="999" t="s">
        <v>1508</v>
      </c>
      <c r="K166" s="1000">
        <f>VLOOKUP(B166,[12]Sheet1!$A:$G,7,0)</f>
        <v>54926.26</v>
      </c>
      <c r="L166" s="1000">
        <f>VLOOKUP(B166,[12]Sheet1!$A:$H,8,0)</f>
        <v>-54926.26</v>
      </c>
      <c r="M166" s="1000">
        <f>VLOOKUP(B166,[12]Sheet1!$A:$I,9,0)</f>
        <v>0</v>
      </c>
      <c r="N166" s="1000">
        <v>0</v>
      </c>
      <c r="O166" s="1000">
        <f t="shared" si="20"/>
        <v>0</v>
      </c>
      <c r="P166" s="1000">
        <v>0</v>
      </c>
      <c r="Q166" s="999"/>
      <c r="R166" s="999"/>
      <c r="S166" s="992">
        <v>0.01</v>
      </c>
      <c r="T166" s="993">
        <v>0.01</v>
      </c>
      <c r="U166" s="994">
        <v>792.99</v>
      </c>
      <c r="V166" s="994">
        <v>792.99</v>
      </c>
      <c r="W166" s="994">
        <v>0</v>
      </c>
      <c r="X166" s="995"/>
      <c r="Y166" s="995"/>
      <c r="Z166" s="995"/>
      <c r="AA166" s="995"/>
      <c r="AB166" s="995"/>
      <c r="AC166" s="973">
        <f t="shared" si="16"/>
        <v>27.900855222722935</v>
      </c>
      <c r="AD166" s="973">
        <f t="shared" si="17"/>
        <v>765.08914477727706</v>
      </c>
      <c r="AE166" s="1112">
        <f t="shared" si="18"/>
        <v>52993.714030712072</v>
      </c>
    </row>
    <row r="167" spans="1:31" s="996" customFormat="1">
      <c r="A167" s="987">
        <v>77</v>
      </c>
      <c r="B167" s="997">
        <v>30002392</v>
      </c>
      <c r="C167" s="998">
        <v>39054</v>
      </c>
      <c r="D167" s="997">
        <f t="shared" si="19"/>
        <v>2006</v>
      </c>
      <c r="E167" s="997">
        <v>2010</v>
      </c>
      <c r="F167" s="998"/>
      <c r="G167" s="997"/>
      <c r="H167" s="997"/>
      <c r="J167" s="999" t="s">
        <v>1508</v>
      </c>
      <c r="K167" s="1000">
        <f>VLOOKUP(B167,[12]Sheet1!$A:$G,7,0)</f>
        <v>54926.26</v>
      </c>
      <c r="L167" s="1000">
        <f>VLOOKUP(B167,[12]Sheet1!$A:$H,8,0)</f>
        <v>-54926.26</v>
      </c>
      <c r="M167" s="1000">
        <f>VLOOKUP(B167,[12]Sheet1!$A:$I,9,0)</f>
        <v>0</v>
      </c>
      <c r="N167" s="1000">
        <v>0</v>
      </c>
      <c r="O167" s="1000">
        <f t="shared" si="20"/>
        <v>0</v>
      </c>
      <c r="P167" s="1000">
        <v>0</v>
      </c>
      <c r="Q167" s="999"/>
      <c r="R167" s="999"/>
      <c r="S167" s="992">
        <v>0.01</v>
      </c>
      <c r="T167" s="993">
        <v>0.01</v>
      </c>
      <c r="U167" s="994">
        <v>792.99</v>
      </c>
      <c r="V167" s="994">
        <v>792.99</v>
      </c>
      <c r="W167" s="994">
        <v>0</v>
      </c>
      <c r="X167" s="995"/>
      <c r="Y167" s="995"/>
      <c r="Z167" s="995"/>
      <c r="AA167" s="995"/>
      <c r="AB167" s="995"/>
      <c r="AC167" s="973">
        <f t="shared" si="16"/>
        <v>27.900855222722935</v>
      </c>
      <c r="AD167" s="973">
        <f t="shared" si="17"/>
        <v>765.08914477727706</v>
      </c>
      <c r="AE167" s="1112">
        <f t="shared" si="18"/>
        <v>52993.714030712072</v>
      </c>
    </row>
    <row r="168" spans="1:31" s="996" customFormat="1">
      <c r="A168" s="987">
        <v>78</v>
      </c>
      <c r="B168" s="997">
        <v>30002620</v>
      </c>
      <c r="C168" s="998">
        <v>39054</v>
      </c>
      <c r="D168" s="997">
        <f t="shared" si="19"/>
        <v>2006</v>
      </c>
      <c r="E168" s="997">
        <v>2010</v>
      </c>
      <c r="F168" s="998"/>
      <c r="G168" s="997"/>
      <c r="H168" s="997"/>
      <c r="J168" s="999" t="s">
        <v>1508</v>
      </c>
      <c r="K168" s="1000">
        <f>VLOOKUP(B168,[12]Sheet1!$A:$G,7,0)</f>
        <v>60559.72</v>
      </c>
      <c r="L168" s="1000">
        <f>VLOOKUP(B168,[12]Sheet1!$A:$H,8,0)</f>
        <v>-60559.71</v>
      </c>
      <c r="M168" s="1000">
        <f>VLOOKUP(B168,[12]Sheet1!$A:$I,9,0)</f>
        <v>0.01</v>
      </c>
      <c r="N168" s="1000">
        <v>1.1444081130259392E-2</v>
      </c>
      <c r="O168" s="1000">
        <f t="shared" si="20"/>
        <v>1.4440811302593917E-3</v>
      </c>
      <c r="P168" s="1000">
        <v>4.9375707898161329E-4</v>
      </c>
      <c r="Q168" s="999"/>
      <c r="R168" s="999"/>
      <c r="S168" s="992">
        <v>0.01</v>
      </c>
      <c r="T168" s="993">
        <v>0.01</v>
      </c>
      <c r="U168" s="994">
        <v>874.32</v>
      </c>
      <c r="V168" s="994">
        <v>874.32</v>
      </c>
      <c r="W168" s="994">
        <v>0</v>
      </c>
      <c r="X168" s="995"/>
      <c r="Y168" s="995"/>
      <c r="Z168" s="995"/>
      <c r="AA168" s="995"/>
      <c r="AB168" s="995"/>
      <c r="AC168" s="973">
        <f t="shared" si="16"/>
        <v>30.762400204707646</v>
      </c>
      <c r="AD168" s="973">
        <f t="shared" si="17"/>
        <v>843.55759979529239</v>
      </c>
      <c r="AE168" s="1112">
        <f t="shared" si="18"/>
        <v>58428.964277924519</v>
      </c>
    </row>
    <row r="169" spans="1:31" s="996" customFormat="1">
      <c r="A169" s="987">
        <v>79</v>
      </c>
      <c r="B169" s="997">
        <v>30002696</v>
      </c>
      <c r="C169" s="998">
        <v>39054</v>
      </c>
      <c r="D169" s="997">
        <f t="shared" si="19"/>
        <v>2006</v>
      </c>
      <c r="E169" s="997">
        <v>2010</v>
      </c>
      <c r="F169" s="998"/>
      <c r="G169" s="997"/>
      <c r="H169" s="997"/>
      <c r="J169" s="999" t="s">
        <v>1508</v>
      </c>
      <c r="K169" s="1000">
        <f>VLOOKUP(B169,[12]Sheet1!$A:$G,7,0)</f>
        <v>60559.72</v>
      </c>
      <c r="L169" s="1000">
        <f>VLOOKUP(B169,[12]Sheet1!$A:$H,8,0)</f>
        <v>-60559.71</v>
      </c>
      <c r="M169" s="1000">
        <f>VLOOKUP(B169,[12]Sheet1!$A:$I,9,0)</f>
        <v>0.01</v>
      </c>
      <c r="N169" s="1000">
        <v>1.1444081130259392E-2</v>
      </c>
      <c r="O169" s="1000">
        <f t="shared" si="20"/>
        <v>1.4440811302593917E-3</v>
      </c>
      <c r="P169" s="1000">
        <v>4.9375707898161329E-4</v>
      </c>
      <c r="Q169" s="999"/>
      <c r="R169" s="999"/>
      <c r="S169" s="992">
        <v>0.01</v>
      </c>
      <c r="T169" s="993">
        <v>0.01</v>
      </c>
      <c r="U169" s="994">
        <v>874.32</v>
      </c>
      <c r="V169" s="994">
        <v>874.32</v>
      </c>
      <c r="W169" s="994">
        <v>0</v>
      </c>
      <c r="X169" s="995"/>
      <c r="Y169" s="995"/>
      <c r="Z169" s="995"/>
      <c r="AA169" s="995"/>
      <c r="AB169" s="995"/>
      <c r="AC169" s="973">
        <f t="shared" si="16"/>
        <v>30.762400204707646</v>
      </c>
      <c r="AD169" s="973">
        <f t="shared" si="17"/>
        <v>843.55759979529239</v>
      </c>
      <c r="AE169" s="1112">
        <f t="shared" si="18"/>
        <v>58428.964277924519</v>
      </c>
    </row>
    <row r="170" spans="1:31" s="996" customFormat="1">
      <c r="A170" s="987">
        <v>80</v>
      </c>
      <c r="B170" s="997">
        <v>30002627</v>
      </c>
      <c r="C170" s="998">
        <v>39054</v>
      </c>
      <c r="D170" s="997">
        <f t="shared" si="19"/>
        <v>2006</v>
      </c>
      <c r="E170" s="997">
        <v>2010</v>
      </c>
      <c r="F170" s="998"/>
      <c r="G170" s="997"/>
      <c r="H170" s="997"/>
      <c r="J170" s="999" t="s">
        <v>1508</v>
      </c>
      <c r="K170" s="1000">
        <f>VLOOKUP(B170,[12]Sheet1!$A:$G,7,0)</f>
        <v>60559.72</v>
      </c>
      <c r="L170" s="1000">
        <f>VLOOKUP(B170,[12]Sheet1!$A:$H,8,0)</f>
        <v>-60559.71</v>
      </c>
      <c r="M170" s="1000">
        <f>VLOOKUP(B170,[12]Sheet1!$A:$I,9,0)</f>
        <v>0.01</v>
      </c>
      <c r="N170" s="1000">
        <v>1.1444081130259392E-2</v>
      </c>
      <c r="O170" s="1000">
        <f t="shared" si="20"/>
        <v>1.4440811302593917E-3</v>
      </c>
      <c r="P170" s="1000">
        <v>4.9375707898161329E-4</v>
      </c>
      <c r="Q170" s="999"/>
      <c r="R170" s="999"/>
      <c r="S170" s="992">
        <v>0.01</v>
      </c>
      <c r="T170" s="993">
        <v>0.01</v>
      </c>
      <c r="U170" s="994">
        <v>874.32</v>
      </c>
      <c r="V170" s="994">
        <v>874.32</v>
      </c>
      <c r="W170" s="994">
        <v>0</v>
      </c>
      <c r="X170" s="995"/>
      <c r="Y170" s="995"/>
      <c r="Z170" s="995"/>
      <c r="AA170" s="995"/>
      <c r="AB170" s="995"/>
      <c r="AC170" s="973">
        <f t="shared" si="16"/>
        <v>30.762400204707646</v>
      </c>
      <c r="AD170" s="973">
        <f t="shared" si="17"/>
        <v>843.55759979529239</v>
      </c>
      <c r="AE170" s="1112">
        <f t="shared" si="18"/>
        <v>58428.964277924519</v>
      </c>
    </row>
    <row r="171" spans="1:31" s="996" customFormat="1">
      <c r="A171" s="987">
        <v>81</v>
      </c>
      <c r="B171" s="997">
        <v>30002669</v>
      </c>
      <c r="C171" s="998">
        <v>39054</v>
      </c>
      <c r="D171" s="997">
        <f t="shared" si="19"/>
        <v>2006</v>
      </c>
      <c r="E171" s="997">
        <v>2010</v>
      </c>
      <c r="F171" s="998"/>
      <c r="G171" s="997"/>
      <c r="H171" s="997"/>
      <c r="J171" s="999" t="s">
        <v>1508</v>
      </c>
      <c r="K171" s="1000">
        <f>VLOOKUP(B171,[12]Sheet1!$A:$G,7,0)</f>
        <v>60559.72</v>
      </c>
      <c r="L171" s="1000">
        <f>VLOOKUP(B171,[12]Sheet1!$A:$H,8,0)</f>
        <v>-60559.71</v>
      </c>
      <c r="M171" s="1000">
        <f>VLOOKUP(B171,[12]Sheet1!$A:$I,9,0)</f>
        <v>0.01</v>
      </c>
      <c r="N171" s="1000">
        <v>1.1444081130259392E-2</v>
      </c>
      <c r="O171" s="1000">
        <f t="shared" si="20"/>
        <v>1.4440811302593917E-3</v>
      </c>
      <c r="P171" s="1000">
        <v>4.9375707898161329E-4</v>
      </c>
      <c r="Q171" s="999"/>
      <c r="R171" s="999"/>
      <c r="S171" s="992">
        <v>0.01</v>
      </c>
      <c r="T171" s="993">
        <v>0.01</v>
      </c>
      <c r="U171" s="994">
        <v>874.32</v>
      </c>
      <c r="V171" s="994">
        <v>874.32</v>
      </c>
      <c r="W171" s="994">
        <v>0</v>
      </c>
      <c r="X171" s="995"/>
      <c r="Y171" s="995"/>
      <c r="Z171" s="995"/>
      <c r="AA171" s="995"/>
      <c r="AB171" s="995"/>
      <c r="AC171" s="973">
        <f t="shared" si="16"/>
        <v>30.762400204707646</v>
      </c>
      <c r="AD171" s="973">
        <f t="shared" si="17"/>
        <v>843.55759979529239</v>
      </c>
      <c r="AE171" s="1112">
        <f t="shared" si="18"/>
        <v>58428.964277924519</v>
      </c>
    </row>
    <row r="172" spans="1:31" s="996" customFormat="1">
      <c r="A172" s="987">
        <v>82</v>
      </c>
      <c r="B172" s="997">
        <v>30003570</v>
      </c>
      <c r="C172" s="998">
        <v>39069</v>
      </c>
      <c r="D172" s="997">
        <f t="shared" si="19"/>
        <v>2006</v>
      </c>
      <c r="E172" s="997">
        <v>2010</v>
      </c>
      <c r="F172" s="998"/>
      <c r="G172" s="997"/>
      <c r="H172" s="997"/>
      <c r="J172" s="999" t="s">
        <v>4201</v>
      </c>
      <c r="K172" s="1000">
        <f>VLOOKUP(B172,[12]Sheet1!$A:$G,7,0)</f>
        <v>1503627.27</v>
      </c>
      <c r="L172" s="1000">
        <f>VLOOKUP(B172,[12]Sheet1!$A:$H,8,0)</f>
        <v>-1503627.27</v>
      </c>
      <c r="M172" s="1000">
        <f>VLOOKUP(B172,[12]Sheet1!$A:$I,9,0)</f>
        <v>0</v>
      </c>
      <c r="N172" s="1000">
        <v>0</v>
      </c>
      <c r="O172" s="1000">
        <f t="shared" si="20"/>
        <v>0</v>
      </c>
      <c r="P172" s="1000">
        <v>0</v>
      </c>
      <c r="Q172" s="999"/>
      <c r="R172" s="999"/>
      <c r="S172" s="992">
        <v>0.01</v>
      </c>
      <c r="T172" s="993">
        <v>0.01</v>
      </c>
      <c r="U172" s="994">
        <v>21096.21</v>
      </c>
      <c r="V172" s="994">
        <v>21096.21</v>
      </c>
      <c r="W172" s="994">
        <v>0</v>
      </c>
      <c r="X172" s="995"/>
      <c r="Y172" s="995"/>
      <c r="Z172" s="995"/>
      <c r="AA172" s="995"/>
      <c r="AB172" s="995"/>
      <c r="AC172" s="973">
        <f t="shared" si="16"/>
        <v>742.25690230413977</v>
      </c>
      <c r="AD172" s="973">
        <f t="shared" si="17"/>
        <v>20353.953097695859</v>
      </c>
      <c r="AE172" s="1112">
        <f t="shared" si="18"/>
        <v>1450723.0886494052</v>
      </c>
    </row>
    <row r="173" spans="1:31" s="996" customFormat="1">
      <c r="A173" s="987">
        <v>83</v>
      </c>
      <c r="B173" s="997">
        <v>30000320</v>
      </c>
      <c r="C173" s="998">
        <v>39115</v>
      </c>
      <c r="D173" s="997">
        <f t="shared" si="19"/>
        <v>2007</v>
      </c>
      <c r="E173" s="997">
        <v>2010</v>
      </c>
      <c r="F173" s="998"/>
      <c r="G173" s="997"/>
      <c r="H173" s="997"/>
      <c r="J173" s="999" t="s">
        <v>4202</v>
      </c>
      <c r="K173" s="1000">
        <f>VLOOKUP(B173,[12]Sheet1!$A:$G,7,0)</f>
        <v>44617.51</v>
      </c>
      <c r="L173" s="1000">
        <f>VLOOKUP(B173,[12]Sheet1!$A:$H,8,0)</f>
        <v>-44369.63</v>
      </c>
      <c r="M173" s="1000">
        <f>VLOOKUP(B173,[12]Sheet1!$A:$I,9,0)</f>
        <v>247.88</v>
      </c>
      <c r="N173" s="1000">
        <v>283.67588305686979</v>
      </c>
      <c r="O173" s="1000">
        <f t="shared" si="20"/>
        <v>35.795883056869798</v>
      </c>
      <c r="P173" s="1000">
        <v>12.239250473796229</v>
      </c>
      <c r="Q173" s="999"/>
      <c r="R173" s="999"/>
      <c r="S173" s="992">
        <v>0.01</v>
      </c>
      <c r="T173" s="1000">
        <f t="shared" ref="T173:T236" si="21">O173-P173</f>
        <v>23.556632583073569</v>
      </c>
      <c r="U173" s="994">
        <v>645.29999999999995</v>
      </c>
      <c r="V173" s="994">
        <v>641.71</v>
      </c>
      <c r="W173" s="994">
        <v>3.59</v>
      </c>
      <c r="X173" s="995"/>
      <c r="Y173" s="995"/>
      <c r="Z173" s="995"/>
      <c r="AA173" s="995"/>
      <c r="AB173" s="995"/>
      <c r="AC173" s="973">
        <f t="shared" si="16"/>
        <v>28.380594136154151</v>
      </c>
      <c r="AD173" s="973">
        <f t="shared" si="17"/>
        <v>616.91940586384578</v>
      </c>
      <c r="AE173" s="1112">
        <f t="shared" si="18"/>
        <v>42655.211158103521</v>
      </c>
    </row>
    <row r="174" spans="1:31" s="996" customFormat="1">
      <c r="A174" s="987">
        <v>84</v>
      </c>
      <c r="B174" s="997">
        <v>30000321</v>
      </c>
      <c r="C174" s="998">
        <v>39115</v>
      </c>
      <c r="D174" s="997">
        <f t="shared" si="19"/>
        <v>2007</v>
      </c>
      <c r="E174" s="997">
        <v>2010</v>
      </c>
      <c r="F174" s="998"/>
      <c r="G174" s="997"/>
      <c r="H174" s="997"/>
      <c r="J174" s="999" t="s">
        <v>4202</v>
      </c>
      <c r="K174" s="1000">
        <f>VLOOKUP(B174,[12]Sheet1!$A:$G,7,0)</f>
        <v>44617.51</v>
      </c>
      <c r="L174" s="1000">
        <f>VLOOKUP(B174,[12]Sheet1!$A:$H,8,0)</f>
        <v>-44369.63</v>
      </c>
      <c r="M174" s="1000">
        <f>VLOOKUP(B174,[12]Sheet1!$A:$I,9,0)</f>
        <v>247.88</v>
      </c>
      <c r="N174" s="1000">
        <v>283.67588305686979</v>
      </c>
      <c r="O174" s="1000">
        <f t="shared" si="20"/>
        <v>35.795883056869798</v>
      </c>
      <c r="P174" s="1000">
        <v>12.239250473796229</v>
      </c>
      <c r="Q174" s="999"/>
      <c r="R174" s="999"/>
      <c r="S174" s="991">
        <f t="shared" ref="S174:S237" si="22">N174-P174</f>
        <v>271.43663258307356</v>
      </c>
      <c r="T174" s="1000">
        <f t="shared" si="21"/>
        <v>23.556632583073569</v>
      </c>
      <c r="U174" s="994">
        <v>645.29999999999995</v>
      </c>
      <c r="V174" s="994">
        <v>641.71</v>
      </c>
      <c r="W174" s="994">
        <v>3.59</v>
      </c>
      <c r="X174" s="995"/>
      <c r="Y174" s="995"/>
      <c r="Z174" s="995"/>
      <c r="AA174" s="995"/>
      <c r="AB174" s="995"/>
      <c r="AC174" s="973">
        <f t="shared" si="16"/>
        <v>28.380594136154151</v>
      </c>
      <c r="AD174" s="973">
        <f t="shared" si="17"/>
        <v>616.91940586384578</v>
      </c>
      <c r="AE174" s="1112">
        <f t="shared" si="18"/>
        <v>42655.211158103521</v>
      </c>
    </row>
    <row r="175" spans="1:31" s="996" customFormat="1">
      <c r="A175" s="987">
        <v>85</v>
      </c>
      <c r="B175" s="997">
        <v>30003114</v>
      </c>
      <c r="C175" s="998">
        <v>39120</v>
      </c>
      <c r="D175" s="997">
        <f t="shared" si="19"/>
        <v>2007</v>
      </c>
      <c r="E175" s="997">
        <v>2010</v>
      </c>
      <c r="F175" s="998"/>
      <c r="G175" s="997"/>
      <c r="H175" s="997"/>
      <c r="J175" s="999" t="s">
        <v>4203</v>
      </c>
      <c r="K175" s="1000">
        <f>VLOOKUP(B175,[12]Sheet1!$A:$G,7,0)</f>
        <v>155354.92000000001</v>
      </c>
      <c r="L175" s="1000">
        <f>VLOOKUP(B175,[12]Sheet1!$A:$H,8,0)</f>
        <v>-154491.82999999999</v>
      </c>
      <c r="M175" s="1000">
        <f>VLOOKUP(B175,[12]Sheet1!$A:$I,9,0)</f>
        <v>863.09</v>
      </c>
      <c r="N175" s="1000">
        <v>987.72719827155788</v>
      </c>
      <c r="O175" s="1000">
        <f t="shared" si="20"/>
        <v>124.63719827155785</v>
      </c>
      <c r="P175" s="1000">
        <v>42.615679729824059</v>
      </c>
      <c r="Q175" s="999"/>
      <c r="R175" s="999"/>
      <c r="S175" s="991">
        <f t="shared" si="22"/>
        <v>945.11151854173386</v>
      </c>
      <c r="T175" s="1000">
        <f t="shared" si="21"/>
        <v>82.021518541733798</v>
      </c>
      <c r="U175" s="994">
        <v>2291.36</v>
      </c>
      <c r="V175" s="994">
        <v>2278.64</v>
      </c>
      <c r="W175" s="994">
        <v>12.72</v>
      </c>
      <c r="X175" s="995"/>
      <c r="Y175" s="995"/>
      <c r="Z175" s="995"/>
      <c r="AA175" s="995"/>
      <c r="AB175" s="995"/>
      <c r="AC175" s="973">
        <f t="shared" si="16"/>
        <v>100.77507853683277</v>
      </c>
      <c r="AD175" s="973">
        <f t="shared" si="17"/>
        <v>2190.5849214631676</v>
      </c>
      <c r="AE175" s="1112">
        <f t="shared" si="18"/>
        <v>148522.33836111159</v>
      </c>
    </row>
    <row r="176" spans="1:31" s="996" customFormat="1">
      <c r="A176" s="987">
        <v>86</v>
      </c>
      <c r="B176" s="997">
        <v>30000289</v>
      </c>
      <c r="C176" s="998">
        <v>39124</v>
      </c>
      <c r="D176" s="997">
        <f t="shared" si="19"/>
        <v>2007</v>
      </c>
      <c r="E176" s="997">
        <v>2010</v>
      </c>
      <c r="F176" s="998"/>
      <c r="G176" s="997"/>
      <c r="H176" s="997"/>
      <c r="J176" s="1002" t="s">
        <v>4204</v>
      </c>
      <c r="K176" s="1000">
        <f>VLOOKUP(B176,[12]Sheet1!$A:$G,7,0)</f>
        <v>309210.23999999999</v>
      </c>
      <c r="L176" s="1000">
        <f>VLOOKUP(B176,[12]Sheet1!$A:$H,8,0)</f>
        <v>-307492.42</v>
      </c>
      <c r="M176" s="1000">
        <f>VLOOKUP(B176,[12]Sheet1!$A:$I,9,0)</f>
        <v>1717.82</v>
      </c>
      <c r="N176" s="1000">
        <v>1965.8871447182187</v>
      </c>
      <c r="O176" s="1000">
        <f t="shared" si="20"/>
        <v>248.06714471821874</v>
      </c>
      <c r="P176" s="1000">
        <v>84.818578541619488</v>
      </c>
      <c r="Q176" s="1002"/>
      <c r="R176" s="1002"/>
      <c r="S176" s="991">
        <f t="shared" si="22"/>
        <v>1881.0685661765992</v>
      </c>
      <c r="T176" s="1000">
        <f t="shared" si="21"/>
        <v>163.24856617659924</v>
      </c>
      <c r="U176" s="994">
        <v>4480.09</v>
      </c>
      <c r="V176" s="994">
        <v>4455.2</v>
      </c>
      <c r="W176" s="994">
        <v>24.89</v>
      </c>
      <c r="X176" s="995"/>
      <c r="Y176" s="995"/>
      <c r="Z176" s="995"/>
      <c r="AA176" s="995"/>
      <c r="AB176" s="995"/>
      <c r="AC176" s="973">
        <f t="shared" si="16"/>
        <v>197.03644193931947</v>
      </c>
      <c r="AD176" s="973">
        <f t="shared" si="17"/>
        <v>4283.0535580606811</v>
      </c>
      <c r="AE176" s="1112">
        <f t="shared" si="18"/>
        <v>295611.02982770366</v>
      </c>
    </row>
    <row r="177" spans="1:31" s="996" customFormat="1">
      <c r="A177" s="987">
        <v>87</v>
      </c>
      <c r="B177" s="997">
        <v>30000676</v>
      </c>
      <c r="C177" s="998">
        <v>39124</v>
      </c>
      <c r="D177" s="997">
        <f t="shared" si="19"/>
        <v>2007</v>
      </c>
      <c r="E177" s="997">
        <v>2010</v>
      </c>
      <c r="F177" s="998"/>
      <c r="G177" s="997"/>
      <c r="H177" s="997"/>
      <c r="J177" s="999" t="s">
        <v>1502</v>
      </c>
      <c r="K177" s="1000">
        <f>VLOOKUP(B177,[12]Sheet1!$A:$G,7,0)</f>
        <v>317861.93</v>
      </c>
      <c r="L177" s="1000">
        <f>VLOOKUP(B177,[12]Sheet1!$A:$H,8,0)</f>
        <v>-316096.03999999998</v>
      </c>
      <c r="M177" s="1000">
        <f>VLOOKUP(B177,[12]Sheet1!$A:$I,9,0)</f>
        <v>1765.89</v>
      </c>
      <c r="N177" s="1000">
        <v>2020.8988427113759</v>
      </c>
      <c r="O177" s="1000">
        <f t="shared" si="20"/>
        <v>255.00884271137579</v>
      </c>
      <c r="P177" s="1000">
        <v>87.192068820284121</v>
      </c>
      <c r="Q177" s="999"/>
      <c r="R177" s="999"/>
      <c r="S177" s="991">
        <f t="shared" si="22"/>
        <v>1933.7067738910919</v>
      </c>
      <c r="T177" s="1000">
        <f t="shared" si="21"/>
        <v>167.81677389109166</v>
      </c>
      <c r="U177" s="994">
        <v>4605.4399999999996</v>
      </c>
      <c r="V177" s="994">
        <v>4579.8500000000004</v>
      </c>
      <c r="W177" s="994">
        <v>25.59</v>
      </c>
      <c r="X177" s="995"/>
      <c r="Y177" s="995"/>
      <c r="Z177" s="995"/>
      <c r="AA177" s="995"/>
      <c r="AB177" s="995"/>
      <c r="AC177" s="973">
        <f t="shared" si="16"/>
        <v>202.54939324098834</v>
      </c>
      <c r="AD177" s="973">
        <f t="shared" si="17"/>
        <v>4402.8906067590115</v>
      </c>
      <c r="AE177" s="1112">
        <f t="shared" si="18"/>
        <v>303882.21447750716</v>
      </c>
    </row>
    <row r="178" spans="1:31" s="996" customFormat="1">
      <c r="A178" s="987">
        <v>88</v>
      </c>
      <c r="B178" s="997">
        <v>30001812</v>
      </c>
      <c r="C178" s="998">
        <v>39124</v>
      </c>
      <c r="D178" s="997">
        <f t="shared" si="19"/>
        <v>2007</v>
      </c>
      <c r="E178" s="997">
        <v>2010</v>
      </c>
      <c r="F178" s="998"/>
      <c r="G178" s="997"/>
      <c r="H178" s="997"/>
      <c r="J178" s="1002" t="s">
        <v>4200</v>
      </c>
      <c r="K178" s="1000">
        <f>VLOOKUP(B178,[12]Sheet1!$A:$G,7,0)</f>
        <v>270453.45</v>
      </c>
      <c r="L178" s="1000">
        <f>VLOOKUP(B178,[12]Sheet1!$A:$H,8,0)</f>
        <v>-268950.94</v>
      </c>
      <c r="M178" s="1000">
        <f>VLOOKUP(B178,[12]Sheet1!$A:$I,9,0)</f>
        <v>1502.51</v>
      </c>
      <c r="N178" s="1000">
        <v>1719.4846339026037</v>
      </c>
      <c r="O178" s="1000">
        <f t="shared" si="20"/>
        <v>216.97463390260373</v>
      </c>
      <c r="P178" s="1000">
        <v>74.187494874066374</v>
      </c>
      <c r="Q178" s="1002"/>
      <c r="R178" s="1002"/>
      <c r="S178" s="991">
        <f t="shared" si="22"/>
        <v>1645.2971390285375</v>
      </c>
      <c r="T178" s="1000">
        <f t="shared" si="21"/>
        <v>142.78713902853735</v>
      </c>
      <c r="U178" s="994">
        <v>3918.55</v>
      </c>
      <c r="V178" s="994">
        <v>3896.79</v>
      </c>
      <c r="W178" s="994">
        <v>21.76</v>
      </c>
      <c r="X178" s="995"/>
      <c r="Y178" s="995"/>
      <c r="Z178" s="995"/>
      <c r="AA178" s="995"/>
      <c r="AB178" s="995"/>
      <c r="AC178" s="973">
        <f t="shared" si="16"/>
        <v>172.33965156086603</v>
      </c>
      <c r="AD178" s="973">
        <f t="shared" si="17"/>
        <v>3746.2103484391341</v>
      </c>
      <c r="AE178" s="1112">
        <f t="shared" si="18"/>
        <v>258558.7814781146</v>
      </c>
    </row>
    <row r="179" spans="1:31" s="996" customFormat="1">
      <c r="A179" s="987">
        <v>89</v>
      </c>
      <c r="B179" s="997">
        <v>30001813</v>
      </c>
      <c r="C179" s="998">
        <v>39124</v>
      </c>
      <c r="D179" s="997">
        <f t="shared" si="19"/>
        <v>2007</v>
      </c>
      <c r="E179" s="997">
        <v>2010</v>
      </c>
      <c r="F179" s="998"/>
      <c r="G179" s="997"/>
      <c r="H179" s="997"/>
      <c r="J179" s="1002" t="s">
        <v>4192</v>
      </c>
      <c r="K179" s="1000">
        <f>VLOOKUP(B179,[12]Sheet1!$A:$G,7,0)</f>
        <v>270453.45</v>
      </c>
      <c r="L179" s="1000">
        <f>VLOOKUP(B179,[12]Sheet1!$A:$H,8,0)</f>
        <v>-268950.94</v>
      </c>
      <c r="M179" s="1000">
        <f>VLOOKUP(B179,[12]Sheet1!$A:$I,9,0)</f>
        <v>1502.51</v>
      </c>
      <c r="N179" s="1000">
        <v>1719.4846339026037</v>
      </c>
      <c r="O179" s="1000">
        <f t="shared" si="20"/>
        <v>216.97463390260373</v>
      </c>
      <c r="P179" s="1000">
        <v>74.187494874066374</v>
      </c>
      <c r="Q179" s="1002"/>
      <c r="R179" s="1002"/>
      <c r="S179" s="991">
        <f t="shared" si="22"/>
        <v>1645.2971390285375</v>
      </c>
      <c r="T179" s="1000">
        <f t="shared" si="21"/>
        <v>142.78713902853735</v>
      </c>
      <c r="U179" s="994">
        <v>3918.55</v>
      </c>
      <c r="V179" s="994">
        <v>3896.79</v>
      </c>
      <c r="W179" s="994">
        <v>21.76</v>
      </c>
      <c r="X179" s="995"/>
      <c r="Y179" s="995"/>
      <c r="Z179" s="995"/>
      <c r="AA179" s="995"/>
      <c r="AB179" s="995"/>
      <c r="AC179" s="973">
        <f t="shared" si="16"/>
        <v>172.33965156086603</v>
      </c>
      <c r="AD179" s="973">
        <f t="shared" si="17"/>
        <v>3746.2103484391341</v>
      </c>
      <c r="AE179" s="1112">
        <f t="shared" si="18"/>
        <v>258558.7814781146</v>
      </c>
    </row>
    <row r="180" spans="1:31" s="996" customFormat="1">
      <c r="A180" s="987">
        <v>90</v>
      </c>
      <c r="B180" s="997">
        <v>30001951</v>
      </c>
      <c r="C180" s="998">
        <v>39142</v>
      </c>
      <c r="D180" s="997">
        <f t="shared" si="19"/>
        <v>2007</v>
      </c>
      <c r="E180" s="997">
        <v>2010</v>
      </c>
      <c r="F180" s="998"/>
      <c r="G180" s="997"/>
      <c r="H180" s="997"/>
      <c r="J180" s="1002" t="s">
        <v>4205</v>
      </c>
      <c r="K180" s="1000">
        <f>VLOOKUP(B180,[12]Sheet1!$A:$G,7,0)</f>
        <v>815815.11</v>
      </c>
      <c r="L180" s="1000">
        <f>VLOOKUP(B180,[12]Sheet1!$A:$H,8,0)</f>
        <v>-806750.49</v>
      </c>
      <c r="M180" s="1000">
        <f>VLOOKUP(B180,[12]Sheet1!$A:$I,9,0)</f>
        <v>9064.6200000000008</v>
      </c>
      <c r="N180" s="1000">
        <v>10373.624669497189</v>
      </c>
      <c r="O180" s="1000">
        <f t="shared" si="20"/>
        <v>1309.0046694971879</v>
      </c>
      <c r="P180" s="1000">
        <v>447.57202932783116</v>
      </c>
      <c r="Q180" s="1002"/>
      <c r="R180" s="1002"/>
      <c r="S180" s="991">
        <f t="shared" si="22"/>
        <v>9926.0526401693569</v>
      </c>
      <c r="T180" s="1000">
        <f t="shared" si="21"/>
        <v>861.43264016935677</v>
      </c>
      <c r="U180" s="994">
        <v>11799.43</v>
      </c>
      <c r="V180" s="994">
        <v>11668.32</v>
      </c>
      <c r="W180" s="994">
        <v>131.11000000000001</v>
      </c>
      <c r="X180" s="995"/>
      <c r="Y180" s="995"/>
      <c r="Z180" s="995"/>
      <c r="AA180" s="995"/>
      <c r="AB180" s="995"/>
      <c r="AC180" s="973">
        <f t="shared" si="16"/>
        <v>518.9444194451595</v>
      </c>
      <c r="AD180" s="973">
        <f t="shared" si="17"/>
        <v>11280.485580554841</v>
      </c>
      <c r="AE180" s="1112">
        <f t="shared" si="18"/>
        <v>779935.18201758573</v>
      </c>
    </row>
    <row r="181" spans="1:31" s="996" customFormat="1">
      <c r="A181" s="987">
        <v>91</v>
      </c>
      <c r="B181" s="997">
        <v>30000618</v>
      </c>
      <c r="C181" s="998">
        <v>39182</v>
      </c>
      <c r="D181" s="997">
        <f t="shared" si="19"/>
        <v>2007</v>
      </c>
      <c r="E181" s="997">
        <v>2010</v>
      </c>
      <c r="F181" s="998"/>
      <c r="G181" s="997"/>
      <c r="H181" s="997"/>
      <c r="J181" s="999" t="s">
        <v>1502</v>
      </c>
      <c r="K181" s="1000">
        <f>VLOOKUP(B181,[12]Sheet1!$A:$G,7,0)</f>
        <v>192307.54</v>
      </c>
      <c r="L181" s="1000">
        <f>VLOOKUP(B181,[12]Sheet1!$A:$H,8,0)</f>
        <v>-189102.41</v>
      </c>
      <c r="M181" s="1000">
        <f>VLOOKUP(B181,[12]Sheet1!$A:$I,9,0)</f>
        <v>3205.13</v>
      </c>
      <c r="N181" s="1000">
        <v>3667.9767753028286</v>
      </c>
      <c r="O181" s="1000">
        <f t="shared" si="20"/>
        <v>462.84677530282852</v>
      </c>
      <c r="P181" s="1000">
        <v>158.25556265563384</v>
      </c>
      <c r="Q181" s="999"/>
      <c r="R181" s="999"/>
      <c r="S181" s="991">
        <f t="shared" si="22"/>
        <v>3509.721212647195</v>
      </c>
      <c r="T181" s="1000">
        <f t="shared" si="21"/>
        <v>304.59121264719465</v>
      </c>
      <c r="U181" s="994">
        <v>2785.28</v>
      </c>
      <c r="V181" s="994">
        <v>2738.87</v>
      </c>
      <c r="W181" s="994">
        <v>46.41</v>
      </c>
      <c r="X181" s="995"/>
      <c r="Y181" s="995"/>
      <c r="Z181" s="995"/>
      <c r="AA181" s="995"/>
      <c r="AB181" s="995"/>
      <c r="AC181" s="973">
        <f t="shared" si="16"/>
        <v>122.49790986447768</v>
      </c>
      <c r="AD181" s="973">
        <f t="shared" si="17"/>
        <v>2662.7820901355226</v>
      </c>
      <c r="AE181" s="1112">
        <f t="shared" si="18"/>
        <v>183849.76494644006</v>
      </c>
    </row>
    <row r="182" spans="1:31" s="996" customFormat="1">
      <c r="A182" s="987">
        <v>92</v>
      </c>
      <c r="B182" s="997">
        <v>30000620</v>
      </c>
      <c r="C182" s="998">
        <v>39182</v>
      </c>
      <c r="D182" s="997">
        <f t="shared" si="19"/>
        <v>2007</v>
      </c>
      <c r="E182" s="997">
        <v>2010</v>
      </c>
      <c r="F182" s="998"/>
      <c r="G182" s="997"/>
      <c r="H182" s="997"/>
      <c r="J182" s="999" t="s">
        <v>1502</v>
      </c>
      <c r="K182" s="1000">
        <f>VLOOKUP(B182,[12]Sheet1!$A:$G,7,0)</f>
        <v>192307.54</v>
      </c>
      <c r="L182" s="1000">
        <f>VLOOKUP(B182,[12]Sheet1!$A:$H,8,0)</f>
        <v>-189102.41</v>
      </c>
      <c r="M182" s="1000">
        <f>VLOOKUP(B182,[12]Sheet1!$A:$I,9,0)</f>
        <v>3205.13</v>
      </c>
      <c r="N182" s="1000">
        <v>3667.9767753028286</v>
      </c>
      <c r="O182" s="1000">
        <f t="shared" si="20"/>
        <v>462.84677530282852</v>
      </c>
      <c r="P182" s="1000">
        <v>158.25556265563384</v>
      </c>
      <c r="Q182" s="999"/>
      <c r="R182" s="999"/>
      <c r="S182" s="991">
        <f t="shared" si="22"/>
        <v>3509.721212647195</v>
      </c>
      <c r="T182" s="1000">
        <f t="shared" si="21"/>
        <v>304.59121264719465</v>
      </c>
      <c r="U182" s="994">
        <v>2785.28</v>
      </c>
      <c r="V182" s="994">
        <v>2738.87</v>
      </c>
      <c r="W182" s="994">
        <v>46.41</v>
      </c>
      <c r="X182" s="995"/>
      <c r="Y182" s="995"/>
      <c r="Z182" s="995"/>
      <c r="AA182" s="995"/>
      <c r="AB182" s="995"/>
      <c r="AC182" s="973">
        <f t="shared" si="16"/>
        <v>122.49790986447768</v>
      </c>
      <c r="AD182" s="973">
        <f t="shared" si="17"/>
        <v>2662.7820901355226</v>
      </c>
      <c r="AE182" s="1112">
        <f t="shared" si="18"/>
        <v>183849.76494644006</v>
      </c>
    </row>
    <row r="183" spans="1:31" s="996" customFormat="1">
      <c r="A183" s="987">
        <v>93</v>
      </c>
      <c r="B183" s="997">
        <v>30002492</v>
      </c>
      <c r="C183" s="998">
        <v>39182</v>
      </c>
      <c r="D183" s="997">
        <f t="shared" si="19"/>
        <v>2007</v>
      </c>
      <c r="E183" s="997">
        <v>2010</v>
      </c>
      <c r="F183" s="998"/>
      <c r="G183" s="997"/>
      <c r="H183" s="997"/>
      <c r="J183" s="999" t="s">
        <v>1508</v>
      </c>
      <c r="K183" s="1000">
        <f>VLOOKUP(B183,[12]Sheet1!$A:$G,7,0)</f>
        <v>56010.54</v>
      </c>
      <c r="L183" s="1000">
        <f>VLOOKUP(B183,[12]Sheet1!$A:$H,8,0)</f>
        <v>-55077.04</v>
      </c>
      <c r="M183" s="1000">
        <f>VLOOKUP(B183,[12]Sheet1!$A:$I,9,0)</f>
        <v>933.5</v>
      </c>
      <c r="N183" s="1000">
        <v>1068.3049735097143</v>
      </c>
      <c r="O183" s="1000">
        <f t="shared" si="20"/>
        <v>134.80497350971427</v>
      </c>
      <c r="P183" s="1000">
        <v>46.092223322933599</v>
      </c>
      <c r="Q183" s="999"/>
      <c r="R183" s="999"/>
      <c r="S183" s="991">
        <f t="shared" si="22"/>
        <v>1022.2127501867807</v>
      </c>
      <c r="T183" s="1000">
        <f t="shared" si="21"/>
        <v>88.712750186780681</v>
      </c>
      <c r="U183" s="994">
        <v>811.23</v>
      </c>
      <c r="V183" s="994">
        <v>797.7</v>
      </c>
      <c r="W183" s="994">
        <v>13.53</v>
      </c>
      <c r="X183" s="995"/>
      <c r="Y183" s="995"/>
      <c r="Z183" s="995"/>
      <c r="AA183" s="995"/>
      <c r="AB183" s="995"/>
      <c r="AC183" s="973">
        <f t="shared" si="16"/>
        <v>35.678272712029028</v>
      </c>
      <c r="AD183" s="973">
        <f t="shared" si="17"/>
        <v>775.55172728797095</v>
      </c>
      <c r="AE183" s="1112">
        <f t="shared" si="18"/>
        <v>53547.170399679489</v>
      </c>
    </row>
    <row r="184" spans="1:31" s="996" customFormat="1">
      <c r="A184" s="987">
        <v>94</v>
      </c>
      <c r="B184" s="997">
        <v>30002482</v>
      </c>
      <c r="C184" s="998">
        <v>39182</v>
      </c>
      <c r="D184" s="997">
        <f t="shared" si="19"/>
        <v>2007</v>
      </c>
      <c r="E184" s="997">
        <v>2010</v>
      </c>
      <c r="F184" s="998"/>
      <c r="G184" s="997"/>
      <c r="H184" s="997"/>
      <c r="J184" s="999" t="s">
        <v>1508</v>
      </c>
      <c r="K184" s="1000">
        <f>VLOOKUP(B184,[12]Sheet1!$A:$G,7,0)</f>
        <v>56010.54</v>
      </c>
      <c r="L184" s="1000">
        <f>VLOOKUP(B184,[12]Sheet1!$A:$H,8,0)</f>
        <v>-55077.04</v>
      </c>
      <c r="M184" s="1000">
        <f>VLOOKUP(B184,[12]Sheet1!$A:$I,9,0)</f>
        <v>933.5</v>
      </c>
      <c r="N184" s="1000">
        <v>1068.3049735097143</v>
      </c>
      <c r="O184" s="1000">
        <f t="shared" si="20"/>
        <v>134.80497350971427</v>
      </c>
      <c r="P184" s="1000">
        <v>46.092223322933599</v>
      </c>
      <c r="Q184" s="999"/>
      <c r="R184" s="999"/>
      <c r="S184" s="991">
        <f t="shared" si="22"/>
        <v>1022.2127501867807</v>
      </c>
      <c r="T184" s="1000">
        <f t="shared" si="21"/>
        <v>88.712750186780681</v>
      </c>
      <c r="U184" s="994">
        <v>811.23</v>
      </c>
      <c r="V184" s="994">
        <v>797.7</v>
      </c>
      <c r="W184" s="994">
        <v>13.53</v>
      </c>
      <c r="X184" s="995"/>
      <c r="Y184" s="995"/>
      <c r="Z184" s="995"/>
      <c r="AA184" s="995"/>
      <c r="AB184" s="995"/>
      <c r="AC184" s="973">
        <f t="shared" si="16"/>
        <v>35.678272712029028</v>
      </c>
      <c r="AD184" s="973">
        <f t="shared" si="17"/>
        <v>775.55172728797095</v>
      </c>
      <c r="AE184" s="1112">
        <f t="shared" si="18"/>
        <v>53547.170399679489</v>
      </c>
    </row>
    <row r="185" spans="1:31" s="996" customFormat="1">
      <c r="A185" s="987">
        <v>95</v>
      </c>
      <c r="B185" s="997">
        <v>30000266</v>
      </c>
      <c r="C185" s="998">
        <v>39299</v>
      </c>
      <c r="D185" s="997">
        <f t="shared" si="19"/>
        <v>2007</v>
      </c>
      <c r="E185" s="997">
        <v>2010</v>
      </c>
      <c r="F185" s="998"/>
      <c r="G185" s="997"/>
      <c r="H185" s="997"/>
      <c r="J185" s="999" t="s">
        <v>1501</v>
      </c>
      <c r="K185" s="1000">
        <f>VLOOKUP(B185,[12]Sheet1!$A:$G,7,0)</f>
        <v>208777.04</v>
      </c>
      <c r="L185" s="1000">
        <f>VLOOKUP(B185,[12]Sheet1!$A:$H,8,0)</f>
        <v>-200657.93</v>
      </c>
      <c r="M185" s="1000">
        <f>VLOOKUP(B185,[12]Sheet1!$A:$I,9,0)</f>
        <v>8119.11</v>
      </c>
      <c r="N185" s="1000">
        <v>9291.575354550032</v>
      </c>
      <c r="O185" s="1000">
        <f t="shared" si="20"/>
        <v>1172.4653545500323</v>
      </c>
      <c r="P185" s="1000">
        <v>400.88680375304057</v>
      </c>
      <c r="Q185" s="999"/>
      <c r="R185" s="999"/>
      <c r="S185" s="991">
        <f t="shared" si="22"/>
        <v>8890.688550796991</v>
      </c>
      <c r="T185" s="1000">
        <f t="shared" si="21"/>
        <v>771.57855079699175</v>
      </c>
      <c r="U185" s="994">
        <v>3029.93</v>
      </c>
      <c r="V185" s="994">
        <v>2912.11</v>
      </c>
      <c r="W185" s="994">
        <v>117.82</v>
      </c>
      <c r="X185" s="995"/>
      <c r="Y185" s="995"/>
      <c r="Z185" s="995"/>
      <c r="AA185" s="995"/>
      <c r="AB185" s="995"/>
      <c r="AC185" s="973">
        <f t="shared" si="16"/>
        <v>133.25773065389362</v>
      </c>
      <c r="AD185" s="973">
        <f t="shared" si="17"/>
        <v>2896.6722693461061</v>
      </c>
      <c r="AE185" s="1112">
        <f t="shared" si="18"/>
        <v>199594.92867629378</v>
      </c>
    </row>
    <row r="186" spans="1:31" s="996" customFormat="1">
      <c r="A186" s="987">
        <v>96</v>
      </c>
      <c r="B186" s="997">
        <v>30001787</v>
      </c>
      <c r="C186" s="998">
        <v>39299</v>
      </c>
      <c r="D186" s="997">
        <f t="shared" si="19"/>
        <v>2007</v>
      </c>
      <c r="E186" s="997">
        <v>2010</v>
      </c>
      <c r="F186" s="998"/>
      <c r="G186" s="997"/>
      <c r="H186" s="997"/>
      <c r="J186" s="999" t="s">
        <v>4194</v>
      </c>
      <c r="K186" s="1000">
        <f>VLOOKUP(B186,[12]Sheet1!$A:$G,7,0)</f>
        <v>229654.75</v>
      </c>
      <c r="L186" s="1000">
        <f>VLOOKUP(B186,[12]Sheet1!$A:$H,8,0)</f>
        <v>-220723.74</v>
      </c>
      <c r="M186" s="1000">
        <f>VLOOKUP(B186,[12]Sheet1!$A:$I,9,0)</f>
        <v>8931.01</v>
      </c>
      <c r="N186" s="1000">
        <v>10220.720301515794</v>
      </c>
      <c r="O186" s="1000">
        <f t="shared" si="20"/>
        <v>1289.7103015157936</v>
      </c>
      <c r="P186" s="1000">
        <v>440.97494099555786</v>
      </c>
      <c r="Q186" s="999"/>
      <c r="R186" s="999"/>
      <c r="S186" s="991">
        <f t="shared" si="22"/>
        <v>9779.7453605202354</v>
      </c>
      <c r="T186" s="1000">
        <f t="shared" si="21"/>
        <v>848.73536052023576</v>
      </c>
      <c r="U186" s="994">
        <v>3332.92</v>
      </c>
      <c r="V186" s="994">
        <v>3203.3</v>
      </c>
      <c r="W186" s="994">
        <v>129.62</v>
      </c>
      <c r="X186" s="995"/>
      <c r="Y186" s="995"/>
      <c r="Z186" s="995"/>
      <c r="AA186" s="995"/>
      <c r="AB186" s="995"/>
      <c r="AC186" s="973">
        <f t="shared" si="16"/>
        <v>146.58337177788763</v>
      </c>
      <c r="AD186" s="973">
        <f t="shared" si="17"/>
        <v>3186.3366282221123</v>
      </c>
      <c r="AE186" s="1112">
        <f t="shared" si="18"/>
        <v>219554.42728004037</v>
      </c>
    </row>
    <row r="187" spans="1:31" s="996" customFormat="1">
      <c r="A187" s="987">
        <v>97</v>
      </c>
      <c r="B187" s="997">
        <v>30002067</v>
      </c>
      <c r="C187" s="998">
        <v>39299</v>
      </c>
      <c r="D187" s="997">
        <f t="shared" si="19"/>
        <v>2007</v>
      </c>
      <c r="E187" s="997">
        <v>2010</v>
      </c>
      <c r="F187" s="998"/>
      <c r="G187" s="997"/>
      <c r="H187" s="997"/>
      <c r="J187" s="999" t="s">
        <v>4206</v>
      </c>
      <c r="K187" s="1000">
        <f>VLOOKUP(B187,[12]Sheet1!$A:$G,7,0)</f>
        <v>69592.350000000006</v>
      </c>
      <c r="L187" s="1000">
        <f>VLOOKUP(B187,[12]Sheet1!$A:$H,8,0)</f>
        <v>-66885.990000000005</v>
      </c>
      <c r="M187" s="1000">
        <f>VLOOKUP(B187,[12]Sheet1!$A:$I,9,0)</f>
        <v>2706.36</v>
      </c>
      <c r="N187" s="1000">
        <v>3097.1803407688808</v>
      </c>
      <c r="O187" s="1000">
        <f t="shared" si="20"/>
        <v>390.82034076888067</v>
      </c>
      <c r="P187" s="1000">
        <v>133.62844082726789</v>
      </c>
      <c r="Q187" s="999"/>
      <c r="R187" s="999"/>
      <c r="S187" s="991">
        <f t="shared" si="22"/>
        <v>2963.5518999416131</v>
      </c>
      <c r="T187" s="1000">
        <f t="shared" si="21"/>
        <v>257.19189994161275</v>
      </c>
      <c r="U187" s="994">
        <v>1009.98</v>
      </c>
      <c r="V187" s="994">
        <v>970.7</v>
      </c>
      <c r="W187" s="994">
        <v>39.28</v>
      </c>
      <c r="X187" s="995"/>
      <c r="Y187" s="995"/>
      <c r="Z187" s="995"/>
      <c r="AA187" s="995"/>
      <c r="AB187" s="995"/>
      <c r="AC187" s="973">
        <f t="shared" si="16"/>
        <v>44.419390152848244</v>
      </c>
      <c r="AD187" s="973">
        <f t="shared" si="17"/>
        <v>965.5606098471518</v>
      </c>
      <c r="AE187" s="1112">
        <f t="shared" si="18"/>
        <v>66531.646078829712</v>
      </c>
    </row>
    <row r="188" spans="1:31" s="996" customFormat="1">
      <c r="A188" s="987">
        <v>98</v>
      </c>
      <c r="B188" s="997">
        <v>30002065</v>
      </c>
      <c r="C188" s="998">
        <v>39299</v>
      </c>
      <c r="D188" s="997">
        <f t="shared" si="19"/>
        <v>2007</v>
      </c>
      <c r="E188" s="997">
        <v>2010</v>
      </c>
      <c r="F188" s="998"/>
      <c r="G188" s="997"/>
      <c r="H188" s="997"/>
      <c r="J188" s="999" t="s">
        <v>4207</v>
      </c>
      <c r="K188" s="1000">
        <f>VLOOKUP(B188,[12]Sheet1!$A:$G,7,0)</f>
        <v>69592.350000000006</v>
      </c>
      <c r="L188" s="1000">
        <f>VLOOKUP(B188,[12]Sheet1!$A:$H,8,0)</f>
        <v>-66885.990000000005</v>
      </c>
      <c r="M188" s="1000">
        <f>VLOOKUP(B188,[12]Sheet1!$A:$I,9,0)</f>
        <v>2706.36</v>
      </c>
      <c r="N188" s="1000">
        <v>3097.1803407688808</v>
      </c>
      <c r="O188" s="1000">
        <f t="shared" si="20"/>
        <v>390.82034076888067</v>
      </c>
      <c r="P188" s="1000">
        <v>133.62844082726789</v>
      </c>
      <c r="Q188" s="999"/>
      <c r="R188" s="999"/>
      <c r="S188" s="991">
        <f t="shared" si="22"/>
        <v>2963.5518999416131</v>
      </c>
      <c r="T188" s="1000">
        <f t="shared" si="21"/>
        <v>257.19189994161275</v>
      </c>
      <c r="U188" s="994">
        <v>1009.98</v>
      </c>
      <c r="V188" s="994">
        <v>970.7</v>
      </c>
      <c r="W188" s="994">
        <v>39.28</v>
      </c>
      <c r="X188" s="995"/>
      <c r="Y188" s="995"/>
      <c r="Z188" s="995"/>
      <c r="AA188" s="995"/>
      <c r="AB188" s="995"/>
      <c r="AC188" s="973">
        <f t="shared" si="16"/>
        <v>44.419390152848244</v>
      </c>
      <c r="AD188" s="973">
        <f t="shared" si="17"/>
        <v>965.5606098471518</v>
      </c>
      <c r="AE188" s="1112">
        <f t="shared" si="18"/>
        <v>66531.646078829712</v>
      </c>
    </row>
    <row r="189" spans="1:31" s="996" customFormat="1">
      <c r="A189" s="987">
        <v>99</v>
      </c>
      <c r="B189" s="997">
        <v>30001496</v>
      </c>
      <c r="C189" s="998">
        <v>39299</v>
      </c>
      <c r="D189" s="997">
        <f t="shared" si="19"/>
        <v>2007</v>
      </c>
      <c r="E189" s="997">
        <v>2010</v>
      </c>
      <c r="F189" s="998"/>
      <c r="G189" s="997"/>
      <c r="H189" s="997"/>
      <c r="J189" s="999" t="s">
        <v>1508</v>
      </c>
      <c r="K189" s="1000">
        <f>VLOOKUP(B189,[12]Sheet1!$A:$G,7,0)</f>
        <v>59863.62</v>
      </c>
      <c r="L189" s="1000">
        <f>VLOOKUP(B189,[12]Sheet1!$A:$H,8,0)</f>
        <v>-57535.59</v>
      </c>
      <c r="M189" s="1000">
        <f>VLOOKUP(B189,[12]Sheet1!$A:$I,9,0)</f>
        <v>2328.0300000000002</v>
      </c>
      <c r="N189" s="1000">
        <v>2664.2164193677772</v>
      </c>
      <c r="O189" s="1000">
        <f t="shared" si="20"/>
        <v>336.18641936777703</v>
      </c>
      <c r="P189" s="1000">
        <v>114.94812925815651</v>
      </c>
      <c r="Q189" s="999"/>
      <c r="R189" s="999"/>
      <c r="S189" s="991">
        <f t="shared" si="22"/>
        <v>2549.2682901096209</v>
      </c>
      <c r="T189" s="1000">
        <f t="shared" si="21"/>
        <v>221.23829010962052</v>
      </c>
      <c r="U189" s="994">
        <v>868.78</v>
      </c>
      <c r="V189" s="994">
        <v>835</v>
      </c>
      <c r="W189" s="994">
        <v>33.78</v>
      </c>
      <c r="X189" s="995"/>
      <c r="Y189" s="995"/>
      <c r="Z189" s="995"/>
      <c r="AA189" s="995"/>
      <c r="AB189" s="995"/>
      <c r="AC189" s="973">
        <f t="shared" si="16"/>
        <v>38.209348479169385</v>
      </c>
      <c r="AD189" s="973">
        <f t="shared" si="17"/>
        <v>830.57065152083055</v>
      </c>
      <c r="AE189" s="1112">
        <f t="shared" si="18"/>
        <v>57230.790149169443</v>
      </c>
    </row>
    <row r="190" spans="1:31" s="996" customFormat="1">
      <c r="A190" s="987">
        <v>100</v>
      </c>
      <c r="B190" s="997">
        <v>30001504</v>
      </c>
      <c r="C190" s="998">
        <v>39299</v>
      </c>
      <c r="D190" s="997">
        <f t="shared" si="19"/>
        <v>2007</v>
      </c>
      <c r="E190" s="997">
        <v>2010</v>
      </c>
      <c r="F190" s="998"/>
      <c r="G190" s="997"/>
      <c r="H190" s="997"/>
      <c r="J190" s="999" t="s">
        <v>1508</v>
      </c>
      <c r="K190" s="1000">
        <f>VLOOKUP(B190,[12]Sheet1!$A:$G,7,0)</f>
        <v>59863.62</v>
      </c>
      <c r="L190" s="1000">
        <f>VLOOKUP(B190,[12]Sheet1!$A:$H,8,0)</f>
        <v>-57535.59</v>
      </c>
      <c r="M190" s="1000">
        <f>VLOOKUP(B190,[12]Sheet1!$A:$I,9,0)</f>
        <v>2328.0300000000002</v>
      </c>
      <c r="N190" s="1000">
        <v>2664.2164193677772</v>
      </c>
      <c r="O190" s="1000">
        <f t="shared" si="20"/>
        <v>336.18641936777703</v>
      </c>
      <c r="P190" s="1000">
        <v>114.94812925815651</v>
      </c>
      <c r="Q190" s="999"/>
      <c r="R190" s="999"/>
      <c r="S190" s="991">
        <f t="shared" si="22"/>
        <v>2549.2682901096209</v>
      </c>
      <c r="T190" s="1000">
        <f t="shared" si="21"/>
        <v>221.23829010962052</v>
      </c>
      <c r="U190" s="994">
        <v>868.78</v>
      </c>
      <c r="V190" s="994">
        <v>835</v>
      </c>
      <c r="W190" s="994">
        <v>33.78</v>
      </c>
      <c r="X190" s="995"/>
      <c r="Y190" s="995"/>
      <c r="Z190" s="995"/>
      <c r="AA190" s="995"/>
      <c r="AB190" s="995"/>
      <c r="AC190" s="973">
        <f t="shared" si="16"/>
        <v>38.209348479169385</v>
      </c>
      <c r="AD190" s="973">
        <f t="shared" si="17"/>
        <v>830.57065152083055</v>
      </c>
      <c r="AE190" s="1112">
        <f t="shared" si="18"/>
        <v>57230.790149169443</v>
      </c>
    </row>
    <row r="191" spans="1:31" s="996" customFormat="1">
      <c r="A191" s="987">
        <v>101</v>
      </c>
      <c r="B191" s="997">
        <v>30000062</v>
      </c>
      <c r="C191" s="998">
        <v>39324</v>
      </c>
      <c r="D191" s="997">
        <f t="shared" si="19"/>
        <v>2007</v>
      </c>
      <c r="E191" s="997">
        <v>2010</v>
      </c>
      <c r="F191" s="998"/>
      <c r="G191" s="997"/>
      <c r="H191" s="997"/>
      <c r="J191" s="999" t="s">
        <v>4208</v>
      </c>
      <c r="K191" s="1000">
        <f>VLOOKUP(B191,[12]Sheet1!$A:$G,7,0)</f>
        <v>38647.910000000003</v>
      </c>
      <c r="L191" s="1000">
        <f>VLOOKUP(B191,[12]Sheet1!$A:$H,8,0)</f>
        <v>-37144.94</v>
      </c>
      <c r="M191" s="1000">
        <f>VLOOKUP(B191,[12]Sheet1!$A:$I,9,0)</f>
        <v>1502.97</v>
      </c>
      <c r="N191" s="1000">
        <v>1720.0110616345958</v>
      </c>
      <c r="O191" s="1000">
        <f t="shared" si="20"/>
        <v>217.04106163459574</v>
      </c>
      <c r="P191" s="1000">
        <v>74.210207699699524</v>
      </c>
      <c r="Q191" s="999"/>
      <c r="R191" s="999"/>
      <c r="S191" s="991">
        <f t="shared" si="22"/>
        <v>1645.8008539348962</v>
      </c>
      <c r="T191" s="1000">
        <f t="shared" si="21"/>
        <v>142.8308539348962</v>
      </c>
      <c r="U191" s="994">
        <v>561.69000000000005</v>
      </c>
      <c r="V191" s="994">
        <v>539.85</v>
      </c>
      <c r="W191" s="994">
        <v>21.84</v>
      </c>
      <c r="X191" s="995"/>
      <c r="Y191" s="995"/>
      <c r="Z191" s="995"/>
      <c r="AA191" s="995"/>
      <c r="AB191" s="995"/>
      <c r="AC191" s="973">
        <f t="shared" si="16"/>
        <v>24.703387448220095</v>
      </c>
      <c r="AD191" s="973">
        <f t="shared" si="17"/>
        <v>536.98661255178001</v>
      </c>
      <c r="AE191" s="1112">
        <f t="shared" si="18"/>
        <v>36948.15694263039</v>
      </c>
    </row>
    <row r="192" spans="1:31" s="996" customFormat="1">
      <c r="A192" s="987">
        <v>102</v>
      </c>
      <c r="B192" s="997">
        <v>30000040</v>
      </c>
      <c r="C192" s="998">
        <v>39324</v>
      </c>
      <c r="D192" s="997">
        <f t="shared" si="19"/>
        <v>2007</v>
      </c>
      <c r="E192" s="997">
        <v>2010</v>
      </c>
      <c r="F192" s="998"/>
      <c r="G192" s="997"/>
      <c r="H192" s="997"/>
      <c r="J192" s="999" t="s">
        <v>4209</v>
      </c>
      <c r="K192" s="1000">
        <f>VLOOKUP(B192,[12]Sheet1!$A:$G,7,0)</f>
        <v>21274.080000000002</v>
      </c>
      <c r="L192" s="1000">
        <f>VLOOKUP(B192,[12]Sheet1!$A:$H,8,0)</f>
        <v>-20446.75</v>
      </c>
      <c r="M192" s="1000">
        <f>VLOOKUP(B192,[12]Sheet1!$A:$I,9,0)</f>
        <v>827.33</v>
      </c>
      <c r="N192" s="1000">
        <v>946.80316414975027</v>
      </c>
      <c r="O192" s="1000">
        <f t="shared" si="20"/>
        <v>119.47316414975023</v>
      </c>
      <c r="P192" s="1000">
        <v>40.850004415385811</v>
      </c>
      <c r="Q192" s="999"/>
      <c r="R192" s="999"/>
      <c r="S192" s="991">
        <f t="shared" si="22"/>
        <v>905.95315973436448</v>
      </c>
      <c r="T192" s="1000">
        <f t="shared" si="21"/>
        <v>78.623159734364421</v>
      </c>
      <c r="U192" s="994">
        <v>309.19</v>
      </c>
      <c r="V192" s="994">
        <v>297.16000000000003</v>
      </c>
      <c r="W192" s="994">
        <v>12.03</v>
      </c>
      <c r="X192" s="995"/>
      <c r="Y192" s="995"/>
      <c r="Z192" s="995"/>
      <c r="AA192" s="995"/>
      <c r="AB192" s="995"/>
      <c r="AC192" s="973">
        <f t="shared" si="16"/>
        <v>13.598320007682476</v>
      </c>
      <c r="AD192" s="973">
        <f t="shared" si="17"/>
        <v>295.59167999231749</v>
      </c>
      <c r="AE192" s="1112">
        <f t="shared" si="18"/>
        <v>20338.436066790528</v>
      </c>
    </row>
    <row r="193" spans="1:31" s="996" customFormat="1">
      <c r="A193" s="987">
        <v>103</v>
      </c>
      <c r="B193" s="997">
        <v>30000821</v>
      </c>
      <c r="C193" s="998">
        <v>39334</v>
      </c>
      <c r="D193" s="997">
        <f t="shared" si="19"/>
        <v>2007</v>
      </c>
      <c r="E193" s="997">
        <v>2010</v>
      </c>
      <c r="F193" s="998"/>
      <c r="G193" s="997"/>
      <c r="H193" s="997"/>
      <c r="J193" s="999" t="s">
        <v>1503</v>
      </c>
      <c r="K193" s="1000">
        <f>VLOOKUP(B193,[12]Sheet1!$A:$G,7,0)</f>
        <v>229153.48</v>
      </c>
      <c r="L193" s="1000">
        <f>VLOOKUP(B193,[12]Sheet1!$A:$H,8,0)</f>
        <v>-218968.88</v>
      </c>
      <c r="M193" s="1000">
        <f>VLOOKUP(B193,[12]Sheet1!$A:$I,9,0)</f>
        <v>10184.6</v>
      </c>
      <c r="N193" s="1000">
        <v>11655.33886792398</v>
      </c>
      <c r="O193" s="1000">
        <f t="shared" si="20"/>
        <v>1470.7388679239793</v>
      </c>
      <c r="P193" s="1000">
        <v>502.87183465961385</v>
      </c>
      <c r="Q193" s="999"/>
      <c r="R193" s="999"/>
      <c r="S193" s="991">
        <f t="shared" si="22"/>
        <v>11152.467033264365</v>
      </c>
      <c r="T193" s="1000">
        <f t="shared" si="21"/>
        <v>967.86703326436555</v>
      </c>
      <c r="U193" s="994">
        <v>3333.14</v>
      </c>
      <c r="V193" s="994">
        <v>3185</v>
      </c>
      <c r="W193" s="994">
        <v>148.13999999999999</v>
      </c>
      <c r="X193" s="995"/>
      <c r="Y193" s="995"/>
      <c r="Z193" s="995"/>
      <c r="AA193" s="995"/>
      <c r="AB193" s="995"/>
      <c r="AC193" s="973">
        <f t="shared" si="16"/>
        <v>146.59304748021208</v>
      </c>
      <c r="AD193" s="973">
        <f t="shared" si="17"/>
        <v>3186.5469525197877</v>
      </c>
      <c r="AE193" s="1112">
        <f t="shared" si="18"/>
        <v>219075.2033677866</v>
      </c>
    </row>
    <row r="194" spans="1:31" s="996" customFormat="1">
      <c r="A194" s="987">
        <v>104</v>
      </c>
      <c r="B194" s="997">
        <v>30000823</v>
      </c>
      <c r="C194" s="998">
        <v>39334</v>
      </c>
      <c r="D194" s="997">
        <f t="shared" si="19"/>
        <v>2007</v>
      </c>
      <c r="E194" s="997">
        <v>2010</v>
      </c>
      <c r="F194" s="998"/>
      <c r="G194" s="997"/>
      <c r="H194" s="997"/>
      <c r="J194" s="999" t="s">
        <v>1503</v>
      </c>
      <c r="K194" s="1000">
        <f>VLOOKUP(B194,[12]Sheet1!$A:$G,7,0)</f>
        <v>229153.48</v>
      </c>
      <c r="L194" s="1000">
        <f>VLOOKUP(B194,[12]Sheet1!$A:$H,8,0)</f>
        <v>-218968.88</v>
      </c>
      <c r="M194" s="1000">
        <f>VLOOKUP(B194,[12]Sheet1!$A:$I,9,0)</f>
        <v>10184.6</v>
      </c>
      <c r="N194" s="1000">
        <v>11655.33886792398</v>
      </c>
      <c r="O194" s="1000">
        <f t="shared" si="20"/>
        <v>1470.7388679239793</v>
      </c>
      <c r="P194" s="1000">
        <v>502.87183465961385</v>
      </c>
      <c r="Q194" s="999"/>
      <c r="R194" s="999"/>
      <c r="S194" s="991">
        <f t="shared" si="22"/>
        <v>11152.467033264365</v>
      </c>
      <c r="T194" s="1000">
        <f t="shared" si="21"/>
        <v>967.86703326436555</v>
      </c>
      <c r="U194" s="994">
        <v>3333.14</v>
      </c>
      <c r="V194" s="994">
        <v>3185</v>
      </c>
      <c r="W194" s="994">
        <v>148.13999999999999</v>
      </c>
      <c r="X194" s="995"/>
      <c r="Y194" s="995"/>
      <c r="Z194" s="995"/>
      <c r="AA194" s="995"/>
      <c r="AB194" s="995"/>
      <c r="AC194" s="973">
        <f t="shared" si="16"/>
        <v>146.59304748021208</v>
      </c>
      <c r="AD194" s="973">
        <f t="shared" si="17"/>
        <v>3186.5469525197877</v>
      </c>
      <c r="AE194" s="1112">
        <f t="shared" si="18"/>
        <v>219075.2033677866</v>
      </c>
    </row>
    <row r="195" spans="1:31" s="996" customFormat="1">
      <c r="A195" s="987">
        <v>105</v>
      </c>
      <c r="B195" s="997">
        <v>30000825</v>
      </c>
      <c r="C195" s="998">
        <v>39334</v>
      </c>
      <c r="D195" s="997">
        <f t="shared" si="19"/>
        <v>2007</v>
      </c>
      <c r="E195" s="997">
        <v>2010</v>
      </c>
      <c r="F195" s="998"/>
      <c r="G195" s="997"/>
      <c r="H195" s="997"/>
      <c r="J195" s="999" t="s">
        <v>1503</v>
      </c>
      <c r="K195" s="1000">
        <f>VLOOKUP(B195,[12]Sheet1!$A:$G,7,0)</f>
        <v>229153.48</v>
      </c>
      <c r="L195" s="1000">
        <f>VLOOKUP(B195,[12]Sheet1!$A:$H,8,0)</f>
        <v>-218968.88</v>
      </c>
      <c r="M195" s="1000">
        <f>VLOOKUP(B195,[12]Sheet1!$A:$I,9,0)</f>
        <v>10184.6</v>
      </c>
      <c r="N195" s="1000">
        <v>11655.33886792398</v>
      </c>
      <c r="O195" s="1000">
        <f t="shared" si="20"/>
        <v>1470.7388679239793</v>
      </c>
      <c r="P195" s="1000">
        <v>502.87183465961385</v>
      </c>
      <c r="Q195" s="999"/>
      <c r="R195" s="999"/>
      <c r="S195" s="991">
        <f t="shared" si="22"/>
        <v>11152.467033264365</v>
      </c>
      <c r="T195" s="1000">
        <f t="shared" si="21"/>
        <v>967.86703326436555</v>
      </c>
      <c r="U195" s="994">
        <v>3333.14</v>
      </c>
      <c r="V195" s="994">
        <v>3185</v>
      </c>
      <c r="W195" s="994">
        <v>148.13999999999999</v>
      </c>
      <c r="X195" s="995"/>
      <c r="Y195" s="995"/>
      <c r="Z195" s="995"/>
      <c r="AA195" s="995"/>
      <c r="AB195" s="995"/>
      <c r="AC195" s="973">
        <f t="shared" si="16"/>
        <v>146.59304748021208</v>
      </c>
      <c r="AD195" s="973">
        <f t="shared" si="17"/>
        <v>3186.5469525197877</v>
      </c>
      <c r="AE195" s="1112">
        <f t="shared" si="18"/>
        <v>219075.2033677866</v>
      </c>
    </row>
    <row r="196" spans="1:31" s="996" customFormat="1">
      <c r="A196" s="987">
        <v>106</v>
      </c>
      <c r="B196" s="997">
        <v>30000822</v>
      </c>
      <c r="C196" s="998">
        <v>39334</v>
      </c>
      <c r="D196" s="997">
        <f t="shared" si="19"/>
        <v>2007</v>
      </c>
      <c r="E196" s="997">
        <v>2010</v>
      </c>
      <c r="F196" s="998"/>
      <c r="G196" s="997"/>
      <c r="H196" s="997"/>
      <c r="J196" s="999" t="s">
        <v>1503</v>
      </c>
      <c r="K196" s="1000">
        <f>VLOOKUP(B196,[12]Sheet1!$A:$G,7,0)</f>
        <v>229153.48</v>
      </c>
      <c r="L196" s="1000">
        <f>VLOOKUP(B196,[12]Sheet1!$A:$H,8,0)</f>
        <v>-218968.88</v>
      </c>
      <c r="M196" s="1000">
        <f>VLOOKUP(B196,[12]Sheet1!$A:$I,9,0)</f>
        <v>10184.6</v>
      </c>
      <c r="N196" s="1000">
        <v>11655.33886792398</v>
      </c>
      <c r="O196" s="1000">
        <f t="shared" si="20"/>
        <v>1470.7388679239793</v>
      </c>
      <c r="P196" s="1000">
        <v>502.87183465961385</v>
      </c>
      <c r="Q196" s="999"/>
      <c r="R196" s="999"/>
      <c r="S196" s="991">
        <f t="shared" si="22"/>
        <v>11152.467033264365</v>
      </c>
      <c r="T196" s="1000">
        <f t="shared" si="21"/>
        <v>967.86703326436555</v>
      </c>
      <c r="U196" s="994">
        <v>3333.14</v>
      </c>
      <c r="V196" s="994">
        <v>3185</v>
      </c>
      <c r="W196" s="994">
        <v>148.13999999999999</v>
      </c>
      <c r="X196" s="995"/>
      <c r="Y196" s="995"/>
      <c r="Z196" s="995"/>
      <c r="AA196" s="995"/>
      <c r="AB196" s="995"/>
      <c r="AC196" s="973">
        <f t="shared" si="16"/>
        <v>146.59304748021208</v>
      </c>
      <c r="AD196" s="973">
        <f t="shared" si="17"/>
        <v>3186.5469525197877</v>
      </c>
      <c r="AE196" s="1112">
        <f t="shared" si="18"/>
        <v>219075.2033677866</v>
      </c>
    </row>
    <row r="197" spans="1:31" s="996" customFormat="1">
      <c r="A197" s="987">
        <v>107</v>
      </c>
      <c r="B197" s="997">
        <v>30000417</v>
      </c>
      <c r="C197" s="998">
        <v>39334</v>
      </c>
      <c r="D197" s="997">
        <f t="shared" si="19"/>
        <v>2007</v>
      </c>
      <c r="E197" s="997">
        <v>2010</v>
      </c>
      <c r="F197" s="998"/>
      <c r="G197" s="997"/>
      <c r="H197" s="997"/>
      <c r="J197" s="999" t="s">
        <v>4195</v>
      </c>
      <c r="K197" s="1000">
        <f>VLOOKUP(B197,[12]Sheet1!$A:$G,7,0)</f>
        <v>85383.41</v>
      </c>
      <c r="L197" s="1000">
        <f>VLOOKUP(B197,[12]Sheet1!$A:$H,8,0)</f>
        <v>-81588.59</v>
      </c>
      <c r="M197" s="1000">
        <f>VLOOKUP(B197,[12]Sheet1!$A:$I,9,0)</f>
        <v>3794.82</v>
      </c>
      <c r="N197" s="1000">
        <v>4342.8227954730946</v>
      </c>
      <c r="O197" s="1000">
        <f t="shared" si="20"/>
        <v>548.00279547309447</v>
      </c>
      <c r="P197" s="1000">
        <v>187.37192384610057</v>
      </c>
      <c r="Q197" s="999"/>
      <c r="R197" s="999"/>
      <c r="S197" s="991">
        <f t="shared" si="22"/>
        <v>4155.4508716269938</v>
      </c>
      <c r="T197" s="1000">
        <f t="shared" si="21"/>
        <v>360.63087162699389</v>
      </c>
      <c r="U197" s="994">
        <v>1241.94</v>
      </c>
      <c r="V197" s="994">
        <v>1186.75</v>
      </c>
      <c r="W197" s="994">
        <v>55.19</v>
      </c>
      <c r="X197" s="995"/>
      <c r="Y197" s="995"/>
      <c r="Z197" s="995"/>
      <c r="AA197" s="995"/>
      <c r="AB197" s="995"/>
      <c r="AC197" s="973">
        <f t="shared" ref="AC197:AC260" si="23">U197*(1-0.2)^(2021-D197)</f>
        <v>54.621098840005097</v>
      </c>
      <c r="AD197" s="973">
        <f t="shared" ref="AD197:AD260" si="24">U197-AC197</f>
        <v>1187.318901159995</v>
      </c>
      <c r="AE197" s="1112">
        <f t="shared" si="18"/>
        <v>81628.207915433377</v>
      </c>
    </row>
    <row r="198" spans="1:31" s="996" customFormat="1">
      <c r="A198" s="987">
        <v>108</v>
      </c>
      <c r="B198" s="997">
        <v>30000421</v>
      </c>
      <c r="C198" s="998">
        <v>39334</v>
      </c>
      <c r="D198" s="997">
        <f t="shared" si="19"/>
        <v>2007</v>
      </c>
      <c r="E198" s="997">
        <v>2010</v>
      </c>
      <c r="F198" s="998"/>
      <c r="G198" s="997"/>
      <c r="H198" s="997"/>
      <c r="J198" s="999" t="s">
        <v>4210</v>
      </c>
      <c r="K198" s="1000">
        <f>VLOOKUP(B198,[12]Sheet1!$A:$G,7,0)</f>
        <v>128677.4</v>
      </c>
      <c r="L198" s="1000">
        <f>VLOOKUP(B198,[12]Sheet1!$A:$H,8,0)</f>
        <v>-122958.39999999999</v>
      </c>
      <c r="M198" s="1000">
        <f>VLOOKUP(B198,[12]Sheet1!$A:$I,9,0)</f>
        <v>5719</v>
      </c>
      <c r="N198" s="1000">
        <v>6544.8699983953456</v>
      </c>
      <c r="O198" s="1000">
        <f t="shared" si="20"/>
        <v>825.86999839534565</v>
      </c>
      <c r="P198" s="1000">
        <v>282.37967346958459</v>
      </c>
      <c r="Q198" s="999"/>
      <c r="R198" s="999"/>
      <c r="S198" s="991">
        <f t="shared" si="22"/>
        <v>6262.4903249257613</v>
      </c>
      <c r="T198" s="1000">
        <f t="shared" si="21"/>
        <v>543.49032492576112</v>
      </c>
      <c r="U198" s="994">
        <v>1871.67</v>
      </c>
      <c r="V198" s="994">
        <v>1788.49</v>
      </c>
      <c r="W198" s="994">
        <v>83.18</v>
      </c>
      <c r="X198" s="995"/>
      <c r="Y198" s="995"/>
      <c r="Z198" s="995"/>
      <c r="AA198" s="995"/>
      <c r="AB198" s="995"/>
      <c r="AC198" s="973">
        <f t="shared" si="23"/>
        <v>82.316917134380361</v>
      </c>
      <c r="AD198" s="973">
        <f t="shared" si="24"/>
        <v>1789.3530828656196</v>
      </c>
      <c r="AE198" s="1112">
        <f t="shared" ref="AE198:AE261" si="25">K198-(K198*(1-0.2)^(2021-D198))</f>
        <v>123018.10809872065</v>
      </c>
    </row>
    <row r="199" spans="1:31" s="996" customFormat="1">
      <c r="A199" s="987">
        <v>109</v>
      </c>
      <c r="B199" s="997">
        <v>30001529</v>
      </c>
      <c r="C199" s="998">
        <v>39334</v>
      </c>
      <c r="D199" s="997">
        <f t="shared" si="19"/>
        <v>2007</v>
      </c>
      <c r="E199" s="997">
        <v>2010</v>
      </c>
      <c r="F199" s="998"/>
      <c r="G199" s="997"/>
      <c r="H199" s="997"/>
      <c r="J199" s="999" t="s">
        <v>1508</v>
      </c>
      <c r="K199" s="1000">
        <f>VLOOKUP(B199,[12]Sheet1!$A:$G,7,0)</f>
        <v>59732.959999999999</v>
      </c>
      <c r="L199" s="1000">
        <f>VLOOKUP(B199,[12]Sheet1!$A:$H,8,0)</f>
        <v>-57078.17</v>
      </c>
      <c r="M199" s="1000">
        <f>VLOOKUP(B199,[12]Sheet1!$A:$I,9,0)</f>
        <v>2654.79</v>
      </c>
      <c r="N199" s="1000">
        <v>3038.163214380133</v>
      </c>
      <c r="O199" s="1000">
        <f t="shared" si="20"/>
        <v>383.37321438013305</v>
      </c>
      <c r="P199" s="1000">
        <v>131.08213557095971</v>
      </c>
      <c r="Q199" s="999"/>
      <c r="R199" s="999"/>
      <c r="S199" s="991">
        <f t="shared" si="22"/>
        <v>2907.0810788091735</v>
      </c>
      <c r="T199" s="1000">
        <f t="shared" si="21"/>
        <v>252.29107880917334</v>
      </c>
      <c r="U199" s="994">
        <v>868.84</v>
      </c>
      <c r="V199" s="994">
        <v>830.22</v>
      </c>
      <c r="W199" s="994">
        <v>38.619999999999997</v>
      </c>
      <c r="X199" s="995"/>
      <c r="Y199" s="995"/>
      <c r="Z199" s="995"/>
      <c r="AA199" s="995"/>
      <c r="AB199" s="995"/>
      <c r="AC199" s="973">
        <f t="shared" si="23"/>
        <v>38.211987307076051</v>
      </c>
      <c r="AD199" s="973">
        <f t="shared" si="24"/>
        <v>830.62801269292402</v>
      </c>
      <c r="AE199" s="1112">
        <f t="shared" si="25"/>
        <v>57105.876636740846</v>
      </c>
    </row>
    <row r="200" spans="1:31" s="996" customFormat="1">
      <c r="A200" s="987">
        <v>110</v>
      </c>
      <c r="B200" s="997">
        <v>30001524</v>
      </c>
      <c r="C200" s="998">
        <v>39334</v>
      </c>
      <c r="D200" s="997">
        <f t="shared" si="19"/>
        <v>2007</v>
      </c>
      <c r="E200" s="997">
        <v>2010</v>
      </c>
      <c r="F200" s="998"/>
      <c r="G200" s="997"/>
      <c r="H200" s="997"/>
      <c r="J200" s="999" t="s">
        <v>1508</v>
      </c>
      <c r="K200" s="1000">
        <f>VLOOKUP(B200,[12]Sheet1!$A:$G,7,0)</f>
        <v>59732.959999999999</v>
      </c>
      <c r="L200" s="1000">
        <f>VLOOKUP(B200,[12]Sheet1!$A:$H,8,0)</f>
        <v>-57078.17</v>
      </c>
      <c r="M200" s="1000">
        <f>VLOOKUP(B200,[12]Sheet1!$A:$I,9,0)</f>
        <v>2654.79</v>
      </c>
      <c r="N200" s="1000">
        <v>3038.163214380133</v>
      </c>
      <c r="O200" s="1000">
        <f t="shared" si="20"/>
        <v>383.37321438013305</v>
      </c>
      <c r="P200" s="1000">
        <v>131.08213557095971</v>
      </c>
      <c r="Q200" s="999"/>
      <c r="R200" s="999"/>
      <c r="S200" s="991">
        <f t="shared" si="22"/>
        <v>2907.0810788091735</v>
      </c>
      <c r="T200" s="1000">
        <f t="shared" si="21"/>
        <v>252.29107880917334</v>
      </c>
      <c r="U200" s="994">
        <v>868.84</v>
      </c>
      <c r="V200" s="994">
        <v>830.22</v>
      </c>
      <c r="W200" s="994">
        <v>38.619999999999997</v>
      </c>
      <c r="X200" s="995"/>
      <c r="Y200" s="995"/>
      <c r="Z200" s="995"/>
      <c r="AA200" s="995"/>
      <c r="AB200" s="995"/>
      <c r="AC200" s="973">
        <f t="shared" si="23"/>
        <v>38.211987307076051</v>
      </c>
      <c r="AD200" s="973">
        <f t="shared" si="24"/>
        <v>830.62801269292402</v>
      </c>
      <c r="AE200" s="1112">
        <f t="shared" si="25"/>
        <v>57105.876636740846</v>
      </c>
    </row>
    <row r="201" spans="1:31" s="996" customFormat="1">
      <c r="A201" s="987">
        <v>111</v>
      </c>
      <c r="B201" s="997">
        <v>30003111</v>
      </c>
      <c r="C201" s="998">
        <v>39368</v>
      </c>
      <c r="D201" s="997">
        <f t="shared" si="19"/>
        <v>2007</v>
      </c>
      <c r="E201" s="997">
        <v>2010</v>
      </c>
      <c r="F201" s="998"/>
      <c r="G201" s="997"/>
      <c r="H201" s="997"/>
      <c r="J201" s="999" t="s">
        <v>4211</v>
      </c>
      <c r="K201" s="1000">
        <f>VLOOKUP(B201,[12]Sheet1!$A:$G,7,0)</f>
        <v>20052.34</v>
      </c>
      <c r="L201" s="1000">
        <f>VLOOKUP(B201,[12]Sheet1!$A:$H,8,0)</f>
        <v>-19049.72</v>
      </c>
      <c r="M201" s="1000">
        <f>VLOOKUP(B201,[12]Sheet1!$A:$I,9,0)</f>
        <v>1002.62</v>
      </c>
      <c r="N201" s="1000">
        <v>1147.4064622820672</v>
      </c>
      <c r="O201" s="1000">
        <f t="shared" si="20"/>
        <v>144.78646228206719</v>
      </c>
      <c r="P201" s="1000">
        <v>49.505072252854511</v>
      </c>
      <c r="Q201" s="999"/>
      <c r="R201" s="999"/>
      <c r="S201" s="991">
        <f t="shared" si="22"/>
        <v>1097.9013900292127</v>
      </c>
      <c r="T201" s="1000">
        <f t="shared" si="21"/>
        <v>95.281390029212673</v>
      </c>
      <c r="U201" s="994">
        <v>290.61</v>
      </c>
      <c r="V201" s="994">
        <v>276.07</v>
      </c>
      <c r="W201" s="994">
        <v>14.54</v>
      </c>
      <c r="X201" s="995"/>
      <c r="Y201" s="995"/>
      <c r="Z201" s="995"/>
      <c r="AA201" s="995"/>
      <c r="AB201" s="995"/>
      <c r="AC201" s="973">
        <f t="shared" si="23"/>
        <v>12.781162965919354</v>
      </c>
      <c r="AD201" s="973">
        <f t="shared" si="24"/>
        <v>277.82883703408066</v>
      </c>
      <c r="AE201" s="1112">
        <f t="shared" si="25"/>
        <v>19170.428760235289</v>
      </c>
    </row>
    <row r="202" spans="1:31" s="996" customFormat="1">
      <c r="A202" s="987">
        <v>112</v>
      </c>
      <c r="B202" s="997">
        <v>30003112</v>
      </c>
      <c r="C202" s="998">
        <v>39368</v>
      </c>
      <c r="D202" s="997">
        <f t="shared" si="19"/>
        <v>2007</v>
      </c>
      <c r="E202" s="997">
        <v>2010</v>
      </c>
      <c r="F202" s="998"/>
      <c r="G202" s="997"/>
      <c r="H202" s="997"/>
      <c r="J202" s="999" t="s">
        <v>4211</v>
      </c>
      <c r="K202" s="1000">
        <f>VLOOKUP(B202,[12]Sheet1!$A:$G,7,0)</f>
        <v>20052.34</v>
      </c>
      <c r="L202" s="1000">
        <f>VLOOKUP(B202,[12]Sheet1!$A:$H,8,0)</f>
        <v>-19049.72</v>
      </c>
      <c r="M202" s="1000">
        <f>VLOOKUP(B202,[12]Sheet1!$A:$I,9,0)</f>
        <v>1002.62</v>
      </c>
      <c r="N202" s="1000">
        <v>1147.4064622820672</v>
      </c>
      <c r="O202" s="1000">
        <f t="shared" si="20"/>
        <v>144.78646228206719</v>
      </c>
      <c r="P202" s="1000">
        <v>49.505072252854511</v>
      </c>
      <c r="Q202" s="999"/>
      <c r="R202" s="999"/>
      <c r="S202" s="991">
        <f t="shared" si="22"/>
        <v>1097.9013900292127</v>
      </c>
      <c r="T202" s="1000">
        <f t="shared" si="21"/>
        <v>95.281390029212673</v>
      </c>
      <c r="U202" s="994">
        <v>290.61</v>
      </c>
      <c r="V202" s="994">
        <v>276.07</v>
      </c>
      <c r="W202" s="994">
        <v>14.54</v>
      </c>
      <c r="X202" s="995"/>
      <c r="Y202" s="995"/>
      <c r="Z202" s="995"/>
      <c r="AA202" s="995"/>
      <c r="AB202" s="995"/>
      <c r="AC202" s="973">
        <f t="shared" si="23"/>
        <v>12.781162965919354</v>
      </c>
      <c r="AD202" s="973">
        <f t="shared" si="24"/>
        <v>277.82883703408066</v>
      </c>
      <c r="AE202" s="1112">
        <f t="shared" si="25"/>
        <v>19170.428760235289</v>
      </c>
    </row>
    <row r="203" spans="1:31" s="996" customFormat="1">
      <c r="A203" s="987">
        <v>113</v>
      </c>
      <c r="B203" s="997">
        <v>30000807</v>
      </c>
      <c r="C203" s="998">
        <v>39370</v>
      </c>
      <c r="D203" s="997">
        <f t="shared" si="19"/>
        <v>2007</v>
      </c>
      <c r="E203" s="997">
        <v>2010</v>
      </c>
      <c r="F203" s="998"/>
      <c r="G203" s="997"/>
      <c r="H203" s="997"/>
      <c r="J203" s="999" t="s">
        <v>4194</v>
      </c>
      <c r="K203" s="1000">
        <f>VLOOKUP(B203,[12]Sheet1!$A:$G,7,0)</f>
        <v>256714.2</v>
      </c>
      <c r="L203" s="1000">
        <f>VLOOKUP(B203,[12]Sheet1!$A:$H,8,0)</f>
        <v>-243878.49</v>
      </c>
      <c r="M203" s="1000">
        <f>VLOOKUP(B203,[12]Sheet1!$A:$I,9,0)</f>
        <v>12835.71</v>
      </c>
      <c r="N203" s="1000">
        <v>14689.290660448176</v>
      </c>
      <c r="O203" s="1000">
        <f t="shared" si="20"/>
        <v>1853.5806604481768</v>
      </c>
      <c r="P203" s="1000">
        <v>633.77226762550822</v>
      </c>
      <c r="Q203" s="999"/>
      <c r="R203" s="999"/>
      <c r="S203" s="991">
        <f t="shared" si="22"/>
        <v>14055.518392822667</v>
      </c>
      <c r="T203" s="1000">
        <f t="shared" si="21"/>
        <v>1219.8083928226686</v>
      </c>
      <c r="U203" s="994">
        <v>3709.64</v>
      </c>
      <c r="V203" s="994">
        <v>3524.15</v>
      </c>
      <c r="W203" s="994">
        <v>185.49</v>
      </c>
      <c r="X203" s="995"/>
      <c r="Y203" s="995"/>
      <c r="Z203" s="995"/>
      <c r="AA203" s="995"/>
      <c r="AB203" s="995"/>
      <c r="AC203" s="973">
        <f t="shared" si="23"/>
        <v>163.15169259451866</v>
      </c>
      <c r="AD203" s="973">
        <f t="shared" si="24"/>
        <v>3546.488307405481</v>
      </c>
      <c r="AE203" s="1112">
        <f t="shared" si="25"/>
        <v>245423.79008339145</v>
      </c>
    </row>
    <row r="204" spans="1:31" s="996" customFormat="1">
      <c r="A204" s="987">
        <v>114</v>
      </c>
      <c r="B204" s="997">
        <v>30000817</v>
      </c>
      <c r="C204" s="998">
        <v>39430</v>
      </c>
      <c r="D204" s="997">
        <f t="shared" si="19"/>
        <v>2007</v>
      </c>
      <c r="E204" s="997">
        <v>2010</v>
      </c>
      <c r="F204" s="998"/>
      <c r="G204" s="997"/>
      <c r="H204" s="997"/>
      <c r="J204" s="999" t="s">
        <v>1503</v>
      </c>
      <c r="K204" s="1000">
        <f>VLOOKUP(B204,[12]Sheet1!$A:$G,7,0)</f>
        <v>64790.879999999997</v>
      </c>
      <c r="L204" s="1000">
        <f>VLOOKUP(B204,[12]Sheet1!$A:$H,8,0)</f>
        <v>-60831.44</v>
      </c>
      <c r="M204" s="1000">
        <f>VLOOKUP(B204,[12]Sheet1!$A:$I,9,0)</f>
        <v>3959.44</v>
      </c>
      <c r="N204" s="1000">
        <v>4531.2152590394244</v>
      </c>
      <c r="O204" s="1000">
        <f t="shared" si="20"/>
        <v>571.77525903942433</v>
      </c>
      <c r="P204" s="1000">
        <v>195.50015288029587</v>
      </c>
      <c r="Q204" s="999"/>
      <c r="R204" s="999"/>
      <c r="S204" s="991">
        <f t="shared" si="22"/>
        <v>4335.7151061591285</v>
      </c>
      <c r="T204" s="1000">
        <f t="shared" si="21"/>
        <v>376.27510615912843</v>
      </c>
      <c r="U204" s="994">
        <v>935.64</v>
      </c>
      <c r="V204" s="994">
        <v>878.47</v>
      </c>
      <c r="W204" s="994">
        <v>57.17</v>
      </c>
      <c r="X204" s="995"/>
      <c r="Y204" s="995"/>
      <c r="Z204" s="995"/>
      <c r="AA204" s="995"/>
      <c r="AB204" s="995"/>
      <c r="AC204" s="973">
        <f t="shared" si="23"/>
        <v>41.149882376493522</v>
      </c>
      <c r="AD204" s="973">
        <f t="shared" si="24"/>
        <v>894.49011762350642</v>
      </c>
      <c r="AE204" s="1112">
        <f t="shared" si="25"/>
        <v>61941.346962646414</v>
      </c>
    </row>
    <row r="205" spans="1:31" s="996" customFormat="1">
      <c r="A205" s="987">
        <v>115</v>
      </c>
      <c r="B205" s="997">
        <v>30001385</v>
      </c>
      <c r="C205" s="998">
        <v>39430</v>
      </c>
      <c r="D205" s="997">
        <f t="shared" si="19"/>
        <v>2007</v>
      </c>
      <c r="E205" s="997">
        <v>2010</v>
      </c>
      <c r="F205" s="998"/>
      <c r="G205" s="997"/>
      <c r="H205" s="997"/>
      <c r="J205" s="999" t="s">
        <v>1508</v>
      </c>
      <c r="K205" s="1000">
        <f>VLOOKUP(B205,[12]Sheet1!$A:$G,7,0)</f>
        <v>54587.03</v>
      </c>
      <c r="L205" s="1000">
        <f>VLOOKUP(B205,[12]Sheet1!$A:$H,8,0)</f>
        <v>-51251.17</v>
      </c>
      <c r="M205" s="1000">
        <f>VLOOKUP(B205,[12]Sheet1!$A:$I,9,0)</f>
        <v>3335.86</v>
      </c>
      <c r="N205" s="1000">
        <v>3817.5852479187097</v>
      </c>
      <c r="O205" s="1000">
        <f t="shared" si="20"/>
        <v>481.72524791870956</v>
      </c>
      <c r="P205" s="1000">
        <v>164.71044894916045</v>
      </c>
      <c r="Q205" s="999"/>
      <c r="R205" s="999"/>
      <c r="S205" s="991">
        <f t="shared" si="22"/>
        <v>3652.8747989695494</v>
      </c>
      <c r="T205" s="1000">
        <f t="shared" si="21"/>
        <v>317.01479896954913</v>
      </c>
      <c r="U205" s="994">
        <v>788.28</v>
      </c>
      <c r="V205" s="994">
        <v>740.11</v>
      </c>
      <c r="W205" s="994">
        <v>48.17</v>
      </c>
      <c r="X205" s="995"/>
      <c r="Y205" s="995"/>
      <c r="Z205" s="995"/>
      <c r="AA205" s="995"/>
      <c r="AB205" s="995"/>
      <c r="AC205" s="973">
        <f t="shared" si="23"/>
        <v>34.668921037730662</v>
      </c>
      <c r="AD205" s="973">
        <f t="shared" si="24"/>
        <v>753.61107896226929</v>
      </c>
      <c r="AE205" s="1112">
        <f t="shared" si="25"/>
        <v>52186.267031569703</v>
      </c>
    </row>
    <row r="206" spans="1:31" s="996" customFormat="1">
      <c r="A206" s="987">
        <v>116</v>
      </c>
      <c r="B206" s="997">
        <v>30001462</v>
      </c>
      <c r="C206" s="998">
        <v>39430</v>
      </c>
      <c r="D206" s="997">
        <f t="shared" si="19"/>
        <v>2007</v>
      </c>
      <c r="E206" s="997">
        <v>2010</v>
      </c>
      <c r="F206" s="998"/>
      <c r="G206" s="997"/>
      <c r="H206" s="997"/>
      <c r="J206" s="999" t="s">
        <v>1508</v>
      </c>
      <c r="K206" s="1000">
        <f>VLOOKUP(B206,[12]Sheet1!$A:$G,7,0)</f>
        <v>60152.77</v>
      </c>
      <c r="L206" s="1000">
        <f>VLOOKUP(B206,[12]Sheet1!$A:$H,8,0)</f>
        <v>-56476.76</v>
      </c>
      <c r="M206" s="1000">
        <f>VLOOKUP(B206,[12]Sheet1!$A:$I,9,0)</f>
        <v>3676.01</v>
      </c>
      <c r="N206" s="1000">
        <v>4206.8556675644832</v>
      </c>
      <c r="O206" s="1000">
        <f t="shared" si="20"/>
        <v>530.84566756448294</v>
      </c>
      <c r="P206" s="1000">
        <v>181.50559599072005</v>
      </c>
      <c r="Q206" s="999"/>
      <c r="R206" s="999"/>
      <c r="S206" s="991">
        <f t="shared" si="22"/>
        <v>4025.3500715737632</v>
      </c>
      <c r="T206" s="1000">
        <f t="shared" si="21"/>
        <v>349.34007157376288</v>
      </c>
      <c r="U206" s="994">
        <v>868.66</v>
      </c>
      <c r="V206" s="994">
        <v>815.58</v>
      </c>
      <c r="W206" s="994">
        <v>53.08</v>
      </c>
      <c r="X206" s="995"/>
      <c r="Y206" s="995"/>
      <c r="Z206" s="995"/>
      <c r="AA206" s="995"/>
      <c r="AB206" s="995"/>
      <c r="AC206" s="973">
        <f t="shared" si="23"/>
        <v>38.204070823356062</v>
      </c>
      <c r="AD206" s="973">
        <f t="shared" si="24"/>
        <v>830.45592917664385</v>
      </c>
      <c r="AE206" s="1112">
        <f t="shared" si="25"/>
        <v>57507.223197682579</v>
      </c>
    </row>
    <row r="207" spans="1:31" s="996" customFormat="1">
      <c r="A207" s="987">
        <v>117</v>
      </c>
      <c r="B207" s="997">
        <v>30001393</v>
      </c>
      <c r="C207" s="998">
        <v>39430</v>
      </c>
      <c r="D207" s="997">
        <f t="shared" si="19"/>
        <v>2007</v>
      </c>
      <c r="E207" s="997">
        <v>2010</v>
      </c>
      <c r="F207" s="998"/>
      <c r="G207" s="997"/>
      <c r="H207" s="997"/>
      <c r="J207" s="999" t="s">
        <v>1508</v>
      </c>
      <c r="K207" s="1000">
        <f>VLOOKUP(B207,[12]Sheet1!$A:$G,7,0)</f>
        <v>54587.03</v>
      </c>
      <c r="L207" s="1000">
        <f>VLOOKUP(B207,[12]Sheet1!$A:$H,8,0)</f>
        <v>-51251.17</v>
      </c>
      <c r="M207" s="1000">
        <f>VLOOKUP(B207,[12]Sheet1!$A:$I,9,0)</f>
        <v>3335.86</v>
      </c>
      <c r="N207" s="1000">
        <v>3817.5852479187097</v>
      </c>
      <c r="O207" s="1000">
        <f t="shared" si="20"/>
        <v>481.72524791870956</v>
      </c>
      <c r="P207" s="1000">
        <v>164.71044894916045</v>
      </c>
      <c r="Q207" s="999"/>
      <c r="R207" s="999"/>
      <c r="S207" s="991">
        <f t="shared" si="22"/>
        <v>3652.8747989695494</v>
      </c>
      <c r="T207" s="1000">
        <f t="shared" si="21"/>
        <v>317.01479896954913</v>
      </c>
      <c r="U207" s="994">
        <v>788.28</v>
      </c>
      <c r="V207" s="994">
        <v>740.11</v>
      </c>
      <c r="W207" s="994">
        <v>48.17</v>
      </c>
      <c r="X207" s="995"/>
      <c r="Y207" s="995"/>
      <c r="Z207" s="995"/>
      <c r="AA207" s="995"/>
      <c r="AB207" s="995"/>
      <c r="AC207" s="973">
        <f t="shared" si="23"/>
        <v>34.668921037730662</v>
      </c>
      <c r="AD207" s="973">
        <f t="shared" si="24"/>
        <v>753.61107896226929</v>
      </c>
      <c r="AE207" s="1112">
        <f t="shared" si="25"/>
        <v>52186.267031569703</v>
      </c>
    </row>
    <row r="208" spans="1:31" s="996" customFormat="1">
      <c r="A208" s="987">
        <v>118</v>
      </c>
      <c r="B208" s="997">
        <v>30000049</v>
      </c>
      <c r="C208" s="998">
        <v>39430</v>
      </c>
      <c r="D208" s="997">
        <f t="shared" si="19"/>
        <v>2007</v>
      </c>
      <c r="E208" s="997">
        <v>2010</v>
      </c>
      <c r="F208" s="998"/>
      <c r="G208" s="997"/>
      <c r="H208" s="997"/>
      <c r="J208" s="1002" t="s">
        <v>4212</v>
      </c>
      <c r="K208" s="1000">
        <f>VLOOKUP(B208,[12]Sheet1!$A:$G,7,0)</f>
        <v>38888.800000000003</v>
      </c>
      <c r="L208" s="1000">
        <f>VLOOKUP(B208,[12]Sheet1!$A:$H,8,0)</f>
        <v>-36512.269999999997</v>
      </c>
      <c r="M208" s="1000">
        <f>VLOOKUP(B208,[12]Sheet1!$A:$I,9,0)</f>
        <v>2376.5300000000002</v>
      </c>
      <c r="N208" s="1000">
        <v>2719.7202128495355</v>
      </c>
      <c r="O208" s="1000">
        <f t="shared" si="20"/>
        <v>343.19021284953533</v>
      </c>
      <c r="P208" s="1000">
        <v>117.34285109121736</v>
      </c>
      <c r="Q208" s="1002"/>
      <c r="R208" s="1002"/>
      <c r="S208" s="991">
        <f t="shared" si="22"/>
        <v>2602.3773617583183</v>
      </c>
      <c r="T208" s="1000">
        <f t="shared" si="21"/>
        <v>225.84736175831796</v>
      </c>
      <c r="U208" s="994">
        <v>561.59</v>
      </c>
      <c r="V208" s="994">
        <v>527.27</v>
      </c>
      <c r="W208" s="994">
        <v>34.32</v>
      </c>
      <c r="X208" s="995"/>
      <c r="Y208" s="995"/>
      <c r="Z208" s="995"/>
      <c r="AA208" s="995"/>
      <c r="AB208" s="995"/>
      <c r="AC208" s="973">
        <f t="shared" si="23"/>
        <v>24.698989401708989</v>
      </c>
      <c r="AD208" s="973">
        <f t="shared" si="24"/>
        <v>536.89101059829102</v>
      </c>
      <c r="AE208" s="1112">
        <f t="shared" si="25"/>
        <v>37178.45248838979</v>
      </c>
    </row>
    <row r="209" spans="1:31" s="996" customFormat="1">
      <c r="A209" s="987">
        <v>119</v>
      </c>
      <c r="B209" s="997">
        <v>30001684</v>
      </c>
      <c r="C209" s="998">
        <v>39430</v>
      </c>
      <c r="D209" s="997">
        <f t="shared" si="19"/>
        <v>2007</v>
      </c>
      <c r="E209" s="997">
        <v>2010</v>
      </c>
      <c r="F209" s="998"/>
      <c r="G209" s="997"/>
      <c r="H209" s="997"/>
      <c r="J209" s="999" t="s">
        <v>1504</v>
      </c>
      <c r="K209" s="1000">
        <f>VLOOKUP(B209,[12]Sheet1!$A:$G,7,0)</f>
        <v>69928.490000000005</v>
      </c>
      <c r="L209" s="1000">
        <f>VLOOKUP(B209,[12]Sheet1!$A:$H,8,0)</f>
        <v>-65655.08</v>
      </c>
      <c r="M209" s="1000">
        <f>VLOOKUP(B209,[12]Sheet1!$A:$I,9,0)</f>
        <v>4273.41</v>
      </c>
      <c r="N209" s="1000">
        <v>4890.5250742861781</v>
      </c>
      <c r="O209" s="1000">
        <f t="shared" si="20"/>
        <v>617.11507428617824</v>
      </c>
      <c r="P209" s="1000">
        <v>211.00264388908158</v>
      </c>
      <c r="Q209" s="999"/>
      <c r="R209" s="999"/>
      <c r="S209" s="991">
        <f t="shared" si="22"/>
        <v>4679.5224303970963</v>
      </c>
      <c r="T209" s="1000">
        <f t="shared" si="21"/>
        <v>406.11243039709666</v>
      </c>
      <c r="U209" s="994">
        <v>1009.83</v>
      </c>
      <c r="V209" s="994">
        <v>948.11</v>
      </c>
      <c r="W209" s="994">
        <v>61.72</v>
      </c>
      <c r="X209" s="995"/>
      <c r="Y209" s="995"/>
      <c r="Z209" s="995"/>
      <c r="AA209" s="995"/>
      <c r="AB209" s="995"/>
      <c r="AC209" s="973">
        <f t="shared" si="23"/>
        <v>44.412793083081588</v>
      </c>
      <c r="AD209" s="973">
        <f t="shared" si="24"/>
        <v>965.41720691691842</v>
      </c>
      <c r="AE209" s="1112">
        <f t="shared" si="25"/>
        <v>66853.002485287288</v>
      </c>
    </row>
    <row r="210" spans="1:31" s="996" customFormat="1">
      <c r="A210" s="987">
        <v>120</v>
      </c>
      <c r="B210" s="997">
        <v>30001685</v>
      </c>
      <c r="C210" s="998">
        <v>39430</v>
      </c>
      <c r="D210" s="997">
        <f t="shared" si="19"/>
        <v>2007</v>
      </c>
      <c r="E210" s="997">
        <v>2010</v>
      </c>
      <c r="F210" s="998"/>
      <c r="G210" s="997"/>
      <c r="H210" s="997"/>
      <c r="J210" s="999" t="s">
        <v>1504</v>
      </c>
      <c r="K210" s="1000">
        <f>VLOOKUP(B210,[12]Sheet1!$A:$G,7,0)</f>
        <v>69928.490000000005</v>
      </c>
      <c r="L210" s="1000">
        <f>VLOOKUP(B210,[12]Sheet1!$A:$H,8,0)</f>
        <v>-65655.08</v>
      </c>
      <c r="M210" s="1000">
        <f>VLOOKUP(B210,[12]Sheet1!$A:$I,9,0)</f>
        <v>4273.41</v>
      </c>
      <c r="N210" s="1000">
        <v>4890.5250742861781</v>
      </c>
      <c r="O210" s="1000">
        <f t="shared" si="20"/>
        <v>617.11507428617824</v>
      </c>
      <c r="P210" s="1000">
        <v>211.00264388908158</v>
      </c>
      <c r="Q210" s="999"/>
      <c r="R210" s="999"/>
      <c r="S210" s="991">
        <f t="shared" si="22"/>
        <v>4679.5224303970963</v>
      </c>
      <c r="T210" s="1000">
        <f t="shared" si="21"/>
        <v>406.11243039709666</v>
      </c>
      <c r="U210" s="994">
        <v>1009.83</v>
      </c>
      <c r="V210" s="994">
        <v>948.11</v>
      </c>
      <c r="W210" s="994">
        <v>61.72</v>
      </c>
      <c r="X210" s="995"/>
      <c r="Y210" s="995"/>
      <c r="Z210" s="995"/>
      <c r="AA210" s="995"/>
      <c r="AB210" s="995"/>
      <c r="AC210" s="973">
        <f t="shared" si="23"/>
        <v>44.412793083081588</v>
      </c>
      <c r="AD210" s="973">
        <f t="shared" si="24"/>
        <v>965.41720691691842</v>
      </c>
      <c r="AE210" s="1112">
        <f t="shared" si="25"/>
        <v>66853.002485287288</v>
      </c>
    </row>
    <row r="211" spans="1:31" s="996" customFormat="1">
      <c r="A211" s="987">
        <v>121</v>
      </c>
      <c r="B211" s="997">
        <v>30000051</v>
      </c>
      <c r="C211" s="998">
        <v>39430</v>
      </c>
      <c r="D211" s="997">
        <f t="shared" si="19"/>
        <v>2007</v>
      </c>
      <c r="E211" s="997">
        <v>2010</v>
      </c>
      <c r="F211" s="998"/>
      <c r="G211" s="997"/>
      <c r="H211" s="997"/>
      <c r="J211" s="999" t="s">
        <v>4208</v>
      </c>
      <c r="K211" s="1000">
        <f>VLOOKUP(B211,[12]Sheet1!$A:$G,7,0)</f>
        <v>38888.800000000003</v>
      </c>
      <c r="L211" s="1000">
        <f>VLOOKUP(B211,[12]Sheet1!$A:$H,8,0)</f>
        <v>-36512.269999999997</v>
      </c>
      <c r="M211" s="1000">
        <f>VLOOKUP(B211,[12]Sheet1!$A:$I,9,0)</f>
        <v>2376.5300000000002</v>
      </c>
      <c r="N211" s="1000">
        <v>2719.7202128495355</v>
      </c>
      <c r="O211" s="1000">
        <f t="shared" si="20"/>
        <v>343.19021284953533</v>
      </c>
      <c r="P211" s="1000">
        <v>117.34285109121736</v>
      </c>
      <c r="Q211" s="999"/>
      <c r="R211" s="999"/>
      <c r="S211" s="991">
        <f t="shared" si="22"/>
        <v>2602.3773617583183</v>
      </c>
      <c r="T211" s="1000">
        <f t="shared" si="21"/>
        <v>225.84736175831796</v>
      </c>
      <c r="U211" s="994">
        <v>561.59</v>
      </c>
      <c r="V211" s="994">
        <v>527.27</v>
      </c>
      <c r="W211" s="994">
        <v>34.32</v>
      </c>
      <c r="X211" s="995"/>
      <c r="Y211" s="995"/>
      <c r="Z211" s="995"/>
      <c r="AA211" s="995"/>
      <c r="AB211" s="995"/>
      <c r="AC211" s="973">
        <f t="shared" si="23"/>
        <v>24.698989401708989</v>
      </c>
      <c r="AD211" s="973">
        <f t="shared" si="24"/>
        <v>536.89101059829102</v>
      </c>
      <c r="AE211" s="1112">
        <f t="shared" si="25"/>
        <v>37178.45248838979</v>
      </c>
    </row>
    <row r="212" spans="1:31" s="996" customFormat="1">
      <c r="A212" s="987">
        <v>122</v>
      </c>
      <c r="B212" s="997">
        <v>30000050</v>
      </c>
      <c r="C212" s="998">
        <v>39430</v>
      </c>
      <c r="D212" s="997">
        <f t="shared" si="19"/>
        <v>2007</v>
      </c>
      <c r="E212" s="997">
        <v>2010</v>
      </c>
      <c r="F212" s="998"/>
      <c r="G212" s="997"/>
      <c r="H212" s="997"/>
      <c r="J212" s="999" t="s">
        <v>4208</v>
      </c>
      <c r="K212" s="1000">
        <f>VLOOKUP(B212,[12]Sheet1!$A:$G,7,0)</f>
        <v>38888.800000000003</v>
      </c>
      <c r="L212" s="1000">
        <f>VLOOKUP(B212,[12]Sheet1!$A:$H,8,0)</f>
        <v>-36512.269999999997</v>
      </c>
      <c r="M212" s="1000">
        <f>VLOOKUP(B212,[12]Sheet1!$A:$I,9,0)</f>
        <v>2376.5300000000002</v>
      </c>
      <c r="N212" s="1000">
        <v>2719.7202128495355</v>
      </c>
      <c r="O212" s="1000">
        <f t="shared" si="20"/>
        <v>343.19021284953533</v>
      </c>
      <c r="P212" s="1000">
        <v>117.34285109121736</v>
      </c>
      <c r="Q212" s="999"/>
      <c r="R212" s="999"/>
      <c r="S212" s="991">
        <f t="shared" si="22"/>
        <v>2602.3773617583183</v>
      </c>
      <c r="T212" s="1000">
        <f t="shared" si="21"/>
        <v>225.84736175831796</v>
      </c>
      <c r="U212" s="994">
        <v>561.59</v>
      </c>
      <c r="V212" s="994">
        <v>527.27</v>
      </c>
      <c r="W212" s="994">
        <v>34.32</v>
      </c>
      <c r="X212" s="995"/>
      <c r="Y212" s="995"/>
      <c r="Z212" s="995"/>
      <c r="AA212" s="995"/>
      <c r="AB212" s="995"/>
      <c r="AC212" s="973">
        <f t="shared" si="23"/>
        <v>24.698989401708989</v>
      </c>
      <c r="AD212" s="973">
        <f t="shared" si="24"/>
        <v>536.89101059829102</v>
      </c>
      <c r="AE212" s="1112">
        <f t="shared" si="25"/>
        <v>37178.45248838979</v>
      </c>
    </row>
    <row r="213" spans="1:31" s="996" customFormat="1">
      <c r="A213" s="987">
        <v>123</v>
      </c>
      <c r="B213" s="997">
        <v>30000519</v>
      </c>
      <c r="C213" s="998">
        <v>39488</v>
      </c>
      <c r="D213" s="997">
        <f t="shared" si="19"/>
        <v>2008</v>
      </c>
      <c r="E213" s="997">
        <v>2010</v>
      </c>
      <c r="F213" s="998"/>
      <c r="G213" s="997"/>
      <c r="H213" s="997"/>
      <c r="J213" s="999" t="s">
        <v>1502</v>
      </c>
      <c r="K213" s="1000">
        <f>VLOOKUP(B213,[12]Sheet1!$A:$G,7,0)</f>
        <v>70765.41</v>
      </c>
      <c r="L213" s="1000">
        <f>VLOOKUP(B213,[12]Sheet1!$A:$H,8,0)</f>
        <v>-65654.570000000007</v>
      </c>
      <c r="M213" s="1000">
        <f>VLOOKUP(B213,[12]Sheet1!$A:$I,9,0)</f>
        <v>5110.84</v>
      </c>
      <c r="N213" s="1000">
        <v>5848.8867603774906</v>
      </c>
      <c r="O213" s="1000">
        <f t="shared" si="20"/>
        <v>738.0467603774905</v>
      </c>
      <c r="P213" s="1000">
        <v>252.35134295423882</v>
      </c>
      <c r="Q213" s="999"/>
      <c r="R213" s="999"/>
      <c r="S213" s="991">
        <f t="shared" si="22"/>
        <v>5596.5354174232516</v>
      </c>
      <c r="T213" s="1000">
        <f t="shared" si="21"/>
        <v>485.69541742325168</v>
      </c>
      <c r="U213" s="994">
        <v>1022.26</v>
      </c>
      <c r="V213" s="994">
        <v>948.43</v>
      </c>
      <c r="W213" s="994">
        <v>73.83</v>
      </c>
      <c r="X213" s="995"/>
      <c r="Y213" s="995"/>
      <c r="Z213" s="995"/>
      <c r="AA213" s="995"/>
      <c r="AB213" s="995"/>
      <c r="AC213" s="973">
        <f t="shared" si="23"/>
        <v>56.199337830514764</v>
      </c>
      <c r="AD213" s="973">
        <f t="shared" si="24"/>
        <v>966.06066216948523</v>
      </c>
      <c r="AE213" s="1112">
        <f t="shared" si="25"/>
        <v>66875.040443033198</v>
      </c>
    </row>
    <row r="214" spans="1:31" s="996" customFormat="1">
      <c r="A214" s="987">
        <v>124</v>
      </c>
      <c r="B214" s="997">
        <v>30000588</v>
      </c>
      <c r="C214" s="998">
        <v>39488</v>
      </c>
      <c r="D214" s="997">
        <f t="shared" si="19"/>
        <v>2008</v>
      </c>
      <c r="E214" s="997">
        <v>2010</v>
      </c>
      <c r="F214" s="998"/>
      <c r="G214" s="997"/>
      <c r="H214" s="997"/>
      <c r="J214" s="999" t="s">
        <v>1502</v>
      </c>
      <c r="K214" s="1000">
        <f>VLOOKUP(B214,[12]Sheet1!$A:$G,7,0)</f>
        <v>161780.25</v>
      </c>
      <c r="L214" s="1000">
        <f>VLOOKUP(B214,[12]Sheet1!$A:$H,8,0)</f>
        <v>-150096.13</v>
      </c>
      <c r="M214" s="1000">
        <f>VLOOKUP(B214,[12]Sheet1!$A:$I,9,0)</f>
        <v>11684.12</v>
      </c>
      <c r="N214" s="1000">
        <v>13371.401721568636</v>
      </c>
      <c r="O214" s="1000">
        <f t="shared" si="20"/>
        <v>1687.2817215686355</v>
      </c>
      <c r="P214" s="1000">
        <v>576.91169616706475</v>
      </c>
      <c r="Q214" s="999"/>
      <c r="R214" s="999"/>
      <c r="S214" s="991">
        <f t="shared" si="22"/>
        <v>12794.490025401572</v>
      </c>
      <c r="T214" s="1000">
        <f t="shared" si="21"/>
        <v>1110.3700254015707</v>
      </c>
      <c r="U214" s="994">
        <v>2337.2600000000002</v>
      </c>
      <c r="V214" s="994">
        <v>2168.46</v>
      </c>
      <c r="W214" s="994">
        <v>168.8</v>
      </c>
      <c r="X214" s="995"/>
      <c r="Y214" s="995"/>
      <c r="Z214" s="995"/>
      <c r="AA214" s="995"/>
      <c r="AB214" s="995"/>
      <c r="AC214" s="973">
        <f t="shared" si="23"/>
        <v>128.49222735678688</v>
      </c>
      <c r="AD214" s="973">
        <f t="shared" si="24"/>
        <v>2208.7677726432134</v>
      </c>
      <c r="AE214" s="1112">
        <f t="shared" si="25"/>
        <v>152886.28669902458</v>
      </c>
    </row>
    <row r="215" spans="1:31" s="996" customFormat="1">
      <c r="A215" s="987">
        <v>125</v>
      </c>
      <c r="B215" s="997">
        <v>30003073</v>
      </c>
      <c r="C215" s="998">
        <v>39488</v>
      </c>
      <c r="D215" s="997">
        <f t="shared" si="19"/>
        <v>2008</v>
      </c>
      <c r="E215" s="997">
        <v>2010</v>
      </c>
      <c r="F215" s="998"/>
      <c r="G215" s="997"/>
      <c r="H215" s="997"/>
      <c r="J215" s="999" t="s">
        <v>4183</v>
      </c>
      <c r="K215" s="1000">
        <f>VLOOKUP(B215,[12]Sheet1!$A:$G,7,0)</f>
        <v>715967.14</v>
      </c>
      <c r="L215" s="1000">
        <f>VLOOKUP(B215,[12]Sheet1!$A:$H,8,0)</f>
        <v>-664258.4</v>
      </c>
      <c r="M215" s="1000">
        <f>VLOOKUP(B215,[12]Sheet1!$A:$I,9,0)</f>
        <v>51708.74</v>
      </c>
      <c r="N215" s="1000">
        <v>59175.901570348899</v>
      </c>
      <c r="O215" s="1000">
        <f t="shared" si="20"/>
        <v>7467.1615703489006</v>
      </c>
      <c r="P215" s="1000">
        <v>2553.1556420219704</v>
      </c>
      <c r="Q215" s="999"/>
      <c r="R215" s="999"/>
      <c r="S215" s="991">
        <f t="shared" si="22"/>
        <v>56622.745928326927</v>
      </c>
      <c r="T215" s="1000">
        <f t="shared" si="21"/>
        <v>4914.0059283269302</v>
      </c>
      <c r="U215" s="994">
        <v>10344.26</v>
      </c>
      <c r="V215" s="994">
        <v>9597.18</v>
      </c>
      <c r="W215" s="994">
        <v>747.08</v>
      </c>
      <c r="X215" s="995"/>
      <c r="Y215" s="995"/>
      <c r="Z215" s="995"/>
      <c r="AA215" s="995"/>
      <c r="AB215" s="995"/>
      <c r="AC215" s="973">
        <f t="shared" si="23"/>
        <v>568.68170753690913</v>
      </c>
      <c r="AD215" s="973">
        <f t="shared" si="24"/>
        <v>9775.5782924630912</v>
      </c>
      <c r="AE215" s="1112">
        <f t="shared" si="25"/>
        <v>676606.43022322364</v>
      </c>
    </row>
    <row r="216" spans="1:31" s="996" customFormat="1">
      <c r="A216" s="987">
        <v>126</v>
      </c>
      <c r="B216" s="997">
        <v>30002477</v>
      </c>
      <c r="C216" s="998">
        <v>39488</v>
      </c>
      <c r="D216" s="997">
        <f t="shared" si="19"/>
        <v>2008</v>
      </c>
      <c r="E216" s="997">
        <v>2010</v>
      </c>
      <c r="F216" s="998"/>
      <c r="G216" s="997"/>
      <c r="H216" s="997"/>
      <c r="J216" s="999" t="s">
        <v>1508</v>
      </c>
      <c r="K216" s="1000">
        <f>VLOOKUP(B216,[12]Sheet1!$A:$G,7,0)</f>
        <v>55884.66</v>
      </c>
      <c r="L216" s="1000">
        <f>VLOOKUP(B216,[12]Sheet1!$A:$H,8,0)</f>
        <v>-51848.54</v>
      </c>
      <c r="M216" s="1000">
        <f>VLOOKUP(B216,[12]Sheet1!$A:$I,9,0)</f>
        <v>4036.12</v>
      </c>
      <c r="N216" s="1000">
        <v>4618.968473146253</v>
      </c>
      <c r="O216" s="1000">
        <f t="shared" si="20"/>
        <v>582.84847314625313</v>
      </c>
      <c r="P216" s="1000">
        <v>199.28628216192686</v>
      </c>
      <c r="Q216" s="999"/>
      <c r="R216" s="999"/>
      <c r="S216" s="991">
        <f t="shared" si="22"/>
        <v>4419.6821909843266</v>
      </c>
      <c r="T216" s="1000">
        <f t="shared" si="21"/>
        <v>383.56219098432626</v>
      </c>
      <c r="U216" s="994">
        <v>807.26</v>
      </c>
      <c r="V216" s="994">
        <v>748.96</v>
      </c>
      <c r="W216" s="994">
        <v>58.3</v>
      </c>
      <c r="X216" s="995"/>
      <c r="Y216" s="995"/>
      <c r="Z216" s="995"/>
      <c r="AA216" s="995"/>
      <c r="AB216" s="995"/>
      <c r="AC216" s="973">
        <f t="shared" si="23"/>
        <v>44.379587831922748</v>
      </c>
      <c r="AD216" s="973">
        <f t="shared" si="24"/>
        <v>762.88041216807721</v>
      </c>
      <c r="AE216" s="1112">
        <f t="shared" si="25"/>
        <v>52812.368325784584</v>
      </c>
    </row>
    <row r="217" spans="1:31" s="996" customFormat="1">
      <c r="A217" s="987">
        <v>127</v>
      </c>
      <c r="B217" s="997">
        <v>30002996</v>
      </c>
      <c r="C217" s="998">
        <v>39488</v>
      </c>
      <c r="D217" s="997">
        <f t="shared" si="19"/>
        <v>2008</v>
      </c>
      <c r="E217" s="997">
        <v>2010</v>
      </c>
      <c r="F217" s="998"/>
      <c r="G217" s="997"/>
      <c r="H217" s="997"/>
      <c r="J217" s="999" t="s">
        <v>1504</v>
      </c>
      <c r="K217" s="1000">
        <f>VLOOKUP(B217,[12]Sheet1!$A:$G,7,0)</f>
        <v>213343.78</v>
      </c>
      <c r="L217" s="1000">
        <f>VLOOKUP(B217,[12]Sheet1!$A:$H,8,0)</f>
        <v>-197935.62</v>
      </c>
      <c r="M217" s="1000">
        <f>VLOOKUP(B217,[12]Sheet1!$A:$I,9,0)</f>
        <v>15408.16</v>
      </c>
      <c r="N217" s="1000">
        <v>17633.223310801754</v>
      </c>
      <c r="O217" s="1000">
        <f t="shared" si="20"/>
        <v>2225.0633108017537</v>
      </c>
      <c r="P217" s="1000">
        <v>760.78880740813338</v>
      </c>
      <c r="Q217" s="999"/>
      <c r="R217" s="999"/>
      <c r="S217" s="991">
        <f t="shared" si="22"/>
        <v>16872.434503393619</v>
      </c>
      <c r="T217" s="1000">
        <f t="shared" si="21"/>
        <v>1464.2745033936203</v>
      </c>
      <c r="U217" s="994">
        <v>3082.26</v>
      </c>
      <c r="V217" s="994">
        <v>2859.64</v>
      </c>
      <c r="W217" s="994">
        <v>222.62</v>
      </c>
      <c r="X217" s="995"/>
      <c r="Y217" s="995"/>
      <c r="Z217" s="995"/>
      <c r="AA217" s="995"/>
      <c r="AB217" s="995"/>
      <c r="AC217" s="973">
        <f t="shared" si="23"/>
        <v>169.44903549144294</v>
      </c>
      <c r="AD217" s="973">
        <f t="shared" si="24"/>
        <v>2912.8109645085574</v>
      </c>
      <c r="AE217" s="1112">
        <f t="shared" si="25"/>
        <v>201615.08165881573</v>
      </c>
    </row>
    <row r="218" spans="1:31" s="996" customFormat="1">
      <c r="A218" s="987">
        <v>128</v>
      </c>
      <c r="B218" s="997">
        <v>30000598</v>
      </c>
      <c r="C218" s="998">
        <v>39502</v>
      </c>
      <c r="D218" s="997">
        <f t="shared" si="19"/>
        <v>2008</v>
      </c>
      <c r="E218" s="997">
        <v>2010</v>
      </c>
      <c r="F218" s="998"/>
      <c r="G218" s="997"/>
      <c r="H218" s="997"/>
      <c r="J218" s="999" t="s">
        <v>1502</v>
      </c>
      <c r="K218" s="1000">
        <f>VLOOKUP(B218,[12]Sheet1!$A:$G,7,0)</f>
        <v>162630.39000000001</v>
      </c>
      <c r="L218" s="1000">
        <f>VLOOKUP(B218,[12]Sheet1!$A:$H,8,0)</f>
        <v>-150884.87</v>
      </c>
      <c r="M218" s="1000">
        <f>VLOOKUP(B218,[12]Sheet1!$A:$I,9,0)</f>
        <v>11745.52</v>
      </c>
      <c r="N218" s="1000">
        <v>13441.66837970843</v>
      </c>
      <c r="O218" s="1000">
        <f t="shared" si="20"/>
        <v>1696.1483797084293</v>
      </c>
      <c r="P218" s="1000">
        <v>579.94336463201182</v>
      </c>
      <c r="Q218" s="999"/>
      <c r="R218" s="999"/>
      <c r="S218" s="991">
        <f t="shared" si="22"/>
        <v>12861.725015076418</v>
      </c>
      <c r="T218" s="1000">
        <f t="shared" si="21"/>
        <v>1116.2050150764176</v>
      </c>
      <c r="U218" s="994">
        <v>2357.3000000000002</v>
      </c>
      <c r="V218" s="994">
        <v>2187.0500000000002</v>
      </c>
      <c r="W218" s="994">
        <v>170.25</v>
      </c>
      <c r="X218" s="995"/>
      <c r="Y218" s="995"/>
      <c r="Z218" s="995"/>
      <c r="AA218" s="995"/>
      <c r="AB218" s="995"/>
      <c r="AC218" s="973">
        <f t="shared" si="23"/>
        <v>129.59393800781842</v>
      </c>
      <c r="AD218" s="973">
        <f t="shared" si="24"/>
        <v>2227.7060619921817</v>
      </c>
      <c r="AE218" s="1112">
        <f t="shared" si="25"/>
        <v>153689.68975826271</v>
      </c>
    </row>
    <row r="219" spans="1:31" s="996" customFormat="1">
      <c r="A219" s="987">
        <v>129</v>
      </c>
      <c r="B219" s="997">
        <v>30002053</v>
      </c>
      <c r="C219" s="998">
        <v>39502</v>
      </c>
      <c r="D219" s="997">
        <f t="shared" ref="D219:D266" si="26">YEAR(C219)</f>
        <v>2008</v>
      </c>
      <c r="E219" s="997">
        <v>2010</v>
      </c>
      <c r="F219" s="998"/>
      <c r="G219" s="997"/>
      <c r="H219" s="997"/>
      <c r="J219" s="1001" t="s">
        <v>4164</v>
      </c>
      <c r="K219" s="1000">
        <f>VLOOKUP(B219,[12]Sheet1!$A:$G,7,0)</f>
        <v>69445.66</v>
      </c>
      <c r="L219" s="1000">
        <f>VLOOKUP(B219,[12]Sheet1!$A:$H,8,0)</f>
        <v>-64430.14</v>
      </c>
      <c r="M219" s="1000">
        <f>VLOOKUP(B219,[12]Sheet1!$A:$I,9,0)</f>
        <v>5015.5200000000004</v>
      </c>
      <c r="N219" s="1000">
        <v>5739.8017790438589</v>
      </c>
      <c r="O219" s="1000">
        <f t="shared" ref="O219:O266" si="27">N219-M219</f>
        <v>724.28177904385848</v>
      </c>
      <c r="P219" s="1000">
        <v>247.64485047738611</v>
      </c>
      <c r="Q219" s="999"/>
      <c r="R219" s="999"/>
      <c r="S219" s="991">
        <f t="shared" si="22"/>
        <v>5492.1569285664727</v>
      </c>
      <c r="T219" s="1000">
        <f t="shared" si="21"/>
        <v>476.63692856647236</v>
      </c>
      <c r="U219" s="994">
        <v>1006.6</v>
      </c>
      <c r="V219" s="994">
        <v>933.9</v>
      </c>
      <c r="W219" s="994">
        <v>72.7</v>
      </c>
      <c r="X219" s="995"/>
      <c r="Y219" s="995"/>
      <c r="Z219" s="995"/>
      <c r="AA219" s="995"/>
      <c r="AB219" s="995"/>
      <c r="AC219" s="973">
        <f t="shared" si="23"/>
        <v>55.338420225966161</v>
      </c>
      <c r="AD219" s="973">
        <f t="shared" si="24"/>
        <v>951.26157977403386</v>
      </c>
      <c r="AE219" s="1112">
        <f t="shared" si="25"/>
        <v>65627.84446657107</v>
      </c>
    </row>
    <row r="220" spans="1:31" s="996" customFormat="1">
      <c r="A220" s="987">
        <v>130</v>
      </c>
      <c r="B220" s="997">
        <v>30002550</v>
      </c>
      <c r="C220" s="998">
        <v>39502</v>
      </c>
      <c r="D220" s="997">
        <f t="shared" si="26"/>
        <v>2008</v>
      </c>
      <c r="E220" s="997">
        <v>2010</v>
      </c>
      <c r="F220" s="998"/>
      <c r="G220" s="997"/>
      <c r="H220" s="997"/>
      <c r="J220" s="999" t="s">
        <v>1508</v>
      </c>
      <c r="K220" s="1000">
        <f>VLOOKUP(B220,[12]Sheet1!$A:$G,7,0)</f>
        <v>59737.440000000002</v>
      </c>
      <c r="L220" s="1000">
        <f>VLOOKUP(B220,[12]Sheet1!$A:$H,8,0)</f>
        <v>-55423.08</v>
      </c>
      <c r="M220" s="1000">
        <f>VLOOKUP(B220,[12]Sheet1!$A:$I,9,0)</f>
        <v>4314.3599999999997</v>
      </c>
      <c r="N220" s="1000">
        <v>4937.3885865145903</v>
      </c>
      <c r="O220" s="1000">
        <f t="shared" si="27"/>
        <v>623.02858651459064</v>
      </c>
      <c r="P220" s="1000">
        <v>213.02457912751129</v>
      </c>
      <c r="Q220" s="999"/>
      <c r="R220" s="999"/>
      <c r="S220" s="991">
        <f t="shared" si="22"/>
        <v>4724.3640073870793</v>
      </c>
      <c r="T220" s="1000">
        <f t="shared" si="21"/>
        <v>410.00400738707935</v>
      </c>
      <c r="U220" s="994">
        <v>865.88</v>
      </c>
      <c r="V220" s="994">
        <v>803.35</v>
      </c>
      <c r="W220" s="994">
        <v>62.53</v>
      </c>
      <c r="X220" s="995"/>
      <c r="Y220" s="995"/>
      <c r="Z220" s="995"/>
      <c r="AA220" s="995"/>
      <c r="AB220" s="995"/>
      <c r="AC220" s="973">
        <f t="shared" si="23"/>
        <v>47.60225641293421</v>
      </c>
      <c r="AD220" s="973">
        <f t="shared" si="24"/>
        <v>818.27774358706574</v>
      </c>
      <c r="AE220" s="1112">
        <f t="shared" si="25"/>
        <v>56453.339505321441</v>
      </c>
    </row>
    <row r="221" spans="1:31" s="996" customFormat="1">
      <c r="A221" s="987">
        <v>131</v>
      </c>
      <c r="B221" s="997">
        <v>30002530</v>
      </c>
      <c r="C221" s="998">
        <v>39502</v>
      </c>
      <c r="D221" s="997">
        <f t="shared" si="26"/>
        <v>2008</v>
      </c>
      <c r="E221" s="997">
        <v>2010</v>
      </c>
      <c r="F221" s="998"/>
      <c r="G221" s="997"/>
      <c r="H221" s="997"/>
      <c r="J221" s="999" t="s">
        <v>1508</v>
      </c>
      <c r="K221" s="1000">
        <f>VLOOKUP(B221,[12]Sheet1!$A:$G,7,0)</f>
        <v>59737.440000000002</v>
      </c>
      <c r="L221" s="1000">
        <f>VLOOKUP(B221,[12]Sheet1!$A:$H,8,0)</f>
        <v>-55423.08</v>
      </c>
      <c r="M221" s="1000">
        <f>VLOOKUP(B221,[12]Sheet1!$A:$I,9,0)</f>
        <v>4314.3599999999997</v>
      </c>
      <c r="N221" s="1000">
        <v>4937.3885865145903</v>
      </c>
      <c r="O221" s="1000">
        <f t="shared" si="27"/>
        <v>623.02858651459064</v>
      </c>
      <c r="P221" s="1000">
        <v>213.02457912751129</v>
      </c>
      <c r="Q221" s="999"/>
      <c r="R221" s="999"/>
      <c r="S221" s="991">
        <f t="shared" si="22"/>
        <v>4724.3640073870793</v>
      </c>
      <c r="T221" s="1000">
        <f t="shared" si="21"/>
        <v>410.00400738707935</v>
      </c>
      <c r="U221" s="994">
        <v>865.88</v>
      </c>
      <c r="V221" s="994">
        <v>803.35</v>
      </c>
      <c r="W221" s="994">
        <v>62.53</v>
      </c>
      <c r="X221" s="995"/>
      <c r="Y221" s="995"/>
      <c r="Z221" s="995"/>
      <c r="AA221" s="995"/>
      <c r="AB221" s="995"/>
      <c r="AC221" s="973">
        <f t="shared" si="23"/>
        <v>47.60225641293421</v>
      </c>
      <c r="AD221" s="973">
        <f t="shared" si="24"/>
        <v>818.27774358706574</v>
      </c>
      <c r="AE221" s="1112">
        <f t="shared" si="25"/>
        <v>56453.339505321441</v>
      </c>
    </row>
    <row r="222" spans="1:31" s="996" customFormat="1">
      <c r="A222" s="987">
        <v>132</v>
      </c>
      <c r="B222" s="997">
        <v>30002155</v>
      </c>
      <c r="C222" s="998">
        <v>39502</v>
      </c>
      <c r="D222" s="997">
        <f t="shared" si="26"/>
        <v>2008</v>
      </c>
      <c r="E222" s="997">
        <v>2010</v>
      </c>
      <c r="F222" s="998"/>
      <c r="G222" s="997"/>
      <c r="H222" s="997"/>
      <c r="J222" s="999" t="s">
        <v>1508</v>
      </c>
      <c r="K222" s="1000">
        <f>VLOOKUP(B222,[12]Sheet1!$A:$G,7,0)</f>
        <v>54210.13</v>
      </c>
      <c r="L222" s="1000">
        <f>VLOOKUP(B222,[12]Sheet1!$A:$H,8,0)</f>
        <v>-50294.95</v>
      </c>
      <c r="M222" s="1000">
        <f>VLOOKUP(B222,[12]Sheet1!$A:$I,9,0)</f>
        <v>3915.18</v>
      </c>
      <c r="N222" s="1000">
        <v>4480.5637559568959</v>
      </c>
      <c r="O222" s="1000">
        <f t="shared" si="27"/>
        <v>565.38375595689604</v>
      </c>
      <c r="P222" s="1000">
        <v>193.31478404872323</v>
      </c>
      <c r="Q222" s="999"/>
      <c r="R222" s="999"/>
      <c r="S222" s="991">
        <f t="shared" si="22"/>
        <v>4287.2489719081723</v>
      </c>
      <c r="T222" s="1000">
        <f t="shared" si="21"/>
        <v>372.06897190817278</v>
      </c>
      <c r="U222" s="994">
        <v>785.77</v>
      </c>
      <c r="V222" s="994">
        <v>729.01</v>
      </c>
      <c r="W222" s="994">
        <v>56.76</v>
      </c>
      <c r="X222" s="995"/>
      <c r="Y222" s="995"/>
      <c r="Z222" s="995"/>
      <c r="AA222" s="995"/>
      <c r="AB222" s="995"/>
      <c r="AC222" s="973">
        <f t="shared" si="23"/>
        <v>43.198162587877434</v>
      </c>
      <c r="AD222" s="973">
        <f t="shared" si="24"/>
        <v>742.57183741212259</v>
      </c>
      <c r="AE222" s="1112">
        <f t="shared" si="25"/>
        <v>51229.896586087561</v>
      </c>
    </row>
    <row r="223" spans="1:31" s="996" customFormat="1">
      <c r="A223" s="987">
        <v>133</v>
      </c>
      <c r="B223" s="997">
        <v>30002938</v>
      </c>
      <c r="C223" s="998">
        <v>39502</v>
      </c>
      <c r="D223" s="997">
        <f t="shared" si="26"/>
        <v>2008</v>
      </c>
      <c r="E223" s="997">
        <v>2010</v>
      </c>
      <c r="F223" s="998"/>
      <c r="G223" s="997"/>
      <c r="H223" s="997"/>
      <c r="J223" s="999" t="s">
        <v>4213</v>
      </c>
      <c r="K223" s="1000">
        <f>VLOOKUP(B223,[12]Sheet1!$A:$G,7,0)</f>
        <v>148103.49</v>
      </c>
      <c r="L223" s="1000">
        <f>VLOOKUP(B223,[12]Sheet1!$A:$H,8,0)</f>
        <v>-137407.13</v>
      </c>
      <c r="M223" s="1000">
        <f>VLOOKUP(B223,[12]Sheet1!$A:$I,9,0)</f>
        <v>10696.36</v>
      </c>
      <c r="N223" s="1000">
        <v>12241.001163846135</v>
      </c>
      <c r="O223" s="1000">
        <f t="shared" si="27"/>
        <v>1544.6411638461341</v>
      </c>
      <c r="P223" s="1000">
        <v>528.14034693357689</v>
      </c>
      <c r="Q223" s="999"/>
      <c r="R223" s="999"/>
      <c r="S223" s="991">
        <f t="shared" si="22"/>
        <v>11712.860816912558</v>
      </c>
      <c r="T223" s="1000">
        <f t="shared" si="21"/>
        <v>1016.5008169125572</v>
      </c>
      <c r="U223" s="994">
        <v>2146.73</v>
      </c>
      <c r="V223" s="994">
        <v>1991.7</v>
      </c>
      <c r="W223" s="994">
        <v>155.03</v>
      </c>
      <c r="X223" s="995"/>
      <c r="Y223" s="995"/>
      <c r="Z223" s="995"/>
      <c r="AA223" s="995"/>
      <c r="AB223" s="995"/>
      <c r="AC223" s="973">
        <f t="shared" si="23"/>
        <v>118.01772983477879</v>
      </c>
      <c r="AD223" s="973">
        <f t="shared" si="24"/>
        <v>2028.7122701652213</v>
      </c>
      <c r="AE223" s="1112">
        <f t="shared" si="25"/>
        <v>139961.41453153966</v>
      </c>
    </row>
    <row r="224" spans="1:31" s="996" customFormat="1">
      <c r="A224" s="987">
        <v>134</v>
      </c>
      <c r="B224" s="997">
        <v>30001579</v>
      </c>
      <c r="C224" s="998">
        <v>39561</v>
      </c>
      <c r="D224" s="997">
        <f t="shared" si="26"/>
        <v>2008</v>
      </c>
      <c r="E224" s="997">
        <v>2010</v>
      </c>
      <c r="F224" s="998"/>
      <c r="G224" s="997"/>
      <c r="H224" s="997"/>
      <c r="J224" s="999" t="s">
        <v>1508</v>
      </c>
      <c r="K224" s="1000">
        <f>VLOOKUP(B224,[12]Sheet1!$A:$G,7,0)</f>
        <v>60339.42</v>
      </c>
      <c r="L224" s="1000">
        <f>VLOOKUP(B224,[12]Sheet1!$A:$H,8,0)</f>
        <v>-55311.14</v>
      </c>
      <c r="M224" s="1000">
        <f>VLOOKUP(B224,[12]Sheet1!$A:$I,9,0)</f>
        <v>5028.28</v>
      </c>
      <c r="N224" s="1000">
        <v>5754.4044265660687</v>
      </c>
      <c r="O224" s="1000">
        <f t="shared" si="27"/>
        <v>726.12442656606891</v>
      </c>
      <c r="P224" s="1000">
        <v>248.2748845101666</v>
      </c>
      <c r="Q224" s="999"/>
      <c r="R224" s="999"/>
      <c r="S224" s="991">
        <f t="shared" si="22"/>
        <v>5506.1295420559018</v>
      </c>
      <c r="T224" s="1000">
        <f t="shared" si="21"/>
        <v>477.8495420559023</v>
      </c>
      <c r="U224" s="994">
        <v>870.7</v>
      </c>
      <c r="V224" s="994">
        <v>798.15</v>
      </c>
      <c r="W224" s="994">
        <v>72.55</v>
      </c>
      <c r="X224" s="995"/>
      <c r="Y224" s="995"/>
      <c r="Z224" s="995"/>
      <c r="AA224" s="995"/>
      <c r="AB224" s="995"/>
      <c r="AC224" s="973">
        <f t="shared" si="23"/>
        <v>47.867238715228233</v>
      </c>
      <c r="AD224" s="973">
        <f t="shared" si="24"/>
        <v>822.83276128477178</v>
      </c>
      <c r="AE224" s="1112">
        <f t="shared" si="25"/>
        <v>57022.225304837004</v>
      </c>
    </row>
    <row r="225" spans="1:31" s="996" customFormat="1">
      <c r="A225" s="987">
        <v>135</v>
      </c>
      <c r="B225" s="997">
        <v>30001565</v>
      </c>
      <c r="C225" s="998">
        <v>39561</v>
      </c>
      <c r="D225" s="997">
        <f t="shared" si="26"/>
        <v>2008</v>
      </c>
      <c r="E225" s="997">
        <v>2010</v>
      </c>
      <c r="F225" s="998"/>
      <c r="G225" s="997"/>
      <c r="H225" s="997"/>
      <c r="J225" s="999" t="s">
        <v>1508</v>
      </c>
      <c r="K225" s="1000">
        <f>VLOOKUP(B225,[12]Sheet1!$A:$G,7,0)</f>
        <v>60339.42</v>
      </c>
      <c r="L225" s="1000">
        <f>VLOOKUP(B225,[12]Sheet1!$A:$H,8,0)</f>
        <v>-55311.14</v>
      </c>
      <c r="M225" s="1000">
        <f>VLOOKUP(B225,[12]Sheet1!$A:$I,9,0)</f>
        <v>5028.28</v>
      </c>
      <c r="N225" s="1000">
        <v>5754.4044265660687</v>
      </c>
      <c r="O225" s="1000">
        <f t="shared" si="27"/>
        <v>726.12442656606891</v>
      </c>
      <c r="P225" s="1000">
        <v>248.2748845101666</v>
      </c>
      <c r="Q225" s="999"/>
      <c r="R225" s="999"/>
      <c r="S225" s="991">
        <f t="shared" si="22"/>
        <v>5506.1295420559018</v>
      </c>
      <c r="T225" s="1000">
        <f t="shared" si="21"/>
        <v>477.8495420559023</v>
      </c>
      <c r="U225" s="994">
        <v>870.7</v>
      </c>
      <c r="V225" s="994">
        <v>798.15</v>
      </c>
      <c r="W225" s="994">
        <v>72.55</v>
      </c>
      <c r="X225" s="995"/>
      <c r="Y225" s="995"/>
      <c r="Z225" s="995"/>
      <c r="AA225" s="995"/>
      <c r="AB225" s="995"/>
      <c r="AC225" s="973">
        <f t="shared" si="23"/>
        <v>47.867238715228233</v>
      </c>
      <c r="AD225" s="973">
        <f t="shared" si="24"/>
        <v>822.83276128477178</v>
      </c>
      <c r="AE225" s="1112">
        <f t="shared" si="25"/>
        <v>57022.225304837004</v>
      </c>
    </row>
    <row r="226" spans="1:31" s="996" customFormat="1">
      <c r="A226" s="987">
        <v>136</v>
      </c>
      <c r="B226" s="997">
        <v>30001319</v>
      </c>
      <c r="C226" s="998">
        <v>39561</v>
      </c>
      <c r="D226" s="997">
        <f t="shared" si="26"/>
        <v>2008</v>
      </c>
      <c r="E226" s="997">
        <v>2010</v>
      </c>
      <c r="F226" s="998"/>
      <c r="G226" s="997"/>
      <c r="H226" s="997"/>
      <c r="J226" s="999" t="s">
        <v>1508</v>
      </c>
      <c r="K226" s="1000">
        <f>VLOOKUP(B226,[12]Sheet1!$A:$G,7,0)</f>
        <v>54626.81</v>
      </c>
      <c r="L226" s="1000">
        <f>VLOOKUP(B226,[12]Sheet1!$A:$H,8,0)</f>
        <v>-50074.58</v>
      </c>
      <c r="M226" s="1000">
        <f>VLOOKUP(B226,[12]Sheet1!$A:$I,9,0)</f>
        <v>4552.2299999999996</v>
      </c>
      <c r="N226" s="1000">
        <v>5209.6089443600704</v>
      </c>
      <c r="O226" s="1000">
        <f t="shared" si="27"/>
        <v>657.37894436007082</v>
      </c>
      <c r="P226" s="1000">
        <v>224.76957876524691</v>
      </c>
      <c r="Q226" s="999"/>
      <c r="R226" s="999"/>
      <c r="S226" s="991">
        <f t="shared" si="22"/>
        <v>4984.8393655948239</v>
      </c>
      <c r="T226" s="1000">
        <f t="shared" si="21"/>
        <v>432.60936559482388</v>
      </c>
      <c r="U226" s="994">
        <v>788.27</v>
      </c>
      <c r="V226" s="994">
        <v>722.58</v>
      </c>
      <c r="W226" s="994">
        <v>65.69</v>
      </c>
      <c r="X226" s="995"/>
      <c r="Y226" s="995"/>
      <c r="Z226" s="995"/>
      <c r="AA226" s="995"/>
      <c r="AB226" s="995"/>
      <c r="AC226" s="973">
        <f t="shared" si="23"/>
        <v>43.335601541349433</v>
      </c>
      <c r="AD226" s="973">
        <f t="shared" si="24"/>
        <v>744.93439845865055</v>
      </c>
      <c r="AE226" s="1112">
        <f t="shared" si="25"/>
        <v>51623.669360834479</v>
      </c>
    </row>
    <row r="227" spans="1:31" s="996" customFormat="1">
      <c r="A227" s="987">
        <v>137</v>
      </c>
      <c r="B227" s="997">
        <v>30001609</v>
      </c>
      <c r="C227" s="998">
        <v>39561</v>
      </c>
      <c r="D227" s="997">
        <f t="shared" si="26"/>
        <v>2008</v>
      </c>
      <c r="E227" s="997">
        <v>2010</v>
      </c>
      <c r="F227" s="998"/>
      <c r="G227" s="997"/>
      <c r="H227" s="997"/>
      <c r="J227" s="999" t="s">
        <v>1508</v>
      </c>
      <c r="K227" s="1000">
        <f>VLOOKUP(B227,[12]Sheet1!$A:$G,7,0)</f>
        <v>60339.42</v>
      </c>
      <c r="L227" s="1000">
        <f>VLOOKUP(B227,[12]Sheet1!$A:$H,8,0)</f>
        <v>-55311.14</v>
      </c>
      <c r="M227" s="1000">
        <f>VLOOKUP(B227,[12]Sheet1!$A:$I,9,0)</f>
        <v>5028.28</v>
      </c>
      <c r="N227" s="1000">
        <v>5754.4044265660687</v>
      </c>
      <c r="O227" s="1000">
        <f t="shared" si="27"/>
        <v>726.12442656606891</v>
      </c>
      <c r="P227" s="1000">
        <v>248.2748845101666</v>
      </c>
      <c r="Q227" s="999"/>
      <c r="R227" s="999"/>
      <c r="S227" s="991">
        <f t="shared" si="22"/>
        <v>5506.1295420559018</v>
      </c>
      <c r="T227" s="1000">
        <f t="shared" si="21"/>
        <v>477.8495420559023</v>
      </c>
      <c r="U227" s="994">
        <v>870.7</v>
      </c>
      <c r="V227" s="994">
        <v>798.15</v>
      </c>
      <c r="W227" s="994">
        <v>72.55</v>
      </c>
      <c r="X227" s="995"/>
      <c r="Y227" s="995"/>
      <c r="Z227" s="995"/>
      <c r="AA227" s="995"/>
      <c r="AB227" s="995"/>
      <c r="AC227" s="973">
        <f t="shared" si="23"/>
        <v>47.867238715228233</v>
      </c>
      <c r="AD227" s="973">
        <f t="shared" si="24"/>
        <v>822.83276128477178</v>
      </c>
      <c r="AE227" s="1112">
        <f t="shared" si="25"/>
        <v>57022.225304837004</v>
      </c>
    </row>
    <row r="228" spans="1:31" s="996" customFormat="1">
      <c r="A228" s="987">
        <v>138</v>
      </c>
      <c r="B228" s="997">
        <v>30001590</v>
      </c>
      <c r="C228" s="998">
        <v>39561</v>
      </c>
      <c r="D228" s="997">
        <f t="shared" si="26"/>
        <v>2008</v>
      </c>
      <c r="E228" s="997">
        <v>2010</v>
      </c>
      <c r="F228" s="998"/>
      <c r="G228" s="997"/>
      <c r="H228" s="997"/>
      <c r="J228" s="999" t="s">
        <v>1508</v>
      </c>
      <c r="K228" s="1000">
        <f>VLOOKUP(B228,[12]Sheet1!$A:$G,7,0)</f>
        <v>60339.42</v>
      </c>
      <c r="L228" s="1000">
        <f>VLOOKUP(B228,[12]Sheet1!$A:$H,8,0)</f>
        <v>-55311.14</v>
      </c>
      <c r="M228" s="1000">
        <f>VLOOKUP(B228,[12]Sheet1!$A:$I,9,0)</f>
        <v>5028.28</v>
      </c>
      <c r="N228" s="1000">
        <v>5754.4044265660687</v>
      </c>
      <c r="O228" s="1000">
        <f t="shared" si="27"/>
        <v>726.12442656606891</v>
      </c>
      <c r="P228" s="1000">
        <v>248.2748845101666</v>
      </c>
      <c r="Q228" s="999"/>
      <c r="R228" s="999"/>
      <c r="S228" s="991">
        <f t="shared" si="22"/>
        <v>5506.1295420559018</v>
      </c>
      <c r="T228" s="1000">
        <f t="shared" si="21"/>
        <v>477.8495420559023</v>
      </c>
      <c r="U228" s="994">
        <v>870.7</v>
      </c>
      <c r="V228" s="994">
        <v>798.15</v>
      </c>
      <c r="W228" s="994">
        <v>72.55</v>
      </c>
      <c r="X228" s="995"/>
      <c r="Y228" s="995"/>
      <c r="Z228" s="995"/>
      <c r="AA228" s="995"/>
      <c r="AB228" s="995"/>
      <c r="AC228" s="973">
        <f t="shared" si="23"/>
        <v>47.867238715228233</v>
      </c>
      <c r="AD228" s="973">
        <f t="shared" si="24"/>
        <v>822.83276128477178</v>
      </c>
      <c r="AE228" s="1112">
        <f t="shared" si="25"/>
        <v>57022.225304837004</v>
      </c>
    </row>
    <row r="229" spans="1:31" s="996" customFormat="1">
      <c r="A229" s="987">
        <v>139</v>
      </c>
      <c r="B229" s="997">
        <v>30001623</v>
      </c>
      <c r="C229" s="998">
        <v>39561</v>
      </c>
      <c r="D229" s="997">
        <f t="shared" si="26"/>
        <v>2008</v>
      </c>
      <c r="E229" s="997">
        <v>2010</v>
      </c>
      <c r="F229" s="998"/>
      <c r="G229" s="997"/>
      <c r="H229" s="997"/>
      <c r="J229" s="999" t="s">
        <v>1508</v>
      </c>
      <c r="K229" s="1000">
        <f>VLOOKUP(B229,[12]Sheet1!$A:$G,7,0)</f>
        <v>60339.42</v>
      </c>
      <c r="L229" s="1000">
        <f>VLOOKUP(B229,[12]Sheet1!$A:$H,8,0)</f>
        <v>-55311.14</v>
      </c>
      <c r="M229" s="1000">
        <f>VLOOKUP(B229,[12]Sheet1!$A:$I,9,0)</f>
        <v>5028.28</v>
      </c>
      <c r="N229" s="1000">
        <v>5754.4044265660687</v>
      </c>
      <c r="O229" s="1000">
        <f t="shared" si="27"/>
        <v>726.12442656606891</v>
      </c>
      <c r="P229" s="1000">
        <v>248.2748845101666</v>
      </c>
      <c r="Q229" s="999"/>
      <c r="R229" s="999"/>
      <c r="S229" s="991">
        <f t="shared" si="22"/>
        <v>5506.1295420559018</v>
      </c>
      <c r="T229" s="1000">
        <f t="shared" si="21"/>
        <v>477.8495420559023</v>
      </c>
      <c r="U229" s="994">
        <v>870.7</v>
      </c>
      <c r="V229" s="994">
        <v>798.15</v>
      </c>
      <c r="W229" s="994">
        <v>72.55</v>
      </c>
      <c r="X229" s="995"/>
      <c r="Y229" s="995"/>
      <c r="Z229" s="995"/>
      <c r="AA229" s="995"/>
      <c r="AB229" s="995"/>
      <c r="AC229" s="973">
        <f t="shared" si="23"/>
        <v>47.867238715228233</v>
      </c>
      <c r="AD229" s="973">
        <f t="shared" si="24"/>
        <v>822.83276128477178</v>
      </c>
      <c r="AE229" s="1112">
        <f t="shared" si="25"/>
        <v>57022.225304837004</v>
      </c>
    </row>
    <row r="230" spans="1:31" s="996" customFormat="1">
      <c r="A230" s="987">
        <v>140</v>
      </c>
      <c r="B230" s="997">
        <v>30001624</v>
      </c>
      <c r="C230" s="998">
        <v>39561</v>
      </c>
      <c r="D230" s="997">
        <f t="shared" si="26"/>
        <v>2008</v>
      </c>
      <c r="E230" s="997">
        <v>2010</v>
      </c>
      <c r="F230" s="998"/>
      <c r="G230" s="997"/>
      <c r="H230" s="997"/>
      <c r="J230" s="999" t="s">
        <v>1508</v>
      </c>
      <c r="K230" s="1000">
        <f>VLOOKUP(B230,[12]Sheet1!$A:$G,7,0)</f>
        <v>60339.42</v>
      </c>
      <c r="L230" s="1000">
        <f>VLOOKUP(B230,[12]Sheet1!$A:$H,8,0)</f>
        <v>-55311.14</v>
      </c>
      <c r="M230" s="1000">
        <f>VLOOKUP(B230,[12]Sheet1!$A:$I,9,0)</f>
        <v>5028.28</v>
      </c>
      <c r="N230" s="1000">
        <v>5754.4044265660687</v>
      </c>
      <c r="O230" s="1000">
        <f t="shared" si="27"/>
        <v>726.12442656606891</v>
      </c>
      <c r="P230" s="1000">
        <v>248.2748845101666</v>
      </c>
      <c r="Q230" s="999"/>
      <c r="R230" s="999"/>
      <c r="S230" s="991">
        <f t="shared" si="22"/>
        <v>5506.1295420559018</v>
      </c>
      <c r="T230" s="1000">
        <f t="shared" si="21"/>
        <v>477.8495420559023</v>
      </c>
      <c r="U230" s="994">
        <v>870.7</v>
      </c>
      <c r="V230" s="994">
        <v>798.15</v>
      </c>
      <c r="W230" s="994">
        <v>72.55</v>
      </c>
      <c r="X230" s="995"/>
      <c r="Y230" s="995"/>
      <c r="Z230" s="995"/>
      <c r="AA230" s="995"/>
      <c r="AB230" s="995"/>
      <c r="AC230" s="973">
        <f t="shared" si="23"/>
        <v>47.867238715228233</v>
      </c>
      <c r="AD230" s="973">
        <f t="shared" si="24"/>
        <v>822.83276128477178</v>
      </c>
      <c r="AE230" s="1112">
        <f t="shared" si="25"/>
        <v>57022.225304837004</v>
      </c>
    </row>
    <row r="231" spans="1:31" s="996" customFormat="1">
      <c r="A231" s="987">
        <v>141</v>
      </c>
      <c r="B231" s="997">
        <v>30001376</v>
      </c>
      <c r="C231" s="998">
        <v>39561</v>
      </c>
      <c r="D231" s="997">
        <f t="shared" si="26"/>
        <v>2008</v>
      </c>
      <c r="E231" s="997">
        <v>2010</v>
      </c>
      <c r="F231" s="998"/>
      <c r="G231" s="997"/>
      <c r="H231" s="997"/>
      <c r="J231" s="999" t="s">
        <v>1508</v>
      </c>
      <c r="K231" s="1000">
        <f>VLOOKUP(B231,[12]Sheet1!$A:$G,7,0)</f>
        <v>54626.81</v>
      </c>
      <c r="L231" s="1000">
        <f>VLOOKUP(B231,[12]Sheet1!$A:$H,8,0)</f>
        <v>-50074.58</v>
      </c>
      <c r="M231" s="1000">
        <f>VLOOKUP(B231,[12]Sheet1!$A:$I,9,0)</f>
        <v>4552.2299999999996</v>
      </c>
      <c r="N231" s="1000">
        <v>5209.6089443600704</v>
      </c>
      <c r="O231" s="1000">
        <f t="shared" si="27"/>
        <v>657.37894436007082</v>
      </c>
      <c r="P231" s="1000">
        <v>224.76957876524691</v>
      </c>
      <c r="Q231" s="999"/>
      <c r="R231" s="999"/>
      <c r="S231" s="991">
        <f t="shared" si="22"/>
        <v>4984.8393655948239</v>
      </c>
      <c r="T231" s="1000">
        <f t="shared" si="21"/>
        <v>432.60936559482388</v>
      </c>
      <c r="U231" s="994">
        <v>788.27</v>
      </c>
      <c r="V231" s="994">
        <v>722.58</v>
      </c>
      <c r="W231" s="994">
        <v>65.69</v>
      </c>
      <c r="X231" s="995"/>
      <c r="Y231" s="995"/>
      <c r="Z231" s="995"/>
      <c r="AA231" s="995"/>
      <c r="AB231" s="995"/>
      <c r="AC231" s="973">
        <f t="shared" si="23"/>
        <v>43.335601541349433</v>
      </c>
      <c r="AD231" s="973">
        <f t="shared" si="24"/>
        <v>744.93439845865055</v>
      </c>
      <c r="AE231" s="1112">
        <f t="shared" si="25"/>
        <v>51623.669360834479</v>
      </c>
    </row>
    <row r="232" spans="1:31" s="996" customFormat="1">
      <c r="A232" s="987">
        <v>142</v>
      </c>
      <c r="B232" s="997">
        <v>30001620</v>
      </c>
      <c r="C232" s="998">
        <v>39561</v>
      </c>
      <c r="D232" s="997">
        <f t="shared" si="26"/>
        <v>2008</v>
      </c>
      <c r="E232" s="997">
        <v>2010</v>
      </c>
      <c r="F232" s="998"/>
      <c r="G232" s="997"/>
      <c r="H232" s="997"/>
      <c r="J232" s="999" t="s">
        <v>1508</v>
      </c>
      <c r="K232" s="1000">
        <f>VLOOKUP(B232,[12]Sheet1!$A:$G,7,0)</f>
        <v>60339.42</v>
      </c>
      <c r="L232" s="1000">
        <f>VLOOKUP(B232,[12]Sheet1!$A:$H,8,0)</f>
        <v>-55311.14</v>
      </c>
      <c r="M232" s="1000">
        <f>VLOOKUP(B232,[12]Sheet1!$A:$I,9,0)</f>
        <v>5028.28</v>
      </c>
      <c r="N232" s="1000">
        <v>5754.4044265660687</v>
      </c>
      <c r="O232" s="1000">
        <f t="shared" si="27"/>
        <v>726.12442656606891</v>
      </c>
      <c r="P232" s="1000">
        <v>248.2748845101666</v>
      </c>
      <c r="Q232" s="999"/>
      <c r="R232" s="999"/>
      <c r="S232" s="991">
        <f t="shared" si="22"/>
        <v>5506.1295420559018</v>
      </c>
      <c r="T232" s="1000">
        <f t="shared" si="21"/>
        <v>477.8495420559023</v>
      </c>
      <c r="U232" s="994">
        <v>870.7</v>
      </c>
      <c r="V232" s="994">
        <v>798.15</v>
      </c>
      <c r="W232" s="994">
        <v>72.55</v>
      </c>
      <c r="X232" s="995"/>
      <c r="Y232" s="995"/>
      <c r="Z232" s="995"/>
      <c r="AA232" s="995"/>
      <c r="AB232" s="995"/>
      <c r="AC232" s="973">
        <f t="shared" si="23"/>
        <v>47.867238715228233</v>
      </c>
      <c r="AD232" s="973">
        <f t="shared" si="24"/>
        <v>822.83276128477178</v>
      </c>
      <c r="AE232" s="1112">
        <f t="shared" si="25"/>
        <v>57022.225304837004</v>
      </c>
    </row>
    <row r="233" spans="1:31" s="996" customFormat="1">
      <c r="A233" s="987">
        <v>143</v>
      </c>
      <c r="B233" s="997">
        <v>30001615</v>
      </c>
      <c r="C233" s="998">
        <v>39561</v>
      </c>
      <c r="D233" s="997">
        <f t="shared" si="26"/>
        <v>2008</v>
      </c>
      <c r="E233" s="997">
        <v>2010</v>
      </c>
      <c r="F233" s="998"/>
      <c r="G233" s="997"/>
      <c r="H233" s="997"/>
      <c r="J233" s="999" t="s">
        <v>1508</v>
      </c>
      <c r="K233" s="1000">
        <f>VLOOKUP(B233,[12]Sheet1!$A:$G,7,0)</f>
        <v>60339.42</v>
      </c>
      <c r="L233" s="1000">
        <f>VLOOKUP(B233,[12]Sheet1!$A:$H,8,0)</f>
        <v>-55311.14</v>
      </c>
      <c r="M233" s="1000">
        <f>VLOOKUP(B233,[12]Sheet1!$A:$I,9,0)</f>
        <v>5028.28</v>
      </c>
      <c r="N233" s="1000">
        <v>5754.4044265660687</v>
      </c>
      <c r="O233" s="1000">
        <f t="shared" si="27"/>
        <v>726.12442656606891</v>
      </c>
      <c r="P233" s="1000">
        <v>248.2748845101666</v>
      </c>
      <c r="Q233" s="999"/>
      <c r="R233" s="999"/>
      <c r="S233" s="991">
        <f t="shared" si="22"/>
        <v>5506.1295420559018</v>
      </c>
      <c r="T233" s="1000">
        <f t="shared" si="21"/>
        <v>477.8495420559023</v>
      </c>
      <c r="U233" s="994">
        <v>870.7</v>
      </c>
      <c r="V233" s="994">
        <v>798.15</v>
      </c>
      <c r="W233" s="994">
        <v>72.55</v>
      </c>
      <c r="X233" s="995"/>
      <c r="Y233" s="995"/>
      <c r="Z233" s="995"/>
      <c r="AA233" s="995"/>
      <c r="AB233" s="995"/>
      <c r="AC233" s="973">
        <f t="shared" si="23"/>
        <v>47.867238715228233</v>
      </c>
      <c r="AD233" s="973">
        <f t="shared" si="24"/>
        <v>822.83276128477178</v>
      </c>
      <c r="AE233" s="1112">
        <f t="shared" si="25"/>
        <v>57022.225304837004</v>
      </c>
    </row>
    <row r="234" spans="1:31" s="996" customFormat="1">
      <c r="A234" s="987">
        <v>144</v>
      </c>
      <c r="B234" s="997">
        <v>30001586</v>
      </c>
      <c r="C234" s="998">
        <v>39561</v>
      </c>
      <c r="D234" s="997">
        <f t="shared" si="26"/>
        <v>2008</v>
      </c>
      <c r="E234" s="997">
        <v>2010</v>
      </c>
      <c r="F234" s="998"/>
      <c r="G234" s="997"/>
      <c r="H234" s="997"/>
      <c r="J234" s="999" t="s">
        <v>1508</v>
      </c>
      <c r="K234" s="1000">
        <f>VLOOKUP(B234,[12]Sheet1!$A:$G,7,0)</f>
        <v>60339.42</v>
      </c>
      <c r="L234" s="1000">
        <f>VLOOKUP(B234,[12]Sheet1!$A:$H,8,0)</f>
        <v>-55311.14</v>
      </c>
      <c r="M234" s="1000">
        <f>VLOOKUP(B234,[12]Sheet1!$A:$I,9,0)</f>
        <v>5028.28</v>
      </c>
      <c r="N234" s="1000">
        <v>5754.4044265660687</v>
      </c>
      <c r="O234" s="1000">
        <f t="shared" si="27"/>
        <v>726.12442656606891</v>
      </c>
      <c r="P234" s="1000">
        <v>248.2748845101666</v>
      </c>
      <c r="Q234" s="999"/>
      <c r="R234" s="999"/>
      <c r="S234" s="991">
        <f t="shared" si="22"/>
        <v>5506.1295420559018</v>
      </c>
      <c r="T234" s="1000">
        <f t="shared" si="21"/>
        <v>477.8495420559023</v>
      </c>
      <c r="U234" s="994">
        <v>870.7</v>
      </c>
      <c r="V234" s="994">
        <v>798.15</v>
      </c>
      <c r="W234" s="994">
        <v>72.55</v>
      </c>
      <c r="X234" s="995"/>
      <c r="Y234" s="995"/>
      <c r="Z234" s="995"/>
      <c r="AA234" s="995"/>
      <c r="AB234" s="995"/>
      <c r="AC234" s="973">
        <f t="shared" si="23"/>
        <v>47.867238715228233</v>
      </c>
      <c r="AD234" s="973">
        <f t="shared" si="24"/>
        <v>822.83276128477178</v>
      </c>
      <c r="AE234" s="1112">
        <f t="shared" si="25"/>
        <v>57022.225304837004</v>
      </c>
    </row>
    <row r="235" spans="1:31" s="996" customFormat="1">
      <c r="A235" s="987">
        <v>145</v>
      </c>
      <c r="B235" s="997">
        <v>30001193</v>
      </c>
      <c r="C235" s="998">
        <v>39561</v>
      </c>
      <c r="D235" s="997">
        <f t="shared" si="26"/>
        <v>2008</v>
      </c>
      <c r="E235" s="997">
        <v>2010</v>
      </c>
      <c r="F235" s="998"/>
      <c r="G235" s="997"/>
      <c r="H235" s="997"/>
      <c r="J235" s="999" t="s">
        <v>1508</v>
      </c>
      <c r="K235" s="1000">
        <f>VLOOKUP(B235,[12]Sheet1!$A:$G,7,0)</f>
        <v>54626.81</v>
      </c>
      <c r="L235" s="1000">
        <f>VLOOKUP(B235,[12]Sheet1!$A:$H,8,0)</f>
        <v>-50074.58</v>
      </c>
      <c r="M235" s="1000">
        <f>VLOOKUP(B235,[12]Sheet1!$A:$I,9,0)</f>
        <v>4552.2299999999996</v>
      </c>
      <c r="N235" s="1000">
        <v>5209.6089443600704</v>
      </c>
      <c r="O235" s="1000">
        <f t="shared" si="27"/>
        <v>657.37894436007082</v>
      </c>
      <c r="P235" s="1000">
        <v>224.76957876524691</v>
      </c>
      <c r="Q235" s="999"/>
      <c r="R235" s="999"/>
      <c r="S235" s="991">
        <f t="shared" si="22"/>
        <v>4984.8393655948239</v>
      </c>
      <c r="T235" s="1000">
        <f t="shared" si="21"/>
        <v>432.60936559482388</v>
      </c>
      <c r="U235" s="994">
        <v>788.27</v>
      </c>
      <c r="V235" s="994">
        <v>722.58</v>
      </c>
      <c r="W235" s="994">
        <v>65.69</v>
      </c>
      <c r="X235" s="995"/>
      <c r="Y235" s="995"/>
      <c r="Z235" s="995"/>
      <c r="AA235" s="995"/>
      <c r="AB235" s="995"/>
      <c r="AC235" s="973">
        <f t="shared" si="23"/>
        <v>43.335601541349433</v>
      </c>
      <c r="AD235" s="973">
        <f t="shared" si="24"/>
        <v>744.93439845865055</v>
      </c>
      <c r="AE235" s="1112">
        <f t="shared" si="25"/>
        <v>51623.669360834479</v>
      </c>
    </row>
    <row r="236" spans="1:31" s="996" customFormat="1">
      <c r="A236" s="987">
        <v>146</v>
      </c>
      <c r="B236" s="997">
        <v>30003332</v>
      </c>
      <c r="C236" s="998">
        <v>39670</v>
      </c>
      <c r="D236" s="997">
        <f t="shared" si="26"/>
        <v>2008</v>
      </c>
      <c r="E236" s="997">
        <v>2010</v>
      </c>
      <c r="F236" s="998"/>
      <c r="G236" s="997"/>
      <c r="H236" s="997"/>
      <c r="J236" s="999" t="s">
        <v>4168</v>
      </c>
      <c r="K236" s="1000">
        <f>VLOOKUP(B236,[12]Sheet1!$A:$G,7,0)</f>
        <v>126703.61</v>
      </c>
      <c r="L236" s="1000">
        <f>VLOOKUP(B236,[12]Sheet1!$A:$H,8,0)</f>
        <v>-113329.34</v>
      </c>
      <c r="M236" s="1000">
        <f>VLOOKUP(B236,[12]Sheet1!$A:$I,9,0)</f>
        <v>13374.27</v>
      </c>
      <c r="N236" s="1000">
        <v>15305.623093799428</v>
      </c>
      <c r="O236" s="1000">
        <f t="shared" si="27"/>
        <v>1931.3530937994274</v>
      </c>
      <c r="P236" s="1000">
        <v>660.36404887114213</v>
      </c>
      <c r="Q236" s="999"/>
      <c r="R236" s="999"/>
      <c r="S236" s="991">
        <f t="shared" si="22"/>
        <v>14645.259044928285</v>
      </c>
      <c r="T236" s="1000">
        <f t="shared" si="21"/>
        <v>1270.9890449282852</v>
      </c>
      <c r="U236" s="994">
        <v>1828.17</v>
      </c>
      <c r="V236" s="994">
        <v>1635.2</v>
      </c>
      <c r="W236" s="994">
        <v>192.97</v>
      </c>
      <c r="X236" s="995"/>
      <c r="Y236" s="995"/>
      <c r="Z236" s="995"/>
      <c r="AA236" s="995"/>
      <c r="AB236" s="995"/>
      <c r="AC236" s="973">
        <f t="shared" si="23"/>
        <v>100.50470862756264</v>
      </c>
      <c r="AD236" s="973">
        <f t="shared" si="24"/>
        <v>1727.6652913724374</v>
      </c>
      <c r="AE236" s="1112">
        <f t="shared" si="25"/>
        <v>119738.00537619022</v>
      </c>
    </row>
    <row r="237" spans="1:31" s="996" customFormat="1">
      <c r="A237" s="987">
        <v>147</v>
      </c>
      <c r="B237" s="997">
        <v>30003333</v>
      </c>
      <c r="C237" s="998">
        <v>39670</v>
      </c>
      <c r="D237" s="997">
        <f t="shared" si="26"/>
        <v>2008</v>
      </c>
      <c r="E237" s="997">
        <v>2010</v>
      </c>
      <c r="F237" s="998"/>
      <c r="G237" s="997"/>
      <c r="H237" s="997"/>
      <c r="J237" s="999" t="s">
        <v>4168</v>
      </c>
      <c r="K237" s="1000">
        <f>VLOOKUP(B237,[12]Sheet1!$A:$G,7,0)</f>
        <v>126703.61</v>
      </c>
      <c r="L237" s="1000">
        <f>VLOOKUP(B237,[12]Sheet1!$A:$H,8,0)</f>
        <v>-113329.34</v>
      </c>
      <c r="M237" s="1000">
        <f>VLOOKUP(B237,[12]Sheet1!$A:$I,9,0)</f>
        <v>13374.27</v>
      </c>
      <c r="N237" s="1000">
        <v>15305.623093799428</v>
      </c>
      <c r="O237" s="1000">
        <f t="shared" si="27"/>
        <v>1931.3530937994274</v>
      </c>
      <c r="P237" s="1000">
        <v>660.36404887114213</v>
      </c>
      <c r="Q237" s="999"/>
      <c r="R237" s="999"/>
      <c r="S237" s="991">
        <f t="shared" si="22"/>
        <v>14645.259044928285</v>
      </c>
      <c r="T237" s="1000">
        <f t="shared" ref="T237:T243" si="28">O237-P237</f>
        <v>1270.9890449282852</v>
      </c>
      <c r="U237" s="994">
        <v>1828.17</v>
      </c>
      <c r="V237" s="994">
        <v>1635.2</v>
      </c>
      <c r="W237" s="994">
        <v>192.97</v>
      </c>
      <c r="X237" s="995"/>
      <c r="Y237" s="995"/>
      <c r="Z237" s="995"/>
      <c r="AA237" s="995"/>
      <c r="AB237" s="995"/>
      <c r="AC237" s="973">
        <f t="shared" si="23"/>
        <v>100.50470862756264</v>
      </c>
      <c r="AD237" s="973">
        <f t="shared" si="24"/>
        <v>1727.6652913724374</v>
      </c>
      <c r="AE237" s="1112">
        <f t="shared" si="25"/>
        <v>119738.00537619022</v>
      </c>
    </row>
    <row r="238" spans="1:31" s="996" customFormat="1">
      <c r="A238" s="987">
        <v>148</v>
      </c>
      <c r="B238" s="997">
        <v>30000143</v>
      </c>
      <c r="C238" s="998">
        <v>39670</v>
      </c>
      <c r="D238" s="997">
        <f t="shared" si="26"/>
        <v>2008</v>
      </c>
      <c r="E238" s="997">
        <v>2010</v>
      </c>
      <c r="F238" s="998"/>
      <c r="G238" s="997"/>
      <c r="H238" s="997"/>
      <c r="J238" s="999" t="s">
        <v>4198</v>
      </c>
      <c r="K238" s="1000">
        <f>VLOOKUP(B238,[12]Sheet1!$A:$G,7,0)</f>
        <v>216688.69</v>
      </c>
      <c r="L238" s="1000">
        <f>VLOOKUP(B238,[12]Sheet1!$A:$H,8,0)</f>
        <v>-193815.99</v>
      </c>
      <c r="M238" s="1000">
        <f>VLOOKUP(B238,[12]Sheet1!$A:$I,9,0)</f>
        <v>22872.7</v>
      </c>
      <c r="N238" s="1000">
        <v>26175.703446808398</v>
      </c>
      <c r="O238" s="1000">
        <f t="shared" si="27"/>
        <v>3303.0034468083977</v>
      </c>
      <c r="P238" s="1000">
        <v>1129.3557540422746</v>
      </c>
      <c r="Q238" s="999"/>
      <c r="R238" s="999"/>
      <c r="S238" s="991">
        <f t="shared" ref="S238:S243" si="29">N238-P238</f>
        <v>25046.347692766125</v>
      </c>
      <c r="T238" s="1000">
        <f t="shared" si="28"/>
        <v>2173.6476927661233</v>
      </c>
      <c r="U238" s="994">
        <v>3130.27</v>
      </c>
      <c r="V238" s="994">
        <v>2799.84</v>
      </c>
      <c r="W238" s="994">
        <v>330.43</v>
      </c>
      <c r="X238" s="995"/>
      <c r="Y238" s="995"/>
      <c r="Z238" s="995"/>
      <c r="AA238" s="995"/>
      <c r="AB238" s="995"/>
      <c r="AC238" s="973">
        <f t="shared" si="23"/>
        <v>172.08841315391922</v>
      </c>
      <c r="AD238" s="973">
        <f t="shared" si="24"/>
        <v>2958.1815868460808</v>
      </c>
      <c r="AE238" s="1112">
        <f t="shared" si="25"/>
        <v>204776.10328687253</v>
      </c>
    </row>
    <row r="239" spans="1:31" s="996" customFormat="1">
      <c r="A239" s="987">
        <v>149</v>
      </c>
      <c r="B239" s="997">
        <v>30001155</v>
      </c>
      <c r="C239" s="998">
        <v>39680</v>
      </c>
      <c r="D239" s="997">
        <f t="shared" si="26"/>
        <v>2008</v>
      </c>
      <c r="E239" s="997">
        <v>2010</v>
      </c>
      <c r="F239" s="998"/>
      <c r="G239" s="997"/>
      <c r="H239" s="997"/>
      <c r="J239" s="999" t="s">
        <v>4214</v>
      </c>
      <c r="K239" s="1000">
        <f>VLOOKUP(B239,[12]Sheet1!$A:$G,7,0)</f>
        <v>53058.79</v>
      </c>
      <c r="L239" s="1000">
        <f>VLOOKUP(B239,[12]Sheet1!$A:$H,8,0)</f>
        <v>-47458.14</v>
      </c>
      <c r="M239" s="1000">
        <f>VLOOKUP(B239,[12]Sheet1!$A:$I,9,0)</f>
        <v>5600.65</v>
      </c>
      <c r="N239" s="1000">
        <v>6409.4292982187253</v>
      </c>
      <c r="O239" s="1000">
        <f t="shared" si="27"/>
        <v>808.77929821872567</v>
      </c>
      <c r="P239" s="1000">
        <v>276.53605843983718</v>
      </c>
      <c r="Q239" s="999"/>
      <c r="R239" s="999"/>
      <c r="S239" s="991">
        <f t="shared" si="29"/>
        <v>6132.8932397788885</v>
      </c>
      <c r="T239" s="1000">
        <f t="shared" si="28"/>
        <v>532.24323977888844</v>
      </c>
      <c r="U239" s="994">
        <v>765.64</v>
      </c>
      <c r="V239" s="994">
        <v>684.82</v>
      </c>
      <c r="W239" s="994">
        <v>80.819999999999993</v>
      </c>
      <c r="X239" s="995"/>
      <c r="Y239" s="995"/>
      <c r="Z239" s="995"/>
      <c r="AA239" s="995"/>
      <c r="AB239" s="995"/>
      <c r="AC239" s="973">
        <f t="shared" si="23"/>
        <v>42.091504134520889</v>
      </c>
      <c r="AD239" s="973">
        <f t="shared" si="24"/>
        <v>723.54849586547914</v>
      </c>
      <c r="AE239" s="1112">
        <f t="shared" si="25"/>
        <v>50141.85217196375</v>
      </c>
    </row>
    <row r="240" spans="1:31" s="996" customFormat="1">
      <c r="A240" s="987">
        <v>150</v>
      </c>
      <c r="B240" s="997">
        <v>30001850</v>
      </c>
      <c r="C240" s="998">
        <v>39680</v>
      </c>
      <c r="D240" s="997">
        <f t="shared" si="26"/>
        <v>2008</v>
      </c>
      <c r="E240" s="997">
        <v>2010</v>
      </c>
      <c r="F240" s="998"/>
      <c r="G240" s="997"/>
      <c r="H240" s="997"/>
      <c r="J240" s="999" t="s">
        <v>4164</v>
      </c>
      <c r="K240" s="1000">
        <f>VLOOKUP(B240,[12]Sheet1!$A:$G,7,0)</f>
        <v>66583.649999999994</v>
      </c>
      <c r="L240" s="1000">
        <f>VLOOKUP(B240,[12]Sheet1!$A:$H,8,0)</f>
        <v>-59555.38</v>
      </c>
      <c r="M240" s="1000">
        <f>VLOOKUP(B240,[12]Sheet1!$A:$I,9,0)</f>
        <v>7028.27</v>
      </c>
      <c r="N240" s="1000">
        <v>8043.2092085368176</v>
      </c>
      <c r="O240" s="1000">
        <f t="shared" si="27"/>
        <v>1014.9392085368172</v>
      </c>
      <c r="P240" s="1000">
        <v>347.02580654941033</v>
      </c>
      <c r="Q240" s="999"/>
      <c r="R240" s="999"/>
      <c r="S240" s="991">
        <f t="shared" si="29"/>
        <v>7696.1834019874077</v>
      </c>
      <c r="T240" s="1000">
        <f t="shared" si="28"/>
        <v>667.91340198740681</v>
      </c>
      <c r="U240" s="994">
        <v>960.8</v>
      </c>
      <c r="V240" s="994">
        <v>859.38</v>
      </c>
      <c r="W240" s="994">
        <v>101.42</v>
      </c>
      <c r="X240" s="995"/>
      <c r="Y240" s="995"/>
      <c r="Z240" s="995"/>
      <c r="AA240" s="995"/>
      <c r="AB240" s="995"/>
      <c r="AC240" s="973">
        <f t="shared" si="23"/>
        <v>52.820538598359114</v>
      </c>
      <c r="AD240" s="973">
        <f t="shared" si="24"/>
        <v>907.97946140164083</v>
      </c>
      <c r="AE240" s="1112">
        <f t="shared" si="25"/>
        <v>62923.175130261618</v>
      </c>
    </row>
    <row r="241" spans="1:31" s="996" customFormat="1">
      <c r="A241" s="987">
        <v>151</v>
      </c>
      <c r="B241" s="997">
        <v>30001178</v>
      </c>
      <c r="C241" s="998">
        <v>39680</v>
      </c>
      <c r="D241" s="997">
        <f t="shared" si="26"/>
        <v>2008</v>
      </c>
      <c r="E241" s="997">
        <v>2010</v>
      </c>
      <c r="F241" s="998"/>
      <c r="G241" s="997"/>
      <c r="H241" s="997"/>
      <c r="J241" s="999" t="s">
        <v>4215</v>
      </c>
      <c r="K241" s="1000">
        <f>VLOOKUP(B241,[12]Sheet1!$A:$G,7,0)</f>
        <v>53058.79</v>
      </c>
      <c r="L241" s="1000">
        <f>VLOOKUP(B241,[12]Sheet1!$A:$H,8,0)</f>
        <v>-47458.14</v>
      </c>
      <c r="M241" s="1000">
        <f>VLOOKUP(B241,[12]Sheet1!$A:$I,9,0)</f>
        <v>5600.65</v>
      </c>
      <c r="N241" s="1000">
        <v>6409.4292982187253</v>
      </c>
      <c r="O241" s="1000">
        <f t="shared" si="27"/>
        <v>808.77929821872567</v>
      </c>
      <c r="P241" s="1000">
        <v>276.53605843983718</v>
      </c>
      <c r="Q241" s="999"/>
      <c r="R241" s="999"/>
      <c r="S241" s="991">
        <f t="shared" si="29"/>
        <v>6132.8932397788885</v>
      </c>
      <c r="T241" s="1000">
        <f t="shared" si="28"/>
        <v>532.24323977888844</v>
      </c>
      <c r="U241" s="994">
        <v>765.64</v>
      </c>
      <c r="V241" s="994">
        <v>684.82</v>
      </c>
      <c r="W241" s="994">
        <v>80.819999999999993</v>
      </c>
      <c r="X241" s="995"/>
      <c r="Y241" s="995"/>
      <c r="Z241" s="995"/>
      <c r="AA241" s="995"/>
      <c r="AB241" s="995"/>
      <c r="AC241" s="973">
        <f t="shared" si="23"/>
        <v>42.091504134520889</v>
      </c>
      <c r="AD241" s="973">
        <f t="shared" si="24"/>
        <v>723.54849586547914</v>
      </c>
      <c r="AE241" s="1112">
        <f t="shared" si="25"/>
        <v>50141.85217196375</v>
      </c>
    </row>
    <row r="242" spans="1:31" s="996" customFormat="1">
      <c r="A242" s="987">
        <v>152</v>
      </c>
      <c r="B242" s="997">
        <v>30001177</v>
      </c>
      <c r="C242" s="998">
        <v>39680</v>
      </c>
      <c r="D242" s="997">
        <f t="shared" si="26"/>
        <v>2008</v>
      </c>
      <c r="E242" s="997">
        <v>2010</v>
      </c>
      <c r="F242" s="998"/>
      <c r="G242" s="997"/>
      <c r="H242" s="997"/>
      <c r="J242" s="999" t="s">
        <v>4215</v>
      </c>
      <c r="K242" s="1000">
        <f>VLOOKUP(B242,[12]Sheet1!$A:$G,7,0)</f>
        <v>53058.79</v>
      </c>
      <c r="L242" s="1000">
        <f>VLOOKUP(B242,[12]Sheet1!$A:$H,8,0)</f>
        <v>-47458.14</v>
      </c>
      <c r="M242" s="1000">
        <f>VLOOKUP(B242,[12]Sheet1!$A:$I,9,0)</f>
        <v>5600.65</v>
      </c>
      <c r="N242" s="1000">
        <v>6409.4292982187253</v>
      </c>
      <c r="O242" s="1000">
        <f t="shared" si="27"/>
        <v>808.77929821872567</v>
      </c>
      <c r="P242" s="1000">
        <v>276.53605843983718</v>
      </c>
      <c r="Q242" s="999"/>
      <c r="R242" s="999"/>
      <c r="S242" s="991">
        <f t="shared" si="29"/>
        <v>6132.8932397788885</v>
      </c>
      <c r="T242" s="1000">
        <f t="shared" si="28"/>
        <v>532.24323977888844</v>
      </c>
      <c r="U242" s="994">
        <v>765.64</v>
      </c>
      <c r="V242" s="994">
        <v>684.82</v>
      </c>
      <c r="W242" s="994">
        <v>80.819999999999993</v>
      </c>
      <c r="X242" s="995"/>
      <c r="Y242" s="995"/>
      <c r="Z242" s="995"/>
      <c r="AA242" s="995"/>
      <c r="AB242" s="995"/>
      <c r="AC242" s="973">
        <f t="shared" si="23"/>
        <v>42.091504134520889</v>
      </c>
      <c r="AD242" s="973">
        <f t="shared" si="24"/>
        <v>723.54849586547914</v>
      </c>
      <c r="AE242" s="1112">
        <f t="shared" si="25"/>
        <v>50141.85217196375</v>
      </c>
    </row>
    <row r="243" spans="1:31" s="996" customFormat="1">
      <c r="A243" s="987">
        <v>153</v>
      </c>
      <c r="B243" s="997">
        <v>30003113</v>
      </c>
      <c r="C243" s="998">
        <v>39964</v>
      </c>
      <c r="D243" s="997">
        <f t="shared" si="26"/>
        <v>2009</v>
      </c>
      <c r="E243" s="997">
        <v>2010</v>
      </c>
      <c r="F243" s="998"/>
      <c r="G243" s="997"/>
      <c r="H243" s="997"/>
      <c r="J243" s="999" t="s">
        <v>4216</v>
      </c>
      <c r="K243" s="1000">
        <f>VLOOKUP(B243,[12]Sheet1!$A:$G,7,0)</f>
        <v>30000</v>
      </c>
      <c r="L243" s="1000">
        <f>VLOOKUP(B243,[12]Sheet1!$A:$H,8,0)</f>
        <v>-25333.33</v>
      </c>
      <c r="M243" s="1000">
        <f>VLOOKUP(B243,[12]Sheet1!$A:$I,9,0)</f>
        <v>4666.67</v>
      </c>
      <c r="N243" s="1000">
        <v>5340.5750088147597</v>
      </c>
      <c r="O243" s="1000">
        <f t="shared" si="27"/>
        <v>673.90500881475964</v>
      </c>
      <c r="P243" s="1000">
        <v>230.42013477711254</v>
      </c>
      <c r="Q243" s="999"/>
      <c r="R243" s="999"/>
      <c r="S243" s="991">
        <f t="shared" si="29"/>
        <v>5110.1548740376475</v>
      </c>
      <c r="T243" s="1000">
        <f t="shared" si="28"/>
        <v>443.4848740376471</v>
      </c>
      <c r="U243" s="994">
        <v>432.9</v>
      </c>
      <c r="V243" s="994">
        <v>365.56</v>
      </c>
      <c r="W243" s="994">
        <v>67.34</v>
      </c>
      <c r="X243" s="995"/>
      <c r="Y243" s="995"/>
      <c r="Z243" s="995"/>
      <c r="AA243" s="995"/>
      <c r="AB243" s="995"/>
      <c r="AC243" s="973">
        <f t="shared" si="23"/>
        <v>29.748661479014441</v>
      </c>
      <c r="AD243" s="973">
        <f t="shared" si="24"/>
        <v>403.15133852098552</v>
      </c>
      <c r="AE243" s="1112">
        <f t="shared" si="25"/>
        <v>27938.415697919998</v>
      </c>
    </row>
    <row r="244" spans="1:31" s="996" customFormat="1">
      <c r="A244" s="987">
        <v>154</v>
      </c>
      <c r="B244" s="997">
        <v>30001909</v>
      </c>
      <c r="C244" s="998">
        <v>40254</v>
      </c>
      <c r="D244" s="997">
        <f t="shared" si="26"/>
        <v>2010</v>
      </c>
      <c r="E244" s="997">
        <v>2010</v>
      </c>
      <c r="F244" s="998"/>
      <c r="G244" s="997"/>
      <c r="H244" s="997"/>
      <c r="J244" s="999" t="s">
        <v>4201</v>
      </c>
      <c r="K244" s="1000">
        <f>VLOOKUP(B244,[12]Sheet1!$A:$G,7,0)</f>
        <v>1208134.4099999999</v>
      </c>
      <c r="L244" s="1000">
        <f>VLOOKUP(B244,[12]Sheet1!$A:$H,8,0)</f>
        <v>-1208134.3999999999</v>
      </c>
      <c r="M244" s="1000">
        <f>VLOOKUP(B244,[12]Sheet1!$A:$I,9,0)</f>
        <v>0.01</v>
      </c>
      <c r="N244" s="1000">
        <v>1.1444081130259392E-2</v>
      </c>
      <c r="O244" s="1000">
        <f t="shared" si="27"/>
        <v>1.4440811302593917E-3</v>
      </c>
      <c r="P244" s="1000">
        <v>4.9375707898161329E-4</v>
      </c>
      <c r="Q244" s="999"/>
      <c r="R244" s="999"/>
      <c r="S244" s="992">
        <v>0.01</v>
      </c>
      <c r="T244" s="993">
        <v>0.01</v>
      </c>
      <c r="U244" s="994">
        <v>17139.5</v>
      </c>
      <c r="V244" s="994">
        <v>17139.490000000002</v>
      </c>
      <c r="W244" s="994">
        <v>0.01</v>
      </c>
      <c r="X244" s="995"/>
      <c r="Y244" s="995"/>
      <c r="Z244" s="995"/>
      <c r="AA244" s="995"/>
      <c r="AB244" s="995"/>
      <c r="AC244" s="973">
        <f t="shared" si="23"/>
        <v>1472.2718393958417</v>
      </c>
      <c r="AD244" s="973">
        <f t="shared" si="24"/>
        <v>15667.228160604158</v>
      </c>
      <c r="AE244" s="1112">
        <f t="shared" si="25"/>
        <v>1104356.4543975547</v>
      </c>
    </row>
    <row r="245" spans="1:31" s="996" customFormat="1">
      <c r="A245" s="987">
        <v>155</v>
      </c>
      <c r="B245" s="997">
        <v>30002010</v>
      </c>
      <c r="C245" s="998">
        <v>40427</v>
      </c>
      <c r="D245" s="997">
        <f t="shared" si="26"/>
        <v>2010</v>
      </c>
      <c r="E245" s="997">
        <v>2010</v>
      </c>
      <c r="F245" s="998"/>
      <c r="G245" s="997"/>
      <c r="H245" s="997"/>
      <c r="J245" s="999" t="s">
        <v>4164</v>
      </c>
      <c r="K245" s="1000">
        <f>VLOOKUP(B245,[12]Sheet1!$A:$G,7,0)</f>
        <v>61848.74</v>
      </c>
      <c r="L245" s="1000">
        <f>VLOOKUP(B245,[12]Sheet1!$A:$H,8,0)</f>
        <v>-46730.16</v>
      </c>
      <c r="M245" s="1000">
        <f>VLOOKUP(B245,[12]Sheet1!$A:$I,9,0)</f>
        <v>15118.58</v>
      </c>
      <c r="N245" s="1000">
        <v>17301.825609431704</v>
      </c>
      <c r="O245" s="1000">
        <f t="shared" si="27"/>
        <v>2183.245609431704</v>
      </c>
      <c r="P245" s="1000">
        <v>746.49058991498396</v>
      </c>
      <c r="Q245" s="999"/>
      <c r="R245" s="999"/>
      <c r="S245" s="991">
        <f t="shared" ref="S245:S257" si="30">N245-P245</f>
        <v>16555.335019516719</v>
      </c>
      <c r="T245" s="1000">
        <f t="shared" ref="T245:T257" si="31">O245-P245</f>
        <v>1436.75501951672</v>
      </c>
      <c r="U245" s="994">
        <v>870</v>
      </c>
      <c r="V245" s="994">
        <v>657.33</v>
      </c>
      <c r="W245" s="994">
        <v>212.67</v>
      </c>
      <c r="X245" s="995"/>
      <c r="Y245" s="995"/>
      <c r="Z245" s="995"/>
      <c r="AA245" s="995"/>
      <c r="AB245" s="995"/>
      <c r="AC245" s="973">
        <f t="shared" si="23"/>
        <v>74.732430950400087</v>
      </c>
      <c r="AD245" s="973">
        <f t="shared" si="24"/>
        <v>795.26756904959996</v>
      </c>
      <c r="AE245" s="1112">
        <f t="shared" si="25"/>
        <v>56535.973688023849</v>
      </c>
    </row>
    <row r="246" spans="1:31" s="996" customFormat="1">
      <c r="A246" s="987">
        <v>156</v>
      </c>
      <c r="B246" s="997">
        <v>30002009</v>
      </c>
      <c r="C246" s="998">
        <v>40427</v>
      </c>
      <c r="D246" s="997">
        <f t="shared" si="26"/>
        <v>2010</v>
      </c>
      <c r="E246" s="997">
        <v>2010</v>
      </c>
      <c r="F246" s="998"/>
      <c r="G246" s="997"/>
      <c r="H246" s="997"/>
      <c r="J246" s="999" t="s">
        <v>4164</v>
      </c>
      <c r="K246" s="1000">
        <f>VLOOKUP(B246,[12]Sheet1!$A:$G,7,0)</f>
        <v>61848.74</v>
      </c>
      <c r="L246" s="1000">
        <f>VLOOKUP(B246,[12]Sheet1!$A:$H,8,0)</f>
        <v>-46730.16</v>
      </c>
      <c r="M246" s="1000">
        <f>VLOOKUP(B246,[12]Sheet1!$A:$I,9,0)</f>
        <v>15118.58</v>
      </c>
      <c r="N246" s="1000">
        <v>17301.825609431704</v>
      </c>
      <c r="O246" s="1000">
        <f t="shared" si="27"/>
        <v>2183.245609431704</v>
      </c>
      <c r="P246" s="1000">
        <v>746.49058991498396</v>
      </c>
      <c r="Q246" s="999"/>
      <c r="R246" s="999"/>
      <c r="S246" s="991">
        <f t="shared" si="30"/>
        <v>16555.335019516719</v>
      </c>
      <c r="T246" s="1000">
        <f t="shared" si="31"/>
        <v>1436.75501951672</v>
      </c>
      <c r="U246" s="994">
        <v>870</v>
      </c>
      <c r="V246" s="994">
        <v>657.33</v>
      </c>
      <c r="W246" s="994">
        <v>212.67</v>
      </c>
      <c r="X246" s="995"/>
      <c r="Y246" s="995"/>
      <c r="Z246" s="995"/>
      <c r="AA246" s="995"/>
      <c r="AB246" s="995"/>
      <c r="AC246" s="973">
        <f t="shared" si="23"/>
        <v>74.732430950400087</v>
      </c>
      <c r="AD246" s="973">
        <f t="shared" si="24"/>
        <v>795.26756904959996</v>
      </c>
      <c r="AE246" s="1112">
        <f t="shared" si="25"/>
        <v>56535.973688023849</v>
      </c>
    </row>
    <row r="247" spans="1:31" s="996" customFormat="1">
      <c r="A247" s="987">
        <v>157</v>
      </c>
      <c r="B247" s="997">
        <v>30001544</v>
      </c>
      <c r="C247" s="998">
        <v>40427</v>
      </c>
      <c r="D247" s="997">
        <f t="shared" si="26"/>
        <v>2010</v>
      </c>
      <c r="E247" s="997">
        <v>2010</v>
      </c>
      <c r="F247" s="998"/>
      <c r="G247" s="997"/>
      <c r="H247" s="997"/>
      <c r="J247" s="999" t="s">
        <v>4215</v>
      </c>
      <c r="K247" s="1000">
        <f>VLOOKUP(B247,[12]Sheet1!$A:$G,7,0)</f>
        <v>61848.74</v>
      </c>
      <c r="L247" s="1000">
        <f>VLOOKUP(B247,[12]Sheet1!$A:$H,8,0)</f>
        <v>-46730.16</v>
      </c>
      <c r="M247" s="1000">
        <f>VLOOKUP(B247,[12]Sheet1!$A:$I,9,0)</f>
        <v>15118.58</v>
      </c>
      <c r="N247" s="1000">
        <v>17301.825609431704</v>
      </c>
      <c r="O247" s="1000">
        <f t="shared" si="27"/>
        <v>2183.245609431704</v>
      </c>
      <c r="P247" s="1000">
        <v>746.49058991498396</v>
      </c>
      <c r="Q247" s="999"/>
      <c r="R247" s="999"/>
      <c r="S247" s="991">
        <f t="shared" si="30"/>
        <v>16555.335019516719</v>
      </c>
      <c r="T247" s="1000">
        <f t="shared" si="31"/>
        <v>1436.75501951672</v>
      </c>
      <c r="U247" s="994">
        <v>870</v>
      </c>
      <c r="V247" s="994">
        <v>657.33</v>
      </c>
      <c r="W247" s="994">
        <v>212.67</v>
      </c>
      <c r="X247" s="995"/>
      <c r="Y247" s="995"/>
      <c r="Z247" s="995"/>
      <c r="AA247" s="995"/>
      <c r="AB247" s="995"/>
      <c r="AC247" s="973">
        <f t="shared" si="23"/>
        <v>74.732430950400087</v>
      </c>
      <c r="AD247" s="973">
        <f t="shared" si="24"/>
        <v>795.26756904959996</v>
      </c>
      <c r="AE247" s="1112">
        <f t="shared" si="25"/>
        <v>56535.973688023849</v>
      </c>
    </row>
    <row r="248" spans="1:31" s="996" customFormat="1">
      <c r="A248" s="987">
        <v>158</v>
      </c>
      <c r="B248" s="997">
        <v>30001555</v>
      </c>
      <c r="C248" s="998">
        <v>40427</v>
      </c>
      <c r="D248" s="997">
        <f t="shared" si="26"/>
        <v>2010</v>
      </c>
      <c r="E248" s="997">
        <v>2010</v>
      </c>
      <c r="F248" s="998"/>
      <c r="G248" s="997"/>
      <c r="H248" s="997"/>
      <c r="J248" s="999" t="s">
        <v>4217</v>
      </c>
      <c r="K248" s="1000">
        <f>VLOOKUP(B248,[12]Sheet1!$A:$G,7,0)</f>
        <v>61848.74</v>
      </c>
      <c r="L248" s="1000">
        <f>VLOOKUP(B248,[12]Sheet1!$A:$H,8,0)</f>
        <v>-46730.16</v>
      </c>
      <c r="M248" s="1000">
        <f>VLOOKUP(B248,[12]Sheet1!$A:$I,9,0)</f>
        <v>15118.58</v>
      </c>
      <c r="N248" s="1000">
        <v>17301.825609431704</v>
      </c>
      <c r="O248" s="1000">
        <f t="shared" si="27"/>
        <v>2183.245609431704</v>
      </c>
      <c r="P248" s="1000">
        <v>746.49058991498396</v>
      </c>
      <c r="Q248" s="999"/>
      <c r="R248" s="999"/>
      <c r="S248" s="991">
        <f t="shared" si="30"/>
        <v>16555.335019516719</v>
      </c>
      <c r="T248" s="1000">
        <f t="shared" si="31"/>
        <v>1436.75501951672</v>
      </c>
      <c r="U248" s="994">
        <v>870</v>
      </c>
      <c r="V248" s="994">
        <v>657.33</v>
      </c>
      <c r="W248" s="994">
        <v>212.67</v>
      </c>
      <c r="X248" s="995"/>
      <c r="Y248" s="995"/>
      <c r="Z248" s="995"/>
      <c r="AA248" s="995"/>
      <c r="AB248" s="995"/>
      <c r="AC248" s="973">
        <f t="shared" si="23"/>
        <v>74.732430950400087</v>
      </c>
      <c r="AD248" s="973">
        <f t="shared" si="24"/>
        <v>795.26756904959996</v>
      </c>
      <c r="AE248" s="1112">
        <f t="shared" si="25"/>
        <v>56535.973688023849</v>
      </c>
    </row>
    <row r="249" spans="1:31" s="996" customFormat="1">
      <c r="A249" s="987">
        <v>159</v>
      </c>
      <c r="B249" s="997">
        <v>30001535</v>
      </c>
      <c r="C249" s="998">
        <v>40427</v>
      </c>
      <c r="D249" s="997">
        <f t="shared" si="26"/>
        <v>2010</v>
      </c>
      <c r="E249" s="997">
        <v>2010</v>
      </c>
      <c r="F249" s="998"/>
      <c r="G249" s="997"/>
      <c r="H249" s="997"/>
      <c r="J249" s="999" t="s">
        <v>4215</v>
      </c>
      <c r="K249" s="1000">
        <f>VLOOKUP(B249,[12]Sheet1!$A:$G,7,0)</f>
        <v>61848.74</v>
      </c>
      <c r="L249" s="1000">
        <f>VLOOKUP(B249,[12]Sheet1!$A:$H,8,0)</f>
        <v>-46730.16</v>
      </c>
      <c r="M249" s="1000">
        <f>VLOOKUP(B249,[12]Sheet1!$A:$I,9,0)</f>
        <v>15118.58</v>
      </c>
      <c r="N249" s="1000">
        <v>17301.825609431704</v>
      </c>
      <c r="O249" s="1000">
        <f t="shared" si="27"/>
        <v>2183.245609431704</v>
      </c>
      <c r="P249" s="1000">
        <v>746.49058991498396</v>
      </c>
      <c r="Q249" s="999"/>
      <c r="R249" s="999"/>
      <c r="S249" s="991">
        <f t="shared" si="30"/>
        <v>16555.335019516719</v>
      </c>
      <c r="T249" s="1000">
        <f t="shared" si="31"/>
        <v>1436.75501951672</v>
      </c>
      <c r="U249" s="994">
        <v>870</v>
      </c>
      <c r="V249" s="994">
        <v>657.33</v>
      </c>
      <c r="W249" s="994">
        <v>212.67</v>
      </c>
      <c r="X249" s="995"/>
      <c r="Y249" s="995"/>
      <c r="Z249" s="995"/>
      <c r="AA249" s="995"/>
      <c r="AB249" s="995"/>
      <c r="AC249" s="973">
        <f t="shared" si="23"/>
        <v>74.732430950400087</v>
      </c>
      <c r="AD249" s="973">
        <f t="shared" si="24"/>
        <v>795.26756904959996</v>
      </c>
      <c r="AE249" s="1112">
        <f t="shared" si="25"/>
        <v>56535.973688023849</v>
      </c>
    </row>
    <row r="250" spans="1:31" s="996" customFormat="1">
      <c r="A250" s="987">
        <v>160</v>
      </c>
      <c r="B250" s="997">
        <v>30001537</v>
      </c>
      <c r="C250" s="998">
        <v>40427</v>
      </c>
      <c r="D250" s="997">
        <f t="shared" si="26"/>
        <v>2010</v>
      </c>
      <c r="E250" s="997">
        <v>2010</v>
      </c>
      <c r="F250" s="998"/>
      <c r="G250" s="997"/>
      <c r="H250" s="997"/>
      <c r="J250" s="999" t="s">
        <v>4215</v>
      </c>
      <c r="K250" s="1000">
        <f>VLOOKUP(B250,[12]Sheet1!$A:$G,7,0)</f>
        <v>61848.74</v>
      </c>
      <c r="L250" s="1000">
        <f>VLOOKUP(B250,[12]Sheet1!$A:$H,8,0)</f>
        <v>-46730.16</v>
      </c>
      <c r="M250" s="1000">
        <f>VLOOKUP(B250,[12]Sheet1!$A:$I,9,0)</f>
        <v>15118.58</v>
      </c>
      <c r="N250" s="1000">
        <v>17301.825609431704</v>
      </c>
      <c r="O250" s="1000">
        <f t="shared" si="27"/>
        <v>2183.245609431704</v>
      </c>
      <c r="P250" s="1000">
        <v>746.49058991498396</v>
      </c>
      <c r="Q250" s="999"/>
      <c r="R250" s="999"/>
      <c r="S250" s="991">
        <f t="shared" si="30"/>
        <v>16555.335019516719</v>
      </c>
      <c r="T250" s="1000">
        <f t="shared" si="31"/>
        <v>1436.75501951672</v>
      </c>
      <c r="U250" s="994">
        <v>870</v>
      </c>
      <c r="V250" s="994">
        <v>657.33</v>
      </c>
      <c r="W250" s="994">
        <v>212.67</v>
      </c>
      <c r="X250" s="995"/>
      <c r="Y250" s="995"/>
      <c r="Z250" s="995"/>
      <c r="AA250" s="995"/>
      <c r="AB250" s="995"/>
      <c r="AC250" s="973">
        <f t="shared" si="23"/>
        <v>74.732430950400087</v>
      </c>
      <c r="AD250" s="973">
        <f t="shared" si="24"/>
        <v>795.26756904959996</v>
      </c>
      <c r="AE250" s="1112">
        <f t="shared" si="25"/>
        <v>56535.973688023849</v>
      </c>
    </row>
    <row r="251" spans="1:31" s="996" customFormat="1">
      <c r="A251" s="987">
        <v>161</v>
      </c>
      <c r="B251" s="997">
        <v>30001100</v>
      </c>
      <c r="C251" s="998">
        <v>40427</v>
      </c>
      <c r="D251" s="997">
        <f t="shared" si="26"/>
        <v>2010</v>
      </c>
      <c r="E251" s="997">
        <v>2010</v>
      </c>
      <c r="F251" s="998"/>
      <c r="G251" s="997"/>
      <c r="H251" s="997"/>
      <c r="J251" s="999" t="s">
        <v>4215</v>
      </c>
      <c r="K251" s="1000">
        <f>VLOOKUP(B251,[12]Sheet1!$A:$G,7,0)</f>
        <v>44076.11</v>
      </c>
      <c r="L251" s="1000">
        <f>VLOOKUP(B251,[12]Sheet1!$A:$H,8,0)</f>
        <v>-33301.949999999997</v>
      </c>
      <c r="M251" s="1000">
        <f>VLOOKUP(B251,[12]Sheet1!$A:$I,9,0)</f>
        <v>10774.16</v>
      </c>
      <c r="N251" s="1000">
        <v>12330.036115039553</v>
      </c>
      <c r="O251" s="1000">
        <f t="shared" si="27"/>
        <v>1555.876115039553</v>
      </c>
      <c r="P251" s="1000">
        <v>531.98177700805388</v>
      </c>
      <c r="Q251" s="999"/>
      <c r="R251" s="999"/>
      <c r="S251" s="991">
        <f t="shared" si="30"/>
        <v>11798.054338031499</v>
      </c>
      <c r="T251" s="1000">
        <f t="shared" si="31"/>
        <v>1023.8943380314992</v>
      </c>
      <c r="U251" s="994">
        <v>620</v>
      </c>
      <c r="V251" s="994">
        <v>468.44</v>
      </c>
      <c r="W251" s="994">
        <v>151.56</v>
      </c>
      <c r="X251" s="995"/>
      <c r="Y251" s="995"/>
      <c r="Z251" s="995"/>
      <c r="AA251" s="995"/>
      <c r="AB251" s="995"/>
      <c r="AC251" s="973">
        <f t="shared" si="23"/>
        <v>53.257594470400058</v>
      </c>
      <c r="AD251" s="973">
        <f t="shared" si="24"/>
        <v>566.74240552959998</v>
      </c>
      <c r="AE251" s="1112">
        <f t="shared" si="25"/>
        <v>40290.000980302022</v>
      </c>
    </row>
    <row r="252" spans="1:31" s="996" customFormat="1">
      <c r="A252" s="987">
        <v>162</v>
      </c>
      <c r="B252" s="997">
        <v>30001101</v>
      </c>
      <c r="C252" s="998">
        <v>40427</v>
      </c>
      <c r="D252" s="997">
        <f t="shared" si="26"/>
        <v>2010</v>
      </c>
      <c r="E252" s="997">
        <v>2010</v>
      </c>
      <c r="F252" s="998"/>
      <c r="G252" s="997"/>
      <c r="H252" s="997"/>
      <c r="J252" s="999" t="s">
        <v>4215</v>
      </c>
      <c r="K252" s="1000">
        <f>VLOOKUP(B252,[12]Sheet1!$A:$G,7,0)</f>
        <v>44076.11</v>
      </c>
      <c r="L252" s="1000">
        <f>VLOOKUP(B252,[12]Sheet1!$A:$H,8,0)</f>
        <v>-33301.949999999997</v>
      </c>
      <c r="M252" s="1000">
        <f>VLOOKUP(B252,[12]Sheet1!$A:$I,9,0)</f>
        <v>10774.16</v>
      </c>
      <c r="N252" s="1000">
        <v>12330.036115039553</v>
      </c>
      <c r="O252" s="1000">
        <f t="shared" si="27"/>
        <v>1555.876115039553</v>
      </c>
      <c r="P252" s="1000">
        <v>531.98177700805388</v>
      </c>
      <c r="Q252" s="999"/>
      <c r="R252" s="999"/>
      <c r="S252" s="991">
        <f t="shared" si="30"/>
        <v>11798.054338031499</v>
      </c>
      <c r="T252" s="1000">
        <f t="shared" si="31"/>
        <v>1023.8943380314992</v>
      </c>
      <c r="U252" s="994">
        <v>620</v>
      </c>
      <c r="V252" s="994">
        <v>468.44</v>
      </c>
      <c r="W252" s="994">
        <v>151.56</v>
      </c>
      <c r="X252" s="995"/>
      <c r="Y252" s="995"/>
      <c r="Z252" s="995"/>
      <c r="AA252" s="995"/>
      <c r="AB252" s="995"/>
      <c r="AC252" s="973">
        <f t="shared" si="23"/>
        <v>53.257594470400058</v>
      </c>
      <c r="AD252" s="973">
        <f t="shared" si="24"/>
        <v>566.74240552959998</v>
      </c>
      <c r="AE252" s="1112">
        <f t="shared" si="25"/>
        <v>40290.000980302022</v>
      </c>
    </row>
    <row r="253" spans="1:31" s="996" customFormat="1">
      <c r="A253" s="987">
        <v>163</v>
      </c>
      <c r="B253" s="997">
        <v>30001541</v>
      </c>
      <c r="C253" s="998">
        <v>40427</v>
      </c>
      <c r="D253" s="997">
        <f t="shared" si="26"/>
        <v>2010</v>
      </c>
      <c r="E253" s="997">
        <v>2010</v>
      </c>
      <c r="F253" s="998"/>
      <c r="G253" s="997"/>
      <c r="H253" s="997"/>
      <c r="J253" s="999" t="s">
        <v>4215</v>
      </c>
      <c r="K253" s="1000">
        <f>VLOOKUP(B253,[12]Sheet1!$A:$G,7,0)</f>
        <v>61848.74</v>
      </c>
      <c r="L253" s="1000">
        <f>VLOOKUP(B253,[12]Sheet1!$A:$H,8,0)</f>
        <v>-46730.16</v>
      </c>
      <c r="M253" s="1000">
        <f>VLOOKUP(B253,[12]Sheet1!$A:$I,9,0)</f>
        <v>15118.58</v>
      </c>
      <c r="N253" s="1000">
        <v>17301.825609431704</v>
      </c>
      <c r="O253" s="1000">
        <f t="shared" si="27"/>
        <v>2183.245609431704</v>
      </c>
      <c r="P253" s="1000">
        <v>746.49058991498396</v>
      </c>
      <c r="Q253" s="999"/>
      <c r="R253" s="999"/>
      <c r="S253" s="991">
        <f t="shared" si="30"/>
        <v>16555.335019516719</v>
      </c>
      <c r="T253" s="1000">
        <f t="shared" si="31"/>
        <v>1436.75501951672</v>
      </c>
      <c r="U253" s="994">
        <v>870</v>
      </c>
      <c r="V253" s="994">
        <v>657.33</v>
      </c>
      <c r="W253" s="994">
        <v>212.67</v>
      </c>
      <c r="X253" s="995"/>
      <c r="Y253" s="995"/>
      <c r="Z253" s="995"/>
      <c r="AA253" s="995"/>
      <c r="AB253" s="995"/>
      <c r="AC253" s="973">
        <f t="shared" si="23"/>
        <v>74.732430950400087</v>
      </c>
      <c r="AD253" s="973">
        <f t="shared" si="24"/>
        <v>795.26756904959996</v>
      </c>
      <c r="AE253" s="1112">
        <f t="shared" si="25"/>
        <v>56535.973688023849</v>
      </c>
    </row>
    <row r="254" spans="1:31" s="996" customFormat="1">
      <c r="A254" s="987">
        <v>164</v>
      </c>
      <c r="B254" s="997">
        <v>30001054</v>
      </c>
      <c r="C254" s="998">
        <v>40427</v>
      </c>
      <c r="D254" s="997">
        <f t="shared" si="26"/>
        <v>2010</v>
      </c>
      <c r="E254" s="997">
        <v>2010</v>
      </c>
      <c r="F254" s="998"/>
      <c r="G254" s="997"/>
      <c r="H254" s="997"/>
      <c r="J254" s="999" t="s">
        <v>4215</v>
      </c>
      <c r="K254" s="1000">
        <f>VLOOKUP(B254,[12]Sheet1!$A:$G,7,0)</f>
        <v>44076.11</v>
      </c>
      <c r="L254" s="1000">
        <f>VLOOKUP(B254,[12]Sheet1!$A:$H,8,0)</f>
        <v>-33301.949999999997</v>
      </c>
      <c r="M254" s="1000">
        <f>VLOOKUP(B254,[12]Sheet1!$A:$I,9,0)</f>
        <v>10774.16</v>
      </c>
      <c r="N254" s="1000">
        <v>12330.036115039553</v>
      </c>
      <c r="O254" s="1000">
        <f t="shared" si="27"/>
        <v>1555.876115039553</v>
      </c>
      <c r="P254" s="1000">
        <v>531.98177700805388</v>
      </c>
      <c r="Q254" s="999"/>
      <c r="R254" s="999"/>
      <c r="S254" s="991">
        <f t="shared" si="30"/>
        <v>11798.054338031499</v>
      </c>
      <c r="T254" s="1000">
        <f t="shared" si="31"/>
        <v>1023.8943380314992</v>
      </c>
      <c r="U254" s="994">
        <v>620</v>
      </c>
      <c r="V254" s="994">
        <v>468.44</v>
      </c>
      <c r="W254" s="994">
        <v>151.56</v>
      </c>
      <c r="X254" s="995"/>
      <c r="Y254" s="995"/>
      <c r="Z254" s="995"/>
      <c r="AA254" s="995"/>
      <c r="AB254" s="995"/>
      <c r="AC254" s="973">
        <f t="shared" si="23"/>
        <v>53.257594470400058</v>
      </c>
      <c r="AD254" s="973">
        <f t="shared" si="24"/>
        <v>566.74240552959998</v>
      </c>
      <c r="AE254" s="1112">
        <f t="shared" si="25"/>
        <v>40290.000980302022</v>
      </c>
    </row>
    <row r="255" spans="1:31" s="996" customFormat="1">
      <c r="A255" s="987">
        <v>165</v>
      </c>
      <c r="B255" s="997">
        <v>30000194</v>
      </c>
      <c r="C255" s="998">
        <v>40626</v>
      </c>
      <c r="D255" s="997">
        <f t="shared" si="26"/>
        <v>2011</v>
      </c>
      <c r="E255" s="997">
        <v>2010</v>
      </c>
      <c r="F255" s="998"/>
      <c r="G255" s="997"/>
      <c r="H255" s="997"/>
      <c r="J255" s="999" t="s">
        <v>4167</v>
      </c>
      <c r="K255" s="1000">
        <f>VLOOKUP(B255,[12]Sheet1!$A:$G,7,0)</f>
        <v>93406.13</v>
      </c>
      <c r="L255" s="1000">
        <f>VLOOKUP(B255,[12]Sheet1!$A:$H,8,0)</f>
        <v>-67459.990000000005</v>
      </c>
      <c r="M255" s="1000">
        <f>VLOOKUP(B255,[12]Sheet1!$A:$I,9,0)</f>
        <v>25946.14</v>
      </c>
      <c r="N255" s="1000">
        <v>29692.973117706839</v>
      </c>
      <c r="O255" s="1000">
        <f t="shared" si="27"/>
        <v>3746.8331177068394</v>
      </c>
      <c r="P255" s="1000">
        <v>1281.1090297247995</v>
      </c>
      <c r="Q255" s="999"/>
      <c r="R255" s="999"/>
      <c r="S255" s="991">
        <f t="shared" si="30"/>
        <v>28411.864087982038</v>
      </c>
      <c r="T255" s="1000">
        <f t="shared" si="31"/>
        <v>2465.7240879820401</v>
      </c>
      <c r="U255" s="994">
        <v>1224</v>
      </c>
      <c r="V255" s="994">
        <v>884</v>
      </c>
      <c r="W255" s="994">
        <v>340</v>
      </c>
      <c r="X255" s="995"/>
      <c r="Y255" s="995"/>
      <c r="Z255" s="995"/>
      <c r="AA255" s="995"/>
      <c r="AB255" s="995"/>
      <c r="AC255" s="973">
        <f t="shared" si="23"/>
        <v>131.42599925760015</v>
      </c>
      <c r="AD255" s="973">
        <f t="shared" si="24"/>
        <v>1092.5740007423999</v>
      </c>
      <c r="AE255" s="1112">
        <f t="shared" si="25"/>
        <v>83376.723160101887</v>
      </c>
    </row>
    <row r="256" spans="1:31" s="996" customFormat="1">
      <c r="A256" s="987">
        <v>166</v>
      </c>
      <c r="B256" s="997">
        <v>30002020</v>
      </c>
      <c r="C256" s="998">
        <v>40763</v>
      </c>
      <c r="D256" s="997">
        <f t="shared" si="26"/>
        <v>2011</v>
      </c>
      <c r="E256" s="997">
        <v>2010</v>
      </c>
      <c r="F256" s="998"/>
      <c r="G256" s="997"/>
      <c r="H256" s="997"/>
      <c r="J256" s="999" t="s">
        <v>4164</v>
      </c>
      <c r="K256" s="1000">
        <f>VLOOKUP(B256,[12]Sheet1!$A:$G,7,0)</f>
        <v>69750.63</v>
      </c>
      <c r="L256" s="1000">
        <f>VLOOKUP(B256,[12]Sheet1!$A:$H,8,0)</f>
        <v>-48437.93</v>
      </c>
      <c r="M256" s="1000">
        <f>VLOOKUP(B256,[12]Sheet1!$A:$I,9,0)</f>
        <v>21312.7</v>
      </c>
      <c r="N256" s="1000">
        <v>24390.426790487934</v>
      </c>
      <c r="O256" s="1000">
        <f t="shared" si="27"/>
        <v>3077.7267904879336</v>
      </c>
      <c r="P256" s="1000">
        <v>1052.3296497211429</v>
      </c>
      <c r="Q256" s="999"/>
      <c r="R256" s="999"/>
      <c r="S256" s="991">
        <f t="shared" si="30"/>
        <v>23338.097140766793</v>
      </c>
      <c r="T256" s="1000">
        <f t="shared" si="31"/>
        <v>2025.3971407667907</v>
      </c>
      <c r="U256" s="994">
        <v>935</v>
      </c>
      <c r="V256" s="994">
        <v>649.29999999999995</v>
      </c>
      <c r="W256" s="994">
        <v>285.7</v>
      </c>
      <c r="X256" s="995"/>
      <c r="Y256" s="995"/>
      <c r="Z256" s="995"/>
      <c r="AA256" s="995"/>
      <c r="AB256" s="995"/>
      <c r="AC256" s="973">
        <f t="shared" si="23"/>
        <v>100.39486054400011</v>
      </c>
      <c r="AD256" s="973">
        <f t="shared" si="24"/>
        <v>834.60513945599985</v>
      </c>
      <c r="AE256" s="1112">
        <f t="shared" si="25"/>
        <v>62261.213131865086</v>
      </c>
    </row>
    <row r="257" spans="1:31" s="996" customFormat="1">
      <c r="A257" s="987">
        <v>167</v>
      </c>
      <c r="B257" s="997">
        <v>30001971</v>
      </c>
      <c r="C257" s="998">
        <v>40922</v>
      </c>
      <c r="D257" s="997">
        <f t="shared" si="26"/>
        <v>2012</v>
      </c>
      <c r="E257" s="997">
        <v>2010</v>
      </c>
      <c r="F257" s="998"/>
      <c r="G257" s="997"/>
      <c r="H257" s="997"/>
      <c r="J257" s="999" t="s">
        <v>4164</v>
      </c>
      <c r="K257" s="1000">
        <f>VLOOKUP(B257,[12]Sheet1!$A:$G,7,0)</f>
        <v>62267.24</v>
      </c>
      <c r="L257" s="1000">
        <f>VLOOKUP(B257,[12]Sheet1!$A:$H,8,0)</f>
        <v>-41511.49</v>
      </c>
      <c r="M257" s="1000">
        <f>VLOOKUP(B257,[12]Sheet1!$A:$I,9,0)</f>
        <v>20755.75</v>
      </c>
      <c r="N257" s="1000">
        <v>23753.048691938136</v>
      </c>
      <c r="O257" s="1000">
        <f t="shared" si="27"/>
        <v>2997.2986919381365</v>
      </c>
      <c r="P257" s="1000">
        <v>1024.829849207262</v>
      </c>
      <c r="Q257" s="999"/>
      <c r="R257" s="999"/>
      <c r="S257" s="991">
        <f t="shared" si="30"/>
        <v>22728.218842730876</v>
      </c>
      <c r="T257" s="1000">
        <f t="shared" si="31"/>
        <v>1972.4688427308745</v>
      </c>
      <c r="U257" s="994">
        <v>754.63</v>
      </c>
      <c r="V257" s="994">
        <v>503.08</v>
      </c>
      <c r="W257" s="994">
        <v>251.55</v>
      </c>
      <c r="X257" s="995"/>
      <c r="Y257" s="995"/>
      <c r="Z257" s="995"/>
      <c r="AA257" s="995"/>
      <c r="AB257" s="995"/>
      <c r="AC257" s="973">
        <f t="shared" si="23"/>
        <v>101.28472408064009</v>
      </c>
      <c r="AD257" s="973">
        <f t="shared" si="24"/>
        <v>653.34527591935989</v>
      </c>
      <c r="AE257" s="1112">
        <f t="shared" si="25"/>
        <v>53909.872518369273</v>
      </c>
    </row>
    <row r="258" spans="1:31" s="996" customFormat="1">
      <c r="A258" s="987">
        <v>168</v>
      </c>
      <c r="B258" s="996">
        <v>30001910</v>
      </c>
      <c r="C258" s="998">
        <v>41311</v>
      </c>
      <c r="D258" s="997">
        <f t="shared" si="26"/>
        <v>2013</v>
      </c>
      <c r="E258" s="997">
        <v>2010</v>
      </c>
      <c r="F258" s="998"/>
      <c r="G258" s="997"/>
      <c r="H258" s="997"/>
      <c r="J258" s="999" t="s">
        <v>4201</v>
      </c>
      <c r="K258" s="1000">
        <f>VLOOKUP(B258,[12]Sheet1!$A:$G,7,0)</f>
        <v>1208134.4099999999</v>
      </c>
      <c r="L258" s="1000">
        <f>VLOOKUP(B258,[12]Sheet1!$A:$H,8,0)</f>
        <v>-1208134.3999999999</v>
      </c>
      <c r="M258" s="1000">
        <f>VLOOKUP(B258,[12]Sheet1!$A:$I,9,0)</f>
        <v>0.01</v>
      </c>
      <c r="N258" s="1000">
        <v>1.1444081130259392E-2</v>
      </c>
      <c r="O258" s="1000">
        <f t="shared" si="27"/>
        <v>1.4440811302593917E-3</v>
      </c>
      <c r="P258" s="1000">
        <v>4.9375707898161329E-4</v>
      </c>
      <c r="Q258" s="999"/>
      <c r="R258" s="999"/>
      <c r="S258" s="992">
        <v>0.01</v>
      </c>
      <c r="T258" s="993">
        <v>0.01</v>
      </c>
      <c r="U258" s="994">
        <v>17139.5</v>
      </c>
      <c r="V258" s="994">
        <v>17139.490000000002</v>
      </c>
      <c r="W258" s="994">
        <v>0.01</v>
      </c>
      <c r="X258" s="995"/>
      <c r="Y258" s="995"/>
      <c r="Z258" s="995"/>
      <c r="AA258" s="995"/>
      <c r="AB258" s="995"/>
      <c r="AC258" s="973">
        <f t="shared" si="23"/>
        <v>2875.5309363200026</v>
      </c>
      <c r="AD258" s="973">
        <f t="shared" si="24"/>
        <v>14263.969063679997</v>
      </c>
      <c r="AE258" s="1112">
        <f t="shared" si="25"/>
        <v>1005443.0904639742</v>
      </c>
    </row>
    <row r="259" spans="1:31" s="996" customFormat="1">
      <c r="A259" s="987">
        <v>169</v>
      </c>
      <c r="B259" s="996">
        <v>30000828</v>
      </c>
      <c r="C259" s="998">
        <v>42389</v>
      </c>
      <c r="D259" s="997">
        <f t="shared" si="26"/>
        <v>2016</v>
      </c>
      <c r="E259" s="997">
        <v>2010</v>
      </c>
      <c r="F259" s="998"/>
      <c r="G259" s="997"/>
      <c r="H259" s="997"/>
      <c r="J259" s="999" t="s">
        <v>4218</v>
      </c>
      <c r="K259" s="1000">
        <f>VLOOKUP(B259,[12]Sheet1!$A:$G,7,0)</f>
        <v>130500</v>
      </c>
      <c r="L259" s="1000">
        <f>VLOOKUP(B259,[12]Sheet1!$A:$H,8,0)</f>
        <v>-111650</v>
      </c>
      <c r="M259" s="1000">
        <f>VLOOKUP(B259,[12]Sheet1!$A:$I,9,0)</f>
        <v>18850</v>
      </c>
      <c r="N259" s="1000">
        <v>21572.092930538955</v>
      </c>
      <c r="O259" s="1000">
        <f t="shared" si="27"/>
        <v>2722.0929305389545</v>
      </c>
      <c r="P259" s="1000">
        <v>930.73209388034104</v>
      </c>
      <c r="Q259" s="999"/>
      <c r="R259" s="999"/>
      <c r="S259" s="991">
        <f t="shared" ref="S259:S266" si="32">N259-P259</f>
        <v>20641.360836658612</v>
      </c>
      <c r="T259" s="1000">
        <f t="shared" ref="T259:T265" si="33">O259-P259</f>
        <v>1791.3608366586136</v>
      </c>
      <c r="U259" s="994">
        <v>1883.12</v>
      </c>
      <c r="V259" s="994">
        <v>1611.11</v>
      </c>
      <c r="W259" s="994">
        <v>272.01</v>
      </c>
      <c r="X259" s="995"/>
      <c r="Y259" s="995"/>
      <c r="Z259" s="995"/>
      <c r="AA259" s="995"/>
      <c r="AB259" s="995"/>
      <c r="AC259" s="973">
        <f t="shared" si="23"/>
        <v>617.06076160000032</v>
      </c>
      <c r="AD259" s="973">
        <f t="shared" si="24"/>
        <v>1266.0592383999997</v>
      </c>
      <c r="AE259" s="1112">
        <f t="shared" si="25"/>
        <v>87737.75999999998</v>
      </c>
    </row>
    <row r="260" spans="1:31" s="996" customFormat="1">
      <c r="A260" s="987">
        <v>170</v>
      </c>
      <c r="B260" s="997">
        <v>30003734</v>
      </c>
      <c r="C260" s="998">
        <v>42445</v>
      </c>
      <c r="D260" s="997">
        <f t="shared" si="26"/>
        <v>2016</v>
      </c>
      <c r="E260" s="997">
        <v>2010</v>
      </c>
      <c r="F260" s="998"/>
      <c r="G260" s="997"/>
      <c r="H260" s="997"/>
      <c r="J260" s="999" t="s">
        <v>4219</v>
      </c>
      <c r="K260" s="1000">
        <f>VLOOKUP(B260,[12]Sheet1!$A:$G,7,0)</f>
        <v>186931.5</v>
      </c>
      <c r="L260" s="1000">
        <f>VLOOKUP(B260,[12]Sheet1!$A:$H,8,0)</f>
        <v>-72695.58</v>
      </c>
      <c r="M260" s="1000">
        <f>VLOOKUP(B260,[12]Sheet1!$A:$I,9,0)</f>
        <v>114235.92</v>
      </c>
      <c r="N260" s="1000">
        <v>130732.51364698214</v>
      </c>
      <c r="O260" s="1000">
        <f t="shared" si="27"/>
        <v>16496.593646982146</v>
      </c>
      <c r="P260" s="1000">
        <v>5640.4794173977252</v>
      </c>
      <c r="Q260" s="999"/>
      <c r="R260" s="999"/>
      <c r="S260" s="991">
        <f t="shared" si="32"/>
        <v>125092.03422958442</v>
      </c>
      <c r="T260" s="1000">
        <f t="shared" si="33"/>
        <v>10856.114229584422</v>
      </c>
      <c r="U260" s="994">
        <v>2397.7600000000002</v>
      </c>
      <c r="V260" s="994">
        <v>932.47</v>
      </c>
      <c r="W260" s="994">
        <v>1465.29</v>
      </c>
      <c r="X260" s="995"/>
      <c r="Y260" s="995"/>
      <c r="Z260" s="995"/>
      <c r="AA260" s="995"/>
      <c r="AB260" s="995"/>
      <c r="AC260" s="973">
        <f t="shared" si="23"/>
        <v>785.69799680000051</v>
      </c>
      <c r="AD260" s="973">
        <f t="shared" si="24"/>
        <v>1612.0620031999997</v>
      </c>
      <c r="AE260" s="1112">
        <f t="shared" si="25"/>
        <v>125677.78607999996</v>
      </c>
    </row>
    <row r="261" spans="1:31" s="996" customFormat="1">
      <c r="A261" s="987">
        <v>171</v>
      </c>
      <c r="B261" s="997">
        <v>30003774</v>
      </c>
      <c r="C261" s="998">
        <v>42660</v>
      </c>
      <c r="D261" s="997">
        <f t="shared" si="26"/>
        <v>2016</v>
      </c>
      <c r="E261" s="997">
        <v>2010</v>
      </c>
      <c r="F261" s="998"/>
      <c r="G261" s="997"/>
      <c r="H261" s="997"/>
      <c r="J261" s="999" t="s">
        <v>4220</v>
      </c>
      <c r="K261" s="1000">
        <f>VLOOKUP(B261,[12]Sheet1!$A:$G,7,0)</f>
        <v>67197.009999999995</v>
      </c>
      <c r="L261" s="1000">
        <f>VLOOKUP(B261,[12]Sheet1!$A:$H,8,0)</f>
        <v>-23518.95</v>
      </c>
      <c r="M261" s="1000">
        <f>VLOOKUP(B261,[12]Sheet1!$A:$I,9,0)</f>
        <v>43678.06</v>
      </c>
      <c r="N261" s="1000">
        <v>49985.526225233749</v>
      </c>
      <c r="O261" s="1000">
        <f t="shared" si="27"/>
        <v>6307.4662252337512</v>
      </c>
      <c r="P261" s="1000">
        <v>2156.6351321183643</v>
      </c>
      <c r="Q261" s="999"/>
      <c r="R261" s="999"/>
      <c r="S261" s="991">
        <f t="shared" si="32"/>
        <v>47828.891093115388</v>
      </c>
      <c r="T261" s="1000">
        <f t="shared" si="33"/>
        <v>4150.8310931153865</v>
      </c>
      <c r="U261" s="994">
        <v>863.86</v>
      </c>
      <c r="V261" s="994">
        <v>302.35000000000002</v>
      </c>
      <c r="W261" s="994">
        <v>561.51</v>
      </c>
      <c r="X261" s="995"/>
      <c r="Y261" s="995"/>
      <c r="Z261" s="995"/>
      <c r="AA261" s="995"/>
      <c r="AB261" s="995"/>
      <c r="AC261" s="973">
        <f t="shared" ref="AC261:AC267" si="34">U261*(1-0.2)^(2021-D261)</f>
        <v>283.06964480000016</v>
      </c>
      <c r="AD261" s="973">
        <f t="shared" ref="AD261:AD267" si="35">U261-AC261</f>
        <v>580.79035519999979</v>
      </c>
      <c r="AE261" s="1112">
        <f t="shared" si="25"/>
        <v>45177.893763199987</v>
      </c>
    </row>
    <row r="262" spans="1:31" s="996" customFormat="1">
      <c r="A262" s="987">
        <v>172</v>
      </c>
      <c r="B262" s="996">
        <v>30000840</v>
      </c>
      <c r="C262" s="998">
        <v>42975</v>
      </c>
      <c r="D262" s="997">
        <f t="shared" si="26"/>
        <v>2017</v>
      </c>
      <c r="E262" s="997">
        <v>2010</v>
      </c>
      <c r="F262" s="998"/>
      <c r="G262" s="997"/>
      <c r="H262" s="997"/>
      <c r="J262" s="999" t="s">
        <v>4218</v>
      </c>
      <c r="K262" s="1000">
        <f>VLOOKUP(B262,[12]Sheet1!$A:$G,7,0)</f>
        <v>247415.28</v>
      </c>
      <c r="L262" s="1000">
        <f>VLOOKUP(B262,[12]Sheet1!$A:$H,8,0)</f>
        <v>-236419.05</v>
      </c>
      <c r="M262" s="1000">
        <f>VLOOKUP(B262,[12]Sheet1!$A:$I,9,0)</f>
        <v>10996.23</v>
      </c>
      <c r="N262" s="1000">
        <v>12584.174824699223</v>
      </c>
      <c r="O262" s="1000">
        <f t="shared" si="27"/>
        <v>1587.9448246992233</v>
      </c>
      <c r="P262" s="1000">
        <v>542.94664046099854</v>
      </c>
      <c r="Q262" s="999"/>
      <c r="R262" s="999"/>
      <c r="S262" s="991">
        <f t="shared" si="32"/>
        <v>12041.228184238224</v>
      </c>
      <c r="T262" s="1000">
        <f t="shared" si="33"/>
        <v>1044.9981842382249</v>
      </c>
      <c r="U262" s="994">
        <v>3386.39</v>
      </c>
      <c r="V262" s="994">
        <v>3235.89</v>
      </c>
      <c r="W262" s="994">
        <v>150.5</v>
      </c>
      <c r="X262" s="995"/>
      <c r="Y262" s="995"/>
      <c r="Z262" s="995"/>
      <c r="AA262" s="995"/>
      <c r="AB262" s="995"/>
      <c r="AC262" s="973">
        <f t="shared" si="34"/>
        <v>1387.0653440000006</v>
      </c>
      <c r="AD262" s="973">
        <f t="shared" si="35"/>
        <v>1999.3246559999993</v>
      </c>
      <c r="AE262" s="1112">
        <f t="shared" ref="AE262:AE267" si="36">K262-(K262*(1-0.2)^(2021-D262))</f>
        <v>146073.98131199996</v>
      </c>
    </row>
    <row r="263" spans="1:31" s="996" customFormat="1">
      <c r="A263" s="987">
        <v>173</v>
      </c>
      <c r="B263" s="997">
        <v>30003844</v>
      </c>
      <c r="C263" s="998">
        <v>43048</v>
      </c>
      <c r="D263" s="997">
        <f t="shared" si="26"/>
        <v>2017</v>
      </c>
      <c r="E263" s="997">
        <v>2010</v>
      </c>
      <c r="F263" s="998"/>
      <c r="G263" s="997"/>
      <c r="H263" s="997"/>
      <c r="J263" s="999" t="s">
        <v>4221</v>
      </c>
      <c r="K263" s="1000">
        <f>VLOOKUP(B263,[12]Sheet1!$A:$G,7,0)</f>
        <v>25694</v>
      </c>
      <c r="L263" s="1000">
        <f>VLOOKUP(B263,[12]Sheet1!$A:$H,8,0)</f>
        <v>-7137.22</v>
      </c>
      <c r="M263" s="1000">
        <f>VLOOKUP(B263,[12]Sheet1!$A:$I,9,0)</f>
        <v>18556.78</v>
      </c>
      <c r="N263" s="1000">
        <v>21236.529583637486</v>
      </c>
      <c r="O263" s="1000">
        <f t="shared" si="27"/>
        <v>2679.7495836374874</v>
      </c>
      <c r="P263" s="1000">
        <v>916.25414881044208</v>
      </c>
      <c r="Q263" s="999"/>
      <c r="R263" s="999"/>
      <c r="S263" s="991">
        <f t="shared" si="32"/>
        <v>20320.275434827043</v>
      </c>
      <c r="T263" s="1000">
        <f t="shared" si="33"/>
        <v>1763.4954348270453</v>
      </c>
      <c r="U263" s="994">
        <v>312.69</v>
      </c>
      <c r="V263" s="994">
        <v>86.86</v>
      </c>
      <c r="W263" s="994">
        <v>225.83</v>
      </c>
      <c r="X263" s="995"/>
      <c r="Y263" s="995"/>
      <c r="Z263" s="995"/>
      <c r="AA263" s="995"/>
      <c r="AB263" s="995"/>
      <c r="AC263" s="973">
        <f t="shared" si="34"/>
        <v>128.07782400000005</v>
      </c>
      <c r="AD263" s="973">
        <f t="shared" si="35"/>
        <v>184.61217599999995</v>
      </c>
      <c r="AE263" s="1112">
        <f t="shared" si="36"/>
        <v>15169.737599999995</v>
      </c>
    </row>
    <row r="264" spans="1:31" s="996" customFormat="1">
      <c r="A264" s="987">
        <v>174</v>
      </c>
      <c r="B264" s="997">
        <v>30003843</v>
      </c>
      <c r="C264" s="998">
        <v>43048</v>
      </c>
      <c r="D264" s="997">
        <f t="shared" si="26"/>
        <v>2017</v>
      </c>
      <c r="E264" s="997">
        <v>2010</v>
      </c>
      <c r="F264" s="998"/>
      <c r="G264" s="997"/>
      <c r="H264" s="997"/>
      <c r="J264" s="999" t="s">
        <v>4222</v>
      </c>
      <c r="K264" s="1000">
        <f>VLOOKUP(B264,[12]Sheet1!$A:$G,7,0)</f>
        <v>47932.61</v>
      </c>
      <c r="L264" s="1000">
        <f>VLOOKUP(B264,[12]Sheet1!$A:$H,8,0)</f>
        <v>-13314.62</v>
      </c>
      <c r="M264" s="1000">
        <f>VLOOKUP(B264,[12]Sheet1!$A:$I,9,0)</f>
        <v>34617.99</v>
      </c>
      <c r="N264" s="1000">
        <v>39617.108612650831</v>
      </c>
      <c r="O264" s="1000">
        <f t="shared" si="27"/>
        <v>4999.1186126508328</v>
      </c>
      <c r="P264" s="1000">
        <v>1709.2877622614699</v>
      </c>
      <c r="Q264" s="999"/>
      <c r="R264" s="999"/>
      <c r="S264" s="991">
        <f t="shared" si="32"/>
        <v>37907.820850389362</v>
      </c>
      <c r="T264" s="1000">
        <f t="shared" si="33"/>
        <v>3289.8308503893631</v>
      </c>
      <c r="U264" s="994">
        <v>580.82000000000005</v>
      </c>
      <c r="V264" s="994">
        <v>161.34</v>
      </c>
      <c r="W264" s="994">
        <v>419.48</v>
      </c>
      <c r="X264" s="995"/>
      <c r="Y264" s="995"/>
      <c r="Z264" s="995"/>
      <c r="AA264" s="995"/>
      <c r="AB264" s="995"/>
      <c r="AC264" s="973">
        <f t="shared" si="34"/>
        <v>237.90387200000012</v>
      </c>
      <c r="AD264" s="973">
        <f t="shared" si="35"/>
        <v>342.91612799999996</v>
      </c>
      <c r="AE264" s="1112">
        <f t="shared" si="36"/>
        <v>28299.412943999992</v>
      </c>
    </row>
    <row r="265" spans="1:31" s="996" customFormat="1">
      <c r="A265" s="987">
        <v>175</v>
      </c>
      <c r="B265" s="997">
        <v>30003846</v>
      </c>
      <c r="C265" s="998">
        <v>43048</v>
      </c>
      <c r="D265" s="997">
        <f t="shared" si="26"/>
        <v>2017</v>
      </c>
      <c r="E265" s="997">
        <v>2010</v>
      </c>
      <c r="F265" s="998"/>
      <c r="G265" s="997"/>
      <c r="H265" s="997"/>
      <c r="J265" s="999" t="s">
        <v>4223</v>
      </c>
      <c r="K265" s="1000">
        <f>VLOOKUP(B265,[12]Sheet1!$A:$G,7,0)</f>
        <v>25694</v>
      </c>
      <c r="L265" s="1000">
        <f>VLOOKUP(B265,[12]Sheet1!$A:$H,8,0)</f>
        <v>-7137.22</v>
      </c>
      <c r="M265" s="1000">
        <f>VLOOKUP(B265,[12]Sheet1!$A:$I,9,0)</f>
        <v>18556.78</v>
      </c>
      <c r="N265" s="1000">
        <v>21236.529583637486</v>
      </c>
      <c r="O265" s="1000">
        <f t="shared" si="27"/>
        <v>2679.7495836374874</v>
      </c>
      <c r="P265" s="1000">
        <v>916.25414881044208</v>
      </c>
      <c r="Q265" s="999"/>
      <c r="R265" s="999"/>
      <c r="S265" s="991">
        <f t="shared" si="32"/>
        <v>20320.275434827043</v>
      </c>
      <c r="T265" s="1000">
        <f t="shared" si="33"/>
        <v>1763.4954348270453</v>
      </c>
      <c r="U265" s="994">
        <v>312.69</v>
      </c>
      <c r="V265" s="994">
        <v>86.86</v>
      </c>
      <c r="W265" s="994">
        <v>225.83</v>
      </c>
      <c r="X265" s="995"/>
      <c r="Y265" s="995"/>
      <c r="Z265" s="995"/>
      <c r="AA265" s="995"/>
      <c r="AB265" s="995"/>
      <c r="AC265" s="973">
        <f t="shared" si="34"/>
        <v>128.07782400000005</v>
      </c>
      <c r="AD265" s="973">
        <f t="shared" si="35"/>
        <v>184.61217599999995</v>
      </c>
      <c r="AE265" s="1112">
        <f t="shared" si="36"/>
        <v>15169.737599999995</v>
      </c>
    </row>
    <row r="266" spans="1:31" s="996" customFormat="1">
      <c r="A266" s="987">
        <v>176</v>
      </c>
      <c r="B266" s="996">
        <v>30003105</v>
      </c>
      <c r="C266" s="998">
        <v>39377</v>
      </c>
      <c r="D266" s="997">
        <f t="shared" si="26"/>
        <v>2007</v>
      </c>
      <c r="E266" s="997">
        <v>2010</v>
      </c>
      <c r="F266" s="1003"/>
      <c r="G266" s="997"/>
      <c r="H266" s="1004"/>
      <c r="J266" s="996" t="s">
        <v>4224</v>
      </c>
      <c r="K266" s="1000">
        <f>VLOOKUP(B266,[12]Sheet1!$A:$G,7,0)</f>
        <v>25172.09</v>
      </c>
      <c r="L266" s="1000">
        <f>VLOOKUP(B266,[12]Sheet1!$A:$H,8,0)</f>
        <v>-23913.49</v>
      </c>
      <c r="M266" s="1000">
        <f>VLOOKUP(B266,[12]Sheet1!$A:$I,9,0)</f>
        <v>1258.5999999999999</v>
      </c>
      <c r="N266" s="1000">
        <v>1440.352051054447</v>
      </c>
      <c r="O266" s="1000">
        <f t="shared" si="27"/>
        <v>181.75205105444707</v>
      </c>
      <c r="P266" s="1000">
        <v>62.144265960625845</v>
      </c>
      <c r="S266" s="991">
        <f t="shared" si="32"/>
        <v>1378.207785093821</v>
      </c>
      <c r="T266" s="993">
        <v>118.75</v>
      </c>
      <c r="U266" s="994">
        <v>364.81</v>
      </c>
      <c r="V266" s="994">
        <v>346.57</v>
      </c>
      <c r="W266" s="994">
        <v>18.239999999999998</v>
      </c>
      <c r="X266" s="995"/>
      <c r="Y266" s="995"/>
      <c r="Z266" s="995"/>
      <c r="AA266" s="995"/>
      <c r="AB266" s="995"/>
      <c r="AC266" s="973">
        <f t="shared" si="34"/>
        <v>16.044513477158524</v>
      </c>
      <c r="AD266" s="973">
        <f t="shared" si="35"/>
        <v>348.76548652284146</v>
      </c>
      <c r="AE266" s="1112">
        <f t="shared" si="36"/>
        <v>24065.009773983038</v>
      </c>
    </row>
    <row r="267" spans="1:31" s="996" customFormat="1">
      <c r="A267" s="1005"/>
      <c r="B267" s="996" t="s">
        <v>4225</v>
      </c>
      <c r="C267" s="1006"/>
      <c r="D267" s="1004">
        <v>2021</v>
      </c>
      <c r="E267" s="997">
        <v>2010</v>
      </c>
      <c r="F267" s="1003"/>
      <c r="G267" s="1004"/>
      <c r="H267" s="1004"/>
      <c r="J267" s="996" t="s">
        <v>4226</v>
      </c>
      <c r="K267" s="1007">
        <f>29848335.34</f>
        <v>29848335.34</v>
      </c>
      <c r="L267" s="1007">
        <v>0</v>
      </c>
      <c r="M267" s="1007">
        <f>K267-L267</f>
        <v>29848335.34</v>
      </c>
      <c r="N267" s="1007">
        <v>29785731.937500004</v>
      </c>
      <c r="O267" s="1007">
        <f>M267-N267</f>
        <v>62603.402499996126</v>
      </c>
      <c r="P267" s="1007">
        <v>0</v>
      </c>
      <c r="Q267" s="996">
        <v>893625.45250000001</v>
      </c>
      <c r="S267" s="1007">
        <f>N267</f>
        <v>29785731.937500004</v>
      </c>
      <c r="T267" s="993">
        <f>O267+P267</f>
        <v>62603.402499996126</v>
      </c>
      <c r="U267" s="1008">
        <f t="shared" ref="U267:Z267" si="37">K267/85.05</f>
        <v>350950.44491475605</v>
      </c>
      <c r="V267" s="1008">
        <f t="shared" si="37"/>
        <v>0</v>
      </c>
      <c r="W267" s="1008">
        <f t="shared" si="37"/>
        <v>350950.44491475605</v>
      </c>
      <c r="X267" s="1008">
        <f t="shared" si="37"/>
        <v>350214.36728395068</v>
      </c>
      <c r="Y267" s="1008">
        <f t="shared" si="37"/>
        <v>736.07763080536301</v>
      </c>
      <c r="Z267" s="1008">
        <f t="shared" si="37"/>
        <v>0</v>
      </c>
      <c r="AA267" s="1008">
        <v>10482.41</v>
      </c>
      <c r="AB267" s="1008">
        <f>R267/85.05</f>
        <v>0</v>
      </c>
      <c r="AC267" s="973">
        <f t="shared" si="34"/>
        <v>350950.44491475605</v>
      </c>
      <c r="AD267" s="973">
        <f t="shared" si="35"/>
        <v>0</v>
      </c>
      <c r="AE267" s="1112">
        <f t="shared" si="36"/>
        <v>0</v>
      </c>
    </row>
    <row r="268" spans="1:31" ht="12.5">
      <c r="K268" s="1009">
        <f>SUM(K5:K267)</f>
        <v>72945097.219999999</v>
      </c>
      <c r="L268" s="1009">
        <f t="shared" ref="L268:AD268" si="38">SUM(L5:L267)</f>
        <v>-15616905.000000002</v>
      </c>
      <c r="M268" s="1009">
        <f t="shared" si="38"/>
        <v>31772745.520000003</v>
      </c>
      <c r="N268" s="1009">
        <f t="shared" si="38"/>
        <v>32048329.766045894</v>
      </c>
      <c r="O268" s="1009">
        <f t="shared" si="38"/>
        <v>-19426.966045894515</v>
      </c>
      <c r="P268" s="1009">
        <f t="shared" si="38"/>
        <v>46032.976577961548</v>
      </c>
      <c r="Q268" s="1009">
        <f t="shared" si="38"/>
        <v>893625.45250000001</v>
      </c>
      <c r="R268" s="1009">
        <f t="shared" si="38"/>
        <v>0</v>
      </c>
      <c r="S268" s="1009">
        <f t="shared" si="38"/>
        <v>30801481.373970687</v>
      </c>
      <c r="T268" s="1009">
        <f t="shared" si="38"/>
        <v>-60978.771961451537</v>
      </c>
      <c r="U268" s="1009">
        <f t="shared" si="38"/>
        <v>965790.47491475591</v>
      </c>
      <c r="V268" s="1009">
        <f t="shared" si="38"/>
        <v>589212.68999999913</v>
      </c>
      <c r="W268" s="1009">
        <f t="shared" si="38"/>
        <v>376577.78491475602</v>
      </c>
      <c r="X268" s="1009">
        <f t="shared" si="38"/>
        <v>364910.95078717865</v>
      </c>
      <c r="Y268" s="1009">
        <f t="shared" si="38"/>
        <v>-568.67587242258537</v>
      </c>
      <c r="Z268" s="1009">
        <f t="shared" si="38"/>
        <v>30.039311565489339</v>
      </c>
      <c r="AA268" s="1009">
        <f t="shared" si="38"/>
        <v>10482.41</v>
      </c>
      <c r="AB268" s="1009">
        <f t="shared" si="38"/>
        <v>-1274.7141916624591</v>
      </c>
      <c r="AC268" s="1009">
        <f t="shared" si="38"/>
        <v>378871.93996143015</v>
      </c>
      <c r="AD268" s="1009">
        <f t="shared" si="38"/>
        <v>586918.53495332552</v>
      </c>
      <c r="AE268" s="1009">
        <f>SUM(AE5:AE267)</f>
        <v>41126971.071697451</v>
      </c>
    </row>
    <row r="269" spans="1:31">
      <c r="K269" s="932">
        <f>K268-AE268</f>
        <v>31818126.148302548</v>
      </c>
      <c r="AE269" s="1114"/>
    </row>
    <row r="270" spans="1:31">
      <c r="K270" s="932">
        <f>K269+Utility!K10</f>
        <v>32176427.140302546</v>
      </c>
    </row>
    <row r="271" spans="1:31">
      <c r="K271" s="932">
        <f>K270-N268-Utility!N9</f>
        <v>-20661.930053015647</v>
      </c>
    </row>
  </sheetData>
  <mergeCells count="3">
    <mergeCell ref="B2:I2"/>
    <mergeCell ref="K2:T2"/>
    <mergeCell ref="U2:AB2"/>
  </mergeCells>
  <conditionalFormatting sqref="C3:D3">
    <cfRule type="duplicateValues" dxfId="97" priority="9"/>
    <cfRule type="duplicateValues" dxfId="96" priority="10"/>
  </conditionalFormatting>
  <conditionalFormatting sqref="C4:D4">
    <cfRule type="duplicateValues" dxfId="95" priority="11"/>
    <cfRule type="duplicateValues" dxfId="94" priority="12"/>
  </conditionalFormatting>
  <conditionalFormatting sqref="B40:B84 B5:B15">
    <cfRule type="duplicateValues" dxfId="93" priority="7"/>
    <cfRule type="duplicateValues" dxfId="92" priority="8"/>
  </conditionalFormatting>
  <conditionalFormatting sqref="B16:B23">
    <cfRule type="duplicateValues" dxfId="91" priority="5"/>
    <cfRule type="duplicateValues" dxfId="90" priority="6"/>
  </conditionalFormatting>
  <conditionalFormatting sqref="B24:B30 B38:B39">
    <cfRule type="duplicateValues" dxfId="89" priority="3"/>
    <cfRule type="duplicateValues" dxfId="88" priority="4"/>
  </conditionalFormatting>
  <conditionalFormatting sqref="B31:B37">
    <cfRule type="duplicateValues" dxfId="87" priority="1"/>
    <cfRule type="duplicateValues" dxfId="86" priority="2"/>
  </conditionalFormatting>
  <conditionalFormatting sqref="B91:B267">
    <cfRule type="duplicateValues" dxfId="85" priority="13"/>
  </conditionalFormatting>
  <conditionalFormatting sqref="B85:B90">
    <cfRule type="duplicateValues" dxfId="84" priority="14"/>
    <cfRule type="duplicateValues" dxfId="83" priority="15"/>
  </conditionalFormatting>
  <conditionalFormatting sqref="H85:H90">
    <cfRule type="duplicateValues" dxfId="82" priority="16"/>
    <cfRule type="duplicateValues" dxfId="81" priority="17"/>
  </conditionalFormatting>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E15EA-B6FB-4536-8641-A0E836F5634F}">
  <sheetPr>
    <tabColor rgb="FFFFFF00"/>
  </sheetPr>
  <dimension ref="A1:AE10"/>
  <sheetViews>
    <sheetView topLeftCell="L1" workbookViewId="0">
      <selection activeCell="AC5" sqref="AC5"/>
    </sheetView>
  </sheetViews>
  <sheetFormatPr defaultColWidth="9.1796875" defaultRowHeight="12.5"/>
  <cols>
    <col min="1" max="1" width="4" style="931" bestFit="1" customWidth="1"/>
    <col min="2" max="3" width="9.1796875" style="931"/>
    <col min="4" max="4" width="5.1796875" style="931" bestFit="1" customWidth="1"/>
    <col min="5" max="6" width="9.1796875" style="931"/>
    <col min="7" max="7" width="13.81640625" style="931" bestFit="1" customWidth="1"/>
    <col min="8" max="8" width="11" style="931" bestFit="1" customWidth="1"/>
    <col min="9" max="9" width="17" style="931" bestFit="1" customWidth="1"/>
    <col min="10" max="10" width="16.54296875" style="931" bestFit="1" customWidth="1"/>
    <col min="11" max="20" width="9.1796875" style="931" customWidth="1"/>
    <col min="21" max="30" width="9.1796875" style="931"/>
    <col min="31" max="31" width="11.54296875" style="931" bestFit="1" customWidth="1"/>
    <col min="32" max="16384" width="9.1796875" style="931"/>
  </cols>
  <sheetData>
    <row r="1" spans="1:31" ht="13" thickBot="1"/>
    <row r="2" spans="1:31" s="933" customFormat="1" ht="14.5" thickBot="1">
      <c r="B2" s="1177" t="s">
        <v>4147</v>
      </c>
      <c r="C2" s="1178"/>
      <c r="D2" s="1179"/>
      <c r="E2" s="1180"/>
      <c r="F2" s="1180"/>
      <c r="G2" s="1180"/>
      <c r="H2" s="1180"/>
      <c r="I2" s="1180"/>
      <c r="J2" s="934"/>
      <c r="K2" s="1185" t="s">
        <v>269</v>
      </c>
      <c r="L2" s="1186"/>
      <c r="M2" s="1186"/>
      <c r="N2" s="1186"/>
      <c r="O2" s="1186"/>
      <c r="P2" s="1186"/>
      <c r="Q2" s="1186"/>
      <c r="R2" s="1186"/>
      <c r="S2" s="1186"/>
      <c r="T2" s="1186"/>
      <c r="U2" s="1187" t="s">
        <v>20</v>
      </c>
      <c r="V2" s="1188"/>
      <c r="W2" s="1188"/>
      <c r="X2" s="1188"/>
      <c r="Y2" s="1188"/>
      <c r="Z2" s="1188"/>
      <c r="AA2" s="1188"/>
      <c r="AB2" s="1188"/>
    </row>
    <row r="3" spans="1:31" s="935" customFormat="1" ht="12" customHeight="1">
      <c r="B3" s="936"/>
      <c r="C3" s="937"/>
      <c r="D3" s="938"/>
      <c r="E3" s="936"/>
      <c r="F3" s="939"/>
      <c r="H3" s="936"/>
      <c r="I3" s="936"/>
      <c r="J3" s="940"/>
      <c r="K3" s="1010">
        <v>99304.7</v>
      </c>
      <c r="L3" s="1010">
        <v>88822.66</v>
      </c>
      <c r="M3" s="1010">
        <v>10482.039999999994</v>
      </c>
      <c r="N3" s="1011">
        <v>505000</v>
      </c>
      <c r="O3" s="1010">
        <v>-32.562787889293759</v>
      </c>
      <c r="P3" s="1011">
        <v>24047.619047619046</v>
      </c>
      <c r="Q3" s="1010"/>
      <c r="R3" s="1010"/>
      <c r="S3" s="1011">
        <v>10013.907417037417</v>
      </c>
      <c r="T3" s="1010">
        <v>468.13258296257703</v>
      </c>
      <c r="U3" s="945">
        <v>1410.49</v>
      </c>
      <c r="V3" s="945">
        <v>1262</v>
      </c>
      <c r="W3" s="946">
        <v>148.49</v>
      </c>
      <c r="X3" s="945">
        <v>5902.9807130333138</v>
      </c>
      <c r="Y3" s="946">
        <v>10.264484835465595</v>
      </c>
      <c r="Z3" s="945">
        <v>281.09431966825304</v>
      </c>
      <c r="AA3" s="945"/>
      <c r="AB3" s="946">
        <v>16.846652224252949</v>
      </c>
      <c r="AC3" s="947">
        <v>281.09431966825304</v>
      </c>
      <c r="AD3" s="1012">
        <v>5.4720348680605149</v>
      </c>
    </row>
    <row r="4" spans="1:31" s="957" customFormat="1" ht="39">
      <c r="A4" s="1013" t="s">
        <v>4135</v>
      </c>
      <c r="B4" s="1013" t="s">
        <v>1513</v>
      </c>
      <c r="C4" s="949" t="s">
        <v>4148</v>
      </c>
      <c r="D4" s="1014" t="s">
        <v>4149</v>
      </c>
      <c r="E4" s="948" t="s">
        <v>4150</v>
      </c>
      <c r="F4" s="1013" t="s">
        <v>4151</v>
      </c>
      <c r="G4" s="1013" t="s">
        <v>569</v>
      </c>
      <c r="H4" s="1013" t="s">
        <v>4152</v>
      </c>
      <c r="I4" s="1013" t="s">
        <v>4153</v>
      </c>
      <c r="J4" s="1013" t="s">
        <v>1486</v>
      </c>
      <c r="K4" s="1015" t="s">
        <v>38</v>
      </c>
      <c r="L4" s="1015" t="s">
        <v>1488</v>
      </c>
      <c r="M4" s="1015" t="s">
        <v>4137</v>
      </c>
      <c r="N4" s="1016" t="s">
        <v>4154</v>
      </c>
      <c r="O4" s="1016" t="s">
        <v>4155</v>
      </c>
      <c r="P4" s="1017" t="s">
        <v>4156</v>
      </c>
      <c r="Q4" s="1015" t="s">
        <v>4157</v>
      </c>
      <c r="R4" s="1015"/>
      <c r="S4" s="1016" t="s">
        <v>4158</v>
      </c>
      <c r="T4" s="1015" t="s">
        <v>4159</v>
      </c>
      <c r="U4" s="1018" t="s">
        <v>38</v>
      </c>
      <c r="V4" s="1018" t="s">
        <v>1488</v>
      </c>
      <c r="W4" s="1018" t="s">
        <v>4137</v>
      </c>
      <c r="X4" s="954" t="s">
        <v>4154</v>
      </c>
      <c r="Y4" s="954" t="s">
        <v>4155</v>
      </c>
      <c r="Z4" s="1018" t="s">
        <v>4156</v>
      </c>
      <c r="AA4" s="1018" t="s">
        <v>4157</v>
      </c>
      <c r="AB4" s="1018" t="s">
        <v>4159</v>
      </c>
      <c r="AC4" s="956" t="s">
        <v>4160</v>
      </c>
      <c r="AD4" s="956" t="s">
        <v>4161</v>
      </c>
      <c r="AE4" s="956" t="s">
        <v>4287</v>
      </c>
    </row>
    <row r="5" spans="1:31" s="935" customFormat="1" ht="12" customHeight="1">
      <c r="A5" s="958">
        <v>195</v>
      </c>
      <c r="B5" s="974">
        <v>260000156</v>
      </c>
      <c r="C5" s="960">
        <v>43646</v>
      </c>
      <c r="D5" s="961">
        <f>YEAR(C5)</f>
        <v>2019</v>
      </c>
      <c r="E5" s="962">
        <v>2010</v>
      </c>
      <c r="F5" s="963"/>
      <c r="G5" s="964" t="s">
        <v>693</v>
      </c>
      <c r="H5" s="965" t="s">
        <v>4227</v>
      </c>
      <c r="I5" s="963" t="s">
        <v>4228</v>
      </c>
      <c r="J5" s="966" t="s">
        <v>4229</v>
      </c>
      <c r="K5" s="1019">
        <v>99304.7</v>
      </c>
      <c r="L5" s="1019">
        <v>88822.66</v>
      </c>
      <c r="M5" s="1020">
        <v>10482.039999999994</v>
      </c>
      <c r="N5" s="1020">
        <v>10514.602787889287</v>
      </c>
      <c r="O5" s="1020">
        <v>-32.562787889293759</v>
      </c>
      <c r="P5" s="1021">
        <v>500.69537085187079</v>
      </c>
      <c r="Q5" s="1020"/>
      <c r="R5" s="1020"/>
      <c r="S5" s="1020">
        <v>10013.907417037417</v>
      </c>
      <c r="T5" s="1020">
        <v>468.13258296257703</v>
      </c>
      <c r="U5" s="1019">
        <v>1410.49</v>
      </c>
      <c r="V5" s="1019">
        <v>1262</v>
      </c>
      <c r="W5" s="1019">
        <v>148.49</v>
      </c>
      <c r="X5" s="971">
        <v>138.22551516453441</v>
      </c>
      <c r="Y5" s="971">
        <v>10.264484835465595</v>
      </c>
      <c r="Z5" s="971">
        <v>6.5821673887873535</v>
      </c>
      <c r="AA5" s="971"/>
      <c r="AB5" s="971">
        <v>16.846652224252949</v>
      </c>
      <c r="AC5" s="1022">
        <f>U5*(1-0.2)^(2021-D5)</f>
        <v>902.71360000000016</v>
      </c>
      <c r="AD5" s="1023">
        <f>U5-AC5</f>
        <v>507.77639999999985</v>
      </c>
      <c r="AE5" s="1112">
        <f>K5-(K5*(1-0.2)^(2021-D5))</f>
        <v>35749.691999999988</v>
      </c>
    </row>
    <row r="6" spans="1:31" s="935" customFormat="1" ht="12" customHeight="1">
      <c r="A6" s="958">
        <v>192</v>
      </c>
      <c r="B6" s="974">
        <v>260000093</v>
      </c>
      <c r="C6" s="960">
        <v>43646</v>
      </c>
      <c r="D6" s="1024">
        <f>YEAR(C6)</f>
        <v>2019</v>
      </c>
      <c r="E6" s="961">
        <v>2010</v>
      </c>
      <c r="F6" s="963"/>
      <c r="G6" s="964" t="s">
        <v>1157</v>
      </c>
      <c r="H6" s="965" t="s">
        <v>4227</v>
      </c>
      <c r="I6" s="963" t="s">
        <v>25</v>
      </c>
      <c r="J6" s="966" t="s">
        <v>4230</v>
      </c>
      <c r="K6" s="1019">
        <v>257540.6</v>
      </c>
      <c r="L6" s="1019">
        <v>257540.13</v>
      </c>
      <c r="M6" s="1020">
        <v>0.47000000000116415</v>
      </c>
      <c r="N6" s="1020">
        <v>0.47146006982612243</v>
      </c>
      <c r="O6" s="1020">
        <v>-1.4600698249582766E-3</v>
      </c>
      <c r="P6" s="1021">
        <v>2.2450479515529642E-2</v>
      </c>
      <c r="Q6" s="1020"/>
      <c r="R6" s="1020"/>
      <c r="S6" s="1025">
        <v>0.01</v>
      </c>
      <c r="T6" s="1026">
        <v>2.0990409690571366E-2</v>
      </c>
      <c r="U6" s="1027">
        <v>3662.09</v>
      </c>
      <c r="V6" s="1027">
        <v>3661.65</v>
      </c>
      <c r="W6" s="1027">
        <v>0.44000000000005457</v>
      </c>
      <c r="X6" s="1028">
        <v>0.40958466342785832</v>
      </c>
      <c r="Y6" s="1028">
        <v>3.041533657219625E-2</v>
      </c>
      <c r="Z6" s="1028">
        <v>1.9504031591802778E-2</v>
      </c>
      <c r="AA6" s="1028"/>
      <c r="AB6" s="1028">
        <v>4.9919368163999028E-2</v>
      </c>
      <c r="AC6" s="1029">
        <f>U6*(1-0.3)^(2021-D6)</f>
        <v>1794.4240999999997</v>
      </c>
      <c r="AD6" s="1030">
        <f>U6-AC6</f>
        <v>1867.6659000000004</v>
      </c>
      <c r="AE6" s="1112">
        <f t="shared" ref="AE6:AE8" si="0">K6-(K6*(1-0.2)^(2021-D6))</f>
        <v>92714.61599999998</v>
      </c>
    </row>
    <row r="7" spans="1:31" s="935" customFormat="1" ht="12" customHeight="1">
      <c r="A7" s="958">
        <v>193</v>
      </c>
      <c r="B7" s="974">
        <v>260000216</v>
      </c>
      <c r="C7" s="960">
        <v>43646</v>
      </c>
      <c r="D7" s="1024">
        <f>YEAR(C7)</f>
        <v>2019</v>
      </c>
      <c r="E7" s="961">
        <v>2010</v>
      </c>
      <c r="F7" s="963"/>
      <c r="G7" s="964" t="s">
        <v>1145</v>
      </c>
      <c r="H7" s="965" t="s">
        <v>4227</v>
      </c>
      <c r="I7" s="963" t="s">
        <v>25</v>
      </c>
      <c r="J7" s="966" t="s">
        <v>4231</v>
      </c>
      <c r="K7" s="1019">
        <v>115000</v>
      </c>
      <c r="L7" s="1019">
        <v>40250.449999999997</v>
      </c>
      <c r="M7" s="1020">
        <v>74749.55</v>
      </c>
      <c r="N7" s="1020">
        <v>74981.761834859455</v>
      </c>
      <c r="O7" s="1020">
        <v>-232.21183485945221</v>
      </c>
      <c r="P7" s="1021">
        <v>3570.5600873742601</v>
      </c>
      <c r="Q7" s="1020"/>
      <c r="R7" s="1020"/>
      <c r="S7" s="1020">
        <v>71411.201747485189</v>
      </c>
      <c r="T7" s="1020">
        <v>3338.3482525148079</v>
      </c>
      <c r="U7" s="1019">
        <v>1461.43</v>
      </c>
      <c r="V7" s="1019">
        <v>511.5</v>
      </c>
      <c r="W7" s="1019">
        <v>949.93000000000006</v>
      </c>
      <c r="X7" s="971">
        <v>884.26536211358462</v>
      </c>
      <c r="Y7" s="971">
        <v>65.664637886415449</v>
      </c>
      <c r="Z7" s="971">
        <v>42.107874386361175</v>
      </c>
      <c r="AA7" s="971"/>
      <c r="AB7" s="971">
        <v>107.77251227277662</v>
      </c>
      <c r="AC7" s="1029">
        <f>U7*(1-0.3)^(2021-D7)</f>
        <v>716.10069999999996</v>
      </c>
      <c r="AD7" s="1030">
        <f>U7-AC7</f>
        <v>745.3293000000001</v>
      </c>
      <c r="AE7" s="1112">
        <f t="shared" si="0"/>
        <v>41399.999999999985</v>
      </c>
    </row>
    <row r="8" spans="1:31" s="935" customFormat="1" ht="12" customHeight="1">
      <c r="A8" s="958">
        <v>194</v>
      </c>
      <c r="B8" s="974">
        <v>260000236</v>
      </c>
      <c r="C8" s="960">
        <v>43646</v>
      </c>
      <c r="D8" s="1024">
        <f>YEAR(C8)</f>
        <v>2019</v>
      </c>
      <c r="E8" s="961">
        <v>2010</v>
      </c>
      <c r="F8" s="963"/>
      <c r="G8" s="964" t="s">
        <v>1145</v>
      </c>
      <c r="H8" s="965" t="s">
        <v>4227</v>
      </c>
      <c r="I8" s="963" t="s">
        <v>25</v>
      </c>
      <c r="J8" s="966" t="s">
        <v>4232</v>
      </c>
      <c r="K8" s="1019">
        <v>88000</v>
      </c>
      <c r="L8" s="1019">
        <v>24933.45</v>
      </c>
      <c r="M8" s="1020">
        <v>63066.55</v>
      </c>
      <c r="N8" s="1020">
        <v>63262.468226848927</v>
      </c>
      <c r="O8" s="1020">
        <v>-195.91822684892395</v>
      </c>
      <c r="P8" s="1021">
        <v>3012.4984869928062</v>
      </c>
      <c r="Q8" s="1020"/>
      <c r="R8" s="1020"/>
      <c r="S8" s="1020">
        <v>60249.969739856118</v>
      </c>
      <c r="T8" s="1020">
        <v>2816.5802601438822</v>
      </c>
      <c r="U8" s="1019">
        <v>1070.04</v>
      </c>
      <c r="V8" s="1019">
        <v>303.5</v>
      </c>
      <c r="W8" s="1019">
        <v>766.54</v>
      </c>
      <c r="X8" s="971">
        <v>713.55233614534438</v>
      </c>
      <c r="Y8" s="971">
        <v>52.98766385465558</v>
      </c>
      <c r="Z8" s="971">
        <v>33.978682673587826</v>
      </c>
      <c r="AA8" s="971"/>
      <c r="AB8" s="971">
        <v>86.966346528243406</v>
      </c>
      <c r="AC8" s="1029">
        <f>U8*(1-0.3)^(2021-D8)</f>
        <v>524.31959999999992</v>
      </c>
      <c r="AD8" s="1030">
        <f>U8-AC8</f>
        <v>545.72040000000004</v>
      </c>
      <c r="AE8" s="1112">
        <f t="shared" si="0"/>
        <v>31679.999999999985</v>
      </c>
    </row>
    <row r="9" spans="1:31">
      <c r="K9" s="1031">
        <f t="shared" ref="K9" si="1">SUM(K5:K8)</f>
        <v>559845.30000000005</v>
      </c>
      <c r="N9" s="1031">
        <f t="shared" ref="N9" si="2">SUM(N5:N8)</f>
        <v>148759.3043096675</v>
      </c>
      <c r="U9" s="1031">
        <f t="shared" ref="U9:AE9" si="3">SUM(U5:U8)</f>
        <v>7604.05</v>
      </c>
      <c r="V9" s="1031">
        <f t="shared" si="3"/>
        <v>5738.65</v>
      </c>
      <c r="W9" s="1031">
        <f t="shared" si="3"/>
        <v>1865.4</v>
      </c>
      <c r="X9" s="1031">
        <f t="shared" si="3"/>
        <v>1736.4527980868911</v>
      </c>
      <c r="Y9" s="1031">
        <f t="shared" si="3"/>
        <v>128.94720191310881</v>
      </c>
      <c r="Z9" s="1031">
        <f t="shared" si="3"/>
        <v>82.688228480328149</v>
      </c>
      <c r="AA9" s="1031">
        <f t="shared" si="3"/>
        <v>0</v>
      </c>
      <c r="AB9" s="1031">
        <f t="shared" si="3"/>
        <v>211.63543039343699</v>
      </c>
      <c r="AC9" s="1031">
        <f t="shared" si="3"/>
        <v>3937.5579999999995</v>
      </c>
      <c r="AD9" s="1031">
        <f t="shared" si="3"/>
        <v>3666.4920000000002</v>
      </c>
      <c r="AE9" s="1031">
        <f t="shared" si="3"/>
        <v>201544.30799999996</v>
      </c>
    </row>
    <row r="10" spans="1:31">
      <c r="K10" s="1115">
        <f>K9-AE9</f>
        <v>358300.99200000009</v>
      </c>
      <c r="AE10" s="1113"/>
    </row>
  </sheetData>
  <mergeCells count="3">
    <mergeCell ref="B2:I2"/>
    <mergeCell ref="K2:T2"/>
    <mergeCell ref="U2:AB2"/>
  </mergeCells>
  <conditionalFormatting sqref="C3:D3">
    <cfRule type="duplicateValues" dxfId="80" priority="5"/>
    <cfRule type="duplicateValues" dxfId="79" priority="6"/>
  </conditionalFormatting>
  <conditionalFormatting sqref="C4:D4">
    <cfRule type="duplicateValues" dxfId="78" priority="7"/>
    <cfRule type="duplicateValues" dxfId="77" priority="8"/>
  </conditionalFormatting>
  <conditionalFormatting sqref="B5">
    <cfRule type="duplicateValues" dxfId="76" priority="3"/>
    <cfRule type="duplicateValues" dxfId="75" priority="4"/>
  </conditionalFormatting>
  <conditionalFormatting sqref="B6:B8">
    <cfRule type="duplicateValues" dxfId="74" priority="1"/>
    <cfRule type="duplicateValues" dxfId="73" priority="2"/>
  </conditionalFormatting>
  <pageMargins left="0.7" right="0.7" top="0.75" bottom="0.75" header="0.3" footer="0.3"/>
  <pageSetup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436A-E3AC-4F44-B4AB-06C35C12A154}">
  <sheetPr>
    <tabColor rgb="FFFFFF00"/>
  </sheetPr>
  <dimension ref="A1:AE38"/>
  <sheetViews>
    <sheetView topLeftCell="D15" workbookViewId="0">
      <selection activeCell="N39" sqref="N39"/>
    </sheetView>
  </sheetViews>
  <sheetFormatPr defaultColWidth="9.1796875" defaultRowHeight="14.5"/>
  <cols>
    <col min="1" max="1" width="4" style="931" bestFit="1" customWidth="1"/>
    <col min="2" max="3" width="9.1796875" style="931"/>
    <col min="4" max="4" width="9.1796875" style="1004"/>
    <col min="5" max="8" width="9.1796875" style="931"/>
    <col min="9" max="9" width="17" style="931" bestFit="1" customWidth="1"/>
    <col min="10" max="10" width="42.81640625" style="931" bestFit="1" customWidth="1"/>
    <col min="11" max="12" width="11.81640625" style="931" customWidth="1"/>
    <col min="13" max="14" width="10.1796875" style="931" customWidth="1"/>
    <col min="15" max="15" width="8.453125" style="931" customWidth="1"/>
    <col min="16" max="18" width="9.1796875" style="931" customWidth="1"/>
    <col min="19" max="19" width="10.1796875" style="931" customWidth="1"/>
    <col min="20" max="20" width="9.1796875" style="931" customWidth="1"/>
    <col min="21" max="28" width="9.1796875" style="931"/>
    <col min="29" max="29" width="10.1796875" style="932" bestFit="1" customWidth="1"/>
    <col min="30" max="30" width="9.1796875" style="931"/>
    <col min="31" max="31" width="11.81640625" style="931" bestFit="1" customWidth="1"/>
    <col min="32" max="16384" width="9.1796875" style="931"/>
  </cols>
  <sheetData>
    <row r="1" spans="1:31" ht="15" thickBot="1"/>
    <row r="2" spans="1:31" s="933" customFormat="1" thickBot="1">
      <c r="B2" s="1177" t="s">
        <v>4147</v>
      </c>
      <c r="C2" s="1178"/>
      <c r="D2" s="1179"/>
      <c r="E2" s="1180"/>
      <c r="F2" s="1180"/>
      <c r="G2" s="1180"/>
      <c r="H2" s="1180"/>
      <c r="I2" s="1180"/>
      <c r="J2" s="934"/>
      <c r="K2" s="1185" t="s">
        <v>269</v>
      </c>
      <c r="L2" s="1186"/>
      <c r="M2" s="1186"/>
      <c r="N2" s="1186"/>
      <c r="O2" s="1186"/>
      <c r="P2" s="1186"/>
      <c r="Q2" s="1186"/>
      <c r="R2" s="1186"/>
      <c r="S2" s="1186"/>
      <c r="T2" s="1186"/>
      <c r="U2" s="1187" t="s">
        <v>20</v>
      </c>
      <c r="V2" s="1188"/>
      <c r="W2" s="1188"/>
      <c r="X2" s="1188"/>
      <c r="Y2" s="1188"/>
      <c r="Z2" s="1188"/>
      <c r="AA2" s="1188"/>
      <c r="AB2" s="1188"/>
      <c r="AC2" s="1032"/>
    </row>
    <row r="3" spans="1:31" s="935" customFormat="1" ht="12" customHeight="1">
      <c r="B3" s="936"/>
      <c r="C3" s="937"/>
      <c r="D3" s="1033"/>
      <c r="E3" s="936"/>
      <c r="F3" s="939"/>
      <c r="H3" s="936"/>
      <c r="I3" s="936"/>
      <c r="J3" s="940"/>
      <c r="K3" s="1010">
        <v>2798674.6399999997</v>
      </c>
      <c r="L3" s="1010">
        <v>2490444.21</v>
      </c>
      <c r="M3" s="1010">
        <v>308230.43</v>
      </c>
      <c r="N3" s="1011">
        <v>505000</v>
      </c>
      <c r="O3" s="1010">
        <v>-957.52755314001161</v>
      </c>
      <c r="P3" s="1011">
        <v>24047.619047619046</v>
      </c>
      <c r="Q3" s="1010"/>
      <c r="R3" s="1010"/>
      <c r="S3" s="1011">
        <v>294464.86147918104</v>
      </c>
      <c r="T3" s="1010">
        <v>13765.708520819038</v>
      </c>
      <c r="U3" s="945">
        <v>36546.04</v>
      </c>
      <c r="V3" s="945">
        <v>32747.78</v>
      </c>
      <c r="W3" s="946">
        <v>3798.2599999999998</v>
      </c>
      <c r="X3" s="945">
        <v>5902.9807130333138</v>
      </c>
      <c r="Y3" s="946">
        <v>262.55762792885412</v>
      </c>
      <c r="Z3" s="945">
        <v>281.09431966825304</v>
      </c>
      <c r="AA3" s="945"/>
      <c r="AB3" s="946">
        <v>430.92440755128973</v>
      </c>
      <c r="AC3" s="977">
        <v>281.09431966825304</v>
      </c>
    </row>
    <row r="4" spans="1:31" s="957" customFormat="1" ht="52">
      <c r="A4" s="1013" t="s">
        <v>4135</v>
      </c>
      <c r="B4" s="1013" t="s">
        <v>1513</v>
      </c>
      <c r="C4" s="949" t="s">
        <v>4148</v>
      </c>
      <c r="D4" s="1014" t="s">
        <v>4149</v>
      </c>
      <c r="E4" s="948" t="s">
        <v>4150</v>
      </c>
      <c r="F4" s="1013" t="s">
        <v>4151</v>
      </c>
      <c r="G4" s="1013" t="s">
        <v>569</v>
      </c>
      <c r="H4" s="1013" t="s">
        <v>4152</v>
      </c>
      <c r="I4" s="1013" t="s">
        <v>4153</v>
      </c>
      <c r="J4" s="1013" t="s">
        <v>1486</v>
      </c>
      <c r="K4" s="1015" t="s">
        <v>38</v>
      </c>
      <c r="L4" s="1015" t="s">
        <v>1488</v>
      </c>
      <c r="M4" s="1015" t="s">
        <v>4137</v>
      </c>
      <c r="N4" s="1016" t="s">
        <v>4154</v>
      </c>
      <c r="O4" s="1016" t="s">
        <v>4155</v>
      </c>
      <c r="P4" s="1017" t="s">
        <v>4156</v>
      </c>
      <c r="Q4" s="1015" t="s">
        <v>4157</v>
      </c>
      <c r="R4" s="1015"/>
      <c r="S4" s="1016" t="s">
        <v>4158</v>
      </c>
      <c r="T4" s="1015" t="s">
        <v>4159</v>
      </c>
      <c r="U4" s="1018" t="s">
        <v>38</v>
      </c>
      <c r="V4" s="1018" t="s">
        <v>1488</v>
      </c>
      <c r="W4" s="1018" t="s">
        <v>4137</v>
      </c>
      <c r="X4" s="954" t="s">
        <v>4154</v>
      </c>
      <c r="Y4" s="954" t="s">
        <v>4155</v>
      </c>
      <c r="Z4" s="1018" t="s">
        <v>4156</v>
      </c>
      <c r="AA4" s="1018" t="s">
        <v>4157</v>
      </c>
      <c r="AB4" s="1018" t="s">
        <v>4159</v>
      </c>
      <c r="AC4" s="1034" t="s">
        <v>4160</v>
      </c>
      <c r="AD4" s="956" t="s">
        <v>4286</v>
      </c>
      <c r="AE4" s="956" t="s">
        <v>4287</v>
      </c>
    </row>
    <row r="5" spans="1:31" s="935" customFormat="1" ht="12" customHeight="1">
      <c r="A5" s="958">
        <v>3</v>
      </c>
      <c r="B5" s="974">
        <v>50000357</v>
      </c>
      <c r="C5" s="960">
        <v>39068</v>
      </c>
      <c r="D5" s="961">
        <f t="shared" ref="D5:D37" si="0">YEAR(C5)</f>
        <v>2006</v>
      </c>
      <c r="E5" s="962">
        <v>2010</v>
      </c>
      <c r="F5" s="963"/>
      <c r="G5" s="964" t="s">
        <v>693</v>
      </c>
      <c r="H5" s="965" t="s">
        <v>4233</v>
      </c>
      <c r="I5" s="963" t="s">
        <v>24</v>
      </c>
      <c r="J5" s="966" t="s">
        <v>4234</v>
      </c>
      <c r="K5" s="1019">
        <v>173000</v>
      </c>
      <c r="L5" s="1019">
        <v>173000</v>
      </c>
      <c r="M5" s="1020">
        <v>0</v>
      </c>
      <c r="N5" s="1020">
        <v>0</v>
      </c>
      <c r="O5" s="1020">
        <v>0</v>
      </c>
      <c r="P5" s="1021">
        <v>0</v>
      </c>
      <c r="Q5" s="1020"/>
      <c r="R5" s="1020"/>
      <c r="S5" s="1025">
        <v>0.01</v>
      </c>
      <c r="T5" s="1020">
        <v>0</v>
      </c>
      <c r="U5" s="1019">
        <v>2303.31</v>
      </c>
      <c r="V5" s="1019">
        <v>2303.31</v>
      </c>
      <c r="W5" s="1019">
        <v>0</v>
      </c>
      <c r="X5" s="971">
        <v>0</v>
      </c>
      <c r="Y5" s="971">
        <v>0</v>
      </c>
      <c r="Z5" s="971">
        <v>0</v>
      </c>
      <c r="AA5" s="971"/>
      <c r="AB5" s="971">
        <v>0</v>
      </c>
      <c r="AC5" s="1035">
        <f t="shared" ref="AC5:AC37" si="1">U5*(1-0.1)^(2021-D5)</f>
        <v>474.23110346492626</v>
      </c>
      <c r="AD5" s="973">
        <f t="shared" ref="AD5:AD37" si="2">U5-AC5</f>
        <v>1829.0788965350737</v>
      </c>
      <c r="AE5" s="1112">
        <f>K5-(K5*(1-0.1)^(2021-D5))</f>
        <v>137380.83414762572</v>
      </c>
    </row>
    <row r="6" spans="1:31" s="935" customFormat="1" ht="12" customHeight="1">
      <c r="A6" s="958">
        <v>4</v>
      </c>
      <c r="B6" s="974">
        <v>50000395</v>
      </c>
      <c r="C6" s="960">
        <v>41903</v>
      </c>
      <c r="D6" s="961">
        <f t="shared" si="0"/>
        <v>2014</v>
      </c>
      <c r="E6" s="962">
        <v>2010</v>
      </c>
      <c r="F6" s="963"/>
      <c r="G6" s="964" t="s">
        <v>693</v>
      </c>
      <c r="H6" s="965" t="s">
        <v>4233</v>
      </c>
      <c r="I6" s="963" t="s">
        <v>24</v>
      </c>
      <c r="J6" s="966" t="s">
        <v>4235</v>
      </c>
      <c r="K6" s="1019">
        <v>180000</v>
      </c>
      <c r="L6" s="1019">
        <v>129000</v>
      </c>
      <c r="M6" s="1020">
        <v>51000</v>
      </c>
      <c r="N6" s="1020">
        <v>51158.433108665296</v>
      </c>
      <c r="O6" s="1020">
        <v>-158.43310866529646</v>
      </c>
      <c r="P6" s="1021">
        <v>2436.1158623173951</v>
      </c>
      <c r="Q6" s="1020"/>
      <c r="R6" s="1020"/>
      <c r="S6" s="1020">
        <v>48722.317246347899</v>
      </c>
      <c r="T6" s="1020">
        <v>2277.6827536520987</v>
      </c>
      <c r="U6" s="1019">
        <v>2310.9499999999998</v>
      </c>
      <c r="V6" s="1019">
        <v>1656.19</v>
      </c>
      <c r="W6" s="1019">
        <v>654.75999999999976</v>
      </c>
      <c r="X6" s="971">
        <v>609.49921414997993</v>
      </c>
      <c r="Y6" s="971">
        <v>45.260785850019829</v>
      </c>
      <c r="Z6" s="971">
        <v>29.023772102380001</v>
      </c>
      <c r="AA6" s="971"/>
      <c r="AB6" s="971">
        <v>74.284557952399837</v>
      </c>
      <c r="AC6" s="1035">
        <f t="shared" si="1"/>
        <v>1105.3202210550003</v>
      </c>
      <c r="AD6" s="973">
        <f t="shared" si="2"/>
        <v>1205.6297789449995</v>
      </c>
      <c r="AE6" s="1112">
        <f t="shared" ref="AE6:AE37" si="3">K6-(K6*(1-0.1)^(2021-D6))</f>
        <v>93906.557999999975</v>
      </c>
    </row>
    <row r="7" spans="1:31" s="1046" customFormat="1">
      <c r="A7" s="1036">
        <v>5</v>
      </c>
      <c r="B7" s="1037">
        <v>50000429</v>
      </c>
      <c r="C7" s="1038">
        <v>42185</v>
      </c>
      <c r="D7" s="961">
        <f t="shared" si="0"/>
        <v>2015</v>
      </c>
      <c r="E7" s="1039">
        <v>2010</v>
      </c>
      <c r="F7" s="1040"/>
      <c r="G7" s="1041" t="s">
        <v>693</v>
      </c>
      <c r="H7" s="1042" t="s">
        <v>4233</v>
      </c>
      <c r="I7" s="1040" t="s">
        <v>24</v>
      </c>
      <c r="J7" s="1043" t="s">
        <v>4236</v>
      </c>
      <c r="K7" s="1020">
        <v>17000</v>
      </c>
      <c r="L7" s="1020">
        <v>10908.34</v>
      </c>
      <c r="M7" s="1020">
        <v>6091.66</v>
      </c>
      <c r="N7" s="1020">
        <v>6110.5839339359218</v>
      </c>
      <c r="O7" s="1020">
        <v>-18.923933935921923</v>
      </c>
      <c r="P7" s="1044">
        <v>290.98018733028198</v>
      </c>
      <c r="Q7" s="1020"/>
      <c r="R7" s="1020"/>
      <c r="S7" s="1020">
        <v>5819.6037466056396</v>
      </c>
      <c r="T7" s="1020">
        <v>272.05625339436006</v>
      </c>
      <c r="U7" s="1020">
        <v>217.42</v>
      </c>
      <c r="V7" s="1020">
        <v>139.51</v>
      </c>
      <c r="W7" s="1020">
        <v>77.91</v>
      </c>
      <c r="X7" s="1045">
        <v>72.524411653773825</v>
      </c>
      <c r="Y7" s="1045">
        <v>5.3855883462261716</v>
      </c>
      <c r="Z7" s="1045">
        <v>3.4535434120844677</v>
      </c>
      <c r="AA7" s="1045"/>
      <c r="AB7" s="1045">
        <v>8.8391317583106392</v>
      </c>
      <c r="AC7" s="1035">
        <f t="shared" si="1"/>
        <v>115.54590222000003</v>
      </c>
      <c r="AD7" s="973">
        <f t="shared" si="2"/>
        <v>101.87409777999996</v>
      </c>
      <c r="AE7" s="1112">
        <f t="shared" si="3"/>
        <v>7965.502999999997</v>
      </c>
    </row>
    <row r="8" spans="1:31" s="935" customFormat="1" ht="12" customHeight="1">
      <c r="A8" s="958">
        <v>112</v>
      </c>
      <c r="B8" s="974">
        <v>50000301</v>
      </c>
      <c r="C8" s="960">
        <v>40755</v>
      </c>
      <c r="D8" s="961">
        <f t="shared" si="0"/>
        <v>2011</v>
      </c>
      <c r="E8" s="962">
        <v>2010</v>
      </c>
      <c r="F8" s="963"/>
      <c r="G8" s="964" t="s">
        <v>693</v>
      </c>
      <c r="H8" s="965" t="s">
        <v>4233</v>
      </c>
      <c r="I8" s="963" t="s">
        <v>24</v>
      </c>
      <c r="J8" s="966" t="s">
        <v>4237</v>
      </c>
      <c r="K8" s="1019">
        <v>10300</v>
      </c>
      <c r="L8" s="1019">
        <v>10300</v>
      </c>
      <c r="M8" s="1020">
        <v>0</v>
      </c>
      <c r="N8" s="1020">
        <v>0</v>
      </c>
      <c r="O8" s="1020">
        <v>0</v>
      </c>
      <c r="P8" s="1021">
        <v>0</v>
      </c>
      <c r="Q8" s="1020"/>
      <c r="R8" s="1020"/>
      <c r="S8" s="1025">
        <v>0.01</v>
      </c>
      <c r="T8" s="1020">
        <v>0</v>
      </c>
      <c r="U8" s="1019">
        <v>137.13</v>
      </c>
      <c r="V8" s="1019">
        <v>137.12</v>
      </c>
      <c r="W8" s="1019">
        <v>9.9999999999909051E-3</v>
      </c>
      <c r="X8" s="971">
        <v>9.3087423506235233E-3</v>
      </c>
      <c r="Y8" s="971">
        <v>6.9125764936738172E-4</v>
      </c>
      <c r="Z8" s="971">
        <v>4.4327344526778683E-4</v>
      </c>
      <c r="AA8" s="971"/>
      <c r="AB8" s="971">
        <v>1.1345310946351684E-3</v>
      </c>
      <c r="AC8" s="1035">
        <f t="shared" si="1"/>
        <v>47.814274490913022</v>
      </c>
      <c r="AD8" s="973">
        <f t="shared" si="2"/>
        <v>89.315725509086974</v>
      </c>
      <c r="AE8" s="1112">
        <f t="shared" si="3"/>
        <v>6708.6120669699985</v>
      </c>
    </row>
    <row r="9" spans="1:31" s="935" customFormat="1" ht="12" customHeight="1">
      <c r="A9" s="958">
        <v>129</v>
      </c>
      <c r="B9" s="974">
        <v>50000432</v>
      </c>
      <c r="C9" s="960">
        <v>42225</v>
      </c>
      <c r="D9" s="961">
        <f t="shared" si="0"/>
        <v>2015</v>
      </c>
      <c r="E9" s="962">
        <v>2010</v>
      </c>
      <c r="F9" s="963"/>
      <c r="G9" s="964" t="s">
        <v>693</v>
      </c>
      <c r="H9" s="965" t="s">
        <v>4233</v>
      </c>
      <c r="I9" s="963" t="s">
        <v>24</v>
      </c>
      <c r="J9" s="966" t="s">
        <v>4238</v>
      </c>
      <c r="K9" s="1019">
        <v>11000</v>
      </c>
      <c r="L9" s="1019">
        <v>6875</v>
      </c>
      <c r="M9" s="1020">
        <v>4125</v>
      </c>
      <c r="N9" s="1020">
        <v>4137.8144426126346</v>
      </c>
      <c r="O9" s="1020">
        <v>-12.814442612634593</v>
      </c>
      <c r="P9" s="1021">
        <v>197.03878298155402</v>
      </c>
      <c r="Q9" s="1020"/>
      <c r="R9" s="1020"/>
      <c r="S9" s="1020">
        <v>3940.7756596310805</v>
      </c>
      <c r="T9" s="1020">
        <v>184.22434036891943</v>
      </c>
      <c r="U9" s="1019">
        <v>140.77000000000001</v>
      </c>
      <c r="V9" s="1019">
        <v>87.98</v>
      </c>
      <c r="W9" s="1019">
        <v>52.790000000000006</v>
      </c>
      <c r="X9" s="971">
        <v>49.140850868986277</v>
      </c>
      <c r="Y9" s="971">
        <v>3.6491491310137292</v>
      </c>
      <c r="Z9" s="971">
        <v>2.3400405175707748</v>
      </c>
      <c r="AA9" s="971"/>
      <c r="AB9" s="971">
        <v>5.989189648584504</v>
      </c>
      <c r="AC9" s="1035">
        <f t="shared" si="1"/>
        <v>74.810949570000034</v>
      </c>
      <c r="AD9" s="973">
        <f t="shared" si="2"/>
        <v>65.959050429999976</v>
      </c>
      <c r="AE9" s="1112">
        <f t="shared" si="3"/>
        <v>5154.1489999999985</v>
      </c>
    </row>
    <row r="10" spans="1:31" s="935" customFormat="1" ht="12" customHeight="1">
      <c r="A10" s="958">
        <v>130</v>
      </c>
      <c r="B10" s="974">
        <v>50000574</v>
      </c>
      <c r="C10" s="960">
        <v>42653</v>
      </c>
      <c r="D10" s="961">
        <f t="shared" si="0"/>
        <v>2016</v>
      </c>
      <c r="E10" s="962">
        <v>2010</v>
      </c>
      <c r="F10" s="963"/>
      <c r="G10" s="964" t="s">
        <v>1145</v>
      </c>
      <c r="H10" s="965" t="s">
        <v>4233</v>
      </c>
      <c r="I10" s="963" t="s">
        <v>24</v>
      </c>
      <c r="J10" s="966" t="s">
        <v>4239</v>
      </c>
      <c r="K10" s="1019">
        <v>20000</v>
      </c>
      <c r="L10" s="1019">
        <v>10166.67</v>
      </c>
      <c r="M10" s="1020">
        <v>9833.33</v>
      </c>
      <c r="N10" s="1020">
        <v>9863.8775498123869</v>
      </c>
      <c r="O10" s="1020">
        <v>-30.547549812386933</v>
      </c>
      <c r="P10" s="1021">
        <v>469.70845475297085</v>
      </c>
      <c r="Q10" s="1020"/>
      <c r="R10" s="1020"/>
      <c r="S10" s="1020">
        <v>9394.1690950594166</v>
      </c>
      <c r="T10" s="1020">
        <v>439.16090494058392</v>
      </c>
      <c r="U10" s="1019">
        <v>254</v>
      </c>
      <c r="V10" s="1019">
        <v>129.12</v>
      </c>
      <c r="W10" s="1019">
        <v>124.88</v>
      </c>
      <c r="X10" s="971">
        <v>116.24757447469227</v>
      </c>
      <c r="Y10" s="971">
        <v>8.632425525307724</v>
      </c>
      <c r="Z10" s="971">
        <v>5.5355987845091557</v>
      </c>
      <c r="AA10" s="971"/>
      <c r="AB10" s="971">
        <v>14.168024309816879</v>
      </c>
      <c r="AC10" s="1035">
        <f t="shared" si="1"/>
        <v>149.98446000000004</v>
      </c>
      <c r="AD10" s="973">
        <f t="shared" si="2"/>
        <v>104.01553999999996</v>
      </c>
      <c r="AE10" s="1112">
        <f t="shared" si="3"/>
        <v>8190.1999999999971</v>
      </c>
    </row>
    <row r="11" spans="1:31" s="935" customFormat="1" ht="12" customHeight="1">
      <c r="A11" s="958">
        <v>131</v>
      </c>
      <c r="B11" s="974">
        <v>50000473</v>
      </c>
      <c r="C11" s="960">
        <v>42395</v>
      </c>
      <c r="D11" s="961">
        <f t="shared" si="0"/>
        <v>2016</v>
      </c>
      <c r="E11" s="962">
        <v>2010</v>
      </c>
      <c r="F11" s="963"/>
      <c r="G11" s="964" t="s">
        <v>693</v>
      </c>
      <c r="H11" s="965" t="s">
        <v>4233</v>
      </c>
      <c r="I11" s="963" t="s">
        <v>24</v>
      </c>
      <c r="J11" s="966" t="s">
        <v>4240</v>
      </c>
      <c r="K11" s="1019">
        <v>11500</v>
      </c>
      <c r="L11" s="1019">
        <v>6708.33</v>
      </c>
      <c r="M11" s="1020">
        <v>4791.67</v>
      </c>
      <c r="N11" s="1020">
        <v>4806.5554739960435</v>
      </c>
      <c r="O11" s="1020">
        <v>-14.885473996043402</v>
      </c>
      <c r="P11" s="1021">
        <v>228.88359399981158</v>
      </c>
      <c r="Q11" s="1020"/>
      <c r="R11" s="1020"/>
      <c r="S11" s="1020">
        <v>4577.6718799962318</v>
      </c>
      <c r="T11" s="1020">
        <v>213.99812000376818</v>
      </c>
      <c r="U11" s="1019">
        <v>145.78</v>
      </c>
      <c r="V11" s="1019">
        <v>85.04</v>
      </c>
      <c r="W11" s="1019">
        <v>60.739999999999995</v>
      </c>
      <c r="X11" s="971">
        <v>56.541301037738698</v>
      </c>
      <c r="Y11" s="971">
        <v>4.1986989622612967</v>
      </c>
      <c r="Z11" s="971">
        <v>2.6924429065589854</v>
      </c>
      <c r="AA11" s="971"/>
      <c r="AB11" s="971">
        <v>6.8911418688202826</v>
      </c>
      <c r="AC11" s="1035">
        <f t="shared" si="1"/>
        <v>86.08163220000003</v>
      </c>
      <c r="AD11" s="973">
        <f t="shared" si="2"/>
        <v>59.698367799999971</v>
      </c>
      <c r="AE11" s="1112">
        <f t="shared" si="3"/>
        <v>4709.364999999998</v>
      </c>
    </row>
    <row r="12" spans="1:31" s="935" customFormat="1" ht="12" customHeight="1">
      <c r="A12" s="958">
        <v>132</v>
      </c>
      <c r="B12" s="974">
        <v>50000474</v>
      </c>
      <c r="C12" s="960">
        <v>42395</v>
      </c>
      <c r="D12" s="961">
        <f t="shared" si="0"/>
        <v>2016</v>
      </c>
      <c r="E12" s="962">
        <v>2010</v>
      </c>
      <c r="F12" s="963"/>
      <c r="G12" s="964" t="s">
        <v>693</v>
      </c>
      <c r="H12" s="965" t="s">
        <v>4233</v>
      </c>
      <c r="I12" s="963" t="s">
        <v>24</v>
      </c>
      <c r="J12" s="966" t="s">
        <v>4240</v>
      </c>
      <c r="K12" s="1019">
        <v>11500</v>
      </c>
      <c r="L12" s="1019">
        <v>6708.33</v>
      </c>
      <c r="M12" s="1020">
        <v>4791.67</v>
      </c>
      <c r="N12" s="1020">
        <v>4806.5554739960435</v>
      </c>
      <c r="O12" s="1020">
        <v>-14.885473996043402</v>
      </c>
      <c r="P12" s="1021">
        <v>228.88359399981158</v>
      </c>
      <c r="Q12" s="1020"/>
      <c r="R12" s="1020"/>
      <c r="S12" s="1020">
        <v>4577.6718799962318</v>
      </c>
      <c r="T12" s="1020">
        <v>213.99812000376818</v>
      </c>
      <c r="U12" s="1019">
        <v>145.77000000000001</v>
      </c>
      <c r="V12" s="1019">
        <v>85.04</v>
      </c>
      <c r="W12" s="1019">
        <v>60.730000000000004</v>
      </c>
      <c r="X12" s="971">
        <v>56.531992295388072</v>
      </c>
      <c r="Y12" s="971">
        <v>4.198007704611932</v>
      </c>
      <c r="Z12" s="971">
        <v>2.6919996331137175</v>
      </c>
      <c r="AA12" s="971"/>
      <c r="AB12" s="971">
        <v>6.890007337725649</v>
      </c>
      <c r="AC12" s="1035">
        <f t="shared" si="1"/>
        <v>86.07572730000004</v>
      </c>
      <c r="AD12" s="973">
        <f t="shared" si="2"/>
        <v>59.694272699999971</v>
      </c>
      <c r="AE12" s="1112">
        <f t="shared" si="3"/>
        <v>4709.364999999998</v>
      </c>
    </row>
    <row r="13" spans="1:31" s="935" customFormat="1" ht="12" customHeight="1">
      <c r="A13" s="958">
        <v>133</v>
      </c>
      <c r="B13" s="974">
        <v>50000486</v>
      </c>
      <c r="C13" s="960">
        <v>42439</v>
      </c>
      <c r="D13" s="961">
        <f t="shared" si="0"/>
        <v>2016</v>
      </c>
      <c r="E13" s="962">
        <v>2010</v>
      </c>
      <c r="F13" s="963"/>
      <c r="G13" s="964" t="s">
        <v>693</v>
      </c>
      <c r="H13" s="965" t="s">
        <v>4233</v>
      </c>
      <c r="I13" s="963" t="s">
        <v>24</v>
      </c>
      <c r="J13" s="966" t="s">
        <v>4241</v>
      </c>
      <c r="K13" s="1019">
        <v>47938.1</v>
      </c>
      <c r="L13" s="1019">
        <v>27164.93</v>
      </c>
      <c r="M13" s="1020">
        <v>20773.169999999998</v>
      </c>
      <c r="N13" s="1020">
        <v>20837.702507841816</v>
      </c>
      <c r="O13" s="1020">
        <v>-64.532507841817278</v>
      </c>
      <c r="P13" s="1021">
        <v>992.2715479924675</v>
      </c>
      <c r="Q13" s="1020"/>
      <c r="R13" s="1020"/>
      <c r="S13" s="1020">
        <v>19845.430959849349</v>
      </c>
      <c r="T13" s="1020">
        <v>927.73904015065023</v>
      </c>
      <c r="U13" s="1019">
        <v>615.38</v>
      </c>
      <c r="V13" s="1019">
        <v>348.72</v>
      </c>
      <c r="W13" s="1019">
        <v>266.65999999999997</v>
      </c>
      <c r="X13" s="971">
        <v>248.22692352195259</v>
      </c>
      <c r="Y13" s="971">
        <v>18.433076478047383</v>
      </c>
      <c r="Z13" s="971">
        <v>11.820329691521552</v>
      </c>
      <c r="AA13" s="971"/>
      <c r="AB13" s="971">
        <v>30.253406169568933</v>
      </c>
      <c r="AC13" s="1035">
        <f t="shared" si="1"/>
        <v>363.37573620000012</v>
      </c>
      <c r="AD13" s="973">
        <f t="shared" si="2"/>
        <v>252.00426379999988</v>
      </c>
      <c r="AE13" s="1112">
        <f t="shared" si="3"/>
        <v>19631.13133099999</v>
      </c>
    </row>
    <row r="14" spans="1:31" s="935" customFormat="1" ht="12" customHeight="1">
      <c r="A14" s="958">
        <v>134</v>
      </c>
      <c r="B14" s="974">
        <v>50000487</v>
      </c>
      <c r="C14" s="960">
        <v>42439</v>
      </c>
      <c r="D14" s="961">
        <f t="shared" si="0"/>
        <v>2016</v>
      </c>
      <c r="E14" s="962">
        <v>2010</v>
      </c>
      <c r="F14" s="963"/>
      <c r="G14" s="964" t="s">
        <v>693</v>
      </c>
      <c r="H14" s="965" t="s">
        <v>4233</v>
      </c>
      <c r="I14" s="963" t="s">
        <v>24</v>
      </c>
      <c r="J14" s="966" t="s">
        <v>4241</v>
      </c>
      <c r="K14" s="1019">
        <v>47938.1</v>
      </c>
      <c r="L14" s="1019">
        <v>27164.93</v>
      </c>
      <c r="M14" s="1020">
        <v>20773.169999999998</v>
      </c>
      <c r="N14" s="1020">
        <v>20837.702507841816</v>
      </c>
      <c r="O14" s="1020">
        <v>-64.532507841817278</v>
      </c>
      <c r="P14" s="1021">
        <v>992.2715479924675</v>
      </c>
      <c r="Q14" s="1020"/>
      <c r="R14" s="1020"/>
      <c r="S14" s="1020">
        <v>19845.430959849349</v>
      </c>
      <c r="T14" s="1020">
        <v>927.73904015065023</v>
      </c>
      <c r="U14" s="1019">
        <v>615.38</v>
      </c>
      <c r="V14" s="1019">
        <v>348.72</v>
      </c>
      <c r="W14" s="1019">
        <v>266.65999999999997</v>
      </c>
      <c r="X14" s="971">
        <v>248.22692352195259</v>
      </c>
      <c r="Y14" s="971">
        <v>18.433076478047383</v>
      </c>
      <c r="Z14" s="971">
        <v>11.820329691521552</v>
      </c>
      <c r="AA14" s="971"/>
      <c r="AB14" s="971">
        <v>30.253406169568933</v>
      </c>
      <c r="AC14" s="1035">
        <f t="shared" si="1"/>
        <v>363.37573620000012</v>
      </c>
      <c r="AD14" s="973">
        <f t="shared" si="2"/>
        <v>252.00426379999988</v>
      </c>
      <c r="AE14" s="1112">
        <f t="shared" si="3"/>
        <v>19631.13133099999</v>
      </c>
    </row>
    <row r="15" spans="1:31" s="935" customFormat="1" ht="12" customHeight="1">
      <c r="A15" s="958">
        <v>135</v>
      </c>
      <c r="B15" s="974">
        <v>50000491</v>
      </c>
      <c r="C15" s="960">
        <v>42483</v>
      </c>
      <c r="D15" s="961">
        <f t="shared" si="0"/>
        <v>2016</v>
      </c>
      <c r="E15" s="962">
        <v>2010</v>
      </c>
      <c r="F15" s="963"/>
      <c r="G15" s="964" t="s">
        <v>693</v>
      </c>
      <c r="H15" s="965" t="s">
        <v>4233</v>
      </c>
      <c r="I15" s="963" t="s">
        <v>24</v>
      </c>
      <c r="J15" s="966" t="s">
        <v>4242</v>
      </c>
      <c r="K15" s="1019">
        <v>7900</v>
      </c>
      <c r="L15" s="1019">
        <v>4410.83</v>
      </c>
      <c r="M15" s="1020">
        <v>3489.17</v>
      </c>
      <c r="N15" s="1020">
        <v>3500.0092166619938</v>
      </c>
      <c r="O15" s="1020">
        <v>-10.83921666199376</v>
      </c>
      <c r="P15" s="1021">
        <v>166.66710555533302</v>
      </c>
      <c r="Q15" s="1020"/>
      <c r="R15" s="1020"/>
      <c r="S15" s="1020">
        <v>3333.3421111066609</v>
      </c>
      <c r="T15" s="1020">
        <v>155.82788889333926</v>
      </c>
      <c r="U15" s="1019">
        <v>100.14</v>
      </c>
      <c r="V15" s="1019">
        <v>55.91</v>
      </c>
      <c r="W15" s="1019">
        <v>44.230000000000004</v>
      </c>
      <c r="X15" s="971">
        <v>41.17256741684529</v>
      </c>
      <c r="Y15" s="971">
        <v>3.0574325831547142</v>
      </c>
      <c r="Z15" s="971">
        <v>1.9605984484212045</v>
      </c>
      <c r="AA15" s="971"/>
      <c r="AB15" s="971">
        <v>5.0180310315759185</v>
      </c>
      <c r="AC15" s="1035">
        <f t="shared" si="1"/>
        <v>59.131668600000019</v>
      </c>
      <c r="AD15" s="973">
        <f t="shared" si="2"/>
        <v>41.008331399999982</v>
      </c>
      <c r="AE15" s="1112">
        <f t="shared" si="3"/>
        <v>3235.128999999999</v>
      </c>
    </row>
    <row r="16" spans="1:31" s="935" customFormat="1" ht="12" customHeight="1">
      <c r="A16" s="958">
        <v>136</v>
      </c>
      <c r="B16" s="974">
        <v>50000038</v>
      </c>
      <c r="C16" s="960">
        <v>39003</v>
      </c>
      <c r="D16" s="961">
        <f t="shared" si="0"/>
        <v>2006</v>
      </c>
      <c r="E16" s="962">
        <v>2010</v>
      </c>
      <c r="F16" s="963"/>
      <c r="G16" s="964" t="s">
        <v>693</v>
      </c>
      <c r="H16" s="965" t="s">
        <v>4233</v>
      </c>
      <c r="I16" s="963" t="s">
        <v>24</v>
      </c>
      <c r="J16" s="966" t="s">
        <v>4243</v>
      </c>
      <c r="K16" s="1019">
        <v>823125</v>
      </c>
      <c r="L16" s="1019">
        <v>823125</v>
      </c>
      <c r="M16" s="1020">
        <v>0</v>
      </c>
      <c r="N16" s="1020">
        <v>0</v>
      </c>
      <c r="O16" s="1020">
        <v>0</v>
      </c>
      <c r="P16" s="1021">
        <v>0</v>
      </c>
      <c r="Q16" s="1020"/>
      <c r="R16" s="1020"/>
      <c r="S16" s="1025">
        <v>0.01</v>
      </c>
      <c r="T16" s="1020">
        <v>0</v>
      </c>
      <c r="U16" s="1019">
        <v>10959.02</v>
      </c>
      <c r="V16" s="1019">
        <v>10959.02</v>
      </c>
      <c r="W16" s="1019">
        <v>0</v>
      </c>
      <c r="X16" s="971">
        <v>0</v>
      </c>
      <c r="Y16" s="971">
        <v>0</v>
      </c>
      <c r="Z16" s="971">
        <v>0</v>
      </c>
      <c r="AA16" s="971"/>
      <c r="AB16" s="971">
        <v>0</v>
      </c>
      <c r="AC16" s="1035">
        <f t="shared" si="1"/>
        <v>2256.365034447902</v>
      </c>
      <c r="AD16" s="973">
        <f t="shared" si="2"/>
        <v>8702.6549655520976</v>
      </c>
      <c r="AE16" s="1112">
        <f t="shared" si="3"/>
        <v>653650.86189459194</v>
      </c>
    </row>
    <row r="17" spans="1:31" s="935" customFormat="1" ht="12" customHeight="1">
      <c r="A17" s="958">
        <v>137</v>
      </c>
      <c r="B17" s="974">
        <v>50000637</v>
      </c>
      <c r="C17" s="960">
        <v>43274</v>
      </c>
      <c r="D17" s="961">
        <f t="shared" si="0"/>
        <v>2018</v>
      </c>
      <c r="E17" s="962">
        <v>2010</v>
      </c>
      <c r="F17" s="963"/>
      <c r="G17" s="964" t="s">
        <v>1145</v>
      </c>
      <c r="H17" s="965" t="s">
        <v>4233</v>
      </c>
      <c r="I17" s="963" t="s">
        <v>24</v>
      </c>
      <c r="J17" s="966" t="s">
        <v>4244</v>
      </c>
      <c r="K17" s="1019">
        <v>34842.44</v>
      </c>
      <c r="L17" s="1019">
        <v>11904.49</v>
      </c>
      <c r="M17" s="1020">
        <v>22937.950000000004</v>
      </c>
      <c r="N17" s="1020">
        <v>23009.2074651943</v>
      </c>
      <c r="O17" s="1020">
        <v>-71.257465194295946</v>
      </c>
      <c r="P17" s="1021">
        <v>1095.6765459616333</v>
      </c>
      <c r="Q17" s="1020"/>
      <c r="R17" s="1020"/>
      <c r="S17" s="1020">
        <v>21913.530919232668</v>
      </c>
      <c r="T17" s="1020">
        <v>1024.4190807673374</v>
      </c>
      <c r="U17" s="1019">
        <v>416.2</v>
      </c>
      <c r="V17" s="1019">
        <v>142.19999999999999</v>
      </c>
      <c r="W17" s="1019">
        <v>274</v>
      </c>
      <c r="X17" s="971">
        <v>255.05954040731649</v>
      </c>
      <c r="Y17" s="971">
        <v>18.94045959268351</v>
      </c>
      <c r="Z17" s="971">
        <v>12.145692400348405</v>
      </c>
      <c r="AA17" s="971"/>
      <c r="AB17" s="971">
        <v>31.086151993031915</v>
      </c>
      <c r="AC17" s="1035">
        <f t="shared" si="1"/>
        <v>303.40980000000002</v>
      </c>
      <c r="AD17" s="973">
        <f t="shared" si="2"/>
        <v>112.79019999999997</v>
      </c>
      <c r="AE17" s="1112">
        <f t="shared" si="3"/>
        <v>9442.3012399999971</v>
      </c>
    </row>
    <row r="18" spans="1:31" s="935" customFormat="1" ht="12" customHeight="1">
      <c r="A18" s="958">
        <v>138</v>
      </c>
      <c r="B18" s="974">
        <v>50000648</v>
      </c>
      <c r="C18" s="960">
        <v>43262</v>
      </c>
      <c r="D18" s="961">
        <f t="shared" si="0"/>
        <v>2018</v>
      </c>
      <c r="E18" s="962">
        <v>2010</v>
      </c>
      <c r="F18" s="963"/>
      <c r="G18" s="964" t="s">
        <v>1145</v>
      </c>
      <c r="H18" s="965" t="s">
        <v>4233</v>
      </c>
      <c r="I18" s="963" t="s">
        <v>24</v>
      </c>
      <c r="J18" s="966" t="s">
        <v>4245</v>
      </c>
      <c r="K18" s="1019">
        <v>19000</v>
      </c>
      <c r="L18" s="1019">
        <v>6491.66</v>
      </c>
      <c r="M18" s="1020">
        <v>12508.34</v>
      </c>
      <c r="N18" s="1020">
        <v>12547.197552753774</v>
      </c>
      <c r="O18" s="1020">
        <v>-38.857552753774144</v>
      </c>
      <c r="P18" s="1021">
        <v>597.48559775017975</v>
      </c>
      <c r="Q18" s="1020"/>
      <c r="R18" s="1020"/>
      <c r="S18" s="1020">
        <v>11949.711955003595</v>
      </c>
      <c r="T18" s="1020">
        <v>558.62804499640561</v>
      </c>
      <c r="U18" s="1019">
        <v>227</v>
      </c>
      <c r="V18" s="1019">
        <v>77.56</v>
      </c>
      <c r="W18" s="1019">
        <v>149.44</v>
      </c>
      <c r="X18" s="971">
        <v>139.10984568784443</v>
      </c>
      <c r="Y18" s="971">
        <v>10.330154312155571</v>
      </c>
      <c r="Z18" s="971">
        <v>6.6242783660878306</v>
      </c>
      <c r="AA18" s="971"/>
      <c r="AB18" s="971">
        <v>16.9544326782434</v>
      </c>
      <c r="AC18" s="1035">
        <f t="shared" si="1"/>
        <v>165.48300000000003</v>
      </c>
      <c r="AD18" s="973">
        <f t="shared" si="2"/>
        <v>61.516999999999967</v>
      </c>
      <c r="AE18" s="1112">
        <f t="shared" si="3"/>
        <v>5148.9999999999982</v>
      </c>
    </row>
    <row r="19" spans="1:31" s="935" customFormat="1" ht="12" customHeight="1">
      <c r="A19" s="958">
        <v>139</v>
      </c>
      <c r="B19" s="974">
        <v>50000649</v>
      </c>
      <c r="C19" s="960">
        <v>43262</v>
      </c>
      <c r="D19" s="961">
        <f t="shared" si="0"/>
        <v>2018</v>
      </c>
      <c r="E19" s="962">
        <v>2010</v>
      </c>
      <c r="F19" s="963"/>
      <c r="G19" s="964" t="s">
        <v>1145</v>
      </c>
      <c r="H19" s="965" t="s">
        <v>4233</v>
      </c>
      <c r="I19" s="963" t="s">
        <v>24</v>
      </c>
      <c r="J19" s="966" t="s">
        <v>4245</v>
      </c>
      <c r="K19" s="1019">
        <v>19000</v>
      </c>
      <c r="L19" s="1019">
        <v>6491.66</v>
      </c>
      <c r="M19" s="1020">
        <v>12508.34</v>
      </c>
      <c r="N19" s="1020">
        <v>12547.197552753774</v>
      </c>
      <c r="O19" s="1020">
        <v>-38.857552753774144</v>
      </c>
      <c r="P19" s="1021">
        <v>597.48559775017975</v>
      </c>
      <c r="Q19" s="1020"/>
      <c r="R19" s="1020"/>
      <c r="S19" s="1020">
        <v>11949.711955003595</v>
      </c>
      <c r="T19" s="1020">
        <v>558.62804499640561</v>
      </c>
      <c r="U19" s="1019">
        <v>227</v>
      </c>
      <c r="V19" s="1019">
        <v>77.56</v>
      </c>
      <c r="W19" s="1019">
        <v>149.44</v>
      </c>
      <c r="X19" s="971">
        <v>139.10984568784443</v>
      </c>
      <c r="Y19" s="971">
        <v>10.330154312155571</v>
      </c>
      <c r="Z19" s="971">
        <v>6.6242783660878306</v>
      </c>
      <c r="AA19" s="971"/>
      <c r="AB19" s="971">
        <v>16.9544326782434</v>
      </c>
      <c r="AC19" s="1035">
        <f t="shared" si="1"/>
        <v>165.48300000000003</v>
      </c>
      <c r="AD19" s="973">
        <f t="shared" si="2"/>
        <v>61.516999999999967</v>
      </c>
      <c r="AE19" s="1112">
        <f t="shared" si="3"/>
        <v>5148.9999999999982</v>
      </c>
    </row>
    <row r="20" spans="1:31" s="935" customFormat="1" ht="12" customHeight="1">
      <c r="A20" s="958">
        <v>140</v>
      </c>
      <c r="B20" s="974">
        <v>50000616</v>
      </c>
      <c r="C20" s="960">
        <v>43081</v>
      </c>
      <c r="D20" s="961">
        <f t="shared" si="0"/>
        <v>2017</v>
      </c>
      <c r="E20" s="962">
        <v>2010</v>
      </c>
      <c r="F20" s="963"/>
      <c r="G20" s="964" t="s">
        <v>1145</v>
      </c>
      <c r="H20" s="965" t="s">
        <v>4233</v>
      </c>
      <c r="I20" s="963" t="s">
        <v>24</v>
      </c>
      <c r="J20" s="966" t="s">
        <v>4246</v>
      </c>
      <c r="K20" s="1019">
        <v>30000</v>
      </c>
      <c r="L20" s="1019">
        <v>11750</v>
      </c>
      <c r="M20" s="1020">
        <v>18250</v>
      </c>
      <c r="N20" s="1020">
        <v>18306.694200649836</v>
      </c>
      <c r="O20" s="1020">
        <v>-56.694200649835693</v>
      </c>
      <c r="P20" s="1021">
        <v>871.74734288808736</v>
      </c>
      <c r="Q20" s="1020"/>
      <c r="R20" s="1020"/>
      <c r="S20" s="1020">
        <v>17434.946857761748</v>
      </c>
      <c r="T20" s="1020">
        <v>815.05314223825167</v>
      </c>
      <c r="U20" s="1019">
        <v>361.71</v>
      </c>
      <c r="V20" s="1019">
        <v>141.66999999999999</v>
      </c>
      <c r="W20" s="1019">
        <v>220.04</v>
      </c>
      <c r="X20" s="971">
        <v>204.82956668330627</v>
      </c>
      <c r="Y20" s="971">
        <v>15.210433316693724</v>
      </c>
      <c r="Z20" s="971">
        <v>9.7537888896812515</v>
      </c>
      <c r="AA20" s="971"/>
      <c r="AB20" s="971">
        <v>24.964222206374977</v>
      </c>
      <c r="AC20" s="1035">
        <f t="shared" si="1"/>
        <v>237.31793100000004</v>
      </c>
      <c r="AD20" s="973">
        <f t="shared" si="2"/>
        <v>124.39206899999994</v>
      </c>
      <c r="AE20" s="1112">
        <f t="shared" si="3"/>
        <v>10316.999999999996</v>
      </c>
    </row>
    <row r="21" spans="1:31" s="935" customFormat="1" ht="12" customHeight="1">
      <c r="A21" s="958">
        <v>141</v>
      </c>
      <c r="B21" s="974">
        <v>50000185</v>
      </c>
      <c r="C21" s="960">
        <v>39785</v>
      </c>
      <c r="D21" s="961">
        <f t="shared" si="0"/>
        <v>2008</v>
      </c>
      <c r="E21" s="962">
        <v>2010</v>
      </c>
      <c r="F21" s="963"/>
      <c r="G21" s="964" t="s">
        <v>693</v>
      </c>
      <c r="H21" s="965" t="s">
        <v>4233</v>
      </c>
      <c r="I21" s="963" t="s">
        <v>24</v>
      </c>
      <c r="J21" s="966" t="s">
        <v>4247</v>
      </c>
      <c r="K21" s="1019">
        <v>353220</v>
      </c>
      <c r="L21" s="1019">
        <v>353220</v>
      </c>
      <c r="M21" s="1020">
        <v>0</v>
      </c>
      <c r="N21" s="1020">
        <v>0</v>
      </c>
      <c r="O21" s="1020">
        <v>0</v>
      </c>
      <c r="P21" s="1021">
        <v>0</v>
      </c>
      <c r="Q21" s="1020"/>
      <c r="R21" s="1020"/>
      <c r="S21" s="1025">
        <v>0.01</v>
      </c>
      <c r="T21" s="1020">
        <v>0</v>
      </c>
      <c r="U21" s="1019">
        <v>4702.74</v>
      </c>
      <c r="V21" s="1019">
        <v>4702.74</v>
      </c>
      <c r="W21" s="1019">
        <v>0</v>
      </c>
      <c r="X21" s="971">
        <v>0</v>
      </c>
      <c r="Y21" s="971">
        <v>0</v>
      </c>
      <c r="Z21" s="971">
        <v>0</v>
      </c>
      <c r="AA21" s="971"/>
      <c r="AB21" s="971">
        <v>0</v>
      </c>
      <c r="AC21" s="1035">
        <f t="shared" si="1"/>
        <v>1195.373410551593</v>
      </c>
      <c r="AD21" s="973">
        <f t="shared" si="2"/>
        <v>3507.3665894484066</v>
      </c>
      <c r="AE21" s="1112">
        <f t="shared" si="3"/>
        <v>263436.21521176299</v>
      </c>
    </row>
    <row r="22" spans="1:31" s="935" customFormat="1" ht="12" customHeight="1">
      <c r="A22" s="958">
        <v>142</v>
      </c>
      <c r="B22" s="974">
        <v>50000764</v>
      </c>
      <c r="C22" s="960">
        <v>43496</v>
      </c>
      <c r="D22" s="961">
        <f t="shared" si="0"/>
        <v>2019</v>
      </c>
      <c r="E22" s="962">
        <v>2010</v>
      </c>
      <c r="F22" s="963"/>
      <c r="G22" s="964" t="s">
        <v>1145</v>
      </c>
      <c r="H22" s="965" t="s">
        <v>4233</v>
      </c>
      <c r="I22" s="963" t="s">
        <v>24</v>
      </c>
      <c r="J22" s="966" t="s">
        <v>4248</v>
      </c>
      <c r="K22" s="1019">
        <v>48500</v>
      </c>
      <c r="L22" s="1019">
        <v>13741.67</v>
      </c>
      <c r="M22" s="1020">
        <v>34758.33</v>
      </c>
      <c r="N22" s="1020">
        <v>34866.307848508121</v>
      </c>
      <c r="O22" s="1020">
        <v>-107.97784850811877</v>
      </c>
      <c r="P22" s="1021">
        <v>1660.300373738482</v>
      </c>
      <c r="Q22" s="1020"/>
      <c r="R22" s="1020"/>
      <c r="S22" s="1020">
        <v>33206.007474769642</v>
      </c>
      <c r="T22" s="1020">
        <v>1552.3225252303632</v>
      </c>
      <c r="U22" s="1019">
        <v>577.73</v>
      </c>
      <c r="V22" s="1019">
        <v>163.69</v>
      </c>
      <c r="W22" s="1019">
        <v>414.04</v>
      </c>
      <c r="X22" s="971">
        <v>385.41916828556691</v>
      </c>
      <c r="Y22" s="971">
        <v>28.620831714433109</v>
      </c>
      <c r="Z22" s="971">
        <v>18.353293727884139</v>
      </c>
      <c r="AA22" s="971"/>
      <c r="AB22" s="971">
        <v>46.974125442317245</v>
      </c>
      <c r="AC22" s="1035">
        <f t="shared" si="1"/>
        <v>467.96130000000005</v>
      </c>
      <c r="AD22" s="973">
        <f t="shared" si="2"/>
        <v>109.76869999999997</v>
      </c>
      <c r="AE22" s="1112">
        <f t="shared" si="3"/>
        <v>9215</v>
      </c>
    </row>
    <row r="23" spans="1:31" s="935" customFormat="1" ht="12" customHeight="1">
      <c r="A23" s="958">
        <v>143</v>
      </c>
      <c r="B23" s="974">
        <v>50000820</v>
      </c>
      <c r="C23" s="960">
        <v>43699</v>
      </c>
      <c r="D23" s="961">
        <f t="shared" si="0"/>
        <v>2019</v>
      </c>
      <c r="E23" s="962">
        <v>2010</v>
      </c>
      <c r="F23" s="963"/>
      <c r="G23" s="964" t="s">
        <v>1145</v>
      </c>
      <c r="H23" s="965" t="s">
        <v>4233</v>
      </c>
      <c r="I23" s="963" t="s">
        <v>24</v>
      </c>
      <c r="J23" s="966" t="s">
        <v>4249</v>
      </c>
      <c r="K23" s="1019">
        <v>11095</v>
      </c>
      <c r="L23" s="1019">
        <v>2496.37</v>
      </c>
      <c r="M23" s="1020">
        <v>8598.630000000001</v>
      </c>
      <c r="N23" s="1020">
        <v>8625.3419153169161</v>
      </c>
      <c r="O23" s="1020">
        <v>-26.71191531691511</v>
      </c>
      <c r="P23" s="1021">
        <v>410.73056739604363</v>
      </c>
      <c r="Q23" s="1020"/>
      <c r="R23" s="1020"/>
      <c r="S23" s="1020">
        <v>8214.6113479208725</v>
      </c>
      <c r="T23" s="1020">
        <v>384.01865207912851</v>
      </c>
      <c r="U23" s="1019">
        <v>131.33000000000001</v>
      </c>
      <c r="V23" s="1019">
        <v>29.55</v>
      </c>
      <c r="W23" s="1019">
        <v>101.78000000000002</v>
      </c>
      <c r="X23" s="971">
        <v>94.74437964473239</v>
      </c>
      <c r="Y23" s="971">
        <v>7.0356203552676249</v>
      </c>
      <c r="Z23" s="971">
        <v>4.5116371259396377</v>
      </c>
      <c r="AA23" s="971"/>
      <c r="AB23" s="971">
        <v>11.547257481207263</v>
      </c>
      <c r="AC23" s="1035">
        <f t="shared" si="1"/>
        <v>106.37730000000002</v>
      </c>
      <c r="AD23" s="973">
        <f t="shared" si="2"/>
        <v>24.952699999999993</v>
      </c>
      <c r="AE23" s="1112">
        <f t="shared" si="3"/>
        <v>2108.0499999999993</v>
      </c>
    </row>
    <row r="24" spans="1:31" s="935" customFormat="1" ht="12" customHeight="1">
      <c r="A24" s="958">
        <v>144</v>
      </c>
      <c r="B24" s="974">
        <v>50000340</v>
      </c>
      <c r="C24" s="960">
        <v>39004</v>
      </c>
      <c r="D24" s="961">
        <f t="shared" si="0"/>
        <v>2006</v>
      </c>
      <c r="E24" s="962">
        <v>2010</v>
      </c>
      <c r="F24" s="963"/>
      <c r="G24" s="964" t="s">
        <v>693</v>
      </c>
      <c r="H24" s="965" t="s">
        <v>4233</v>
      </c>
      <c r="I24" s="963" t="s">
        <v>24</v>
      </c>
      <c r="J24" s="966" t="s">
        <v>4250</v>
      </c>
      <c r="K24" s="1019">
        <v>274550</v>
      </c>
      <c r="L24" s="1019">
        <v>274550</v>
      </c>
      <c r="M24" s="1020">
        <v>0</v>
      </c>
      <c r="N24" s="1020">
        <v>0</v>
      </c>
      <c r="O24" s="1020">
        <v>0</v>
      </c>
      <c r="P24" s="1021">
        <v>0</v>
      </c>
      <c r="Q24" s="1020"/>
      <c r="R24" s="1020"/>
      <c r="S24" s="1025">
        <v>0.01</v>
      </c>
      <c r="T24" s="1020">
        <v>0</v>
      </c>
      <c r="U24" s="1019">
        <v>3655.34</v>
      </c>
      <c r="V24" s="1019">
        <v>3655.34</v>
      </c>
      <c r="W24" s="1019">
        <v>0</v>
      </c>
      <c r="X24" s="971">
        <v>0</v>
      </c>
      <c r="Y24" s="971">
        <v>0</v>
      </c>
      <c r="Z24" s="971">
        <v>0</v>
      </c>
      <c r="AA24" s="971"/>
      <c r="AB24" s="971">
        <v>0</v>
      </c>
      <c r="AC24" s="1035">
        <f t="shared" si="1"/>
        <v>752.60209079085473</v>
      </c>
      <c r="AD24" s="973">
        <f t="shared" si="2"/>
        <v>2902.7379092091455</v>
      </c>
      <c r="AE24" s="1112">
        <f t="shared" si="3"/>
        <v>218022.58968341409</v>
      </c>
    </row>
    <row r="25" spans="1:31" s="935" customFormat="1" ht="12" customHeight="1">
      <c r="A25" s="958">
        <v>145</v>
      </c>
      <c r="B25" s="974">
        <v>50000341</v>
      </c>
      <c r="C25" s="960">
        <v>39161</v>
      </c>
      <c r="D25" s="961">
        <f t="shared" si="0"/>
        <v>2007</v>
      </c>
      <c r="E25" s="962">
        <v>2010</v>
      </c>
      <c r="F25" s="963"/>
      <c r="G25" s="964" t="s">
        <v>693</v>
      </c>
      <c r="H25" s="965" t="s">
        <v>4233</v>
      </c>
      <c r="I25" s="963" t="s">
        <v>24</v>
      </c>
      <c r="J25" s="966" t="s">
        <v>4250</v>
      </c>
      <c r="K25" s="1019">
        <v>10940</v>
      </c>
      <c r="L25" s="1019">
        <v>10940</v>
      </c>
      <c r="M25" s="1020">
        <v>0</v>
      </c>
      <c r="N25" s="1020">
        <v>0</v>
      </c>
      <c r="O25" s="1020">
        <v>0</v>
      </c>
      <c r="P25" s="1021">
        <v>0</v>
      </c>
      <c r="Q25" s="1020"/>
      <c r="R25" s="1020"/>
      <c r="S25" s="1025">
        <v>0.01</v>
      </c>
      <c r="T25" s="1020">
        <v>0</v>
      </c>
      <c r="U25" s="1019">
        <v>145.65</v>
      </c>
      <c r="V25" s="1019">
        <v>145.65</v>
      </c>
      <c r="W25" s="1019">
        <v>0</v>
      </c>
      <c r="X25" s="971">
        <v>0</v>
      </c>
      <c r="Y25" s="971">
        <v>0</v>
      </c>
      <c r="Z25" s="971">
        <v>0</v>
      </c>
      <c r="AA25" s="971"/>
      <c r="AB25" s="971">
        <v>0</v>
      </c>
      <c r="AC25" s="1035">
        <f t="shared" si="1"/>
        <v>33.320048210650718</v>
      </c>
      <c r="AD25" s="973">
        <f t="shared" si="2"/>
        <v>112.32995178934928</v>
      </c>
      <c r="AE25" s="1112">
        <f t="shared" si="3"/>
        <v>8437.2789054272653</v>
      </c>
    </row>
    <row r="26" spans="1:31" s="935" customFormat="1" ht="12" customHeight="1">
      <c r="A26" s="958">
        <v>146</v>
      </c>
      <c r="B26" s="974">
        <v>50000342</v>
      </c>
      <c r="C26" s="960">
        <v>39222</v>
      </c>
      <c r="D26" s="961">
        <f t="shared" si="0"/>
        <v>2007</v>
      </c>
      <c r="E26" s="962">
        <v>2010</v>
      </c>
      <c r="F26" s="963"/>
      <c r="G26" s="964" t="s">
        <v>693</v>
      </c>
      <c r="H26" s="965" t="s">
        <v>4233</v>
      </c>
      <c r="I26" s="963" t="s">
        <v>24</v>
      </c>
      <c r="J26" s="966" t="s">
        <v>4250</v>
      </c>
      <c r="K26" s="1019">
        <v>68702</v>
      </c>
      <c r="L26" s="1019">
        <v>68702</v>
      </c>
      <c r="M26" s="1020">
        <v>0</v>
      </c>
      <c r="N26" s="1020">
        <v>0</v>
      </c>
      <c r="O26" s="1020">
        <v>0</v>
      </c>
      <c r="P26" s="1021">
        <v>0</v>
      </c>
      <c r="Q26" s="1020"/>
      <c r="R26" s="1020"/>
      <c r="S26" s="1025">
        <v>0.01</v>
      </c>
      <c r="T26" s="1020">
        <v>0</v>
      </c>
      <c r="U26" s="1019">
        <v>878.66</v>
      </c>
      <c r="V26" s="1019">
        <v>878.66</v>
      </c>
      <c r="W26" s="1019">
        <v>0</v>
      </c>
      <c r="X26" s="971">
        <v>0</v>
      </c>
      <c r="Y26" s="971">
        <v>0</v>
      </c>
      <c r="Z26" s="971">
        <v>0</v>
      </c>
      <c r="AA26" s="971"/>
      <c r="AB26" s="971">
        <v>0</v>
      </c>
      <c r="AC26" s="1035">
        <f t="shared" si="1"/>
        <v>201.00922458476043</v>
      </c>
      <c r="AD26" s="973">
        <f t="shared" si="2"/>
        <v>677.65077541523954</v>
      </c>
      <c r="AE26" s="1112">
        <f t="shared" si="3"/>
        <v>52985.186047592681</v>
      </c>
    </row>
    <row r="27" spans="1:31" s="935" customFormat="1" ht="12" customHeight="1">
      <c r="A27" s="958">
        <v>147</v>
      </c>
      <c r="B27" s="974">
        <v>50000345</v>
      </c>
      <c r="C27" s="960">
        <v>39008</v>
      </c>
      <c r="D27" s="961">
        <f t="shared" si="0"/>
        <v>2006</v>
      </c>
      <c r="E27" s="962">
        <v>2010</v>
      </c>
      <c r="F27" s="963"/>
      <c r="G27" s="964" t="s">
        <v>693</v>
      </c>
      <c r="H27" s="965" t="s">
        <v>4233</v>
      </c>
      <c r="I27" s="963" t="s">
        <v>24</v>
      </c>
      <c r="J27" s="966" t="s">
        <v>4250</v>
      </c>
      <c r="K27" s="1019">
        <v>61320</v>
      </c>
      <c r="L27" s="1019">
        <v>61320</v>
      </c>
      <c r="M27" s="1020">
        <v>0</v>
      </c>
      <c r="N27" s="1020">
        <v>0</v>
      </c>
      <c r="O27" s="1020">
        <v>0</v>
      </c>
      <c r="P27" s="1021">
        <v>0</v>
      </c>
      <c r="Q27" s="1020"/>
      <c r="R27" s="1020"/>
      <c r="S27" s="1025">
        <v>0.01</v>
      </c>
      <c r="T27" s="1020">
        <v>0</v>
      </c>
      <c r="U27" s="1019">
        <v>784.75</v>
      </c>
      <c r="V27" s="1019">
        <v>784.75</v>
      </c>
      <c r="W27" s="1019">
        <v>0</v>
      </c>
      <c r="X27" s="971">
        <v>0</v>
      </c>
      <c r="Y27" s="971">
        <v>0</v>
      </c>
      <c r="Z27" s="971">
        <v>0</v>
      </c>
      <c r="AA27" s="971"/>
      <c r="AB27" s="971">
        <v>0</v>
      </c>
      <c r="AC27" s="1035">
        <f t="shared" si="1"/>
        <v>161.5730659112759</v>
      </c>
      <c r="AD27" s="973">
        <f t="shared" si="2"/>
        <v>623.17693408872412</v>
      </c>
      <c r="AE27" s="1112">
        <f t="shared" si="3"/>
        <v>48694.755779956118</v>
      </c>
    </row>
    <row r="28" spans="1:31" s="935" customFormat="1" ht="12" customHeight="1">
      <c r="A28" s="958">
        <v>148</v>
      </c>
      <c r="B28" s="974">
        <v>50000353</v>
      </c>
      <c r="C28" s="960">
        <v>39222</v>
      </c>
      <c r="D28" s="961">
        <f t="shared" si="0"/>
        <v>2007</v>
      </c>
      <c r="E28" s="962">
        <v>2010</v>
      </c>
      <c r="F28" s="963"/>
      <c r="G28" s="964" t="s">
        <v>693</v>
      </c>
      <c r="H28" s="965" t="s">
        <v>4233</v>
      </c>
      <c r="I28" s="963" t="s">
        <v>24</v>
      </c>
      <c r="J28" s="966" t="s">
        <v>4250</v>
      </c>
      <c r="K28" s="1019">
        <v>140000</v>
      </c>
      <c r="L28" s="1019">
        <v>140000</v>
      </c>
      <c r="M28" s="1020">
        <v>0</v>
      </c>
      <c r="N28" s="1020">
        <v>0</v>
      </c>
      <c r="O28" s="1020">
        <v>0</v>
      </c>
      <c r="P28" s="1021">
        <v>0</v>
      </c>
      <c r="Q28" s="1020"/>
      <c r="R28" s="1020"/>
      <c r="S28" s="1025">
        <v>0.01</v>
      </c>
      <c r="T28" s="1020">
        <v>0</v>
      </c>
      <c r="U28" s="1019">
        <v>1766.78</v>
      </c>
      <c r="V28" s="1019">
        <v>1766.78</v>
      </c>
      <c r="W28" s="1019">
        <v>0</v>
      </c>
      <c r="X28" s="971">
        <v>0</v>
      </c>
      <c r="Y28" s="971">
        <v>0</v>
      </c>
      <c r="Z28" s="971">
        <v>0</v>
      </c>
      <c r="AA28" s="971"/>
      <c r="AB28" s="971">
        <v>0</v>
      </c>
      <c r="AC28" s="1035">
        <f t="shared" si="1"/>
        <v>404.18259373576024</v>
      </c>
      <c r="AD28" s="973">
        <f t="shared" si="2"/>
        <v>1362.5974062642397</v>
      </c>
      <c r="AE28" s="1112">
        <f t="shared" si="3"/>
        <v>107972.49056305458</v>
      </c>
    </row>
    <row r="29" spans="1:31" s="935" customFormat="1" ht="12" customHeight="1">
      <c r="A29" s="958">
        <v>149</v>
      </c>
      <c r="B29" s="974">
        <v>50000355</v>
      </c>
      <c r="C29" s="960">
        <v>39222</v>
      </c>
      <c r="D29" s="961">
        <f t="shared" si="0"/>
        <v>2007</v>
      </c>
      <c r="E29" s="962">
        <v>2010</v>
      </c>
      <c r="F29" s="963"/>
      <c r="G29" s="964" t="s">
        <v>693</v>
      </c>
      <c r="H29" s="965" t="s">
        <v>4233</v>
      </c>
      <c r="I29" s="963" t="s">
        <v>24</v>
      </c>
      <c r="J29" s="966" t="s">
        <v>4250</v>
      </c>
      <c r="K29" s="1019">
        <v>1159</v>
      </c>
      <c r="L29" s="1019">
        <v>1159</v>
      </c>
      <c r="M29" s="1020">
        <v>0</v>
      </c>
      <c r="N29" s="1020">
        <v>0</v>
      </c>
      <c r="O29" s="1020">
        <v>0</v>
      </c>
      <c r="P29" s="1021">
        <v>0</v>
      </c>
      <c r="Q29" s="1020"/>
      <c r="R29" s="1020"/>
      <c r="S29" s="1025">
        <v>0.01</v>
      </c>
      <c r="T29" s="1020">
        <v>0</v>
      </c>
      <c r="U29" s="1019">
        <v>15.43</v>
      </c>
      <c r="V29" s="1019">
        <v>15.43</v>
      </c>
      <c r="W29" s="1019">
        <v>0</v>
      </c>
      <c r="X29" s="971">
        <v>0</v>
      </c>
      <c r="Y29" s="971">
        <v>0</v>
      </c>
      <c r="Z29" s="971">
        <v>0</v>
      </c>
      <c r="AA29" s="971"/>
      <c r="AB29" s="971">
        <v>0</v>
      </c>
      <c r="AC29" s="1035">
        <f t="shared" si="1"/>
        <v>3.5298890758004844</v>
      </c>
      <c r="AD29" s="973">
        <f t="shared" si="2"/>
        <v>11.900110924199515</v>
      </c>
      <c r="AE29" s="1112">
        <f t="shared" si="3"/>
        <v>893.85797544700176</v>
      </c>
    </row>
    <row r="30" spans="1:31" s="935" customFormat="1" ht="12" customHeight="1">
      <c r="A30" s="958">
        <v>150</v>
      </c>
      <c r="B30" s="974">
        <v>50000356</v>
      </c>
      <c r="C30" s="960">
        <v>39009</v>
      </c>
      <c r="D30" s="961">
        <f t="shared" si="0"/>
        <v>2006</v>
      </c>
      <c r="E30" s="962">
        <v>2010</v>
      </c>
      <c r="F30" s="963"/>
      <c r="G30" s="964" t="s">
        <v>693</v>
      </c>
      <c r="H30" s="965" t="s">
        <v>4233</v>
      </c>
      <c r="I30" s="963" t="s">
        <v>24</v>
      </c>
      <c r="J30" s="966" t="s">
        <v>4250</v>
      </c>
      <c r="K30" s="1019">
        <v>173000</v>
      </c>
      <c r="L30" s="1019">
        <v>173000</v>
      </c>
      <c r="M30" s="1020">
        <v>0</v>
      </c>
      <c r="N30" s="1020">
        <v>0</v>
      </c>
      <c r="O30" s="1020">
        <v>0</v>
      </c>
      <c r="P30" s="1021">
        <v>0</v>
      </c>
      <c r="Q30" s="1020"/>
      <c r="R30" s="1020"/>
      <c r="S30" s="1025">
        <v>0.01</v>
      </c>
      <c r="T30" s="1020">
        <v>0</v>
      </c>
      <c r="U30" s="1019">
        <v>2303.31</v>
      </c>
      <c r="V30" s="1019">
        <v>2303.31</v>
      </c>
      <c r="W30" s="1019">
        <v>0</v>
      </c>
      <c r="X30" s="971">
        <v>0</v>
      </c>
      <c r="Y30" s="971">
        <v>0</v>
      </c>
      <c r="Z30" s="971">
        <v>0</v>
      </c>
      <c r="AA30" s="971"/>
      <c r="AB30" s="971">
        <v>0</v>
      </c>
      <c r="AC30" s="1035">
        <f t="shared" si="1"/>
        <v>474.23110346492626</v>
      </c>
      <c r="AD30" s="973">
        <f t="shared" si="2"/>
        <v>1829.0788965350737</v>
      </c>
      <c r="AE30" s="1112">
        <f t="shared" si="3"/>
        <v>137380.83414762572</v>
      </c>
    </row>
    <row r="31" spans="1:31" s="935" customFormat="1" ht="12" customHeight="1">
      <c r="A31" s="958">
        <v>151</v>
      </c>
      <c r="B31" s="974">
        <v>50000369</v>
      </c>
      <c r="C31" s="960">
        <v>40877</v>
      </c>
      <c r="D31" s="961">
        <f t="shared" si="0"/>
        <v>2011</v>
      </c>
      <c r="E31" s="962">
        <v>2010</v>
      </c>
      <c r="F31" s="963"/>
      <c r="G31" s="964" t="s">
        <v>693</v>
      </c>
      <c r="H31" s="965" t="s">
        <v>4233</v>
      </c>
      <c r="I31" s="963" t="s">
        <v>24</v>
      </c>
      <c r="J31" s="966" t="s">
        <v>4251</v>
      </c>
      <c r="K31" s="1019">
        <v>6000</v>
      </c>
      <c r="L31" s="1019">
        <v>6000</v>
      </c>
      <c r="M31" s="1020">
        <v>0</v>
      </c>
      <c r="N31" s="1020">
        <v>0</v>
      </c>
      <c r="O31" s="1020">
        <v>0</v>
      </c>
      <c r="P31" s="1021">
        <v>0</v>
      </c>
      <c r="Q31" s="1020"/>
      <c r="R31" s="1020"/>
      <c r="S31" s="1025">
        <v>0.01</v>
      </c>
      <c r="T31" s="1020">
        <v>0</v>
      </c>
      <c r="U31" s="1019">
        <v>79.88</v>
      </c>
      <c r="V31" s="1019">
        <v>79.88</v>
      </c>
      <c r="W31" s="1019">
        <v>0</v>
      </c>
      <c r="X31" s="971">
        <v>0</v>
      </c>
      <c r="Y31" s="971">
        <v>0</v>
      </c>
      <c r="Z31" s="971">
        <v>0</v>
      </c>
      <c r="AA31" s="971"/>
      <c r="AB31" s="971">
        <v>0</v>
      </c>
      <c r="AC31" s="1035">
        <f t="shared" si="1"/>
        <v>27.852433795188009</v>
      </c>
      <c r="AD31" s="973">
        <f t="shared" si="2"/>
        <v>52.02756620481199</v>
      </c>
      <c r="AE31" s="1112">
        <f t="shared" si="3"/>
        <v>3907.9293593999992</v>
      </c>
    </row>
    <row r="32" spans="1:31" s="935" customFormat="1" ht="12" customHeight="1">
      <c r="A32" s="958">
        <v>168</v>
      </c>
      <c r="B32" s="959">
        <v>50000048</v>
      </c>
      <c r="C32" s="960">
        <v>39691</v>
      </c>
      <c r="D32" s="961">
        <f t="shared" si="0"/>
        <v>2008</v>
      </c>
      <c r="E32" s="962">
        <v>2010</v>
      </c>
      <c r="F32" s="963"/>
      <c r="G32" s="964" t="s">
        <v>693</v>
      </c>
      <c r="H32" s="965" t="s">
        <v>4233</v>
      </c>
      <c r="I32" s="963" t="s">
        <v>24</v>
      </c>
      <c r="J32" s="966" t="s">
        <v>4252</v>
      </c>
      <c r="K32" s="1019">
        <v>18000</v>
      </c>
      <c r="L32" s="1019">
        <v>18000</v>
      </c>
      <c r="M32" s="1020">
        <v>0</v>
      </c>
      <c r="N32" s="1020">
        <v>0</v>
      </c>
      <c r="O32" s="1020">
        <v>0</v>
      </c>
      <c r="P32" s="1021">
        <v>0</v>
      </c>
      <c r="Q32" s="1020"/>
      <c r="R32" s="1020"/>
      <c r="S32" s="1025">
        <v>0.01</v>
      </c>
      <c r="T32" s="1020">
        <v>0</v>
      </c>
      <c r="U32" s="1019">
        <v>239.65</v>
      </c>
      <c r="V32" s="1019">
        <v>239.65</v>
      </c>
      <c r="W32" s="1019">
        <v>0</v>
      </c>
      <c r="X32" s="971">
        <v>0</v>
      </c>
      <c r="Y32" s="971">
        <v>0</v>
      </c>
      <c r="Z32" s="971">
        <v>0</v>
      </c>
      <c r="AA32" s="971"/>
      <c r="AB32" s="971">
        <v>0</v>
      </c>
      <c r="AC32" s="1035">
        <f t="shared" si="1"/>
        <v>60.915814575904534</v>
      </c>
      <c r="AD32" s="973">
        <f t="shared" si="2"/>
        <v>178.73418542409547</v>
      </c>
      <c r="AE32" s="1112">
        <f t="shared" si="3"/>
        <v>13424.641509007797</v>
      </c>
    </row>
    <row r="33" spans="1:31" s="935" customFormat="1" ht="12" customHeight="1">
      <c r="A33" s="958">
        <v>169</v>
      </c>
      <c r="B33" s="959">
        <v>50000057</v>
      </c>
      <c r="C33" s="960">
        <v>39813</v>
      </c>
      <c r="D33" s="961">
        <f t="shared" si="0"/>
        <v>2008</v>
      </c>
      <c r="E33" s="962">
        <v>2010</v>
      </c>
      <c r="F33" s="963"/>
      <c r="G33" s="964" t="s">
        <v>693</v>
      </c>
      <c r="H33" s="965" t="s">
        <v>4233</v>
      </c>
      <c r="I33" s="963" t="s">
        <v>24</v>
      </c>
      <c r="J33" s="966" t="s">
        <v>4252</v>
      </c>
      <c r="K33" s="1019">
        <v>48145</v>
      </c>
      <c r="L33" s="1019">
        <v>48145</v>
      </c>
      <c r="M33" s="1020">
        <v>0</v>
      </c>
      <c r="N33" s="1020">
        <v>0</v>
      </c>
      <c r="O33" s="1020">
        <v>0</v>
      </c>
      <c r="P33" s="1021">
        <v>0</v>
      </c>
      <c r="Q33" s="1020"/>
      <c r="R33" s="1020"/>
      <c r="S33" s="1025">
        <v>0.01</v>
      </c>
      <c r="T33" s="1020">
        <v>0</v>
      </c>
      <c r="U33" s="1019">
        <v>641</v>
      </c>
      <c r="V33" s="1019">
        <v>641</v>
      </c>
      <c r="W33" s="1019">
        <v>0</v>
      </c>
      <c r="X33" s="971">
        <v>0</v>
      </c>
      <c r="Y33" s="971">
        <v>0</v>
      </c>
      <c r="Z33" s="971">
        <v>0</v>
      </c>
      <c r="AA33" s="971"/>
      <c r="AB33" s="971">
        <v>0</v>
      </c>
      <c r="AC33" s="1035">
        <f t="shared" si="1"/>
        <v>162.93359959588901</v>
      </c>
      <c r="AD33" s="973">
        <f t="shared" si="2"/>
        <v>478.06640040411099</v>
      </c>
      <c r="AE33" s="1112">
        <f t="shared" si="3"/>
        <v>35907.186969510018</v>
      </c>
    </row>
    <row r="34" spans="1:31" s="935" customFormat="1" ht="12" customHeight="1">
      <c r="A34" s="958">
        <v>188</v>
      </c>
      <c r="B34" s="959">
        <v>50000620</v>
      </c>
      <c r="C34" s="960">
        <v>43081</v>
      </c>
      <c r="D34" s="961">
        <f t="shared" si="0"/>
        <v>2017</v>
      </c>
      <c r="E34" s="962">
        <v>2010</v>
      </c>
      <c r="F34" s="963"/>
      <c r="G34" s="964" t="s">
        <v>1145</v>
      </c>
      <c r="H34" s="965" t="s">
        <v>4233</v>
      </c>
      <c r="I34" s="963" t="s">
        <v>24</v>
      </c>
      <c r="J34" s="966" t="s">
        <v>4246</v>
      </c>
      <c r="K34" s="1019">
        <v>30000</v>
      </c>
      <c r="L34" s="1019">
        <v>11750</v>
      </c>
      <c r="M34" s="1020">
        <v>18250</v>
      </c>
      <c r="N34" s="1020">
        <v>18306.694200649836</v>
      </c>
      <c r="O34" s="1020">
        <v>-56.694200649835693</v>
      </c>
      <c r="P34" s="1021">
        <v>871.74734288808736</v>
      </c>
      <c r="Q34" s="1020"/>
      <c r="R34" s="1020"/>
      <c r="S34" s="1020">
        <v>17434.946857761748</v>
      </c>
      <c r="T34" s="1020">
        <v>815.05314223825167</v>
      </c>
      <c r="U34" s="1019">
        <v>361.7</v>
      </c>
      <c r="V34" s="1019">
        <v>141.66999999999999</v>
      </c>
      <c r="W34" s="1019">
        <v>220.03</v>
      </c>
      <c r="X34" s="971">
        <v>204.82025794095566</v>
      </c>
      <c r="Y34" s="971">
        <v>15.209742059044345</v>
      </c>
      <c r="Z34" s="971">
        <v>9.7533456162359826</v>
      </c>
      <c r="AA34" s="971"/>
      <c r="AB34" s="971">
        <v>24.963087675280327</v>
      </c>
      <c r="AC34" s="1035">
        <f t="shared" si="1"/>
        <v>237.31137000000004</v>
      </c>
      <c r="AD34" s="973">
        <f t="shared" si="2"/>
        <v>124.38862999999995</v>
      </c>
      <c r="AE34" s="1112">
        <f t="shared" si="3"/>
        <v>10316.999999999996</v>
      </c>
    </row>
    <row r="35" spans="1:31" s="935" customFormat="1" ht="12" customHeight="1">
      <c r="A35" s="958">
        <v>189</v>
      </c>
      <c r="B35" s="959">
        <v>50000617</v>
      </c>
      <c r="C35" s="960">
        <v>43081</v>
      </c>
      <c r="D35" s="961">
        <f t="shared" si="0"/>
        <v>2017</v>
      </c>
      <c r="E35" s="962">
        <v>2010</v>
      </c>
      <c r="F35" s="963"/>
      <c r="G35" s="964" t="s">
        <v>1145</v>
      </c>
      <c r="H35" s="965" t="s">
        <v>4233</v>
      </c>
      <c r="I35" s="963" t="s">
        <v>24</v>
      </c>
      <c r="J35" s="966" t="s">
        <v>4246</v>
      </c>
      <c r="K35" s="1019">
        <v>30000</v>
      </c>
      <c r="L35" s="1019">
        <v>11750</v>
      </c>
      <c r="M35" s="1020">
        <v>18250</v>
      </c>
      <c r="N35" s="1020">
        <v>18306.694200649836</v>
      </c>
      <c r="O35" s="1020">
        <v>-56.694200649835693</v>
      </c>
      <c r="P35" s="1021">
        <v>871.74734288808736</v>
      </c>
      <c r="Q35" s="1020"/>
      <c r="R35" s="1020"/>
      <c r="S35" s="1020">
        <v>17434.946857761748</v>
      </c>
      <c r="T35" s="1020">
        <v>815.05314223825167</v>
      </c>
      <c r="U35" s="1019">
        <v>361.71</v>
      </c>
      <c r="V35" s="1019">
        <v>141.66999999999999</v>
      </c>
      <c r="W35" s="1019">
        <v>220.04</v>
      </c>
      <c r="X35" s="971">
        <v>204.82956668330627</v>
      </c>
      <c r="Y35" s="971">
        <v>15.210433316693724</v>
      </c>
      <c r="Z35" s="971">
        <v>9.7537888896812515</v>
      </c>
      <c r="AA35" s="971"/>
      <c r="AB35" s="971">
        <v>24.964222206374977</v>
      </c>
      <c r="AC35" s="1035">
        <f t="shared" si="1"/>
        <v>237.31793100000004</v>
      </c>
      <c r="AD35" s="973">
        <f t="shared" si="2"/>
        <v>124.39206899999994</v>
      </c>
      <c r="AE35" s="1112">
        <f t="shared" si="3"/>
        <v>10316.999999999996</v>
      </c>
    </row>
    <row r="36" spans="1:31" s="935" customFormat="1" ht="12" customHeight="1">
      <c r="A36" s="958">
        <v>190</v>
      </c>
      <c r="B36" s="959">
        <v>50000618</v>
      </c>
      <c r="C36" s="960">
        <v>43081</v>
      </c>
      <c r="D36" s="961">
        <f t="shared" si="0"/>
        <v>2017</v>
      </c>
      <c r="E36" s="962">
        <v>2010</v>
      </c>
      <c r="F36" s="963"/>
      <c r="G36" s="964" t="s">
        <v>1145</v>
      </c>
      <c r="H36" s="965" t="s">
        <v>4233</v>
      </c>
      <c r="I36" s="963" t="s">
        <v>24</v>
      </c>
      <c r="J36" s="966" t="s">
        <v>4246</v>
      </c>
      <c r="K36" s="1019">
        <v>30000</v>
      </c>
      <c r="L36" s="1019">
        <v>11750</v>
      </c>
      <c r="M36" s="1020">
        <v>18250</v>
      </c>
      <c r="N36" s="1020">
        <v>18306.694200649836</v>
      </c>
      <c r="O36" s="1020">
        <v>-56.694200649835693</v>
      </c>
      <c r="P36" s="1021">
        <v>871.74734288808736</v>
      </c>
      <c r="Q36" s="1020"/>
      <c r="R36" s="1020"/>
      <c r="S36" s="1020">
        <v>17434.946857761748</v>
      </c>
      <c r="T36" s="1020">
        <v>815.05314223825167</v>
      </c>
      <c r="U36" s="1019">
        <v>361.71</v>
      </c>
      <c r="V36" s="1019">
        <v>141.66999999999999</v>
      </c>
      <c r="W36" s="1019">
        <v>220.04</v>
      </c>
      <c r="X36" s="971">
        <v>204.82956668330627</v>
      </c>
      <c r="Y36" s="971">
        <v>15.210433316693724</v>
      </c>
      <c r="Z36" s="971">
        <v>9.7537888896812515</v>
      </c>
      <c r="AA36" s="971"/>
      <c r="AB36" s="971">
        <v>24.964222206374977</v>
      </c>
      <c r="AC36" s="1035">
        <f t="shared" si="1"/>
        <v>237.31793100000004</v>
      </c>
      <c r="AD36" s="973">
        <f t="shared" si="2"/>
        <v>124.39206899999994</v>
      </c>
      <c r="AE36" s="1112">
        <f t="shared" si="3"/>
        <v>10316.999999999996</v>
      </c>
    </row>
    <row r="37" spans="1:31" s="935" customFormat="1" ht="12" customHeight="1">
      <c r="A37" s="958">
        <v>191</v>
      </c>
      <c r="B37" s="959">
        <v>50000619</v>
      </c>
      <c r="C37" s="960">
        <v>43081</v>
      </c>
      <c r="D37" s="961">
        <f t="shared" si="0"/>
        <v>2017</v>
      </c>
      <c r="E37" s="962">
        <v>2010</v>
      </c>
      <c r="F37" s="963"/>
      <c r="G37" s="964" t="s">
        <v>1145</v>
      </c>
      <c r="H37" s="965" t="s">
        <v>4233</v>
      </c>
      <c r="I37" s="963" t="s">
        <v>24</v>
      </c>
      <c r="J37" s="966" t="s">
        <v>4246</v>
      </c>
      <c r="K37" s="1019">
        <v>30000</v>
      </c>
      <c r="L37" s="1019">
        <v>11750</v>
      </c>
      <c r="M37" s="1020">
        <v>18250</v>
      </c>
      <c r="N37" s="1020">
        <v>18306.694200649836</v>
      </c>
      <c r="O37" s="1020">
        <v>-56.694200649835693</v>
      </c>
      <c r="P37" s="1021">
        <v>871.74734288808736</v>
      </c>
      <c r="Q37" s="1020"/>
      <c r="R37" s="1020"/>
      <c r="S37" s="1020">
        <v>17434.946857761748</v>
      </c>
      <c r="T37" s="1020">
        <v>815.05314223825167</v>
      </c>
      <c r="U37" s="1019">
        <v>361.71</v>
      </c>
      <c r="V37" s="1019">
        <v>141.66999999999999</v>
      </c>
      <c r="W37" s="1019">
        <v>220.04</v>
      </c>
      <c r="X37" s="971">
        <v>204.82956668330627</v>
      </c>
      <c r="Y37" s="971">
        <v>15.210433316693724</v>
      </c>
      <c r="Z37" s="971">
        <v>9.7537888896812515</v>
      </c>
      <c r="AA37" s="971"/>
      <c r="AB37" s="971">
        <v>24.964222206374977</v>
      </c>
      <c r="AC37" s="1035">
        <f t="shared" si="1"/>
        <v>237.31793100000004</v>
      </c>
      <c r="AD37" s="973">
        <f t="shared" si="2"/>
        <v>124.39206899999994</v>
      </c>
      <c r="AE37" s="1112">
        <f t="shared" si="3"/>
        <v>10316.999999999996</v>
      </c>
    </row>
    <row r="38" spans="1:31" ht="12.5">
      <c r="K38" s="1009">
        <f t="shared" ref="K38:AE38" si="4">SUM(K5:K37)</f>
        <v>2798674.6399999997</v>
      </c>
      <c r="L38" s="1009">
        <f t="shared" si="4"/>
        <v>2490444.21</v>
      </c>
      <c r="M38" s="1009">
        <f t="shared" si="4"/>
        <v>308230.43</v>
      </c>
      <c r="N38" s="1009">
        <f>SUM(N5:N37)+500000-437</f>
        <v>808750.95755314012</v>
      </c>
      <c r="O38" s="1009">
        <f t="shared" si="4"/>
        <v>-957.52755314001161</v>
      </c>
      <c r="P38" s="1009">
        <f t="shared" si="4"/>
        <v>14723.236073959049</v>
      </c>
      <c r="Q38" s="1009">
        <f t="shared" si="4"/>
        <v>0</v>
      </c>
      <c r="R38" s="1009">
        <f t="shared" si="4"/>
        <v>0</v>
      </c>
      <c r="S38" s="1009">
        <f t="shared" si="4"/>
        <v>294464.86147918104</v>
      </c>
      <c r="T38" s="1009">
        <f t="shared" si="4"/>
        <v>13765.708520819038</v>
      </c>
      <c r="U38" s="1009">
        <f t="shared" si="4"/>
        <v>36546.04</v>
      </c>
      <c r="V38" s="1009">
        <f t="shared" si="4"/>
        <v>32747.78</v>
      </c>
      <c r="W38" s="1009">
        <f t="shared" si="4"/>
        <v>3798.2599999999998</v>
      </c>
      <c r="X38" s="1009">
        <f t="shared" si="4"/>
        <v>3535.7023720711463</v>
      </c>
      <c r="Y38" s="1009">
        <f t="shared" si="4"/>
        <v>262.55762792885412</v>
      </c>
      <c r="Z38" s="1009">
        <f t="shared" si="4"/>
        <v>168.36677962243553</v>
      </c>
      <c r="AA38" s="1009">
        <f t="shared" si="4"/>
        <v>0</v>
      </c>
      <c r="AB38" s="1009">
        <f t="shared" si="4"/>
        <v>430.92440755128973</v>
      </c>
      <c r="AC38" s="1009">
        <f t="shared" si="4"/>
        <v>11054.933214041346</v>
      </c>
      <c r="AD38" s="1009">
        <f t="shared" si="4"/>
        <v>25491.106785958658</v>
      </c>
      <c r="AE38" s="1009">
        <f t="shared" si="4"/>
        <v>1938584.157163386</v>
      </c>
    </row>
  </sheetData>
  <mergeCells count="3">
    <mergeCell ref="B2:I2"/>
    <mergeCell ref="K2:T2"/>
    <mergeCell ref="U2:AB2"/>
  </mergeCells>
  <conditionalFormatting sqref="C3:D3">
    <cfRule type="duplicateValues" dxfId="72" priority="3"/>
    <cfRule type="duplicateValues" dxfId="71" priority="4"/>
  </conditionalFormatting>
  <conditionalFormatting sqref="C4:D4">
    <cfRule type="duplicateValues" dxfId="70" priority="5"/>
    <cfRule type="duplicateValues" dxfId="69" priority="6"/>
  </conditionalFormatting>
  <conditionalFormatting sqref="B5:B37">
    <cfRule type="duplicateValues" dxfId="68" priority="1"/>
    <cfRule type="duplicateValues" dxfId="67" priority="2"/>
  </conditionalFormatting>
  <pageMargins left="0.7" right="0.7" top="0.75" bottom="0.75" header="0.3" footer="0.3"/>
  <pageSetup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84ACC-8C28-4D32-8BF2-3A0F49BF47EF}">
  <sheetPr>
    <tabColor rgb="FFFFFF00"/>
  </sheetPr>
  <dimension ref="A1:AE70"/>
  <sheetViews>
    <sheetView topLeftCell="I1" workbookViewId="0">
      <pane ySplit="4" topLeftCell="A55" activePane="bottomLeft" state="frozen"/>
      <selection activeCell="S60" sqref="S60"/>
      <selection pane="bottomLeft" activeCell="N71" sqref="N71"/>
    </sheetView>
  </sheetViews>
  <sheetFormatPr defaultColWidth="9.1796875" defaultRowHeight="14.5"/>
  <cols>
    <col min="1" max="1" width="4" style="931" bestFit="1" customWidth="1"/>
    <col min="2" max="2" width="10" style="931" bestFit="1" customWidth="1"/>
    <col min="3" max="3" width="9.7265625" style="931" bestFit="1" customWidth="1"/>
    <col min="4" max="4" width="5.1796875" style="931" bestFit="1" customWidth="1"/>
    <col min="5" max="5" width="8.54296875" style="1004" bestFit="1" customWidth="1"/>
    <col min="6" max="6" width="7.7265625" style="931" customWidth="1"/>
    <col min="7" max="8" width="9.1796875" style="931"/>
    <col min="9" max="9" width="18.7265625" style="931" bestFit="1" customWidth="1"/>
    <col min="10" max="10" width="44.81640625" style="931" bestFit="1" customWidth="1"/>
    <col min="11" max="12" width="11.81640625" style="931" customWidth="1"/>
    <col min="13" max="14" width="10.1796875" style="931" customWidth="1"/>
    <col min="15" max="18" width="9.1796875" style="931" customWidth="1"/>
    <col min="19" max="19" width="10.1796875" style="931" customWidth="1"/>
    <col min="20" max="20" width="9.1796875" style="931" customWidth="1"/>
    <col min="21" max="28" width="9.1796875" style="931"/>
    <col min="29" max="29" width="10.1796875" style="932" bestFit="1" customWidth="1"/>
    <col min="30" max="30" width="9.1796875" style="931"/>
    <col min="31" max="31" width="10.26953125" style="931" bestFit="1" customWidth="1"/>
    <col min="32" max="16384" width="9.1796875" style="931"/>
  </cols>
  <sheetData>
    <row r="1" spans="1:31" ht="15" thickBot="1"/>
    <row r="2" spans="1:31" s="933" customFormat="1" thickBot="1">
      <c r="B2" s="1177" t="s">
        <v>4147</v>
      </c>
      <c r="C2" s="1178"/>
      <c r="D2" s="1179"/>
      <c r="E2" s="1180"/>
      <c r="F2" s="1180"/>
      <c r="G2" s="1180"/>
      <c r="H2" s="1180"/>
      <c r="I2" s="1180"/>
      <c r="J2" s="934"/>
      <c r="K2" s="1185" t="s">
        <v>269</v>
      </c>
      <c r="L2" s="1186"/>
      <c r="M2" s="1186"/>
      <c r="N2" s="1186"/>
      <c r="O2" s="1186"/>
      <c r="P2" s="1186"/>
      <c r="Q2" s="1186"/>
      <c r="R2" s="1186"/>
      <c r="S2" s="1186"/>
      <c r="T2" s="1186"/>
      <c r="U2" s="1187" t="s">
        <v>20</v>
      </c>
      <c r="V2" s="1188"/>
      <c r="W2" s="1188"/>
      <c r="X2" s="1188"/>
      <c r="Y2" s="1188"/>
      <c r="Z2" s="1188"/>
      <c r="AA2" s="1188"/>
      <c r="AB2" s="1188"/>
    </row>
    <row r="3" spans="1:31" s="935" customFormat="1" ht="12" customHeight="1">
      <c r="B3" s="936"/>
      <c r="C3" s="937"/>
      <c r="D3" s="938"/>
      <c r="E3" s="1047"/>
      <c r="F3" s="939"/>
      <c r="H3" s="936"/>
      <c r="I3" s="936"/>
      <c r="J3" s="940"/>
      <c r="K3" s="1010">
        <v>2417083.2000000002</v>
      </c>
      <c r="L3" s="1010">
        <v>2279266.6300000004</v>
      </c>
      <c r="M3" s="1010">
        <v>137816.57</v>
      </c>
      <c r="N3" s="1011">
        <v>505000</v>
      </c>
      <c r="O3" s="1010">
        <v>-428.13152177820109</v>
      </c>
      <c r="P3" s="1011">
        <v>24047.619047619046</v>
      </c>
      <c r="Q3" s="1010"/>
      <c r="R3" s="1010"/>
      <c r="S3" s="1011">
        <v>131661.82148734131</v>
      </c>
      <c r="T3" s="1010">
        <v>6154.9495030683811</v>
      </c>
      <c r="U3" s="945">
        <v>31907.070000000007</v>
      </c>
      <c r="V3" s="945">
        <v>30190.160000000007</v>
      </c>
      <c r="W3" s="946">
        <v>1716.91</v>
      </c>
      <c r="X3" s="945">
        <v>5902.9807130333138</v>
      </c>
      <c r="Y3" s="946">
        <v>118.68271707764322</v>
      </c>
      <c r="Z3" s="945">
        <v>281.09431966825304</v>
      </c>
      <c r="AA3" s="945"/>
      <c r="AB3" s="946">
        <v>194.78877816918401</v>
      </c>
      <c r="AC3" s="947">
        <v>281.09431966825304</v>
      </c>
      <c r="AD3" s="1012">
        <v>71.945640012488383</v>
      </c>
    </row>
    <row r="4" spans="1:31" s="957" customFormat="1" ht="50">
      <c r="A4" s="1013" t="s">
        <v>4135</v>
      </c>
      <c r="B4" s="1013" t="s">
        <v>1513</v>
      </c>
      <c r="C4" s="949" t="s">
        <v>4148</v>
      </c>
      <c r="D4" s="1014" t="s">
        <v>4149</v>
      </c>
      <c r="E4" s="948" t="s">
        <v>4150</v>
      </c>
      <c r="F4" s="1013" t="s">
        <v>4151</v>
      </c>
      <c r="G4" s="1013" t="s">
        <v>569</v>
      </c>
      <c r="H4" s="1013" t="s">
        <v>4152</v>
      </c>
      <c r="I4" s="1013" t="s">
        <v>4153</v>
      </c>
      <c r="J4" s="1013" t="s">
        <v>1486</v>
      </c>
      <c r="K4" s="1015" t="s">
        <v>38</v>
      </c>
      <c r="L4" s="1015" t="s">
        <v>1488</v>
      </c>
      <c r="M4" s="1015" t="s">
        <v>4137</v>
      </c>
      <c r="N4" s="1016" t="s">
        <v>4154</v>
      </c>
      <c r="O4" s="1016" t="s">
        <v>4155</v>
      </c>
      <c r="P4" s="1017" t="s">
        <v>4156</v>
      </c>
      <c r="Q4" s="1015" t="s">
        <v>4157</v>
      </c>
      <c r="R4" s="1015"/>
      <c r="S4" s="1016" t="s">
        <v>4158</v>
      </c>
      <c r="T4" s="1015" t="s">
        <v>4159</v>
      </c>
      <c r="U4" s="1018" t="s">
        <v>38</v>
      </c>
      <c r="V4" s="1018" t="s">
        <v>1488</v>
      </c>
      <c r="W4" s="1018" t="s">
        <v>4137</v>
      </c>
      <c r="X4" s="954" t="s">
        <v>4154</v>
      </c>
      <c r="Y4" s="954" t="s">
        <v>4155</v>
      </c>
      <c r="Z4" s="1018" t="s">
        <v>4156</v>
      </c>
      <c r="AA4" s="1018" t="s">
        <v>4157</v>
      </c>
      <c r="AB4" s="1018" t="s">
        <v>4159</v>
      </c>
      <c r="AC4" s="956" t="s">
        <v>4160</v>
      </c>
      <c r="AD4" s="956" t="s">
        <v>4286</v>
      </c>
      <c r="AE4" s="956" t="s">
        <v>4287</v>
      </c>
    </row>
    <row r="5" spans="1:31" s="935" customFormat="1" ht="12" customHeight="1">
      <c r="A5" s="958">
        <v>98</v>
      </c>
      <c r="B5" s="974">
        <v>60000106</v>
      </c>
      <c r="C5" s="960">
        <v>39160</v>
      </c>
      <c r="D5" s="1024">
        <f t="shared" ref="D5:D68" si="0">YEAR(C5)</f>
        <v>2007</v>
      </c>
      <c r="E5" s="961">
        <v>2010</v>
      </c>
      <c r="F5" s="963"/>
      <c r="G5" s="964" t="s">
        <v>693</v>
      </c>
      <c r="H5" s="965" t="s">
        <v>4253</v>
      </c>
      <c r="I5" s="963" t="s">
        <v>25</v>
      </c>
      <c r="J5" s="966" t="s">
        <v>4254</v>
      </c>
      <c r="K5" s="1019">
        <v>36000</v>
      </c>
      <c r="L5" s="1019">
        <v>36000</v>
      </c>
      <c r="M5" s="1020">
        <v>0</v>
      </c>
      <c r="N5" s="1020">
        <v>0</v>
      </c>
      <c r="O5" s="1020">
        <v>0</v>
      </c>
      <c r="P5" s="1021">
        <v>0</v>
      </c>
      <c r="Q5" s="1020"/>
      <c r="R5" s="1020"/>
      <c r="S5" s="1025">
        <v>0.01</v>
      </c>
      <c r="T5" s="1020">
        <v>0</v>
      </c>
      <c r="U5" s="1019">
        <v>481.71</v>
      </c>
      <c r="V5" s="1019">
        <v>481.71</v>
      </c>
      <c r="W5" s="1019">
        <v>0</v>
      </c>
      <c r="X5" s="971">
        <v>0</v>
      </c>
      <c r="Y5" s="971">
        <v>0</v>
      </c>
      <c r="Z5" s="971">
        <v>0</v>
      </c>
      <c r="AA5" s="971"/>
      <c r="AB5" s="971">
        <v>0</v>
      </c>
      <c r="AC5" s="1029">
        <f t="shared" ref="AC5:AC68" si="1">U5*(1-0.3)^(2021-D5)</f>
        <v>3.267068364220914</v>
      </c>
      <c r="AD5" s="1030">
        <f t="shared" ref="AD5:AD68" si="2">U5-AC5</f>
        <v>478.44293163577908</v>
      </c>
      <c r="AE5" s="1112">
        <f>K5-(K5*(1-0.1)^(2021-D5))</f>
        <v>27764.354716214035</v>
      </c>
    </row>
    <row r="6" spans="1:31" s="935" customFormat="1" ht="12" customHeight="1">
      <c r="A6" s="958">
        <v>99</v>
      </c>
      <c r="B6" s="974">
        <v>60000108</v>
      </c>
      <c r="C6" s="960">
        <v>39160</v>
      </c>
      <c r="D6" s="1024">
        <f t="shared" si="0"/>
        <v>2007</v>
      </c>
      <c r="E6" s="961">
        <v>2010</v>
      </c>
      <c r="F6" s="963"/>
      <c r="G6" s="964" t="s">
        <v>693</v>
      </c>
      <c r="H6" s="965" t="s">
        <v>4253</v>
      </c>
      <c r="I6" s="963" t="s">
        <v>25</v>
      </c>
      <c r="J6" s="966" t="s">
        <v>4254</v>
      </c>
      <c r="K6" s="1019">
        <v>36000</v>
      </c>
      <c r="L6" s="1019">
        <v>36000</v>
      </c>
      <c r="M6" s="1020">
        <v>0</v>
      </c>
      <c r="N6" s="1020">
        <v>0</v>
      </c>
      <c r="O6" s="1020">
        <v>0</v>
      </c>
      <c r="P6" s="1021">
        <v>0</v>
      </c>
      <c r="Q6" s="1020"/>
      <c r="R6" s="1020"/>
      <c r="S6" s="1025">
        <v>0.01</v>
      </c>
      <c r="T6" s="1020">
        <v>0</v>
      </c>
      <c r="U6" s="1019">
        <v>481.71</v>
      </c>
      <c r="V6" s="1019">
        <v>481.71</v>
      </c>
      <c r="W6" s="1019">
        <v>0</v>
      </c>
      <c r="X6" s="971">
        <v>0</v>
      </c>
      <c r="Y6" s="971">
        <v>0</v>
      </c>
      <c r="Z6" s="971">
        <v>0</v>
      </c>
      <c r="AA6" s="971"/>
      <c r="AB6" s="971">
        <v>0</v>
      </c>
      <c r="AC6" s="1029">
        <f t="shared" si="1"/>
        <v>3.267068364220914</v>
      </c>
      <c r="AD6" s="1030">
        <f t="shared" si="2"/>
        <v>478.44293163577908</v>
      </c>
      <c r="AE6" s="1112">
        <f t="shared" ref="AE6:AE69" si="3">K6-(K6*(1-0.1)^(2021-D6))</f>
        <v>27764.354716214035</v>
      </c>
    </row>
    <row r="7" spans="1:31" s="935" customFormat="1" ht="12" customHeight="1">
      <c r="A7" s="958">
        <v>100</v>
      </c>
      <c r="B7" s="974">
        <v>60000115</v>
      </c>
      <c r="C7" s="960">
        <v>39193</v>
      </c>
      <c r="D7" s="1024">
        <f t="shared" si="0"/>
        <v>2007</v>
      </c>
      <c r="E7" s="961">
        <v>2010</v>
      </c>
      <c r="F7" s="963"/>
      <c r="G7" s="964" t="s">
        <v>693</v>
      </c>
      <c r="H7" s="965" t="s">
        <v>4253</v>
      </c>
      <c r="I7" s="963" t="s">
        <v>25</v>
      </c>
      <c r="J7" s="966" t="s">
        <v>4254</v>
      </c>
      <c r="K7" s="1019">
        <v>36000</v>
      </c>
      <c r="L7" s="1019">
        <v>36000</v>
      </c>
      <c r="M7" s="1020">
        <v>0</v>
      </c>
      <c r="N7" s="1020">
        <v>0</v>
      </c>
      <c r="O7" s="1020">
        <v>0</v>
      </c>
      <c r="P7" s="1021">
        <v>0</v>
      </c>
      <c r="Q7" s="1020"/>
      <c r="R7" s="1020"/>
      <c r="S7" s="1025">
        <v>0.01</v>
      </c>
      <c r="T7" s="1020">
        <v>0</v>
      </c>
      <c r="U7" s="1019">
        <v>481.71</v>
      </c>
      <c r="V7" s="1019">
        <v>481.71</v>
      </c>
      <c r="W7" s="1019">
        <v>0</v>
      </c>
      <c r="X7" s="971">
        <v>0</v>
      </c>
      <c r="Y7" s="971">
        <v>0</v>
      </c>
      <c r="Z7" s="971">
        <v>0</v>
      </c>
      <c r="AA7" s="971"/>
      <c r="AB7" s="971">
        <v>0</v>
      </c>
      <c r="AC7" s="1029">
        <f t="shared" si="1"/>
        <v>3.267068364220914</v>
      </c>
      <c r="AD7" s="1030">
        <f t="shared" si="2"/>
        <v>478.44293163577908</v>
      </c>
      <c r="AE7" s="1112">
        <f t="shared" si="3"/>
        <v>27764.354716214035</v>
      </c>
    </row>
    <row r="8" spans="1:31" s="935" customFormat="1" ht="12" customHeight="1">
      <c r="A8" s="958">
        <v>101</v>
      </c>
      <c r="B8" s="974">
        <v>60000141</v>
      </c>
      <c r="C8" s="960">
        <v>40663</v>
      </c>
      <c r="D8" s="1024">
        <f t="shared" si="0"/>
        <v>2011</v>
      </c>
      <c r="E8" s="961">
        <v>2010</v>
      </c>
      <c r="F8" s="963"/>
      <c r="G8" s="964" t="s">
        <v>693</v>
      </c>
      <c r="H8" s="965" t="s">
        <v>4253</v>
      </c>
      <c r="I8" s="963" t="s">
        <v>25</v>
      </c>
      <c r="J8" s="966" t="s">
        <v>4254</v>
      </c>
      <c r="K8" s="1019">
        <v>30000</v>
      </c>
      <c r="L8" s="1019">
        <v>30000</v>
      </c>
      <c r="M8" s="1020">
        <v>0</v>
      </c>
      <c r="N8" s="1020">
        <v>0</v>
      </c>
      <c r="O8" s="1020">
        <v>0</v>
      </c>
      <c r="P8" s="1021">
        <v>0</v>
      </c>
      <c r="Q8" s="1020"/>
      <c r="R8" s="1020"/>
      <c r="S8" s="1025">
        <v>0.01</v>
      </c>
      <c r="T8" s="1020">
        <v>0</v>
      </c>
      <c r="U8" s="1019">
        <v>401.42</v>
      </c>
      <c r="V8" s="1019">
        <v>401.42</v>
      </c>
      <c r="W8" s="1019">
        <v>0</v>
      </c>
      <c r="X8" s="971">
        <v>0</v>
      </c>
      <c r="Y8" s="971">
        <v>0</v>
      </c>
      <c r="Z8" s="971">
        <v>0</v>
      </c>
      <c r="AA8" s="971"/>
      <c r="AB8" s="971">
        <v>0</v>
      </c>
      <c r="AC8" s="1029">
        <f t="shared" si="1"/>
        <v>11.339121445357993</v>
      </c>
      <c r="AD8" s="1030">
        <f t="shared" si="2"/>
        <v>390.08087855464203</v>
      </c>
      <c r="AE8" s="1112">
        <f t="shared" si="3"/>
        <v>19539.646796999994</v>
      </c>
    </row>
    <row r="9" spans="1:31" s="935" customFormat="1" ht="12" customHeight="1">
      <c r="A9" s="958">
        <v>102</v>
      </c>
      <c r="B9" s="974">
        <v>60000142</v>
      </c>
      <c r="C9" s="960">
        <v>40693</v>
      </c>
      <c r="D9" s="1024">
        <f t="shared" si="0"/>
        <v>2011</v>
      </c>
      <c r="E9" s="961">
        <v>2010</v>
      </c>
      <c r="F9" s="963"/>
      <c r="G9" s="964" t="s">
        <v>693</v>
      </c>
      <c r="H9" s="965" t="s">
        <v>4253</v>
      </c>
      <c r="I9" s="963" t="s">
        <v>25</v>
      </c>
      <c r="J9" s="966" t="s">
        <v>4254</v>
      </c>
      <c r="K9" s="1019">
        <v>32690</v>
      </c>
      <c r="L9" s="1019">
        <v>32690</v>
      </c>
      <c r="M9" s="1020">
        <v>0</v>
      </c>
      <c r="N9" s="1020">
        <v>0</v>
      </c>
      <c r="O9" s="1020">
        <v>0</v>
      </c>
      <c r="P9" s="1021">
        <v>0</v>
      </c>
      <c r="Q9" s="1020"/>
      <c r="R9" s="1020"/>
      <c r="S9" s="1025">
        <v>0.01</v>
      </c>
      <c r="T9" s="1020">
        <v>0</v>
      </c>
      <c r="U9" s="1019">
        <v>437.42</v>
      </c>
      <c r="V9" s="1019">
        <v>437.42</v>
      </c>
      <c r="W9" s="1019">
        <v>0</v>
      </c>
      <c r="X9" s="971">
        <v>0</v>
      </c>
      <c r="Y9" s="971">
        <v>0</v>
      </c>
      <c r="Z9" s="971">
        <v>0</v>
      </c>
      <c r="AA9" s="971"/>
      <c r="AB9" s="971">
        <v>0</v>
      </c>
      <c r="AC9" s="1029">
        <f t="shared" si="1"/>
        <v>12.356032341757992</v>
      </c>
      <c r="AD9" s="1030">
        <f t="shared" si="2"/>
        <v>425.06396765824201</v>
      </c>
      <c r="AE9" s="1112">
        <f t="shared" si="3"/>
        <v>21291.701793130997</v>
      </c>
    </row>
    <row r="10" spans="1:31" s="935" customFormat="1" ht="12" customHeight="1">
      <c r="A10" s="958">
        <v>103</v>
      </c>
      <c r="B10" s="974">
        <v>60000143</v>
      </c>
      <c r="C10" s="960">
        <v>40693</v>
      </c>
      <c r="D10" s="1024">
        <f t="shared" si="0"/>
        <v>2011</v>
      </c>
      <c r="E10" s="961">
        <v>2010</v>
      </c>
      <c r="F10" s="963"/>
      <c r="G10" s="964" t="s">
        <v>693</v>
      </c>
      <c r="H10" s="965" t="s">
        <v>4253</v>
      </c>
      <c r="I10" s="963" t="s">
        <v>25</v>
      </c>
      <c r="J10" s="966" t="s">
        <v>4254</v>
      </c>
      <c r="K10" s="1019">
        <v>30000</v>
      </c>
      <c r="L10" s="1019">
        <v>30000</v>
      </c>
      <c r="M10" s="1020">
        <v>0</v>
      </c>
      <c r="N10" s="1020">
        <v>0</v>
      </c>
      <c r="O10" s="1020">
        <v>0</v>
      </c>
      <c r="P10" s="1021">
        <v>0</v>
      </c>
      <c r="Q10" s="1020"/>
      <c r="R10" s="1020"/>
      <c r="S10" s="1025">
        <v>0.01</v>
      </c>
      <c r="T10" s="1020">
        <v>0</v>
      </c>
      <c r="U10" s="1019">
        <v>401.42</v>
      </c>
      <c r="V10" s="1019">
        <v>401.42</v>
      </c>
      <c r="W10" s="1019">
        <v>0</v>
      </c>
      <c r="X10" s="971">
        <v>0</v>
      </c>
      <c r="Y10" s="971">
        <v>0</v>
      </c>
      <c r="Z10" s="971">
        <v>0</v>
      </c>
      <c r="AA10" s="971"/>
      <c r="AB10" s="971">
        <v>0</v>
      </c>
      <c r="AC10" s="1029">
        <f t="shared" si="1"/>
        <v>11.339121445357993</v>
      </c>
      <c r="AD10" s="1030">
        <f t="shared" si="2"/>
        <v>390.08087855464203</v>
      </c>
      <c r="AE10" s="1112">
        <f t="shared" si="3"/>
        <v>19539.646796999994</v>
      </c>
    </row>
    <row r="11" spans="1:31" s="935" customFormat="1" ht="12" customHeight="1">
      <c r="A11" s="958">
        <v>104</v>
      </c>
      <c r="B11" s="974">
        <v>60000144</v>
      </c>
      <c r="C11" s="960">
        <v>40693</v>
      </c>
      <c r="D11" s="1024">
        <f t="shared" si="0"/>
        <v>2011</v>
      </c>
      <c r="E11" s="961">
        <v>2010</v>
      </c>
      <c r="F11" s="963"/>
      <c r="G11" s="964" t="s">
        <v>693</v>
      </c>
      <c r="H11" s="965" t="s">
        <v>4253</v>
      </c>
      <c r="I11" s="963" t="s">
        <v>25</v>
      </c>
      <c r="J11" s="966" t="s">
        <v>4254</v>
      </c>
      <c r="K11" s="1019">
        <v>40000</v>
      </c>
      <c r="L11" s="1019">
        <v>40000</v>
      </c>
      <c r="M11" s="1020">
        <v>0</v>
      </c>
      <c r="N11" s="1020">
        <v>0</v>
      </c>
      <c r="O11" s="1020">
        <v>0</v>
      </c>
      <c r="P11" s="1021">
        <v>0</v>
      </c>
      <c r="Q11" s="1020"/>
      <c r="R11" s="1020"/>
      <c r="S11" s="1025">
        <v>0.01</v>
      </c>
      <c r="T11" s="1020">
        <v>0</v>
      </c>
      <c r="U11" s="1019">
        <v>535.23</v>
      </c>
      <c r="V11" s="1019">
        <v>535.23</v>
      </c>
      <c r="W11" s="1019">
        <v>0</v>
      </c>
      <c r="X11" s="971">
        <v>0</v>
      </c>
      <c r="Y11" s="971">
        <v>0</v>
      </c>
      <c r="Z11" s="971">
        <v>0</v>
      </c>
      <c r="AA11" s="971"/>
      <c r="AB11" s="971">
        <v>0</v>
      </c>
      <c r="AC11" s="1029">
        <f t="shared" si="1"/>
        <v>15.11892275222699</v>
      </c>
      <c r="AD11" s="1030">
        <f t="shared" si="2"/>
        <v>520.11107724777298</v>
      </c>
      <c r="AE11" s="1112">
        <f t="shared" si="3"/>
        <v>26052.862395999993</v>
      </c>
    </row>
    <row r="12" spans="1:31" s="935" customFormat="1" ht="12" customHeight="1">
      <c r="A12" s="958">
        <v>105</v>
      </c>
      <c r="B12" s="974">
        <v>60000154</v>
      </c>
      <c r="C12" s="960">
        <v>40968</v>
      </c>
      <c r="D12" s="1024">
        <f t="shared" si="0"/>
        <v>2012</v>
      </c>
      <c r="E12" s="961">
        <v>2010</v>
      </c>
      <c r="F12" s="963"/>
      <c r="G12" s="964" t="s">
        <v>693</v>
      </c>
      <c r="H12" s="965" t="s">
        <v>4253</v>
      </c>
      <c r="I12" s="963" t="s">
        <v>25</v>
      </c>
      <c r="J12" s="966" t="s">
        <v>4254</v>
      </c>
      <c r="K12" s="1019">
        <v>49040</v>
      </c>
      <c r="L12" s="1019">
        <v>49040</v>
      </c>
      <c r="M12" s="1020">
        <v>0</v>
      </c>
      <c r="N12" s="1020">
        <v>0</v>
      </c>
      <c r="O12" s="1020">
        <v>0</v>
      </c>
      <c r="P12" s="1021">
        <v>0</v>
      </c>
      <c r="Q12" s="1020"/>
      <c r="R12" s="1020"/>
      <c r="S12" s="1025">
        <v>0.01</v>
      </c>
      <c r="T12" s="1020">
        <v>0</v>
      </c>
      <c r="U12" s="1019">
        <v>656.19</v>
      </c>
      <c r="V12" s="1019">
        <v>656.19</v>
      </c>
      <c r="W12" s="1019">
        <v>0</v>
      </c>
      <c r="X12" s="971">
        <v>0</v>
      </c>
      <c r="Y12" s="971">
        <v>0</v>
      </c>
      <c r="Z12" s="971">
        <v>0</v>
      </c>
      <c r="AA12" s="971"/>
      <c r="AB12" s="971">
        <v>0</v>
      </c>
      <c r="AC12" s="1029">
        <f t="shared" si="1"/>
        <v>26.479633377329982</v>
      </c>
      <c r="AD12" s="1030">
        <f t="shared" si="2"/>
        <v>629.71036662267011</v>
      </c>
      <c r="AE12" s="1112">
        <f t="shared" si="3"/>
        <v>30040.899219439994</v>
      </c>
    </row>
    <row r="13" spans="1:31" s="935" customFormat="1" ht="12" customHeight="1">
      <c r="A13" s="958">
        <v>106</v>
      </c>
      <c r="B13" s="974">
        <v>60000737</v>
      </c>
      <c r="C13" s="960">
        <v>41886</v>
      </c>
      <c r="D13" s="1024">
        <f t="shared" si="0"/>
        <v>2014</v>
      </c>
      <c r="E13" s="961">
        <v>2010</v>
      </c>
      <c r="F13" s="963"/>
      <c r="G13" s="964" t="s">
        <v>693</v>
      </c>
      <c r="H13" s="965" t="s">
        <v>4253</v>
      </c>
      <c r="I13" s="963" t="s">
        <v>25</v>
      </c>
      <c r="J13" s="966" t="s">
        <v>4254</v>
      </c>
      <c r="K13" s="1019">
        <v>33580</v>
      </c>
      <c r="L13" s="1019">
        <v>33580</v>
      </c>
      <c r="M13" s="1020">
        <v>0</v>
      </c>
      <c r="N13" s="1020">
        <v>0</v>
      </c>
      <c r="O13" s="1020">
        <v>0</v>
      </c>
      <c r="P13" s="1021">
        <v>0</v>
      </c>
      <c r="Q13" s="1020"/>
      <c r="R13" s="1020"/>
      <c r="S13" s="1025">
        <v>0.01</v>
      </c>
      <c r="T13" s="1020">
        <v>0</v>
      </c>
      <c r="U13" s="1019">
        <v>426.84</v>
      </c>
      <c r="V13" s="1019">
        <v>426.84</v>
      </c>
      <c r="W13" s="1019">
        <v>0</v>
      </c>
      <c r="X13" s="971">
        <v>0</v>
      </c>
      <c r="Y13" s="971">
        <v>0</v>
      </c>
      <c r="Z13" s="971">
        <v>0</v>
      </c>
      <c r="AA13" s="971"/>
      <c r="AB13" s="971">
        <v>0</v>
      </c>
      <c r="AC13" s="1029">
        <f t="shared" si="1"/>
        <v>35.152109411999973</v>
      </c>
      <c r="AD13" s="1030">
        <f t="shared" si="2"/>
        <v>391.68789058800002</v>
      </c>
      <c r="AE13" s="1112">
        <f t="shared" si="3"/>
        <v>17518.790097999998</v>
      </c>
    </row>
    <row r="14" spans="1:31" s="935" customFormat="1" ht="12" customHeight="1">
      <c r="A14" s="958">
        <v>107</v>
      </c>
      <c r="B14" s="974">
        <v>60000117</v>
      </c>
      <c r="C14" s="960">
        <v>39193</v>
      </c>
      <c r="D14" s="1024">
        <f t="shared" si="0"/>
        <v>2007</v>
      </c>
      <c r="E14" s="961">
        <v>2010</v>
      </c>
      <c r="F14" s="963"/>
      <c r="G14" s="964" t="s">
        <v>693</v>
      </c>
      <c r="H14" s="965" t="s">
        <v>4253</v>
      </c>
      <c r="I14" s="963" t="s">
        <v>25</v>
      </c>
      <c r="J14" s="966" t="s">
        <v>4254</v>
      </c>
      <c r="K14" s="1019">
        <v>36000</v>
      </c>
      <c r="L14" s="1019">
        <v>36000</v>
      </c>
      <c r="M14" s="1020">
        <v>0</v>
      </c>
      <c r="N14" s="1020">
        <v>0</v>
      </c>
      <c r="O14" s="1020">
        <v>0</v>
      </c>
      <c r="P14" s="1021">
        <v>0</v>
      </c>
      <c r="Q14" s="1020"/>
      <c r="R14" s="1020"/>
      <c r="S14" s="1025">
        <v>0.01</v>
      </c>
      <c r="T14" s="1020">
        <v>0</v>
      </c>
      <c r="U14" s="1019">
        <v>481.71</v>
      </c>
      <c r="V14" s="1019">
        <v>481.71</v>
      </c>
      <c r="W14" s="1019">
        <v>0</v>
      </c>
      <c r="X14" s="971">
        <v>0</v>
      </c>
      <c r="Y14" s="971">
        <v>0</v>
      </c>
      <c r="Z14" s="971">
        <v>0</v>
      </c>
      <c r="AA14" s="971"/>
      <c r="AB14" s="971">
        <v>0</v>
      </c>
      <c r="AC14" s="1029">
        <f t="shared" si="1"/>
        <v>3.267068364220914</v>
      </c>
      <c r="AD14" s="1030">
        <f t="shared" si="2"/>
        <v>478.44293163577908</v>
      </c>
      <c r="AE14" s="1112">
        <f t="shared" si="3"/>
        <v>27764.354716214035</v>
      </c>
    </row>
    <row r="15" spans="1:31" s="935" customFormat="1" ht="12" customHeight="1">
      <c r="A15" s="958">
        <v>108</v>
      </c>
      <c r="B15" s="974">
        <v>60000118</v>
      </c>
      <c r="C15" s="960">
        <v>39193</v>
      </c>
      <c r="D15" s="1024">
        <f t="shared" si="0"/>
        <v>2007</v>
      </c>
      <c r="E15" s="961">
        <v>2010</v>
      </c>
      <c r="F15" s="963"/>
      <c r="G15" s="964" t="s">
        <v>693</v>
      </c>
      <c r="H15" s="965" t="s">
        <v>4253</v>
      </c>
      <c r="I15" s="963" t="s">
        <v>25</v>
      </c>
      <c r="J15" s="966" t="s">
        <v>4254</v>
      </c>
      <c r="K15" s="1019">
        <v>36000</v>
      </c>
      <c r="L15" s="1019">
        <v>36000</v>
      </c>
      <c r="M15" s="1020">
        <v>0</v>
      </c>
      <c r="N15" s="1020">
        <v>0</v>
      </c>
      <c r="O15" s="1020">
        <v>0</v>
      </c>
      <c r="P15" s="1021">
        <v>0</v>
      </c>
      <c r="Q15" s="1020"/>
      <c r="R15" s="1020"/>
      <c r="S15" s="1025">
        <v>0.01</v>
      </c>
      <c r="T15" s="1020">
        <v>0</v>
      </c>
      <c r="U15" s="1019">
        <v>481.71</v>
      </c>
      <c r="V15" s="1019">
        <v>481.71</v>
      </c>
      <c r="W15" s="1019">
        <v>0</v>
      </c>
      <c r="X15" s="971">
        <v>0</v>
      </c>
      <c r="Y15" s="971">
        <v>0</v>
      </c>
      <c r="Z15" s="971">
        <v>0</v>
      </c>
      <c r="AA15" s="971"/>
      <c r="AB15" s="971">
        <v>0</v>
      </c>
      <c r="AC15" s="1029">
        <f t="shared" si="1"/>
        <v>3.267068364220914</v>
      </c>
      <c r="AD15" s="1030">
        <f t="shared" si="2"/>
        <v>478.44293163577908</v>
      </c>
      <c r="AE15" s="1112">
        <f t="shared" si="3"/>
        <v>27764.354716214035</v>
      </c>
    </row>
    <row r="16" spans="1:31" s="935" customFormat="1" ht="12" customHeight="1">
      <c r="A16" s="958">
        <v>109</v>
      </c>
      <c r="B16" s="974">
        <v>60001079</v>
      </c>
      <c r="C16" s="960">
        <v>43041</v>
      </c>
      <c r="D16" s="1024">
        <f t="shared" si="0"/>
        <v>2017</v>
      </c>
      <c r="E16" s="961">
        <v>2010</v>
      </c>
      <c r="F16" s="963"/>
      <c r="G16" s="964" t="s">
        <v>1145</v>
      </c>
      <c r="H16" s="965" t="s">
        <v>4253</v>
      </c>
      <c r="I16" s="963" t="s">
        <v>25</v>
      </c>
      <c r="J16" s="966" t="s">
        <v>4255</v>
      </c>
      <c r="K16" s="1019">
        <v>49550</v>
      </c>
      <c r="L16" s="1019">
        <v>49550</v>
      </c>
      <c r="M16" s="1020">
        <v>0</v>
      </c>
      <c r="N16" s="1020">
        <v>0</v>
      </c>
      <c r="O16" s="1020">
        <v>0</v>
      </c>
      <c r="P16" s="1021">
        <v>0</v>
      </c>
      <c r="Q16" s="1020"/>
      <c r="R16" s="1020"/>
      <c r="S16" s="1025">
        <v>0.01</v>
      </c>
      <c r="T16" s="1020">
        <v>0</v>
      </c>
      <c r="U16" s="1019">
        <v>592.95000000000005</v>
      </c>
      <c r="V16" s="1019">
        <v>592.95000000000005</v>
      </c>
      <c r="W16" s="1019">
        <v>0</v>
      </c>
      <c r="X16" s="971">
        <v>0</v>
      </c>
      <c r="Y16" s="971">
        <v>0</v>
      </c>
      <c r="Z16" s="971">
        <v>0</v>
      </c>
      <c r="AA16" s="971"/>
      <c r="AB16" s="971">
        <v>0</v>
      </c>
      <c r="AC16" s="1029">
        <f t="shared" si="1"/>
        <v>142.36729499999996</v>
      </c>
      <c r="AD16" s="1030">
        <f t="shared" si="2"/>
        <v>450.58270500000009</v>
      </c>
      <c r="AE16" s="1112">
        <f t="shared" si="3"/>
        <v>17040.244999999995</v>
      </c>
    </row>
    <row r="17" spans="1:31" s="935" customFormat="1" ht="12" customHeight="1">
      <c r="A17" s="958">
        <v>110</v>
      </c>
      <c r="B17" s="974">
        <v>60000822</v>
      </c>
      <c r="C17" s="960">
        <v>41954</v>
      </c>
      <c r="D17" s="1024">
        <f t="shared" si="0"/>
        <v>2014</v>
      </c>
      <c r="E17" s="961">
        <v>2010</v>
      </c>
      <c r="F17" s="963"/>
      <c r="G17" s="964" t="s">
        <v>693</v>
      </c>
      <c r="H17" s="965" t="s">
        <v>4253</v>
      </c>
      <c r="I17" s="963" t="s">
        <v>25</v>
      </c>
      <c r="J17" s="966" t="s">
        <v>4256</v>
      </c>
      <c r="K17" s="1019">
        <v>8400</v>
      </c>
      <c r="L17" s="1019">
        <v>8400</v>
      </c>
      <c r="M17" s="1020">
        <v>0</v>
      </c>
      <c r="N17" s="1020">
        <v>0</v>
      </c>
      <c r="O17" s="1020">
        <v>0</v>
      </c>
      <c r="P17" s="1021">
        <v>0</v>
      </c>
      <c r="Q17" s="1020"/>
      <c r="R17" s="1020"/>
      <c r="S17" s="1025">
        <v>0.01</v>
      </c>
      <c r="T17" s="1020">
        <v>0</v>
      </c>
      <c r="U17" s="1019">
        <v>108.05</v>
      </c>
      <c r="V17" s="1019">
        <v>108.05</v>
      </c>
      <c r="W17" s="1019">
        <v>0</v>
      </c>
      <c r="X17" s="971">
        <v>0</v>
      </c>
      <c r="Y17" s="971">
        <v>0</v>
      </c>
      <c r="Z17" s="971">
        <v>0</v>
      </c>
      <c r="AA17" s="971"/>
      <c r="AB17" s="971">
        <v>0</v>
      </c>
      <c r="AC17" s="1029">
        <f t="shared" si="1"/>
        <v>8.8983821149999951</v>
      </c>
      <c r="AD17" s="1030">
        <f t="shared" si="2"/>
        <v>99.151617885000007</v>
      </c>
      <c r="AE17" s="1112">
        <f t="shared" si="3"/>
        <v>4382.3060399999995</v>
      </c>
    </row>
    <row r="18" spans="1:31" s="935" customFormat="1" ht="12" customHeight="1">
      <c r="A18" s="958">
        <v>111</v>
      </c>
      <c r="B18" s="974">
        <v>60000458</v>
      </c>
      <c r="C18" s="960">
        <v>39098</v>
      </c>
      <c r="D18" s="1024">
        <f t="shared" si="0"/>
        <v>2007</v>
      </c>
      <c r="E18" s="961">
        <v>2010</v>
      </c>
      <c r="F18" s="963"/>
      <c r="G18" s="964" t="s">
        <v>693</v>
      </c>
      <c r="H18" s="965" t="s">
        <v>4253</v>
      </c>
      <c r="I18" s="963" t="s">
        <v>25</v>
      </c>
      <c r="J18" s="966" t="s">
        <v>4256</v>
      </c>
      <c r="K18" s="1019">
        <v>11000</v>
      </c>
      <c r="L18" s="1019">
        <v>11000</v>
      </c>
      <c r="M18" s="1020">
        <v>0</v>
      </c>
      <c r="N18" s="1020">
        <v>0</v>
      </c>
      <c r="O18" s="1020">
        <v>0</v>
      </c>
      <c r="P18" s="1021">
        <v>0</v>
      </c>
      <c r="Q18" s="1020"/>
      <c r="R18" s="1020"/>
      <c r="S18" s="1025">
        <v>0.01</v>
      </c>
      <c r="T18" s="1020">
        <v>0</v>
      </c>
      <c r="U18" s="1019">
        <v>147.19</v>
      </c>
      <c r="V18" s="1019">
        <v>147.19</v>
      </c>
      <c r="W18" s="1019">
        <v>0</v>
      </c>
      <c r="X18" s="971">
        <v>0</v>
      </c>
      <c r="Y18" s="971">
        <v>0</v>
      </c>
      <c r="Z18" s="971">
        <v>0</v>
      </c>
      <c r="AA18" s="971"/>
      <c r="AB18" s="971">
        <v>0</v>
      </c>
      <c r="AC18" s="1029">
        <f t="shared" si="1"/>
        <v>0.99827654092644202</v>
      </c>
      <c r="AD18" s="1030">
        <f t="shared" si="2"/>
        <v>146.19172345907356</v>
      </c>
      <c r="AE18" s="1112">
        <f t="shared" si="3"/>
        <v>8483.5528299542893</v>
      </c>
    </row>
    <row r="19" spans="1:31" s="935" customFormat="1" ht="12" customHeight="1">
      <c r="A19" s="958">
        <v>113</v>
      </c>
      <c r="B19" s="974">
        <v>60000474</v>
      </c>
      <c r="C19" s="960">
        <v>40957</v>
      </c>
      <c r="D19" s="1024">
        <f t="shared" si="0"/>
        <v>2012</v>
      </c>
      <c r="E19" s="961">
        <v>2010</v>
      </c>
      <c r="F19" s="963"/>
      <c r="G19" s="964" t="s">
        <v>693</v>
      </c>
      <c r="H19" s="965" t="s">
        <v>4253</v>
      </c>
      <c r="I19" s="963" t="s">
        <v>25</v>
      </c>
      <c r="J19" s="966" t="s">
        <v>4256</v>
      </c>
      <c r="K19" s="1019">
        <v>27800</v>
      </c>
      <c r="L19" s="1019">
        <v>27800</v>
      </c>
      <c r="M19" s="1020">
        <v>0</v>
      </c>
      <c r="N19" s="1020">
        <v>0</v>
      </c>
      <c r="O19" s="1020">
        <v>0</v>
      </c>
      <c r="P19" s="1021">
        <v>0</v>
      </c>
      <c r="Q19" s="1020"/>
      <c r="R19" s="1020"/>
      <c r="S19" s="1025">
        <v>0.01</v>
      </c>
      <c r="T19" s="1020">
        <v>0</v>
      </c>
      <c r="U19" s="1019">
        <v>371.98</v>
      </c>
      <c r="V19" s="1019">
        <v>371.98</v>
      </c>
      <c r="W19" s="1019">
        <v>0</v>
      </c>
      <c r="X19" s="971">
        <v>0</v>
      </c>
      <c r="Y19" s="971">
        <v>0</v>
      </c>
      <c r="Z19" s="971">
        <v>0</v>
      </c>
      <c r="AA19" s="971"/>
      <c r="AB19" s="971">
        <v>0</v>
      </c>
      <c r="AC19" s="1029">
        <f t="shared" si="1"/>
        <v>15.010734731859991</v>
      </c>
      <c r="AD19" s="1030">
        <f t="shared" si="2"/>
        <v>356.96926526814002</v>
      </c>
      <c r="AE19" s="1112">
        <f t="shared" si="3"/>
        <v>17029.710405799997</v>
      </c>
    </row>
    <row r="20" spans="1:31" s="935" customFormat="1" ht="12" customHeight="1">
      <c r="A20" s="958">
        <v>114</v>
      </c>
      <c r="B20" s="974">
        <v>60000479</v>
      </c>
      <c r="C20" s="960">
        <v>41200</v>
      </c>
      <c r="D20" s="1024">
        <f t="shared" si="0"/>
        <v>2012</v>
      </c>
      <c r="E20" s="961">
        <v>2010</v>
      </c>
      <c r="F20" s="963"/>
      <c r="G20" s="964" t="s">
        <v>693</v>
      </c>
      <c r="H20" s="965" t="s">
        <v>4253</v>
      </c>
      <c r="I20" s="963" t="s">
        <v>25</v>
      </c>
      <c r="J20" s="966" t="s">
        <v>4256</v>
      </c>
      <c r="K20" s="1019">
        <v>9880</v>
      </c>
      <c r="L20" s="1019">
        <v>9880</v>
      </c>
      <c r="M20" s="1020">
        <v>0</v>
      </c>
      <c r="N20" s="1020">
        <v>0</v>
      </c>
      <c r="O20" s="1020">
        <v>0</v>
      </c>
      <c r="P20" s="1021">
        <v>0</v>
      </c>
      <c r="Q20" s="1020"/>
      <c r="R20" s="1020"/>
      <c r="S20" s="1025">
        <v>0.01</v>
      </c>
      <c r="T20" s="1020">
        <v>0</v>
      </c>
      <c r="U20" s="1019">
        <v>120.07</v>
      </c>
      <c r="V20" s="1019">
        <v>120.07</v>
      </c>
      <c r="W20" s="1019">
        <v>0</v>
      </c>
      <c r="X20" s="971">
        <v>0</v>
      </c>
      <c r="Y20" s="971">
        <v>0</v>
      </c>
      <c r="Z20" s="971">
        <v>0</v>
      </c>
      <c r="AA20" s="971"/>
      <c r="AB20" s="971">
        <v>0</v>
      </c>
      <c r="AC20" s="1029">
        <f t="shared" si="1"/>
        <v>4.8452575924899968</v>
      </c>
      <c r="AD20" s="1030">
        <f t="shared" si="2"/>
        <v>115.22474240750999</v>
      </c>
      <c r="AE20" s="1112">
        <f t="shared" si="3"/>
        <v>6052.2855686799985</v>
      </c>
    </row>
    <row r="21" spans="1:31" s="935" customFormat="1" ht="12" customHeight="1">
      <c r="A21" s="958">
        <v>115</v>
      </c>
      <c r="B21" s="974">
        <v>60000944</v>
      </c>
      <c r="C21" s="960">
        <v>42318</v>
      </c>
      <c r="D21" s="1024">
        <f t="shared" si="0"/>
        <v>2015</v>
      </c>
      <c r="E21" s="961">
        <v>2010</v>
      </c>
      <c r="F21" s="963"/>
      <c r="G21" s="964" t="s">
        <v>693</v>
      </c>
      <c r="H21" s="965" t="s">
        <v>4253</v>
      </c>
      <c r="I21" s="963" t="s">
        <v>25</v>
      </c>
      <c r="J21" s="966" t="s">
        <v>4257</v>
      </c>
      <c r="K21" s="1019">
        <v>26000</v>
      </c>
      <c r="L21" s="1019">
        <v>26000</v>
      </c>
      <c r="M21" s="1020">
        <v>0</v>
      </c>
      <c r="N21" s="1020">
        <v>0</v>
      </c>
      <c r="O21" s="1020">
        <v>0</v>
      </c>
      <c r="P21" s="1021">
        <v>0</v>
      </c>
      <c r="Q21" s="1020"/>
      <c r="R21" s="1020"/>
      <c r="S21" s="1025">
        <v>0.01</v>
      </c>
      <c r="T21" s="1020">
        <v>0</v>
      </c>
      <c r="U21" s="1019">
        <v>329.78</v>
      </c>
      <c r="V21" s="1019">
        <v>329.78</v>
      </c>
      <c r="W21" s="1019">
        <v>0</v>
      </c>
      <c r="X21" s="971">
        <v>0</v>
      </c>
      <c r="Y21" s="971">
        <v>0</v>
      </c>
      <c r="Z21" s="971">
        <v>0</v>
      </c>
      <c r="AA21" s="971"/>
      <c r="AB21" s="971">
        <v>0</v>
      </c>
      <c r="AC21" s="1029">
        <f t="shared" si="1"/>
        <v>38.798287219999978</v>
      </c>
      <c r="AD21" s="1030">
        <f t="shared" si="2"/>
        <v>290.98171278000001</v>
      </c>
      <c r="AE21" s="1112">
        <f t="shared" si="3"/>
        <v>12182.533999999996</v>
      </c>
    </row>
    <row r="22" spans="1:31" s="935" customFormat="1" ht="12" customHeight="1">
      <c r="A22" s="958">
        <v>116</v>
      </c>
      <c r="B22" s="974">
        <v>60000779</v>
      </c>
      <c r="C22" s="960">
        <v>41862</v>
      </c>
      <c r="D22" s="1024">
        <f t="shared" si="0"/>
        <v>2014</v>
      </c>
      <c r="E22" s="961">
        <v>2010</v>
      </c>
      <c r="F22" s="963"/>
      <c r="G22" s="964" t="s">
        <v>693</v>
      </c>
      <c r="H22" s="965" t="s">
        <v>4253</v>
      </c>
      <c r="I22" s="963" t="s">
        <v>25</v>
      </c>
      <c r="J22" s="966" t="s">
        <v>4258</v>
      </c>
      <c r="K22" s="1019">
        <v>8660</v>
      </c>
      <c r="L22" s="1019">
        <v>8660</v>
      </c>
      <c r="M22" s="1020">
        <v>0</v>
      </c>
      <c r="N22" s="1020">
        <v>0</v>
      </c>
      <c r="O22" s="1020">
        <v>0</v>
      </c>
      <c r="P22" s="1021">
        <v>0</v>
      </c>
      <c r="Q22" s="1020"/>
      <c r="R22" s="1020"/>
      <c r="S22" s="1025">
        <v>0.01</v>
      </c>
      <c r="T22" s="1020">
        <v>0</v>
      </c>
      <c r="U22" s="1019">
        <v>115.47</v>
      </c>
      <c r="V22" s="1019">
        <v>115.47</v>
      </c>
      <c r="W22" s="1019">
        <v>0</v>
      </c>
      <c r="X22" s="971">
        <v>0</v>
      </c>
      <c r="Y22" s="971">
        <v>0</v>
      </c>
      <c r="Z22" s="971">
        <v>0</v>
      </c>
      <c r="AA22" s="971"/>
      <c r="AB22" s="971">
        <v>0</v>
      </c>
      <c r="AC22" s="1029">
        <f t="shared" si="1"/>
        <v>9.509451020999995</v>
      </c>
      <c r="AD22" s="1030">
        <f t="shared" si="2"/>
        <v>105.96054897900001</v>
      </c>
      <c r="AE22" s="1112">
        <f t="shared" si="3"/>
        <v>4517.9488459999984</v>
      </c>
    </row>
    <row r="23" spans="1:31" s="935" customFormat="1" ht="12" customHeight="1">
      <c r="A23" s="958">
        <v>117</v>
      </c>
      <c r="B23" s="974">
        <v>60000916</v>
      </c>
      <c r="C23" s="960">
        <v>42164</v>
      </c>
      <c r="D23" s="1024">
        <f t="shared" si="0"/>
        <v>2015</v>
      </c>
      <c r="E23" s="961">
        <v>2010</v>
      </c>
      <c r="F23" s="963"/>
      <c r="G23" s="964" t="s">
        <v>693</v>
      </c>
      <c r="H23" s="965" t="s">
        <v>4253</v>
      </c>
      <c r="I23" s="963" t="s">
        <v>25</v>
      </c>
      <c r="J23" s="966" t="s">
        <v>4259</v>
      </c>
      <c r="K23" s="1019">
        <v>8900</v>
      </c>
      <c r="L23" s="1019">
        <v>8900</v>
      </c>
      <c r="M23" s="1020">
        <v>0</v>
      </c>
      <c r="N23" s="1020">
        <v>0</v>
      </c>
      <c r="O23" s="1020">
        <v>0</v>
      </c>
      <c r="P23" s="1021">
        <v>0</v>
      </c>
      <c r="Q23" s="1020"/>
      <c r="R23" s="1020"/>
      <c r="S23" s="1025">
        <v>0.01</v>
      </c>
      <c r="T23" s="1020">
        <v>0</v>
      </c>
      <c r="U23" s="1019">
        <v>113.76</v>
      </c>
      <c r="V23" s="1019">
        <v>113.76</v>
      </c>
      <c r="W23" s="1019">
        <v>0</v>
      </c>
      <c r="X23" s="971">
        <v>0</v>
      </c>
      <c r="Y23" s="971">
        <v>0</v>
      </c>
      <c r="Z23" s="971">
        <v>0</v>
      </c>
      <c r="AA23" s="971"/>
      <c r="AB23" s="971">
        <v>0</v>
      </c>
      <c r="AC23" s="1029">
        <f t="shared" si="1"/>
        <v>13.383750239999994</v>
      </c>
      <c r="AD23" s="1030">
        <f t="shared" si="2"/>
        <v>100.37624976000001</v>
      </c>
      <c r="AE23" s="1112">
        <f t="shared" si="3"/>
        <v>4170.1750999999986</v>
      </c>
    </row>
    <row r="24" spans="1:31" s="935" customFormat="1" ht="12" customHeight="1">
      <c r="A24" s="958">
        <v>118</v>
      </c>
      <c r="B24" s="974">
        <v>60001018</v>
      </c>
      <c r="C24" s="960">
        <v>42487</v>
      </c>
      <c r="D24" s="1024">
        <f t="shared" si="0"/>
        <v>2016</v>
      </c>
      <c r="E24" s="961">
        <v>2010</v>
      </c>
      <c r="F24" s="963"/>
      <c r="G24" s="964" t="s">
        <v>693</v>
      </c>
      <c r="H24" s="965" t="s">
        <v>4253</v>
      </c>
      <c r="I24" s="963" t="s">
        <v>25</v>
      </c>
      <c r="J24" s="966" t="s">
        <v>4260</v>
      </c>
      <c r="K24" s="1019">
        <v>7200</v>
      </c>
      <c r="L24" s="1019">
        <v>7200</v>
      </c>
      <c r="M24" s="1020">
        <v>0</v>
      </c>
      <c r="N24" s="1020">
        <v>0</v>
      </c>
      <c r="O24" s="1020">
        <v>0</v>
      </c>
      <c r="P24" s="1021">
        <v>0</v>
      </c>
      <c r="Q24" s="1020"/>
      <c r="R24" s="1020"/>
      <c r="S24" s="1025">
        <v>0.01</v>
      </c>
      <c r="T24" s="1020">
        <v>0</v>
      </c>
      <c r="U24" s="1019">
        <v>91.27</v>
      </c>
      <c r="V24" s="1019">
        <v>91.27</v>
      </c>
      <c r="W24" s="1019">
        <v>0</v>
      </c>
      <c r="X24" s="971">
        <v>0</v>
      </c>
      <c r="Y24" s="971">
        <v>0</v>
      </c>
      <c r="Z24" s="971">
        <v>0</v>
      </c>
      <c r="AA24" s="971"/>
      <c r="AB24" s="971">
        <v>0</v>
      </c>
      <c r="AC24" s="1029">
        <f t="shared" si="1"/>
        <v>15.339748899999995</v>
      </c>
      <c r="AD24" s="1030">
        <f t="shared" si="2"/>
        <v>75.930251100000007</v>
      </c>
      <c r="AE24" s="1112">
        <f t="shared" si="3"/>
        <v>2948.4719999999988</v>
      </c>
    </row>
    <row r="25" spans="1:31" s="935" customFormat="1" ht="12" customHeight="1">
      <c r="A25" s="958">
        <v>119</v>
      </c>
      <c r="B25" s="974">
        <v>60001022</v>
      </c>
      <c r="C25" s="960">
        <v>42502</v>
      </c>
      <c r="D25" s="1024">
        <f t="shared" si="0"/>
        <v>2016</v>
      </c>
      <c r="E25" s="961">
        <v>2010</v>
      </c>
      <c r="F25" s="963"/>
      <c r="G25" s="964" t="s">
        <v>693</v>
      </c>
      <c r="H25" s="965" t="s">
        <v>4253</v>
      </c>
      <c r="I25" s="963" t="s">
        <v>25</v>
      </c>
      <c r="J25" s="966" t="s">
        <v>4261</v>
      </c>
      <c r="K25" s="1019">
        <v>12000</v>
      </c>
      <c r="L25" s="1019">
        <v>12000</v>
      </c>
      <c r="M25" s="1020">
        <v>0</v>
      </c>
      <c r="N25" s="1020">
        <v>0</v>
      </c>
      <c r="O25" s="1020">
        <v>0</v>
      </c>
      <c r="P25" s="1021">
        <v>0</v>
      </c>
      <c r="Q25" s="1020"/>
      <c r="R25" s="1020"/>
      <c r="S25" s="1025">
        <v>0.01</v>
      </c>
      <c r="T25" s="1020">
        <v>0</v>
      </c>
      <c r="U25" s="1019">
        <v>152.11000000000001</v>
      </c>
      <c r="V25" s="1019">
        <v>152.11000000000001</v>
      </c>
      <c r="W25" s="1019">
        <v>0</v>
      </c>
      <c r="X25" s="971">
        <v>0</v>
      </c>
      <c r="Y25" s="971">
        <v>0</v>
      </c>
      <c r="Z25" s="971">
        <v>0</v>
      </c>
      <c r="AA25" s="971"/>
      <c r="AB25" s="971">
        <v>0</v>
      </c>
      <c r="AC25" s="1029">
        <f t="shared" si="1"/>
        <v>25.565127699999994</v>
      </c>
      <c r="AD25" s="1030">
        <f t="shared" si="2"/>
        <v>126.54487230000002</v>
      </c>
      <c r="AE25" s="1112">
        <f t="shared" si="3"/>
        <v>4914.1199999999981</v>
      </c>
    </row>
    <row r="26" spans="1:31" s="935" customFormat="1" ht="12" customHeight="1">
      <c r="A26" s="958">
        <v>120</v>
      </c>
      <c r="B26" s="974">
        <v>60000502</v>
      </c>
      <c r="C26" s="960">
        <v>38798</v>
      </c>
      <c r="D26" s="1024">
        <f t="shared" si="0"/>
        <v>2006</v>
      </c>
      <c r="E26" s="961">
        <v>2010</v>
      </c>
      <c r="F26" s="963"/>
      <c r="G26" s="964" t="s">
        <v>693</v>
      </c>
      <c r="H26" s="965" t="s">
        <v>4253</v>
      </c>
      <c r="I26" s="963" t="s">
        <v>25</v>
      </c>
      <c r="J26" s="966" t="s">
        <v>4262</v>
      </c>
      <c r="K26" s="1019">
        <v>6900</v>
      </c>
      <c r="L26" s="1019">
        <v>6900</v>
      </c>
      <c r="M26" s="1020">
        <v>0</v>
      </c>
      <c r="N26" s="1020">
        <v>0</v>
      </c>
      <c r="O26" s="1020">
        <v>0</v>
      </c>
      <c r="P26" s="1021">
        <v>0</v>
      </c>
      <c r="Q26" s="1020"/>
      <c r="R26" s="1020"/>
      <c r="S26" s="1025">
        <v>0.01</v>
      </c>
      <c r="T26" s="1020">
        <v>0</v>
      </c>
      <c r="U26" s="1019">
        <v>92.33</v>
      </c>
      <c r="V26" s="1019">
        <v>92.33</v>
      </c>
      <c r="W26" s="1019">
        <v>0</v>
      </c>
      <c r="X26" s="971">
        <v>0</v>
      </c>
      <c r="Y26" s="971">
        <v>0</v>
      </c>
      <c r="Z26" s="971">
        <v>0</v>
      </c>
      <c r="AA26" s="971"/>
      <c r="AB26" s="971">
        <v>0</v>
      </c>
      <c r="AC26" s="1029">
        <f t="shared" si="1"/>
        <v>0.43834235421303663</v>
      </c>
      <c r="AD26" s="1030">
        <f t="shared" si="2"/>
        <v>91.891657645786964</v>
      </c>
      <c r="AE26" s="1112">
        <f t="shared" si="3"/>
        <v>5479.3511885469215</v>
      </c>
    </row>
    <row r="27" spans="1:31" s="935" customFormat="1" ht="12" customHeight="1">
      <c r="A27" s="958">
        <v>121</v>
      </c>
      <c r="B27" s="974">
        <v>60000516</v>
      </c>
      <c r="C27" s="960">
        <v>38865</v>
      </c>
      <c r="D27" s="1024">
        <f t="shared" si="0"/>
        <v>2006</v>
      </c>
      <c r="E27" s="961">
        <v>2010</v>
      </c>
      <c r="F27" s="963"/>
      <c r="G27" s="964" t="s">
        <v>693</v>
      </c>
      <c r="H27" s="965" t="s">
        <v>4253</v>
      </c>
      <c r="I27" s="963" t="s">
        <v>25</v>
      </c>
      <c r="J27" s="966" t="s">
        <v>4262</v>
      </c>
      <c r="K27" s="1019">
        <v>5800</v>
      </c>
      <c r="L27" s="1019">
        <v>5800</v>
      </c>
      <c r="M27" s="1020">
        <v>0</v>
      </c>
      <c r="N27" s="1020">
        <v>0</v>
      </c>
      <c r="O27" s="1020">
        <v>0</v>
      </c>
      <c r="P27" s="1021">
        <v>0</v>
      </c>
      <c r="Q27" s="1020"/>
      <c r="R27" s="1020"/>
      <c r="S27" s="1025">
        <v>0.01</v>
      </c>
      <c r="T27" s="1020">
        <v>0</v>
      </c>
      <c r="U27" s="1019">
        <v>77.61</v>
      </c>
      <c r="V27" s="1019">
        <v>77.61</v>
      </c>
      <c r="W27" s="1019">
        <v>0</v>
      </c>
      <c r="X27" s="971">
        <v>0</v>
      </c>
      <c r="Y27" s="971">
        <v>0</v>
      </c>
      <c r="Z27" s="971">
        <v>0</v>
      </c>
      <c r="AA27" s="971"/>
      <c r="AB27" s="971">
        <v>0</v>
      </c>
      <c r="AC27" s="1029">
        <f t="shared" si="1"/>
        <v>0.36845824878667577</v>
      </c>
      <c r="AD27" s="1030">
        <f t="shared" si="2"/>
        <v>77.241541751213319</v>
      </c>
      <c r="AE27" s="1112">
        <f t="shared" si="3"/>
        <v>4605.8314338510354</v>
      </c>
    </row>
    <row r="28" spans="1:31" s="935" customFormat="1" ht="12" customHeight="1">
      <c r="A28" s="958">
        <v>122</v>
      </c>
      <c r="B28" s="974">
        <v>60000575</v>
      </c>
      <c r="C28" s="960">
        <v>39098</v>
      </c>
      <c r="D28" s="1024">
        <f t="shared" si="0"/>
        <v>2007</v>
      </c>
      <c r="E28" s="961">
        <v>2010</v>
      </c>
      <c r="F28" s="963"/>
      <c r="G28" s="964" t="s">
        <v>693</v>
      </c>
      <c r="H28" s="965" t="s">
        <v>4253</v>
      </c>
      <c r="I28" s="963" t="s">
        <v>25</v>
      </c>
      <c r="J28" s="966" t="s">
        <v>4262</v>
      </c>
      <c r="K28" s="1019">
        <v>5650</v>
      </c>
      <c r="L28" s="1019">
        <v>5650</v>
      </c>
      <c r="M28" s="1020">
        <v>0</v>
      </c>
      <c r="N28" s="1020">
        <v>0</v>
      </c>
      <c r="O28" s="1020">
        <v>0</v>
      </c>
      <c r="P28" s="1021">
        <v>0</v>
      </c>
      <c r="Q28" s="1020"/>
      <c r="R28" s="1020"/>
      <c r="S28" s="1025">
        <v>0.01</v>
      </c>
      <c r="T28" s="1020">
        <v>0</v>
      </c>
      <c r="U28" s="1019">
        <v>75.599999999999994</v>
      </c>
      <c r="V28" s="1019">
        <v>75.599999999999994</v>
      </c>
      <c r="W28" s="1019">
        <v>0</v>
      </c>
      <c r="X28" s="971">
        <v>0</v>
      </c>
      <c r="Y28" s="971">
        <v>0</v>
      </c>
      <c r="Z28" s="971">
        <v>0</v>
      </c>
      <c r="AA28" s="971"/>
      <c r="AB28" s="971">
        <v>0</v>
      </c>
      <c r="AC28" s="1029">
        <f t="shared" si="1"/>
        <v>0.51273664307384337</v>
      </c>
      <c r="AD28" s="1030">
        <f t="shared" si="2"/>
        <v>75.087263356926144</v>
      </c>
      <c r="AE28" s="1112">
        <f t="shared" si="3"/>
        <v>4357.461226294703</v>
      </c>
    </row>
    <row r="29" spans="1:31" s="935" customFormat="1" ht="12" customHeight="1">
      <c r="A29" s="958">
        <v>123</v>
      </c>
      <c r="B29" s="974">
        <v>60000585</v>
      </c>
      <c r="C29" s="960">
        <v>39138</v>
      </c>
      <c r="D29" s="1024">
        <f t="shared" si="0"/>
        <v>2007</v>
      </c>
      <c r="E29" s="961">
        <v>2010</v>
      </c>
      <c r="F29" s="963"/>
      <c r="G29" s="964" t="s">
        <v>693</v>
      </c>
      <c r="H29" s="965" t="s">
        <v>4253</v>
      </c>
      <c r="I29" s="963" t="s">
        <v>25</v>
      </c>
      <c r="J29" s="966" t="s">
        <v>4262</v>
      </c>
      <c r="K29" s="1019">
        <v>4500</v>
      </c>
      <c r="L29" s="1019">
        <v>4500</v>
      </c>
      <c r="M29" s="1020">
        <v>0</v>
      </c>
      <c r="N29" s="1020">
        <v>0</v>
      </c>
      <c r="O29" s="1020">
        <v>0</v>
      </c>
      <c r="P29" s="1021">
        <v>0</v>
      </c>
      <c r="Q29" s="1020"/>
      <c r="R29" s="1020"/>
      <c r="S29" s="1025">
        <v>0.01</v>
      </c>
      <c r="T29" s="1020">
        <v>0</v>
      </c>
      <c r="U29" s="1019">
        <v>60.21</v>
      </c>
      <c r="V29" s="1019">
        <v>60.21</v>
      </c>
      <c r="W29" s="1019">
        <v>0</v>
      </c>
      <c r="X29" s="971">
        <v>0</v>
      </c>
      <c r="Y29" s="971">
        <v>0</v>
      </c>
      <c r="Z29" s="971">
        <v>0</v>
      </c>
      <c r="AA29" s="971"/>
      <c r="AB29" s="971">
        <v>0</v>
      </c>
      <c r="AC29" s="1029">
        <f t="shared" si="1"/>
        <v>0.40835811216238244</v>
      </c>
      <c r="AD29" s="1030">
        <f t="shared" si="2"/>
        <v>59.801641887837619</v>
      </c>
      <c r="AE29" s="1112">
        <f t="shared" si="3"/>
        <v>3470.5443395267544</v>
      </c>
    </row>
    <row r="30" spans="1:31" s="935" customFormat="1" ht="12" customHeight="1">
      <c r="A30" s="958">
        <v>124</v>
      </c>
      <c r="B30" s="959">
        <v>60000620</v>
      </c>
      <c r="C30" s="960">
        <v>39751</v>
      </c>
      <c r="D30" s="1024">
        <f t="shared" si="0"/>
        <v>2008</v>
      </c>
      <c r="E30" s="961">
        <v>2010</v>
      </c>
      <c r="F30" s="963"/>
      <c r="G30" s="964" t="s">
        <v>693</v>
      </c>
      <c r="H30" s="965" t="s">
        <v>4253</v>
      </c>
      <c r="I30" s="963" t="s">
        <v>25</v>
      </c>
      <c r="J30" s="966" t="s">
        <v>4262</v>
      </c>
      <c r="K30" s="1019">
        <v>6500</v>
      </c>
      <c r="L30" s="1019">
        <v>6500</v>
      </c>
      <c r="M30" s="1020">
        <v>0</v>
      </c>
      <c r="N30" s="1020">
        <v>0</v>
      </c>
      <c r="O30" s="1020">
        <v>0</v>
      </c>
      <c r="P30" s="1021">
        <v>0</v>
      </c>
      <c r="Q30" s="1020"/>
      <c r="R30" s="1020"/>
      <c r="S30" s="1025">
        <v>0.01</v>
      </c>
      <c r="T30" s="1020">
        <v>0</v>
      </c>
      <c r="U30" s="1019">
        <v>86.97</v>
      </c>
      <c r="V30" s="1019">
        <v>86.97</v>
      </c>
      <c r="W30" s="1019">
        <v>0</v>
      </c>
      <c r="X30" s="971">
        <v>0</v>
      </c>
      <c r="Y30" s="971">
        <v>0</v>
      </c>
      <c r="Z30" s="971">
        <v>0</v>
      </c>
      <c r="AA30" s="971"/>
      <c r="AB30" s="971">
        <v>0</v>
      </c>
      <c r="AC30" s="1029">
        <f t="shared" si="1"/>
        <v>0.84264372350967809</v>
      </c>
      <c r="AD30" s="1030">
        <f t="shared" si="2"/>
        <v>86.127356276490318</v>
      </c>
      <c r="AE30" s="1112">
        <f t="shared" si="3"/>
        <v>4847.7872115861483</v>
      </c>
    </row>
    <row r="31" spans="1:31" s="935" customFormat="1" ht="12" customHeight="1">
      <c r="A31" s="958">
        <v>125</v>
      </c>
      <c r="B31" s="974">
        <v>60000652</v>
      </c>
      <c r="C31" s="960">
        <v>40938</v>
      </c>
      <c r="D31" s="1024">
        <f t="shared" si="0"/>
        <v>2012</v>
      </c>
      <c r="E31" s="961">
        <v>2010</v>
      </c>
      <c r="F31" s="963"/>
      <c r="G31" s="964" t="s">
        <v>693</v>
      </c>
      <c r="H31" s="965" t="s">
        <v>4253</v>
      </c>
      <c r="I31" s="963" t="s">
        <v>25</v>
      </c>
      <c r="J31" s="966" t="s">
        <v>4262</v>
      </c>
      <c r="K31" s="1019">
        <v>63000</v>
      </c>
      <c r="L31" s="1019">
        <v>63000</v>
      </c>
      <c r="M31" s="1020">
        <v>0</v>
      </c>
      <c r="N31" s="1020">
        <v>0</v>
      </c>
      <c r="O31" s="1020">
        <v>0</v>
      </c>
      <c r="P31" s="1021">
        <v>0</v>
      </c>
      <c r="Q31" s="1020"/>
      <c r="R31" s="1020"/>
      <c r="S31" s="1025">
        <v>0.01</v>
      </c>
      <c r="T31" s="1020">
        <v>0</v>
      </c>
      <c r="U31" s="1019">
        <v>842.98</v>
      </c>
      <c r="V31" s="1019">
        <v>842.98</v>
      </c>
      <c r="W31" s="1019">
        <v>0</v>
      </c>
      <c r="X31" s="971">
        <v>0</v>
      </c>
      <c r="Y31" s="971">
        <v>0</v>
      </c>
      <c r="Z31" s="971">
        <v>0</v>
      </c>
      <c r="AA31" s="971"/>
      <c r="AB31" s="971">
        <v>0</v>
      </c>
      <c r="AC31" s="1029">
        <f t="shared" si="1"/>
        <v>34.017283628859978</v>
      </c>
      <c r="AD31" s="1030">
        <f t="shared" si="2"/>
        <v>808.96271637114</v>
      </c>
      <c r="AE31" s="1112">
        <f t="shared" si="3"/>
        <v>38592.509192999991</v>
      </c>
    </row>
    <row r="32" spans="1:31" s="935" customFormat="1" ht="12" customHeight="1">
      <c r="A32" s="958">
        <v>126</v>
      </c>
      <c r="B32" s="974">
        <v>60000655</v>
      </c>
      <c r="C32" s="960">
        <v>41685</v>
      </c>
      <c r="D32" s="1024">
        <f t="shared" si="0"/>
        <v>2014</v>
      </c>
      <c r="E32" s="961">
        <v>2010</v>
      </c>
      <c r="F32" s="963"/>
      <c r="G32" s="964" t="s">
        <v>693</v>
      </c>
      <c r="H32" s="965" t="s">
        <v>4253</v>
      </c>
      <c r="I32" s="963" t="s">
        <v>25</v>
      </c>
      <c r="J32" s="966" t="s">
        <v>4262</v>
      </c>
      <c r="K32" s="1019">
        <v>7500</v>
      </c>
      <c r="L32" s="1019">
        <v>7500</v>
      </c>
      <c r="M32" s="1020">
        <v>0</v>
      </c>
      <c r="N32" s="1020">
        <v>0</v>
      </c>
      <c r="O32" s="1020">
        <v>0</v>
      </c>
      <c r="P32" s="1021">
        <v>0</v>
      </c>
      <c r="Q32" s="1020"/>
      <c r="R32" s="1020"/>
      <c r="S32" s="1025">
        <v>0.01</v>
      </c>
      <c r="T32" s="1020">
        <v>0</v>
      </c>
      <c r="U32" s="1019">
        <v>100.36</v>
      </c>
      <c r="V32" s="1019">
        <v>100.36</v>
      </c>
      <c r="W32" s="1019">
        <v>0</v>
      </c>
      <c r="X32" s="971">
        <v>0</v>
      </c>
      <c r="Y32" s="971">
        <v>0</v>
      </c>
      <c r="Z32" s="971">
        <v>0</v>
      </c>
      <c r="AA32" s="971"/>
      <c r="AB32" s="971">
        <v>0</v>
      </c>
      <c r="AC32" s="1029">
        <f t="shared" si="1"/>
        <v>8.2650775479999954</v>
      </c>
      <c r="AD32" s="1030">
        <f t="shared" si="2"/>
        <v>92.094922452000006</v>
      </c>
      <c r="AE32" s="1112">
        <f t="shared" si="3"/>
        <v>3912.7732499999988</v>
      </c>
    </row>
    <row r="33" spans="1:31" s="935" customFormat="1" ht="12" customHeight="1">
      <c r="A33" s="958">
        <v>127</v>
      </c>
      <c r="B33" s="974">
        <v>60000656</v>
      </c>
      <c r="C33" s="960">
        <v>41685</v>
      </c>
      <c r="D33" s="1024">
        <f t="shared" si="0"/>
        <v>2014</v>
      </c>
      <c r="E33" s="961">
        <v>2010</v>
      </c>
      <c r="F33" s="963"/>
      <c r="G33" s="964" t="s">
        <v>693</v>
      </c>
      <c r="H33" s="965" t="s">
        <v>4253</v>
      </c>
      <c r="I33" s="963" t="s">
        <v>25</v>
      </c>
      <c r="J33" s="966" t="s">
        <v>4262</v>
      </c>
      <c r="K33" s="1019">
        <v>7500</v>
      </c>
      <c r="L33" s="1019">
        <v>7500</v>
      </c>
      <c r="M33" s="1020">
        <v>0</v>
      </c>
      <c r="N33" s="1020">
        <v>0</v>
      </c>
      <c r="O33" s="1020">
        <v>0</v>
      </c>
      <c r="P33" s="1021">
        <v>0</v>
      </c>
      <c r="Q33" s="1020"/>
      <c r="R33" s="1020"/>
      <c r="S33" s="1025">
        <v>0.01</v>
      </c>
      <c r="T33" s="1020">
        <v>0</v>
      </c>
      <c r="U33" s="1019">
        <v>100.36</v>
      </c>
      <c r="V33" s="1019">
        <v>100.36</v>
      </c>
      <c r="W33" s="1019">
        <v>0</v>
      </c>
      <c r="X33" s="971">
        <v>0</v>
      </c>
      <c r="Y33" s="971">
        <v>0</v>
      </c>
      <c r="Z33" s="971">
        <v>0</v>
      </c>
      <c r="AA33" s="971"/>
      <c r="AB33" s="971">
        <v>0</v>
      </c>
      <c r="AC33" s="1029">
        <f t="shared" si="1"/>
        <v>8.2650775479999954</v>
      </c>
      <c r="AD33" s="1030">
        <f t="shared" si="2"/>
        <v>92.094922452000006</v>
      </c>
      <c r="AE33" s="1112">
        <f t="shared" si="3"/>
        <v>3912.7732499999988</v>
      </c>
    </row>
    <row r="34" spans="1:31" s="935" customFormat="1" ht="12" customHeight="1">
      <c r="A34" s="958">
        <v>128</v>
      </c>
      <c r="B34" s="974">
        <v>60000587</v>
      </c>
      <c r="C34" s="960">
        <v>39160</v>
      </c>
      <c r="D34" s="1024">
        <f t="shared" si="0"/>
        <v>2007</v>
      </c>
      <c r="E34" s="961">
        <v>2010</v>
      </c>
      <c r="F34" s="963"/>
      <c r="G34" s="964" t="s">
        <v>693</v>
      </c>
      <c r="H34" s="965" t="s">
        <v>4253</v>
      </c>
      <c r="I34" s="963" t="s">
        <v>25</v>
      </c>
      <c r="J34" s="966" t="s">
        <v>4262</v>
      </c>
      <c r="K34" s="1019">
        <v>4500</v>
      </c>
      <c r="L34" s="1019">
        <v>4500</v>
      </c>
      <c r="M34" s="1020">
        <v>0</v>
      </c>
      <c r="N34" s="1020">
        <v>0</v>
      </c>
      <c r="O34" s="1020">
        <v>0</v>
      </c>
      <c r="P34" s="1021">
        <v>0</v>
      </c>
      <c r="Q34" s="1020"/>
      <c r="R34" s="1020"/>
      <c r="S34" s="1025">
        <v>0.01</v>
      </c>
      <c r="T34" s="1020">
        <v>0</v>
      </c>
      <c r="U34" s="1019">
        <v>60.21</v>
      </c>
      <c r="V34" s="1019">
        <v>60.21</v>
      </c>
      <c r="W34" s="1019">
        <v>0</v>
      </c>
      <c r="X34" s="971">
        <v>0</v>
      </c>
      <c r="Y34" s="971">
        <v>0</v>
      </c>
      <c r="Z34" s="971">
        <v>0</v>
      </c>
      <c r="AA34" s="971"/>
      <c r="AB34" s="971">
        <v>0</v>
      </c>
      <c r="AC34" s="1029">
        <f t="shared" si="1"/>
        <v>0.40835811216238244</v>
      </c>
      <c r="AD34" s="1030">
        <f t="shared" si="2"/>
        <v>59.801641887837619</v>
      </c>
      <c r="AE34" s="1112">
        <f t="shared" si="3"/>
        <v>3470.5443395267544</v>
      </c>
    </row>
    <row r="35" spans="1:31" s="935" customFormat="1" ht="12" customHeight="1">
      <c r="A35" s="958">
        <v>152</v>
      </c>
      <c r="B35" s="974">
        <v>60000714</v>
      </c>
      <c r="C35" s="960">
        <v>40847</v>
      </c>
      <c r="D35" s="1024">
        <f t="shared" si="0"/>
        <v>2011</v>
      </c>
      <c r="E35" s="961">
        <v>2010</v>
      </c>
      <c r="F35" s="963"/>
      <c r="G35" s="964" t="s">
        <v>693</v>
      </c>
      <c r="H35" s="965" t="s">
        <v>4253</v>
      </c>
      <c r="I35" s="963" t="s">
        <v>25</v>
      </c>
      <c r="J35" s="966" t="s">
        <v>4251</v>
      </c>
      <c r="K35" s="1019">
        <v>41500</v>
      </c>
      <c r="L35" s="1019">
        <v>41500</v>
      </c>
      <c r="M35" s="1020">
        <v>0</v>
      </c>
      <c r="N35" s="1020">
        <v>0</v>
      </c>
      <c r="O35" s="1020">
        <v>0</v>
      </c>
      <c r="P35" s="1021">
        <v>0</v>
      </c>
      <c r="Q35" s="1020"/>
      <c r="R35" s="1020"/>
      <c r="S35" s="1025">
        <v>0.01</v>
      </c>
      <c r="T35" s="1020">
        <v>0</v>
      </c>
      <c r="U35" s="1019">
        <v>555.29999999999995</v>
      </c>
      <c r="V35" s="1019">
        <v>555.29999999999995</v>
      </c>
      <c r="W35" s="1019">
        <v>0</v>
      </c>
      <c r="X35" s="971">
        <v>0</v>
      </c>
      <c r="Y35" s="971">
        <v>0</v>
      </c>
      <c r="Z35" s="971">
        <v>0</v>
      </c>
      <c r="AA35" s="971"/>
      <c r="AB35" s="971">
        <v>0</v>
      </c>
      <c r="AC35" s="1029">
        <f t="shared" si="1"/>
        <v>15.685850576969989</v>
      </c>
      <c r="AD35" s="1030">
        <f t="shared" si="2"/>
        <v>539.61414942302997</v>
      </c>
      <c r="AE35" s="1112">
        <f t="shared" si="3"/>
        <v>27029.844735849994</v>
      </c>
    </row>
    <row r="36" spans="1:31" s="935" customFormat="1" ht="12" customHeight="1">
      <c r="A36" s="958">
        <v>153</v>
      </c>
      <c r="B36" s="974">
        <v>60000165</v>
      </c>
      <c r="C36" s="960">
        <v>41304</v>
      </c>
      <c r="D36" s="1024">
        <f t="shared" si="0"/>
        <v>2013</v>
      </c>
      <c r="E36" s="961">
        <v>2010</v>
      </c>
      <c r="F36" s="963"/>
      <c r="G36" s="964" t="s">
        <v>693</v>
      </c>
      <c r="H36" s="965" t="s">
        <v>4253</v>
      </c>
      <c r="I36" s="963" t="s">
        <v>25</v>
      </c>
      <c r="J36" s="966" t="s">
        <v>4254</v>
      </c>
      <c r="K36" s="1019">
        <v>54500</v>
      </c>
      <c r="L36" s="1019">
        <v>54500</v>
      </c>
      <c r="M36" s="1020">
        <v>0</v>
      </c>
      <c r="N36" s="1020">
        <v>0</v>
      </c>
      <c r="O36" s="1020">
        <v>0</v>
      </c>
      <c r="P36" s="1021">
        <v>0</v>
      </c>
      <c r="Q36" s="1020"/>
      <c r="R36" s="1020"/>
      <c r="S36" s="1025">
        <v>0.01</v>
      </c>
      <c r="T36" s="1020">
        <v>0</v>
      </c>
      <c r="U36" s="1019">
        <v>677.95</v>
      </c>
      <c r="V36" s="1019">
        <v>677.95</v>
      </c>
      <c r="W36" s="1019">
        <v>0</v>
      </c>
      <c r="X36" s="971">
        <v>0</v>
      </c>
      <c r="Y36" s="971">
        <v>0</v>
      </c>
      <c r="Z36" s="971">
        <v>0</v>
      </c>
      <c r="AA36" s="971"/>
      <c r="AB36" s="971">
        <v>0</v>
      </c>
      <c r="AC36" s="1029">
        <f t="shared" si="1"/>
        <v>39.082468379499979</v>
      </c>
      <c r="AD36" s="1030">
        <f t="shared" si="2"/>
        <v>638.86753162050002</v>
      </c>
      <c r="AE36" s="1112">
        <f t="shared" si="3"/>
        <v>31039.53705499999</v>
      </c>
    </row>
    <row r="37" spans="1:31" s="935" customFormat="1" ht="12" customHeight="1">
      <c r="A37" s="958">
        <v>154</v>
      </c>
      <c r="B37" s="974">
        <v>60000000</v>
      </c>
      <c r="C37" s="960">
        <v>40877</v>
      </c>
      <c r="D37" s="1024">
        <f t="shared" si="0"/>
        <v>2011</v>
      </c>
      <c r="E37" s="961">
        <v>2010</v>
      </c>
      <c r="F37" s="963"/>
      <c r="G37" s="964" t="s">
        <v>693</v>
      </c>
      <c r="H37" s="965" t="s">
        <v>4253</v>
      </c>
      <c r="I37" s="963" t="s">
        <v>25</v>
      </c>
      <c r="J37" s="966" t="s">
        <v>4263</v>
      </c>
      <c r="K37" s="1019">
        <v>73212.33</v>
      </c>
      <c r="L37" s="1019">
        <v>73212.33</v>
      </c>
      <c r="M37" s="1020">
        <v>0</v>
      </c>
      <c r="N37" s="1020">
        <v>0</v>
      </c>
      <c r="O37" s="1020">
        <v>0</v>
      </c>
      <c r="P37" s="1021">
        <v>0</v>
      </c>
      <c r="Q37" s="1020"/>
      <c r="R37" s="1020"/>
      <c r="S37" s="1025">
        <v>0.01</v>
      </c>
      <c r="T37" s="1020">
        <v>0</v>
      </c>
      <c r="U37" s="1019">
        <v>979.63</v>
      </c>
      <c r="V37" s="1019">
        <v>979.63</v>
      </c>
      <c r="W37" s="1019">
        <v>0</v>
      </c>
      <c r="X37" s="971">
        <v>0</v>
      </c>
      <c r="Y37" s="971">
        <v>0</v>
      </c>
      <c r="Z37" s="971">
        <v>0</v>
      </c>
      <c r="AA37" s="971"/>
      <c r="AB37" s="971">
        <v>0</v>
      </c>
      <c r="AC37" s="1029">
        <f t="shared" si="1"/>
        <v>27.672122817786981</v>
      </c>
      <c r="AD37" s="1030">
        <f t="shared" si="2"/>
        <v>951.957877182213</v>
      </c>
      <c r="AE37" s="1112">
        <f t="shared" si="3"/>
        <v>47684.768979513552</v>
      </c>
    </row>
    <row r="38" spans="1:31" s="935" customFormat="1" ht="12" customHeight="1">
      <c r="A38" s="958">
        <v>155</v>
      </c>
      <c r="B38" s="974">
        <v>60000004</v>
      </c>
      <c r="C38" s="960">
        <v>41333</v>
      </c>
      <c r="D38" s="1024">
        <f t="shared" si="0"/>
        <v>2013</v>
      </c>
      <c r="E38" s="961">
        <v>2010</v>
      </c>
      <c r="F38" s="963"/>
      <c r="G38" s="964" t="s">
        <v>693</v>
      </c>
      <c r="H38" s="965" t="s">
        <v>4253</v>
      </c>
      <c r="I38" s="963" t="s">
        <v>25</v>
      </c>
      <c r="J38" s="966" t="s">
        <v>4263</v>
      </c>
      <c r="K38" s="1019">
        <v>70698.850000000006</v>
      </c>
      <c r="L38" s="1019">
        <v>70698.850000000006</v>
      </c>
      <c r="M38" s="1020">
        <v>0</v>
      </c>
      <c r="N38" s="1020">
        <v>0</v>
      </c>
      <c r="O38" s="1020">
        <v>0</v>
      </c>
      <c r="P38" s="1021">
        <v>0</v>
      </c>
      <c r="Q38" s="1020"/>
      <c r="R38" s="1020"/>
      <c r="S38" s="1025">
        <v>0.01</v>
      </c>
      <c r="T38" s="1020">
        <v>0</v>
      </c>
      <c r="U38" s="1019">
        <v>883.36</v>
      </c>
      <c r="V38" s="1019">
        <v>883.36</v>
      </c>
      <c r="W38" s="1019">
        <v>0</v>
      </c>
      <c r="X38" s="971">
        <v>0</v>
      </c>
      <c r="Y38" s="971">
        <v>0</v>
      </c>
      <c r="Z38" s="971">
        <v>0</v>
      </c>
      <c r="AA38" s="971"/>
      <c r="AB38" s="971">
        <v>0</v>
      </c>
      <c r="AC38" s="1029">
        <f t="shared" si="1"/>
        <v>50.923946113599968</v>
      </c>
      <c r="AD38" s="1030">
        <f t="shared" si="2"/>
        <v>832.43605388640003</v>
      </c>
      <c r="AE38" s="1112">
        <f t="shared" si="3"/>
        <v>40265.313290291495</v>
      </c>
    </row>
    <row r="39" spans="1:31" s="935" customFormat="1" ht="12" customHeight="1">
      <c r="A39" s="958">
        <v>156</v>
      </c>
      <c r="B39" s="974">
        <v>60000952</v>
      </c>
      <c r="C39" s="960">
        <v>42395</v>
      </c>
      <c r="D39" s="1024">
        <f t="shared" si="0"/>
        <v>2016</v>
      </c>
      <c r="E39" s="961">
        <v>2010</v>
      </c>
      <c r="F39" s="963"/>
      <c r="G39" s="964" t="s">
        <v>693</v>
      </c>
      <c r="H39" s="965" t="s">
        <v>4253</v>
      </c>
      <c r="I39" s="963" t="s">
        <v>25</v>
      </c>
      <c r="J39" s="966" t="s">
        <v>4264</v>
      </c>
      <c r="K39" s="1019">
        <v>72350</v>
      </c>
      <c r="L39" s="1019">
        <v>72350</v>
      </c>
      <c r="M39" s="1020">
        <v>0</v>
      </c>
      <c r="N39" s="1020">
        <v>0</v>
      </c>
      <c r="O39" s="1020">
        <v>0</v>
      </c>
      <c r="P39" s="1021">
        <v>0</v>
      </c>
      <c r="Q39" s="1020"/>
      <c r="R39" s="1020"/>
      <c r="S39" s="1025">
        <v>0.01</v>
      </c>
      <c r="T39" s="1020">
        <v>0</v>
      </c>
      <c r="U39" s="1019">
        <v>917.1</v>
      </c>
      <c r="V39" s="1019">
        <v>917.1</v>
      </c>
      <c r="W39" s="1019">
        <v>0</v>
      </c>
      <c r="X39" s="971">
        <v>0</v>
      </c>
      <c r="Y39" s="971">
        <v>0</v>
      </c>
      <c r="Z39" s="971">
        <v>0</v>
      </c>
      <c r="AA39" s="971"/>
      <c r="AB39" s="971">
        <v>0</v>
      </c>
      <c r="AC39" s="1029">
        <f t="shared" si="1"/>
        <v>154.13699699999995</v>
      </c>
      <c r="AD39" s="1030">
        <f t="shared" si="2"/>
        <v>762.96300300000007</v>
      </c>
      <c r="AE39" s="1112">
        <f t="shared" si="3"/>
        <v>29628.04849999999</v>
      </c>
    </row>
    <row r="40" spans="1:31" s="935" customFormat="1" ht="12" customHeight="1">
      <c r="A40" s="958">
        <v>157</v>
      </c>
      <c r="B40" s="974">
        <v>60001009</v>
      </c>
      <c r="C40" s="960">
        <v>42401</v>
      </c>
      <c r="D40" s="1024">
        <f t="shared" si="0"/>
        <v>2016</v>
      </c>
      <c r="E40" s="961">
        <v>2010</v>
      </c>
      <c r="F40" s="963"/>
      <c r="G40" s="964" t="s">
        <v>693</v>
      </c>
      <c r="H40" s="965" t="s">
        <v>4253</v>
      </c>
      <c r="I40" s="963" t="s">
        <v>25</v>
      </c>
      <c r="J40" s="966" t="s">
        <v>4265</v>
      </c>
      <c r="K40" s="1019">
        <v>72350</v>
      </c>
      <c r="L40" s="1019">
        <v>72350</v>
      </c>
      <c r="M40" s="1020">
        <v>0</v>
      </c>
      <c r="N40" s="1020">
        <v>0</v>
      </c>
      <c r="O40" s="1020">
        <v>0</v>
      </c>
      <c r="P40" s="1021">
        <v>0</v>
      </c>
      <c r="Q40" s="1020"/>
      <c r="R40" s="1020"/>
      <c r="S40" s="1025">
        <v>0.01</v>
      </c>
      <c r="T40" s="1020">
        <v>0</v>
      </c>
      <c r="U40" s="1019">
        <v>915.94</v>
      </c>
      <c r="V40" s="1019">
        <v>915.94</v>
      </c>
      <c r="W40" s="1019">
        <v>0</v>
      </c>
      <c r="X40" s="971">
        <v>0</v>
      </c>
      <c r="Y40" s="971">
        <v>0</v>
      </c>
      <c r="Z40" s="971">
        <v>0</v>
      </c>
      <c r="AA40" s="971"/>
      <c r="AB40" s="971">
        <v>0</v>
      </c>
      <c r="AC40" s="1029">
        <f t="shared" si="1"/>
        <v>153.94203579999996</v>
      </c>
      <c r="AD40" s="1030">
        <f t="shared" si="2"/>
        <v>761.99796420000007</v>
      </c>
      <c r="AE40" s="1112">
        <f t="shared" si="3"/>
        <v>29628.04849999999</v>
      </c>
    </row>
    <row r="41" spans="1:31" s="935" customFormat="1" ht="12" customHeight="1">
      <c r="A41" s="958">
        <v>158</v>
      </c>
      <c r="B41" s="974">
        <v>60000001</v>
      </c>
      <c r="C41" s="960">
        <v>40877</v>
      </c>
      <c r="D41" s="1024">
        <f t="shared" si="0"/>
        <v>2011</v>
      </c>
      <c r="E41" s="961">
        <v>2010</v>
      </c>
      <c r="F41" s="963"/>
      <c r="G41" s="964" t="s">
        <v>693</v>
      </c>
      <c r="H41" s="965" t="s">
        <v>4253</v>
      </c>
      <c r="I41" s="963" t="s">
        <v>25</v>
      </c>
      <c r="J41" s="966" t="s">
        <v>4263</v>
      </c>
      <c r="K41" s="1019">
        <v>73212.33</v>
      </c>
      <c r="L41" s="1019">
        <v>73212.33</v>
      </c>
      <c r="M41" s="1020">
        <v>0</v>
      </c>
      <c r="N41" s="1020">
        <v>0</v>
      </c>
      <c r="O41" s="1020">
        <v>0</v>
      </c>
      <c r="P41" s="1021">
        <v>0</v>
      </c>
      <c r="Q41" s="1020"/>
      <c r="R41" s="1020"/>
      <c r="S41" s="1025">
        <v>0.01</v>
      </c>
      <c r="T41" s="1020">
        <v>0</v>
      </c>
      <c r="U41" s="1019">
        <v>979.63</v>
      </c>
      <c r="V41" s="1019">
        <v>979.63</v>
      </c>
      <c r="W41" s="1019">
        <v>0</v>
      </c>
      <c r="X41" s="971">
        <v>0</v>
      </c>
      <c r="Y41" s="971">
        <v>0</v>
      </c>
      <c r="Z41" s="971">
        <v>0</v>
      </c>
      <c r="AA41" s="971"/>
      <c r="AB41" s="971">
        <v>0</v>
      </c>
      <c r="AC41" s="1029">
        <f t="shared" si="1"/>
        <v>27.672122817786981</v>
      </c>
      <c r="AD41" s="1030">
        <f t="shared" si="2"/>
        <v>951.957877182213</v>
      </c>
      <c r="AE41" s="1112">
        <f t="shared" si="3"/>
        <v>47684.768979513552</v>
      </c>
    </row>
    <row r="42" spans="1:31" s="935" customFormat="1" ht="12" customHeight="1">
      <c r="A42" s="958">
        <v>159</v>
      </c>
      <c r="B42" s="974">
        <v>60000002</v>
      </c>
      <c r="C42" s="960">
        <v>40908</v>
      </c>
      <c r="D42" s="1024">
        <f t="shared" si="0"/>
        <v>2011</v>
      </c>
      <c r="E42" s="961">
        <v>2010</v>
      </c>
      <c r="F42" s="963"/>
      <c r="G42" s="964" t="s">
        <v>693</v>
      </c>
      <c r="H42" s="965" t="s">
        <v>4253</v>
      </c>
      <c r="I42" s="963" t="s">
        <v>25</v>
      </c>
      <c r="J42" s="966" t="s">
        <v>4263</v>
      </c>
      <c r="K42" s="1019">
        <v>73212.33</v>
      </c>
      <c r="L42" s="1019">
        <v>73212.33</v>
      </c>
      <c r="M42" s="1020">
        <v>0</v>
      </c>
      <c r="N42" s="1020">
        <v>0</v>
      </c>
      <c r="O42" s="1020">
        <v>0</v>
      </c>
      <c r="P42" s="1021">
        <v>0</v>
      </c>
      <c r="Q42" s="1020"/>
      <c r="R42" s="1020"/>
      <c r="S42" s="1025">
        <v>0.01</v>
      </c>
      <c r="T42" s="1020">
        <v>0</v>
      </c>
      <c r="U42" s="1019">
        <v>979.63</v>
      </c>
      <c r="V42" s="1019">
        <v>979.63</v>
      </c>
      <c r="W42" s="1019">
        <v>0</v>
      </c>
      <c r="X42" s="971">
        <v>0</v>
      </c>
      <c r="Y42" s="971">
        <v>0</v>
      </c>
      <c r="Z42" s="971">
        <v>0</v>
      </c>
      <c r="AA42" s="971"/>
      <c r="AB42" s="971">
        <v>0</v>
      </c>
      <c r="AC42" s="1029">
        <f t="shared" si="1"/>
        <v>27.672122817786981</v>
      </c>
      <c r="AD42" s="1030">
        <f t="shared" si="2"/>
        <v>951.957877182213</v>
      </c>
      <c r="AE42" s="1112">
        <f t="shared" si="3"/>
        <v>47684.768979513552</v>
      </c>
    </row>
    <row r="43" spans="1:31" s="935" customFormat="1" ht="12" customHeight="1">
      <c r="A43" s="958">
        <v>160</v>
      </c>
      <c r="B43" s="974">
        <v>60000723</v>
      </c>
      <c r="C43" s="960">
        <v>41945</v>
      </c>
      <c r="D43" s="1024">
        <f t="shared" si="0"/>
        <v>2014</v>
      </c>
      <c r="E43" s="961">
        <v>2010</v>
      </c>
      <c r="F43" s="963"/>
      <c r="G43" s="964" t="s">
        <v>693</v>
      </c>
      <c r="H43" s="965" t="s">
        <v>4253</v>
      </c>
      <c r="I43" s="963" t="s">
        <v>25</v>
      </c>
      <c r="J43" s="966" t="s">
        <v>4263</v>
      </c>
      <c r="K43" s="1019">
        <v>84770</v>
      </c>
      <c r="L43" s="1019">
        <v>84770</v>
      </c>
      <c r="M43" s="1020">
        <v>0</v>
      </c>
      <c r="N43" s="1020">
        <v>0</v>
      </c>
      <c r="O43" s="1020">
        <v>0</v>
      </c>
      <c r="P43" s="1021">
        <v>0</v>
      </c>
      <c r="Q43" s="1020"/>
      <c r="R43" s="1020"/>
      <c r="S43" s="1025">
        <v>0.01</v>
      </c>
      <c r="T43" s="1020">
        <v>0</v>
      </c>
      <c r="U43" s="1019">
        <v>1090.44</v>
      </c>
      <c r="V43" s="1019">
        <v>1090.44</v>
      </c>
      <c r="W43" s="1019">
        <v>0</v>
      </c>
      <c r="X43" s="971">
        <v>0</v>
      </c>
      <c r="Y43" s="971">
        <v>0</v>
      </c>
      <c r="Z43" s="971">
        <v>0</v>
      </c>
      <c r="AA43" s="971"/>
      <c r="AB43" s="971">
        <v>0</v>
      </c>
      <c r="AC43" s="1029">
        <f t="shared" si="1"/>
        <v>89.802422891999953</v>
      </c>
      <c r="AD43" s="1030">
        <f t="shared" si="2"/>
        <v>1000.6375771080001</v>
      </c>
      <c r="AE43" s="1112">
        <f t="shared" si="3"/>
        <v>44224.771786999991</v>
      </c>
    </row>
    <row r="44" spans="1:31" s="935" customFormat="1" ht="12" customHeight="1">
      <c r="A44" s="958">
        <v>161</v>
      </c>
      <c r="B44" s="959">
        <v>60000139</v>
      </c>
      <c r="C44" s="960">
        <v>40388</v>
      </c>
      <c r="D44" s="1024">
        <f t="shared" si="0"/>
        <v>2010</v>
      </c>
      <c r="E44" s="961">
        <v>2010</v>
      </c>
      <c r="F44" s="963"/>
      <c r="G44" s="964" t="s">
        <v>693</v>
      </c>
      <c r="H44" s="965" t="s">
        <v>4253</v>
      </c>
      <c r="I44" s="963" t="s">
        <v>25</v>
      </c>
      <c r="J44" s="966" t="s">
        <v>4254</v>
      </c>
      <c r="K44" s="1019">
        <v>23000</v>
      </c>
      <c r="L44" s="1019">
        <v>23000</v>
      </c>
      <c r="M44" s="1020">
        <v>0</v>
      </c>
      <c r="N44" s="1020">
        <v>0</v>
      </c>
      <c r="O44" s="1020">
        <v>0</v>
      </c>
      <c r="P44" s="1021">
        <v>0</v>
      </c>
      <c r="Q44" s="1020"/>
      <c r="R44" s="1020"/>
      <c r="S44" s="1025">
        <v>0.01</v>
      </c>
      <c r="T44" s="1020">
        <v>0</v>
      </c>
      <c r="U44" s="1019">
        <v>307.76</v>
      </c>
      <c r="V44" s="1019">
        <v>307.76</v>
      </c>
      <c r="W44" s="1019">
        <v>0</v>
      </c>
      <c r="X44" s="971">
        <v>0</v>
      </c>
      <c r="Y44" s="971">
        <v>0</v>
      </c>
      <c r="Z44" s="971">
        <v>0</v>
      </c>
      <c r="AA44" s="971"/>
      <c r="AB44" s="971">
        <v>0</v>
      </c>
      <c r="AC44" s="1029">
        <f t="shared" si="1"/>
        <v>6.0854207842567947</v>
      </c>
      <c r="AD44" s="1030">
        <f t="shared" si="2"/>
        <v>301.67457921574322</v>
      </c>
      <c r="AE44" s="1112">
        <f t="shared" si="3"/>
        <v>15782.356289929996</v>
      </c>
    </row>
    <row r="45" spans="1:31" s="935" customFormat="1" ht="12" customHeight="1">
      <c r="A45" s="958">
        <v>162</v>
      </c>
      <c r="B45" s="959">
        <v>60000151</v>
      </c>
      <c r="C45" s="960">
        <v>40908</v>
      </c>
      <c r="D45" s="1024">
        <f t="shared" si="0"/>
        <v>2011</v>
      </c>
      <c r="E45" s="961">
        <v>2010</v>
      </c>
      <c r="F45" s="963"/>
      <c r="G45" s="964" t="s">
        <v>693</v>
      </c>
      <c r="H45" s="965" t="s">
        <v>4253</v>
      </c>
      <c r="I45" s="963" t="s">
        <v>25</v>
      </c>
      <c r="J45" s="966" t="s">
        <v>4254</v>
      </c>
      <c r="K45" s="1019">
        <v>33026.76</v>
      </c>
      <c r="L45" s="1019">
        <v>33026.76</v>
      </c>
      <c r="M45" s="1020">
        <v>0</v>
      </c>
      <c r="N45" s="1020">
        <v>0</v>
      </c>
      <c r="O45" s="1020">
        <v>0</v>
      </c>
      <c r="P45" s="1021">
        <v>0</v>
      </c>
      <c r="Q45" s="1020"/>
      <c r="R45" s="1020"/>
      <c r="S45" s="1025">
        <v>0.01</v>
      </c>
      <c r="T45" s="1020">
        <v>0</v>
      </c>
      <c r="U45" s="1019">
        <v>441.92</v>
      </c>
      <c r="V45" s="1019">
        <v>441.92</v>
      </c>
      <c r="W45" s="1019">
        <v>0</v>
      </c>
      <c r="X45" s="971">
        <v>0</v>
      </c>
      <c r="Y45" s="971">
        <v>0</v>
      </c>
      <c r="Z45" s="971">
        <v>0</v>
      </c>
      <c r="AA45" s="971"/>
      <c r="AB45" s="971">
        <v>0</v>
      </c>
      <c r="AC45" s="1029">
        <f t="shared" si="1"/>
        <v>12.483146203807992</v>
      </c>
      <c r="AD45" s="1030">
        <f t="shared" si="2"/>
        <v>429.436853796192</v>
      </c>
      <c r="AE45" s="1112">
        <f t="shared" si="3"/>
        <v>21511.04084164292</v>
      </c>
    </row>
    <row r="46" spans="1:31" s="935" customFormat="1" ht="12" customHeight="1">
      <c r="A46" s="958">
        <v>163</v>
      </c>
      <c r="B46" s="959">
        <v>60000152</v>
      </c>
      <c r="C46" s="960">
        <v>40902</v>
      </c>
      <c r="D46" s="1024">
        <f t="shared" si="0"/>
        <v>2011</v>
      </c>
      <c r="E46" s="961">
        <v>2010</v>
      </c>
      <c r="F46" s="963"/>
      <c r="G46" s="964" t="s">
        <v>693</v>
      </c>
      <c r="H46" s="965" t="s">
        <v>4253</v>
      </c>
      <c r="I46" s="963" t="s">
        <v>25</v>
      </c>
      <c r="J46" s="966" t="s">
        <v>4254</v>
      </c>
      <c r="K46" s="1019">
        <v>32300</v>
      </c>
      <c r="L46" s="1019">
        <v>32300</v>
      </c>
      <c r="M46" s="1020">
        <v>0</v>
      </c>
      <c r="N46" s="1020">
        <v>0</v>
      </c>
      <c r="O46" s="1020">
        <v>0</v>
      </c>
      <c r="P46" s="1021">
        <v>0</v>
      </c>
      <c r="Q46" s="1020"/>
      <c r="R46" s="1020"/>
      <c r="S46" s="1025">
        <v>0.01</v>
      </c>
      <c r="T46" s="1020">
        <v>0</v>
      </c>
      <c r="U46" s="1019">
        <v>432.2</v>
      </c>
      <c r="V46" s="1019">
        <v>432.2</v>
      </c>
      <c r="W46" s="1019">
        <v>0</v>
      </c>
      <c r="X46" s="971">
        <v>0</v>
      </c>
      <c r="Y46" s="971">
        <v>0</v>
      </c>
      <c r="Z46" s="971">
        <v>0</v>
      </c>
      <c r="AA46" s="971"/>
      <c r="AB46" s="971">
        <v>0</v>
      </c>
      <c r="AC46" s="1029">
        <f t="shared" si="1"/>
        <v>12.208580261779991</v>
      </c>
      <c r="AD46" s="1030">
        <f t="shared" si="2"/>
        <v>419.99141973821997</v>
      </c>
      <c r="AE46" s="1112">
        <f t="shared" si="3"/>
        <v>21037.686384769993</v>
      </c>
    </row>
    <row r="47" spans="1:31" s="935" customFormat="1" ht="12" customHeight="1">
      <c r="A47" s="958">
        <v>164</v>
      </c>
      <c r="B47" s="959">
        <v>60000472</v>
      </c>
      <c r="C47" s="960">
        <v>39361</v>
      </c>
      <c r="D47" s="1024">
        <f t="shared" si="0"/>
        <v>2007</v>
      </c>
      <c r="E47" s="961">
        <v>2010</v>
      </c>
      <c r="F47" s="963"/>
      <c r="G47" s="964" t="s">
        <v>693</v>
      </c>
      <c r="H47" s="965" t="s">
        <v>4253</v>
      </c>
      <c r="I47" s="963" t="s">
        <v>25</v>
      </c>
      <c r="J47" s="966" t="s">
        <v>4256</v>
      </c>
      <c r="K47" s="1019">
        <v>94500</v>
      </c>
      <c r="L47" s="1019">
        <v>94500</v>
      </c>
      <c r="M47" s="1020">
        <v>0</v>
      </c>
      <c r="N47" s="1020">
        <v>0</v>
      </c>
      <c r="O47" s="1020">
        <v>0</v>
      </c>
      <c r="P47" s="1021">
        <v>0</v>
      </c>
      <c r="Q47" s="1020"/>
      <c r="R47" s="1020"/>
      <c r="S47" s="1025">
        <v>0.01</v>
      </c>
      <c r="T47" s="1020">
        <v>0</v>
      </c>
      <c r="U47" s="1019">
        <v>1264.48</v>
      </c>
      <c r="V47" s="1019">
        <v>1264.48</v>
      </c>
      <c r="W47" s="1019">
        <v>0</v>
      </c>
      <c r="X47" s="971">
        <v>0</v>
      </c>
      <c r="Y47" s="971">
        <v>0</v>
      </c>
      <c r="Z47" s="971">
        <v>0</v>
      </c>
      <c r="AA47" s="971"/>
      <c r="AB47" s="971">
        <v>0</v>
      </c>
      <c r="AC47" s="1029">
        <f t="shared" si="1"/>
        <v>8.575995111561026</v>
      </c>
      <c r="AD47" s="1030">
        <f t="shared" si="2"/>
        <v>1255.904004888439</v>
      </c>
      <c r="AE47" s="1112">
        <f t="shared" si="3"/>
        <v>72881.431130061843</v>
      </c>
    </row>
    <row r="48" spans="1:31" s="935" customFormat="1" ht="12" customHeight="1">
      <c r="A48" s="958">
        <v>165</v>
      </c>
      <c r="B48" s="959">
        <v>60000473</v>
      </c>
      <c r="C48" s="960">
        <v>39361</v>
      </c>
      <c r="D48" s="1024">
        <f t="shared" si="0"/>
        <v>2007</v>
      </c>
      <c r="E48" s="961">
        <v>2010</v>
      </c>
      <c r="F48" s="963"/>
      <c r="G48" s="964" t="s">
        <v>693</v>
      </c>
      <c r="H48" s="965" t="s">
        <v>4253</v>
      </c>
      <c r="I48" s="963" t="s">
        <v>25</v>
      </c>
      <c r="J48" s="966" t="s">
        <v>4256</v>
      </c>
      <c r="K48" s="1019">
        <v>94500</v>
      </c>
      <c r="L48" s="1019">
        <v>94500</v>
      </c>
      <c r="M48" s="1020">
        <v>0</v>
      </c>
      <c r="N48" s="1020">
        <v>0</v>
      </c>
      <c r="O48" s="1020">
        <v>0</v>
      </c>
      <c r="P48" s="1021">
        <v>0</v>
      </c>
      <c r="Q48" s="1020"/>
      <c r="R48" s="1020"/>
      <c r="S48" s="1025">
        <v>0.01</v>
      </c>
      <c r="T48" s="1020">
        <v>0</v>
      </c>
      <c r="U48" s="1019">
        <v>1264.48</v>
      </c>
      <c r="V48" s="1019">
        <v>1264.48</v>
      </c>
      <c r="W48" s="1019">
        <v>0</v>
      </c>
      <c r="X48" s="971">
        <v>0</v>
      </c>
      <c r="Y48" s="971">
        <v>0</v>
      </c>
      <c r="Z48" s="971">
        <v>0</v>
      </c>
      <c r="AA48" s="971"/>
      <c r="AB48" s="971">
        <v>0</v>
      </c>
      <c r="AC48" s="1029">
        <f t="shared" si="1"/>
        <v>8.575995111561026</v>
      </c>
      <c r="AD48" s="1030">
        <f t="shared" si="2"/>
        <v>1255.904004888439</v>
      </c>
      <c r="AE48" s="1112">
        <f t="shared" si="3"/>
        <v>72881.431130061843</v>
      </c>
    </row>
    <row r="49" spans="1:31" s="935" customFormat="1" ht="12" customHeight="1">
      <c r="A49" s="958">
        <v>166</v>
      </c>
      <c r="B49" s="959">
        <v>60000769</v>
      </c>
      <c r="C49" s="960">
        <v>41828</v>
      </c>
      <c r="D49" s="1024">
        <f t="shared" si="0"/>
        <v>2014</v>
      </c>
      <c r="E49" s="961">
        <v>2010</v>
      </c>
      <c r="F49" s="963"/>
      <c r="G49" s="964" t="s">
        <v>693</v>
      </c>
      <c r="H49" s="965" t="s">
        <v>4253</v>
      </c>
      <c r="I49" s="963" t="s">
        <v>25</v>
      </c>
      <c r="J49" s="966" t="s">
        <v>4258</v>
      </c>
      <c r="K49" s="1019">
        <v>8660</v>
      </c>
      <c r="L49" s="1019">
        <v>8660</v>
      </c>
      <c r="M49" s="1020">
        <v>0</v>
      </c>
      <c r="N49" s="1020">
        <v>0</v>
      </c>
      <c r="O49" s="1020">
        <v>0</v>
      </c>
      <c r="P49" s="1021">
        <v>0</v>
      </c>
      <c r="Q49" s="1020"/>
      <c r="R49" s="1020"/>
      <c r="S49" s="1025">
        <v>0.01</v>
      </c>
      <c r="T49" s="1020">
        <v>0</v>
      </c>
      <c r="U49" s="1019">
        <v>115.47</v>
      </c>
      <c r="V49" s="1019">
        <v>115.47</v>
      </c>
      <c r="W49" s="1019">
        <v>0</v>
      </c>
      <c r="X49" s="971">
        <v>0</v>
      </c>
      <c r="Y49" s="971">
        <v>0</v>
      </c>
      <c r="Z49" s="971">
        <v>0</v>
      </c>
      <c r="AA49" s="971"/>
      <c r="AB49" s="971">
        <v>0</v>
      </c>
      <c r="AC49" s="1029">
        <f t="shared" si="1"/>
        <v>9.509451020999995</v>
      </c>
      <c r="AD49" s="1030">
        <f t="shared" si="2"/>
        <v>105.96054897900001</v>
      </c>
      <c r="AE49" s="1112">
        <f t="shared" si="3"/>
        <v>4517.9488459999984</v>
      </c>
    </row>
    <row r="50" spans="1:31" s="935" customFormat="1" ht="12" customHeight="1">
      <c r="A50" s="958">
        <v>167</v>
      </c>
      <c r="B50" s="959">
        <v>60000770</v>
      </c>
      <c r="C50" s="960">
        <v>41828</v>
      </c>
      <c r="D50" s="1024">
        <f t="shared" si="0"/>
        <v>2014</v>
      </c>
      <c r="E50" s="961">
        <v>2010</v>
      </c>
      <c r="F50" s="963"/>
      <c r="G50" s="964" t="s">
        <v>693</v>
      </c>
      <c r="H50" s="965" t="s">
        <v>4253</v>
      </c>
      <c r="I50" s="963" t="s">
        <v>25</v>
      </c>
      <c r="J50" s="966" t="s">
        <v>4258</v>
      </c>
      <c r="K50" s="1019">
        <v>8660</v>
      </c>
      <c r="L50" s="1019">
        <v>8660</v>
      </c>
      <c r="M50" s="1020">
        <v>0</v>
      </c>
      <c r="N50" s="1020">
        <v>0</v>
      </c>
      <c r="O50" s="1020">
        <v>0</v>
      </c>
      <c r="P50" s="1021">
        <v>0</v>
      </c>
      <c r="Q50" s="1020"/>
      <c r="R50" s="1020"/>
      <c r="S50" s="1025">
        <v>0.01</v>
      </c>
      <c r="T50" s="1020">
        <v>0</v>
      </c>
      <c r="U50" s="1019">
        <v>115.47</v>
      </c>
      <c r="V50" s="1019">
        <v>115.47</v>
      </c>
      <c r="W50" s="1019">
        <v>0</v>
      </c>
      <c r="X50" s="971">
        <v>0</v>
      </c>
      <c r="Y50" s="971">
        <v>0</v>
      </c>
      <c r="Z50" s="971">
        <v>0</v>
      </c>
      <c r="AA50" s="971"/>
      <c r="AB50" s="971">
        <v>0</v>
      </c>
      <c r="AC50" s="1029">
        <f t="shared" si="1"/>
        <v>9.509451020999995</v>
      </c>
      <c r="AD50" s="1030">
        <f t="shared" si="2"/>
        <v>105.96054897900001</v>
      </c>
      <c r="AE50" s="1112">
        <f t="shared" si="3"/>
        <v>4517.9488459999984</v>
      </c>
    </row>
    <row r="51" spans="1:31" s="935" customFormat="1" ht="12" customHeight="1">
      <c r="A51" s="958">
        <v>170</v>
      </c>
      <c r="B51" s="959">
        <v>60000611</v>
      </c>
      <c r="C51" s="960">
        <v>39277</v>
      </c>
      <c r="D51" s="1024">
        <f t="shared" si="0"/>
        <v>2007</v>
      </c>
      <c r="E51" s="961">
        <v>2010</v>
      </c>
      <c r="F51" s="963"/>
      <c r="G51" s="964" t="s">
        <v>693</v>
      </c>
      <c r="H51" s="965" t="s">
        <v>4253</v>
      </c>
      <c r="I51" s="963" t="s">
        <v>25</v>
      </c>
      <c r="J51" s="966" t="s">
        <v>4262</v>
      </c>
      <c r="K51" s="1019">
        <v>8000</v>
      </c>
      <c r="L51" s="1019">
        <v>8000</v>
      </c>
      <c r="M51" s="1020">
        <v>0</v>
      </c>
      <c r="N51" s="1020">
        <v>0</v>
      </c>
      <c r="O51" s="1020">
        <v>0</v>
      </c>
      <c r="P51" s="1021">
        <v>0</v>
      </c>
      <c r="Q51" s="1020"/>
      <c r="R51" s="1020"/>
      <c r="S51" s="1025">
        <v>0.01</v>
      </c>
      <c r="T51" s="1020">
        <v>0</v>
      </c>
      <c r="U51" s="1019">
        <v>107.05</v>
      </c>
      <c r="V51" s="1019">
        <v>107.05</v>
      </c>
      <c r="W51" s="1019">
        <v>0</v>
      </c>
      <c r="X51" s="971">
        <v>0</v>
      </c>
      <c r="Y51" s="971">
        <v>0</v>
      </c>
      <c r="Z51" s="971">
        <v>0</v>
      </c>
      <c r="AA51" s="971"/>
      <c r="AB51" s="971">
        <v>0</v>
      </c>
      <c r="AC51" s="1029">
        <f t="shared" si="1"/>
        <v>0.7260377994848537</v>
      </c>
      <c r="AD51" s="1030">
        <f t="shared" si="2"/>
        <v>106.32396220051514</v>
      </c>
      <c r="AE51" s="1112">
        <f t="shared" si="3"/>
        <v>6169.8566036031189</v>
      </c>
    </row>
    <row r="52" spans="1:31" s="935" customFormat="1" ht="12" customHeight="1">
      <c r="A52" s="958">
        <v>171</v>
      </c>
      <c r="B52" s="959">
        <v>60000505</v>
      </c>
      <c r="C52" s="960">
        <v>38822</v>
      </c>
      <c r="D52" s="1024">
        <f t="shared" si="0"/>
        <v>2006</v>
      </c>
      <c r="E52" s="961">
        <v>2010</v>
      </c>
      <c r="F52" s="963"/>
      <c r="G52" s="964" t="s">
        <v>693</v>
      </c>
      <c r="H52" s="965" t="s">
        <v>4253</v>
      </c>
      <c r="I52" s="963" t="s">
        <v>25</v>
      </c>
      <c r="J52" s="966" t="s">
        <v>4266</v>
      </c>
      <c r="K52" s="1019">
        <v>118000</v>
      </c>
      <c r="L52" s="1019">
        <v>118000</v>
      </c>
      <c r="M52" s="1020">
        <v>0</v>
      </c>
      <c r="N52" s="1020">
        <v>0</v>
      </c>
      <c r="O52" s="1020">
        <v>0</v>
      </c>
      <c r="P52" s="1021">
        <v>0</v>
      </c>
      <c r="Q52" s="1020"/>
      <c r="R52" s="1020"/>
      <c r="S52" s="1025">
        <v>0.01</v>
      </c>
      <c r="T52" s="1020">
        <v>0</v>
      </c>
      <c r="U52" s="1019">
        <v>1578.92</v>
      </c>
      <c r="V52" s="1019">
        <v>1578.92</v>
      </c>
      <c r="W52" s="1019">
        <v>0</v>
      </c>
      <c r="X52" s="971">
        <v>0</v>
      </c>
      <c r="Y52" s="971">
        <v>0</v>
      </c>
      <c r="Z52" s="971">
        <v>0</v>
      </c>
      <c r="AA52" s="971"/>
      <c r="AB52" s="971">
        <v>0</v>
      </c>
      <c r="AC52" s="1029">
        <f t="shared" si="1"/>
        <v>7.4960198192791925</v>
      </c>
      <c r="AD52" s="1030">
        <f t="shared" si="2"/>
        <v>1571.4239801807209</v>
      </c>
      <c r="AE52" s="1112">
        <f t="shared" si="3"/>
        <v>93704.846412831408</v>
      </c>
    </row>
    <row r="53" spans="1:31" s="935" customFormat="1" ht="12" customHeight="1">
      <c r="A53" s="958">
        <v>172</v>
      </c>
      <c r="B53" s="959">
        <v>60000506</v>
      </c>
      <c r="C53" s="960">
        <v>38822</v>
      </c>
      <c r="D53" s="1024">
        <f t="shared" si="0"/>
        <v>2006</v>
      </c>
      <c r="E53" s="961">
        <v>2010</v>
      </c>
      <c r="F53" s="963"/>
      <c r="G53" s="964" t="s">
        <v>693</v>
      </c>
      <c r="H53" s="965" t="s">
        <v>4253</v>
      </c>
      <c r="I53" s="963" t="s">
        <v>25</v>
      </c>
      <c r="J53" s="966" t="s">
        <v>4266</v>
      </c>
      <c r="K53" s="1019">
        <v>118000</v>
      </c>
      <c r="L53" s="1019">
        <v>118000</v>
      </c>
      <c r="M53" s="1020">
        <v>0</v>
      </c>
      <c r="N53" s="1020">
        <v>0</v>
      </c>
      <c r="O53" s="1020">
        <v>0</v>
      </c>
      <c r="P53" s="1021">
        <v>0</v>
      </c>
      <c r="Q53" s="1020"/>
      <c r="R53" s="1020"/>
      <c r="S53" s="1025">
        <v>0.01</v>
      </c>
      <c r="T53" s="1020">
        <v>0</v>
      </c>
      <c r="U53" s="1019">
        <v>1578.92</v>
      </c>
      <c r="V53" s="1019">
        <v>1578.92</v>
      </c>
      <c r="W53" s="1019">
        <v>0</v>
      </c>
      <c r="X53" s="971">
        <v>0</v>
      </c>
      <c r="Y53" s="971">
        <v>0</v>
      </c>
      <c r="Z53" s="971">
        <v>0</v>
      </c>
      <c r="AA53" s="971"/>
      <c r="AB53" s="971">
        <v>0</v>
      </c>
      <c r="AC53" s="1029">
        <f t="shared" si="1"/>
        <v>7.4960198192791925</v>
      </c>
      <c r="AD53" s="1030">
        <f t="shared" si="2"/>
        <v>1571.4239801807209</v>
      </c>
      <c r="AE53" s="1112">
        <f t="shared" si="3"/>
        <v>93704.846412831408</v>
      </c>
    </row>
    <row r="54" spans="1:31" s="935" customFormat="1" ht="12" customHeight="1">
      <c r="A54" s="958">
        <v>173</v>
      </c>
      <c r="B54" s="959">
        <v>60000591</v>
      </c>
      <c r="C54" s="960">
        <v>39171</v>
      </c>
      <c r="D54" s="1024">
        <f t="shared" si="0"/>
        <v>2007</v>
      </c>
      <c r="E54" s="961">
        <v>2010</v>
      </c>
      <c r="F54" s="963"/>
      <c r="G54" s="964" t="s">
        <v>693</v>
      </c>
      <c r="H54" s="965" t="s">
        <v>4253</v>
      </c>
      <c r="I54" s="963" t="s">
        <v>25</v>
      </c>
      <c r="J54" s="966" t="s">
        <v>4262</v>
      </c>
      <c r="K54" s="1019">
        <v>8500</v>
      </c>
      <c r="L54" s="1019">
        <v>8500</v>
      </c>
      <c r="M54" s="1020">
        <v>0</v>
      </c>
      <c r="N54" s="1020">
        <v>0</v>
      </c>
      <c r="O54" s="1020">
        <v>0</v>
      </c>
      <c r="P54" s="1021">
        <v>0</v>
      </c>
      <c r="Q54" s="1020"/>
      <c r="R54" s="1020"/>
      <c r="S54" s="1025">
        <v>0.01</v>
      </c>
      <c r="T54" s="1020">
        <v>0</v>
      </c>
      <c r="U54" s="1019">
        <v>113.74</v>
      </c>
      <c r="V54" s="1019">
        <v>113.74</v>
      </c>
      <c r="W54" s="1019">
        <v>0</v>
      </c>
      <c r="X54" s="971">
        <v>0</v>
      </c>
      <c r="Y54" s="971">
        <v>0</v>
      </c>
      <c r="Z54" s="971">
        <v>0</v>
      </c>
      <c r="AA54" s="971"/>
      <c r="AB54" s="971">
        <v>0</v>
      </c>
      <c r="AC54" s="1029">
        <f t="shared" si="1"/>
        <v>0.77141092305845171</v>
      </c>
      <c r="AD54" s="1030">
        <f t="shared" si="2"/>
        <v>112.96858907694154</v>
      </c>
      <c r="AE54" s="1112">
        <f t="shared" si="3"/>
        <v>6555.4726413283133</v>
      </c>
    </row>
    <row r="55" spans="1:31" s="935" customFormat="1" ht="12" customHeight="1">
      <c r="A55" s="958">
        <v>174</v>
      </c>
      <c r="B55" s="959">
        <v>60000601</v>
      </c>
      <c r="C55" s="960">
        <v>39201</v>
      </c>
      <c r="D55" s="1024">
        <f t="shared" si="0"/>
        <v>2007</v>
      </c>
      <c r="E55" s="961">
        <v>2010</v>
      </c>
      <c r="F55" s="963"/>
      <c r="G55" s="964" t="s">
        <v>693</v>
      </c>
      <c r="H55" s="965" t="s">
        <v>4253</v>
      </c>
      <c r="I55" s="963" t="s">
        <v>25</v>
      </c>
      <c r="J55" s="966" t="s">
        <v>4262</v>
      </c>
      <c r="K55" s="1019">
        <v>5500</v>
      </c>
      <c r="L55" s="1019">
        <v>5500</v>
      </c>
      <c r="M55" s="1020">
        <v>0</v>
      </c>
      <c r="N55" s="1020">
        <v>0</v>
      </c>
      <c r="O55" s="1020">
        <v>0</v>
      </c>
      <c r="P55" s="1021">
        <v>0</v>
      </c>
      <c r="Q55" s="1020"/>
      <c r="R55" s="1020"/>
      <c r="S55" s="1025">
        <v>0.01</v>
      </c>
      <c r="T55" s="1020">
        <v>0</v>
      </c>
      <c r="U55" s="1019">
        <v>73.59</v>
      </c>
      <c r="V55" s="1019">
        <v>73.59</v>
      </c>
      <c r="W55" s="1019">
        <v>0</v>
      </c>
      <c r="X55" s="971">
        <v>0</v>
      </c>
      <c r="Y55" s="971">
        <v>0</v>
      </c>
      <c r="Z55" s="971">
        <v>0</v>
      </c>
      <c r="AA55" s="971"/>
      <c r="AB55" s="971">
        <v>0</v>
      </c>
      <c r="AC55" s="1029">
        <f t="shared" si="1"/>
        <v>0.49910435930957858</v>
      </c>
      <c r="AD55" s="1030">
        <f t="shared" si="2"/>
        <v>73.09089564069042</v>
      </c>
      <c r="AE55" s="1112">
        <f t="shared" si="3"/>
        <v>4241.7764149771447</v>
      </c>
    </row>
    <row r="56" spans="1:31" s="935" customFormat="1" ht="12" customHeight="1">
      <c r="A56" s="958">
        <v>175</v>
      </c>
      <c r="B56" s="959">
        <v>60000607</v>
      </c>
      <c r="C56" s="960">
        <v>39267</v>
      </c>
      <c r="D56" s="1024">
        <f t="shared" si="0"/>
        <v>2007</v>
      </c>
      <c r="E56" s="961">
        <v>2010</v>
      </c>
      <c r="F56" s="963"/>
      <c r="G56" s="964" t="s">
        <v>693</v>
      </c>
      <c r="H56" s="965" t="s">
        <v>4253</v>
      </c>
      <c r="I56" s="963" t="s">
        <v>25</v>
      </c>
      <c r="J56" s="966" t="s">
        <v>4262</v>
      </c>
      <c r="K56" s="1019">
        <v>8250</v>
      </c>
      <c r="L56" s="1019">
        <v>8250</v>
      </c>
      <c r="M56" s="1020">
        <v>0</v>
      </c>
      <c r="N56" s="1020">
        <v>0</v>
      </c>
      <c r="O56" s="1020">
        <v>0</v>
      </c>
      <c r="P56" s="1021">
        <v>0</v>
      </c>
      <c r="Q56" s="1020"/>
      <c r="R56" s="1020"/>
      <c r="S56" s="1025">
        <v>0.01</v>
      </c>
      <c r="T56" s="1020">
        <v>0</v>
      </c>
      <c r="U56" s="1019">
        <v>110.39</v>
      </c>
      <c r="V56" s="1019">
        <v>110.39</v>
      </c>
      <c r="W56" s="1019">
        <v>0</v>
      </c>
      <c r="X56" s="971">
        <v>0</v>
      </c>
      <c r="Y56" s="971">
        <v>0</v>
      </c>
      <c r="Z56" s="971">
        <v>0</v>
      </c>
      <c r="AA56" s="971"/>
      <c r="AB56" s="971">
        <v>0</v>
      </c>
      <c r="AC56" s="1029">
        <f t="shared" si="1"/>
        <v>0.74869045011801028</v>
      </c>
      <c r="AD56" s="1030">
        <f t="shared" si="2"/>
        <v>109.641309549882</v>
      </c>
      <c r="AE56" s="1112">
        <f t="shared" si="3"/>
        <v>6362.6646224657161</v>
      </c>
    </row>
    <row r="57" spans="1:31" s="935" customFormat="1" ht="12" customHeight="1">
      <c r="A57" s="958">
        <v>176</v>
      </c>
      <c r="B57" s="959">
        <v>60000608</v>
      </c>
      <c r="C57" s="960">
        <v>39267</v>
      </c>
      <c r="D57" s="1024">
        <f t="shared" si="0"/>
        <v>2007</v>
      </c>
      <c r="E57" s="961">
        <v>2010</v>
      </c>
      <c r="F57" s="963"/>
      <c r="G57" s="964" t="s">
        <v>693</v>
      </c>
      <c r="H57" s="965" t="s">
        <v>4253</v>
      </c>
      <c r="I57" s="963" t="s">
        <v>25</v>
      </c>
      <c r="J57" s="966" t="s">
        <v>4262</v>
      </c>
      <c r="K57" s="1019">
        <v>8250</v>
      </c>
      <c r="L57" s="1019">
        <v>8250</v>
      </c>
      <c r="M57" s="1020">
        <v>0</v>
      </c>
      <c r="N57" s="1020">
        <v>0</v>
      </c>
      <c r="O57" s="1020">
        <v>0</v>
      </c>
      <c r="P57" s="1021">
        <v>0</v>
      </c>
      <c r="Q57" s="1020"/>
      <c r="R57" s="1020"/>
      <c r="S57" s="1025">
        <v>0.01</v>
      </c>
      <c r="T57" s="1020">
        <v>0</v>
      </c>
      <c r="U57" s="1019">
        <v>110.39</v>
      </c>
      <c r="V57" s="1019">
        <v>110.39</v>
      </c>
      <c r="W57" s="1019">
        <v>0</v>
      </c>
      <c r="X57" s="971">
        <v>0</v>
      </c>
      <c r="Y57" s="971">
        <v>0</v>
      </c>
      <c r="Z57" s="971">
        <v>0</v>
      </c>
      <c r="AA57" s="971"/>
      <c r="AB57" s="971">
        <v>0</v>
      </c>
      <c r="AC57" s="1029">
        <f t="shared" si="1"/>
        <v>0.74869045011801028</v>
      </c>
      <c r="AD57" s="1030">
        <f t="shared" si="2"/>
        <v>109.641309549882</v>
      </c>
      <c r="AE57" s="1112">
        <f t="shared" si="3"/>
        <v>6362.6646224657161</v>
      </c>
    </row>
    <row r="58" spans="1:31" s="935" customFormat="1" ht="12" customHeight="1">
      <c r="A58" s="958">
        <v>177</v>
      </c>
      <c r="B58" s="959">
        <v>60000675</v>
      </c>
      <c r="C58" s="960">
        <v>41458</v>
      </c>
      <c r="D58" s="1024">
        <f t="shared" si="0"/>
        <v>2013</v>
      </c>
      <c r="E58" s="961">
        <v>2010</v>
      </c>
      <c r="F58" s="963"/>
      <c r="G58" s="964" t="s">
        <v>693</v>
      </c>
      <c r="H58" s="965" t="s">
        <v>4253</v>
      </c>
      <c r="I58" s="963" t="s">
        <v>25</v>
      </c>
      <c r="J58" s="966" t="s">
        <v>4262</v>
      </c>
      <c r="K58" s="1019">
        <v>8190</v>
      </c>
      <c r="L58" s="1019">
        <v>8190</v>
      </c>
      <c r="M58" s="1020">
        <v>0</v>
      </c>
      <c r="N58" s="1020">
        <v>0</v>
      </c>
      <c r="O58" s="1020">
        <v>0</v>
      </c>
      <c r="P58" s="1021">
        <v>0</v>
      </c>
      <c r="Q58" s="1020"/>
      <c r="R58" s="1020"/>
      <c r="S58" s="1025">
        <v>0.01</v>
      </c>
      <c r="T58" s="1020">
        <v>0</v>
      </c>
      <c r="U58" s="1019">
        <v>104.88</v>
      </c>
      <c r="V58" s="1019">
        <v>104.88</v>
      </c>
      <c r="W58" s="1019">
        <v>0</v>
      </c>
      <c r="X58" s="971">
        <v>0</v>
      </c>
      <c r="Y58" s="971">
        <v>0</v>
      </c>
      <c r="Z58" s="971">
        <v>0</v>
      </c>
      <c r="AA58" s="971"/>
      <c r="AB58" s="971">
        <v>0</v>
      </c>
      <c r="AC58" s="1029">
        <f t="shared" si="1"/>
        <v>6.0461232887999961</v>
      </c>
      <c r="AD58" s="1030">
        <f t="shared" si="2"/>
        <v>98.833876711200006</v>
      </c>
      <c r="AE58" s="1112">
        <f t="shared" si="3"/>
        <v>4664.4735500999986</v>
      </c>
    </row>
    <row r="59" spans="1:31" s="935" customFormat="1" ht="12" customHeight="1">
      <c r="A59" s="958">
        <v>178</v>
      </c>
      <c r="B59" s="959">
        <v>60000676</v>
      </c>
      <c r="C59" s="960">
        <v>41458</v>
      </c>
      <c r="D59" s="1024">
        <f t="shared" si="0"/>
        <v>2013</v>
      </c>
      <c r="E59" s="961">
        <v>2010</v>
      </c>
      <c r="F59" s="963"/>
      <c r="G59" s="964" t="s">
        <v>693</v>
      </c>
      <c r="H59" s="965" t="s">
        <v>4253</v>
      </c>
      <c r="I59" s="963" t="s">
        <v>25</v>
      </c>
      <c r="J59" s="966" t="s">
        <v>4262</v>
      </c>
      <c r="K59" s="1019">
        <v>8190</v>
      </c>
      <c r="L59" s="1019">
        <v>8190</v>
      </c>
      <c r="M59" s="1020">
        <v>0</v>
      </c>
      <c r="N59" s="1020">
        <v>0</v>
      </c>
      <c r="O59" s="1020">
        <v>0</v>
      </c>
      <c r="P59" s="1021">
        <v>0</v>
      </c>
      <c r="Q59" s="1020"/>
      <c r="R59" s="1020"/>
      <c r="S59" s="1025">
        <v>0.01</v>
      </c>
      <c r="T59" s="1020">
        <v>0</v>
      </c>
      <c r="U59" s="1019">
        <v>104.88</v>
      </c>
      <c r="V59" s="1019">
        <v>104.88</v>
      </c>
      <c r="W59" s="1019">
        <v>0</v>
      </c>
      <c r="X59" s="971">
        <v>0</v>
      </c>
      <c r="Y59" s="971">
        <v>0</v>
      </c>
      <c r="Z59" s="971">
        <v>0</v>
      </c>
      <c r="AA59" s="971"/>
      <c r="AB59" s="971">
        <v>0</v>
      </c>
      <c r="AC59" s="1029">
        <f t="shared" si="1"/>
        <v>6.0461232887999961</v>
      </c>
      <c r="AD59" s="1030">
        <f t="shared" si="2"/>
        <v>98.833876711200006</v>
      </c>
      <c r="AE59" s="1112">
        <f t="shared" si="3"/>
        <v>4664.4735500999986</v>
      </c>
    </row>
    <row r="60" spans="1:31" s="935" customFormat="1" ht="12" customHeight="1">
      <c r="A60" s="958">
        <v>179</v>
      </c>
      <c r="B60" s="959">
        <v>60000677</v>
      </c>
      <c r="C60" s="960">
        <v>41458</v>
      </c>
      <c r="D60" s="1024">
        <f t="shared" si="0"/>
        <v>2013</v>
      </c>
      <c r="E60" s="961">
        <v>2010</v>
      </c>
      <c r="F60" s="963"/>
      <c r="G60" s="964" t="s">
        <v>693</v>
      </c>
      <c r="H60" s="965" t="s">
        <v>4253</v>
      </c>
      <c r="I60" s="963" t="s">
        <v>25</v>
      </c>
      <c r="J60" s="966" t="s">
        <v>4262</v>
      </c>
      <c r="K60" s="1019">
        <v>8190</v>
      </c>
      <c r="L60" s="1019">
        <v>8190</v>
      </c>
      <c r="M60" s="1020">
        <v>0</v>
      </c>
      <c r="N60" s="1020">
        <v>0</v>
      </c>
      <c r="O60" s="1020">
        <v>0</v>
      </c>
      <c r="P60" s="1021">
        <v>0</v>
      </c>
      <c r="Q60" s="1020"/>
      <c r="R60" s="1020"/>
      <c r="S60" s="1025">
        <v>0.01</v>
      </c>
      <c r="T60" s="1020">
        <v>0</v>
      </c>
      <c r="U60" s="1019">
        <v>104.88</v>
      </c>
      <c r="V60" s="1019">
        <v>104.88</v>
      </c>
      <c r="W60" s="1019">
        <v>0</v>
      </c>
      <c r="X60" s="971">
        <v>0</v>
      </c>
      <c r="Y60" s="971">
        <v>0</v>
      </c>
      <c r="Z60" s="971">
        <v>0</v>
      </c>
      <c r="AA60" s="971"/>
      <c r="AB60" s="971">
        <v>0</v>
      </c>
      <c r="AC60" s="1029">
        <f t="shared" si="1"/>
        <v>6.0461232887999961</v>
      </c>
      <c r="AD60" s="1030">
        <f t="shared" si="2"/>
        <v>98.833876711200006</v>
      </c>
      <c r="AE60" s="1112">
        <f t="shared" si="3"/>
        <v>4664.4735500999986</v>
      </c>
    </row>
    <row r="61" spans="1:31" s="935" customFormat="1" ht="12" customHeight="1">
      <c r="A61" s="958">
        <v>180</v>
      </c>
      <c r="B61" s="959">
        <v>60000658</v>
      </c>
      <c r="C61" s="960">
        <v>41717</v>
      </c>
      <c r="D61" s="1024">
        <f t="shared" si="0"/>
        <v>2014</v>
      </c>
      <c r="E61" s="961">
        <v>2010</v>
      </c>
      <c r="F61" s="963"/>
      <c r="G61" s="964" t="s">
        <v>693</v>
      </c>
      <c r="H61" s="965" t="s">
        <v>4253</v>
      </c>
      <c r="I61" s="963" t="s">
        <v>25</v>
      </c>
      <c r="J61" s="966" t="s">
        <v>4262</v>
      </c>
      <c r="K61" s="1019">
        <v>7200</v>
      </c>
      <c r="L61" s="1019">
        <v>7200</v>
      </c>
      <c r="M61" s="1020">
        <v>0</v>
      </c>
      <c r="N61" s="1020">
        <v>0</v>
      </c>
      <c r="O61" s="1020">
        <v>0</v>
      </c>
      <c r="P61" s="1021">
        <v>0</v>
      </c>
      <c r="Q61" s="1020"/>
      <c r="R61" s="1020"/>
      <c r="S61" s="1025">
        <v>0.01</v>
      </c>
      <c r="T61" s="1020">
        <v>0</v>
      </c>
      <c r="U61" s="1019">
        <v>96.34</v>
      </c>
      <c r="V61" s="1019">
        <v>96.34</v>
      </c>
      <c r="W61" s="1019">
        <v>0</v>
      </c>
      <c r="X61" s="971">
        <v>0</v>
      </c>
      <c r="Y61" s="971">
        <v>0</v>
      </c>
      <c r="Z61" s="971">
        <v>0</v>
      </c>
      <c r="AA61" s="971"/>
      <c r="AB61" s="971">
        <v>0</v>
      </c>
      <c r="AC61" s="1029">
        <f t="shared" si="1"/>
        <v>7.9340132619999952</v>
      </c>
      <c r="AD61" s="1030">
        <f t="shared" si="2"/>
        <v>88.40598673800001</v>
      </c>
      <c r="AE61" s="1112">
        <f t="shared" si="3"/>
        <v>3756.2623199999989</v>
      </c>
    </row>
    <row r="62" spans="1:31" s="935" customFormat="1" ht="12" customHeight="1">
      <c r="A62" s="958">
        <v>181</v>
      </c>
      <c r="B62" s="959">
        <v>60000668</v>
      </c>
      <c r="C62" s="960">
        <v>41308</v>
      </c>
      <c r="D62" s="1024">
        <f t="shared" si="0"/>
        <v>2013</v>
      </c>
      <c r="E62" s="961">
        <v>2010</v>
      </c>
      <c r="F62" s="963"/>
      <c r="G62" s="964" t="s">
        <v>693</v>
      </c>
      <c r="H62" s="965" t="s">
        <v>4253</v>
      </c>
      <c r="I62" s="963" t="s">
        <v>25</v>
      </c>
      <c r="J62" s="966" t="s">
        <v>4262</v>
      </c>
      <c r="K62" s="1019">
        <v>8000</v>
      </c>
      <c r="L62" s="1019">
        <v>8000</v>
      </c>
      <c r="M62" s="1020">
        <v>0</v>
      </c>
      <c r="N62" s="1020">
        <v>0</v>
      </c>
      <c r="O62" s="1020">
        <v>0</v>
      </c>
      <c r="P62" s="1021">
        <v>0</v>
      </c>
      <c r="Q62" s="1020"/>
      <c r="R62" s="1020"/>
      <c r="S62" s="1025">
        <v>0.01</v>
      </c>
      <c r="T62" s="1020">
        <v>0</v>
      </c>
      <c r="U62" s="1019">
        <v>100.52</v>
      </c>
      <c r="V62" s="1019">
        <v>100.52</v>
      </c>
      <c r="W62" s="1019">
        <v>0</v>
      </c>
      <c r="X62" s="971">
        <v>0</v>
      </c>
      <c r="Y62" s="971">
        <v>0</v>
      </c>
      <c r="Z62" s="971">
        <v>0</v>
      </c>
      <c r="AA62" s="971"/>
      <c r="AB62" s="971">
        <v>0</v>
      </c>
      <c r="AC62" s="1029">
        <f t="shared" si="1"/>
        <v>5.7947779651999962</v>
      </c>
      <c r="AD62" s="1030">
        <f t="shared" si="2"/>
        <v>94.725222034799998</v>
      </c>
      <c r="AE62" s="1112">
        <f t="shared" si="3"/>
        <v>4556.2623199999989</v>
      </c>
    </row>
    <row r="63" spans="1:31" s="935" customFormat="1" ht="12" customHeight="1">
      <c r="A63" s="958">
        <v>182</v>
      </c>
      <c r="B63" s="959">
        <v>60000669</v>
      </c>
      <c r="C63" s="960">
        <v>41407</v>
      </c>
      <c r="D63" s="1024">
        <f t="shared" si="0"/>
        <v>2013</v>
      </c>
      <c r="E63" s="961">
        <v>2010</v>
      </c>
      <c r="F63" s="963"/>
      <c r="G63" s="964" t="s">
        <v>693</v>
      </c>
      <c r="H63" s="965" t="s">
        <v>4253</v>
      </c>
      <c r="I63" s="963" t="s">
        <v>25</v>
      </c>
      <c r="J63" s="966" t="s">
        <v>4262</v>
      </c>
      <c r="K63" s="1019">
        <v>8190</v>
      </c>
      <c r="L63" s="1019">
        <v>8190</v>
      </c>
      <c r="M63" s="1020">
        <v>0</v>
      </c>
      <c r="N63" s="1020">
        <v>0</v>
      </c>
      <c r="O63" s="1020">
        <v>0</v>
      </c>
      <c r="P63" s="1021">
        <v>0</v>
      </c>
      <c r="Q63" s="1020"/>
      <c r="R63" s="1020"/>
      <c r="S63" s="1025">
        <v>0.01</v>
      </c>
      <c r="T63" s="1020">
        <v>0</v>
      </c>
      <c r="U63" s="1019">
        <v>104.61</v>
      </c>
      <c r="V63" s="1019">
        <v>104.61</v>
      </c>
      <c r="W63" s="1019">
        <v>0</v>
      </c>
      <c r="X63" s="971">
        <v>0</v>
      </c>
      <c r="Y63" s="971">
        <v>0</v>
      </c>
      <c r="Z63" s="971">
        <v>0</v>
      </c>
      <c r="AA63" s="971"/>
      <c r="AB63" s="971">
        <v>0</v>
      </c>
      <c r="AC63" s="1029">
        <f t="shared" si="1"/>
        <v>6.030558326099996</v>
      </c>
      <c r="AD63" s="1030">
        <f t="shared" si="2"/>
        <v>98.579441673900007</v>
      </c>
      <c r="AE63" s="1112">
        <f t="shared" si="3"/>
        <v>4664.4735500999986</v>
      </c>
    </row>
    <row r="64" spans="1:31" s="935" customFormat="1" ht="12" customHeight="1">
      <c r="A64" s="958">
        <v>183</v>
      </c>
      <c r="B64" s="959">
        <v>60001045</v>
      </c>
      <c r="C64" s="960">
        <v>42552</v>
      </c>
      <c r="D64" s="1024">
        <f t="shared" si="0"/>
        <v>2016</v>
      </c>
      <c r="E64" s="961">
        <v>2010</v>
      </c>
      <c r="F64" s="963"/>
      <c r="G64" s="964" t="s">
        <v>4267</v>
      </c>
      <c r="H64" s="965" t="s">
        <v>4253</v>
      </c>
      <c r="I64" s="963" t="s">
        <v>25</v>
      </c>
      <c r="J64" s="966" t="s">
        <v>4268</v>
      </c>
      <c r="K64" s="1019">
        <v>8190</v>
      </c>
      <c r="L64" s="1019">
        <v>8190</v>
      </c>
      <c r="M64" s="1020">
        <v>0</v>
      </c>
      <c r="N64" s="1020">
        <v>0</v>
      </c>
      <c r="O64" s="1020">
        <v>0</v>
      </c>
      <c r="P64" s="1021">
        <v>0</v>
      </c>
      <c r="Q64" s="1020"/>
      <c r="R64" s="1020"/>
      <c r="S64" s="1025">
        <v>0.01</v>
      </c>
      <c r="T64" s="1020">
        <v>0</v>
      </c>
      <c r="U64" s="1019">
        <v>104.08</v>
      </c>
      <c r="V64" s="1019">
        <v>104.08</v>
      </c>
      <c r="W64" s="1019">
        <v>0</v>
      </c>
      <c r="X64" s="971">
        <v>0</v>
      </c>
      <c r="Y64" s="971">
        <v>0</v>
      </c>
      <c r="Z64" s="971">
        <v>0</v>
      </c>
      <c r="AA64" s="971"/>
      <c r="AB64" s="971">
        <v>0</v>
      </c>
      <c r="AC64" s="1029">
        <f t="shared" si="1"/>
        <v>17.492725599999993</v>
      </c>
      <c r="AD64" s="1030">
        <f t="shared" si="2"/>
        <v>86.587274400000013</v>
      </c>
      <c r="AE64" s="1112">
        <f t="shared" si="3"/>
        <v>3353.8868999999986</v>
      </c>
    </row>
    <row r="65" spans="1:31" s="935" customFormat="1" ht="12" customHeight="1">
      <c r="A65" s="958">
        <v>184</v>
      </c>
      <c r="B65" s="959">
        <v>60001046</v>
      </c>
      <c r="C65" s="960">
        <v>42552</v>
      </c>
      <c r="D65" s="1024">
        <f t="shared" si="0"/>
        <v>2016</v>
      </c>
      <c r="E65" s="961">
        <v>2010</v>
      </c>
      <c r="F65" s="963"/>
      <c r="G65" s="964" t="s">
        <v>4267</v>
      </c>
      <c r="H65" s="965" t="s">
        <v>4253</v>
      </c>
      <c r="I65" s="963" t="s">
        <v>25</v>
      </c>
      <c r="J65" s="966" t="s">
        <v>4268</v>
      </c>
      <c r="K65" s="1019">
        <v>8190</v>
      </c>
      <c r="L65" s="1019">
        <v>8190</v>
      </c>
      <c r="M65" s="1020">
        <v>0</v>
      </c>
      <c r="N65" s="1020">
        <v>0</v>
      </c>
      <c r="O65" s="1020">
        <v>0</v>
      </c>
      <c r="P65" s="1021">
        <v>0</v>
      </c>
      <c r="Q65" s="1020"/>
      <c r="R65" s="1020"/>
      <c r="S65" s="1025">
        <v>0.01</v>
      </c>
      <c r="T65" s="1020">
        <v>0</v>
      </c>
      <c r="U65" s="1019">
        <v>104.08</v>
      </c>
      <c r="V65" s="1019">
        <v>104.08</v>
      </c>
      <c r="W65" s="1019">
        <v>0</v>
      </c>
      <c r="X65" s="971">
        <v>0</v>
      </c>
      <c r="Y65" s="971">
        <v>0</v>
      </c>
      <c r="Z65" s="971">
        <v>0</v>
      </c>
      <c r="AA65" s="971"/>
      <c r="AB65" s="971">
        <v>0</v>
      </c>
      <c r="AC65" s="1029">
        <f t="shared" si="1"/>
        <v>17.492725599999993</v>
      </c>
      <c r="AD65" s="1030">
        <f t="shared" si="2"/>
        <v>86.587274400000013</v>
      </c>
      <c r="AE65" s="1112">
        <f t="shared" si="3"/>
        <v>3353.8868999999986</v>
      </c>
    </row>
    <row r="66" spans="1:31" s="935" customFormat="1" ht="12" customHeight="1">
      <c r="A66" s="958">
        <v>185</v>
      </c>
      <c r="B66" s="959">
        <v>60001006</v>
      </c>
      <c r="C66" s="960">
        <v>42399</v>
      </c>
      <c r="D66" s="1024">
        <f t="shared" si="0"/>
        <v>2016</v>
      </c>
      <c r="E66" s="961">
        <v>2010</v>
      </c>
      <c r="F66" s="963"/>
      <c r="G66" s="964" t="s">
        <v>693</v>
      </c>
      <c r="H66" s="965" t="s">
        <v>4253</v>
      </c>
      <c r="I66" s="963" t="s">
        <v>25</v>
      </c>
      <c r="J66" s="966" t="s">
        <v>4269</v>
      </c>
      <c r="K66" s="1019">
        <v>13000</v>
      </c>
      <c r="L66" s="1019">
        <v>13000</v>
      </c>
      <c r="M66" s="1020">
        <v>0</v>
      </c>
      <c r="N66" s="1020">
        <v>0</v>
      </c>
      <c r="O66" s="1020">
        <v>0</v>
      </c>
      <c r="P66" s="1021">
        <v>0</v>
      </c>
      <c r="Q66" s="1020"/>
      <c r="R66" s="1020"/>
      <c r="S66" s="1025">
        <v>0.01</v>
      </c>
      <c r="T66" s="1020">
        <v>0</v>
      </c>
      <c r="U66" s="1019">
        <v>164.78</v>
      </c>
      <c r="V66" s="1019">
        <v>164.78</v>
      </c>
      <c r="W66" s="1019">
        <v>0</v>
      </c>
      <c r="X66" s="971">
        <v>0</v>
      </c>
      <c r="Y66" s="971">
        <v>0</v>
      </c>
      <c r="Z66" s="971">
        <v>0</v>
      </c>
      <c r="AA66" s="971"/>
      <c r="AB66" s="971">
        <v>0</v>
      </c>
      <c r="AC66" s="1029">
        <f t="shared" si="1"/>
        <v>27.694574599999992</v>
      </c>
      <c r="AD66" s="1030">
        <f t="shared" si="2"/>
        <v>137.08542540000002</v>
      </c>
      <c r="AE66" s="1112">
        <f t="shared" si="3"/>
        <v>5323.6299999999974</v>
      </c>
    </row>
    <row r="67" spans="1:31" s="935" customFormat="1" ht="12" customHeight="1">
      <c r="A67" s="958">
        <v>186</v>
      </c>
      <c r="B67" s="959">
        <v>60001007</v>
      </c>
      <c r="C67" s="960">
        <v>42399</v>
      </c>
      <c r="D67" s="1024">
        <f t="shared" si="0"/>
        <v>2016</v>
      </c>
      <c r="E67" s="961">
        <v>2010</v>
      </c>
      <c r="F67" s="963"/>
      <c r="G67" s="964" t="s">
        <v>693</v>
      </c>
      <c r="H67" s="965" t="s">
        <v>4253</v>
      </c>
      <c r="I67" s="963" t="s">
        <v>25</v>
      </c>
      <c r="J67" s="966" t="s">
        <v>4269</v>
      </c>
      <c r="K67" s="1019">
        <v>13000</v>
      </c>
      <c r="L67" s="1019">
        <v>13000</v>
      </c>
      <c r="M67" s="1020">
        <v>0</v>
      </c>
      <c r="N67" s="1020">
        <v>0</v>
      </c>
      <c r="O67" s="1020">
        <v>0</v>
      </c>
      <c r="P67" s="1021">
        <v>0</v>
      </c>
      <c r="Q67" s="1020"/>
      <c r="R67" s="1020"/>
      <c r="S67" s="1025">
        <v>0.01</v>
      </c>
      <c r="T67" s="1020">
        <v>0</v>
      </c>
      <c r="U67" s="1019">
        <v>164.79</v>
      </c>
      <c r="V67" s="1019">
        <v>164.79</v>
      </c>
      <c r="W67" s="1019">
        <v>0</v>
      </c>
      <c r="X67" s="971">
        <v>0</v>
      </c>
      <c r="Y67" s="971">
        <v>0</v>
      </c>
      <c r="Z67" s="971">
        <v>0</v>
      </c>
      <c r="AA67" s="971"/>
      <c r="AB67" s="971">
        <v>0</v>
      </c>
      <c r="AC67" s="1029">
        <f t="shared" si="1"/>
        <v>27.69625529999999</v>
      </c>
      <c r="AD67" s="1030">
        <f t="shared" si="2"/>
        <v>137.0937447</v>
      </c>
      <c r="AE67" s="1112">
        <f t="shared" si="3"/>
        <v>5323.6299999999974</v>
      </c>
    </row>
    <row r="68" spans="1:31" s="935" customFormat="1" ht="12" customHeight="1">
      <c r="A68" s="958">
        <v>187</v>
      </c>
      <c r="B68" s="959">
        <v>60001024</v>
      </c>
      <c r="C68" s="960">
        <v>42520</v>
      </c>
      <c r="D68" s="1024">
        <f t="shared" si="0"/>
        <v>2016</v>
      </c>
      <c r="E68" s="961">
        <v>2010</v>
      </c>
      <c r="F68" s="963"/>
      <c r="G68" s="964" t="s">
        <v>693</v>
      </c>
      <c r="H68" s="965" t="s">
        <v>4253</v>
      </c>
      <c r="I68" s="963" t="s">
        <v>25</v>
      </c>
      <c r="J68" s="966" t="s">
        <v>4270</v>
      </c>
      <c r="K68" s="1019">
        <v>4700</v>
      </c>
      <c r="L68" s="1019">
        <v>4700</v>
      </c>
      <c r="M68" s="1020">
        <v>0</v>
      </c>
      <c r="N68" s="1020">
        <v>0</v>
      </c>
      <c r="O68" s="1020">
        <v>0</v>
      </c>
      <c r="P68" s="1021">
        <v>0</v>
      </c>
      <c r="Q68" s="1020"/>
      <c r="R68" s="1020"/>
      <c r="S68" s="1025">
        <v>0.01</v>
      </c>
      <c r="T68" s="1020">
        <v>0</v>
      </c>
      <c r="U68" s="1019">
        <v>59.58</v>
      </c>
      <c r="V68" s="1019">
        <v>59.58</v>
      </c>
      <c r="W68" s="1019">
        <v>0</v>
      </c>
      <c r="X68" s="971">
        <v>0</v>
      </c>
      <c r="Y68" s="971">
        <v>0</v>
      </c>
      <c r="Z68" s="971">
        <v>0</v>
      </c>
      <c r="AA68" s="971"/>
      <c r="AB68" s="971">
        <v>0</v>
      </c>
      <c r="AC68" s="1029">
        <f t="shared" si="1"/>
        <v>10.013610599999996</v>
      </c>
      <c r="AD68" s="1030">
        <f t="shared" si="2"/>
        <v>49.566389400000006</v>
      </c>
      <c r="AE68" s="1112">
        <f t="shared" si="3"/>
        <v>1924.6969999999992</v>
      </c>
    </row>
    <row r="69" spans="1:31" s="935" customFormat="1" ht="12" customHeight="1">
      <c r="B69" s="1048">
        <v>60001240</v>
      </c>
      <c r="C69" s="1049">
        <v>44500</v>
      </c>
      <c r="D69" s="1024">
        <f t="shared" ref="D69" si="4">YEAR(C69)</f>
        <v>2021</v>
      </c>
      <c r="E69" s="1047">
        <v>2010</v>
      </c>
      <c r="F69" s="1050"/>
      <c r="G69" s="964" t="s">
        <v>1145</v>
      </c>
      <c r="H69" s="965" t="s">
        <v>4253</v>
      </c>
      <c r="I69" s="963" t="s">
        <v>25</v>
      </c>
      <c r="J69" s="1051" t="s">
        <v>4271</v>
      </c>
      <c r="K69" s="1019">
        <v>80729.990000000005</v>
      </c>
      <c r="L69" s="1019">
        <v>-17940</v>
      </c>
      <c r="M69" s="1020">
        <v>62789.99</v>
      </c>
      <c r="N69" s="1020">
        <v>81800</v>
      </c>
      <c r="O69" s="1020">
        <v>19010.010000000002</v>
      </c>
      <c r="P69" s="1021"/>
      <c r="Q69" s="1020"/>
      <c r="R69" s="1020"/>
      <c r="S69" s="1020"/>
      <c r="T69" s="1020">
        <v>19010.010000000002</v>
      </c>
      <c r="U69" s="1019">
        <v>949.03</v>
      </c>
      <c r="V69" s="1019">
        <v>-210.9</v>
      </c>
      <c r="W69" s="1019">
        <v>738.13</v>
      </c>
      <c r="X69" s="971">
        <v>917.55</v>
      </c>
      <c r="Y69" s="971">
        <v>179.41999999999996</v>
      </c>
      <c r="Z69" s="971"/>
      <c r="AA69" s="971"/>
      <c r="AB69" s="971">
        <v>179.41999999999996</v>
      </c>
      <c r="AC69" s="1029">
        <f t="shared" ref="AC69" si="5">U69*(1-0.3)^(2021-D69)</f>
        <v>949.03</v>
      </c>
      <c r="AD69" s="1030">
        <f t="shared" ref="AD69" si="6">U69-AC69</f>
        <v>0</v>
      </c>
      <c r="AE69" s="1112">
        <f t="shared" si="3"/>
        <v>0</v>
      </c>
    </row>
    <row r="70" spans="1:31" ht="12.5">
      <c r="K70" s="1009">
        <f t="shared" ref="K70:AE70" si="7">SUM(K5:K69)</f>
        <v>2037272.59</v>
      </c>
      <c r="L70" s="1009">
        <f t="shared" si="7"/>
        <v>1938602.6</v>
      </c>
      <c r="M70" s="1009">
        <f t="shared" si="7"/>
        <v>62789.99</v>
      </c>
      <c r="N70" s="1009">
        <f>SUM(N5:N69)+600000</f>
        <v>681800</v>
      </c>
      <c r="O70" s="1009">
        <f t="shared" si="7"/>
        <v>19010.010000000002</v>
      </c>
      <c r="P70" s="1009">
        <f t="shared" si="7"/>
        <v>0</v>
      </c>
      <c r="Q70" s="1009">
        <f t="shared" si="7"/>
        <v>0</v>
      </c>
      <c r="R70" s="1009">
        <f t="shared" si="7"/>
        <v>0</v>
      </c>
      <c r="S70" s="1009">
        <f t="shared" si="7"/>
        <v>0.64000000000000035</v>
      </c>
      <c r="T70" s="1009">
        <f t="shared" si="7"/>
        <v>19010.010000000002</v>
      </c>
      <c r="U70" s="1009">
        <f t="shared" si="7"/>
        <v>26662.540000000005</v>
      </c>
      <c r="V70" s="1009">
        <f t="shared" si="7"/>
        <v>25502.610000000004</v>
      </c>
      <c r="W70" s="1009">
        <f t="shared" si="7"/>
        <v>738.13</v>
      </c>
      <c r="X70" s="1009">
        <f t="shared" si="7"/>
        <v>917.55</v>
      </c>
      <c r="Y70" s="1009">
        <f t="shared" si="7"/>
        <v>179.41999999999996</v>
      </c>
      <c r="Z70" s="1009">
        <f t="shared" si="7"/>
        <v>0</v>
      </c>
      <c r="AA70" s="1009">
        <f t="shared" si="7"/>
        <v>0</v>
      </c>
      <c r="AB70" s="1009">
        <f t="shared" si="7"/>
        <v>179.41999999999996</v>
      </c>
      <c r="AC70" s="1009">
        <f t="shared" si="7"/>
        <v>2215.7046430459241</v>
      </c>
      <c r="AD70" s="1009">
        <f t="shared" si="7"/>
        <v>24446.835356954078</v>
      </c>
      <c r="AE70" s="1009">
        <f t="shared" si="7"/>
        <v>1248528.2375504593</v>
      </c>
    </row>
  </sheetData>
  <mergeCells count="3">
    <mergeCell ref="B2:I2"/>
    <mergeCell ref="K2:T2"/>
    <mergeCell ref="U2:AB2"/>
  </mergeCells>
  <conditionalFormatting sqref="C3:D3">
    <cfRule type="duplicateValues" dxfId="66" priority="1"/>
    <cfRule type="duplicateValues" dxfId="65" priority="2"/>
  </conditionalFormatting>
  <conditionalFormatting sqref="C4:D4">
    <cfRule type="duplicateValues" dxfId="64" priority="3"/>
    <cfRule type="duplicateValues" dxfId="63" priority="4"/>
  </conditionalFormatting>
  <conditionalFormatting sqref="B5:B69">
    <cfRule type="duplicateValues" dxfId="62" priority="5"/>
    <cfRule type="duplicateValues" dxfId="61" priority="6"/>
  </conditionalFormatting>
  <pageMargins left="0.7" right="0.7" top="0.75" bottom="0.75" header="0.3" footer="0.3"/>
  <pageSetup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96863-44CE-4C43-9DAE-848769210E26}">
  <sheetPr>
    <tabColor rgb="FFFFFF00"/>
  </sheetPr>
  <dimension ref="A3:BA14"/>
  <sheetViews>
    <sheetView workbookViewId="0">
      <selection activeCell="N14" sqref="N14"/>
    </sheetView>
  </sheetViews>
  <sheetFormatPr defaultColWidth="9.1796875" defaultRowHeight="12.5"/>
  <cols>
    <col min="1" max="1" width="4.453125" style="1004" customWidth="1"/>
    <col min="2" max="2" width="9.1796875" style="931"/>
    <col min="3" max="3" width="9.7265625" style="931" bestFit="1" customWidth="1"/>
    <col min="4" max="4" width="9.7265625" style="1122" customWidth="1"/>
    <col min="5" max="5" width="9.7265625" style="1108" bestFit="1" customWidth="1"/>
    <col min="6" max="6" width="9.1796875" style="931"/>
    <col min="7" max="7" width="9.1796875" style="1108"/>
    <col min="8" max="8" width="9.1796875" style="1004"/>
    <col min="9" max="9" width="13.54296875" style="931" bestFit="1" customWidth="1"/>
    <col min="10" max="10" width="44.54296875" style="931" bestFit="1" customWidth="1"/>
    <col min="11" max="11" width="10.54296875" style="931" bestFit="1" customWidth="1"/>
    <col min="12" max="12" width="10.26953125" style="931" bestFit="1" customWidth="1"/>
    <col min="13" max="14" width="9.1796875" style="931"/>
    <col min="15" max="15" width="9.7265625" style="931" bestFit="1" customWidth="1"/>
    <col min="16" max="17" width="9.1796875" style="931"/>
    <col min="18" max="18" width="9.7265625" style="931" bestFit="1" customWidth="1"/>
    <col min="19" max="27" width="9.1796875" style="931"/>
    <col min="28" max="28" width="10.26953125" style="931" bestFit="1" customWidth="1"/>
    <col min="29" max="29" width="12.453125" style="1129" customWidth="1"/>
    <col min="30" max="46" width="0" style="931" hidden="1" customWidth="1"/>
    <col min="47" max="47" width="13.81640625" style="931" hidden="1" customWidth="1"/>
    <col min="48" max="53" width="0" style="931" hidden="1" customWidth="1"/>
    <col min="54" max="16384" width="9.1796875" style="931"/>
  </cols>
  <sheetData>
    <row r="3" spans="1:53" s="1055" customFormat="1" ht="15.75" customHeight="1">
      <c r="A3" s="1052"/>
      <c r="B3" s="1190" t="s">
        <v>4147</v>
      </c>
      <c r="C3" s="1190"/>
      <c r="D3" s="1190"/>
      <c r="E3" s="1190"/>
      <c r="F3" s="1190"/>
      <c r="G3" s="1190"/>
      <c r="H3" s="1190"/>
      <c r="I3" s="1190"/>
      <c r="J3" s="1053"/>
      <c r="K3" s="1191" t="s">
        <v>269</v>
      </c>
      <c r="L3" s="1191"/>
      <c r="M3" s="1191"/>
      <c r="N3" s="1191"/>
      <c r="O3" s="1191"/>
      <c r="P3" s="1191"/>
      <c r="Q3" s="1191"/>
      <c r="R3" s="1191"/>
      <c r="S3" s="1192" t="s">
        <v>20</v>
      </c>
      <c r="T3" s="1192"/>
      <c r="U3" s="1192"/>
      <c r="V3" s="1192"/>
      <c r="W3" s="1192"/>
      <c r="X3" s="1192"/>
      <c r="Y3" s="1192"/>
      <c r="Z3" s="1192"/>
      <c r="AC3" s="1124"/>
      <c r="AD3" s="1054">
        <v>2005</v>
      </c>
      <c r="AE3" s="1054">
        <v>2006</v>
      </c>
      <c r="AF3" s="1054">
        <v>2007</v>
      </c>
      <c r="AG3" s="1054">
        <v>2008</v>
      </c>
      <c r="AH3" s="1054">
        <v>2009</v>
      </c>
      <c r="AI3" s="1054">
        <v>2010</v>
      </c>
      <c r="AJ3" s="1054">
        <v>2011</v>
      </c>
      <c r="AK3" s="1054">
        <v>2012</v>
      </c>
      <c r="AL3" s="1054">
        <v>2013</v>
      </c>
      <c r="AM3" s="1054">
        <v>2014</v>
      </c>
      <c r="AN3" s="1054">
        <v>2015</v>
      </c>
      <c r="AO3" s="1054">
        <v>2016</v>
      </c>
      <c r="AP3" s="1054">
        <v>2017</v>
      </c>
      <c r="AQ3" s="1054">
        <v>2018</v>
      </c>
      <c r="AR3" s="1054">
        <v>2019</v>
      </c>
      <c r="AS3" s="1054">
        <v>2020</v>
      </c>
      <c r="AT3" s="1054">
        <v>2021</v>
      </c>
      <c r="AU3" s="1189" t="s">
        <v>4161</v>
      </c>
      <c r="AV3" s="1189" t="s">
        <v>4137</v>
      </c>
      <c r="AW3" s="1189" t="s">
        <v>4160</v>
      </c>
      <c r="AX3" s="1189" t="s">
        <v>4272</v>
      </c>
      <c r="AY3" s="1189" t="s">
        <v>4273</v>
      </c>
      <c r="AZ3" s="1189" t="s">
        <v>4274</v>
      </c>
      <c r="BA3" s="1189" t="s">
        <v>4275</v>
      </c>
    </row>
    <row r="4" spans="1:53" s="1066" customFormat="1" ht="12" customHeight="1">
      <c r="A4" s="1056"/>
      <c r="B4" s="1057"/>
      <c r="C4" s="966"/>
      <c r="D4" s="1117"/>
      <c r="E4" s="1058"/>
      <c r="F4" s="1059"/>
      <c r="G4" s="1058"/>
      <c r="H4" s="1056"/>
      <c r="I4" s="1057"/>
      <c r="J4" s="966"/>
      <c r="K4" s="1060">
        <f>SUBTOTAL(9,K6:K6)</f>
        <v>1030000</v>
      </c>
      <c r="L4" s="1060">
        <f>SUBTOTAL(9,L6:L6)</f>
        <v>1030000</v>
      </c>
      <c r="M4" s="1060">
        <f>SUBTOTAL(9,M6:M6)</f>
        <v>0</v>
      </c>
      <c r="N4" s="1061">
        <v>285000</v>
      </c>
      <c r="O4" s="1060">
        <f>SUBTOTAL(9,O6:O6)</f>
        <v>-285000</v>
      </c>
      <c r="P4" s="1062">
        <f>N4/105*5</f>
        <v>13571.428571428571</v>
      </c>
      <c r="Q4" s="1060"/>
      <c r="R4" s="1060">
        <f>SUBTOTAL(9,R6:R6)</f>
        <v>-271428.57142857142</v>
      </c>
      <c r="S4" s="1063">
        <f>SUBTOTAL(9,S6:S6)</f>
        <v>13938.47</v>
      </c>
      <c r="T4" s="1063">
        <f>SUBTOTAL(9,T6:T6)</f>
        <v>13938.47</v>
      </c>
      <c r="U4" s="1063">
        <f>SUBTOTAL(9,U6:U6)</f>
        <v>0</v>
      </c>
      <c r="V4" s="1064">
        <f>285000/85.55</f>
        <v>3331.3851548801872</v>
      </c>
      <c r="W4" s="1063">
        <f>SUBTOTAL(9,W6:W6)</f>
        <v>-3331</v>
      </c>
      <c r="X4" s="1063">
        <f>V4/105*5</f>
        <v>158.63738832762797</v>
      </c>
      <c r="Y4" s="1063"/>
      <c r="Z4" s="1063">
        <f>SUBTOTAL(9,Z6:Z6)</f>
        <v>-3172.3626116723722</v>
      </c>
      <c r="AC4" s="1125"/>
      <c r="AD4" s="1065">
        <v>0.2</v>
      </c>
      <c r="AE4" s="1065">
        <v>0.2</v>
      </c>
      <c r="AF4" s="1065">
        <v>0.2</v>
      </c>
      <c r="AG4" s="1065">
        <v>0.2</v>
      </c>
      <c r="AH4" s="1065">
        <v>0.2</v>
      </c>
      <c r="AI4" s="1065">
        <v>0.2</v>
      </c>
      <c r="AJ4" s="1065">
        <v>0.2</v>
      </c>
      <c r="AK4" s="1065">
        <v>0.2</v>
      </c>
      <c r="AL4" s="1065">
        <v>0.2</v>
      </c>
      <c r="AM4" s="1065">
        <v>0.2</v>
      </c>
      <c r="AN4" s="1065">
        <v>0.2</v>
      </c>
      <c r="AO4" s="1065">
        <v>0.2</v>
      </c>
      <c r="AP4" s="1065">
        <v>0.2</v>
      </c>
      <c r="AQ4" s="1065">
        <v>0.2</v>
      </c>
      <c r="AR4" s="1065">
        <v>0.2</v>
      </c>
      <c r="AS4" s="1065">
        <v>0.2</v>
      </c>
      <c r="AT4" s="1065">
        <v>0.2</v>
      </c>
      <c r="AU4" s="1189"/>
      <c r="AV4" s="1189" t="s">
        <v>4137</v>
      </c>
      <c r="AW4" s="1189" t="s">
        <v>4160</v>
      </c>
      <c r="AX4" s="1189" t="s">
        <v>4272</v>
      </c>
      <c r="AY4" s="1189" t="s">
        <v>4273</v>
      </c>
      <c r="AZ4" s="1189" t="s">
        <v>4274</v>
      </c>
      <c r="BA4" s="1189" t="s">
        <v>4275</v>
      </c>
    </row>
    <row r="5" spans="1:53" s="1071" customFormat="1" ht="52">
      <c r="A5" s="1067" t="s">
        <v>4135</v>
      </c>
      <c r="B5" s="1067" t="s">
        <v>1513</v>
      </c>
      <c r="C5" s="1067" t="s">
        <v>4148</v>
      </c>
      <c r="D5" s="1116"/>
      <c r="E5" s="1067" t="s">
        <v>4150</v>
      </c>
      <c r="F5" s="1067" t="s">
        <v>4151</v>
      </c>
      <c r="G5" s="1067" t="s">
        <v>569</v>
      </c>
      <c r="H5" s="1067" t="s">
        <v>4152</v>
      </c>
      <c r="I5" s="1067" t="s">
        <v>4153</v>
      </c>
      <c r="J5" s="1067" t="s">
        <v>1486</v>
      </c>
      <c r="K5" s="1068" t="s">
        <v>38</v>
      </c>
      <c r="L5" s="1068" t="s">
        <v>1488</v>
      </c>
      <c r="M5" s="1068" t="s">
        <v>4137</v>
      </c>
      <c r="N5" s="1068" t="s">
        <v>4154</v>
      </c>
      <c r="O5" s="1068" t="s">
        <v>4155</v>
      </c>
      <c r="P5" s="1068" t="s">
        <v>4276</v>
      </c>
      <c r="Q5" s="1068" t="s">
        <v>4157</v>
      </c>
      <c r="R5" s="1068" t="s">
        <v>4159</v>
      </c>
      <c r="S5" s="1069" t="s">
        <v>38</v>
      </c>
      <c r="T5" s="1069" t="s">
        <v>1488</v>
      </c>
      <c r="U5" s="1069" t="s">
        <v>4137</v>
      </c>
      <c r="V5" s="1069" t="s">
        <v>4154</v>
      </c>
      <c r="W5" s="1069" t="s">
        <v>4155</v>
      </c>
      <c r="X5" s="1069" t="s">
        <v>4276</v>
      </c>
      <c r="Y5" s="1069" t="s">
        <v>4157</v>
      </c>
      <c r="Z5" s="1069" t="s">
        <v>4159</v>
      </c>
      <c r="AA5" s="956" t="s">
        <v>4160</v>
      </c>
      <c r="AB5" s="956" t="s">
        <v>4286</v>
      </c>
      <c r="AC5" s="1126" t="s">
        <v>4287</v>
      </c>
      <c r="AD5" s="1070"/>
      <c r="AE5" s="1070"/>
      <c r="AF5" s="1070"/>
      <c r="AG5" s="1070"/>
      <c r="AH5" s="1070"/>
      <c r="AI5" s="1070"/>
      <c r="AJ5" s="1070"/>
      <c r="AK5" s="1070"/>
      <c r="AL5" s="1070"/>
      <c r="AM5" s="1070"/>
      <c r="AN5" s="1070"/>
      <c r="AO5" s="1070"/>
      <c r="AP5" s="1070"/>
      <c r="AQ5" s="1070"/>
      <c r="AR5" s="1070"/>
      <c r="AS5" s="1070"/>
      <c r="AT5" s="1070"/>
      <c r="AU5" s="1070"/>
      <c r="AV5" s="1070"/>
      <c r="AW5" s="1070"/>
      <c r="AX5" s="1070"/>
      <c r="AY5" s="1070"/>
      <c r="AZ5" s="1070"/>
      <c r="BA5" s="1070"/>
    </row>
    <row r="6" spans="1:53" s="1066" customFormat="1" ht="14.5">
      <c r="A6" s="1072" t="s">
        <v>1333</v>
      </c>
      <c r="B6" s="1073">
        <v>70000009</v>
      </c>
      <c r="C6" s="1074">
        <v>38566</v>
      </c>
      <c r="D6" s="1118">
        <v>2005</v>
      </c>
      <c r="E6" s="1058">
        <v>2010</v>
      </c>
      <c r="F6" s="1075"/>
      <c r="G6" s="1075" t="s">
        <v>693</v>
      </c>
      <c r="H6" s="1076" t="s">
        <v>4277</v>
      </c>
      <c r="I6" s="1075" t="s">
        <v>26</v>
      </c>
      <c r="J6" s="1077" t="s">
        <v>4278</v>
      </c>
      <c r="K6" s="1078">
        <v>1030000</v>
      </c>
      <c r="L6" s="1078">
        <v>1030000</v>
      </c>
      <c r="M6" s="1079"/>
      <c r="N6" s="1080">
        <v>285000</v>
      </c>
      <c r="O6" s="1079">
        <f>M6-N6</f>
        <v>-285000</v>
      </c>
      <c r="P6" s="1081">
        <f>N6/105*5</f>
        <v>13571.428571428571</v>
      </c>
      <c r="Q6" s="1079"/>
      <c r="R6" s="1079">
        <f>O6+P6+Q6</f>
        <v>-271428.57142857142</v>
      </c>
      <c r="S6" s="1078">
        <v>13938.47</v>
      </c>
      <c r="T6" s="1078">
        <v>13938.47</v>
      </c>
      <c r="U6" s="1078">
        <f>S6-T6</f>
        <v>0</v>
      </c>
      <c r="V6" s="1082">
        <v>3331</v>
      </c>
      <c r="W6" s="1082">
        <f>U6-V6</f>
        <v>-3331</v>
      </c>
      <c r="X6" s="1082">
        <f>P6/85.55</f>
        <v>158.63738832762795</v>
      </c>
      <c r="Y6" s="1082"/>
      <c r="Z6" s="1082">
        <f>W6+X6+Y6</f>
        <v>-3172.3626116723722</v>
      </c>
      <c r="AA6" s="1029">
        <f>S6*(1-0.2)^(2021-D6)</f>
        <v>392.33305186321837</v>
      </c>
      <c r="AB6" s="1030">
        <f t="shared" ref="AB6" si="0">S6-AA6</f>
        <v>13546.13694813678</v>
      </c>
      <c r="AC6" s="1125">
        <f>K6-(K6*(1-0.2)^(2021-D6))</f>
        <v>1001008.0773988024</v>
      </c>
      <c r="AD6" s="970">
        <f>S6*$AD$4</f>
        <v>2787.694</v>
      </c>
      <c r="AE6" s="1083">
        <f>(S6-AD6)*$AE$4</f>
        <v>2230.1552000000001</v>
      </c>
      <c r="AF6" s="970">
        <f>(S6-SUM(AD6:AE6))*$AF$4</f>
        <v>1784.1241599999998</v>
      </c>
      <c r="AG6" s="970">
        <f>(S6-SUM(AD6:AF6))*$AG$4</f>
        <v>1427.2993280000001</v>
      </c>
      <c r="AH6" s="970">
        <f>(S6-SUM(AD6:AG6))*$AH$4</f>
        <v>1141.8394623999998</v>
      </c>
      <c r="AI6" s="970">
        <f>(S6-SUM(AD6:AH6))*$AI$4</f>
        <v>913.47156991999987</v>
      </c>
      <c r="AJ6" s="970">
        <f>(S6-SUM(AD6:AI6))*$AJ$4</f>
        <v>730.77725593599973</v>
      </c>
      <c r="AK6" s="970">
        <f>(S6-SUM(AD6:AJ6))*$AK$4</f>
        <v>584.62180474879972</v>
      </c>
      <c r="AL6" s="970">
        <f>(S6-SUM(AD6:AK6))*$AL$4</f>
        <v>467.69744379903972</v>
      </c>
      <c r="AM6" s="970">
        <f>(S6-SUM(AD6:AL6))*$AM$4</f>
        <v>374.15795503923187</v>
      </c>
      <c r="AN6" s="970">
        <f>(S6-SUM(AD6:AM6))*$AN$4</f>
        <v>299.32636403138531</v>
      </c>
      <c r="AO6" s="970">
        <f>(S6-SUM(AD6:AN6))*$AO$4</f>
        <v>239.46109122510825</v>
      </c>
      <c r="AP6" s="970">
        <f>(S6-SUM(AD6:AO6))*$AP$4</f>
        <v>191.56887298008661</v>
      </c>
      <c r="AQ6" s="970">
        <f>(S6-SUM(AD6:AP6))*$AQ$4</f>
        <v>153.25509838406944</v>
      </c>
      <c r="AR6" s="970">
        <f>(S6-SUM(AD6:AQ6))*$AR$4</f>
        <v>122.6040787072554</v>
      </c>
      <c r="AS6" s="970">
        <f>(S6-SUM(AD6:AR6))*$AS$4</f>
        <v>98.083262965804181</v>
      </c>
      <c r="AT6" s="970">
        <v>0</v>
      </c>
      <c r="AU6" s="970">
        <f>SUM(AD6:AT6)</f>
        <v>13546.136948136782</v>
      </c>
      <c r="AV6" s="970">
        <f>S6-AU6</f>
        <v>392.33305186321741</v>
      </c>
      <c r="AW6" s="970">
        <f>S6*(1-0.2)^16</f>
        <v>392.33305186321837</v>
      </c>
      <c r="AX6" s="970">
        <f>AV6-AW6</f>
        <v>-9.6633812063373625E-13</v>
      </c>
      <c r="AY6" s="1084">
        <f>V6</f>
        <v>3331</v>
      </c>
      <c r="AZ6" s="1085">
        <f>IF(AY6&lt;S6,(AY6-AV6),IF(AY6&gt;S6,(AY6-AV6),0))</f>
        <v>2938.6669481367826</v>
      </c>
      <c r="BA6" s="1085">
        <f>IF(AY6&gt;S6,AY6-T6,0)</f>
        <v>0</v>
      </c>
    </row>
    <row r="7" spans="1:53" s="1090" customFormat="1">
      <c r="A7" s="1086"/>
      <c r="B7" s="1087"/>
      <c r="C7" s="1087"/>
      <c r="D7" s="1119"/>
      <c r="E7" s="1088"/>
      <c r="F7" s="1087"/>
      <c r="G7" s="1088"/>
      <c r="H7" s="1086"/>
      <c r="I7" s="1087"/>
      <c r="J7" s="1087"/>
      <c r="K7" s="1089"/>
      <c r="L7" s="1089"/>
      <c r="M7" s="1089"/>
      <c r="N7" s="1089"/>
      <c r="O7" s="1089"/>
      <c r="P7" s="1089"/>
      <c r="Q7" s="1089"/>
      <c r="R7" s="1089"/>
      <c r="S7" s="1089"/>
      <c r="T7" s="1089"/>
      <c r="U7" s="1089"/>
      <c r="V7" s="1089"/>
      <c r="W7" s="1089"/>
      <c r="X7" s="1089"/>
      <c r="Y7" s="1089"/>
      <c r="Z7" s="1089"/>
      <c r="AC7" s="1127"/>
      <c r="AD7" s="1087"/>
      <c r="AE7" s="1087"/>
      <c r="AF7" s="1087"/>
      <c r="AG7" s="1087"/>
      <c r="AH7" s="1087"/>
      <c r="AI7" s="1087"/>
      <c r="AJ7" s="1087"/>
      <c r="AK7" s="1087"/>
      <c r="AL7" s="1087"/>
      <c r="AM7" s="1087"/>
      <c r="AN7" s="1087"/>
      <c r="AO7" s="1087"/>
      <c r="AP7" s="1087"/>
      <c r="AQ7" s="1087"/>
      <c r="AR7" s="1087"/>
      <c r="AS7" s="1087"/>
      <c r="AT7" s="1087"/>
      <c r="AU7" s="1087"/>
      <c r="AV7" s="1087"/>
      <c r="AW7" s="1087"/>
      <c r="AX7" s="1087"/>
      <c r="AY7" s="1087"/>
      <c r="AZ7" s="1087"/>
      <c r="BA7" s="1087"/>
    </row>
    <row r="8" spans="1:53" s="1066" customFormat="1" ht="12" customHeight="1">
      <c r="A8" s="1072" t="s">
        <v>1333</v>
      </c>
      <c r="B8" s="1073">
        <v>70000010</v>
      </c>
      <c r="C8" s="1074">
        <v>39089</v>
      </c>
      <c r="D8" s="1118">
        <v>2007</v>
      </c>
      <c r="E8" s="1058">
        <v>2010</v>
      </c>
      <c r="F8" s="1075"/>
      <c r="G8" s="1075" t="s">
        <v>693</v>
      </c>
      <c r="H8" s="1076" t="s">
        <v>4277</v>
      </c>
      <c r="I8" s="1075" t="s">
        <v>26</v>
      </c>
      <c r="J8" s="966" t="s">
        <v>4279</v>
      </c>
      <c r="K8" s="1078">
        <v>2324589</v>
      </c>
      <c r="L8" s="1078">
        <v>2324589</v>
      </c>
      <c r="M8" s="1079">
        <v>0</v>
      </c>
      <c r="N8" s="1091">
        <v>0</v>
      </c>
      <c r="O8" s="1079">
        <v>0</v>
      </c>
      <c r="P8" s="1080">
        <v>0</v>
      </c>
      <c r="Q8" s="1079"/>
      <c r="R8" s="1079"/>
      <c r="S8" s="1078">
        <v>31427.119999999999</v>
      </c>
      <c r="T8" s="1078">
        <v>31427.119999999999</v>
      </c>
      <c r="U8" s="1078">
        <v>0</v>
      </c>
      <c r="V8" s="1082">
        <v>0</v>
      </c>
      <c r="W8" s="1082">
        <v>0</v>
      </c>
      <c r="X8" s="1082">
        <v>0</v>
      </c>
      <c r="Y8" s="1082"/>
      <c r="Z8" s="1082">
        <v>0</v>
      </c>
      <c r="AA8" s="1029">
        <f t="shared" ref="AA8:AA9" si="1">S8*(1-0.2)^(2021-D8)</f>
        <v>1382.1793547004693</v>
      </c>
      <c r="AB8" s="1030">
        <f t="shared" ref="AB8:AB9" si="2">S8-AA8</f>
        <v>30044.940645299528</v>
      </c>
      <c r="AC8" s="1125">
        <f t="shared" ref="AC8:AC9" si="3">K8-(K8*(1-0.2)^(2021-D8))</f>
        <v>2222352.4945879923</v>
      </c>
      <c r="AD8" s="970"/>
      <c r="AE8" s="1083"/>
      <c r="AF8" s="970">
        <f>(S8-SUM(AD8:AE8))*$AF$4</f>
        <v>6285.424</v>
      </c>
      <c r="AG8" s="970">
        <f>(S8-SUM(AD8:AF8))*$AG$4</f>
        <v>5028.3392000000003</v>
      </c>
      <c r="AH8" s="970">
        <f>(S8-SUM(AD8:AG8))*$AH$4</f>
        <v>4022.6713599999998</v>
      </c>
      <c r="AI8" s="970">
        <f>(S8-SUM(AD8:AH8))*$AI$4</f>
        <v>3218.1370879999995</v>
      </c>
      <c r="AJ8" s="970">
        <f>(S8-SUM(AD8:AI8))*$AJ$4</f>
        <v>2574.5096703999998</v>
      </c>
      <c r="AK8" s="970">
        <f>(S8-SUM(AD8:AJ8))*$AK$4</f>
        <v>2059.6077363199997</v>
      </c>
      <c r="AL8" s="970">
        <f>(S8-SUM(AD8:AK8))*$AL$4</f>
        <v>1647.6861890560003</v>
      </c>
      <c r="AM8" s="970">
        <f>(S8-SUM(AD8:AL8))*$AM$4</f>
        <v>1318.1489512448004</v>
      </c>
      <c r="AN8" s="970">
        <f>(S8-SUM(AD8:AM8))*$AN$4</f>
        <v>1054.5191609958406</v>
      </c>
      <c r="AO8" s="970">
        <f>(S8-SUM(AD8:AN8))*$AO$4</f>
        <v>843.6153287966722</v>
      </c>
      <c r="AP8" s="970">
        <f>(S8-SUM(AD8:AO8))*$AP$4</f>
        <v>674.89226303733744</v>
      </c>
      <c r="AQ8" s="970">
        <f>(S8-SUM(AD8:AP8))*$AQ$4</f>
        <v>539.91381042986984</v>
      </c>
      <c r="AR8" s="970">
        <f>(S8-SUM(AD8:AQ8))*$AR$4</f>
        <v>431.93104834389601</v>
      </c>
      <c r="AS8" s="970">
        <f>(S8-SUM(AD8:AR8))*$AS$4</f>
        <v>345.54483867511664</v>
      </c>
      <c r="AT8" s="970">
        <v>0</v>
      </c>
      <c r="AU8" s="970">
        <f>SUM(AD8:AT8)</f>
        <v>30044.940645299532</v>
      </c>
      <c r="AV8" s="970">
        <f>S8-AU8</f>
        <v>1382.1793547004672</v>
      </c>
      <c r="AW8" s="970">
        <f>S8*(1-0.2)^14</f>
        <v>1382.1793547004693</v>
      </c>
      <c r="AX8" s="970">
        <f>AV8-AW8</f>
        <v>-2.0463630789890885E-12</v>
      </c>
      <c r="AY8" s="1084">
        <f>V8</f>
        <v>0</v>
      </c>
      <c r="AZ8" s="1085">
        <f>IF(AY8&lt;S8,(AY8-AV8),IF(AY8&gt;S8,(AY8-AV8),0))</f>
        <v>-1382.1793547004672</v>
      </c>
      <c r="BA8" s="1085">
        <f>IF(AY8&gt;S8,AY8-T8,0)</f>
        <v>0</v>
      </c>
    </row>
    <row r="9" spans="1:53" s="1066" customFormat="1" ht="12" customHeight="1">
      <c r="A9" s="1072" t="s">
        <v>1338</v>
      </c>
      <c r="B9" s="1073">
        <v>70000005</v>
      </c>
      <c r="C9" s="1074">
        <v>38990</v>
      </c>
      <c r="D9" s="1118">
        <v>2006</v>
      </c>
      <c r="E9" s="1058">
        <v>2010</v>
      </c>
      <c r="F9" s="1075"/>
      <c r="G9" s="1075" t="s">
        <v>693</v>
      </c>
      <c r="H9" s="1076" t="s">
        <v>4277</v>
      </c>
      <c r="I9" s="1075" t="s">
        <v>26</v>
      </c>
      <c r="J9" s="966" t="s">
        <v>4280</v>
      </c>
      <c r="K9" s="1078">
        <v>1237277</v>
      </c>
      <c r="L9" s="1078">
        <v>1237277</v>
      </c>
      <c r="M9" s="1079">
        <v>0</v>
      </c>
      <c r="N9" s="1092">
        <v>0</v>
      </c>
      <c r="O9" s="1079">
        <v>0</v>
      </c>
      <c r="P9" s="1080">
        <v>0</v>
      </c>
      <c r="Q9" s="1079"/>
      <c r="R9" s="1079"/>
      <c r="S9" s="1078">
        <v>16727.28</v>
      </c>
      <c r="T9" s="1078">
        <v>16727.28</v>
      </c>
      <c r="U9" s="1078">
        <v>0</v>
      </c>
      <c r="V9" s="1082">
        <v>0</v>
      </c>
      <c r="W9" s="1082">
        <v>0</v>
      </c>
      <c r="X9" s="1082">
        <v>0</v>
      </c>
      <c r="Y9" s="1082"/>
      <c r="Z9" s="1082">
        <v>0</v>
      </c>
      <c r="AA9" s="1029">
        <f t="shared" si="1"/>
        <v>588.53884355407865</v>
      </c>
      <c r="AB9" s="1030">
        <f t="shared" si="2"/>
        <v>16138.74115644592</v>
      </c>
      <c r="AC9" s="1125">
        <f t="shared" si="3"/>
        <v>1193744.1856550463</v>
      </c>
      <c r="AD9" s="970"/>
      <c r="AE9" s="1083">
        <f>(S9-AD9)*$AE$4</f>
        <v>3345.4560000000001</v>
      </c>
      <c r="AF9" s="970">
        <f>(S9-SUM(AD9:AE9))*$AF$4</f>
        <v>2676.3647999999998</v>
      </c>
      <c r="AG9" s="970">
        <f>(S9-SUM(AD9:AF9))*$AG$4</f>
        <v>2141.09184</v>
      </c>
      <c r="AH9" s="970">
        <f>(S9-SUM(AD9:AG9))*$AH$4</f>
        <v>1712.8734720000002</v>
      </c>
      <c r="AI9" s="970">
        <f>(S9-SUM(AD9:AH9))*$AI$4</f>
        <v>1370.2987776</v>
      </c>
      <c r="AJ9" s="970">
        <f>(S9-SUM(AD9:AI9))*$AJ$4</f>
        <v>1096.23902208</v>
      </c>
      <c r="AK9" s="970">
        <f>(S9-SUM(AD9:AJ9))*$AK$4</f>
        <v>876.99121766399992</v>
      </c>
      <c r="AL9" s="970">
        <f>(S9-SUM(AD9:AK9))*$AL$4</f>
        <v>701.59297413120009</v>
      </c>
      <c r="AM9" s="970">
        <f>(S9-SUM(AD9:AL9))*$AM$4</f>
        <v>561.27437930496023</v>
      </c>
      <c r="AN9" s="970">
        <f>(S9-SUM(AD9:AM9))*$AN$4</f>
        <v>449.01950344396829</v>
      </c>
      <c r="AO9" s="970">
        <f>(S9-SUM(AD9:AN9))*$AO$4</f>
        <v>359.21560275517481</v>
      </c>
      <c r="AP9" s="970">
        <f>(S9-SUM(AD9:AO9))*$AP$4</f>
        <v>287.37248220413966</v>
      </c>
      <c r="AQ9" s="970">
        <f>(S9-SUM(AD9:AP9))*$AQ$4</f>
        <v>229.8979857633116</v>
      </c>
      <c r="AR9" s="970">
        <f>(S9-SUM(AD9:AQ9))*$AR$4</f>
        <v>183.91838861064934</v>
      </c>
      <c r="AS9" s="970">
        <f>(S9-SUM(AD9:AR9))*$AS$4</f>
        <v>147.13471088851949</v>
      </c>
      <c r="AT9" s="970">
        <v>0</v>
      </c>
      <c r="AU9" s="970">
        <f>SUM(AD9:AT9)</f>
        <v>16138.741156445922</v>
      </c>
      <c r="AV9" s="970">
        <f>S9-AU9</f>
        <v>588.53884355407718</v>
      </c>
      <c r="AW9" s="970">
        <f>S9*(1-0.2)^15</f>
        <v>588.53884355407865</v>
      </c>
      <c r="AX9" s="970">
        <f>AV9-AW9</f>
        <v>-1.4779288903810084E-12</v>
      </c>
      <c r="AY9" s="1084">
        <f>V9</f>
        <v>0</v>
      </c>
      <c r="AZ9" s="1085">
        <f>IF(AY9&lt;S9,(AY9-AV9),IF(AY9&gt;S9,(AY9-AV9),0))</f>
        <v>-588.53884355407718</v>
      </c>
      <c r="BA9" s="1085">
        <f>IF(AY9&gt;S9,AY9-T9,0)</f>
        <v>0</v>
      </c>
    </row>
    <row r="10" spans="1:53" s="1096" customFormat="1">
      <c r="A10" s="1093"/>
      <c r="B10" s="1094"/>
      <c r="C10" s="1094"/>
      <c r="D10" s="1120"/>
      <c r="E10" s="1095"/>
      <c r="F10" s="1094"/>
      <c r="G10" s="1095"/>
      <c r="H10" s="1093"/>
      <c r="I10" s="1094"/>
      <c r="J10" s="1094"/>
      <c r="K10" s="1094"/>
      <c r="L10" s="1094"/>
      <c r="M10" s="1094"/>
      <c r="N10" s="1094"/>
      <c r="O10" s="1094"/>
      <c r="P10" s="1094"/>
      <c r="Q10" s="1094"/>
      <c r="R10" s="1094"/>
      <c r="S10" s="1094"/>
      <c r="T10" s="1094"/>
      <c r="U10" s="1094"/>
      <c r="V10" s="1094"/>
      <c r="W10" s="1094"/>
      <c r="X10" s="1094"/>
      <c r="Y10" s="1094"/>
      <c r="Z10" s="1094"/>
      <c r="AC10" s="1128"/>
      <c r="AD10" s="1094"/>
      <c r="AE10" s="1094"/>
      <c r="AF10" s="1094"/>
      <c r="AG10" s="1094"/>
      <c r="AH10" s="1094"/>
      <c r="AI10" s="1094"/>
      <c r="AJ10" s="1094"/>
      <c r="AK10" s="1094"/>
      <c r="AL10" s="1094"/>
      <c r="AM10" s="1094"/>
      <c r="AN10" s="1094"/>
      <c r="AO10" s="1094"/>
      <c r="AP10" s="1094"/>
      <c r="AQ10" s="1094"/>
      <c r="AR10" s="1094"/>
      <c r="AS10" s="1094"/>
      <c r="AT10" s="1094"/>
      <c r="AU10" s="1094"/>
      <c r="AV10" s="1094"/>
      <c r="AW10" s="1094"/>
      <c r="AX10" s="1094"/>
      <c r="AY10" s="1094"/>
      <c r="AZ10" s="1094"/>
      <c r="BA10" s="1094"/>
    </row>
    <row r="11" spans="1:53" s="1107" customFormat="1" ht="14.5">
      <c r="A11" s="1097" t="s">
        <v>1333</v>
      </c>
      <c r="B11" s="1098">
        <v>70000012</v>
      </c>
      <c r="C11" s="1099">
        <v>40204</v>
      </c>
      <c r="D11" s="1121">
        <v>2010</v>
      </c>
      <c r="E11" s="1100">
        <v>2010</v>
      </c>
      <c r="F11" s="1101"/>
      <c r="G11" s="1102" t="s">
        <v>693</v>
      </c>
      <c r="H11" s="1103" t="s">
        <v>4277</v>
      </c>
      <c r="I11" s="1101" t="s">
        <v>4281</v>
      </c>
      <c r="J11" s="1098" t="s">
        <v>4282</v>
      </c>
      <c r="K11" s="1104">
        <v>112500</v>
      </c>
      <c r="L11" s="1104">
        <v>112500</v>
      </c>
      <c r="M11" s="1104">
        <v>0</v>
      </c>
      <c r="N11" s="1105"/>
      <c r="O11" s="1101"/>
      <c r="P11" s="1101"/>
      <c r="Q11" s="1101"/>
      <c r="R11" s="1101"/>
      <c r="S11" s="1106">
        <v>1520.93</v>
      </c>
      <c r="T11" s="1104">
        <v>-1520.93</v>
      </c>
      <c r="U11" s="1106">
        <v>0</v>
      </c>
      <c r="V11" s="1101"/>
      <c r="W11" s="1101"/>
      <c r="X11" s="1101"/>
      <c r="Y11" s="1101"/>
      <c r="Z11" s="1101"/>
      <c r="AA11" s="1029">
        <f t="shared" ref="AA11:AA12" si="4">S11*(1-0.2)^(2021-D11)</f>
        <v>130.64689219010575</v>
      </c>
      <c r="AB11" s="1030">
        <f t="shared" ref="AB11:AB12" si="5">S11-AA11</f>
        <v>1390.2831078098943</v>
      </c>
      <c r="AC11" s="1125">
        <f t="shared" ref="AC11:AC12" si="6">K11-(K11*(1-0.2)^(2021-D11))</f>
        <v>102836.32358399998</v>
      </c>
      <c r="AD11" s="970"/>
      <c r="AE11" s="1083"/>
      <c r="AF11" s="970"/>
      <c r="AG11" s="970"/>
      <c r="AH11" s="970"/>
      <c r="AI11" s="970">
        <f>(S11-SUM(AD11:AH11))*$AI$4</f>
        <v>304.18600000000004</v>
      </c>
      <c r="AJ11" s="970">
        <f>(S11-SUM(AD11:AI11))*$AJ$4</f>
        <v>243.34880000000004</v>
      </c>
      <c r="AK11" s="970">
        <f>(S11-SUM(AD11:AJ11))*$AK$4</f>
        <v>194.67903999999999</v>
      </c>
      <c r="AL11" s="970">
        <f>(S11-SUM(AD11:AK11))*$AL$4</f>
        <v>155.74323200000001</v>
      </c>
      <c r="AM11" s="970">
        <f>(S11-SUM(AD11:AL11))*$AM$4</f>
        <v>124.59458559999999</v>
      </c>
      <c r="AN11" s="970">
        <f>(S11-SUM(AD11:AM11))*$AN$4</f>
        <v>99.675668479999999</v>
      </c>
      <c r="AO11" s="970">
        <f>(S11-SUM(AD11:AN11))*$AO$4</f>
        <v>79.740534784000019</v>
      </c>
      <c r="AP11" s="970">
        <f>(S11-SUM(AD11:AO11))*$AP$4</f>
        <v>63.792427827200029</v>
      </c>
      <c r="AQ11" s="970">
        <f>(S11-SUM(AD11:AP11))*$AQ$4</f>
        <v>51.033942261760018</v>
      </c>
      <c r="AR11" s="970">
        <f>(S11-SUM(AD11:AQ11))*$AR$4</f>
        <v>40.827153809407996</v>
      </c>
      <c r="AS11" s="970">
        <f>(S11-SUM(AD11:AR11))*$AS$4</f>
        <v>32.661723047526401</v>
      </c>
      <c r="AT11" s="970">
        <v>0</v>
      </c>
      <c r="AU11" s="970">
        <f>SUM(AD11:AT11)</f>
        <v>1390.2831078098945</v>
      </c>
      <c r="AV11" s="970">
        <f>S11-AU11</f>
        <v>130.64689219010552</v>
      </c>
      <c r="AW11" s="970">
        <f>S11*(1-0.2)^11</f>
        <v>130.64689219010575</v>
      </c>
      <c r="AX11" s="970">
        <f>AV11-AW11</f>
        <v>-2.2737367544323206E-13</v>
      </c>
      <c r="AY11" s="1084">
        <f>V11</f>
        <v>0</v>
      </c>
      <c r="AZ11" s="1085">
        <f>IF(AY11&lt;S11,(AY11-AV11),IF(AY11&gt;S11,(AY11-AV11),0))</f>
        <v>-130.64689219010552</v>
      </c>
      <c r="BA11" s="1085">
        <f>IF(AY11&gt;S11,AY11-T11,0)</f>
        <v>0</v>
      </c>
    </row>
    <row r="12" spans="1:53" s="1107" customFormat="1" ht="14.5">
      <c r="A12" s="1097" t="s">
        <v>1338</v>
      </c>
      <c r="B12" s="1098">
        <v>70000014</v>
      </c>
      <c r="C12" s="1099">
        <v>40389</v>
      </c>
      <c r="D12" s="1121">
        <v>2010</v>
      </c>
      <c r="E12" s="1100">
        <v>2010</v>
      </c>
      <c r="F12" s="1101"/>
      <c r="G12" s="1102" t="s">
        <v>693</v>
      </c>
      <c r="H12" s="1103" t="s">
        <v>4277</v>
      </c>
      <c r="I12" s="1101" t="s">
        <v>4281</v>
      </c>
      <c r="J12" s="1098" t="s">
        <v>4283</v>
      </c>
      <c r="K12" s="1104">
        <v>94000</v>
      </c>
      <c r="L12" s="1104">
        <v>94000</v>
      </c>
      <c r="M12" s="1104">
        <v>0</v>
      </c>
      <c r="N12" s="1105"/>
      <c r="O12" s="1101"/>
      <c r="P12" s="1101"/>
      <c r="Q12" s="1101"/>
      <c r="R12" s="1101"/>
      <c r="S12" s="1106">
        <v>1270.82</v>
      </c>
      <c r="T12" s="1104">
        <v>-1270.82</v>
      </c>
      <c r="U12" s="1106">
        <v>0</v>
      </c>
      <c r="V12" s="1101"/>
      <c r="W12" s="1101"/>
      <c r="X12" s="1101"/>
      <c r="Y12" s="1101"/>
      <c r="Z12" s="1101"/>
      <c r="AA12" s="1029">
        <f t="shared" si="4"/>
        <v>109.16260678205451</v>
      </c>
      <c r="AB12" s="1030">
        <f t="shared" si="5"/>
        <v>1161.6573932179454</v>
      </c>
      <c r="AC12" s="1125">
        <f t="shared" si="6"/>
        <v>85925.46148351999</v>
      </c>
      <c r="AD12" s="970"/>
      <c r="AE12" s="1083"/>
      <c r="AF12" s="970"/>
      <c r="AG12" s="970"/>
      <c r="AH12" s="970"/>
      <c r="AI12" s="970">
        <f>(S12-SUM(AD12:AH12))*$AI$4</f>
        <v>254.16399999999999</v>
      </c>
      <c r="AJ12" s="970">
        <f>(S12-SUM(AD12:AI12))*$AJ$4</f>
        <v>203.3312</v>
      </c>
      <c r="AK12" s="970">
        <f>(S12-SUM(AD12:AJ12))*$AK$4</f>
        <v>162.66496000000001</v>
      </c>
      <c r="AL12" s="970">
        <f>(S12-SUM(AD12:AK12))*$AL$4</f>
        <v>130.131968</v>
      </c>
      <c r="AM12" s="970">
        <f>(S12-SUM(AD12:AL12))*$AM$4</f>
        <v>104.10557440000001</v>
      </c>
      <c r="AN12" s="970">
        <f>(S12-SUM(AD12:AM12))*$AN$4</f>
        <v>83.284459519999999</v>
      </c>
      <c r="AO12" s="970">
        <f>(S12-SUM(AD12:AN12))*$AO$4</f>
        <v>66.627567615999993</v>
      </c>
      <c r="AP12" s="970">
        <f>(S12-SUM(AD12:AO12))*$AP$4</f>
        <v>53.302054092799999</v>
      </c>
      <c r="AQ12" s="970">
        <f>(S12-SUM(AD12:AP12))*$AQ$4</f>
        <v>42.64164327424001</v>
      </c>
      <c r="AR12" s="970">
        <f>(S12-SUM(AD12:AQ12))*$AR$4</f>
        <v>34.113314619391986</v>
      </c>
      <c r="AS12" s="970">
        <f>(S12-SUM(AD12:AR12))*$AS$4</f>
        <v>27.290651695513588</v>
      </c>
      <c r="AT12" s="970">
        <v>0</v>
      </c>
      <c r="AU12" s="970">
        <f>SUM(AD12:AT12)</f>
        <v>1161.6573932179456</v>
      </c>
      <c r="AV12" s="970">
        <f>S12-AU12</f>
        <v>109.16260678205435</v>
      </c>
      <c r="AW12" s="970">
        <f>S12*(1-0.2)^11</f>
        <v>109.16260678205451</v>
      </c>
      <c r="AX12" s="970">
        <f>AV12-AW12</f>
        <v>-1.5631940186722204E-13</v>
      </c>
      <c r="AY12" s="1084">
        <f>V12</f>
        <v>0</v>
      </c>
      <c r="AZ12" s="1085">
        <f>IF(AY12&lt;S12,(AY12-AV12),IF(AY12&gt;S12,(AY12-AV12),0))</f>
        <v>-109.16260678205435</v>
      </c>
      <c r="BA12" s="1085">
        <f>IF(AY12&gt;S12,AY12-T12,0)</f>
        <v>0</v>
      </c>
    </row>
    <row r="13" spans="1:53" ht="13" thickBot="1">
      <c r="K13" s="1109">
        <f t="shared" ref="K13:BA13" si="7">K6+K8+K9+K11+K12</f>
        <v>4798366</v>
      </c>
      <c r="L13" s="1109">
        <f t="shared" si="7"/>
        <v>4798366</v>
      </c>
      <c r="M13" s="1109">
        <f t="shared" si="7"/>
        <v>0</v>
      </c>
      <c r="N13" s="1109">
        <f>N6+N8+N9+N11+N12-96000</f>
        <v>189000</v>
      </c>
      <c r="O13" s="1109">
        <f t="shared" si="7"/>
        <v>-285000</v>
      </c>
      <c r="P13" s="1109">
        <f t="shared" si="7"/>
        <v>13571.428571428571</v>
      </c>
      <c r="Q13" s="1109">
        <f t="shared" si="7"/>
        <v>0</v>
      </c>
      <c r="R13" s="1109">
        <f t="shared" si="7"/>
        <v>-271428.57142857142</v>
      </c>
      <c r="S13" s="1109">
        <f t="shared" si="7"/>
        <v>64884.619999999995</v>
      </c>
      <c r="T13" s="1109">
        <f t="shared" si="7"/>
        <v>59301.119999999995</v>
      </c>
      <c r="U13" s="1109">
        <f t="shared" si="7"/>
        <v>0</v>
      </c>
      <c r="V13" s="1109">
        <f t="shared" si="7"/>
        <v>3331</v>
      </c>
      <c r="W13" s="1109">
        <f t="shared" si="7"/>
        <v>-3331</v>
      </c>
      <c r="X13" s="1109">
        <f t="shared" si="7"/>
        <v>158.63738832762795</v>
      </c>
      <c r="Y13" s="1109">
        <f t="shared" si="7"/>
        <v>0</v>
      </c>
      <c r="Z13" s="1109">
        <f t="shared" si="7"/>
        <v>-3172.3626116723722</v>
      </c>
      <c r="AA13" s="1123">
        <f>SUM(AA6:AA12)</f>
        <v>2602.8607490899267</v>
      </c>
      <c r="AB13" s="1123">
        <f t="shared" ref="AB13:AC13" si="8">SUM(AB6:AB12)</f>
        <v>62281.759250910065</v>
      </c>
      <c r="AC13" s="1129">
        <f t="shared" si="8"/>
        <v>4605866.5427093599</v>
      </c>
      <c r="AD13" s="1109">
        <f t="shared" si="7"/>
        <v>2787.694</v>
      </c>
      <c r="AE13" s="1109">
        <f t="shared" si="7"/>
        <v>5575.6112000000003</v>
      </c>
      <c r="AF13" s="1109">
        <f t="shared" si="7"/>
        <v>10745.91296</v>
      </c>
      <c r="AG13" s="1109">
        <f t="shared" si="7"/>
        <v>8596.7303680000005</v>
      </c>
      <c r="AH13" s="1109">
        <f t="shared" si="7"/>
        <v>6877.3842943999998</v>
      </c>
      <c r="AI13" s="1109">
        <f t="shared" si="7"/>
        <v>6060.2574355199986</v>
      </c>
      <c r="AJ13" s="1109">
        <f t="shared" si="7"/>
        <v>4848.205948415999</v>
      </c>
      <c r="AK13" s="1109">
        <f t="shared" si="7"/>
        <v>3878.5647587327994</v>
      </c>
      <c r="AL13" s="1109">
        <f t="shared" si="7"/>
        <v>3102.8518069862403</v>
      </c>
      <c r="AM13" s="1109">
        <f t="shared" si="7"/>
        <v>2482.2814455889925</v>
      </c>
      <c r="AN13" s="1109">
        <f t="shared" si="7"/>
        <v>1985.8251564711941</v>
      </c>
      <c r="AO13" s="1109">
        <f t="shared" si="7"/>
        <v>1588.6601251769553</v>
      </c>
      <c r="AP13" s="1109">
        <f t="shared" si="7"/>
        <v>1270.9281001415638</v>
      </c>
      <c r="AQ13" s="1109">
        <f t="shared" si="7"/>
        <v>1016.7424801132508</v>
      </c>
      <c r="AR13" s="1109">
        <f t="shared" si="7"/>
        <v>813.39398409060072</v>
      </c>
      <c r="AS13" s="1109">
        <f t="shared" si="7"/>
        <v>650.71518727248031</v>
      </c>
      <c r="AT13" s="1109">
        <f t="shared" si="7"/>
        <v>0</v>
      </c>
      <c r="AU13" s="1109">
        <f t="shared" si="7"/>
        <v>62281.75925091008</v>
      </c>
      <c r="AV13" s="1109">
        <f t="shared" si="7"/>
        <v>2602.8607490899217</v>
      </c>
      <c r="AW13" s="1109">
        <f t="shared" si="7"/>
        <v>2602.8607490899267</v>
      </c>
      <c r="AX13" s="1109">
        <f t="shared" si="7"/>
        <v>-4.8743231673142873E-12</v>
      </c>
      <c r="AY13" s="1109">
        <f t="shared" si="7"/>
        <v>3331</v>
      </c>
      <c r="AZ13" s="1109">
        <f t="shared" si="7"/>
        <v>728.13925091007832</v>
      </c>
      <c r="BA13" s="1109">
        <f t="shared" si="7"/>
        <v>0</v>
      </c>
    </row>
    <row r="14" spans="1:53" ht="13" thickTop="1"/>
  </sheetData>
  <mergeCells count="10">
    <mergeCell ref="AX3:AX4"/>
    <mergeCell ref="AY3:AY4"/>
    <mergeCell ref="AZ3:AZ4"/>
    <mergeCell ref="BA3:BA4"/>
    <mergeCell ref="B3:I3"/>
    <mergeCell ref="K3:R3"/>
    <mergeCell ref="S3:Z3"/>
    <mergeCell ref="AU3:AU4"/>
    <mergeCell ref="AV3:AV4"/>
    <mergeCell ref="AW3:AW4"/>
  </mergeCells>
  <conditionalFormatting sqref="C4:D4">
    <cfRule type="duplicateValues" dxfId="60" priority="9"/>
    <cfRule type="duplicateValues" dxfId="59" priority="10"/>
  </conditionalFormatting>
  <conditionalFormatting sqref="C5:D5">
    <cfRule type="duplicateValues" dxfId="58" priority="7"/>
    <cfRule type="duplicateValues" dxfId="57" priority="8"/>
  </conditionalFormatting>
  <conditionalFormatting sqref="H6">
    <cfRule type="duplicateValues" dxfId="56" priority="11"/>
    <cfRule type="duplicateValues" dxfId="55" priority="12"/>
  </conditionalFormatting>
  <conditionalFormatting sqref="B8:B9">
    <cfRule type="duplicateValues" dxfId="54" priority="5"/>
    <cfRule type="duplicateValues" dxfId="53" priority="6"/>
  </conditionalFormatting>
  <conditionalFormatting sqref="B6">
    <cfRule type="duplicateValues" dxfId="52" priority="13"/>
    <cfRule type="duplicateValues" dxfId="51" priority="14"/>
  </conditionalFormatting>
  <conditionalFormatting sqref="H9">
    <cfRule type="duplicateValues" dxfId="50" priority="3"/>
    <cfRule type="duplicateValues" dxfId="49" priority="4"/>
  </conditionalFormatting>
  <conditionalFormatting sqref="H8">
    <cfRule type="duplicateValues" dxfId="48" priority="1"/>
    <cfRule type="duplicateValues" dxfId="47" priority="2"/>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758F6-EDBA-4188-8D48-FF32DEE5FB9E}">
  <sheetPr>
    <tabColor rgb="FFFFFF00"/>
  </sheetPr>
  <dimension ref="A1:AE17"/>
  <sheetViews>
    <sheetView topLeftCell="A21" workbookViewId="0">
      <selection activeCell="N38" sqref="N38"/>
    </sheetView>
  </sheetViews>
  <sheetFormatPr defaultColWidth="9.1796875" defaultRowHeight="12.5"/>
  <cols>
    <col min="1" max="8" width="9.1796875" style="931"/>
    <col min="9" max="9" width="17.7265625" style="931" bestFit="1" customWidth="1"/>
    <col min="10" max="10" width="16.453125" style="931" bestFit="1" customWidth="1"/>
    <col min="11" max="12" width="10.1796875" style="931" customWidth="1"/>
    <col min="13" max="13" width="9.1796875" style="931" customWidth="1"/>
    <col min="14" max="14" width="10.1796875" style="931" bestFit="1" customWidth="1"/>
    <col min="15" max="20" width="9.1796875" style="931" customWidth="1"/>
    <col min="21" max="28" width="9.1796875" style="931"/>
    <col min="29" max="29" width="10.1796875" style="931" bestFit="1" customWidth="1"/>
    <col min="30" max="30" width="9.1796875" style="931"/>
    <col min="31" max="31" width="10.26953125" style="931" bestFit="1" customWidth="1"/>
    <col min="32" max="16384" width="9.1796875" style="931"/>
  </cols>
  <sheetData>
    <row r="1" spans="1:31" ht="13" thickBot="1"/>
    <row r="2" spans="1:31" s="933" customFormat="1" ht="14.5" thickBot="1">
      <c r="B2" s="1177" t="s">
        <v>4147</v>
      </c>
      <c r="C2" s="1178"/>
      <c r="D2" s="1179"/>
      <c r="E2" s="1180"/>
      <c r="F2" s="1180"/>
      <c r="G2" s="1180"/>
      <c r="H2" s="1180"/>
      <c r="I2" s="1180"/>
      <c r="J2" s="934"/>
      <c r="K2" s="1185" t="s">
        <v>269</v>
      </c>
      <c r="L2" s="1186"/>
      <c r="M2" s="1186"/>
      <c r="N2" s="1186"/>
      <c r="O2" s="1186"/>
      <c r="P2" s="1186"/>
      <c r="Q2" s="1186"/>
      <c r="R2" s="1186"/>
      <c r="S2" s="1186"/>
      <c r="T2" s="1186"/>
      <c r="U2" s="1187" t="s">
        <v>20</v>
      </c>
      <c r="V2" s="1188"/>
      <c r="W2" s="1188"/>
      <c r="X2" s="1188"/>
      <c r="Y2" s="1188"/>
      <c r="Z2" s="1188"/>
      <c r="AA2" s="1188"/>
      <c r="AB2" s="1188"/>
    </row>
    <row r="3" spans="1:31" s="935" customFormat="1" ht="12" customHeight="1">
      <c r="B3" s="936"/>
      <c r="C3" s="937"/>
      <c r="D3" s="938"/>
      <c r="E3" s="936"/>
      <c r="F3" s="939"/>
      <c r="H3" s="936"/>
      <c r="I3" s="936"/>
      <c r="J3" s="940"/>
      <c r="K3" s="1010">
        <v>490300</v>
      </c>
      <c r="L3" s="1010">
        <v>490300</v>
      </c>
      <c r="M3" s="1010">
        <v>0</v>
      </c>
      <c r="N3" s="1011">
        <v>505000</v>
      </c>
      <c r="O3" s="1010">
        <v>0</v>
      </c>
      <c r="P3" s="1011">
        <v>24047.619047619046</v>
      </c>
      <c r="Q3" s="1010"/>
      <c r="R3" s="1010"/>
      <c r="S3" s="1011">
        <v>0.11999999999999998</v>
      </c>
      <c r="T3" s="1010">
        <v>0</v>
      </c>
      <c r="U3" s="945">
        <v>6611.49</v>
      </c>
      <c r="V3" s="945">
        <v>6611.49</v>
      </c>
      <c r="W3" s="946">
        <v>0</v>
      </c>
      <c r="X3" s="945">
        <v>5902.9807130333138</v>
      </c>
      <c r="Y3" s="946">
        <v>0</v>
      </c>
      <c r="Z3" s="945">
        <v>281.09431966825304</v>
      </c>
      <c r="AA3" s="945"/>
      <c r="AB3" s="946">
        <v>0</v>
      </c>
      <c r="AC3" s="947">
        <v>281.09431966825304</v>
      </c>
      <c r="AD3" s="1012">
        <v>0</v>
      </c>
    </row>
    <row r="4" spans="1:31" s="957" customFormat="1" ht="39">
      <c r="A4" s="1013" t="s">
        <v>4135</v>
      </c>
      <c r="B4" s="1013" t="s">
        <v>1513</v>
      </c>
      <c r="C4" s="949" t="s">
        <v>4148</v>
      </c>
      <c r="D4" s="1014" t="s">
        <v>4149</v>
      </c>
      <c r="E4" s="948" t="s">
        <v>4150</v>
      </c>
      <c r="F4" s="1013" t="s">
        <v>4151</v>
      </c>
      <c r="G4" s="1013" t="s">
        <v>569</v>
      </c>
      <c r="H4" s="1013" t="s">
        <v>4152</v>
      </c>
      <c r="I4" s="1013" t="s">
        <v>4153</v>
      </c>
      <c r="J4" s="1013" t="s">
        <v>1486</v>
      </c>
      <c r="K4" s="1015" t="s">
        <v>38</v>
      </c>
      <c r="L4" s="1015" t="s">
        <v>1488</v>
      </c>
      <c r="M4" s="1015" t="s">
        <v>4137</v>
      </c>
      <c r="N4" s="1016" t="s">
        <v>4154</v>
      </c>
      <c r="O4" s="1016" t="s">
        <v>4155</v>
      </c>
      <c r="P4" s="1017" t="s">
        <v>4156</v>
      </c>
      <c r="Q4" s="1015" t="s">
        <v>4157</v>
      </c>
      <c r="R4" s="1015"/>
      <c r="S4" s="1016" t="s">
        <v>4158</v>
      </c>
      <c r="T4" s="1015" t="s">
        <v>4159</v>
      </c>
      <c r="U4" s="1018" t="s">
        <v>38</v>
      </c>
      <c r="V4" s="1018" t="s">
        <v>1488</v>
      </c>
      <c r="W4" s="1018" t="s">
        <v>4137</v>
      </c>
      <c r="X4" s="954" t="s">
        <v>4154</v>
      </c>
      <c r="Y4" s="954" t="s">
        <v>4155</v>
      </c>
      <c r="Z4" s="1018" t="s">
        <v>4156</v>
      </c>
      <c r="AA4" s="1018" t="s">
        <v>4157</v>
      </c>
      <c r="AB4" s="1018" t="s">
        <v>4159</v>
      </c>
      <c r="AC4" s="956" t="s">
        <v>4160</v>
      </c>
      <c r="AD4" s="956" t="s">
        <v>4161</v>
      </c>
      <c r="AE4" s="956" t="s">
        <v>4287</v>
      </c>
    </row>
    <row r="5" spans="1:31" s="935" customFormat="1" ht="12" customHeight="1">
      <c r="A5" s="958">
        <v>15</v>
      </c>
      <c r="B5" s="959">
        <v>40000718</v>
      </c>
      <c r="C5" s="960">
        <v>39193</v>
      </c>
      <c r="D5" s="1024">
        <f t="shared" ref="D5:D16" si="0">YEAR(C5)</f>
        <v>2007</v>
      </c>
      <c r="E5" s="962">
        <v>2010</v>
      </c>
      <c r="F5" s="963"/>
      <c r="G5" s="964" t="s">
        <v>1145</v>
      </c>
      <c r="H5" s="965" t="s">
        <v>1523</v>
      </c>
      <c r="I5" s="963" t="s">
        <v>23</v>
      </c>
      <c r="J5" s="966" t="s">
        <v>4284</v>
      </c>
      <c r="K5" s="1019">
        <v>56000</v>
      </c>
      <c r="L5" s="1019">
        <v>56000</v>
      </c>
      <c r="M5" s="1020">
        <v>0</v>
      </c>
      <c r="N5" s="1020">
        <v>0</v>
      </c>
      <c r="O5" s="1020">
        <v>0</v>
      </c>
      <c r="P5" s="1021">
        <v>0</v>
      </c>
      <c r="Q5" s="1020"/>
      <c r="R5" s="1020"/>
      <c r="S5" s="1025">
        <v>0.01</v>
      </c>
      <c r="T5" s="1020">
        <v>0</v>
      </c>
      <c r="U5" s="1019">
        <v>755.14</v>
      </c>
      <c r="V5" s="1019">
        <v>755.14</v>
      </c>
      <c r="W5" s="1019">
        <v>0</v>
      </c>
      <c r="X5" s="971">
        <v>0</v>
      </c>
      <c r="Y5" s="971">
        <v>0</v>
      </c>
      <c r="Z5" s="971">
        <v>0</v>
      </c>
      <c r="AA5" s="971"/>
      <c r="AB5" s="971">
        <v>0</v>
      </c>
      <c r="AC5" s="1029">
        <f>U5*(1-0.1)^(2021-D5)</f>
        <v>172.75181054439261</v>
      </c>
      <c r="AD5" s="1030">
        <f t="shared" ref="AD5:AD16" si="1">U5-AC5</f>
        <v>582.3881894556074</v>
      </c>
      <c r="AE5" s="1112">
        <f>K5-(K5*(1-0.1)^(2021-D5))</f>
        <v>43188.996225221832</v>
      </c>
    </row>
    <row r="6" spans="1:31" s="935" customFormat="1" ht="12" customHeight="1">
      <c r="A6" s="958">
        <v>16</v>
      </c>
      <c r="B6" s="959">
        <v>40000720</v>
      </c>
      <c r="C6" s="960">
        <v>39195</v>
      </c>
      <c r="D6" s="1024">
        <f t="shared" si="0"/>
        <v>2007</v>
      </c>
      <c r="E6" s="962">
        <v>2010</v>
      </c>
      <c r="F6" s="963"/>
      <c r="G6" s="964" t="s">
        <v>1145</v>
      </c>
      <c r="H6" s="965" t="s">
        <v>1523</v>
      </c>
      <c r="I6" s="963" t="s">
        <v>23</v>
      </c>
      <c r="J6" s="966" t="s">
        <v>4284</v>
      </c>
      <c r="K6" s="1019">
        <v>80000</v>
      </c>
      <c r="L6" s="1019">
        <v>80000</v>
      </c>
      <c r="M6" s="1020">
        <v>0</v>
      </c>
      <c r="N6" s="1020">
        <v>0</v>
      </c>
      <c r="O6" s="1020">
        <v>0</v>
      </c>
      <c r="P6" s="1021">
        <v>0</v>
      </c>
      <c r="Q6" s="1020"/>
      <c r="R6" s="1020"/>
      <c r="S6" s="1025">
        <v>0.01</v>
      </c>
      <c r="T6" s="1020">
        <v>0</v>
      </c>
      <c r="U6" s="1019">
        <v>1078.77</v>
      </c>
      <c r="V6" s="1019">
        <v>1078.77</v>
      </c>
      <c r="W6" s="1019">
        <v>0</v>
      </c>
      <c r="X6" s="971">
        <v>0</v>
      </c>
      <c r="Y6" s="971">
        <v>0</v>
      </c>
      <c r="Z6" s="971">
        <v>0</v>
      </c>
      <c r="AA6" s="971"/>
      <c r="AB6" s="971">
        <v>0</v>
      </c>
      <c r="AC6" s="1029">
        <f t="shared" ref="AC6:AC16" si="2">U6*(1-0.1)^(2021-D6)</f>
        <v>246.78797396638294</v>
      </c>
      <c r="AD6" s="1030">
        <f t="shared" si="1"/>
        <v>831.9820260336171</v>
      </c>
      <c r="AE6" s="1112">
        <f t="shared" ref="AE6:AE16" si="3">K6-(K6*(1-0.1)^(2021-D6))</f>
        <v>61698.566036031189</v>
      </c>
    </row>
    <row r="7" spans="1:31" s="935" customFormat="1" ht="12" customHeight="1">
      <c r="A7" s="958">
        <v>17</v>
      </c>
      <c r="B7" s="959">
        <v>40000721</v>
      </c>
      <c r="C7" s="960">
        <v>39162</v>
      </c>
      <c r="D7" s="1024">
        <f t="shared" si="0"/>
        <v>2007</v>
      </c>
      <c r="E7" s="962">
        <v>2010</v>
      </c>
      <c r="F7" s="963"/>
      <c r="G7" s="964" t="s">
        <v>1145</v>
      </c>
      <c r="H7" s="965" t="s">
        <v>1523</v>
      </c>
      <c r="I7" s="963" t="s">
        <v>23</v>
      </c>
      <c r="J7" s="966" t="s">
        <v>4284</v>
      </c>
      <c r="K7" s="1019">
        <v>2000</v>
      </c>
      <c r="L7" s="1019">
        <v>2000</v>
      </c>
      <c r="M7" s="1020">
        <v>0</v>
      </c>
      <c r="N7" s="1020">
        <v>0</v>
      </c>
      <c r="O7" s="1020">
        <v>0</v>
      </c>
      <c r="P7" s="1021">
        <v>0</v>
      </c>
      <c r="Q7" s="1020"/>
      <c r="R7" s="1020"/>
      <c r="S7" s="1025">
        <v>0.01</v>
      </c>
      <c r="T7" s="1020">
        <v>0</v>
      </c>
      <c r="U7" s="1019">
        <v>26.97</v>
      </c>
      <c r="V7" s="1019">
        <v>26.97</v>
      </c>
      <c r="W7" s="1019">
        <v>0</v>
      </c>
      <c r="X7" s="971">
        <v>0</v>
      </c>
      <c r="Y7" s="971">
        <v>0</v>
      </c>
      <c r="Z7" s="971">
        <v>0</v>
      </c>
      <c r="AA7" s="971"/>
      <c r="AB7" s="971">
        <v>0</v>
      </c>
      <c r="AC7" s="1029">
        <f t="shared" si="2"/>
        <v>6.1698709251029857</v>
      </c>
      <c r="AD7" s="1030">
        <f t="shared" si="1"/>
        <v>20.800129074897015</v>
      </c>
      <c r="AE7" s="1112">
        <f t="shared" si="3"/>
        <v>1542.4641509007797</v>
      </c>
    </row>
    <row r="8" spans="1:31" s="935" customFormat="1" ht="12" customHeight="1">
      <c r="A8" s="958">
        <v>18</v>
      </c>
      <c r="B8" s="959">
        <v>40000722</v>
      </c>
      <c r="C8" s="960">
        <v>38995</v>
      </c>
      <c r="D8" s="1024">
        <f t="shared" si="0"/>
        <v>2006</v>
      </c>
      <c r="E8" s="962">
        <v>2010</v>
      </c>
      <c r="F8" s="963"/>
      <c r="G8" s="964" t="s">
        <v>1145</v>
      </c>
      <c r="H8" s="965" t="s">
        <v>1523</v>
      </c>
      <c r="I8" s="963" t="s">
        <v>23</v>
      </c>
      <c r="J8" s="966" t="s">
        <v>4284</v>
      </c>
      <c r="K8" s="1019">
        <v>50000</v>
      </c>
      <c r="L8" s="1019">
        <v>50000</v>
      </c>
      <c r="M8" s="1020">
        <v>0</v>
      </c>
      <c r="N8" s="1020">
        <v>0</v>
      </c>
      <c r="O8" s="1020">
        <v>0</v>
      </c>
      <c r="P8" s="1021">
        <v>0</v>
      </c>
      <c r="Q8" s="1020"/>
      <c r="R8" s="1020"/>
      <c r="S8" s="1025">
        <v>0.01</v>
      </c>
      <c r="T8" s="1020">
        <v>0</v>
      </c>
      <c r="U8" s="1019">
        <v>674.23</v>
      </c>
      <c r="V8" s="1019">
        <v>674.23</v>
      </c>
      <c r="W8" s="1019">
        <v>0</v>
      </c>
      <c r="X8" s="971">
        <v>0</v>
      </c>
      <c r="Y8" s="971">
        <v>0</v>
      </c>
      <c r="Z8" s="971">
        <v>0</v>
      </c>
      <c r="AA8" s="971"/>
      <c r="AB8" s="971">
        <v>0</v>
      </c>
      <c r="AC8" s="1029">
        <f t="shared" si="2"/>
        <v>138.81797799217529</v>
      </c>
      <c r="AD8" s="1030">
        <f t="shared" si="1"/>
        <v>535.4120220078247</v>
      </c>
      <c r="AE8" s="1112">
        <f t="shared" si="3"/>
        <v>39705.443395267546</v>
      </c>
    </row>
    <row r="9" spans="1:31" s="935" customFormat="1" ht="12" customHeight="1">
      <c r="A9" s="958">
        <v>19</v>
      </c>
      <c r="B9" s="959">
        <v>40000723</v>
      </c>
      <c r="C9" s="960">
        <v>39341</v>
      </c>
      <c r="D9" s="1024">
        <f t="shared" si="0"/>
        <v>2007</v>
      </c>
      <c r="E9" s="962">
        <v>2010</v>
      </c>
      <c r="F9" s="963"/>
      <c r="G9" s="964" t="s">
        <v>1145</v>
      </c>
      <c r="H9" s="965" t="s">
        <v>1523</v>
      </c>
      <c r="I9" s="963" t="s">
        <v>23</v>
      </c>
      <c r="J9" s="966" t="s">
        <v>4284</v>
      </c>
      <c r="K9" s="1019">
        <v>51600</v>
      </c>
      <c r="L9" s="1019">
        <v>51600</v>
      </c>
      <c r="M9" s="1020">
        <v>0</v>
      </c>
      <c r="N9" s="1020">
        <v>0</v>
      </c>
      <c r="O9" s="1020">
        <v>0</v>
      </c>
      <c r="P9" s="1021">
        <v>0</v>
      </c>
      <c r="Q9" s="1020"/>
      <c r="R9" s="1020"/>
      <c r="S9" s="1025">
        <v>0.01</v>
      </c>
      <c r="T9" s="1020">
        <v>0</v>
      </c>
      <c r="U9" s="1019">
        <v>695.8</v>
      </c>
      <c r="V9" s="1019">
        <v>695.8</v>
      </c>
      <c r="W9" s="1019">
        <v>0</v>
      </c>
      <c r="X9" s="971">
        <v>0</v>
      </c>
      <c r="Y9" s="971">
        <v>0</v>
      </c>
      <c r="Z9" s="971">
        <v>0</v>
      </c>
      <c r="AA9" s="971"/>
      <c r="AB9" s="971">
        <v>0</v>
      </c>
      <c r="AC9" s="1029">
        <f t="shared" si="2"/>
        <v>159.17672190161872</v>
      </c>
      <c r="AD9" s="1030">
        <f t="shared" si="1"/>
        <v>536.62327809838121</v>
      </c>
      <c r="AE9" s="1112">
        <f t="shared" si="3"/>
        <v>39795.575093240113</v>
      </c>
    </row>
    <row r="10" spans="1:31" s="935" customFormat="1" ht="12" customHeight="1">
      <c r="A10" s="958">
        <v>20</v>
      </c>
      <c r="B10" s="959">
        <v>40000725</v>
      </c>
      <c r="C10" s="960">
        <v>39072</v>
      </c>
      <c r="D10" s="1024">
        <f t="shared" si="0"/>
        <v>2006</v>
      </c>
      <c r="E10" s="962">
        <v>2010</v>
      </c>
      <c r="F10" s="963"/>
      <c r="G10" s="964" t="s">
        <v>1145</v>
      </c>
      <c r="H10" s="965" t="s">
        <v>1523</v>
      </c>
      <c r="I10" s="963" t="s">
        <v>23</v>
      </c>
      <c r="J10" s="966" t="s">
        <v>4284</v>
      </c>
      <c r="K10" s="1019">
        <v>26600</v>
      </c>
      <c r="L10" s="1019">
        <v>26600</v>
      </c>
      <c r="M10" s="1020">
        <v>0</v>
      </c>
      <c r="N10" s="1020">
        <v>0</v>
      </c>
      <c r="O10" s="1020">
        <v>0</v>
      </c>
      <c r="P10" s="1021">
        <v>0</v>
      </c>
      <c r="Q10" s="1020"/>
      <c r="R10" s="1020"/>
      <c r="S10" s="1025">
        <v>0.01</v>
      </c>
      <c r="T10" s="1020">
        <v>0</v>
      </c>
      <c r="U10" s="1019">
        <v>358.69</v>
      </c>
      <c r="V10" s="1019">
        <v>358.69</v>
      </c>
      <c r="W10" s="1019">
        <v>0</v>
      </c>
      <c r="X10" s="971">
        <v>0</v>
      </c>
      <c r="Y10" s="971">
        <v>0</v>
      </c>
      <c r="Z10" s="971">
        <v>0</v>
      </c>
      <c r="AA10" s="971"/>
      <c r="AB10" s="971">
        <v>0</v>
      </c>
      <c r="AC10" s="1029">
        <f t="shared" si="2"/>
        <v>73.851090171029696</v>
      </c>
      <c r="AD10" s="1030">
        <f t="shared" si="1"/>
        <v>284.83890982897032</v>
      </c>
      <c r="AE10" s="1112">
        <f t="shared" si="3"/>
        <v>21123.295886282333</v>
      </c>
    </row>
    <row r="11" spans="1:31" s="935" customFormat="1" ht="12" customHeight="1">
      <c r="A11" s="958">
        <v>21</v>
      </c>
      <c r="B11" s="959">
        <v>40000726</v>
      </c>
      <c r="C11" s="960">
        <v>39128</v>
      </c>
      <c r="D11" s="1024">
        <f t="shared" si="0"/>
        <v>2007</v>
      </c>
      <c r="E11" s="962">
        <v>2010</v>
      </c>
      <c r="F11" s="963"/>
      <c r="G11" s="964" t="s">
        <v>1145</v>
      </c>
      <c r="H11" s="965" t="s">
        <v>1523</v>
      </c>
      <c r="I11" s="963" t="s">
        <v>23</v>
      </c>
      <c r="J11" s="966" t="s">
        <v>4284</v>
      </c>
      <c r="K11" s="1019">
        <v>21600</v>
      </c>
      <c r="L11" s="1019">
        <v>21600</v>
      </c>
      <c r="M11" s="1020">
        <v>0</v>
      </c>
      <c r="N11" s="1020">
        <v>0</v>
      </c>
      <c r="O11" s="1020">
        <v>0</v>
      </c>
      <c r="P11" s="1021">
        <v>0</v>
      </c>
      <c r="Q11" s="1020"/>
      <c r="R11" s="1020"/>
      <c r="S11" s="1025">
        <v>0.01</v>
      </c>
      <c r="T11" s="1020">
        <v>0</v>
      </c>
      <c r="U11" s="1019">
        <v>291.27</v>
      </c>
      <c r="V11" s="1019">
        <v>291.27</v>
      </c>
      <c r="W11" s="1019">
        <v>0</v>
      </c>
      <c r="X11" s="971">
        <v>0</v>
      </c>
      <c r="Y11" s="971">
        <v>0</v>
      </c>
      <c r="Z11" s="971">
        <v>0</v>
      </c>
      <c r="AA11" s="971"/>
      <c r="AB11" s="971">
        <v>0</v>
      </c>
      <c r="AC11" s="1029">
        <f t="shared" si="2"/>
        <v>66.633233383564942</v>
      </c>
      <c r="AD11" s="1030">
        <f t="shared" si="1"/>
        <v>224.63676661643504</v>
      </c>
      <c r="AE11" s="1112">
        <f t="shared" si="3"/>
        <v>16658.612829728423</v>
      </c>
    </row>
    <row r="12" spans="1:31" s="935" customFormat="1" ht="12" customHeight="1">
      <c r="A12" s="958">
        <v>22</v>
      </c>
      <c r="B12" s="959">
        <v>40000727</v>
      </c>
      <c r="C12" s="960">
        <v>39128</v>
      </c>
      <c r="D12" s="1024">
        <f t="shared" si="0"/>
        <v>2007</v>
      </c>
      <c r="E12" s="962">
        <v>2010</v>
      </c>
      <c r="F12" s="963"/>
      <c r="G12" s="964" t="s">
        <v>1145</v>
      </c>
      <c r="H12" s="965" t="s">
        <v>1523</v>
      </c>
      <c r="I12" s="963" t="s">
        <v>23</v>
      </c>
      <c r="J12" s="966" t="s">
        <v>4284</v>
      </c>
      <c r="K12" s="1019">
        <v>21300</v>
      </c>
      <c r="L12" s="1019">
        <v>21300</v>
      </c>
      <c r="M12" s="1020">
        <v>0</v>
      </c>
      <c r="N12" s="1020">
        <v>0</v>
      </c>
      <c r="O12" s="1020">
        <v>0</v>
      </c>
      <c r="P12" s="1021">
        <v>0</v>
      </c>
      <c r="Q12" s="1020"/>
      <c r="R12" s="1020"/>
      <c r="S12" s="1025">
        <v>0.01</v>
      </c>
      <c r="T12" s="1020">
        <v>0</v>
      </c>
      <c r="U12" s="1019">
        <v>287.22000000000003</v>
      </c>
      <c r="V12" s="1019">
        <v>287.22000000000003</v>
      </c>
      <c r="W12" s="1019">
        <v>0</v>
      </c>
      <c r="X12" s="971">
        <v>0</v>
      </c>
      <c r="Y12" s="971">
        <v>0</v>
      </c>
      <c r="Z12" s="971">
        <v>0</v>
      </c>
      <c r="AA12" s="971"/>
      <c r="AB12" s="971">
        <v>0</v>
      </c>
      <c r="AC12" s="1029">
        <f t="shared" si="2"/>
        <v>65.706723289139035</v>
      </c>
      <c r="AD12" s="1030">
        <f t="shared" si="1"/>
        <v>221.51327671086099</v>
      </c>
      <c r="AE12" s="1112">
        <f t="shared" si="3"/>
        <v>16427.243207093303</v>
      </c>
    </row>
    <row r="13" spans="1:31" s="935" customFormat="1" ht="12" customHeight="1">
      <c r="A13" s="958">
        <v>23</v>
      </c>
      <c r="B13" s="959">
        <v>40000728</v>
      </c>
      <c r="C13" s="960">
        <v>39139</v>
      </c>
      <c r="D13" s="1024">
        <f t="shared" si="0"/>
        <v>2007</v>
      </c>
      <c r="E13" s="962">
        <v>2010</v>
      </c>
      <c r="F13" s="963"/>
      <c r="G13" s="964" t="s">
        <v>1145</v>
      </c>
      <c r="H13" s="965" t="s">
        <v>1523</v>
      </c>
      <c r="I13" s="963" t="s">
        <v>23</v>
      </c>
      <c r="J13" s="966" t="s">
        <v>4284</v>
      </c>
      <c r="K13" s="1019">
        <v>96000</v>
      </c>
      <c r="L13" s="1019">
        <v>96000</v>
      </c>
      <c r="M13" s="1020">
        <v>0</v>
      </c>
      <c r="N13" s="1020">
        <v>0</v>
      </c>
      <c r="O13" s="1020">
        <v>0</v>
      </c>
      <c r="P13" s="1021">
        <v>0</v>
      </c>
      <c r="Q13" s="1020"/>
      <c r="R13" s="1020"/>
      <c r="S13" s="1025">
        <v>0.01</v>
      </c>
      <c r="T13" s="1020">
        <v>0</v>
      </c>
      <c r="U13" s="1019">
        <v>1294.52</v>
      </c>
      <c r="V13" s="1019">
        <v>1294.52</v>
      </c>
      <c r="W13" s="1019">
        <v>0</v>
      </c>
      <c r="X13" s="971">
        <v>0</v>
      </c>
      <c r="Y13" s="971">
        <v>0</v>
      </c>
      <c r="Z13" s="971">
        <v>0</v>
      </c>
      <c r="AA13" s="971"/>
      <c r="AB13" s="971">
        <v>0</v>
      </c>
      <c r="AC13" s="1029">
        <f t="shared" si="2"/>
        <v>296.14465368796129</v>
      </c>
      <c r="AD13" s="1030">
        <f t="shared" si="1"/>
        <v>998.37534631203869</v>
      </c>
      <c r="AE13" s="1112">
        <f t="shared" si="3"/>
        <v>74038.279243237426</v>
      </c>
    </row>
    <row r="14" spans="1:31" s="935" customFormat="1" ht="12" customHeight="1">
      <c r="A14" s="958">
        <v>24</v>
      </c>
      <c r="B14" s="959">
        <v>40000729</v>
      </c>
      <c r="C14" s="960">
        <v>39196</v>
      </c>
      <c r="D14" s="1024">
        <f t="shared" si="0"/>
        <v>2007</v>
      </c>
      <c r="E14" s="962">
        <v>2010</v>
      </c>
      <c r="F14" s="963"/>
      <c r="G14" s="964" t="s">
        <v>1145</v>
      </c>
      <c r="H14" s="965" t="s">
        <v>1523</v>
      </c>
      <c r="I14" s="963" t="s">
        <v>23</v>
      </c>
      <c r="J14" s="966" t="s">
        <v>4284</v>
      </c>
      <c r="K14" s="1019">
        <v>6000</v>
      </c>
      <c r="L14" s="1019">
        <v>6000</v>
      </c>
      <c r="M14" s="1020">
        <v>0</v>
      </c>
      <c r="N14" s="1020">
        <v>0</v>
      </c>
      <c r="O14" s="1020">
        <v>0</v>
      </c>
      <c r="P14" s="1021">
        <v>0</v>
      </c>
      <c r="Q14" s="1020"/>
      <c r="R14" s="1020"/>
      <c r="S14" s="1025">
        <v>0.01</v>
      </c>
      <c r="T14" s="1020">
        <v>0</v>
      </c>
      <c r="U14" s="1019">
        <v>80.91</v>
      </c>
      <c r="V14" s="1019">
        <v>80.91</v>
      </c>
      <c r="W14" s="1019">
        <v>0</v>
      </c>
      <c r="X14" s="971">
        <v>0</v>
      </c>
      <c r="Y14" s="971">
        <v>0</v>
      </c>
      <c r="Z14" s="971">
        <v>0</v>
      </c>
      <c r="AA14" s="971"/>
      <c r="AB14" s="971">
        <v>0</v>
      </c>
      <c r="AC14" s="1029">
        <f t="shared" si="2"/>
        <v>18.509612775308955</v>
      </c>
      <c r="AD14" s="1030">
        <f t="shared" si="1"/>
        <v>62.400387224691045</v>
      </c>
      <c r="AE14" s="1112">
        <f t="shared" si="3"/>
        <v>4627.3924527023391</v>
      </c>
    </row>
    <row r="15" spans="1:31" s="935" customFormat="1" ht="12" customHeight="1">
      <c r="A15" s="958">
        <v>25</v>
      </c>
      <c r="B15" s="959">
        <v>40000730</v>
      </c>
      <c r="C15" s="960">
        <v>39427</v>
      </c>
      <c r="D15" s="1024">
        <f t="shared" si="0"/>
        <v>2007</v>
      </c>
      <c r="E15" s="962">
        <v>2010</v>
      </c>
      <c r="F15" s="963"/>
      <c r="G15" s="964" t="s">
        <v>1145</v>
      </c>
      <c r="H15" s="965" t="s">
        <v>1523</v>
      </c>
      <c r="I15" s="963" t="s">
        <v>23</v>
      </c>
      <c r="J15" s="966" t="s">
        <v>4284</v>
      </c>
      <c r="K15" s="1019">
        <v>19200</v>
      </c>
      <c r="L15" s="1019">
        <v>19200</v>
      </c>
      <c r="M15" s="1020">
        <v>0</v>
      </c>
      <c r="N15" s="1020">
        <v>0</v>
      </c>
      <c r="O15" s="1020">
        <v>0</v>
      </c>
      <c r="P15" s="1021">
        <v>0</v>
      </c>
      <c r="Q15" s="1020"/>
      <c r="R15" s="1020"/>
      <c r="S15" s="1025">
        <v>0.01</v>
      </c>
      <c r="T15" s="1020">
        <v>0</v>
      </c>
      <c r="U15" s="1019">
        <v>258.89999999999998</v>
      </c>
      <c r="V15" s="1019">
        <v>258.89999999999998</v>
      </c>
      <c r="W15" s="1019">
        <v>0</v>
      </c>
      <c r="X15" s="971">
        <v>0</v>
      </c>
      <c r="Y15" s="971">
        <v>0</v>
      </c>
      <c r="Z15" s="971">
        <v>0</v>
      </c>
      <c r="AA15" s="971"/>
      <c r="AB15" s="971">
        <v>0</v>
      </c>
      <c r="AC15" s="1029">
        <f t="shared" si="2"/>
        <v>59.228015665894063</v>
      </c>
      <c r="AD15" s="1030">
        <f t="shared" si="1"/>
        <v>199.6719843341059</v>
      </c>
      <c r="AE15" s="1112">
        <f t="shared" si="3"/>
        <v>14807.655848647486</v>
      </c>
    </row>
    <row r="16" spans="1:31" s="935" customFormat="1" ht="12" customHeight="1">
      <c r="A16" s="958">
        <v>26</v>
      </c>
      <c r="B16" s="959">
        <v>40000731</v>
      </c>
      <c r="C16" s="960">
        <v>39538</v>
      </c>
      <c r="D16" s="1024">
        <f t="shared" si="0"/>
        <v>2008</v>
      </c>
      <c r="E16" s="962">
        <v>2010</v>
      </c>
      <c r="F16" s="963"/>
      <c r="G16" s="964" t="s">
        <v>1145</v>
      </c>
      <c r="H16" s="965" t="s">
        <v>1523</v>
      </c>
      <c r="I16" s="963" t="s">
        <v>23</v>
      </c>
      <c r="J16" s="966" t="s">
        <v>4284</v>
      </c>
      <c r="K16" s="1019">
        <v>60000</v>
      </c>
      <c r="L16" s="1019">
        <v>60000</v>
      </c>
      <c r="M16" s="1020">
        <v>0</v>
      </c>
      <c r="N16" s="1020">
        <v>0</v>
      </c>
      <c r="O16" s="1020">
        <v>0</v>
      </c>
      <c r="P16" s="1021">
        <v>0</v>
      </c>
      <c r="Q16" s="1020"/>
      <c r="R16" s="1020"/>
      <c r="S16" s="1025">
        <v>0.01</v>
      </c>
      <c r="T16" s="1020">
        <v>0</v>
      </c>
      <c r="U16" s="1019">
        <v>809.07</v>
      </c>
      <c r="V16" s="1019">
        <v>809.07</v>
      </c>
      <c r="W16" s="1019">
        <v>0</v>
      </c>
      <c r="X16" s="971">
        <v>0</v>
      </c>
      <c r="Y16" s="971">
        <v>0</v>
      </c>
      <c r="Z16" s="971">
        <v>0</v>
      </c>
      <c r="AA16" s="971"/>
      <c r="AB16" s="971">
        <v>0</v>
      </c>
      <c r="AC16" s="1029">
        <f t="shared" si="2"/>
        <v>205.65473857261458</v>
      </c>
      <c r="AD16" s="1030">
        <f t="shared" si="1"/>
        <v>603.41526142738553</v>
      </c>
      <c r="AE16" s="1112">
        <f t="shared" si="3"/>
        <v>44748.805030025993</v>
      </c>
    </row>
    <row r="17" spans="11:31">
      <c r="K17" s="1110">
        <f t="shared" ref="K17:AE17" si="4">SUM(K5:K16)</f>
        <v>490300</v>
      </c>
      <c r="L17" s="1110">
        <f t="shared" si="4"/>
        <v>490300</v>
      </c>
      <c r="M17" s="1110">
        <f t="shared" si="4"/>
        <v>0</v>
      </c>
      <c r="N17" s="1110">
        <v>110000</v>
      </c>
      <c r="O17" s="1110">
        <f t="shared" si="4"/>
        <v>0</v>
      </c>
      <c r="P17" s="1110">
        <f t="shared" si="4"/>
        <v>0</v>
      </c>
      <c r="Q17" s="1110">
        <f t="shared" si="4"/>
        <v>0</v>
      </c>
      <c r="R17" s="1110">
        <f t="shared" si="4"/>
        <v>0</v>
      </c>
      <c r="S17" s="1110">
        <f t="shared" si="4"/>
        <v>0.11999999999999998</v>
      </c>
      <c r="T17" s="1110">
        <f t="shared" si="4"/>
        <v>0</v>
      </c>
      <c r="U17" s="1110">
        <f t="shared" si="4"/>
        <v>6611.49</v>
      </c>
      <c r="V17" s="1110">
        <f t="shared" si="4"/>
        <v>6611.49</v>
      </c>
      <c r="W17" s="1110">
        <f t="shared" si="4"/>
        <v>0</v>
      </c>
      <c r="X17" s="1110">
        <f t="shared" si="4"/>
        <v>0</v>
      </c>
      <c r="Y17" s="1110">
        <f t="shared" si="4"/>
        <v>0</v>
      </c>
      <c r="Z17" s="1110">
        <f t="shared" si="4"/>
        <v>0</v>
      </c>
      <c r="AA17" s="1110">
        <f t="shared" si="4"/>
        <v>0</v>
      </c>
      <c r="AB17" s="1110">
        <f t="shared" si="4"/>
        <v>0</v>
      </c>
      <c r="AC17" s="1110">
        <f t="shared" si="4"/>
        <v>1509.4324228751852</v>
      </c>
      <c r="AD17" s="1110">
        <f t="shared" si="4"/>
        <v>5102.057577124815</v>
      </c>
      <c r="AE17" s="1110">
        <f t="shared" si="4"/>
        <v>378362.32939837879</v>
      </c>
    </row>
  </sheetData>
  <mergeCells count="3">
    <mergeCell ref="B2:I2"/>
    <mergeCell ref="K2:T2"/>
    <mergeCell ref="U2:AB2"/>
  </mergeCells>
  <conditionalFormatting sqref="C3:D3">
    <cfRule type="duplicateValues" dxfId="46" priority="3"/>
    <cfRule type="duplicateValues" dxfId="45" priority="4"/>
  </conditionalFormatting>
  <conditionalFormatting sqref="C4:D4">
    <cfRule type="duplicateValues" dxfId="44" priority="5"/>
    <cfRule type="duplicateValues" dxfId="43" priority="6"/>
  </conditionalFormatting>
  <conditionalFormatting sqref="B5:B16">
    <cfRule type="duplicateValues" dxfId="42" priority="1"/>
    <cfRule type="duplicateValues" dxfId="41" priority="2"/>
  </conditionalFormatting>
  <pageMargins left="0.7" right="0.7" top="0.75" bottom="0.75" header="0.3" footer="0.3"/>
  <pageSetup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66FF"/>
    <pageSetUpPr fitToPage="1"/>
  </sheetPr>
  <dimension ref="A1:AA49"/>
  <sheetViews>
    <sheetView showGridLines="0" view="pageBreakPreview" topLeftCell="A18" zoomScaleSheetLayoutView="100" workbookViewId="0">
      <selection activeCell="D14" sqref="D14"/>
    </sheetView>
  </sheetViews>
  <sheetFormatPr defaultColWidth="9.453125" defaultRowHeight="21.75" customHeight="1"/>
  <cols>
    <col min="1" max="1" width="50.453125" style="448" customWidth="1"/>
    <col min="2" max="2" width="0.54296875" style="448" customWidth="1"/>
    <col min="3" max="3" width="15.54296875" style="448" customWidth="1"/>
    <col min="4" max="4" width="1.54296875" style="448" customWidth="1"/>
    <col min="5" max="5" width="18.453125" style="448" customWidth="1"/>
    <col min="6" max="6" width="1.453125" style="448" customWidth="1"/>
    <col min="7" max="7" width="19.453125" style="448" customWidth="1"/>
    <col min="8" max="8" width="1.453125" style="448" customWidth="1"/>
    <col min="9" max="9" width="14.54296875" style="448" bestFit="1" customWidth="1"/>
    <col min="10" max="10" width="1.453125" style="448" customWidth="1"/>
    <col min="11" max="11" width="18.453125" style="448" customWidth="1"/>
    <col min="12" max="12" width="1.453125" style="448" customWidth="1"/>
    <col min="13" max="13" width="16.54296875" style="448" bestFit="1" customWidth="1"/>
    <col min="14" max="14" width="4.453125" style="448" hidden="1" customWidth="1"/>
    <col min="15" max="15" width="17" style="448" hidden="1" customWidth="1"/>
    <col min="16" max="18" width="0" style="448" hidden="1" customWidth="1"/>
    <col min="19" max="19" width="13.54296875" style="448" hidden="1" customWidth="1"/>
    <col min="20" max="21" width="0" style="448" hidden="1" customWidth="1"/>
    <col min="22" max="22" width="9.453125" style="448"/>
    <col min="23" max="23" width="14" style="448" bestFit="1" customWidth="1"/>
    <col min="24" max="24" width="9.453125" style="448" bestFit="1" customWidth="1"/>
    <col min="25" max="25" width="11.453125" style="448" bestFit="1" customWidth="1"/>
    <col min="26" max="26" width="12.54296875" style="448" bestFit="1" customWidth="1"/>
    <col min="27" max="27" width="14" style="448" bestFit="1" customWidth="1"/>
    <col min="28" max="16384" width="9.453125" style="448"/>
  </cols>
  <sheetData>
    <row r="1" spans="1:27" ht="14.5">
      <c r="A1" s="1154" t="str">
        <f>PL!A1</f>
        <v>Cosmopolitan Industries (Pvt.) Limited</v>
      </c>
      <c r="B1" s="1154"/>
      <c r="C1" s="1154"/>
      <c r="D1" s="1154"/>
      <c r="E1" s="1154"/>
      <c r="F1" s="1154"/>
      <c r="G1" s="1154"/>
      <c r="H1" s="1154"/>
      <c r="I1" s="1154"/>
      <c r="J1" s="1154"/>
      <c r="K1" s="1154"/>
      <c r="L1" s="1154"/>
      <c r="M1" s="1154"/>
    </row>
    <row r="2" spans="1:27" ht="14.5">
      <c r="A2" s="1198" t="s">
        <v>757</v>
      </c>
      <c r="B2" s="1198"/>
      <c r="C2" s="1198"/>
      <c r="D2" s="1198"/>
      <c r="E2" s="1198"/>
      <c r="F2" s="1198"/>
      <c r="G2" s="1198"/>
      <c r="H2" s="1198"/>
      <c r="I2" s="1198"/>
      <c r="J2" s="1198"/>
      <c r="K2" s="1198"/>
      <c r="L2" s="1198"/>
      <c r="M2" s="1198"/>
    </row>
    <row r="3" spans="1:27" ht="14.5">
      <c r="A3" s="1198" t="s">
        <v>1752</v>
      </c>
      <c r="B3" s="1198"/>
      <c r="C3" s="1198"/>
      <c r="D3" s="1198"/>
      <c r="E3" s="1198"/>
      <c r="F3" s="1198"/>
      <c r="G3" s="1198"/>
      <c r="H3" s="1198"/>
      <c r="I3" s="1198"/>
      <c r="J3" s="1198"/>
      <c r="K3" s="1198"/>
      <c r="L3" s="1198"/>
      <c r="M3" s="1198"/>
    </row>
    <row r="4" spans="1:27" ht="12.75" customHeight="1">
      <c r="A4" s="449"/>
      <c r="B4" s="449"/>
      <c r="C4" s="449"/>
      <c r="D4" s="449"/>
      <c r="E4" s="449"/>
      <c r="F4" s="449"/>
      <c r="G4" s="449"/>
      <c r="H4" s="449"/>
      <c r="I4" s="449"/>
      <c r="J4" s="449"/>
      <c r="K4" s="449"/>
      <c r="L4" s="449"/>
      <c r="M4" s="449"/>
    </row>
    <row r="5" spans="1:27" ht="14.5">
      <c r="A5" s="172"/>
      <c r="B5" s="172"/>
      <c r="C5" s="172"/>
      <c r="D5" s="172"/>
      <c r="E5" s="172"/>
      <c r="F5" s="172"/>
      <c r="G5" s="450"/>
      <c r="H5" s="450"/>
      <c r="I5" s="450"/>
      <c r="J5" s="450"/>
      <c r="K5" s="1202" t="s">
        <v>999</v>
      </c>
      <c r="L5" s="1202"/>
      <c r="M5" s="1202"/>
    </row>
    <row r="6" spans="1:27" ht="21.75" customHeight="1">
      <c r="A6" s="1199" t="s">
        <v>8</v>
      </c>
      <c r="B6" s="451"/>
      <c r="C6" s="1200" t="s">
        <v>40</v>
      </c>
      <c r="D6" s="451"/>
      <c r="E6" s="1200" t="s">
        <v>207</v>
      </c>
      <c r="F6" s="451"/>
      <c r="G6" s="1200" t="s">
        <v>111</v>
      </c>
      <c r="H6" s="451"/>
      <c r="I6" s="1200" t="s">
        <v>973</v>
      </c>
      <c r="J6" s="451"/>
      <c r="K6" s="1200" t="s">
        <v>1682</v>
      </c>
      <c r="L6" s="451"/>
      <c r="M6" s="1200" t="s">
        <v>11</v>
      </c>
    </row>
    <row r="7" spans="1:27" ht="20.25" customHeight="1">
      <c r="A7" s="1199"/>
      <c r="B7" s="451"/>
      <c r="C7" s="1201"/>
      <c r="D7" s="451"/>
      <c r="E7" s="1201"/>
      <c r="F7" s="451"/>
      <c r="G7" s="1201"/>
      <c r="H7" s="451"/>
      <c r="I7" s="1201"/>
      <c r="J7" s="451"/>
      <c r="K7" s="1201"/>
      <c r="L7" s="451"/>
      <c r="M7" s="1201"/>
    </row>
    <row r="8" spans="1:27" ht="14.5">
      <c r="A8" s="452" t="s">
        <v>731</v>
      </c>
      <c r="B8" s="452"/>
      <c r="C8" s="453">
        <v>399985200</v>
      </c>
      <c r="D8" s="454">
        <v>0</v>
      </c>
      <c r="E8" s="455">
        <v>470398805</v>
      </c>
      <c r="F8" s="454"/>
      <c r="G8" s="455">
        <v>675766774.60000014</v>
      </c>
      <c r="H8" s="454">
        <v>0</v>
      </c>
      <c r="I8" s="453">
        <v>142640199.5</v>
      </c>
      <c r="J8" s="454"/>
      <c r="K8" s="453">
        <v>81268265.059999943</v>
      </c>
      <c r="L8" s="454">
        <v>0</v>
      </c>
      <c r="M8" s="453">
        <v>1770059245.97</v>
      </c>
    </row>
    <row r="9" spans="1:27" ht="16.5" customHeight="1">
      <c r="A9" s="172" t="s">
        <v>1435</v>
      </c>
      <c r="B9" s="452"/>
      <c r="C9" s="456">
        <v>470398800</v>
      </c>
      <c r="D9" s="456"/>
      <c r="E9" s="457">
        <v>-470398800</v>
      </c>
      <c r="F9" s="454"/>
      <c r="G9" s="457"/>
      <c r="H9" s="454"/>
      <c r="I9" s="457"/>
      <c r="J9" s="454"/>
      <c r="K9" s="457">
        <v>0</v>
      </c>
      <c r="L9" s="454"/>
      <c r="M9" s="457">
        <v>0</v>
      </c>
    </row>
    <row r="10" spans="1:27" ht="16.5" customHeight="1">
      <c r="A10" s="448" t="s">
        <v>881</v>
      </c>
      <c r="B10" s="690"/>
      <c r="C10" s="457"/>
      <c r="D10" s="454"/>
      <c r="E10" s="457"/>
      <c r="F10" s="454"/>
      <c r="G10" s="457">
        <v>5370355.3200000003</v>
      </c>
      <c r="H10" s="454"/>
      <c r="I10" s="447"/>
      <c r="J10" s="454"/>
      <c r="K10" s="447"/>
      <c r="L10" s="447"/>
      <c r="M10" s="447">
        <v>5370355.3200000003</v>
      </c>
      <c r="W10" s="458"/>
      <c r="X10" s="458"/>
      <c r="Y10" s="458"/>
      <c r="Z10" s="458"/>
      <c r="AA10" s="458"/>
    </row>
    <row r="11" spans="1:27" ht="16.5" customHeight="1">
      <c r="A11" s="448" t="s">
        <v>1457</v>
      </c>
      <c r="B11" s="690"/>
      <c r="C11" s="457"/>
      <c r="D11" s="454"/>
      <c r="E11" s="457"/>
      <c r="F11" s="454"/>
      <c r="G11" s="457">
        <v>102466.02</v>
      </c>
      <c r="H11" s="454"/>
      <c r="I11" s="447"/>
      <c r="J11" s="454"/>
      <c r="K11" s="447"/>
      <c r="L11" s="447"/>
      <c r="M11" s="447">
        <v>102466.02</v>
      </c>
      <c r="W11" s="458"/>
      <c r="X11" s="458"/>
      <c r="Y11" s="458"/>
      <c r="Z11" s="458"/>
      <c r="AA11" s="458"/>
    </row>
    <row r="12" spans="1:27" ht="16.5" customHeight="1">
      <c r="A12" s="448" t="s">
        <v>1691</v>
      </c>
      <c r="B12" s="690"/>
      <c r="C12" s="457">
        <v>0</v>
      </c>
      <c r="D12" s="454"/>
      <c r="E12" s="457">
        <v>0</v>
      </c>
      <c r="F12" s="454"/>
      <c r="G12" s="457">
        <v>-4583197.71</v>
      </c>
      <c r="H12" s="454"/>
      <c r="I12" s="447">
        <v>0</v>
      </c>
      <c r="J12" s="454"/>
      <c r="K12" s="447">
        <v>4583197.71</v>
      </c>
      <c r="L12" s="447"/>
      <c r="M12" s="447">
        <v>0</v>
      </c>
      <c r="W12" s="458"/>
      <c r="X12" s="458"/>
      <c r="Y12" s="458"/>
      <c r="Z12" s="458"/>
      <c r="AA12" s="458"/>
    </row>
    <row r="13" spans="1:27" ht="16.5" customHeight="1">
      <c r="A13" s="448" t="s">
        <v>985</v>
      </c>
      <c r="B13" s="690"/>
      <c r="C13" s="457">
        <v>0</v>
      </c>
      <c r="D13" s="454"/>
      <c r="E13" s="457">
        <v>-5</v>
      </c>
      <c r="F13" s="454"/>
      <c r="G13" s="457">
        <v>0</v>
      </c>
      <c r="H13" s="454"/>
      <c r="I13" s="447">
        <v>0</v>
      </c>
      <c r="J13" s="454"/>
      <c r="K13" s="447">
        <v>-269980515</v>
      </c>
      <c r="L13" s="447"/>
      <c r="M13" s="447">
        <v>-269980520.30000001</v>
      </c>
      <c r="W13" s="458"/>
      <c r="X13" s="458"/>
      <c r="Y13" s="458"/>
      <c r="Z13" s="458"/>
      <c r="AA13" s="458"/>
    </row>
    <row r="14" spans="1:27" ht="14.5">
      <c r="A14" s="460" t="s">
        <v>1452</v>
      </c>
      <c r="B14" s="452"/>
      <c r="C14" s="461">
        <f>SUM(C8:C13)</f>
        <v>870384000</v>
      </c>
      <c r="D14" s="462">
        <f>SUM(D8:D13)</f>
        <v>0</v>
      </c>
      <c r="E14" s="463">
        <f>SUM(E8:E13)</f>
        <v>0</v>
      </c>
      <c r="F14" s="462"/>
      <c r="G14" s="463">
        <f>SUM(G8:G13)</f>
        <v>676656398.23000014</v>
      </c>
      <c r="H14" s="462">
        <f>SUM(H8:H13)</f>
        <v>0</v>
      </c>
      <c r="I14" s="461">
        <f>SUM(I8:I13)</f>
        <v>142640199.5</v>
      </c>
      <c r="J14" s="462"/>
      <c r="K14" s="461">
        <f>SUM(K8:K13)</f>
        <v>-184129052.23000008</v>
      </c>
      <c r="L14" s="464">
        <f>SUM(L8:L13)</f>
        <v>0</v>
      </c>
      <c r="M14" s="461">
        <f>SUM(M8:M13)</f>
        <v>1505551547.01</v>
      </c>
      <c r="O14" s="459">
        <v>14258802.400550012</v>
      </c>
      <c r="P14" s="465">
        <f>M14-O14</f>
        <v>1491292744.6094499</v>
      </c>
    </row>
    <row r="15" spans="1:27" ht="14.5">
      <c r="A15" s="448" t="s">
        <v>1435</v>
      </c>
      <c r="B15" s="452"/>
      <c r="C15" s="466">
        <v>43375100</v>
      </c>
      <c r="D15" s="686"/>
      <c r="E15" s="467">
        <v>-43375100</v>
      </c>
      <c r="F15" s="462"/>
      <c r="G15" s="307"/>
      <c r="H15" s="462"/>
      <c r="I15" s="464"/>
      <c r="J15" s="462"/>
      <c r="K15" s="466">
        <v>0</v>
      </c>
      <c r="L15" s="464"/>
      <c r="M15" s="447">
        <f>SUM(C15:K15)</f>
        <v>0</v>
      </c>
      <c r="O15" s="459"/>
      <c r="P15" s="465"/>
    </row>
    <row r="16" spans="1:27" ht="14.5">
      <c r="A16" s="448" t="s">
        <v>3991</v>
      </c>
      <c r="B16" s="452"/>
      <c r="C16" s="466"/>
      <c r="D16" s="686"/>
      <c r="E16" s="467">
        <v>43375100</v>
      </c>
      <c r="F16" s="462"/>
      <c r="G16" s="307"/>
      <c r="H16" s="462"/>
      <c r="I16" s="464"/>
      <c r="J16" s="462"/>
      <c r="K16" s="466"/>
      <c r="L16" s="464"/>
      <c r="M16" s="447">
        <f>SUM(C16:K16)</f>
        <v>43375100</v>
      </c>
      <c r="O16" s="459"/>
      <c r="P16" s="465"/>
    </row>
    <row r="17" spans="1:21" ht="16.5" customHeight="1">
      <c r="A17" s="172" t="s">
        <v>1691</v>
      </c>
      <c r="B17" s="276"/>
      <c r="C17" s="457">
        <v>0</v>
      </c>
      <c r="D17" s="457"/>
      <c r="E17" s="457">
        <v>0</v>
      </c>
      <c r="F17" s="457"/>
      <c r="G17" s="457">
        <f>-'Notes 6-29'!J229</f>
        <v>-4585076.25</v>
      </c>
      <c r="H17" s="457"/>
      <c r="I17" s="457">
        <v>0</v>
      </c>
      <c r="J17" s="457"/>
      <c r="K17" s="457">
        <f>-G17</f>
        <v>4585076.25</v>
      </c>
      <c r="L17" s="457"/>
      <c r="M17" s="447">
        <f>SUM(C17:K17)</f>
        <v>0</v>
      </c>
      <c r="O17" s="459"/>
      <c r="P17" s="459"/>
    </row>
    <row r="18" spans="1:21" s="174" customFormat="1" ht="15" customHeight="1">
      <c r="A18" s="448" t="s">
        <v>985</v>
      </c>
      <c r="B18" s="468"/>
      <c r="C18" s="457">
        <v>0</v>
      </c>
      <c r="D18" s="457"/>
      <c r="E18" s="457">
        <v>0</v>
      </c>
      <c r="F18" s="457"/>
      <c r="G18" s="457">
        <v>0</v>
      </c>
      <c r="H18" s="447"/>
      <c r="I18" s="447">
        <f>PL!D32</f>
        <v>0</v>
      </c>
      <c r="J18" s="447"/>
      <c r="K18" s="447">
        <f>PL!F32</f>
        <v>3425427</v>
      </c>
      <c r="L18" s="447"/>
      <c r="M18" s="447">
        <f>SUM(C18:K18)-0.3</f>
        <v>3425426.7</v>
      </c>
      <c r="O18" s="469"/>
      <c r="P18" s="469"/>
    </row>
    <row r="19" spans="1:21" ht="15" thickBot="1">
      <c r="A19" s="452" t="s">
        <v>1759</v>
      </c>
      <c r="B19" s="452"/>
      <c r="C19" s="470">
        <f>SUM(C14:C18)</f>
        <v>913759100</v>
      </c>
      <c r="D19" s="454">
        <f>SUM(D17:D18)</f>
        <v>0</v>
      </c>
      <c r="E19" s="693">
        <f>SUM(E14:E18)</f>
        <v>0</v>
      </c>
      <c r="F19" s="454"/>
      <c r="G19" s="470">
        <f>SUM(G14:G18)</f>
        <v>672071321.98000014</v>
      </c>
      <c r="H19" s="454">
        <f>SUM(H17:H18)</f>
        <v>0</v>
      </c>
      <c r="I19" s="470">
        <f>SUM(I14:I18)</f>
        <v>142640199.5</v>
      </c>
      <c r="J19" s="454"/>
      <c r="K19" s="470">
        <f>SUM(K14:K18)</f>
        <v>-176118548.98000008</v>
      </c>
      <c r="L19" s="454">
        <f>SUM(L17:L18)</f>
        <v>0</v>
      </c>
      <c r="M19" s="470">
        <f>SUM(M14:M18)-0.3</f>
        <v>1552352073.4100001</v>
      </c>
      <c r="O19" s="471">
        <f>BS!H37</f>
        <v>1552352073</v>
      </c>
      <c r="P19" s="465">
        <f>M19-O19</f>
        <v>0.41000008583068848</v>
      </c>
      <c r="S19" s="448">
        <f>BS!H37</f>
        <v>1552352073</v>
      </c>
      <c r="U19" s="472">
        <f>M19-S19</f>
        <v>0.41000008583068848</v>
      </c>
    </row>
    <row r="20" spans="1:21" ht="20.25" customHeight="1" thickTop="1">
      <c r="A20" s="452"/>
      <c r="B20" s="452"/>
      <c r="C20" s="454"/>
      <c r="D20" s="454"/>
      <c r="E20" s="454"/>
      <c r="F20" s="454"/>
      <c r="G20" s="454"/>
      <c r="H20" s="454"/>
      <c r="I20" s="454"/>
      <c r="J20" s="454"/>
      <c r="K20" s="454"/>
      <c r="L20" s="454"/>
      <c r="M20" s="473"/>
      <c r="O20" s="465">
        <f>M20-M19</f>
        <v>-1552352073.4100001</v>
      </c>
      <c r="P20" s="459"/>
    </row>
    <row r="21" spans="1:21" ht="14.5">
      <c r="A21" s="452"/>
      <c r="B21" s="452"/>
      <c r="C21" s="454"/>
      <c r="D21" s="454"/>
      <c r="E21" s="454"/>
      <c r="F21" s="454"/>
      <c r="G21" s="454"/>
      <c r="H21" s="454"/>
      <c r="I21" s="454"/>
      <c r="J21" s="454"/>
      <c r="K21" s="454"/>
      <c r="L21" s="454"/>
      <c r="M21" s="473"/>
      <c r="O21" s="465"/>
      <c r="P21" s="459"/>
    </row>
    <row r="22" spans="1:21" ht="15.75" customHeight="1">
      <c r="A22" s="1193" t="str">
        <f>PL!A40</f>
        <v>The annexed notes 1 to 35 form an integral part of these financial statements.</v>
      </c>
      <c r="B22" s="1193"/>
      <c r="C22" s="1193"/>
      <c r="D22" s="1193"/>
      <c r="E22" s="1193"/>
      <c r="F22" s="1193"/>
      <c r="G22" s="1193"/>
      <c r="H22" s="1193"/>
      <c r="I22" s="1193"/>
      <c r="J22" s="1193"/>
      <c r="K22" s="1193"/>
      <c r="L22" s="1193"/>
      <c r="M22" s="1193"/>
      <c r="O22" s="465"/>
      <c r="P22" s="459"/>
    </row>
    <row r="23" spans="1:21" ht="14.5">
      <c r="A23" s="452"/>
      <c r="B23" s="452"/>
      <c r="C23" s="454"/>
      <c r="D23" s="454"/>
      <c r="E23" s="454"/>
      <c r="F23" s="454"/>
      <c r="G23" s="454"/>
      <c r="H23" s="454"/>
      <c r="I23" s="454"/>
      <c r="J23" s="454"/>
      <c r="K23" s="454"/>
      <c r="L23" s="454"/>
      <c r="M23" s="473"/>
      <c r="O23" s="465"/>
      <c r="P23" s="459"/>
    </row>
    <row r="24" spans="1:21" ht="14.5">
      <c r="A24" s="452"/>
      <c r="B24" s="452"/>
      <c r="C24" s="454"/>
      <c r="D24" s="454"/>
      <c r="E24" s="454"/>
      <c r="F24" s="454"/>
      <c r="G24" s="454"/>
      <c r="H24" s="454"/>
      <c r="I24" s="454"/>
      <c r="J24" s="454"/>
      <c r="K24" s="454"/>
      <c r="L24" s="454"/>
      <c r="M24" s="473"/>
      <c r="O24" s="465"/>
      <c r="P24" s="459"/>
    </row>
    <row r="25" spans="1:21" ht="14.5">
      <c r="A25" s="452"/>
      <c r="B25" s="452"/>
      <c r="C25" s="454"/>
      <c r="D25" s="454"/>
      <c r="E25" s="454"/>
      <c r="F25" s="454"/>
      <c r="G25" s="454"/>
      <c r="H25" s="454"/>
      <c r="I25" s="454"/>
      <c r="J25" s="454"/>
      <c r="K25" s="454"/>
      <c r="L25" s="454"/>
      <c r="M25" s="473"/>
      <c r="O25" s="465"/>
      <c r="P25" s="459"/>
    </row>
    <row r="26" spans="1:21" ht="14.5">
      <c r="A26" s="452"/>
      <c r="B26" s="452"/>
      <c r="C26" s="454"/>
      <c r="D26" s="454"/>
      <c r="E26" s="454"/>
      <c r="F26" s="454"/>
      <c r="G26" s="454"/>
      <c r="H26" s="454"/>
      <c r="I26" s="454"/>
      <c r="J26" s="454"/>
      <c r="K26" s="454"/>
      <c r="L26" s="454"/>
      <c r="M26" s="473"/>
      <c r="O26" s="465"/>
      <c r="P26" s="459"/>
    </row>
    <row r="27" spans="1:21" ht="14.5">
      <c r="A27" s="452"/>
      <c r="B27" s="452"/>
      <c r="C27" s="454"/>
      <c r="D27" s="454"/>
      <c r="E27" s="454"/>
      <c r="F27" s="454"/>
      <c r="G27" s="454"/>
      <c r="H27" s="454"/>
      <c r="I27" s="454"/>
      <c r="J27" s="454"/>
      <c r="K27" s="454"/>
      <c r="L27" s="454"/>
      <c r="M27" s="473"/>
      <c r="O27" s="465"/>
      <c r="P27" s="459"/>
    </row>
    <row r="28" spans="1:21" ht="14.5">
      <c r="A28" s="452"/>
      <c r="B28" s="452"/>
      <c r="C28" s="454"/>
      <c r="D28" s="454"/>
      <c r="E28" s="454"/>
      <c r="F28" s="454"/>
      <c r="G28" s="454"/>
      <c r="H28" s="454"/>
      <c r="I28" s="454"/>
      <c r="J28" s="454"/>
      <c r="K28" s="454"/>
      <c r="L28" s="454"/>
      <c r="M28" s="473"/>
      <c r="O28" s="465"/>
      <c r="P28" s="459"/>
    </row>
    <row r="29" spans="1:21" ht="14.5">
      <c r="A29" s="479" t="s">
        <v>1732</v>
      </c>
      <c r="C29" s="1196" t="s">
        <v>1733</v>
      </c>
      <c r="D29" s="1196"/>
      <c r="E29" s="1196"/>
      <c r="F29" s="1196"/>
      <c r="G29" s="1196"/>
      <c r="K29" s="1196" t="s">
        <v>855</v>
      </c>
      <c r="L29" s="1197"/>
      <c r="M29" s="1197"/>
    </row>
    <row r="30" spans="1:21" ht="14.9" customHeight="1">
      <c r="A30" s="342" t="str">
        <f>BS!A65</f>
        <v>VP- Finance &amp; Accounts</v>
      </c>
      <c r="C30" s="1194" t="s">
        <v>1315</v>
      </c>
      <c r="D30" s="1194"/>
      <c r="E30" s="1194"/>
      <c r="F30" s="1194"/>
      <c r="G30" s="1194"/>
      <c r="K30" s="1195" t="s">
        <v>1308</v>
      </c>
      <c r="L30" s="1195"/>
      <c r="M30" s="1195"/>
    </row>
    <row r="31" spans="1:21" ht="21.75" hidden="1" customHeight="1"/>
    <row r="32" spans="1:21" ht="21.75" hidden="1" customHeight="1">
      <c r="C32" s="474">
        <v>10479162.940000001</v>
      </c>
      <c r="D32" s="456">
        <v>0</v>
      </c>
      <c r="E32" s="456"/>
      <c r="F32" s="456"/>
      <c r="G32" s="474">
        <v>819076.37</v>
      </c>
      <c r="H32" s="456">
        <v>0</v>
      </c>
      <c r="I32" s="456"/>
      <c r="J32" s="456"/>
      <c r="K32" s="474">
        <v>9587372.1700000018</v>
      </c>
      <c r="L32" s="456">
        <v>0</v>
      </c>
      <c r="M32" s="474">
        <v>20885611.490000002</v>
      </c>
    </row>
    <row r="33" spans="3:23" ht="21.75" hidden="1" customHeight="1">
      <c r="C33" s="458">
        <f>C19-C32</f>
        <v>903279937.05999994</v>
      </c>
      <c r="D33" s="475">
        <f t="shared" ref="D33:M33" si="0">D19-D32</f>
        <v>0</v>
      </c>
      <c r="E33" s="475"/>
      <c r="F33" s="475"/>
      <c r="G33" s="458">
        <f t="shared" si="0"/>
        <v>671252245.61000013</v>
      </c>
      <c r="H33" s="475">
        <f t="shared" si="0"/>
        <v>0</v>
      </c>
      <c r="I33" s="475"/>
      <c r="J33" s="475"/>
      <c r="K33" s="458">
        <f t="shared" si="0"/>
        <v>-185705921.1500001</v>
      </c>
      <c r="L33" s="475">
        <f t="shared" si="0"/>
        <v>0</v>
      </c>
      <c r="M33" s="458">
        <f t="shared" si="0"/>
        <v>1531466461.9200001</v>
      </c>
    </row>
    <row r="34" spans="3:23" ht="21.75" hidden="1" customHeight="1">
      <c r="C34" s="476"/>
      <c r="D34" s="477"/>
      <c r="E34" s="477"/>
      <c r="F34" s="477"/>
      <c r="G34" s="476"/>
      <c r="H34" s="477"/>
      <c r="I34" s="477"/>
      <c r="J34" s="477"/>
      <c r="K34" s="476"/>
      <c r="L34" s="477"/>
      <c r="M34" s="476"/>
    </row>
    <row r="35" spans="3:23" ht="21.75" hidden="1" customHeight="1">
      <c r="C35" s="448" t="s">
        <v>684</v>
      </c>
      <c r="H35" s="680"/>
    </row>
    <row r="36" spans="3:23" ht="21.75" hidden="1" customHeight="1">
      <c r="W36" s="478"/>
    </row>
    <row r="38" spans="3:23" ht="21.75" hidden="1" customHeight="1"/>
    <row r="39" spans="3:23" ht="21.75" hidden="1" customHeight="1"/>
    <row r="40" spans="3:23" ht="21.75" hidden="1" customHeight="1">
      <c r="C40" s="474">
        <f>BS!H32</f>
        <v>913759100</v>
      </c>
      <c r="D40" s="456"/>
      <c r="E40" s="456"/>
      <c r="F40" s="456"/>
      <c r="G40" s="474">
        <f>BS!H33</f>
        <v>672071322</v>
      </c>
      <c r="H40" s="456"/>
      <c r="I40" s="456"/>
      <c r="J40" s="456"/>
      <c r="K40" s="474">
        <f>BS!H36</f>
        <v>-176118549</v>
      </c>
      <c r="L40" s="456"/>
      <c r="M40" s="474">
        <f>BS!H37</f>
        <v>1552352073</v>
      </c>
    </row>
    <row r="41" spans="3:23" ht="21.75" hidden="1" customHeight="1">
      <c r="C41" s="474">
        <f>C19-C40</f>
        <v>0</v>
      </c>
      <c r="D41" s="456">
        <f t="shared" ref="D41:M41" si="1">D19-D40</f>
        <v>0</v>
      </c>
      <c r="E41" s="456"/>
      <c r="F41" s="456"/>
      <c r="G41" s="474">
        <f t="shared" si="1"/>
        <v>-1.9999861717224121E-2</v>
      </c>
      <c r="H41" s="456">
        <f t="shared" si="1"/>
        <v>0</v>
      </c>
      <c r="I41" s="456"/>
      <c r="J41" s="456"/>
      <c r="K41" s="474">
        <f t="shared" si="1"/>
        <v>1.9999921321868896E-2</v>
      </c>
      <c r="L41" s="456">
        <f t="shared" si="1"/>
        <v>0</v>
      </c>
      <c r="M41" s="474">
        <f t="shared" si="1"/>
        <v>0.41000008583068848</v>
      </c>
    </row>
    <row r="42" spans="3:23" ht="21.75" hidden="1" customHeight="1"/>
    <row r="43" spans="3:23" ht="21.75" hidden="1" customHeight="1"/>
    <row r="44" spans="3:23" ht="21.75" hidden="1" customHeight="1"/>
    <row r="45" spans="3:23" ht="21.75" hidden="1" customHeight="1"/>
    <row r="46" spans="3:23" ht="21.75" hidden="1" customHeight="1"/>
    <row r="47" spans="3:23" ht="21.75" hidden="1" customHeight="1"/>
    <row r="48" spans="3:23" ht="21.75" hidden="1" customHeight="1"/>
    <row r="49" ht="21.75" hidden="1" customHeight="1"/>
  </sheetData>
  <mergeCells count="16">
    <mergeCell ref="A1:M1"/>
    <mergeCell ref="A2:M2"/>
    <mergeCell ref="A3:M3"/>
    <mergeCell ref="A6:A7"/>
    <mergeCell ref="C6:C7"/>
    <mergeCell ref="K6:K7"/>
    <mergeCell ref="M6:M7"/>
    <mergeCell ref="G6:G7"/>
    <mergeCell ref="K5:M5"/>
    <mergeCell ref="E6:E7"/>
    <mergeCell ref="I6:I7"/>
    <mergeCell ref="A22:M22"/>
    <mergeCell ref="C30:G30"/>
    <mergeCell ref="K30:M30"/>
    <mergeCell ref="C29:G29"/>
    <mergeCell ref="K29:M29"/>
  </mergeCells>
  <printOptions horizontalCentered="1"/>
  <pageMargins left="0.5" right="0.5" top="1" bottom="0.5" header="0.3" footer="0.3"/>
  <pageSetup paperSize="9" scale="83" firstPageNumber="7" orientation="landscape" useFirstPageNumber="1" r:id="rId1"/>
  <headerFooter>
    <oddFooter>&amp;C&amp;"Open Sans,Regular"&amp;P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66FF"/>
    <pageSetUpPr fitToPage="1"/>
  </sheetPr>
  <dimension ref="A1:J70"/>
  <sheetViews>
    <sheetView showGridLines="0" view="pageBreakPreview" topLeftCell="A15" zoomScaleSheetLayoutView="100" workbookViewId="0">
      <selection activeCell="F15" sqref="F15"/>
    </sheetView>
  </sheetViews>
  <sheetFormatPr defaultRowHeight="15" customHeight="1"/>
  <cols>
    <col min="1" max="1" width="3.54296875" style="338" customWidth="1"/>
    <col min="2" max="2" width="2.54296875" style="336" customWidth="1"/>
    <col min="3" max="3" width="2.453125" style="336" customWidth="1"/>
    <col min="4" max="4" width="30.453125" style="336" customWidth="1"/>
    <col min="5" max="5" width="25.1796875" style="174" customWidth="1"/>
    <col min="6" max="6" width="15.453125" style="345" customWidth="1"/>
    <col min="7" max="7" width="0.54296875" style="174" customWidth="1"/>
    <col min="8" max="8" width="16.54296875" style="174" customWidth="1"/>
    <col min="9" max="9" width="4.453125" style="368" customWidth="1"/>
    <col min="10" max="28" width="9.453125" style="336"/>
    <col min="29" max="29" width="1.453125" style="336" customWidth="1"/>
    <col min="30" max="30" width="3.54296875" style="336" customWidth="1"/>
    <col min="31" max="31" width="2.54296875" style="336" customWidth="1"/>
    <col min="32" max="32" width="3.54296875" style="336" customWidth="1"/>
    <col min="33" max="33" width="30.54296875" style="336" customWidth="1"/>
    <col min="34" max="34" width="28" style="336" customWidth="1"/>
    <col min="35" max="35" width="1.453125" style="336" customWidth="1"/>
    <col min="36" max="36" width="12.453125" style="336" bestFit="1" customWidth="1"/>
    <col min="37" max="37" width="0.54296875" style="336" customWidth="1"/>
    <col min="38" max="38" width="11.453125" style="336" bestFit="1" customWidth="1"/>
    <col min="39" max="41" width="0" style="336" hidden="1" customWidth="1"/>
    <col min="42" max="43" width="16.54296875" style="336" bestFit="1" customWidth="1"/>
    <col min="44" max="44" width="16" style="336" bestFit="1" customWidth="1"/>
    <col min="45" max="46" width="9.453125" style="336"/>
    <col min="47" max="47" width="12" style="336" bestFit="1" customWidth="1"/>
    <col min="48" max="259" width="9.453125" style="336"/>
    <col min="260" max="260" width="23.54296875" style="336" customWidth="1"/>
    <col min="261" max="284" width="9.453125" style="336"/>
    <col min="285" max="285" width="1.453125" style="336" customWidth="1"/>
    <col min="286" max="286" width="3.54296875" style="336" customWidth="1"/>
    <col min="287" max="287" width="2.54296875" style="336" customWidth="1"/>
    <col min="288" max="288" width="3.54296875" style="336" customWidth="1"/>
    <col min="289" max="289" width="30.54296875" style="336" customWidth="1"/>
    <col min="290" max="290" width="28" style="336" customWidth="1"/>
    <col min="291" max="291" width="1.453125" style="336" customWidth="1"/>
    <col min="292" max="292" width="12.453125" style="336" bestFit="1" customWidth="1"/>
    <col min="293" max="293" width="0.54296875" style="336" customWidth="1"/>
    <col min="294" max="294" width="11.453125" style="336" bestFit="1" customWidth="1"/>
    <col min="295" max="297" width="0" style="336" hidden="1" customWidth="1"/>
    <col min="298" max="299" width="16.54296875" style="336" bestFit="1" customWidth="1"/>
    <col min="300" max="300" width="16" style="336" bestFit="1" customWidth="1"/>
    <col min="301" max="302" width="9.453125" style="336"/>
    <col min="303" max="303" width="12" style="336" bestFit="1" customWidth="1"/>
    <col min="304" max="515" width="9.453125" style="336"/>
    <col min="516" max="516" width="23.54296875" style="336" customWidth="1"/>
    <col min="517" max="540" width="9.453125" style="336"/>
    <col min="541" max="541" width="1.453125" style="336" customWidth="1"/>
    <col min="542" max="542" width="3.54296875" style="336" customWidth="1"/>
    <col min="543" max="543" width="2.54296875" style="336" customWidth="1"/>
    <col min="544" max="544" width="3.54296875" style="336" customWidth="1"/>
    <col min="545" max="545" width="30.54296875" style="336" customWidth="1"/>
    <col min="546" max="546" width="28" style="336" customWidth="1"/>
    <col min="547" max="547" width="1.453125" style="336" customWidth="1"/>
    <col min="548" max="548" width="12.453125" style="336" bestFit="1" customWidth="1"/>
    <col min="549" max="549" width="0.54296875" style="336" customWidth="1"/>
    <col min="550" max="550" width="11.453125" style="336" bestFit="1" customWidth="1"/>
    <col min="551" max="553" width="0" style="336" hidden="1" customWidth="1"/>
    <col min="554" max="555" width="16.54296875" style="336" bestFit="1" customWidth="1"/>
    <col min="556" max="556" width="16" style="336" bestFit="1" customWidth="1"/>
    <col min="557" max="558" width="9.453125" style="336"/>
    <col min="559" max="559" width="12" style="336" bestFit="1" customWidth="1"/>
    <col min="560" max="771" width="9.453125" style="336"/>
    <col min="772" max="772" width="23.54296875" style="336" customWidth="1"/>
    <col min="773" max="796" width="9.453125" style="336"/>
    <col min="797" max="797" width="1.453125" style="336" customWidth="1"/>
    <col min="798" max="798" width="3.54296875" style="336" customWidth="1"/>
    <col min="799" max="799" width="2.54296875" style="336" customWidth="1"/>
    <col min="800" max="800" width="3.54296875" style="336" customWidth="1"/>
    <col min="801" max="801" width="30.54296875" style="336" customWidth="1"/>
    <col min="802" max="802" width="28" style="336" customWidth="1"/>
    <col min="803" max="803" width="1.453125" style="336" customWidth="1"/>
    <col min="804" max="804" width="12.453125" style="336" bestFit="1" customWidth="1"/>
    <col min="805" max="805" width="0.54296875" style="336" customWidth="1"/>
    <col min="806" max="806" width="11.453125" style="336" bestFit="1" customWidth="1"/>
    <col min="807" max="809" width="0" style="336" hidden="1" customWidth="1"/>
    <col min="810" max="811" width="16.54296875" style="336" bestFit="1" customWidth="1"/>
    <col min="812" max="812" width="16" style="336" bestFit="1" customWidth="1"/>
    <col min="813" max="814" width="9.453125" style="336"/>
    <col min="815" max="815" width="12" style="336" bestFit="1" customWidth="1"/>
    <col min="816" max="1027" width="9.453125" style="336"/>
    <col min="1028" max="1028" width="23.54296875" style="336" customWidth="1"/>
    <col min="1029" max="1052" width="9.453125" style="336"/>
    <col min="1053" max="1053" width="1.453125" style="336" customWidth="1"/>
    <col min="1054" max="1054" width="3.54296875" style="336" customWidth="1"/>
    <col min="1055" max="1055" width="2.54296875" style="336" customWidth="1"/>
    <col min="1056" max="1056" width="3.54296875" style="336" customWidth="1"/>
    <col min="1057" max="1057" width="30.54296875" style="336" customWidth="1"/>
    <col min="1058" max="1058" width="28" style="336" customWidth="1"/>
    <col min="1059" max="1059" width="1.453125" style="336" customWidth="1"/>
    <col min="1060" max="1060" width="12.453125" style="336" bestFit="1" customWidth="1"/>
    <col min="1061" max="1061" width="0.54296875" style="336" customWidth="1"/>
    <col min="1062" max="1062" width="11.453125" style="336" bestFit="1" customWidth="1"/>
    <col min="1063" max="1065" width="0" style="336" hidden="1" customWidth="1"/>
    <col min="1066" max="1067" width="16.54296875" style="336" bestFit="1" customWidth="1"/>
    <col min="1068" max="1068" width="16" style="336" bestFit="1" customWidth="1"/>
    <col min="1069" max="1070" width="9.453125" style="336"/>
    <col min="1071" max="1071" width="12" style="336" bestFit="1" customWidth="1"/>
    <col min="1072" max="1283" width="9.453125" style="336"/>
    <col min="1284" max="1284" width="23.54296875" style="336" customWidth="1"/>
    <col min="1285" max="1308" width="9.453125" style="336"/>
    <col min="1309" max="1309" width="1.453125" style="336" customWidth="1"/>
    <col min="1310" max="1310" width="3.54296875" style="336" customWidth="1"/>
    <col min="1311" max="1311" width="2.54296875" style="336" customWidth="1"/>
    <col min="1312" max="1312" width="3.54296875" style="336" customWidth="1"/>
    <col min="1313" max="1313" width="30.54296875" style="336" customWidth="1"/>
    <col min="1314" max="1314" width="28" style="336" customWidth="1"/>
    <col min="1315" max="1315" width="1.453125" style="336" customWidth="1"/>
    <col min="1316" max="1316" width="12.453125" style="336" bestFit="1" customWidth="1"/>
    <col min="1317" max="1317" width="0.54296875" style="336" customWidth="1"/>
    <col min="1318" max="1318" width="11.453125" style="336" bestFit="1" customWidth="1"/>
    <col min="1319" max="1321" width="0" style="336" hidden="1" customWidth="1"/>
    <col min="1322" max="1323" width="16.54296875" style="336" bestFit="1" customWidth="1"/>
    <col min="1324" max="1324" width="16" style="336" bestFit="1" customWidth="1"/>
    <col min="1325" max="1326" width="9.453125" style="336"/>
    <col min="1327" max="1327" width="12" style="336" bestFit="1" customWidth="1"/>
    <col min="1328" max="1539" width="9.453125" style="336"/>
    <col min="1540" max="1540" width="23.54296875" style="336" customWidth="1"/>
    <col min="1541" max="1564" width="9.453125" style="336"/>
    <col min="1565" max="1565" width="1.453125" style="336" customWidth="1"/>
    <col min="1566" max="1566" width="3.54296875" style="336" customWidth="1"/>
    <col min="1567" max="1567" width="2.54296875" style="336" customWidth="1"/>
    <col min="1568" max="1568" width="3.54296875" style="336" customWidth="1"/>
    <col min="1569" max="1569" width="30.54296875" style="336" customWidth="1"/>
    <col min="1570" max="1570" width="28" style="336" customWidth="1"/>
    <col min="1571" max="1571" width="1.453125" style="336" customWidth="1"/>
    <col min="1572" max="1572" width="12.453125" style="336" bestFit="1" customWidth="1"/>
    <col min="1573" max="1573" width="0.54296875" style="336" customWidth="1"/>
    <col min="1574" max="1574" width="11.453125" style="336" bestFit="1" customWidth="1"/>
    <col min="1575" max="1577" width="0" style="336" hidden="1" customWidth="1"/>
    <col min="1578" max="1579" width="16.54296875" style="336" bestFit="1" customWidth="1"/>
    <col min="1580" max="1580" width="16" style="336" bestFit="1" customWidth="1"/>
    <col min="1581" max="1582" width="9.453125" style="336"/>
    <col min="1583" max="1583" width="12" style="336" bestFit="1" customWidth="1"/>
    <col min="1584" max="1795" width="9.453125" style="336"/>
    <col min="1796" max="1796" width="23.54296875" style="336" customWidth="1"/>
    <col min="1797" max="1820" width="9.453125" style="336"/>
    <col min="1821" max="1821" width="1.453125" style="336" customWidth="1"/>
    <col min="1822" max="1822" width="3.54296875" style="336" customWidth="1"/>
    <col min="1823" max="1823" width="2.54296875" style="336" customWidth="1"/>
    <col min="1824" max="1824" width="3.54296875" style="336" customWidth="1"/>
    <col min="1825" max="1825" width="30.54296875" style="336" customWidth="1"/>
    <col min="1826" max="1826" width="28" style="336" customWidth="1"/>
    <col min="1827" max="1827" width="1.453125" style="336" customWidth="1"/>
    <col min="1828" max="1828" width="12.453125" style="336" bestFit="1" customWidth="1"/>
    <col min="1829" max="1829" width="0.54296875" style="336" customWidth="1"/>
    <col min="1830" max="1830" width="11.453125" style="336" bestFit="1" customWidth="1"/>
    <col min="1831" max="1833" width="0" style="336" hidden="1" customWidth="1"/>
    <col min="1834" max="1835" width="16.54296875" style="336" bestFit="1" customWidth="1"/>
    <col min="1836" max="1836" width="16" style="336" bestFit="1" customWidth="1"/>
    <col min="1837" max="1838" width="9.453125" style="336"/>
    <col min="1839" max="1839" width="12" style="336" bestFit="1" customWidth="1"/>
    <col min="1840" max="2051" width="9.453125" style="336"/>
    <col min="2052" max="2052" width="23.54296875" style="336" customWidth="1"/>
    <col min="2053" max="2076" width="9.453125" style="336"/>
    <col min="2077" max="2077" width="1.453125" style="336" customWidth="1"/>
    <col min="2078" max="2078" width="3.54296875" style="336" customWidth="1"/>
    <col min="2079" max="2079" width="2.54296875" style="336" customWidth="1"/>
    <col min="2080" max="2080" width="3.54296875" style="336" customWidth="1"/>
    <col min="2081" max="2081" width="30.54296875" style="336" customWidth="1"/>
    <col min="2082" max="2082" width="28" style="336" customWidth="1"/>
    <col min="2083" max="2083" width="1.453125" style="336" customWidth="1"/>
    <col min="2084" max="2084" width="12.453125" style="336" bestFit="1" customWidth="1"/>
    <col min="2085" max="2085" width="0.54296875" style="336" customWidth="1"/>
    <col min="2086" max="2086" width="11.453125" style="336" bestFit="1" customWidth="1"/>
    <col min="2087" max="2089" width="0" style="336" hidden="1" customWidth="1"/>
    <col min="2090" max="2091" width="16.54296875" style="336" bestFit="1" customWidth="1"/>
    <col min="2092" max="2092" width="16" style="336" bestFit="1" customWidth="1"/>
    <col min="2093" max="2094" width="9.453125" style="336"/>
    <col min="2095" max="2095" width="12" style="336" bestFit="1" customWidth="1"/>
    <col min="2096" max="2307" width="9.453125" style="336"/>
    <col min="2308" max="2308" width="23.54296875" style="336" customWidth="1"/>
    <col min="2309" max="2332" width="9.453125" style="336"/>
    <col min="2333" max="2333" width="1.453125" style="336" customWidth="1"/>
    <col min="2334" max="2334" width="3.54296875" style="336" customWidth="1"/>
    <col min="2335" max="2335" width="2.54296875" style="336" customWidth="1"/>
    <col min="2336" max="2336" width="3.54296875" style="336" customWidth="1"/>
    <col min="2337" max="2337" width="30.54296875" style="336" customWidth="1"/>
    <col min="2338" max="2338" width="28" style="336" customWidth="1"/>
    <col min="2339" max="2339" width="1.453125" style="336" customWidth="1"/>
    <col min="2340" max="2340" width="12.453125" style="336" bestFit="1" customWidth="1"/>
    <col min="2341" max="2341" width="0.54296875" style="336" customWidth="1"/>
    <col min="2342" max="2342" width="11.453125" style="336" bestFit="1" customWidth="1"/>
    <col min="2343" max="2345" width="0" style="336" hidden="1" customWidth="1"/>
    <col min="2346" max="2347" width="16.54296875" style="336" bestFit="1" customWidth="1"/>
    <col min="2348" max="2348" width="16" style="336" bestFit="1" customWidth="1"/>
    <col min="2349" max="2350" width="9.453125" style="336"/>
    <col min="2351" max="2351" width="12" style="336" bestFit="1" customWidth="1"/>
    <col min="2352" max="2563" width="9.453125" style="336"/>
    <col min="2564" max="2564" width="23.54296875" style="336" customWidth="1"/>
    <col min="2565" max="2588" width="9.453125" style="336"/>
    <col min="2589" max="2589" width="1.453125" style="336" customWidth="1"/>
    <col min="2590" max="2590" width="3.54296875" style="336" customWidth="1"/>
    <col min="2591" max="2591" width="2.54296875" style="336" customWidth="1"/>
    <col min="2592" max="2592" width="3.54296875" style="336" customWidth="1"/>
    <col min="2593" max="2593" width="30.54296875" style="336" customWidth="1"/>
    <col min="2594" max="2594" width="28" style="336" customWidth="1"/>
    <col min="2595" max="2595" width="1.453125" style="336" customWidth="1"/>
    <col min="2596" max="2596" width="12.453125" style="336" bestFit="1" customWidth="1"/>
    <col min="2597" max="2597" width="0.54296875" style="336" customWidth="1"/>
    <col min="2598" max="2598" width="11.453125" style="336" bestFit="1" customWidth="1"/>
    <col min="2599" max="2601" width="0" style="336" hidden="1" customWidth="1"/>
    <col min="2602" max="2603" width="16.54296875" style="336" bestFit="1" customWidth="1"/>
    <col min="2604" max="2604" width="16" style="336" bestFit="1" customWidth="1"/>
    <col min="2605" max="2606" width="9.453125" style="336"/>
    <col min="2607" max="2607" width="12" style="336" bestFit="1" customWidth="1"/>
    <col min="2608" max="2819" width="9.453125" style="336"/>
    <col min="2820" max="2820" width="23.54296875" style="336" customWidth="1"/>
    <col min="2821" max="2844" width="9.453125" style="336"/>
    <col min="2845" max="2845" width="1.453125" style="336" customWidth="1"/>
    <col min="2846" max="2846" width="3.54296875" style="336" customWidth="1"/>
    <col min="2847" max="2847" width="2.54296875" style="336" customWidth="1"/>
    <col min="2848" max="2848" width="3.54296875" style="336" customWidth="1"/>
    <col min="2849" max="2849" width="30.54296875" style="336" customWidth="1"/>
    <col min="2850" max="2850" width="28" style="336" customWidth="1"/>
    <col min="2851" max="2851" width="1.453125" style="336" customWidth="1"/>
    <col min="2852" max="2852" width="12.453125" style="336" bestFit="1" customWidth="1"/>
    <col min="2853" max="2853" width="0.54296875" style="336" customWidth="1"/>
    <col min="2854" max="2854" width="11.453125" style="336" bestFit="1" customWidth="1"/>
    <col min="2855" max="2857" width="0" style="336" hidden="1" customWidth="1"/>
    <col min="2858" max="2859" width="16.54296875" style="336" bestFit="1" customWidth="1"/>
    <col min="2860" max="2860" width="16" style="336" bestFit="1" customWidth="1"/>
    <col min="2861" max="2862" width="9.453125" style="336"/>
    <col min="2863" max="2863" width="12" style="336" bestFit="1" customWidth="1"/>
    <col min="2864" max="3075" width="9.453125" style="336"/>
    <col min="3076" max="3076" width="23.54296875" style="336" customWidth="1"/>
    <col min="3077" max="3100" width="9.453125" style="336"/>
    <col min="3101" max="3101" width="1.453125" style="336" customWidth="1"/>
    <col min="3102" max="3102" width="3.54296875" style="336" customWidth="1"/>
    <col min="3103" max="3103" width="2.54296875" style="336" customWidth="1"/>
    <col min="3104" max="3104" width="3.54296875" style="336" customWidth="1"/>
    <col min="3105" max="3105" width="30.54296875" style="336" customWidth="1"/>
    <col min="3106" max="3106" width="28" style="336" customWidth="1"/>
    <col min="3107" max="3107" width="1.453125" style="336" customWidth="1"/>
    <col min="3108" max="3108" width="12.453125" style="336" bestFit="1" customWidth="1"/>
    <col min="3109" max="3109" width="0.54296875" style="336" customWidth="1"/>
    <col min="3110" max="3110" width="11.453125" style="336" bestFit="1" customWidth="1"/>
    <col min="3111" max="3113" width="0" style="336" hidden="1" customWidth="1"/>
    <col min="3114" max="3115" width="16.54296875" style="336" bestFit="1" customWidth="1"/>
    <col min="3116" max="3116" width="16" style="336" bestFit="1" customWidth="1"/>
    <col min="3117" max="3118" width="9.453125" style="336"/>
    <col min="3119" max="3119" width="12" style="336" bestFit="1" customWidth="1"/>
    <col min="3120" max="3331" width="9.453125" style="336"/>
    <col min="3332" max="3332" width="23.54296875" style="336" customWidth="1"/>
    <col min="3333" max="3356" width="9.453125" style="336"/>
    <col min="3357" max="3357" width="1.453125" style="336" customWidth="1"/>
    <col min="3358" max="3358" width="3.54296875" style="336" customWidth="1"/>
    <col min="3359" max="3359" width="2.54296875" style="336" customWidth="1"/>
    <col min="3360" max="3360" width="3.54296875" style="336" customWidth="1"/>
    <col min="3361" max="3361" width="30.54296875" style="336" customWidth="1"/>
    <col min="3362" max="3362" width="28" style="336" customWidth="1"/>
    <col min="3363" max="3363" width="1.453125" style="336" customWidth="1"/>
    <col min="3364" max="3364" width="12.453125" style="336" bestFit="1" customWidth="1"/>
    <col min="3365" max="3365" width="0.54296875" style="336" customWidth="1"/>
    <col min="3366" max="3366" width="11.453125" style="336" bestFit="1" customWidth="1"/>
    <col min="3367" max="3369" width="0" style="336" hidden="1" customWidth="1"/>
    <col min="3370" max="3371" width="16.54296875" style="336" bestFit="1" customWidth="1"/>
    <col min="3372" max="3372" width="16" style="336" bestFit="1" customWidth="1"/>
    <col min="3373" max="3374" width="9.453125" style="336"/>
    <col min="3375" max="3375" width="12" style="336" bestFit="1" customWidth="1"/>
    <col min="3376" max="3587" width="9.453125" style="336"/>
    <col min="3588" max="3588" width="23.54296875" style="336" customWidth="1"/>
    <col min="3589" max="3612" width="9.453125" style="336"/>
    <col min="3613" max="3613" width="1.453125" style="336" customWidth="1"/>
    <col min="3614" max="3614" width="3.54296875" style="336" customWidth="1"/>
    <col min="3615" max="3615" width="2.54296875" style="336" customWidth="1"/>
    <col min="3616" max="3616" width="3.54296875" style="336" customWidth="1"/>
    <col min="3617" max="3617" width="30.54296875" style="336" customWidth="1"/>
    <col min="3618" max="3618" width="28" style="336" customWidth="1"/>
    <col min="3619" max="3619" width="1.453125" style="336" customWidth="1"/>
    <col min="3620" max="3620" width="12.453125" style="336" bestFit="1" customWidth="1"/>
    <col min="3621" max="3621" width="0.54296875" style="336" customWidth="1"/>
    <col min="3622" max="3622" width="11.453125" style="336" bestFit="1" customWidth="1"/>
    <col min="3623" max="3625" width="0" style="336" hidden="1" customWidth="1"/>
    <col min="3626" max="3627" width="16.54296875" style="336" bestFit="1" customWidth="1"/>
    <col min="3628" max="3628" width="16" style="336" bestFit="1" customWidth="1"/>
    <col min="3629" max="3630" width="9.453125" style="336"/>
    <col min="3631" max="3631" width="12" style="336" bestFit="1" customWidth="1"/>
    <col min="3632" max="3843" width="9.453125" style="336"/>
    <col min="3844" max="3844" width="23.54296875" style="336" customWidth="1"/>
    <col min="3845" max="3868" width="9.453125" style="336"/>
    <col min="3869" max="3869" width="1.453125" style="336" customWidth="1"/>
    <col min="3870" max="3870" width="3.54296875" style="336" customWidth="1"/>
    <col min="3871" max="3871" width="2.54296875" style="336" customWidth="1"/>
    <col min="3872" max="3872" width="3.54296875" style="336" customWidth="1"/>
    <col min="3873" max="3873" width="30.54296875" style="336" customWidth="1"/>
    <col min="3874" max="3874" width="28" style="336" customWidth="1"/>
    <col min="3875" max="3875" width="1.453125" style="336" customWidth="1"/>
    <col min="3876" max="3876" width="12.453125" style="336" bestFit="1" customWidth="1"/>
    <col min="3877" max="3877" width="0.54296875" style="336" customWidth="1"/>
    <col min="3878" max="3878" width="11.453125" style="336" bestFit="1" customWidth="1"/>
    <col min="3879" max="3881" width="0" style="336" hidden="1" customWidth="1"/>
    <col min="3882" max="3883" width="16.54296875" style="336" bestFit="1" customWidth="1"/>
    <col min="3884" max="3884" width="16" style="336" bestFit="1" customWidth="1"/>
    <col min="3885" max="3886" width="9.453125" style="336"/>
    <col min="3887" max="3887" width="12" style="336" bestFit="1" customWidth="1"/>
    <col min="3888" max="4099" width="9.453125" style="336"/>
    <col min="4100" max="4100" width="23.54296875" style="336" customWidth="1"/>
    <col min="4101" max="4124" width="9.453125" style="336"/>
    <col min="4125" max="4125" width="1.453125" style="336" customWidth="1"/>
    <col min="4126" max="4126" width="3.54296875" style="336" customWidth="1"/>
    <col min="4127" max="4127" width="2.54296875" style="336" customWidth="1"/>
    <col min="4128" max="4128" width="3.54296875" style="336" customWidth="1"/>
    <col min="4129" max="4129" width="30.54296875" style="336" customWidth="1"/>
    <col min="4130" max="4130" width="28" style="336" customWidth="1"/>
    <col min="4131" max="4131" width="1.453125" style="336" customWidth="1"/>
    <col min="4132" max="4132" width="12.453125" style="336" bestFit="1" customWidth="1"/>
    <col min="4133" max="4133" width="0.54296875" style="336" customWidth="1"/>
    <col min="4134" max="4134" width="11.453125" style="336" bestFit="1" customWidth="1"/>
    <col min="4135" max="4137" width="0" style="336" hidden="1" customWidth="1"/>
    <col min="4138" max="4139" width="16.54296875" style="336" bestFit="1" customWidth="1"/>
    <col min="4140" max="4140" width="16" style="336" bestFit="1" customWidth="1"/>
    <col min="4141" max="4142" width="9.453125" style="336"/>
    <col min="4143" max="4143" width="12" style="336" bestFit="1" customWidth="1"/>
    <col min="4144" max="4355" width="9.453125" style="336"/>
    <col min="4356" max="4356" width="23.54296875" style="336" customWidth="1"/>
    <col min="4357" max="4380" width="9.453125" style="336"/>
    <col min="4381" max="4381" width="1.453125" style="336" customWidth="1"/>
    <col min="4382" max="4382" width="3.54296875" style="336" customWidth="1"/>
    <col min="4383" max="4383" width="2.54296875" style="336" customWidth="1"/>
    <col min="4384" max="4384" width="3.54296875" style="336" customWidth="1"/>
    <col min="4385" max="4385" width="30.54296875" style="336" customWidth="1"/>
    <col min="4386" max="4386" width="28" style="336" customWidth="1"/>
    <col min="4387" max="4387" width="1.453125" style="336" customWidth="1"/>
    <col min="4388" max="4388" width="12.453125" style="336" bestFit="1" customWidth="1"/>
    <col min="4389" max="4389" width="0.54296875" style="336" customWidth="1"/>
    <col min="4390" max="4390" width="11.453125" style="336" bestFit="1" customWidth="1"/>
    <col min="4391" max="4393" width="0" style="336" hidden="1" customWidth="1"/>
    <col min="4394" max="4395" width="16.54296875" style="336" bestFit="1" customWidth="1"/>
    <col min="4396" max="4396" width="16" style="336" bestFit="1" customWidth="1"/>
    <col min="4397" max="4398" width="9.453125" style="336"/>
    <col min="4399" max="4399" width="12" style="336" bestFit="1" customWidth="1"/>
    <col min="4400" max="4611" width="9.453125" style="336"/>
    <col min="4612" max="4612" width="23.54296875" style="336" customWidth="1"/>
    <col min="4613" max="4636" width="9.453125" style="336"/>
    <col min="4637" max="4637" width="1.453125" style="336" customWidth="1"/>
    <col min="4638" max="4638" width="3.54296875" style="336" customWidth="1"/>
    <col min="4639" max="4639" width="2.54296875" style="336" customWidth="1"/>
    <col min="4640" max="4640" width="3.54296875" style="336" customWidth="1"/>
    <col min="4641" max="4641" width="30.54296875" style="336" customWidth="1"/>
    <col min="4642" max="4642" width="28" style="336" customWidth="1"/>
    <col min="4643" max="4643" width="1.453125" style="336" customWidth="1"/>
    <col min="4644" max="4644" width="12.453125" style="336" bestFit="1" customWidth="1"/>
    <col min="4645" max="4645" width="0.54296875" style="336" customWidth="1"/>
    <col min="4646" max="4646" width="11.453125" style="336" bestFit="1" customWidth="1"/>
    <col min="4647" max="4649" width="0" style="336" hidden="1" customWidth="1"/>
    <col min="4650" max="4651" width="16.54296875" style="336" bestFit="1" customWidth="1"/>
    <col min="4652" max="4652" width="16" style="336" bestFit="1" customWidth="1"/>
    <col min="4653" max="4654" width="9.453125" style="336"/>
    <col min="4655" max="4655" width="12" style="336" bestFit="1" customWidth="1"/>
    <col min="4656" max="4867" width="9.453125" style="336"/>
    <col min="4868" max="4868" width="23.54296875" style="336" customWidth="1"/>
    <col min="4869" max="4892" width="9.453125" style="336"/>
    <col min="4893" max="4893" width="1.453125" style="336" customWidth="1"/>
    <col min="4894" max="4894" width="3.54296875" style="336" customWidth="1"/>
    <col min="4895" max="4895" width="2.54296875" style="336" customWidth="1"/>
    <col min="4896" max="4896" width="3.54296875" style="336" customWidth="1"/>
    <col min="4897" max="4897" width="30.54296875" style="336" customWidth="1"/>
    <col min="4898" max="4898" width="28" style="336" customWidth="1"/>
    <col min="4899" max="4899" width="1.453125" style="336" customWidth="1"/>
    <col min="4900" max="4900" width="12.453125" style="336" bestFit="1" customWidth="1"/>
    <col min="4901" max="4901" width="0.54296875" style="336" customWidth="1"/>
    <col min="4902" max="4902" width="11.453125" style="336" bestFit="1" customWidth="1"/>
    <col min="4903" max="4905" width="0" style="336" hidden="1" customWidth="1"/>
    <col min="4906" max="4907" width="16.54296875" style="336" bestFit="1" customWidth="1"/>
    <col min="4908" max="4908" width="16" style="336" bestFit="1" customWidth="1"/>
    <col min="4909" max="4910" width="9.453125" style="336"/>
    <col min="4911" max="4911" width="12" style="336" bestFit="1" customWidth="1"/>
    <col min="4912" max="5123" width="9.453125" style="336"/>
    <col min="5124" max="5124" width="23.54296875" style="336" customWidth="1"/>
    <col min="5125" max="5148" width="9.453125" style="336"/>
    <col min="5149" max="5149" width="1.453125" style="336" customWidth="1"/>
    <col min="5150" max="5150" width="3.54296875" style="336" customWidth="1"/>
    <col min="5151" max="5151" width="2.54296875" style="336" customWidth="1"/>
    <col min="5152" max="5152" width="3.54296875" style="336" customWidth="1"/>
    <col min="5153" max="5153" width="30.54296875" style="336" customWidth="1"/>
    <col min="5154" max="5154" width="28" style="336" customWidth="1"/>
    <col min="5155" max="5155" width="1.453125" style="336" customWidth="1"/>
    <col min="5156" max="5156" width="12.453125" style="336" bestFit="1" customWidth="1"/>
    <col min="5157" max="5157" width="0.54296875" style="336" customWidth="1"/>
    <col min="5158" max="5158" width="11.453125" style="336" bestFit="1" customWidth="1"/>
    <col min="5159" max="5161" width="0" style="336" hidden="1" customWidth="1"/>
    <col min="5162" max="5163" width="16.54296875" style="336" bestFit="1" customWidth="1"/>
    <col min="5164" max="5164" width="16" style="336" bestFit="1" customWidth="1"/>
    <col min="5165" max="5166" width="9.453125" style="336"/>
    <col min="5167" max="5167" width="12" style="336" bestFit="1" customWidth="1"/>
    <col min="5168" max="5379" width="9.453125" style="336"/>
    <col min="5380" max="5380" width="23.54296875" style="336" customWidth="1"/>
    <col min="5381" max="5404" width="9.453125" style="336"/>
    <col min="5405" max="5405" width="1.453125" style="336" customWidth="1"/>
    <col min="5406" max="5406" width="3.54296875" style="336" customWidth="1"/>
    <col min="5407" max="5407" width="2.54296875" style="336" customWidth="1"/>
    <col min="5408" max="5408" width="3.54296875" style="336" customWidth="1"/>
    <col min="5409" max="5409" width="30.54296875" style="336" customWidth="1"/>
    <col min="5410" max="5410" width="28" style="336" customWidth="1"/>
    <col min="5411" max="5411" width="1.453125" style="336" customWidth="1"/>
    <col min="5412" max="5412" width="12.453125" style="336" bestFit="1" customWidth="1"/>
    <col min="5413" max="5413" width="0.54296875" style="336" customWidth="1"/>
    <col min="5414" max="5414" width="11.453125" style="336" bestFit="1" customWidth="1"/>
    <col min="5415" max="5417" width="0" style="336" hidden="1" customWidth="1"/>
    <col min="5418" max="5419" width="16.54296875" style="336" bestFit="1" customWidth="1"/>
    <col min="5420" max="5420" width="16" style="336" bestFit="1" customWidth="1"/>
    <col min="5421" max="5422" width="9.453125" style="336"/>
    <col min="5423" max="5423" width="12" style="336" bestFit="1" customWidth="1"/>
    <col min="5424" max="5635" width="9.453125" style="336"/>
    <col min="5636" max="5636" width="23.54296875" style="336" customWidth="1"/>
    <col min="5637" max="5660" width="9.453125" style="336"/>
    <col min="5661" max="5661" width="1.453125" style="336" customWidth="1"/>
    <col min="5662" max="5662" width="3.54296875" style="336" customWidth="1"/>
    <col min="5663" max="5663" width="2.54296875" style="336" customWidth="1"/>
    <col min="5664" max="5664" width="3.54296875" style="336" customWidth="1"/>
    <col min="5665" max="5665" width="30.54296875" style="336" customWidth="1"/>
    <col min="5666" max="5666" width="28" style="336" customWidth="1"/>
    <col min="5667" max="5667" width="1.453125" style="336" customWidth="1"/>
    <col min="5668" max="5668" width="12.453125" style="336" bestFit="1" customWidth="1"/>
    <col min="5669" max="5669" width="0.54296875" style="336" customWidth="1"/>
    <col min="5670" max="5670" width="11.453125" style="336" bestFit="1" customWidth="1"/>
    <col min="5671" max="5673" width="0" style="336" hidden="1" customWidth="1"/>
    <col min="5674" max="5675" width="16.54296875" style="336" bestFit="1" customWidth="1"/>
    <col min="5676" max="5676" width="16" style="336" bestFit="1" customWidth="1"/>
    <col min="5677" max="5678" width="9.453125" style="336"/>
    <col min="5679" max="5679" width="12" style="336" bestFit="1" customWidth="1"/>
    <col min="5680" max="5891" width="9.453125" style="336"/>
    <col min="5892" max="5892" width="23.54296875" style="336" customWidth="1"/>
    <col min="5893" max="5916" width="9.453125" style="336"/>
    <col min="5917" max="5917" width="1.453125" style="336" customWidth="1"/>
    <col min="5918" max="5918" width="3.54296875" style="336" customWidth="1"/>
    <col min="5919" max="5919" width="2.54296875" style="336" customWidth="1"/>
    <col min="5920" max="5920" width="3.54296875" style="336" customWidth="1"/>
    <col min="5921" max="5921" width="30.54296875" style="336" customWidth="1"/>
    <col min="5922" max="5922" width="28" style="336" customWidth="1"/>
    <col min="5923" max="5923" width="1.453125" style="336" customWidth="1"/>
    <col min="5924" max="5924" width="12.453125" style="336" bestFit="1" customWidth="1"/>
    <col min="5925" max="5925" width="0.54296875" style="336" customWidth="1"/>
    <col min="5926" max="5926" width="11.453125" style="336" bestFit="1" customWidth="1"/>
    <col min="5927" max="5929" width="0" style="336" hidden="1" customWidth="1"/>
    <col min="5930" max="5931" width="16.54296875" style="336" bestFit="1" customWidth="1"/>
    <col min="5932" max="5932" width="16" style="336" bestFit="1" customWidth="1"/>
    <col min="5933" max="5934" width="9.453125" style="336"/>
    <col min="5935" max="5935" width="12" style="336" bestFit="1" customWidth="1"/>
    <col min="5936" max="6147" width="9.453125" style="336"/>
    <col min="6148" max="6148" width="23.54296875" style="336" customWidth="1"/>
    <col min="6149" max="6172" width="9.453125" style="336"/>
    <col min="6173" max="6173" width="1.453125" style="336" customWidth="1"/>
    <col min="6174" max="6174" width="3.54296875" style="336" customWidth="1"/>
    <col min="6175" max="6175" width="2.54296875" style="336" customWidth="1"/>
    <col min="6176" max="6176" width="3.54296875" style="336" customWidth="1"/>
    <col min="6177" max="6177" width="30.54296875" style="336" customWidth="1"/>
    <col min="6178" max="6178" width="28" style="336" customWidth="1"/>
    <col min="6179" max="6179" width="1.453125" style="336" customWidth="1"/>
    <col min="6180" max="6180" width="12.453125" style="336" bestFit="1" customWidth="1"/>
    <col min="6181" max="6181" width="0.54296875" style="336" customWidth="1"/>
    <col min="6182" max="6182" width="11.453125" style="336" bestFit="1" customWidth="1"/>
    <col min="6183" max="6185" width="0" style="336" hidden="1" customWidth="1"/>
    <col min="6186" max="6187" width="16.54296875" style="336" bestFit="1" customWidth="1"/>
    <col min="6188" max="6188" width="16" style="336" bestFit="1" customWidth="1"/>
    <col min="6189" max="6190" width="9.453125" style="336"/>
    <col min="6191" max="6191" width="12" style="336" bestFit="1" customWidth="1"/>
    <col min="6192" max="6403" width="9.453125" style="336"/>
    <col min="6404" max="6404" width="23.54296875" style="336" customWidth="1"/>
    <col min="6405" max="6428" width="9.453125" style="336"/>
    <col min="6429" max="6429" width="1.453125" style="336" customWidth="1"/>
    <col min="6430" max="6430" width="3.54296875" style="336" customWidth="1"/>
    <col min="6431" max="6431" width="2.54296875" style="336" customWidth="1"/>
    <col min="6432" max="6432" width="3.54296875" style="336" customWidth="1"/>
    <col min="6433" max="6433" width="30.54296875" style="336" customWidth="1"/>
    <col min="6434" max="6434" width="28" style="336" customWidth="1"/>
    <col min="6435" max="6435" width="1.453125" style="336" customWidth="1"/>
    <col min="6436" max="6436" width="12.453125" style="336" bestFit="1" customWidth="1"/>
    <col min="6437" max="6437" width="0.54296875" style="336" customWidth="1"/>
    <col min="6438" max="6438" width="11.453125" style="336" bestFit="1" customWidth="1"/>
    <col min="6439" max="6441" width="0" style="336" hidden="1" customWidth="1"/>
    <col min="6442" max="6443" width="16.54296875" style="336" bestFit="1" customWidth="1"/>
    <col min="6444" max="6444" width="16" style="336" bestFit="1" customWidth="1"/>
    <col min="6445" max="6446" width="9.453125" style="336"/>
    <col min="6447" max="6447" width="12" style="336" bestFit="1" customWidth="1"/>
    <col min="6448" max="6659" width="9.453125" style="336"/>
    <col min="6660" max="6660" width="23.54296875" style="336" customWidth="1"/>
    <col min="6661" max="6684" width="9.453125" style="336"/>
    <col min="6685" max="6685" width="1.453125" style="336" customWidth="1"/>
    <col min="6686" max="6686" width="3.54296875" style="336" customWidth="1"/>
    <col min="6687" max="6687" width="2.54296875" style="336" customWidth="1"/>
    <col min="6688" max="6688" width="3.54296875" style="336" customWidth="1"/>
    <col min="6689" max="6689" width="30.54296875" style="336" customWidth="1"/>
    <col min="6690" max="6690" width="28" style="336" customWidth="1"/>
    <col min="6691" max="6691" width="1.453125" style="336" customWidth="1"/>
    <col min="6692" max="6692" width="12.453125" style="336" bestFit="1" customWidth="1"/>
    <col min="6693" max="6693" width="0.54296875" style="336" customWidth="1"/>
    <col min="6694" max="6694" width="11.453125" style="336" bestFit="1" customWidth="1"/>
    <col min="6695" max="6697" width="0" style="336" hidden="1" customWidth="1"/>
    <col min="6698" max="6699" width="16.54296875" style="336" bestFit="1" customWidth="1"/>
    <col min="6700" max="6700" width="16" style="336" bestFit="1" customWidth="1"/>
    <col min="6701" max="6702" width="9.453125" style="336"/>
    <col min="6703" max="6703" width="12" style="336" bestFit="1" customWidth="1"/>
    <col min="6704" max="6915" width="9.453125" style="336"/>
    <col min="6916" max="6916" width="23.54296875" style="336" customWidth="1"/>
    <col min="6917" max="6940" width="9.453125" style="336"/>
    <col min="6941" max="6941" width="1.453125" style="336" customWidth="1"/>
    <col min="6942" max="6942" width="3.54296875" style="336" customWidth="1"/>
    <col min="6943" max="6943" width="2.54296875" style="336" customWidth="1"/>
    <col min="6944" max="6944" width="3.54296875" style="336" customWidth="1"/>
    <col min="6945" max="6945" width="30.54296875" style="336" customWidth="1"/>
    <col min="6946" max="6946" width="28" style="336" customWidth="1"/>
    <col min="6947" max="6947" width="1.453125" style="336" customWidth="1"/>
    <col min="6948" max="6948" width="12.453125" style="336" bestFit="1" customWidth="1"/>
    <col min="6949" max="6949" width="0.54296875" style="336" customWidth="1"/>
    <col min="6950" max="6950" width="11.453125" style="336" bestFit="1" customWidth="1"/>
    <col min="6951" max="6953" width="0" style="336" hidden="1" customWidth="1"/>
    <col min="6954" max="6955" width="16.54296875" style="336" bestFit="1" customWidth="1"/>
    <col min="6956" max="6956" width="16" style="336" bestFit="1" customWidth="1"/>
    <col min="6957" max="6958" width="9.453125" style="336"/>
    <col min="6959" max="6959" width="12" style="336" bestFit="1" customWidth="1"/>
    <col min="6960" max="7171" width="9.453125" style="336"/>
    <col min="7172" max="7172" width="23.54296875" style="336" customWidth="1"/>
    <col min="7173" max="7196" width="9.453125" style="336"/>
    <col min="7197" max="7197" width="1.453125" style="336" customWidth="1"/>
    <col min="7198" max="7198" width="3.54296875" style="336" customWidth="1"/>
    <col min="7199" max="7199" width="2.54296875" style="336" customWidth="1"/>
    <col min="7200" max="7200" width="3.54296875" style="336" customWidth="1"/>
    <col min="7201" max="7201" width="30.54296875" style="336" customWidth="1"/>
    <col min="7202" max="7202" width="28" style="336" customWidth="1"/>
    <col min="7203" max="7203" width="1.453125" style="336" customWidth="1"/>
    <col min="7204" max="7204" width="12.453125" style="336" bestFit="1" customWidth="1"/>
    <col min="7205" max="7205" width="0.54296875" style="336" customWidth="1"/>
    <col min="7206" max="7206" width="11.453125" style="336" bestFit="1" customWidth="1"/>
    <col min="7207" max="7209" width="0" style="336" hidden="1" customWidth="1"/>
    <col min="7210" max="7211" width="16.54296875" style="336" bestFit="1" customWidth="1"/>
    <col min="7212" max="7212" width="16" style="336" bestFit="1" customWidth="1"/>
    <col min="7213" max="7214" width="9.453125" style="336"/>
    <col min="7215" max="7215" width="12" style="336" bestFit="1" customWidth="1"/>
    <col min="7216" max="7427" width="9.453125" style="336"/>
    <col min="7428" max="7428" width="23.54296875" style="336" customWidth="1"/>
    <col min="7429" max="7452" width="9.453125" style="336"/>
    <col min="7453" max="7453" width="1.453125" style="336" customWidth="1"/>
    <col min="7454" max="7454" width="3.54296875" style="336" customWidth="1"/>
    <col min="7455" max="7455" width="2.54296875" style="336" customWidth="1"/>
    <col min="7456" max="7456" width="3.54296875" style="336" customWidth="1"/>
    <col min="7457" max="7457" width="30.54296875" style="336" customWidth="1"/>
    <col min="7458" max="7458" width="28" style="336" customWidth="1"/>
    <col min="7459" max="7459" width="1.453125" style="336" customWidth="1"/>
    <col min="7460" max="7460" width="12.453125" style="336" bestFit="1" customWidth="1"/>
    <col min="7461" max="7461" width="0.54296875" style="336" customWidth="1"/>
    <col min="7462" max="7462" width="11.453125" style="336" bestFit="1" customWidth="1"/>
    <col min="7463" max="7465" width="0" style="336" hidden="1" customWidth="1"/>
    <col min="7466" max="7467" width="16.54296875" style="336" bestFit="1" customWidth="1"/>
    <col min="7468" max="7468" width="16" style="336" bestFit="1" customWidth="1"/>
    <col min="7469" max="7470" width="9.453125" style="336"/>
    <col min="7471" max="7471" width="12" style="336" bestFit="1" customWidth="1"/>
    <col min="7472" max="7683" width="9.453125" style="336"/>
    <col min="7684" max="7684" width="23.54296875" style="336" customWidth="1"/>
    <col min="7685" max="7708" width="9.453125" style="336"/>
    <col min="7709" max="7709" width="1.453125" style="336" customWidth="1"/>
    <col min="7710" max="7710" width="3.54296875" style="336" customWidth="1"/>
    <col min="7711" max="7711" width="2.54296875" style="336" customWidth="1"/>
    <col min="7712" max="7712" width="3.54296875" style="336" customWidth="1"/>
    <col min="7713" max="7713" width="30.54296875" style="336" customWidth="1"/>
    <col min="7714" max="7714" width="28" style="336" customWidth="1"/>
    <col min="7715" max="7715" width="1.453125" style="336" customWidth="1"/>
    <col min="7716" max="7716" width="12.453125" style="336" bestFit="1" customWidth="1"/>
    <col min="7717" max="7717" width="0.54296875" style="336" customWidth="1"/>
    <col min="7718" max="7718" width="11.453125" style="336" bestFit="1" customWidth="1"/>
    <col min="7719" max="7721" width="0" style="336" hidden="1" customWidth="1"/>
    <col min="7722" max="7723" width="16.54296875" style="336" bestFit="1" customWidth="1"/>
    <col min="7724" max="7724" width="16" style="336" bestFit="1" customWidth="1"/>
    <col min="7725" max="7726" width="9.453125" style="336"/>
    <col min="7727" max="7727" width="12" style="336" bestFit="1" customWidth="1"/>
    <col min="7728" max="7939" width="9.453125" style="336"/>
    <col min="7940" max="7940" width="23.54296875" style="336" customWidth="1"/>
    <col min="7941" max="7964" width="9.453125" style="336"/>
    <col min="7965" max="7965" width="1.453125" style="336" customWidth="1"/>
    <col min="7966" max="7966" width="3.54296875" style="336" customWidth="1"/>
    <col min="7967" max="7967" width="2.54296875" style="336" customWidth="1"/>
    <col min="7968" max="7968" width="3.54296875" style="336" customWidth="1"/>
    <col min="7969" max="7969" width="30.54296875" style="336" customWidth="1"/>
    <col min="7970" max="7970" width="28" style="336" customWidth="1"/>
    <col min="7971" max="7971" width="1.453125" style="336" customWidth="1"/>
    <col min="7972" max="7972" width="12.453125" style="336" bestFit="1" customWidth="1"/>
    <col min="7973" max="7973" width="0.54296875" style="336" customWidth="1"/>
    <col min="7974" max="7974" width="11.453125" style="336" bestFit="1" customWidth="1"/>
    <col min="7975" max="7977" width="0" style="336" hidden="1" customWidth="1"/>
    <col min="7978" max="7979" width="16.54296875" style="336" bestFit="1" customWidth="1"/>
    <col min="7980" max="7980" width="16" style="336" bestFit="1" customWidth="1"/>
    <col min="7981" max="7982" width="9.453125" style="336"/>
    <col min="7983" max="7983" width="12" style="336" bestFit="1" customWidth="1"/>
    <col min="7984" max="8195" width="9.453125" style="336"/>
    <col min="8196" max="8196" width="23.54296875" style="336" customWidth="1"/>
    <col min="8197" max="8220" width="9.453125" style="336"/>
    <col min="8221" max="8221" width="1.453125" style="336" customWidth="1"/>
    <col min="8222" max="8222" width="3.54296875" style="336" customWidth="1"/>
    <col min="8223" max="8223" width="2.54296875" style="336" customWidth="1"/>
    <col min="8224" max="8224" width="3.54296875" style="336" customWidth="1"/>
    <col min="8225" max="8225" width="30.54296875" style="336" customWidth="1"/>
    <col min="8226" max="8226" width="28" style="336" customWidth="1"/>
    <col min="8227" max="8227" width="1.453125" style="336" customWidth="1"/>
    <col min="8228" max="8228" width="12.453125" style="336" bestFit="1" customWidth="1"/>
    <col min="8229" max="8229" width="0.54296875" style="336" customWidth="1"/>
    <col min="8230" max="8230" width="11.453125" style="336" bestFit="1" customWidth="1"/>
    <col min="8231" max="8233" width="0" style="336" hidden="1" customWidth="1"/>
    <col min="8234" max="8235" width="16.54296875" style="336" bestFit="1" customWidth="1"/>
    <col min="8236" max="8236" width="16" style="336" bestFit="1" customWidth="1"/>
    <col min="8237" max="8238" width="9.453125" style="336"/>
    <col min="8239" max="8239" width="12" style="336" bestFit="1" customWidth="1"/>
    <col min="8240" max="8451" width="9.453125" style="336"/>
    <col min="8452" max="8452" width="23.54296875" style="336" customWidth="1"/>
    <col min="8453" max="8476" width="9.453125" style="336"/>
    <col min="8477" max="8477" width="1.453125" style="336" customWidth="1"/>
    <col min="8478" max="8478" width="3.54296875" style="336" customWidth="1"/>
    <col min="8479" max="8479" width="2.54296875" style="336" customWidth="1"/>
    <col min="8480" max="8480" width="3.54296875" style="336" customWidth="1"/>
    <col min="8481" max="8481" width="30.54296875" style="336" customWidth="1"/>
    <col min="8482" max="8482" width="28" style="336" customWidth="1"/>
    <col min="8483" max="8483" width="1.453125" style="336" customWidth="1"/>
    <col min="8484" max="8484" width="12.453125" style="336" bestFit="1" customWidth="1"/>
    <col min="8485" max="8485" width="0.54296875" style="336" customWidth="1"/>
    <col min="8486" max="8486" width="11.453125" style="336" bestFit="1" customWidth="1"/>
    <col min="8487" max="8489" width="0" style="336" hidden="1" customWidth="1"/>
    <col min="8490" max="8491" width="16.54296875" style="336" bestFit="1" customWidth="1"/>
    <col min="8492" max="8492" width="16" style="336" bestFit="1" customWidth="1"/>
    <col min="8493" max="8494" width="9.453125" style="336"/>
    <col min="8495" max="8495" width="12" style="336" bestFit="1" customWidth="1"/>
    <col min="8496" max="8707" width="9.453125" style="336"/>
    <col min="8708" max="8708" width="23.54296875" style="336" customWidth="1"/>
    <col min="8709" max="8732" width="9.453125" style="336"/>
    <col min="8733" max="8733" width="1.453125" style="336" customWidth="1"/>
    <col min="8734" max="8734" width="3.54296875" style="336" customWidth="1"/>
    <col min="8735" max="8735" width="2.54296875" style="336" customWidth="1"/>
    <col min="8736" max="8736" width="3.54296875" style="336" customWidth="1"/>
    <col min="8737" max="8737" width="30.54296875" style="336" customWidth="1"/>
    <col min="8738" max="8738" width="28" style="336" customWidth="1"/>
    <col min="8739" max="8739" width="1.453125" style="336" customWidth="1"/>
    <col min="8740" max="8740" width="12.453125" style="336" bestFit="1" customWidth="1"/>
    <col min="8741" max="8741" width="0.54296875" style="336" customWidth="1"/>
    <col min="8742" max="8742" width="11.453125" style="336" bestFit="1" customWidth="1"/>
    <col min="8743" max="8745" width="0" style="336" hidden="1" customWidth="1"/>
    <col min="8746" max="8747" width="16.54296875" style="336" bestFit="1" customWidth="1"/>
    <col min="8748" max="8748" width="16" style="336" bestFit="1" customWidth="1"/>
    <col min="8749" max="8750" width="9.453125" style="336"/>
    <col min="8751" max="8751" width="12" style="336" bestFit="1" customWidth="1"/>
    <col min="8752" max="8963" width="9.453125" style="336"/>
    <col min="8964" max="8964" width="23.54296875" style="336" customWidth="1"/>
    <col min="8965" max="8988" width="9.453125" style="336"/>
    <col min="8989" max="8989" width="1.453125" style="336" customWidth="1"/>
    <col min="8990" max="8990" width="3.54296875" style="336" customWidth="1"/>
    <col min="8991" max="8991" width="2.54296875" style="336" customWidth="1"/>
    <col min="8992" max="8992" width="3.54296875" style="336" customWidth="1"/>
    <col min="8993" max="8993" width="30.54296875" style="336" customWidth="1"/>
    <col min="8994" max="8994" width="28" style="336" customWidth="1"/>
    <col min="8995" max="8995" width="1.453125" style="336" customWidth="1"/>
    <col min="8996" max="8996" width="12.453125" style="336" bestFit="1" customWidth="1"/>
    <col min="8997" max="8997" width="0.54296875" style="336" customWidth="1"/>
    <col min="8998" max="8998" width="11.453125" style="336" bestFit="1" customWidth="1"/>
    <col min="8999" max="9001" width="0" style="336" hidden="1" customWidth="1"/>
    <col min="9002" max="9003" width="16.54296875" style="336" bestFit="1" customWidth="1"/>
    <col min="9004" max="9004" width="16" style="336" bestFit="1" customWidth="1"/>
    <col min="9005" max="9006" width="9.453125" style="336"/>
    <col min="9007" max="9007" width="12" style="336" bestFit="1" customWidth="1"/>
    <col min="9008" max="9219" width="9.453125" style="336"/>
    <col min="9220" max="9220" width="23.54296875" style="336" customWidth="1"/>
    <col min="9221" max="9244" width="9.453125" style="336"/>
    <col min="9245" max="9245" width="1.453125" style="336" customWidth="1"/>
    <col min="9246" max="9246" width="3.54296875" style="336" customWidth="1"/>
    <col min="9247" max="9247" width="2.54296875" style="336" customWidth="1"/>
    <col min="9248" max="9248" width="3.54296875" style="336" customWidth="1"/>
    <col min="9249" max="9249" width="30.54296875" style="336" customWidth="1"/>
    <col min="9250" max="9250" width="28" style="336" customWidth="1"/>
    <col min="9251" max="9251" width="1.453125" style="336" customWidth="1"/>
    <col min="9252" max="9252" width="12.453125" style="336" bestFit="1" customWidth="1"/>
    <col min="9253" max="9253" width="0.54296875" style="336" customWidth="1"/>
    <col min="9254" max="9254" width="11.453125" style="336" bestFit="1" customWidth="1"/>
    <col min="9255" max="9257" width="0" style="336" hidden="1" customWidth="1"/>
    <col min="9258" max="9259" width="16.54296875" style="336" bestFit="1" customWidth="1"/>
    <col min="9260" max="9260" width="16" style="336" bestFit="1" customWidth="1"/>
    <col min="9261" max="9262" width="9.453125" style="336"/>
    <col min="9263" max="9263" width="12" style="336" bestFit="1" customWidth="1"/>
    <col min="9264" max="9475" width="9.453125" style="336"/>
    <col min="9476" max="9476" width="23.54296875" style="336" customWidth="1"/>
    <col min="9477" max="9500" width="9.453125" style="336"/>
    <col min="9501" max="9501" width="1.453125" style="336" customWidth="1"/>
    <col min="9502" max="9502" width="3.54296875" style="336" customWidth="1"/>
    <col min="9503" max="9503" width="2.54296875" style="336" customWidth="1"/>
    <col min="9504" max="9504" width="3.54296875" style="336" customWidth="1"/>
    <col min="9505" max="9505" width="30.54296875" style="336" customWidth="1"/>
    <col min="9506" max="9506" width="28" style="336" customWidth="1"/>
    <col min="9507" max="9507" width="1.453125" style="336" customWidth="1"/>
    <col min="9508" max="9508" width="12.453125" style="336" bestFit="1" customWidth="1"/>
    <col min="9509" max="9509" width="0.54296875" style="336" customWidth="1"/>
    <col min="9510" max="9510" width="11.453125" style="336" bestFit="1" customWidth="1"/>
    <col min="9511" max="9513" width="0" style="336" hidden="1" customWidth="1"/>
    <col min="9514" max="9515" width="16.54296875" style="336" bestFit="1" customWidth="1"/>
    <col min="9516" max="9516" width="16" style="336" bestFit="1" customWidth="1"/>
    <col min="9517" max="9518" width="9.453125" style="336"/>
    <col min="9519" max="9519" width="12" style="336" bestFit="1" customWidth="1"/>
    <col min="9520" max="9731" width="9.453125" style="336"/>
    <col min="9732" max="9732" width="23.54296875" style="336" customWidth="1"/>
    <col min="9733" max="9756" width="9.453125" style="336"/>
    <col min="9757" max="9757" width="1.453125" style="336" customWidth="1"/>
    <col min="9758" max="9758" width="3.54296875" style="336" customWidth="1"/>
    <col min="9759" max="9759" width="2.54296875" style="336" customWidth="1"/>
    <col min="9760" max="9760" width="3.54296875" style="336" customWidth="1"/>
    <col min="9761" max="9761" width="30.54296875" style="336" customWidth="1"/>
    <col min="9762" max="9762" width="28" style="336" customWidth="1"/>
    <col min="9763" max="9763" width="1.453125" style="336" customWidth="1"/>
    <col min="9764" max="9764" width="12.453125" style="336" bestFit="1" customWidth="1"/>
    <col min="9765" max="9765" width="0.54296875" style="336" customWidth="1"/>
    <col min="9766" max="9766" width="11.453125" style="336" bestFit="1" customWidth="1"/>
    <col min="9767" max="9769" width="0" style="336" hidden="1" customWidth="1"/>
    <col min="9770" max="9771" width="16.54296875" style="336" bestFit="1" customWidth="1"/>
    <col min="9772" max="9772" width="16" style="336" bestFit="1" customWidth="1"/>
    <col min="9773" max="9774" width="9.453125" style="336"/>
    <col min="9775" max="9775" width="12" style="336" bestFit="1" customWidth="1"/>
    <col min="9776" max="9987" width="9.453125" style="336"/>
    <col min="9988" max="9988" width="23.54296875" style="336" customWidth="1"/>
    <col min="9989" max="10012" width="9.453125" style="336"/>
    <col min="10013" max="10013" width="1.453125" style="336" customWidth="1"/>
    <col min="10014" max="10014" width="3.54296875" style="336" customWidth="1"/>
    <col min="10015" max="10015" width="2.54296875" style="336" customWidth="1"/>
    <col min="10016" max="10016" width="3.54296875" style="336" customWidth="1"/>
    <col min="10017" max="10017" width="30.54296875" style="336" customWidth="1"/>
    <col min="10018" max="10018" width="28" style="336" customWidth="1"/>
    <col min="10019" max="10019" width="1.453125" style="336" customWidth="1"/>
    <col min="10020" max="10020" width="12.453125" style="336" bestFit="1" customWidth="1"/>
    <col min="10021" max="10021" width="0.54296875" style="336" customWidth="1"/>
    <col min="10022" max="10022" width="11.453125" style="336" bestFit="1" customWidth="1"/>
    <col min="10023" max="10025" width="0" style="336" hidden="1" customWidth="1"/>
    <col min="10026" max="10027" width="16.54296875" style="336" bestFit="1" customWidth="1"/>
    <col min="10028" max="10028" width="16" style="336" bestFit="1" customWidth="1"/>
    <col min="10029" max="10030" width="9.453125" style="336"/>
    <col min="10031" max="10031" width="12" style="336" bestFit="1" customWidth="1"/>
    <col min="10032" max="10243" width="9.453125" style="336"/>
    <col min="10244" max="10244" width="23.54296875" style="336" customWidth="1"/>
    <col min="10245" max="10268" width="9.453125" style="336"/>
    <col min="10269" max="10269" width="1.453125" style="336" customWidth="1"/>
    <col min="10270" max="10270" width="3.54296875" style="336" customWidth="1"/>
    <col min="10271" max="10271" width="2.54296875" style="336" customWidth="1"/>
    <col min="10272" max="10272" width="3.54296875" style="336" customWidth="1"/>
    <col min="10273" max="10273" width="30.54296875" style="336" customWidth="1"/>
    <col min="10274" max="10274" width="28" style="336" customWidth="1"/>
    <col min="10275" max="10275" width="1.453125" style="336" customWidth="1"/>
    <col min="10276" max="10276" width="12.453125" style="336" bestFit="1" customWidth="1"/>
    <col min="10277" max="10277" width="0.54296875" style="336" customWidth="1"/>
    <col min="10278" max="10278" width="11.453125" style="336" bestFit="1" customWidth="1"/>
    <col min="10279" max="10281" width="0" style="336" hidden="1" customWidth="1"/>
    <col min="10282" max="10283" width="16.54296875" style="336" bestFit="1" customWidth="1"/>
    <col min="10284" max="10284" width="16" style="336" bestFit="1" customWidth="1"/>
    <col min="10285" max="10286" width="9.453125" style="336"/>
    <col min="10287" max="10287" width="12" style="336" bestFit="1" customWidth="1"/>
    <col min="10288" max="10499" width="9.453125" style="336"/>
    <col min="10500" max="10500" width="23.54296875" style="336" customWidth="1"/>
    <col min="10501" max="10524" width="9.453125" style="336"/>
    <col min="10525" max="10525" width="1.453125" style="336" customWidth="1"/>
    <col min="10526" max="10526" width="3.54296875" style="336" customWidth="1"/>
    <col min="10527" max="10527" width="2.54296875" style="336" customWidth="1"/>
    <col min="10528" max="10528" width="3.54296875" style="336" customWidth="1"/>
    <col min="10529" max="10529" width="30.54296875" style="336" customWidth="1"/>
    <col min="10530" max="10530" width="28" style="336" customWidth="1"/>
    <col min="10531" max="10531" width="1.453125" style="336" customWidth="1"/>
    <col min="10532" max="10532" width="12.453125" style="336" bestFit="1" customWidth="1"/>
    <col min="10533" max="10533" width="0.54296875" style="336" customWidth="1"/>
    <col min="10534" max="10534" width="11.453125" style="336" bestFit="1" customWidth="1"/>
    <col min="10535" max="10537" width="0" style="336" hidden="1" customWidth="1"/>
    <col min="10538" max="10539" width="16.54296875" style="336" bestFit="1" customWidth="1"/>
    <col min="10540" max="10540" width="16" style="336" bestFit="1" customWidth="1"/>
    <col min="10541" max="10542" width="9.453125" style="336"/>
    <col min="10543" max="10543" width="12" style="336" bestFit="1" customWidth="1"/>
    <col min="10544" max="10755" width="9.453125" style="336"/>
    <col min="10756" max="10756" width="23.54296875" style="336" customWidth="1"/>
    <col min="10757" max="10780" width="9.453125" style="336"/>
    <col min="10781" max="10781" width="1.453125" style="336" customWidth="1"/>
    <col min="10782" max="10782" width="3.54296875" style="336" customWidth="1"/>
    <col min="10783" max="10783" width="2.54296875" style="336" customWidth="1"/>
    <col min="10784" max="10784" width="3.54296875" style="336" customWidth="1"/>
    <col min="10785" max="10785" width="30.54296875" style="336" customWidth="1"/>
    <col min="10786" max="10786" width="28" style="336" customWidth="1"/>
    <col min="10787" max="10787" width="1.453125" style="336" customWidth="1"/>
    <col min="10788" max="10788" width="12.453125" style="336" bestFit="1" customWidth="1"/>
    <col min="10789" max="10789" width="0.54296875" style="336" customWidth="1"/>
    <col min="10790" max="10790" width="11.453125" style="336" bestFit="1" customWidth="1"/>
    <col min="10791" max="10793" width="0" style="336" hidden="1" customWidth="1"/>
    <col min="10794" max="10795" width="16.54296875" style="336" bestFit="1" customWidth="1"/>
    <col min="10796" max="10796" width="16" style="336" bestFit="1" customWidth="1"/>
    <col min="10797" max="10798" width="9.453125" style="336"/>
    <col min="10799" max="10799" width="12" style="336" bestFit="1" customWidth="1"/>
    <col min="10800" max="11011" width="9.453125" style="336"/>
    <col min="11012" max="11012" width="23.54296875" style="336" customWidth="1"/>
    <col min="11013" max="11036" width="9.453125" style="336"/>
    <col min="11037" max="11037" width="1.453125" style="336" customWidth="1"/>
    <col min="11038" max="11038" width="3.54296875" style="336" customWidth="1"/>
    <col min="11039" max="11039" width="2.54296875" style="336" customWidth="1"/>
    <col min="11040" max="11040" width="3.54296875" style="336" customWidth="1"/>
    <col min="11041" max="11041" width="30.54296875" style="336" customWidth="1"/>
    <col min="11042" max="11042" width="28" style="336" customWidth="1"/>
    <col min="11043" max="11043" width="1.453125" style="336" customWidth="1"/>
    <col min="11044" max="11044" width="12.453125" style="336" bestFit="1" customWidth="1"/>
    <col min="11045" max="11045" width="0.54296875" style="336" customWidth="1"/>
    <col min="11046" max="11046" width="11.453125" style="336" bestFit="1" customWidth="1"/>
    <col min="11047" max="11049" width="0" style="336" hidden="1" customWidth="1"/>
    <col min="11050" max="11051" width="16.54296875" style="336" bestFit="1" customWidth="1"/>
    <col min="11052" max="11052" width="16" style="336" bestFit="1" customWidth="1"/>
    <col min="11053" max="11054" width="9.453125" style="336"/>
    <col min="11055" max="11055" width="12" style="336" bestFit="1" customWidth="1"/>
    <col min="11056" max="11267" width="9.453125" style="336"/>
    <col min="11268" max="11268" width="23.54296875" style="336" customWidth="1"/>
    <col min="11269" max="11292" width="9.453125" style="336"/>
    <col min="11293" max="11293" width="1.453125" style="336" customWidth="1"/>
    <col min="11294" max="11294" width="3.54296875" style="336" customWidth="1"/>
    <col min="11295" max="11295" width="2.54296875" style="336" customWidth="1"/>
    <col min="11296" max="11296" width="3.54296875" style="336" customWidth="1"/>
    <col min="11297" max="11297" width="30.54296875" style="336" customWidth="1"/>
    <col min="11298" max="11298" width="28" style="336" customWidth="1"/>
    <col min="11299" max="11299" width="1.453125" style="336" customWidth="1"/>
    <col min="11300" max="11300" width="12.453125" style="336" bestFit="1" customWidth="1"/>
    <col min="11301" max="11301" width="0.54296875" style="336" customWidth="1"/>
    <col min="11302" max="11302" width="11.453125" style="336" bestFit="1" customWidth="1"/>
    <col min="11303" max="11305" width="0" style="336" hidden="1" customWidth="1"/>
    <col min="11306" max="11307" width="16.54296875" style="336" bestFit="1" customWidth="1"/>
    <col min="11308" max="11308" width="16" style="336" bestFit="1" customWidth="1"/>
    <col min="11309" max="11310" width="9.453125" style="336"/>
    <col min="11311" max="11311" width="12" style="336" bestFit="1" customWidth="1"/>
    <col min="11312" max="11523" width="9.453125" style="336"/>
    <col min="11524" max="11524" width="23.54296875" style="336" customWidth="1"/>
    <col min="11525" max="11548" width="9.453125" style="336"/>
    <col min="11549" max="11549" width="1.453125" style="336" customWidth="1"/>
    <col min="11550" max="11550" width="3.54296875" style="336" customWidth="1"/>
    <col min="11551" max="11551" width="2.54296875" style="336" customWidth="1"/>
    <col min="11552" max="11552" width="3.54296875" style="336" customWidth="1"/>
    <col min="11553" max="11553" width="30.54296875" style="336" customWidth="1"/>
    <col min="11554" max="11554" width="28" style="336" customWidth="1"/>
    <col min="11555" max="11555" width="1.453125" style="336" customWidth="1"/>
    <col min="11556" max="11556" width="12.453125" style="336" bestFit="1" customWidth="1"/>
    <col min="11557" max="11557" width="0.54296875" style="336" customWidth="1"/>
    <col min="11558" max="11558" width="11.453125" style="336" bestFit="1" customWidth="1"/>
    <col min="11559" max="11561" width="0" style="336" hidden="1" customWidth="1"/>
    <col min="11562" max="11563" width="16.54296875" style="336" bestFit="1" customWidth="1"/>
    <col min="11564" max="11564" width="16" style="336" bestFit="1" customWidth="1"/>
    <col min="11565" max="11566" width="9.453125" style="336"/>
    <col min="11567" max="11567" width="12" style="336" bestFit="1" customWidth="1"/>
    <col min="11568" max="11779" width="9.453125" style="336"/>
    <col min="11780" max="11780" width="23.54296875" style="336" customWidth="1"/>
    <col min="11781" max="11804" width="9.453125" style="336"/>
    <col min="11805" max="11805" width="1.453125" style="336" customWidth="1"/>
    <col min="11806" max="11806" width="3.54296875" style="336" customWidth="1"/>
    <col min="11807" max="11807" width="2.54296875" style="336" customWidth="1"/>
    <col min="11808" max="11808" width="3.54296875" style="336" customWidth="1"/>
    <col min="11809" max="11809" width="30.54296875" style="336" customWidth="1"/>
    <col min="11810" max="11810" width="28" style="336" customWidth="1"/>
    <col min="11811" max="11811" width="1.453125" style="336" customWidth="1"/>
    <col min="11812" max="11812" width="12.453125" style="336" bestFit="1" customWidth="1"/>
    <col min="11813" max="11813" width="0.54296875" style="336" customWidth="1"/>
    <col min="11814" max="11814" width="11.453125" style="336" bestFit="1" customWidth="1"/>
    <col min="11815" max="11817" width="0" style="336" hidden="1" customWidth="1"/>
    <col min="11818" max="11819" width="16.54296875" style="336" bestFit="1" customWidth="1"/>
    <col min="11820" max="11820" width="16" style="336" bestFit="1" customWidth="1"/>
    <col min="11821" max="11822" width="9.453125" style="336"/>
    <col min="11823" max="11823" width="12" style="336" bestFit="1" customWidth="1"/>
    <col min="11824" max="12035" width="9.453125" style="336"/>
    <col min="12036" max="12036" width="23.54296875" style="336" customWidth="1"/>
    <col min="12037" max="12060" width="9.453125" style="336"/>
    <col min="12061" max="12061" width="1.453125" style="336" customWidth="1"/>
    <col min="12062" max="12062" width="3.54296875" style="336" customWidth="1"/>
    <col min="12063" max="12063" width="2.54296875" style="336" customWidth="1"/>
    <col min="12064" max="12064" width="3.54296875" style="336" customWidth="1"/>
    <col min="12065" max="12065" width="30.54296875" style="336" customWidth="1"/>
    <col min="12066" max="12066" width="28" style="336" customWidth="1"/>
    <col min="12067" max="12067" width="1.453125" style="336" customWidth="1"/>
    <col min="12068" max="12068" width="12.453125" style="336" bestFit="1" customWidth="1"/>
    <col min="12069" max="12069" width="0.54296875" style="336" customWidth="1"/>
    <col min="12070" max="12070" width="11.453125" style="336" bestFit="1" customWidth="1"/>
    <col min="12071" max="12073" width="0" style="336" hidden="1" customWidth="1"/>
    <col min="12074" max="12075" width="16.54296875" style="336" bestFit="1" customWidth="1"/>
    <col min="12076" max="12076" width="16" style="336" bestFit="1" customWidth="1"/>
    <col min="12077" max="12078" width="9.453125" style="336"/>
    <col min="12079" max="12079" width="12" style="336" bestFit="1" customWidth="1"/>
    <col min="12080" max="12291" width="9.453125" style="336"/>
    <col min="12292" max="12292" width="23.54296875" style="336" customWidth="1"/>
    <col min="12293" max="12316" width="9.453125" style="336"/>
    <col min="12317" max="12317" width="1.453125" style="336" customWidth="1"/>
    <col min="12318" max="12318" width="3.54296875" style="336" customWidth="1"/>
    <col min="12319" max="12319" width="2.54296875" style="336" customWidth="1"/>
    <col min="12320" max="12320" width="3.54296875" style="336" customWidth="1"/>
    <col min="12321" max="12321" width="30.54296875" style="336" customWidth="1"/>
    <col min="12322" max="12322" width="28" style="336" customWidth="1"/>
    <col min="12323" max="12323" width="1.453125" style="336" customWidth="1"/>
    <col min="12324" max="12324" width="12.453125" style="336" bestFit="1" customWidth="1"/>
    <col min="12325" max="12325" width="0.54296875" style="336" customWidth="1"/>
    <col min="12326" max="12326" width="11.453125" style="336" bestFit="1" customWidth="1"/>
    <col min="12327" max="12329" width="0" style="336" hidden="1" customWidth="1"/>
    <col min="12330" max="12331" width="16.54296875" style="336" bestFit="1" customWidth="1"/>
    <col min="12332" max="12332" width="16" style="336" bestFit="1" customWidth="1"/>
    <col min="12333" max="12334" width="9.453125" style="336"/>
    <col min="12335" max="12335" width="12" style="336" bestFit="1" customWidth="1"/>
    <col min="12336" max="12547" width="9.453125" style="336"/>
    <col min="12548" max="12548" width="23.54296875" style="336" customWidth="1"/>
    <col min="12549" max="12572" width="9.453125" style="336"/>
    <col min="12573" max="12573" width="1.453125" style="336" customWidth="1"/>
    <col min="12574" max="12574" width="3.54296875" style="336" customWidth="1"/>
    <col min="12575" max="12575" width="2.54296875" style="336" customWidth="1"/>
    <col min="12576" max="12576" width="3.54296875" style="336" customWidth="1"/>
    <col min="12577" max="12577" width="30.54296875" style="336" customWidth="1"/>
    <col min="12578" max="12578" width="28" style="336" customWidth="1"/>
    <col min="12579" max="12579" width="1.453125" style="336" customWidth="1"/>
    <col min="12580" max="12580" width="12.453125" style="336" bestFit="1" customWidth="1"/>
    <col min="12581" max="12581" width="0.54296875" style="336" customWidth="1"/>
    <col min="12582" max="12582" width="11.453125" style="336" bestFit="1" customWidth="1"/>
    <col min="12583" max="12585" width="0" style="336" hidden="1" customWidth="1"/>
    <col min="12586" max="12587" width="16.54296875" style="336" bestFit="1" customWidth="1"/>
    <col min="12588" max="12588" width="16" style="336" bestFit="1" customWidth="1"/>
    <col min="12589" max="12590" width="9.453125" style="336"/>
    <col min="12591" max="12591" width="12" style="336" bestFit="1" customWidth="1"/>
    <col min="12592" max="12803" width="9.453125" style="336"/>
    <col min="12804" max="12804" width="23.54296875" style="336" customWidth="1"/>
    <col min="12805" max="12828" width="9.453125" style="336"/>
    <col min="12829" max="12829" width="1.453125" style="336" customWidth="1"/>
    <col min="12830" max="12830" width="3.54296875" style="336" customWidth="1"/>
    <col min="12831" max="12831" width="2.54296875" style="336" customWidth="1"/>
    <col min="12832" max="12832" width="3.54296875" style="336" customWidth="1"/>
    <col min="12833" max="12833" width="30.54296875" style="336" customWidth="1"/>
    <col min="12834" max="12834" width="28" style="336" customWidth="1"/>
    <col min="12835" max="12835" width="1.453125" style="336" customWidth="1"/>
    <col min="12836" max="12836" width="12.453125" style="336" bestFit="1" customWidth="1"/>
    <col min="12837" max="12837" width="0.54296875" style="336" customWidth="1"/>
    <col min="12838" max="12838" width="11.453125" style="336" bestFit="1" customWidth="1"/>
    <col min="12839" max="12841" width="0" style="336" hidden="1" customWidth="1"/>
    <col min="12842" max="12843" width="16.54296875" style="336" bestFit="1" customWidth="1"/>
    <col min="12844" max="12844" width="16" style="336" bestFit="1" customWidth="1"/>
    <col min="12845" max="12846" width="9.453125" style="336"/>
    <col min="12847" max="12847" width="12" style="336" bestFit="1" customWidth="1"/>
    <col min="12848" max="13059" width="9.453125" style="336"/>
    <col min="13060" max="13060" width="23.54296875" style="336" customWidth="1"/>
    <col min="13061" max="13084" width="9.453125" style="336"/>
    <col min="13085" max="13085" width="1.453125" style="336" customWidth="1"/>
    <col min="13086" max="13086" width="3.54296875" style="336" customWidth="1"/>
    <col min="13087" max="13087" width="2.54296875" style="336" customWidth="1"/>
    <col min="13088" max="13088" width="3.54296875" style="336" customWidth="1"/>
    <col min="13089" max="13089" width="30.54296875" style="336" customWidth="1"/>
    <col min="13090" max="13090" width="28" style="336" customWidth="1"/>
    <col min="13091" max="13091" width="1.453125" style="336" customWidth="1"/>
    <col min="13092" max="13092" width="12.453125" style="336" bestFit="1" customWidth="1"/>
    <col min="13093" max="13093" width="0.54296875" style="336" customWidth="1"/>
    <col min="13094" max="13094" width="11.453125" style="336" bestFit="1" customWidth="1"/>
    <col min="13095" max="13097" width="0" style="336" hidden="1" customWidth="1"/>
    <col min="13098" max="13099" width="16.54296875" style="336" bestFit="1" customWidth="1"/>
    <col min="13100" max="13100" width="16" style="336" bestFit="1" customWidth="1"/>
    <col min="13101" max="13102" width="9.453125" style="336"/>
    <col min="13103" max="13103" width="12" style="336" bestFit="1" customWidth="1"/>
    <col min="13104" max="13315" width="9.453125" style="336"/>
    <col min="13316" max="13316" width="23.54296875" style="336" customWidth="1"/>
    <col min="13317" max="13340" width="9.453125" style="336"/>
    <col min="13341" max="13341" width="1.453125" style="336" customWidth="1"/>
    <col min="13342" max="13342" width="3.54296875" style="336" customWidth="1"/>
    <col min="13343" max="13343" width="2.54296875" style="336" customWidth="1"/>
    <col min="13344" max="13344" width="3.54296875" style="336" customWidth="1"/>
    <col min="13345" max="13345" width="30.54296875" style="336" customWidth="1"/>
    <col min="13346" max="13346" width="28" style="336" customWidth="1"/>
    <col min="13347" max="13347" width="1.453125" style="336" customWidth="1"/>
    <col min="13348" max="13348" width="12.453125" style="336" bestFit="1" customWidth="1"/>
    <col min="13349" max="13349" width="0.54296875" style="336" customWidth="1"/>
    <col min="13350" max="13350" width="11.453125" style="336" bestFit="1" customWidth="1"/>
    <col min="13351" max="13353" width="0" style="336" hidden="1" customWidth="1"/>
    <col min="13354" max="13355" width="16.54296875" style="336" bestFit="1" customWidth="1"/>
    <col min="13356" max="13356" width="16" style="336" bestFit="1" customWidth="1"/>
    <col min="13357" max="13358" width="9.453125" style="336"/>
    <col min="13359" max="13359" width="12" style="336" bestFit="1" customWidth="1"/>
    <col min="13360" max="13571" width="9.453125" style="336"/>
    <col min="13572" max="13572" width="23.54296875" style="336" customWidth="1"/>
    <col min="13573" max="13596" width="9.453125" style="336"/>
    <col min="13597" max="13597" width="1.453125" style="336" customWidth="1"/>
    <col min="13598" max="13598" width="3.54296875" style="336" customWidth="1"/>
    <col min="13599" max="13599" width="2.54296875" style="336" customWidth="1"/>
    <col min="13600" max="13600" width="3.54296875" style="336" customWidth="1"/>
    <col min="13601" max="13601" width="30.54296875" style="336" customWidth="1"/>
    <col min="13602" max="13602" width="28" style="336" customWidth="1"/>
    <col min="13603" max="13603" width="1.453125" style="336" customWidth="1"/>
    <col min="13604" max="13604" width="12.453125" style="336" bestFit="1" customWidth="1"/>
    <col min="13605" max="13605" width="0.54296875" style="336" customWidth="1"/>
    <col min="13606" max="13606" width="11.453125" style="336" bestFit="1" customWidth="1"/>
    <col min="13607" max="13609" width="0" style="336" hidden="1" customWidth="1"/>
    <col min="13610" max="13611" width="16.54296875" style="336" bestFit="1" customWidth="1"/>
    <col min="13612" max="13612" width="16" style="336" bestFit="1" customWidth="1"/>
    <col min="13613" max="13614" width="9.453125" style="336"/>
    <col min="13615" max="13615" width="12" style="336" bestFit="1" customWidth="1"/>
    <col min="13616" max="13827" width="9.453125" style="336"/>
    <col min="13828" max="13828" width="23.54296875" style="336" customWidth="1"/>
    <col min="13829" max="13852" width="9.453125" style="336"/>
    <col min="13853" max="13853" width="1.453125" style="336" customWidth="1"/>
    <col min="13854" max="13854" width="3.54296875" style="336" customWidth="1"/>
    <col min="13855" max="13855" width="2.54296875" style="336" customWidth="1"/>
    <col min="13856" max="13856" width="3.54296875" style="336" customWidth="1"/>
    <col min="13857" max="13857" width="30.54296875" style="336" customWidth="1"/>
    <col min="13858" max="13858" width="28" style="336" customWidth="1"/>
    <col min="13859" max="13859" width="1.453125" style="336" customWidth="1"/>
    <col min="13860" max="13860" width="12.453125" style="336" bestFit="1" customWidth="1"/>
    <col min="13861" max="13861" width="0.54296875" style="336" customWidth="1"/>
    <col min="13862" max="13862" width="11.453125" style="336" bestFit="1" customWidth="1"/>
    <col min="13863" max="13865" width="0" style="336" hidden="1" customWidth="1"/>
    <col min="13866" max="13867" width="16.54296875" style="336" bestFit="1" customWidth="1"/>
    <col min="13868" max="13868" width="16" style="336" bestFit="1" customWidth="1"/>
    <col min="13869" max="13870" width="9.453125" style="336"/>
    <col min="13871" max="13871" width="12" style="336" bestFit="1" customWidth="1"/>
    <col min="13872" max="14083" width="9.453125" style="336"/>
    <col min="14084" max="14084" width="23.54296875" style="336" customWidth="1"/>
    <col min="14085" max="14108" width="9.453125" style="336"/>
    <col min="14109" max="14109" width="1.453125" style="336" customWidth="1"/>
    <col min="14110" max="14110" width="3.54296875" style="336" customWidth="1"/>
    <col min="14111" max="14111" width="2.54296875" style="336" customWidth="1"/>
    <col min="14112" max="14112" width="3.54296875" style="336" customWidth="1"/>
    <col min="14113" max="14113" width="30.54296875" style="336" customWidth="1"/>
    <col min="14114" max="14114" width="28" style="336" customWidth="1"/>
    <col min="14115" max="14115" width="1.453125" style="336" customWidth="1"/>
    <col min="14116" max="14116" width="12.453125" style="336" bestFit="1" customWidth="1"/>
    <col min="14117" max="14117" width="0.54296875" style="336" customWidth="1"/>
    <col min="14118" max="14118" width="11.453125" style="336" bestFit="1" customWidth="1"/>
    <col min="14119" max="14121" width="0" style="336" hidden="1" customWidth="1"/>
    <col min="14122" max="14123" width="16.54296875" style="336" bestFit="1" customWidth="1"/>
    <col min="14124" max="14124" width="16" style="336" bestFit="1" customWidth="1"/>
    <col min="14125" max="14126" width="9.453125" style="336"/>
    <col min="14127" max="14127" width="12" style="336" bestFit="1" customWidth="1"/>
    <col min="14128" max="14339" width="9.453125" style="336"/>
    <col min="14340" max="14340" width="23.54296875" style="336" customWidth="1"/>
    <col min="14341" max="14364" width="9.453125" style="336"/>
    <col min="14365" max="14365" width="1.453125" style="336" customWidth="1"/>
    <col min="14366" max="14366" width="3.54296875" style="336" customWidth="1"/>
    <col min="14367" max="14367" width="2.54296875" style="336" customWidth="1"/>
    <col min="14368" max="14368" width="3.54296875" style="336" customWidth="1"/>
    <col min="14369" max="14369" width="30.54296875" style="336" customWidth="1"/>
    <col min="14370" max="14370" width="28" style="336" customWidth="1"/>
    <col min="14371" max="14371" width="1.453125" style="336" customWidth="1"/>
    <col min="14372" max="14372" width="12.453125" style="336" bestFit="1" customWidth="1"/>
    <col min="14373" max="14373" width="0.54296875" style="336" customWidth="1"/>
    <col min="14374" max="14374" width="11.453125" style="336" bestFit="1" customWidth="1"/>
    <col min="14375" max="14377" width="0" style="336" hidden="1" customWidth="1"/>
    <col min="14378" max="14379" width="16.54296875" style="336" bestFit="1" customWidth="1"/>
    <col min="14380" max="14380" width="16" style="336" bestFit="1" customWidth="1"/>
    <col min="14381" max="14382" width="9.453125" style="336"/>
    <col min="14383" max="14383" width="12" style="336" bestFit="1" customWidth="1"/>
    <col min="14384" max="14595" width="9.453125" style="336"/>
    <col min="14596" max="14596" width="23.54296875" style="336" customWidth="1"/>
    <col min="14597" max="14620" width="9.453125" style="336"/>
    <col min="14621" max="14621" width="1.453125" style="336" customWidth="1"/>
    <col min="14622" max="14622" width="3.54296875" style="336" customWidth="1"/>
    <col min="14623" max="14623" width="2.54296875" style="336" customWidth="1"/>
    <col min="14624" max="14624" width="3.54296875" style="336" customWidth="1"/>
    <col min="14625" max="14625" width="30.54296875" style="336" customWidth="1"/>
    <col min="14626" max="14626" width="28" style="336" customWidth="1"/>
    <col min="14627" max="14627" width="1.453125" style="336" customWidth="1"/>
    <col min="14628" max="14628" width="12.453125" style="336" bestFit="1" customWidth="1"/>
    <col min="14629" max="14629" width="0.54296875" style="336" customWidth="1"/>
    <col min="14630" max="14630" width="11.453125" style="336" bestFit="1" customWidth="1"/>
    <col min="14631" max="14633" width="0" style="336" hidden="1" customWidth="1"/>
    <col min="14634" max="14635" width="16.54296875" style="336" bestFit="1" customWidth="1"/>
    <col min="14636" max="14636" width="16" style="336" bestFit="1" customWidth="1"/>
    <col min="14637" max="14638" width="9.453125" style="336"/>
    <col min="14639" max="14639" width="12" style="336" bestFit="1" customWidth="1"/>
    <col min="14640" max="14851" width="9.453125" style="336"/>
    <col min="14852" max="14852" width="23.54296875" style="336" customWidth="1"/>
    <col min="14853" max="14876" width="9.453125" style="336"/>
    <col min="14877" max="14877" width="1.453125" style="336" customWidth="1"/>
    <col min="14878" max="14878" width="3.54296875" style="336" customWidth="1"/>
    <col min="14879" max="14879" width="2.54296875" style="336" customWidth="1"/>
    <col min="14880" max="14880" width="3.54296875" style="336" customWidth="1"/>
    <col min="14881" max="14881" width="30.54296875" style="336" customWidth="1"/>
    <col min="14882" max="14882" width="28" style="336" customWidth="1"/>
    <col min="14883" max="14883" width="1.453125" style="336" customWidth="1"/>
    <col min="14884" max="14884" width="12.453125" style="336" bestFit="1" customWidth="1"/>
    <col min="14885" max="14885" width="0.54296875" style="336" customWidth="1"/>
    <col min="14886" max="14886" width="11.453125" style="336" bestFit="1" customWidth="1"/>
    <col min="14887" max="14889" width="0" style="336" hidden="1" customWidth="1"/>
    <col min="14890" max="14891" width="16.54296875" style="336" bestFit="1" customWidth="1"/>
    <col min="14892" max="14892" width="16" style="336" bestFit="1" customWidth="1"/>
    <col min="14893" max="14894" width="9.453125" style="336"/>
    <col min="14895" max="14895" width="12" style="336" bestFit="1" customWidth="1"/>
    <col min="14896" max="15107" width="9.453125" style="336"/>
    <col min="15108" max="15108" width="23.54296875" style="336" customWidth="1"/>
    <col min="15109" max="15132" width="9.453125" style="336"/>
    <col min="15133" max="15133" width="1.453125" style="336" customWidth="1"/>
    <col min="15134" max="15134" width="3.54296875" style="336" customWidth="1"/>
    <col min="15135" max="15135" width="2.54296875" style="336" customWidth="1"/>
    <col min="15136" max="15136" width="3.54296875" style="336" customWidth="1"/>
    <col min="15137" max="15137" width="30.54296875" style="336" customWidth="1"/>
    <col min="15138" max="15138" width="28" style="336" customWidth="1"/>
    <col min="15139" max="15139" width="1.453125" style="336" customWidth="1"/>
    <col min="15140" max="15140" width="12.453125" style="336" bestFit="1" customWidth="1"/>
    <col min="15141" max="15141" width="0.54296875" style="336" customWidth="1"/>
    <col min="15142" max="15142" width="11.453125" style="336" bestFit="1" customWidth="1"/>
    <col min="15143" max="15145" width="0" style="336" hidden="1" customWidth="1"/>
    <col min="15146" max="15147" width="16.54296875" style="336" bestFit="1" customWidth="1"/>
    <col min="15148" max="15148" width="16" style="336" bestFit="1" customWidth="1"/>
    <col min="15149" max="15150" width="9.453125" style="336"/>
    <col min="15151" max="15151" width="12" style="336" bestFit="1" customWidth="1"/>
    <col min="15152" max="15363" width="9.453125" style="336"/>
    <col min="15364" max="15364" width="23.54296875" style="336" customWidth="1"/>
    <col min="15365" max="15388" width="9.453125" style="336"/>
    <col min="15389" max="15389" width="1.453125" style="336" customWidth="1"/>
    <col min="15390" max="15390" width="3.54296875" style="336" customWidth="1"/>
    <col min="15391" max="15391" width="2.54296875" style="336" customWidth="1"/>
    <col min="15392" max="15392" width="3.54296875" style="336" customWidth="1"/>
    <col min="15393" max="15393" width="30.54296875" style="336" customWidth="1"/>
    <col min="15394" max="15394" width="28" style="336" customWidth="1"/>
    <col min="15395" max="15395" width="1.453125" style="336" customWidth="1"/>
    <col min="15396" max="15396" width="12.453125" style="336" bestFit="1" customWidth="1"/>
    <col min="15397" max="15397" width="0.54296875" style="336" customWidth="1"/>
    <col min="15398" max="15398" width="11.453125" style="336" bestFit="1" customWidth="1"/>
    <col min="15399" max="15401" width="0" style="336" hidden="1" customWidth="1"/>
    <col min="15402" max="15403" width="16.54296875" style="336" bestFit="1" customWidth="1"/>
    <col min="15404" max="15404" width="16" style="336" bestFit="1" customWidth="1"/>
    <col min="15405" max="15406" width="9.453125" style="336"/>
    <col min="15407" max="15407" width="12" style="336" bestFit="1" customWidth="1"/>
    <col min="15408" max="15619" width="9.453125" style="336"/>
    <col min="15620" max="15620" width="23.54296875" style="336" customWidth="1"/>
    <col min="15621" max="15644" width="9.453125" style="336"/>
    <col min="15645" max="15645" width="1.453125" style="336" customWidth="1"/>
    <col min="15646" max="15646" width="3.54296875" style="336" customWidth="1"/>
    <col min="15647" max="15647" width="2.54296875" style="336" customWidth="1"/>
    <col min="15648" max="15648" width="3.54296875" style="336" customWidth="1"/>
    <col min="15649" max="15649" width="30.54296875" style="336" customWidth="1"/>
    <col min="15650" max="15650" width="28" style="336" customWidth="1"/>
    <col min="15651" max="15651" width="1.453125" style="336" customWidth="1"/>
    <col min="15652" max="15652" width="12.453125" style="336" bestFit="1" customWidth="1"/>
    <col min="15653" max="15653" width="0.54296875" style="336" customWidth="1"/>
    <col min="15654" max="15654" width="11.453125" style="336" bestFit="1" customWidth="1"/>
    <col min="15655" max="15657" width="0" style="336" hidden="1" customWidth="1"/>
    <col min="15658" max="15659" width="16.54296875" style="336" bestFit="1" customWidth="1"/>
    <col min="15660" max="15660" width="16" style="336" bestFit="1" customWidth="1"/>
    <col min="15661" max="15662" width="9.453125" style="336"/>
    <col min="15663" max="15663" width="12" style="336" bestFit="1" customWidth="1"/>
    <col min="15664" max="15875" width="9.453125" style="336"/>
    <col min="15876" max="15876" width="23.54296875" style="336" customWidth="1"/>
    <col min="15877" max="15900" width="9.453125" style="336"/>
    <col min="15901" max="15901" width="1.453125" style="336" customWidth="1"/>
    <col min="15902" max="15902" width="3.54296875" style="336" customWidth="1"/>
    <col min="15903" max="15903" width="2.54296875" style="336" customWidth="1"/>
    <col min="15904" max="15904" width="3.54296875" style="336" customWidth="1"/>
    <col min="15905" max="15905" width="30.54296875" style="336" customWidth="1"/>
    <col min="15906" max="15906" width="28" style="336" customWidth="1"/>
    <col min="15907" max="15907" width="1.453125" style="336" customWidth="1"/>
    <col min="15908" max="15908" width="12.453125" style="336" bestFit="1" customWidth="1"/>
    <col min="15909" max="15909" width="0.54296875" style="336" customWidth="1"/>
    <col min="15910" max="15910" width="11.453125" style="336" bestFit="1" customWidth="1"/>
    <col min="15911" max="15913" width="0" style="336" hidden="1" customWidth="1"/>
    <col min="15914" max="15915" width="16.54296875" style="336" bestFit="1" customWidth="1"/>
    <col min="15916" max="15916" width="16" style="336" bestFit="1" customWidth="1"/>
    <col min="15917" max="15918" width="9.453125" style="336"/>
    <col min="15919" max="15919" width="12" style="336" bestFit="1" customWidth="1"/>
    <col min="15920" max="16131" width="9.453125" style="336"/>
    <col min="16132" max="16132" width="23.54296875" style="336" customWidth="1"/>
    <col min="16133" max="16188" width="9.453125" style="336"/>
    <col min="16189" max="16384" width="9.453125" style="336" customWidth="1"/>
  </cols>
  <sheetData>
    <row r="1" spans="1:9" ht="15" customHeight="1">
      <c r="A1" s="1203" t="str">
        <f>SCE!A1</f>
        <v>Cosmopolitan Industries (Pvt.) Limited</v>
      </c>
      <c r="B1" s="1203"/>
      <c r="C1" s="1203"/>
      <c r="D1" s="1203"/>
      <c r="E1" s="1203"/>
      <c r="F1" s="1203"/>
      <c r="G1" s="1203"/>
      <c r="H1" s="1203"/>
      <c r="I1" s="184"/>
    </row>
    <row r="2" spans="1:9" ht="15" customHeight="1">
      <c r="A2" s="1204" t="s">
        <v>760</v>
      </c>
      <c r="B2" s="1204"/>
      <c r="C2" s="1204"/>
      <c r="D2" s="1204"/>
      <c r="E2" s="1204"/>
      <c r="F2" s="1204"/>
      <c r="G2" s="1204"/>
      <c r="H2" s="1204"/>
      <c r="I2" s="184"/>
    </row>
    <row r="3" spans="1:9" ht="15" customHeight="1">
      <c r="A3" s="1204" t="s">
        <v>1752</v>
      </c>
      <c r="B3" s="1204"/>
      <c r="C3" s="1204"/>
      <c r="D3" s="1204"/>
      <c r="E3" s="1204"/>
      <c r="F3" s="1204"/>
      <c r="G3" s="1204"/>
      <c r="H3" s="1204"/>
      <c r="I3" s="184"/>
    </row>
    <row r="4" spans="1:9" ht="15" customHeight="1">
      <c r="B4" s="338"/>
      <c r="C4" s="338"/>
      <c r="D4" s="338"/>
      <c r="E4" s="338"/>
      <c r="F4" s="1206" t="s">
        <v>754</v>
      </c>
      <c r="G4" s="1206"/>
      <c r="H4" s="1206"/>
      <c r="I4" s="184"/>
    </row>
    <row r="5" spans="1:9" ht="15" customHeight="1">
      <c r="C5" s="337"/>
      <c r="D5" s="337"/>
      <c r="E5" s="175"/>
      <c r="F5" s="243" t="s">
        <v>1751</v>
      </c>
      <c r="G5" s="295"/>
      <c r="H5" s="245" t="s">
        <v>1451</v>
      </c>
      <c r="I5" s="184"/>
    </row>
    <row r="6" spans="1:9" ht="17.25" customHeight="1">
      <c r="F6" s="339" t="s">
        <v>269</v>
      </c>
      <c r="G6" s="297"/>
      <c r="H6" s="297" t="s">
        <v>269</v>
      </c>
      <c r="I6" s="184"/>
    </row>
    <row r="7" spans="1:9" ht="15" customHeight="1">
      <c r="A7" s="340" t="s">
        <v>263</v>
      </c>
      <c r="B7" s="173" t="s">
        <v>600</v>
      </c>
      <c r="C7" s="174"/>
      <c r="D7" s="174"/>
      <c r="F7" s="341"/>
      <c r="I7" s="184"/>
    </row>
    <row r="8" spans="1:9" ht="6" customHeight="1">
      <c r="B8" s="175"/>
      <c r="C8" s="174"/>
      <c r="D8" s="174"/>
      <c r="F8" s="341"/>
      <c r="I8" s="184"/>
    </row>
    <row r="9" spans="1:9" s="174" customFormat="1" ht="15" customHeight="1">
      <c r="A9" s="342"/>
      <c r="B9" s="175" t="s">
        <v>1681</v>
      </c>
      <c r="C9" s="175"/>
      <c r="D9" s="175"/>
      <c r="F9" s="343">
        <f>PL!F28</f>
        <v>52554530</v>
      </c>
      <c r="G9" s="344"/>
      <c r="H9" s="343">
        <v>-227281497</v>
      </c>
      <c r="I9" s="184"/>
    </row>
    <row r="10" spans="1:9" ht="15" customHeight="1">
      <c r="B10" s="689" t="s">
        <v>761</v>
      </c>
      <c r="C10" s="175"/>
      <c r="D10" s="175" t="s">
        <v>986</v>
      </c>
      <c r="G10" s="345"/>
      <c r="H10" s="346"/>
      <c r="I10" s="184"/>
    </row>
    <row r="11" spans="1:9" ht="15" customHeight="1">
      <c r="B11" s="174"/>
      <c r="C11" s="174"/>
      <c r="D11" s="174" t="s">
        <v>319</v>
      </c>
      <c r="F11" s="341">
        <f>ROUND('Note-4-5'!O59,0)</f>
        <v>104675922</v>
      </c>
      <c r="G11" s="341"/>
      <c r="H11" s="341">
        <v>126405211</v>
      </c>
      <c r="I11" s="184"/>
    </row>
    <row r="12" spans="1:9" ht="15" customHeight="1">
      <c r="B12" s="174"/>
      <c r="C12" s="174"/>
      <c r="D12" s="174" t="s">
        <v>246</v>
      </c>
      <c r="F12" s="341">
        <f>ROUND('Notes 6-29'!J533,0)</f>
        <v>187700</v>
      </c>
      <c r="G12" s="341"/>
      <c r="H12" s="341">
        <v>259200</v>
      </c>
      <c r="I12" s="184"/>
    </row>
    <row r="13" spans="1:9" ht="15" customHeight="1">
      <c r="B13" s="174"/>
      <c r="C13" s="174"/>
      <c r="D13" s="800" t="s">
        <v>907</v>
      </c>
      <c r="F13" s="341">
        <f>'Notes 6-29'!J551</f>
        <v>521953.62</v>
      </c>
      <c r="G13" s="341"/>
      <c r="H13" s="341">
        <v>0</v>
      </c>
      <c r="I13" s="184"/>
    </row>
    <row r="14" spans="1:9" ht="15" customHeight="1">
      <c r="B14" s="174"/>
      <c r="C14" s="174"/>
      <c r="D14" s="685" t="s">
        <v>1741</v>
      </c>
      <c r="F14" s="346">
        <f>ROUND('Note-4-5'!O44,0)</f>
        <v>3104374</v>
      </c>
      <c r="G14" s="341"/>
      <c r="H14" s="341">
        <v>3078938</v>
      </c>
      <c r="I14" s="184"/>
    </row>
    <row r="15" spans="1:9" ht="15" customHeight="1">
      <c r="B15" s="174"/>
      <c r="C15" s="174"/>
      <c r="D15" s="174" t="s">
        <v>899</v>
      </c>
      <c r="F15" s="341">
        <f>ROUND(-PL!F26,0)</f>
        <v>-703990</v>
      </c>
      <c r="G15" s="341"/>
      <c r="H15" s="341">
        <v>359054</v>
      </c>
      <c r="I15" s="347"/>
    </row>
    <row r="16" spans="1:9" ht="15" customHeight="1">
      <c r="B16" s="174"/>
      <c r="C16" s="174"/>
      <c r="D16" s="174"/>
      <c r="F16" s="343">
        <f>SUM(F11:F15)</f>
        <v>107785959.62</v>
      </c>
      <c r="G16" s="344"/>
      <c r="H16" s="348">
        <v>130102403</v>
      </c>
      <c r="I16" s="347"/>
    </row>
    <row r="17" spans="2:9" ht="9" customHeight="1">
      <c r="B17" s="176"/>
      <c r="C17" s="176"/>
      <c r="D17" s="176"/>
      <c r="E17" s="176"/>
      <c r="F17" s="341"/>
      <c r="G17" s="341"/>
      <c r="H17" s="346"/>
      <c r="I17" s="184"/>
    </row>
    <row r="18" spans="2:9" ht="15" customHeight="1">
      <c r="B18" s="1205" t="s">
        <v>1693</v>
      </c>
      <c r="C18" s="1205"/>
      <c r="D18" s="1205"/>
      <c r="E18" s="1205"/>
      <c r="F18" s="343">
        <f>F9+F16</f>
        <v>160340489.62</v>
      </c>
      <c r="G18" s="349">
        <f>G9+G16</f>
        <v>0</v>
      </c>
      <c r="H18" s="348">
        <v>-97179094</v>
      </c>
      <c r="I18" s="184"/>
    </row>
    <row r="19" spans="2:9" ht="16.5" customHeight="1">
      <c r="B19" s="174"/>
      <c r="C19" s="175" t="s">
        <v>644</v>
      </c>
      <c r="D19" s="174"/>
      <c r="E19" s="685"/>
      <c r="F19" s="341"/>
      <c r="G19" s="341"/>
      <c r="H19" s="346"/>
      <c r="I19" s="184"/>
    </row>
    <row r="20" spans="2:9" ht="15" customHeight="1">
      <c r="B20" s="174"/>
      <c r="C20" s="174" t="s">
        <v>717</v>
      </c>
      <c r="D20" s="174"/>
      <c r="F20" s="341">
        <f>BS!J18-BS!H18</f>
        <v>-900403992</v>
      </c>
      <c r="G20" s="341"/>
      <c r="H20" s="346">
        <v>-334335044.39999998</v>
      </c>
      <c r="I20" s="347"/>
    </row>
    <row r="21" spans="2:9" ht="15" customHeight="1">
      <c r="B21" s="174"/>
      <c r="C21" s="174" t="s">
        <v>718</v>
      </c>
      <c r="D21" s="174"/>
      <c r="F21" s="341">
        <f>BS!J19-BS!H19</f>
        <v>-120490136</v>
      </c>
      <c r="G21" s="341"/>
      <c r="H21" s="346">
        <v>-111656001.40000001</v>
      </c>
      <c r="I21" s="347"/>
    </row>
    <row r="22" spans="2:9" ht="15" customHeight="1">
      <c r="B22" s="174"/>
      <c r="C22" s="174" t="s">
        <v>900</v>
      </c>
      <c r="D22" s="174"/>
      <c r="F22" s="341">
        <f>BS!J22-BS!H22</f>
        <v>-21499608</v>
      </c>
      <c r="G22" s="341"/>
      <c r="H22" s="346">
        <v>-81690671.890000001</v>
      </c>
      <c r="I22" s="347"/>
    </row>
    <row r="23" spans="2:9" ht="15" customHeight="1">
      <c r="B23" s="174"/>
      <c r="C23" s="174" t="s">
        <v>987</v>
      </c>
      <c r="D23" s="174"/>
      <c r="F23" s="341">
        <f>BS!J20-BS!H20</f>
        <v>-23025818</v>
      </c>
      <c r="G23" s="341"/>
      <c r="H23" s="346">
        <v>8872495.5699999984</v>
      </c>
      <c r="I23" s="184"/>
    </row>
    <row r="24" spans="2:9" ht="15" customHeight="1">
      <c r="B24" s="174"/>
      <c r="C24" s="174" t="s">
        <v>988</v>
      </c>
      <c r="D24" s="174"/>
      <c r="F24" s="341">
        <f>BS!J21-BS!H21</f>
        <v>-123717493</v>
      </c>
      <c r="G24" s="341"/>
      <c r="H24" s="346">
        <v>-6914233.6700000092</v>
      </c>
      <c r="I24" s="184"/>
    </row>
    <row r="25" spans="2:9" ht="15" customHeight="1">
      <c r="B25" s="174"/>
      <c r="C25" s="174" t="s">
        <v>726</v>
      </c>
      <c r="D25" s="174"/>
      <c r="F25" s="341">
        <f>BS!H52-BS!J52</f>
        <v>23742795.490000069</v>
      </c>
      <c r="G25" s="341"/>
      <c r="H25" s="346">
        <v>-127314389.61999995</v>
      </c>
      <c r="I25" s="350"/>
    </row>
    <row r="26" spans="2:9" ht="15" customHeight="1">
      <c r="B26" s="174"/>
      <c r="C26" s="174" t="s">
        <v>727</v>
      </c>
      <c r="D26" s="174"/>
      <c r="F26" s="341">
        <f>BS!H51-BS!J51</f>
        <v>999810188.4000001</v>
      </c>
      <c r="G26" s="341"/>
      <c r="H26" s="346">
        <v>599518996.39999998</v>
      </c>
      <c r="I26" s="184"/>
    </row>
    <row r="27" spans="2:9" ht="15" customHeight="1">
      <c r="B27" s="174"/>
      <c r="C27" s="174" t="s">
        <v>729</v>
      </c>
      <c r="D27" s="174"/>
      <c r="F27" s="341">
        <f>BS!H53-BS!J53</f>
        <v>31453206.599999994</v>
      </c>
      <c r="G27" s="341"/>
      <c r="H27" s="346">
        <v>60491398.600000001</v>
      </c>
      <c r="I27" s="184"/>
    </row>
    <row r="28" spans="2:9" ht="15" customHeight="1">
      <c r="B28" s="174"/>
      <c r="C28" s="174" t="s">
        <v>728</v>
      </c>
      <c r="D28" s="174"/>
      <c r="F28" s="341">
        <f>BS!H54-BS!J54</f>
        <v>78349015.399999976</v>
      </c>
      <c r="G28" s="341"/>
      <c r="H28" s="346">
        <v>83484166.400000006</v>
      </c>
      <c r="I28" s="184"/>
    </row>
    <row r="29" spans="2:9" ht="15" customHeight="1">
      <c r="B29" s="174"/>
      <c r="C29" s="174"/>
      <c r="D29" s="174"/>
      <c r="F29" s="343">
        <f>SUM(F20:F28)</f>
        <v>-55781841.109999925</v>
      </c>
      <c r="G29" s="344"/>
      <c r="H29" s="348">
        <v>90456715.990000129</v>
      </c>
      <c r="I29" s="184"/>
    </row>
    <row r="30" spans="2:9" ht="15" customHeight="1">
      <c r="B30" s="174"/>
      <c r="C30" s="1209" t="s">
        <v>213</v>
      </c>
      <c r="D30" s="1209"/>
      <c r="E30" s="1209"/>
      <c r="F30" s="341">
        <f>ROUND(PL!F30,0)</f>
        <v>-49129103</v>
      </c>
      <c r="G30" s="341"/>
      <c r="H30" s="346">
        <v>-42699018</v>
      </c>
      <c r="I30" s="184"/>
    </row>
    <row r="31" spans="2:9" ht="15" customHeight="1">
      <c r="B31" s="174"/>
      <c r="C31" s="1211" t="s">
        <v>3993</v>
      </c>
      <c r="D31" s="1211"/>
      <c r="E31" s="1211"/>
      <c r="F31" s="341">
        <f>-(F13+21367.5)</f>
        <v>-543321.12</v>
      </c>
      <c r="G31" s="341"/>
      <c r="H31" s="346">
        <v>0</v>
      </c>
      <c r="I31" s="184"/>
    </row>
    <row r="32" spans="2:9" ht="15" customHeight="1">
      <c r="B32" s="173" t="s">
        <v>1694</v>
      </c>
      <c r="C32" s="174"/>
      <c r="D32" s="174"/>
      <c r="F32" s="343">
        <f>F18+F29+F30+F31</f>
        <v>54886224.390000083</v>
      </c>
      <c r="G32" s="344"/>
      <c r="H32" s="348">
        <v>-49421396.009999871</v>
      </c>
      <c r="I32" s="184"/>
    </row>
    <row r="33" spans="1:10" ht="6" customHeight="1">
      <c r="B33" s="174"/>
      <c r="C33" s="175"/>
      <c r="D33" s="175"/>
      <c r="E33" s="175"/>
      <c r="F33" s="344"/>
      <c r="G33" s="344"/>
      <c r="H33" s="351"/>
      <c r="I33" s="184"/>
    </row>
    <row r="34" spans="1:10" ht="15" customHeight="1">
      <c r="A34" s="340" t="s">
        <v>264</v>
      </c>
      <c r="B34" s="173" t="s">
        <v>601</v>
      </c>
      <c r="C34" s="174"/>
      <c r="D34" s="174"/>
      <c r="G34" s="345"/>
      <c r="H34" s="346"/>
      <c r="I34" s="184"/>
    </row>
    <row r="35" spans="1:10" ht="4.5" customHeight="1">
      <c r="B35" s="174"/>
      <c r="C35" s="174"/>
      <c r="D35" s="174"/>
      <c r="G35" s="345"/>
      <c r="H35" s="346"/>
      <c r="I35" s="184"/>
    </row>
    <row r="36" spans="1:10" s="356" customFormat="1" ht="15" customHeight="1">
      <c r="A36" s="352"/>
      <c r="B36" s="684"/>
      <c r="C36" s="177" t="s">
        <v>265</v>
      </c>
      <c r="D36" s="177"/>
      <c r="E36" s="177"/>
      <c r="F36" s="353">
        <f>ROUND(-'Note-4-5'!P13+'Note-4-5'!I13,0)</f>
        <v>-123466738</v>
      </c>
      <c r="G36" s="353"/>
      <c r="H36" s="681">
        <v>-95744443</v>
      </c>
      <c r="I36" s="355"/>
    </row>
    <row r="37" spans="1:10" s="356" customFormat="1" ht="15" hidden="1" customHeight="1">
      <c r="A37" s="352"/>
      <c r="B37" s="177"/>
      <c r="C37" s="177" t="s">
        <v>1695</v>
      </c>
      <c r="D37" s="177"/>
      <c r="E37" s="177"/>
      <c r="F37" s="353">
        <f>'Notes 6-29'!J7</f>
        <v>0</v>
      </c>
      <c r="G37" s="353"/>
      <c r="H37" s="354">
        <v>0</v>
      </c>
      <c r="I37" s="355"/>
    </row>
    <row r="38" spans="1:10" s="356" customFormat="1" ht="15" hidden="1" customHeight="1">
      <c r="A38" s="352"/>
      <c r="B38" s="177"/>
      <c r="C38" s="177" t="s">
        <v>1312</v>
      </c>
      <c r="D38" s="177"/>
      <c r="E38" s="177"/>
      <c r="F38" s="353">
        <v>0</v>
      </c>
      <c r="G38" s="353"/>
      <c r="H38" s="354">
        <v>0</v>
      </c>
      <c r="I38" s="355"/>
    </row>
    <row r="39" spans="1:10" s="356" customFormat="1" ht="15" customHeight="1">
      <c r="A39" s="352"/>
      <c r="B39" s="177"/>
      <c r="C39" s="177" t="s">
        <v>205</v>
      </c>
      <c r="D39" s="177"/>
      <c r="E39" s="177"/>
      <c r="F39" s="353">
        <f>-(BS!H14-BS!J14)</f>
        <v>-140961227</v>
      </c>
      <c r="G39" s="353"/>
      <c r="H39" s="354">
        <v>-10742293.74000001</v>
      </c>
      <c r="I39" s="355"/>
    </row>
    <row r="40" spans="1:10" ht="15" customHeight="1">
      <c r="B40" s="174"/>
      <c r="C40" s="174" t="s">
        <v>901</v>
      </c>
      <c r="D40" s="174"/>
      <c r="F40" s="341">
        <f>ROUND(-'Note-4-5'!P14+'Note-4-5'!P25+PL!F26,0)</f>
        <v>33961640</v>
      </c>
      <c r="G40" s="341"/>
      <c r="H40" s="346">
        <v>2651</v>
      </c>
      <c r="I40" s="347"/>
      <c r="J40" s="1111"/>
    </row>
    <row r="41" spans="1:10" ht="15" customHeight="1">
      <c r="B41" s="173" t="s">
        <v>266</v>
      </c>
      <c r="C41" s="174"/>
      <c r="D41" s="174"/>
      <c r="F41" s="343">
        <f>SUM(F36:F40)</f>
        <v>-230466325</v>
      </c>
      <c r="G41" s="344">
        <f>SUM(G36:G40)</f>
        <v>0</v>
      </c>
      <c r="H41" s="343">
        <v>-106484085.74000001</v>
      </c>
      <c r="I41" s="184"/>
    </row>
    <row r="42" spans="1:10" ht="4.5" customHeight="1">
      <c r="B42" s="175"/>
      <c r="C42" s="174"/>
      <c r="D42" s="174"/>
      <c r="F42" s="344"/>
      <c r="G42" s="344"/>
      <c r="H42" s="357"/>
      <c r="I42" s="184"/>
    </row>
    <row r="43" spans="1:10" ht="15" customHeight="1">
      <c r="A43" s="340" t="s">
        <v>267</v>
      </c>
      <c r="B43" s="669" t="s">
        <v>602</v>
      </c>
      <c r="C43" s="178"/>
      <c r="D43" s="174"/>
      <c r="F43" s="344"/>
      <c r="G43" s="344"/>
      <c r="H43" s="351"/>
      <c r="I43" s="184"/>
    </row>
    <row r="44" spans="1:10" ht="2.25" customHeight="1">
      <c r="B44" s="175"/>
      <c r="C44" s="174"/>
      <c r="D44" s="174"/>
      <c r="F44" s="344"/>
      <c r="G44" s="344"/>
      <c r="H44" s="351"/>
      <c r="I44" s="347"/>
    </row>
    <row r="45" spans="1:10" ht="15" customHeight="1">
      <c r="B45" s="174"/>
      <c r="C45" s="177" t="s">
        <v>1683</v>
      </c>
      <c r="D45" s="174"/>
      <c r="F45" s="358">
        <f>(BS!H43-BS!J43+BS!H49-BS!J49)</f>
        <v>183936923.75</v>
      </c>
      <c r="G45" s="341"/>
      <c r="H45" s="359">
        <v>57865229.56000001</v>
      </c>
      <c r="I45" s="184"/>
    </row>
    <row r="46" spans="1:10" ht="15" customHeight="1">
      <c r="B46" s="174"/>
      <c r="C46" s="177" t="s">
        <v>1684</v>
      </c>
      <c r="D46" s="174"/>
      <c r="F46" s="341">
        <f>(BS!H42-BS!J42+BS!H48-BS!J48)</f>
        <v>-99596453.25999999</v>
      </c>
      <c r="G46" s="341"/>
      <c r="H46" s="346">
        <v>89183225</v>
      </c>
      <c r="I46" s="184"/>
    </row>
    <row r="47" spans="1:10" ht="15" customHeight="1">
      <c r="B47" s="174"/>
      <c r="C47" s="356" t="s">
        <v>3992</v>
      </c>
      <c r="D47" s="174"/>
      <c r="F47" s="341">
        <f>BS!H41-BS!J41+BS!H47-BS!J47-45787</f>
        <v>-2692100.3400000017</v>
      </c>
      <c r="G47" s="341"/>
      <c r="H47" s="346">
        <v>-2678270.5999999992</v>
      </c>
      <c r="I47" s="184"/>
    </row>
    <row r="48" spans="1:10" ht="15" customHeight="1">
      <c r="B48" s="174"/>
      <c r="C48" s="177" t="s">
        <v>1448</v>
      </c>
      <c r="D48" s="174"/>
      <c r="F48" s="341">
        <f>BS!H32-BS!J32</f>
        <v>43375100</v>
      </c>
      <c r="G48" s="341"/>
      <c r="H48" s="346">
        <v>470398800</v>
      </c>
      <c r="I48" s="184"/>
    </row>
    <row r="49" spans="1:9" ht="15" customHeight="1">
      <c r="B49" s="174"/>
      <c r="C49" s="177" t="s">
        <v>1449</v>
      </c>
      <c r="D49" s="174"/>
      <c r="F49" s="341">
        <f>BS!H34-BS!J34</f>
        <v>0</v>
      </c>
      <c r="G49" s="341"/>
      <c r="H49" s="346">
        <v>-470398805.49000001</v>
      </c>
      <c r="I49" s="184"/>
    </row>
    <row r="50" spans="1:9" ht="15" customHeight="1">
      <c r="B50" s="174"/>
      <c r="C50" s="177" t="s">
        <v>976</v>
      </c>
      <c r="D50" s="174"/>
      <c r="F50" s="341">
        <f>BS!H50-BS!J50</f>
        <v>135944347.14000002</v>
      </c>
      <c r="G50" s="341"/>
      <c r="H50" s="346">
        <v>-184477741.41000003</v>
      </c>
      <c r="I50" s="347"/>
    </row>
    <row r="51" spans="1:9" ht="15" hidden="1" customHeight="1">
      <c r="B51" s="174"/>
      <c r="C51" s="174" t="s">
        <v>582</v>
      </c>
      <c r="D51" s="174"/>
      <c r="F51" s="360">
        <v>0</v>
      </c>
      <c r="G51" s="341"/>
      <c r="H51" s="361">
        <v>0</v>
      </c>
      <c r="I51" s="347"/>
    </row>
    <row r="52" spans="1:9" ht="15" customHeight="1">
      <c r="B52" s="173" t="s">
        <v>722</v>
      </c>
      <c r="C52" s="174"/>
      <c r="D52" s="174"/>
      <c r="F52" s="343">
        <f>SUM(F45:F51)</f>
        <v>260967817.29000002</v>
      </c>
      <c r="G52" s="344"/>
      <c r="H52" s="343">
        <v>-40107562.939999998</v>
      </c>
      <c r="I52" s="347"/>
    </row>
    <row r="53" spans="1:9" ht="15" customHeight="1">
      <c r="A53" s="340" t="s">
        <v>320</v>
      </c>
      <c r="B53" s="175" t="s">
        <v>268</v>
      </c>
      <c r="C53" s="174"/>
      <c r="D53" s="174"/>
      <c r="F53" s="343">
        <f>ROUND(F32+F41+F52,0)</f>
        <v>85387717</v>
      </c>
      <c r="G53" s="344">
        <f>G32+G41+G52</f>
        <v>0</v>
      </c>
      <c r="H53" s="343">
        <v>-196013045</v>
      </c>
      <c r="I53" s="347"/>
    </row>
    <row r="54" spans="1:9" ht="15" customHeight="1">
      <c r="A54" s="340" t="s">
        <v>321</v>
      </c>
      <c r="B54" s="174" t="s">
        <v>317</v>
      </c>
      <c r="C54" s="174"/>
      <c r="D54" s="174"/>
      <c r="F54" s="341">
        <f>H55</f>
        <v>187252620.39999998</v>
      </c>
      <c r="G54" s="341"/>
      <c r="H54" s="346">
        <v>383265665.39999998</v>
      </c>
      <c r="I54" s="184"/>
    </row>
    <row r="55" spans="1:9" ht="15" customHeight="1" thickBot="1">
      <c r="A55" s="340" t="s">
        <v>322</v>
      </c>
      <c r="B55" s="173" t="s">
        <v>318</v>
      </c>
      <c r="C55" s="174"/>
      <c r="D55" s="174"/>
      <c r="F55" s="362">
        <f>F53+F54</f>
        <v>272640337.39999998</v>
      </c>
      <c r="G55" s="344">
        <f>G53+G54</f>
        <v>0</v>
      </c>
      <c r="H55" s="363">
        <v>187252620.39999998</v>
      </c>
      <c r="I55" s="184"/>
    </row>
    <row r="56" spans="1:9" ht="15" customHeight="1" thickTop="1">
      <c r="B56" s="337"/>
      <c r="F56" s="364"/>
      <c r="G56" s="365"/>
      <c r="H56" s="336"/>
      <c r="I56" s="184"/>
    </row>
    <row r="57" spans="1:9" ht="15" customHeight="1">
      <c r="A57" s="1210" t="s">
        <v>1748</v>
      </c>
      <c r="B57" s="1210"/>
      <c r="C57" s="1210"/>
      <c r="D57" s="1210"/>
      <c r="E57" s="1210"/>
      <c r="F57" s="1210"/>
      <c r="G57" s="1210"/>
      <c r="H57" s="1210"/>
      <c r="I57" s="184"/>
    </row>
    <row r="58" spans="1:9" ht="5.15" customHeight="1">
      <c r="A58" s="1210"/>
      <c r="B58" s="1210"/>
      <c r="C58" s="1210"/>
      <c r="D58" s="1210"/>
      <c r="E58" s="1210"/>
      <c r="F58" s="1210"/>
      <c r="G58" s="1210"/>
      <c r="H58" s="1210"/>
      <c r="I58" s="184"/>
    </row>
    <row r="59" spans="1:9" ht="15" customHeight="1">
      <c r="B59" s="337"/>
      <c r="F59" s="364"/>
      <c r="G59" s="365"/>
      <c r="H59" s="336"/>
      <c r="I59" s="184"/>
    </row>
    <row r="60" spans="1:9" ht="15" customHeight="1">
      <c r="A60" s="366" t="str">
        <f>SCE!A22</f>
        <v>The annexed notes 1 to 35 form an integral part of these financial statements.</v>
      </c>
      <c r="B60" s="337"/>
      <c r="F60" s="364"/>
      <c r="G60" s="365"/>
      <c r="H60" s="336"/>
      <c r="I60" s="184"/>
    </row>
    <row r="61" spans="1:9" ht="15" customHeight="1">
      <c r="B61" s="337"/>
      <c r="F61" s="364"/>
      <c r="G61" s="365"/>
      <c r="H61" s="336"/>
      <c r="I61" s="184"/>
    </row>
    <row r="62" spans="1:9" ht="15" customHeight="1">
      <c r="B62" s="337"/>
      <c r="F62" s="367"/>
      <c r="G62" s="365"/>
      <c r="H62" s="336"/>
      <c r="I62" s="184"/>
    </row>
    <row r="63" spans="1:9" ht="15" customHeight="1">
      <c r="B63" s="337"/>
      <c r="F63" s="367"/>
      <c r="G63" s="365"/>
      <c r="H63" s="336"/>
      <c r="I63" s="184"/>
    </row>
    <row r="64" spans="1:9" ht="6.65" customHeight="1">
      <c r="B64" s="337"/>
      <c r="F64" s="367"/>
      <c r="G64" s="365"/>
      <c r="H64" s="336"/>
      <c r="I64" s="184"/>
    </row>
    <row r="65" spans="1:9" ht="5.15" hidden="1" customHeight="1">
      <c r="B65" s="337"/>
      <c r="F65" s="367"/>
      <c r="G65" s="365"/>
      <c r="H65" s="336"/>
      <c r="I65" s="184"/>
    </row>
    <row r="66" spans="1:9" ht="15" customHeight="1">
      <c r="A66" s="1203" t="s">
        <v>861</v>
      </c>
      <c r="B66" s="1203"/>
      <c r="C66" s="1203"/>
      <c r="D66" s="1203"/>
      <c r="E66" s="175" t="s">
        <v>1730</v>
      </c>
      <c r="F66" s="1207" t="s">
        <v>762</v>
      </c>
      <c r="G66" s="1208"/>
      <c r="H66" s="1208"/>
      <c r="I66" s="184"/>
    </row>
    <row r="67" spans="1:9" s="337" customFormat="1" ht="15" customHeight="1">
      <c r="A67" s="1203" t="str">
        <f>BS!A65</f>
        <v>VP- Finance &amp; Accounts</v>
      </c>
      <c r="B67" s="1203"/>
      <c r="C67" s="1203"/>
      <c r="D67" s="1203"/>
      <c r="E67" s="342" t="s">
        <v>1305</v>
      </c>
      <c r="F67" s="1203" t="s">
        <v>1307</v>
      </c>
      <c r="G67" s="1203"/>
      <c r="H67" s="1203"/>
      <c r="I67" s="186"/>
    </row>
    <row r="68" spans="1:9" ht="15" customHeight="1">
      <c r="F68" s="341"/>
      <c r="I68" s="184"/>
    </row>
    <row r="70" spans="1:9" ht="15" customHeight="1">
      <c r="A70" s="336"/>
      <c r="I70" s="174"/>
    </row>
  </sheetData>
  <mergeCells count="12">
    <mergeCell ref="A67:D67"/>
    <mergeCell ref="F67:H67"/>
    <mergeCell ref="F66:H66"/>
    <mergeCell ref="C30:E30"/>
    <mergeCell ref="A66:D66"/>
    <mergeCell ref="A57:H58"/>
    <mergeCell ref="C31:E31"/>
    <mergeCell ref="A1:H1"/>
    <mergeCell ref="A2:H2"/>
    <mergeCell ref="A3:H3"/>
    <mergeCell ref="B18:E18"/>
    <mergeCell ref="F4:H4"/>
  </mergeCells>
  <pageMargins left="1" right="0.65" top="1" bottom="0.65" header="0.3" footer="0.3"/>
  <pageSetup paperSize="9" scale="81" firstPageNumber="6" orientation="portrait" useFirstPageNumber="1" r:id="rId1"/>
  <headerFooter>
    <oddFooter>&amp;C&amp;"Open Sans,Regular"&amp;P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DB329-E54F-4FB7-8F97-413559A7A128}">
  <sheetPr>
    <tabColor rgb="FF33CC33"/>
    <pageSetUpPr fitToPage="1"/>
  </sheetPr>
  <dimension ref="A1:Q397"/>
  <sheetViews>
    <sheetView showGridLines="0" view="pageBreakPreview" topLeftCell="A350" zoomScaleNormal="100" zoomScaleSheetLayoutView="100" workbookViewId="0">
      <selection activeCell="D14" sqref="D14"/>
    </sheetView>
  </sheetViews>
  <sheetFormatPr defaultRowHeight="13.15" customHeight="1"/>
  <cols>
    <col min="1" max="1" width="7.26953125" style="375" customWidth="1"/>
    <col min="2" max="2" width="5.453125" style="174" customWidth="1"/>
    <col min="3" max="3" width="12.26953125" style="174" customWidth="1"/>
    <col min="4" max="4" width="9.26953125" style="174" customWidth="1"/>
    <col min="5" max="5" width="0.54296875" style="174" customWidth="1"/>
    <col min="6" max="6" width="29.26953125" style="174" customWidth="1"/>
    <col min="7" max="7" width="2" style="174" customWidth="1"/>
    <col min="8" max="8" width="36.26953125" style="174" customWidth="1"/>
    <col min="9" max="9" width="1.54296875" style="174" customWidth="1"/>
    <col min="10" max="11" width="9.26953125" style="174" customWidth="1"/>
    <col min="12" max="12" width="15" style="174" customWidth="1"/>
    <col min="13" max="37" width="8.81640625" style="174" customWidth="1"/>
    <col min="38" max="246" width="8.81640625" style="174"/>
    <col min="247" max="247" width="5" style="174" bestFit="1" customWidth="1"/>
    <col min="248" max="248" width="9.26953125" style="174" customWidth="1"/>
    <col min="249" max="249" width="8.7265625" style="174" customWidth="1"/>
    <col min="250" max="250" width="11.7265625" style="174" customWidth="1"/>
    <col min="251" max="251" width="0.7265625" style="174" customWidth="1"/>
    <col min="252" max="252" width="25.7265625" style="174" customWidth="1"/>
    <col min="253" max="253" width="0.7265625" style="174" customWidth="1"/>
    <col min="254" max="254" width="35.54296875" style="174" customWidth="1"/>
    <col min="255" max="255" width="1" style="174" customWidth="1"/>
    <col min="256" max="258" width="9.26953125" style="174" customWidth="1"/>
    <col min="259" max="502" width="8.81640625" style="174"/>
    <col min="503" max="503" width="5" style="174" bestFit="1" customWidth="1"/>
    <col min="504" max="504" width="9.26953125" style="174" customWidth="1"/>
    <col min="505" max="505" width="8.7265625" style="174" customWidth="1"/>
    <col min="506" max="506" width="11.7265625" style="174" customWidth="1"/>
    <col min="507" max="507" width="0.7265625" style="174" customWidth="1"/>
    <col min="508" max="508" width="25.7265625" style="174" customWidth="1"/>
    <col min="509" max="509" width="0.7265625" style="174" customWidth="1"/>
    <col min="510" max="510" width="35.54296875" style="174" customWidth="1"/>
    <col min="511" max="511" width="1" style="174" customWidth="1"/>
    <col min="512" max="514" width="9.26953125" style="174" customWidth="1"/>
    <col min="515" max="758" width="8.81640625" style="174"/>
    <col min="759" max="759" width="5" style="174" bestFit="1" customWidth="1"/>
    <col min="760" max="760" width="9.26953125" style="174" customWidth="1"/>
    <col min="761" max="761" width="8.7265625" style="174" customWidth="1"/>
    <col min="762" max="762" width="11.7265625" style="174" customWidth="1"/>
    <col min="763" max="763" width="0.7265625" style="174" customWidth="1"/>
    <col min="764" max="764" width="25.7265625" style="174" customWidth="1"/>
    <col min="765" max="765" width="0.7265625" style="174" customWidth="1"/>
    <col min="766" max="766" width="35.54296875" style="174" customWidth="1"/>
    <col min="767" max="767" width="1" style="174" customWidth="1"/>
    <col min="768" max="770" width="9.26953125" style="174" customWidth="1"/>
    <col min="771" max="1014" width="8.81640625" style="174"/>
    <col min="1015" max="1015" width="5" style="174" bestFit="1" customWidth="1"/>
    <col min="1016" max="1016" width="9.26953125" style="174" customWidth="1"/>
    <col min="1017" max="1017" width="8.7265625" style="174" customWidth="1"/>
    <col min="1018" max="1018" width="11.7265625" style="174" customWidth="1"/>
    <col min="1019" max="1019" width="0.7265625" style="174" customWidth="1"/>
    <col min="1020" max="1020" width="25.7265625" style="174" customWidth="1"/>
    <col min="1021" max="1021" width="0.7265625" style="174" customWidth="1"/>
    <col min="1022" max="1022" width="35.54296875" style="174" customWidth="1"/>
    <col min="1023" max="1023" width="1" style="174" customWidth="1"/>
    <col min="1024" max="1026" width="9.26953125" style="174" customWidth="1"/>
    <col min="1027" max="1270" width="8.81640625" style="174"/>
    <col min="1271" max="1271" width="5" style="174" bestFit="1" customWidth="1"/>
    <col min="1272" max="1272" width="9.26953125" style="174" customWidth="1"/>
    <col min="1273" max="1273" width="8.7265625" style="174" customWidth="1"/>
    <col min="1274" max="1274" width="11.7265625" style="174" customWidth="1"/>
    <col min="1275" max="1275" width="0.7265625" style="174" customWidth="1"/>
    <col min="1276" max="1276" width="25.7265625" style="174" customWidth="1"/>
    <col min="1277" max="1277" width="0.7265625" style="174" customWidth="1"/>
    <col min="1278" max="1278" width="35.54296875" style="174" customWidth="1"/>
    <col min="1279" max="1279" width="1" style="174" customWidth="1"/>
    <col min="1280" max="1282" width="9.26953125" style="174" customWidth="1"/>
    <col min="1283" max="1526" width="8.81640625" style="174"/>
    <col min="1527" max="1527" width="5" style="174" bestFit="1" customWidth="1"/>
    <col min="1528" max="1528" width="9.26953125" style="174" customWidth="1"/>
    <col min="1529" max="1529" width="8.7265625" style="174" customWidth="1"/>
    <col min="1530" max="1530" width="11.7265625" style="174" customWidth="1"/>
    <col min="1531" max="1531" width="0.7265625" style="174" customWidth="1"/>
    <col min="1532" max="1532" width="25.7265625" style="174" customWidth="1"/>
    <col min="1533" max="1533" width="0.7265625" style="174" customWidth="1"/>
    <col min="1534" max="1534" width="35.54296875" style="174" customWidth="1"/>
    <col min="1535" max="1535" width="1" style="174" customWidth="1"/>
    <col min="1536" max="1538" width="9.26953125" style="174" customWidth="1"/>
    <col min="1539" max="1782" width="8.81640625" style="174"/>
    <col min="1783" max="1783" width="5" style="174" bestFit="1" customWidth="1"/>
    <col min="1784" max="1784" width="9.26953125" style="174" customWidth="1"/>
    <col min="1785" max="1785" width="8.7265625" style="174" customWidth="1"/>
    <col min="1786" max="1786" width="11.7265625" style="174" customWidth="1"/>
    <col min="1787" max="1787" width="0.7265625" style="174" customWidth="1"/>
    <col min="1788" max="1788" width="25.7265625" style="174" customWidth="1"/>
    <col min="1789" max="1789" width="0.7265625" style="174" customWidth="1"/>
    <col min="1790" max="1790" width="35.54296875" style="174" customWidth="1"/>
    <col min="1791" max="1791" width="1" style="174" customWidth="1"/>
    <col min="1792" max="1794" width="9.26953125" style="174" customWidth="1"/>
    <col min="1795" max="2038" width="8.81640625" style="174"/>
    <col min="2039" max="2039" width="5" style="174" bestFit="1" customWidth="1"/>
    <col min="2040" max="2040" width="9.26953125" style="174" customWidth="1"/>
    <col min="2041" max="2041" width="8.7265625" style="174" customWidth="1"/>
    <col min="2042" max="2042" width="11.7265625" style="174" customWidth="1"/>
    <col min="2043" max="2043" width="0.7265625" style="174" customWidth="1"/>
    <col min="2044" max="2044" width="25.7265625" style="174" customWidth="1"/>
    <col min="2045" max="2045" width="0.7265625" style="174" customWidth="1"/>
    <col min="2046" max="2046" width="35.54296875" style="174" customWidth="1"/>
    <col min="2047" max="2047" width="1" style="174" customWidth="1"/>
    <col min="2048" max="2050" width="9.26953125" style="174" customWidth="1"/>
    <col min="2051" max="2294" width="8.81640625" style="174"/>
    <col min="2295" max="2295" width="5" style="174" bestFit="1" customWidth="1"/>
    <col min="2296" max="2296" width="9.26953125" style="174" customWidth="1"/>
    <col min="2297" max="2297" width="8.7265625" style="174" customWidth="1"/>
    <col min="2298" max="2298" width="11.7265625" style="174" customWidth="1"/>
    <col min="2299" max="2299" width="0.7265625" style="174" customWidth="1"/>
    <col min="2300" max="2300" width="25.7265625" style="174" customWidth="1"/>
    <col min="2301" max="2301" width="0.7265625" style="174" customWidth="1"/>
    <col min="2302" max="2302" width="35.54296875" style="174" customWidth="1"/>
    <col min="2303" max="2303" width="1" style="174" customWidth="1"/>
    <col min="2304" max="2306" width="9.26953125" style="174" customWidth="1"/>
    <col min="2307" max="2550" width="8.81640625" style="174"/>
    <col min="2551" max="2551" width="5" style="174" bestFit="1" customWidth="1"/>
    <col min="2552" max="2552" width="9.26953125" style="174" customWidth="1"/>
    <col min="2553" max="2553" width="8.7265625" style="174" customWidth="1"/>
    <col min="2554" max="2554" width="11.7265625" style="174" customWidth="1"/>
    <col min="2555" max="2555" width="0.7265625" style="174" customWidth="1"/>
    <col min="2556" max="2556" width="25.7265625" style="174" customWidth="1"/>
    <col min="2557" max="2557" width="0.7265625" style="174" customWidth="1"/>
    <col min="2558" max="2558" width="35.54296875" style="174" customWidth="1"/>
    <col min="2559" max="2559" width="1" style="174" customWidth="1"/>
    <col min="2560" max="2562" width="9.26953125" style="174" customWidth="1"/>
    <col min="2563" max="2806" width="8.81640625" style="174"/>
    <col min="2807" max="2807" width="5" style="174" bestFit="1" customWidth="1"/>
    <col min="2808" max="2808" width="9.26953125" style="174" customWidth="1"/>
    <col min="2809" max="2809" width="8.7265625" style="174" customWidth="1"/>
    <col min="2810" max="2810" width="11.7265625" style="174" customWidth="1"/>
    <col min="2811" max="2811" width="0.7265625" style="174" customWidth="1"/>
    <col min="2812" max="2812" width="25.7265625" style="174" customWidth="1"/>
    <col min="2813" max="2813" width="0.7265625" style="174" customWidth="1"/>
    <col min="2814" max="2814" width="35.54296875" style="174" customWidth="1"/>
    <col min="2815" max="2815" width="1" style="174" customWidth="1"/>
    <col min="2816" max="2818" width="9.26953125" style="174" customWidth="1"/>
    <col min="2819" max="3062" width="8.81640625" style="174"/>
    <col min="3063" max="3063" width="5" style="174" bestFit="1" customWidth="1"/>
    <col min="3064" max="3064" width="9.26953125" style="174" customWidth="1"/>
    <col min="3065" max="3065" width="8.7265625" style="174" customWidth="1"/>
    <col min="3066" max="3066" width="11.7265625" style="174" customWidth="1"/>
    <col min="3067" max="3067" width="0.7265625" style="174" customWidth="1"/>
    <col min="3068" max="3068" width="25.7265625" style="174" customWidth="1"/>
    <col min="3069" max="3069" width="0.7265625" style="174" customWidth="1"/>
    <col min="3070" max="3070" width="35.54296875" style="174" customWidth="1"/>
    <col min="3071" max="3071" width="1" style="174" customWidth="1"/>
    <col min="3072" max="3074" width="9.26953125" style="174" customWidth="1"/>
    <col min="3075" max="3318" width="8.81640625" style="174"/>
    <col min="3319" max="3319" width="5" style="174" bestFit="1" customWidth="1"/>
    <col min="3320" max="3320" width="9.26953125" style="174" customWidth="1"/>
    <col min="3321" max="3321" width="8.7265625" style="174" customWidth="1"/>
    <col min="3322" max="3322" width="11.7265625" style="174" customWidth="1"/>
    <col min="3323" max="3323" width="0.7265625" style="174" customWidth="1"/>
    <col min="3324" max="3324" width="25.7265625" style="174" customWidth="1"/>
    <col min="3325" max="3325" width="0.7265625" style="174" customWidth="1"/>
    <col min="3326" max="3326" width="35.54296875" style="174" customWidth="1"/>
    <col min="3327" max="3327" width="1" style="174" customWidth="1"/>
    <col min="3328" max="3330" width="9.26953125" style="174" customWidth="1"/>
    <col min="3331" max="3574" width="8.81640625" style="174"/>
    <col min="3575" max="3575" width="5" style="174" bestFit="1" customWidth="1"/>
    <col min="3576" max="3576" width="9.26953125" style="174" customWidth="1"/>
    <col min="3577" max="3577" width="8.7265625" style="174" customWidth="1"/>
    <col min="3578" max="3578" width="11.7265625" style="174" customWidth="1"/>
    <col min="3579" max="3579" width="0.7265625" style="174" customWidth="1"/>
    <col min="3580" max="3580" width="25.7265625" style="174" customWidth="1"/>
    <col min="3581" max="3581" width="0.7265625" style="174" customWidth="1"/>
    <col min="3582" max="3582" width="35.54296875" style="174" customWidth="1"/>
    <col min="3583" max="3583" width="1" style="174" customWidth="1"/>
    <col min="3584" max="3586" width="9.26953125" style="174" customWidth="1"/>
    <col min="3587" max="3830" width="8.81640625" style="174"/>
    <col min="3831" max="3831" width="5" style="174" bestFit="1" customWidth="1"/>
    <col min="3832" max="3832" width="9.26953125" style="174" customWidth="1"/>
    <col min="3833" max="3833" width="8.7265625" style="174" customWidth="1"/>
    <col min="3834" max="3834" width="11.7265625" style="174" customWidth="1"/>
    <col min="3835" max="3835" width="0.7265625" style="174" customWidth="1"/>
    <col min="3836" max="3836" width="25.7265625" style="174" customWidth="1"/>
    <col min="3837" max="3837" width="0.7265625" style="174" customWidth="1"/>
    <col min="3838" max="3838" width="35.54296875" style="174" customWidth="1"/>
    <col min="3839" max="3839" width="1" style="174" customWidth="1"/>
    <col min="3840" max="3842" width="9.26953125" style="174" customWidth="1"/>
    <col min="3843" max="4086" width="8.81640625" style="174"/>
    <col min="4087" max="4087" width="5" style="174" bestFit="1" customWidth="1"/>
    <col min="4088" max="4088" width="9.26953125" style="174" customWidth="1"/>
    <col min="4089" max="4089" width="8.7265625" style="174" customWidth="1"/>
    <col min="4090" max="4090" width="11.7265625" style="174" customWidth="1"/>
    <col min="4091" max="4091" width="0.7265625" style="174" customWidth="1"/>
    <col min="4092" max="4092" width="25.7265625" style="174" customWidth="1"/>
    <col min="4093" max="4093" width="0.7265625" style="174" customWidth="1"/>
    <col min="4094" max="4094" width="35.54296875" style="174" customWidth="1"/>
    <col min="4095" max="4095" width="1" style="174" customWidth="1"/>
    <col min="4096" max="4098" width="9.26953125" style="174" customWidth="1"/>
    <col min="4099" max="4342" width="8.81640625" style="174"/>
    <col min="4343" max="4343" width="5" style="174" bestFit="1" customWidth="1"/>
    <col min="4344" max="4344" width="9.26953125" style="174" customWidth="1"/>
    <col min="4345" max="4345" width="8.7265625" style="174" customWidth="1"/>
    <col min="4346" max="4346" width="11.7265625" style="174" customWidth="1"/>
    <col min="4347" max="4347" width="0.7265625" style="174" customWidth="1"/>
    <col min="4348" max="4348" width="25.7265625" style="174" customWidth="1"/>
    <col min="4349" max="4349" width="0.7265625" style="174" customWidth="1"/>
    <col min="4350" max="4350" width="35.54296875" style="174" customWidth="1"/>
    <col min="4351" max="4351" width="1" style="174" customWidth="1"/>
    <col min="4352" max="4354" width="9.26953125" style="174" customWidth="1"/>
    <col min="4355" max="4598" width="8.81640625" style="174"/>
    <col min="4599" max="4599" width="5" style="174" bestFit="1" customWidth="1"/>
    <col min="4600" max="4600" width="9.26953125" style="174" customWidth="1"/>
    <col min="4601" max="4601" width="8.7265625" style="174" customWidth="1"/>
    <col min="4602" max="4602" width="11.7265625" style="174" customWidth="1"/>
    <col min="4603" max="4603" width="0.7265625" style="174" customWidth="1"/>
    <col min="4604" max="4604" width="25.7265625" style="174" customWidth="1"/>
    <col min="4605" max="4605" width="0.7265625" style="174" customWidth="1"/>
    <col min="4606" max="4606" width="35.54296875" style="174" customWidth="1"/>
    <col min="4607" max="4607" width="1" style="174" customWidth="1"/>
    <col min="4608" max="4610" width="9.26953125" style="174" customWidth="1"/>
    <col min="4611" max="4854" width="8.81640625" style="174"/>
    <col min="4855" max="4855" width="5" style="174" bestFit="1" customWidth="1"/>
    <col min="4856" max="4856" width="9.26953125" style="174" customWidth="1"/>
    <col min="4857" max="4857" width="8.7265625" style="174" customWidth="1"/>
    <col min="4858" max="4858" width="11.7265625" style="174" customWidth="1"/>
    <col min="4859" max="4859" width="0.7265625" style="174" customWidth="1"/>
    <col min="4860" max="4860" width="25.7265625" style="174" customWidth="1"/>
    <col min="4861" max="4861" width="0.7265625" style="174" customWidth="1"/>
    <col min="4862" max="4862" width="35.54296875" style="174" customWidth="1"/>
    <col min="4863" max="4863" width="1" style="174" customWidth="1"/>
    <col min="4864" max="4866" width="9.26953125" style="174" customWidth="1"/>
    <col min="4867" max="5110" width="8.81640625" style="174"/>
    <col min="5111" max="5111" width="5" style="174" bestFit="1" customWidth="1"/>
    <col min="5112" max="5112" width="9.26953125" style="174" customWidth="1"/>
    <col min="5113" max="5113" width="8.7265625" style="174" customWidth="1"/>
    <col min="5114" max="5114" width="11.7265625" style="174" customWidth="1"/>
    <col min="5115" max="5115" width="0.7265625" style="174" customWidth="1"/>
    <col min="5116" max="5116" width="25.7265625" style="174" customWidth="1"/>
    <col min="5117" max="5117" width="0.7265625" style="174" customWidth="1"/>
    <col min="5118" max="5118" width="35.54296875" style="174" customWidth="1"/>
    <col min="5119" max="5119" width="1" style="174" customWidth="1"/>
    <col min="5120" max="5122" width="9.26953125" style="174" customWidth="1"/>
    <col min="5123" max="5366" width="8.81640625" style="174"/>
    <col min="5367" max="5367" width="5" style="174" bestFit="1" customWidth="1"/>
    <col min="5368" max="5368" width="9.26953125" style="174" customWidth="1"/>
    <col min="5369" max="5369" width="8.7265625" style="174" customWidth="1"/>
    <col min="5370" max="5370" width="11.7265625" style="174" customWidth="1"/>
    <col min="5371" max="5371" width="0.7265625" style="174" customWidth="1"/>
    <col min="5372" max="5372" width="25.7265625" style="174" customWidth="1"/>
    <col min="5373" max="5373" width="0.7265625" style="174" customWidth="1"/>
    <col min="5374" max="5374" width="35.54296875" style="174" customWidth="1"/>
    <col min="5375" max="5375" width="1" style="174" customWidth="1"/>
    <col min="5376" max="5378" width="9.26953125" style="174" customWidth="1"/>
    <col min="5379" max="5622" width="8.81640625" style="174"/>
    <col min="5623" max="5623" width="5" style="174" bestFit="1" customWidth="1"/>
    <col min="5624" max="5624" width="9.26953125" style="174" customWidth="1"/>
    <col min="5625" max="5625" width="8.7265625" style="174" customWidth="1"/>
    <col min="5626" max="5626" width="11.7265625" style="174" customWidth="1"/>
    <col min="5627" max="5627" width="0.7265625" style="174" customWidth="1"/>
    <col min="5628" max="5628" width="25.7265625" style="174" customWidth="1"/>
    <col min="5629" max="5629" width="0.7265625" style="174" customWidth="1"/>
    <col min="5630" max="5630" width="35.54296875" style="174" customWidth="1"/>
    <col min="5631" max="5631" width="1" style="174" customWidth="1"/>
    <col min="5632" max="5634" width="9.26953125" style="174" customWidth="1"/>
    <col min="5635" max="5878" width="8.81640625" style="174"/>
    <col min="5879" max="5879" width="5" style="174" bestFit="1" customWidth="1"/>
    <col min="5880" max="5880" width="9.26953125" style="174" customWidth="1"/>
    <col min="5881" max="5881" width="8.7265625" style="174" customWidth="1"/>
    <col min="5882" max="5882" width="11.7265625" style="174" customWidth="1"/>
    <col min="5883" max="5883" width="0.7265625" style="174" customWidth="1"/>
    <col min="5884" max="5884" width="25.7265625" style="174" customWidth="1"/>
    <col min="5885" max="5885" width="0.7265625" style="174" customWidth="1"/>
    <col min="5886" max="5886" width="35.54296875" style="174" customWidth="1"/>
    <col min="5887" max="5887" width="1" style="174" customWidth="1"/>
    <col min="5888" max="5890" width="9.26953125" style="174" customWidth="1"/>
    <col min="5891" max="6134" width="8.81640625" style="174"/>
    <col min="6135" max="6135" width="5" style="174" bestFit="1" customWidth="1"/>
    <col min="6136" max="6136" width="9.26953125" style="174" customWidth="1"/>
    <col min="6137" max="6137" width="8.7265625" style="174" customWidth="1"/>
    <col min="6138" max="6138" width="11.7265625" style="174" customWidth="1"/>
    <col min="6139" max="6139" width="0.7265625" style="174" customWidth="1"/>
    <col min="6140" max="6140" width="25.7265625" style="174" customWidth="1"/>
    <col min="6141" max="6141" width="0.7265625" style="174" customWidth="1"/>
    <col min="6142" max="6142" width="35.54296875" style="174" customWidth="1"/>
    <col min="6143" max="6143" width="1" style="174" customWidth="1"/>
    <col min="6144" max="6146" width="9.26953125" style="174" customWidth="1"/>
    <col min="6147" max="6390" width="8.81640625" style="174"/>
    <col min="6391" max="6391" width="5" style="174" bestFit="1" customWidth="1"/>
    <col min="6392" max="6392" width="9.26953125" style="174" customWidth="1"/>
    <col min="6393" max="6393" width="8.7265625" style="174" customWidth="1"/>
    <col min="6394" max="6394" width="11.7265625" style="174" customWidth="1"/>
    <col min="6395" max="6395" width="0.7265625" style="174" customWidth="1"/>
    <col min="6396" max="6396" width="25.7265625" style="174" customWidth="1"/>
    <col min="6397" max="6397" width="0.7265625" style="174" customWidth="1"/>
    <col min="6398" max="6398" width="35.54296875" style="174" customWidth="1"/>
    <col min="6399" max="6399" width="1" style="174" customWidth="1"/>
    <col min="6400" max="6402" width="9.26953125" style="174" customWidth="1"/>
    <col min="6403" max="6646" width="8.81640625" style="174"/>
    <col min="6647" max="6647" width="5" style="174" bestFit="1" customWidth="1"/>
    <col min="6648" max="6648" width="9.26953125" style="174" customWidth="1"/>
    <col min="6649" max="6649" width="8.7265625" style="174" customWidth="1"/>
    <col min="6650" max="6650" width="11.7265625" style="174" customWidth="1"/>
    <col min="6651" max="6651" width="0.7265625" style="174" customWidth="1"/>
    <col min="6652" max="6652" width="25.7265625" style="174" customWidth="1"/>
    <col min="6653" max="6653" width="0.7265625" style="174" customWidth="1"/>
    <col min="6654" max="6654" width="35.54296875" style="174" customWidth="1"/>
    <col min="6655" max="6655" width="1" style="174" customWidth="1"/>
    <col min="6656" max="6658" width="9.26953125" style="174" customWidth="1"/>
    <col min="6659" max="6902" width="8.81640625" style="174"/>
    <col min="6903" max="6903" width="5" style="174" bestFit="1" customWidth="1"/>
    <col min="6904" max="6904" width="9.26953125" style="174" customWidth="1"/>
    <col min="6905" max="6905" width="8.7265625" style="174" customWidth="1"/>
    <col min="6906" max="6906" width="11.7265625" style="174" customWidth="1"/>
    <col min="6907" max="6907" width="0.7265625" style="174" customWidth="1"/>
    <col min="6908" max="6908" width="25.7265625" style="174" customWidth="1"/>
    <col min="6909" max="6909" width="0.7265625" style="174" customWidth="1"/>
    <col min="6910" max="6910" width="35.54296875" style="174" customWidth="1"/>
    <col min="6911" max="6911" width="1" style="174" customWidth="1"/>
    <col min="6912" max="6914" width="9.26953125" style="174" customWidth="1"/>
    <col min="6915" max="7158" width="8.81640625" style="174"/>
    <col min="7159" max="7159" width="5" style="174" bestFit="1" customWidth="1"/>
    <col min="7160" max="7160" width="9.26953125" style="174" customWidth="1"/>
    <col min="7161" max="7161" width="8.7265625" style="174" customWidth="1"/>
    <col min="7162" max="7162" width="11.7265625" style="174" customWidth="1"/>
    <col min="7163" max="7163" width="0.7265625" style="174" customWidth="1"/>
    <col min="7164" max="7164" width="25.7265625" style="174" customWidth="1"/>
    <col min="7165" max="7165" width="0.7265625" style="174" customWidth="1"/>
    <col min="7166" max="7166" width="35.54296875" style="174" customWidth="1"/>
    <col min="7167" max="7167" width="1" style="174" customWidth="1"/>
    <col min="7168" max="7170" width="9.26953125" style="174" customWidth="1"/>
    <col min="7171" max="7414" width="8.81640625" style="174"/>
    <col min="7415" max="7415" width="5" style="174" bestFit="1" customWidth="1"/>
    <col min="7416" max="7416" width="9.26953125" style="174" customWidth="1"/>
    <col min="7417" max="7417" width="8.7265625" style="174" customWidth="1"/>
    <col min="7418" max="7418" width="11.7265625" style="174" customWidth="1"/>
    <col min="7419" max="7419" width="0.7265625" style="174" customWidth="1"/>
    <col min="7420" max="7420" width="25.7265625" style="174" customWidth="1"/>
    <col min="7421" max="7421" width="0.7265625" style="174" customWidth="1"/>
    <col min="7422" max="7422" width="35.54296875" style="174" customWidth="1"/>
    <col min="7423" max="7423" width="1" style="174" customWidth="1"/>
    <col min="7424" max="7426" width="9.26953125" style="174" customWidth="1"/>
    <col min="7427" max="7670" width="8.81640625" style="174"/>
    <col min="7671" max="7671" width="5" style="174" bestFit="1" customWidth="1"/>
    <col min="7672" max="7672" width="9.26953125" style="174" customWidth="1"/>
    <col min="7673" max="7673" width="8.7265625" style="174" customWidth="1"/>
    <col min="7674" max="7674" width="11.7265625" style="174" customWidth="1"/>
    <col min="7675" max="7675" width="0.7265625" style="174" customWidth="1"/>
    <col min="7676" max="7676" width="25.7265625" style="174" customWidth="1"/>
    <col min="7677" max="7677" width="0.7265625" style="174" customWidth="1"/>
    <col min="7678" max="7678" width="35.54296875" style="174" customWidth="1"/>
    <col min="7679" max="7679" width="1" style="174" customWidth="1"/>
    <col min="7680" max="7682" width="9.26953125" style="174" customWidth="1"/>
    <col min="7683" max="7926" width="8.81640625" style="174"/>
    <col min="7927" max="7927" width="5" style="174" bestFit="1" customWidth="1"/>
    <col min="7928" max="7928" width="9.26953125" style="174" customWidth="1"/>
    <col min="7929" max="7929" width="8.7265625" style="174" customWidth="1"/>
    <col min="7930" max="7930" width="11.7265625" style="174" customWidth="1"/>
    <col min="7931" max="7931" width="0.7265625" style="174" customWidth="1"/>
    <col min="7932" max="7932" width="25.7265625" style="174" customWidth="1"/>
    <col min="7933" max="7933" width="0.7265625" style="174" customWidth="1"/>
    <col min="7934" max="7934" width="35.54296875" style="174" customWidth="1"/>
    <col min="7935" max="7935" width="1" style="174" customWidth="1"/>
    <col min="7936" max="7938" width="9.26953125" style="174" customWidth="1"/>
    <col min="7939" max="8182" width="8.81640625" style="174"/>
    <col min="8183" max="8183" width="5" style="174" bestFit="1" customWidth="1"/>
    <col min="8184" max="8184" width="9.26953125" style="174" customWidth="1"/>
    <col min="8185" max="8185" width="8.7265625" style="174" customWidth="1"/>
    <col min="8186" max="8186" width="11.7265625" style="174" customWidth="1"/>
    <col min="8187" max="8187" width="0.7265625" style="174" customWidth="1"/>
    <col min="8188" max="8188" width="25.7265625" style="174" customWidth="1"/>
    <col min="8189" max="8189" width="0.7265625" style="174" customWidth="1"/>
    <col min="8190" max="8190" width="35.54296875" style="174" customWidth="1"/>
    <col min="8191" max="8191" width="1" style="174" customWidth="1"/>
    <col min="8192" max="8194" width="9.26953125" style="174" customWidth="1"/>
    <col min="8195" max="8438" width="8.81640625" style="174"/>
    <col min="8439" max="8439" width="5" style="174" bestFit="1" customWidth="1"/>
    <col min="8440" max="8440" width="9.26953125" style="174" customWidth="1"/>
    <col min="8441" max="8441" width="8.7265625" style="174" customWidth="1"/>
    <col min="8442" max="8442" width="11.7265625" style="174" customWidth="1"/>
    <col min="8443" max="8443" width="0.7265625" style="174" customWidth="1"/>
    <col min="8444" max="8444" width="25.7265625" style="174" customWidth="1"/>
    <col min="8445" max="8445" width="0.7265625" style="174" customWidth="1"/>
    <col min="8446" max="8446" width="35.54296875" style="174" customWidth="1"/>
    <col min="8447" max="8447" width="1" style="174" customWidth="1"/>
    <col min="8448" max="8450" width="9.26953125" style="174" customWidth="1"/>
    <col min="8451" max="8694" width="8.81640625" style="174"/>
    <col min="8695" max="8695" width="5" style="174" bestFit="1" customWidth="1"/>
    <col min="8696" max="8696" width="9.26953125" style="174" customWidth="1"/>
    <col min="8697" max="8697" width="8.7265625" style="174" customWidth="1"/>
    <col min="8698" max="8698" width="11.7265625" style="174" customWidth="1"/>
    <col min="8699" max="8699" width="0.7265625" style="174" customWidth="1"/>
    <col min="8700" max="8700" width="25.7265625" style="174" customWidth="1"/>
    <col min="8701" max="8701" width="0.7265625" style="174" customWidth="1"/>
    <col min="8702" max="8702" width="35.54296875" style="174" customWidth="1"/>
    <col min="8703" max="8703" width="1" style="174" customWidth="1"/>
    <col min="8704" max="8706" width="9.26953125" style="174" customWidth="1"/>
    <col min="8707" max="8950" width="8.81640625" style="174"/>
    <col min="8951" max="8951" width="5" style="174" bestFit="1" customWidth="1"/>
    <col min="8952" max="8952" width="9.26953125" style="174" customWidth="1"/>
    <col min="8953" max="8953" width="8.7265625" style="174" customWidth="1"/>
    <col min="8954" max="8954" width="11.7265625" style="174" customWidth="1"/>
    <col min="8955" max="8955" width="0.7265625" style="174" customWidth="1"/>
    <col min="8956" max="8956" width="25.7265625" style="174" customWidth="1"/>
    <col min="8957" max="8957" width="0.7265625" style="174" customWidth="1"/>
    <col min="8958" max="8958" width="35.54296875" style="174" customWidth="1"/>
    <col min="8959" max="8959" width="1" style="174" customWidth="1"/>
    <col min="8960" max="8962" width="9.26953125" style="174" customWidth="1"/>
    <col min="8963" max="9206" width="8.81640625" style="174"/>
    <col min="9207" max="9207" width="5" style="174" bestFit="1" customWidth="1"/>
    <col min="9208" max="9208" width="9.26953125" style="174" customWidth="1"/>
    <col min="9209" max="9209" width="8.7265625" style="174" customWidth="1"/>
    <col min="9210" max="9210" width="11.7265625" style="174" customWidth="1"/>
    <col min="9211" max="9211" width="0.7265625" style="174" customWidth="1"/>
    <col min="9212" max="9212" width="25.7265625" style="174" customWidth="1"/>
    <col min="9213" max="9213" width="0.7265625" style="174" customWidth="1"/>
    <col min="9214" max="9214" width="35.54296875" style="174" customWidth="1"/>
    <col min="9215" max="9215" width="1" style="174" customWidth="1"/>
    <col min="9216" max="9218" width="9.26953125" style="174" customWidth="1"/>
    <col min="9219" max="9462" width="8.81640625" style="174"/>
    <col min="9463" max="9463" width="5" style="174" bestFit="1" customWidth="1"/>
    <col min="9464" max="9464" width="9.26953125" style="174" customWidth="1"/>
    <col min="9465" max="9465" width="8.7265625" style="174" customWidth="1"/>
    <col min="9466" max="9466" width="11.7265625" style="174" customWidth="1"/>
    <col min="9467" max="9467" width="0.7265625" style="174" customWidth="1"/>
    <col min="9468" max="9468" width="25.7265625" style="174" customWidth="1"/>
    <col min="9469" max="9469" width="0.7265625" style="174" customWidth="1"/>
    <col min="9470" max="9470" width="35.54296875" style="174" customWidth="1"/>
    <col min="9471" max="9471" width="1" style="174" customWidth="1"/>
    <col min="9472" max="9474" width="9.26953125" style="174" customWidth="1"/>
    <col min="9475" max="9718" width="8.81640625" style="174"/>
    <col min="9719" max="9719" width="5" style="174" bestFit="1" customWidth="1"/>
    <col min="9720" max="9720" width="9.26953125" style="174" customWidth="1"/>
    <col min="9721" max="9721" width="8.7265625" style="174" customWidth="1"/>
    <col min="9722" max="9722" width="11.7265625" style="174" customWidth="1"/>
    <col min="9723" max="9723" width="0.7265625" style="174" customWidth="1"/>
    <col min="9724" max="9724" width="25.7265625" style="174" customWidth="1"/>
    <col min="9725" max="9725" width="0.7265625" style="174" customWidth="1"/>
    <col min="9726" max="9726" width="35.54296875" style="174" customWidth="1"/>
    <col min="9727" max="9727" width="1" style="174" customWidth="1"/>
    <col min="9728" max="9730" width="9.26953125" style="174" customWidth="1"/>
    <col min="9731" max="9974" width="8.81640625" style="174"/>
    <col min="9975" max="9975" width="5" style="174" bestFit="1" customWidth="1"/>
    <col min="9976" max="9976" width="9.26953125" style="174" customWidth="1"/>
    <col min="9977" max="9977" width="8.7265625" style="174" customWidth="1"/>
    <col min="9978" max="9978" width="11.7265625" style="174" customWidth="1"/>
    <col min="9979" max="9979" width="0.7265625" style="174" customWidth="1"/>
    <col min="9980" max="9980" width="25.7265625" style="174" customWidth="1"/>
    <col min="9981" max="9981" width="0.7265625" style="174" customWidth="1"/>
    <col min="9982" max="9982" width="35.54296875" style="174" customWidth="1"/>
    <col min="9983" max="9983" width="1" style="174" customWidth="1"/>
    <col min="9984" max="9986" width="9.26953125" style="174" customWidth="1"/>
    <col min="9987" max="10230" width="8.81640625" style="174"/>
    <col min="10231" max="10231" width="5" style="174" bestFit="1" customWidth="1"/>
    <col min="10232" max="10232" width="9.26953125" style="174" customWidth="1"/>
    <col min="10233" max="10233" width="8.7265625" style="174" customWidth="1"/>
    <col min="10234" max="10234" width="11.7265625" style="174" customWidth="1"/>
    <col min="10235" max="10235" width="0.7265625" style="174" customWidth="1"/>
    <col min="10236" max="10236" width="25.7265625" style="174" customWidth="1"/>
    <col min="10237" max="10237" width="0.7265625" style="174" customWidth="1"/>
    <col min="10238" max="10238" width="35.54296875" style="174" customWidth="1"/>
    <col min="10239" max="10239" width="1" style="174" customWidth="1"/>
    <col min="10240" max="10242" width="9.26953125" style="174" customWidth="1"/>
    <col min="10243" max="10486" width="8.81640625" style="174"/>
    <col min="10487" max="10487" width="5" style="174" bestFit="1" customWidth="1"/>
    <col min="10488" max="10488" width="9.26953125" style="174" customWidth="1"/>
    <col min="10489" max="10489" width="8.7265625" style="174" customWidth="1"/>
    <col min="10490" max="10490" width="11.7265625" style="174" customWidth="1"/>
    <col min="10491" max="10491" width="0.7265625" style="174" customWidth="1"/>
    <col min="10492" max="10492" width="25.7265625" style="174" customWidth="1"/>
    <col min="10493" max="10493" width="0.7265625" style="174" customWidth="1"/>
    <col min="10494" max="10494" width="35.54296875" style="174" customWidth="1"/>
    <col min="10495" max="10495" width="1" style="174" customWidth="1"/>
    <col min="10496" max="10498" width="9.26953125" style="174" customWidth="1"/>
    <col min="10499" max="10742" width="8.81640625" style="174"/>
    <col min="10743" max="10743" width="5" style="174" bestFit="1" customWidth="1"/>
    <col min="10744" max="10744" width="9.26953125" style="174" customWidth="1"/>
    <col min="10745" max="10745" width="8.7265625" style="174" customWidth="1"/>
    <col min="10746" max="10746" width="11.7265625" style="174" customWidth="1"/>
    <col min="10747" max="10747" width="0.7265625" style="174" customWidth="1"/>
    <col min="10748" max="10748" width="25.7265625" style="174" customWidth="1"/>
    <col min="10749" max="10749" width="0.7265625" style="174" customWidth="1"/>
    <col min="10750" max="10750" width="35.54296875" style="174" customWidth="1"/>
    <col min="10751" max="10751" width="1" style="174" customWidth="1"/>
    <col min="10752" max="10754" width="9.26953125" style="174" customWidth="1"/>
    <col min="10755" max="10998" width="8.81640625" style="174"/>
    <col min="10999" max="10999" width="5" style="174" bestFit="1" customWidth="1"/>
    <col min="11000" max="11000" width="9.26953125" style="174" customWidth="1"/>
    <col min="11001" max="11001" width="8.7265625" style="174" customWidth="1"/>
    <col min="11002" max="11002" width="11.7265625" style="174" customWidth="1"/>
    <col min="11003" max="11003" width="0.7265625" style="174" customWidth="1"/>
    <col min="11004" max="11004" width="25.7265625" style="174" customWidth="1"/>
    <col min="11005" max="11005" width="0.7265625" style="174" customWidth="1"/>
    <col min="11006" max="11006" width="35.54296875" style="174" customWidth="1"/>
    <col min="11007" max="11007" width="1" style="174" customWidth="1"/>
    <col min="11008" max="11010" width="9.26953125" style="174" customWidth="1"/>
    <col min="11011" max="11254" width="8.81640625" style="174"/>
    <col min="11255" max="11255" width="5" style="174" bestFit="1" customWidth="1"/>
    <col min="11256" max="11256" width="9.26953125" style="174" customWidth="1"/>
    <col min="11257" max="11257" width="8.7265625" style="174" customWidth="1"/>
    <col min="11258" max="11258" width="11.7265625" style="174" customWidth="1"/>
    <col min="11259" max="11259" width="0.7265625" style="174" customWidth="1"/>
    <col min="11260" max="11260" width="25.7265625" style="174" customWidth="1"/>
    <col min="11261" max="11261" width="0.7265625" style="174" customWidth="1"/>
    <col min="11262" max="11262" width="35.54296875" style="174" customWidth="1"/>
    <col min="11263" max="11263" width="1" style="174" customWidth="1"/>
    <col min="11264" max="11266" width="9.26953125" style="174" customWidth="1"/>
    <col min="11267" max="11510" width="8.81640625" style="174"/>
    <col min="11511" max="11511" width="5" style="174" bestFit="1" customWidth="1"/>
    <col min="11512" max="11512" width="9.26953125" style="174" customWidth="1"/>
    <col min="11513" max="11513" width="8.7265625" style="174" customWidth="1"/>
    <col min="11514" max="11514" width="11.7265625" style="174" customWidth="1"/>
    <col min="11515" max="11515" width="0.7265625" style="174" customWidth="1"/>
    <col min="11516" max="11516" width="25.7265625" style="174" customWidth="1"/>
    <col min="11517" max="11517" width="0.7265625" style="174" customWidth="1"/>
    <col min="11518" max="11518" width="35.54296875" style="174" customWidth="1"/>
    <col min="11519" max="11519" width="1" style="174" customWidth="1"/>
    <col min="11520" max="11522" width="9.26953125" style="174" customWidth="1"/>
    <col min="11523" max="11766" width="8.81640625" style="174"/>
    <col min="11767" max="11767" width="5" style="174" bestFit="1" customWidth="1"/>
    <col min="11768" max="11768" width="9.26953125" style="174" customWidth="1"/>
    <col min="11769" max="11769" width="8.7265625" style="174" customWidth="1"/>
    <col min="11770" max="11770" width="11.7265625" style="174" customWidth="1"/>
    <col min="11771" max="11771" width="0.7265625" style="174" customWidth="1"/>
    <col min="11772" max="11772" width="25.7265625" style="174" customWidth="1"/>
    <col min="11773" max="11773" width="0.7265625" style="174" customWidth="1"/>
    <col min="11774" max="11774" width="35.54296875" style="174" customWidth="1"/>
    <col min="11775" max="11775" width="1" style="174" customWidth="1"/>
    <col min="11776" max="11778" width="9.26953125" style="174" customWidth="1"/>
    <col min="11779" max="12022" width="8.81640625" style="174"/>
    <col min="12023" max="12023" width="5" style="174" bestFit="1" customWidth="1"/>
    <col min="12024" max="12024" width="9.26953125" style="174" customWidth="1"/>
    <col min="12025" max="12025" width="8.7265625" style="174" customWidth="1"/>
    <col min="12026" max="12026" width="11.7265625" style="174" customWidth="1"/>
    <col min="12027" max="12027" width="0.7265625" style="174" customWidth="1"/>
    <col min="12028" max="12028" width="25.7265625" style="174" customWidth="1"/>
    <col min="12029" max="12029" width="0.7265625" style="174" customWidth="1"/>
    <col min="12030" max="12030" width="35.54296875" style="174" customWidth="1"/>
    <col min="12031" max="12031" width="1" style="174" customWidth="1"/>
    <col min="12032" max="12034" width="9.26953125" style="174" customWidth="1"/>
    <col min="12035" max="12278" width="8.81640625" style="174"/>
    <col min="12279" max="12279" width="5" style="174" bestFit="1" customWidth="1"/>
    <col min="12280" max="12280" width="9.26953125" style="174" customWidth="1"/>
    <col min="12281" max="12281" width="8.7265625" style="174" customWidth="1"/>
    <col min="12282" max="12282" width="11.7265625" style="174" customWidth="1"/>
    <col min="12283" max="12283" width="0.7265625" style="174" customWidth="1"/>
    <col min="12284" max="12284" width="25.7265625" style="174" customWidth="1"/>
    <col min="12285" max="12285" width="0.7265625" style="174" customWidth="1"/>
    <col min="12286" max="12286" width="35.54296875" style="174" customWidth="1"/>
    <col min="12287" max="12287" width="1" style="174" customWidth="1"/>
    <col min="12288" max="12290" width="9.26953125" style="174" customWidth="1"/>
    <col min="12291" max="12534" width="8.81640625" style="174"/>
    <col min="12535" max="12535" width="5" style="174" bestFit="1" customWidth="1"/>
    <col min="12536" max="12536" width="9.26953125" style="174" customWidth="1"/>
    <col min="12537" max="12537" width="8.7265625" style="174" customWidth="1"/>
    <col min="12538" max="12538" width="11.7265625" style="174" customWidth="1"/>
    <col min="12539" max="12539" width="0.7265625" style="174" customWidth="1"/>
    <col min="12540" max="12540" width="25.7265625" style="174" customWidth="1"/>
    <col min="12541" max="12541" width="0.7265625" style="174" customWidth="1"/>
    <col min="12542" max="12542" width="35.54296875" style="174" customWidth="1"/>
    <col min="12543" max="12543" width="1" style="174" customWidth="1"/>
    <col min="12544" max="12546" width="9.26953125" style="174" customWidth="1"/>
    <col min="12547" max="12790" width="8.81640625" style="174"/>
    <col min="12791" max="12791" width="5" style="174" bestFit="1" customWidth="1"/>
    <col min="12792" max="12792" width="9.26953125" style="174" customWidth="1"/>
    <col min="12793" max="12793" width="8.7265625" style="174" customWidth="1"/>
    <col min="12794" max="12794" width="11.7265625" style="174" customWidth="1"/>
    <col min="12795" max="12795" width="0.7265625" style="174" customWidth="1"/>
    <col min="12796" max="12796" width="25.7265625" style="174" customWidth="1"/>
    <col min="12797" max="12797" width="0.7265625" style="174" customWidth="1"/>
    <col min="12798" max="12798" width="35.54296875" style="174" customWidth="1"/>
    <col min="12799" max="12799" width="1" style="174" customWidth="1"/>
    <col min="12800" max="12802" width="9.26953125" style="174" customWidth="1"/>
    <col min="12803" max="13046" width="8.81640625" style="174"/>
    <col min="13047" max="13047" width="5" style="174" bestFit="1" customWidth="1"/>
    <col min="13048" max="13048" width="9.26953125" style="174" customWidth="1"/>
    <col min="13049" max="13049" width="8.7265625" style="174" customWidth="1"/>
    <col min="13050" max="13050" width="11.7265625" style="174" customWidth="1"/>
    <col min="13051" max="13051" width="0.7265625" style="174" customWidth="1"/>
    <col min="13052" max="13052" width="25.7265625" style="174" customWidth="1"/>
    <col min="13053" max="13053" width="0.7265625" style="174" customWidth="1"/>
    <col min="13054" max="13054" width="35.54296875" style="174" customWidth="1"/>
    <col min="13055" max="13055" width="1" style="174" customWidth="1"/>
    <col min="13056" max="13058" width="9.26953125" style="174" customWidth="1"/>
    <col min="13059" max="13302" width="8.81640625" style="174"/>
    <col min="13303" max="13303" width="5" style="174" bestFit="1" customWidth="1"/>
    <col min="13304" max="13304" width="9.26953125" style="174" customWidth="1"/>
    <col min="13305" max="13305" width="8.7265625" style="174" customWidth="1"/>
    <col min="13306" max="13306" width="11.7265625" style="174" customWidth="1"/>
    <col min="13307" max="13307" width="0.7265625" style="174" customWidth="1"/>
    <col min="13308" max="13308" width="25.7265625" style="174" customWidth="1"/>
    <col min="13309" max="13309" width="0.7265625" style="174" customWidth="1"/>
    <col min="13310" max="13310" width="35.54296875" style="174" customWidth="1"/>
    <col min="13311" max="13311" width="1" style="174" customWidth="1"/>
    <col min="13312" max="13314" width="9.26953125" style="174" customWidth="1"/>
    <col min="13315" max="13558" width="8.81640625" style="174"/>
    <col min="13559" max="13559" width="5" style="174" bestFit="1" customWidth="1"/>
    <col min="13560" max="13560" width="9.26953125" style="174" customWidth="1"/>
    <col min="13561" max="13561" width="8.7265625" style="174" customWidth="1"/>
    <col min="13562" max="13562" width="11.7265625" style="174" customWidth="1"/>
    <col min="13563" max="13563" width="0.7265625" style="174" customWidth="1"/>
    <col min="13564" max="13564" width="25.7265625" style="174" customWidth="1"/>
    <col min="13565" max="13565" width="0.7265625" style="174" customWidth="1"/>
    <col min="13566" max="13566" width="35.54296875" style="174" customWidth="1"/>
    <col min="13567" max="13567" width="1" style="174" customWidth="1"/>
    <col min="13568" max="13570" width="9.26953125" style="174" customWidth="1"/>
    <col min="13571" max="13814" width="8.81640625" style="174"/>
    <col min="13815" max="13815" width="5" style="174" bestFit="1" customWidth="1"/>
    <col min="13816" max="13816" width="9.26953125" style="174" customWidth="1"/>
    <col min="13817" max="13817" width="8.7265625" style="174" customWidth="1"/>
    <col min="13818" max="13818" width="11.7265625" style="174" customWidth="1"/>
    <col min="13819" max="13819" width="0.7265625" style="174" customWidth="1"/>
    <col min="13820" max="13820" width="25.7265625" style="174" customWidth="1"/>
    <col min="13821" max="13821" width="0.7265625" style="174" customWidth="1"/>
    <col min="13822" max="13822" width="35.54296875" style="174" customWidth="1"/>
    <col min="13823" max="13823" width="1" style="174" customWidth="1"/>
    <col min="13824" max="13826" width="9.26953125" style="174" customWidth="1"/>
    <col min="13827" max="14070" width="8.81640625" style="174"/>
    <col min="14071" max="14071" width="5" style="174" bestFit="1" customWidth="1"/>
    <col min="14072" max="14072" width="9.26953125" style="174" customWidth="1"/>
    <col min="14073" max="14073" width="8.7265625" style="174" customWidth="1"/>
    <col min="14074" max="14074" width="11.7265625" style="174" customWidth="1"/>
    <col min="14075" max="14075" width="0.7265625" style="174" customWidth="1"/>
    <col min="14076" max="14076" width="25.7265625" style="174" customWidth="1"/>
    <col min="14077" max="14077" width="0.7265625" style="174" customWidth="1"/>
    <col min="14078" max="14078" width="35.54296875" style="174" customWidth="1"/>
    <col min="14079" max="14079" width="1" style="174" customWidth="1"/>
    <col min="14080" max="14082" width="9.26953125" style="174" customWidth="1"/>
    <col min="14083" max="14326" width="8.81640625" style="174"/>
    <col min="14327" max="14327" width="5" style="174" bestFit="1" customWidth="1"/>
    <col min="14328" max="14328" width="9.26953125" style="174" customWidth="1"/>
    <col min="14329" max="14329" width="8.7265625" style="174" customWidth="1"/>
    <col min="14330" max="14330" width="11.7265625" style="174" customWidth="1"/>
    <col min="14331" max="14331" width="0.7265625" style="174" customWidth="1"/>
    <col min="14332" max="14332" width="25.7265625" style="174" customWidth="1"/>
    <col min="14333" max="14333" width="0.7265625" style="174" customWidth="1"/>
    <col min="14334" max="14334" width="35.54296875" style="174" customWidth="1"/>
    <col min="14335" max="14335" width="1" style="174" customWidth="1"/>
    <col min="14336" max="14338" width="9.26953125" style="174" customWidth="1"/>
    <col min="14339" max="14582" width="8.81640625" style="174"/>
    <col min="14583" max="14583" width="5" style="174" bestFit="1" customWidth="1"/>
    <col min="14584" max="14584" width="9.26953125" style="174" customWidth="1"/>
    <col min="14585" max="14585" width="8.7265625" style="174" customWidth="1"/>
    <col min="14586" max="14586" width="11.7265625" style="174" customWidth="1"/>
    <col min="14587" max="14587" width="0.7265625" style="174" customWidth="1"/>
    <col min="14588" max="14588" width="25.7265625" style="174" customWidth="1"/>
    <col min="14589" max="14589" width="0.7265625" style="174" customWidth="1"/>
    <col min="14590" max="14590" width="35.54296875" style="174" customWidth="1"/>
    <col min="14591" max="14591" width="1" style="174" customWidth="1"/>
    <col min="14592" max="14594" width="9.26953125" style="174" customWidth="1"/>
    <col min="14595" max="14838" width="8.81640625" style="174"/>
    <col min="14839" max="14839" width="5" style="174" bestFit="1" customWidth="1"/>
    <col min="14840" max="14840" width="9.26953125" style="174" customWidth="1"/>
    <col min="14841" max="14841" width="8.7265625" style="174" customWidth="1"/>
    <col min="14842" max="14842" width="11.7265625" style="174" customWidth="1"/>
    <col min="14843" max="14843" width="0.7265625" style="174" customWidth="1"/>
    <col min="14844" max="14844" width="25.7265625" style="174" customWidth="1"/>
    <col min="14845" max="14845" width="0.7265625" style="174" customWidth="1"/>
    <col min="14846" max="14846" width="35.54296875" style="174" customWidth="1"/>
    <col min="14847" max="14847" width="1" style="174" customWidth="1"/>
    <col min="14848" max="14850" width="9.26953125" style="174" customWidth="1"/>
    <col min="14851" max="15094" width="8.81640625" style="174"/>
    <col min="15095" max="15095" width="5" style="174" bestFit="1" customWidth="1"/>
    <col min="15096" max="15096" width="9.26953125" style="174" customWidth="1"/>
    <col min="15097" max="15097" width="8.7265625" style="174" customWidth="1"/>
    <col min="15098" max="15098" width="11.7265625" style="174" customWidth="1"/>
    <col min="15099" max="15099" width="0.7265625" style="174" customWidth="1"/>
    <col min="15100" max="15100" width="25.7265625" style="174" customWidth="1"/>
    <col min="15101" max="15101" width="0.7265625" style="174" customWidth="1"/>
    <col min="15102" max="15102" width="35.54296875" style="174" customWidth="1"/>
    <col min="15103" max="15103" width="1" style="174" customWidth="1"/>
    <col min="15104" max="15106" width="9.26953125" style="174" customWidth="1"/>
    <col min="15107" max="15350" width="8.81640625" style="174"/>
    <col min="15351" max="15351" width="5" style="174" bestFit="1" customWidth="1"/>
    <col min="15352" max="15352" width="9.26953125" style="174" customWidth="1"/>
    <col min="15353" max="15353" width="8.7265625" style="174" customWidth="1"/>
    <col min="15354" max="15354" width="11.7265625" style="174" customWidth="1"/>
    <col min="15355" max="15355" width="0.7265625" style="174" customWidth="1"/>
    <col min="15356" max="15356" width="25.7265625" style="174" customWidth="1"/>
    <col min="15357" max="15357" width="0.7265625" style="174" customWidth="1"/>
    <col min="15358" max="15358" width="35.54296875" style="174" customWidth="1"/>
    <col min="15359" max="15359" width="1" style="174" customWidth="1"/>
    <col min="15360" max="15362" width="9.26953125" style="174" customWidth="1"/>
    <col min="15363" max="15606" width="8.81640625" style="174"/>
    <col min="15607" max="15607" width="5" style="174" bestFit="1" customWidth="1"/>
    <col min="15608" max="15608" width="9.26953125" style="174" customWidth="1"/>
    <col min="15609" max="15609" width="8.7265625" style="174" customWidth="1"/>
    <col min="15610" max="15610" width="11.7265625" style="174" customWidth="1"/>
    <col min="15611" max="15611" width="0.7265625" style="174" customWidth="1"/>
    <col min="15612" max="15612" width="25.7265625" style="174" customWidth="1"/>
    <col min="15613" max="15613" width="0.7265625" style="174" customWidth="1"/>
    <col min="15614" max="15614" width="35.54296875" style="174" customWidth="1"/>
    <col min="15615" max="15615" width="1" style="174" customWidth="1"/>
    <col min="15616" max="15618" width="9.26953125" style="174" customWidth="1"/>
    <col min="15619" max="15862" width="8.81640625" style="174"/>
    <col min="15863" max="15863" width="5" style="174" bestFit="1" customWidth="1"/>
    <col min="15864" max="15864" width="9.26953125" style="174" customWidth="1"/>
    <col min="15865" max="15865" width="8.7265625" style="174" customWidth="1"/>
    <col min="15866" max="15866" width="11.7265625" style="174" customWidth="1"/>
    <col min="15867" max="15867" width="0.7265625" style="174" customWidth="1"/>
    <col min="15868" max="15868" width="25.7265625" style="174" customWidth="1"/>
    <col min="15869" max="15869" width="0.7265625" style="174" customWidth="1"/>
    <col min="15870" max="15870" width="35.54296875" style="174" customWidth="1"/>
    <col min="15871" max="15871" width="1" style="174" customWidth="1"/>
    <col min="15872" max="15874" width="9.26953125" style="174" customWidth="1"/>
    <col min="15875" max="16118" width="8.81640625" style="174"/>
    <col min="16119" max="16119" width="5" style="174" bestFit="1" customWidth="1"/>
    <col min="16120" max="16120" width="9.26953125" style="174" customWidth="1"/>
    <col min="16121" max="16121" width="8.7265625" style="174" customWidth="1"/>
    <col min="16122" max="16122" width="11.7265625" style="174" customWidth="1"/>
    <col min="16123" max="16123" width="0.7265625" style="174" customWidth="1"/>
    <col min="16124" max="16124" width="25.7265625" style="174" customWidth="1"/>
    <col min="16125" max="16125" width="0.7265625" style="174" customWidth="1"/>
    <col min="16126" max="16126" width="35.54296875" style="174" customWidth="1"/>
    <col min="16127" max="16127" width="1" style="174" customWidth="1"/>
    <col min="16128" max="16130" width="9.26953125" style="174" customWidth="1"/>
    <col min="16131" max="16375" width="8.81640625" style="174"/>
    <col min="16376" max="16384" width="9.26953125" style="174" customWidth="1"/>
  </cols>
  <sheetData>
    <row r="1" spans="1:8" ht="15" customHeight="1">
      <c r="B1" s="1194" t="s">
        <v>863</v>
      </c>
      <c r="C1" s="1194"/>
      <c r="D1" s="1194"/>
      <c r="E1" s="1194"/>
      <c r="F1" s="1194"/>
      <c r="G1" s="1194"/>
      <c r="H1" s="1194"/>
    </row>
    <row r="2" spans="1:8" ht="15" customHeight="1">
      <c r="B2" s="1238" t="s">
        <v>765</v>
      </c>
      <c r="C2" s="1238"/>
      <c r="D2" s="1238"/>
      <c r="E2" s="1238"/>
      <c r="F2" s="1238"/>
      <c r="G2" s="1238"/>
      <c r="H2" s="1238"/>
    </row>
    <row r="3" spans="1:8" ht="15" customHeight="1">
      <c r="B3" s="1238" t="s">
        <v>1752</v>
      </c>
      <c r="C3" s="1238"/>
      <c r="D3" s="1238"/>
      <c r="E3" s="1238"/>
      <c r="F3" s="1238"/>
      <c r="G3" s="1238"/>
      <c r="H3" s="1238"/>
    </row>
    <row r="4" spans="1:8" ht="9" customHeight="1"/>
    <row r="5" spans="1:8" ht="15" customHeight="1">
      <c r="A5" s="342">
        <v>1</v>
      </c>
      <c r="B5" s="1216" t="s">
        <v>595</v>
      </c>
      <c r="C5" s="1216"/>
      <c r="D5" s="1216"/>
    </row>
    <row r="6" spans="1:8" ht="3.75" customHeight="1">
      <c r="B6" s="376"/>
    </row>
    <row r="7" spans="1:8" ht="15" customHeight="1">
      <c r="B7" s="1212" t="s">
        <v>4001</v>
      </c>
      <c r="C7" s="1239"/>
      <c r="D7" s="1239"/>
      <c r="E7" s="1239"/>
      <c r="F7" s="1239"/>
      <c r="G7" s="1239"/>
      <c r="H7" s="1239"/>
    </row>
    <row r="8" spans="1:8" ht="14.5">
      <c r="B8" s="1239"/>
      <c r="C8" s="1239"/>
      <c r="D8" s="1239"/>
      <c r="E8" s="1239"/>
      <c r="F8" s="1239"/>
      <c r="G8" s="1239"/>
      <c r="H8" s="1239"/>
    </row>
    <row r="9" spans="1:8" ht="14.5">
      <c r="B9" s="1239"/>
      <c r="C9" s="1239"/>
      <c r="D9" s="1239"/>
      <c r="E9" s="1239"/>
      <c r="F9" s="1239"/>
      <c r="G9" s="1239"/>
      <c r="H9" s="1239"/>
    </row>
    <row r="10" spans="1:8" ht="14.5">
      <c r="B10" s="1239"/>
      <c r="C10" s="1239"/>
      <c r="D10" s="1239"/>
      <c r="E10" s="1239"/>
      <c r="F10" s="1239"/>
      <c r="G10" s="1239"/>
      <c r="H10" s="1239"/>
    </row>
    <row r="11" spans="1:8" ht="4.5" customHeight="1">
      <c r="B11" s="1239"/>
      <c r="C11" s="1239"/>
      <c r="D11" s="1239"/>
      <c r="E11" s="1239"/>
      <c r="F11" s="1239"/>
      <c r="G11" s="1239"/>
      <c r="H11" s="1239"/>
    </row>
    <row r="12" spans="1:8" ht="6" customHeight="1"/>
    <row r="13" spans="1:8" ht="15" customHeight="1">
      <c r="A13" s="342">
        <f>A5+1</f>
        <v>2</v>
      </c>
      <c r="B13" s="1216" t="s">
        <v>249</v>
      </c>
      <c r="C13" s="1216"/>
      <c r="D13" s="1216"/>
      <c r="E13" s="1216"/>
    </row>
    <row r="14" spans="1:8" ht="5.15" customHeight="1">
      <c r="B14" s="801"/>
    </row>
    <row r="15" spans="1:8" ht="93" customHeight="1">
      <c r="B15" s="1212" t="s">
        <v>969</v>
      </c>
      <c r="C15" s="1212"/>
      <c r="D15" s="1212"/>
      <c r="E15" s="1212"/>
      <c r="F15" s="1212"/>
      <c r="G15" s="1212"/>
      <c r="H15" s="1212"/>
    </row>
    <row r="16" spans="1:8" ht="60.75" hidden="1" customHeight="1">
      <c r="C16" s="1237" t="s">
        <v>642</v>
      </c>
      <c r="D16" s="1237"/>
      <c r="E16" s="230"/>
      <c r="F16" s="802" t="s">
        <v>222</v>
      </c>
      <c r="G16" s="230"/>
      <c r="H16" s="802" t="s">
        <v>223</v>
      </c>
    </row>
    <row r="17" spans="1:8" ht="15" customHeight="1">
      <c r="A17" s="342">
        <f>A13+1</f>
        <v>3</v>
      </c>
      <c r="B17" s="175" t="s">
        <v>271</v>
      </c>
    </row>
    <row r="18" spans="1:8" ht="3" customHeight="1"/>
    <row r="19" spans="1:8" ht="15" customHeight="1">
      <c r="A19" s="342">
        <f>A17+0.1</f>
        <v>3.1</v>
      </c>
      <c r="B19" s="175" t="s">
        <v>1731</v>
      </c>
    </row>
    <row r="20" spans="1:8" ht="0.75" customHeight="1">
      <c r="A20" s="342"/>
      <c r="B20" s="175"/>
    </row>
    <row r="21" spans="1:8" ht="5.65" customHeight="1">
      <c r="A21" s="342"/>
      <c r="B21" s="175"/>
    </row>
    <row r="22" spans="1:8" ht="15" customHeight="1">
      <c r="A22" s="342"/>
      <c r="B22" s="1218" t="s">
        <v>4045</v>
      </c>
      <c r="C22" s="1218"/>
      <c r="D22" s="1218"/>
      <c r="E22" s="1218"/>
      <c r="F22" s="1218"/>
      <c r="G22" s="1218"/>
      <c r="H22" s="1218"/>
    </row>
    <row r="23" spans="1:8" ht="15" customHeight="1">
      <c r="A23" s="342"/>
      <c r="B23" s="1218"/>
      <c r="C23" s="1218"/>
      <c r="D23" s="1218"/>
      <c r="E23" s="1218"/>
      <c r="F23" s="1218"/>
      <c r="G23" s="1218"/>
      <c r="H23" s="1218"/>
    </row>
    <row r="24" spans="1:8" ht="15" customHeight="1">
      <c r="A24" s="342"/>
      <c r="B24" s="1218"/>
      <c r="C24" s="1218"/>
      <c r="D24" s="1218"/>
      <c r="E24" s="1218"/>
      <c r="F24" s="1218"/>
      <c r="G24" s="1218"/>
      <c r="H24" s="1218"/>
    </row>
    <row r="25" spans="1:8" ht="15" customHeight="1">
      <c r="A25" s="342"/>
      <c r="B25" s="1218"/>
      <c r="C25" s="1218"/>
      <c r="D25" s="1218"/>
      <c r="E25" s="1218"/>
      <c r="F25" s="1218"/>
      <c r="G25" s="1218"/>
      <c r="H25" s="1218"/>
    </row>
    <row r="26" spans="1:8" ht="23.25" customHeight="1">
      <c r="A26" s="342"/>
      <c r="B26" s="1218"/>
      <c r="C26" s="1218"/>
      <c r="D26" s="1218"/>
      <c r="E26" s="1218"/>
      <c r="F26" s="1218"/>
      <c r="G26" s="1218"/>
      <c r="H26" s="1218"/>
    </row>
    <row r="27" spans="1:8" ht="11.25" customHeight="1">
      <c r="A27" s="342"/>
      <c r="B27" s="1218"/>
      <c r="C27" s="1218"/>
      <c r="D27" s="1218"/>
      <c r="E27" s="1218"/>
      <c r="F27" s="1218"/>
      <c r="G27" s="1218"/>
      <c r="H27" s="1218"/>
    </row>
    <row r="28" spans="1:8" ht="14.5">
      <c r="A28" s="342">
        <f>A17+0.2</f>
        <v>3.2</v>
      </c>
      <c r="B28" s="175" t="s">
        <v>766</v>
      </c>
      <c r="C28" s="764"/>
      <c r="D28" s="764"/>
      <c r="E28" s="764"/>
      <c r="F28" s="764"/>
      <c r="G28" s="764"/>
      <c r="H28" s="764"/>
    </row>
    <row r="29" spans="1:8" ht="3.75" customHeight="1">
      <c r="A29" s="342"/>
      <c r="B29" s="764"/>
      <c r="C29" s="764"/>
      <c r="D29" s="764"/>
      <c r="E29" s="764"/>
      <c r="F29" s="764"/>
      <c r="G29" s="764"/>
      <c r="H29" s="764"/>
    </row>
    <row r="30" spans="1:8" ht="14.5">
      <c r="A30" s="342"/>
      <c r="B30" s="369" t="s">
        <v>767</v>
      </c>
      <c r="C30" s="764"/>
      <c r="D30" s="764"/>
      <c r="E30" s="764"/>
      <c r="F30" s="764"/>
      <c r="G30" s="764"/>
      <c r="H30" s="764"/>
    </row>
    <row r="31" spans="1:8" ht="4.5" customHeight="1">
      <c r="A31" s="342"/>
      <c r="B31" s="764"/>
      <c r="C31" s="764"/>
      <c r="D31" s="764"/>
      <c r="E31" s="764"/>
      <c r="F31" s="764"/>
      <c r="G31" s="764"/>
      <c r="H31" s="764"/>
    </row>
    <row r="32" spans="1:8" ht="15" customHeight="1">
      <c r="A32" s="342"/>
      <c r="B32" s="1218" t="s">
        <v>4002</v>
      </c>
      <c r="C32" s="1218"/>
      <c r="D32" s="1218"/>
      <c r="E32" s="1218"/>
      <c r="F32" s="1218"/>
      <c r="G32" s="1218"/>
      <c r="H32" s="1218"/>
    </row>
    <row r="33" spans="1:8" ht="14.5">
      <c r="A33" s="342"/>
      <c r="B33" s="1218"/>
      <c r="C33" s="1218"/>
      <c r="D33" s="1218"/>
      <c r="E33" s="1218"/>
      <c r="F33" s="1218"/>
      <c r="G33" s="1218"/>
      <c r="H33" s="1218"/>
    </row>
    <row r="34" spans="1:8" ht="14.5">
      <c r="A34" s="342"/>
      <c r="B34" s="1218"/>
      <c r="C34" s="1218"/>
      <c r="D34" s="1218"/>
      <c r="E34" s="1218"/>
      <c r="F34" s="1218"/>
      <c r="G34" s="1218"/>
      <c r="H34" s="1218"/>
    </row>
    <row r="35" spans="1:8" ht="14.5">
      <c r="A35" s="342"/>
      <c r="B35" s="1218"/>
      <c r="C35" s="1218"/>
      <c r="D35" s="1218"/>
      <c r="E35" s="1218"/>
      <c r="F35" s="1218"/>
      <c r="G35" s="1218"/>
      <c r="H35" s="1218"/>
    </row>
    <row r="36" spans="1:8" ht="14.5">
      <c r="A36" s="342"/>
      <c r="B36" s="1218"/>
      <c r="C36" s="1218"/>
      <c r="D36" s="1218"/>
      <c r="E36" s="1218"/>
      <c r="F36" s="1218"/>
      <c r="G36" s="1218"/>
      <c r="H36" s="1218"/>
    </row>
    <row r="37" spans="1:8" ht="6" customHeight="1">
      <c r="A37" s="342"/>
      <c r="B37" s="1218"/>
      <c r="C37" s="1218"/>
      <c r="D37" s="1218"/>
      <c r="E37" s="1218"/>
      <c r="F37" s="1218"/>
      <c r="G37" s="1218"/>
      <c r="H37" s="1218"/>
    </row>
    <row r="38" spans="1:8" ht="0.75" customHeight="1">
      <c r="A38" s="342"/>
      <c r="B38" s="764"/>
      <c r="C38" s="764"/>
      <c r="D38" s="764"/>
      <c r="E38" s="764"/>
      <c r="F38" s="764"/>
      <c r="G38" s="764"/>
      <c r="H38" s="764"/>
    </row>
    <row r="39" spans="1:8" ht="15" customHeight="1">
      <c r="A39" s="342"/>
      <c r="B39" s="1218" t="s">
        <v>768</v>
      </c>
      <c r="C39" s="1218"/>
      <c r="D39" s="1218"/>
      <c r="E39" s="1218"/>
      <c r="F39" s="1218"/>
      <c r="G39" s="1218"/>
      <c r="H39" s="1218"/>
    </row>
    <row r="40" spans="1:8" ht="12.75" customHeight="1">
      <c r="A40" s="342"/>
      <c r="B40" s="1218"/>
      <c r="C40" s="1218"/>
      <c r="D40" s="1218"/>
      <c r="E40" s="1218"/>
      <c r="F40" s="1218"/>
      <c r="G40" s="1218"/>
      <c r="H40" s="1218"/>
    </row>
    <row r="41" spans="1:8" ht="9.75" customHeight="1">
      <c r="A41" s="342"/>
      <c r="B41" s="764"/>
      <c r="C41" s="764"/>
      <c r="D41" s="764"/>
      <c r="E41" s="764"/>
      <c r="F41" s="764"/>
      <c r="G41" s="764"/>
      <c r="H41" s="764"/>
    </row>
    <row r="42" spans="1:8" ht="14.5">
      <c r="A42" s="342"/>
      <c r="B42" s="369" t="s">
        <v>769</v>
      </c>
      <c r="C42" s="764"/>
      <c r="D42" s="764"/>
      <c r="E42" s="764"/>
      <c r="F42" s="764"/>
      <c r="G42" s="764"/>
      <c r="H42" s="764"/>
    </row>
    <row r="43" spans="1:8" ht="2.25" customHeight="1">
      <c r="A43" s="342"/>
      <c r="B43" s="764"/>
      <c r="C43" s="764"/>
      <c r="D43" s="764"/>
      <c r="E43" s="764"/>
      <c r="F43" s="764"/>
      <c r="G43" s="764"/>
      <c r="H43" s="764"/>
    </row>
    <row r="44" spans="1:8" ht="13.5" customHeight="1">
      <c r="A44" s="342"/>
      <c r="B44" s="1218" t="s">
        <v>770</v>
      </c>
      <c r="C44" s="1218"/>
      <c r="D44" s="1218"/>
      <c r="E44" s="1218"/>
      <c r="F44" s="1218"/>
      <c r="G44" s="1218"/>
      <c r="H44" s="1218"/>
    </row>
    <row r="45" spans="1:8" ht="15.75" customHeight="1">
      <c r="A45" s="342"/>
      <c r="B45" s="1218"/>
      <c r="C45" s="1218"/>
      <c r="D45" s="1218"/>
      <c r="E45" s="1218"/>
      <c r="F45" s="1218"/>
      <c r="G45" s="1218"/>
      <c r="H45" s="1218"/>
    </row>
    <row r="46" spans="1:8" ht="6" customHeight="1">
      <c r="A46" s="342"/>
      <c r="B46" s="764"/>
      <c r="C46" s="764"/>
      <c r="D46" s="764"/>
      <c r="E46" s="764"/>
      <c r="F46" s="764"/>
      <c r="G46" s="764"/>
      <c r="H46" s="764"/>
    </row>
    <row r="47" spans="1:8" ht="14.5">
      <c r="A47" s="342"/>
      <c r="B47" s="370" t="s">
        <v>771</v>
      </c>
      <c r="C47" s="764"/>
      <c r="D47" s="764"/>
      <c r="E47" s="764"/>
      <c r="F47" s="764"/>
      <c r="G47" s="764"/>
      <c r="H47" s="764"/>
    </row>
    <row r="48" spans="1:8" ht="3" customHeight="1">
      <c r="A48" s="342"/>
      <c r="B48" s="764"/>
      <c r="C48" s="764"/>
      <c r="D48" s="764"/>
      <c r="E48" s="764"/>
      <c r="F48" s="764"/>
      <c r="G48" s="764"/>
      <c r="H48" s="764"/>
    </row>
    <row r="49" spans="1:8" ht="14.5">
      <c r="A49" s="342"/>
      <c r="B49" s="1218" t="s">
        <v>772</v>
      </c>
      <c r="C49" s="1218"/>
      <c r="D49" s="1218"/>
      <c r="E49" s="1218"/>
      <c r="F49" s="1218"/>
      <c r="G49" s="1218"/>
      <c r="H49" s="1218"/>
    </row>
    <row r="50" spans="1:8" ht="18" customHeight="1">
      <c r="A50" s="342"/>
      <c r="B50" s="1218"/>
      <c r="C50" s="1218"/>
      <c r="D50" s="1218"/>
      <c r="E50" s="1218"/>
      <c r="F50" s="1218"/>
      <c r="G50" s="1218"/>
      <c r="H50" s="1218"/>
    </row>
    <row r="51" spans="1:8" ht="4.5" customHeight="1"/>
    <row r="52" spans="1:8" ht="13.5" customHeight="1">
      <c r="B52" s="1218" t="s">
        <v>773</v>
      </c>
      <c r="C52" s="1218"/>
      <c r="D52" s="1218"/>
      <c r="E52" s="1218"/>
      <c r="F52" s="1218"/>
      <c r="G52" s="1218"/>
      <c r="H52" s="1218"/>
    </row>
    <row r="53" spans="1:8" ht="14.5">
      <c r="B53" s="1218"/>
      <c r="C53" s="1218"/>
      <c r="D53" s="1218"/>
      <c r="E53" s="1218"/>
      <c r="F53" s="1218"/>
      <c r="G53" s="1218"/>
      <c r="H53" s="1218"/>
    </row>
    <row r="54" spans="1:8" ht="15" customHeight="1">
      <c r="B54" s="1218"/>
      <c r="C54" s="1218"/>
      <c r="D54" s="1218"/>
      <c r="E54" s="1218"/>
      <c r="F54" s="1218"/>
      <c r="G54" s="1218"/>
      <c r="H54" s="1218"/>
    </row>
    <row r="55" spans="1:8" ht="4.5" customHeight="1"/>
    <row r="56" spans="1:8" ht="14.5">
      <c r="B56" s="371" t="s">
        <v>776</v>
      </c>
      <c r="C56" s="1235" t="s">
        <v>774</v>
      </c>
      <c r="D56" s="1235"/>
      <c r="E56" s="1235"/>
      <c r="F56" s="1235"/>
      <c r="G56" s="1235"/>
      <c r="H56" s="1235"/>
    </row>
    <row r="57" spans="1:8" ht="3" customHeight="1"/>
    <row r="58" spans="1:8" ht="14.15" customHeight="1">
      <c r="B58" s="371" t="s">
        <v>776</v>
      </c>
      <c r="C58" s="1236" t="s">
        <v>777</v>
      </c>
      <c r="D58" s="1236"/>
      <c r="E58" s="1236"/>
      <c r="F58" s="1236"/>
      <c r="G58" s="1236"/>
      <c r="H58" s="1236"/>
    </row>
    <row r="59" spans="1:8" ht="5.25" customHeight="1">
      <c r="B59" s="371"/>
      <c r="C59" s="1236"/>
      <c r="D59" s="1236"/>
      <c r="E59" s="1236"/>
      <c r="F59" s="1236"/>
      <c r="G59" s="1236"/>
      <c r="H59" s="1236"/>
    </row>
    <row r="60" spans="1:8" ht="14.5">
      <c r="B60" s="372"/>
      <c r="C60" s="1236"/>
      <c r="D60" s="1236"/>
      <c r="E60" s="1236"/>
      <c r="F60" s="1236"/>
      <c r="G60" s="1236"/>
      <c r="H60" s="1236"/>
    </row>
    <row r="61" spans="1:8" ht="1.5" customHeight="1"/>
    <row r="62" spans="1:8" ht="14.5">
      <c r="B62" s="803" t="s">
        <v>614</v>
      </c>
      <c r="C62" s="1234" t="s">
        <v>775</v>
      </c>
      <c r="D62" s="1234"/>
      <c r="E62" s="1234"/>
      <c r="F62" s="1234"/>
      <c r="G62" s="1234"/>
      <c r="H62" s="1234"/>
    </row>
    <row r="63" spans="1:8" ht="16.5" customHeight="1">
      <c r="C63" s="1234"/>
      <c r="D63" s="1234"/>
      <c r="E63" s="1234"/>
      <c r="F63" s="1234"/>
      <c r="G63" s="1234"/>
      <c r="H63" s="1234"/>
    </row>
    <row r="64" spans="1:8" ht="3" customHeight="1"/>
    <row r="65" spans="1:14" ht="14.5">
      <c r="B65" s="1212" t="s">
        <v>989</v>
      </c>
      <c r="C65" s="1212"/>
      <c r="D65" s="1212"/>
      <c r="E65" s="1212"/>
      <c r="F65" s="1212"/>
      <c r="G65" s="1212"/>
      <c r="H65" s="1212"/>
    </row>
    <row r="66" spans="1:14" ht="14.5">
      <c r="B66" s="1212"/>
      <c r="C66" s="1212"/>
      <c r="D66" s="1212"/>
      <c r="E66" s="1212"/>
      <c r="F66" s="1212"/>
      <c r="G66" s="1212"/>
      <c r="H66" s="1212"/>
    </row>
    <row r="67" spans="1:14" ht="8.25" customHeight="1"/>
    <row r="68" spans="1:14" s="4" customFormat="1" ht="14.5">
      <c r="A68" s="325">
        <f>A17+0.3</f>
        <v>3.3</v>
      </c>
      <c r="B68" s="175" t="s">
        <v>716</v>
      </c>
      <c r="C68" s="804"/>
      <c r="D68" s="804"/>
      <c r="E68" s="805"/>
      <c r="F68" s="805"/>
      <c r="G68" s="805"/>
      <c r="H68" s="805"/>
      <c r="I68" s="377"/>
      <c r="J68" s="377"/>
      <c r="K68" s="377"/>
      <c r="L68" s="806"/>
      <c r="M68" s="377"/>
      <c r="N68" s="806"/>
    </row>
    <row r="69" spans="1:14" s="4" customFormat="1" ht="5.15" customHeight="1">
      <c r="A69" s="325"/>
      <c r="B69" s="231"/>
      <c r="C69" s="231"/>
      <c r="D69" s="231"/>
      <c r="E69" s="807"/>
      <c r="F69" s="807"/>
      <c r="G69" s="807"/>
      <c r="H69" s="807"/>
      <c r="I69" s="378"/>
      <c r="J69" s="378"/>
      <c r="K69" s="378"/>
      <c r="M69" s="378"/>
    </row>
    <row r="70" spans="1:14" s="4" customFormat="1" ht="14.5">
      <c r="A70" s="325"/>
      <c r="B70" s="231" t="s">
        <v>778</v>
      </c>
      <c r="C70" s="231"/>
      <c r="D70" s="231"/>
      <c r="E70" s="807"/>
      <c r="F70" s="807"/>
      <c r="G70" s="807"/>
      <c r="H70" s="807"/>
      <c r="I70" s="378"/>
      <c r="J70" s="378"/>
      <c r="K70" s="378"/>
      <c r="M70" s="378"/>
    </row>
    <row r="71" spans="1:14" s="4" customFormat="1" ht="6" customHeight="1">
      <c r="A71" s="325"/>
      <c r="B71" s="231"/>
      <c r="C71" s="231"/>
      <c r="D71" s="231"/>
      <c r="E71" s="807"/>
      <c r="F71" s="807"/>
      <c r="G71" s="807"/>
      <c r="H71" s="807"/>
      <c r="I71" s="378"/>
      <c r="J71" s="378"/>
      <c r="K71" s="378"/>
      <c r="M71" s="378"/>
    </row>
    <row r="72" spans="1:14" s="4" customFormat="1" ht="95.25" customHeight="1">
      <c r="A72" s="325"/>
      <c r="B72" s="1218" t="s">
        <v>4046</v>
      </c>
      <c r="C72" s="1218"/>
      <c r="D72" s="1218"/>
      <c r="E72" s="1218"/>
      <c r="F72" s="1218"/>
      <c r="G72" s="1218"/>
      <c r="H72" s="1218"/>
      <c r="I72" s="807"/>
      <c r="J72" s="378"/>
      <c r="K72" s="378"/>
      <c r="M72" s="378"/>
    </row>
    <row r="73" spans="1:14" ht="14.5">
      <c r="B73" s="175" t="s">
        <v>779</v>
      </c>
    </row>
    <row r="74" spans="1:14" ht="6" customHeight="1"/>
    <row r="75" spans="1:14" ht="14.5">
      <c r="B75" s="1234" t="s">
        <v>780</v>
      </c>
      <c r="C75" s="1234"/>
      <c r="D75" s="1234"/>
      <c r="E75" s="1234"/>
      <c r="F75" s="1234"/>
      <c r="G75" s="1234"/>
      <c r="H75" s="1234"/>
    </row>
    <row r="76" spans="1:14" ht="19.5" customHeight="1">
      <c r="B76" s="1234"/>
      <c r="C76" s="1234"/>
      <c r="D76" s="1234"/>
      <c r="E76" s="1234"/>
      <c r="F76" s="1234"/>
      <c r="G76" s="1234"/>
      <c r="H76" s="1234"/>
    </row>
    <row r="77" spans="1:14" ht="10.5" customHeight="1">
      <c r="B77" s="206"/>
      <c r="C77" s="206"/>
      <c r="D77" s="206"/>
      <c r="E77" s="206"/>
      <c r="F77" s="206"/>
      <c r="G77" s="206"/>
      <c r="H77" s="206"/>
    </row>
    <row r="78" spans="1:14" ht="15" customHeight="1">
      <c r="A78" s="342"/>
      <c r="B78" s="175" t="s">
        <v>781</v>
      </c>
    </row>
    <row r="79" spans="1:14" ht="5.15" customHeight="1">
      <c r="A79" s="342"/>
      <c r="B79" s="175"/>
    </row>
    <row r="80" spans="1:14" ht="15" customHeight="1">
      <c r="B80" s="1212" t="s">
        <v>1738</v>
      </c>
      <c r="C80" s="1212"/>
      <c r="D80" s="1212"/>
      <c r="E80" s="1212"/>
      <c r="F80" s="1212"/>
      <c r="G80" s="1212"/>
      <c r="H80" s="1212"/>
    </row>
    <row r="81" spans="1:17" ht="14.5">
      <c r="B81" s="1212"/>
      <c r="C81" s="1212"/>
      <c r="D81" s="1212"/>
      <c r="E81" s="1212"/>
      <c r="F81" s="1212"/>
      <c r="G81" s="1212"/>
      <c r="H81" s="1212"/>
    </row>
    <row r="82" spans="1:17" ht="14.5">
      <c r="B82" s="1212"/>
      <c r="C82" s="1212"/>
      <c r="D82" s="1212"/>
      <c r="E82" s="1212"/>
      <c r="F82" s="1212"/>
      <c r="G82" s="1212"/>
      <c r="H82" s="1212"/>
    </row>
    <row r="83" spans="1:17" ht="14.5">
      <c r="B83" s="1212"/>
      <c r="C83" s="1212"/>
      <c r="D83" s="1212"/>
      <c r="E83" s="1212"/>
      <c r="F83" s="1212"/>
      <c r="G83" s="1212"/>
      <c r="H83" s="1212"/>
    </row>
    <row r="84" spans="1:17" ht="14.5">
      <c r="B84" s="1212"/>
      <c r="C84" s="1212"/>
      <c r="D84" s="1212"/>
      <c r="E84" s="1212"/>
      <c r="F84" s="1212"/>
      <c r="G84" s="1212"/>
      <c r="H84" s="1212"/>
    </row>
    <row r="85" spans="1:17" ht="7.5" customHeight="1">
      <c r="B85" s="1212"/>
      <c r="C85" s="1212"/>
      <c r="D85" s="1212"/>
      <c r="E85" s="1212"/>
      <c r="F85" s="1212"/>
      <c r="G85" s="1212"/>
      <c r="H85" s="1212"/>
    </row>
    <row r="86" spans="1:17" ht="14.5">
      <c r="B86" s="373" t="s">
        <v>782</v>
      </c>
      <c r="C86" s="212"/>
      <c r="D86" s="212"/>
      <c r="E86" s="212"/>
      <c r="F86" s="212"/>
      <c r="G86" s="212"/>
      <c r="H86" s="374" t="s">
        <v>270</v>
      </c>
    </row>
    <row r="87" spans="1:17" ht="9" customHeight="1">
      <c r="B87" s="373"/>
      <c r="C87" s="212"/>
      <c r="D87" s="212"/>
      <c r="E87" s="212"/>
      <c r="F87" s="212"/>
      <c r="G87" s="212"/>
      <c r="H87" s="374"/>
    </row>
    <row r="88" spans="1:17" ht="14.5">
      <c r="B88" s="379" t="s">
        <v>281</v>
      </c>
      <c r="C88" s="212"/>
      <c r="D88" s="212"/>
      <c r="E88" s="212"/>
      <c r="F88" s="212"/>
      <c r="G88" s="212"/>
      <c r="H88" s="808">
        <v>0.02</v>
      </c>
    </row>
    <row r="89" spans="1:17" ht="14.5">
      <c r="B89" s="379" t="s">
        <v>22</v>
      </c>
      <c r="C89" s="212"/>
      <c r="D89" s="212"/>
      <c r="E89" s="212"/>
      <c r="F89" s="212"/>
      <c r="G89" s="212"/>
      <c r="H89" s="808">
        <v>6.6699999999999995E-2</v>
      </c>
    </row>
    <row r="90" spans="1:17" ht="14.5">
      <c r="B90" s="379" t="s">
        <v>648</v>
      </c>
      <c r="C90" s="212"/>
      <c r="D90" s="212"/>
      <c r="E90" s="212"/>
      <c r="F90" s="212"/>
      <c r="G90" s="212"/>
      <c r="H90" s="808">
        <v>6.6699999999999995E-2</v>
      </c>
    </row>
    <row r="91" spans="1:17" ht="14.5">
      <c r="B91" s="379" t="s">
        <v>307</v>
      </c>
      <c r="C91" s="212"/>
      <c r="D91" s="212"/>
      <c r="E91" s="212"/>
      <c r="F91" s="212"/>
      <c r="G91" s="212"/>
      <c r="H91" s="808">
        <v>0.1</v>
      </c>
    </row>
    <row r="92" spans="1:17" ht="14.5">
      <c r="B92" s="379" t="s">
        <v>303</v>
      </c>
      <c r="C92" s="212"/>
      <c r="D92" s="212"/>
      <c r="E92" s="212"/>
      <c r="F92" s="212"/>
      <c r="G92" s="212"/>
      <c r="H92" s="808">
        <v>0.1</v>
      </c>
    </row>
    <row r="93" spans="1:17" s="4" customFormat="1" ht="14.5">
      <c r="A93" s="325"/>
      <c r="B93" s="379" t="s">
        <v>304</v>
      </c>
      <c r="C93" s="380"/>
      <c r="D93" s="380"/>
      <c r="E93" s="380"/>
      <c r="F93" s="380"/>
      <c r="G93" s="380"/>
      <c r="H93" s="808">
        <v>0.33329999999999999</v>
      </c>
      <c r="I93" s="807"/>
      <c r="J93" s="381"/>
      <c r="K93" s="1212"/>
      <c r="L93" s="1212"/>
      <c r="M93" s="1212"/>
      <c r="N93" s="1212"/>
      <c r="O93" s="1212"/>
      <c r="P93" s="1212"/>
      <c r="Q93" s="1212"/>
    </row>
    <row r="94" spans="1:17" s="4" customFormat="1" ht="14.5">
      <c r="A94" s="325"/>
      <c r="B94" s="379" t="s">
        <v>39</v>
      </c>
      <c r="C94" s="768"/>
      <c r="D94" s="768"/>
      <c r="E94" s="768"/>
      <c r="F94" s="768"/>
      <c r="G94" s="768"/>
      <c r="H94" s="808">
        <v>0.2</v>
      </c>
      <c r="I94" s="807"/>
      <c r="J94" s="381"/>
      <c r="K94" s="230"/>
      <c r="L94" s="230"/>
      <c r="M94" s="230"/>
      <c r="N94" s="230"/>
      <c r="O94" s="230"/>
      <c r="P94" s="230"/>
      <c r="Q94" s="230"/>
    </row>
    <row r="95" spans="1:17" s="4" customFormat="1" ht="14.5">
      <c r="A95" s="325"/>
      <c r="B95" s="768"/>
      <c r="C95" s="768"/>
      <c r="D95" s="768"/>
      <c r="E95" s="768"/>
      <c r="F95" s="768"/>
      <c r="G95" s="768"/>
      <c r="H95" s="768"/>
      <c r="I95" s="807"/>
      <c r="J95" s="381"/>
      <c r="K95" s="230"/>
      <c r="L95" s="230"/>
      <c r="M95" s="230"/>
      <c r="N95" s="230"/>
      <c r="O95" s="230"/>
      <c r="P95" s="230"/>
      <c r="Q95" s="230"/>
    </row>
    <row r="96" spans="1:17" s="4" customFormat="1" ht="4.5" customHeight="1">
      <c r="A96" s="325"/>
      <c r="B96" s="768"/>
      <c r="C96" s="768"/>
      <c r="D96" s="768"/>
      <c r="E96" s="768"/>
      <c r="F96" s="768"/>
      <c r="G96" s="768"/>
      <c r="H96" s="768"/>
      <c r="I96" s="807"/>
      <c r="J96" s="381"/>
      <c r="K96" s="230"/>
      <c r="L96" s="230"/>
      <c r="M96" s="230"/>
      <c r="N96" s="230"/>
      <c r="O96" s="230"/>
      <c r="P96" s="230"/>
      <c r="Q96" s="230"/>
    </row>
    <row r="97" spans="1:17" s="4" customFormat="1" ht="15" customHeight="1">
      <c r="A97" s="325"/>
      <c r="B97" s="1230" t="s">
        <v>783</v>
      </c>
      <c r="C97" s="1230"/>
      <c r="D97" s="1230"/>
      <c r="E97" s="1230"/>
      <c r="F97" s="1230"/>
      <c r="G97" s="1230"/>
      <c r="H97" s="1230"/>
      <c r="I97" s="807"/>
      <c r="J97" s="381"/>
      <c r="K97" s="1212"/>
      <c r="L97" s="1212"/>
      <c r="M97" s="1212"/>
      <c r="N97" s="1212"/>
      <c r="O97" s="1212"/>
      <c r="P97" s="1212"/>
      <c r="Q97" s="1212"/>
    </row>
    <row r="98" spans="1:17" s="4" customFormat="1" ht="4.1500000000000004" customHeight="1">
      <c r="A98" s="325"/>
      <c r="B98" s="766"/>
      <c r="C98" s="766"/>
      <c r="D98" s="766"/>
      <c r="E98" s="766"/>
      <c r="F98" s="766"/>
      <c r="G98" s="766"/>
      <c r="H98" s="766"/>
      <c r="I98" s="807"/>
      <c r="J98" s="381"/>
      <c r="K98" s="230"/>
      <c r="L98" s="230"/>
      <c r="M98" s="230"/>
      <c r="N98" s="230"/>
      <c r="O98" s="230"/>
      <c r="P98" s="230"/>
      <c r="Q98" s="230"/>
    </row>
    <row r="99" spans="1:17" s="4" customFormat="1" ht="15" customHeight="1">
      <c r="A99" s="325"/>
      <c r="B99" s="1232" t="s">
        <v>4003</v>
      </c>
      <c r="C99" s="1232"/>
      <c r="D99" s="1232"/>
      <c r="E99" s="1232"/>
      <c r="F99" s="1232"/>
      <c r="G99" s="1232"/>
      <c r="H99" s="1232"/>
      <c r="I99" s="807"/>
      <c r="J99" s="381"/>
      <c r="K99" s="230"/>
      <c r="L99" s="230"/>
      <c r="M99" s="230"/>
      <c r="N99" s="230"/>
      <c r="O99" s="230"/>
      <c r="P99" s="230"/>
      <c r="Q99" s="230"/>
    </row>
    <row r="100" spans="1:17" s="4" customFormat="1" ht="14.5">
      <c r="A100" s="325"/>
      <c r="B100" s="1232"/>
      <c r="C100" s="1232"/>
      <c r="D100" s="1232"/>
      <c r="E100" s="1232"/>
      <c r="F100" s="1232"/>
      <c r="G100" s="1232"/>
      <c r="H100" s="1232"/>
      <c r="I100" s="807"/>
      <c r="J100" s="381"/>
      <c r="K100" s="230"/>
      <c r="L100" s="230"/>
      <c r="M100" s="230"/>
      <c r="N100" s="230"/>
      <c r="O100" s="230"/>
      <c r="P100" s="230"/>
      <c r="Q100" s="230"/>
    </row>
    <row r="101" spans="1:17" s="4" customFormat="1" ht="14.5">
      <c r="A101" s="325"/>
      <c r="B101" s="1232"/>
      <c r="C101" s="1232"/>
      <c r="D101" s="1232"/>
      <c r="E101" s="1232"/>
      <c r="F101" s="1232"/>
      <c r="G101" s="1232"/>
      <c r="H101" s="1232"/>
      <c r="I101" s="807"/>
      <c r="J101" s="381"/>
      <c r="K101" s="230"/>
      <c r="L101" s="230"/>
      <c r="M101" s="230"/>
      <c r="N101" s="230"/>
      <c r="O101" s="230"/>
      <c r="P101" s="230"/>
      <c r="Q101" s="230"/>
    </row>
    <row r="102" spans="1:17" s="4" customFormat="1" ht="8.25" customHeight="1">
      <c r="A102" s="325"/>
      <c r="B102" s="768"/>
      <c r="C102" s="768"/>
      <c r="D102" s="768"/>
      <c r="E102" s="768"/>
      <c r="F102" s="768"/>
      <c r="G102" s="768"/>
      <c r="H102" s="768"/>
      <c r="I102" s="807"/>
      <c r="J102" s="381"/>
      <c r="K102" s="230"/>
      <c r="L102" s="230"/>
      <c r="M102" s="230"/>
      <c r="N102" s="230"/>
      <c r="O102" s="230"/>
      <c r="P102" s="230"/>
      <c r="Q102" s="230"/>
    </row>
    <row r="103" spans="1:17" s="4" customFormat="1" ht="14.5">
      <c r="A103" s="325"/>
      <c r="B103" s="1230" t="s">
        <v>784</v>
      </c>
      <c r="C103" s="1230"/>
      <c r="D103" s="1230"/>
      <c r="E103" s="1230"/>
      <c r="F103" s="1230"/>
      <c r="G103" s="1230"/>
      <c r="H103" s="1230"/>
      <c r="I103" s="807"/>
      <c r="J103" s="381"/>
      <c r="K103" s="230"/>
      <c r="L103" s="230"/>
      <c r="M103" s="230"/>
      <c r="N103" s="230"/>
      <c r="O103" s="230"/>
      <c r="P103" s="230"/>
      <c r="Q103" s="230"/>
    </row>
    <row r="104" spans="1:17" s="4" customFormat="1" ht="7.5" customHeight="1">
      <c r="A104" s="325"/>
      <c r="B104" s="807"/>
      <c r="C104" s="807"/>
      <c r="D104" s="807"/>
      <c r="E104" s="807"/>
      <c r="F104" s="807"/>
      <c r="G104" s="807"/>
      <c r="H104" s="807"/>
      <c r="I104" s="807"/>
      <c r="J104" s="381"/>
      <c r="K104" s="230"/>
      <c r="L104" s="230"/>
      <c r="M104" s="230"/>
      <c r="N104" s="230"/>
      <c r="O104" s="230"/>
      <c r="P104" s="230"/>
      <c r="Q104" s="230"/>
    </row>
    <row r="105" spans="1:17" s="4" customFormat="1" ht="15" customHeight="1">
      <c r="A105" s="325"/>
      <c r="B105" s="1231" t="s">
        <v>785</v>
      </c>
      <c r="C105" s="1231"/>
      <c r="D105" s="1231"/>
      <c r="E105" s="1231"/>
      <c r="F105" s="1231"/>
      <c r="G105" s="1231"/>
      <c r="H105" s="1231"/>
      <c r="I105" s="807"/>
      <c r="J105" s="381"/>
      <c r="K105" s="230"/>
      <c r="L105" s="230"/>
      <c r="M105" s="230"/>
      <c r="N105" s="230"/>
      <c r="O105" s="230"/>
      <c r="P105" s="230"/>
      <c r="Q105" s="230"/>
    </row>
    <row r="106" spans="1:17" s="4" customFormat="1" ht="14.5">
      <c r="A106" s="325"/>
      <c r="B106" s="1231"/>
      <c r="C106" s="1231"/>
      <c r="D106" s="1231"/>
      <c r="E106" s="1231"/>
      <c r="F106" s="1231"/>
      <c r="G106" s="1231"/>
      <c r="H106" s="1231"/>
      <c r="I106" s="807"/>
      <c r="J106" s="381"/>
      <c r="K106" s="230"/>
      <c r="L106" s="230"/>
      <c r="M106" s="230"/>
      <c r="N106" s="230"/>
      <c r="O106" s="230"/>
      <c r="P106" s="230"/>
      <c r="Q106" s="230"/>
    </row>
    <row r="107" spans="1:17" s="4" customFormat="1" ht="14.5">
      <c r="A107" s="325"/>
      <c r="B107" s="1231"/>
      <c r="C107" s="1231"/>
      <c r="D107" s="1231"/>
      <c r="E107" s="1231"/>
      <c r="F107" s="1231"/>
      <c r="G107" s="1231"/>
      <c r="H107" s="1231"/>
      <c r="I107" s="807"/>
      <c r="J107" s="381"/>
      <c r="K107" s="230"/>
      <c r="L107" s="230"/>
      <c r="M107" s="230"/>
      <c r="N107" s="230"/>
      <c r="O107" s="230"/>
      <c r="P107" s="230"/>
      <c r="Q107" s="230"/>
    </row>
    <row r="108" spans="1:17" s="4" customFormat="1" ht="8.25" customHeight="1">
      <c r="A108" s="325"/>
      <c r="B108" s="1231"/>
      <c r="C108" s="1231"/>
      <c r="D108" s="1231"/>
      <c r="E108" s="1231"/>
      <c r="F108" s="1231"/>
      <c r="G108" s="1231"/>
      <c r="H108" s="1231"/>
      <c r="I108" s="807"/>
      <c r="J108" s="381"/>
      <c r="K108" s="230"/>
      <c r="L108" s="230"/>
      <c r="M108" s="230"/>
      <c r="N108" s="230"/>
      <c r="O108" s="230"/>
      <c r="P108" s="230"/>
      <c r="Q108" s="230"/>
    </row>
    <row r="109" spans="1:17" s="4" customFormat="1" ht="3.75" customHeight="1">
      <c r="A109" s="325"/>
      <c r="B109" s="807"/>
      <c r="C109" s="807"/>
      <c r="D109" s="807"/>
      <c r="E109" s="807"/>
      <c r="F109" s="807"/>
      <c r="G109" s="807"/>
      <c r="H109" s="807"/>
      <c r="I109" s="807"/>
      <c r="J109" s="381"/>
      <c r="K109" s="230"/>
      <c r="L109" s="230"/>
      <c r="M109" s="230"/>
      <c r="N109" s="230"/>
      <c r="O109" s="230"/>
      <c r="P109" s="230"/>
      <c r="Q109" s="230"/>
    </row>
    <row r="110" spans="1:17" s="4" customFormat="1" ht="14.5">
      <c r="A110" s="325"/>
      <c r="B110" s="1230" t="s">
        <v>786</v>
      </c>
      <c r="C110" s="1230"/>
      <c r="D110" s="1230"/>
      <c r="E110" s="1230"/>
      <c r="F110" s="1230"/>
      <c r="G110" s="1230"/>
      <c r="H110" s="1230"/>
      <c r="I110" s="807"/>
      <c r="J110" s="381"/>
      <c r="K110" s="230"/>
      <c r="L110" s="230"/>
      <c r="M110" s="230"/>
      <c r="N110" s="230"/>
      <c r="O110" s="230"/>
      <c r="P110" s="230"/>
      <c r="Q110" s="230"/>
    </row>
    <row r="111" spans="1:17" s="4" customFormat="1" ht="5.65" customHeight="1">
      <c r="A111" s="325"/>
      <c r="B111" s="766"/>
      <c r="C111" s="766"/>
      <c r="D111" s="766"/>
      <c r="E111" s="766"/>
      <c r="F111" s="766"/>
      <c r="G111" s="766"/>
      <c r="H111" s="766"/>
      <c r="I111" s="807"/>
      <c r="J111" s="381"/>
      <c r="K111" s="230"/>
      <c r="L111" s="230"/>
      <c r="M111" s="230"/>
      <c r="N111" s="230"/>
      <c r="O111" s="230"/>
      <c r="P111" s="230"/>
      <c r="Q111" s="230"/>
    </row>
    <row r="112" spans="1:17" s="4" customFormat="1" ht="15" customHeight="1">
      <c r="A112" s="325"/>
      <c r="B112" s="1233" t="s">
        <v>4004</v>
      </c>
      <c r="C112" s="1233"/>
      <c r="D112" s="1233"/>
      <c r="E112" s="1233"/>
      <c r="F112" s="1233"/>
      <c r="G112" s="1233"/>
      <c r="H112" s="1233"/>
      <c r="I112" s="807"/>
      <c r="J112" s="381"/>
      <c r="K112" s="230"/>
      <c r="L112" s="230"/>
      <c r="M112" s="230"/>
      <c r="N112" s="230"/>
      <c r="O112" s="230"/>
      <c r="P112" s="230"/>
      <c r="Q112" s="230"/>
    </row>
    <row r="113" spans="1:17" s="4" customFormat="1" ht="14.5">
      <c r="A113" s="325"/>
      <c r="B113" s="1233"/>
      <c r="C113" s="1233"/>
      <c r="D113" s="1233"/>
      <c r="E113" s="1233"/>
      <c r="F113" s="1233"/>
      <c r="G113" s="1233"/>
      <c r="H113" s="1233"/>
      <c r="I113" s="807"/>
      <c r="J113" s="381"/>
      <c r="K113" s="230"/>
      <c r="L113" s="230"/>
      <c r="M113" s="230"/>
      <c r="N113" s="230"/>
      <c r="O113" s="230"/>
      <c r="P113" s="230"/>
      <c r="Q113" s="230"/>
    </row>
    <row r="114" spans="1:17" s="4" customFormat="1" ht="14.5">
      <c r="A114" s="325"/>
      <c r="B114" s="1233"/>
      <c r="C114" s="1233"/>
      <c r="D114" s="1233"/>
      <c r="E114" s="1233"/>
      <c r="F114" s="1233"/>
      <c r="G114" s="1233"/>
      <c r="H114" s="1233"/>
      <c r="I114" s="807"/>
      <c r="J114" s="381"/>
      <c r="K114" s="230"/>
      <c r="L114" s="230"/>
      <c r="M114" s="230"/>
      <c r="N114" s="230"/>
      <c r="O114" s="230"/>
      <c r="P114" s="230"/>
      <c r="Q114" s="230"/>
    </row>
    <row r="115" spans="1:17" s="4" customFormat="1" ht="15.75" customHeight="1">
      <c r="A115" s="325"/>
      <c r="B115" s="1233"/>
      <c r="C115" s="1233"/>
      <c r="D115" s="1233"/>
      <c r="E115" s="1233"/>
      <c r="F115" s="1233"/>
      <c r="G115" s="1233"/>
      <c r="H115" s="1233"/>
      <c r="I115" s="807"/>
      <c r="J115" s="381"/>
      <c r="K115" s="230"/>
      <c r="L115" s="230"/>
      <c r="M115" s="230"/>
      <c r="N115" s="230"/>
      <c r="O115" s="230"/>
      <c r="P115" s="230"/>
      <c r="Q115" s="230"/>
    </row>
    <row r="116" spans="1:17" s="4" customFormat="1" ht="7.5" customHeight="1">
      <c r="A116" s="325"/>
      <c r="B116" s="766"/>
      <c r="C116" s="766"/>
      <c r="D116" s="766"/>
      <c r="E116" s="766"/>
      <c r="F116" s="766"/>
      <c r="G116" s="766"/>
      <c r="H116" s="766"/>
      <c r="I116" s="807"/>
      <c r="J116" s="381"/>
      <c r="K116" s="230"/>
      <c r="L116" s="230"/>
      <c r="M116" s="230"/>
      <c r="N116" s="230"/>
      <c r="O116" s="230"/>
      <c r="P116" s="230"/>
      <c r="Q116" s="230"/>
    </row>
    <row r="117" spans="1:17" s="4" customFormat="1" ht="14.5">
      <c r="A117" s="325">
        <f>A17+0.4</f>
        <v>3.4</v>
      </c>
      <c r="B117" s="1230" t="s">
        <v>787</v>
      </c>
      <c r="C117" s="1230"/>
      <c r="D117" s="1230"/>
      <c r="E117" s="1230"/>
      <c r="F117" s="1230"/>
      <c r="G117" s="1230"/>
      <c r="H117" s="1230"/>
      <c r="I117" s="807"/>
      <c r="J117" s="381"/>
      <c r="K117" s="230"/>
      <c r="L117" s="230"/>
      <c r="M117" s="230"/>
      <c r="N117" s="230"/>
      <c r="O117" s="230"/>
      <c r="P117" s="230"/>
      <c r="Q117" s="230"/>
    </row>
    <row r="118" spans="1:17" s="4" customFormat="1" ht="8.25" customHeight="1">
      <c r="A118" s="325"/>
      <c r="B118" s="766"/>
      <c r="C118" s="766"/>
      <c r="D118" s="766"/>
      <c r="E118" s="766"/>
      <c r="F118" s="766"/>
      <c r="G118" s="766"/>
      <c r="H118" s="766"/>
      <c r="I118" s="807"/>
      <c r="J118" s="381"/>
      <c r="K118" s="230"/>
      <c r="L118" s="230"/>
      <c r="M118" s="230"/>
      <c r="N118" s="230"/>
      <c r="O118" s="230"/>
      <c r="P118" s="230"/>
      <c r="Q118" s="230"/>
    </row>
    <row r="119" spans="1:17" s="4" customFormat="1" ht="14.5">
      <c r="A119" s="325"/>
      <c r="B119" s="1230" t="s">
        <v>788</v>
      </c>
      <c r="C119" s="1230"/>
      <c r="D119" s="1230"/>
      <c r="E119" s="1230"/>
      <c r="F119" s="1230"/>
      <c r="G119" s="1230"/>
      <c r="H119" s="1230"/>
      <c r="I119" s="807"/>
      <c r="J119" s="381"/>
      <c r="K119" s="230"/>
      <c r="L119" s="230"/>
      <c r="M119" s="230"/>
      <c r="N119" s="230"/>
      <c r="O119" s="230"/>
      <c r="P119" s="230"/>
      <c r="Q119" s="230"/>
    </row>
    <row r="120" spans="1:17" s="4" customFormat="1" ht="5.65" customHeight="1">
      <c r="A120" s="325"/>
      <c r="B120" s="766"/>
      <c r="C120" s="766"/>
      <c r="D120" s="766"/>
      <c r="E120" s="766"/>
      <c r="F120" s="766"/>
      <c r="G120" s="766"/>
      <c r="H120" s="766"/>
      <c r="I120" s="807"/>
      <c r="J120" s="381"/>
      <c r="K120" s="230"/>
      <c r="L120" s="230"/>
      <c r="M120" s="230"/>
      <c r="N120" s="230"/>
      <c r="O120" s="230"/>
      <c r="P120" s="230"/>
      <c r="Q120" s="230"/>
    </row>
    <row r="121" spans="1:17" s="4" customFormat="1" ht="15" customHeight="1">
      <c r="A121" s="325"/>
      <c r="B121" s="1231" t="s">
        <v>4005</v>
      </c>
      <c r="C121" s="1231"/>
      <c r="D121" s="1231"/>
      <c r="E121" s="1231"/>
      <c r="F121" s="1231"/>
      <c r="G121" s="1231"/>
      <c r="H121" s="1231"/>
      <c r="I121" s="807"/>
      <c r="J121" s="381"/>
      <c r="K121" s="230"/>
      <c r="L121" s="230"/>
      <c r="M121" s="230"/>
      <c r="N121" s="230"/>
      <c r="O121" s="230"/>
      <c r="P121" s="230"/>
      <c r="Q121" s="230"/>
    </row>
    <row r="122" spans="1:17" s="4" customFormat="1" ht="14.5">
      <c r="A122" s="325"/>
      <c r="B122" s="1231"/>
      <c r="C122" s="1231"/>
      <c r="D122" s="1231"/>
      <c r="E122" s="1231"/>
      <c r="F122" s="1231"/>
      <c r="G122" s="1231"/>
      <c r="H122" s="1231"/>
      <c r="I122" s="807"/>
      <c r="J122" s="381"/>
      <c r="K122" s="230"/>
      <c r="L122" s="230"/>
      <c r="M122" s="230"/>
      <c r="N122" s="230"/>
      <c r="O122" s="230"/>
      <c r="P122" s="230"/>
      <c r="Q122" s="230"/>
    </row>
    <row r="123" spans="1:17" s="4" customFormat="1" ht="14.5">
      <c r="A123" s="325"/>
      <c r="B123" s="1231"/>
      <c r="C123" s="1231"/>
      <c r="D123" s="1231"/>
      <c r="E123" s="1231"/>
      <c r="F123" s="1231"/>
      <c r="G123" s="1231"/>
      <c r="H123" s="1231"/>
      <c r="I123" s="807"/>
      <c r="J123" s="381"/>
      <c r="K123" s="230"/>
      <c r="L123" s="230"/>
      <c r="M123" s="230"/>
      <c r="N123" s="230"/>
      <c r="O123" s="230"/>
      <c r="P123" s="230"/>
      <c r="Q123" s="230"/>
    </row>
    <row r="124" spans="1:17" s="4" customFormat="1" ht="30" customHeight="1">
      <c r="A124" s="325"/>
      <c r="B124" s="1231"/>
      <c r="C124" s="1231"/>
      <c r="D124" s="1231"/>
      <c r="E124" s="1231"/>
      <c r="F124" s="1231"/>
      <c r="G124" s="1231"/>
      <c r="H124" s="1231"/>
      <c r="I124" s="807"/>
      <c r="J124" s="381"/>
      <c r="K124" s="230"/>
      <c r="L124" s="230"/>
      <c r="M124" s="230"/>
      <c r="N124" s="230"/>
      <c r="O124" s="230"/>
      <c r="P124" s="230"/>
      <c r="Q124" s="230"/>
    </row>
    <row r="125" spans="1:17" s="4" customFormat="1" ht="6.75" customHeight="1">
      <c r="A125" s="325"/>
      <c r="B125" s="766"/>
      <c r="C125" s="766"/>
      <c r="D125" s="766"/>
      <c r="E125" s="766"/>
      <c r="F125" s="766"/>
      <c r="G125" s="766"/>
      <c r="H125" s="766"/>
      <c r="I125" s="807"/>
      <c r="J125" s="381"/>
      <c r="K125" s="230"/>
      <c r="L125" s="230"/>
      <c r="M125" s="230"/>
      <c r="N125" s="230"/>
      <c r="O125" s="230"/>
      <c r="P125" s="230"/>
      <c r="Q125" s="230"/>
    </row>
    <row r="126" spans="1:17" s="4" customFormat="1" ht="14.5">
      <c r="A126" s="325"/>
      <c r="B126" s="1230" t="s">
        <v>789</v>
      </c>
      <c r="C126" s="1230"/>
      <c r="D126" s="1230"/>
      <c r="E126" s="1230"/>
      <c r="F126" s="1230"/>
      <c r="G126" s="1230"/>
      <c r="H126" s="1230"/>
      <c r="I126" s="807"/>
      <c r="J126" s="381"/>
      <c r="K126" s="230"/>
      <c r="L126" s="230"/>
      <c r="M126" s="230"/>
      <c r="N126" s="230"/>
      <c r="O126" s="230"/>
      <c r="P126" s="230"/>
      <c r="Q126" s="230"/>
    </row>
    <row r="127" spans="1:17" s="4" customFormat="1" ht="4.5" customHeight="1">
      <c r="A127" s="325"/>
      <c r="B127" s="766"/>
      <c r="C127" s="766"/>
      <c r="D127" s="766"/>
      <c r="E127" s="766"/>
      <c r="F127" s="766"/>
      <c r="G127" s="766"/>
      <c r="H127" s="766"/>
      <c r="I127" s="807"/>
      <c r="J127" s="381"/>
      <c r="K127" s="230"/>
      <c r="L127" s="230"/>
      <c r="M127" s="230"/>
      <c r="N127" s="230"/>
      <c r="O127" s="230"/>
      <c r="P127" s="230"/>
      <c r="Q127" s="230"/>
    </row>
    <row r="128" spans="1:17" s="4" customFormat="1" ht="13.5" customHeight="1">
      <c r="A128" s="325"/>
      <c r="B128" s="1231" t="s">
        <v>807</v>
      </c>
      <c r="C128" s="1231"/>
      <c r="D128" s="1231"/>
      <c r="E128" s="1231"/>
      <c r="F128" s="1231"/>
      <c r="G128" s="1231"/>
      <c r="H128" s="1231"/>
      <c r="I128" s="807"/>
      <c r="J128" s="381"/>
      <c r="K128" s="230"/>
      <c r="L128" s="230"/>
      <c r="M128" s="230"/>
      <c r="N128" s="230"/>
      <c r="O128" s="230"/>
      <c r="P128" s="230"/>
      <c r="Q128" s="230"/>
    </row>
    <row r="129" spans="1:17" s="4" customFormat="1" ht="14.5">
      <c r="A129" s="325"/>
      <c r="B129" s="1231"/>
      <c r="C129" s="1231"/>
      <c r="D129" s="1231"/>
      <c r="E129" s="1231"/>
      <c r="F129" s="1231"/>
      <c r="G129" s="1231"/>
      <c r="H129" s="1231"/>
      <c r="I129" s="807"/>
      <c r="J129" s="381"/>
      <c r="K129" s="230"/>
      <c r="L129" s="230"/>
      <c r="M129" s="230"/>
      <c r="N129" s="230"/>
      <c r="O129" s="230"/>
      <c r="P129" s="230"/>
      <c r="Q129" s="230"/>
    </row>
    <row r="130" spans="1:17" s="4" customFormat="1" ht="19.5" customHeight="1">
      <c r="A130" s="325"/>
      <c r="B130" s="1231"/>
      <c r="C130" s="1231"/>
      <c r="D130" s="1231"/>
      <c r="E130" s="1231"/>
      <c r="F130" s="1231"/>
      <c r="G130" s="1231"/>
      <c r="H130" s="1231"/>
      <c r="I130" s="807"/>
      <c r="J130" s="381"/>
      <c r="K130" s="230"/>
      <c r="L130" s="230"/>
      <c r="M130" s="230"/>
      <c r="N130" s="230"/>
      <c r="O130" s="230"/>
      <c r="P130" s="230"/>
      <c r="Q130" s="230"/>
    </row>
    <row r="131" spans="1:17" s="4" customFormat="1" ht="6" customHeight="1">
      <c r="A131" s="325"/>
      <c r="B131" s="766"/>
      <c r="C131" s="766"/>
      <c r="D131" s="766"/>
      <c r="E131" s="766"/>
      <c r="F131" s="766"/>
      <c r="G131" s="766"/>
      <c r="H131" s="766"/>
      <c r="I131" s="807"/>
      <c r="J131" s="381"/>
      <c r="K131" s="230"/>
      <c r="L131" s="230"/>
      <c r="M131" s="230"/>
      <c r="N131" s="230"/>
      <c r="O131" s="230"/>
      <c r="P131" s="230"/>
      <c r="Q131" s="230"/>
    </row>
    <row r="132" spans="1:17" s="776" customFormat="1" ht="13.5" customHeight="1">
      <c r="A132" s="809">
        <f>A17+0.5</f>
        <v>3.5</v>
      </c>
      <c r="B132" s="1226" t="s">
        <v>723</v>
      </c>
      <c r="C132" s="1226"/>
      <c r="D132" s="1226"/>
      <c r="E132" s="1226"/>
      <c r="F132" s="1226"/>
      <c r="G132" s="1226"/>
      <c r="H132" s="1226"/>
      <c r="I132" s="810"/>
      <c r="J132" s="811"/>
      <c r="K132" s="812"/>
      <c r="L132" s="812"/>
      <c r="M132" s="812"/>
      <c r="N132" s="812"/>
      <c r="O132" s="812"/>
      <c r="P132" s="812"/>
      <c r="Q132" s="812"/>
    </row>
    <row r="133" spans="1:17" s="776" customFormat="1" ht="8.15" customHeight="1">
      <c r="A133" s="809"/>
      <c r="B133" s="813"/>
      <c r="C133" s="813"/>
      <c r="D133" s="813"/>
      <c r="E133" s="813"/>
      <c r="F133" s="813"/>
      <c r="G133" s="813"/>
      <c r="H133" s="813"/>
      <c r="I133" s="810"/>
      <c r="J133" s="811"/>
      <c r="K133" s="812"/>
      <c r="L133" s="812"/>
      <c r="M133" s="812"/>
      <c r="N133" s="812"/>
      <c r="O133" s="812"/>
      <c r="P133" s="812"/>
      <c r="Q133" s="812"/>
    </row>
    <row r="134" spans="1:17" s="776" customFormat="1" ht="13.5" customHeight="1">
      <c r="A134" s="809"/>
      <c r="B134" s="1226" t="s">
        <v>800</v>
      </c>
      <c r="C134" s="1226"/>
      <c r="D134" s="1226"/>
      <c r="E134" s="1226"/>
      <c r="F134" s="1226"/>
      <c r="G134" s="1226"/>
      <c r="H134" s="1226"/>
      <c r="I134" s="810"/>
      <c r="J134" s="811"/>
      <c r="K134" s="812"/>
      <c r="L134" s="812"/>
      <c r="M134" s="812"/>
      <c r="N134" s="812"/>
      <c r="O134" s="812"/>
      <c r="P134" s="812"/>
      <c r="Q134" s="812"/>
    </row>
    <row r="135" spans="1:17" s="776" customFormat="1" ht="7.15" customHeight="1">
      <c r="A135" s="809"/>
      <c r="B135" s="813"/>
      <c r="C135" s="813"/>
      <c r="D135" s="813"/>
      <c r="E135" s="813"/>
      <c r="F135" s="813"/>
      <c r="G135" s="813"/>
      <c r="H135" s="813"/>
      <c r="I135" s="810"/>
      <c r="J135" s="811"/>
      <c r="K135" s="812"/>
      <c r="L135" s="812"/>
      <c r="M135" s="812"/>
      <c r="N135" s="812"/>
      <c r="O135" s="812"/>
      <c r="P135" s="812"/>
      <c r="Q135" s="812"/>
    </row>
    <row r="136" spans="1:17" s="776" customFormat="1" ht="13.5" customHeight="1">
      <c r="A136" s="809"/>
      <c r="B136" s="1224" t="s">
        <v>790</v>
      </c>
      <c r="C136" s="1224"/>
      <c r="D136" s="1224"/>
      <c r="E136" s="1224"/>
      <c r="F136" s="1224"/>
      <c r="G136" s="1224"/>
      <c r="H136" s="1224"/>
      <c r="I136" s="810"/>
      <c r="J136" s="811"/>
      <c r="K136" s="812"/>
      <c r="L136" s="812"/>
      <c r="M136" s="812"/>
      <c r="N136" s="812"/>
      <c r="O136" s="812"/>
      <c r="P136" s="812"/>
      <c r="Q136" s="812"/>
    </row>
    <row r="137" spans="1:17" s="776" customFormat="1" ht="14.5">
      <c r="A137" s="809"/>
      <c r="B137" s="1224"/>
      <c r="C137" s="1224"/>
      <c r="D137" s="1224"/>
      <c r="E137" s="1224"/>
      <c r="F137" s="1224"/>
      <c r="G137" s="1224"/>
      <c r="H137" s="1224"/>
      <c r="I137" s="810"/>
      <c r="J137" s="811"/>
      <c r="K137" s="812"/>
      <c r="L137" s="812"/>
      <c r="M137" s="812"/>
      <c r="N137" s="812"/>
      <c r="O137" s="812"/>
      <c r="P137" s="812"/>
      <c r="Q137" s="812"/>
    </row>
    <row r="138" spans="1:17" s="776" customFormat="1" ht="15" customHeight="1">
      <c r="A138" s="809"/>
      <c r="B138" s="1224"/>
      <c r="C138" s="1224"/>
      <c r="D138" s="1224"/>
      <c r="E138" s="1224"/>
      <c r="F138" s="1224"/>
      <c r="G138" s="1224"/>
      <c r="H138" s="1224"/>
      <c r="I138" s="810"/>
      <c r="J138" s="811"/>
      <c r="K138" s="812"/>
      <c r="L138" s="812"/>
      <c r="M138" s="812"/>
      <c r="N138" s="812"/>
      <c r="O138" s="812"/>
      <c r="P138" s="812"/>
      <c r="Q138" s="812"/>
    </row>
    <row r="139" spans="1:17" s="776" customFormat="1" ht="14.5">
      <c r="A139" s="809"/>
      <c r="B139" s="1224" t="s">
        <v>791</v>
      </c>
      <c r="C139" s="1224"/>
      <c r="D139" s="1224"/>
      <c r="E139" s="1224"/>
      <c r="F139" s="1224"/>
      <c r="G139" s="1224"/>
      <c r="H139" s="1224"/>
      <c r="I139" s="810"/>
      <c r="J139" s="811"/>
      <c r="K139" s="812"/>
      <c r="L139" s="812"/>
      <c r="M139" s="812"/>
      <c r="N139" s="812"/>
      <c r="O139" s="812"/>
      <c r="P139" s="812"/>
      <c r="Q139" s="812"/>
    </row>
    <row r="140" spans="1:17" s="776" customFormat="1" ht="14.5">
      <c r="A140" s="809"/>
      <c r="B140" s="1224"/>
      <c r="C140" s="1224"/>
      <c r="D140" s="1224"/>
      <c r="E140" s="1224"/>
      <c r="F140" s="1224"/>
      <c r="G140" s="1224"/>
      <c r="H140" s="1224"/>
      <c r="I140" s="810"/>
      <c r="J140" s="811"/>
      <c r="K140" s="812"/>
      <c r="L140" s="812"/>
      <c r="M140" s="812"/>
      <c r="N140" s="812"/>
      <c r="O140" s="812"/>
      <c r="P140" s="812"/>
      <c r="Q140" s="812"/>
    </row>
    <row r="141" spans="1:17" s="776" customFormat="1" ht="14.5">
      <c r="A141" s="809"/>
      <c r="B141" s="1224"/>
      <c r="C141" s="1224"/>
      <c r="D141" s="1224"/>
      <c r="E141" s="1224"/>
      <c r="F141" s="1224"/>
      <c r="G141" s="1224"/>
      <c r="H141" s="1224"/>
      <c r="I141" s="810"/>
      <c r="J141" s="811"/>
      <c r="K141" s="812"/>
      <c r="L141" s="812"/>
      <c r="M141" s="812"/>
      <c r="N141" s="812"/>
      <c r="O141" s="812"/>
      <c r="P141" s="812"/>
      <c r="Q141" s="812"/>
    </row>
    <row r="142" spans="1:17" s="776" customFormat="1" ht="14.5">
      <c r="A142" s="809"/>
      <c r="B142" s="1224"/>
      <c r="C142" s="1224"/>
      <c r="D142" s="1224"/>
      <c r="E142" s="1224"/>
      <c r="F142" s="1224"/>
      <c r="G142" s="1224"/>
      <c r="H142" s="1224"/>
      <c r="I142" s="810"/>
      <c r="J142" s="811"/>
      <c r="K142" s="812"/>
      <c r="L142" s="812"/>
      <c r="M142" s="812"/>
      <c r="N142" s="812"/>
      <c r="O142" s="812"/>
      <c r="P142" s="812"/>
      <c r="Q142" s="812"/>
    </row>
    <row r="143" spans="1:17" s="776" customFormat="1" ht="6" customHeight="1">
      <c r="A143" s="809"/>
      <c r="B143" s="1224"/>
      <c r="C143" s="1224"/>
      <c r="D143" s="1224"/>
      <c r="E143" s="1224"/>
      <c r="F143" s="1224"/>
      <c r="G143" s="1224"/>
      <c r="H143" s="1224"/>
      <c r="I143" s="810"/>
      <c r="J143" s="811"/>
      <c r="K143" s="812"/>
      <c r="L143" s="812"/>
      <c r="M143" s="812"/>
      <c r="N143" s="812"/>
      <c r="O143" s="812"/>
      <c r="P143" s="812"/>
      <c r="Q143" s="812"/>
    </row>
    <row r="144" spans="1:17" s="776" customFormat="1" ht="14.5">
      <c r="A144" s="809"/>
      <c r="B144" s="813"/>
      <c r="C144" s="813"/>
      <c r="D144" s="813"/>
      <c r="E144" s="813"/>
      <c r="F144" s="813"/>
      <c r="G144" s="813"/>
      <c r="H144" s="813"/>
      <c r="I144" s="810"/>
      <c r="J144" s="811"/>
      <c r="K144" s="812"/>
      <c r="L144" s="812"/>
      <c r="M144" s="812"/>
      <c r="N144" s="812"/>
      <c r="O144" s="812"/>
      <c r="P144" s="812"/>
      <c r="Q144" s="812"/>
    </row>
    <row r="145" spans="1:17" s="776" customFormat="1" ht="13.5" customHeight="1">
      <c r="A145" s="809"/>
      <c r="B145" s="1226" t="s">
        <v>801</v>
      </c>
      <c r="C145" s="1226"/>
      <c r="D145" s="1226"/>
      <c r="E145" s="1226"/>
      <c r="F145" s="1226"/>
      <c r="G145" s="1226"/>
      <c r="H145" s="1226"/>
      <c r="I145" s="810"/>
      <c r="J145" s="811"/>
      <c r="K145" s="812"/>
      <c r="L145" s="812"/>
      <c r="M145" s="812"/>
      <c r="N145" s="812"/>
      <c r="O145" s="812"/>
      <c r="P145" s="812"/>
      <c r="Q145" s="812"/>
    </row>
    <row r="146" spans="1:17" s="776" customFormat="1" ht="6.65" customHeight="1">
      <c r="A146" s="809"/>
      <c r="B146" s="813"/>
      <c r="C146" s="813"/>
      <c r="D146" s="813"/>
      <c r="E146" s="813"/>
      <c r="F146" s="813"/>
      <c r="G146" s="813"/>
      <c r="H146" s="813"/>
      <c r="I146" s="810"/>
      <c r="J146" s="811"/>
      <c r="K146" s="812"/>
      <c r="L146" s="812"/>
      <c r="M146" s="812"/>
      <c r="N146" s="812"/>
      <c r="O146" s="812"/>
      <c r="P146" s="812"/>
      <c r="Q146" s="812"/>
    </row>
    <row r="147" spans="1:17" s="776" customFormat="1" ht="13.5" customHeight="1">
      <c r="A147" s="809"/>
      <c r="B147" s="1225" t="s">
        <v>792</v>
      </c>
      <c r="C147" s="1225"/>
      <c r="D147" s="1225"/>
      <c r="E147" s="1225"/>
      <c r="F147" s="1225"/>
      <c r="G147" s="813"/>
      <c r="H147" s="813"/>
      <c r="I147" s="810"/>
      <c r="J147" s="811"/>
      <c r="K147" s="812"/>
      <c r="L147" s="812"/>
      <c r="M147" s="812"/>
      <c r="N147" s="812"/>
      <c r="O147" s="812"/>
      <c r="P147" s="812"/>
      <c r="Q147" s="812"/>
    </row>
    <row r="148" spans="1:17" s="776" customFormat="1" ht="7.5" customHeight="1">
      <c r="A148" s="809"/>
      <c r="B148" s="813"/>
      <c r="C148" s="813"/>
      <c r="D148" s="813"/>
      <c r="E148" s="813"/>
      <c r="F148" s="813"/>
      <c r="G148" s="813"/>
      <c r="H148" s="813"/>
      <c r="I148" s="810"/>
      <c r="J148" s="811"/>
      <c r="K148" s="812"/>
      <c r="L148" s="812"/>
      <c r="M148" s="812"/>
      <c r="N148" s="812"/>
      <c r="O148" s="812"/>
      <c r="P148" s="812"/>
      <c r="Q148" s="812"/>
    </row>
    <row r="149" spans="1:17" s="776" customFormat="1" ht="14.5">
      <c r="A149" s="809"/>
      <c r="B149" s="1224" t="s">
        <v>4006</v>
      </c>
      <c r="C149" s="1224"/>
      <c r="D149" s="1224"/>
      <c r="E149" s="1224"/>
      <c r="F149" s="1224"/>
      <c r="G149" s="1224"/>
      <c r="H149" s="1224"/>
      <c r="I149" s="810"/>
      <c r="J149" s="811"/>
      <c r="K149" s="812"/>
      <c r="L149" s="812"/>
      <c r="M149" s="812"/>
      <c r="N149" s="812"/>
      <c r="O149" s="812"/>
      <c r="P149" s="812"/>
      <c r="Q149" s="812"/>
    </row>
    <row r="150" spans="1:17" s="776" customFormat="1" ht="14.5">
      <c r="A150" s="809"/>
      <c r="B150" s="1224"/>
      <c r="C150" s="1224"/>
      <c r="D150" s="1224"/>
      <c r="E150" s="1224"/>
      <c r="F150" s="1224"/>
      <c r="G150" s="1224"/>
      <c r="H150" s="1224"/>
      <c r="I150" s="810"/>
      <c r="J150" s="811"/>
      <c r="K150" s="812"/>
      <c r="L150" s="812"/>
      <c r="M150" s="812"/>
      <c r="N150" s="812"/>
      <c r="O150" s="812"/>
      <c r="P150" s="812"/>
      <c r="Q150" s="812"/>
    </row>
    <row r="151" spans="1:17" s="776" customFormat="1" ht="7.15" customHeight="1">
      <c r="A151" s="809"/>
      <c r="B151" s="1224"/>
      <c r="C151" s="1224"/>
      <c r="D151" s="813"/>
      <c r="E151" s="813"/>
      <c r="F151" s="813"/>
      <c r="G151" s="813"/>
      <c r="H151" s="813"/>
      <c r="I151" s="810"/>
      <c r="J151" s="811"/>
      <c r="K151" s="812"/>
      <c r="L151" s="812"/>
      <c r="M151" s="812"/>
      <c r="N151" s="812"/>
      <c r="O151" s="812"/>
      <c r="P151" s="812"/>
      <c r="Q151" s="812"/>
    </row>
    <row r="152" spans="1:17" s="776" customFormat="1" ht="18" customHeight="1">
      <c r="A152" s="809"/>
      <c r="B152" s="814" t="s">
        <v>4007</v>
      </c>
      <c r="C152" s="1224" t="s">
        <v>4008</v>
      </c>
      <c r="D152" s="1224"/>
      <c r="E152" s="1224"/>
      <c r="F152" s="1224"/>
      <c r="G152" s="1224"/>
      <c r="H152" s="1224"/>
      <c r="I152" s="810"/>
      <c r="J152" s="811"/>
      <c r="K152" s="812"/>
      <c r="L152" s="812"/>
      <c r="M152" s="812"/>
      <c r="N152" s="812"/>
      <c r="O152" s="812"/>
      <c r="P152" s="812"/>
      <c r="Q152" s="812"/>
    </row>
    <row r="153" spans="1:17" s="776" customFormat="1" ht="15" customHeight="1">
      <c r="A153" s="809"/>
      <c r="B153" s="814" t="s">
        <v>4009</v>
      </c>
      <c r="C153" s="1224" t="s">
        <v>4010</v>
      </c>
      <c r="D153" s="1224"/>
      <c r="E153" s="1224"/>
      <c r="F153" s="1224"/>
      <c r="G153" s="1224"/>
      <c r="H153" s="1224"/>
      <c r="I153" s="810"/>
      <c r="J153" s="811"/>
      <c r="K153" s="812"/>
      <c r="L153" s="812"/>
      <c r="M153" s="812"/>
      <c r="N153" s="812"/>
      <c r="O153" s="812"/>
      <c r="P153" s="812"/>
      <c r="Q153" s="812"/>
    </row>
    <row r="154" spans="1:17" s="776" customFormat="1" ht="9" customHeight="1">
      <c r="A154" s="809"/>
      <c r="B154" s="815"/>
      <c r="C154" s="815"/>
      <c r="D154" s="813"/>
      <c r="E154" s="813"/>
      <c r="F154" s="813"/>
      <c r="G154" s="813"/>
      <c r="H154" s="813"/>
      <c r="I154" s="810"/>
      <c r="J154" s="811"/>
      <c r="K154" s="812"/>
      <c r="L154" s="812"/>
      <c r="M154" s="812"/>
      <c r="N154" s="812"/>
      <c r="O154" s="812"/>
      <c r="P154" s="812"/>
      <c r="Q154" s="812"/>
    </row>
    <row r="155" spans="1:17" s="776" customFormat="1" ht="14.5">
      <c r="A155" s="809"/>
      <c r="B155" s="1224" t="s">
        <v>793</v>
      </c>
      <c r="C155" s="1224"/>
      <c r="D155" s="1224"/>
      <c r="E155" s="1224"/>
      <c r="F155" s="1224"/>
      <c r="G155" s="1224"/>
      <c r="H155" s="1224"/>
      <c r="I155" s="810"/>
      <c r="J155" s="811"/>
      <c r="K155" s="812"/>
      <c r="L155" s="812"/>
      <c r="M155" s="812"/>
      <c r="N155" s="812"/>
      <c r="O155" s="812"/>
      <c r="P155" s="812"/>
      <c r="Q155" s="812"/>
    </row>
    <row r="156" spans="1:17" s="776" customFormat="1" ht="14.5">
      <c r="A156" s="809"/>
      <c r="B156" s="1224"/>
      <c r="C156" s="1224"/>
      <c r="D156" s="1224"/>
      <c r="E156" s="1224"/>
      <c r="F156" s="1224"/>
      <c r="G156" s="1224"/>
      <c r="H156" s="1224"/>
      <c r="I156" s="810"/>
      <c r="J156" s="811"/>
      <c r="K156" s="812"/>
      <c r="L156" s="812"/>
      <c r="M156" s="812"/>
      <c r="N156" s="812"/>
      <c r="O156" s="812"/>
      <c r="P156" s="812"/>
      <c r="Q156" s="812"/>
    </row>
    <row r="157" spans="1:17" s="776" customFormat="1" ht="14.5">
      <c r="A157" s="809"/>
      <c r="B157" s="1224"/>
      <c r="C157" s="1224"/>
      <c r="D157" s="1224"/>
      <c r="E157" s="1224"/>
      <c r="F157" s="1224"/>
      <c r="G157" s="1224"/>
      <c r="H157" s="1224"/>
      <c r="I157" s="810"/>
      <c r="J157" s="811"/>
      <c r="K157" s="812"/>
      <c r="L157" s="812"/>
      <c r="M157" s="812"/>
      <c r="N157" s="812"/>
      <c r="O157" s="812"/>
      <c r="P157" s="812"/>
      <c r="Q157" s="812"/>
    </row>
    <row r="158" spans="1:17" s="776" customFormat="1" ht="4.5" customHeight="1">
      <c r="A158" s="809"/>
      <c r="B158" s="813"/>
      <c r="C158" s="813"/>
      <c r="D158" s="813"/>
      <c r="E158" s="813"/>
      <c r="F158" s="813"/>
      <c r="G158" s="813"/>
      <c r="H158" s="813"/>
      <c r="I158" s="810"/>
      <c r="J158" s="811"/>
      <c r="K158" s="812"/>
      <c r="L158" s="812"/>
      <c r="M158" s="812"/>
      <c r="N158" s="812"/>
      <c r="O158" s="812"/>
      <c r="P158" s="812"/>
      <c r="Q158" s="812"/>
    </row>
    <row r="159" spans="1:17" s="776" customFormat="1" ht="4.5" customHeight="1">
      <c r="A159" s="809"/>
      <c r="B159" s="813"/>
      <c r="C159" s="813"/>
      <c r="D159" s="813"/>
      <c r="E159" s="813"/>
      <c r="F159" s="813"/>
      <c r="G159" s="813"/>
      <c r="H159" s="813"/>
      <c r="I159" s="810"/>
      <c r="J159" s="811"/>
      <c r="K159" s="812"/>
      <c r="L159" s="812"/>
      <c r="M159" s="812"/>
      <c r="N159" s="812"/>
      <c r="O159" s="812"/>
      <c r="P159" s="812"/>
      <c r="Q159" s="812"/>
    </row>
    <row r="160" spans="1:17" s="776" customFormat="1" ht="14.5">
      <c r="A160" s="809"/>
      <c r="B160" s="1226" t="s">
        <v>4011</v>
      </c>
      <c r="C160" s="1226"/>
      <c r="D160" s="1226"/>
      <c r="E160" s="1226"/>
      <c r="F160" s="1226"/>
      <c r="G160" s="1226"/>
      <c r="H160" s="1226"/>
      <c r="I160" s="810"/>
      <c r="J160" s="811"/>
      <c r="K160" s="812"/>
      <c r="L160" s="812"/>
      <c r="M160" s="812"/>
      <c r="N160" s="812"/>
      <c r="O160" s="812"/>
      <c r="P160" s="812"/>
      <c r="Q160" s="812"/>
    </row>
    <row r="161" spans="1:17" s="776" customFormat="1" ht="13.5" customHeight="1">
      <c r="A161" s="809"/>
      <c r="B161" s="1224" t="s">
        <v>794</v>
      </c>
      <c r="C161" s="1224"/>
      <c r="D161" s="1224"/>
      <c r="E161" s="1224"/>
      <c r="F161" s="1224"/>
      <c r="G161" s="1224"/>
      <c r="H161" s="1224"/>
      <c r="I161" s="810"/>
      <c r="J161" s="811"/>
      <c r="K161" s="812"/>
      <c r="L161" s="812"/>
      <c r="M161" s="812"/>
      <c r="N161" s="812"/>
      <c r="O161" s="812"/>
      <c r="P161" s="812"/>
      <c r="Q161" s="812"/>
    </row>
    <row r="162" spans="1:17" s="776" customFormat="1" ht="14.5">
      <c r="A162" s="809"/>
      <c r="B162" s="1224"/>
      <c r="C162" s="1224"/>
      <c r="D162" s="1224"/>
      <c r="E162" s="1224"/>
      <c r="F162" s="1224"/>
      <c r="G162" s="1224"/>
      <c r="H162" s="1224"/>
      <c r="I162" s="810"/>
      <c r="J162" s="811"/>
      <c r="K162" s="812"/>
      <c r="L162" s="812"/>
      <c r="M162" s="812"/>
      <c r="N162" s="812"/>
      <c r="O162" s="812"/>
      <c r="P162" s="812"/>
      <c r="Q162" s="812"/>
    </row>
    <row r="163" spans="1:17" s="776" customFormat="1" ht="6" customHeight="1">
      <c r="A163" s="809"/>
      <c r="B163" s="813"/>
      <c r="C163" s="813"/>
      <c r="D163" s="813"/>
      <c r="E163" s="813"/>
      <c r="F163" s="813"/>
      <c r="G163" s="813"/>
      <c r="H163" s="813"/>
      <c r="I163" s="810"/>
      <c r="J163" s="811"/>
      <c r="K163" s="812"/>
      <c r="L163" s="812"/>
      <c r="M163" s="812"/>
      <c r="N163" s="812"/>
      <c r="O163" s="812"/>
      <c r="P163" s="812"/>
      <c r="Q163" s="812"/>
    </row>
    <row r="164" spans="1:17" s="776" customFormat="1" ht="14.5">
      <c r="A164" s="809"/>
      <c r="B164" s="816" t="s">
        <v>4007</v>
      </c>
      <c r="C164" s="1229" t="s">
        <v>795</v>
      </c>
      <c r="D164" s="1229"/>
      <c r="E164" s="1229"/>
      <c r="F164" s="1229"/>
      <c r="G164" s="1229"/>
      <c r="H164" s="1229"/>
      <c r="I164" s="817"/>
      <c r="J164" s="811"/>
      <c r="K164" s="812"/>
      <c r="L164" s="812"/>
      <c r="M164" s="812"/>
      <c r="N164" s="812"/>
      <c r="O164" s="812"/>
      <c r="P164" s="812"/>
      <c r="Q164" s="812"/>
    </row>
    <row r="165" spans="1:17" s="776" customFormat="1" ht="5.15" customHeight="1">
      <c r="A165" s="809"/>
      <c r="B165" s="813"/>
      <c r="C165" s="815"/>
      <c r="D165" s="815"/>
      <c r="E165" s="815"/>
      <c r="F165" s="815"/>
      <c r="G165" s="815"/>
      <c r="H165" s="815"/>
      <c r="I165" s="818"/>
      <c r="J165" s="811"/>
      <c r="K165" s="812"/>
      <c r="L165" s="812"/>
      <c r="M165" s="812"/>
      <c r="N165" s="812"/>
      <c r="O165" s="812"/>
      <c r="P165" s="812"/>
      <c r="Q165" s="812"/>
    </row>
    <row r="166" spans="1:17" s="776" customFormat="1" ht="14.5">
      <c r="A166" s="809"/>
      <c r="B166" s="819" t="s">
        <v>4009</v>
      </c>
      <c r="C166" s="1224" t="s">
        <v>796</v>
      </c>
      <c r="D166" s="1224"/>
      <c r="E166" s="1224"/>
      <c r="F166" s="1224"/>
      <c r="G166" s="1224"/>
      <c r="H166" s="1224"/>
      <c r="I166" s="810"/>
      <c r="J166" s="811"/>
      <c r="K166" s="812"/>
      <c r="L166" s="812"/>
      <c r="M166" s="812"/>
      <c r="N166" s="812"/>
      <c r="O166" s="812"/>
      <c r="P166" s="812"/>
      <c r="Q166" s="812"/>
    </row>
    <row r="167" spans="1:17" s="776" customFormat="1" ht="18.75" customHeight="1">
      <c r="A167" s="809"/>
      <c r="B167" s="813"/>
      <c r="C167" s="1224"/>
      <c r="D167" s="1224"/>
      <c r="E167" s="1224"/>
      <c r="F167" s="1224"/>
      <c r="G167" s="1224"/>
      <c r="H167" s="1224"/>
      <c r="I167" s="810"/>
      <c r="J167" s="811"/>
      <c r="K167" s="812"/>
      <c r="L167" s="812"/>
      <c r="M167" s="812"/>
      <c r="N167" s="812"/>
      <c r="O167" s="812"/>
      <c r="P167" s="812"/>
      <c r="Q167" s="812"/>
    </row>
    <row r="168" spans="1:17" s="776" customFormat="1" ht="6" customHeight="1">
      <c r="A168" s="809"/>
      <c r="B168" s="813"/>
      <c r="C168" s="815"/>
      <c r="D168" s="815"/>
      <c r="E168" s="815"/>
      <c r="F168" s="815"/>
      <c r="G168" s="815"/>
      <c r="H168" s="815"/>
      <c r="I168" s="810"/>
      <c r="J168" s="811"/>
      <c r="K168" s="812"/>
      <c r="L168" s="812"/>
      <c r="M168" s="812"/>
      <c r="N168" s="812"/>
      <c r="O168" s="812"/>
      <c r="P168" s="812"/>
      <c r="Q168" s="812"/>
    </row>
    <row r="169" spans="1:17" s="776" customFormat="1" ht="14.5">
      <c r="A169" s="809"/>
      <c r="B169" s="1226" t="s">
        <v>4012</v>
      </c>
      <c r="C169" s="1226"/>
      <c r="D169" s="1226"/>
      <c r="E169" s="1226"/>
      <c r="F169" s="1226"/>
      <c r="G169" s="1226"/>
      <c r="H169" s="1226"/>
      <c r="I169" s="810"/>
      <c r="J169" s="811"/>
      <c r="K169" s="812"/>
      <c r="L169" s="812"/>
      <c r="M169" s="812"/>
      <c r="N169" s="812"/>
      <c r="O169" s="812"/>
      <c r="P169" s="812"/>
      <c r="Q169" s="812"/>
    </row>
    <row r="170" spans="1:17" s="776" customFormat="1" ht="14.5">
      <c r="A170" s="809"/>
      <c r="B170" s="1228" t="s">
        <v>4013</v>
      </c>
      <c r="C170" s="1228"/>
      <c r="D170" s="1228"/>
      <c r="E170" s="1228"/>
      <c r="F170" s="1228"/>
      <c r="G170" s="1228"/>
      <c r="H170" s="1228"/>
      <c r="I170" s="810"/>
      <c r="J170" s="811"/>
      <c r="K170" s="812"/>
      <c r="L170" s="812"/>
      <c r="M170" s="812"/>
      <c r="N170" s="812"/>
      <c r="O170" s="812"/>
      <c r="P170" s="812"/>
      <c r="Q170" s="812"/>
    </row>
    <row r="171" spans="1:17" s="776" customFormat="1" ht="14.5">
      <c r="A171" s="809"/>
      <c r="B171" s="1228"/>
      <c r="C171" s="1228"/>
      <c r="D171" s="1228"/>
      <c r="E171" s="1228"/>
      <c r="F171" s="1228"/>
      <c r="G171" s="1228"/>
      <c r="H171" s="1228"/>
      <c r="I171" s="810"/>
      <c r="J171" s="811"/>
      <c r="K171" s="812"/>
      <c r="L171" s="812"/>
      <c r="M171" s="812"/>
      <c r="N171" s="812"/>
      <c r="O171" s="812"/>
      <c r="P171" s="812"/>
      <c r="Q171" s="812"/>
    </row>
    <row r="172" spans="1:17" s="776" customFormat="1" ht="14.5">
      <c r="A172" s="809"/>
      <c r="B172" s="816" t="s">
        <v>4007</v>
      </c>
      <c r="C172" s="1224" t="s">
        <v>4014</v>
      </c>
      <c r="D172" s="1224"/>
      <c r="E172" s="1224"/>
      <c r="F172" s="1224"/>
      <c r="G172" s="1224"/>
      <c r="H172" s="1224"/>
      <c r="I172" s="810"/>
      <c r="J172" s="811"/>
      <c r="K172" s="812"/>
      <c r="L172" s="812"/>
      <c r="M172" s="812"/>
      <c r="N172" s="812"/>
      <c r="O172" s="812"/>
      <c r="P172" s="812"/>
      <c r="Q172" s="812"/>
    </row>
    <row r="173" spans="1:17" s="776" customFormat="1" ht="14.5">
      <c r="A173" s="809"/>
      <c r="B173" s="820"/>
      <c r="C173" s="1224"/>
      <c r="D173" s="1224"/>
      <c r="E173" s="1224"/>
      <c r="F173" s="1224"/>
      <c r="G173" s="1224"/>
      <c r="H173" s="1224"/>
      <c r="I173" s="810"/>
      <c r="J173" s="811"/>
      <c r="K173" s="812"/>
      <c r="L173" s="812"/>
      <c r="M173" s="812"/>
      <c r="N173" s="812"/>
      <c r="O173" s="812"/>
      <c r="P173" s="812"/>
      <c r="Q173" s="812"/>
    </row>
    <row r="174" spans="1:17" s="776" customFormat="1" ht="14.5">
      <c r="A174" s="809"/>
      <c r="B174" s="816" t="s">
        <v>4009</v>
      </c>
      <c r="C174" s="1224" t="s">
        <v>4015</v>
      </c>
      <c r="D174" s="1224"/>
      <c r="E174" s="1224"/>
      <c r="F174" s="1224"/>
      <c r="G174" s="1224"/>
      <c r="H174" s="1224"/>
      <c r="I174" s="810"/>
      <c r="J174" s="811"/>
      <c r="K174" s="812"/>
      <c r="L174" s="812"/>
      <c r="M174" s="812"/>
      <c r="N174" s="812"/>
      <c r="O174" s="812"/>
      <c r="P174" s="812"/>
      <c r="Q174" s="812"/>
    </row>
    <row r="175" spans="1:17" s="776" customFormat="1" ht="14.5">
      <c r="A175" s="809"/>
      <c r="B175" s="813"/>
      <c r="C175" s="1224"/>
      <c r="D175" s="1224"/>
      <c r="E175" s="1224"/>
      <c r="F175" s="1224"/>
      <c r="G175" s="1224"/>
      <c r="H175" s="1224"/>
      <c r="I175" s="810"/>
      <c r="J175" s="811"/>
      <c r="K175" s="812"/>
      <c r="L175" s="812"/>
      <c r="M175" s="812"/>
      <c r="N175" s="812"/>
      <c r="O175" s="812"/>
      <c r="P175" s="812"/>
      <c r="Q175" s="812"/>
    </row>
    <row r="176" spans="1:17" s="776" customFormat="1" ht="7.5" customHeight="1">
      <c r="A176" s="809"/>
      <c r="B176" s="813"/>
      <c r="C176" s="815"/>
      <c r="D176" s="815"/>
      <c r="E176" s="815"/>
      <c r="F176" s="815"/>
      <c r="G176" s="815"/>
      <c r="H176" s="815"/>
      <c r="I176" s="810"/>
      <c r="J176" s="811"/>
      <c r="K176" s="812"/>
      <c r="L176" s="812"/>
      <c r="M176" s="812"/>
      <c r="N176" s="812"/>
      <c r="O176" s="812"/>
      <c r="P176" s="812"/>
      <c r="Q176" s="812"/>
    </row>
    <row r="177" spans="1:17" s="776" customFormat="1" ht="14.5">
      <c r="A177" s="809"/>
      <c r="B177" s="1226" t="s">
        <v>4016</v>
      </c>
      <c r="C177" s="1226"/>
      <c r="D177" s="1226"/>
      <c r="E177" s="1226"/>
      <c r="F177" s="1226"/>
      <c r="G177" s="1226"/>
      <c r="H177" s="1226"/>
      <c r="I177" s="810"/>
      <c r="J177" s="811"/>
      <c r="K177" s="812"/>
      <c r="L177" s="812"/>
      <c r="M177" s="812"/>
      <c r="N177" s="812"/>
      <c r="O177" s="812"/>
      <c r="P177" s="812"/>
      <c r="Q177" s="812"/>
    </row>
    <row r="178" spans="1:17" s="776" customFormat="1" ht="14.5">
      <c r="A178" s="809"/>
      <c r="B178" s="1228" t="s">
        <v>4017</v>
      </c>
      <c r="C178" s="1228"/>
      <c r="D178" s="1228"/>
      <c r="E178" s="1228"/>
      <c r="F178" s="1228"/>
      <c r="G178" s="1228"/>
      <c r="H178" s="1228"/>
      <c r="I178" s="810"/>
      <c r="J178" s="811"/>
      <c r="K178" s="812"/>
      <c r="L178" s="812"/>
      <c r="M178" s="812"/>
      <c r="N178" s="812"/>
      <c r="O178" s="812"/>
      <c r="P178" s="812"/>
      <c r="Q178" s="812"/>
    </row>
    <row r="179" spans="1:17" s="776" customFormat="1" ht="14.5">
      <c r="A179" s="809"/>
      <c r="B179" s="1228"/>
      <c r="C179" s="1228"/>
      <c r="D179" s="1228"/>
      <c r="E179" s="1228"/>
      <c r="F179" s="1228"/>
      <c r="G179" s="1228"/>
      <c r="H179" s="1228"/>
      <c r="I179" s="810"/>
      <c r="J179" s="811"/>
      <c r="K179" s="812"/>
      <c r="L179" s="812"/>
      <c r="M179" s="812"/>
      <c r="N179" s="812"/>
      <c r="O179" s="812"/>
      <c r="P179" s="812"/>
      <c r="Q179" s="812"/>
    </row>
    <row r="180" spans="1:17" s="776" customFormat="1" ht="14.5">
      <c r="A180" s="809"/>
      <c r="B180" s="821"/>
      <c r="C180" s="821"/>
      <c r="D180" s="821"/>
      <c r="E180" s="821"/>
      <c r="F180" s="821"/>
      <c r="G180" s="821"/>
      <c r="H180" s="821"/>
      <c r="I180" s="810"/>
      <c r="J180" s="811"/>
      <c r="K180" s="812"/>
      <c r="L180" s="812"/>
      <c r="M180" s="812"/>
      <c r="N180" s="812"/>
      <c r="O180" s="812"/>
      <c r="P180" s="812"/>
      <c r="Q180" s="812"/>
    </row>
    <row r="181" spans="1:17" s="776" customFormat="1" ht="14.5">
      <c r="A181" s="809"/>
      <c r="B181" s="1228" t="s">
        <v>4018</v>
      </c>
      <c r="C181" s="1228"/>
      <c r="D181" s="1228"/>
      <c r="E181" s="1228"/>
      <c r="F181" s="1228"/>
      <c r="G181" s="1228"/>
      <c r="H181" s="1228"/>
      <c r="I181" s="810"/>
      <c r="J181" s="811"/>
      <c r="K181" s="812"/>
      <c r="L181" s="812"/>
      <c r="M181" s="812"/>
      <c r="N181" s="812"/>
      <c r="O181" s="812"/>
      <c r="P181" s="812"/>
      <c r="Q181" s="812"/>
    </row>
    <row r="182" spans="1:17" s="776" customFormat="1" ht="14.5">
      <c r="A182" s="809"/>
      <c r="B182" s="1228"/>
      <c r="C182" s="1228"/>
      <c r="D182" s="1228"/>
      <c r="E182" s="1228"/>
      <c r="F182" s="1228"/>
      <c r="G182" s="1228"/>
      <c r="H182" s="1228"/>
      <c r="I182" s="810"/>
      <c r="J182" s="811"/>
      <c r="K182" s="812"/>
      <c r="L182" s="812"/>
      <c r="M182" s="812"/>
      <c r="N182" s="812"/>
      <c r="O182" s="812"/>
      <c r="P182" s="812"/>
      <c r="Q182" s="812"/>
    </row>
    <row r="183" spans="1:17" s="776" customFormat="1" ht="14.5">
      <c r="A183" s="809"/>
      <c r="B183" s="1228"/>
      <c r="C183" s="1228"/>
      <c r="D183" s="1228"/>
      <c r="E183" s="1228"/>
      <c r="F183" s="1228"/>
      <c r="G183" s="1228"/>
      <c r="H183" s="1228"/>
      <c r="I183" s="810"/>
      <c r="J183" s="811"/>
      <c r="K183" s="812"/>
      <c r="L183" s="812"/>
      <c r="M183" s="812"/>
      <c r="N183" s="812"/>
      <c r="O183" s="812"/>
      <c r="P183" s="812"/>
      <c r="Q183" s="812"/>
    </row>
    <row r="184" spans="1:17" s="776" customFormat="1" ht="15" hidden="1" customHeight="1">
      <c r="A184" s="809"/>
      <c r="B184" s="1228" t="s">
        <v>4019</v>
      </c>
      <c r="C184" s="1228"/>
      <c r="D184" s="1228"/>
      <c r="E184" s="1228"/>
      <c r="F184" s="1228"/>
      <c r="G184" s="1228"/>
      <c r="H184" s="1228"/>
      <c r="I184" s="810"/>
      <c r="J184" s="811"/>
      <c r="K184" s="812"/>
      <c r="L184" s="812"/>
      <c r="M184" s="812"/>
      <c r="N184" s="812"/>
      <c r="O184" s="812"/>
      <c r="P184" s="812"/>
      <c r="Q184" s="812"/>
    </row>
    <row r="185" spans="1:17" s="776" customFormat="1" ht="14.5" hidden="1">
      <c r="A185" s="809"/>
      <c r="B185" s="1228"/>
      <c r="C185" s="1228"/>
      <c r="D185" s="1228"/>
      <c r="E185" s="1228"/>
      <c r="F185" s="1228"/>
      <c r="G185" s="1228"/>
      <c r="H185" s="1228"/>
      <c r="I185" s="810"/>
      <c r="J185" s="811"/>
      <c r="K185" s="812"/>
      <c r="L185" s="812"/>
      <c r="M185" s="812"/>
      <c r="N185" s="812"/>
      <c r="O185" s="812"/>
      <c r="P185" s="812"/>
      <c r="Q185" s="812"/>
    </row>
    <row r="186" spans="1:17" s="776" customFormat="1" ht="14.5" hidden="1">
      <c r="A186" s="809"/>
      <c r="B186" s="1228"/>
      <c r="C186" s="1228"/>
      <c r="D186" s="1228"/>
      <c r="E186" s="1228"/>
      <c r="F186" s="1228"/>
      <c r="G186" s="1228"/>
      <c r="H186" s="1228"/>
      <c r="I186" s="810"/>
      <c r="J186" s="811"/>
      <c r="K186" s="812"/>
      <c r="L186" s="812"/>
      <c r="M186" s="812"/>
      <c r="N186" s="812"/>
      <c r="O186" s="812"/>
      <c r="P186" s="812"/>
      <c r="Q186" s="812"/>
    </row>
    <row r="187" spans="1:17" s="776" customFormat="1" ht="14.5" hidden="1">
      <c r="A187" s="809"/>
      <c r="B187" s="1228"/>
      <c r="C187" s="1228"/>
      <c r="D187" s="1228"/>
      <c r="E187" s="1228"/>
      <c r="F187" s="1228"/>
      <c r="G187" s="1228"/>
      <c r="H187" s="1228"/>
      <c r="I187" s="810"/>
      <c r="J187" s="811"/>
      <c r="K187" s="812"/>
      <c r="L187" s="812"/>
      <c r="M187" s="812"/>
      <c r="N187" s="812"/>
      <c r="O187" s="812"/>
      <c r="P187" s="812"/>
      <c r="Q187" s="812"/>
    </row>
    <row r="188" spans="1:17" s="776" customFormat="1" ht="4.5" customHeight="1">
      <c r="A188" s="809"/>
      <c r="B188" s="813"/>
      <c r="C188" s="822"/>
      <c r="D188" s="822"/>
      <c r="E188" s="822"/>
      <c r="F188" s="822"/>
      <c r="G188" s="822"/>
      <c r="H188" s="822"/>
      <c r="I188" s="810"/>
      <c r="J188" s="811"/>
      <c r="K188" s="812"/>
      <c r="L188" s="812"/>
      <c r="M188" s="812"/>
      <c r="N188" s="812"/>
      <c r="O188" s="812"/>
      <c r="P188" s="812"/>
      <c r="Q188" s="812"/>
    </row>
    <row r="189" spans="1:17" s="776" customFormat="1" ht="13.5" customHeight="1">
      <c r="A189" s="809"/>
      <c r="B189" s="1225" t="s">
        <v>797</v>
      </c>
      <c r="C189" s="1225"/>
      <c r="D189" s="1225"/>
      <c r="E189" s="1225"/>
      <c r="F189" s="1225"/>
      <c r="G189" s="1225"/>
      <c r="H189" s="1225"/>
      <c r="I189" s="810"/>
      <c r="J189" s="811"/>
      <c r="K189" s="812"/>
      <c r="L189" s="812"/>
      <c r="M189" s="812"/>
      <c r="N189" s="812"/>
      <c r="O189" s="812"/>
      <c r="P189" s="812"/>
      <c r="Q189" s="812"/>
    </row>
    <row r="190" spans="1:17" s="776" customFormat="1" ht="3.75" customHeight="1">
      <c r="A190" s="809"/>
      <c r="B190" s="823"/>
      <c r="C190" s="823"/>
      <c r="D190" s="823"/>
      <c r="E190" s="823"/>
      <c r="F190" s="823"/>
      <c r="G190" s="823"/>
      <c r="H190" s="823"/>
      <c r="I190" s="810"/>
      <c r="J190" s="811"/>
      <c r="K190" s="812"/>
      <c r="L190" s="812"/>
      <c r="M190" s="812"/>
      <c r="N190" s="812"/>
      <c r="O190" s="812"/>
      <c r="P190" s="812"/>
      <c r="Q190" s="812"/>
    </row>
    <row r="191" spans="1:17" s="776" customFormat="1" ht="14.5">
      <c r="A191" s="809"/>
      <c r="B191" s="1225" t="s">
        <v>798</v>
      </c>
      <c r="C191" s="1225"/>
      <c r="D191" s="1225"/>
      <c r="E191" s="1225"/>
      <c r="F191" s="1225"/>
      <c r="G191" s="1225"/>
      <c r="H191" s="1225"/>
      <c r="I191" s="810"/>
      <c r="J191" s="811"/>
      <c r="K191" s="812"/>
      <c r="L191" s="812"/>
      <c r="M191" s="812"/>
      <c r="N191" s="812"/>
      <c r="O191" s="812"/>
      <c r="P191" s="812"/>
      <c r="Q191" s="812"/>
    </row>
    <row r="192" spans="1:17" s="776" customFormat="1" ht="3" customHeight="1">
      <c r="A192" s="809"/>
      <c r="B192" s="823"/>
      <c r="C192" s="823"/>
      <c r="D192" s="823"/>
      <c r="E192" s="823"/>
      <c r="F192" s="823"/>
      <c r="G192" s="823"/>
      <c r="H192" s="823"/>
      <c r="I192" s="810"/>
      <c r="J192" s="811"/>
      <c r="K192" s="812"/>
      <c r="L192" s="812"/>
      <c r="M192" s="812"/>
      <c r="N192" s="812"/>
      <c r="O192" s="812"/>
      <c r="P192" s="812"/>
      <c r="Q192" s="812"/>
    </row>
    <row r="193" spans="1:17" s="776" customFormat="1" ht="15" customHeight="1">
      <c r="A193" s="809"/>
      <c r="B193" s="1224" t="s">
        <v>4020</v>
      </c>
      <c r="C193" s="1224"/>
      <c r="D193" s="1224"/>
      <c r="E193" s="1224"/>
      <c r="F193" s="1224"/>
      <c r="G193" s="1224"/>
      <c r="H193" s="1224"/>
      <c r="I193" s="810"/>
      <c r="J193" s="811"/>
      <c r="K193" s="812"/>
      <c r="L193" s="812"/>
      <c r="M193" s="812"/>
      <c r="N193" s="812"/>
      <c r="O193" s="812"/>
      <c r="P193" s="812"/>
      <c r="Q193" s="812"/>
    </row>
    <row r="194" spans="1:17" s="776" customFormat="1" ht="14.5">
      <c r="A194" s="809"/>
      <c r="B194" s="1224"/>
      <c r="C194" s="1224"/>
      <c r="D194" s="1224"/>
      <c r="E194" s="1224"/>
      <c r="F194" s="1224"/>
      <c r="G194" s="1224"/>
      <c r="H194" s="1224"/>
      <c r="I194" s="810"/>
      <c r="J194" s="811"/>
      <c r="K194" s="812"/>
      <c r="L194" s="812"/>
      <c r="M194" s="812"/>
      <c r="N194" s="812"/>
      <c r="O194" s="812"/>
      <c r="P194" s="812"/>
      <c r="Q194" s="812"/>
    </row>
    <row r="195" spans="1:17" s="776" customFormat="1" ht="14.5">
      <c r="A195" s="809"/>
      <c r="B195" s="1224"/>
      <c r="C195" s="1224"/>
      <c r="D195" s="1224"/>
      <c r="E195" s="1224"/>
      <c r="F195" s="1224"/>
      <c r="G195" s="1224"/>
      <c r="H195" s="1224"/>
      <c r="I195" s="810"/>
      <c r="J195" s="811"/>
      <c r="K195" s="812"/>
      <c r="L195" s="812"/>
      <c r="M195" s="812"/>
      <c r="N195" s="812"/>
      <c r="O195" s="812"/>
      <c r="P195" s="812"/>
      <c r="Q195" s="812"/>
    </row>
    <row r="196" spans="1:17" s="776" customFormat="1" ht="14.5">
      <c r="A196" s="809"/>
      <c r="B196" s="1225" t="s">
        <v>4021</v>
      </c>
      <c r="C196" s="1225"/>
      <c r="D196" s="1225"/>
      <c r="E196" s="1225"/>
      <c r="F196" s="1225"/>
      <c r="G196" s="1225"/>
      <c r="H196" s="1225"/>
      <c r="I196" s="810"/>
      <c r="J196" s="811"/>
      <c r="K196" s="812"/>
      <c r="L196" s="812"/>
      <c r="M196" s="812"/>
      <c r="N196" s="812"/>
      <c r="O196" s="812"/>
      <c r="P196" s="812"/>
      <c r="Q196" s="812"/>
    </row>
    <row r="197" spans="1:17" s="776" customFormat="1" ht="3.75" customHeight="1">
      <c r="A197" s="809"/>
      <c r="B197" s="823"/>
      <c r="C197" s="823"/>
      <c r="D197" s="823"/>
      <c r="E197" s="823"/>
      <c r="F197" s="823"/>
      <c r="G197" s="823"/>
      <c r="H197" s="823"/>
      <c r="I197" s="810"/>
      <c r="J197" s="811"/>
      <c r="K197" s="812"/>
      <c r="L197" s="812"/>
      <c r="M197" s="812"/>
      <c r="N197" s="812"/>
      <c r="O197" s="812"/>
      <c r="P197" s="812"/>
      <c r="Q197" s="812"/>
    </row>
    <row r="198" spans="1:17" s="776" customFormat="1" ht="15" customHeight="1">
      <c r="A198" s="809"/>
      <c r="B198" s="1227" t="s">
        <v>4022</v>
      </c>
      <c r="C198" s="1227"/>
      <c r="D198" s="1227"/>
      <c r="E198" s="1227"/>
      <c r="F198" s="1227"/>
      <c r="G198" s="1227"/>
      <c r="H198" s="1227"/>
      <c r="I198" s="810"/>
      <c r="J198" s="811"/>
      <c r="K198" s="812"/>
      <c r="L198" s="812"/>
      <c r="M198" s="812"/>
      <c r="N198" s="812"/>
      <c r="O198" s="812"/>
      <c r="P198" s="812"/>
      <c r="Q198" s="812"/>
    </row>
    <row r="199" spans="1:17" s="776" customFormat="1" ht="3" customHeight="1">
      <c r="A199" s="809"/>
      <c r="B199" s="824"/>
      <c r="C199" s="824"/>
      <c r="D199" s="824"/>
      <c r="E199" s="824"/>
      <c r="F199" s="824"/>
      <c r="G199" s="824"/>
      <c r="H199" s="824"/>
      <c r="I199" s="810"/>
      <c r="J199" s="811"/>
      <c r="K199" s="812"/>
      <c r="L199" s="812"/>
      <c r="M199" s="812"/>
      <c r="N199" s="812"/>
      <c r="O199" s="812"/>
      <c r="P199" s="812"/>
      <c r="Q199" s="812"/>
    </row>
    <row r="200" spans="1:17" s="776" customFormat="1" ht="14.5">
      <c r="A200" s="809"/>
      <c r="B200" s="1224" t="s">
        <v>4023</v>
      </c>
      <c r="C200" s="1224"/>
      <c r="D200" s="1224"/>
      <c r="E200" s="1224"/>
      <c r="F200" s="1224"/>
      <c r="G200" s="1224"/>
      <c r="H200" s="1224"/>
      <c r="I200" s="810"/>
      <c r="J200" s="811"/>
      <c r="K200" s="812"/>
      <c r="L200" s="812"/>
      <c r="M200" s="812"/>
      <c r="N200" s="812"/>
      <c r="O200" s="812"/>
      <c r="P200" s="812"/>
      <c r="Q200" s="812"/>
    </row>
    <row r="201" spans="1:17" s="776" customFormat="1" ht="14.5">
      <c r="A201" s="809"/>
      <c r="B201" s="1224"/>
      <c r="C201" s="1224"/>
      <c r="D201" s="1224"/>
      <c r="E201" s="1224"/>
      <c r="F201" s="1224"/>
      <c r="G201" s="1224"/>
      <c r="H201" s="1224"/>
      <c r="I201" s="810"/>
      <c r="J201" s="811"/>
      <c r="K201" s="812"/>
      <c r="L201" s="812"/>
      <c r="M201" s="812"/>
      <c r="N201" s="812"/>
      <c r="O201" s="812"/>
      <c r="P201" s="812"/>
      <c r="Q201" s="812"/>
    </row>
    <row r="202" spans="1:17" s="776" customFormat="1" ht="14.5">
      <c r="A202" s="809"/>
      <c r="B202" s="1224"/>
      <c r="C202" s="1224"/>
      <c r="D202" s="1224"/>
      <c r="E202" s="1224"/>
      <c r="F202" s="1224"/>
      <c r="G202" s="1224"/>
      <c r="H202" s="1224"/>
      <c r="I202" s="810"/>
      <c r="J202" s="811"/>
      <c r="K202" s="812"/>
      <c r="L202" s="812"/>
      <c r="M202" s="812"/>
      <c r="N202" s="812"/>
      <c r="O202" s="812"/>
      <c r="P202" s="812"/>
      <c r="Q202" s="812"/>
    </row>
    <row r="203" spans="1:17" s="776" customFormat="1" ht="24" customHeight="1">
      <c r="A203" s="809"/>
      <c r="B203" s="1224"/>
      <c r="C203" s="1224"/>
      <c r="D203" s="1224"/>
      <c r="E203" s="1224"/>
      <c r="F203" s="1224"/>
      <c r="G203" s="1224"/>
      <c r="H203" s="1224"/>
      <c r="I203" s="810"/>
      <c r="J203" s="811"/>
      <c r="K203" s="812"/>
      <c r="L203" s="812"/>
      <c r="M203" s="812"/>
      <c r="N203" s="812"/>
      <c r="O203" s="812"/>
      <c r="P203" s="812"/>
      <c r="Q203" s="812"/>
    </row>
    <row r="204" spans="1:17" s="776" customFormat="1" ht="14.5">
      <c r="A204" s="809"/>
      <c r="B204" s="1227" t="s">
        <v>4024</v>
      </c>
      <c r="C204" s="1227"/>
      <c r="D204" s="1227"/>
      <c r="E204" s="1227"/>
      <c r="F204" s="1227"/>
      <c r="G204" s="1227"/>
      <c r="H204" s="1227"/>
      <c r="I204" s="810"/>
      <c r="J204" s="811"/>
      <c r="K204" s="812"/>
      <c r="L204" s="812"/>
      <c r="M204" s="812"/>
      <c r="N204" s="812"/>
      <c r="O204" s="812"/>
      <c r="P204" s="812"/>
      <c r="Q204" s="812"/>
    </row>
    <row r="205" spans="1:17" s="776" customFormat="1" ht="3" customHeight="1">
      <c r="A205" s="809"/>
      <c r="B205" s="824"/>
      <c r="C205" s="824"/>
      <c r="D205" s="824"/>
      <c r="E205" s="824"/>
      <c r="F205" s="824"/>
      <c r="G205" s="824"/>
      <c r="H205" s="824"/>
      <c r="I205" s="810"/>
      <c r="J205" s="811"/>
      <c r="K205" s="812"/>
      <c r="L205" s="812"/>
      <c r="M205" s="812"/>
      <c r="N205" s="812"/>
      <c r="O205" s="812"/>
      <c r="P205" s="812"/>
      <c r="Q205" s="812"/>
    </row>
    <row r="206" spans="1:17" s="776" customFormat="1" ht="15" customHeight="1">
      <c r="A206" s="809"/>
      <c r="B206" s="1224" t="s">
        <v>4025</v>
      </c>
      <c r="C206" s="1224"/>
      <c r="D206" s="1224"/>
      <c r="E206" s="1224"/>
      <c r="F206" s="1224"/>
      <c r="G206" s="1224"/>
      <c r="H206" s="1224"/>
      <c r="I206" s="810"/>
      <c r="J206" s="811"/>
      <c r="K206" s="812"/>
      <c r="L206" s="812"/>
      <c r="M206" s="812"/>
      <c r="N206" s="812"/>
      <c r="O206" s="812"/>
      <c r="P206" s="812"/>
      <c r="Q206" s="812"/>
    </row>
    <row r="207" spans="1:17" s="776" customFormat="1" ht="14.5">
      <c r="A207" s="809"/>
      <c r="B207" s="1224"/>
      <c r="C207" s="1224"/>
      <c r="D207" s="1224"/>
      <c r="E207" s="1224"/>
      <c r="F207" s="1224"/>
      <c r="G207" s="1224"/>
      <c r="H207" s="1224"/>
      <c r="I207" s="810"/>
      <c r="J207" s="811"/>
      <c r="K207" s="812"/>
      <c r="L207" s="812"/>
      <c r="M207" s="812"/>
      <c r="N207" s="812"/>
      <c r="O207" s="812"/>
      <c r="P207" s="812"/>
      <c r="Q207" s="812"/>
    </row>
    <row r="208" spans="1:17" s="776" customFormat="1" ht="14.5">
      <c r="A208" s="809"/>
      <c r="B208" s="1224"/>
      <c r="C208" s="1224"/>
      <c r="D208" s="1224"/>
      <c r="E208" s="1224"/>
      <c r="F208" s="1224"/>
      <c r="G208" s="1224"/>
      <c r="H208" s="1224"/>
      <c r="I208" s="810"/>
      <c r="J208" s="811"/>
      <c r="K208" s="812"/>
      <c r="L208" s="812"/>
      <c r="M208" s="812"/>
      <c r="N208" s="812"/>
      <c r="O208" s="812"/>
      <c r="P208" s="812"/>
      <c r="Q208" s="812"/>
    </row>
    <row r="209" spans="1:17" s="776" customFormat="1" ht="3.75" customHeight="1">
      <c r="A209" s="809"/>
      <c r="B209" s="823"/>
      <c r="C209" s="823"/>
      <c r="D209" s="823"/>
      <c r="E209" s="823"/>
      <c r="F209" s="823"/>
      <c r="G209" s="823"/>
      <c r="H209" s="823"/>
      <c r="I209" s="810"/>
      <c r="J209" s="811"/>
      <c r="K209" s="812"/>
      <c r="L209" s="812"/>
      <c r="M209" s="812"/>
      <c r="N209" s="812"/>
      <c r="O209" s="812"/>
      <c r="P209" s="812"/>
      <c r="Q209" s="812"/>
    </row>
    <row r="210" spans="1:17" s="776" customFormat="1" ht="14.5">
      <c r="A210" s="809"/>
      <c r="B210" s="1227" t="s">
        <v>4026</v>
      </c>
      <c r="C210" s="1227"/>
      <c r="D210" s="1227"/>
      <c r="E210" s="1227"/>
      <c r="F210" s="1227"/>
      <c r="G210" s="1227"/>
      <c r="H210" s="1227"/>
      <c r="I210" s="810"/>
      <c r="J210" s="811"/>
      <c r="K210" s="812"/>
      <c r="L210" s="812"/>
      <c r="M210" s="812"/>
      <c r="N210" s="812"/>
      <c r="O210" s="812"/>
      <c r="P210" s="812"/>
      <c r="Q210" s="812"/>
    </row>
    <row r="211" spans="1:17" s="776" customFormat="1" ht="3.75" customHeight="1">
      <c r="A211" s="809"/>
      <c r="B211" s="824"/>
      <c r="C211" s="824"/>
      <c r="D211" s="824"/>
      <c r="E211" s="824"/>
      <c r="F211" s="824"/>
      <c r="G211" s="824"/>
      <c r="H211" s="824"/>
      <c r="I211" s="810"/>
      <c r="J211" s="811"/>
      <c r="K211" s="812"/>
      <c r="L211" s="812"/>
      <c r="M211" s="812"/>
      <c r="N211" s="812"/>
      <c r="O211" s="812"/>
      <c r="P211" s="812"/>
      <c r="Q211" s="812"/>
    </row>
    <row r="212" spans="1:17" s="776" customFormat="1" ht="15" customHeight="1">
      <c r="A212" s="809"/>
      <c r="B212" s="1224" t="s">
        <v>4027</v>
      </c>
      <c r="C212" s="1224"/>
      <c r="D212" s="1224"/>
      <c r="E212" s="1224"/>
      <c r="F212" s="1224"/>
      <c r="G212" s="1224"/>
      <c r="H212" s="1224"/>
      <c r="I212" s="810"/>
      <c r="J212" s="811"/>
      <c r="K212" s="812"/>
      <c r="L212" s="812"/>
      <c r="M212" s="812"/>
      <c r="N212" s="812"/>
      <c r="O212" s="812"/>
      <c r="P212" s="812"/>
      <c r="Q212" s="812"/>
    </row>
    <row r="213" spans="1:17" s="776" customFormat="1" ht="14.5">
      <c r="A213" s="809"/>
      <c r="B213" s="1224"/>
      <c r="C213" s="1224"/>
      <c r="D213" s="1224"/>
      <c r="E213" s="1224"/>
      <c r="F213" s="1224"/>
      <c r="G213" s="1224"/>
      <c r="H213" s="1224"/>
      <c r="I213" s="810"/>
      <c r="J213" s="811"/>
      <c r="K213" s="812"/>
      <c r="L213" s="812"/>
      <c r="M213" s="812"/>
      <c r="N213" s="812"/>
      <c r="O213" s="812"/>
      <c r="P213" s="812"/>
      <c r="Q213" s="812"/>
    </row>
    <row r="214" spans="1:17" s="776" customFormat="1" ht="3.75" customHeight="1">
      <c r="A214" s="809"/>
      <c r="B214" s="823"/>
      <c r="C214" s="823"/>
      <c r="D214" s="823"/>
      <c r="E214" s="823"/>
      <c r="F214" s="823"/>
      <c r="G214" s="823"/>
      <c r="H214" s="823"/>
      <c r="I214" s="810"/>
      <c r="J214" s="811"/>
      <c r="K214" s="812"/>
      <c r="L214" s="812"/>
      <c r="M214" s="812"/>
      <c r="N214" s="812"/>
      <c r="O214" s="812"/>
      <c r="P214" s="812"/>
      <c r="Q214" s="812"/>
    </row>
    <row r="215" spans="1:17" s="776" customFormat="1" ht="13.5" customHeight="1">
      <c r="A215" s="809"/>
      <c r="B215" s="1225" t="s">
        <v>799</v>
      </c>
      <c r="C215" s="1225"/>
      <c r="D215" s="1225"/>
      <c r="E215" s="1225"/>
      <c r="F215" s="1225"/>
      <c r="G215" s="1225"/>
      <c r="H215" s="1225"/>
      <c r="I215" s="810"/>
      <c r="J215" s="811"/>
      <c r="K215" s="812"/>
      <c r="L215" s="812"/>
      <c r="M215" s="812"/>
      <c r="N215" s="812"/>
      <c r="O215" s="812"/>
      <c r="P215" s="812"/>
      <c r="Q215" s="812"/>
    </row>
    <row r="216" spans="1:17" s="776" customFormat="1" ht="5.15" customHeight="1">
      <c r="A216" s="809"/>
      <c r="B216" s="823"/>
      <c r="C216" s="823"/>
      <c r="D216" s="823"/>
      <c r="E216" s="823"/>
      <c r="F216" s="823"/>
      <c r="G216" s="823"/>
      <c r="H216" s="823"/>
      <c r="I216" s="810"/>
      <c r="J216" s="811"/>
      <c r="K216" s="812"/>
      <c r="L216" s="812"/>
      <c r="M216" s="812"/>
      <c r="N216" s="812"/>
      <c r="O216" s="812"/>
      <c r="P216" s="812"/>
      <c r="Q216" s="812"/>
    </row>
    <row r="217" spans="1:17" s="776" customFormat="1" ht="13.5" customHeight="1">
      <c r="A217" s="809"/>
      <c r="B217" s="1224" t="s">
        <v>4028</v>
      </c>
      <c r="C217" s="1224"/>
      <c r="D217" s="1224"/>
      <c r="E217" s="1224"/>
      <c r="F217" s="1224"/>
      <c r="G217" s="1224"/>
      <c r="H217" s="1224"/>
      <c r="I217" s="810"/>
      <c r="J217" s="811"/>
      <c r="K217" s="812"/>
      <c r="L217" s="812"/>
      <c r="M217" s="812"/>
      <c r="N217" s="812"/>
      <c r="O217" s="812"/>
      <c r="P217" s="812"/>
      <c r="Q217" s="812"/>
    </row>
    <row r="218" spans="1:17" s="776" customFormat="1" ht="6.75" customHeight="1">
      <c r="A218" s="809"/>
      <c r="B218" s="822"/>
      <c r="C218" s="822"/>
      <c r="D218" s="822"/>
      <c r="E218" s="822"/>
      <c r="F218" s="822"/>
      <c r="G218" s="822"/>
      <c r="H218" s="822"/>
      <c r="I218" s="810"/>
      <c r="J218" s="811"/>
      <c r="K218" s="812"/>
      <c r="L218" s="812"/>
      <c r="M218" s="812"/>
      <c r="N218" s="812"/>
      <c r="O218" s="812"/>
      <c r="P218" s="812"/>
      <c r="Q218" s="812"/>
    </row>
    <row r="219" spans="1:17" s="776" customFormat="1" ht="15" customHeight="1">
      <c r="A219" s="809"/>
      <c r="B219" s="1224" t="s">
        <v>4029</v>
      </c>
      <c r="C219" s="1224"/>
      <c r="D219" s="1224"/>
      <c r="E219" s="1224"/>
      <c r="F219" s="1224"/>
      <c r="G219" s="1224"/>
      <c r="H219" s="1224"/>
      <c r="I219" s="810"/>
      <c r="J219" s="811"/>
      <c r="K219" s="812"/>
      <c r="L219" s="812"/>
      <c r="M219" s="812"/>
      <c r="N219" s="812"/>
      <c r="O219" s="812"/>
      <c r="P219" s="812"/>
      <c r="Q219" s="812"/>
    </row>
    <row r="220" spans="1:17" s="776" customFormat="1" ht="14.5">
      <c r="A220" s="809"/>
      <c r="B220" s="1224"/>
      <c r="C220" s="1224"/>
      <c r="D220" s="1224"/>
      <c r="E220" s="1224"/>
      <c r="F220" s="1224"/>
      <c r="G220" s="1224"/>
      <c r="H220" s="1224"/>
      <c r="I220" s="810"/>
      <c r="J220" s="811"/>
      <c r="K220" s="812"/>
      <c r="L220" s="812"/>
      <c r="M220" s="812"/>
      <c r="N220" s="812"/>
      <c r="O220" s="812"/>
      <c r="P220" s="812"/>
      <c r="Q220" s="812"/>
    </row>
    <row r="221" spans="1:17" s="776" customFormat="1" ht="5.25" customHeight="1">
      <c r="A221" s="809"/>
      <c r="B221" s="815"/>
      <c r="C221" s="815"/>
      <c r="D221" s="815"/>
      <c r="E221" s="815"/>
      <c r="F221" s="815"/>
      <c r="G221" s="815"/>
      <c r="H221" s="815"/>
      <c r="I221" s="810"/>
      <c r="J221" s="811"/>
      <c r="K221" s="812"/>
      <c r="L221" s="812"/>
      <c r="M221" s="812"/>
      <c r="N221" s="812"/>
      <c r="O221" s="812"/>
      <c r="P221" s="812"/>
      <c r="Q221" s="812"/>
    </row>
    <row r="222" spans="1:17" s="776" customFormat="1" ht="15" customHeight="1">
      <c r="A222" s="809"/>
      <c r="B222" s="1224" t="s">
        <v>4030</v>
      </c>
      <c r="C222" s="1224"/>
      <c r="D222" s="1224"/>
      <c r="E222" s="1224"/>
      <c r="F222" s="1224"/>
      <c r="G222" s="1224"/>
      <c r="H222" s="1224"/>
      <c r="I222" s="810"/>
      <c r="J222" s="811"/>
      <c r="K222" s="812"/>
      <c r="L222" s="812"/>
      <c r="M222" s="812"/>
      <c r="N222" s="812"/>
      <c r="O222" s="812"/>
      <c r="P222" s="812"/>
      <c r="Q222" s="812"/>
    </row>
    <row r="223" spans="1:17" s="776" customFormat="1" ht="14.5">
      <c r="A223" s="809"/>
      <c r="B223" s="1224"/>
      <c r="C223" s="1224"/>
      <c r="D223" s="1224"/>
      <c r="E223" s="1224"/>
      <c r="F223" s="1224"/>
      <c r="G223" s="1224"/>
      <c r="H223" s="1224"/>
      <c r="I223" s="810"/>
      <c r="J223" s="811"/>
      <c r="K223" s="812"/>
      <c r="L223" s="812"/>
      <c r="M223" s="812"/>
      <c r="N223" s="812"/>
      <c r="O223" s="812"/>
      <c r="P223" s="812"/>
      <c r="Q223" s="812"/>
    </row>
    <row r="224" spans="1:17" s="776" customFormat="1" ht="15" customHeight="1">
      <c r="A224" s="809"/>
      <c r="B224" s="814" t="s">
        <v>4007</v>
      </c>
      <c r="C224" s="1224" t="s">
        <v>4031</v>
      </c>
      <c r="D224" s="1224"/>
      <c r="E224" s="1224"/>
      <c r="F224" s="1224"/>
      <c r="G224" s="1224"/>
      <c r="H224" s="1224"/>
      <c r="I224" s="810"/>
      <c r="J224" s="811"/>
      <c r="K224" s="812"/>
      <c r="L224" s="812"/>
      <c r="M224" s="812"/>
      <c r="N224" s="812"/>
      <c r="O224" s="812"/>
      <c r="P224" s="812"/>
      <c r="Q224" s="812"/>
    </row>
    <row r="225" spans="1:17" s="776" customFormat="1" ht="14.5">
      <c r="A225" s="809"/>
      <c r="B225" s="815"/>
      <c r="C225" s="1224"/>
      <c r="D225" s="1224"/>
      <c r="E225" s="1224"/>
      <c r="F225" s="1224"/>
      <c r="G225" s="1224"/>
      <c r="H225" s="1224"/>
      <c r="I225" s="810"/>
      <c r="J225" s="811"/>
      <c r="K225" s="812"/>
      <c r="L225" s="812"/>
      <c r="M225" s="812"/>
      <c r="N225" s="812"/>
      <c r="O225" s="812"/>
      <c r="P225" s="812"/>
      <c r="Q225" s="812"/>
    </row>
    <row r="226" spans="1:17" s="776" customFormat="1" ht="14.5">
      <c r="A226" s="809"/>
      <c r="B226" s="814" t="s">
        <v>4009</v>
      </c>
      <c r="C226" s="1224" t="s">
        <v>4032</v>
      </c>
      <c r="D226" s="1224"/>
      <c r="E226" s="1224"/>
      <c r="F226" s="1224"/>
      <c r="G226" s="1224"/>
      <c r="H226" s="1224"/>
      <c r="I226" s="810"/>
      <c r="J226" s="811"/>
      <c r="K226" s="812"/>
      <c r="L226" s="812"/>
      <c r="M226" s="812"/>
      <c r="N226" s="812"/>
      <c r="O226" s="812"/>
      <c r="P226" s="812"/>
      <c r="Q226" s="812"/>
    </row>
    <row r="227" spans="1:17" s="776" customFormat="1" ht="2.25" customHeight="1">
      <c r="A227" s="809"/>
      <c r="B227" s="814"/>
      <c r="C227" s="815"/>
      <c r="D227" s="815"/>
      <c r="E227" s="815"/>
      <c r="F227" s="815"/>
      <c r="G227" s="815"/>
      <c r="H227" s="815"/>
      <c r="I227" s="810"/>
      <c r="J227" s="811"/>
      <c r="K227" s="812"/>
      <c r="L227" s="812"/>
      <c r="M227" s="812"/>
      <c r="N227" s="812"/>
      <c r="O227" s="812"/>
      <c r="P227" s="812"/>
      <c r="Q227" s="812"/>
    </row>
    <row r="228" spans="1:17" s="776" customFormat="1" ht="14.5">
      <c r="A228" s="809"/>
      <c r="B228" s="1224" t="s">
        <v>4033</v>
      </c>
      <c r="C228" s="1224"/>
      <c r="D228" s="1224"/>
      <c r="E228" s="1224"/>
      <c r="F228" s="1224"/>
      <c r="G228" s="1224"/>
      <c r="H228" s="1224"/>
      <c r="I228" s="810"/>
      <c r="J228" s="811"/>
      <c r="K228" s="812"/>
      <c r="L228" s="812"/>
      <c r="M228" s="812"/>
      <c r="N228" s="812"/>
      <c r="O228" s="812"/>
      <c r="P228" s="812"/>
      <c r="Q228" s="812"/>
    </row>
    <row r="229" spans="1:17" s="776" customFormat="1" ht="14.5">
      <c r="A229" s="809"/>
      <c r="B229" s="1224"/>
      <c r="C229" s="1224"/>
      <c r="D229" s="1224"/>
      <c r="E229" s="1224"/>
      <c r="F229" s="1224"/>
      <c r="G229" s="1224"/>
      <c r="H229" s="1224"/>
      <c r="I229" s="810"/>
      <c r="J229" s="811"/>
      <c r="K229" s="812"/>
      <c r="L229" s="812"/>
      <c r="M229" s="812"/>
      <c r="N229" s="812"/>
      <c r="O229" s="812"/>
      <c r="P229" s="812"/>
      <c r="Q229" s="812"/>
    </row>
    <row r="230" spans="1:17" s="776" customFormat="1" ht="14.5">
      <c r="A230" s="809"/>
      <c r="B230" s="1224" t="s">
        <v>4034</v>
      </c>
      <c r="C230" s="1224"/>
      <c r="D230" s="1224"/>
      <c r="E230" s="1224"/>
      <c r="F230" s="1224"/>
      <c r="G230" s="1224"/>
      <c r="H230" s="1224"/>
      <c r="I230" s="810"/>
      <c r="J230" s="811"/>
      <c r="K230" s="812"/>
      <c r="L230" s="812"/>
      <c r="M230" s="812"/>
      <c r="N230" s="812"/>
      <c r="O230" s="812"/>
      <c r="P230" s="812"/>
      <c r="Q230" s="812"/>
    </row>
    <row r="231" spans="1:17" s="776" customFormat="1" ht="14.5">
      <c r="A231" s="809"/>
      <c r="B231" s="1224"/>
      <c r="C231" s="1224"/>
      <c r="D231" s="1224"/>
      <c r="E231" s="1224"/>
      <c r="F231" s="1224"/>
      <c r="G231" s="1224"/>
      <c r="H231" s="1224"/>
      <c r="I231" s="810"/>
      <c r="J231" s="811"/>
      <c r="K231" s="812"/>
      <c r="L231" s="812"/>
      <c r="M231" s="812"/>
      <c r="N231" s="812"/>
      <c r="O231" s="812"/>
      <c r="P231" s="812"/>
      <c r="Q231" s="812"/>
    </row>
    <row r="232" spans="1:17" s="776" customFormat="1" ht="6" customHeight="1">
      <c r="A232" s="809"/>
      <c r="B232" s="815"/>
      <c r="C232" s="815"/>
      <c r="D232" s="815"/>
      <c r="E232" s="815"/>
      <c r="F232" s="815"/>
      <c r="G232" s="815"/>
      <c r="H232" s="815"/>
      <c r="I232" s="810"/>
      <c r="J232" s="811"/>
      <c r="K232" s="812"/>
      <c r="L232" s="812"/>
      <c r="M232" s="812"/>
      <c r="N232" s="812"/>
      <c r="O232" s="812"/>
      <c r="P232" s="812"/>
      <c r="Q232" s="812"/>
    </row>
    <row r="233" spans="1:17" s="776" customFormat="1" ht="13.5" customHeight="1">
      <c r="A233" s="809"/>
      <c r="B233" s="1226" t="s">
        <v>802</v>
      </c>
      <c r="C233" s="1226"/>
      <c r="D233" s="1226"/>
      <c r="E233" s="1226"/>
      <c r="F233" s="1226"/>
      <c r="G233" s="1226"/>
      <c r="H233" s="1226"/>
      <c r="I233" s="810"/>
      <c r="J233" s="811"/>
      <c r="K233" s="812"/>
      <c r="L233" s="812"/>
      <c r="M233" s="812"/>
      <c r="N233" s="812"/>
      <c r="O233" s="812"/>
      <c r="P233" s="812"/>
      <c r="Q233" s="812"/>
    </row>
    <row r="234" spans="1:17" s="776" customFormat="1" ht="6" customHeight="1">
      <c r="A234" s="809"/>
      <c r="B234" s="815"/>
      <c r="C234" s="815"/>
      <c r="D234" s="815"/>
      <c r="E234" s="815"/>
      <c r="F234" s="815"/>
      <c r="G234" s="815"/>
      <c r="H234" s="815"/>
      <c r="I234" s="810"/>
      <c r="J234" s="811"/>
      <c r="K234" s="812"/>
      <c r="L234" s="812"/>
      <c r="M234" s="812"/>
      <c r="N234" s="812"/>
      <c r="O234" s="812"/>
      <c r="P234" s="812"/>
      <c r="Q234" s="812"/>
    </row>
    <row r="235" spans="1:17" s="776" customFormat="1" ht="14.5">
      <c r="A235" s="809"/>
      <c r="B235" s="1225" t="s">
        <v>792</v>
      </c>
      <c r="C235" s="1225"/>
      <c r="D235" s="1225"/>
      <c r="E235" s="1225"/>
      <c r="F235" s="1225"/>
      <c r="G235" s="1225"/>
      <c r="H235" s="1225"/>
      <c r="I235" s="810"/>
      <c r="J235" s="811"/>
      <c r="K235" s="812"/>
      <c r="L235" s="812"/>
      <c r="M235" s="812"/>
      <c r="N235" s="812"/>
      <c r="O235" s="812"/>
      <c r="P235" s="812"/>
      <c r="Q235" s="812"/>
    </row>
    <row r="236" spans="1:17" s="776" customFormat="1" ht="5.15" customHeight="1">
      <c r="A236" s="809"/>
      <c r="B236" s="815"/>
      <c r="C236" s="815"/>
      <c r="D236" s="815"/>
      <c r="E236" s="815"/>
      <c r="F236" s="815"/>
      <c r="G236" s="815"/>
      <c r="H236" s="815"/>
      <c r="I236" s="810"/>
      <c r="J236" s="811"/>
      <c r="K236" s="812"/>
      <c r="L236" s="812"/>
      <c r="M236" s="812"/>
      <c r="N236" s="812"/>
      <c r="O236" s="812"/>
      <c r="P236" s="812"/>
      <c r="Q236" s="812"/>
    </row>
    <row r="237" spans="1:17" s="776" customFormat="1" ht="13.5" customHeight="1">
      <c r="A237" s="809"/>
      <c r="B237" s="1224" t="s">
        <v>803</v>
      </c>
      <c r="C237" s="1224"/>
      <c r="D237" s="1224"/>
      <c r="E237" s="1224"/>
      <c r="F237" s="1224"/>
      <c r="G237" s="1224"/>
      <c r="H237" s="1224"/>
      <c r="I237" s="810"/>
      <c r="J237" s="811"/>
      <c r="K237" s="812"/>
      <c r="L237" s="812"/>
      <c r="M237" s="812"/>
      <c r="N237" s="812"/>
      <c r="O237" s="812"/>
      <c r="P237" s="812"/>
      <c r="Q237" s="812"/>
    </row>
    <row r="238" spans="1:17" s="776" customFormat="1" ht="13.5" customHeight="1">
      <c r="A238" s="809"/>
      <c r="B238" s="1224"/>
      <c r="C238" s="1224"/>
      <c r="D238" s="1224"/>
      <c r="E238" s="1224"/>
      <c r="F238" s="1224"/>
      <c r="G238" s="1224"/>
      <c r="H238" s="1224"/>
      <c r="I238" s="810"/>
      <c r="J238" s="811"/>
      <c r="K238" s="812"/>
      <c r="L238" s="812"/>
      <c r="M238" s="812"/>
      <c r="N238" s="812"/>
      <c r="O238" s="812"/>
      <c r="P238" s="812"/>
      <c r="Q238" s="812"/>
    </row>
    <row r="239" spans="1:17" s="776" customFormat="1" ht="13.5" customHeight="1">
      <c r="A239" s="809"/>
      <c r="B239" s="1224"/>
      <c r="C239" s="1224"/>
      <c r="D239" s="1224"/>
      <c r="E239" s="1224"/>
      <c r="F239" s="1224"/>
      <c r="G239" s="1224"/>
      <c r="H239" s="1224"/>
      <c r="I239" s="810"/>
      <c r="J239" s="811"/>
      <c r="K239" s="812"/>
      <c r="L239" s="812"/>
      <c r="M239" s="812"/>
      <c r="N239" s="812"/>
      <c r="O239" s="812"/>
      <c r="P239" s="812"/>
      <c r="Q239" s="812"/>
    </row>
    <row r="240" spans="1:17" s="776" customFormat="1" ht="13.5" customHeight="1">
      <c r="A240" s="809"/>
      <c r="B240" s="1224"/>
      <c r="C240" s="1224"/>
      <c r="D240" s="1224"/>
      <c r="E240" s="1224"/>
      <c r="F240" s="1224"/>
      <c r="G240" s="1224"/>
      <c r="H240" s="1224"/>
      <c r="I240" s="810"/>
      <c r="J240" s="811"/>
      <c r="K240" s="812"/>
      <c r="L240" s="812"/>
      <c r="M240" s="812"/>
      <c r="N240" s="812"/>
      <c r="O240" s="812"/>
      <c r="P240" s="812"/>
      <c r="Q240" s="812"/>
    </row>
    <row r="241" spans="1:17" s="776" customFormat="1" ht="19.899999999999999" customHeight="1">
      <c r="A241" s="809"/>
      <c r="B241" s="1224"/>
      <c r="C241" s="1224"/>
      <c r="D241" s="1224"/>
      <c r="E241" s="1224"/>
      <c r="F241" s="1224"/>
      <c r="G241" s="1224"/>
      <c r="H241" s="1224"/>
      <c r="I241" s="810"/>
      <c r="J241" s="811"/>
      <c r="K241" s="812"/>
      <c r="L241" s="812"/>
      <c r="M241" s="812"/>
      <c r="N241" s="812"/>
      <c r="O241" s="812"/>
      <c r="P241" s="812"/>
      <c r="Q241" s="812"/>
    </row>
    <row r="242" spans="1:17" s="776" customFormat="1" ht="11.5" customHeight="1">
      <c r="A242" s="809"/>
      <c r="B242" s="813"/>
      <c r="C242" s="813"/>
      <c r="D242" s="813"/>
      <c r="E242" s="813"/>
      <c r="F242" s="813"/>
      <c r="G242" s="813"/>
      <c r="H242" s="813"/>
      <c r="I242" s="810"/>
      <c r="J242" s="811"/>
      <c r="K242" s="812"/>
      <c r="L242" s="812"/>
      <c r="M242" s="812"/>
      <c r="N242" s="812"/>
      <c r="O242" s="812"/>
      <c r="P242" s="812"/>
      <c r="Q242" s="812"/>
    </row>
    <row r="243" spans="1:17" s="776" customFormat="1" ht="14.5">
      <c r="A243" s="809"/>
      <c r="B243" s="1224" t="s">
        <v>804</v>
      </c>
      <c r="C243" s="1224"/>
      <c r="D243" s="1224"/>
      <c r="E243" s="1224"/>
      <c r="F243" s="1224"/>
      <c r="G243" s="1224"/>
      <c r="H243" s="1224"/>
      <c r="I243" s="810"/>
      <c r="J243" s="811"/>
      <c r="K243" s="812"/>
      <c r="L243" s="812"/>
      <c r="M243" s="812"/>
      <c r="N243" s="812"/>
      <c r="O243" s="812"/>
      <c r="P243" s="812"/>
      <c r="Q243" s="812"/>
    </row>
    <row r="244" spans="1:17" s="776" customFormat="1" ht="14.5">
      <c r="A244" s="809"/>
      <c r="B244" s="1224"/>
      <c r="C244" s="1224"/>
      <c r="D244" s="1224"/>
      <c r="E244" s="1224"/>
      <c r="F244" s="1224"/>
      <c r="G244" s="1224"/>
      <c r="H244" s="1224"/>
      <c r="I244" s="810"/>
      <c r="J244" s="811"/>
      <c r="K244" s="812"/>
      <c r="L244" s="812"/>
      <c r="M244" s="812"/>
      <c r="N244" s="812"/>
      <c r="O244" s="812"/>
      <c r="P244" s="812"/>
      <c r="Q244" s="812"/>
    </row>
    <row r="245" spans="1:17" s="776" customFormat="1" ht="14.5">
      <c r="A245" s="809"/>
      <c r="B245" s="1224"/>
      <c r="C245" s="1224"/>
      <c r="D245" s="1224"/>
      <c r="E245" s="1224"/>
      <c r="F245" s="1224"/>
      <c r="G245" s="1224"/>
      <c r="H245" s="1224"/>
      <c r="I245" s="810"/>
      <c r="J245" s="811"/>
      <c r="K245" s="812"/>
      <c r="L245" s="812"/>
      <c r="M245" s="812"/>
      <c r="N245" s="812"/>
      <c r="O245" s="812"/>
      <c r="P245" s="812"/>
      <c r="Q245" s="812"/>
    </row>
    <row r="246" spans="1:17" s="776" customFormat="1" ht="6.75" customHeight="1">
      <c r="A246" s="809"/>
      <c r="B246" s="815"/>
      <c r="C246" s="815"/>
      <c r="D246" s="815"/>
      <c r="E246" s="815"/>
      <c r="F246" s="815"/>
      <c r="G246" s="815"/>
      <c r="H246" s="815"/>
      <c r="I246" s="810"/>
      <c r="J246" s="811"/>
      <c r="K246" s="812"/>
      <c r="L246" s="812"/>
      <c r="M246" s="812"/>
      <c r="N246" s="812"/>
      <c r="O246" s="812"/>
      <c r="P246" s="812"/>
      <c r="Q246" s="812"/>
    </row>
    <row r="247" spans="1:17" s="776" customFormat="1" ht="14.5">
      <c r="A247" s="809"/>
      <c r="B247" s="1225" t="s">
        <v>805</v>
      </c>
      <c r="C247" s="1225"/>
      <c r="D247" s="1225"/>
      <c r="E247" s="1225"/>
      <c r="F247" s="1225"/>
      <c r="G247" s="1225"/>
      <c r="H247" s="1225"/>
      <c r="I247" s="810"/>
      <c r="J247" s="811"/>
      <c r="K247" s="812"/>
      <c r="L247" s="812"/>
      <c r="M247" s="812"/>
      <c r="N247" s="812"/>
      <c r="O247" s="812"/>
      <c r="P247" s="812"/>
      <c r="Q247" s="812"/>
    </row>
    <row r="248" spans="1:17" s="776" customFormat="1" ht="3.75" customHeight="1">
      <c r="A248" s="809"/>
      <c r="B248" s="815"/>
      <c r="C248" s="815"/>
      <c r="D248" s="815"/>
      <c r="E248" s="815"/>
      <c r="F248" s="815"/>
      <c r="G248" s="815"/>
      <c r="H248" s="815"/>
      <c r="I248" s="810"/>
      <c r="J248" s="811"/>
      <c r="K248" s="812"/>
      <c r="L248" s="812"/>
      <c r="M248" s="812"/>
      <c r="N248" s="812"/>
      <c r="O248" s="812"/>
      <c r="P248" s="812"/>
      <c r="Q248" s="812"/>
    </row>
    <row r="249" spans="1:17" s="776" customFormat="1" ht="14.5">
      <c r="A249" s="809"/>
      <c r="B249" s="1224" t="s">
        <v>4035</v>
      </c>
      <c r="C249" s="1224"/>
      <c r="D249" s="1224"/>
      <c r="E249" s="1224"/>
      <c r="F249" s="1224"/>
      <c r="G249" s="1224"/>
      <c r="H249" s="1224"/>
      <c r="I249" s="810"/>
      <c r="J249" s="811"/>
      <c r="K249" s="812"/>
      <c r="L249" s="812"/>
      <c r="M249" s="812"/>
      <c r="N249" s="812"/>
      <c r="O249" s="812"/>
      <c r="P249" s="812"/>
      <c r="Q249" s="812"/>
    </row>
    <row r="250" spans="1:17" s="776" customFormat="1" ht="14.5">
      <c r="A250" s="809"/>
      <c r="B250" s="1224"/>
      <c r="C250" s="1224"/>
      <c r="D250" s="1224"/>
      <c r="E250" s="1224"/>
      <c r="F250" s="1224"/>
      <c r="G250" s="1224"/>
      <c r="H250" s="1224"/>
      <c r="I250" s="810"/>
      <c r="J250" s="811"/>
      <c r="K250" s="812"/>
      <c r="L250" s="812"/>
      <c r="M250" s="812"/>
      <c r="N250" s="812"/>
      <c r="O250" s="812"/>
      <c r="P250" s="812"/>
      <c r="Q250" s="812"/>
    </row>
    <row r="251" spans="1:17" s="776" customFormat="1" ht="14.5">
      <c r="A251" s="809"/>
      <c r="B251" s="1224"/>
      <c r="C251" s="1224"/>
      <c r="D251" s="1224"/>
      <c r="E251" s="1224"/>
      <c r="F251" s="1224"/>
      <c r="G251" s="1224"/>
      <c r="H251" s="1224"/>
      <c r="I251" s="810"/>
      <c r="J251" s="811"/>
      <c r="K251" s="812"/>
      <c r="L251" s="812"/>
      <c r="M251" s="812"/>
      <c r="N251" s="812"/>
      <c r="O251" s="812"/>
      <c r="P251" s="812"/>
      <c r="Q251" s="812"/>
    </row>
    <row r="252" spans="1:17" s="776" customFormat="1" ht="14.5">
      <c r="A252" s="809"/>
      <c r="B252" s="1224"/>
      <c r="C252" s="1224"/>
      <c r="D252" s="1224"/>
      <c r="E252" s="1224"/>
      <c r="F252" s="1224"/>
      <c r="G252" s="1224"/>
      <c r="H252" s="1224"/>
      <c r="I252" s="810"/>
      <c r="J252" s="811"/>
      <c r="K252" s="812"/>
      <c r="L252" s="812"/>
      <c r="M252" s="812"/>
      <c r="N252" s="812"/>
      <c r="O252" s="812"/>
      <c r="P252" s="812"/>
      <c r="Q252" s="812"/>
    </row>
    <row r="253" spans="1:17" s="776" customFormat="1" ht="3.75" customHeight="1">
      <c r="A253" s="809"/>
      <c r="B253" s="815"/>
      <c r="C253" s="815"/>
      <c r="D253" s="815"/>
      <c r="E253" s="815"/>
      <c r="F253" s="815"/>
      <c r="G253" s="815"/>
      <c r="H253" s="815"/>
      <c r="I253" s="810"/>
      <c r="J253" s="811"/>
      <c r="K253" s="812"/>
      <c r="L253" s="812"/>
      <c r="M253" s="812"/>
      <c r="N253" s="812"/>
      <c r="O253" s="812"/>
      <c r="P253" s="812"/>
      <c r="Q253" s="812"/>
    </row>
    <row r="254" spans="1:17" s="776" customFormat="1" ht="13.5" customHeight="1">
      <c r="A254" s="809"/>
      <c r="B254" s="1224" t="s">
        <v>806</v>
      </c>
      <c r="C254" s="1224"/>
      <c r="D254" s="1224"/>
      <c r="E254" s="1224"/>
      <c r="F254" s="1224"/>
      <c r="G254" s="1224"/>
      <c r="H254" s="1224"/>
      <c r="I254" s="810"/>
      <c r="J254" s="811"/>
      <c r="K254" s="812"/>
      <c r="L254" s="812"/>
      <c r="M254" s="812"/>
      <c r="N254" s="812"/>
      <c r="O254" s="812"/>
      <c r="P254" s="812"/>
      <c r="Q254" s="812"/>
    </row>
    <row r="255" spans="1:17" s="776" customFormat="1" ht="14.5">
      <c r="A255" s="809"/>
      <c r="B255" s="1224"/>
      <c r="C255" s="1224"/>
      <c r="D255" s="1224"/>
      <c r="E255" s="1224"/>
      <c r="F255" s="1224"/>
      <c r="G255" s="1224"/>
      <c r="H255" s="1224"/>
      <c r="I255" s="810"/>
      <c r="J255" s="811"/>
      <c r="K255" s="812"/>
      <c r="L255" s="812"/>
      <c r="M255" s="812"/>
      <c r="N255" s="812"/>
      <c r="O255" s="812"/>
      <c r="P255" s="812"/>
      <c r="Q255" s="812"/>
    </row>
    <row r="256" spans="1:17" s="776" customFormat="1" ht="14.5">
      <c r="A256" s="809"/>
      <c r="B256" s="1224"/>
      <c r="C256" s="1224"/>
      <c r="D256" s="1224"/>
      <c r="E256" s="1224"/>
      <c r="F256" s="1224"/>
      <c r="G256" s="1224"/>
      <c r="H256" s="1224"/>
      <c r="I256" s="810"/>
      <c r="J256" s="811"/>
      <c r="K256" s="812"/>
      <c r="L256" s="812"/>
      <c r="M256" s="812"/>
      <c r="N256" s="812"/>
      <c r="O256" s="812"/>
      <c r="P256" s="812"/>
      <c r="Q256" s="812"/>
    </row>
    <row r="257" spans="1:17" s="4" customFormat="1" ht="7.5" customHeight="1">
      <c r="A257" s="325"/>
      <c r="B257" s="825"/>
      <c r="C257" s="825"/>
      <c r="D257" s="825"/>
      <c r="E257" s="825"/>
      <c r="F257" s="825"/>
      <c r="G257" s="825"/>
      <c r="H257" s="825"/>
      <c r="I257" s="807"/>
      <c r="J257" s="381"/>
      <c r="K257" s="230"/>
      <c r="L257" s="230"/>
      <c r="M257" s="230"/>
      <c r="N257" s="230"/>
      <c r="O257" s="230"/>
      <c r="P257" s="230"/>
      <c r="Q257" s="230"/>
    </row>
    <row r="258" spans="1:17" ht="14.5">
      <c r="A258" s="826">
        <f>A17+0.6</f>
        <v>3.6</v>
      </c>
      <c r="B258" s="1216" t="s">
        <v>808</v>
      </c>
      <c r="C258" s="1216"/>
      <c r="D258" s="1216"/>
      <c r="E258" s="1216"/>
      <c r="F258" s="1216"/>
    </row>
    <row r="259" spans="1:17" ht="4.5" customHeight="1">
      <c r="B259" s="212"/>
      <c r="C259" s="212"/>
      <c r="D259" s="212"/>
      <c r="E259" s="212"/>
      <c r="F259" s="212"/>
      <c r="G259" s="212"/>
      <c r="H259" s="212"/>
    </row>
    <row r="260" spans="1:17" ht="15" customHeight="1">
      <c r="B260" s="1218" t="s">
        <v>1747</v>
      </c>
      <c r="C260" s="1218"/>
      <c r="D260" s="1218"/>
      <c r="E260" s="1218"/>
      <c r="F260" s="1218"/>
      <c r="G260" s="1218"/>
      <c r="H260" s="1218"/>
    </row>
    <row r="261" spans="1:17" ht="15" customHeight="1">
      <c r="B261" s="1218"/>
      <c r="C261" s="1218"/>
      <c r="D261" s="1218"/>
      <c r="E261" s="1218"/>
      <c r="F261" s="1218"/>
      <c r="G261" s="1218"/>
      <c r="H261" s="1218"/>
    </row>
    <row r="262" spans="1:17" ht="15" customHeight="1">
      <c r="B262" s="1218"/>
      <c r="C262" s="1218"/>
      <c r="D262" s="1218"/>
      <c r="E262" s="1218"/>
      <c r="F262" s="1218"/>
      <c r="G262" s="1218"/>
      <c r="H262" s="1218"/>
    </row>
    <row r="263" spans="1:17" ht="15" customHeight="1">
      <c r="B263" s="1218"/>
      <c r="C263" s="1218"/>
      <c r="D263" s="1218"/>
      <c r="E263" s="1218"/>
      <c r="F263" s="1218"/>
      <c r="G263" s="1218"/>
      <c r="H263" s="1218"/>
    </row>
    <row r="264" spans="1:17" ht="15" customHeight="1">
      <c r="B264" s="1218"/>
      <c r="C264" s="1218"/>
      <c r="D264" s="1218"/>
      <c r="E264" s="1218"/>
      <c r="F264" s="1218"/>
      <c r="G264" s="1218"/>
      <c r="H264" s="1218"/>
    </row>
    <row r="265" spans="1:17" ht="15" customHeight="1">
      <c r="B265" s="1218"/>
      <c r="C265" s="1218"/>
      <c r="D265" s="1218"/>
      <c r="E265" s="1218"/>
      <c r="F265" s="1218"/>
      <c r="G265" s="1218"/>
      <c r="H265" s="1218"/>
    </row>
    <row r="266" spans="1:17" ht="3.75" customHeight="1">
      <c r="B266" s="1218"/>
      <c r="C266" s="1218"/>
      <c r="D266" s="1218"/>
      <c r="E266" s="1218"/>
      <c r="F266" s="1218"/>
      <c r="G266" s="1218"/>
      <c r="H266" s="1218"/>
    </row>
    <row r="267" spans="1:17" ht="14.25" customHeight="1">
      <c r="B267" s="1218"/>
      <c r="C267" s="1218"/>
      <c r="D267" s="1218"/>
      <c r="E267" s="1218"/>
      <c r="F267" s="1218"/>
      <c r="G267" s="1218"/>
      <c r="H267" s="1218"/>
    </row>
    <row r="268" spans="1:17" ht="0.75" customHeight="1">
      <c r="B268" s="764"/>
      <c r="C268" s="764"/>
      <c r="D268" s="764"/>
      <c r="E268" s="764"/>
      <c r="F268" s="764"/>
      <c r="G268" s="764"/>
      <c r="H268" s="764"/>
    </row>
    <row r="269" spans="1:17" s="4" customFormat="1" ht="15" customHeight="1">
      <c r="A269" s="325">
        <f>A17+0.7</f>
        <v>3.7</v>
      </c>
      <c r="B269" s="231" t="s">
        <v>111</v>
      </c>
      <c r="C269" s="382"/>
      <c r="D269" s="383"/>
      <c r="E269" s="383"/>
      <c r="F269" s="807"/>
      <c r="G269" s="807"/>
      <c r="H269" s="807"/>
      <c r="I269" s="378"/>
      <c r="J269" s="378"/>
      <c r="K269" s="378"/>
      <c r="M269" s="378"/>
    </row>
    <row r="270" spans="1:17" s="4" customFormat="1" ht="4.5" customHeight="1">
      <c r="A270" s="325"/>
      <c r="B270" s="231"/>
      <c r="C270" s="382"/>
      <c r="D270" s="383"/>
      <c r="E270" s="383"/>
      <c r="F270" s="807"/>
      <c r="G270" s="807"/>
      <c r="H270" s="807"/>
      <c r="I270" s="378"/>
      <c r="J270" s="378"/>
      <c r="K270" s="378"/>
      <c r="M270" s="378"/>
    </row>
    <row r="271" spans="1:17" s="4" customFormat="1" ht="15" customHeight="1">
      <c r="A271" s="325"/>
      <c r="B271" s="1218" t="s">
        <v>896</v>
      </c>
      <c r="C271" s="1218"/>
      <c r="D271" s="1218"/>
      <c r="E271" s="1218"/>
      <c r="F271" s="1218"/>
      <c r="G271" s="1218"/>
      <c r="H271" s="1218"/>
      <c r="I271" s="807"/>
      <c r="J271" s="1212"/>
      <c r="K271" s="1212"/>
      <c r="L271" s="1212"/>
      <c r="M271" s="1212"/>
      <c r="N271" s="1212"/>
      <c r="O271" s="1212"/>
      <c r="P271" s="1212"/>
    </row>
    <row r="272" spans="1:17" s="4" customFormat="1" ht="14.5">
      <c r="A272" s="325"/>
      <c r="B272" s="1218"/>
      <c r="C272" s="1218"/>
      <c r="D272" s="1218"/>
      <c r="E272" s="1218"/>
      <c r="F272" s="1218"/>
      <c r="G272" s="1218"/>
      <c r="H272" s="1218"/>
      <c r="I272" s="807"/>
      <c r="J272" s="378"/>
      <c r="K272" s="378"/>
      <c r="M272" s="378"/>
    </row>
    <row r="273" spans="1:13" s="4" customFormat="1" ht="14.5">
      <c r="A273" s="325"/>
      <c r="B273" s="1218"/>
      <c r="C273" s="1218"/>
      <c r="D273" s="1218"/>
      <c r="E273" s="1218"/>
      <c r="F273" s="1218"/>
      <c r="G273" s="1218"/>
      <c r="H273" s="1218"/>
      <c r="I273" s="807"/>
      <c r="J273" s="378"/>
      <c r="K273" s="378"/>
      <c r="M273" s="378"/>
    </row>
    <row r="274" spans="1:13" s="4" customFormat="1" ht="14.5">
      <c r="A274" s="325"/>
      <c r="B274" s="1218"/>
      <c r="C274" s="1218"/>
      <c r="D274" s="1218"/>
      <c r="E274" s="1218"/>
      <c r="F274" s="1218"/>
      <c r="G274" s="1218"/>
      <c r="H274" s="1218"/>
      <c r="I274" s="807"/>
      <c r="J274" s="378"/>
      <c r="K274" s="378"/>
      <c r="M274" s="378"/>
    </row>
    <row r="275" spans="1:13" s="4" customFormat="1" ht="14.5">
      <c r="A275" s="325"/>
      <c r="B275" s="1218"/>
      <c r="C275" s="1218"/>
      <c r="D275" s="1218"/>
      <c r="E275" s="1218"/>
      <c r="F275" s="1218"/>
      <c r="G275" s="1218"/>
      <c r="H275" s="1218"/>
      <c r="I275" s="807"/>
      <c r="J275" s="378"/>
      <c r="K275" s="378"/>
      <c r="M275" s="378"/>
    </row>
    <row r="276" spans="1:13" s="4" customFormat="1" ht="17.25" customHeight="1">
      <c r="A276" s="325"/>
      <c r="B276" s="1218"/>
      <c r="C276" s="1218"/>
      <c r="D276" s="1218"/>
      <c r="E276" s="1218"/>
      <c r="F276" s="1218"/>
      <c r="G276" s="1218"/>
      <c r="H276" s="1218"/>
      <c r="I276" s="807"/>
      <c r="J276" s="378"/>
      <c r="K276" s="378"/>
      <c r="M276" s="378"/>
    </row>
    <row r="277" spans="1:13" s="4" customFormat="1" ht="9.75" customHeight="1">
      <c r="A277" s="325"/>
      <c r="B277" s="827"/>
      <c r="C277" s="827"/>
      <c r="D277" s="827"/>
      <c r="E277" s="827"/>
      <c r="F277" s="827"/>
      <c r="G277" s="827"/>
      <c r="H277" s="827"/>
      <c r="I277" s="807"/>
      <c r="J277" s="378"/>
      <c r="K277" s="378"/>
      <c r="M277" s="378"/>
    </row>
    <row r="278" spans="1:13" ht="15" customHeight="1">
      <c r="A278" s="828">
        <f>A269+0.1</f>
        <v>3.8000000000000003</v>
      </c>
      <c r="B278" s="175" t="s">
        <v>712</v>
      </c>
      <c r="C278" s="175"/>
      <c r="D278" s="175"/>
      <c r="E278" s="175"/>
      <c r="F278" s="175"/>
    </row>
    <row r="279" spans="1:13" ht="3" customHeight="1"/>
    <row r="280" spans="1:13" ht="14.5">
      <c r="B280" s="1212" t="s">
        <v>721</v>
      </c>
      <c r="C280" s="1212"/>
      <c r="D280" s="1212"/>
      <c r="E280" s="1212"/>
      <c r="F280" s="1212"/>
      <c r="G280" s="1212"/>
      <c r="H280" s="1212"/>
    </row>
    <row r="281" spans="1:13" ht="14.5">
      <c r="B281" s="1212"/>
      <c r="C281" s="1212"/>
      <c r="D281" s="1212"/>
      <c r="E281" s="1212"/>
      <c r="F281" s="1212"/>
      <c r="G281" s="1212"/>
      <c r="H281" s="1212"/>
    </row>
    <row r="282" spans="1:13" ht="14.5">
      <c r="B282" s="1212"/>
      <c r="C282" s="1212"/>
      <c r="D282" s="1212"/>
      <c r="E282" s="1212"/>
      <c r="F282" s="1212"/>
      <c r="G282" s="1212"/>
      <c r="H282" s="1212"/>
    </row>
    <row r="283" spans="1:13" ht="14.5">
      <c r="B283" s="1212"/>
      <c r="C283" s="1212"/>
      <c r="D283" s="1212"/>
      <c r="E283" s="1212"/>
      <c r="F283" s="1212"/>
      <c r="G283" s="1212"/>
      <c r="H283" s="1212"/>
    </row>
    <row r="284" spans="1:13" ht="14.5">
      <c r="B284" s="1212"/>
      <c r="C284" s="1212"/>
      <c r="D284" s="1212"/>
      <c r="E284" s="1212"/>
      <c r="F284" s="1212"/>
      <c r="G284" s="1212"/>
      <c r="H284" s="1212"/>
    </row>
    <row r="285" spans="1:13" ht="18.75" customHeight="1">
      <c r="B285" s="1212"/>
      <c r="C285" s="1212"/>
      <c r="D285" s="1212"/>
      <c r="E285" s="1212"/>
      <c r="F285" s="1212"/>
      <c r="G285" s="1212"/>
      <c r="H285" s="1212"/>
    </row>
    <row r="286" spans="1:13" s="4" customFormat="1" ht="14.25" customHeight="1">
      <c r="A286" s="828">
        <f>A278+0.1</f>
        <v>3.9000000000000004</v>
      </c>
      <c r="B286" s="1222" t="s">
        <v>21</v>
      </c>
      <c r="C286" s="1222"/>
      <c r="D286" s="1222"/>
      <c r="E286" s="1222"/>
      <c r="F286" s="336"/>
      <c r="G286" s="336"/>
      <c r="H286" s="336"/>
      <c r="I286" s="807"/>
      <c r="J286" s="378"/>
      <c r="K286" s="378"/>
      <c r="M286" s="378"/>
    </row>
    <row r="287" spans="1:13" s="4" customFormat="1" ht="5.25" customHeight="1">
      <c r="A287" s="375"/>
      <c r="B287" s="384"/>
      <c r="C287" s="384"/>
      <c r="D287" s="384"/>
      <c r="E287" s="384"/>
      <c r="F287" s="384"/>
      <c r="G287" s="384"/>
      <c r="H287" s="384"/>
      <c r="I287" s="807"/>
      <c r="J287" s="378"/>
      <c r="K287" s="378"/>
      <c r="M287" s="378"/>
    </row>
    <row r="288" spans="1:13" s="4" customFormat="1" ht="14.25" customHeight="1">
      <c r="A288" s="375"/>
      <c r="B288" s="1218" t="s">
        <v>990</v>
      </c>
      <c r="C288" s="1218"/>
      <c r="D288" s="1218"/>
      <c r="E288" s="1218"/>
      <c r="F288" s="1218"/>
      <c r="G288" s="1218"/>
      <c r="H288" s="1218"/>
      <c r="I288" s="807"/>
      <c r="J288" s="378"/>
      <c r="K288" s="378"/>
      <c r="L288" s="404"/>
      <c r="M288" s="378"/>
    </row>
    <row r="289" spans="1:17" s="4" customFormat="1" ht="16.5" customHeight="1">
      <c r="A289" s="375"/>
      <c r="B289" s="1218"/>
      <c r="C289" s="1218"/>
      <c r="D289" s="1218"/>
      <c r="E289" s="1218"/>
      <c r="F289" s="1218"/>
      <c r="G289" s="1218"/>
      <c r="H289" s="1218"/>
      <c r="I289" s="807"/>
      <c r="J289" s="378"/>
      <c r="K289" s="378"/>
      <c r="L289" s="404"/>
      <c r="M289" s="378"/>
    </row>
    <row r="290" spans="1:17" s="4" customFormat="1" ht="17.25" customHeight="1">
      <c r="A290" s="375"/>
      <c r="B290" s="366" t="s">
        <v>224</v>
      </c>
      <c r="C290" s="767"/>
      <c r="D290" s="336" t="s">
        <v>4036</v>
      </c>
      <c r="F290" s="336"/>
      <c r="G290" s="336"/>
      <c r="I290" s="807"/>
      <c r="J290" s="378"/>
      <c r="K290" s="378"/>
      <c r="L290" s="829"/>
      <c r="M290" s="378"/>
    </row>
    <row r="291" spans="1:17" s="4" customFormat="1" ht="7.5" customHeight="1">
      <c r="A291" s="375"/>
      <c r="B291" s="366"/>
      <c r="C291" s="767"/>
      <c r="D291" s="767"/>
      <c r="E291" s="336"/>
      <c r="F291" s="336"/>
      <c r="G291" s="336"/>
      <c r="I291" s="807"/>
      <c r="J291" s="378"/>
      <c r="K291" s="378"/>
      <c r="M291" s="378"/>
    </row>
    <row r="292" spans="1:17" s="4" customFormat="1" ht="28.5" customHeight="1">
      <c r="A292" s="375"/>
      <c r="B292" s="1223" t="s">
        <v>225</v>
      </c>
      <c r="C292" s="1223"/>
      <c r="D292" s="1220" t="s">
        <v>858</v>
      </c>
      <c r="E292" s="1220"/>
      <c r="F292" s="1220"/>
      <c r="G292" s="1220"/>
      <c r="H292" s="1220"/>
      <c r="I292" s="807"/>
      <c r="J292" s="378"/>
      <c r="K292" s="378"/>
      <c r="M292" s="378"/>
    </row>
    <row r="293" spans="1:17" s="4" customFormat="1" ht="4.5" customHeight="1">
      <c r="A293" s="375"/>
      <c r="B293" s="366"/>
      <c r="C293" s="767"/>
      <c r="D293" s="767"/>
      <c r="E293" s="336"/>
      <c r="F293" s="336"/>
      <c r="G293" s="336"/>
      <c r="I293" s="807"/>
      <c r="J293" s="378"/>
      <c r="K293" s="378"/>
      <c r="M293" s="378"/>
    </row>
    <row r="294" spans="1:17" s="4" customFormat="1" ht="27" customHeight="1">
      <c r="A294" s="375"/>
      <c r="B294" s="1217" t="s">
        <v>226</v>
      </c>
      <c r="C294" s="1217"/>
      <c r="D294" s="1218" t="s">
        <v>859</v>
      </c>
      <c r="E294" s="1218"/>
      <c r="F294" s="1218"/>
      <c r="G294" s="1218"/>
      <c r="H294" s="1218"/>
      <c r="I294" s="807"/>
      <c r="J294" s="378"/>
      <c r="K294" s="378"/>
      <c r="M294" s="378"/>
      <c r="N294" s="1219"/>
      <c r="O294" s="1219"/>
      <c r="P294" s="1219"/>
      <c r="Q294" s="1219"/>
    </row>
    <row r="295" spans="1:17" s="4" customFormat="1" ht="6.75" customHeight="1">
      <c r="A295" s="375"/>
      <c r="B295" s="386"/>
      <c r="C295" s="386"/>
      <c r="D295" s="1220"/>
      <c r="E295" s="1220"/>
      <c r="F295" s="1220"/>
      <c r="G295" s="764"/>
      <c r="H295" s="764"/>
      <c r="I295" s="807"/>
      <c r="J295" s="378"/>
      <c r="K295" s="378"/>
      <c r="M295" s="378"/>
      <c r="N295" s="765"/>
      <c r="O295" s="765"/>
      <c r="P295" s="765"/>
      <c r="Q295" s="765"/>
    </row>
    <row r="296" spans="1:17" s="4" customFormat="1" ht="15" customHeight="1">
      <c r="A296" s="375"/>
      <c r="B296" s="366" t="s">
        <v>672</v>
      </c>
      <c r="C296" s="767"/>
      <c r="D296" s="336" t="s">
        <v>673</v>
      </c>
      <c r="F296" s="384"/>
      <c r="G296" s="384"/>
      <c r="H296" s="384"/>
      <c r="I296" s="175"/>
      <c r="J296" s="174"/>
      <c r="K296" s="174"/>
      <c r="L296" s="175"/>
      <c r="M296" s="175"/>
      <c r="N296" s="175"/>
      <c r="O296" s="175"/>
      <c r="P296" s="175"/>
    </row>
    <row r="297" spans="1:17" s="4" customFormat="1" ht="9" customHeight="1">
      <c r="A297" s="375"/>
      <c r="B297" s="174"/>
      <c r="C297" s="174"/>
      <c r="D297" s="174"/>
      <c r="E297" s="174"/>
      <c r="F297" s="174"/>
      <c r="G297" s="830"/>
      <c r="H297" s="830"/>
      <c r="I297" s="807"/>
      <c r="J297" s="174"/>
      <c r="K297" s="174"/>
      <c r="L297" s="175"/>
      <c r="M297" s="175"/>
      <c r="N297" s="175"/>
      <c r="O297" s="175"/>
      <c r="P297" s="175"/>
    </row>
    <row r="298" spans="1:17" s="4" customFormat="1" ht="9" customHeight="1">
      <c r="A298" s="375"/>
      <c r="B298" s="174"/>
      <c r="C298" s="174"/>
      <c r="D298" s="174"/>
      <c r="E298" s="174"/>
      <c r="F298" s="174"/>
      <c r="G298" s="830"/>
      <c r="H298" s="830"/>
      <c r="I298" s="807"/>
      <c r="J298" s="174"/>
      <c r="K298" s="174"/>
      <c r="L298" s="175"/>
      <c r="M298" s="175"/>
      <c r="N298" s="175"/>
      <c r="O298" s="175"/>
      <c r="P298" s="175"/>
    </row>
    <row r="299" spans="1:17" s="4" customFormat="1" ht="14.5">
      <c r="A299" s="831">
        <f>A17+0.1</f>
        <v>3.1</v>
      </c>
      <c r="B299" s="1221" t="s">
        <v>715</v>
      </c>
      <c r="C299" s="1221"/>
      <c r="D299" s="1221"/>
      <c r="E299" s="1221"/>
      <c r="F299" s="1221"/>
      <c r="G299" s="1221"/>
      <c r="H299" s="1221"/>
      <c r="I299" s="827"/>
      <c r="J299" s="378"/>
      <c r="K299" s="378"/>
      <c r="M299" s="378"/>
    </row>
    <row r="300" spans="1:17" ht="3" customHeight="1">
      <c r="A300" s="325"/>
      <c r="B300" s="175"/>
      <c r="C300" s="230"/>
      <c r="D300" s="230"/>
      <c r="E300" s="230"/>
      <c r="F300" s="230"/>
      <c r="G300" s="230"/>
      <c r="H300" s="230"/>
    </row>
    <row r="301" spans="1:17" s="4" customFormat="1" ht="39.75" customHeight="1">
      <c r="A301" s="325"/>
      <c r="B301" s="1215" t="s">
        <v>4037</v>
      </c>
      <c r="C301" s="1215"/>
      <c r="D301" s="1215"/>
      <c r="E301" s="1215"/>
      <c r="F301" s="1215"/>
      <c r="G301" s="1215"/>
      <c r="H301" s="1215"/>
      <c r="I301" s="378"/>
      <c r="J301" s="378"/>
      <c r="K301" s="378"/>
      <c r="M301" s="378"/>
    </row>
    <row r="302" spans="1:17" s="4" customFormat="1" ht="5.25" customHeight="1">
      <c r="A302" s="325"/>
      <c r="B302" s="550"/>
      <c r="C302" s="550"/>
      <c r="D302" s="550"/>
      <c r="E302" s="550"/>
      <c r="F302" s="550"/>
      <c r="G302" s="550"/>
      <c r="H302" s="550"/>
      <c r="I302" s="378"/>
      <c r="J302" s="378"/>
      <c r="K302" s="378"/>
      <c r="M302" s="378"/>
    </row>
    <row r="303" spans="1:17" ht="15" customHeight="1">
      <c r="A303" s="832">
        <f>A299+0.01</f>
        <v>3.11</v>
      </c>
      <c r="B303" s="175" t="s">
        <v>287</v>
      </c>
      <c r="C303" s="230"/>
      <c r="D303" s="230"/>
      <c r="E303" s="230"/>
      <c r="F303" s="230"/>
      <c r="G303" s="230"/>
      <c r="H303" s="230"/>
    </row>
    <row r="304" spans="1:17" ht="3" customHeight="1">
      <c r="A304" s="451"/>
      <c r="B304" s="175"/>
      <c r="C304" s="230"/>
      <c r="D304" s="230"/>
      <c r="E304" s="230"/>
      <c r="F304" s="230"/>
      <c r="G304" s="230"/>
      <c r="H304" s="230"/>
    </row>
    <row r="305" spans="1:8" ht="16.5" customHeight="1">
      <c r="A305" s="325"/>
      <c r="B305" s="1215" t="s">
        <v>895</v>
      </c>
      <c r="C305" s="1215"/>
      <c r="D305" s="1215"/>
      <c r="E305" s="1215"/>
      <c r="F305" s="1215"/>
      <c r="G305" s="1215"/>
      <c r="H305" s="1215"/>
    </row>
    <row r="306" spans="1:8" ht="14.5">
      <c r="A306" s="325"/>
      <c r="B306" s="1215"/>
      <c r="C306" s="1215"/>
      <c r="D306" s="1215"/>
      <c r="E306" s="1215"/>
      <c r="F306" s="1215"/>
      <c r="G306" s="1215"/>
      <c r="H306" s="1215"/>
    </row>
    <row r="307" spans="1:8" ht="14.5">
      <c r="A307" s="325"/>
      <c r="B307" s="1215"/>
      <c r="C307" s="1215"/>
      <c r="D307" s="1215"/>
      <c r="E307" s="1215"/>
      <c r="F307" s="1215"/>
      <c r="G307" s="1215"/>
      <c r="H307" s="1215"/>
    </row>
    <row r="308" spans="1:8" ht="14.5">
      <c r="A308" s="325"/>
      <c r="B308" s="1215"/>
      <c r="C308" s="1215"/>
      <c r="D308" s="1215"/>
      <c r="E308" s="1215"/>
      <c r="F308" s="1215"/>
      <c r="G308" s="1215"/>
      <c r="H308" s="1215"/>
    </row>
    <row r="309" spans="1:8" ht="10.5" customHeight="1">
      <c r="A309" s="325"/>
      <c r="B309" s="1215"/>
      <c r="C309" s="1215"/>
      <c r="D309" s="1215"/>
      <c r="E309" s="1215"/>
      <c r="F309" s="1215"/>
      <c r="G309" s="1215"/>
      <c r="H309" s="1215"/>
    </row>
    <row r="310" spans="1:8" ht="9" customHeight="1">
      <c r="A310" s="325"/>
      <c r="B310" s="550"/>
      <c r="C310" s="550"/>
      <c r="D310" s="550"/>
      <c r="E310" s="550"/>
      <c r="F310" s="550"/>
      <c r="G310" s="550"/>
      <c r="H310" s="550"/>
    </row>
    <row r="311" spans="1:8" ht="14.5">
      <c r="A311" s="833">
        <f>A303+0.01</f>
        <v>3.1199999999999997</v>
      </c>
      <c r="B311" s="1216" t="s">
        <v>312</v>
      </c>
      <c r="C311" s="1216"/>
      <c r="D311" s="1216"/>
      <c r="E311" s="1216"/>
    </row>
    <row r="312" spans="1:8" ht="4.5" customHeight="1">
      <c r="A312" s="342"/>
      <c r="B312" s="376"/>
      <c r="C312" s="376"/>
      <c r="D312" s="376"/>
      <c r="E312" s="376"/>
    </row>
    <row r="313" spans="1:8" ht="15" customHeight="1">
      <c r="B313" s="1212" t="s">
        <v>4038</v>
      </c>
      <c r="C313" s="1212"/>
      <c r="D313" s="1212"/>
      <c r="E313" s="1212"/>
      <c r="F313" s="1212"/>
      <c r="G313" s="1212"/>
      <c r="H313" s="1212"/>
    </row>
    <row r="314" spans="1:8" ht="14.5">
      <c r="B314" s="1212"/>
      <c r="C314" s="1212"/>
      <c r="D314" s="1212"/>
      <c r="E314" s="1212"/>
      <c r="F314" s="1212"/>
      <c r="G314" s="1212"/>
      <c r="H314" s="1212"/>
    </row>
    <row r="315" spans="1:8" ht="14.5">
      <c r="B315" s="1212"/>
      <c r="C315" s="1212"/>
      <c r="D315" s="1212"/>
      <c r="E315" s="1212"/>
      <c r="F315" s="1212"/>
      <c r="G315" s="1212"/>
      <c r="H315" s="1212"/>
    </row>
    <row r="316" spans="1:8" ht="14.5">
      <c r="B316" s="1212"/>
      <c r="C316" s="1212"/>
      <c r="D316" s="1212"/>
      <c r="E316" s="1212"/>
      <c r="F316" s="1212"/>
      <c r="G316" s="1212"/>
      <c r="H316" s="1212"/>
    </row>
    <row r="317" spans="1:8" ht="14.25" customHeight="1">
      <c r="B317" s="1212"/>
      <c r="C317" s="1212"/>
      <c r="D317" s="1212"/>
      <c r="E317" s="1212"/>
      <c r="F317" s="1212"/>
      <c r="G317" s="1212"/>
      <c r="H317" s="1212"/>
    </row>
    <row r="318" spans="1:8" ht="4.5" customHeight="1">
      <c r="B318" s="175"/>
    </row>
    <row r="319" spans="1:8" ht="14.5">
      <c r="A319" s="833">
        <f>A311+0.01</f>
        <v>3.1299999999999994</v>
      </c>
      <c r="B319" s="1216" t="s">
        <v>280</v>
      </c>
      <c r="C319" s="1216"/>
      <c r="D319" s="1216"/>
      <c r="E319" s="1216"/>
    </row>
    <row r="320" spans="1:8" ht="4.5" customHeight="1">
      <c r="A320" s="834"/>
      <c r="B320" s="205"/>
      <c r="C320" s="205"/>
      <c r="D320" s="205"/>
      <c r="E320" s="205"/>
    </row>
    <row r="321" spans="1:14" ht="15" customHeight="1">
      <c r="B321" s="1212" t="s">
        <v>4039</v>
      </c>
      <c r="C321" s="1212"/>
      <c r="D321" s="1212"/>
      <c r="E321" s="1212"/>
      <c r="F321" s="1212"/>
      <c r="G321" s="1212"/>
      <c r="H321" s="1212"/>
    </row>
    <row r="322" spans="1:14" ht="14.5">
      <c r="B322" s="1212"/>
      <c r="C322" s="1212"/>
      <c r="D322" s="1212"/>
      <c r="E322" s="1212"/>
      <c r="F322" s="1212"/>
      <c r="G322" s="1212"/>
      <c r="H322" s="1212"/>
    </row>
    <row r="323" spans="1:14" ht="14.5">
      <c r="B323" s="1212"/>
      <c r="C323" s="1212"/>
      <c r="D323" s="1212"/>
      <c r="E323" s="1212"/>
      <c r="F323" s="1212"/>
      <c r="G323" s="1212"/>
      <c r="H323" s="1212"/>
    </row>
    <row r="324" spans="1:14" ht="14.5">
      <c r="B324" s="1212"/>
      <c r="C324" s="1212"/>
      <c r="D324" s="1212"/>
      <c r="E324" s="1212"/>
      <c r="F324" s="1212"/>
      <c r="G324" s="1212"/>
      <c r="H324" s="1212"/>
    </row>
    <row r="325" spans="1:14" ht="14.5">
      <c r="B325" s="1212"/>
      <c r="C325" s="1212"/>
      <c r="D325" s="1212"/>
      <c r="E325" s="1212"/>
      <c r="F325" s="1212"/>
      <c r="G325" s="1212"/>
      <c r="H325" s="1212"/>
    </row>
    <row r="326" spans="1:14" ht="6.75" customHeight="1">
      <c r="B326" s="1212"/>
      <c r="C326" s="1212"/>
      <c r="D326" s="1212"/>
      <c r="E326" s="1212"/>
      <c r="F326" s="1212"/>
      <c r="G326" s="1212"/>
      <c r="H326" s="1212"/>
    </row>
    <row r="327" spans="1:14" ht="8.25" customHeight="1">
      <c r="B327" s="230"/>
      <c r="C327" s="230"/>
      <c r="D327" s="230"/>
      <c r="E327" s="230"/>
      <c r="F327" s="230"/>
      <c r="G327" s="230"/>
      <c r="H327" s="230"/>
    </row>
    <row r="328" spans="1:14" s="4" customFormat="1" ht="14.5">
      <c r="A328" s="833">
        <f>A319+0.01</f>
        <v>3.1399999999999992</v>
      </c>
      <c r="B328" s="231" t="s">
        <v>991</v>
      </c>
      <c r="C328" s="550"/>
      <c r="D328" s="550"/>
      <c r="E328" s="550"/>
      <c r="F328" s="550"/>
      <c r="G328" s="550"/>
      <c r="H328" s="550"/>
      <c r="I328" s="550"/>
      <c r="J328" s="378"/>
      <c r="K328" s="378"/>
      <c r="L328" s="378"/>
      <c r="N328" s="378"/>
    </row>
    <row r="329" spans="1:14" s="4" customFormat="1" ht="6" customHeight="1">
      <c r="A329" s="325"/>
      <c r="B329" s="550"/>
      <c r="C329" s="550"/>
      <c r="D329" s="550"/>
      <c r="E329" s="550"/>
      <c r="F329" s="550"/>
      <c r="G329" s="550"/>
      <c r="H329" s="550"/>
      <c r="I329" s="550"/>
      <c r="J329" s="378"/>
      <c r="K329" s="378"/>
      <c r="L329" s="378"/>
      <c r="N329" s="378"/>
    </row>
    <row r="330" spans="1:14" s="4" customFormat="1" ht="18.75" customHeight="1">
      <c r="A330" s="325"/>
      <c r="B330" s="1212" t="s">
        <v>970</v>
      </c>
      <c r="C330" s="1212"/>
      <c r="D330" s="1212"/>
      <c r="E330" s="1212"/>
      <c r="F330" s="1212"/>
      <c r="G330" s="1212"/>
      <c r="H330" s="1212"/>
      <c r="I330" s="1212"/>
      <c r="J330" s="1212"/>
      <c r="K330" s="378"/>
      <c r="L330" s="378"/>
      <c r="N330" s="378"/>
    </row>
    <row r="331" spans="1:14" s="4" customFormat="1" ht="37.5" customHeight="1">
      <c r="A331" s="325"/>
      <c r="B331" s="1212"/>
      <c r="C331" s="1212"/>
      <c r="D331" s="1212"/>
      <c r="E331" s="1212"/>
      <c r="F331" s="1212"/>
      <c r="G331" s="1212"/>
      <c r="H331" s="1212"/>
      <c r="I331" s="1212"/>
      <c r="J331" s="1212"/>
      <c r="K331" s="378"/>
      <c r="L331" s="378"/>
      <c r="N331" s="378"/>
    </row>
    <row r="332" spans="1:14" s="4" customFormat="1" ht="12.75" hidden="1" customHeight="1">
      <c r="A332" s="325"/>
      <c r="B332" s="1212" t="s">
        <v>4040</v>
      </c>
      <c r="C332" s="1212"/>
      <c r="D332" s="1212"/>
      <c r="E332" s="1212"/>
      <c r="F332" s="1212"/>
      <c r="G332" s="1212"/>
      <c r="H332" s="1212"/>
      <c r="I332" s="1212"/>
      <c r="J332" s="1212"/>
      <c r="K332" s="378"/>
      <c r="L332" s="378"/>
      <c r="N332" s="378"/>
    </row>
    <row r="333" spans="1:14" s="4" customFormat="1" ht="62.25" customHeight="1">
      <c r="A333" s="325"/>
      <c r="B333" s="1215" t="s">
        <v>4041</v>
      </c>
      <c r="C333" s="1215"/>
      <c r="D333" s="1215"/>
      <c r="E333" s="1215"/>
      <c r="F333" s="1215"/>
      <c r="G333" s="1215"/>
      <c r="H333" s="1215"/>
      <c r="I333" s="550"/>
      <c r="J333" s="378"/>
      <c r="K333" s="378"/>
      <c r="L333" s="378"/>
      <c r="N333" s="378"/>
    </row>
    <row r="334" spans="1:14" s="4" customFormat="1" ht="14.5">
      <c r="A334" s="325"/>
      <c r="B334" s="827"/>
      <c r="C334" s="827"/>
      <c r="D334" s="827"/>
      <c r="E334" s="827"/>
      <c r="F334" s="827"/>
      <c r="G334" s="827"/>
      <c r="H334" s="827"/>
      <c r="I334" s="550"/>
      <c r="J334" s="378"/>
      <c r="K334" s="378"/>
      <c r="L334" s="378"/>
      <c r="N334" s="378"/>
    </row>
    <row r="335" spans="1:14" ht="15" customHeight="1">
      <c r="A335" s="835">
        <f>A328+0.01</f>
        <v>3.149999999999999</v>
      </c>
      <c r="B335" s="1213" t="s">
        <v>724</v>
      </c>
      <c r="C335" s="1213"/>
      <c r="D335" s="1213"/>
      <c r="E335" s="1213"/>
      <c r="F335" s="1213"/>
      <c r="G335" s="1213"/>
      <c r="H335" s="1213"/>
    </row>
    <row r="336" spans="1:14" ht="6" customHeight="1">
      <c r="A336" s="835"/>
      <c r="B336" s="769"/>
      <c r="C336" s="769"/>
      <c r="D336" s="769"/>
      <c r="E336" s="769"/>
      <c r="F336" s="769"/>
      <c r="G336" s="769"/>
      <c r="H336" s="769"/>
    </row>
    <row r="337" spans="1:8" ht="31.5" customHeight="1">
      <c r="B337" s="1212" t="s">
        <v>4042</v>
      </c>
      <c r="C337" s="1212"/>
      <c r="D337" s="1212"/>
      <c r="E337" s="1212"/>
      <c r="F337" s="1212"/>
      <c r="G337" s="1212"/>
      <c r="H337" s="1212"/>
    </row>
    <row r="338" spans="1:8" ht="14.5">
      <c r="B338" s="230"/>
      <c r="C338" s="230"/>
      <c r="D338" s="230"/>
      <c r="E338" s="230"/>
      <c r="F338" s="230"/>
      <c r="G338" s="230"/>
      <c r="H338" s="230"/>
    </row>
    <row r="339" spans="1:8" ht="17.149999999999999" customHeight="1">
      <c r="A339" s="835">
        <f>A335+0.01</f>
        <v>3.1599999999999988</v>
      </c>
      <c r="B339" s="1213" t="s">
        <v>992</v>
      </c>
      <c r="C339" s="1213"/>
      <c r="D339" s="1213"/>
      <c r="E339" s="230"/>
      <c r="F339" s="230"/>
      <c r="G339" s="230"/>
      <c r="H339" s="230"/>
    </row>
    <row r="340" spans="1:8" ht="3.75" customHeight="1">
      <c r="A340" s="835"/>
      <c r="B340" s="769"/>
      <c r="C340" s="769"/>
      <c r="D340" s="769"/>
      <c r="E340" s="230"/>
      <c r="F340" s="230"/>
      <c r="G340" s="230"/>
      <c r="H340" s="230"/>
    </row>
    <row r="341" spans="1:8" ht="14.5">
      <c r="B341" s="1212" t="s">
        <v>725</v>
      </c>
      <c r="C341" s="1212"/>
      <c r="D341" s="1212"/>
      <c r="E341" s="1212"/>
      <c r="F341" s="1212"/>
      <c r="G341" s="1212"/>
      <c r="H341" s="1212"/>
    </row>
    <row r="342" spans="1:8" ht="14.5">
      <c r="B342" s="230"/>
      <c r="C342" s="230"/>
      <c r="D342" s="230"/>
      <c r="E342" s="230"/>
      <c r="F342" s="230"/>
      <c r="G342" s="230"/>
      <c r="H342" s="230"/>
    </row>
    <row r="343" spans="1:8" ht="14.5">
      <c r="A343" s="835">
        <f>A339+0.01</f>
        <v>3.1699999999999986</v>
      </c>
      <c r="B343" s="1213" t="s">
        <v>809</v>
      </c>
      <c r="C343" s="1213"/>
      <c r="D343" s="1213"/>
      <c r="E343" s="1213"/>
      <c r="F343" s="1213"/>
      <c r="G343" s="230"/>
      <c r="H343" s="230"/>
    </row>
    <row r="344" spans="1:8" ht="5.25" customHeight="1">
      <c r="B344" s="230"/>
      <c r="C344" s="230"/>
      <c r="D344" s="230"/>
      <c r="E344" s="230"/>
      <c r="F344" s="230"/>
      <c r="G344" s="230"/>
      <c r="H344" s="230"/>
    </row>
    <row r="345" spans="1:8" ht="13.5" customHeight="1">
      <c r="B345" s="1212" t="s">
        <v>810</v>
      </c>
      <c r="C345" s="1212"/>
      <c r="D345" s="1212"/>
      <c r="E345" s="1212"/>
      <c r="F345" s="1212"/>
      <c r="G345" s="1212"/>
      <c r="H345" s="1212"/>
    </row>
    <row r="346" spans="1:8" ht="18" customHeight="1">
      <c r="B346" s="1212"/>
      <c r="C346" s="1212"/>
      <c r="D346" s="1212"/>
      <c r="E346" s="1212"/>
      <c r="F346" s="1212"/>
      <c r="G346" s="1212"/>
      <c r="H346" s="1212"/>
    </row>
    <row r="347" spans="1:8" ht="14.5">
      <c r="B347" s="230"/>
      <c r="C347" s="230"/>
      <c r="D347" s="230"/>
      <c r="E347" s="230"/>
      <c r="F347" s="230"/>
      <c r="G347" s="230"/>
      <c r="H347" s="230"/>
    </row>
    <row r="348" spans="1:8" ht="14.5">
      <c r="A348" s="835">
        <f>A343+0.01</f>
        <v>3.1799999999999984</v>
      </c>
      <c r="B348" s="175" t="s">
        <v>4043</v>
      </c>
      <c r="C348" s="230"/>
      <c r="D348" s="230"/>
      <c r="E348" s="230"/>
      <c r="F348" s="230"/>
      <c r="G348" s="230"/>
      <c r="H348" s="230"/>
    </row>
    <row r="349" spans="1:8" ht="6.65" customHeight="1">
      <c r="B349" s="230"/>
      <c r="C349" s="230"/>
      <c r="D349" s="230"/>
      <c r="E349" s="230"/>
      <c r="F349" s="230"/>
      <c r="G349" s="230"/>
      <c r="H349" s="230"/>
    </row>
    <row r="350" spans="1:8" ht="14.65" customHeight="1">
      <c r="B350" s="1214" t="s">
        <v>4044</v>
      </c>
      <c r="C350" s="1214"/>
      <c r="D350" s="1214"/>
      <c r="E350" s="1214"/>
      <c r="F350" s="1214"/>
      <c r="G350" s="1214"/>
      <c r="H350" s="1214"/>
    </row>
    <row r="351" spans="1:8" ht="14.65" customHeight="1">
      <c r="B351" s="1214"/>
      <c r="C351" s="1214"/>
      <c r="D351" s="1214"/>
      <c r="E351" s="1214"/>
      <c r="F351" s="1214"/>
      <c r="G351" s="1214"/>
      <c r="H351" s="1214"/>
    </row>
    <row r="352" spans="1:8" ht="14.5">
      <c r="B352" s="230"/>
      <c r="C352" s="230"/>
      <c r="D352" s="230"/>
      <c r="E352" s="230"/>
      <c r="F352" s="230"/>
      <c r="G352" s="230"/>
      <c r="H352" s="230"/>
    </row>
    <row r="353" spans="1:8" ht="13.5" customHeight="1">
      <c r="A353" s="835">
        <f>A348+0.01</f>
        <v>3.1899999999999982</v>
      </c>
      <c r="B353" s="1213" t="s">
        <v>811</v>
      </c>
      <c r="C353" s="1213"/>
      <c r="D353" s="1213"/>
      <c r="E353" s="1213"/>
      <c r="F353" s="1213"/>
      <c r="G353" s="769"/>
      <c r="H353" s="769"/>
    </row>
    <row r="354" spans="1:8" ht="6" customHeight="1">
      <c r="A354" s="835"/>
      <c r="B354" s="769"/>
      <c r="C354" s="769"/>
      <c r="D354" s="769"/>
      <c r="E354" s="769"/>
      <c r="F354" s="769"/>
      <c r="G354" s="769"/>
      <c r="H354" s="769"/>
    </row>
    <row r="355" spans="1:8" ht="15" customHeight="1">
      <c r="B355" s="1212" t="s">
        <v>1678</v>
      </c>
      <c r="C355" s="1212"/>
      <c r="D355" s="1212"/>
      <c r="E355" s="1212"/>
      <c r="F355" s="1212"/>
      <c r="G355" s="1212"/>
      <c r="H355" s="1212"/>
    </row>
    <row r="356" spans="1:8" ht="27.75" customHeight="1">
      <c r="B356" s="1212"/>
      <c r="C356" s="1212"/>
      <c r="D356" s="1212"/>
      <c r="E356" s="1212"/>
      <c r="F356" s="1212"/>
      <c r="G356" s="1212"/>
      <c r="H356" s="1212"/>
    </row>
    <row r="357" spans="1:8" ht="14.5">
      <c r="B357" s="1212" t="s">
        <v>812</v>
      </c>
      <c r="C357" s="1212"/>
      <c r="D357" s="1212"/>
      <c r="E357" s="1212"/>
      <c r="F357" s="1212"/>
      <c r="G357" s="1212"/>
      <c r="H357" s="1212"/>
    </row>
    <row r="358" spans="1:8" ht="14.5">
      <c r="B358" s="1212"/>
      <c r="C358" s="1212"/>
      <c r="D358" s="1212"/>
      <c r="E358" s="1212"/>
      <c r="F358" s="1212"/>
      <c r="G358" s="1212"/>
      <c r="H358" s="1212"/>
    </row>
    <row r="359" spans="1:8" ht="14.5">
      <c r="B359" s="1212"/>
      <c r="C359" s="1212"/>
      <c r="D359" s="1212"/>
      <c r="E359" s="1212"/>
      <c r="F359" s="1212"/>
      <c r="G359" s="1212"/>
      <c r="H359" s="1212"/>
    </row>
    <row r="360" spans="1:8" ht="14.5">
      <c r="B360" s="1212"/>
      <c r="C360" s="1212"/>
      <c r="D360" s="1212"/>
      <c r="E360" s="1212"/>
      <c r="F360" s="1212"/>
      <c r="G360" s="1212"/>
      <c r="H360" s="1212"/>
    </row>
    <row r="361" spans="1:8" ht="14.5">
      <c r="B361" s="1212"/>
      <c r="C361" s="1212"/>
      <c r="D361" s="1212"/>
      <c r="E361" s="1212"/>
      <c r="F361" s="1212"/>
      <c r="G361" s="1212"/>
      <c r="H361" s="1212"/>
    </row>
    <row r="362" spans="1:8" ht="14.5">
      <c r="B362" s="1212"/>
      <c r="C362" s="1212"/>
      <c r="D362" s="1212"/>
      <c r="E362" s="1212"/>
      <c r="F362" s="1212"/>
      <c r="G362" s="1212"/>
      <c r="H362" s="1212"/>
    </row>
    <row r="363" spans="1:8" ht="14.5">
      <c r="B363" s="1212"/>
      <c r="C363" s="1212"/>
      <c r="D363" s="1212"/>
      <c r="E363" s="1212"/>
      <c r="F363" s="1212"/>
      <c r="G363" s="1212"/>
      <c r="H363" s="1212"/>
    </row>
    <row r="364" spans="1:8" ht="7.5" customHeight="1">
      <c r="B364" s="1212"/>
      <c r="C364" s="1212"/>
      <c r="D364" s="1212"/>
      <c r="E364" s="1212"/>
      <c r="F364" s="1212"/>
      <c r="G364" s="1212"/>
      <c r="H364" s="1212"/>
    </row>
    <row r="365" spans="1:8" ht="14.5">
      <c r="B365" s="1212" t="s">
        <v>813</v>
      </c>
      <c r="C365" s="1212"/>
      <c r="D365" s="1212"/>
      <c r="E365" s="1212"/>
      <c r="F365" s="1212"/>
      <c r="G365" s="1212"/>
      <c r="H365" s="1212"/>
    </row>
    <row r="366" spans="1:8" ht="6.65" customHeight="1">
      <c r="B366" s="230"/>
      <c r="C366" s="230"/>
      <c r="D366" s="230"/>
      <c r="E366" s="230"/>
      <c r="F366" s="230"/>
      <c r="G366" s="230"/>
      <c r="H366" s="230"/>
    </row>
    <row r="367" spans="1:8" ht="14.5">
      <c r="B367" s="1212" t="s">
        <v>814</v>
      </c>
      <c r="C367" s="1212"/>
      <c r="D367" s="1212"/>
      <c r="E367" s="1212"/>
      <c r="F367" s="1212"/>
      <c r="G367" s="1212"/>
      <c r="H367" s="1212"/>
    </row>
    <row r="368" spans="1:8" ht="14.5">
      <c r="B368" s="1212"/>
      <c r="C368" s="1212"/>
      <c r="D368" s="1212"/>
      <c r="E368" s="1212"/>
      <c r="F368" s="1212"/>
      <c r="G368" s="1212"/>
      <c r="H368" s="1212"/>
    </row>
    <row r="369" spans="2:8" ht="14.5">
      <c r="B369" s="1212"/>
      <c r="C369" s="1212"/>
      <c r="D369" s="1212"/>
      <c r="E369" s="1212"/>
      <c r="F369" s="1212"/>
      <c r="G369" s="1212"/>
      <c r="H369" s="1212"/>
    </row>
    <row r="370" spans="2:8" ht="14.5">
      <c r="B370" s="1212"/>
      <c r="C370" s="1212"/>
      <c r="D370" s="1212"/>
      <c r="E370" s="1212"/>
      <c r="F370" s="1212"/>
      <c r="G370" s="1212"/>
      <c r="H370" s="1212"/>
    </row>
    <row r="371" spans="2:8" ht="8.65" customHeight="1">
      <c r="B371" s="1212"/>
      <c r="C371" s="1212"/>
      <c r="D371" s="1212"/>
      <c r="E371" s="1212"/>
      <c r="F371" s="1212"/>
      <c r="G371" s="1212"/>
      <c r="H371" s="1212"/>
    </row>
    <row r="372" spans="2:8" ht="3.75" customHeight="1">
      <c r="B372" s="230"/>
      <c r="C372" s="230"/>
      <c r="D372" s="230"/>
      <c r="E372" s="230"/>
      <c r="F372" s="230"/>
      <c r="G372" s="230"/>
      <c r="H372" s="230"/>
    </row>
    <row r="373" spans="2:8" ht="32.65" customHeight="1">
      <c r="B373" s="1212" t="s">
        <v>815</v>
      </c>
      <c r="C373" s="1212"/>
      <c r="D373" s="1212"/>
      <c r="E373" s="1212"/>
      <c r="F373" s="1212"/>
      <c r="G373" s="1212"/>
      <c r="H373" s="1212"/>
    </row>
    <row r="374" spans="2:8" ht="14.5">
      <c r="B374" s="1212"/>
      <c r="C374" s="1212"/>
      <c r="D374" s="1212"/>
      <c r="E374" s="1212"/>
      <c r="F374" s="1212"/>
      <c r="G374" s="1212"/>
      <c r="H374" s="1212"/>
    </row>
    <row r="375" spans="2:8" ht="2.25" customHeight="1">
      <c r="B375" s="230"/>
      <c r="C375" s="230"/>
      <c r="D375" s="230"/>
      <c r="E375" s="230"/>
      <c r="F375" s="230"/>
      <c r="G375" s="230"/>
      <c r="H375" s="230"/>
    </row>
    <row r="376" spans="2:8" ht="14.5">
      <c r="B376" s="836" t="s">
        <v>816</v>
      </c>
      <c r="C376" s="1212" t="s">
        <v>1739</v>
      </c>
      <c r="D376" s="1212"/>
      <c r="E376" s="1212"/>
      <c r="F376" s="1212"/>
      <c r="G376" s="1212"/>
      <c r="H376" s="1212"/>
    </row>
    <row r="377" spans="2:8" ht="14.5">
      <c r="B377" s="230"/>
      <c r="C377" s="1212"/>
      <c r="D377" s="1212"/>
      <c r="E377" s="1212"/>
      <c r="F377" s="1212"/>
      <c r="G377" s="1212"/>
      <c r="H377" s="1212"/>
    </row>
    <row r="378" spans="2:8" ht="14.5">
      <c r="B378" s="230"/>
      <c r="C378" s="1212"/>
      <c r="D378" s="1212"/>
      <c r="E378" s="1212"/>
      <c r="F378" s="1212"/>
      <c r="G378" s="1212"/>
      <c r="H378" s="1212"/>
    </row>
    <row r="379" spans="2:8" ht="14.5">
      <c r="B379" s="230"/>
      <c r="C379" s="1212"/>
      <c r="D379" s="1212"/>
      <c r="E379" s="1212"/>
      <c r="F379" s="1212"/>
      <c r="G379" s="1212"/>
      <c r="H379" s="1212"/>
    </row>
    <row r="380" spans="2:8" ht="3" customHeight="1">
      <c r="B380" s="230"/>
      <c r="C380" s="387"/>
      <c r="D380" s="387"/>
      <c r="E380" s="387"/>
      <c r="F380" s="387"/>
      <c r="G380" s="387"/>
      <c r="H380" s="387"/>
    </row>
    <row r="381" spans="2:8" ht="14.5">
      <c r="B381" s="836" t="s">
        <v>604</v>
      </c>
      <c r="C381" s="1212" t="s">
        <v>817</v>
      </c>
      <c r="D381" s="1212"/>
      <c r="E381" s="1212"/>
      <c r="F381" s="1212"/>
      <c r="G381" s="1212"/>
      <c r="H381" s="1212"/>
    </row>
    <row r="382" spans="2:8" ht="14.5">
      <c r="B382" s="230"/>
      <c r="C382" s="1212"/>
      <c r="D382" s="1212"/>
      <c r="E382" s="1212"/>
      <c r="F382" s="1212"/>
      <c r="G382" s="1212"/>
      <c r="H382" s="1212"/>
    </row>
    <row r="383" spans="2:8" ht="3.75" customHeight="1">
      <c r="B383" s="230"/>
      <c r="C383" s="387"/>
      <c r="D383" s="387"/>
      <c r="E383" s="387"/>
      <c r="F383" s="387"/>
      <c r="G383" s="387"/>
      <c r="H383" s="387"/>
    </row>
    <row r="384" spans="2:8" ht="13.5" customHeight="1">
      <c r="B384" s="836" t="s">
        <v>570</v>
      </c>
      <c r="C384" s="1212" t="s">
        <v>1715</v>
      </c>
      <c r="D384" s="1212"/>
      <c r="E384" s="1212"/>
      <c r="F384" s="1212"/>
      <c r="G384" s="1212"/>
      <c r="H384" s="1212"/>
    </row>
    <row r="385" spans="2:8" ht="13.5" customHeight="1">
      <c r="B385" s="836"/>
      <c r="C385" s="1212"/>
      <c r="D385" s="1212"/>
      <c r="E385" s="1212"/>
      <c r="F385" s="1212"/>
      <c r="G385" s="1212"/>
      <c r="H385" s="1212"/>
    </row>
    <row r="386" spans="2:8" ht="18" customHeight="1">
      <c r="B386" s="836"/>
      <c r="C386" s="1212"/>
      <c r="D386" s="1212"/>
      <c r="E386" s="1212"/>
      <c r="F386" s="1212"/>
      <c r="G386" s="1212"/>
      <c r="H386" s="1212"/>
    </row>
    <row r="387" spans="2:8" ht="7.5" customHeight="1">
      <c r="B387" s="230"/>
      <c r="C387" s="387"/>
      <c r="D387" s="387"/>
      <c r="E387" s="387"/>
      <c r="F387" s="387"/>
      <c r="G387" s="387"/>
      <c r="H387" s="387"/>
    </row>
    <row r="388" spans="2:8" ht="4.5" customHeight="1">
      <c r="B388" s="230"/>
      <c r="C388" s="387"/>
      <c r="D388" s="387"/>
      <c r="E388" s="387"/>
      <c r="F388" s="387"/>
      <c r="G388" s="387"/>
      <c r="H388" s="387"/>
    </row>
    <row r="389" spans="2:8" ht="13.5" customHeight="1">
      <c r="B389" s="1212" t="s">
        <v>818</v>
      </c>
      <c r="C389" s="1212"/>
      <c r="D389" s="1212"/>
      <c r="E389" s="1212"/>
      <c r="F389" s="1212"/>
      <c r="G389" s="1212"/>
      <c r="H389" s="1212"/>
    </row>
    <row r="390" spans="2:8" ht="14.5">
      <c r="B390" s="1212"/>
      <c r="C390" s="1212"/>
      <c r="D390" s="1212"/>
      <c r="E390" s="1212"/>
      <c r="F390" s="1212"/>
      <c r="G390" s="1212"/>
      <c r="H390" s="1212"/>
    </row>
    <row r="391" spans="2:8" ht="14.5">
      <c r="B391" s="1212"/>
      <c r="C391" s="1212"/>
      <c r="D391" s="1212"/>
      <c r="E391" s="1212"/>
      <c r="F391" s="1212"/>
      <c r="G391" s="1212"/>
      <c r="H391" s="1212"/>
    </row>
    <row r="392" spans="2:8" ht="14.5">
      <c r="B392" s="1212"/>
      <c r="C392" s="1212"/>
      <c r="D392" s="1212"/>
      <c r="E392" s="1212"/>
      <c r="F392" s="1212"/>
      <c r="G392" s="1212"/>
      <c r="H392" s="1212"/>
    </row>
    <row r="393" spans="2:8" ht="14.5">
      <c r="B393" s="1212"/>
      <c r="C393" s="1212"/>
      <c r="D393" s="1212"/>
      <c r="E393" s="1212"/>
      <c r="F393" s="1212"/>
      <c r="G393" s="1212"/>
      <c r="H393" s="1212"/>
    </row>
    <row r="394" spans="2:8" ht="5.15" customHeight="1">
      <c r="B394" s="1212"/>
      <c r="C394" s="1212"/>
      <c r="D394" s="1212"/>
      <c r="E394" s="1212"/>
      <c r="F394" s="1212"/>
      <c r="G394" s="1212"/>
      <c r="H394" s="1212"/>
    </row>
    <row r="395" spans="2:8" ht="15" customHeight="1"/>
    <row r="396" spans="2:8" ht="15" customHeight="1"/>
    <row r="397" spans="2:8" ht="15" customHeight="1">
      <c r="F397" s="174" t="s">
        <v>14</v>
      </c>
    </row>
  </sheetData>
  <mergeCells count="124">
    <mergeCell ref="B15:H15"/>
    <mergeCell ref="C16:D16"/>
    <mergeCell ref="B22:H27"/>
    <mergeCell ref="B32:H37"/>
    <mergeCell ref="B39:H40"/>
    <mergeCell ref="B44:H45"/>
    <mergeCell ref="B1:H1"/>
    <mergeCell ref="B2:H2"/>
    <mergeCell ref="B3:H3"/>
    <mergeCell ref="B5:D5"/>
    <mergeCell ref="B7:H11"/>
    <mergeCell ref="B13:E13"/>
    <mergeCell ref="K93:Q93"/>
    <mergeCell ref="B97:H97"/>
    <mergeCell ref="K97:Q97"/>
    <mergeCell ref="B49:H50"/>
    <mergeCell ref="B52:H54"/>
    <mergeCell ref="C56:H56"/>
    <mergeCell ref="C58:H60"/>
    <mergeCell ref="C62:H63"/>
    <mergeCell ref="B65:H66"/>
    <mergeCell ref="B99:H101"/>
    <mergeCell ref="B103:H103"/>
    <mergeCell ref="B105:H108"/>
    <mergeCell ref="B110:H110"/>
    <mergeCell ref="B112:H115"/>
    <mergeCell ref="B117:H117"/>
    <mergeCell ref="B72:H72"/>
    <mergeCell ref="B75:H76"/>
    <mergeCell ref="B80:H85"/>
    <mergeCell ref="B136:H138"/>
    <mergeCell ref="B139:H143"/>
    <mergeCell ref="B145:H145"/>
    <mergeCell ref="B147:F147"/>
    <mergeCell ref="B149:H150"/>
    <mergeCell ref="B151:C151"/>
    <mergeCell ref="B119:H119"/>
    <mergeCell ref="B121:H124"/>
    <mergeCell ref="B126:H126"/>
    <mergeCell ref="B128:H130"/>
    <mergeCell ref="B132:H132"/>
    <mergeCell ref="B134:H134"/>
    <mergeCell ref="C166:H167"/>
    <mergeCell ref="B169:H169"/>
    <mergeCell ref="B170:H171"/>
    <mergeCell ref="C172:H173"/>
    <mergeCell ref="C174:H175"/>
    <mergeCell ref="B177:H177"/>
    <mergeCell ref="C152:H152"/>
    <mergeCell ref="C153:H153"/>
    <mergeCell ref="B155:H157"/>
    <mergeCell ref="B160:H160"/>
    <mergeCell ref="B161:H162"/>
    <mergeCell ref="C164:H164"/>
    <mergeCell ref="B196:H196"/>
    <mergeCell ref="B198:H198"/>
    <mergeCell ref="B200:H203"/>
    <mergeCell ref="B204:H204"/>
    <mergeCell ref="B206:H208"/>
    <mergeCell ref="B210:H210"/>
    <mergeCell ref="B178:H179"/>
    <mergeCell ref="B181:H183"/>
    <mergeCell ref="B184:H187"/>
    <mergeCell ref="B189:H189"/>
    <mergeCell ref="B191:H191"/>
    <mergeCell ref="B193:H195"/>
    <mergeCell ref="C226:H226"/>
    <mergeCell ref="B228:H229"/>
    <mergeCell ref="B230:H231"/>
    <mergeCell ref="B233:H233"/>
    <mergeCell ref="B235:H235"/>
    <mergeCell ref="B237:H241"/>
    <mergeCell ref="B212:H213"/>
    <mergeCell ref="B215:H215"/>
    <mergeCell ref="B217:H217"/>
    <mergeCell ref="B219:H220"/>
    <mergeCell ref="B222:H223"/>
    <mergeCell ref="C224:H225"/>
    <mergeCell ref="B271:H276"/>
    <mergeCell ref="J271:P271"/>
    <mergeCell ref="B280:H285"/>
    <mergeCell ref="B286:E286"/>
    <mergeCell ref="B288:H289"/>
    <mergeCell ref="B292:C292"/>
    <mergeCell ref="D292:H292"/>
    <mergeCell ref="B243:H245"/>
    <mergeCell ref="B247:H247"/>
    <mergeCell ref="B249:H252"/>
    <mergeCell ref="B254:H256"/>
    <mergeCell ref="B258:F258"/>
    <mergeCell ref="B260:H267"/>
    <mergeCell ref="B305:H309"/>
    <mergeCell ref="B311:E311"/>
    <mergeCell ref="B313:H317"/>
    <mergeCell ref="B319:E319"/>
    <mergeCell ref="B321:H326"/>
    <mergeCell ref="B330:H331"/>
    <mergeCell ref="B294:C294"/>
    <mergeCell ref="D294:H294"/>
    <mergeCell ref="N294:Q294"/>
    <mergeCell ref="D295:F295"/>
    <mergeCell ref="B299:H299"/>
    <mergeCell ref="B301:H301"/>
    <mergeCell ref="B339:D339"/>
    <mergeCell ref="B341:H341"/>
    <mergeCell ref="B343:F343"/>
    <mergeCell ref="B345:H346"/>
    <mergeCell ref="B350:H351"/>
    <mergeCell ref="B353:F353"/>
    <mergeCell ref="I330:J331"/>
    <mergeCell ref="B332:H332"/>
    <mergeCell ref="I332:J332"/>
    <mergeCell ref="B333:H333"/>
    <mergeCell ref="B335:H335"/>
    <mergeCell ref="B337:H337"/>
    <mergeCell ref="C381:H382"/>
    <mergeCell ref="C384:H386"/>
    <mergeCell ref="B389:H394"/>
    <mergeCell ref="B355:H356"/>
    <mergeCell ref="B357:H364"/>
    <mergeCell ref="B365:H365"/>
    <mergeCell ref="B367:H371"/>
    <mergeCell ref="B373:H374"/>
    <mergeCell ref="C376:H379"/>
  </mergeCells>
  <pageMargins left="1" right="0.65" top="1" bottom="0.65" header="0.3" footer="0.3"/>
  <pageSetup paperSize="9" scale="81" firstPageNumber="8" fitToHeight="0" orientation="portrait" useFirstPageNumber="1" r:id="rId1"/>
  <headerFooter>
    <oddFooter>&amp;C&amp;"Open Sans,Regular"&amp;P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165"/>
  <sheetViews>
    <sheetView topLeftCell="A145" workbookViewId="0">
      <selection activeCell="K163" sqref="K163"/>
    </sheetView>
  </sheetViews>
  <sheetFormatPr defaultColWidth="9.453125" defaultRowHeight="14.5"/>
  <cols>
    <col min="1" max="1" width="9.453125" style="145"/>
    <col min="2" max="2" width="12" style="145" customWidth="1"/>
    <col min="3" max="3" width="11.453125" style="145" customWidth="1"/>
    <col min="4" max="4" width="17.453125" style="145" customWidth="1"/>
    <col min="5" max="5" width="22.453125" style="145" customWidth="1"/>
    <col min="6" max="6" width="18.453125" style="145" customWidth="1"/>
    <col min="7" max="7" width="12.54296875" style="145" customWidth="1"/>
    <col min="8" max="8" width="11.453125" style="145" customWidth="1"/>
    <col min="9" max="9" width="14.453125" style="145" customWidth="1"/>
    <col min="10" max="10" width="20.54296875" style="145" customWidth="1"/>
    <col min="11" max="12" width="9.453125" style="145"/>
    <col min="13" max="13" width="11.54296875" style="145" customWidth="1"/>
    <col min="14" max="14" width="13" style="145" customWidth="1"/>
    <col min="15" max="15" width="13.453125" style="145" customWidth="1"/>
    <col min="16" max="16" width="13.54296875" style="145" customWidth="1"/>
    <col min="17" max="17" width="9.453125" style="145"/>
    <col min="18" max="18" width="11.453125" style="145" customWidth="1"/>
    <col min="19" max="20" width="11.54296875" style="145" customWidth="1"/>
    <col min="21" max="21" width="20.54296875" style="145" customWidth="1"/>
    <col min="22" max="16384" width="9.453125" style="145"/>
  </cols>
  <sheetData>
    <row r="1" spans="1:21">
      <c r="A1" s="144" t="s">
        <v>693</v>
      </c>
    </row>
    <row r="2" spans="1:21">
      <c r="A2" s="144" t="s">
        <v>1511</v>
      </c>
    </row>
    <row r="3" spans="1:21">
      <c r="A3" s="144" t="s">
        <v>1512</v>
      </c>
      <c r="F3" s="1240" t="s">
        <v>269</v>
      </c>
      <c r="G3" s="1241"/>
      <c r="H3" s="1241"/>
      <c r="I3" s="1241"/>
      <c r="J3" s="1241"/>
      <c r="K3" s="1241"/>
      <c r="L3" s="1241"/>
      <c r="M3" s="1241"/>
      <c r="N3" s="1242" t="s">
        <v>20</v>
      </c>
      <c r="O3" s="1242"/>
      <c r="P3" s="1242"/>
      <c r="Q3" s="1242"/>
      <c r="R3" s="1242"/>
      <c r="S3" s="1242"/>
      <c r="T3" s="1242"/>
      <c r="U3" s="1242"/>
    </row>
    <row r="4" spans="1:21">
      <c r="A4" s="146" t="s">
        <v>1513</v>
      </c>
      <c r="B4" s="129" t="s">
        <v>1514</v>
      </c>
      <c r="C4" s="129" t="s">
        <v>1515</v>
      </c>
      <c r="D4" s="129" t="s">
        <v>1487</v>
      </c>
      <c r="E4" s="129" t="s">
        <v>1486</v>
      </c>
      <c r="F4" s="129" t="s">
        <v>1516</v>
      </c>
      <c r="G4" s="129" t="s">
        <v>1517</v>
      </c>
      <c r="H4" s="129" t="s">
        <v>1518</v>
      </c>
      <c r="I4" s="129" t="s">
        <v>300</v>
      </c>
      <c r="J4" s="129" t="s">
        <v>1490</v>
      </c>
      <c r="K4" s="129" t="s">
        <v>1519</v>
      </c>
      <c r="L4" s="129" t="s">
        <v>1520</v>
      </c>
      <c r="M4" s="129" t="s">
        <v>1521</v>
      </c>
      <c r="N4" s="129" t="s">
        <v>1516</v>
      </c>
      <c r="O4" s="129" t="s">
        <v>1517</v>
      </c>
      <c r="P4" s="129" t="s">
        <v>1518</v>
      </c>
      <c r="Q4" s="129" t="s">
        <v>300</v>
      </c>
      <c r="R4" s="129" t="s">
        <v>1490</v>
      </c>
      <c r="S4" s="129" t="s">
        <v>1519</v>
      </c>
      <c r="T4" s="129" t="s">
        <v>1520</v>
      </c>
      <c r="U4" s="147" t="s">
        <v>1521</v>
      </c>
    </row>
    <row r="5" spans="1:21">
      <c r="A5" s="131" t="s">
        <v>1522</v>
      </c>
      <c r="B5" s="131" t="s">
        <v>693</v>
      </c>
      <c r="C5" s="131" t="s">
        <v>1523</v>
      </c>
      <c r="D5" s="148">
        <v>38596</v>
      </c>
      <c r="E5" s="149" t="s">
        <v>23</v>
      </c>
      <c r="F5" s="150">
        <v>5746</v>
      </c>
      <c r="G5" s="151">
        <v>-5746</v>
      </c>
      <c r="H5" s="152">
        <f>F5+G5</f>
        <v>0</v>
      </c>
      <c r="I5" s="153">
        <f>ROUND($I$159/$F$157*F5,2)</f>
        <v>5.2</v>
      </c>
      <c r="J5" s="154">
        <f>H5-I5</f>
        <v>-5.2</v>
      </c>
      <c r="K5" s="154">
        <f>$J$159/$F$157*F5</f>
        <v>0.36286775918345782</v>
      </c>
      <c r="L5" s="153">
        <f>$L$159/$F$157*F5</f>
        <v>0.24191183945563854</v>
      </c>
      <c r="M5" s="154">
        <f>J5+K5+L5</f>
        <v>-4.5952204013609039</v>
      </c>
      <c r="N5" s="155">
        <v>77.48</v>
      </c>
      <c r="O5" s="131">
        <v>-77.48</v>
      </c>
      <c r="P5" s="152">
        <f>N5+O5</f>
        <v>0</v>
      </c>
      <c r="Q5" s="156">
        <f>I5/84.95</f>
        <v>6.1212477928193051E-2</v>
      </c>
      <c r="R5" s="154">
        <f>P5-Q5</f>
        <v>-6.1212477928193051E-2</v>
      </c>
      <c r="S5" s="157">
        <f>K5/84.95</f>
        <v>4.2715451345904393E-3</v>
      </c>
      <c r="T5" s="156">
        <f>L5/84.95</f>
        <v>2.8476967563936259E-3</v>
      </c>
      <c r="U5" s="158">
        <f>R5+S5+T5</f>
        <v>-5.4093236037208989E-2</v>
      </c>
    </row>
    <row r="6" spans="1:21">
      <c r="A6" s="131" t="s">
        <v>1524</v>
      </c>
      <c r="B6" s="131" t="s">
        <v>693</v>
      </c>
      <c r="C6" s="131" t="s">
        <v>1523</v>
      </c>
      <c r="D6" s="148">
        <v>38596</v>
      </c>
      <c r="E6" s="149" t="s">
        <v>23</v>
      </c>
      <c r="F6" s="150">
        <v>5746</v>
      </c>
      <c r="G6" s="151">
        <v>-5746</v>
      </c>
      <c r="H6" s="152">
        <f t="shared" ref="H6:H69" si="0">F6+G6</f>
        <v>0</v>
      </c>
      <c r="I6" s="153">
        <f t="shared" ref="I6:I69" si="1">ROUND($I$159/$F$157*F6,2)</f>
        <v>5.2</v>
      </c>
      <c r="J6" s="154">
        <f t="shared" ref="J6:J69" si="2">H6-I6</f>
        <v>-5.2</v>
      </c>
      <c r="K6" s="154">
        <f>$J$159/$F$157*F6</f>
        <v>0.36286775918345782</v>
      </c>
      <c r="L6" s="153">
        <f>$L$159/$F$157*F6</f>
        <v>0.24191183945563854</v>
      </c>
      <c r="M6" s="154">
        <f t="shared" ref="M6:M69" si="3">J6+K6+L6</f>
        <v>-4.5952204013609039</v>
      </c>
      <c r="N6" s="155">
        <v>77.48</v>
      </c>
      <c r="O6" s="131">
        <v>-77.48</v>
      </c>
      <c r="P6" s="152">
        <f t="shared" ref="P6:P69" si="4">N6+O6</f>
        <v>0</v>
      </c>
      <c r="Q6" s="156">
        <f t="shared" ref="Q6:Q69" si="5">I6/84.95</f>
        <v>6.1212477928193051E-2</v>
      </c>
      <c r="R6" s="154">
        <f t="shared" ref="R6:R69" si="6">P6-Q6</f>
        <v>-6.1212477928193051E-2</v>
      </c>
      <c r="S6" s="157">
        <f t="shared" ref="S6:T21" si="7">K6/84.95</f>
        <v>4.2715451345904393E-3</v>
      </c>
      <c r="T6" s="156">
        <f t="shared" si="7"/>
        <v>2.8476967563936259E-3</v>
      </c>
      <c r="U6" s="158">
        <f t="shared" ref="U6:U69" si="8">R6+S6+T6</f>
        <v>-5.4093236037208989E-2</v>
      </c>
    </row>
    <row r="7" spans="1:21">
      <c r="A7" s="131" t="s">
        <v>1525</v>
      </c>
      <c r="B7" s="131" t="s">
        <v>693</v>
      </c>
      <c r="C7" s="131" t="s">
        <v>1523</v>
      </c>
      <c r="D7" s="148">
        <v>38596</v>
      </c>
      <c r="E7" s="149" t="s">
        <v>23</v>
      </c>
      <c r="F7" s="150">
        <v>5746</v>
      </c>
      <c r="G7" s="151">
        <v>-5746</v>
      </c>
      <c r="H7" s="152">
        <f t="shared" si="0"/>
        <v>0</v>
      </c>
      <c r="I7" s="153">
        <f t="shared" si="1"/>
        <v>5.2</v>
      </c>
      <c r="J7" s="154">
        <f t="shared" si="2"/>
        <v>-5.2</v>
      </c>
      <c r="K7" s="154">
        <f>$J$159/$F$157*F7</f>
        <v>0.36286775918345782</v>
      </c>
      <c r="L7" s="153">
        <f>$L$159/$F$157*F7</f>
        <v>0.24191183945563854</v>
      </c>
      <c r="M7" s="154">
        <f t="shared" si="3"/>
        <v>-4.5952204013609039</v>
      </c>
      <c r="N7" s="155">
        <v>77.48</v>
      </c>
      <c r="O7" s="131">
        <v>-77.48</v>
      </c>
      <c r="P7" s="152">
        <f t="shared" si="4"/>
        <v>0</v>
      </c>
      <c r="Q7" s="156">
        <f t="shared" si="5"/>
        <v>6.1212477928193051E-2</v>
      </c>
      <c r="R7" s="154">
        <f t="shared" si="6"/>
        <v>-6.1212477928193051E-2</v>
      </c>
      <c r="S7" s="157">
        <f t="shared" si="7"/>
        <v>4.2715451345904393E-3</v>
      </c>
      <c r="T7" s="156">
        <f t="shared" si="7"/>
        <v>2.8476967563936259E-3</v>
      </c>
      <c r="U7" s="158">
        <f t="shared" si="8"/>
        <v>-5.4093236037208989E-2</v>
      </c>
    </row>
    <row r="8" spans="1:21">
      <c r="A8" s="131" t="s">
        <v>1526</v>
      </c>
      <c r="B8" s="131" t="s">
        <v>693</v>
      </c>
      <c r="C8" s="131" t="s">
        <v>1523</v>
      </c>
      <c r="D8" s="148">
        <v>38596</v>
      </c>
      <c r="E8" s="149" t="s">
        <v>23</v>
      </c>
      <c r="F8" s="150">
        <v>5746</v>
      </c>
      <c r="G8" s="151">
        <v>-5746</v>
      </c>
      <c r="H8" s="152">
        <f t="shared" si="0"/>
        <v>0</v>
      </c>
      <c r="I8" s="153">
        <f t="shared" si="1"/>
        <v>5.2</v>
      </c>
      <c r="J8" s="154">
        <f t="shared" si="2"/>
        <v>-5.2</v>
      </c>
      <c r="K8" s="154">
        <f>$J$159/$F$157*F8</f>
        <v>0.36286775918345782</v>
      </c>
      <c r="L8" s="153">
        <f>$L$159/$F$157*F8</f>
        <v>0.24191183945563854</v>
      </c>
      <c r="M8" s="154">
        <f t="shared" si="3"/>
        <v>-4.5952204013609039</v>
      </c>
      <c r="N8" s="155">
        <v>77.48</v>
      </c>
      <c r="O8" s="131">
        <v>-77.48</v>
      </c>
      <c r="P8" s="152">
        <f t="shared" si="4"/>
        <v>0</v>
      </c>
      <c r="Q8" s="156">
        <f t="shared" si="5"/>
        <v>6.1212477928193051E-2</v>
      </c>
      <c r="R8" s="154">
        <f t="shared" si="6"/>
        <v>-6.1212477928193051E-2</v>
      </c>
      <c r="S8" s="157">
        <f t="shared" si="7"/>
        <v>4.2715451345904393E-3</v>
      </c>
      <c r="T8" s="156">
        <f t="shared" si="7"/>
        <v>2.8476967563936259E-3</v>
      </c>
      <c r="U8" s="158">
        <f t="shared" si="8"/>
        <v>-5.4093236037208989E-2</v>
      </c>
    </row>
    <row r="9" spans="1:21">
      <c r="A9" s="131" t="s">
        <v>1527</v>
      </c>
      <c r="B9" s="131" t="s">
        <v>693</v>
      </c>
      <c r="C9" s="131" t="s">
        <v>1523</v>
      </c>
      <c r="D9" s="148">
        <v>38596</v>
      </c>
      <c r="E9" s="149" t="s">
        <v>23</v>
      </c>
      <c r="F9" s="150">
        <v>5746</v>
      </c>
      <c r="G9" s="151">
        <v>-5746</v>
      </c>
      <c r="H9" s="152">
        <f t="shared" si="0"/>
        <v>0</v>
      </c>
      <c r="I9" s="153">
        <f t="shared" si="1"/>
        <v>5.2</v>
      </c>
      <c r="J9" s="154">
        <f t="shared" si="2"/>
        <v>-5.2</v>
      </c>
      <c r="K9" s="154">
        <f t="shared" ref="K9:K72" si="9">$J$159/$F$157*F9</f>
        <v>0.36286775918345782</v>
      </c>
      <c r="L9" s="153">
        <f t="shared" ref="L9:L72" si="10">$L$159/$F$157*F9</f>
        <v>0.24191183945563854</v>
      </c>
      <c r="M9" s="154">
        <f t="shared" si="3"/>
        <v>-4.5952204013609039</v>
      </c>
      <c r="N9" s="155">
        <v>77.48</v>
      </c>
      <c r="O9" s="131">
        <v>-77.48</v>
      </c>
      <c r="P9" s="152">
        <f t="shared" si="4"/>
        <v>0</v>
      </c>
      <c r="Q9" s="156">
        <f t="shared" si="5"/>
        <v>6.1212477928193051E-2</v>
      </c>
      <c r="R9" s="154">
        <f t="shared" si="6"/>
        <v>-6.1212477928193051E-2</v>
      </c>
      <c r="S9" s="157">
        <f t="shared" si="7"/>
        <v>4.2715451345904393E-3</v>
      </c>
      <c r="T9" s="156">
        <f t="shared" si="7"/>
        <v>2.8476967563936259E-3</v>
      </c>
      <c r="U9" s="158">
        <f t="shared" si="8"/>
        <v>-5.4093236037208989E-2</v>
      </c>
    </row>
    <row r="10" spans="1:21">
      <c r="A10" s="131" t="s">
        <v>1528</v>
      </c>
      <c r="B10" s="131" t="s">
        <v>693</v>
      </c>
      <c r="C10" s="131" t="s">
        <v>1523</v>
      </c>
      <c r="D10" s="148">
        <v>38596</v>
      </c>
      <c r="E10" s="149" t="s">
        <v>23</v>
      </c>
      <c r="F10" s="150">
        <v>5746</v>
      </c>
      <c r="G10" s="151">
        <v>-5746</v>
      </c>
      <c r="H10" s="152">
        <f t="shared" si="0"/>
        <v>0</v>
      </c>
      <c r="I10" s="153">
        <f t="shared" si="1"/>
        <v>5.2</v>
      </c>
      <c r="J10" s="154">
        <f t="shared" si="2"/>
        <v>-5.2</v>
      </c>
      <c r="K10" s="154">
        <f t="shared" si="9"/>
        <v>0.36286775918345782</v>
      </c>
      <c r="L10" s="153">
        <f t="shared" si="10"/>
        <v>0.24191183945563854</v>
      </c>
      <c r="M10" s="154">
        <f t="shared" si="3"/>
        <v>-4.5952204013609039</v>
      </c>
      <c r="N10" s="155">
        <v>77.48</v>
      </c>
      <c r="O10" s="131">
        <v>-77.48</v>
      </c>
      <c r="P10" s="152">
        <f t="shared" si="4"/>
        <v>0</v>
      </c>
      <c r="Q10" s="156">
        <f t="shared" si="5"/>
        <v>6.1212477928193051E-2</v>
      </c>
      <c r="R10" s="154">
        <f t="shared" si="6"/>
        <v>-6.1212477928193051E-2</v>
      </c>
      <c r="S10" s="157">
        <f t="shared" si="7"/>
        <v>4.2715451345904393E-3</v>
      </c>
      <c r="T10" s="156">
        <f t="shared" si="7"/>
        <v>2.8476967563936259E-3</v>
      </c>
      <c r="U10" s="158">
        <f t="shared" si="8"/>
        <v>-5.4093236037208989E-2</v>
      </c>
    </row>
    <row r="11" spans="1:21">
      <c r="A11" s="131" t="s">
        <v>1529</v>
      </c>
      <c r="B11" s="131" t="s">
        <v>693</v>
      </c>
      <c r="C11" s="131" t="s">
        <v>1523</v>
      </c>
      <c r="D11" s="148">
        <v>38612</v>
      </c>
      <c r="E11" s="149" t="s">
        <v>23</v>
      </c>
      <c r="F11" s="150">
        <v>3200</v>
      </c>
      <c r="G11" s="151">
        <v>-3200</v>
      </c>
      <c r="H11" s="152">
        <f t="shared" si="0"/>
        <v>0</v>
      </c>
      <c r="I11" s="153">
        <f t="shared" si="1"/>
        <v>2.9</v>
      </c>
      <c r="J11" s="154">
        <f t="shared" si="2"/>
        <v>-2.9</v>
      </c>
      <c r="K11" s="154">
        <f t="shared" si="9"/>
        <v>0.20208437685121217</v>
      </c>
      <c r="L11" s="153">
        <f t="shared" si="10"/>
        <v>0.13472291790080809</v>
      </c>
      <c r="M11" s="154">
        <f t="shared" si="3"/>
        <v>-2.5631927052479795</v>
      </c>
      <c r="N11" s="155">
        <v>43.15</v>
      </c>
      <c r="O11" s="131">
        <v>-43.15</v>
      </c>
      <c r="P11" s="152">
        <f t="shared" si="4"/>
        <v>0</v>
      </c>
      <c r="Q11" s="156">
        <f t="shared" si="5"/>
        <v>3.4137728075338429E-2</v>
      </c>
      <c r="R11" s="154">
        <f t="shared" si="6"/>
        <v>-3.4137728075338429E-2</v>
      </c>
      <c r="S11" s="157">
        <f t="shared" si="7"/>
        <v>2.3788625880072061E-3</v>
      </c>
      <c r="T11" s="156">
        <f t="shared" si="7"/>
        <v>1.5859083920048039E-3</v>
      </c>
      <c r="U11" s="158">
        <f t="shared" si="8"/>
        <v>-3.0172957095326417E-2</v>
      </c>
    </row>
    <row r="12" spans="1:21">
      <c r="A12" s="131" t="s">
        <v>1530</v>
      </c>
      <c r="B12" s="131" t="s">
        <v>693</v>
      </c>
      <c r="C12" s="131" t="s">
        <v>1523</v>
      </c>
      <c r="D12" s="148">
        <v>38612</v>
      </c>
      <c r="E12" s="149" t="s">
        <v>23</v>
      </c>
      <c r="F12" s="150">
        <v>3200</v>
      </c>
      <c r="G12" s="151">
        <v>-3200</v>
      </c>
      <c r="H12" s="152">
        <f t="shared" si="0"/>
        <v>0</v>
      </c>
      <c r="I12" s="153">
        <f t="shared" si="1"/>
        <v>2.9</v>
      </c>
      <c r="J12" s="154">
        <f t="shared" si="2"/>
        <v>-2.9</v>
      </c>
      <c r="K12" s="154">
        <f t="shared" si="9"/>
        <v>0.20208437685121217</v>
      </c>
      <c r="L12" s="153">
        <f t="shared" si="10"/>
        <v>0.13472291790080809</v>
      </c>
      <c r="M12" s="154">
        <f t="shared" si="3"/>
        <v>-2.5631927052479795</v>
      </c>
      <c r="N12" s="155">
        <v>43.15</v>
      </c>
      <c r="O12" s="131">
        <v>-43.15</v>
      </c>
      <c r="P12" s="152">
        <f t="shared" si="4"/>
        <v>0</v>
      </c>
      <c r="Q12" s="156">
        <f t="shared" si="5"/>
        <v>3.4137728075338429E-2</v>
      </c>
      <c r="R12" s="154">
        <f t="shared" si="6"/>
        <v>-3.4137728075338429E-2</v>
      </c>
      <c r="S12" s="157">
        <f t="shared" si="7"/>
        <v>2.3788625880072061E-3</v>
      </c>
      <c r="T12" s="156">
        <f t="shared" si="7"/>
        <v>1.5859083920048039E-3</v>
      </c>
      <c r="U12" s="158">
        <f t="shared" si="8"/>
        <v>-3.0172957095326417E-2</v>
      </c>
    </row>
    <row r="13" spans="1:21">
      <c r="A13" s="131" t="s">
        <v>1531</v>
      </c>
      <c r="B13" s="131" t="s">
        <v>693</v>
      </c>
      <c r="C13" s="131" t="s">
        <v>1523</v>
      </c>
      <c r="D13" s="148">
        <v>38612</v>
      </c>
      <c r="E13" s="149" t="s">
        <v>23</v>
      </c>
      <c r="F13" s="150">
        <v>3200</v>
      </c>
      <c r="G13" s="151">
        <v>-3200</v>
      </c>
      <c r="H13" s="152">
        <f t="shared" si="0"/>
        <v>0</v>
      </c>
      <c r="I13" s="153">
        <f t="shared" si="1"/>
        <v>2.9</v>
      </c>
      <c r="J13" s="154">
        <f t="shared" si="2"/>
        <v>-2.9</v>
      </c>
      <c r="K13" s="154">
        <f t="shared" si="9"/>
        <v>0.20208437685121217</v>
      </c>
      <c r="L13" s="153">
        <f t="shared" si="10"/>
        <v>0.13472291790080809</v>
      </c>
      <c r="M13" s="154">
        <f t="shared" si="3"/>
        <v>-2.5631927052479795</v>
      </c>
      <c r="N13" s="155">
        <v>43.15</v>
      </c>
      <c r="O13" s="131">
        <v>-43.15</v>
      </c>
      <c r="P13" s="152">
        <f t="shared" si="4"/>
        <v>0</v>
      </c>
      <c r="Q13" s="156">
        <f t="shared" si="5"/>
        <v>3.4137728075338429E-2</v>
      </c>
      <c r="R13" s="154">
        <f t="shared" si="6"/>
        <v>-3.4137728075338429E-2</v>
      </c>
      <c r="S13" s="157">
        <f t="shared" si="7"/>
        <v>2.3788625880072061E-3</v>
      </c>
      <c r="T13" s="156">
        <f t="shared" si="7"/>
        <v>1.5859083920048039E-3</v>
      </c>
      <c r="U13" s="158">
        <f t="shared" si="8"/>
        <v>-3.0172957095326417E-2</v>
      </c>
    </row>
    <row r="14" spans="1:21">
      <c r="A14" s="131" t="s">
        <v>1532</v>
      </c>
      <c r="B14" s="131" t="s">
        <v>693</v>
      </c>
      <c r="C14" s="131" t="s">
        <v>1523</v>
      </c>
      <c r="D14" s="148">
        <v>38612</v>
      </c>
      <c r="E14" s="149" t="s">
        <v>23</v>
      </c>
      <c r="F14" s="150">
        <v>1600</v>
      </c>
      <c r="G14" s="151">
        <v>-1600</v>
      </c>
      <c r="H14" s="152">
        <f t="shared" si="0"/>
        <v>0</v>
      </c>
      <c r="I14" s="153">
        <f t="shared" si="1"/>
        <v>1.45</v>
      </c>
      <c r="J14" s="154">
        <f t="shared" si="2"/>
        <v>-1.45</v>
      </c>
      <c r="K14" s="154">
        <f t="shared" si="9"/>
        <v>0.10104218842560608</v>
      </c>
      <c r="L14" s="153">
        <f t="shared" si="10"/>
        <v>6.7361458950404046E-2</v>
      </c>
      <c r="M14" s="154">
        <f t="shared" si="3"/>
        <v>-1.2815963526239897</v>
      </c>
      <c r="N14" s="155">
        <v>21.58</v>
      </c>
      <c r="O14" s="131">
        <v>-21.58</v>
      </c>
      <c r="P14" s="152">
        <f t="shared" si="4"/>
        <v>0</v>
      </c>
      <c r="Q14" s="156">
        <f t="shared" si="5"/>
        <v>1.7068864037669215E-2</v>
      </c>
      <c r="R14" s="154">
        <f t="shared" si="6"/>
        <v>-1.7068864037669215E-2</v>
      </c>
      <c r="S14" s="157">
        <f t="shared" si="7"/>
        <v>1.1894312940036031E-3</v>
      </c>
      <c r="T14" s="156">
        <f t="shared" si="7"/>
        <v>7.9295419600240193E-4</v>
      </c>
      <c r="U14" s="158">
        <f t="shared" si="8"/>
        <v>-1.5086478547663209E-2</v>
      </c>
    </row>
    <row r="15" spans="1:21">
      <c r="A15" s="131" t="s">
        <v>1533</v>
      </c>
      <c r="B15" s="131" t="s">
        <v>693</v>
      </c>
      <c r="C15" s="131" t="s">
        <v>1523</v>
      </c>
      <c r="D15" s="148">
        <v>38612</v>
      </c>
      <c r="E15" s="149" t="s">
        <v>23</v>
      </c>
      <c r="F15" s="150">
        <v>1600</v>
      </c>
      <c r="G15" s="151">
        <v>-1600</v>
      </c>
      <c r="H15" s="152">
        <f t="shared" si="0"/>
        <v>0</v>
      </c>
      <c r="I15" s="153">
        <f t="shared" si="1"/>
        <v>1.45</v>
      </c>
      <c r="J15" s="154">
        <f t="shared" si="2"/>
        <v>-1.45</v>
      </c>
      <c r="K15" s="154">
        <f t="shared" si="9"/>
        <v>0.10104218842560608</v>
      </c>
      <c r="L15" s="153">
        <f t="shared" si="10"/>
        <v>6.7361458950404046E-2</v>
      </c>
      <c r="M15" s="154">
        <f t="shared" si="3"/>
        <v>-1.2815963526239897</v>
      </c>
      <c r="N15" s="155">
        <v>21.58</v>
      </c>
      <c r="O15" s="131">
        <v>-21.58</v>
      </c>
      <c r="P15" s="152">
        <f t="shared" si="4"/>
        <v>0</v>
      </c>
      <c r="Q15" s="156">
        <f t="shared" si="5"/>
        <v>1.7068864037669215E-2</v>
      </c>
      <c r="R15" s="154">
        <f t="shared" si="6"/>
        <v>-1.7068864037669215E-2</v>
      </c>
      <c r="S15" s="157">
        <f t="shared" si="7"/>
        <v>1.1894312940036031E-3</v>
      </c>
      <c r="T15" s="156">
        <f t="shared" si="7"/>
        <v>7.9295419600240193E-4</v>
      </c>
      <c r="U15" s="158">
        <f t="shared" si="8"/>
        <v>-1.5086478547663209E-2</v>
      </c>
    </row>
    <row r="16" spans="1:21">
      <c r="A16" s="131" t="s">
        <v>1534</v>
      </c>
      <c r="B16" s="131" t="s">
        <v>693</v>
      </c>
      <c r="C16" s="131" t="s">
        <v>1523</v>
      </c>
      <c r="D16" s="148">
        <v>38612</v>
      </c>
      <c r="E16" s="149" t="s">
        <v>23</v>
      </c>
      <c r="F16" s="150">
        <v>1600</v>
      </c>
      <c r="G16" s="151">
        <v>-1600</v>
      </c>
      <c r="H16" s="152">
        <f t="shared" si="0"/>
        <v>0</v>
      </c>
      <c r="I16" s="153">
        <f t="shared" si="1"/>
        <v>1.45</v>
      </c>
      <c r="J16" s="154">
        <f t="shared" si="2"/>
        <v>-1.45</v>
      </c>
      <c r="K16" s="154">
        <f t="shared" si="9"/>
        <v>0.10104218842560608</v>
      </c>
      <c r="L16" s="153">
        <f t="shared" si="10"/>
        <v>6.7361458950404046E-2</v>
      </c>
      <c r="M16" s="154">
        <f t="shared" si="3"/>
        <v>-1.2815963526239897</v>
      </c>
      <c r="N16" s="155">
        <v>21.58</v>
      </c>
      <c r="O16" s="131">
        <v>-21.58</v>
      </c>
      <c r="P16" s="152">
        <f t="shared" si="4"/>
        <v>0</v>
      </c>
      <c r="Q16" s="156">
        <f t="shared" si="5"/>
        <v>1.7068864037669215E-2</v>
      </c>
      <c r="R16" s="154">
        <f t="shared" si="6"/>
        <v>-1.7068864037669215E-2</v>
      </c>
      <c r="S16" s="157">
        <f t="shared" si="7"/>
        <v>1.1894312940036031E-3</v>
      </c>
      <c r="T16" s="156">
        <f t="shared" si="7"/>
        <v>7.9295419600240193E-4</v>
      </c>
      <c r="U16" s="158">
        <f t="shared" si="8"/>
        <v>-1.5086478547663209E-2</v>
      </c>
    </row>
    <row r="17" spans="1:21">
      <c r="A17" s="131" t="s">
        <v>1535</v>
      </c>
      <c r="B17" s="131" t="s">
        <v>693</v>
      </c>
      <c r="C17" s="131" t="s">
        <v>1523</v>
      </c>
      <c r="D17" s="148">
        <v>38612</v>
      </c>
      <c r="E17" s="149" t="s">
        <v>23</v>
      </c>
      <c r="F17" s="150">
        <v>1600</v>
      </c>
      <c r="G17" s="151">
        <v>-1600</v>
      </c>
      <c r="H17" s="152">
        <f t="shared" si="0"/>
        <v>0</v>
      </c>
      <c r="I17" s="153">
        <f t="shared" si="1"/>
        <v>1.45</v>
      </c>
      <c r="J17" s="154">
        <f t="shared" si="2"/>
        <v>-1.45</v>
      </c>
      <c r="K17" s="154">
        <f t="shared" si="9"/>
        <v>0.10104218842560608</v>
      </c>
      <c r="L17" s="153">
        <f t="shared" si="10"/>
        <v>6.7361458950404046E-2</v>
      </c>
      <c r="M17" s="154">
        <f t="shared" si="3"/>
        <v>-1.2815963526239897</v>
      </c>
      <c r="N17" s="155">
        <v>21.58</v>
      </c>
      <c r="O17" s="131">
        <v>-21.58</v>
      </c>
      <c r="P17" s="152">
        <f t="shared" si="4"/>
        <v>0</v>
      </c>
      <c r="Q17" s="156">
        <f t="shared" si="5"/>
        <v>1.7068864037669215E-2</v>
      </c>
      <c r="R17" s="154">
        <f t="shared" si="6"/>
        <v>-1.7068864037669215E-2</v>
      </c>
      <c r="S17" s="157">
        <f t="shared" si="7"/>
        <v>1.1894312940036031E-3</v>
      </c>
      <c r="T17" s="156">
        <f t="shared" si="7"/>
        <v>7.9295419600240193E-4</v>
      </c>
      <c r="U17" s="158">
        <f t="shared" si="8"/>
        <v>-1.5086478547663209E-2</v>
      </c>
    </row>
    <row r="18" spans="1:21">
      <c r="A18" s="131" t="s">
        <v>1536</v>
      </c>
      <c r="B18" s="131" t="s">
        <v>693</v>
      </c>
      <c r="C18" s="131" t="s">
        <v>1523</v>
      </c>
      <c r="D18" s="148">
        <v>38612</v>
      </c>
      <c r="E18" s="149" t="s">
        <v>23</v>
      </c>
      <c r="F18" s="150">
        <v>1600</v>
      </c>
      <c r="G18" s="151">
        <v>-1600</v>
      </c>
      <c r="H18" s="152">
        <f t="shared" si="0"/>
        <v>0</v>
      </c>
      <c r="I18" s="153">
        <f t="shared" si="1"/>
        <v>1.45</v>
      </c>
      <c r="J18" s="154">
        <f t="shared" si="2"/>
        <v>-1.45</v>
      </c>
      <c r="K18" s="154">
        <f t="shared" si="9"/>
        <v>0.10104218842560608</v>
      </c>
      <c r="L18" s="153">
        <f t="shared" si="10"/>
        <v>6.7361458950404046E-2</v>
      </c>
      <c r="M18" s="154">
        <f t="shared" si="3"/>
        <v>-1.2815963526239897</v>
      </c>
      <c r="N18" s="155">
        <v>21.58</v>
      </c>
      <c r="O18" s="131">
        <v>-21.58</v>
      </c>
      <c r="P18" s="152">
        <f t="shared" si="4"/>
        <v>0</v>
      </c>
      <c r="Q18" s="156">
        <f t="shared" si="5"/>
        <v>1.7068864037669215E-2</v>
      </c>
      <c r="R18" s="154">
        <f t="shared" si="6"/>
        <v>-1.7068864037669215E-2</v>
      </c>
      <c r="S18" s="157">
        <f t="shared" si="7"/>
        <v>1.1894312940036031E-3</v>
      </c>
      <c r="T18" s="156">
        <f t="shared" si="7"/>
        <v>7.9295419600240193E-4</v>
      </c>
      <c r="U18" s="158">
        <f t="shared" si="8"/>
        <v>-1.5086478547663209E-2</v>
      </c>
    </row>
    <row r="19" spans="1:21">
      <c r="A19" s="131" t="s">
        <v>1537</v>
      </c>
      <c r="B19" s="131" t="s">
        <v>693</v>
      </c>
      <c r="C19" s="131" t="s">
        <v>1523</v>
      </c>
      <c r="D19" s="148">
        <v>38612</v>
      </c>
      <c r="E19" s="149" t="s">
        <v>23</v>
      </c>
      <c r="F19" s="150">
        <v>1600</v>
      </c>
      <c r="G19" s="151">
        <v>-1600</v>
      </c>
      <c r="H19" s="152">
        <f t="shared" si="0"/>
        <v>0</v>
      </c>
      <c r="I19" s="153">
        <f t="shared" si="1"/>
        <v>1.45</v>
      </c>
      <c r="J19" s="154">
        <f t="shared" si="2"/>
        <v>-1.45</v>
      </c>
      <c r="K19" s="154">
        <f t="shared" si="9"/>
        <v>0.10104218842560608</v>
      </c>
      <c r="L19" s="153">
        <f t="shared" si="10"/>
        <v>6.7361458950404046E-2</v>
      </c>
      <c r="M19" s="154">
        <f t="shared" si="3"/>
        <v>-1.2815963526239897</v>
      </c>
      <c r="N19" s="155">
        <v>21.58</v>
      </c>
      <c r="O19" s="131">
        <v>-21.58</v>
      </c>
      <c r="P19" s="152">
        <f t="shared" si="4"/>
        <v>0</v>
      </c>
      <c r="Q19" s="156">
        <f t="shared" si="5"/>
        <v>1.7068864037669215E-2</v>
      </c>
      <c r="R19" s="154">
        <f t="shared" si="6"/>
        <v>-1.7068864037669215E-2</v>
      </c>
      <c r="S19" s="157">
        <f t="shared" si="7"/>
        <v>1.1894312940036031E-3</v>
      </c>
      <c r="T19" s="156">
        <f t="shared" si="7"/>
        <v>7.9295419600240193E-4</v>
      </c>
      <c r="U19" s="158">
        <f t="shared" si="8"/>
        <v>-1.5086478547663209E-2</v>
      </c>
    </row>
    <row r="20" spans="1:21">
      <c r="A20" s="131" t="s">
        <v>1538</v>
      </c>
      <c r="B20" s="131" t="s">
        <v>693</v>
      </c>
      <c r="C20" s="131" t="s">
        <v>1523</v>
      </c>
      <c r="D20" s="148">
        <v>38612</v>
      </c>
      <c r="E20" s="149" t="s">
        <v>23</v>
      </c>
      <c r="F20" s="150">
        <v>1600</v>
      </c>
      <c r="G20" s="151">
        <v>-1600</v>
      </c>
      <c r="H20" s="152">
        <f t="shared" si="0"/>
        <v>0</v>
      </c>
      <c r="I20" s="153">
        <f t="shared" si="1"/>
        <v>1.45</v>
      </c>
      <c r="J20" s="154">
        <f t="shared" si="2"/>
        <v>-1.45</v>
      </c>
      <c r="K20" s="154">
        <f t="shared" si="9"/>
        <v>0.10104218842560608</v>
      </c>
      <c r="L20" s="153">
        <f t="shared" si="10"/>
        <v>6.7361458950404046E-2</v>
      </c>
      <c r="M20" s="154">
        <f t="shared" si="3"/>
        <v>-1.2815963526239897</v>
      </c>
      <c r="N20" s="155">
        <v>21.58</v>
      </c>
      <c r="O20" s="131">
        <v>-21.58</v>
      </c>
      <c r="P20" s="152">
        <f t="shared" si="4"/>
        <v>0</v>
      </c>
      <c r="Q20" s="156">
        <f t="shared" si="5"/>
        <v>1.7068864037669215E-2</v>
      </c>
      <c r="R20" s="154">
        <f t="shared" si="6"/>
        <v>-1.7068864037669215E-2</v>
      </c>
      <c r="S20" s="157">
        <f t="shared" si="7"/>
        <v>1.1894312940036031E-3</v>
      </c>
      <c r="T20" s="156">
        <f t="shared" si="7"/>
        <v>7.9295419600240193E-4</v>
      </c>
      <c r="U20" s="158">
        <f t="shared" si="8"/>
        <v>-1.5086478547663209E-2</v>
      </c>
    </row>
    <row r="21" spans="1:21">
      <c r="A21" s="131" t="s">
        <v>1539</v>
      </c>
      <c r="B21" s="131" t="s">
        <v>693</v>
      </c>
      <c r="C21" s="131" t="s">
        <v>1523</v>
      </c>
      <c r="D21" s="148">
        <v>38612</v>
      </c>
      <c r="E21" s="149" t="s">
        <v>23</v>
      </c>
      <c r="F21" s="150">
        <v>1600</v>
      </c>
      <c r="G21" s="151">
        <v>-1600</v>
      </c>
      <c r="H21" s="152">
        <f t="shared" si="0"/>
        <v>0</v>
      </c>
      <c r="I21" s="153">
        <f t="shared" si="1"/>
        <v>1.45</v>
      </c>
      <c r="J21" s="154">
        <f t="shared" si="2"/>
        <v>-1.45</v>
      </c>
      <c r="K21" s="154">
        <f t="shared" si="9"/>
        <v>0.10104218842560608</v>
      </c>
      <c r="L21" s="153">
        <f t="shared" si="10"/>
        <v>6.7361458950404046E-2</v>
      </c>
      <c r="M21" s="154">
        <f t="shared" si="3"/>
        <v>-1.2815963526239897</v>
      </c>
      <c r="N21" s="155">
        <v>21.58</v>
      </c>
      <c r="O21" s="131">
        <v>-21.58</v>
      </c>
      <c r="P21" s="152">
        <f t="shared" si="4"/>
        <v>0</v>
      </c>
      <c r="Q21" s="156">
        <f t="shared" si="5"/>
        <v>1.7068864037669215E-2</v>
      </c>
      <c r="R21" s="154">
        <f t="shared" si="6"/>
        <v>-1.7068864037669215E-2</v>
      </c>
      <c r="S21" s="157">
        <f t="shared" si="7"/>
        <v>1.1894312940036031E-3</v>
      </c>
      <c r="T21" s="156">
        <f t="shared" si="7"/>
        <v>7.9295419600240193E-4</v>
      </c>
      <c r="U21" s="158">
        <f t="shared" si="8"/>
        <v>-1.5086478547663209E-2</v>
      </c>
    </row>
    <row r="22" spans="1:21">
      <c r="A22" s="131" t="s">
        <v>1540</v>
      </c>
      <c r="B22" s="131" t="s">
        <v>693</v>
      </c>
      <c r="C22" s="131" t="s">
        <v>1523</v>
      </c>
      <c r="D22" s="148">
        <v>38630</v>
      </c>
      <c r="E22" s="149" t="s">
        <v>23</v>
      </c>
      <c r="F22" s="150">
        <v>3083</v>
      </c>
      <c r="G22" s="151">
        <v>-3083</v>
      </c>
      <c r="H22" s="152">
        <f t="shared" si="0"/>
        <v>0</v>
      </c>
      <c r="I22" s="153">
        <f t="shared" si="1"/>
        <v>2.79</v>
      </c>
      <c r="J22" s="154">
        <f t="shared" si="2"/>
        <v>-2.79</v>
      </c>
      <c r="K22" s="154">
        <f t="shared" si="9"/>
        <v>0.19469566682258971</v>
      </c>
      <c r="L22" s="153">
        <f t="shared" si="10"/>
        <v>0.1297971112150598</v>
      </c>
      <c r="M22" s="154">
        <f t="shared" si="3"/>
        <v>-2.4655072219623504</v>
      </c>
      <c r="N22" s="155">
        <v>41.57</v>
      </c>
      <c r="O22" s="131">
        <v>-41.57</v>
      </c>
      <c r="P22" s="152">
        <f t="shared" si="4"/>
        <v>0</v>
      </c>
      <c r="Q22" s="156">
        <f t="shared" si="5"/>
        <v>3.2842848734549734E-2</v>
      </c>
      <c r="R22" s="154">
        <f t="shared" si="6"/>
        <v>-3.2842848734549734E-2</v>
      </c>
      <c r="S22" s="157">
        <f t="shared" ref="S22:T85" si="11">K22/84.95</f>
        <v>2.2918854246331923E-3</v>
      </c>
      <c r="T22" s="156">
        <f t="shared" si="11"/>
        <v>1.5279236164221282E-3</v>
      </c>
      <c r="U22" s="158">
        <f t="shared" si="8"/>
        <v>-2.9023039693494412E-2</v>
      </c>
    </row>
    <row r="23" spans="1:21">
      <c r="A23" s="131" t="s">
        <v>1541</v>
      </c>
      <c r="B23" s="131" t="s">
        <v>693</v>
      </c>
      <c r="C23" s="131" t="s">
        <v>1523</v>
      </c>
      <c r="D23" s="148">
        <v>38630</v>
      </c>
      <c r="E23" s="149" t="s">
        <v>23</v>
      </c>
      <c r="F23" s="150">
        <v>3083</v>
      </c>
      <c r="G23" s="151">
        <v>-3083</v>
      </c>
      <c r="H23" s="152">
        <f t="shared" si="0"/>
        <v>0</v>
      </c>
      <c r="I23" s="153">
        <f t="shared" si="1"/>
        <v>2.79</v>
      </c>
      <c r="J23" s="154">
        <f t="shared" si="2"/>
        <v>-2.79</v>
      </c>
      <c r="K23" s="154">
        <f t="shared" si="9"/>
        <v>0.19469566682258971</v>
      </c>
      <c r="L23" s="153">
        <f t="shared" si="10"/>
        <v>0.1297971112150598</v>
      </c>
      <c r="M23" s="154">
        <f t="shared" si="3"/>
        <v>-2.4655072219623504</v>
      </c>
      <c r="N23" s="155">
        <v>41.57</v>
      </c>
      <c r="O23" s="131">
        <v>-41.57</v>
      </c>
      <c r="P23" s="152">
        <f t="shared" si="4"/>
        <v>0</v>
      </c>
      <c r="Q23" s="156">
        <f t="shared" si="5"/>
        <v>3.2842848734549734E-2</v>
      </c>
      <c r="R23" s="154">
        <f t="shared" si="6"/>
        <v>-3.2842848734549734E-2</v>
      </c>
      <c r="S23" s="157">
        <f t="shared" si="11"/>
        <v>2.2918854246331923E-3</v>
      </c>
      <c r="T23" s="156">
        <f t="shared" si="11"/>
        <v>1.5279236164221282E-3</v>
      </c>
      <c r="U23" s="158">
        <f t="shared" si="8"/>
        <v>-2.9023039693494412E-2</v>
      </c>
    </row>
    <row r="24" spans="1:21">
      <c r="A24" s="131" t="s">
        <v>1542</v>
      </c>
      <c r="B24" s="131" t="s">
        <v>693</v>
      </c>
      <c r="C24" s="131" t="s">
        <v>1523</v>
      </c>
      <c r="D24" s="148">
        <v>38630</v>
      </c>
      <c r="E24" s="149" t="s">
        <v>23</v>
      </c>
      <c r="F24" s="150">
        <v>3083</v>
      </c>
      <c r="G24" s="151">
        <v>-3083</v>
      </c>
      <c r="H24" s="152">
        <f t="shared" si="0"/>
        <v>0</v>
      </c>
      <c r="I24" s="153">
        <f t="shared" si="1"/>
        <v>2.79</v>
      </c>
      <c r="J24" s="154">
        <f t="shared" si="2"/>
        <v>-2.79</v>
      </c>
      <c r="K24" s="154">
        <f t="shared" si="9"/>
        <v>0.19469566682258971</v>
      </c>
      <c r="L24" s="153">
        <f t="shared" si="10"/>
        <v>0.1297971112150598</v>
      </c>
      <c r="M24" s="154">
        <f t="shared" si="3"/>
        <v>-2.4655072219623504</v>
      </c>
      <c r="N24" s="155">
        <v>41.57</v>
      </c>
      <c r="O24" s="131">
        <v>-41.57</v>
      </c>
      <c r="P24" s="152">
        <f t="shared" si="4"/>
        <v>0</v>
      </c>
      <c r="Q24" s="156">
        <f t="shared" si="5"/>
        <v>3.2842848734549734E-2</v>
      </c>
      <c r="R24" s="154">
        <f t="shared" si="6"/>
        <v>-3.2842848734549734E-2</v>
      </c>
      <c r="S24" s="157">
        <f t="shared" si="11"/>
        <v>2.2918854246331923E-3</v>
      </c>
      <c r="T24" s="156">
        <f t="shared" si="11"/>
        <v>1.5279236164221282E-3</v>
      </c>
      <c r="U24" s="158">
        <f t="shared" si="8"/>
        <v>-2.9023039693494412E-2</v>
      </c>
    </row>
    <row r="25" spans="1:21">
      <c r="A25" s="131" t="s">
        <v>1543</v>
      </c>
      <c r="B25" s="131" t="s">
        <v>693</v>
      </c>
      <c r="C25" s="131" t="s">
        <v>1523</v>
      </c>
      <c r="D25" s="148">
        <v>38630</v>
      </c>
      <c r="E25" s="149" t="s">
        <v>23</v>
      </c>
      <c r="F25" s="150">
        <v>3083</v>
      </c>
      <c r="G25" s="151">
        <v>-3083</v>
      </c>
      <c r="H25" s="152">
        <f t="shared" si="0"/>
        <v>0</v>
      </c>
      <c r="I25" s="153">
        <f t="shared" si="1"/>
        <v>2.79</v>
      </c>
      <c r="J25" s="154">
        <f t="shared" si="2"/>
        <v>-2.79</v>
      </c>
      <c r="K25" s="154">
        <f t="shared" si="9"/>
        <v>0.19469566682258971</v>
      </c>
      <c r="L25" s="153">
        <f t="shared" si="10"/>
        <v>0.1297971112150598</v>
      </c>
      <c r="M25" s="154">
        <f t="shared" si="3"/>
        <v>-2.4655072219623504</v>
      </c>
      <c r="N25" s="155">
        <v>41.57</v>
      </c>
      <c r="O25" s="131">
        <v>-41.57</v>
      </c>
      <c r="P25" s="152">
        <f t="shared" si="4"/>
        <v>0</v>
      </c>
      <c r="Q25" s="156">
        <f t="shared" si="5"/>
        <v>3.2842848734549734E-2</v>
      </c>
      <c r="R25" s="154">
        <f t="shared" si="6"/>
        <v>-3.2842848734549734E-2</v>
      </c>
      <c r="S25" s="157">
        <f t="shared" si="11"/>
        <v>2.2918854246331923E-3</v>
      </c>
      <c r="T25" s="156">
        <f t="shared" si="11"/>
        <v>1.5279236164221282E-3</v>
      </c>
      <c r="U25" s="158">
        <f t="shared" si="8"/>
        <v>-2.9023039693494412E-2</v>
      </c>
    </row>
    <row r="26" spans="1:21">
      <c r="A26" s="131" t="s">
        <v>1544</v>
      </c>
      <c r="B26" s="131" t="s">
        <v>693</v>
      </c>
      <c r="C26" s="131" t="s">
        <v>1523</v>
      </c>
      <c r="D26" s="148">
        <v>38630</v>
      </c>
      <c r="E26" s="149" t="s">
        <v>23</v>
      </c>
      <c r="F26" s="150">
        <v>3083</v>
      </c>
      <c r="G26" s="151">
        <v>-3083</v>
      </c>
      <c r="H26" s="152">
        <f t="shared" si="0"/>
        <v>0</v>
      </c>
      <c r="I26" s="153">
        <f t="shared" si="1"/>
        <v>2.79</v>
      </c>
      <c r="J26" s="154">
        <f t="shared" si="2"/>
        <v>-2.79</v>
      </c>
      <c r="K26" s="154">
        <f t="shared" si="9"/>
        <v>0.19469566682258971</v>
      </c>
      <c r="L26" s="153">
        <f t="shared" si="10"/>
        <v>0.1297971112150598</v>
      </c>
      <c r="M26" s="154">
        <f t="shared" si="3"/>
        <v>-2.4655072219623504</v>
      </c>
      <c r="N26" s="155">
        <v>41.57</v>
      </c>
      <c r="O26" s="131">
        <v>-41.57</v>
      </c>
      <c r="P26" s="152">
        <f t="shared" si="4"/>
        <v>0</v>
      </c>
      <c r="Q26" s="156">
        <f t="shared" si="5"/>
        <v>3.2842848734549734E-2</v>
      </c>
      <c r="R26" s="154">
        <f t="shared" si="6"/>
        <v>-3.2842848734549734E-2</v>
      </c>
      <c r="S26" s="157">
        <f t="shared" si="11"/>
        <v>2.2918854246331923E-3</v>
      </c>
      <c r="T26" s="156">
        <f t="shared" si="11"/>
        <v>1.5279236164221282E-3</v>
      </c>
      <c r="U26" s="158">
        <f t="shared" si="8"/>
        <v>-2.9023039693494412E-2</v>
      </c>
    </row>
    <row r="27" spans="1:21">
      <c r="A27" s="131" t="s">
        <v>1545</v>
      </c>
      <c r="B27" s="131" t="s">
        <v>693</v>
      </c>
      <c r="C27" s="131" t="s">
        <v>1523</v>
      </c>
      <c r="D27" s="148">
        <v>38630</v>
      </c>
      <c r="E27" s="149" t="s">
        <v>23</v>
      </c>
      <c r="F27" s="150">
        <v>3083</v>
      </c>
      <c r="G27" s="151">
        <v>-3083</v>
      </c>
      <c r="H27" s="152">
        <f t="shared" si="0"/>
        <v>0</v>
      </c>
      <c r="I27" s="153">
        <f t="shared" si="1"/>
        <v>2.79</v>
      </c>
      <c r="J27" s="154">
        <f t="shared" si="2"/>
        <v>-2.79</v>
      </c>
      <c r="K27" s="154">
        <f t="shared" si="9"/>
        <v>0.19469566682258971</v>
      </c>
      <c r="L27" s="153">
        <f t="shared" si="10"/>
        <v>0.1297971112150598</v>
      </c>
      <c r="M27" s="154">
        <f t="shared" si="3"/>
        <v>-2.4655072219623504</v>
      </c>
      <c r="N27" s="155">
        <v>41.57</v>
      </c>
      <c r="O27" s="131">
        <v>-41.57</v>
      </c>
      <c r="P27" s="152">
        <f t="shared" si="4"/>
        <v>0</v>
      </c>
      <c r="Q27" s="156">
        <f t="shared" si="5"/>
        <v>3.2842848734549734E-2</v>
      </c>
      <c r="R27" s="154">
        <f t="shared" si="6"/>
        <v>-3.2842848734549734E-2</v>
      </c>
      <c r="S27" s="157">
        <f t="shared" si="11"/>
        <v>2.2918854246331923E-3</v>
      </c>
      <c r="T27" s="156">
        <f t="shared" si="11"/>
        <v>1.5279236164221282E-3</v>
      </c>
      <c r="U27" s="158">
        <f t="shared" si="8"/>
        <v>-2.9023039693494412E-2</v>
      </c>
    </row>
    <row r="28" spans="1:21">
      <c r="A28" s="131" t="s">
        <v>1546</v>
      </c>
      <c r="B28" s="131" t="s">
        <v>693</v>
      </c>
      <c r="C28" s="131" t="s">
        <v>1523</v>
      </c>
      <c r="D28" s="148">
        <v>38630</v>
      </c>
      <c r="E28" s="149" t="s">
        <v>23</v>
      </c>
      <c r="F28" s="150">
        <v>3083</v>
      </c>
      <c r="G28" s="151">
        <v>-3083</v>
      </c>
      <c r="H28" s="152">
        <f t="shared" si="0"/>
        <v>0</v>
      </c>
      <c r="I28" s="153">
        <f t="shared" si="1"/>
        <v>2.79</v>
      </c>
      <c r="J28" s="154">
        <f t="shared" si="2"/>
        <v>-2.79</v>
      </c>
      <c r="K28" s="154">
        <f t="shared" si="9"/>
        <v>0.19469566682258971</v>
      </c>
      <c r="L28" s="153">
        <f t="shared" si="10"/>
        <v>0.1297971112150598</v>
      </c>
      <c r="M28" s="154">
        <f t="shared" si="3"/>
        <v>-2.4655072219623504</v>
      </c>
      <c r="N28" s="155">
        <v>41.57</v>
      </c>
      <c r="O28" s="131">
        <v>-41.57</v>
      </c>
      <c r="P28" s="152">
        <f t="shared" si="4"/>
        <v>0</v>
      </c>
      <c r="Q28" s="156">
        <f t="shared" si="5"/>
        <v>3.2842848734549734E-2</v>
      </c>
      <c r="R28" s="154">
        <f t="shared" si="6"/>
        <v>-3.2842848734549734E-2</v>
      </c>
      <c r="S28" s="157">
        <f t="shared" si="11"/>
        <v>2.2918854246331923E-3</v>
      </c>
      <c r="T28" s="156">
        <f t="shared" si="11"/>
        <v>1.5279236164221282E-3</v>
      </c>
      <c r="U28" s="158">
        <f t="shared" si="8"/>
        <v>-2.9023039693494412E-2</v>
      </c>
    </row>
    <row r="29" spans="1:21">
      <c r="A29" s="131" t="s">
        <v>1547</v>
      </c>
      <c r="B29" s="131" t="s">
        <v>693</v>
      </c>
      <c r="C29" s="131" t="s">
        <v>1523</v>
      </c>
      <c r="D29" s="148">
        <v>38630</v>
      </c>
      <c r="E29" s="149" t="s">
        <v>23</v>
      </c>
      <c r="F29" s="150">
        <v>3083</v>
      </c>
      <c r="G29" s="151">
        <v>-3083</v>
      </c>
      <c r="H29" s="152">
        <f t="shared" si="0"/>
        <v>0</v>
      </c>
      <c r="I29" s="153">
        <f t="shared" si="1"/>
        <v>2.79</v>
      </c>
      <c r="J29" s="154">
        <f t="shared" si="2"/>
        <v>-2.79</v>
      </c>
      <c r="K29" s="154">
        <f t="shared" si="9"/>
        <v>0.19469566682258971</v>
      </c>
      <c r="L29" s="153">
        <f t="shared" si="10"/>
        <v>0.1297971112150598</v>
      </c>
      <c r="M29" s="154">
        <f t="shared" si="3"/>
        <v>-2.4655072219623504</v>
      </c>
      <c r="N29" s="155">
        <v>41.57</v>
      </c>
      <c r="O29" s="131">
        <v>-41.57</v>
      </c>
      <c r="P29" s="152">
        <f t="shared" si="4"/>
        <v>0</v>
      </c>
      <c r="Q29" s="156">
        <f t="shared" si="5"/>
        <v>3.2842848734549734E-2</v>
      </c>
      <c r="R29" s="154">
        <f t="shared" si="6"/>
        <v>-3.2842848734549734E-2</v>
      </c>
      <c r="S29" s="157">
        <f t="shared" si="11"/>
        <v>2.2918854246331923E-3</v>
      </c>
      <c r="T29" s="156">
        <f t="shared" si="11"/>
        <v>1.5279236164221282E-3</v>
      </c>
      <c r="U29" s="158">
        <f t="shared" si="8"/>
        <v>-2.9023039693494412E-2</v>
      </c>
    </row>
    <row r="30" spans="1:21">
      <c r="A30" s="131" t="s">
        <v>1548</v>
      </c>
      <c r="B30" s="131" t="s">
        <v>693</v>
      </c>
      <c r="C30" s="131" t="s">
        <v>1523</v>
      </c>
      <c r="D30" s="148">
        <v>38630</v>
      </c>
      <c r="E30" s="149" t="s">
        <v>23</v>
      </c>
      <c r="F30" s="150">
        <v>3083</v>
      </c>
      <c r="G30" s="151">
        <v>-3083</v>
      </c>
      <c r="H30" s="152">
        <f t="shared" si="0"/>
        <v>0</v>
      </c>
      <c r="I30" s="153">
        <f t="shared" si="1"/>
        <v>2.79</v>
      </c>
      <c r="J30" s="154">
        <f t="shared" si="2"/>
        <v>-2.79</v>
      </c>
      <c r="K30" s="154">
        <f t="shared" si="9"/>
        <v>0.19469566682258971</v>
      </c>
      <c r="L30" s="153">
        <f t="shared" si="10"/>
        <v>0.1297971112150598</v>
      </c>
      <c r="M30" s="154">
        <f t="shared" si="3"/>
        <v>-2.4655072219623504</v>
      </c>
      <c r="N30" s="155">
        <v>41.57</v>
      </c>
      <c r="O30" s="131">
        <v>-41.57</v>
      </c>
      <c r="P30" s="152">
        <f t="shared" si="4"/>
        <v>0</v>
      </c>
      <c r="Q30" s="156">
        <f t="shared" si="5"/>
        <v>3.2842848734549734E-2</v>
      </c>
      <c r="R30" s="154">
        <f t="shared" si="6"/>
        <v>-3.2842848734549734E-2</v>
      </c>
      <c r="S30" s="157">
        <f t="shared" si="11"/>
        <v>2.2918854246331923E-3</v>
      </c>
      <c r="T30" s="156">
        <f t="shared" si="11"/>
        <v>1.5279236164221282E-3</v>
      </c>
      <c r="U30" s="158">
        <f t="shared" si="8"/>
        <v>-2.9023039693494412E-2</v>
      </c>
    </row>
    <row r="31" spans="1:21">
      <c r="A31" s="131" t="s">
        <v>1549</v>
      </c>
      <c r="B31" s="131" t="s">
        <v>693</v>
      </c>
      <c r="C31" s="131" t="s">
        <v>1523</v>
      </c>
      <c r="D31" s="148">
        <v>38630</v>
      </c>
      <c r="E31" s="149" t="s">
        <v>23</v>
      </c>
      <c r="F31" s="150">
        <v>1700</v>
      </c>
      <c r="G31" s="151">
        <v>-1700</v>
      </c>
      <c r="H31" s="152">
        <f t="shared" si="0"/>
        <v>0</v>
      </c>
      <c r="I31" s="153">
        <f t="shared" si="1"/>
        <v>1.54</v>
      </c>
      <c r="J31" s="154">
        <f t="shared" si="2"/>
        <v>-1.54</v>
      </c>
      <c r="K31" s="154">
        <f t="shared" si="9"/>
        <v>0.10735732520220646</v>
      </c>
      <c r="L31" s="153">
        <f t="shared" si="10"/>
        <v>7.1571550134804304E-2</v>
      </c>
      <c r="M31" s="154">
        <f t="shared" si="3"/>
        <v>-1.3610711246629894</v>
      </c>
      <c r="N31" s="155">
        <v>22.92</v>
      </c>
      <c r="O31" s="131">
        <v>-22.92</v>
      </c>
      <c r="P31" s="152">
        <f t="shared" si="4"/>
        <v>0</v>
      </c>
      <c r="Q31" s="156">
        <f t="shared" si="5"/>
        <v>1.8128310771041788E-2</v>
      </c>
      <c r="R31" s="154">
        <f t="shared" si="6"/>
        <v>-1.8128310771041788E-2</v>
      </c>
      <c r="S31" s="157">
        <f t="shared" si="11"/>
        <v>1.2637707498788283E-3</v>
      </c>
      <c r="T31" s="156">
        <f t="shared" si="11"/>
        <v>8.4251383325255216E-4</v>
      </c>
      <c r="U31" s="158">
        <f t="shared" si="8"/>
        <v>-1.6022026187910404E-2</v>
      </c>
    </row>
    <row r="32" spans="1:21">
      <c r="A32" s="131" t="s">
        <v>1550</v>
      </c>
      <c r="B32" s="131" t="s">
        <v>693</v>
      </c>
      <c r="C32" s="131" t="s">
        <v>1523</v>
      </c>
      <c r="D32" s="148">
        <v>38630</v>
      </c>
      <c r="E32" s="149" t="s">
        <v>23</v>
      </c>
      <c r="F32" s="150">
        <v>1700</v>
      </c>
      <c r="G32" s="151">
        <v>-1700</v>
      </c>
      <c r="H32" s="152">
        <f t="shared" si="0"/>
        <v>0</v>
      </c>
      <c r="I32" s="153">
        <f t="shared" si="1"/>
        <v>1.54</v>
      </c>
      <c r="J32" s="154">
        <f t="shared" si="2"/>
        <v>-1.54</v>
      </c>
      <c r="K32" s="154">
        <f t="shared" si="9"/>
        <v>0.10735732520220646</v>
      </c>
      <c r="L32" s="153">
        <f t="shared" si="10"/>
        <v>7.1571550134804304E-2</v>
      </c>
      <c r="M32" s="154">
        <f t="shared" si="3"/>
        <v>-1.3610711246629894</v>
      </c>
      <c r="N32" s="155">
        <v>22.92</v>
      </c>
      <c r="O32" s="131">
        <v>-22.92</v>
      </c>
      <c r="P32" s="152">
        <f t="shared" si="4"/>
        <v>0</v>
      </c>
      <c r="Q32" s="156">
        <f t="shared" si="5"/>
        <v>1.8128310771041788E-2</v>
      </c>
      <c r="R32" s="154">
        <f t="shared" si="6"/>
        <v>-1.8128310771041788E-2</v>
      </c>
      <c r="S32" s="157">
        <f t="shared" si="11"/>
        <v>1.2637707498788283E-3</v>
      </c>
      <c r="T32" s="156">
        <f t="shared" si="11"/>
        <v>8.4251383325255216E-4</v>
      </c>
      <c r="U32" s="158">
        <f t="shared" si="8"/>
        <v>-1.6022026187910404E-2</v>
      </c>
    </row>
    <row r="33" spans="1:21">
      <c r="A33" s="131" t="s">
        <v>1551</v>
      </c>
      <c r="B33" s="131" t="s">
        <v>693</v>
      </c>
      <c r="C33" s="131" t="s">
        <v>1523</v>
      </c>
      <c r="D33" s="148">
        <v>38630</v>
      </c>
      <c r="E33" s="149" t="s">
        <v>23</v>
      </c>
      <c r="F33" s="150">
        <v>1700</v>
      </c>
      <c r="G33" s="151">
        <v>-1700</v>
      </c>
      <c r="H33" s="152">
        <f t="shared" si="0"/>
        <v>0</v>
      </c>
      <c r="I33" s="153">
        <f t="shared" si="1"/>
        <v>1.54</v>
      </c>
      <c r="J33" s="154">
        <f t="shared" si="2"/>
        <v>-1.54</v>
      </c>
      <c r="K33" s="154">
        <f t="shared" si="9"/>
        <v>0.10735732520220646</v>
      </c>
      <c r="L33" s="153">
        <f t="shared" si="10"/>
        <v>7.1571550134804304E-2</v>
      </c>
      <c r="M33" s="154">
        <f t="shared" si="3"/>
        <v>-1.3610711246629894</v>
      </c>
      <c r="N33" s="155">
        <v>22.92</v>
      </c>
      <c r="O33" s="131">
        <v>-22.92</v>
      </c>
      <c r="P33" s="152">
        <f t="shared" si="4"/>
        <v>0</v>
      </c>
      <c r="Q33" s="156">
        <f t="shared" si="5"/>
        <v>1.8128310771041788E-2</v>
      </c>
      <c r="R33" s="154">
        <f t="shared" si="6"/>
        <v>-1.8128310771041788E-2</v>
      </c>
      <c r="S33" s="157">
        <f t="shared" si="11"/>
        <v>1.2637707498788283E-3</v>
      </c>
      <c r="T33" s="156">
        <f t="shared" si="11"/>
        <v>8.4251383325255216E-4</v>
      </c>
      <c r="U33" s="158">
        <f t="shared" si="8"/>
        <v>-1.6022026187910404E-2</v>
      </c>
    </row>
    <row r="34" spans="1:21">
      <c r="A34" s="131" t="s">
        <v>1552</v>
      </c>
      <c r="B34" s="131" t="s">
        <v>693</v>
      </c>
      <c r="C34" s="131" t="s">
        <v>1523</v>
      </c>
      <c r="D34" s="148">
        <v>38630</v>
      </c>
      <c r="E34" s="149" t="s">
        <v>23</v>
      </c>
      <c r="F34" s="150">
        <v>1700</v>
      </c>
      <c r="G34" s="151">
        <v>-1700</v>
      </c>
      <c r="H34" s="152">
        <f t="shared" si="0"/>
        <v>0</v>
      </c>
      <c r="I34" s="153">
        <f t="shared" si="1"/>
        <v>1.54</v>
      </c>
      <c r="J34" s="154">
        <f t="shared" si="2"/>
        <v>-1.54</v>
      </c>
      <c r="K34" s="154">
        <f t="shared" si="9"/>
        <v>0.10735732520220646</v>
      </c>
      <c r="L34" s="153">
        <f t="shared" si="10"/>
        <v>7.1571550134804304E-2</v>
      </c>
      <c r="M34" s="154">
        <f t="shared" si="3"/>
        <v>-1.3610711246629894</v>
      </c>
      <c r="N34" s="155">
        <v>22.92</v>
      </c>
      <c r="O34" s="131">
        <v>-22.92</v>
      </c>
      <c r="P34" s="152">
        <f t="shared" si="4"/>
        <v>0</v>
      </c>
      <c r="Q34" s="156">
        <f t="shared" si="5"/>
        <v>1.8128310771041788E-2</v>
      </c>
      <c r="R34" s="154">
        <f t="shared" si="6"/>
        <v>-1.8128310771041788E-2</v>
      </c>
      <c r="S34" s="157">
        <f t="shared" si="11"/>
        <v>1.2637707498788283E-3</v>
      </c>
      <c r="T34" s="156">
        <f t="shared" si="11"/>
        <v>8.4251383325255216E-4</v>
      </c>
      <c r="U34" s="158">
        <f t="shared" si="8"/>
        <v>-1.6022026187910404E-2</v>
      </c>
    </row>
    <row r="35" spans="1:21">
      <c r="A35" s="131" t="s">
        <v>1553</v>
      </c>
      <c r="B35" s="131" t="s">
        <v>693</v>
      </c>
      <c r="C35" s="131" t="s">
        <v>1523</v>
      </c>
      <c r="D35" s="148">
        <v>38630</v>
      </c>
      <c r="E35" s="149" t="s">
        <v>23</v>
      </c>
      <c r="F35" s="150">
        <v>1700</v>
      </c>
      <c r="G35" s="151">
        <v>-1700</v>
      </c>
      <c r="H35" s="152">
        <f t="shared" si="0"/>
        <v>0</v>
      </c>
      <c r="I35" s="153">
        <f t="shared" si="1"/>
        <v>1.54</v>
      </c>
      <c r="J35" s="154">
        <f t="shared" si="2"/>
        <v>-1.54</v>
      </c>
      <c r="K35" s="154">
        <f t="shared" si="9"/>
        <v>0.10735732520220646</v>
      </c>
      <c r="L35" s="153">
        <f t="shared" si="10"/>
        <v>7.1571550134804304E-2</v>
      </c>
      <c r="M35" s="154">
        <f t="shared" si="3"/>
        <v>-1.3610711246629894</v>
      </c>
      <c r="N35" s="155">
        <v>22.92</v>
      </c>
      <c r="O35" s="131">
        <v>-22.92</v>
      </c>
      <c r="P35" s="152">
        <f t="shared" si="4"/>
        <v>0</v>
      </c>
      <c r="Q35" s="156">
        <f t="shared" si="5"/>
        <v>1.8128310771041788E-2</v>
      </c>
      <c r="R35" s="154">
        <f t="shared" si="6"/>
        <v>-1.8128310771041788E-2</v>
      </c>
      <c r="S35" s="157">
        <f t="shared" si="11"/>
        <v>1.2637707498788283E-3</v>
      </c>
      <c r="T35" s="156">
        <f t="shared" si="11"/>
        <v>8.4251383325255216E-4</v>
      </c>
      <c r="U35" s="158">
        <f t="shared" si="8"/>
        <v>-1.6022026187910404E-2</v>
      </c>
    </row>
    <row r="36" spans="1:21">
      <c r="A36" s="131" t="s">
        <v>1554</v>
      </c>
      <c r="B36" s="131" t="s">
        <v>693</v>
      </c>
      <c r="C36" s="131" t="s">
        <v>1523</v>
      </c>
      <c r="D36" s="148">
        <v>38630</v>
      </c>
      <c r="E36" s="149" t="s">
        <v>23</v>
      </c>
      <c r="F36" s="150">
        <v>1705</v>
      </c>
      <c r="G36" s="151">
        <v>-1705</v>
      </c>
      <c r="H36" s="152">
        <f t="shared" si="0"/>
        <v>0</v>
      </c>
      <c r="I36" s="153">
        <f t="shared" si="1"/>
        <v>1.54</v>
      </c>
      <c r="J36" s="154">
        <f t="shared" si="2"/>
        <v>-1.54</v>
      </c>
      <c r="K36" s="154">
        <f t="shared" si="9"/>
        <v>0.10767308204103648</v>
      </c>
      <c r="L36" s="153">
        <f t="shared" si="10"/>
        <v>7.1782054694024322E-2</v>
      </c>
      <c r="M36" s="154">
        <f t="shared" si="3"/>
        <v>-1.3605448632649391</v>
      </c>
      <c r="N36" s="155">
        <v>22.99</v>
      </c>
      <c r="O36" s="131">
        <v>-22.99</v>
      </c>
      <c r="P36" s="152">
        <f t="shared" si="4"/>
        <v>0</v>
      </c>
      <c r="Q36" s="156">
        <f t="shared" si="5"/>
        <v>1.8128310771041788E-2</v>
      </c>
      <c r="R36" s="154">
        <f t="shared" si="6"/>
        <v>-1.8128310771041788E-2</v>
      </c>
      <c r="S36" s="157">
        <f t="shared" si="11"/>
        <v>1.2674877226725896E-3</v>
      </c>
      <c r="T36" s="156">
        <f t="shared" si="11"/>
        <v>8.4499181511505967E-4</v>
      </c>
      <c r="U36" s="158">
        <f t="shared" si="8"/>
        <v>-1.6015831233254139E-2</v>
      </c>
    </row>
    <row r="37" spans="1:21">
      <c r="A37" s="131" t="s">
        <v>1555</v>
      </c>
      <c r="B37" s="131" t="s">
        <v>693</v>
      </c>
      <c r="C37" s="131" t="s">
        <v>1523</v>
      </c>
      <c r="D37" s="148">
        <v>38630</v>
      </c>
      <c r="E37" s="149" t="s">
        <v>23</v>
      </c>
      <c r="F37" s="150">
        <v>1750</v>
      </c>
      <c r="G37" s="151">
        <v>-1750</v>
      </c>
      <c r="H37" s="152">
        <f t="shared" si="0"/>
        <v>0</v>
      </c>
      <c r="I37" s="153">
        <f t="shared" si="1"/>
        <v>1.58</v>
      </c>
      <c r="J37" s="154">
        <f t="shared" si="2"/>
        <v>-1.58</v>
      </c>
      <c r="K37" s="154">
        <f t="shared" si="9"/>
        <v>0.11051489359050665</v>
      </c>
      <c r="L37" s="153">
        <f t="shared" si="10"/>
        <v>7.3676595727004426E-2</v>
      </c>
      <c r="M37" s="154">
        <f t="shared" si="3"/>
        <v>-1.3958085106824889</v>
      </c>
      <c r="N37" s="155">
        <v>23.6</v>
      </c>
      <c r="O37" s="131">
        <v>-23.6</v>
      </c>
      <c r="P37" s="152">
        <f t="shared" si="4"/>
        <v>0</v>
      </c>
      <c r="Q37" s="156">
        <f t="shared" si="5"/>
        <v>1.8599175985874045E-2</v>
      </c>
      <c r="R37" s="154">
        <f t="shared" si="6"/>
        <v>-1.8599175985874045E-2</v>
      </c>
      <c r="S37" s="157">
        <f t="shared" si="11"/>
        <v>1.3009404778164407E-3</v>
      </c>
      <c r="T37" s="156">
        <f t="shared" si="11"/>
        <v>8.6729365187762717E-4</v>
      </c>
      <c r="U37" s="158">
        <f t="shared" si="8"/>
        <v>-1.6430941856179979E-2</v>
      </c>
    </row>
    <row r="38" spans="1:21">
      <c r="A38" s="131" t="s">
        <v>1556</v>
      </c>
      <c r="B38" s="131" t="s">
        <v>693</v>
      </c>
      <c r="C38" s="131" t="s">
        <v>1523</v>
      </c>
      <c r="D38" s="148">
        <v>38630</v>
      </c>
      <c r="E38" s="149" t="s">
        <v>23</v>
      </c>
      <c r="F38" s="150">
        <v>1750</v>
      </c>
      <c r="G38" s="151">
        <v>-1750</v>
      </c>
      <c r="H38" s="152">
        <f t="shared" si="0"/>
        <v>0</v>
      </c>
      <c r="I38" s="153">
        <f t="shared" si="1"/>
        <v>1.58</v>
      </c>
      <c r="J38" s="154">
        <f t="shared" si="2"/>
        <v>-1.58</v>
      </c>
      <c r="K38" s="154">
        <f t="shared" si="9"/>
        <v>0.11051489359050665</v>
      </c>
      <c r="L38" s="153">
        <f t="shared" si="10"/>
        <v>7.3676595727004426E-2</v>
      </c>
      <c r="M38" s="154">
        <f t="shared" si="3"/>
        <v>-1.3958085106824889</v>
      </c>
      <c r="N38" s="155">
        <v>23.6</v>
      </c>
      <c r="O38" s="131">
        <v>-23.6</v>
      </c>
      <c r="P38" s="152">
        <f t="shared" si="4"/>
        <v>0</v>
      </c>
      <c r="Q38" s="156">
        <f t="shared" si="5"/>
        <v>1.8599175985874045E-2</v>
      </c>
      <c r="R38" s="154">
        <f t="shared" si="6"/>
        <v>-1.8599175985874045E-2</v>
      </c>
      <c r="S38" s="157">
        <f t="shared" si="11"/>
        <v>1.3009404778164407E-3</v>
      </c>
      <c r="T38" s="156">
        <f t="shared" si="11"/>
        <v>8.6729365187762717E-4</v>
      </c>
      <c r="U38" s="158">
        <f t="shared" si="8"/>
        <v>-1.6430941856179979E-2</v>
      </c>
    </row>
    <row r="39" spans="1:21">
      <c r="A39" s="131" t="s">
        <v>1557</v>
      </c>
      <c r="B39" s="131" t="s">
        <v>693</v>
      </c>
      <c r="C39" s="131" t="s">
        <v>1523</v>
      </c>
      <c r="D39" s="148">
        <v>38630</v>
      </c>
      <c r="E39" s="149" t="s">
        <v>23</v>
      </c>
      <c r="F39" s="150">
        <v>1750</v>
      </c>
      <c r="G39" s="151">
        <v>-1750</v>
      </c>
      <c r="H39" s="152">
        <f t="shared" si="0"/>
        <v>0</v>
      </c>
      <c r="I39" s="153">
        <f t="shared" si="1"/>
        <v>1.58</v>
      </c>
      <c r="J39" s="154">
        <f t="shared" si="2"/>
        <v>-1.58</v>
      </c>
      <c r="K39" s="154">
        <f t="shared" si="9"/>
        <v>0.11051489359050665</v>
      </c>
      <c r="L39" s="153">
        <f t="shared" si="10"/>
        <v>7.3676595727004426E-2</v>
      </c>
      <c r="M39" s="154">
        <f t="shared" si="3"/>
        <v>-1.3958085106824889</v>
      </c>
      <c r="N39" s="155">
        <v>23.6</v>
      </c>
      <c r="O39" s="131">
        <v>-23.6</v>
      </c>
      <c r="P39" s="152">
        <f t="shared" si="4"/>
        <v>0</v>
      </c>
      <c r="Q39" s="156">
        <f t="shared" si="5"/>
        <v>1.8599175985874045E-2</v>
      </c>
      <c r="R39" s="154">
        <f t="shared" si="6"/>
        <v>-1.8599175985874045E-2</v>
      </c>
      <c r="S39" s="157">
        <f t="shared" si="11"/>
        <v>1.3009404778164407E-3</v>
      </c>
      <c r="T39" s="156">
        <f t="shared" si="11"/>
        <v>8.6729365187762717E-4</v>
      </c>
      <c r="U39" s="158">
        <f t="shared" si="8"/>
        <v>-1.6430941856179979E-2</v>
      </c>
    </row>
    <row r="40" spans="1:21">
      <c r="A40" s="131" t="s">
        <v>1558</v>
      </c>
      <c r="B40" s="131" t="s">
        <v>693</v>
      </c>
      <c r="C40" s="131" t="s">
        <v>1523</v>
      </c>
      <c r="D40" s="148">
        <v>38630</v>
      </c>
      <c r="E40" s="149" t="s">
        <v>23</v>
      </c>
      <c r="F40" s="150">
        <v>1750</v>
      </c>
      <c r="G40" s="151">
        <v>-1750</v>
      </c>
      <c r="H40" s="152">
        <f t="shared" si="0"/>
        <v>0</v>
      </c>
      <c r="I40" s="153">
        <f t="shared" si="1"/>
        <v>1.58</v>
      </c>
      <c r="J40" s="154">
        <f t="shared" si="2"/>
        <v>-1.58</v>
      </c>
      <c r="K40" s="154">
        <f t="shared" si="9"/>
        <v>0.11051489359050665</v>
      </c>
      <c r="L40" s="153">
        <f t="shared" si="10"/>
        <v>7.3676595727004426E-2</v>
      </c>
      <c r="M40" s="154">
        <f t="shared" si="3"/>
        <v>-1.3958085106824889</v>
      </c>
      <c r="N40" s="155">
        <v>23.6</v>
      </c>
      <c r="O40" s="131">
        <v>-23.6</v>
      </c>
      <c r="P40" s="152">
        <f t="shared" si="4"/>
        <v>0</v>
      </c>
      <c r="Q40" s="156">
        <f t="shared" si="5"/>
        <v>1.8599175985874045E-2</v>
      </c>
      <c r="R40" s="154">
        <f t="shared" si="6"/>
        <v>-1.8599175985874045E-2</v>
      </c>
      <c r="S40" s="157">
        <f t="shared" si="11"/>
        <v>1.3009404778164407E-3</v>
      </c>
      <c r="T40" s="156">
        <f t="shared" si="11"/>
        <v>8.6729365187762717E-4</v>
      </c>
      <c r="U40" s="158">
        <f t="shared" si="8"/>
        <v>-1.6430941856179979E-2</v>
      </c>
    </row>
    <row r="41" spans="1:21">
      <c r="A41" s="131" t="s">
        <v>1559</v>
      </c>
      <c r="B41" s="131" t="s">
        <v>693</v>
      </c>
      <c r="C41" s="131" t="s">
        <v>1523</v>
      </c>
      <c r="D41" s="148">
        <v>38637</v>
      </c>
      <c r="E41" s="149" t="s">
        <v>23</v>
      </c>
      <c r="F41" s="150">
        <v>1675</v>
      </c>
      <c r="G41" s="151">
        <v>-1675</v>
      </c>
      <c r="H41" s="152">
        <f t="shared" si="0"/>
        <v>0</v>
      </c>
      <c r="I41" s="153">
        <f t="shared" si="1"/>
        <v>1.52</v>
      </c>
      <c r="J41" s="154">
        <f t="shared" si="2"/>
        <v>-1.52</v>
      </c>
      <c r="K41" s="154">
        <f t="shared" si="9"/>
        <v>0.10577854100805636</v>
      </c>
      <c r="L41" s="153">
        <f t="shared" si="10"/>
        <v>7.0519027338704243E-2</v>
      </c>
      <c r="M41" s="154">
        <f t="shared" si="3"/>
        <v>-1.3437024316532395</v>
      </c>
      <c r="N41" s="155">
        <v>22.59</v>
      </c>
      <c r="O41" s="131">
        <v>-22.59</v>
      </c>
      <c r="P41" s="152">
        <f t="shared" si="4"/>
        <v>0</v>
      </c>
      <c r="Q41" s="156">
        <f t="shared" si="5"/>
        <v>1.7892878163625663E-2</v>
      </c>
      <c r="R41" s="154">
        <f t="shared" si="6"/>
        <v>-1.7892878163625663E-2</v>
      </c>
      <c r="S41" s="157">
        <f t="shared" si="11"/>
        <v>1.245185885910022E-3</v>
      </c>
      <c r="T41" s="156">
        <f t="shared" si="11"/>
        <v>8.3012392394001466E-4</v>
      </c>
      <c r="U41" s="158">
        <f t="shared" si="8"/>
        <v>-1.5817568353775627E-2</v>
      </c>
    </row>
    <row r="42" spans="1:21">
      <c r="A42" s="131" t="s">
        <v>1560</v>
      </c>
      <c r="B42" s="131" t="s">
        <v>693</v>
      </c>
      <c r="C42" s="131" t="s">
        <v>1523</v>
      </c>
      <c r="D42" s="148">
        <v>38637</v>
      </c>
      <c r="E42" s="149" t="s">
        <v>23</v>
      </c>
      <c r="F42" s="150">
        <v>1675</v>
      </c>
      <c r="G42" s="151">
        <v>-1675</v>
      </c>
      <c r="H42" s="152">
        <f t="shared" si="0"/>
        <v>0</v>
      </c>
      <c r="I42" s="153">
        <f t="shared" si="1"/>
        <v>1.52</v>
      </c>
      <c r="J42" s="154">
        <f t="shared" si="2"/>
        <v>-1.52</v>
      </c>
      <c r="K42" s="154">
        <f t="shared" si="9"/>
        <v>0.10577854100805636</v>
      </c>
      <c r="L42" s="153">
        <f t="shared" si="10"/>
        <v>7.0519027338704243E-2</v>
      </c>
      <c r="M42" s="154">
        <f t="shared" si="3"/>
        <v>-1.3437024316532395</v>
      </c>
      <c r="N42" s="155">
        <v>22.59</v>
      </c>
      <c r="O42" s="131">
        <v>-22.59</v>
      </c>
      <c r="P42" s="152">
        <f t="shared" si="4"/>
        <v>0</v>
      </c>
      <c r="Q42" s="156">
        <f t="shared" si="5"/>
        <v>1.7892878163625663E-2</v>
      </c>
      <c r="R42" s="154">
        <f t="shared" si="6"/>
        <v>-1.7892878163625663E-2</v>
      </c>
      <c r="S42" s="157">
        <f t="shared" si="11"/>
        <v>1.245185885910022E-3</v>
      </c>
      <c r="T42" s="156">
        <f t="shared" si="11"/>
        <v>8.3012392394001466E-4</v>
      </c>
      <c r="U42" s="158">
        <f t="shared" si="8"/>
        <v>-1.5817568353775627E-2</v>
      </c>
    </row>
    <row r="43" spans="1:21">
      <c r="A43" s="131" t="s">
        <v>1561</v>
      </c>
      <c r="B43" s="131" t="s">
        <v>693</v>
      </c>
      <c r="C43" s="131" t="s">
        <v>1523</v>
      </c>
      <c r="D43" s="148">
        <v>38637</v>
      </c>
      <c r="E43" s="149" t="s">
        <v>23</v>
      </c>
      <c r="F43" s="150">
        <v>1675</v>
      </c>
      <c r="G43" s="151">
        <v>-1675</v>
      </c>
      <c r="H43" s="152">
        <f t="shared" si="0"/>
        <v>0</v>
      </c>
      <c r="I43" s="153">
        <f t="shared" si="1"/>
        <v>1.52</v>
      </c>
      <c r="J43" s="154">
        <f t="shared" si="2"/>
        <v>-1.52</v>
      </c>
      <c r="K43" s="154">
        <f t="shared" si="9"/>
        <v>0.10577854100805636</v>
      </c>
      <c r="L43" s="153">
        <f t="shared" si="10"/>
        <v>7.0519027338704243E-2</v>
      </c>
      <c r="M43" s="154">
        <f t="shared" si="3"/>
        <v>-1.3437024316532395</v>
      </c>
      <c r="N43" s="155">
        <v>22.59</v>
      </c>
      <c r="O43" s="131">
        <v>-22.59</v>
      </c>
      <c r="P43" s="152">
        <f t="shared" si="4"/>
        <v>0</v>
      </c>
      <c r="Q43" s="156">
        <f t="shared" si="5"/>
        <v>1.7892878163625663E-2</v>
      </c>
      <c r="R43" s="154">
        <f t="shared" si="6"/>
        <v>-1.7892878163625663E-2</v>
      </c>
      <c r="S43" s="157">
        <f t="shared" si="11"/>
        <v>1.245185885910022E-3</v>
      </c>
      <c r="T43" s="156">
        <f t="shared" si="11"/>
        <v>8.3012392394001466E-4</v>
      </c>
      <c r="U43" s="158">
        <f t="shared" si="8"/>
        <v>-1.5817568353775627E-2</v>
      </c>
    </row>
    <row r="44" spans="1:21">
      <c r="A44" s="131" t="s">
        <v>1562</v>
      </c>
      <c r="B44" s="131" t="s">
        <v>693</v>
      </c>
      <c r="C44" s="131" t="s">
        <v>1523</v>
      </c>
      <c r="D44" s="148">
        <v>38637</v>
      </c>
      <c r="E44" s="149" t="s">
        <v>23</v>
      </c>
      <c r="F44" s="150">
        <v>1675</v>
      </c>
      <c r="G44" s="151">
        <v>-1675</v>
      </c>
      <c r="H44" s="152">
        <f t="shared" si="0"/>
        <v>0</v>
      </c>
      <c r="I44" s="153">
        <f t="shared" si="1"/>
        <v>1.52</v>
      </c>
      <c r="J44" s="154">
        <f t="shared" si="2"/>
        <v>-1.52</v>
      </c>
      <c r="K44" s="154">
        <f t="shared" si="9"/>
        <v>0.10577854100805636</v>
      </c>
      <c r="L44" s="153">
        <f t="shared" si="10"/>
        <v>7.0519027338704243E-2</v>
      </c>
      <c r="M44" s="154">
        <f t="shared" si="3"/>
        <v>-1.3437024316532395</v>
      </c>
      <c r="N44" s="155">
        <v>22.59</v>
      </c>
      <c r="O44" s="131">
        <v>-22.59</v>
      </c>
      <c r="P44" s="152">
        <f t="shared" si="4"/>
        <v>0</v>
      </c>
      <c r="Q44" s="156">
        <f t="shared" si="5"/>
        <v>1.7892878163625663E-2</v>
      </c>
      <c r="R44" s="154">
        <f t="shared" si="6"/>
        <v>-1.7892878163625663E-2</v>
      </c>
      <c r="S44" s="157">
        <f t="shared" si="11"/>
        <v>1.245185885910022E-3</v>
      </c>
      <c r="T44" s="156">
        <f t="shared" si="11"/>
        <v>8.3012392394001466E-4</v>
      </c>
      <c r="U44" s="158">
        <f t="shared" si="8"/>
        <v>-1.5817568353775627E-2</v>
      </c>
    </row>
    <row r="45" spans="1:21">
      <c r="A45" s="131" t="s">
        <v>1563</v>
      </c>
      <c r="B45" s="131" t="s">
        <v>693</v>
      </c>
      <c r="C45" s="131" t="s">
        <v>1523</v>
      </c>
      <c r="D45" s="148">
        <v>38637</v>
      </c>
      <c r="E45" s="149" t="s">
        <v>23</v>
      </c>
      <c r="F45" s="150">
        <v>1675</v>
      </c>
      <c r="G45" s="151">
        <v>-1675</v>
      </c>
      <c r="H45" s="152">
        <f t="shared" si="0"/>
        <v>0</v>
      </c>
      <c r="I45" s="153">
        <f t="shared" si="1"/>
        <v>1.52</v>
      </c>
      <c r="J45" s="154">
        <f t="shared" si="2"/>
        <v>-1.52</v>
      </c>
      <c r="K45" s="154">
        <f t="shared" si="9"/>
        <v>0.10577854100805636</v>
      </c>
      <c r="L45" s="153">
        <f t="shared" si="10"/>
        <v>7.0519027338704243E-2</v>
      </c>
      <c r="M45" s="154">
        <f t="shared" si="3"/>
        <v>-1.3437024316532395</v>
      </c>
      <c r="N45" s="155">
        <v>22.59</v>
      </c>
      <c r="O45" s="131">
        <v>-22.59</v>
      </c>
      <c r="P45" s="152">
        <f t="shared" si="4"/>
        <v>0</v>
      </c>
      <c r="Q45" s="156">
        <f t="shared" si="5"/>
        <v>1.7892878163625663E-2</v>
      </c>
      <c r="R45" s="154">
        <f t="shared" si="6"/>
        <v>-1.7892878163625663E-2</v>
      </c>
      <c r="S45" s="157">
        <f t="shared" si="11"/>
        <v>1.245185885910022E-3</v>
      </c>
      <c r="T45" s="156">
        <f t="shared" si="11"/>
        <v>8.3012392394001466E-4</v>
      </c>
      <c r="U45" s="158">
        <f t="shared" si="8"/>
        <v>-1.5817568353775627E-2</v>
      </c>
    </row>
    <row r="46" spans="1:21">
      <c r="A46" s="131" t="s">
        <v>1564</v>
      </c>
      <c r="B46" s="131" t="s">
        <v>693</v>
      </c>
      <c r="C46" s="131" t="s">
        <v>1523</v>
      </c>
      <c r="D46" s="148">
        <v>38637</v>
      </c>
      <c r="E46" s="149" t="s">
        <v>23</v>
      </c>
      <c r="F46" s="150">
        <v>1675</v>
      </c>
      <c r="G46" s="151">
        <v>-1675</v>
      </c>
      <c r="H46" s="152">
        <f t="shared" si="0"/>
        <v>0</v>
      </c>
      <c r="I46" s="153">
        <f t="shared" si="1"/>
        <v>1.52</v>
      </c>
      <c r="J46" s="154">
        <f t="shared" si="2"/>
        <v>-1.52</v>
      </c>
      <c r="K46" s="154">
        <f t="shared" si="9"/>
        <v>0.10577854100805636</v>
      </c>
      <c r="L46" s="153">
        <f t="shared" si="10"/>
        <v>7.0519027338704243E-2</v>
      </c>
      <c r="M46" s="154">
        <f t="shared" si="3"/>
        <v>-1.3437024316532395</v>
      </c>
      <c r="N46" s="155">
        <v>22.59</v>
      </c>
      <c r="O46" s="131">
        <v>-22.59</v>
      </c>
      <c r="P46" s="152">
        <f t="shared" si="4"/>
        <v>0</v>
      </c>
      <c r="Q46" s="156">
        <f t="shared" si="5"/>
        <v>1.7892878163625663E-2</v>
      </c>
      <c r="R46" s="154">
        <f t="shared" si="6"/>
        <v>-1.7892878163625663E-2</v>
      </c>
      <c r="S46" s="157">
        <f t="shared" si="11"/>
        <v>1.245185885910022E-3</v>
      </c>
      <c r="T46" s="156">
        <f t="shared" si="11"/>
        <v>8.3012392394001466E-4</v>
      </c>
      <c r="U46" s="158">
        <f t="shared" si="8"/>
        <v>-1.5817568353775627E-2</v>
      </c>
    </row>
    <row r="47" spans="1:21">
      <c r="A47" s="131" t="s">
        <v>1565</v>
      </c>
      <c r="B47" s="131" t="s">
        <v>693</v>
      </c>
      <c r="C47" s="131" t="s">
        <v>1523</v>
      </c>
      <c r="D47" s="148">
        <v>38637</v>
      </c>
      <c r="E47" s="149" t="s">
        <v>23</v>
      </c>
      <c r="F47" s="150">
        <v>1675</v>
      </c>
      <c r="G47" s="151">
        <v>-1675</v>
      </c>
      <c r="H47" s="152">
        <f t="shared" si="0"/>
        <v>0</v>
      </c>
      <c r="I47" s="153">
        <f t="shared" si="1"/>
        <v>1.52</v>
      </c>
      <c r="J47" s="154">
        <f t="shared" si="2"/>
        <v>-1.52</v>
      </c>
      <c r="K47" s="154">
        <f t="shared" si="9"/>
        <v>0.10577854100805636</v>
      </c>
      <c r="L47" s="153">
        <f t="shared" si="10"/>
        <v>7.0519027338704243E-2</v>
      </c>
      <c r="M47" s="154">
        <f t="shared" si="3"/>
        <v>-1.3437024316532395</v>
      </c>
      <c r="N47" s="155">
        <v>22.59</v>
      </c>
      <c r="O47" s="131">
        <v>-22.59</v>
      </c>
      <c r="P47" s="152">
        <f t="shared" si="4"/>
        <v>0</v>
      </c>
      <c r="Q47" s="156">
        <f t="shared" si="5"/>
        <v>1.7892878163625663E-2</v>
      </c>
      <c r="R47" s="154">
        <f t="shared" si="6"/>
        <v>-1.7892878163625663E-2</v>
      </c>
      <c r="S47" s="157">
        <f t="shared" si="11"/>
        <v>1.245185885910022E-3</v>
      </c>
      <c r="T47" s="156">
        <f t="shared" si="11"/>
        <v>8.3012392394001466E-4</v>
      </c>
      <c r="U47" s="158">
        <f t="shared" si="8"/>
        <v>-1.5817568353775627E-2</v>
      </c>
    </row>
    <row r="48" spans="1:21">
      <c r="A48" s="131" t="s">
        <v>1566</v>
      </c>
      <c r="B48" s="131" t="s">
        <v>693</v>
      </c>
      <c r="C48" s="131" t="s">
        <v>1523</v>
      </c>
      <c r="D48" s="148">
        <v>38637</v>
      </c>
      <c r="E48" s="149" t="s">
        <v>23</v>
      </c>
      <c r="F48" s="150">
        <v>1675</v>
      </c>
      <c r="G48" s="151">
        <v>-1675</v>
      </c>
      <c r="H48" s="152">
        <f t="shared" si="0"/>
        <v>0</v>
      </c>
      <c r="I48" s="153">
        <f t="shared" si="1"/>
        <v>1.52</v>
      </c>
      <c r="J48" s="154">
        <f t="shared" si="2"/>
        <v>-1.52</v>
      </c>
      <c r="K48" s="154">
        <f t="shared" si="9"/>
        <v>0.10577854100805636</v>
      </c>
      <c r="L48" s="153">
        <f t="shared" si="10"/>
        <v>7.0519027338704243E-2</v>
      </c>
      <c r="M48" s="154">
        <f t="shared" si="3"/>
        <v>-1.3437024316532395</v>
      </c>
      <c r="N48" s="155">
        <v>22.59</v>
      </c>
      <c r="O48" s="131">
        <v>-22.59</v>
      </c>
      <c r="P48" s="152">
        <f t="shared" si="4"/>
        <v>0</v>
      </c>
      <c r="Q48" s="156">
        <f t="shared" si="5"/>
        <v>1.7892878163625663E-2</v>
      </c>
      <c r="R48" s="154">
        <f t="shared" si="6"/>
        <v>-1.7892878163625663E-2</v>
      </c>
      <c r="S48" s="157">
        <f t="shared" si="11"/>
        <v>1.245185885910022E-3</v>
      </c>
      <c r="T48" s="156">
        <f t="shared" si="11"/>
        <v>8.3012392394001466E-4</v>
      </c>
      <c r="U48" s="158">
        <f t="shared" si="8"/>
        <v>-1.5817568353775627E-2</v>
      </c>
    </row>
    <row r="49" spans="1:21">
      <c r="A49" s="131" t="s">
        <v>1567</v>
      </c>
      <c r="B49" s="131" t="s">
        <v>693</v>
      </c>
      <c r="C49" s="131" t="s">
        <v>1523</v>
      </c>
      <c r="D49" s="148">
        <v>38649</v>
      </c>
      <c r="E49" s="149" t="s">
        <v>23</v>
      </c>
      <c r="F49" s="150">
        <v>450</v>
      </c>
      <c r="G49" s="151">
        <v>-450</v>
      </c>
      <c r="H49" s="152">
        <f t="shared" si="0"/>
        <v>0</v>
      </c>
      <c r="I49" s="153">
        <f t="shared" si="1"/>
        <v>0.41</v>
      </c>
      <c r="J49" s="154">
        <f t="shared" si="2"/>
        <v>-0.41</v>
      </c>
      <c r="K49" s="154">
        <f t="shared" si="9"/>
        <v>2.8418115494701711E-2</v>
      </c>
      <c r="L49" s="153">
        <f t="shared" si="10"/>
        <v>1.8945410329801141E-2</v>
      </c>
      <c r="M49" s="154">
        <f t="shared" si="3"/>
        <v>-0.36263647417549716</v>
      </c>
      <c r="N49" s="155">
        <v>6.07</v>
      </c>
      <c r="O49" s="131">
        <v>-6.07</v>
      </c>
      <c r="P49" s="152">
        <f t="shared" si="4"/>
        <v>0</v>
      </c>
      <c r="Q49" s="156">
        <f t="shared" si="5"/>
        <v>4.8263684520306058E-3</v>
      </c>
      <c r="R49" s="154">
        <f t="shared" si="6"/>
        <v>-4.8263684520306058E-3</v>
      </c>
      <c r="S49" s="157">
        <f t="shared" si="11"/>
        <v>3.3452755143851339E-4</v>
      </c>
      <c r="T49" s="156">
        <f t="shared" si="11"/>
        <v>2.2301836762567557E-4</v>
      </c>
      <c r="U49" s="158">
        <f t="shared" si="8"/>
        <v>-4.2688225329664169E-3</v>
      </c>
    </row>
    <row r="50" spans="1:21">
      <c r="A50" s="131" t="s">
        <v>1568</v>
      </c>
      <c r="B50" s="131" t="s">
        <v>693</v>
      </c>
      <c r="C50" s="131" t="s">
        <v>1523</v>
      </c>
      <c r="D50" s="148">
        <v>38649</v>
      </c>
      <c r="E50" s="149" t="s">
        <v>23</v>
      </c>
      <c r="F50" s="150">
        <v>1600</v>
      </c>
      <c r="G50" s="151">
        <v>-1600</v>
      </c>
      <c r="H50" s="152">
        <f t="shared" si="0"/>
        <v>0</v>
      </c>
      <c r="I50" s="153">
        <f t="shared" si="1"/>
        <v>1.45</v>
      </c>
      <c r="J50" s="154">
        <f t="shared" si="2"/>
        <v>-1.45</v>
      </c>
      <c r="K50" s="154">
        <f t="shared" si="9"/>
        <v>0.10104218842560608</v>
      </c>
      <c r="L50" s="153">
        <f t="shared" si="10"/>
        <v>6.7361458950404046E-2</v>
      </c>
      <c r="M50" s="154">
        <f t="shared" si="3"/>
        <v>-1.2815963526239897</v>
      </c>
      <c r="N50" s="155">
        <v>21.58</v>
      </c>
      <c r="O50" s="131">
        <v>-21.58</v>
      </c>
      <c r="P50" s="152">
        <f t="shared" si="4"/>
        <v>0</v>
      </c>
      <c r="Q50" s="156">
        <f t="shared" si="5"/>
        <v>1.7068864037669215E-2</v>
      </c>
      <c r="R50" s="154">
        <f t="shared" si="6"/>
        <v>-1.7068864037669215E-2</v>
      </c>
      <c r="S50" s="157">
        <f t="shared" si="11"/>
        <v>1.1894312940036031E-3</v>
      </c>
      <c r="T50" s="156">
        <f t="shared" si="11"/>
        <v>7.9295419600240193E-4</v>
      </c>
      <c r="U50" s="158">
        <f t="shared" si="8"/>
        <v>-1.5086478547663209E-2</v>
      </c>
    </row>
    <row r="51" spans="1:21">
      <c r="A51" s="131" t="s">
        <v>1569</v>
      </c>
      <c r="B51" s="131" t="s">
        <v>693</v>
      </c>
      <c r="C51" s="131" t="s">
        <v>1523</v>
      </c>
      <c r="D51" s="148">
        <v>38649</v>
      </c>
      <c r="E51" s="149" t="s">
        <v>23</v>
      </c>
      <c r="F51" s="150">
        <v>1600</v>
      </c>
      <c r="G51" s="151">
        <v>-1600</v>
      </c>
      <c r="H51" s="152">
        <f t="shared" si="0"/>
        <v>0</v>
      </c>
      <c r="I51" s="153">
        <f t="shared" si="1"/>
        <v>1.45</v>
      </c>
      <c r="J51" s="154">
        <f t="shared" si="2"/>
        <v>-1.45</v>
      </c>
      <c r="K51" s="154">
        <f t="shared" si="9"/>
        <v>0.10104218842560608</v>
      </c>
      <c r="L51" s="153">
        <f t="shared" si="10"/>
        <v>6.7361458950404046E-2</v>
      </c>
      <c r="M51" s="154">
        <f t="shared" si="3"/>
        <v>-1.2815963526239897</v>
      </c>
      <c r="N51" s="155">
        <v>21.58</v>
      </c>
      <c r="O51" s="131">
        <v>-21.58</v>
      </c>
      <c r="P51" s="152">
        <f t="shared" si="4"/>
        <v>0</v>
      </c>
      <c r="Q51" s="156">
        <f t="shared" si="5"/>
        <v>1.7068864037669215E-2</v>
      </c>
      <c r="R51" s="154">
        <f t="shared" si="6"/>
        <v>-1.7068864037669215E-2</v>
      </c>
      <c r="S51" s="157">
        <f t="shared" si="11"/>
        <v>1.1894312940036031E-3</v>
      </c>
      <c r="T51" s="156">
        <f t="shared" si="11"/>
        <v>7.9295419600240193E-4</v>
      </c>
      <c r="U51" s="158">
        <f t="shared" si="8"/>
        <v>-1.5086478547663209E-2</v>
      </c>
    </row>
    <row r="52" spans="1:21">
      <c r="A52" s="131" t="s">
        <v>1570</v>
      </c>
      <c r="B52" s="131" t="s">
        <v>693</v>
      </c>
      <c r="C52" s="131" t="s">
        <v>1523</v>
      </c>
      <c r="D52" s="148">
        <v>38714</v>
      </c>
      <c r="E52" s="149" t="s">
        <v>23</v>
      </c>
      <c r="F52" s="150">
        <v>3075</v>
      </c>
      <c r="G52" s="151">
        <v>-3075</v>
      </c>
      <c r="H52" s="152">
        <f t="shared" si="0"/>
        <v>0</v>
      </c>
      <c r="I52" s="153">
        <f t="shared" si="1"/>
        <v>2.78</v>
      </c>
      <c r="J52" s="154">
        <f t="shared" si="2"/>
        <v>-2.78</v>
      </c>
      <c r="K52" s="154">
        <f t="shared" si="9"/>
        <v>0.19419045588046169</v>
      </c>
      <c r="L52" s="153">
        <f t="shared" si="10"/>
        <v>0.1294603039203078</v>
      </c>
      <c r="M52" s="154">
        <f t="shared" si="3"/>
        <v>-2.4563492401992302</v>
      </c>
      <c r="N52" s="155">
        <v>41.47</v>
      </c>
      <c r="O52" s="131">
        <v>-41.47</v>
      </c>
      <c r="P52" s="152">
        <f t="shared" si="4"/>
        <v>0</v>
      </c>
      <c r="Q52" s="156">
        <f t="shared" si="5"/>
        <v>3.2725132430841665E-2</v>
      </c>
      <c r="R52" s="154">
        <f t="shared" si="6"/>
        <v>-3.2725132430841665E-2</v>
      </c>
      <c r="S52" s="157">
        <f t="shared" si="11"/>
        <v>2.2859382681631748E-3</v>
      </c>
      <c r="T52" s="156">
        <f t="shared" si="11"/>
        <v>1.5239588454421164E-3</v>
      </c>
      <c r="U52" s="158">
        <f t="shared" si="8"/>
        <v>-2.8915235317236374E-2</v>
      </c>
    </row>
    <row r="53" spans="1:21">
      <c r="A53" s="131" t="s">
        <v>1571</v>
      </c>
      <c r="B53" s="131" t="s">
        <v>693</v>
      </c>
      <c r="C53" s="131" t="s">
        <v>1523</v>
      </c>
      <c r="D53" s="148">
        <v>38714</v>
      </c>
      <c r="E53" s="149" t="s">
        <v>23</v>
      </c>
      <c r="F53" s="150">
        <v>3075</v>
      </c>
      <c r="G53" s="151">
        <v>-3075</v>
      </c>
      <c r="H53" s="152">
        <f t="shared" si="0"/>
        <v>0</v>
      </c>
      <c r="I53" s="153">
        <f t="shared" si="1"/>
        <v>2.78</v>
      </c>
      <c r="J53" s="154">
        <f t="shared" si="2"/>
        <v>-2.78</v>
      </c>
      <c r="K53" s="154">
        <f t="shared" si="9"/>
        <v>0.19419045588046169</v>
      </c>
      <c r="L53" s="153">
        <f t="shared" si="10"/>
        <v>0.1294603039203078</v>
      </c>
      <c r="M53" s="154">
        <f t="shared" si="3"/>
        <v>-2.4563492401992302</v>
      </c>
      <c r="N53" s="155">
        <v>41.47</v>
      </c>
      <c r="O53" s="131">
        <v>-41.47</v>
      </c>
      <c r="P53" s="152">
        <f t="shared" si="4"/>
        <v>0</v>
      </c>
      <c r="Q53" s="156">
        <f t="shared" si="5"/>
        <v>3.2725132430841665E-2</v>
      </c>
      <c r="R53" s="154">
        <f t="shared" si="6"/>
        <v>-3.2725132430841665E-2</v>
      </c>
      <c r="S53" s="157">
        <f t="shared" si="11"/>
        <v>2.2859382681631748E-3</v>
      </c>
      <c r="T53" s="156">
        <f t="shared" si="11"/>
        <v>1.5239588454421164E-3</v>
      </c>
      <c r="U53" s="158">
        <f t="shared" si="8"/>
        <v>-2.8915235317236374E-2</v>
      </c>
    </row>
    <row r="54" spans="1:21">
      <c r="A54" s="131" t="s">
        <v>1572</v>
      </c>
      <c r="B54" s="131" t="s">
        <v>693</v>
      </c>
      <c r="C54" s="131" t="s">
        <v>1523</v>
      </c>
      <c r="D54" s="148">
        <v>38776</v>
      </c>
      <c r="E54" s="149" t="s">
        <v>23</v>
      </c>
      <c r="F54" s="150">
        <v>11940</v>
      </c>
      <c r="G54" s="151">
        <v>-11940</v>
      </c>
      <c r="H54" s="152">
        <f t="shared" si="0"/>
        <v>0</v>
      </c>
      <c r="I54" s="153">
        <f t="shared" si="1"/>
        <v>10.81</v>
      </c>
      <c r="J54" s="154">
        <f t="shared" si="2"/>
        <v>-10.81</v>
      </c>
      <c r="K54" s="154">
        <f t="shared" si="9"/>
        <v>0.75402733112608533</v>
      </c>
      <c r="L54" s="153">
        <f t="shared" si="10"/>
        <v>0.50268488741739026</v>
      </c>
      <c r="M54" s="154">
        <f t="shared" si="3"/>
        <v>-9.5532877814565254</v>
      </c>
      <c r="N54" s="155">
        <v>161.01</v>
      </c>
      <c r="O54" s="131">
        <v>-161.01</v>
      </c>
      <c r="P54" s="152">
        <f t="shared" si="4"/>
        <v>0</v>
      </c>
      <c r="Q54" s="156">
        <f t="shared" si="5"/>
        <v>0.12725132430841671</v>
      </c>
      <c r="R54" s="154">
        <f t="shared" si="6"/>
        <v>-0.12725132430841671</v>
      </c>
      <c r="S54" s="157">
        <f t="shared" si="11"/>
        <v>8.8761310315018868E-3</v>
      </c>
      <c r="T54" s="156">
        <f t="shared" si="11"/>
        <v>5.9174206876679248E-3</v>
      </c>
      <c r="U54" s="158">
        <f t="shared" si="8"/>
        <v>-0.11245777258924688</v>
      </c>
    </row>
    <row r="55" spans="1:21">
      <c r="A55" s="131" t="s">
        <v>1573</v>
      </c>
      <c r="B55" s="131" t="s">
        <v>693</v>
      </c>
      <c r="C55" s="131" t="s">
        <v>1523</v>
      </c>
      <c r="D55" s="148">
        <v>38808</v>
      </c>
      <c r="E55" s="149" t="s">
        <v>23</v>
      </c>
      <c r="F55" s="150">
        <v>5040</v>
      </c>
      <c r="G55" s="151">
        <v>-5040</v>
      </c>
      <c r="H55" s="152">
        <f t="shared" si="0"/>
        <v>0</v>
      </c>
      <c r="I55" s="153">
        <f t="shared" si="1"/>
        <v>4.5599999999999996</v>
      </c>
      <c r="J55" s="154">
        <f t="shared" si="2"/>
        <v>-4.5599999999999996</v>
      </c>
      <c r="K55" s="154">
        <f t="shared" si="9"/>
        <v>0.31828289354065914</v>
      </c>
      <c r="L55" s="153">
        <f t="shared" si="10"/>
        <v>0.21218859569377277</v>
      </c>
      <c r="M55" s="154">
        <f t="shared" si="3"/>
        <v>-4.0295285107655676</v>
      </c>
      <c r="N55" s="155">
        <v>67.959999999999994</v>
      </c>
      <c r="O55" s="131">
        <v>-67.959999999999994</v>
      </c>
      <c r="P55" s="152">
        <f t="shared" si="4"/>
        <v>0</v>
      </c>
      <c r="Q55" s="156">
        <f t="shared" si="5"/>
        <v>5.3678634490876981E-2</v>
      </c>
      <c r="R55" s="154">
        <f t="shared" si="6"/>
        <v>-5.3678634490876981E-2</v>
      </c>
      <c r="S55" s="157">
        <f t="shared" si="11"/>
        <v>3.7467085761113492E-3</v>
      </c>
      <c r="T55" s="156">
        <f t="shared" si="11"/>
        <v>2.4978057174075662E-3</v>
      </c>
      <c r="U55" s="158">
        <f t="shared" si="8"/>
        <v>-4.7434120197358071E-2</v>
      </c>
    </row>
    <row r="56" spans="1:21">
      <c r="A56" s="131" t="s">
        <v>1574</v>
      </c>
      <c r="B56" s="131" t="s">
        <v>693</v>
      </c>
      <c r="C56" s="131" t="s">
        <v>1523</v>
      </c>
      <c r="D56" s="148">
        <v>38808</v>
      </c>
      <c r="E56" s="149" t="s">
        <v>23</v>
      </c>
      <c r="F56" s="150">
        <v>5040</v>
      </c>
      <c r="G56" s="151">
        <v>-5040</v>
      </c>
      <c r="H56" s="152">
        <f t="shared" si="0"/>
        <v>0</v>
      </c>
      <c r="I56" s="153">
        <f t="shared" si="1"/>
        <v>4.5599999999999996</v>
      </c>
      <c r="J56" s="154">
        <f t="shared" si="2"/>
        <v>-4.5599999999999996</v>
      </c>
      <c r="K56" s="154">
        <f t="shared" si="9"/>
        <v>0.31828289354065914</v>
      </c>
      <c r="L56" s="153">
        <f t="shared" si="10"/>
        <v>0.21218859569377277</v>
      </c>
      <c r="M56" s="154">
        <f t="shared" si="3"/>
        <v>-4.0295285107655676</v>
      </c>
      <c r="N56" s="155">
        <v>67.959999999999994</v>
      </c>
      <c r="O56" s="131">
        <v>-67.959999999999994</v>
      </c>
      <c r="P56" s="152">
        <f t="shared" si="4"/>
        <v>0</v>
      </c>
      <c r="Q56" s="156">
        <f t="shared" si="5"/>
        <v>5.3678634490876981E-2</v>
      </c>
      <c r="R56" s="154">
        <f t="shared" si="6"/>
        <v>-5.3678634490876981E-2</v>
      </c>
      <c r="S56" s="157">
        <f t="shared" si="11"/>
        <v>3.7467085761113492E-3</v>
      </c>
      <c r="T56" s="156">
        <f t="shared" si="11"/>
        <v>2.4978057174075662E-3</v>
      </c>
      <c r="U56" s="158">
        <f t="shared" si="8"/>
        <v>-4.7434120197358071E-2</v>
      </c>
    </row>
    <row r="57" spans="1:21">
      <c r="A57" s="131" t="s">
        <v>1575</v>
      </c>
      <c r="B57" s="131" t="s">
        <v>693</v>
      </c>
      <c r="C57" s="131" t="s">
        <v>1523</v>
      </c>
      <c r="D57" s="148">
        <v>38808</v>
      </c>
      <c r="E57" s="149" t="s">
        <v>23</v>
      </c>
      <c r="F57" s="150">
        <v>5040</v>
      </c>
      <c r="G57" s="151">
        <v>-5040</v>
      </c>
      <c r="H57" s="152">
        <f t="shared" si="0"/>
        <v>0</v>
      </c>
      <c r="I57" s="153">
        <f t="shared" si="1"/>
        <v>4.5599999999999996</v>
      </c>
      <c r="J57" s="154">
        <f t="shared" si="2"/>
        <v>-4.5599999999999996</v>
      </c>
      <c r="K57" s="154">
        <f t="shared" si="9"/>
        <v>0.31828289354065914</v>
      </c>
      <c r="L57" s="153">
        <f t="shared" si="10"/>
        <v>0.21218859569377277</v>
      </c>
      <c r="M57" s="154">
        <f t="shared" si="3"/>
        <v>-4.0295285107655676</v>
      </c>
      <c r="N57" s="155">
        <v>67.959999999999994</v>
      </c>
      <c r="O57" s="131">
        <v>-67.959999999999994</v>
      </c>
      <c r="P57" s="152">
        <f t="shared" si="4"/>
        <v>0</v>
      </c>
      <c r="Q57" s="156">
        <f t="shared" si="5"/>
        <v>5.3678634490876981E-2</v>
      </c>
      <c r="R57" s="154">
        <f t="shared" si="6"/>
        <v>-5.3678634490876981E-2</v>
      </c>
      <c r="S57" s="157">
        <f t="shared" si="11"/>
        <v>3.7467085761113492E-3</v>
      </c>
      <c r="T57" s="156">
        <f t="shared" si="11"/>
        <v>2.4978057174075662E-3</v>
      </c>
      <c r="U57" s="158">
        <f t="shared" si="8"/>
        <v>-4.7434120197358071E-2</v>
      </c>
    </row>
    <row r="58" spans="1:21">
      <c r="A58" s="131" t="s">
        <v>1576</v>
      </c>
      <c r="B58" s="131" t="s">
        <v>693</v>
      </c>
      <c r="C58" s="131" t="s">
        <v>1523</v>
      </c>
      <c r="D58" s="148">
        <v>38808</v>
      </c>
      <c r="E58" s="149" t="s">
        <v>23</v>
      </c>
      <c r="F58" s="150">
        <v>5040</v>
      </c>
      <c r="G58" s="151">
        <v>-5040</v>
      </c>
      <c r="H58" s="152">
        <f t="shared" si="0"/>
        <v>0</v>
      </c>
      <c r="I58" s="153">
        <f t="shared" si="1"/>
        <v>4.5599999999999996</v>
      </c>
      <c r="J58" s="154">
        <f t="shared" si="2"/>
        <v>-4.5599999999999996</v>
      </c>
      <c r="K58" s="154">
        <f t="shared" si="9"/>
        <v>0.31828289354065914</v>
      </c>
      <c r="L58" s="153">
        <f t="shared" si="10"/>
        <v>0.21218859569377277</v>
      </c>
      <c r="M58" s="154">
        <f t="shared" si="3"/>
        <v>-4.0295285107655676</v>
      </c>
      <c r="N58" s="155">
        <v>67.959999999999994</v>
      </c>
      <c r="O58" s="131">
        <v>-67.959999999999994</v>
      </c>
      <c r="P58" s="152">
        <f t="shared" si="4"/>
        <v>0</v>
      </c>
      <c r="Q58" s="156">
        <f t="shared" si="5"/>
        <v>5.3678634490876981E-2</v>
      </c>
      <c r="R58" s="154">
        <f t="shared" si="6"/>
        <v>-5.3678634490876981E-2</v>
      </c>
      <c r="S58" s="157">
        <f t="shared" si="11"/>
        <v>3.7467085761113492E-3</v>
      </c>
      <c r="T58" s="156">
        <f t="shared" si="11"/>
        <v>2.4978057174075662E-3</v>
      </c>
      <c r="U58" s="158">
        <f t="shared" si="8"/>
        <v>-4.7434120197358071E-2</v>
      </c>
    </row>
    <row r="59" spans="1:21">
      <c r="A59" s="131" t="s">
        <v>1577</v>
      </c>
      <c r="B59" s="131" t="s">
        <v>693</v>
      </c>
      <c r="C59" s="131" t="s">
        <v>1523</v>
      </c>
      <c r="D59" s="148">
        <v>38808</v>
      </c>
      <c r="E59" s="149" t="s">
        <v>23</v>
      </c>
      <c r="F59" s="150">
        <v>5040</v>
      </c>
      <c r="G59" s="151">
        <v>-5040</v>
      </c>
      <c r="H59" s="152">
        <f t="shared" si="0"/>
        <v>0</v>
      </c>
      <c r="I59" s="153">
        <f t="shared" si="1"/>
        <v>4.5599999999999996</v>
      </c>
      <c r="J59" s="154">
        <f t="shared" si="2"/>
        <v>-4.5599999999999996</v>
      </c>
      <c r="K59" s="154">
        <f t="shared" si="9"/>
        <v>0.31828289354065914</v>
      </c>
      <c r="L59" s="153">
        <f t="shared" si="10"/>
        <v>0.21218859569377277</v>
      </c>
      <c r="M59" s="154">
        <f t="shared" si="3"/>
        <v>-4.0295285107655676</v>
      </c>
      <c r="N59" s="155">
        <v>67.959999999999994</v>
      </c>
      <c r="O59" s="131">
        <v>-67.959999999999994</v>
      </c>
      <c r="P59" s="152">
        <f t="shared" si="4"/>
        <v>0</v>
      </c>
      <c r="Q59" s="156">
        <f t="shared" si="5"/>
        <v>5.3678634490876981E-2</v>
      </c>
      <c r="R59" s="154">
        <f t="shared" si="6"/>
        <v>-5.3678634490876981E-2</v>
      </c>
      <c r="S59" s="157">
        <f t="shared" si="11"/>
        <v>3.7467085761113492E-3</v>
      </c>
      <c r="T59" s="156">
        <f t="shared" si="11"/>
        <v>2.4978057174075662E-3</v>
      </c>
      <c r="U59" s="158">
        <f t="shared" si="8"/>
        <v>-4.7434120197358071E-2</v>
      </c>
    </row>
    <row r="60" spans="1:21">
      <c r="A60" s="131" t="s">
        <v>1578</v>
      </c>
      <c r="B60" s="131" t="s">
        <v>693</v>
      </c>
      <c r="C60" s="131" t="s">
        <v>1523</v>
      </c>
      <c r="D60" s="148">
        <v>38808</v>
      </c>
      <c r="E60" s="149" t="s">
        <v>23</v>
      </c>
      <c r="F60" s="150">
        <v>5040</v>
      </c>
      <c r="G60" s="151">
        <v>-5040</v>
      </c>
      <c r="H60" s="152">
        <f t="shared" si="0"/>
        <v>0</v>
      </c>
      <c r="I60" s="153">
        <f t="shared" si="1"/>
        <v>4.5599999999999996</v>
      </c>
      <c r="J60" s="154">
        <f t="shared" si="2"/>
        <v>-4.5599999999999996</v>
      </c>
      <c r="K60" s="154">
        <f t="shared" si="9"/>
        <v>0.31828289354065914</v>
      </c>
      <c r="L60" s="153">
        <f t="shared" si="10"/>
        <v>0.21218859569377277</v>
      </c>
      <c r="M60" s="154">
        <f t="shared" si="3"/>
        <v>-4.0295285107655676</v>
      </c>
      <c r="N60" s="155">
        <v>67.959999999999994</v>
      </c>
      <c r="O60" s="131">
        <v>-67.959999999999994</v>
      </c>
      <c r="P60" s="152">
        <f t="shared" si="4"/>
        <v>0</v>
      </c>
      <c r="Q60" s="156">
        <f t="shared" si="5"/>
        <v>5.3678634490876981E-2</v>
      </c>
      <c r="R60" s="154">
        <f t="shared" si="6"/>
        <v>-5.3678634490876981E-2</v>
      </c>
      <c r="S60" s="157">
        <f t="shared" si="11"/>
        <v>3.7467085761113492E-3</v>
      </c>
      <c r="T60" s="156">
        <f t="shared" si="11"/>
        <v>2.4978057174075662E-3</v>
      </c>
      <c r="U60" s="158">
        <f t="shared" si="8"/>
        <v>-4.7434120197358071E-2</v>
      </c>
    </row>
    <row r="61" spans="1:21">
      <c r="A61" s="131" t="s">
        <v>1579</v>
      </c>
      <c r="B61" s="131" t="s">
        <v>693</v>
      </c>
      <c r="C61" s="131" t="s">
        <v>1523</v>
      </c>
      <c r="D61" s="148">
        <v>38808</v>
      </c>
      <c r="E61" s="149" t="s">
        <v>23</v>
      </c>
      <c r="F61" s="150">
        <v>7100</v>
      </c>
      <c r="G61" s="151">
        <v>-7100</v>
      </c>
      <c r="H61" s="152">
        <f t="shared" si="0"/>
        <v>0</v>
      </c>
      <c r="I61" s="153">
        <f t="shared" si="1"/>
        <v>6.43</v>
      </c>
      <c r="J61" s="154">
        <f t="shared" si="2"/>
        <v>-6.43</v>
      </c>
      <c r="K61" s="154">
        <f t="shared" si="9"/>
        <v>0.44837471113862698</v>
      </c>
      <c r="L61" s="153">
        <f t="shared" si="10"/>
        <v>0.29891647409241801</v>
      </c>
      <c r="M61" s="154">
        <f t="shared" si="3"/>
        <v>-5.6827088147689544</v>
      </c>
      <c r="N61" s="155">
        <v>95.74</v>
      </c>
      <c r="O61" s="131">
        <v>-95.74</v>
      </c>
      <c r="P61" s="152">
        <f t="shared" si="4"/>
        <v>0</v>
      </c>
      <c r="Q61" s="156">
        <f t="shared" si="5"/>
        <v>7.5691583284284866E-2</v>
      </c>
      <c r="R61" s="154">
        <f t="shared" si="6"/>
        <v>-7.5691583284284866E-2</v>
      </c>
      <c r="S61" s="157">
        <f t="shared" si="11"/>
        <v>5.2781013671409881E-3</v>
      </c>
      <c r="T61" s="156">
        <f t="shared" si="11"/>
        <v>3.5187342447606591E-3</v>
      </c>
      <c r="U61" s="158">
        <f t="shared" si="8"/>
        <v>-6.6894747672383209E-2</v>
      </c>
    </row>
    <row r="62" spans="1:21">
      <c r="A62" s="131" t="s">
        <v>1580</v>
      </c>
      <c r="B62" s="131" t="s">
        <v>693</v>
      </c>
      <c r="C62" s="131" t="s">
        <v>1523</v>
      </c>
      <c r="D62" s="148">
        <v>38808</v>
      </c>
      <c r="E62" s="149" t="s">
        <v>23</v>
      </c>
      <c r="F62" s="150">
        <v>7100</v>
      </c>
      <c r="G62" s="151">
        <v>-7100</v>
      </c>
      <c r="H62" s="152">
        <f t="shared" si="0"/>
        <v>0</v>
      </c>
      <c r="I62" s="153">
        <f t="shared" si="1"/>
        <v>6.43</v>
      </c>
      <c r="J62" s="154">
        <f t="shared" si="2"/>
        <v>-6.43</v>
      </c>
      <c r="K62" s="154">
        <f t="shared" si="9"/>
        <v>0.44837471113862698</v>
      </c>
      <c r="L62" s="153">
        <f t="shared" si="10"/>
        <v>0.29891647409241801</v>
      </c>
      <c r="M62" s="154">
        <f t="shared" si="3"/>
        <v>-5.6827088147689544</v>
      </c>
      <c r="N62" s="155">
        <v>95.74</v>
      </c>
      <c r="O62" s="131">
        <v>-95.74</v>
      </c>
      <c r="P62" s="152">
        <f t="shared" si="4"/>
        <v>0</v>
      </c>
      <c r="Q62" s="156">
        <f t="shared" si="5"/>
        <v>7.5691583284284866E-2</v>
      </c>
      <c r="R62" s="154">
        <f t="shared" si="6"/>
        <v>-7.5691583284284866E-2</v>
      </c>
      <c r="S62" s="157">
        <f t="shared" si="11"/>
        <v>5.2781013671409881E-3</v>
      </c>
      <c r="T62" s="156">
        <f t="shared" si="11"/>
        <v>3.5187342447606591E-3</v>
      </c>
      <c r="U62" s="158">
        <f t="shared" si="8"/>
        <v>-6.6894747672383209E-2</v>
      </c>
    </row>
    <row r="63" spans="1:21">
      <c r="A63" s="131" t="s">
        <v>1581</v>
      </c>
      <c r="B63" s="131" t="s">
        <v>693</v>
      </c>
      <c r="C63" s="131" t="s">
        <v>1523</v>
      </c>
      <c r="D63" s="148">
        <v>38808</v>
      </c>
      <c r="E63" s="149" t="s">
        <v>23</v>
      </c>
      <c r="F63" s="150">
        <v>7100</v>
      </c>
      <c r="G63" s="151">
        <v>-7100</v>
      </c>
      <c r="H63" s="152">
        <f t="shared" si="0"/>
        <v>0</v>
      </c>
      <c r="I63" s="153">
        <f t="shared" si="1"/>
        <v>6.43</v>
      </c>
      <c r="J63" s="154">
        <f t="shared" si="2"/>
        <v>-6.43</v>
      </c>
      <c r="K63" s="154">
        <f t="shared" si="9"/>
        <v>0.44837471113862698</v>
      </c>
      <c r="L63" s="153">
        <f t="shared" si="10"/>
        <v>0.29891647409241801</v>
      </c>
      <c r="M63" s="154">
        <f t="shared" si="3"/>
        <v>-5.6827088147689544</v>
      </c>
      <c r="N63" s="155">
        <v>95.74</v>
      </c>
      <c r="O63" s="131">
        <v>-95.74</v>
      </c>
      <c r="P63" s="152">
        <f t="shared" si="4"/>
        <v>0</v>
      </c>
      <c r="Q63" s="156">
        <f t="shared" si="5"/>
        <v>7.5691583284284866E-2</v>
      </c>
      <c r="R63" s="154">
        <f t="shared" si="6"/>
        <v>-7.5691583284284866E-2</v>
      </c>
      <c r="S63" s="157">
        <f t="shared" si="11"/>
        <v>5.2781013671409881E-3</v>
      </c>
      <c r="T63" s="156">
        <f t="shared" si="11"/>
        <v>3.5187342447606591E-3</v>
      </c>
      <c r="U63" s="158">
        <f t="shared" si="8"/>
        <v>-6.6894747672383209E-2</v>
      </c>
    </row>
    <row r="64" spans="1:21">
      <c r="A64" s="131" t="s">
        <v>1582</v>
      </c>
      <c r="B64" s="131" t="s">
        <v>693</v>
      </c>
      <c r="C64" s="131" t="s">
        <v>1523</v>
      </c>
      <c r="D64" s="148">
        <v>38808</v>
      </c>
      <c r="E64" s="149" t="s">
        <v>23</v>
      </c>
      <c r="F64" s="150">
        <v>15850</v>
      </c>
      <c r="G64" s="151">
        <v>-15850</v>
      </c>
      <c r="H64" s="152">
        <f t="shared" si="0"/>
        <v>0</v>
      </c>
      <c r="I64" s="153">
        <f t="shared" si="1"/>
        <v>14.35</v>
      </c>
      <c r="J64" s="154">
        <f t="shared" si="2"/>
        <v>-14.35</v>
      </c>
      <c r="K64" s="154">
        <f t="shared" si="9"/>
        <v>1.0009491790911602</v>
      </c>
      <c r="L64" s="153">
        <f t="shared" si="10"/>
        <v>0.66729945272744018</v>
      </c>
      <c r="M64" s="154">
        <f t="shared" si="3"/>
        <v>-12.6817513681814</v>
      </c>
      <c r="N64" s="155">
        <v>213.73</v>
      </c>
      <c r="O64" s="131">
        <v>-213.73</v>
      </c>
      <c r="P64" s="152">
        <f t="shared" si="4"/>
        <v>0</v>
      </c>
      <c r="Q64" s="156">
        <f t="shared" si="5"/>
        <v>0.1689228958210712</v>
      </c>
      <c r="R64" s="154">
        <f t="shared" si="6"/>
        <v>-0.1689228958210712</v>
      </c>
      <c r="S64" s="157">
        <f t="shared" si="11"/>
        <v>1.1782803756223191E-2</v>
      </c>
      <c r="T64" s="156">
        <f t="shared" si="11"/>
        <v>7.855202504148796E-3</v>
      </c>
      <c r="U64" s="158">
        <f t="shared" si="8"/>
        <v>-0.14928488956069921</v>
      </c>
    </row>
    <row r="65" spans="1:21">
      <c r="A65" s="131" t="s">
        <v>1583</v>
      </c>
      <c r="B65" s="131" t="s">
        <v>693</v>
      </c>
      <c r="C65" s="131" t="s">
        <v>1523</v>
      </c>
      <c r="D65" s="148">
        <v>38812</v>
      </c>
      <c r="E65" s="149" t="s">
        <v>23</v>
      </c>
      <c r="F65" s="150">
        <v>3840</v>
      </c>
      <c r="G65" s="151">
        <v>-3840</v>
      </c>
      <c r="H65" s="152">
        <f t="shared" si="0"/>
        <v>0</v>
      </c>
      <c r="I65" s="153">
        <f t="shared" si="1"/>
        <v>3.48</v>
      </c>
      <c r="J65" s="154">
        <f t="shared" si="2"/>
        <v>-3.48</v>
      </c>
      <c r="K65" s="154">
        <f t="shared" si="9"/>
        <v>0.24250125222145458</v>
      </c>
      <c r="L65" s="153">
        <f t="shared" si="10"/>
        <v>0.16166750148096973</v>
      </c>
      <c r="M65" s="154">
        <f t="shared" si="3"/>
        <v>-3.0758312462975756</v>
      </c>
      <c r="N65" s="155">
        <v>51.78</v>
      </c>
      <c r="O65" s="131">
        <v>-51.78</v>
      </c>
      <c r="P65" s="152">
        <f t="shared" si="4"/>
        <v>0</v>
      </c>
      <c r="Q65" s="156">
        <f t="shared" si="5"/>
        <v>4.0965273690406118E-2</v>
      </c>
      <c r="R65" s="154">
        <f t="shared" si="6"/>
        <v>-4.0965273690406118E-2</v>
      </c>
      <c r="S65" s="157">
        <f t="shared" si="11"/>
        <v>2.8546351056086472E-3</v>
      </c>
      <c r="T65" s="156">
        <f t="shared" si="11"/>
        <v>1.9030900704057648E-3</v>
      </c>
      <c r="U65" s="158">
        <f t="shared" si="8"/>
        <v>-3.6207548514391702E-2</v>
      </c>
    </row>
    <row r="66" spans="1:21">
      <c r="A66" s="131" t="s">
        <v>1584</v>
      </c>
      <c r="B66" s="131" t="s">
        <v>693</v>
      </c>
      <c r="C66" s="131" t="s">
        <v>1523</v>
      </c>
      <c r="D66" s="148">
        <v>38812</v>
      </c>
      <c r="E66" s="149" t="s">
        <v>23</v>
      </c>
      <c r="F66" s="150">
        <v>3840</v>
      </c>
      <c r="G66" s="151">
        <v>-3840</v>
      </c>
      <c r="H66" s="152">
        <f t="shared" si="0"/>
        <v>0</v>
      </c>
      <c r="I66" s="153">
        <f t="shared" si="1"/>
        <v>3.48</v>
      </c>
      <c r="J66" s="154">
        <f t="shared" si="2"/>
        <v>-3.48</v>
      </c>
      <c r="K66" s="154">
        <f t="shared" si="9"/>
        <v>0.24250125222145458</v>
      </c>
      <c r="L66" s="153">
        <f t="shared" si="10"/>
        <v>0.16166750148096973</v>
      </c>
      <c r="M66" s="154">
        <f t="shared" si="3"/>
        <v>-3.0758312462975756</v>
      </c>
      <c r="N66" s="155">
        <v>51.78</v>
      </c>
      <c r="O66" s="131">
        <v>-51.78</v>
      </c>
      <c r="P66" s="152">
        <f t="shared" si="4"/>
        <v>0</v>
      </c>
      <c r="Q66" s="156">
        <f t="shared" si="5"/>
        <v>4.0965273690406118E-2</v>
      </c>
      <c r="R66" s="154">
        <f t="shared" si="6"/>
        <v>-4.0965273690406118E-2</v>
      </c>
      <c r="S66" s="157">
        <f t="shared" si="11"/>
        <v>2.8546351056086472E-3</v>
      </c>
      <c r="T66" s="156">
        <f t="shared" si="11"/>
        <v>1.9030900704057648E-3</v>
      </c>
      <c r="U66" s="158">
        <f t="shared" si="8"/>
        <v>-3.6207548514391702E-2</v>
      </c>
    </row>
    <row r="67" spans="1:21">
      <c r="A67" s="131" t="s">
        <v>1585</v>
      </c>
      <c r="B67" s="131" t="s">
        <v>693</v>
      </c>
      <c r="C67" s="131" t="s">
        <v>1523</v>
      </c>
      <c r="D67" s="148">
        <v>38812</v>
      </c>
      <c r="E67" s="149" t="s">
        <v>23</v>
      </c>
      <c r="F67" s="150">
        <v>3840</v>
      </c>
      <c r="G67" s="151">
        <v>-3840</v>
      </c>
      <c r="H67" s="152">
        <f t="shared" si="0"/>
        <v>0</v>
      </c>
      <c r="I67" s="153">
        <f t="shared" si="1"/>
        <v>3.48</v>
      </c>
      <c r="J67" s="154">
        <f t="shared" si="2"/>
        <v>-3.48</v>
      </c>
      <c r="K67" s="154">
        <f t="shared" si="9"/>
        <v>0.24250125222145458</v>
      </c>
      <c r="L67" s="153">
        <f t="shared" si="10"/>
        <v>0.16166750148096973</v>
      </c>
      <c r="M67" s="154">
        <f t="shared" si="3"/>
        <v>-3.0758312462975756</v>
      </c>
      <c r="N67" s="155">
        <v>51.78</v>
      </c>
      <c r="O67" s="131">
        <v>-51.78</v>
      </c>
      <c r="P67" s="152">
        <f t="shared" si="4"/>
        <v>0</v>
      </c>
      <c r="Q67" s="156">
        <f t="shared" si="5"/>
        <v>4.0965273690406118E-2</v>
      </c>
      <c r="R67" s="154">
        <f t="shared" si="6"/>
        <v>-4.0965273690406118E-2</v>
      </c>
      <c r="S67" s="157">
        <f t="shared" si="11"/>
        <v>2.8546351056086472E-3</v>
      </c>
      <c r="T67" s="156">
        <f t="shared" si="11"/>
        <v>1.9030900704057648E-3</v>
      </c>
      <c r="U67" s="158">
        <f t="shared" si="8"/>
        <v>-3.6207548514391702E-2</v>
      </c>
    </row>
    <row r="68" spans="1:21">
      <c r="A68" s="131" t="s">
        <v>1586</v>
      </c>
      <c r="B68" s="131" t="s">
        <v>693</v>
      </c>
      <c r="C68" s="131" t="s">
        <v>1523</v>
      </c>
      <c r="D68" s="148">
        <v>38812</v>
      </c>
      <c r="E68" s="149" t="s">
        <v>23</v>
      </c>
      <c r="F68" s="150">
        <v>3840</v>
      </c>
      <c r="G68" s="151">
        <v>-3840</v>
      </c>
      <c r="H68" s="152">
        <f t="shared" si="0"/>
        <v>0</v>
      </c>
      <c r="I68" s="153">
        <f t="shared" si="1"/>
        <v>3.48</v>
      </c>
      <c r="J68" s="154">
        <f t="shared" si="2"/>
        <v>-3.48</v>
      </c>
      <c r="K68" s="154">
        <f t="shared" si="9"/>
        <v>0.24250125222145458</v>
      </c>
      <c r="L68" s="153">
        <f t="shared" si="10"/>
        <v>0.16166750148096973</v>
      </c>
      <c r="M68" s="154">
        <f t="shared" si="3"/>
        <v>-3.0758312462975756</v>
      </c>
      <c r="N68" s="155">
        <v>51.78</v>
      </c>
      <c r="O68" s="131">
        <v>-51.78</v>
      </c>
      <c r="P68" s="152">
        <f t="shared" si="4"/>
        <v>0</v>
      </c>
      <c r="Q68" s="156">
        <f t="shared" si="5"/>
        <v>4.0965273690406118E-2</v>
      </c>
      <c r="R68" s="154">
        <f t="shared" si="6"/>
        <v>-4.0965273690406118E-2</v>
      </c>
      <c r="S68" s="157">
        <f t="shared" si="11"/>
        <v>2.8546351056086472E-3</v>
      </c>
      <c r="T68" s="156">
        <f t="shared" si="11"/>
        <v>1.9030900704057648E-3</v>
      </c>
      <c r="U68" s="158">
        <f t="shared" si="8"/>
        <v>-3.6207548514391702E-2</v>
      </c>
    </row>
    <row r="69" spans="1:21">
      <c r="A69" s="131" t="s">
        <v>1587</v>
      </c>
      <c r="B69" s="131" t="s">
        <v>693</v>
      </c>
      <c r="C69" s="131" t="s">
        <v>1523</v>
      </c>
      <c r="D69" s="148">
        <v>38812</v>
      </c>
      <c r="E69" s="149" t="s">
        <v>23</v>
      </c>
      <c r="F69" s="150">
        <v>3840</v>
      </c>
      <c r="G69" s="151">
        <v>-3840</v>
      </c>
      <c r="H69" s="152">
        <f t="shared" si="0"/>
        <v>0</v>
      </c>
      <c r="I69" s="153">
        <f t="shared" si="1"/>
        <v>3.48</v>
      </c>
      <c r="J69" s="154">
        <f t="shared" si="2"/>
        <v>-3.48</v>
      </c>
      <c r="K69" s="154">
        <f t="shared" si="9"/>
        <v>0.24250125222145458</v>
      </c>
      <c r="L69" s="153">
        <f t="shared" si="10"/>
        <v>0.16166750148096973</v>
      </c>
      <c r="M69" s="154">
        <f t="shared" si="3"/>
        <v>-3.0758312462975756</v>
      </c>
      <c r="N69" s="155">
        <v>51.78</v>
      </c>
      <c r="O69" s="131">
        <v>-51.78</v>
      </c>
      <c r="P69" s="152">
        <f t="shared" si="4"/>
        <v>0</v>
      </c>
      <c r="Q69" s="156">
        <f t="shared" si="5"/>
        <v>4.0965273690406118E-2</v>
      </c>
      <c r="R69" s="154">
        <f t="shared" si="6"/>
        <v>-4.0965273690406118E-2</v>
      </c>
      <c r="S69" s="157">
        <f t="shared" si="11"/>
        <v>2.8546351056086472E-3</v>
      </c>
      <c r="T69" s="156">
        <f t="shared" si="11"/>
        <v>1.9030900704057648E-3</v>
      </c>
      <c r="U69" s="158">
        <f t="shared" si="8"/>
        <v>-3.6207548514391702E-2</v>
      </c>
    </row>
    <row r="70" spans="1:21">
      <c r="A70" s="131" t="s">
        <v>1588</v>
      </c>
      <c r="B70" s="131" t="s">
        <v>693</v>
      </c>
      <c r="C70" s="131" t="s">
        <v>1523</v>
      </c>
      <c r="D70" s="148">
        <v>38812</v>
      </c>
      <c r="E70" s="149" t="s">
        <v>23</v>
      </c>
      <c r="F70" s="150">
        <v>3840</v>
      </c>
      <c r="G70" s="151">
        <v>-3840</v>
      </c>
      <c r="H70" s="152">
        <f t="shared" ref="H70:H133" si="12">F70+G70</f>
        <v>0</v>
      </c>
      <c r="I70" s="153">
        <f t="shared" ref="I70:I133" si="13">ROUND($I$159/$F$157*F70,2)</f>
        <v>3.48</v>
      </c>
      <c r="J70" s="154">
        <f t="shared" ref="J70:J133" si="14">H70-I70</f>
        <v>-3.48</v>
      </c>
      <c r="K70" s="154">
        <f t="shared" si="9"/>
        <v>0.24250125222145458</v>
      </c>
      <c r="L70" s="153">
        <f t="shared" si="10"/>
        <v>0.16166750148096973</v>
      </c>
      <c r="M70" s="154">
        <f t="shared" ref="M70:M133" si="15">J70+K70+L70</f>
        <v>-3.0758312462975756</v>
      </c>
      <c r="N70" s="155">
        <v>51.78</v>
      </c>
      <c r="O70" s="131">
        <v>-51.78</v>
      </c>
      <c r="P70" s="152">
        <f t="shared" ref="P70:P133" si="16">N70+O70</f>
        <v>0</v>
      </c>
      <c r="Q70" s="156">
        <f t="shared" ref="Q70:Q133" si="17">I70/84.95</f>
        <v>4.0965273690406118E-2</v>
      </c>
      <c r="R70" s="154">
        <f t="shared" ref="R70:R133" si="18">P70-Q70</f>
        <v>-4.0965273690406118E-2</v>
      </c>
      <c r="S70" s="157">
        <f t="shared" si="11"/>
        <v>2.8546351056086472E-3</v>
      </c>
      <c r="T70" s="156">
        <f t="shared" si="11"/>
        <v>1.9030900704057648E-3</v>
      </c>
      <c r="U70" s="158">
        <f t="shared" ref="U70:U133" si="19">R70+S70+T70</f>
        <v>-3.6207548514391702E-2</v>
      </c>
    </row>
    <row r="71" spans="1:21">
      <c r="A71" s="131" t="s">
        <v>1589</v>
      </c>
      <c r="B71" s="131" t="s">
        <v>693</v>
      </c>
      <c r="C71" s="131" t="s">
        <v>1523</v>
      </c>
      <c r="D71" s="148">
        <v>38846</v>
      </c>
      <c r="E71" s="149" t="s">
        <v>23</v>
      </c>
      <c r="F71" s="150">
        <v>3840</v>
      </c>
      <c r="G71" s="151">
        <v>-3840</v>
      </c>
      <c r="H71" s="152">
        <f t="shared" si="12"/>
        <v>0</v>
      </c>
      <c r="I71" s="153">
        <f t="shared" si="13"/>
        <v>3.48</v>
      </c>
      <c r="J71" s="154">
        <f t="shared" si="14"/>
        <v>-3.48</v>
      </c>
      <c r="K71" s="154">
        <f t="shared" si="9"/>
        <v>0.24250125222145458</v>
      </c>
      <c r="L71" s="153">
        <f t="shared" si="10"/>
        <v>0.16166750148096973</v>
      </c>
      <c r="M71" s="154">
        <f t="shared" si="15"/>
        <v>-3.0758312462975756</v>
      </c>
      <c r="N71" s="155">
        <v>51.78</v>
      </c>
      <c r="O71" s="131">
        <v>-51.78</v>
      </c>
      <c r="P71" s="152">
        <f t="shared" si="16"/>
        <v>0</v>
      </c>
      <c r="Q71" s="156">
        <f t="shared" si="17"/>
        <v>4.0965273690406118E-2</v>
      </c>
      <c r="R71" s="154">
        <f t="shared" si="18"/>
        <v>-4.0965273690406118E-2</v>
      </c>
      <c r="S71" s="157">
        <f t="shared" si="11"/>
        <v>2.8546351056086472E-3</v>
      </c>
      <c r="T71" s="156">
        <f t="shared" si="11"/>
        <v>1.9030900704057648E-3</v>
      </c>
      <c r="U71" s="158">
        <f t="shared" si="19"/>
        <v>-3.6207548514391702E-2</v>
      </c>
    </row>
    <row r="72" spans="1:21">
      <c r="A72" s="131" t="s">
        <v>1590</v>
      </c>
      <c r="B72" s="131" t="s">
        <v>693</v>
      </c>
      <c r="C72" s="131" t="s">
        <v>1523</v>
      </c>
      <c r="D72" s="148">
        <v>38846</v>
      </c>
      <c r="E72" s="149" t="s">
        <v>23</v>
      </c>
      <c r="F72" s="150">
        <v>3840</v>
      </c>
      <c r="G72" s="151">
        <v>-3840</v>
      </c>
      <c r="H72" s="152">
        <f t="shared" si="12"/>
        <v>0</v>
      </c>
      <c r="I72" s="153">
        <f t="shared" si="13"/>
        <v>3.48</v>
      </c>
      <c r="J72" s="154">
        <f t="shared" si="14"/>
        <v>-3.48</v>
      </c>
      <c r="K72" s="154">
        <f t="shared" si="9"/>
        <v>0.24250125222145458</v>
      </c>
      <c r="L72" s="153">
        <f t="shared" si="10"/>
        <v>0.16166750148096973</v>
      </c>
      <c r="M72" s="154">
        <f t="shared" si="15"/>
        <v>-3.0758312462975756</v>
      </c>
      <c r="N72" s="155">
        <v>51.78</v>
      </c>
      <c r="O72" s="131">
        <v>-51.78</v>
      </c>
      <c r="P72" s="152">
        <f t="shared" si="16"/>
        <v>0</v>
      </c>
      <c r="Q72" s="156">
        <f t="shared" si="17"/>
        <v>4.0965273690406118E-2</v>
      </c>
      <c r="R72" s="154">
        <f t="shared" si="18"/>
        <v>-4.0965273690406118E-2</v>
      </c>
      <c r="S72" s="157">
        <f t="shared" si="11"/>
        <v>2.8546351056086472E-3</v>
      </c>
      <c r="T72" s="156">
        <f t="shared" si="11"/>
        <v>1.9030900704057648E-3</v>
      </c>
      <c r="U72" s="158">
        <f t="shared" si="19"/>
        <v>-3.6207548514391702E-2</v>
      </c>
    </row>
    <row r="73" spans="1:21">
      <c r="A73" s="131" t="s">
        <v>1591</v>
      </c>
      <c r="B73" s="131" t="s">
        <v>693</v>
      </c>
      <c r="C73" s="131" t="s">
        <v>1523</v>
      </c>
      <c r="D73" s="148">
        <v>38846</v>
      </c>
      <c r="E73" s="149" t="s">
        <v>23</v>
      </c>
      <c r="F73" s="150">
        <v>3840</v>
      </c>
      <c r="G73" s="151">
        <v>-3840</v>
      </c>
      <c r="H73" s="152">
        <f t="shared" si="12"/>
        <v>0</v>
      </c>
      <c r="I73" s="153">
        <f t="shared" si="13"/>
        <v>3.48</v>
      </c>
      <c r="J73" s="154">
        <f t="shared" si="14"/>
        <v>-3.48</v>
      </c>
      <c r="K73" s="154">
        <f t="shared" ref="K73:K136" si="20">$J$159/$F$157*F73</f>
        <v>0.24250125222145458</v>
      </c>
      <c r="L73" s="153">
        <f t="shared" ref="L73:L136" si="21">$L$159/$F$157*F73</f>
        <v>0.16166750148096973</v>
      </c>
      <c r="M73" s="154">
        <f t="shared" si="15"/>
        <v>-3.0758312462975756</v>
      </c>
      <c r="N73" s="155">
        <v>51.78</v>
      </c>
      <c r="O73" s="131">
        <v>-51.78</v>
      </c>
      <c r="P73" s="152">
        <f t="shared" si="16"/>
        <v>0</v>
      </c>
      <c r="Q73" s="156">
        <f t="shared" si="17"/>
        <v>4.0965273690406118E-2</v>
      </c>
      <c r="R73" s="154">
        <f t="shared" si="18"/>
        <v>-4.0965273690406118E-2</v>
      </c>
      <c r="S73" s="157">
        <f t="shared" si="11"/>
        <v>2.8546351056086472E-3</v>
      </c>
      <c r="T73" s="156">
        <f t="shared" si="11"/>
        <v>1.9030900704057648E-3</v>
      </c>
      <c r="U73" s="158">
        <f t="shared" si="19"/>
        <v>-3.6207548514391702E-2</v>
      </c>
    </row>
    <row r="74" spans="1:21">
      <c r="A74" s="131" t="s">
        <v>1592</v>
      </c>
      <c r="B74" s="131" t="s">
        <v>693</v>
      </c>
      <c r="C74" s="131" t="s">
        <v>1523</v>
      </c>
      <c r="D74" s="148">
        <v>38846</v>
      </c>
      <c r="E74" s="149" t="s">
        <v>23</v>
      </c>
      <c r="F74" s="150">
        <v>3840</v>
      </c>
      <c r="G74" s="151">
        <v>-3840</v>
      </c>
      <c r="H74" s="152">
        <f t="shared" si="12"/>
        <v>0</v>
      </c>
      <c r="I74" s="153">
        <f t="shared" si="13"/>
        <v>3.48</v>
      </c>
      <c r="J74" s="154">
        <f t="shared" si="14"/>
        <v>-3.48</v>
      </c>
      <c r="K74" s="154">
        <f t="shared" si="20"/>
        <v>0.24250125222145458</v>
      </c>
      <c r="L74" s="153">
        <f t="shared" si="21"/>
        <v>0.16166750148096973</v>
      </c>
      <c r="M74" s="154">
        <f t="shared" si="15"/>
        <v>-3.0758312462975756</v>
      </c>
      <c r="N74" s="155">
        <v>51.78</v>
      </c>
      <c r="O74" s="131">
        <v>-51.78</v>
      </c>
      <c r="P74" s="152">
        <f t="shared" si="16"/>
        <v>0</v>
      </c>
      <c r="Q74" s="156">
        <f t="shared" si="17"/>
        <v>4.0965273690406118E-2</v>
      </c>
      <c r="R74" s="154">
        <f t="shared" si="18"/>
        <v>-4.0965273690406118E-2</v>
      </c>
      <c r="S74" s="157">
        <f t="shared" si="11"/>
        <v>2.8546351056086472E-3</v>
      </c>
      <c r="T74" s="156">
        <f t="shared" si="11"/>
        <v>1.9030900704057648E-3</v>
      </c>
      <c r="U74" s="158">
        <f t="shared" si="19"/>
        <v>-3.6207548514391702E-2</v>
      </c>
    </row>
    <row r="75" spans="1:21">
      <c r="A75" s="131" t="s">
        <v>1593</v>
      </c>
      <c r="B75" s="131" t="s">
        <v>693</v>
      </c>
      <c r="C75" s="131" t="s">
        <v>1523</v>
      </c>
      <c r="D75" s="148">
        <v>38846</v>
      </c>
      <c r="E75" s="149" t="s">
        <v>23</v>
      </c>
      <c r="F75" s="150">
        <v>3840</v>
      </c>
      <c r="G75" s="151">
        <v>-3840</v>
      </c>
      <c r="H75" s="152">
        <f t="shared" si="12"/>
        <v>0</v>
      </c>
      <c r="I75" s="153">
        <f t="shared" si="13"/>
        <v>3.48</v>
      </c>
      <c r="J75" s="154">
        <f t="shared" si="14"/>
        <v>-3.48</v>
      </c>
      <c r="K75" s="154">
        <f t="shared" si="20"/>
        <v>0.24250125222145458</v>
      </c>
      <c r="L75" s="153">
        <f t="shared" si="21"/>
        <v>0.16166750148096973</v>
      </c>
      <c r="M75" s="154">
        <f t="shared" si="15"/>
        <v>-3.0758312462975756</v>
      </c>
      <c r="N75" s="155">
        <v>51.78</v>
      </c>
      <c r="O75" s="131">
        <v>-51.78</v>
      </c>
      <c r="P75" s="152">
        <f t="shared" si="16"/>
        <v>0</v>
      </c>
      <c r="Q75" s="156">
        <f t="shared" si="17"/>
        <v>4.0965273690406118E-2</v>
      </c>
      <c r="R75" s="154">
        <f t="shared" si="18"/>
        <v>-4.0965273690406118E-2</v>
      </c>
      <c r="S75" s="157">
        <f t="shared" si="11"/>
        <v>2.8546351056086472E-3</v>
      </c>
      <c r="T75" s="156">
        <f t="shared" si="11"/>
        <v>1.9030900704057648E-3</v>
      </c>
      <c r="U75" s="158">
        <f t="shared" si="19"/>
        <v>-3.6207548514391702E-2</v>
      </c>
    </row>
    <row r="76" spans="1:21">
      <c r="A76" s="131" t="s">
        <v>1594</v>
      </c>
      <c r="B76" s="131" t="s">
        <v>693</v>
      </c>
      <c r="C76" s="131" t="s">
        <v>1523</v>
      </c>
      <c r="D76" s="148">
        <v>38846</v>
      </c>
      <c r="E76" s="149" t="s">
        <v>23</v>
      </c>
      <c r="F76" s="150">
        <v>3840</v>
      </c>
      <c r="G76" s="151">
        <v>-3840</v>
      </c>
      <c r="H76" s="152">
        <f t="shared" si="12"/>
        <v>0</v>
      </c>
      <c r="I76" s="153">
        <f t="shared" si="13"/>
        <v>3.48</v>
      </c>
      <c r="J76" s="154">
        <f t="shared" si="14"/>
        <v>-3.48</v>
      </c>
      <c r="K76" s="154">
        <f t="shared" si="20"/>
        <v>0.24250125222145458</v>
      </c>
      <c r="L76" s="153">
        <f t="shared" si="21"/>
        <v>0.16166750148096973</v>
      </c>
      <c r="M76" s="154">
        <f t="shared" si="15"/>
        <v>-3.0758312462975756</v>
      </c>
      <c r="N76" s="155">
        <v>51.78</v>
      </c>
      <c r="O76" s="131">
        <v>-51.78</v>
      </c>
      <c r="P76" s="152">
        <f t="shared" si="16"/>
        <v>0</v>
      </c>
      <c r="Q76" s="156">
        <f t="shared" si="17"/>
        <v>4.0965273690406118E-2</v>
      </c>
      <c r="R76" s="154">
        <f t="shared" si="18"/>
        <v>-4.0965273690406118E-2</v>
      </c>
      <c r="S76" s="157">
        <f t="shared" si="11"/>
        <v>2.8546351056086472E-3</v>
      </c>
      <c r="T76" s="156">
        <f t="shared" si="11"/>
        <v>1.9030900704057648E-3</v>
      </c>
      <c r="U76" s="158">
        <f t="shared" si="19"/>
        <v>-3.6207548514391702E-2</v>
      </c>
    </row>
    <row r="77" spans="1:21">
      <c r="A77" s="131" t="s">
        <v>1595</v>
      </c>
      <c r="B77" s="131" t="s">
        <v>693</v>
      </c>
      <c r="C77" s="131" t="s">
        <v>1523</v>
      </c>
      <c r="D77" s="148">
        <v>38846</v>
      </c>
      <c r="E77" s="149" t="s">
        <v>23</v>
      </c>
      <c r="F77" s="150">
        <v>3840</v>
      </c>
      <c r="G77" s="151">
        <v>-3840</v>
      </c>
      <c r="H77" s="152">
        <f t="shared" si="12"/>
        <v>0</v>
      </c>
      <c r="I77" s="153">
        <f t="shared" si="13"/>
        <v>3.48</v>
      </c>
      <c r="J77" s="154">
        <f t="shared" si="14"/>
        <v>-3.48</v>
      </c>
      <c r="K77" s="154">
        <f t="shared" si="20"/>
        <v>0.24250125222145458</v>
      </c>
      <c r="L77" s="153">
        <f t="shared" si="21"/>
        <v>0.16166750148096973</v>
      </c>
      <c r="M77" s="154">
        <f t="shared" si="15"/>
        <v>-3.0758312462975756</v>
      </c>
      <c r="N77" s="155">
        <v>51.78</v>
      </c>
      <c r="O77" s="131">
        <v>-51.78</v>
      </c>
      <c r="P77" s="152">
        <f t="shared" si="16"/>
        <v>0</v>
      </c>
      <c r="Q77" s="156">
        <f t="shared" si="17"/>
        <v>4.0965273690406118E-2</v>
      </c>
      <c r="R77" s="154">
        <f t="shared" si="18"/>
        <v>-4.0965273690406118E-2</v>
      </c>
      <c r="S77" s="157">
        <f t="shared" si="11"/>
        <v>2.8546351056086472E-3</v>
      </c>
      <c r="T77" s="156">
        <f t="shared" si="11"/>
        <v>1.9030900704057648E-3</v>
      </c>
      <c r="U77" s="158">
        <f t="shared" si="19"/>
        <v>-3.6207548514391702E-2</v>
      </c>
    </row>
    <row r="78" spans="1:21">
      <c r="A78" s="131" t="s">
        <v>1596</v>
      </c>
      <c r="B78" s="131" t="s">
        <v>693</v>
      </c>
      <c r="C78" s="131" t="s">
        <v>1523</v>
      </c>
      <c r="D78" s="148">
        <v>38846</v>
      </c>
      <c r="E78" s="149" t="s">
        <v>23</v>
      </c>
      <c r="F78" s="150">
        <v>3840</v>
      </c>
      <c r="G78" s="151">
        <v>-3840</v>
      </c>
      <c r="H78" s="152">
        <f t="shared" si="12"/>
        <v>0</v>
      </c>
      <c r="I78" s="153">
        <f t="shared" si="13"/>
        <v>3.48</v>
      </c>
      <c r="J78" s="154">
        <f t="shared" si="14"/>
        <v>-3.48</v>
      </c>
      <c r="K78" s="154">
        <f t="shared" si="20"/>
        <v>0.24250125222145458</v>
      </c>
      <c r="L78" s="153">
        <f t="shared" si="21"/>
        <v>0.16166750148096973</v>
      </c>
      <c r="M78" s="154">
        <f t="shared" si="15"/>
        <v>-3.0758312462975756</v>
      </c>
      <c r="N78" s="155">
        <v>51.78</v>
      </c>
      <c r="O78" s="131">
        <v>-51.78</v>
      </c>
      <c r="P78" s="152">
        <f t="shared" si="16"/>
        <v>0</v>
      </c>
      <c r="Q78" s="156">
        <f t="shared" si="17"/>
        <v>4.0965273690406118E-2</v>
      </c>
      <c r="R78" s="154">
        <f t="shared" si="18"/>
        <v>-4.0965273690406118E-2</v>
      </c>
      <c r="S78" s="157">
        <f t="shared" si="11"/>
        <v>2.8546351056086472E-3</v>
      </c>
      <c r="T78" s="156">
        <f t="shared" si="11"/>
        <v>1.9030900704057648E-3</v>
      </c>
      <c r="U78" s="158">
        <f t="shared" si="19"/>
        <v>-3.6207548514391702E-2</v>
      </c>
    </row>
    <row r="79" spans="1:21">
      <c r="A79" s="131" t="s">
        <v>1597</v>
      </c>
      <c r="B79" s="131" t="s">
        <v>693</v>
      </c>
      <c r="C79" s="131" t="s">
        <v>1523</v>
      </c>
      <c r="D79" s="148">
        <v>38846</v>
      </c>
      <c r="E79" s="149" t="s">
        <v>23</v>
      </c>
      <c r="F79" s="150">
        <v>3840</v>
      </c>
      <c r="G79" s="151">
        <v>-3840</v>
      </c>
      <c r="H79" s="152">
        <f t="shared" si="12"/>
        <v>0</v>
      </c>
      <c r="I79" s="153">
        <f t="shared" si="13"/>
        <v>3.48</v>
      </c>
      <c r="J79" s="154">
        <f t="shared" si="14"/>
        <v>-3.48</v>
      </c>
      <c r="K79" s="154">
        <f t="shared" si="20"/>
        <v>0.24250125222145458</v>
      </c>
      <c r="L79" s="153">
        <f t="shared" si="21"/>
        <v>0.16166750148096973</v>
      </c>
      <c r="M79" s="154">
        <f t="shared" si="15"/>
        <v>-3.0758312462975756</v>
      </c>
      <c r="N79" s="155">
        <v>51.78</v>
      </c>
      <c r="O79" s="131">
        <v>-51.78</v>
      </c>
      <c r="P79" s="152">
        <f t="shared" si="16"/>
        <v>0</v>
      </c>
      <c r="Q79" s="156">
        <f t="shared" si="17"/>
        <v>4.0965273690406118E-2</v>
      </c>
      <c r="R79" s="154">
        <f t="shared" si="18"/>
        <v>-4.0965273690406118E-2</v>
      </c>
      <c r="S79" s="157">
        <f t="shared" si="11"/>
        <v>2.8546351056086472E-3</v>
      </c>
      <c r="T79" s="156">
        <f t="shared" si="11"/>
        <v>1.9030900704057648E-3</v>
      </c>
      <c r="U79" s="158">
        <f t="shared" si="19"/>
        <v>-3.6207548514391702E-2</v>
      </c>
    </row>
    <row r="80" spans="1:21">
      <c r="A80" s="131" t="s">
        <v>1598</v>
      </c>
      <c r="B80" s="131" t="s">
        <v>693</v>
      </c>
      <c r="C80" s="131" t="s">
        <v>1523</v>
      </c>
      <c r="D80" s="148">
        <v>38846</v>
      </c>
      <c r="E80" s="149" t="s">
        <v>23</v>
      </c>
      <c r="F80" s="150">
        <v>3840</v>
      </c>
      <c r="G80" s="151">
        <v>-3840</v>
      </c>
      <c r="H80" s="152">
        <f t="shared" si="12"/>
        <v>0</v>
      </c>
      <c r="I80" s="153">
        <f t="shared" si="13"/>
        <v>3.48</v>
      </c>
      <c r="J80" s="154">
        <f t="shared" si="14"/>
        <v>-3.48</v>
      </c>
      <c r="K80" s="154">
        <f t="shared" si="20"/>
        <v>0.24250125222145458</v>
      </c>
      <c r="L80" s="153">
        <f t="shared" si="21"/>
        <v>0.16166750148096973</v>
      </c>
      <c r="M80" s="154">
        <f t="shared" si="15"/>
        <v>-3.0758312462975756</v>
      </c>
      <c r="N80" s="155">
        <v>51.78</v>
      </c>
      <c r="O80" s="131">
        <v>-51.78</v>
      </c>
      <c r="P80" s="152">
        <f t="shared" si="16"/>
        <v>0</v>
      </c>
      <c r="Q80" s="156">
        <f t="shared" si="17"/>
        <v>4.0965273690406118E-2</v>
      </c>
      <c r="R80" s="154">
        <f t="shared" si="18"/>
        <v>-4.0965273690406118E-2</v>
      </c>
      <c r="S80" s="157">
        <f t="shared" si="11"/>
        <v>2.8546351056086472E-3</v>
      </c>
      <c r="T80" s="156">
        <f t="shared" si="11"/>
        <v>1.9030900704057648E-3</v>
      </c>
      <c r="U80" s="158">
        <f t="shared" si="19"/>
        <v>-3.6207548514391702E-2</v>
      </c>
    </row>
    <row r="81" spans="1:21">
      <c r="A81" s="131" t="s">
        <v>1599</v>
      </c>
      <c r="B81" s="131" t="s">
        <v>693</v>
      </c>
      <c r="C81" s="131" t="s">
        <v>1523</v>
      </c>
      <c r="D81" s="148">
        <v>38897</v>
      </c>
      <c r="E81" s="149" t="s">
        <v>23</v>
      </c>
      <c r="F81" s="150">
        <v>4000</v>
      </c>
      <c r="G81" s="151">
        <v>-4000</v>
      </c>
      <c r="H81" s="152">
        <f t="shared" si="12"/>
        <v>0</v>
      </c>
      <c r="I81" s="153">
        <f t="shared" si="13"/>
        <v>3.62</v>
      </c>
      <c r="J81" s="154">
        <f t="shared" si="14"/>
        <v>-3.62</v>
      </c>
      <c r="K81" s="154">
        <f t="shared" si="20"/>
        <v>0.25260547106401521</v>
      </c>
      <c r="L81" s="153">
        <f t="shared" si="21"/>
        <v>0.16840364737601013</v>
      </c>
      <c r="M81" s="154">
        <f t="shared" si="15"/>
        <v>-3.1989908815599746</v>
      </c>
      <c r="N81" s="155">
        <v>53.94</v>
      </c>
      <c r="O81" s="131">
        <v>-53.94</v>
      </c>
      <c r="P81" s="152">
        <f t="shared" si="16"/>
        <v>0</v>
      </c>
      <c r="Q81" s="156">
        <f t="shared" si="17"/>
        <v>4.2613301942319014E-2</v>
      </c>
      <c r="R81" s="154">
        <f t="shared" si="18"/>
        <v>-4.2613301942319014E-2</v>
      </c>
      <c r="S81" s="157">
        <f t="shared" si="11"/>
        <v>2.9735782350090076E-3</v>
      </c>
      <c r="T81" s="156">
        <f t="shared" si="11"/>
        <v>1.9823854900060051E-3</v>
      </c>
      <c r="U81" s="158">
        <f t="shared" si="19"/>
        <v>-3.7657338217304E-2</v>
      </c>
    </row>
    <row r="82" spans="1:21">
      <c r="A82" s="131" t="s">
        <v>1600</v>
      </c>
      <c r="B82" s="131" t="s">
        <v>693</v>
      </c>
      <c r="C82" s="131" t="s">
        <v>1523</v>
      </c>
      <c r="D82" s="148">
        <v>38897</v>
      </c>
      <c r="E82" s="149" t="s">
        <v>23</v>
      </c>
      <c r="F82" s="150">
        <v>4000</v>
      </c>
      <c r="G82" s="151">
        <v>-4000</v>
      </c>
      <c r="H82" s="152">
        <f t="shared" si="12"/>
        <v>0</v>
      </c>
      <c r="I82" s="153">
        <f t="shared" si="13"/>
        <v>3.62</v>
      </c>
      <c r="J82" s="154">
        <f t="shared" si="14"/>
        <v>-3.62</v>
      </c>
      <c r="K82" s="154">
        <f t="shared" si="20"/>
        <v>0.25260547106401521</v>
      </c>
      <c r="L82" s="153">
        <f t="shared" si="21"/>
        <v>0.16840364737601013</v>
      </c>
      <c r="M82" s="154">
        <f t="shared" si="15"/>
        <v>-3.1989908815599746</v>
      </c>
      <c r="N82" s="155">
        <v>53.94</v>
      </c>
      <c r="O82" s="131">
        <v>-53.94</v>
      </c>
      <c r="P82" s="152">
        <f t="shared" si="16"/>
        <v>0</v>
      </c>
      <c r="Q82" s="156">
        <f t="shared" si="17"/>
        <v>4.2613301942319014E-2</v>
      </c>
      <c r="R82" s="154">
        <f t="shared" si="18"/>
        <v>-4.2613301942319014E-2</v>
      </c>
      <c r="S82" s="157">
        <f t="shared" si="11"/>
        <v>2.9735782350090076E-3</v>
      </c>
      <c r="T82" s="156">
        <f t="shared" si="11"/>
        <v>1.9823854900060051E-3</v>
      </c>
      <c r="U82" s="158">
        <f t="shared" si="19"/>
        <v>-3.7657338217304E-2</v>
      </c>
    </row>
    <row r="83" spans="1:21">
      <c r="A83" s="131" t="s">
        <v>1601</v>
      </c>
      <c r="B83" s="131" t="s">
        <v>693</v>
      </c>
      <c r="C83" s="131" t="s">
        <v>1523</v>
      </c>
      <c r="D83" s="148">
        <v>38897</v>
      </c>
      <c r="E83" s="149" t="s">
        <v>23</v>
      </c>
      <c r="F83" s="150">
        <v>4000</v>
      </c>
      <c r="G83" s="151">
        <v>-4000</v>
      </c>
      <c r="H83" s="152">
        <f t="shared" si="12"/>
        <v>0</v>
      </c>
      <c r="I83" s="153">
        <f t="shared" si="13"/>
        <v>3.62</v>
      </c>
      <c r="J83" s="154">
        <f t="shared" si="14"/>
        <v>-3.62</v>
      </c>
      <c r="K83" s="154">
        <f t="shared" si="20"/>
        <v>0.25260547106401521</v>
      </c>
      <c r="L83" s="153">
        <f t="shared" si="21"/>
        <v>0.16840364737601013</v>
      </c>
      <c r="M83" s="154">
        <f t="shared" si="15"/>
        <v>-3.1989908815599746</v>
      </c>
      <c r="N83" s="155">
        <v>53.94</v>
      </c>
      <c r="O83" s="131">
        <v>-53.94</v>
      </c>
      <c r="P83" s="152">
        <f t="shared" si="16"/>
        <v>0</v>
      </c>
      <c r="Q83" s="156">
        <f t="shared" si="17"/>
        <v>4.2613301942319014E-2</v>
      </c>
      <c r="R83" s="154">
        <f t="shared" si="18"/>
        <v>-4.2613301942319014E-2</v>
      </c>
      <c r="S83" s="157">
        <f t="shared" si="11"/>
        <v>2.9735782350090076E-3</v>
      </c>
      <c r="T83" s="156">
        <f t="shared" si="11"/>
        <v>1.9823854900060051E-3</v>
      </c>
      <c r="U83" s="158">
        <f t="shared" si="19"/>
        <v>-3.7657338217304E-2</v>
      </c>
    </row>
    <row r="84" spans="1:21">
      <c r="A84" s="131" t="s">
        <v>1602</v>
      </c>
      <c r="B84" s="131" t="s">
        <v>693</v>
      </c>
      <c r="C84" s="131" t="s">
        <v>1523</v>
      </c>
      <c r="D84" s="148">
        <v>38898</v>
      </c>
      <c r="E84" s="149" t="s">
        <v>23</v>
      </c>
      <c r="F84" s="150">
        <v>2500</v>
      </c>
      <c r="G84" s="151">
        <v>-2500</v>
      </c>
      <c r="H84" s="152">
        <f t="shared" si="12"/>
        <v>0</v>
      </c>
      <c r="I84" s="153">
        <f t="shared" si="13"/>
        <v>2.2599999999999998</v>
      </c>
      <c r="J84" s="154">
        <f t="shared" si="14"/>
        <v>-2.2599999999999998</v>
      </c>
      <c r="K84" s="154">
        <f t="shared" si="20"/>
        <v>0.15787841941500949</v>
      </c>
      <c r="L84" s="153">
        <f t="shared" si="21"/>
        <v>0.10525227961000633</v>
      </c>
      <c r="M84" s="154">
        <f t="shared" si="15"/>
        <v>-1.9968693009749838</v>
      </c>
      <c r="N84" s="155">
        <v>33.71</v>
      </c>
      <c r="O84" s="131">
        <v>-33.71</v>
      </c>
      <c r="P84" s="152">
        <f t="shared" si="16"/>
        <v>0</v>
      </c>
      <c r="Q84" s="156">
        <f t="shared" si="17"/>
        <v>2.6603884638022362E-2</v>
      </c>
      <c r="R84" s="154">
        <f t="shared" si="18"/>
        <v>-2.6603884638022362E-2</v>
      </c>
      <c r="S84" s="157">
        <f t="shared" si="11"/>
        <v>1.8584863968806296E-3</v>
      </c>
      <c r="T84" s="156">
        <f t="shared" si="11"/>
        <v>1.2389909312537531E-3</v>
      </c>
      <c r="U84" s="158">
        <f t="shared" si="19"/>
        <v>-2.350640730988798E-2</v>
      </c>
    </row>
    <row r="85" spans="1:21">
      <c r="A85" s="131" t="s">
        <v>1603</v>
      </c>
      <c r="B85" s="131" t="s">
        <v>693</v>
      </c>
      <c r="C85" s="131" t="s">
        <v>1523</v>
      </c>
      <c r="D85" s="148">
        <v>38898</v>
      </c>
      <c r="E85" s="149" t="s">
        <v>23</v>
      </c>
      <c r="F85" s="150">
        <v>2500</v>
      </c>
      <c r="G85" s="151">
        <v>-2500</v>
      </c>
      <c r="H85" s="152">
        <f t="shared" si="12"/>
        <v>0</v>
      </c>
      <c r="I85" s="153">
        <f t="shared" si="13"/>
        <v>2.2599999999999998</v>
      </c>
      <c r="J85" s="154">
        <f t="shared" si="14"/>
        <v>-2.2599999999999998</v>
      </c>
      <c r="K85" s="154">
        <f t="shared" si="20"/>
        <v>0.15787841941500949</v>
      </c>
      <c r="L85" s="153">
        <f t="shared" si="21"/>
        <v>0.10525227961000633</v>
      </c>
      <c r="M85" s="154">
        <f t="shared" si="15"/>
        <v>-1.9968693009749838</v>
      </c>
      <c r="N85" s="155">
        <v>33.71</v>
      </c>
      <c r="O85" s="131">
        <v>-33.71</v>
      </c>
      <c r="P85" s="152">
        <f t="shared" si="16"/>
        <v>0</v>
      </c>
      <c r="Q85" s="156">
        <f t="shared" si="17"/>
        <v>2.6603884638022362E-2</v>
      </c>
      <c r="R85" s="154">
        <f t="shared" si="18"/>
        <v>-2.6603884638022362E-2</v>
      </c>
      <c r="S85" s="157">
        <f t="shared" si="11"/>
        <v>1.8584863968806296E-3</v>
      </c>
      <c r="T85" s="156">
        <f t="shared" si="11"/>
        <v>1.2389909312537531E-3</v>
      </c>
      <c r="U85" s="158">
        <f t="shared" si="19"/>
        <v>-2.350640730988798E-2</v>
      </c>
    </row>
    <row r="86" spans="1:21">
      <c r="A86" s="131" t="s">
        <v>1604</v>
      </c>
      <c r="B86" s="131" t="s">
        <v>693</v>
      </c>
      <c r="C86" s="131" t="s">
        <v>1523</v>
      </c>
      <c r="D86" s="148">
        <v>38898</v>
      </c>
      <c r="E86" s="149" t="s">
        <v>23</v>
      </c>
      <c r="F86" s="150">
        <v>2500</v>
      </c>
      <c r="G86" s="151">
        <v>-2500</v>
      </c>
      <c r="H86" s="152">
        <f t="shared" si="12"/>
        <v>0</v>
      </c>
      <c r="I86" s="153">
        <f t="shared" si="13"/>
        <v>2.2599999999999998</v>
      </c>
      <c r="J86" s="154">
        <f t="shared" si="14"/>
        <v>-2.2599999999999998</v>
      </c>
      <c r="K86" s="154">
        <f t="shared" si="20"/>
        <v>0.15787841941500949</v>
      </c>
      <c r="L86" s="153">
        <f t="shared" si="21"/>
        <v>0.10525227961000633</v>
      </c>
      <c r="M86" s="154">
        <f t="shared" si="15"/>
        <v>-1.9968693009749838</v>
      </c>
      <c r="N86" s="155">
        <v>33.71</v>
      </c>
      <c r="O86" s="131">
        <v>-33.71</v>
      </c>
      <c r="P86" s="152">
        <f t="shared" si="16"/>
        <v>0</v>
      </c>
      <c r="Q86" s="156">
        <f t="shared" si="17"/>
        <v>2.6603884638022362E-2</v>
      </c>
      <c r="R86" s="154">
        <f t="shared" si="18"/>
        <v>-2.6603884638022362E-2</v>
      </c>
      <c r="S86" s="157">
        <f t="shared" ref="S86:T149" si="22">K86/84.95</f>
        <v>1.8584863968806296E-3</v>
      </c>
      <c r="T86" s="156">
        <f t="shared" si="22"/>
        <v>1.2389909312537531E-3</v>
      </c>
      <c r="U86" s="158">
        <f t="shared" si="19"/>
        <v>-2.350640730988798E-2</v>
      </c>
    </row>
    <row r="87" spans="1:21">
      <c r="A87" s="131" t="s">
        <v>1605</v>
      </c>
      <c r="B87" s="131" t="s">
        <v>693</v>
      </c>
      <c r="C87" s="131" t="s">
        <v>1523</v>
      </c>
      <c r="D87" s="148">
        <v>38898</v>
      </c>
      <c r="E87" s="149" t="s">
        <v>23</v>
      </c>
      <c r="F87" s="150">
        <v>2500</v>
      </c>
      <c r="G87" s="151">
        <v>-2500</v>
      </c>
      <c r="H87" s="152">
        <f t="shared" si="12"/>
        <v>0</v>
      </c>
      <c r="I87" s="153">
        <f t="shared" si="13"/>
        <v>2.2599999999999998</v>
      </c>
      <c r="J87" s="154">
        <f t="shared" si="14"/>
        <v>-2.2599999999999998</v>
      </c>
      <c r="K87" s="154">
        <f t="shared" si="20"/>
        <v>0.15787841941500949</v>
      </c>
      <c r="L87" s="153">
        <f t="shared" si="21"/>
        <v>0.10525227961000633</v>
      </c>
      <c r="M87" s="154">
        <f t="shared" si="15"/>
        <v>-1.9968693009749838</v>
      </c>
      <c r="N87" s="155">
        <v>33.71</v>
      </c>
      <c r="O87" s="131">
        <v>-33.71</v>
      </c>
      <c r="P87" s="152">
        <f t="shared" si="16"/>
        <v>0</v>
      </c>
      <c r="Q87" s="156">
        <f t="shared" si="17"/>
        <v>2.6603884638022362E-2</v>
      </c>
      <c r="R87" s="154">
        <f t="shared" si="18"/>
        <v>-2.6603884638022362E-2</v>
      </c>
      <c r="S87" s="157">
        <f t="shared" si="22"/>
        <v>1.8584863968806296E-3</v>
      </c>
      <c r="T87" s="156">
        <f t="shared" si="22"/>
        <v>1.2389909312537531E-3</v>
      </c>
      <c r="U87" s="158">
        <f t="shared" si="19"/>
        <v>-2.350640730988798E-2</v>
      </c>
    </row>
    <row r="88" spans="1:21">
      <c r="A88" s="131" t="s">
        <v>1606</v>
      </c>
      <c r="B88" s="131" t="s">
        <v>693</v>
      </c>
      <c r="C88" s="131" t="s">
        <v>1523</v>
      </c>
      <c r="D88" s="148">
        <v>38898</v>
      </c>
      <c r="E88" s="149" t="s">
        <v>23</v>
      </c>
      <c r="F88" s="150">
        <v>2500</v>
      </c>
      <c r="G88" s="151">
        <v>-2500</v>
      </c>
      <c r="H88" s="152">
        <f t="shared" si="12"/>
        <v>0</v>
      </c>
      <c r="I88" s="153">
        <f t="shared" si="13"/>
        <v>2.2599999999999998</v>
      </c>
      <c r="J88" s="154">
        <f t="shared" si="14"/>
        <v>-2.2599999999999998</v>
      </c>
      <c r="K88" s="154">
        <f t="shared" si="20"/>
        <v>0.15787841941500949</v>
      </c>
      <c r="L88" s="153">
        <f t="shared" si="21"/>
        <v>0.10525227961000633</v>
      </c>
      <c r="M88" s="154">
        <f t="shared" si="15"/>
        <v>-1.9968693009749838</v>
      </c>
      <c r="N88" s="155">
        <v>33.71</v>
      </c>
      <c r="O88" s="131">
        <v>-33.71</v>
      </c>
      <c r="P88" s="152">
        <f t="shared" si="16"/>
        <v>0</v>
      </c>
      <c r="Q88" s="156">
        <f t="shared" si="17"/>
        <v>2.6603884638022362E-2</v>
      </c>
      <c r="R88" s="154">
        <f t="shared" si="18"/>
        <v>-2.6603884638022362E-2</v>
      </c>
      <c r="S88" s="157">
        <f t="shared" si="22"/>
        <v>1.8584863968806296E-3</v>
      </c>
      <c r="T88" s="156">
        <f t="shared" si="22"/>
        <v>1.2389909312537531E-3</v>
      </c>
      <c r="U88" s="158">
        <f t="shared" si="19"/>
        <v>-2.350640730988798E-2</v>
      </c>
    </row>
    <row r="89" spans="1:21">
      <c r="A89" s="131" t="s">
        <v>1607</v>
      </c>
      <c r="B89" s="131" t="s">
        <v>693</v>
      </c>
      <c r="C89" s="131" t="s">
        <v>1523</v>
      </c>
      <c r="D89" s="148">
        <v>38898</v>
      </c>
      <c r="E89" s="149" t="s">
        <v>23</v>
      </c>
      <c r="F89" s="150">
        <v>2500</v>
      </c>
      <c r="G89" s="151">
        <v>-2500</v>
      </c>
      <c r="H89" s="152">
        <f t="shared" si="12"/>
        <v>0</v>
      </c>
      <c r="I89" s="153">
        <f t="shared" si="13"/>
        <v>2.2599999999999998</v>
      </c>
      <c r="J89" s="154">
        <f t="shared" si="14"/>
        <v>-2.2599999999999998</v>
      </c>
      <c r="K89" s="154">
        <f t="shared" si="20"/>
        <v>0.15787841941500949</v>
      </c>
      <c r="L89" s="153">
        <f t="shared" si="21"/>
        <v>0.10525227961000633</v>
      </c>
      <c r="M89" s="154">
        <f t="shared" si="15"/>
        <v>-1.9968693009749838</v>
      </c>
      <c r="N89" s="155">
        <v>33.71</v>
      </c>
      <c r="O89" s="131">
        <v>-33.71</v>
      </c>
      <c r="P89" s="152">
        <f t="shared" si="16"/>
        <v>0</v>
      </c>
      <c r="Q89" s="156">
        <f t="shared" si="17"/>
        <v>2.6603884638022362E-2</v>
      </c>
      <c r="R89" s="154">
        <f t="shared" si="18"/>
        <v>-2.6603884638022362E-2</v>
      </c>
      <c r="S89" s="157">
        <f t="shared" si="22"/>
        <v>1.8584863968806296E-3</v>
      </c>
      <c r="T89" s="156">
        <f t="shared" si="22"/>
        <v>1.2389909312537531E-3</v>
      </c>
      <c r="U89" s="158">
        <f t="shared" si="19"/>
        <v>-2.350640730988798E-2</v>
      </c>
    </row>
    <row r="90" spans="1:21">
      <c r="A90" s="131" t="s">
        <v>1608</v>
      </c>
      <c r="B90" s="131" t="s">
        <v>693</v>
      </c>
      <c r="C90" s="131" t="s">
        <v>1523</v>
      </c>
      <c r="D90" s="148">
        <v>38898</v>
      </c>
      <c r="E90" s="149" t="s">
        <v>23</v>
      </c>
      <c r="F90" s="150">
        <v>2500</v>
      </c>
      <c r="G90" s="151">
        <v>-2500</v>
      </c>
      <c r="H90" s="152">
        <f t="shared" si="12"/>
        <v>0</v>
      </c>
      <c r="I90" s="153">
        <f t="shared" si="13"/>
        <v>2.2599999999999998</v>
      </c>
      <c r="J90" s="154">
        <f t="shared" si="14"/>
        <v>-2.2599999999999998</v>
      </c>
      <c r="K90" s="154">
        <f t="shared" si="20"/>
        <v>0.15787841941500949</v>
      </c>
      <c r="L90" s="153">
        <f t="shared" si="21"/>
        <v>0.10525227961000633</v>
      </c>
      <c r="M90" s="154">
        <f t="shared" si="15"/>
        <v>-1.9968693009749838</v>
      </c>
      <c r="N90" s="155">
        <v>33.71</v>
      </c>
      <c r="O90" s="131">
        <v>-33.71</v>
      </c>
      <c r="P90" s="152">
        <f t="shared" si="16"/>
        <v>0</v>
      </c>
      <c r="Q90" s="156">
        <f t="shared" si="17"/>
        <v>2.6603884638022362E-2</v>
      </c>
      <c r="R90" s="154">
        <f t="shared" si="18"/>
        <v>-2.6603884638022362E-2</v>
      </c>
      <c r="S90" s="157">
        <f t="shared" si="22"/>
        <v>1.8584863968806296E-3</v>
      </c>
      <c r="T90" s="156">
        <f t="shared" si="22"/>
        <v>1.2389909312537531E-3</v>
      </c>
      <c r="U90" s="158">
        <f t="shared" si="19"/>
        <v>-2.350640730988798E-2</v>
      </c>
    </row>
    <row r="91" spans="1:21">
      <c r="A91" s="131" t="s">
        <v>1609</v>
      </c>
      <c r="B91" s="131" t="s">
        <v>693</v>
      </c>
      <c r="C91" s="131" t="s">
        <v>1523</v>
      </c>
      <c r="D91" s="148">
        <v>38898</v>
      </c>
      <c r="E91" s="149" t="s">
        <v>23</v>
      </c>
      <c r="F91" s="150">
        <v>2500</v>
      </c>
      <c r="G91" s="151">
        <v>-2500</v>
      </c>
      <c r="H91" s="152">
        <f t="shared" si="12"/>
        <v>0</v>
      </c>
      <c r="I91" s="153">
        <f t="shared" si="13"/>
        <v>2.2599999999999998</v>
      </c>
      <c r="J91" s="154">
        <f t="shared" si="14"/>
        <v>-2.2599999999999998</v>
      </c>
      <c r="K91" s="154">
        <f t="shared" si="20"/>
        <v>0.15787841941500949</v>
      </c>
      <c r="L91" s="153">
        <f t="shared" si="21"/>
        <v>0.10525227961000633</v>
      </c>
      <c r="M91" s="154">
        <f t="shared" si="15"/>
        <v>-1.9968693009749838</v>
      </c>
      <c r="N91" s="155">
        <v>33.71</v>
      </c>
      <c r="O91" s="131">
        <v>-33.71</v>
      </c>
      <c r="P91" s="152">
        <f t="shared" si="16"/>
        <v>0</v>
      </c>
      <c r="Q91" s="156">
        <f t="shared" si="17"/>
        <v>2.6603884638022362E-2</v>
      </c>
      <c r="R91" s="154">
        <f t="shared" si="18"/>
        <v>-2.6603884638022362E-2</v>
      </c>
      <c r="S91" s="157">
        <f t="shared" si="22"/>
        <v>1.8584863968806296E-3</v>
      </c>
      <c r="T91" s="156">
        <f t="shared" si="22"/>
        <v>1.2389909312537531E-3</v>
      </c>
      <c r="U91" s="158">
        <f t="shared" si="19"/>
        <v>-2.350640730988798E-2</v>
      </c>
    </row>
    <row r="92" spans="1:21">
      <c r="A92" s="131" t="s">
        <v>1610</v>
      </c>
      <c r="B92" s="131" t="s">
        <v>693</v>
      </c>
      <c r="C92" s="131" t="s">
        <v>1523</v>
      </c>
      <c r="D92" s="148">
        <v>38898</v>
      </c>
      <c r="E92" s="149" t="s">
        <v>23</v>
      </c>
      <c r="F92" s="150">
        <v>2500</v>
      </c>
      <c r="G92" s="151">
        <v>-2500</v>
      </c>
      <c r="H92" s="152">
        <f t="shared" si="12"/>
        <v>0</v>
      </c>
      <c r="I92" s="153">
        <f t="shared" si="13"/>
        <v>2.2599999999999998</v>
      </c>
      <c r="J92" s="154">
        <f t="shared" si="14"/>
        <v>-2.2599999999999998</v>
      </c>
      <c r="K92" s="154">
        <f t="shared" si="20"/>
        <v>0.15787841941500949</v>
      </c>
      <c r="L92" s="153">
        <f t="shared" si="21"/>
        <v>0.10525227961000633</v>
      </c>
      <c r="M92" s="154">
        <f t="shared" si="15"/>
        <v>-1.9968693009749838</v>
      </c>
      <c r="N92" s="155">
        <v>33.71</v>
      </c>
      <c r="O92" s="131">
        <v>-33.71</v>
      </c>
      <c r="P92" s="152">
        <f t="shared" si="16"/>
        <v>0</v>
      </c>
      <c r="Q92" s="156">
        <f t="shared" si="17"/>
        <v>2.6603884638022362E-2</v>
      </c>
      <c r="R92" s="154">
        <f t="shared" si="18"/>
        <v>-2.6603884638022362E-2</v>
      </c>
      <c r="S92" s="157">
        <f t="shared" si="22"/>
        <v>1.8584863968806296E-3</v>
      </c>
      <c r="T92" s="156">
        <f t="shared" si="22"/>
        <v>1.2389909312537531E-3</v>
      </c>
      <c r="U92" s="158">
        <f t="shared" si="19"/>
        <v>-2.350640730988798E-2</v>
      </c>
    </row>
    <row r="93" spans="1:21">
      <c r="A93" s="131" t="s">
        <v>1611</v>
      </c>
      <c r="B93" s="131" t="s">
        <v>693</v>
      </c>
      <c r="C93" s="131" t="s">
        <v>1523</v>
      </c>
      <c r="D93" s="148">
        <v>38898</v>
      </c>
      <c r="E93" s="149" t="s">
        <v>23</v>
      </c>
      <c r="F93" s="150">
        <v>2500</v>
      </c>
      <c r="G93" s="151">
        <v>-2500</v>
      </c>
      <c r="H93" s="152">
        <f t="shared" si="12"/>
        <v>0</v>
      </c>
      <c r="I93" s="153">
        <f t="shared" si="13"/>
        <v>2.2599999999999998</v>
      </c>
      <c r="J93" s="154">
        <f t="shared" si="14"/>
        <v>-2.2599999999999998</v>
      </c>
      <c r="K93" s="154">
        <f t="shared" si="20"/>
        <v>0.15787841941500949</v>
      </c>
      <c r="L93" s="153">
        <f t="shared" si="21"/>
        <v>0.10525227961000633</v>
      </c>
      <c r="M93" s="154">
        <f t="shared" si="15"/>
        <v>-1.9968693009749838</v>
      </c>
      <c r="N93" s="155">
        <v>33.71</v>
      </c>
      <c r="O93" s="131">
        <v>-33.71</v>
      </c>
      <c r="P93" s="152">
        <f t="shared" si="16"/>
        <v>0</v>
      </c>
      <c r="Q93" s="156">
        <f t="shared" si="17"/>
        <v>2.6603884638022362E-2</v>
      </c>
      <c r="R93" s="154">
        <f t="shared" si="18"/>
        <v>-2.6603884638022362E-2</v>
      </c>
      <c r="S93" s="157">
        <f t="shared" si="22"/>
        <v>1.8584863968806296E-3</v>
      </c>
      <c r="T93" s="156">
        <f t="shared" si="22"/>
        <v>1.2389909312537531E-3</v>
      </c>
      <c r="U93" s="158">
        <f t="shared" si="19"/>
        <v>-2.350640730988798E-2</v>
      </c>
    </row>
    <row r="94" spans="1:21">
      <c r="A94" s="131" t="s">
        <v>1612</v>
      </c>
      <c r="B94" s="131" t="s">
        <v>693</v>
      </c>
      <c r="C94" s="131" t="s">
        <v>1523</v>
      </c>
      <c r="D94" s="148">
        <v>38898</v>
      </c>
      <c r="E94" s="149" t="s">
        <v>23</v>
      </c>
      <c r="F94" s="150">
        <v>2500</v>
      </c>
      <c r="G94" s="151">
        <v>-2500</v>
      </c>
      <c r="H94" s="152">
        <f t="shared" si="12"/>
        <v>0</v>
      </c>
      <c r="I94" s="153">
        <f t="shared" si="13"/>
        <v>2.2599999999999998</v>
      </c>
      <c r="J94" s="154">
        <f t="shared" si="14"/>
        <v>-2.2599999999999998</v>
      </c>
      <c r="K94" s="154">
        <f t="shared" si="20"/>
        <v>0.15787841941500949</v>
      </c>
      <c r="L94" s="153">
        <f t="shared" si="21"/>
        <v>0.10525227961000633</v>
      </c>
      <c r="M94" s="154">
        <f t="shared" si="15"/>
        <v>-1.9968693009749838</v>
      </c>
      <c r="N94" s="155">
        <v>33.71</v>
      </c>
      <c r="O94" s="131">
        <v>-33.71</v>
      </c>
      <c r="P94" s="152">
        <f t="shared" si="16"/>
        <v>0</v>
      </c>
      <c r="Q94" s="156">
        <f t="shared" si="17"/>
        <v>2.6603884638022362E-2</v>
      </c>
      <c r="R94" s="154">
        <f t="shared" si="18"/>
        <v>-2.6603884638022362E-2</v>
      </c>
      <c r="S94" s="157">
        <f t="shared" si="22"/>
        <v>1.8584863968806296E-3</v>
      </c>
      <c r="T94" s="156">
        <f t="shared" si="22"/>
        <v>1.2389909312537531E-3</v>
      </c>
      <c r="U94" s="158">
        <f t="shared" si="19"/>
        <v>-2.350640730988798E-2</v>
      </c>
    </row>
    <row r="95" spans="1:21">
      <c r="A95" s="131" t="s">
        <v>1613</v>
      </c>
      <c r="B95" s="131" t="s">
        <v>693</v>
      </c>
      <c r="C95" s="131" t="s">
        <v>1523</v>
      </c>
      <c r="D95" s="148">
        <v>38898</v>
      </c>
      <c r="E95" s="149" t="s">
        <v>23</v>
      </c>
      <c r="F95" s="150">
        <v>2500</v>
      </c>
      <c r="G95" s="151">
        <v>-2500</v>
      </c>
      <c r="H95" s="152">
        <f t="shared" si="12"/>
        <v>0</v>
      </c>
      <c r="I95" s="153">
        <f t="shared" si="13"/>
        <v>2.2599999999999998</v>
      </c>
      <c r="J95" s="154">
        <f t="shared" si="14"/>
        <v>-2.2599999999999998</v>
      </c>
      <c r="K95" s="154">
        <f t="shared" si="20"/>
        <v>0.15787841941500949</v>
      </c>
      <c r="L95" s="153">
        <f t="shared" si="21"/>
        <v>0.10525227961000633</v>
      </c>
      <c r="M95" s="154">
        <f t="shared" si="15"/>
        <v>-1.9968693009749838</v>
      </c>
      <c r="N95" s="155">
        <v>33.71</v>
      </c>
      <c r="O95" s="131">
        <v>-33.71</v>
      </c>
      <c r="P95" s="152">
        <f t="shared" si="16"/>
        <v>0</v>
      </c>
      <c r="Q95" s="156">
        <f t="shared" si="17"/>
        <v>2.6603884638022362E-2</v>
      </c>
      <c r="R95" s="154">
        <f t="shared" si="18"/>
        <v>-2.6603884638022362E-2</v>
      </c>
      <c r="S95" s="157">
        <f t="shared" si="22"/>
        <v>1.8584863968806296E-3</v>
      </c>
      <c r="T95" s="156">
        <f t="shared" si="22"/>
        <v>1.2389909312537531E-3</v>
      </c>
      <c r="U95" s="158">
        <f t="shared" si="19"/>
        <v>-2.350640730988798E-2</v>
      </c>
    </row>
    <row r="96" spans="1:21">
      <c r="A96" s="131" t="s">
        <v>1614</v>
      </c>
      <c r="B96" s="131" t="s">
        <v>693</v>
      </c>
      <c r="C96" s="131" t="s">
        <v>1523</v>
      </c>
      <c r="D96" s="148">
        <v>38898</v>
      </c>
      <c r="E96" s="149" t="s">
        <v>23</v>
      </c>
      <c r="F96" s="150">
        <v>2500</v>
      </c>
      <c r="G96" s="151">
        <v>-2500</v>
      </c>
      <c r="H96" s="152">
        <f t="shared" si="12"/>
        <v>0</v>
      </c>
      <c r="I96" s="153">
        <f t="shared" si="13"/>
        <v>2.2599999999999998</v>
      </c>
      <c r="J96" s="154">
        <f t="shared" si="14"/>
        <v>-2.2599999999999998</v>
      </c>
      <c r="K96" s="154">
        <f t="shared" si="20"/>
        <v>0.15787841941500949</v>
      </c>
      <c r="L96" s="153">
        <f t="shared" si="21"/>
        <v>0.10525227961000633</v>
      </c>
      <c r="M96" s="154">
        <f t="shared" si="15"/>
        <v>-1.9968693009749838</v>
      </c>
      <c r="N96" s="155">
        <v>33.71</v>
      </c>
      <c r="O96" s="131">
        <v>-33.71</v>
      </c>
      <c r="P96" s="152">
        <f t="shared" si="16"/>
        <v>0</v>
      </c>
      <c r="Q96" s="156">
        <f t="shared" si="17"/>
        <v>2.6603884638022362E-2</v>
      </c>
      <c r="R96" s="154">
        <f t="shared" si="18"/>
        <v>-2.6603884638022362E-2</v>
      </c>
      <c r="S96" s="157">
        <f t="shared" si="22"/>
        <v>1.8584863968806296E-3</v>
      </c>
      <c r="T96" s="156">
        <f t="shared" si="22"/>
        <v>1.2389909312537531E-3</v>
      </c>
      <c r="U96" s="158">
        <f t="shared" si="19"/>
        <v>-2.350640730988798E-2</v>
      </c>
    </row>
    <row r="97" spans="1:21">
      <c r="A97" s="131" t="s">
        <v>1615</v>
      </c>
      <c r="B97" s="131" t="s">
        <v>693</v>
      </c>
      <c r="C97" s="131" t="s">
        <v>1523</v>
      </c>
      <c r="D97" s="148">
        <v>38898</v>
      </c>
      <c r="E97" s="149" t="s">
        <v>23</v>
      </c>
      <c r="F97" s="150">
        <v>2500</v>
      </c>
      <c r="G97" s="151">
        <v>-2500</v>
      </c>
      <c r="H97" s="152">
        <f t="shared" si="12"/>
        <v>0</v>
      </c>
      <c r="I97" s="153">
        <f t="shared" si="13"/>
        <v>2.2599999999999998</v>
      </c>
      <c r="J97" s="154">
        <f t="shared" si="14"/>
        <v>-2.2599999999999998</v>
      </c>
      <c r="K97" s="154">
        <f t="shared" si="20"/>
        <v>0.15787841941500949</v>
      </c>
      <c r="L97" s="153">
        <f t="shared" si="21"/>
        <v>0.10525227961000633</v>
      </c>
      <c r="M97" s="154">
        <f t="shared" si="15"/>
        <v>-1.9968693009749838</v>
      </c>
      <c r="N97" s="155">
        <v>33.71</v>
      </c>
      <c r="O97" s="131">
        <v>-33.71</v>
      </c>
      <c r="P97" s="152">
        <f t="shared" si="16"/>
        <v>0</v>
      </c>
      <c r="Q97" s="156">
        <f t="shared" si="17"/>
        <v>2.6603884638022362E-2</v>
      </c>
      <c r="R97" s="154">
        <f t="shared" si="18"/>
        <v>-2.6603884638022362E-2</v>
      </c>
      <c r="S97" s="157">
        <f t="shared" si="22"/>
        <v>1.8584863968806296E-3</v>
      </c>
      <c r="T97" s="156">
        <f t="shared" si="22"/>
        <v>1.2389909312537531E-3</v>
      </c>
      <c r="U97" s="158">
        <f t="shared" si="19"/>
        <v>-2.350640730988798E-2</v>
      </c>
    </row>
    <row r="98" spans="1:21">
      <c r="A98" s="131" t="s">
        <v>1616</v>
      </c>
      <c r="B98" s="131" t="s">
        <v>693</v>
      </c>
      <c r="C98" s="131" t="s">
        <v>1523</v>
      </c>
      <c r="D98" s="148">
        <v>38898</v>
      </c>
      <c r="E98" s="149" t="s">
        <v>23</v>
      </c>
      <c r="F98" s="150">
        <v>2500</v>
      </c>
      <c r="G98" s="151">
        <v>-2500</v>
      </c>
      <c r="H98" s="152">
        <f t="shared" si="12"/>
        <v>0</v>
      </c>
      <c r="I98" s="153">
        <f t="shared" si="13"/>
        <v>2.2599999999999998</v>
      </c>
      <c r="J98" s="154">
        <f t="shared" si="14"/>
        <v>-2.2599999999999998</v>
      </c>
      <c r="K98" s="154">
        <f t="shared" si="20"/>
        <v>0.15787841941500949</v>
      </c>
      <c r="L98" s="153">
        <f t="shared" si="21"/>
        <v>0.10525227961000633</v>
      </c>
      <c r="M98" s="154">
        <f t="shared" si="15"/>
        <v>-1.9968693009749838</v>
      </c>
      <c r="N98" s="155">
        <v>33.71</v>
      </c>
      <c r="O98" s="131">
        <v>-33.71</v>
      </c>
      <c r="P98" s="152">
        <f t="shared" si="16"/>
        <v>0</v>
      </c>
      <c r="Q98" s="156">
        <f t="shared" si="17"/>
        <v>2.6603884638022362E-2</v>
      </c>
      <c r="R98" s="154">
        <f t="shared" si="18"/>
        <v>-2.6603884638022362E-2</v>
      </c>
      <c r="S98" s="157">
        <f t="shared" si="22"/>
        <v>1.8584863968806296E-3</v>
      </c>
      <c r="T98" s="156">
        <f t="shared" si="22"/>
        <v>1.2389909312537531E-3</v>
      </c>
      <c r="U98" s="158">
        <f t="shared" si="19"/>
        <v>-2.350640730988798E-2</v>
      </c>
    </row>
    <row r="99" spans="1:21">
      <c r="A99" s="131" t="s">
        <v>1617</v>
      </c>
      <c r="B99" s="131" t="s">
        <v>693</v>
      </c>
      <c r="C99" s="131" t="s">
        <v>1523</v>
      </c>
      <c r="D99" s="148">
        <v>38898</v>
      </c>
      <c r="E99" s="149" t="s">
        <v>23</v>
      </c>
      <c r="F99" s="150">
        <v>2500</v>
      </c>
      <c r="G99" s="151">
        <v>-2500</v>
      </c>
      <c r="H99" s="152">
        <f t="shared" si="12"/>
        <v>0</v>
      </c>
      <c r="I99" s="153">
        <f t="shared" si="13"/>
        <v>2.2599999999999998</v>
      </c>
      <c r="J99" s="154">
        <f t="shared" si="14"/>
        <v>-2.2599999999999998</v>
      </c>
      <c r="K99" s="154">
        <f t="shared" si="20"/>
        <v>0.15787841941500949</v>
      </c>
      <c r="L99" s="153">
        <f t="shared" si="21"/>
        <v>0.10525227961000633</v>
      </c>
      <c r="M99" s="154">
        <f t="shared" si="15"/>
        <v>-1.9968693009749838</v>
      </c>
      <c r="N99" s="155">
        <v>33.71</v>
      </c>
      <c r="O99" s="131">
        <v>-33.71</v>
      </c>
      <c r="P99" s="152">
        <f t="shared" si="16"/>
        <v>0</v>
      </c>
      <c r="Q99" s="156">
        <f t="shared" si="17"/>
        <v>2.6603884638022362E-2</v>
      </c>
      <c r="R99" s="154">
        <f t="shared" si="18"/>
        <v>-2.6603884638022362E-2</v>
      </c>
      <c r="S99" s="157">
        <f t="shared" si="22"/>
        <v>1.8584863968806296E-3</v>
      </c>
      <c r="T99" s="156">
        <f t="shared" si="22"/>
        <v>1.2389909312537531E-3</v>
      </c>
      <c r="U99" s="158">
        <f t="shared" si="19"/>
        <v>-2.350640730988798E-2</v>
      </c>
    </row>
    <row r="100" spans="1:21">
      <c r="A100" s="131" t="s">
        <v>1618</v>
      </c>
      <c r="B100" s="131" t="s">
        <v>693</v>
      </c>
      <c r="C100" s="131" t="s">
        <v>1523</v>
      </c>
      <c r="D100" s="148">
        <v>38898</v>
      </c>
      <c r="E100" s="149" t="s">
        <v>23</v>
      </c>
      <c r="F100" s="150">
        <v>2500</v>
      </c>
      <c r="G100" s="151">
        <v>-2500</v>
      </c>
      <c r="H100" s="152">
        <f t="shared" si="12"/>
        <v>0</v>
      </c>
      <c r="I100" s="153">
        <f t="shared" si="13"/>
        <v>2.2599999999999998</v>
      </c>
      <c r="J100" s="154">
        <f t="shared" si="14"/>
        <v>-2.2599999999999998</v>
      </c>
      <c r="K100" s="154">
        <f t="shared" si="20"/>
        <v>0.15787841941500949</v>
      </c>
      <c r="L100" s="153">
        <f t="shared" si="21"/>
        <v>0.10525227961000633</v>
      </c>
      <c r="M100" s="154">
        <f t="shared" si="15"/>
        <v>-1.9968693009749838</v>
      </c>
      <c r="N100" s="155">
        <v>33.71</v>
      </c>
      <c r="O100" s="131">
        <v>-33.71</v>
      </c>
      <c r="P100" s="152">
        <f t="shared" si="16"/>
        <v>0</v>
      </c>
      <c r="Q100" s="156">
        <f t="shared" si="17"/>
        <v>2.6603884638022362E-2</v>
      </c>
      <c r="R100" s="154">
        <f t="shared" si="18"/>
        <v>-2.6603884638022362E-2</v>
      </c>
      <c r="S100" s="157">
        <f t="shared" si="22"/>
        <v>1.8584863968806296E-3</v>
      </c>
      <c r="T100" s="156">
        <f t="shared" si="22"/>
        <v>1.2389909312537531E-3</v>
      </c>
      <c r="U100" s="158">
        <f t="shared" si="19"/>
        <v>-2.350640730988798E-2</v>
      </c>
    </row>
    <row r="101" spans="1:21">
      <c r="A101" s="131" t="s">
        <v>1619</v>
      </c>
      <c r="B101" s="131" t="s">
        <v>693</v>
      </c>
      <c r="C101" s="131" t="s">
        <v>1523</v>
      </c>
      <c r="D101" s="148">
        <v>38898</v>
      </c>
      <c r="E101" s="149" t="s">
        <v>23</v>
      </c>
      <c r="F101" s="150">
        <v>2500</v>
      </c>
      <c r="G101" s="151">
        <v>-2500</v>
      </c>
      <c r="H101" s="152">
        <f t="shared" si="12"/>
        <v>0</v>
      </c>
      <c r="I101" s="153">
        <f t="shared" si="13"/>
        <v>2.2599999999999998</v>
      </c>
      <c r="J101" s="154">
        <f t="shared" si="14"/>
        <v>-2.2599999999999998</v>
      </c>
      <c r="K101" s="154">
        <f t="shared" si="20"/>
        <v>0.15787841941500949</v>
      </c>
      <c r="L101" s="153">
        <f t="shared" si="21"/>
        <v>0.10525227961000633</v>
      </c>
      <c r="M101" s="154">
        <f t="shared" si="15"/>
        <v>-1.9968693009749838</v>
      </c>
      <c r="N101" s="155">
        <v>33.71</v>
      </c>
      <c r="O101" s="131">
        <v>-33.71</v>
      </c>
      <c r="P101" s="152">
        <f t="shared" si="16"/>
        <v>0</v>
      </c>
      <c r="Q101" s="156">
        <f t="shared" si="17"/>
        <v>2.6603884638022362E-2</v>
      </c>
      <c r="R101" s="154">
        <f t="shared" si="18"/>
        <v>-2.6603884638022362E-2</v>
      </c>
      <c r="S101" s="157">
        <f t="shared" si="22"/>
        <v>1.8584863968806296E-3</v>
      </c>
      <c r="T101" s="156">
        <f t="shared" si="22"/>
        <v>1.2389909312537531E-3</v>
      </c>
      <c r="U101" s="158">
        <f t="shared" si="19"/>
        <v>-2.350640730988798E-2</v>
      </c>
    </row>
    <row r="102" spans="1:21">
      <c r="A102" s="131" t="s">
        <v>1620</v>
      </c>
      <c r="B102" s="131" t="s">
        <v>693</v>
      </c>
      <c r="C102" s="131" t="s">
        <v>1523</v>
      </c>
      <c r="D102" s="148">
        <v>38898</v>
      </c>
      <c r="E102" s="149" t="s">
        <v>23</v>
      </c>
      <c r="F102" s="150">
        <v>2500</v>
      </c>
      <c r="G102" s="151">
        <v>-2500</v>
      </c>
      <c r="H102" s="152">
        <f t="shared" si="12"/>
        <v>0</v>
      </c>
      <c r="I102" s="153">
        <f t="shared" si="13"/>
        <v>2.2599999999999998</v>
      </c>
      <c r="J102" s="154">
        <f t="shared" si="14"/>
        <v>-2.2599999999999998</v>
      </c>
      <c r="K102" s="154">
        <f t="shared" si="20"/>
        <v>0.15787841941500949</v>
      </c>
      <c r="L102" s="153">
        <f t="shared" si="21"/>
        <v>0.10525227961000633</v>
      </c>
      <c r="M102" s="154">
        <f t="shared" si="15"/>
        <v>-1.9968693009749838</v>
      </c>
      <c r="N102" s="155">
        <v>33.71</v>
      </c>
      <c r="O102" s="131">
        <v>-33.71</v>
      </c>
      <c r="P102" s="152">
        <f t="shared" si="16"/>
        <v>0</v>
      </c>
      <c r="Q102" s="156">
        <f t="shared" si="17"/>
        <v>2.6603884638022362E-2</v>
      </c>
      <c r="R102" s="154">
        <f t="shared" si="18"/>
        <v>-2.6603884638022362E-2</v>
      </c>
      <c r="S102" s="157">
        <f t="shared" si="22"/>
        <v>1.8584863968806296E-3</v>
      </c>
      <c r="T102" s="156">
        <f t="shared" si="22"/>
        <v>1.2389909312537531E-3</v>
      </c>
      <c r="U102" s="158">
        <f t="shared" si="19"/>
        <v>-2.350640730988798E-2</v>
      </c>
    </row>
    <row r="103" spans="1:21">
      <c r="A103" s="131" t="s">
        <v>1621</v>
      </c>
      <c r="B103" s="131" t="s">
        <v>693</v>
      </c>
      <c r="C103" s="131" t="s">
        <v>1523</v>
      </c>
      <c r="D103" s="148">
        <v>38898</v>
      </c>
      <c r="E103" s="149" t="s">
        <v>23</v>
      </c>
      <c r="F103" s="150">
        <v>2500</v>
      </c>
      <c r="G103" s="151">
        <v>-2500</v>
      </c>
      <c r="H103" s="152">
        <f t="shared" si="12"/>
        <v>0</v>
      </c>
      <c r="I103" s="153">
        <f t="shared" si="13"/>
        <v>2.2599999999999998</v>
      </c>
      <c r="J103" s="154">
        <f t="shared" si="14"/>
        <v>-2.2599999999999998</v>
      </c>
      <c r="K103" s="154">
        <f t="shared" si="20"/>
        <v>0.15787841941500949</v>
      </c>
      <c r="L103" s="153">
        <f t="shared" si="21"/>
        <v>0.10525227961000633</v>
      </c>
      <c r="M103" s="154">
        <f t="shared" si="15"/>
        <v>-1.9968693009749838</v>
      </c>
      <c r="N103" s="155">
        <v>33.71</v>
      </c>
      <c r="O103" s="131">
        <v>-33.71</v>
      </c>
      <c r="P103" s="152">
        <f t="shared" si="16"/>
        <v>0</v>
      </c>
      <c r="Q103" s="156">
        <f t="shared" si="17"/>
        <v>2.6603884638022362E-2</v>
      </c>
      <c r="R103" s="154">
        <f t="shared" si="18"/>
        <v>-2.6603884638022362E-2</v>
      </c>
      <c r="S103" s="157">
        <f t="shared" si="22"/>
        <v>1.8584863968806296E-3</v>
      </c>
      <c r="T103" s="156">
        <f t="shared" si="22"/>
        <v>1.2389909312537531E-3</v>
      </c>
      <c r="U103" s="158">
        <f t="shared" si="19"/>
        <v>-2.350640730988798E-2</v>
      </c>
    </row>
    <row r="104" spans="1:21">
      <c r="A104" s="131" t="s">
        <v>1622</v>
      </c>
      <c r="B104" s="131" t="s">
        <v>693</v>
      </c>
      <c r="C104" s="131" t="s">
        <v>1523</v>
      </c>
      <c r="D104" s="148">
        <v>38898</v>
      </c>
      <c r="E104" s="149" t="s">
        <v>23</v>
      </c>
      <c r="F104" s="150">
        <v>2500</v>
      </c>
      <c r="G104" s="151">
        <v>-2500</v>
      </c>
      <c r="H104" s="152">
        <f t="shared" si="12"/>
        <v>0</v>
      </c>
      <c r="I104" s="153">
        <f t="shared" si="13"/>
        <v>2.2599999999999998</v>
      </c>
      <c r="J104" s="154">
        <f t="shared" si="14"/>
        <v>-2.2599999999999998</v>
      </c>
      <c r="K104" s="154">
        <f t="shared" si="20"/>
        <v>0.15787841941500949</v>
      </c>
      <c r="L104" s="153">
        <f t="shared" si="21"/>
        <v>0.10525227961000633</v>
      </c>
      <c r="M104" s="154">
        <f t="shared" si="15"/>
        <v>-1.9968693009749838</v>
      </c>
      <c r="N104" s="155">
        <v>33.71</v>
      </c>
      <c r="O104" s="131">
        <v>-33.71</v>
      </c>
      <c r="P104" s="152">
        <f t="shared" si="16"/>
        <v>0</v>
      </c>
      <c r="Q104" s="156">
        <f t="shared" si="17"/>
        <v>2.6603884638022362E-2</v>
      </c>
      <c r="R104" s="154">
        <f t="shared" si="18"/>
        <v>-2.6603884638022362E-2</v>
      </c>
      <c r="S104" s="157">
        <f t="shared" si="22"/>
        <v>1.8584863968806296E-3</v>
      </c>
      <c r="T104" s="156">
        <f t="shared" si="22"/>
        <v>1.2389909312537531E-3</v>
      </c>
      <c r="U104" s="158">
        <f t="shared" si="19"/>
        <v>-2.350640730988798E-2</v>
      </c>
    </row>
    <row r="105" spans="1:21">
      <c r="A105" s="131" t="s">
        <v>1623</v>
      </c>
      <c r="B105" s="131" t="s">
        <v>693</v>
      </c>
      <c r="C105" s="131" t="s">
        <v>1523</v>
      </c>
      <c r="D105" s="148">
        <v>38898</v>
      </c>
      <c r="E105" s="149" t="s">
        <v>23</v>
      </c>
      <c r="F105" s="150">
        <v>2500</v>
      </c>
      <c r="G105" s="151">
        <v>-2500</v>
      </c>
      <c r="H105" s="152">
        <f t="shared" si="12"/>
        <v>0</v>
      </c>
      <c r="I105" s="153">
        <f t="shared" si="13"/>
        <v>2.2599999999999998</v>
      </c>
      <c r="J105" s="154">
        <f t="shared" si="14"/>
        <v>-2.2599999999999998</v>
      </c>
      <c r="K105" s="154">
        <f t="shared" si="20"/>
        <v>0.15787841941500949</v>
      </c>
      <c r="L105" s="153">
        <f t="shared" si="21"/>
        <v>0.10525227961000633</v>
      </c>
      <c r="M105" s="154">
        <f t="shared" si="15"/>
        <v>-1.9968693009749838</v>
      </c>
      <c r="N105" s="155">
        <v>33.71</v>
      </c>
      <c r="O105" s="131">
        <v>-33.71</v>
      </c>
      <c r="P105" s="152">
        <f t="shared" si="16"/>
        <v>0</v>
      </c>
      <c r="Q105" s="156">
        <f t="shared" si="17"/>
        <v>2.6603884638022362E-2</v>
      </c>
      <c r="R105" s="154">
        <f t="shared" si="18"/>
        <v>-2.6603884638022362E-2</v>
      </c>
      <c r="S105" s="157">
        <f t="shared" si="22"/>
        <v>1.8584863968806296E-3</v>
      </c>
      <c r="T105" s="156">
        <f t="shared" si="22"/>
        <v>1.2389909312537531E-3</v>
      </c>
      <c r="U105" s="158">
        <f t="shared" si="19"/>
        <v>-2.350640730988798E-2</v>
      </c>
    </row>
    <row r="106" spans="1:21">
      <c r="A106" s="131" t="s">
        <v>1624</v>
      </c>
      <c r="B106" s="131" t="s">
        <v>693</v>
      </c>
      <c r="C106" s="131" t="s">
        <v>1523</v>
      </c>
      <c r="D106" s="148">
        <v>38898</v>
      </c>
      <c r="E106" s="149" t="s">
        <v>23</v>
      </c>
      <c r="F106" s="150">
        <v>2500</v>
      </c>
      <c r="G106" s="151">
        <v>-2500</v>
      </c>
      <c r="H106" s="152">
        <f t="shared" si="12"/>
        <v>0</v>
      </c>
      <c r="I106" s="153">
        <f t="shared" si="13"/>
        <v>2.2599999999999998</v>
      </c>
      <c r="J106" s="154">
        <f t="shared" si="14"/>
        <v>-2.2599999999999998</v>
      </c>
      <c r="K106" s="154">
        <f t="shared" si="20"/>
        <v>0.15787841941500949</v>
      </c>
      <c r="L106" s="153">
        <f t="shared" si="21"/>
        <v>0.10525227961000633</v>
      </c>
      <c r="M106" s="154">
        <f t="shared" si="15"/>
        <v>-1.9968693009749838</v>
      </c>
      <c r="N106" s="155">
        <v>33.71</v>
      </c>
      <c r="O106" s="131">
        <v>-33.71</v>
      </c>
      <c r="P106" s="152">
        <f t="shared" si="16"/>
        <v>0</v>
      </c>
      <c r="Q106" s="156">
        <f t="shared" si="17"/>
        <v>2.6603884638022362E-2</v>
      </c>
      <c r="R106" s="154">
        <f t="shared" si="18"/>
        <v>-2.6603884638022362E-2</v>
      </c>
      <c r="S106" s="157">
        <f t="shared" si="22"/>
        <v>1.8584863968806296E-3</v>
      </c>
      <c r="T106" s="156">
        <f t="shared" si="22"/>
        <v>1.2389909312537531E-3</v>
      </c>
      <c r="U106" s="158">
        <f t="shared" si="19"/>
        <v>-2.350640730988798E-2</v>
      </c>
    </row>
    <row r="107" spans="1:21">
      <c r="A107" s="131" t="s">
        <v>1625</v>
      </c>
      <c r="B107" s="131" t="s">
        <v>693</v>
      </c>
      <c r="C107" s="131" t="s">
        <v>1523</v>
      </c>
      <c r="D107" s="148">
        <v>38898</v>
      </c>
      <c r="E107" s="149" t="s">
        <v>23</v>
      </c>
      <c r="F107" s="150">
        <v>2500</v>
      </c>
      <c r="G107" s="151">
        <v>-2500</v>
      </c>
      <c r="H107" s="152">
        <f t="shared" si="12"/>
        <v>0</v>
      </c>
      <c r="I107" s="153">
        <f t="shared" si="13"/>
        <v>2.2599999999999998</v>
      </c>
      <c r="J107" s="154">
        <f t="shared" si="14"/>
        <v>-2.2599999999999998</v>
      </c>
      <c r="K107" s="154">
        <f t="shared" si="20"/>
        <v>0.15787841941500949</v>
      </c>
      <c r="L107" s="153">
        <f t="shared" si="21"/>
        <v>0.10525227961000633</v>
      </c>
      <c r="M107" s="154">
        <f t="shared" si="15"/>
        <v>-1.9968693009749838</v>
      </c>
      <c r="N107" s="155">
        <v>33.71</v>
      </c>
      <c r="O107" s="131">
        <v>-33.71</v>
      </c>
      <c r="P107" s="152">
        <f t="shared" si="16"/>
        <v>0</v>
      </c>
      <c r="Q107" s="156">
        <f t="shared" si="17"/>
        <v>2.6603884638022362E-2</v>
      </c>
      <c r="R107" s="154">
        <f t="shared" si="18"/>
        <v>-2.6603884638022362E-2</v>
      </c>
      <c r="S107" s="157">
        <f t="shared" si="22"/>
        <v>1.8584863968806296E-3</v>
      </c>
      <c r="T107" s="156">
        <f t="shared" si="22"/>
        <v>1.2389909312537531E-3</v>
      </c>
      <c r="U107" s="158">
        <f t="shared" si="19"/>
        <v>-2.350640730988798E-2</v>
      </c>
    </row>
    <row r="108" spans="1:21">
      <c r="A108" s="131" t="s">
        <v>1626</v>
      </c>
      <c r="B108" s="131" t="s">
        <v>693</v>
      </c>
      <c r="C108" s="131" t="s">
        <v>1523</v>
      </c>
      <c r="D108" s="148">
        <v>38898</v>
      </c>
      <c r="E108" s="149" t="s">
        <v>23</v>
      </c>
      <c r="F108" s="150">
        <v>2500</v>
      </c>
      <c r="G108" s="151">
        <v>-2500</v>
      </c>
      <c r="H108" s="152">
        <f t="shared" si="12"/>
        <v>0</v>
      </c>
      <c r="I108" s="153">
        <f t="shared" si="13"/>
        <v>2.2599999999999998</v>
      </c>
      <c r="J108" s="154">
        <f t="shared" si="14"/>
        <v>-2.2599999999999998</v>
      </c>
      <c r="K108" s="154">
        <f t="shared" si="20"/>
        <v>0.15787841941500949</v>
      </c>
      <c r="L108" s="153">
        <f t="shared" si="21"/>
        <v>0.10525227961000633</v>
      </c>
      <c r="M108" s="154">
        <f t="shared" si="15"/>
        <v>-1.9968693009749838</v>
      </c>
      <c r="N108" s="155">
        <v>33.71</v>
      </c>
      <c r="O108" s="131">
        <v>-33.71</v>
      </c>
      <c r="P108" s="152">
        <f t="shared" si="16"/>
        <v>0</v>
      </c>
      <c r="Q108" s="156">
        <f t="shared" si="17"/>
        <v>2.6603884638022362E-2</v>
      </c>
      <c r="R108" s="154">
        <f t="shared" si="18"/>
        <v>-2.6603884638022362E-2</v>
      </c>
      <c r="S108" s="157">
        <f t="shared" si="22"/>
        <v>1.8584863968806296E-3</v>
      </c>
      <c r="T108" s="156">
        <f t="shared" si="22"/>
        <v>1.2389909312537531E-3</v>
      </c>
      <c r="U108" s="158">
        <f t="shared" si="19"/>
        <v>-2.350640730988798E-2</v>
      </c>
    </row>
    <row r="109" spans="1:21">
      <c r="A109" s="131" t="s">
        <v>1627</v>
      </c>
      <c r="B109" s="131" t="s">
        <v>693</v>
      </c>
      <c r="C109" s="131" t="s">
        <v>1523</v>
      </c>
      <c r="D109" s="148">
        <v>38898</v>
      </c>
      <c r="E109" s="149" t="s">
        <v>23</v>
      </c>
      <c r="F109" s="150">
        <v>2500</v>
      </c>
      <c r="G109" s="151">
        <v>-2500</v>
      </c>
      <c r="H109" s="152">
        <f t="shared" si="12"/>
        <v>0</v>
      </c>
      <c r="I109" s="153">
        <f t="shared" si="13"/>
        <v>2.2599999999999998</v>
      </c>
      <c r="J109" s="154">
        <f t="shared" si="14"/>
        <v>-2.2599999999999998</v>
      </c>
      <c r="K109" s="154">
        <f t="shared" si="20"/>
        <v>0.15787841941500949</v>
      </c>
      <c r="L109" s="153">
        <f t="shared" si="21"/>
        <v>0.10525227961000633</v>
      </c>
      <c r="M109" s="154">
        <f t="shared" si="15"/>
        <v>-1.9968693009749838</v>
      </c>
      <c r="N109" s="155">
        <v>33.71</v>
      </c>
      <c r="O109" s="131">
        <v>-33.71</v>
      </c>
      <c r="P109" s="152">
        <f t="shared" si="16"/>
        <v>0</v>
      </c>
      <c r="Q109" s="156">
        <f t="shared" si="17"/>
        <v>2.6603884638022362E-2</v>
      </c>
      <c r="R109" s="154">
        <f t="shared" si="18"/>
        <v>-2.6603884638022362E-2</v>
      </c>
      <c r="S109" s="157">
        <f t="shared" si="22"/>
        <v>1.8584863968806296E-3</v>
      </c>
      <c r="T109" s="156">
        <f t="shared" si="22"/>
        <v>1.2389909312537531E-3</v>
      </c>
      <c r="U109" s="158">
        <f t="shared" si="19"/>
        <v>-2.350640730988798E-2</v>
      </c>
    </row>
    <row r="110" spans="1:21">
      <c r="A110" s="131" t="s">
        <v>1628</v>
      </c>
      <c r="B110" s="131" t="s">
        <v>693</v>
      </c>
      <c r="C110" s="131" t="s">
        <v>1523</v>
      </c>
      <c r="D110" s="148">
        <v>38898</v>
      </c>
      <c r="E110" s="149" t="s">
        <v>23</v>
      </c>
      <c r="F110" s="150">
        <v>2500</v>
      </c>
      <c r="G110" s="151">
        <v>-2500</v>
      </c>
      <c r="H110" s="152">
        <f t="shared" si="12"/>
        <v>0</v>
      </c>
      <c r="I110" s="153">
        <f t="shared" si="13"/>
        <v>2.2599999999999998</v>
      </c>
      <c r="J110" s="154">
        <f t="shared" si="14"/>
        <v>-2.2599999999999998</v>
      </c>
      <c r="K110" s="154">
        <f t="shared" si="20"/>
        <v>0.15787841941500949</v>
      </c>
      <c r="L110" s="153">
        <f t="shared" si="21"/>
        <v>0.10525227961000633</v>
      </c>
      <c r="M110" s="154">
        <f t="shared" si="15"/>
        <v>-1.9968693009749838</v>
      </c>
      <c r="N110" s="155">
        <v>33.71</v>
      </c>
      <c r="O110" s="131">
        <v>-33.71</v>
      </c>
      <c r="P110" s="152">
        <f t="shared" si="16"/>
        <v>0</v>
      </c>
      <c r="Q110" s="156">
        <f t="shared" si="17"/>
        <v>2.6603884638022362E-2</v>
      </c>
      <c r="R110" s="154">
        <f t="shared" si="18"/>
        <v>-2.6603884638022362E-2</v>
      </c>
      <c r="S110" s="157">
        <f t="shared" si="22"/>
        <v>1.8584863968806296E-3</v>
      </c>
      <c r="T110" s="156">
        <f t="shared" si="22"/>
        <v>1.2389909312537531E-3</v>
      </c>
      <c r="U110" s="158">
        <f t="shared" si="19"/>
        <v>-2.350640730988798E-2</v>
      </c>
    </row>
    <row r="111" spans="1:21">
      <c r="A111" s="131" t="s">
        <v>1629</v>
      </c>
      <c r="B111" s="131" t="s">
        <v>693</v>
      </c>
      <c r="C111" s="131" t="s">
        <v>1523</v>
      </c>
      <c r="D111" s="148">
        <v>38898</v>
      </c>
      <c r="E111" s="149" t="s">
        <v>23</v>
      </c>
      <c r="F111" s="150">
        <v>2500</v>
      </c>
      <c r="G111" s="151">
        <v>-2500</v>
      </c>
      <c r="H111" s="152">
        <f t="shared" si="12"/>
        <v>0</v>
      </c>
      <c r="I111" s="153">
        <f t="shared" si="13"/>
        <v>2.2599999999999998</v>
      </c>
      <c r="J111" s="154">
        <f t="shared" si="14"/>
        <v>-2.2599999999999998</v>
      </c>
      <c r="K111" s="154">
        <f t="shared" si="20"/>
        <v>0.15787841941500949</v>
      </c>
      <c r="L111" s="153">
        <f t="shared" si="21"/>
        <v>0.10525227961000633</v>
      </c>
      <c r="M111" s="154">
        <f t="shared" si="15"/>
        <v>-1.9968693009749838</v>
      </c>
      <c r="N111" s="155">
        <v>33.71</v>
      </c>
      <c r="O111" s="131">
        <v>-33.71</v>
      </c>
      <c r="P111" s="152">
        <f t="shared" si="16"/>
        <v>0</v>
      </c>
      <c r="Q111" s="156">
        <f t="shared" si="17"/>
        <v>2.6603884638022362E-2</v>
      </c>
      <c r="R111" s="154">
        <f t="shared" si="18"/>
        <v>-2.6603884638022362E-2</v>
      </c>
      <c r="S111" s="157">
        <f t="shared" si="22"/>
        <v>1.8584863968806296E-3</v>
      </c>
      <c r="T111" s="156">
        <f t="shared" si="22"/>
        <v>1.2389909312537531E-3</v>
      </c>
      <c r="U111" s="158">
        <f t="shared" si="19"/>
        <v>-2.350640730988798E-2</v>
      </c>
    </row>
    <row r="112" spans="1:21">
      <c r="A112" s="131" t="s">
        <v>1630</v>
      </c>
      <c r="B112" s="131" t="s">
        <v>693</v>
      </c>
      <c r="C112" s="131" t="s">
        <v>1523</v>
      </c>
      <c r="D112" s="148">
        <v>38898</v>
      </c>
      <c r="E112" s="149" t="s">
        <v>23</v>
      </c>
      <c r="F112" s="150">
        <v>2500</v>
      </c>
      <c r="G112" s="151">
        <v>-2500</v>
      </c>
      <c r="H112" s="152">
        <f t="shared" si="12"/>
        <v>0</v>
      </c>
      <c r="I112" s="153">
        <f t="shared" si="13"/>
        <v>2.2599999999999998</v>
      </c>
      <c r="J112" s="154">
        <f t="shared" si="14"/>
        <v>-2.2599999999999998</v>
      </c>
      <c r="K112" s="154">
        <f t="shared" si="20"/>
        <v>0.15787841941500949</v>
      </c>
      <c r="L112" s="153">
        <f t="shared" si="21"/>
        <v>0.10525227961000633</v>
      </c>
      <c r="M112" s="154">
        <f t="shared" si="15"/>
        <v>-1.9968693009749838</v>
      </c>
      <c r="N112" s="155">
        <v>33.71</v>
      </c>
      <c r="O112" s="131">
        <v>-33.71</v>
      </c>
      <c r="P112" s="152">
        <f t="shared" si="16"/>
        <v>0</v>
      </c>
      <c r="Q112" s="156">
        <f t="shared" si="17"/>
        <v>2.6603884638022362E-2</v>
      </c>
      <c r="R112" s="154">
        <f t="shared" si="18"/>
        <v>-2.6603884638022362E-2</v>
      </c>
      <c r="S112" s="157">
        <f t="shared" si="22"/>
        <v>1.8584863968806296E-3</v>
      </c>
      <c r="T112" s="156">
        <f t="shared" si="22"/>
        <v>1.2389909312537531E-3</v>
      </c>
      <c r="U112" s="158">
        <f t="shared" si="19"/>
        <v>-2.350640730988798E-2</v>
      </c>
    </row>
    <row r="113" spans="1:21">
      <c r="A113" s="131" t="s">
        <v>1631</v>
      </c>
      <c r="B113" s="131" t="s">
        <v>693</v>
      </c>
      <c r="C113" s="131" t="s">
        <v>1523</v>
      </c>
      <c r="D113" s="148">
        <v>38898</v>
      </c>
      <c r="E113" s="149" t="s">
        <v>23</v>
      </c>
      <c r="F113" s="150">
        <v>2500</v>
      </c>
      <c r="G113" s="151">
        <v>-2500</v>
      </c>
      <c r="H113" s="152">
        <f t="shared" si="12"/>
        <v>0</v>
      </c>
      <c r="I113" s="153">
        <f t="shared" si="13"/>
        <v>2.2599999999999998</v>
      </c>
      <c r="J113" s="154">
        <f t="shared" si="14"/>
        <v>-2.2599999999999998</v>
      </c>
      <c r="K113" s="154">
        <f t="shared" si="20"/>
        <v>0.15787841941500949</v>
      </c>
      <c r="L113" s="153">
        <f t="shared" si="21"/>
        <v>0.10525227961000633</v>
      </c>
      <c r="M113" s="154">
        <f t="shared" si="15"/>
        <v>-1.9968693009749838</v>
      </c>
      <c r="N113" s="155">
        <v>33.71</v>
      </c>
      <c r="O113" s="131">
        <v>-33.71</v>
      </c>
      <c r="P113" s="152">
        <f t="shared" si="16"/>
        <v>0</v>
      </c>
      <c r="Q113" s="156">
        <f t="shared" si="17"/>
        <v>2.6603884638022362E-2</v>
      </c>
      <c r="R113" s="154">
        <f t="shared" si="18"/>
        <v>-2.6603884638022362E-2</v>
      </c>
      <c r="S113" s="157">
        <f t="shared" si="22"/>
        <v>1.8584863968806296E-3</v>
      </c>
      <c r="T113" s="156">
        <f t="shared" si="22"/>
        <v>1.2389909312537531E-3</v>
      </c>
      <c r="U113" s="158">
        <f t="shared" si="19"/>
        <v>-2.350640730988798E-2</v>
      </c>
    </row>
    <row r="114" spans="1:21">
      <c r="A114" s="131" t="s">
        <v>1632</v>
      </c>
      <c r="B114" s="131" t="s">
        <v>693</v>
      </c>
      <c r="C114" s="131" t="s">
        <v>1523</v>
      </c>
      <c r="D114" s="148">
        <v>38898</v>
      </c>
      <c r="E114" s="149" t="s">
        <v>23</v>
      </c>
      <c r="F114" s="150">
        <v>2500</v>
      </c>
      <c r="G114" s="151">
        <v>-2500</v>
      </c>
      <c r="H114" s="152">
        <f t="shared" si="12"/>
        <v>0</v>
      </c>
      <c r="I114" s="153">
        <f t="shared" si="13"/>
        <v>2.2599999999999998</v>
      </c>
      <c r="J114" s="154">
        <f t="shared" si="14"/>
        <v>-2.2599999999999998</v>
      </c>
      <c r="K114" s="154">
        <f t="shared" si="20"/>
        <v>0.15787841941500949</v>
      </c>
      <c r="L114" s="153">
        <f t="shared" si="21"/>
        <v>0.10525227961000633</v>
      </c>
      <c r="M114" s="154">
        <f t="shared" si="15"/>
        <v>-1.9968693009749838</v>
      </c>
      <c r="N114" s="155">
        <v>33.71</v>
      </c>
      <c r="O114" s="131">
        <v>-33.71</v>
      </c>
      <c r="P114" s="152">
        <f t="shared" si="16"/>
        <v>0</v>
      </c>
      <c r="Q114" s="156">
        <f t="shared" si="17"/>
        <v>2.6603884638022362E-2</v>
      </c>
      <c r="R114" s="154">
        <f t="shared" si="18"/>
        <v>-2.6603884638022362E-2</v>
      </c>
      <c r="S114" s="157">
        <f t="shared" si="22"/>
        <v>1.8584863968806296E-3</v>
      </c>
      <c r="T114" s="156">
        <f t="shared" si="22"/>
        <v>1.2389909312537531E-3</v>
      </c>
      <c r="U114" s="158">
        <f t="shared" si="19"/>
        <v>-2.350640730988798E-2</v>
      </c>
    </row>
    <row r="115" spans="1:21">
      <c r="A115" s="131" t="s">
        <v>1633</v>
      </c>
      <c r="B115" s="131" t="s">
        <v>693</v>
      </c>
      <c r="C115" s="131" t="s">
        <v>1523</v>
      </c>
      <c r="D115" s="148">
        <v>38898</v>
      </c>
      <c r="E115" s="149" t="s">
        <v>23</v>
      </c>
      <c r="F115" s="150">
        <v>2500</v>
      </c>
      <c r="G115" s="151">
        <v>-2500</v>
      </c>
      <c r="H115" s="152">
        <f t="shared" si="12"/>
        <v>0</v>
      </c>
      <c r="I115" s="153">
        <f t="shared" si="13"/>
        <v>2.2599999999999998</v>
      </c>
      <c r="J115" s="154">
        <f t="shared" si="14"/>
        <v>-2.2599999999999998</v>
      </c>
      <c r="K115" s="154">
        <f t="shared" si="20"/>
        <v>0.15787841941500949</v>
      </c>
      <c r="L115" s="153">
        <f t="shared" si="21"/>
        <v>0.10525227961000633</v>
      </c>
      <c r="M115" s="154">
        <f t="shared" si="15"/>
        <v>-1.9968693009749838</v>
      </c>
      <c r="N115" s="155">
        <v>33.71</v>
      </c>
      <c r="O115" s="131">
        <v>-33.71</v>
      </c>
      <c r="P115" s="152">
        <f t="shared" si="16"/>
        <v>0</v>
      </c>
      <c r="Q115" s="156">
        <f t="shared" si="17"/>
        <v>2.6603884638022362E-2</v>
      </c>
      <c r="R115" s="154">
        <f t="shared" si="18"/>
        <v>-2.6603884638022362E-2</v>
      </c>
      <c r="S115" s="157">
        <f t="shared" si="22"/>
        <v>1.8584863968806296E-3</v>
      </c>
      <c r="T115" s="156">
        <f t="shared" si="22"/>
        <v>1.2389909312537531E-3</v>
      </c>
      <c r="U115" s="158">
        <f t="shared" si="19"/>
        <v>-2.350640730988798E-2</v>
      </c>
    </row>
    <row r="116" spans="1:21">
      <c r="A116" s="131" t="s">
        <v>1634</v>
      </c>
      <c r="B116" s="131" t="s">
        <v>693</v>
      </c>
      <c r="C116" s="131" t="s">
        <v>1523</v>
      </c>
      <c r="D116" s="148">
        <v>38898</v>
      </c>
      <c r="E116" s="149" t="s">
        <v>23</v>
      </c>
      <c r="F116" s="150">
        <v>2500</v>
      </c>
      <c r="G116" s="151">
        <v>-2500</v>
      </c>
      <c r="H116" s="152">
        <f t="shared" si="12"/>
        <v>0</v>
      </c>
      <c r="I116" s="153">
        <f t="shared" si="13"/>
        <v>2.2599999999999998</v>
      </c>
      <c r="J116" s="154">
        <f t="shared" si="14"/>
        <v>-2.2599999999999998</v>
      </c>
      <c r="K116" s="154">
        <f t="shared" si="20"/>
        <v>0.15787841941500949</v>
      </c>
      <c r="L116" s="153">
        <f t="shared" si="21"/>
        <v>0.10525227961000633</v>
      </c>
      <c r="M116" s="154">
        <f t="shared" si="15"/>
        <v>-1.9968693009749838</v>
      </c>
      <c r="N116" s="155">
        <v>33.71</v>
      </c>
      <c r="O116" s="131">
        <v>-33.71</v>
      </c>
      <c r="P116" s="152">
        <f t="shared" si="16"/>
        <v>0</v>
      </c>
      <c r="Q116" s="156">
        <f t="shared" si="17"/>
        <v>2.6603884638022362E-2</v>
      </c>
      <c r="R116" s="154">
        <f t="shared" si="18"/>
        <v>-2.6603884638022362E-2</v>
      </c>
      <c r="S116" s="157">
        <f t="shared" si="22"/>
        <v>1.8584863968806296E-3</v>
      </c>
      <c r="T116" s="156">
        <f t="shared" si="22"/>
        <v>1.2389909312537531E-3</v>
      </c>
      <c r="U116" s="158">
        <f t="shared" si="19"/>
        <v>-2.350640730988798E-2</v>
      </c>
    </row>
    <row r="117" spans="1:21">
      <c r="A117" s="131" t="s">
        <v>1635</v>
      </c>
      <c r="B117" s="131" t="s">
        <v>693</v>
      </c>
      <c r="C117" s="131" t="s">
        <v>1523</v>
      </c>
      <c r="D117" s="148">
        <v>38898</v>
      </c>
      <c r="E117" s="149" t="s">
        <v>23</v>
      </c>
      <c r="F117" s="150">
        <v>2500</v>
      </c>
      <c r="G117" s="151">
        <v>-2500</v>
      </c>
      <c r="H117" s="152">
        <f t="shared" si="12"/>
        <v>0</v>
      </c>
      <c r="I117" s="153">
        <f t="shared" si="13"/>
        <v>2.2599999999999998</v>
      </c>
      <c r="J117" s="154">
        <f t="shared" si="14"/>
        <v>-2.2599999999999998</v>
      </c>
      <c r="K117" s="154">
        <f t="shared" si="20"/>
        <v>0.15787841941500949</v>
      </c>
      <c r="L117" s="153">
        <f t="shared" si="21"/>
        <v>0.10525227961000633</v>
      </c>
      <c r="M117" s="154">
        <f t="shared" si="15"/>
        <v>-1.9968693009749838</v>
      </c>
      <c r="N117" s="155">
        <v>33.71</v>
      </c>
      <c r="O117" s="131">
        <v>-33.71</v>
      </c>
      <c r="P117" s="152">
        <f t="shared" si="16"/>
        <v>0</v>
      </c>
      <c r="Q117" s="156">
        <f t="shared" si="17"/>
        <v>2.6603884638022362E-2</v>
      </c>
      <c r="R117" s="154">
        <f t="shared" si="18"/>
        <v>-2.6603884638022362E-2</v>
      </c>
      <c r="S117" s="157">
        <f t="shared" si="22"/>
        <v>1.8584863968806296E-3</v>
      </c>
      <c r="T117" s="156">
        <f t="shared" si="22"/>
        <v>1.2389909312537531E-3</v>
      </c>
      <c r="U117" s="158">
        <f t="shared" si="19"/>
        <v>-2.350640730988798E-2</v>
      </c>
    </row>
    <row r="118" spans="1:21">
      <c r="A118" s="131" t="s">
        <v>1636</v>
      </c>
      <c r="B118" s="131" t="s">
        <v>693</v>
      </c>
      <c r="C118" s="131" t="s">
        <v>1523</v>
      </c>
      <c r="D118" s="148">
        <v>38898</v>
      </c>
      <c r="E118" s="149" t="s">
        <v>23</v>
      </c>
      <c r="F118" s="150">
        <v>2500</v>
      </c>
      <c r="G118" s="151">
        <v>-2500</v>
      </c>
      <c r="H118" s="152">
        <f t="shared" si="12"/>
        <v>0</v>
      </c>
      <c r="I118" s="153">
        <f t="shared" si="13"/>
        <v>2.2599999999999998</v>
      </c>
      <c r="J118" s="154">
        <f t="shared" si="14"/>
        <v>-2.2599999999999998</v>
      </c>
      <c r="K118" s="154">
        <f t="shared" si="20"/>
        <v>0.15787841941500949</v>
      </c>
      <c r="L118" s="153">
        <f t="shared" si="21"/>
        <v>0.10525227961000633</v>
      </c>
      <c r="M118" s="154">
        <f t="shared" si="15"/>
        <v>-1.9968693009749838</v>
      </c>
      <c r="N118" s="155">
        <v>33.71</v>
      </c>
      <c r="O118" s="131">
        <v>-33.71</v>
      </c>
      <c r="P118" s="152">
        <f t="shared" si="16"/>
        <v>0</v>
      </c>
      <c r="Q118" s="156">
        <f t="shared" si="17"/>
        <v>2.6603884638022362E-2</v>
      </c>
      <c r="R118" s="154">
        <f t="shared" si="18"/>
        <v>-2.6603884638022362E-2</v>
      </c>
      <c r="S118" s="157">
        <f t="shared" si="22"/>
        <v>1.8584863968806296E-3</v>
      </c>
      <c r="T118" s="156">
        <f t="shared" si="22"/>
        <v>1.2389909312537531E-3</v>
      </c>
      <c r="U118" s="158">
        <f t="shared" si="19"/>
        <v>-2.350640730988798E-2</v>
      </c>
    </row>
    <row r="119" spans="1:21">
      <c r="A119" s="131" t="s">
        <v>1637</v>
      </c>
      <c r="B119" s="131" t="s">
        <v>693</v>
      </c>
      <c r="C119" s="131" t="s">
        <v>1523</v>
      </c>
      <c r="D119" s="148">
        <v>38898</v>
      </c>
      <c r="E119" s="149" t="s">
        <v>23</v>
      </c>
      <c r="F119" s="150">
        <v>2500</v>
      </c>
      <c r="G119" s="151">
        <v>-2500</v>
      </c>
      <c r="H119" s="152">
        <f t="shared" si="12"/>
        <v>0</v>
      </c>
      <c r="I119" s="153">
        <f t="shared" si="13"/>
        <v>2.2599999999999998</v>
      </c>
      <c r="J119" s="154">
        <f t="shared" si="14"/>
        <v>-2.2599999999999998</v>
      </c>
      <c r="K119" s="154">
        <f t="shared" si="20"/>
        <v>0.15787841941500949</v>
      </c>
      <c r="L119" s="153">
        <f t="shared" si="21"/>
        <v>0.10525227961000633</v>
      </c>
      <c r="M119" s="154">
        <f t="shared" si="15"/>
        <v>-1.9968693009749838</v>
      </c>
      <c r="N119" s="155">
        <v>33.71</v>
      </c>
      <c r="O119" s="131">
        <v>-33.71</v>
      </c>
      <c r="P119" s="152">
        <f t="shared" si="16"/>
        <v>0</v>
      </c>
      <c r="Q119" s="156">
        <f t="shared" si="17"/>
        <v>2.6603884638022362E-2</v>
      </c>
      <c r="R119" s="154">
        <f t="shared" si="18"/>
        <v>-2.6603884638022362E-2</v>
      </c>
      <c r="S119" s="157">
        <f t="shared" si="22"/>
        <v>1.8584863968806296E-3</v>
      </c>
      <c r="T119" s="156">
        <f t="shared" si="22"/>
        <v>1.2389909312537531E-3</v>
      </c>
      <c r="U119" s="158">
        <f t="shared" si="19"/>
        <v>-2.350640730988798E-2</v>
      </c>
    </row>
    <row r="120" spans="1:21">
      <c r="A120" s="131" t="s">
        <v>1638</v>
      </c>
      <c r="B120" s="131" t="s">
        <v>693</v>
      </c>
      <c r="C120" s="131" t="s">
        <v>1523</v>
      </c>
      <c r="D120" s="148">
        <v>38898</v>
      </c>
      <c r="E120" s="149" t="s">
        <v>23</v>
      </c>
      <c r="F120" s="150">
        <v>2500</v>
      </c>
      <c r="G120" s="151">
        <v>-2500</v>
      </c>
      <c r="H120" s="152">
        <f t="shared" si="12"/>
        <v>0</v>
      </c>
      <c r="I120" s="153">
        <f t="shared" si="13"/>
        <v>2.2599999999999998</v>
      </c>
      <c r="J120" s="154">
        <f t="shared" si="14"/>
        <v>-2.2599999999999998</v>
      </c>
      <c r="K120" s="154">
        <f t="shared" si="20"/>
        <v>0.15787841941500949</v>
      </c>
      <c r="L120" s="153">
        <f t="shared" si="21"/>
        <v>0.10525227961000633</v>
      </c>
      <c r="M120" s="154">
        <f t="shared" si="15"/>
        <v>-1.9968693009749838</v>
      </c>
      <c r="N120" s="155">
        <v>33.71</v>
      </c>
      <c r="O120" s="131">
        <v>-33.71</v>
      </c>
      <c r="P120" s="152">
        <f t="shared" si="16"/>
        <v>0</v>
      </c>
      <c r="Q120" s="156">
        <f t="shared" si="17"/>
        <v>2.6603884638022362E-2</v>
      </c>
      <c r="R120" s="154">
        <f t="shared" si="18"/>
        <v>-2.6603884638022362E-2</v>
      </c>
      <c r="S120" s="157">
        <f t="shared" si="22"/>
        <v>1.8584863968806296E-3</v>
      </c>
      <c r="T120" s="156">
        <f t="shared" si="22"/>
        <v>1.2389909312537531E-3</v>
      </c>
      <c r="U120" s="158">
        <f t="shared" si="19"/>
        <v>-2.350640730988798E-2</v>
      </c>
    </row>
    <row r="121" spans="1:21">
      <c r="A121" s="131" t="s">
        <v>1639</v>
      </c>
      <c r="B121" s="131" t="s">
        <v>693</v>
      </c>
      <c r="C121" s="131" t="s">
        <v>1523</v>
      </c>
      <c r="D121" s="148">
        <v>38898</v>
      </c>
      <c r="E121" s="149" t="s">
        <v>23</v>
      </c>
      <c r="F121" s="150">
        <v>2500</v>
      </c>
      <c r="G121" s="151">
        <v>-2500</v>
      </c>
      <c r="H121" s="152">
        <f t="shared" si="12"/>
        <v>0</v>
      </c>
      <c r="I121" s="153">
        <f t="shared" si="13"/>
        <v>2.2599999999999998</v>
      </c>
      <c r="J121" s="154">
        <f t="shared" si="14"/>
        <v>-2.2599999999999998</v>
      </c>
      <c r="K121" s="154">
        <f t="shared" si="20"/>
        <v>0.15787841941500949</v>
      </c>
      <c r="L121" s="153">
        <f t="shared" si="21"/>
        <v>0.10525227961000633</v>
      </c>
      <c r="M121" s="154">
        <f t="shared" si="15"/>
        <v>-1.9968693009749838</v>
      </c>
      <c r="N121" s="155">
        <v>33.71</v>
      </c>
      <c r="O121" s="131">
        <v>-33.71</v>
      </c>
      <c r="P121" s="152">
        <f t="shared" si="16"/>
        <v>0</v>
      </c>
      <c r="Q121" s="156">
        <f t="shared" si="17"/>
        <v>2.6603884638022362E-2</v>
      </c>
      <c r="R121" s="154">
        <f t="shared" si="18"/>
        <v>-2.6603884638022362E-2</v>
      </c>
      <c r="S121" s="157">
        <f t="shared" si="22"/>
        <v>1.8584863968806296E-3</v>
      </c>
      <c r="T121" s="156">
        <f t="shared" si="22"/>
        <v>1.2389909312537531E-3</v>
      </c>
      <c r="U121" s="158">
        <f t="shared" si="19"/>
        <v>-2.350640730988798E-2</v>
      </c>
    </row>
    <row r="122" spans="1:21">
      <c r="A122" s="131" t="s">
        <v>1640</v>
      </c>
      <c r="B122" s="131" t="s">
        <v>693</v>
      </c>
      <c r="C122" s="131" t="s">
        <v>1523</v>
      </c>
      <c r="D122" s="148">
        <v>38898</v>
      </c>
      <c r="E122" s="149" t="s">
        <v>23</v>
      </c>
      <c r="F122" s="150">
        <v>2500</v>
      </c>
      <c r="G122" s="151">
        <v>-2500</v>
      </c>
      <c r="H122" s="152">
        <f t="shared" si="12"/>
        <v>0</v>
      </c>
      <c r="I122" s="153">
        <f t="shared" si="13"/>
        <v>2.2599999999999998</v>
      </c>
      <c r="J122" s="154">
        <f t="shared" si="14"/>
        <v>-2.2599999999999998</v>
      </c>
      <c r="K122" s="154">
        <f t="shared" si="20"/>
        <v>0.15787841941500949</v>
      </c>
      <c r="L122" s="153">
        <f t="shared" si="21"/>
        <v>0.10525227961000633</v>
      </c>
      <c r="M122" s="154">
        <f t="shared" si="15"/>
        <v>-1.9968693009749838</v>
      </c>
      <c r="N122" s="155">
        <v>33.71</v>
      </c>
      <c r="O122" s="131">
        <v>-33.71</v>
      </c>
      <c r="P122" s="152">
        <f t="shared" si="16"/>
        <v>0</v>
      </c>
      <c r="Q122" s="156">
        <f t="shared" si="17"/>
        <v>2.6603884638022362E-2</v>
      </c>
      <c r="R122" s="154">
        <f t="shared" si="18"/>
        <v>-2.6603884638022362E-2</v>
      </c>
      <c r="S122" s="157">
        <f t="shared" si="22"/>
        <v>1.8584863968806296E-3</v>
      </c>
      <c r="T122" s="156">
        <f t="shared" si="22"/>
        <v>1.2389909312537531E-3</v>
      </c>
      <c r="U122" s="158">
        <f t="shared" si="19"/>
        <v>-2.350640730988798E-2</v>
      </c>
    </row>
    <row r="123" spans="1:21">
      <c r="A123" s="131" t="s">
        <v>1641</v>
      </c>
      <c r="B123" s="131" t="s">
        <v>693</v>
      </c>
      <c r="C123" s="131" t="s">
        <v>1523</v>
      </c>
      <c r="D123" s="148">
        <v>38898</v>
      </c>
      <c r="E123" s="149" t="s">
        <v>23</v>
      </c>
      <c r="F123" s="150">
        <v>2500</v>
      </c>
      <c r="G123" s="151">
        <v>-2500</v>
      </c>
      <c r="H123" s="152">
        <f t="shared" si="12"/>
        <v>0</v>
      </c>
      <c r="I123" s="153">
        <f t="shared" si="13"/>
        <v>2.2599999999999998</v>
      </c>
      <c r="J123" s="154">
        <f t="shared" si="14"/>
        <v>-2.2599999999999998</v>
      </c>
      <c r="K123" s="154">
        <f t="shared" si="20"/>
        <v>0.15787841941500949</v>
      </c>
      <c r="L123" s="153">
        <f t="shared" si="21"/>
        <v>0.10525227961000633</v>
      </c>
      <c r="M123" s="154">
        <f t="shared" si="15"/>
        <v>-1.9968693009749838</v>
      </c>
      <c r="N123" s="155">
        <v>33.71</v>
      </c>
      <c r="O123" s="131">
        <v>-33.71</v>
      </c>
      <c r="P123" s="152">
        <f t="shared" si="16"/>
        <v>0</v>
      </c>
      <c r="Q123" s="156">
        <f t="shared" si="17"/>
        <v>2.6603884638022362E-2</v>
      </c>
      <c r="R123" s="154">
        <f t="shared" si="18"/>
        <v>-2.6603884638022362E-2</v>
      </c>
      <c r="S123" s="157">
        <f t="shared" si="22"/>
        <v>1.8584863968806296E-3</v>
      </c>
      <c r="T123" s="156">
        <f t="shared" si="22"/>
        <v>1.2389909312537531E-3</v>
      </c>
      <c r="U123" s="158">
        <f t="shared" si="19"/>
        <v>-2.350640730988798E-2</v>
      </c>
    </row>
    <row r="124" spans="1:21">
      <c r="A124" s="131" t="s">
        <v>1642</v>
      </c>
      <c r="B124" s="131" t="s">
        <v>693</v>
      </c>
      <c r="C124" s="131" t="s">
        <v>1523</v>
      </c>
      <c r="D124" s="148">
        <v>38898</v>
      </c>
      <c r="E124" s="149" t="s">
        <v>23</v>
      </c>
      <c r="F124" s="150">
        <v>2500</v>
      </c>
      <c r="G124" s="151">
        <v>-2500</v>
      </c>
      <c r="H124" s="152">
        <f t="shared" si="12"/>
        <v>0</v>
      </c>
      <c r="I124" s="153">
        <f t="shared" si="13"/>
        <v>2.2599999999999998</v>
      </c>
      <c r="J124" s="154">
        <f t="shared" si="14"/>
        <v>-2.2599999999999998</v>
      </c>
      <c r="K124" s="154">
        <f t="shared" si="20"/>
        <v>0.15787841941500949</v>
      </c>
      <c r="L124" s="153">
        <f t="shared" si="21"/>
        <v>0.10525227961000633</v>
      </c>
      <c r="M124" s="154">
        <f t="shared" si="15"/>
        <v>-1.9968693009749838</v>
      </c>
      <c r="N124" s="155">
        <v>33.71</v>
      </c>
      <c r="O124" s="131">
        <v>-33.71</v>
      </c>
      <c r="P124" s="152">
        <f t="shared" si="16"/>
        <v>0</v>
      </c>
      <c r="Q124" s="156">
        <f t="shared" si="17"/>
        <v>2.6603884638022362E-2</v>
      </c>
      <c r="R124" s="154">
        <f t="shared" si="18"/>
        <v>-2.6603884638022362E-2</v>
      </c>
      <c r="S124" s="157">
        <f t="shared" si="22"/>
        <v>1.8584863968806296E-3</v>
      </c>
      <c r="T124" s="156">
        <f t="shared" si="22"/>
        <v>1.2389909312537531E-3</v>
      </c>
      <c r="U124" s="158">
        <f t="shared" si="19"/>
        <v>-2.350640730988798E-2</v>
      </c>
    </row>
    <row r="125" spans="1:21">
      <c r="A125" s="131" t="s">
        <v>1643</v>
      </c>
      <c r="B125" s="131" t="s">
        <v>693</v>
      </c>
      <c r="C125" s="131" t="s">
        <v>1523</v>
      </c>
      <c r="D125" s="148">
        <v>38898</v>
      </c>
      <c r="E125" s="149" t="s">
        <v>23</v>
      </c>
      <c r="F125" s="150">
        <v>2500</v>
      </c>
      <c r="G125" s="151">
        <v>-2500</v>
      </c>
      <c r="H125" s="152">
        <f t="shared" si="12"/>
        <v>0</v>
      </c>
      <c r="I125" s="153">
        <f t="shared" si="13"/>
        <v>2.2599999999999998</v>
      </c>
      <c r="J125" s="154">
        <f t="shared" si="14"/>
        <v>-2.2599999999999998</v>
      </c>
      <c r="K125" s="154">
        <f t="shared" si="20"/>
        <v>0.15787841941500949</v>
      </c>
      <c r="L125" s="153">
        <f t="shared" si="21"/>
        <v>0.10525227961000633</v>
      </c>
      <c r="M125" s="154">
        <f t="shared" si="15"/>
        <v>-1.9968693009749838</v>
      </c>
      <c r="N125" s="155">
        <v>33.71</v>
      </c>
      <c r="O125" s="131">
        <v>-33.71</v>
      </c>
      <c r="P125" s="152">
        <f t="shared" si="16"/>
        <v>0</v>
      </c>
      <c r="Q125" s="156">
        <f t="shared" si="17"/>
        <v>2.6603884638022362E-2</v>
      </c>
      <c r="R125" s="154">
        <f t="shared" si="18"/>
        <v>-2.6603884638022362E-2</v>
      </c>
      <c r="S125" s="157">
        <f t="shared" si="22"/>
        <v>1.8584863968806296E-3</v>
      </c>
      <c r="T125" s="156">
        <f t="shared" si="22"/>
        <v>1.2389909312537531E-3</v>
      </c>
      <c r="U125" s="158">
        <f t="shared" si="19"/>
        <v>-2.350640730988798E-2</v>
      </c>
    </row>
    <row r="126" spans="1:21">
      <c r="A126" s="131" t="s">
        <v>1644</v>
      </c>
      <c r="B126" s="131" t="s">
        <v>693</v>
      </c>
      <c r="C126" s="131" t="s">
        <v>1523</v>
      </c>
      <c r="D126" s="148">
        <v>38898</v>
      </c>
      <c r="E126" s="149" t="s">
        <v>23</v>
      </c>
      <c r="F126" s="150">
        <v>950</v>
      </c>
      <c r="G126" s="151">
        <v>-950</v>
      </c>
      <c r="H126" s="152">
        <f t="shared" si="12"/>
        <v>0</v>
      </c>
      <c r="I126" s="153">
        <f t="shared" si="13"/>
        <v>0.86</v>
      </c>
      <c r="J126" s="154">
        <f t="shared" si="14"/>
        <v>-0.86</v>
      </c>
      <c r="K126" s="154">
        <f t="shared" si="20"/>
        <v>5.9993799377703612E-2</v>
      </c>
      <c r="L126" s="153">
        <f t="shared" si="21"/>
        <v>3.9995866251802403E-2</v>
      </c>
      <c r="M126" s="154">
        <f t="shared" si="15"/>
        <v>-0.76001033437049392</v>
      </c>
      <c r="N126" s="155">
        <v>12.81</v>
      </c>
      <c r="O126" s="131">
        <v>-12.81</v>
      </c>
      <c r="P126" s="152">
        <f t="shared" si="16"/>
        <v>0</v>
      </c>
      <c r="Q126" s="156">
        <f t="shared" si="17"/>
        <v>1.0123602118893467E-2</v>
      </c>
      <c r="R126" s="154">
        <f t="shared" si="18"/>
        <v>-1.0123602118893467E-2</v>
      </c>
      <c r="S126" s="157">
        <f t="shared" si="22"/>
        <v>7.0622483081463929E-4</v>
      </c>
      <c r="T126" s="156">
        <f t="shared" si="22"/>
        <v>4.7081655387642616E-4</v>
      </c>
      <c r="U126" s="158">
        <f t="shared" si="19"/>
        <v>-8.9465607342024012E-3</v>
      </c>
    </row>
    <row r="127" spans="1:21">
      <c r="A127" s="131" t="s">
        <v>1645</v>
      </c>
      <c r="B127" s="131" t="s">
        <v>693</v>
      </c>
      <c r="C127" s="131" t="s">
        <v>1523</v>
      </c>
      <c r="D127" s="148">
        <v>38898</v>
      </c>
      <c r="E127" s="149" t="s">
        <v>23</v>
      </c>
      <c r="F127" s="150">
        <v>22000</v>
      </c>
      <c r="G127" s="151">
        <v>-22000</v>
      </c>
      <c r="H127" s="152">
        <f t="shared" si="12"/>
        <v>0</v>
      </c>
      <c r="I127" s="153">
        <f t="shared" si="13"/>
        <v>19.91</v>
      </c>
      <c r="J127" s="154">
        <f t="shared" si="14"/>
        <v>-19.91</v>
      </c>
      <c r="K127" s="154">
        <f t="shared" si="20"/>
        <v>1.3893300908520836</v>
      </c>
      <c r="L127" s="153">
        <f t="shared" si="21"/>
        <v>0.92622006056805573</v>
      </c>
      <c r="M127" s="154">
        <f t="shared" si="15"/>
        <v>-17.59444984857986</v>
      </c>
      <c r="N127" s="155">
        <v>296.66000000000003</v>
      </c>
      <c r="O127" s="131">
        <v>-296.66000000000003</v>
      </c>
      <c r="P127" s="152">
        <f t="shared" si="16"/>
        <v>0</v>
      </c>
      <c r="Q127" s="156">
        <f t="shared" si="17"/>
        <v>0.23437316068275454</v>
      </c>
      <c r="R127" s="154">
        <f t="shared" si="18"/>
        <v>-0.23437316068275454</v>
      </c>
      <c r="S127" s="157">
        <f t="shared" si="22"/>
        <v>1.635468029254954E-2</v>
      </c>
      <c r="T127" s="156">
        <f t="shared" si="22"/>
        <v>1.0903120195033028E-2</v>
      </c>
      <c r="U127" s="158">
        <f t="shared" si="19"/>
        <v>-0.20711536019517196</v>
      </c>
    </row>
    <row r="128" spans="1:21">
      <c r="A128" s="131" t="s">
        <v>1646</v>
      </c>
      <c r="B128" s="131" t="s">
        <v>693</v>
      </c>
      <c r="C128" s="131" t="s">
        <v>1523</v>
      </c>
      <c r="D128" s="148">
        <v>38898</v>
      </c>
      <c r="E128" s="149" t="s">
        <v>23</v>
      </c>
      <c r="F128" s="150">
        <v>22000</v>
      </c>
      <c r="G128" s="151">
        <v>-22000</v>
      </c>
      <c r="H128" s="152">
        <f t="shared" si="12"/>
        <v>0</v>
      </c>
      <c r="I128" s="153">
        <f t="shared" si="13"/>
        <v>19.91</v>
      </c>
      <c r="J128" s="154">
        <f t="shared" si="14"/>
        <v>-19.91</v>
      </c>
      <c r="K128" s="154">
        <f t="shared" si="20"/>
        <v>1.3893300908520836</v>
      </c>
      <c r="L128" s="153">
        <f t="shared" si="21"/>
        <v>0.92622006056805573</v>
      </c>
      <c r="M128" s="154">
        <f t="shared" si="15"/>
        <v>-17.59444984857986</v>
      </c>
      <c r="N128" s="155">
        <v>296.66000000000003</v>
      </c>
      <c r="O128" s="131">
        <v>-296.66000000000003</v>
      </c>
      <c r="P128" s="152">
        <f t="shared" si="16"/>
        <v>0</v>
      </c>
      <c r="Q128" s="156">
        <f t="shared" si="17"/>
        <v>0.23437316068275454</v>
      </c>
      <c r="R128" s="154">
        <f t="shared" si="18"/>
        <v>-0.23437316068275454</v>
      </c>
      <c r="S128" s="157">
        <f t="shared" si="22"/>
        <v>1.635468029254954E-2</v>
      </c>
      <c r="T128" s="156">
        <f t="shared" si="22"/>
        <v>1.0903120195033028E-2</v>
      </c>
      <c r="U128" s="158">
        <f t="shared" si="19"/>
        <v>-0.20711536019517196</v>
      </c>
    </row>
    <row r="129" spans="1:21">
      <c r="A129" s="131" t="s">
        <v>1647</v>
      </c>
      <c r="B129" s="131" t="s">
        <v>693</v>
      </c>
      <c r="C129" s="131" t="s">
        <v>1523</v>
      </c>
      <c r="D129" s="148">
        <v>38898</v>
      </c>
      <c r="E129" s="149" t="s">
        <v>23</v>
      </c>
      <c r="F129" s="150">
        <v>22000</v>
      </c>
      <c r="G129" s="151">
        <v>-22000</v>
      </c>
      <c r="H129" s="152">
        <f t="shared" si="12"/>
        <v>0</v>
      </c>
      <c r="I129" s="153">
        <f t="shared" si="13"/>
        <v>19.91</v>
      </c>
      <c r="J129" s="154">
        <f t="shared" si="14"/>
        <v>-19.91</v>
      </c>
      <c r="K129" s="154">
        <f t="shared" si="20"/>
        <v>1.3893300908520836</v>
      </c>
      <c r="L129" s="153">
        <f t="shared" si="21"/>
        <v>0.92622006056805573</v>
      </c>
      <c r="M129" s="154">
        <f t="shared" si="15"/>
        <v>-17.59444984857986</v>
      </c>
      <c r="N129" s="155">
        <v>296.66000000000003</v>
      </c>
      <c r="O129" s="131">
        <v>-296.66000000000003</v>
      </c>
      <c r="P129" s="152">
        <f t="shared" si="16"/>
        <v>0</v>
      </c>
      <c r="Q129" s="156">
        <f t="shared" si="17"/>
        <v>0.23437316068275454</v>
      </c>
      <c r="R129" s="154">
        <f t="shared" si="18"/>
        <v>-0.23437316068275454</v>
      </c>
      <c r="S129" s="157">
        <f t="shared" si="22"/>
        <v>1.635468029254954E-2</v>
      </c>
      <c r="T129" s="156">
        <f t="shared" si="22"/>
        <v>1.0903120195033028E-2</v>
      </c>
      <c r="U129" s="158">
        <f t="shared" si="19"/>
        <v>-0.20711536019517196</v>
      </c>
    </row>
    <row r="130" spans="1:21">
      <c r="A130" s="131" t="s">
        <v>1648</v>
      </c>
      <c r="B130" s="131" t="s">
        <v>693</v>
      </c>
      <c r="C130" s="131" t="s">
        <v>1523</v>
      </c>
      <c r="D130" s="148">
        <v>38929</v>
      </c>
      <c r="E130" s="149" t="s">
        <v>23</v>
      </c>
      <c r="F130" s="150">
        <v>43400</v>
      </c>
      <c r="G130" s="151">
        <v>-43400</v>
      </c>
      <c r="H130" s="152">
        <f t="shared" si="12"/>
        <v>0</v>
      </c>
      <c r="I130" s="153">
        <f t="shared" si="13"/>
        <v>39.28</v>
      </c>
      <c r="J130" s="154">
        <f t="shared" si="14"/>
        <v>-39.28</v>
      </c>
      <c r="K130" s="154">
        <f t="shared" si="20"/>
        <v>2.7407693610445647</v>
      </c>
      <c r="L130" s="153">
        <f t="shared" si="21"/>
        <v>1.8271795740297099</v>
      </c>
      <c r="M130" s="154">
        <f t="shared" si="15"/>
        <v>-34.712051064925731</v>
      </c>
      <c r="N130" s="155">
        <v>585.23</v>
      </c>
      <c r="O130" s="131">
        <v>-585.23</v>
      </c>
      <c r="P130" s="152">
        <f t="shared" si="16"/>
        <v>0</v>
      </c>
      <c r="Q130" s="156">
        <f t="shared" si="17"/>
        <v>0.46238964096527368</v>
      </c>
      <c r="R130" s="154">
        <f t="shared" si="18"/>
        <v>-0.46238964096527368</v>
      </c>
      <c r="S130" s="157">
        <f t="shared" si="22"/>
        <v>3.226332384984773E-2</v>
      </c>
      <c r="T130" s="156">
        <f t="shared" si="22"/>
        <v>2.1508882566565152E-2</v>
      </c>
      <c r="U130" s="158">
        <f t="shared" si="19"/>
        <v>-0.40861743454886079</v>
      </c>
    </row>
    <row r="131" spans="1:21">
      <c r="A131" s="131" t="s">
        <v>1649</v>
      </c>
      <c r="B131" s="131" t="s">
        <v>1145</v>
      </c>
      <c r="C131" s="131" t="s">
        <v>1523</v>
      </c>
      <c r="D131" s="148">
        <v>38960</v>
      </c>
      <c r="E131" s="149" t="s">
        <v>23</v>
      </c>
      <c r="F131" s="150">
        <v>304260</v>
      </c>
      <c r="G131" s="151">
        <v>-304260</v>
      </c>
      <c r="H131" s="152">
        <f t="shared" si="12"/>
        <v>0</v>
      </c>
      <c r="I131" s="153">
        <f t="shared" si="13"/>
        <v>275.41000000000003</v>
      </c>
      <c r="J131" s="154">
        <f t="shared" si="14"/>
        <v>-275.41000000000003</v>
      </c>
      <c r="K131" s="154">
        <f t="shared" si="20"/>
        <v>19.214435156484317</v>
      </c>
      <c r="L131" s="153">
        <f t="shared" si="21"/>
        <v>12.80962343765621</v>
      </c>
      <c r="M131" s="154">
        <f t="shared" si="15"/>
        <v>-243.38594140585948</v>
      </c>
      <c r="N131" s="155">
        <v>4102.82</v>
      </c>
      <c r="O131" s="131">
        <v>-4102.82</v>
      </c>
      <c r="P131" s="152">
        <f t="shared" si="16"/>
        <v>0</v>
      </c>
      <c r="Q131" s="156">
        <f t="shared" si="17"/>
        <v>3.2420247204237791</v>
      </c>
      <c r="R131" s="154">
        <f t="shared" si="18"/>
        <v>-3.2420247204237791</v>
      </c>
      <c r="S131" s="157">
        <f t="shared" si="22"/>
        <v>0.22618522844596017</v>
      </c>
      <c r="T131" s="156">
        <f t="shared" si="22"/>
        <v>0.15079015229730677</v>
      </c>
      <c r="U131" s="158">
        <f t="shared" si="19"/>
        <v>-2.8650493396805121</v>
      </c>
    </row>
    <row r="132" spans="1:21">
      <c r="A132" s="131" t="s">
        <v>1650</v>
      </c>
      <c r="B132" s="131" t="s">
        <v>693</v>
      </c>
      <c r="C132" s="131" t="s">
        <v>1523</v>
      </c>
      <c r="D132" s="148">
        <v>38960</v>
      </c>
      <c r="E132" s="149" t="s">
        <v>23</v>
      </c>
      <c r="F132" s="150">
        <v>109257</v>
      </c>
      <c r="G132" s="151">
        <v>-109257</v>
      </c>
      <c r="H132" s="152">
        <f t="shared" si="12"/>
        <v>0</v>
      </c>
      <c r="I132" s="153">
        <f t="shared" si="13"/>
        <v>98.9</v>
      </c>
      <c r="J132" s="154">
        <f t="shared" si="14"/>
        <v>-98.9</v>
      </c>
      <c r="K132" s="154">
        <f t="shared" si="20"/>
        <v>6.8997289880102768</v>
      </c>
      <c r="L132" s="153">
        <f t="shared" si="21"/>
        <v>4.5998193253401851</v>
      </c>
      <c r="M132" s="154">
        <f t="shared" si="15"/>
        <v>-87.400451686649546</v>
      </c>
      <c r="N132" s="155">
        <v>1473.28</v>
      </c>
      <c r="O132" s="131">
        <v>-1473.28</v>
      </c>
      <c r="P132" s="152">
        <f t="shared" si="16"/>
        <v>0</v>
      </c>
      <c r="Q132" s="156">
        <f t="shared" si="17"/>
        <v>1.1642142436727487</v>
      </c>
      <c r="R132" s="154">
        <f t="shared" si="18"/>
        <v>-1.1642142436727487</v>
      </c>
      <c r="S132" s="157">
        <f t="shared" si="22"/>
        <v>8.1221059305594784E-2</v>
      </c>
      <c r="T132" s="156">
        <f t="shared" si="22"/>
        <v>5.4147372870396525E-2</v>
      </c>
      <c r="U132" s="158">
        <f t="shared" si="19"/>
        <v>-1.0288458114967574</v>
      </c>
    </row>
    <row r="133" spans="1:21">
      <c r="A133" s="131" t="s">
        <v>1651</v>
      </c>
      <c r="B133" s="131" t="s">
        <v>693</v>
      </c>
      <c r="C133" s="131" t="s">
        <v>1523</v>
      </c>
      <c r="D133" s="148">
        <v>38990</v>
      </c>
      <c r="E133" s="149" t="s">
        <v>23</v>
      </c>
      <c r="F133" s="150">
        <v>95000</v>
      </c>
      <c r="G133" s="151">
        <v>-95000</v>
      </c>
      <c r="H133" s="152">
        <f t="shared" si="12"/>
        <v>0</v>
      </c>
      <c r="I133" s="153">
        <f t="shared" si="13"/>
        <v>85.99</v>
      </c>
      <c r="J133" s="154">
        <f t="shared" si="14"/>
        <v>-85.99</v>
      </c>
      <c r="K133" s="154">
        <f t="shared" si="20"/>
        <v>5.9993799377703612</v>
      </c>
      <c r="L133" s="153">
        <f t="shared" si="21"/>
        <v>3.9995866251802408</v>
      </c>
      <c r="M133" s="154">
        <f t="shared" si="15"/>
        <v>-75.991033437049396</v>
      </c>
      <c r="N133" s="155">
        <v>1281.03</v>
      </c>
      <c r="O133" s="131">
        <v>-1281.03</v>
      </c>
      <c r="P133" s="152">
        <f t="shared" si="16"/>
        <v>0</v>
      </c>
      <c r="Q133" s="156">
        <f t="shared" si="17"/>
        <v>1.0122424955856386</v>
      </c>
      <c r="R133" s="154">
        <f t="shared" si="18"/>
        <v>-1.0122424955856386</v>
      </c>
      <c r="S133" s="157">
        <f t="shared" si="22"/>
        <v>7.0622483081463933E-2</v>
      </c>
      <c r="T133" s="156">
        <f t="shared" si="22"/>
        <v>4.7081655387642619E-2</v>
      </c>
      <c r="U133" s="158">
        <f t="shared" si="19"/>
        <v>-0.89453835711653207</v>
      </c>
    </row>
    <row r="134" spans="1:21">
      <c r="A134" s="131" t="s">
        <v>1652</v>
      </c>
      <c r="B134" s="131" t="s">
        <v>1145</v>
      </c>
      <c r="C134" s="131" t="s">
        <v>1523</v>
      </c>
      <c r="D134" s="148">
        <v>38995</v>
      </c>
      <c r="E134" s="149" t="s">
        <v>23</v>
      </c>
      <c r="F134" s="150">
        <v>12800</v>
      </c>
      <c r="G134" s="151">
        <v>-12800</v>
      </c>
      <c r="H134" s="152">
        <f t="shared" ref="H134:H156" si="23">F134+G134</f>
        <v>0</v>
      </c>
      <c r="I134" s="153">
        <f t="shared" ref="I134:I156" si="24">ROUND($I$159/$F$157*F134,2)</f>
        <v>11.59</v>
      </c>
      <c r="J134" s="154">
        <f t="shared" ref="J134:J156" si="25">H134-I134</f>
        <v>-11.59</v>
      </c>
      <c r="K134" s="154">
        <f t="shared" si="20"/>
        <v>0.80833750740484867</v>
      </c>
      <c r="L134" s="153">
        <f t="shared" si="21"/>
        <v>0.53889167160323237</v>
      </c>
      <c r="M134" s="154">
        <f t="shared" ref="M134:M156" si="26">J134+K134+L134</f>
        <v>-10.242770820991918</v>
      </c>
      <c r="N134" s="155">
        <v>172.6</v>
      </c>
      <c r="O134" s="131">
        <v>-172.6</v>
      </c>
      <c r="P134" s="152">
        <f t="shared" ref="P134:P156" si="27">N134+O134</f>
        <v>0</v>
      </c>
      <c r="Q134" s="156">
        <f t="shared" ref="Q134:Q156" si="28">I134/84.95</f>
        <v>0.13643319599764567</v>
      </c>
      <c r="R134" s="154">
        <f t="shared" ref="R134:R156" si="29">P134-Q134</f>
        <v>-0.13643319599764567</v>
      </c>
      <c r="S134" s="157">
        <f t="shared" si="22"/>
        <v>9.5154503520288244E-3</v>
      </c>
      <c r="T134" s="156">
        <f t="shared" si="22"/>
        <v>6.3436335680192154E-3</v>
      </c>
      <c r="U134" s="158">
        <f t="shared" ref="U134:U156" si="30">R134+S134+T134</f>
        <v>-0.12057411207759762</v>
      </c>
    </row>
    <row r="135" spans="1:21">
      <c r="A135" s="131" t="s">
        <v>1653</v>
      </c>
      <c r="B135" s="131" t="s">
        <v>693</v>
      </c>
      <c r="C135" s="131" t="s">
        <v>1523</v>
      </c>
      <c r="D135" s="148">
        <v>39037</v>
      </c>
      <c r="E135" s="149" t="s">
        <v>23</v>
      </c>
      <c r="F135" s="150">
        <v>18400</v>
      </c>
      <c r="G135" s="151">
        <v>-18400</v>
      </c>
      <c r="H135" s="152">
        <f t="shared" si="23"/>
        <v>0</v>
      </c>
      <c r="I135" s="153">
        <f t="shared" si="24"/>
        <v>16.66</v>
      </c>
      <c r="J135" s="154">
        <f t="shared" si="25"/>
        <v>-16.66</v>
      </c>
      <c r="K135" s="154">
        <f t="shared" si="20"/>
        <v>1.1619851668944698</v>
      </c>
      <c r="L135" s="153">
        <f t="shared" si="21"/>
        <v>0.7746567779296466</v>
      </c>
      <c r="M135" s="154">
        <f t="shared" si="26"/>
        <v>-14.723358055175884</v>
      </c>
      <c r="N135" s="155">
        <v>248.12</v>
      </c>
      <c r="O135" s="131">
        <v>-248.12</v>
      </c>
      <c r="P135" s="152">
        <f t="shared" si="27"/>
        <v>0</v>
      </c>
      <c r="Q135" s="156">
        <f t="shared" si="28"/>
        <v>0.19611536197763391</v>
      </c>
      <c r="R135" s="154">
        <f t="shared" si="29"/>
        <v>-0.19611536197763391</v>
      </c>
      <c r="S135" s="157">
        <f t="shared" si="22"/>
        <v>1.3678459881041435E-2</v>
      </c>
      <c r="T135" s="156">
        <f t="shared" si="22"/>
        <v>9.1189732540276226E-3</v>
      </c>
      <c r="U135" s="158">
        <f t="shared" si="30"/>
        <v>-0.17331792884256483</v>
      </c>
    </row>
    <row r="136" spans="1:21">
      <c r="A136" s="131" t="s">
        <v>1654</v>
      </c>
      <c r="B136" s="131" t="s">
        <v>693</v>
      </c>
      <c r="C136" s="131" t="s">
        <v>1523</v>
      </c>
      <c r="D136" s="148">
        <v>39037</v>
      </c>
      <c r="E136" s="149" t="s">
        <v>23</v>
      </c>
      <c r="F136" s="150">
        <v>59832</v>
      </c>
      <c r="G136" s="151">
        <v>-59832</v>
      </c>
      <c r="H136" s="152">
        <f t="shared" si="23"/>
        <v>0</v>
      </c>
      <c r="I136" s="153">
        <f t="shared" si="24"/>
        <v>54.16</v>
      </c>
      <c r="J136" s="154">
        <f t="shared" si="25"/>
        <v>-54.16</v>
      </c>
      <c r="K136" s="154">
        <f t="shared" si="20"/>
        <v>3.7784726361755392</v>
      </c>
      <c r="L136" s="153">
        <f t="shared" si="21"/>
        <v>2.5189817574503595</v>
      </c>
      <c r="M136" s="154">
        <f t="shared" si="26"/>
        <v>-47.862545606374098</v>
      </c>
      <c r="N136" s="155">
        <v>806.81</v>
      </c>
      <c r="O136" s="131">
        <v>-806.81</v>
      </c>
      <c r="P136" s="152">
        <f t="shared" si="27"/>
        <v>0</v>
      </c>
      <c r="Q136" s="156">
        <f t="shared" si="28"/>
        <v>0.63755150088287227</v>
      </c>
      <c r="R136" s="154">
        <f t="shared" si="29"/>
        <v>-0.63755150088287227</v>
      </c>
      <c r="S136" s="157">
        <f t="shared" si="22"/>
        <v>4.4478783239264734E-2</v>
      </c>
      <c r="T136" s="156">
        <f t="shared" si="22"/>
        <v>2.9652522159509823E-2</v>
      </c>
      <c r="U136" s="158">
        <f t="shared" si="30"/>
        <v>-0.56342019548409772</v>
      </c>
    </row>
    <row r="137" spans="1:21">
      <c r="A137" s="131" t="s">
        <v>1655</v>
      </c>
      <c r="B137" s="131" t="s">
        <v>693</v>
      </c>
      <c r="C137" s="131" t="s">
        <v>1523</v>
      </c>
      <c r="D137" s="148">
        <v>39037</v>
      </c>
      <c r="E137" s="149" t="s">
        <v>23</v>
      </c>
      <c r="F137" s="150">
        <v>30900</v>
      </c>
      <c r="G137" s="151">
        <v>-30900</v>
      </c>
      <c r="H137" s="152">
        <f t="shared" si="23"/>
        <v>0</v>
      </c>
      <c r="I137" s="153">
        <f t="shared" si="24"/>
        <v>27.97</v>
      </c>
      <c r="J137" s="154">
        <f t="shared" si="25"/>
        <v>-27.97</v>
      </c>
      <c r="K137" s="154">
        <f t="shared" ref="K137:K156" si="31">$J$159/$F$157*F137</f>
        <v>1.9513772639695175</v>
      </c>
      <c r="L137" s="153">
        <f t="shared" ref="L137:L156" si="32">$L$159/$F$157*F137</f>
        <v>1.3009181759796782</v>
      </c>
      <c r="M137" s="154">
        <f t="shared" si="26"/>
        <v>-24.717704560050802</v>
      </c>
      <c r="N137" s="155">
        <v>416.67</v>
      </c>
      <c r="O137" s="131">
        <v>-416.67</v>
      </c>
      <c r="P137" s="152">
        <f t="shared" si="27"/>
        <v>0</v>
      </c>
      <c r="Q137" s="156">
        <f t="shared" si="28"/>
        <v>0.3292525014714538</v>
      </c>
      <c r="R137" s="154">
        <f t="shared" si="29"/>
        <v>-0.3292525014714538</v>
      </c>
      <c r="S137" s="157">
        <f t="shared" si="22"/>
        <v>2.2970891865444584E-2</v>
      </c>
      <c r="T137" s="156">
        <f t="shared" si="22"/>
        <v>1.5313927910296388E-2</v>
      </c>
      <c r="U137" s="158">
        <f t="shared" si="30"/>
        <v>-0.2909676816957128</v>
      </c>
    </row>
    <row r="138" spans="1:21">
      <c r="A138" s="131" t="s">
        <v>1656</v>
      </c>
      <c r="B138" s="131" t="s">
        <v>693</v>
      </c>
      <c r="C138" s="131" t="s">
        <v>1523</v>
      </c>
      <c r="D138" s="148">
        <v>39060</v>
      </c>
      <c r="E138" s="149" t="s">
        <v>23</v>
      </c>
      <c r="F138" s="150">
        <v>170000</v>
      </c>
      <c r="G138" s="151">
        <v>-170000</v>
      </c>
      <c r="H138" s="152">
        <f t="shared" si="23"/>
        <v>0</v>
      </c>
      <c r="I138" s="153">
        <f t="shared" si="24"/>
        <v>153.88</v>
      </c>
      <c r="J138" s="154">
        <f t="shared" si="25"/>
        <v>-153.88</v>
      </c>
      <c r="K138" s="154">
        <f t="shared" si="31"/>
        <v>10.735732520220646</v>
      </c>
      <c r="L138" s="153">
        <f t="shared" si="32"/>
        <v>7.1571550134804305</v>
      </c>
      <c r="M138" s="154">
        <f t="shared" si="26"/>
        <v>-135.98711246629892</v>
      </c>
      <c r="N138" s="155">
        <v>2292.38</v>
      </c>
      <c r="O138" s="131">
        <v>-2292.38</v>
      </c>
      <c r="P138" s="152">
        <f t="shared" si="27"/>
        <v>0</v>
      </c>
      <c r="Q138" s="156">
        <f t="shared" si="28"/>
        <v>1.8114184814596821</v>
      </c>
      <c r="R138" s="154">
        <f t="shared" si="29"/>
        <v>-1.8114184814596821</v>
      </c>
      <c r="S138" s="157">
        <f t="shared" si="22"/>
        <v>0.12637707498788281</v>
      </c>
      <c r="T138" s="156">
        <f t="shared" si="22"/>
        <v>8.4251383325255211E-2</v>
      </c>
      <c r="U138" s="158">
        <f t="shared" si="30"/>
        <v>-1.6007900231465442</v>
      </c>
    </row>
    <row r="139" spans="1:21">
      <c r="A139" s="131" t="s">
        <v>1657</v>
      </c>
      <c r="B139" s="131" t="s">
        <v>693</v>
      </c>
      <c r="C139" s="131" t="s">
        <v>1523</v>
      </c>
      <c r="D139" s="148">
        <v>39072</v>
      </c>
      <c r="E139" s="149" t="s">
        <v>23</v>
      </c>
      <c r="F139" s="150">
        <v>19950</v>
      </c>
      <c r="G139" s="151">
        <v>-19950</v>
      </c>
      <c r="H139" s="152">
        <f t="shared" si="23"/>
        <v>0</v>
      </c>
      <c r="I139" s="153">
        <f t="shared" si="24"/>
        <v>18.059999999999999</v>
      </c>
      <c r="J139" s="154">
        <f t="shared" si="25"/>
        <v>-18.059999999999999</v>
      </c>
      <c r="K139" s="154">
        <f t="shared" si="31"/>
        <v>1.2598697869317759</v>
      </c>
      <c r="L139" s="153">
        <f t="shared" si="32"/>
        <v>0.83991319128785058</v>
      </c>
      <c r="M139" s="154">
        <f t="shared" si="26"/>
        <v>-15.960217021780371</v>
      </c>
      <c r="N139" s="155">
        <v>269.02</v>
      </c>
      <c r="O139" s="131">
        <v>-269.02</v>
      </c>
      <c r="P139" s="152">
        <f t="shared" si="27"/>
        <v>0</v>
      </c>
      <c r="Q139" s="156">
        <f t="shared" si="28"/>
        <v>0.21259564449676277</v>
      </c>
      <c r="R139" s="154">
        <f t="shared" si="29"/>
        <v>-0.21259564449676277</v>
      </c>
      <c r="S139" s="157">
        <f t="shared" si="22"/>
        <v>1.4830721447107426E-2</v>
      </c>
      <c r="T139" s="156">
        <f t="shared" si="22"/>
        <v>9.8871476314049498E-3</v>
      </c>
      <c r="U139" s="158">
        <f t="shared" si="30"/>
        <v>-0.1878777754182504</v>
      </c>
    </row>
    <row r="140" spans="1:21">
      <c r="A140" s="131" t="s">
        <v>1658</v>
      </c>
      <c r="B140" s="131" t="s">
        <v>693</v>
      </c>
      <c r="C140" s="131" t="s">
        <v>1523</v>
      </c>
      <c r="D140" s="148">
        <v>39072</v>
      </c>
      <c r="E140" s="149" t="s">
        <v>23</v>
      </c>
      <c r="F140" s="150">
        <v>155000</v>
      </c>
      <c r="G140" s="151">
        <v>-155000</v>
      </c>
      <c r="H140" s="152">
        <f t="shared" si="23"/>
        <v>0</v>
      </c>
      <c r="I140" s="153">
        <f t="shared" si="24"/>
        <v>140.30000000000001</v>
      </c>
      <c r="J140" s="154">
        <f t="shared" si="25"/>
        <v>-140.30000000000001</v>
      </c>
      <c r="K140" s="154">
        <f t="shared" si="31"/>
        <v>9.7884620037305883</v>
      </c>
      <c r="L140" s="153">
        <f t="shared" si="32"/>
        <v>6.5256413358203931</v>
      </c>
      <c r="M140" s="154">
        <f t="shared" si="26"/>
        <v>-123.98589666044903</v>
      </c>
      <c r="N140" s="155">
        <v>2090.11</v>
      </c>
      <c r="O140" s="131">
        <v>-2090.11</v>
      </c>
      <c r="P140" s="152">
        <f t="shared" si="27"/>
        <v>0</v>
      </c>
      <c r="Q140" s="156">
        <f t="shared" si="28"/>
        <v>1.6515597410241318</v>
      </c>
      <c r="R140" s="154">
        <f t="shared" si="29"/>
        <v>-1.6515597410241318</v>
      </c>
      <c r="S140" s="157">
        <f t="shared" si="22"/>
        <v>0.11522615660659903</v>
      </c>
      <c r="T140" s="156">
        <f t="shared" si="22"/>
        <v>7.6817437737732697E-2</v>
      </c>
      <c r="U140" s="158">
        <f t="shared" si="30"/>
        <v>-1.4595161466798001</v>
      </c>
    </row>
    <row r="141" spans="1:21">
      <c r="A141" s="131" t="s">
        <v>1659</v>
      </c>
      <c r="B141" s="131" t="s">
        <v>1145</v>
      </c>
      <c r="C141" s="131" t="s">
        <v>1523</v>
      </c>
      <c r="D141" s="148">
        <v>39092</v>
      </c>
      <c r="E141" s="149" t="s">
        <v>23</v>
      </c>
      <c r="F141" s="150">
        <v>271309</v>
      </c>
      <c r="G141" s="151">
        <v>-271309</v>
      </c>
      <c r="H141" s="152">
        <f t="shared" si="23"/>
        <v>0</v>
      </c>
      <c r="I141" s="153">
        <f t="shared" si="24"/>
        <v>245.58</v>
      </c>
      <c r="J141" s="154">
        <f t="shared" si="25"/>
        <v>-245.58</v>
      </c>
      <c r="K141" s="154">
        <f t="shared" si="31"/>
        <v>17.133534437226725</v>
      </c>
      <c r="L141" s="153">
        <f t="shared" si="32"/>
        <v>11.422356291484483</v>
      </c>
      <c r="M141" s="154">
        <f t="shared" si="26"/>
        <v>-217.02410927128881</v>
      </c>
      <c r="N141" s="155">
        <v>3658.49</v>
      </c>
      <c r="O141" s="131">
        <v>-3658.49</v>
      </c>
      <c r="P141" s="152">
        <f t="shared" si="27"/>
        <v>0</v>
      </c>
      <c r="Q141" s="156">
        <f t="shared" si="28"/>
        <v>2.8908769864626249</v>
      </c>
      <c r="R141" s="154">
        <f t="shared" si="29"/>
        <v>-2.8908769864626249</v>
      </c>
      <c r="S141" s="157">
        <f t="shared" si="22"/>
        <v>0.20168963434051471</v>
      </c>
      <c r="T141" s="156">
        <f t="shared" si="22"/>
        <v>0.13445975622700981</v>
      </c>
      <c r="U141" s="158">
        <f t="shared" si="30"/>
        <v>-2.5547275958951001</v>
      </c>
    </row>
    <row r="142" spans="1:21">
      <c r="A142" s="131" t="s">
        <v>1660</v>
      </c>
      <c r="B142" s="131" t="s">
        <v>693</v>
      </c>
      <c r="C142" s="131" t="s">
        <v>1523</v>
      </c>
      <c r="D142" s="148">
        <v>39102</v>
      </c>
      <c r="E142" s="149" t="s">
        <v>23</v>
      </c>
      <c r="F142" s="150">
        <v>460</v>
      </c>
      <c r="G142" s="151">
        <v>-460</v>
      </c>
      <c r="H142" s="152">
        <f t="shared" si="23"/>
        <v>0</v>
      </c>
      <c r="I142" s="153">
        <f t="shared" si="24"/>
        <v>0.42</v>
      </c>
      <c r="J142" s="154">
        <f t="shared" si="25"/>
        <v>-0.42</v>
      </c>
      <c r="K142" s="154">
        <f t="shared" si="31"/>
        <v>2.9049629172361747E-2</v>
      </c>
      <c r="L142" s="153">
        <f t="shared" si="32"/>
        <v>1.9366419448241166E-2</v>
      </c>
      <c r="M142" s="154">
        <f t="shared" si="26"/>
        <v>-0.37158395137939704</v>
      </c>
      <c r="N142" s="155">
        <v>6.2</v>
      </c>
      <c r="O142" s="131">
        <v>-6.2</v>
      </c>
      <c r="P142" s="152">
        <f t="shared" si="27"/>
        <v>0</v>
      </c>
      <c r="Q142" s="156">
        <f t="shared" si="28"/>
        <v>4.9440847557386692E-3</v>
      </c>
      <c r="R142" s="154">
        <f t="shared" si="29"/>
        <v>-4.9440847557386692E-3</v>
      </c>
      <c r="S142" s="157">
        <f t="shared" si="22"/>
        <v>3.4196149702603584E-4</v>
      </c>
      <c r="T142" s="156">
        <f t="shared" si="22"/>
        <v>2.2797433135069057E-4</v>
      </c>
      <c r="U142" s="158">
        <f t="shared" si="30"/>
        <v>-4.3741489273619429E-3</v>
      </c>
    </row>
    <row r="143" spans="1:21">
      <c r="A143" s="131" t="s">
        <v>1661</v>
      </c>
      <c r="B143" s="131" t="s">
        <v>693</v>
      </c>
      <c r="C143" s="131" t="s">
        <v>1523</v>
      </c>
      <c r="D143" s="148">
        <v>39102</v>
      </c>
      <c r="E143" s="149" t="s">
        <v>23</v>
      </c>
      <c r="F143" s="150">
        <v>2310</v>
      </c>
      <c r="G143" s="151">
        <v>-2310</v>
      </c>
      <c r="H143" s="152">
        <f t="shared" si="23"/>
        <v>0</v>
      </c>
      <c r="I143" s="153">
        <f t="shared" si="24"/>
        <v>2.09</v>
      </c>
      <c r="J143" s="154">
        <f t="shared" si="25"/>
        <v>-2.09</v>
      </c>
      <c r="K143" s="154">
        <f t="shared" si="31"/>
        <v>0.14587965953946877</v>
      </c>
      <c r="L143" s="153">
        <f t="shared" si="32"/>
        <v>9.7253106359645847E-2</v>
      </c>
      <c r="M143" s="154">
        <f t="shared" si="26"/>
        <v>-1.8468672341008854</v>
      </c>
      <c r="N143" s="155">
        <v>31.15</v>
      </c>
      <c r="O143" s="131">
        <v>-31.15</v>
      </c>
      <c r="P143" s="152">
        <f t="shared" si="27"/>
        <v>0</v>
      </c>
      <c r="Q143" s="156">
        <f t="shared" si="28"/>
        <v>2.4602707474985282E-2</v>
      </c>
      <c r="R143" s="154">
        <f t="shared" si="29"/>
        <v>-2.4602707474985282E-2</v>
      </c>
      <c r="S143" s="157">
        <f t="shared" si="22"/>
        <v>1.7172414307177017E-3</v>
      </c>
      <c r="T143" s="156">
        <f t="shared" si="22"/>
        <v>1.1448276204784678E-3</v>
      </c>
      <c r="U143" s="158">
        <f t="shared" si="30"/>
        <v>-2.1740638423789111E-2</v>
      </c>
    </row>
    <row r="144" spans="1:21">
      <c r="A144" s="131" t="s">
        <v>1662</v>
      </c>
      <c r="B144" s="131" t="s">
        <v>693</v>
      </c>
      <c r="C144" s="131" t="s">
        <v>1523</v>
      </c>
      <c r="D144" s="148">
        <v>39108</v>
      </c>
      <c r="E144" s="149" t="s">
        <v>23</v>
      </c>
      <c r="F144" s="150">
        <v>101250</v>
      </c>
      <c r="G144" s="151">
        <v>-101250</v>
      </c>
      <c r="H144" s="152">
        <f t="shared" si="23"/>
        <v>0</v>
      </c>
      <c r="I144" s="153">
        <f t="shared" si="24"/>
        <v>91.65</v>
      </c>
      <c r="J144" s="154">
        <f t="shared" si="25"/>
        <v>-91.65</v>
      </c>
      <c r="K144" s="154">
        <f t="shared" si="31"/>
        <v>6.3940759863078851</v>
      </c>
      <c r="L144" s="153">
        <f t="shared" si="32"/>
        <v>4.2627173242052567</v>
      </c>
      <c r="M144" s="154">
        <f t="shared" si="26"/>
        <v>-80.993206689486868</v>
      </c>
      <c r="N144" s="155">
        <v>1365.31</v>
      </c>
      <c r="O144" s="131">
        <v>-1365.31</v>
      </c>
      <c r="P144" s="152">
        <f t="shared" si="27"/>
        <v>0</v>
      </c>
      <c r="Q144" s="156">
        <f t="shared" si="28"/>
        <v>1.0788699234844026</v>
      </c>
      <c r="R144" s="154">
        <f t="shared" si="29"/>
        <v>-1.0788699234844026</v>
      </c>
      <c r="S144" s="157">
        <f t="shared" si="22"/>
        <v>7.5268699073665513E-2</v>
      </c>
      <c r="T144" s="156">
        <f t="shared" si="22"/>
        <v>5.0179132715777008E-2</v>
      </c>
      <c r="U144" s="158">
        <f t="shared" si="30"/>
        <v>-0.95342209169496006</v>
      </c>
    </row>
    <row r="145" spans="1:21">
      <c r="A145" s="131" t="s">
        <v>1663</v>
      </c>
      <c r="B145" s="131" t="s">
        <v>693</v>
      </c>
      <c r="C145" s="131" t="s">
        <v>1523</v>
      </c>
      <c r="D145" s="148">
        <v>39108</v>
      </c>
      <c r="E145" s="149" t="s">
        <v>23</v>
      </c>
      <c r="F145" s="150">
        <v>65520</v>
      </c>
      <c r="G145" s="151">
        <v>-65520</v>
      </c>
      <c r="H145" s="152">
        <f t="shared" si="23"/>
        <v>0</v>
      </c>
      <c r="I145" s="153">
        <f t="shared" si="24"/>
        <v>59.31</v>
      </c>
      <c r="J145" s="154">
        <f t="shared" si="25"/>
        <v>-59.31</v>
      </c>
      <c r="K145" s="154">
        <f t="shared" si="31"/>
        <v>4.1376776160285687</v>
      </c>
      <c r="L145" s="153">
        <f t="shared" si="32"/>
        <v>2.7584517440190459</v>
      </c>
      <c r="M145" s="154">
        <f t="shared" si="26"/>
        <v>-52.413870639952385</v>
      </c>
      <c r="N145" s="155">
        <v>883.51</v>
      </c>
      <c r="O145" s="131">
        <v>-883.51</v>
      </c>
      <c r="P145" s="152">
        <f t="shared" si="27"/>
        <v>0</v>
      </c>
      <c r="Q145" s="156">
        <f t="shared" si="28"/>
        <v>0.69817539729252498</v>
      </c>
      <c r="R145" s="154">
        <f t="shared" si="29"/>
        <v>-0.69817539729252498</v>
      </c>
      <c r="S145" s="157">
        <f t="shared" si="22"/>
        <v>4.8707211489447538E-2</v>
      </c>
      <c r="T145" s="156">
        <f t="shared" si="22"/>
        <v>3.2471474326298363E-2</v>
      </c>
      <c r="U145" s="158">
        <f t="shared" si="30"/>
        <v>-0.61699671147677904</v>
      </c>
    </row>
    <row r="146" spans="1:21">
      <c r="A146" s="131" t="s">
        <v>1664</v>
      </c>
      <c r="B146" s="131" t="s">
        <v>693</v>
      </c>
      <c r="C146" s="131" t="s">
        <v>1523</v>
      </c>
      <c r="D146" s="148">
        <v>39108</v>
      </c>
      <c r="E146" s="149" t="s">
        <v>23</v>
      </c>
      <c r="F146" s="150">
        <v>12510</v>
      </c>
      <c r="G146" s="151">
        <v>-12510</v>
      </c>
      <c r="H146" s="152">
        <f t="shared" si="23"/>
        <v>0</v>
      </c>
      <c r="I146" s="153">
        <f t="shared" si="24"/>
        <v>11.32</v>
      </c>
      <c r="J146" s="154">
        <f t="shared" si="25"/>
        <v>-11.32</v>
      </c>
      <c r="K146" s="154">
        <f t="shared" si="31"/>
        <v>0.79002361075270755</v>
      </c>
      <c r="L146" s="153">
        <f t="shared" si="32"/>
        <v>0.5266824071684717</v>
      </c>
      <c r="M146" s="154">
        <f t="shared" si="26"/>
        <v>-10.003293982078821</v>
      </c>
      <c r="N146" s="155">
        <v>168.69</v>
      </c>
      <c r="O146" s="131">
        <v>-168.69</v>
      </c>
      <c r="P146" s="152">
        <f t="shared" si="27"/>
        <v>0</v>
      </c>
      <c r="Q146" s="156">
        <f t="shared" si="28"/>
        <v>0.13325485579752797</v>
      </c>
      <c r="R146" s="154">
        <f t="shared" si="29"/>
        <v>-0.13325485579752797</v>
      </c>
      <c r="S146" s="157">
        <f t="shared" si="22"/>
        <v>9.2998659299906705E-3</v>
      </c>
      <c r="T146" s="156">
        <f t="shared" si="22"/>
        <v>6.1999106199937806E-3</v>
      </c>
      <c r="U146" s="158">
        <f t="shared" si="30"/>
        <v>-0.11775507924754351</v>
      </c>
    </row>
    <row r="147" spans="1:21">
      <c r="A147" s="131" t="s">
        <v>1665</v>
      </c>
      <c r="B147" s="131" t="s">
        <v>693</v>
      </c>
      <c r="C147" s="131" t="s">
        <v>1523</v>
      </c>
      <c r="D147" s="148">
        <v>39108</v>
      </c>
      <c r="E147" s="149" t="s">
        <v>23</v>
      </c>
      <c r="F147" s="150">
        <v>44640</v>
      </c>
      <c r="G147" s="151">
        <v>-44640</v>
      </c>
      <c r="H147" s="152">
        <f t="shared" si="23"/>
        <v>0</v>
      </c>
      <c r="I147" s="153">
        <f t="shared" si="24"/>
        <v>40.409999999999997</v>
      </c>
      <c r="J147" s="154">
        <f t="shared" si="25"/>
        <v>-40.409999999999997</v>
      </c>
      <c r="K147" s="154">
        <f t="shared" si="31"/>
        <v>2.8190770570744097</v>
      </c>
      <c r="L147" s="153">
        <f t="shared" si="32"/>
        <v>1.8793847047162731</v>
      </c>
      <c r="M147" s="154">
        <f t="shared" si="26"/>
        <v>-35.711538238209314</v>
      </c>
      <c r="N147" s="155">
        <v>601.95000000000005</v>
      </c>
      <c r="O147" s="131">
        <v>-601.95000000000005</v>
      </c>
      <c r="P147" s="152">
        <f t="shared" si="27"/>
        <v>0</v>
      </c>
      <c r="Q147" s="156">
        <f t="shared" si="28"/>
        <v>0.47569158328428479</v>
      </c>
      <c r="R147" s="154">
        <f t="shared" si="29"/>
        <v>-0.47569158328428479</v>
      </c>
      <c r="S147" s="157">
        <f t="shared" si="22"/>
        <v>3.3185133102700527E-2</v>
      </c>
      <c r="T147" s="156">
        <f t="shared" si="22"/>
        <v>2.2123422068467017E-2</v>
      </c>
      <c r="U147" s="158">
        <f t="shared" si="30"/>
        <v>-0.42038302811311723</v>
      </c>
    </row>
    <row r="148" spans="1:21">
      <c r="A148" s="131" t="s">
        <v>1666</v>
      </c>
      <c r="B148" s="131" t="s">
        <v>693</v>
      </c>
      <c r="C148" s="131" t="s">
        <v>1523</v>
      </c>
      <c r="D148" s="148">
        <v>39139</v>
      </c>
      <c r="E148" s="149" t="s">
        <v>23</v>
      </c>
      <c r="F148" s="150">
        <v>132500</v>
      </c>
      <c r="G148" s="151">
        <v>-132500</v>
      </c>
      <c r="H148" s="152">
        <f t="shared" si="23"/>
        <v>0</v>
      </c>
      <c r="I148" s="153">
        <f t="shared" si="24"/>
        <v>119.93</v>
      </c>
      <c r="J148" s="154">
        <f t="shared" si="25"/>
        <v>-119.93</v>
      </c>
      <c r="K148" s="154">
        <f t="shared" si="31"/>
        <v>8.3675562289955039</v>
      </c>
      <c r="L148" s="153">
        <f t="shared" si="32"/>
        <v>5.5783708193303356</v>
      </c>
      <c r="M148" s="154">
        <f t="shared" si="26"/>
        <v>-105.98407295167416</v>
      </c>
      <c r="N148" s="155">
        <v>1786.71</v>
      </c>
      <c r="O148" s="131">
        <v>-1786.71</v>
      </c>
      <c r="P148" s="152">
        <f t="shared" si="27"/>
        <v>0</v>
      </c>
      <c r="Q148" s="156">
        <f t="shared" si="28"/>
        <v>1.4117716303708063</v>
      </c>
      <c r="R148" s="154">
        <f t="shared" si="29"/>
        <v>-1.4117716303708063</v>
      </c>
      <c r="S148" s="157">
        <f t="shared" si="22"/>
        <v>9.8499779034673385E-2</v>
      </c>
      <c r="T148" s="156">
        <f t="shared" si="22"/>
        <v>6.5666519356448919E-2</v>
      </c>
      <c r="U148" s="158">
        <f t="shared" si="30"/>
        <v>-1.247605331979684</v>
      </c>
    </row>
    <row r="149" spans="1:21">
      <c r="A149" s="131" t="s">
        <v>1667</v>
      </c>
      <c r="B149" s="131" t="s">
        <v>693</v>
      </c>
      <c r="C149" s="131" t="s">
        <v>1523</v>
      </c>
      <c r="D149" s="148">
        <v>39154</v>
      </c>
      <c r="E149" s="149" t="s">
        <v>23</v>
      </c>
      <c r="F149" s="150">
        <v>10000</v>
      </c>
      <c r="G149" s="151">
        <v>-10000</v>
      </c>
      <c r="H149" s="152">
        <f t="shared" si="23"/>
        <v>0</v>
      </c>
      <c r="I149" s="153">
        <f t="shared" si="24"/>
        <v>9.0500000000000007</v>
      </c>
      <c r="J149" s="154">
        <f t="shared" si="25"/>
        <v>-9.0500000000000007</v>
      </c>
      <c r="K149" s="154">
        <f t="shared" si="31"/>
        <v>0.63151367766003796</v>
      </c>
      <c r="L149" s="153">
        <f t="shared" si="32"/>
        <v>0.42100911844002531</v>
      </c>
      <c r="M149" s="154">
        <f t="shared" si="26"/>
        <v>-7.9974772038999369</v>
      </c>
      <c r="N149" s="155">
        <v>134.85</v>
      </c>
      <c r="O149" s="131">
        <v>-134.85</v>
      </c>
      <c r="P149" s="152">
        <f t="shared" si="27"/>
        <v>0</v>
      </c>
      <c r="Q149" s="156">
        <f t="shared" si="28"/>
        <v>0.10653325485579754</v>
      </c>
      <c r="R149" s="154">
        <f t="shared" si="29"/>
        <v>-0.10653325485579754</v>
      </c>
      <c r="S149" s="157">
        <f t="shared" si="22"/>
        <v>7.4339455875225184E-3</v>
      </c>
      <c r="T149" s="156">
        <f t="shared" si="22"/>
        <v>4.9559637250150123E-3</v>
      </c>
      <c r="U149" s="158">
        <f t="shared" si="30"/>
        <v>-9.414334554326001E-2</v>
      </c>
    </row>
    <row r="150" spans="1:21">
      <c r="A150" s="131" t="s">
        <v>1668</v>
      </c>
      <c r="B150" s="131" t="s">
        <v>693</v>
      </c>
      <c r="C150" s="131" t="s">
        <v>1523</v>
      </c>
      <c r="D150" s="148">
        <v>39162</v>
      </c>
      <c r="E150" s="149" t="s">
        <v>23</v>
      </c>
      <c r="F150" s="150">
        <v>3500</v>
      </c>
      <c r="G150" s="151">
        <v>-3500</v>
      </c>
      <c r="H150" s="152">
        <f t="shared" si="23"/>
        <v>0</v>
      </c>
      <c r="I150" s="153">
        <f t="shared" si="24"/>
        <v>3.17</v>
      </c>
      <c r="J150" s="154">
        <f t="shared" si="25"/>
        <v>-3.17</v>
      </c>
      <c r="K150" s="154">
        <f t="shared" si="31"/>
        <v>0.22102978718101329</v>
      </c>
      <c r="L150" s="153">
        <f t="shared" si="32"/>
        <v>0.14735319145400885</v>
      </c>
      <c r="M150" s="154">
        <f t="shared" si="26"/>
        <v>-2.8016170213649776</v>
      </c>
      <c r="N150" s="155">
        <v>47.2</v>
      </c>
      <c r="O150" s="131">
        <v>-47.2</v>
      </c>
      <c r="P150" s="152">
        <f t="shared" si="27"/>
        <v>0</v>
      </c>
      <c r="Q150" s="156">
        <f t="shared" si="28"/>
        <v>3.7316068275456152E-2</v>
      </c>
      <c r="R150" s="154">
        <f t="shared" si="29"/>
        <v>-3.7316068275456152E-2</v>
      </c>
      <c r="S150" s="157">
        <f t="shared" ref="S150:T156" si="33">K150/84.95</f>
        <v>2.6018809556328814E-3</v>
      </c>
      <c r="T150" s="156">
        <f t="shared" si="33"/>
        <v>1.7345873037552543E-3</v>
      </c>
      <c r="U150" s="158">
        <f t="shared" si="30"/>
        <v>-3.297960001606802E-2</v>
      </c>
    </row>
    <row r="151" spans="1:21">
      <c r="A151" s="131" t="s">
        <v>1669</v>
      </c>
      <c r="B151" s="131" t="s">
        <v>1145</v>
      </c>
      <c r="C151" s="131" t="s">
        <v>1523</v>
      </c>
      <c r="D151" s="148">
        <v>39176</v>
      </c>
      <c r="E151" s="149" t="s">
        <v>23</v>
      </c>
      <c r="F151" s="150">
        <v>220500</v>
      </c>
      <c r="G151" s="151">
        <v>-220500</v>
      </c>
      <c r="H151" s="152">
        <f t="shared" si="23"/>
        <v>0</v>
      </c>
      <c r="I151" s="153">
        <f t="shared" si="24"/>
        <v>199.59</v>
      </c>
      <c r="J151" s="154">
        <f t="shared" si="25"/>
        <v>-199.59</v>
      </c>
      <c r="K151" s="154">
        <f t="shared" si="31"/>
        <v>13.924876592403837</v>
      </c>
      <c r="L151" s="153">
        <f t="shared" si="32"/>
        <v>9.2832510616025594</v>
      </c>
      <c r="M151" s="154">
        <f t="shared" si="26"/>
        <v>-176.3818723459936</v>
      </c>
      <c r="N151" s="155">
        <v>2973.35</v>
      </c>
      <c r="O151" s="131">
        <v>-2973.35</v>
      </c>
      <c r="P151" s="152">
        <f t="shared" si="27"/>
        <v>0</v>
      </c>
      <c r="Q151" s="156">
        <f t="shared" si="28"/>
        <v>2.3494997057092406</v>
      </c>
      <c r="R151" s="154">
        <f t="shared" si="29"/>
        <v>-2.3494997057092406</v>
      </c>
      <c r="S151" s="157">
        <f t="shared" si="33"/>
        <v>0.16391850020487153</v>
      </c>
      <c r="T151" s="156">
        <f t="shared" si="33"/>
        <v>0.10927900013658104</v>
      </c>
      <c r="U151" s="158">
        <f t="shared" si="30"/>
        <v>-2.0763022053677882</v>
      </c>
    </row>
    <row r="152" spans="1:21">
      <c r="A152" s="131" t="s">
        <v>1670</v>
      </c>
      <c r="B152" s="131" t="s">
        <v>693</v>
      </c>
      <c r="C152" s="131" t="s">
        <v>1523</v>
      </c>
      <c r="D152" s="148">
        <v>39176</v>
      </c>
      <c r="E152" s="149" t="s">
        <v>23</v>
      </c>
      <c r="F152" s="150">
        <v>337500</v>
      </c>
      <c r="G152" s="151">
        <v>-337500</v>
      </c>
      <c r="H152" s="152">
        <f t="shared" si="23"/>
        <v>0</v>
      </c>
      <c r="I152" s="153">
        <f t="shared" si="24"/>
        <v>305.49</v>
      </c>
      <c r="J152" s="154">
        <f t="shared" si="25"/>
        <v>-305.49</v>
      </c>
      <c r="K152" s="154">
        <f t="shared" si="31"/>
        <v>21.313586621026282</v>
      </c>
      <c r="L152" s="153">
        <f t="shared" si="32"/>
        <v>14.209057747350855</v>
      </c>
      <c r="M152" s="154">
        <f t="shared" si="26"/>
        <v>-269.96735563162287</v>
      </c>
      <c r="N152" s="155">
        <v>4551.04</v>
      </c>
      <c r="O152" s="131">
        <v>-4551.04</v>
      </c>
      <c r="P152" s="152">
        <f t="shared" si="27"/>
        <v>0</v>
      </c>
      <c r="Q152" s="156">
        <f t="shared" si="28"/>
        <v>3.5961153619776338</v>
      </c>
      <c r="R152" s="154">
        <f t="shared" si="29"/>
        <v>-3.5961153619776338</v>
      </c>
      <c r="S152" s="157">
        <f t="shared" si="33"/>
        <v>0.25089566357888499</v>
      </c>
      <c r="T152" s="156">
        <f t="shared" si="33"/>
        <v>0.16726377571925666</v>
      </c>
      <c r="U152" s="158">
        <f t="shared" si="30"/>
        <v>-3.1779559226794922</v>
      </c>
    </row>
    <row r="153" spans="1:21">
      <c r="A153" s="131" t="s">
        <v>1671</v>
      </c>
      <c r="B153" s="131" t="s">
        <v>693</v>
      </c>
      <c r="C153" s="131" t="s">
        <v>1523</v>
      </c>
      <c r="D153" s="148">
        <v>39176</v>
      </c>
      <c r="E153" s="149" t="s">
        <v>23</v>
      </c>
      <c r="F153" s="150">
        <v>79500</v>
      </c>
      <c r="G153" s="151">
        <v>-79500</v>
      </c>
      <c r="H153" s="152">
        <f t="shared" si="23"/>
        <v>0</v>
      </c>
      <c r="I153" s="153">
        <f t="shared" si="24"/>
        <v>71.959999999999994</v>
      </c>
      <c r="J153" s="154">
        <f t="shared" si="25"/>
        <v>-71.959999999999994</v>
      </c>
      <c r="K153" s="154">
        <f t="shared" si="31"/>
        <v>5.0205337373973018</v>
      </c>
      <c r="L153" s="153">
        <f t="shared" si="32"/>
        <v>3.3470224915982012</v>
      </c>
      <c r="M153" s="154">
        <f t="shared" si="26"/>
        <v>-63.59244377100449</v>
      </c>
      <c r="N153" s="155">
        <v>1072.02</v>
      </c>
      <c r="O153" s="131">
        <v>-1072.02</v>
      </c>
      <c r="P153" s="152">
        <f t="shared" si="27"/>
        <v>0</v>
      </c>
      <c r="Q153" s="156">
        <f t="shared" si="28"/>
        <v>0.84708652148322527</v>
      </c>
      <c r="R153" s="154">
        <f t="shared" si="29"/>
        <v>-0.84708652148322527</v>
      </c>
      <c r="S153" s="157">
        <f t="shared" si="33"/>
        <v>5.9099867420804024E-2</v>
      </c>
      <c r="T153" s="156">
        <f t="shared" si="33"/>
        <v>3.9399911613869347E-2</v>
      </c>
      <c r="U153" s="158">
        <f t="shared" si="30"/>
        <v>-0.74858674244855195</v>
      </c>
    </row>
    <row r="154" spans="1:21">
      <c r="A154" s="159" t="s">
        <v>1672</v>
      </c>
      <c r="B154" s="159" t="s">
        <v>693</v>
      </c>
      <c r="C154" s="131" t="s">
        <v>1523</v>
      </c>
      <c r="D154" s="160">
        <v>39180</v>
      </c>
      <c r="E154" s="149" t="s">
        <v>23</v>
      </c>
      <c r="F154" s="150">
        <v>108750</v>
      </c>
      <c r="G154" s="151">
        <v>-108750</v>
      </c>
      <c r="H154" s="152">
        <f t="shared" si="23"/>
        <v>0</v>
      </c>
      <c r="I154" s="153">
        <f t="shared" si="24"/>
        <v>98.44</v>
      </c>
      <c r="J154" s="154">
        <f t="shared" si="25"/>
        <v>-98.44</v>
      </c>
      <c r="K154" s="154">
        <f t="shared" si="31"/>
        <v>6.8677112445529129</v>
      </c>
      <c r="L154" s="153">
        <f t="shared" si="32"/>
        <v>4.5784741630352759</v>
      </c>
      <c r="M154" s="154">
        <f t="shared" si="26"/>
        <v>-86.993814592411809</v>
      </c>
      <c r="N154" s="161">
        <v>1466.45</v>
      </c>
      <c r="O154" s="131">
        <v>-1466.45</v>
      </c>
      <c r="P154" s="152">
        <f t="shared" si="27"/>
        <v>0</v>
      </c>
      <c r="Q154" s="156">
        <f t="shared" si="28"/>
        <v>1.1587992937021776</v>
      </c>
      <c r="R154" s="154">
        <f t="shared" si="29"/>
        <v>-1.1587992937021776</v>
      </c>
      <c r="S154" s="157">
        <f t="shared" si="33"/>
        <v>8.0844158264307395E-2</v>
      </c>
      <c r="T154" s="156">
        <f t="shared" si="33"/>
        <v>5.3896105509538265E-2</v>
      </c>
      <c r="U154" s="158">
        <f t="shared" si="30"/>
        <v>-1.0240590299283321</v>
      </c>
    </row>
    <row r="155" spans="1:21">
      <c r="A155" s="131" t="s">
        <v>1673</v>
      </c>
      <c r="B155" s="131" t="s">
        <v>1145</v>
      </c>
      <c r="C155" s="131" t="s">
        <v>1523</v>
      </c>
      <c r="D155" s="148">
        <v>39193</v>
      </c>
      <c r="E155" s="149" t="s">
        <v>23</v>
      </c>
      <c r="F155" s="150">
        <v>450000</v>
      </c>
      <c r="G155" s="151">
        <v>-450000</v>
      </c>
      <c r="H155" s="152">
        <f t="shared" si="23"/>
        <v>0</v>
      </c>
      <c r="I155" s="153">
        <f t="shared" si="24"/>
        <v>407.33</v>
      </c>
      <c r="J155" s="154">
        <f t="shared" si="25"/>
        <v>-407.33</v>
      </c>
      <c r="K155" s="154">
        <f t="shared" si="31"/>
        <v>28.418115494701709</v>
      </c>
      <c r="L155" s="153">
        <f t="shared" si="32"/>
        <v>18.945410329801138</v>
      </c>
      <c r="M155" s="154">
        <f t="shared" si="26"/>
        <v>-359.96647417549718</v>
      </c>
      <c r="N155" s="161">
        <v>6068.06</v>
      </c>
      <c r="O155" s="131">
        <v>-6068.06</v>
      </c>
      <c r="P155" s="152">
        <f t="shared" si="27"/>
        <v>0</v>
      </c>
      <c r="Q155" s="156">
        <f t="shared" si="28"/>
        <v>4.7949381989405531</v>
      </c>
      <c r="R155" s="154">
        <f t="shared" si="29"/>
        <v>-4.7949381989405531</v>
      </c>
      <c r="S155" s="157">
        <f t="shared" si="33"/>
        <v>0.33452755143851332</v>
      </c>
      <c r="T155" s="156">
        <f t="shared" si="33"/>
        <v>0.22301836762567553</v>
      </c>
      <c r="U155" s="158">
        <f t="shared" si="30"/>
        <v>-4.2373922798763646</v>
      </c>
    </row>
    <row r="156" spans="1:21">
      <c r="A156" s="131" t="s">
        <v>1674</v>
      </c>
      <c r="B156" s="131" t="s">
        <v>693</v>
      </c>
      <c r="C156" s="131" t="s">
        <v>1523</v>
      </c>
      <c r="D156" s="148">
        <v>39201</v>
      </c>
      <c r="E156" s="149" t="s">
        <v>23</v>
      </c>
      <c r="F156" s="150">
        <v>5500</v>
      </c>
      <c r="G156" s="151">
        <v>-5500</v>
      </c>
      <c r="H156" s="152">
        <f t="shared" si="23"/>
        <v>0</v>
      </c>
      <c r="I156" s="153">
        <f t="shared" si="24"/>
        <v>4.9800000000000004</v>
      </c>
      <c r="J156" s="154">
        <f t="shared" si="25"/>
        <v>-4.9800000000000004</v>
      </c>
      <c r="K156" s="154">
        <f t="shared" si="31"/>
        <v>0.3473325227130209</v>
      </c>
      <c r="L156" s="153">
        <f t="shared" si="32"/>
        <v>0.23155501514201393</v>
      </c>
      <c r="M156" s="154">
        <f t="shared" si="26"/>
        <v>-4.4011124621449653</v>
      </c>
      <c r="N156" s="161">
        <v>74.17</v>
      </c>
      <c r="O156" s="131">
        <v>-74.17</v>
      </c>
      <c r="P156" s="152">
        <f t="shared" si="27"/>
        <v>0</v>
      </c>
      <c r="Q156" s="156">
        <f t="shared" si="28"/>
        <v>5.8622719246615662E-2</v>
      </c>
      <c r="R156" s="154">
        <f t="shared" si="29"/>
        <v>-5.8622719246615662E-2</v>
      </c>
      <c r="S156" s="157">
        <f t="shared" si="33"/>
        <v>4.088670073137385E-3</v>
      </c>
      <c r="T156" s="156">
        <f t="shared" si="33"/>
        <v>2.7257800487582571E-3</v>
      </c>
      <c r="U156" s="158">
        <f t="shared" si="30"/>
        <v>-5.1808269124720016E-2</v>
      </c>
    </row>
    <row r="157" spans="1:21">
      <c r="A157" s="162"/>
      <c r="B157" s="163"/>
      <c r="C157" s="163"/>
      <c r="D157" s="163"/>
      <c r="E157" s="163"/>
      <c r="F157" s="164">
        <f t="shared" ref="F157:U157" si="34">SUM(F5:F156)</f>
        <v>3314296</v>
      </c>
      <c r="G157" s="165">
        <f t="shared" si="34"/>
        <v>-3314296</v>
      </c>
      <c r="H157" s="165">
        <f t="shared" si="34"/>
        <v>0</v>
      </c>
      <c r="I157" s="165">
        <f t="shared" si="34"/>
        <v>2999.9799999999996</v>
      </c>
      <c r="J157" s="165">
        <f t="shared" si="34"/>
        <v>-2999.9799999999996</v>
      </c>
      <c r="K157" s="165">
        <f t="shared" si="34"/>
        <v>209.30232558139534</v>
      </c>
      <c r="L157" s="165">
        <f t="shared" si="34"/>
        <v>139.53488372093022</v>
      </c>
      <c r="M157" s="165">
        <f t="shared" si="34"/>
        <v>-2651.1427906976751</v>
      </c>
      <c r="N157" s="166">
        <f t="shared" si="34"/>
        <v>44691.829999999994</v>
      </c>
      <c r="O157" s="165">
        <f t="shared" si="34"/>
        <v>-44691.829999999994</v>
      </c>
      <c r="P157" s="165">
        <f t="shared" si="34"/>
        <v>0</v>
      </c>
      <c r="Q157" s="165">
        <f t="shared" si="34"/>
        <v>35.314655679811665</v>
      </c>
      <c r="R157" s="166">
        <f t="shared" si="34"/>
        <v>-35.314655679811665</v>
      </c>
      <c r="S157" s="165">
        <f t="shared" si="34"/>
        <v>2.4638296124943531</v>
      </c>
      <c r="T157" s="165">
        <f t="shared" si="34"/>
        <v>1.6425530749962363</v>
      </c>
      <c r="U157" s="167">
        <f t="shared" si="34"/>
        <v>-31.20827299232106</v>
      </c>
    </row>
    <row r="159" spans="1:21">
      <c r="H159" s="168"/>
      <c r="I159" s="145">
        <v>3000</v>
      </c>
      <c r="J159" s="169">
        <f>I159*7.5/107.5</f>
        <v>209.30232558139534</v>
      </c>
      <c r="L159" s="169">
        <f>(I159-J159)*5%</f>
        <v>139.53488372093022</v>
      </c>
    </row>
    <row r="161" spans="1:3">
      <c r="A161" s="170"/>
      <c r="B161" s="150"/>
      <c r="C161" s="150"/>
    </row>
    <row r="162" spans="1:3">
      <c r="A162" s="170"/>
      <c r="B162" s="150"/>
      <c r="C162" s="150"/>
    </row>
    <row r="163" spans="1:3">
      <c r="A163" s="170"/>
      <c r="B163" s="150"/>
      <c r="C163" s="150"/>
    </row>
    <row r="164" spans="1:3">
      <c r="A164" s="170"/>
      <c r="B164" s="150"/>
      <c r="C164" s="150"/>
    </row>
    <row r="165" spans="1:3">
      <c r="A165" s="170"/>
      <c r="B165" s="150"/>
      <c r="C165" s="150"/>
    </row>
  </sheetData>
  <mergeCells count="2">
    <mergeCell ref="F3:M3"/>
    <mergeCell ref="N3:U3"/>
  </mergeCells>
  <conditionalFormatting sqref="A5:A156">
    <cfRule type="duplicateValues" dxfId="40" priority="1"/>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34"/>
  <sheetViews>
    <sheetView topLeftCell="E17" workbookViewId="0">
      <selection activeCell="AC21" sqref="AC21"/>
    </sheetView>
  </sheetViews>
  <sheetFormatPr defaultColWidth="9.453125" defaultRowHeight="12.5"/>
  <cols>
    <col min="1" max="1" width="16" style="131" hidden="1" customWidth="1"/>
    <col min="2" max="2" width="14" style="131" hidden="1" customWidth="1"/>
    <col min="3" max="3" width="15" style="131" bestFit="1" customWidth="1"/>
    <col min="4" max="4" width="15" style="131" customWidth="1"/>
    <col min="5" max="5" width="17" style="131" bestFit="1" customWidth="1"/>
    <col min="6" max="6" width="10" style="131" hidden="1" customWidth="1"/>
    <col min="7" max="7" width="15" style="131" hidden="1" customWidth="1"/>
    <col min="8" max="8" width="13" style="131" hidden="1" customWidth="1"/>
    <col min="9" max="9" width="12" style="131" hidden="1" customWidth="1"/>
    <col min="10" max="10" width="18.453125" style="131" hidden="1" customWidth="1"/>
    <col min="11" max="11" width="5" style="131" hidden="1" customWidth="1"/>
    <col min="12" max="12" width="13" style="131" hidden="1" customWidth="1"/>
    <col min="13" max="13" width="11" style="131" hidden="1" customWidth="1"/>
    <col min="14" max="14" width="21" style="131" hidden="1" customWidth="1"/>
    <col min="15" max="15" width="6" style="131" hidden="1" customWidth="1"/>
    <col min="16" max="16" width="30" style="131" customWidth="1"/>
    <col min="17" max="17" width="14.453125" style="131" hidden="1" customWidth="1"/>
    <col min="18" max="18" width="12" style="131" hidden="1" customWidth="1"/>
    <col min="19" max="19" width="27" style="131" hidden="1" customWidth="1"/>
    <col min="20" max="20" width="11" style="131" hidden="1" customWidth="1"/>
    <col min="21" max="21" width="13" style="131" hidden="1" customWidth="1"/>
    <col min="22" max="22" width="12" style="131" hidden="1" customWidth="1"/>
    <col min="23" max="23" width="11" style="131" hidden="1" customWidth="1"/>
    <col min="24" max="24" width="15" style="131" hidden="1" customWidth="1"/>
    <col min="25" max="25" width="13" style="131" hidden="1" customWidth="1"/>
    <col min="26" max="26" width="10" style="131" hidden="1" customWidth="1"/>
    <col min="27" max="27" width="21" style="131" hidden="1" customWidth="1"/>
    <col min="28" max="28" width="19" style="131" hidden="1" customWidth="1"/>
    <col min="29" max="31" width="19" style="131" customWidth="1"/>
    <col min="32" max="32" width="11.453125" style="131" bestFit="1" customWidth="1"/>
    <col min="33" max="33" width="10.54296875" style="131" bestFit="1" customWidth="1"/>
    <col min="34" max="34" width="9.453125" style="131" bestFit="1" customWidth="1"/>
    <col min="35" max="36" width="9.453125" style="131" customWidth="1"/>
    <col min="37" max="37" width="9.453125" style="131"/>
    <col min="38" max="39" width="13.54296875" style="131" customWidth="1"/>
    <col min="40" max="40" width="12.54296875" style="131" customWidth="1"/>
    <col min="41" max="41" width="9.453125" style="131"/>
    <col min="42" max="42" width="11" style="131" customWidth="1"/>
    <col min="43" max="16384" width="9.453125" style="131"/>
  </cols>
  <sheetData>
    <row r="1" spans="1:43" ht="50">
      <c r="A1" s="126" t="s">
        <v>1473</v>
      </c>
      <c r="B1" s="127" t="s">
        <v>583</v>
      </c>
      <c r="C1" s="127" t="s">
        <v>584</v>
      </c>
      <c r="D1" s="127" t="s">
        <v>1474</v>
      </c>
      <c r="E1" s="127" t="s">
        <v>568</v>
      </c>
      <c r="F1" s="126" t="s">
        <v>585</v>
      </c>
      <c r="G1" s="127" t="s">
        <v>569</v>
      </c>
      <c r="H1" s="127" t="s">
        <v>1142</v>
      </c>
      <c r="I1" s="126" t="s">
        <v>586</v>
      </c>
      <c r="J1" s="127" t="s">
        <v>1475</v>
      </c>
      <c r="K1" s="126" t="s">
        <v>1476</v>
      </c>
      <c r="L1" s="126" t="s">
        <v>588</v>
      </c>
      <c r="M1" s="126" t="s">
        <v>587</v>
      </c>
      <c r="N1" s="127" t="s">
        <v>1477</v>
      </c>
      <c r="O1" s="127" t="s">
        <v>1478</v>
      </c>
      <c r="P1" s="127" t="s">
        <v>589</v>
      </c>
      <c r="Q1" s="127" t="s">
        <v>590</v>
      </c>
      <c r="R1" s="127" t="s">
        <v>591</v>
      </c>
      <c r="S1" s="127" t="s">
        <v>1479</v>
      </c>
      <c r="T1" s="127" t="s">
        <v>1480</v>
      </c>
      <c r="U1" s="127" t="s">
        <v>1481</v>
      </c>
      <c r="V1" s="127" t="s">
        <v>1482</v>
      </c>
      <c r="W1" s="127" t="s">
        <v>1483</v>
      </c>
      <c r="X1" s="127" t="s">
        <v>688</v>
      </c>
      <c r="Y1" s="127" t="s">
        <v>592</v>
      </c>
      <c r="Z1" s="127" t="s">
        <v>1484</v>
      </c>
      <c r="AA1" s="127" t="s">
        <v>1485</v>
      </c>
      <c r="AB1" s="127" t="s">
        <v>638</v>
      </c>
      <c r="AC1" s="128" t="s">
        <v>1486</v>
      </c>
      <c r="AD1" s="129" t="s">
        <v>1486</v>
      </c>
      <c r="AE1" s="129" t="s">
        <v>1487</v>
      </c>
      <c r="AF1" s="130" t="s">
        <v>38</v>
      </c>
      <c r="AG1" s="130" t="s">
        <v>1488</v>
      </c>
      <c r="AH1" s="130" t="s">
        <v>1489</v>
      </c>
      <c r="AI1" s="130" t="s">
        <v>300</v>
      </c>
      <c r="AJ1" s="130" t="s">
        <v>1490</v>
      </c>
      <c r="AL1" s="130" t="s">
        <v>1491</v>
      </c>
      <c r="AM1" s="130" t="s">
        <v>1492</v>
      </c>
      <c r="AN1" s="130" t="s">
        <v>1493</v>
      </c>
      <c r="AO1" s="130" t="s">
        <v>300</v>
      </c>
      <c r="AP1" s="130" t="s">
        <v>1490</v>
      </c>
    </row>
    <row r="2" spans="1:43" ht="14.5">
      <c r="A2" s="132" t="s">
        <v>288</v>
      </c>
      <c r="B2" s="133">
        <v>44074</v>
      </c>
      <c r="C2" s="133">
        <v>44074</v>
      </c>
      <c r="D2" s="134">
        <v>30000258</v>
      </c>
      <c r="E2" s="131" t="s">
        <v>1494</v>
      </c>
      <c r="F2" s="131" t="s">
        <v>1495</v>
      </c>
      <c r="G2" s="131" t="s">
        <v>1145</v>
      </c>
      <c r="H2" s="131" t="s">
        <v>288</v>
      </c>
      <c r="I2" s="131" t="s">
        <v>269</v>
      </c>
      <c r="J2" s="135">
        <v>-209056.34</v>
      </c>
      <c r="K2" s="131" t="s">
        <v>269</v>
      </c>
      <c r="L2" s="135">
        <v>-209056.34</v>
      </c>
      <c r="M2" s="135">
        <v>-3029.8</v>
      </c>
      <c r="N2" s="131" t="s">
        <v>288</v>
      </c>
      <c r="O2" s="131" t="s">
        <v>1496</v>
      </c>
      <c r="P2" s="131" t="s">
        <v>1497</v>
      </c>
      <c r="Q2" s="131" t="s">
        <v>1498</v>
      </c>
      <c r="R2" s="131" t="s">
        <v>1499</v>
      </c>
      <c r="S2" s="131" t="s">
        <v>1500</v>
      </c>
      <c r="T2" s="131" t="s">
        <v>288</v>
      </c>
      <c r="U2" s="131" t="s">
        <v>288</v>
      </c>
      <c r="V2" s="131" t="s">
        <v>288</v>
      </c>
      <c r="W2" s="131" t="s">
        <v>288</v>
      </c>
      <c r="X2" s="131" t="s">
        <v>288</v>
      </c>
      <c r="Y2" s="131" t="s">
        <v>1264</v>
      </c>
      <c r="Z2" s="131" t="s">
        <v>1264</v>
      </c>
      <c r="AA2" s="131" t="s">
        <v>288</v>
      </c>
      <c r="AB2" s="131" t="s">
        <v>288</v>
      </c>
      <c r="AC2" s="131" t="s">
        <v>1501</v>
      </c>
      <c r="AD2" s="136" t="s">
        <v>22</v>
      </c>
      <c r="AE2" s="133">
        <v>39367</v>
      </c>
      <c r="AF2" s="135">
        <v>3029.8</v>
      </c>
      <c r="AG2" s="131">
        <v>-2592.16</v>
      </c>
      <c r="AH2" s="137">
        <f t="shared" ref="AH2:AH32" si="0">AF2+AG2</f>
        <v>437.64000000000033</v>
      </c>
      <c r="AI2" s="137">
        <v>0</v>
      </c>
      <c r="AJ2" s="137">
        <f>AH2-AI2</f>
        <v>437.64000000000033</v>
      </c>
      <c r="AL2" s="62">
        <v>209056.34</v>
      </c>
      <c r="AM2" s="62">
        <f>AN2-AL2</f>
        <v>-178859.31</v>
      </c>
      <c r="AN2" s="62">
        <v>30197.03</v>
      </c>
      <c r="AO2" s="137">
        <v>0</v>
      </c>
      <c r="AP2" s="137">
        <f>AN2-AO2</f>
        <v>30197.03</v>
      </c>
      <c r="AQ2" s="137"/>
    </row>
    <row r="3" spans="1:43" ht="14.5">
      <c r="A3" s="132" t="s">
        <v>288</v>
      </c>
      <c r="B3" s="133">
        <v>44074</v>
      </c>
      <c r="C3" s="133">
        <v>44074</v>
      </c>
      <c r="D3" s="134">
        <v>30000259</v>
      </c>
      <c r="E3" s="131" t="s">
        <v>1494</v>
      </c>
      <c r="F3" s="131" t="s">
        <v>1495</v>
      </c>
      <c r="G3" s="131" t="s">
        <v>1145</v>
      </c>
      <c r="H3" s="131" t="s">
        <v>288</v>
      </c>
      <c r="I3" s="131" t="s">
        <v>269</v>
      </c>
      <c r="J3" s="135">
        <v>-209056.34</v>
      </c>
      <c r="K3" s="131" t="s">
        <v>269</v>
      </c>
      <c r="L3" s="135">
        <v>-209056.34</v>
      </c>
      <c r="M3" s="135">
        <v>-3029.8</v>
      </c>
      <c r="N3" s="131" t="s">
        <v>288</v>
      </c>
      <c r="O3" s="131" t="s">
        <v>1496</v>
      </c>
      <c r="P3" s="131" t="s">
        <v>1497</v>
      </c>
      <c r="Q3" s="131" t="s">
        <v>1498</v>
      </c>
      <c r="R3" s="131" t="s">
        <v>1499</v>
      </c>
      <c r="S3" s="131" t="s">
        <v>1500</v>
      </c>
      <c r="T3" s="131" t="s">
        <v>288</v>
      </c>
      <c r="U3" s="131" t="s">
        <v>288</v>
      </c>
      <c r="V3" s="131" t="s">
        <v>288</v>
      </c>
      <c r="W3" s="131" t="s">
        <v>288</v>
      </c>
      <c r="X3" s="131" t="s">
        <v>288</v>
      </c>
      <c r="Y3" s="131" t="s">
        <v>1264</v>
      </c>
      <c r="Z3" s="131" t="s">
        <v>1264</v>
      </c>
      <c r="AA3" s="131" t="s">
        <v>288</v>
      </c>
      <c r="AB3" s="131" t="s">
        <v>288</v>
      </c>
      <c r="AC3" s="131" t="s">
        <v>1501</v>
      </c>
      <c r="AD3" s="136" t="s">
        <v>22</v>
      </c>
      <c r="AE3" s="133">
        <v>39367</v>
      </c>
      <c r="AF3" s="135">
        <v>3029.8</v>
      </c>
      <c r="AG3" s="131">
        <v>-2592.16</v>
      </c>
      <c r="AH3" s="137">
        <f t="shared" si="0"/>
        <v>437.64000000000033</v>
      </c>
      <c r="AI3" s="137">
        <v>0</v>
      </c>
      <c r="AJ3" s="137">
        <f t="shared" ref="AJ3:AJ33" si="1">AH3-AI3</f>
        <v>437.64000000000033</v>
      </c>
      <c r="AL3" s="62">
        <v>209056.34</v>
      </c>
      <c r="AM3" s="62">
        <f t="shared" ref="AM3:AM33" si="2">AN3-AL3</f>
        <v>-178859.31</v>
      </c>
      <c r="AN3" s="62">
        <v>30197.03</v>
      </c>
      <c r="AO3" s="137">
        <v>0</v>
      </c>
      <c r="AP3" s="137">
        <f t="shared" ref="AP3:AP33" si="3">AN3-AO3</f>
        <v>30197.03</v>
      </c>
      <c r="AQ3" s="137"/>
    </row>
    <row r="4" spans="1:43" ht="14.5">
      <c r="A4" s="132" t="s">
        <v>288</v>
      </c>
      <c r="B4" s="133">
        <v>44074</v>
      </c>
      <c r="C4" s="133">
        <v>44074</v>
      </c>
      <c r="D4" s="134">
        <v>30000554</v>
      </c>
      <c r="E4" s="131" t="s">
        <v>1494</v>
      </c>
      <c r="F4" s="131" t="s">
        <v>1495</v>
      </c>
      <c r="G4" s="131" t="s">
        <v>1145</v>
      </c>
      <c r="H4" s="131" t="s">
        <v>288</v>
      </c>
      <c r="I4" s="131" t="s">
        <v>269</v>
      </c>
      <c r="J4" s="135">
        <v>-82687.28</v>
      </c>
      <c r="K4" s="131" t="s">
        <v>269</v>
      </c>
      <c r="L4" s="135">
        <v>-82687.28</v>
      </c>
      <c r="M4" s="135">
        <v>-1202.56</v>
      </c>
      <c r="N4" s="131" t="s">
        <v>288</v>
      </c>
      <c r="O4" s="131" t="s">
        <v>1496</v>
      </c>
      <c r="P4" s="131" t="s">
        <v>1497</v>
      </c>
      <c r="Q4" s="131" t="s">
        <v>1498</v>
      </c>
      <c r="R4" s="131" t="s">
        <v>1499</v>
      </c>
      <c r="S4" s="131" t="s">
        <v>1500</v>
      </c>
      <c r="T4" s="131" t="s">
        <v>288</v>
      </c>
      <c r="U4" s="131" t="s">
        <v>288</v>
      </c>
      <c r="V4" s="131" t="s">
        <v>288</v>
      </c>
      <c r="W4" s="131" t="s">
        <v>288</v>
      </c>
      <c r="X4" s="131" t="s">
        <v>288</v>
      </c>
      <c r="Y4" s="131" t="s">
        <v>1264</v>
      </c>
      <c r="Z4" s="131" t="s">
        <v>1264</v>
      </c>
      <c r="AA4" s="131" t="s">
        <v>288</v>
      </c>
      <c r="AB4" s="131" t="s">
        <v>288</v>
      </c>
      <c r="AC4" s="131" t="s">
        <v>1502</v>
      </c>
      <c r="AD4" s="136" t="s">
        <v>22</v>
      </c>
      <c r="AE4" s="133">
        <v>38943</v>
      </c>
      <c r="AF4" s="135">
        <v>1202.56</v>
      </c>
      <c r="AG4" s="131">
        <v>-1122.3900000000001</v>
      </c>
      <c r="AH4" s="137">
        <f t="shared" si="0"/>
        <v>80.169999999999845</v>
      </c>
      <c r="AI4" s="137">
        <v>0</v>
      </c>
      <c r="AJ4" s="137">
        <f t="shared" si="1"/>
        <v>80.169999999999845</v>
      </c>
      <c r="AL4" s="62">
        <v>82687.28</v>
      </c>
      <c r="AM4" s="62">
        <f t="shared" si="2"/>
        <v>-77174.8</v>
      </c>
      <c r="AN4" s="62">
        <v>5512.48</v>
      </c>
      <c r="AO4" s="137">
        <v>0</v>
      </c>
      <c r="AP4" s="137">
        <f t="shared" si="3"/>
        <v>5512.48</v>
      </c>
      <c r="AQ4" s="137"/>
    </row>
    <row r="5" spans="1:43" ht="14.5">
      <c r="A5" s="132" t="s">
        <v>288</v>
      </c>
      <c r="B5" s="133">
        <v>44074</v>
      </c>
      <c r="C5" s="133">
        <v>44074</v>
      </c>
      <c r="D5" s="134">
        <v>30000555</v>
      </c>
      <c r="E5" s="131" t="s">
        <v>1494</v>
      </c>
      <c r="F5" s="131" t="s">
        <v>1495</v>
      </c>
      <c r="G5" s="131" t="s">
        <v>1145</v>
      </c>
      <c r="H5" s="131" t="s">
        <v>288</v>
      </c>
      <c r="I5" s="131" t="s">
        <v>269</v>
      </c>
      <c r="J5" s="135">
        <v>-82687.28</v>
      </c>
      <c r="K5" s="131" t="s">
        <v>269</v>
      </c>
      <c r="L5" s="135">
        <v>-82687.28</v>
      </c>
      <c r="M5" s="135">
        <v>-1202.56</v>
      </c>
      <c r="N5" s="131" t="s">
        <v>288</v>
      </c>
      <c r="O5" s="131" t="s">
        <v>1496</v>
      </c>
      <c r="P5" s="131" t="s">
        <v>1497</v>
      </c>
      <c r="Q5" s="131" t="s">
        <v>1498</v>
      </c>
      <c r="R5" s="131" t="s">
        <v>1499</v>
      </c>
      <c r="S5" s="131" t="s">
        <v>1500</v>
      </c>
      <c r="T5" s="131" t="s">
        <v>288</v>
      </c>
      <c r="U5" s="131" t="s">
        <v>288</v>
      </c>
      <c r="V5" s="131" t="s">
        <v>288</v>
      </c>
      <c r="W5" s="131" t="s">
        <v>288</v>
      </c>
      <c r="X5" s="131" t="s">
        <v>288</v>
      </c>
      <c r="Y5" s="131" t="s">
        <v>1264</v>
      </c>
      <c r="Z5" s="131" t="s">
        <v>1264</v>
      </c>
      <c r="AA5" s="131" t="s">
        <v>288</v>
      </c>
      <c r="AB5" s="131" t="s">
        <v>288</v>
      </c>
      <c r="AC5" s="131" t="s">
        <v>1502</v>
      </c>
      <c r="AD5" s="136" t="s">
        <v>22</v>
      </c>
      <c r="AE5" s="133">
        <v>38943</v>
      </c>
      <c r="AF5" s="135">
        <v>1202.56</v>
      </c>
      <c r="AG5" s="131">
        <v>-1122.3900000000001</v>
      </c>
      <c r="AH5" s="137">
        <f t="shared" si="0"/>
        <v>80.169999999999845</v>
      </c>
      <c r="AI5" s="137">
        <v>0</v>
      </c>
      <c r="AJ5" s="137">
        <f t="shared" si="1"/>
        <v>80.169999999999845</v>
      </c>
      <c r="AL5" s="62">
        <v>82687.28</v>
      </c>
      <c r="AM5" s="62">
        <f t="shared" si="2"/>
        <v>-77174.8</v>
      </c>
      <c r="AN5" s="62">
        <v>5512.48</v>
      </c>
      <c r="AO5" s="137">
        <v>0</v>
      </c>
      <c r="AP5" s="137">
        <f t="shared" si="3"/>
        <v>5512.48</v>
      </c>
      <c r="AQ5" s="137"/>
    </row>
    <row r="6" spans="1:43" ht="14.5">
      <c r="A6" s="132" t="s">
        <v>288</v>
      </c>
      <c r="B6" s="133">
        <v>44074</v>
      </c>
      <c r="C6" s="133">
        <v>44074</v>
      </c>
      <c r="D6" s="134">
        <v>30000556</v>
      </c>
      <c r="E6" s="131" t="s">
        <v>1494</v>
      </c>
      <c r="F6" s="131" t="s">
        <v>1495</v>
      </c>
      <c r="G6" s="131" t="s">
        <v>1145</v>
      </c>
      <c r="H6" s="131" t="s">
        <v>288</v>
      </c>
      <c r="I6" s="131" t="s">
        <v>269</v>
      </c>
      <c r="J6" s="135">
        <v>-82687.28</v>
      </c>
      <c r="K6" s="131" t="s">
        <v>269</v>
      </c>
      <c r="L6" s="135">
        <v>-82687.28</v>
      </c>
      <c r="M6" s="135">
        <v>-1202.56</v>
      </c>
      <c r="N6" s="131" t="s">
        <v>288</v>
      </c>
      <c r="O6" s="131" t="s">
        <v>1496</v>
      </c>
      <c r="P6" s="131" t="s">
        <v>1497</v>
      </c>
      <c r="Q6" s="131" t="s">
        <v>1498</v>
      </c>
      <c r="R6" s="131" t="s">
        <v>1499</v>
      </c>
      <c r="S6" s="131" t="s">
        <v>1500</v>
      </c>
      <c r="T6" s="131" t="s">
        <v>288</v>
      </c>
      <c r="U6" s="131" t="s">
        <v>288</v>
      </c>
      <c r="V6" s="131" t="s">
        <v>288</v>
      </c>
      <c r="W6" s="131" t="s">
        <v>288</v>
      </c>
      <c r="X6" s="131" t="s">
        <v>288</v>
      </c>
      <c r="Y6" s="131" t="s">
        <v>1264</v>
      </c>
      <c r="Z6" s="131" t="s">
        <v>1264</v>
      </c>
      <c r="AA6" s="131" t="s">
        <v>288</v>
      </c>
      <c r="AB6" s="131" t="s">
        <v>288</v>
      </c>
      <c r="AC6" s="131" t="s">
        <v>1502</v>
      </c>
      <c r="AD6" s="136" t="s">
        <v>22</v>
      </c>
      <c r="AE6" s="133">
        <v>38943</v>
      </c>
      <c r="AF6" s="135">
        <v>1202.56</v>
      </c>
      <c r="AG6" s="131">
        <v>-1122.3900000000001</v>
      </c>
      <c r="AH6" s="137">
        <f t="shared" si="0"/>
        <v>80.169999999999845</v>
      </c>
      <c r="AI6" s="137">
        <v>0</v>
      </c>
      <c r="AJ6" s="137">
        <f t="shared" si="1"/>
        <v>80.169999999999845</v>
      </c>
      <c r="AL6" s="62">
        <v>82687.28</v>
      </c>
      <c r="AM6" s="62">
        <f t="shared" si="2"/>
        <v>-77174.8</v>
      </c>
      <c r="AN6" s="62">
        <v>5512.48</v>
      </c>
      <c r="AO6" s="137">
        <v>0</v>
      </c>
      <c r="AP6" s="137">
        <f t="shared" si="3"/>
        <v>5512.48</v>
      </c>
      <c r="AQ6" s="137"/>
    </row>
    <row r="7" spans="1:43" ht="14.5">
      <c r="A7" s="132" t="s">
        <v>288</v>
      </c>
      <c r="B7" s="133">
        <v>44074</v>
      </c>
      <c r="C7" s="133">
        <v>44074</v>
      </c>
      <c r="D7" s="134">
        <v>30000635</v>
      </c>
      <c r="E7" s="131" t="s">
        <v>1494</v>
      </c>
      <c r="F7" s="131" t="s">
        <v>1495</v>
      </c>
      <c r="G7" s="131" t="s">
        <v>1145</v>
      </c>
      <c r="H7" s="131" t="s">
        <v>288</v>
      </c>
      <c r="I7" s="131" t="s">
        <v>269</v>
      </c>
      <c r="J7" s="135">
        <v>-229300.85</v>
      </c>
      <c r="K7" s="131" t="s">
        <v>269</v>
      </c>
      <c r="L7" s="135">
        <v>-229300.85</v>
      </c>
      <c r="M7" s="135">
        <v>-3334.82</v>
      </c>
      <c r="N7" s="131" t="s">
        <v>288</v>
      </c>
      <c r="O7" s="131" t="s">
        <v>1496</v>
      </c>
      <c r="P7" s="131" t="s">
        <v>1497</v>
      </c>
      <c r="Q7" s="131" t="s">
        <v>1498</v>
      </c>
      <c r="R7" s="131" t="s">
        <v>1499</v>
      </c>
      <c r="S7" s="131" t="s">
        <v>1500</v>
      </c>
      <c r="T7" s="131" t="s">
        <v>288</v>
      </c>
      <c r="U7" s="131" t="s">
        <v>288</v>
      </c>
      <c r="V7" s="131" t="s">
        <v>288</v>
      </c>
      <c r="W7" s="131" t="s">
        <v>288</v>
      </c>
      <c r="X7" s="131" t="s">
        <v>288</v>
      </c>
      <c r="Y7" s="131" t="s">
        <v>1264</v>
      </c>
      <c r="Z7" s="131" t="s">
        <v>1264</v>
      </c>
      <c r="AA7" s="131" t="s">
        <v>288</v>
      </c>
      <c r="AB7" s="131" t="s">
        <v>288</v>
      </c>
      <c r="AC7" s="131" t="s">
        <v>1502</v>
      </c>
      <c r="AD7" s="136" t="s">
        <v>22</v>
      </c>
      <c r="AE7" s="133">
        <v>38943</v>
      </c>
      <c r="AF7" s="135">
        <v>3334.82</v>
      </c>
      <c r="AG7" s="131">
        <v>-3112.5</v>
      </c>
      <c r="AH7" s="137">
        <f t="shared" si="0"/>
        <v>222.32000000000016</v>
      </c>
      <c r="AI7" s="137">
        <v>0</v>
      </c>
      <c r="AJ7" s="137">
        <f t="shared" si="1"/>
        <v>222.32000000000016</v>
      </c>
      <c r="AL7" s="62">
        <v>229300.85</v>
      </c>
      <c r="AM7" s="62">
        <f t="shared" si="2"/>
        <v>-214014.12</v>
      </c>
      <c r="AN7" s="62">
        <v>15286.73</v>
      </c>
      <c r="AO7" s="137">
        <v>0</v>
      </c>
      <c r="AP7" s="137">
        <f t="shared" si="3"/>
        <v>15286.73</v>
      </c>
      <c r="AQ7" s="137"/>
    </row>
    <row r="8" spans="1:43" ht="14.5">
      <c r="A8" s="132" t="s">
        <v>288</v>
      </c>
      <c r="B8" s="133">
        <v>44074</v>
      </c>
      <c r="C8" s="133">
        <v>44074</v>
      </c>
      <c r="D8" s="134">
        <v>30000636</v>
      </c>
      <c r="E8" s="131" t="s">
        <v>1494</v>
      </c>
      <c r="F8" s="131" t="s">
        <v>1495</v>
      </c>
      <c r="G8" s="131" t="s">
        <v>1145</v>
      </c>
      <c r="H8" s="131" t="s">
        <v>288</v>
      </c>
      <c r="I8" s="131" t="s">
        <v>269</v>
      </c>
      <c r="J8" s="135">
        <v>-229300.85</v>
      </c>
      <c r="K8" s="131" t="s">
        <v>269</v>
      </c>
      <c r="L8" s="135">
        <v>-229300.85</v>
      </c>
      <c r="M8" s="135">
        <v>-3334.82</v>
      </c>
      <c r="N8" s="131" t="s">
        <v>288</v>
      </c>
      <c r="O8" s="131" t="s">
        <v>1496</v>
      </c>
      <c r="P8" s="131" t="s">
        <v>1497</v>
      </c>
      <c r="Q8" s="131" t="s">
        <v>1498</v>
      </c>
      <c r="R8" s="131" t="s">
        <v>1499</v>
      </c>
      <c r="S8" s="131" t="s">
        <v>1500</v>
      </c>
      <c r="T8" s="131" t="s">
        <v>288</v>
      </c>
      <c r="U8" s="131" t="s">
        <v>288</v>
      </c>
      <c r="V8" s="131" t="s">
        <v>288</v>
      </c>
      <c r="W8" s="131" t="s">
        <v>288</v>
      </c>
      <c r="X8" s="131" t="s">
        <v>288</v>
      </c>
      <c r="Y8" s="131" t="s">
        <v>1264</v>
      </c>
      <c r="Z8" s="131" t="s">
        <v>1264</v>
      </c>
      <c r="AA8" s="131" t="s">
        <v>288</v>
      </c>
      <c r="AB8" s="131" t="s">
        <v>288</v>
      </c>
      <c r="AC8" s="131" t="s">
        <v>1502</v>
      </c>
      <c r="AD8" s="136" t="s">
        <v>22</v>
      </c>
      <c r="AE8" s="133">
        <v>38943</v>
      </c>
      <c r="AF8" s="135">
        <v>3334.82</v>
      </c>
      <c r="AG8" s="131">
        <v>-3112.5</v>
      </c>
      <c r="AH8" s="137">
        <f t="shared" si="0"/>
        <v>222.32000000000016</v>
      </c>
      <c r="AI8" s="137">
        <v>0</v>
      </c>
      <c r="AJ8" s="137">
        <f t="shared" si="1"/>
        <v>222.32000000000016</v>
      </c>
      <c r="AL8" s="62">
        <v>229300.85</v>
      </c>
      <c r="AM8" s="62">
        <f t="shared" si="2"/>
        <v>-214014.12</v>
      </c>
      <c r="AN8" s="62">
        <v>15286.73</v>
      </c>
      <c r="AO8" s="137">
        <v>0</v>
      </c>
      <c r="AP8" s="137">
        <f t="shared" si="3"/>
        <v>15286.73</v>
      </c>
      <c r="AQ8" s="137"/>
    </row>
    <row r="9" spans="1:43" ht="14.5">
      <c r="A9" s="132" t="s">
        <v>288</v>
      </c>
      <c r="B9" s="133">
        <v>44074</v>
      </c>
      <c r="C9" s="133">
        <v>44074</v>
      </c>
      <c r="D9" s="134">
        <v>30000637</v>
      </c>
      <c r="E9" s="131" t="s">
        <v>1494</v>
      </c>
      <c r="F9" s="131" t="s">
        <v>1495</v>
      </c>
      <c r="G9" s="131" t="s">
        <v>1145</v>
      </c>
      <c r="H9" s="131" t="s">
        <v>288</v>
      </c>
      <c r="I9" s="131" t="s">
        <v>269</v>
      </c>
      <c r="J9" s="135">
        <v>-229300.85</v>
      </c>
      <c r="K9" s="131" t="s">
        <v>269</v>
      </c>
      <c r="L9" s="135">
        <v>-229300.85</v>
      </c>
      <c r="M9" s="135">
        <v>-3334.82</v>
      </c>
      <c r="N9" s="131" t="s">
        <v>288</v>
      </c>
      <c r="O9" s="131" t="s">
        <v>1496</v>
      </c>
      <c r="P9" s="131" t="s">
        <v>1497</v>
      </c>
      <c r="Q9" s="131" t="s">
        <v>1498</v>
      </c>
      <c r="R9" s="131" t="s">
        <v>1499</v>
      </c>
      <c r="S9" s="131" t="s">
        <v>1500</v>
      </c>
      <c r="T9" s="131" t="s">
        <v>288</v>
      </c>
      <c r="U9" s="131" t="s">
        <v>288</v>
      </c>
      <c r="V9" s="131" t="s">
        <v>288</v>
      </c>
      <c r="W9" s="131" t="s">
        <v>288</v>
      </c>
      <c r="X9" s="131" t="s">
        <v>288</v>
      </c>
      <c r="Y9" s="131" t="s">
        <v>1264</v>
      </c>
      <c r="Z9" s="131" t="s">
        <v>1264</v>
      </c>
      <c r="AA9" s="131" t="s">
        <v>288</v>
      </c>
      <c r="AB9" s="131" t="s">
        <v>288</v>
      </c>
      <c r="AC9" s="131" t="s">
        <v>1502</v>
      </c>
      <c r="AD9" s="136" t="s">
        <v>22</v>
      </c>
      <c r="AE9" s="133">
        <v>38943</v>
      </c>
      <c r="AF9" s="135">
        <v>3334.82</v>
      </c>
      <c r="AG9" s="131">
        <v>-3112.5</v>
      </c>
      <c r="AH9" s="137">
        <f t="shared" si="0"/>
        <v>222.32000000000016</v>
      </c>
      <c r="AI9" s="137">
        <v>0</v>
      </c>
      <c r="AJ9" s="137">
        <f t="shared" si="1"/>
        <v>222.32000000000016</v>
      </c>
      <c r="AL9" s="62">
        <v>229300.85</v>
      </c>
      <c r="AM9" s="62">
        <f t="shared" si="2"/>
        <v>-214014.12</v>
      </c>
      <c r="AN9" s="62">
        <v>15286.73</v>
      </c>
      <c r="AO9" s="137">
        <v>0</v>
      </c>
      <c r="AP9" s="137">
        <f t="shared" si="3"/>
        <v>15286.73</v>
      </c>
      <c r="AQ9" s="137"/>
    </row>
    <row r="10" spans="1:43" ht="14.5">
      <c r="A10" s="132" t="s">
        <v>288</v>
      </c>
      <c r="B10" s="133">
        <v>44074</v>
      </c>
      <c r="C10" s="133">
        <v>44074</v>
      </c>
      <c r="D10" s="134">
        <v>30000819</v>
      </c>
      <c r="E10" s="131" t="s">
        <v>1494</v>
      </c>
      <c r="F10" s="131" t="s">
        <v>1495</v>
      </c>
      <c r="G10" s="131" t="s">
        <v>1145</v>
      </c>
      <c r="H10" s="131" t="s">
        <v>288</v>
      </c>
      <c r="I10" s="131" t="s">
        <v>269</v>
      </c>
      <c r="J10" s="135">
        <v>-152154.37</v>
      </c>
      <c r="K10" s="131" t="s">
        <v>269</v>
      </c>
      <c r="L10" s="135">
        <v>-152154.37</v>
      </c>
      <c r="M10" s="135">
        <v>-2196.79</v>
      </c>
      <c r="N10" s="131" t="s">
        <v>288</v>
      </c>
      <c r="O10" s="131" t="s">
        <v>1496</v>
      </c>
      <c r="P10" s="131" t="s">
        <v>1497</v>
      </c>
      <c r="Q10" s="131" t="s">
        <v>1498</v>
      </c>
      <c r="R10" s="131" t="s">
        <v>1499</v>
      </c>
      <c r="S10" s="131" t="s">
        <v>1500</v>
      </c>
      <c r="T10" s="131" t="s">
        <v>288</v>
      </c>
      <c r="U10" s="131" t="s">
        <v>288</v>
      </c>
      <c r="V10" s="131" t="s">
        <v>288</v>
      </c>
      <c r="W10" s="131" t="s">
        <v>288</v>
      </c>
      <c r="X10" s="131" t="s">
        <v>288</v>
      </c>
      <c r="Y10" s="131" t="s">
        <v>1264</v>
      </c>
      <c r="Z10" s="131" t="s">
        <v>1264</v>
      </c>
      <c r="AA10" s="131" t="s">
        <v>288</v>
      </c>
      <c r="AB10" s="131" t="s">
        <v>288</v>
      </c>
      <c r="AC10" s="131" t="s">
        <v>1503</v>
      </c>
      <c r="AD10" s="136" t="s">
        <v>22</v>
      </c>
      <c r="AE10" s="133">
        <v>39049</v>
      </c>
      <c r="AF10" s="135">
        <v>2196.79</v>
      </c>
      <c r="AG10" s="131">
        <v>-2013.72</v>
      </c>
      <c r="AH10" s="137">
        <f t="shared" si="0"/>
        <v>183.06999999999994</v>
      </c>
      <c r="AI10" s="137">
        <v>0</v>
      </c>
      <c r="AJ10" s="137">
        <f t="shared" si="1"/>
        <v>183.06999999999994</v>
      </c>
      <c r="AL10" s="62">
        <v>152154.37</v>
      </c>
      <c r="AM10" s="62">
        <f t="shared" si="2"/>
        <v>-139474.82999999999</v>
      </c>
      <c r="AN10" s="62">
        <v>12679.54</v>
      </c>
      <c r="AO10" s="137">
        <v>0</v>
      </c>
      <c r="AP10" s="137">
        <f t="shared" si="3"/>
        <v>12679.54</v>
      </c>
      <c r="AQ10" s="137"/>
    </row>
    <row r="11" spans="1:43" ht="14.5">
      <c r="A11" s="132" t="s">
        <v>288</v>
      </c>
      <c r="B11" s="133">
        <v>44074</v>
      </c>
      <c r="C11" s="133">
        <v>44074</v>
      </c>
      <c r="D11" s="134">
        <v>30001688</v>
      </c>
      <c r="E11" s="131" t="s">
        <v>1494</v>
      </c>
      <c r="F11" s="131" t="s">
        <v>1495</v>
      </c>
      <c r="G11" s="131" t="s">
        <v>1145</v>
      </c>
      <c r="H11" s="131" t="s">
        <v>288</v>
      </c>
      <c r="I11" s="131" t="s">
        <v>269</v>
      </c>
      <c r="J11" s="135">
        <v>-84326.87</v>
      </c>
      <c r="K11" s="131" t="s">
        <v>269</v>
      </c>
      <c r="L11" s="135">
        <v>-84326.87</v>
      </c>
      <c r="M11" s="135">
        <v>-1222.3</v>
      </c>
      <c r="N11" s="131" t="s">
        <v>288</v>
      </c>
      <c r="O11" s="131" t="s">
        <v>1496</v>
      </c>
      <c r="P11" s="131" t="s">
        <v>1497</v>
      </c>
      <c r="Q11" s="131" t="s">
        <v>1498</v>
      </c>
      <c r="R11" s="131" t="s">
        <v>1499</v>
      </c>
      <c r="S11" s="131" t="s">
        <v>1500</v>
      </c>
      <c r="T11" s="131" t="s">
        <v>288</v>
      </c>
      <c r="U11" s="131" t="s">
        <v>288</v>
      </c>
      <c r="V11" s="131" t="s">
        <v>288</v>
      </c>
      <c r="W11" s="131" t="s">
        <v>288</v>
      </c>
      <c r="X11" s="131" t="s">
        <v>288</v>
      </c>
      <c r="Y11" s="131" t="s">
        <v>1264</v>
      </c>
      <c r="Z11" s="131" t="s">
        <v>1264</v>
      </c>
      <c r="AA11" s="131" t="s">
        <v>288</v>
      </c>
      <c r="AB11" s="131" t="s">
        <v>288</v>
      </c>
      <c r="AC11" s="131" t="s">
        <v>1504</v>
      </c>
      <c r="AD11" s="136" t="s">
        <v>22</v>
      </c>
      <c r="AE11" s="133">
        <v>39502</v>
      </c>
      <c r="AF11" s="135">
        <v>1222.3</v>
      </c>
      <c r="AG11" s="131">
        <v>-1018.59</v>
      </c>
      <c r="AH11" s="137">
        <f t="shared" si="0"/>
        <v>203.70999999999992</v>
      </c>
      <c r="AI11" s="137">
        <v>0</v>
      </c>
      <c r="AJ11" s="137">
        <f t="shared" si="1"/>
        <v>203.70999999999992</v>
      </c>
      <c r="AL11" s="62">
        <v>84326.87</v>
      </c>
      <c r="AM11" s="62">
        <f t="shared" si="2"/>
        <v>-70272.39</v>
      </c>
      <c r="AN11" s="62">
        <v>14054.48</v>
      </c>
      <c r="AO11" s="137">
        <v>0</v>
      </c>
      <c r="AP11" s="137">
        <f t="shared" si="3"/>
        <v>14054.48</v>
      </c>
      <c r="AQ11" s="137"/>
    </row>
    <row r="12" spans="1:43" ht="14.5">
      <c r="A12" s="132" t="s">
        <v>288</v>
      </c>
      <c r="B12" s="133">
        <v>44074</v>
      </c>
      <c r="C12" s="133">
        <v>44074</v>
      </c>
      <c r="D12" s="134">
        <v>30001708</v>
      </c>
      <c r="E12" s="131" t="s">
        <v>1494</v>
      </c>
      <c r="F12" s="131" t="s">
        <v>1495</v>
      </c>
      <c r="G12" s="131" t="s">
        <v>1145</v>
      </c>
      <c r="H12" s="131" t="s">
        <v>288</v>
      </c>
      <c r="I12" s="131" t="s">
        <v>269</v>
      </c>
      <c r="J12" s="135">
        <v>-104798.39</v>
      </c>
      <c r="K12" s="131" t="s">
        <v>269</v>
      </c>
      <c r="L12" s="135">
        <v>-104798.39</v>
      </c>
      <c r="M12" s="135">
        <v>-1524.34</v>
      </c>
      <c r="N12" s="131" t="s">
        <v>288</v>
      </c>
      <c r="O12" s="131" t="s">
        <v>1496</v>
      </c>
      <c r="P12" s="131" t="s">
        <v>1497</v>
      </c>
      <c r="Q12" s="131" t="s">
        <v>1498</v>
      </c>
      <c r="R12" s="131" t="s">
        <v>1499</v>
      </c>
      <c r="S12" s="131" t="s">
        <v>1500</v>
      </c>
      <c r="T12" s="131" t="s">
        <v>288</v>
      </c>
      <c r="U12" s="131" t="s">
        <v>288</v>
      </c>
      <c r="V12" s="131" t="s">
        <v>288</v>
      </c>
      <c r="W12" s="131" t="s">
        <v>288</v>
      </c>
      <c r="X12" s="131" t="s">
        <v>288</v>
      </c>
      <c r="Y12" s="131" t="s">
        <v>1264</v>
      </c>
      <c r="Z12" s="131" t="s">
        <v>1264</v>
      </c>
      <c r="AA12" s="131" t="s">
        <v>288</v>
      </c>
      <c r="AB12" s="131" t="s">
        <v>288</v>
      </c>
      <c r="AC12" s="131" t="s">
        <v>1505</v>
      </c>
      <c r="AD12" s="136" t="s">
        <v>22</v>
      </c>
      <c r="AE12" s="133">
        <v>39334</v>
      </c>
      <c r="AF12" s="135">
        <v>1524.34</v>
      </c>
      <c r="AG12" s="131">
        <v>-1312.62</v>
      </c>
      <c r="AH12" s="137">
        <f t="shared" si="0"/>
        <v>211.72000000000003</v>
      </c>
      <c r="AI12" s="137">
        <v>0</v>
      </c>
      <c r="AJ12" s="137">
        <f t="shared" si="1"/>
        <v>211.72000000000003</v>
      </c>
      <c r="AL12" s="62">
        <v>104798.39</v>
      </c>
      <c r="AM12" s="62">
        <f t="shared" si="2"/>
        <v>-90243.06</v>
      </c>
      <c r="AN12" s="62">
        <v>14555.33</v>
      </c>
      <c r="AO12" s="137">
        <v>0</v>
      </c>
      <c r="AP12" s="137">
        <f t="shared" si="3"/>
        <v>14555.33</v>
      </c>
      <c r="AQ12" s="137"/>
    </row>
    <row r="13" spans="1:43" ht="14.5">
      <c r="A13" s="132" t="s">
        <v>288</v>
      </c>
      <c r="B13" s="133">
        <v>44074</v>
      </c>
      <c r="C13" s="133">
        <v>44074</v>
      </c>
      <c r="D13" s="134">
        <v>30001798</v>
      </c>
      <c r="E13" s="131" t="s">
        <v>1494</v>
      </c>
      <c r="F13" s="131" t="s">
        <v>1495</v>
      </c>
      <c r="G13" s="131" t="s">
        <v>1145</v>
      </c>
      <c r="H13" s="131" t="s">
        <v>288</v>
      </c>
      <c r="I13" s="131" t="s">
        <v>269</v>
      </c>
      <c r="J13" s="135">
        <v>-32426</v>
      </c>
      <c r="K13" s="131" t="s">
        <v>269</v>
      </c>
      <c r="L13" s="135">
        <v>-32426</v>
      </c>
      <c r="M13" s="135">
        <v>-472.13</v>
      </c>
      <c r="N13" s="131" t="s">
        <v>288</v>
      </c>
      <c r="O13" s="131" t="s">
        <v>1496</v>
      </c>
      <c r="P13" s="131" t="s">
        <v>1497</v>
      </c>
      <c r="Q13" s="131" t="s">
        <v>1498</v>
      </c>
      <c r="R13" s="131" t="s">
        <v>1499</v>
      </c>
      <c r="S13" s="131" t="s">
        <v>1500</v>
      </c>
      <c r="T13" s="131" t="s">
        <v>288</v>
      </c>
      <c r="U13" s="131" t="s">
        <v>288</v>
      </c>
      <c r="V13" s="131" t="s">
        <v>288</v>
      </c>
      <c r="W13" s="131" t="s">
        <v>288</v>
      </c>
      <c r="X13" s="131" t="s">
        <v>288</v>
      </c>
      <c r="Y13" s="131" t="s">
        <v>1264</v>
      </c>
      <c r="Z13" s="131" t="s">
        <v>1264</v>
      </c>
      <c r="AA13" s="131" t="s">
        <v>288</v>
      </c>
      <c r="AB13" s="131" t="s">
        <v>288</v>
      </c>
      <c r="AC13" s="131" t="s">
        <v>1506</v>
      </c>
      <c r="AD13" s="136" t="s">
        <v>22</v>
      </c>
      <c r="AE13" s="133">
        <v>38978</v>
      </c>
      <c r="AF13" s="135">
        <v>472.13</v>
      </c>
      <c r="AG13" s="131">
        <v>-438.03</v>
      </c>
      <c r="AH13" s="137">
        <f t="shared" si="0"/>
        <v>34.100000000000023</v>
      </c>
      <c r="AI13" s="137">
        <v>0</v>
      </c>
      <c r="AJ13" s="137">
        <f t="shared" si="1"/>
        <v>34.100000000000023</v>
      </c>
      <c r="AL13" s="62">
        <v>32426</v>
      </c>
      <c r="AM13" s="62">
        <f t="shared" si="2"/>
        <v>-30084.11</v>
      </c>
      <c r="AN13" s="62">
        <v>2341.89</v>
      </c>
      <c r="AO13" s="137">
        <v>0</v>
      </c>
      <c r="AP13" s="137">
        <f t="shared" si="3"/>
        <v>2341.89</v>
      </c>
      <c r="AQ13" s="137"/>
    </row>
    <row r="14" spans="1:43" ht="14.5">
      <c r="A14" s="132" t="s">
        <v>288</v>
      </c>
      <c r="B14" s="133">
        <v>44074</v>
      </c>
      <c r="C14" s="133">
        <v>44074</v>
      </c>
      <c r="D14" s="134">
        <v>30001799</v>
      </c>
      <c r="E14" s="131" t="s">
        <v>1494</v>
      </c>
      <c r="F14" s="131" t="s">
        <v>1495</v>
      </c>
      <c r="G14" s="131" t="s">
        <v>1145</v>
      </c>
      <c r="H14" s="131" t="s">
        <v>288</v>
      </c>
      <c r="I14" s="131" t="s">
        <v>269</v>
      </c>
      <c r="J14" s="135">
        <v>-33069.839999999997</v>
      </c>
      <c r="K14" s="131" t="s">
        <v>269</v>
      </c>
      <c r="L14" s="135">
        <v>-33069.839999999997</v>
      </c>
      <c r="M14" s="135">
        <v>-479.77</v>
      </c>
      <c r="N14" s="131" t="s">
        <v>288</v>
      </c>
      <c r="O14" s="131" t="s">
        <v>1496</v>
      </c>
      <c r="P14" s="131" t="s">
        <v>1497</v>
      </c>
      <c r="Q14" s="131" t="s">
        <v>1498</v>
      </c>
      <c r="R14" s="131" t="s">
        <v>1499</v>
      </c>
      <c r="S14" s="131" t="s">
        <v>1500</v>
      </c>
      <c r="T14" s="131" t="s">
        <v>288</v>
      </c>
      <c r="U14" s="131" t="s">
        <v>288</v>
      </c>
      <c r="V14" s="131" t="s">
        <v>288</v>
      </c>
      <c r="W14" s="131" t="s">
        <v>288</v>
      </c>
      <c r="X14" s="131" t="s">
        <v>288</v>
      </c>
      <c r="Y14" s="131" t="s">
        <v>1264</v>
      </c>
      <c r="Z14" s="131" t="s">
        <v>1264</v>
      </c>
      <c r="AA14" s="131" t="s">
        <v>288</v>
      </c>
      <c r="AB14" s="131" t="s">
        <v>288</v>
      </c>
      <c r="AC14" s="131" t="s">
        <v>1506</v>
      </c>
      <c r="AD14" s="136" t="s">
        <v>22</v>
      </c>
      <c r="AE14" s="133">
        <v>38871</v>
      </c>
      <c r="AF14" s="135">
        <v>479.77</v>
      </c>
      <c r="AG14" s="131">
        <v>-453.12</v>
      </c>
      <c r="AH14" s="137">
        <f t="shared" si="0"/>
        <v>26.649999999999977</v>
      </c>
      <c r="AI14" s="137">
        <v>0</v>
      </c>
      <c r="AJ14" s="137">
        <f t="shared" si="1"/>
        <v>26.649999999999977</v>
      </c>
      <c r="AL14" s="62">
        <v>33069.839999999997</v>
      </c>
      <c r="AM14" s="62">
        <f t="shared" si="2"/>
        <v>-31232.629999999997</v>
      </c>
      <c r="AN14" s="62">
        <v>1837.21</v>
      </c>
      <c r="AO14" s="137">
        <v>0</v>
      </c>
      <c r="AP14" s="137">
        <f t="shared" si="3"/>
        <v>1837.21</v>
      </c>
      <c r="AQ14" s="137"/>
    </row>
    <row r="15" spans="1:43" ht="14.5">
      <c r="A15" s="132" t="s">
        <v>288</v>
      </c>
      <c r="B15" s="133">
        <v>44074</v>
      </c>
      <c r="C15" s="133">
        <v>44074</v>
      </c>
      <c r="D15" s="134">
        <v>30001804</v>
      </c>
      <c r="E15" s="131" t="s">
        <v>1494</v>
      </c>
      <c r="F15" s="131" t="s">
        <v>1495</v>
      </c>
      <c r="G15" s="131" t="s">
        <v>1145</v>
      </c>
      <c r="H15" s="131" t="s">
        <v>288</v>
      </c>
      <c r="I15" s="131" t="s">
        <v>269</v>
      </c>
      <c r="J15" s="135">
        <v>-125555.11</v>
      </c>
      <c r="K15" s="131" t="s">
        <v>269</v>
      </c>
      <c r="L15" s="135">
        <v>-125555.11</v>
      </c>
      <c r="M15" s="135">
        <v>-1819.14</v>
      </c>
      <c r="N15" s="131" t="s">
        <v>288</v>
      </c>
      <c r="O15" s="131" t="s">
        <v>1496</v>
      </c>
      <c r="P15" s="131" t="s">
        <v>1497</v>
      </c>
      <c r="Q15" s="131" t="s">
        <v>1498</v>
      </c>
      <c r="R15" s="131" t="s">
        <v>1499</v>
      </c>
      <c r="S15" s="131" t="s">
        <v>1500</v>
      </c>
      <c r="T15" s="131" t="s">
        <v>288</v>
      </c>
      <c r="U15" s="131" t="s">
        <v>288</v>
      </c>
      <c r="V15" s="131" t="s">
        <v>288</v>
      </c>
      <c r="W15" s="131" t="s">
        <v>288</v>
      </c>
      <c r="X15" s="131" t="s">
        <v>288</v>
      </c>
      <c r="Y15" s="131" t="s">
        <v>1264</v>
      </c>
      <c r="Z15" s="131" t="s">
        <v>1264</v>
      </c>
      <c r="AA15" s="131" t="s">
        <v>288</v>
      </c>
      <c r="AB15" s="131" t="s">
        <v>288</v>
      </c>
      <c r="AC15" s="131" t="s">
        <v>1507</v>
      </c>
      <c r="AD15" s="136" t="s">
        <v>22</v>
      </c>
      <c r="AE15" s="133">
        <v>39124</v>
      </c>
      <c r="AF15" s="135">
        <v>1819.14</v>
      </c>
      <c r="AG15" s="131">
        <v>-1637.23</v>
      </c>
      <c r="AH15" s="137">
        <f t="shared" si="0"/>
        <v>181.91000000000008</v>
      </c>
      <c r="AI15" s="137">
        <v>0</v>
      </c>
      <c r="AJ15" s="137">
        <f t="shared" si="1"/>
        <v>181.91000000000008</v>
      </c>
      <c r="AL15" s="62">
        <v>125555.11</v>
      </c>
      <c r="AM15" s="62">
        <f t="shared" si="2"/>
        <v>-112999.6</v>
      </c>
      <c r="AN15" s="62">
        <v>12555.51</v>
      </c>
      <c r="AO15" s="137">
        <v>0</v>
      </c>
      <c r="AP15" s="137">
        <f t="shared" si="3"/>
        <v>12555.51</v>
      </c>
      <c r="AQ15" s="137"/>
    </row>
    <row r="16" spans="1:43" ht="14.5">
      <c r="A16" s="132" t="s">
        <v>288</v>
      </c>
      <c r="B16" s="133">
        <v>44074</v>
      </c>
      <c r="C16" s="133">
        <v>44074</v>
      </c>
      <c r="D16" s="134">
        <v>30001805</v>
      </c>
      <c r="E16" s="131" t="s">
        <v>1494</v>
      </c>
      <c r="F16" s="131" t="s">
        <v>1495</v>
      </c>
      <c r="G16" s="131" t="s">
        <v>1145</v>
      </c>
      <c r="H16" s="131" t="s">
        <v>288</v>
      </c>
      <c r="I16" s="131" t="s">
        <v>269</v>
      </c>
      <c r="J16" s="135">
        <v>-125555.11</v>
      </c>
      <c r="K16" s="131" t="s">
        <v>269</v>
      </c>
      <c r="L16" s="135">
        <v>-125555.11</v>
      </c>
      <c r="M16" s="135">
        <v>-1819.14</v>
      </c>
      <c r="N16" s="131" t="s">
        <v>288</v>
      </c>
      <c r="O16" s="131" t="s">
        <v>1496</v>
      </c>
      <c r="P16" s="131" t="s">
        <v>1497</v>
      </c>
      <c r="Q16" s="131" t="s">
        <v>1498</v>
      </c>
      <c r="R16" s="131" t="s">
        <v>1499</v>
      </c>
      <c r="S16" s="131" t="s">
        <v>1500</v>
      </c>
      <c r="T16" s="131" t="s">
        <v>288</v>
      </c>
      <c r="U16" s="131" t="s">
        <v>288</v>
      </c>
      <c r="V16" s="131" t="s">
        <v>288</v>
      </c>
      <c r="W16" s="131" t="s">
        <v>288</v>
      </c>
      <c r="X16" s="131" t="s">
        <v>288</v>
      </c>
      <c r="Y16" s="131" t="s">
        <v>1264</v>
      </c>
      <c r="Z16" s="131" t="s">
        <v>1264</v>
      </c>
      <c r="AA16" s="131" t="s">
        <v>288</v>
      </c>
      <c r="AB16" s="131" t="s">
        <v>288</v>
      </c>
      <c r="AC16" s="131" t="s">
        <v>1507</v>
      </c>
      <c r="AD16" s="136" t="s">
        <v>22</v>
      </c>
      <c r="AE16" s="133">
        <v>39124</v>
      </c>
      <c r="AF16" s="135">
        <v>1819.14</v>
      </c>
      <c r="AG16" s="131">
        <v>-1637.23</v>
      </c>
      <c r="AH16" s="137">
        <f t="shared" si="0"/>
        <v>181.91000000000008</v>
      </c>
      <c r="AI16" s="137">
        <v>0</v>
      </c>
      <c r="AJ16" s="137">
        <f t="shared" si="1"/>
        <v>181.91000000000008</v>
      </c>
      <c r="AL16" s="62">
        <v>125555.11</v>
      </c>
      <c r="AM16" s="62">
        <f t="shared" si="2"/>
        <v>-112999.6</v>
      </c>
      <c r="AN16" s="62">
        <v>12555.51</v>
      </c>
      <c r="AO16" s="137">
        <v>0</v>
      </c>
      <c r="AP16" s="137">
        <f t="shared" si="3"/>
        <v>12555.51</v>
      </c>
      <c r="AQ16" s="137"/>
    </row>
    <row r="17" spans="1:43" ht="14.5">
      <c r="A17" s="132" t="s">
        <v>288</v>
      </c>
      <c r="B17" s="133">
        <v>44074</v>
      </c>
      <c r="C17" s="133">
        <v>44074</v>
      </c>
      <c r="D17" s="134">
        <v>30002898</v>
      </c>
      <c r="E17" s="131" t="s">
        <v>1494</v>
      </c>
      <c r="F17" s="131" t="s">
        <v>1495</v>
      </c>
      <c r="G17" s="131" t="s">
        <v>1145</v>
      </c>
      <c r="H17" s="131" t="s">
        <v>288</v>
      </c>
      <c r="I17" s="131" t="s">
        <v>269</v>
      </c>
      <c r="J17" s="135">
        <v>-130496.06</v>
      </c>
      <c r="K17" s="131" t="s">
        <v>269</v>
      </c>
      <c r="L17" s="135">
        <v>-130496.06</v>
      </c>
      <c r="M17" s="135">
        <v>-1885.26</v>
      </c>
      <c r="N17" s="131" t="s">
        <v>288</v>
      </c>
      <c r="O17" s="131" t="s">
        <v>1496</v>
      </c>
      <c r="P17" s="131" t="s">
        <v>1497</v>
      </c>
      <c r="Q17" s="131" t="s">
        <v>1498</v>
      </c>
      <c r="R17" s="131" t="s">
        <v>1499</v>
      </c>
      <c r="S17" s="131" t="s">
        <v>1500</v>
      </c>
      <c r="T17" s="131" t="s">
        <v>288</v>
      </c>
      <c r="U17" s="131" t="s">
        <v>288</v>
      </c>
      <c r="V17" s="131" t="s">
        <v>288</v>
      </c>
      <c r="W17" s="131" t="s">
        <v>288</v>
      </c>
      <c r="X17" s="131" t="s">
        <v>288</v>
      </c>
      <c r="Y17" s="131" t="s">
        <v>1264</v>
      </c>
      <c r="Z17" s="131" t="s">
        <v>1264</v>
      </c>
      <c r="AA17" s="131" t="s">
        <v>288</v>
      </c>
      <c r="AB17" s="131" t="s">
        <v>288</v>
      </c>
      <c r="AC17" s="131" t="s">
        <v>1505</v>
      </c>
      <c r="AD17" s="136" t="s">
        <v>22</v>
      </c>
      <c r="AE17" s="133">
        <v>39488</v>
      </c>
      <c r="AF17" s="135">
        <v>1885.26</v>
      </c>
      <c r="AG17" s="131">
        <v>-1571.04</v>
      </c>
      <c r="AH17" s="137">
        <f t="shared" si="0"/>
        <v>314.22000000000003</v>
      </c>
      <c r="AI17" s="137">
        <v>0</v>
      </c>
      <c r="AJ17" s="137">
        <f t="shared" si="1"/>
        <v>314.22000000000003</v>
      </c>
      <c r="AL17" s="62">
        <v>130496.06</v>
      </c>
      <c r="AM17" s="62">
        <f t="shared" si="2"/>
        <v>-108746.72</v>
      </c>
      <c r="AN17" s="62">
        <v>21749.34</v>
      </c>
      <c r="AO17" s="137">
        <v>0</v>
      </c>
      <c r="AP17" s="137">
        <f t="shared" si="3"/>
        <v>21749.34</v>
      </c>
      <c r="AQ17" s="137"/>
    </row>
    <row r="18" spans="1:43" ht="14.5">
      <c r="A18" s="132" t="s">
        <v>288</v>
      </c>
      <c r="B18" s="133">
        <v>44074</v>
      </c>
      <c r="C18" s="133">
        <v>44074</v>
      </c>
      <c r="D18" s="134">
        <v>30003068</v>
      </c>
      <c r="E18" s="131" t="s">
        <v>1494</v>
      </c>
      <c r="F18" s="131" t="s">
        <v>1495</v>
      </c>
      <c r="G18" s="131" t="s">
        <v>1145</v>
      </c>
      <c r="H18" s="131" t="s">
        <v>288</v>
      </c>
      <c r="I18" s="131" t="s">
        <v>269</v>
      </c>
      <c r="J18" s="135">
        <v>-604520.43000000005</v>
      </c>
      <c r="K18" s="131" t="s">
        <v>269</v>
      </c>
      <c r="L18" s="135">
        <v>-604520.43000000005</v>
      </c>
      <c r="M18" s="135">
        <v>-8791.7999999999993</v>
      </c>
      <c r="N18" s="131" t="s">
        <v>288</v>
      </c>
      <c r="O18" s="131" t="s">
        <v>1496</v>
      </c>
      <c r="P18" s="131" t="s">
        <v>1497</v>
      </c>
      <c r="Q18" s="131" t="s">
        <v>1498</v>
      </c>
      <c r="R18" s="131" t="s">
        <v>1499</v>
      </c>
      <c r="S18" s="131" t="s">
        <v>1500</v>
      </c>
      <c r="T18" s="131" t="s">
        <v>288</v>
      </c>
      <c r="U18" s="131" t="s">
        <v>288</v>
      </c>
      <c r="V18" s="131" t="s">
        <v>288</v>
      </c>
      <c r="W18" s="131" t="s">
        <v>288</v>
      </c>
      <c r="X18" s="131" t="s">
        <v>288</v>
      </c>
      <c r="Y18" s="131" t="s">
        <v>1264</v>
      </c>
      <c r="Z18" s="131" t="s">
        <v>1264</v>
      </c>
      <c r="AA18" s="131" t="s">
        <v>288</v>
      </c>
      <c r="AB18" s="131" t="s">
        <v>288</v>
      </c>
      <c r="AC18" s="131" t="s">
        <v>1508</v>
      </c>
      <c r="AD18" s="136" t="s">
        <v>22</v>
      </c>
      <c r="AE18" s="133">
        <v>38943</v>
      </c>
      <c r="AF18" s="135">
        <v>8791.7999999999993</v>
      </c>
      <c r="AG18" s="131">
        <v>-8205.68</v>
      </c>
      <c r="AH18" s="137">
        <f t="shared" si="0"/>
        <v>586.11999999999898</v>
      </c>
      <c r="AI18" s="137">
        <v>0</v>
      </c>
      <c r="AJ18" s="137">
        <f t="shared" si="1"/>
        <v>586.11999999999898</v>
      </c>
      <c r="AL18" s="62">
        <v>604520.43000000005</v>
      </c>
      <c r="AM18" s="62">
        <f t="shared" si="2"/>
        <v>-564219.07000000007</v>
      </c>
      <c r="AN18" s="62">
        <v>40301.360000000001</v>
      </c>
      <c r="AO18" s="137">
        <v>0</v>
      </c>
      <c r="AP18" s="137">
        <f t="shared" si="3"/>
        <v>40301.360000000001</v>
      </c>
      <c r="AQ18" s="137"/>
    </row>
    <row r="19" spans="1:43" ht="14.5">
      <c r="A19" s="132" t="s">
        <v>288</v>
      </c>
      <c r="B19" s="133">
        <v>44074</v>
      </c>
      <c r="C19" s="133">
        <v>44074</v>
      </c>
      <c r="D19" s="134">
        <v>30003084</v>
      </c>
      <c r="E19" s="131" t="s">
        <v>1494</v>
      </c>
      <c r="F19" s="131" t="s">
        <v>1495</v>
      </c>
      <c r="G19" s="131" t="s">
        <v>1145</v>
      </c>
      <c r="H19" s="131" t="s">
        <v>288</v>
      </c>
      <c r="I19" s="131" t="s">
        <v>269</v>
      </c>
      <c r="J19" s="135">
        <v>-20829.97</v>
      </c>
      <c r="K19" s="131" t="s">
        <v>269</v>
      </c>
      <c r="L19" s="135">
        <v>-20829.97</v>
      </c>
      <c r="M19" s="135">
        <v>-310.98</v>
      </c>
      <c r="N19" s="131" t="s">
        <v>288</v>
      </c>
      <c r="O19" s="131" t="s">
        <v>1496</v>
      </c>
      <c r="P19" s="131" t="s">
        <v>1497</v>
      </c>
      <c r="Q19" s="131" t="s">
        <v>1498</v>
      </c>
      <c r="R19" s="131" t="s">
        <v>1499</v>
      </c>
      <c r="S19" s="131" t="s">
        <v>1500</v>
      </c>
      <c r="T19" s="131" t="s">
        <v>288</v>
      </c>
      <c r="U19" s="131" t="s">
        <v>288</v>
      </c>
      <c r="V19" s="131" t="s">
        <v>288</v>
      </c>
      <c r="W19" s="131" t="s">
        <v>288</v>
      </c>
      <c r="X19" s="131" t="s">
        <v>288</v>
      </c>
      <c r="Y19" s="131" t="s">
        <v>1264</v>
      </c>
      <c r="Z19" s="131" t="s">
        <v>1264</v>
      </c>
      <c r="AA19" s="131" t="s">
        <v>288</v>
      </c>
      <c r="AB19" s="131" t="s">
        <v>288</v>
      </c>
      <c r="AC19" s="131" t="s">
        <v>1509</v>
      </c>
      <c r="AD19" s="136" t="s">
        <v>22</v>
      </c>
      <c r="AE19" s="133">
        <v>38966</v>
      </c>
      <c r="AF19" s="135">
        <v>310.98</v>
      </c>
      <c r="AG19" s="131">
        <v>-288.52</v>
      </c>
      <c r="AH19" s="137">
        <f t="shared" si="0"/>
        <v>22.460000000000036</v>
      </c>
      <c r="AI19" s="137">
        <v>0</v>
      </c>
      <c r="AJ19" s="137">
        <f t="shared" si="1"/>
        <v>22.460000000000036</v>
      </c>
      <c r="AL19" s="62">
        <v>20829.97</v>
      </c>
      <c r="AM19" s="62">
        <f t="shared" si="2"/>
        <v>-19325.580000000002</v>
      </c>
      <c r="AN19" s="62">
        <v>1504.39</v>
      </c>
      <c r="AO19" s="137">
        <v>0</v>
      </c>
      <c r="AP19" s="137">
        <f t="shared" si="3"/>
        <v>1504.39</v>
      </c>
      <c r="AQ19" s="137"/>
    </row>
    <row r="20" spans="1:43" ht="14.5">
      <c r="A20" s="132" t="s">
        <v>288</v>
      </c>
      <c r="B20" s="133">
        <v>44074</v>
      </c>
      <c r="C20" s="133">
        <v>44074</v>
      </c>
      <c r="D20" s="134">
        <v>30003085</v>
      </c>
      <c r="E20" s="131" t="s">
        <v>1494</v>
      </c>
      <c r="F20" s="131" t="s">
        <v>1495</v>
      </c>
      <c r="G20" s="131" t="s">
        <v>1145</v>
      </c>
      <c r="H20" s="131" t="s">
        <v>288</v>
      </c>
      <c r="I20" s="131" t="s">
        <v>269</v>
      </c>
      <c r="J20" s="135">
        <v>-20829.97</v>
      </c>
      <c r="K20" s="131" t="s">
        <v>269</v>
      </c>
      <c r="L20" s="135">
        <v>-20829.97</v>
      </c>
      <c r="M20" s="135">
        <v>-310.98</v>
      </c>
      <c r="N20" s="131" t="s">
        <v>288</v>
      </c>
      <c r="O20" s="131" t="s">
        <v>1496</v>
      </c>
      <c r="P20" s="131" t="s">
        <v>1497</v>
      </c>
      <c r="Q20" s="131" t="s">
        <v>1498</v>
      </c>
      <c r="R20" s="131" t="s">
        <v>1499</v>
      </c>
      <c r="S20" s="131" t="s">
        <v>1500</v>
      </c>
      <c r="T20" s="131" t="s">
        <v>288</v>
      </c>
      <c r="U20" s="131" t="s">
        <v>288</v>
      </c>
      <c r="V20" s="131" t="s">
        <v>288</v>
      </c>
      <c r="W20" s="131" t="s">
        <v>288</v>
      </c>
      <c r="X20" s="131" t="s">
        <v>288</v>
      </c>
      <c r="Y20" s="131" t="s">
        <v>1264</v>
      </c>
      <c r="Z20" s="131" t="s">
        <v>1264</v>
      </c>
      <c r="AA20" s="131" t="s">
        <v>288</v>
      </c>
      <c r="AB20" s="131" t="s">
        <v>288</v>
      </c>
      <c r="AC20" s="131" t="s">
        <v>1509</v>
      </c>
      <c r="AD20" s="136" t="s">
        <v>22</v>
      </c>
      <c r="AE20" s="133">
        <v>38966</v>
      </c>
      <c r="AF20" s="135">
        <v>310.98</v>
      </c>
      <c r="AG20" s="131">
        <v>-288.52</v>
      </c>
      <c r="AH20" s="137">
        <f t="shared" si="0"/>
        <v>22.460000000000036</v>
      </c>
      <c r="AI20" s="137">
        <v>0</v>
      </c>
      <c r="AJ20" s="137">
        <f t="shared" si="1"/>
        <v>22.460000000000036</v>
      </c>
      <c r="AL20" s="62">
        <v>20829.97</v>
      </c>
      <c r="AM20" s="62">
        <f t="shared" si="2"/>
        <v>-19325.580000000002</v>
      </c>
      <c r="AN20" s="62">
        <v>1504.39</v>
      </c>
      <c r="AO20" s="137">
        <v>0</v>
      </c>
      <c r="AP20" s="137">
        <f t="shared" si="3"/>
        <v>1504.39</v>
      </c>
      <c r="AQ20" s="137"/>
    </row>
    <row r="21" spans="1:43" ht="14.5">
      <c r="A21" s="132" t="s">
        <v>288</v>
      </c>
      <c r="B21" s="133">
        <v>44074</v>
      </c>
      <c r="C21" s="133">
        <v>44074</v>
      </c>
      <c r="D21" s="134">
        <v>30003086</v>
      </c>
      <c r="E21" s="131" t="s">
        <v>1494</v>
      </c>
      <c r="F21" s="131" t="s">
        <v>1495</v>
      </c>
      <c r="G21" s="131" t="s">
        <v>1145</v>
      </c>
      <c r="H21" s="131" t="s">
        <v>288</v>
      </c>
      <c r="I21" s="131" t="s">
        <v>269</v>
      </c>
      <c r="J21" s="135">
        <v>-20829.97</v>
      </c>
      <c r="K21" s="131" t="s">
        <v>269</v>
      </c>
      <c r="L21" s="135">
        <v>-20829.97</v>
      </c>
      <c r="M21" s="135">
        <v>-310.98</v>
      </c>
      <c r="N21" s="131" t="s">
        <v>288</v>
      </c>
      <c r="O21" s="131" t="s">
        <v>1496</v>
      </c>
      <c r="P21" s="131" t="s">
        <v>1497</v>
      </c>
      <c r="Q21" s="131" t="s">
        <v>1498</v>
      </c>
      <c r="R21" s="131" t="s">
        <v>1499</v>
      </c>
      <c r="S21" s="131" t="s">
        <v>1500</v>
      </c>
      <c r="T21" s="131" t="s">
        <v>288</v>
      </c>
      <c r="U21" s="131" t="s">
        <v>288</v>
      </c>
      <c r="V21" s="131" t="s">
        <v>288</v>
      </c>
      <c r="W21" s="131" t="s">
        <v>288</v>
      </c>
      <c r="X21" s="131" t="s">
        <v>288</v>
      </c>
      <c r="Y21" s="131" t="s">
        <v>1264</v>
      </c>
      <c r="Z21" s="131" t="s">
        <v>1264</v>
      </c>
      <c r="AA21" s="131" t="s">
        <v>288</v>
      </c>
      <c r="AB21" s="131" t="s">
        <v>288</v>
      </c>
      <c r="AC21" s="131" t="s">
        <v>1509</v>
      </c>
      <c r="AD21" s="136" t="s">
        <v>22</v>
      </c>
      <c r="AE21" s="133">
        <v>38966</v>
      </c>
      <c r="AF21" s="135">
        <v>310.98</v>
      </c>
      <c r="AG21" s="131">
        <v>-288.52</v>
      </c>
      <c r="AH21" s="137">
        <f t="shared" si="0"/>
        <v>22.460000000000036</v>
      </c>
      <c r="AI21" s="137">
        <v>0</v>
      </c>
      <c r="AJ21" s="137">
        <f t="shared" si="1"/>
        <v>22.460000000000036</v>
      </c>
      <c r="AL21" s="62">
        <v>20829.97</v>
      </c>
      <c r="AM21" s="62">
        <f t="shared" si="2"/>
        <v>-19325.580000000002</v>
      </c>
      <c r="AN21" s="62">
        <v>1504.39</v>
      </c>
      <c r="AO21" s="137">
        <v>0</v>
      </c>
      <c r="AP21" s="137">
        <f t="shared" si="3"/>
        <v>1504.39</v>
      </c>
      <c r="AQ21" s="137"/>
    </row>
    <row r="22" spans="1:43" ht="14.5">
      <c r="A22" s="132" t="s">
        <v>288</v>
      </c>
      <c r="B22" s="133">
        <v>44074</v>
      </c>
      <c r="C22" s="133">
        <v>44074</v>
      </c>
      <c r="D22" s="134">
        <v>30003087</v>
      </c>
      <c r="E22" s="131" t="s">
        <v>1494</v>
      </c>
      <c r="F22" s="131" t="s">
        <v>1495</v>
      </c>
      <c r="G22" s="131" t="s">
        <v>1145</v>
      </c>
      <c r="H22" s="131" t="s">
        <v>288</v>
      </c>
      <c r="I22" s="131" t="s">
        <v>269</v>
      </c>
      <c r="J22" s="135">
        <v>-20829.97</v>
      </c>
      <c r="K22" s="131" t="s">
        <v>269</v>
      </c>
      <c r="L22" s="135">
        <v>-20829.97</v>
      </c>
      <c r="M22" s="135">
        <v>-310.98</v>
      </c>
      <c r="N22" s="131" t="s">
        <v>288</v>
      </c>
      <c r="O22" s="131" t="s">
        <v>1496</v>
      </c>
      <c r="P22" s="131" t="s">
        <v>1497</v>
      </c>
      <c r="Q22" s="131" t="s">
        <v>1498</v>
      </c>
      <c r="R22" s="131" t="s">
        <v>1499</v>
      </c>
      <c r="S22" s="131" t="s">
        <v>1500</v>
      </c>
      <c r="T22" s="131" t="s">
        <v>288</v>
      </c>
      <c r="U22" s="131" t="s">
        <v>288</v>
      </c>
      <c r="V22" s="131" t="s">
        <v>288</v>
      </c>
      <c r="W22" s="131" t="s">
        <v>288</v>
      </c>
      <c r="X22" s="131" t="s">
        <v>288</v>
      </c>
      <c r="Y22" s="131" t="s">
        <v>1264</v>
      </c>
      <c r="Z22" s="131" t="s">
        <v>1264</v>
      </c>
      <c r="AA22" s="131" t="s">
        <v>288</v>
      </c>
      <c r="AB22" s="131" t="s">
        <v>288</v>
      </c>
      <c r="AC22" s="131" t="s">
        <v>1509</v>
      </c>
      <c r="AD22" s="136" t="s">
        <v>22</v>
      </c>
      <c r="AE22" s="133">
        <v>38966</v>
      </c>
      <c r="AF22" s="135">
        <v>310.98</v>
      </c>
      <c r="AG22" s="131">
        <v>-288.52</v>
      </c>
      <c r="AH22" s="137">
        <f t="shared" si="0"/>
        <v>22.460000000000036</v>
      </c>
      <c r="AI22" s="137">
        <v>0</v>
      </c>
      <c r="AJ22" s="137">
        <f t="shared" si="1"/>
        <v>22.460000000000036</v>
      </c>
      <c r="AL22" s="62">
        <v>20829.97</v>
      </c>
      <c r="AM22" s="62">
        <f t="shared" si="2"/>
        <v>-19325.580000000002</v>
      </c>
      <c r="AN22" s="62">
        <v>1504.39</v>
      </c>
      <c r="AO22" s="137">
        <v>0</v>
      </c>
      <c r="AP22" s="137">
        <f t="shared" si="3"/>
        <v>1504.39</v>
      </c>
      <c r="AQ22" s="137"/>
    </row>
    <row r="23" spans="1:43" ht="14.5">
      <c r="A23" s="132" t="s">
        <v>288</v>
      </c>
      <c r="B23" s="133">
        <v>44074</v>
      </c>
      <c r="C23" s="133">
        <v>44074</v>
      </c>
      <c r="D23" s="134">
        <v>30003088</v>
      </c>
      <c r="E23" s="131" t="s">
        <v>1494</v>
      </c>
      <c r="F23" s="131" t="s">
        <v>1495</v>
      </c>
      <c r="G23" s="131" t="s">
        <v>1145</v>
      </c>
      <c r="H23" s="131" t="s">
        <v>288</v>
      </c>
      <c r="I23" s="131" t="s">
        <v>269</v>
      </c>
      <c r="J23" s="135">
        <v>-20829.97</v>
      </c>
      <c r="K23" s="131" t="s">
        <v>269</v>
      </c>
      <c r="L23" s="135">
        <v>-20829.97</v>
      </c>
      <c r="M23" s="135">
        <v>-310.98</v>
      </c>
      <c r="N23" s="131" t="s">
        <v>288</v>
      </c>
      <c r="O23" s="131" t="s">
        <v>1496</v>
      </c>
      <c r="P23" s="131" t="s">
        <v>1497</v>
      </c>
      <c r="Q23" s="131" t="s">
        <v>1498</v>
      </c>
      <c r="R23" s="131" t="s">
        <v>1499</v>
      </c>
      <c r="S23" s="131" t="s">
        <v>1500</v>
      </c>
      <c r="T23" s="131" t="s">
        <v>288</v>
      </c>
      <c r="U23" s="131" t="s">
        <v>288</v>
      </c>
      <c r="V23" s="131" t="s">
        <v>288</v>
      </c>
      <c r="W23" s="131" t="s">
        <v>288</v>
      </c>
      <c r="X23" s="131" t="s">
        <v>288</v>
      </c>
      <c r="Y23" s="131" t="s">
        <v>1264</v>
      </c>
      <c r="Z23" s="131" t="s">
        <v>1264</v>
      </c>
      <c r="AA23" s="131" t="s">
        <v>288</v>
      </c>
      <c r="AB23" s="131" t="s">
        <v>288</v>
      </c>
      <c r="AC23" s="131" t="s">
        <v>1509</v>
      </c>
      <c r="AD23" s="136" t="s">
        <v>22</v>
      </c>
      <c r="AE23" s="133">
        <v>38966</v>
      </c>
      <c r="AF23" s="135">
        <v>310.98</v>
      </c>
      <c r="AG23" s="131">
        <v>-288.52</v>
      </c>
      <c r="AH23" s="137">
        <f t="shared" si="0"/>
        <v>22.460000000000036</v>
      </c>
      <c r="AI23" s="137">
        <v>0</v>
      </c>
      <c r="AJ23" s="137">
        <f t="shared" si="1"/>
        <v>22.460000000000036</v>
      </c>
      <c r="AL23" s="62">
        <v>20829.97</v>
      </c>
      <c r="AM23" s="62">
        <f t="shared" si="2"/>
        <v>-19325.580000000002</v>
      </c>
      <c r="AN23" s="62">
        <v>1504.39</v>
      </c>
      <c r="AO23" s="137">
        <v>0</v>
      </c>
      <c r="AP23" s="137">
        <f t="shared" si="3"/>
        <v>1504.39</v>
      </c>
      <c r="AQ23" s="137"/>
    </row>
    <row r="24" spans="1:43" ht="14.5">
      <c r="A24" s="132" t="s">
        <v>288</v>
      </c>
      <c r="B24" s="133">
        <v>44074</v>
      </c>
      <c r="C24" s="133">
        <v>44074</v>
      </c>
      <c r="D24" s="134">
        <v>30003089</v>
      </c>
      <c r="E24" s="131" t="s">
        <v>1494</v>
      </c>
      <c r="F24" s="131" t="s">
        <v>1495</v>
      </c>
      <c r="G24" s="131" t="s">
        <v>1145</v>
      </c>
      <c r="H24" s="131" t="s">
        <v>288</v>
      </c>
      <c r="I24" s="131" t="s">
        <v>269</v>
      </c>
      <c r="J24" s="135">
        <v>-20829.97</v>
      </c>
      <c r="K24" s="131" t="s">
        <v>269</v>
      </c>
      <c r="L24" s="135">
        <v>-20829.97</v>
      </c>
      <c r="M24" s="135">
        <v>-310.98</v>
      </c>
      <c r="N24" s="131" t="s">
        <v>288</v>
      </c>
      <c r="O24" s="131" t="s">
        <v>1496</v>
      </c>
      <c r="P24" s="131" t="s">
        <v>1497</v>
      </c>
      <c r="Q24" s="131" t="s">
        <v>1498</v>
      </c>
      <c r="R24" s="131" t="s">
        <v>1499</v>
      </c>
      <c r="S24" s="131" t="s">
        <v>1500</v>
      </c>
      <c r="T24" s="131" t="s">
        <v>288</v>
      </c>
      <c r="U24" s="131" t="s">
        <v>288</v>
      </c>
      <c r="V24" s="131" t="s">
        <v>288</v>
      </c>
      <c r="W24" s="131" t="s">
        <v>288</v>
      </c>
      <c r="X24" s="131" t="s">
        <v>288</v>
      </c>
      <c r="Y24" s="131" t="s">
        <v>1264</v>
      </c>
      <c r="Z24" s="131" t="s">
        <v>1264</v>
      </c>
      <c r="AA24" s="131" t="s">
        <v>288</v>
      </c>
      <c r="AB24" s="131" t="s">
        <v>288</v>
      </c>
      <c r="AC24" s="131" t="s">
        <v>1509</v>
      </c>
      <c r="AD24" s="136" t="s">
        <v>22</v>
      </c>
      <c r="AE24" s="133">
        <v>38966</v>
      </c>
      <c r="AF24" s="135">
        <v>310.98</v>
      </c>
      <c r="AG24" s="131">
        <v>-288.52</v>
      </c>
      <c r="AH24" s="137">
        <f t="shared" si="0"/>
        <v>22.460000000000036</v>
      </c>
      <c r="AI24" s="137">
        <v>0</v>
      </c>
      <c r="AJ24" s="137">
        <f t="shared" si="1"/>
        <v>22.460000000000036</v>
      </c>
      <c r="AL24" s="62">
        <v>20829.97</v>
      </c>
      <c r="AM24" s="62">
        <f t="shared" si="2"/>
        <v>-19325.580000000002</v>
      </c>
      <c r="AN24" s="62">
        <v>1504.39</v>
      </c>
      <c r="AO24" s="137">
        <v>0</v>
      </c>
      <c r="AP24" s="137">
        <f t="shared" si="3"/>
        <v>1504.39</v>
      </c>
      <c r="AQ24" s="137"/>
    </row>
    <row r="25" spans="1:43" ht="14.5">
      <c r="A25" s="132" t="s">
        <v>288</v>
      </c>
      <c r="B25" s="133">
        <v>44074</v>
      </c>
      <c r="C25" s="133">
        <v>44074</v>
      </c>
      <c r="D25" s="134">
        <v>30003090</v>
      </c>
      <c r="E25" s="131" t="s">
        <v>1494</v>
      </c>
      <c r="F25" s="131" t="s">
        <v>1495</v>
      </c>
      <c r="G25" s="131" t="s">
        <v>1145</v>
      </c>
      <c r="H25" s="131" t="s">
        <v>288</v>
      </c>
      <c r="I25" s="131" t="s">
        <v>269</v>
      </c>
      <c r="J25" s="135">
        <v>-20829.97</v>
      </c>
      <c r="K25" s="131" t="s">
        <v>269</v>
      </c>
      <c r="L25" s="135">
        <v>-20829.97</v>
      </c>
      <c r="M25" s="135">
        <v>-310.98</v>
      </c>
      <c r="N25" s="131" t="s">
        <v>288</v>
      </c>
      <c r="O25" s="131" t="s">
        <v>1496</v>
      </c>
      <c r="P25" s="131" t="s">
        <v>1497</v>
      </c>
      <c r="Q25" s="131" t="s">
        <v>1498</v>
      </c>
      <c r="R25" s="131" t="s">
        <v>1499</v>
      </c>
      <c r="S25" s="131" t="s">
        <v>1500</v>
      </c>
      <c r="T25" s="131" t="s">
        <v>288</v>
      </c>
      <c r="U25" s="131" t="s">
        <v>288</v>
      </c>
      <c r="V25" s="131" t="s">
        <v>288</v>
      </c>
      <c r="W25" s="131" t="s">
        <v>288</v>
      </c>
      <c r="X25" s="131" t="s">
        <v>288</v>
      </c>
      <c r="Y25" s="131" t="s">
        <v>1264</v>
      </c>
      <c r="Z25" s="131" t="s">
        <v>1264</v>
      </c>
      <c r="AA25" s="131" t="s">
        <v>288</v>
      </c>
      <c r="AB25" s="131" t="s">
        <v>288</v>
      </c>
      <c r="AC25" s="131" t="s">
        <v>1509</v>
      </c>
      <c r="AD25" s="136" t="s">
        <v>22</v>
      </c>
      <c r="AE25" s="133">
        <v>38966</v>
      </c>
      <c r="AF25" s="135">
        <v>310.98</v>
      </c>
      <c r="AG25" s="131">
        <v>-288.52</v>
      </c>
      <c r="AH25" s="137">
        <f t="shared" si="0"/>
        <v>22.460000000000036</v>
      </c>
      <c r="AI25" s="137">
        <v>0</v>
      </c>
      <c r="AJ25" s="137">
        <f t="shared" si="1"/>
        <v>22.460000000000036</v>
      </c>
      <c r="AL25" s="62">
        <v>20829.97</v>
      </c>
      <c r="AM25" s="62">
        <f t="shared" si="2"/>
        <v>-19325.580000000002</v>
      </c>
      <c r="AN25" s="62">
        <v>1504.39</v>
      </c>
      <c r="AO25" s="137">
        <v>0</v>
      </c>
      <c r="AP25" s="137">
        <f t="shared" si="3"/>
        <v>1504.39</v>
      </c>
      <c r="AQ25" s="137"/>
    </row>
    <row r="26" spans="1:43" ht="14.5">
      <c r="A26" s="132" t="s">
        <v>288</v>
      </c>
      <c r="B26" s="133">
        <v>44074</v>
      </c>
      <c r="C26" s="133">
        <v>44074</v>
      </c>
      <c r="D26" s="134">
        <v>30003091</v>
      </c>
      <c r="E26" s="131" t="s">
        <v>1494</v>
      </c>
      <c r="F26" s="131" t="s">
        <v>1495</v>
      </c>
      <c r="G26" s="131" t="s">
        <v>1145</v>
      </c>
      <c r="H26" s="131" t="s">
        <v>288</v>
      </c>
      <c r="I26" s="131" t="s">
        <v>269</v>
      </c>
      <c r="J26" s="135">
        <v>-20829.97</v>
      </c>
      <c r="K26" s="131" t="s">
        <v>269</v>
      </c>
      <c r="L26" s="135">
        <v>-20829.97</v>
      </c>
      <c r="M26" s="135">
        <v>-310.98</v>
      </c>
      <c r="N26" s="131" t="s">
        <v>288</v>
      </c>
      <c r="O26" s="131" t="s">
        <v>1496</v>
      </c>
      <c r="P26" s="131" t="s">
        <v>1497</v>
      </c>
      <c r="Q26" s="131" t="s">
        <v>1498</v>
      </c>
      <c r="R26" s="131" t="s">
        <v>1499</v>
      </c>
      <c r="S26" s="131" t="s">
        <v>1500</v>
      </c>
      <c r="T26" s="131" t="s">
        <v>288</v>
      </c>
      <c r="U26" s="131" t="s">
        <v>288</v>
      </c>
      <c r="V26" s="131" t="s">
        <v>288</v>
      </c>
      <c r="W26" s="131" t="s">
        <v>288</v>
      </c>
      <c r="X26" s="131" t="s">
        <v>288</v>
      </c>
      <c r="Y26" s="131" t="s">
        <v>1264</v>
      </c>
      <c r="Z26" s="131" t="s">
        <v>1264</v>
      </c>
      <c r="AA26" s="131" t="s">
        <v>288</v>
      </c>
      <c r="AB26" s="131" t="s">
        <v>288</v>
      </c>
      <c r="AC26" s="131" t="s">
        <v>1509</v>
      </c>
      <c r="AD26" s="136" t="s">
        <v>22</v>
      </c>
      <c r="AE26" s="133">
        <v>38966</v>
      </c>
      <c r="AF26" s="135">
        <v>310.98</v>
      </c>
      <c r="AG26" s="131">
        <v>-288.52</v>
      </c>
      <c r="AH26" s="137">
        <f t="shared" si="0"/>
        <v>22.460000000000036</v>
      </c>
      <c r="AI26" s="137">
        <v>0</v>
      </c>
      <c r="AJ26" s="137">
        <f t="shared" si="1"/>
        <v>22.460000000000036</v>
      </c>
      <c r="AL26" s="62">
        <v>20829.97</v>
      </c>
      <c r="AM26" s="62">
        <f t="shared" si="2"/>
        <v>-19325.580000000002</v>
      </c>
      <c r="AN26" s="62">
        <v>1504.39</v>
      </c>
      <c r="AO26" s="137">
        <v>0</v>
      </c>
      <c r="AP26" s="137">
        <f t="shared" si="3"/>
        <v>1504.39</v>
      </c>
      <c r="AQ26" s="137"/>
    </row>
    <row r="27" spans="1:43" ht="14.5">
      <c r="A27" s="132" t="s">
        <v>288</v>
      </c>
      <c r="B27" s="133">
        <v>44074</v>
      </c>
      <c r="C27" s="133">
        <v>44074</v>
      </c>
      <c r="D27" s="134">
        <v>30003092</v>
      </c>
      <c r="E27" s="131" t="s">
        <v>1494</v>
      </c>
      <c r="F27" s="131" t="s">
        <v>1495</v>
      </c>
      <c r="G27" s="131" t="s">
        <v>1145</v>
      </c>
      <c r="H27" s="131" t="s">
        <v>288</v>
      </c>
      <c r="I27" s="131" t="s">
        <v>269</v>
      </c>
      <c r="J27" s="135">
        <v>-24613.93</v>
      </c>
      <c r="K27" s="131" t="s">
        <v>269</v>
      </c>
      <c r="L27" s="135">
        <v>-24613.93</v>
      </c>
      <c r="M27" s="135">
        <v>-355.45</v>
      </c>
      <c r="N27" s="131" t="s">
        <v>288</v>
      </c>
      <c r="O27" s="131" t="s">
        <v>1496</v>
      </c>
      <c r="P27" s="131" t="s">
        <v>1497</v>
      </c>
      <c r="Q27" s="131" t="s">
        <v>1498</v>
      </c>
      <c r="R27" s="131" t="s">
        <v>1499</v>
      </c>
      <c r="S27" s="131" t="s">
        <v>1500</v>
      </c>
      <c r="T27" s="131" t="s">
        <v>288</v>
      </c>
      <c r="U27" s="131" t="s">
        <v>288</v>
      </c>
      <c r="V27" s="131" t="s">
        <v>288</v>
      </c>
      <c r="W27" s="131" t="s">
        <v>288</v>
      </c>
      <c r="X27" s="131" t="s">
        <v>288</v>
      </c>
      <c r="Y27" s="131" t="s">
        <v>1264</v>
      </c>
      <c r="Z27" s="131" t="s">
        <v>1264</v>
      </c>
      <c r="AA27" s="131" t="s">
        <v>288</v>
      </c>
      <c r="AB27" s="131" t="s">
        <v>288</v>
      </c>
      <c r="AC27" s="131" t="s">
        <v>1509</v>
      </c>
      <c r="AD27" s="136" t="s">
        <v>22</v>
      </c>
      <c r="AE27" s="133">
        <v>39356</v>
      </c>
      <c r="AF27" s="135">
        <v>355.45</v>
      </c>
      <c r="AG27" s="131">
        <v>-304.12</v>
      </c>
      <c r="AH27" s="137">
        <f t="shared" si="0"/>
        <v>51.329999999999984</v>
      </c>
      <c r="AI27" s="137">
        <v>0</v>
      </c>
      <c r="AJ27" s="137">
        <f t="shared" si="1"/>
        <v>51.329999999999984</v>
      </c>
      <c r="AL27" s="62">
        <v>24613.93</v>
      </c>
      <c r="AM27" s="62">
        <f t="shared" si="2"/>
        <v>-21058.58</v>
      </c>
      <c r="AN27" s="62">
        <v>3555.35</v>
      </c>
      <c r="AO27" s="137">
        <v>0</v>
      </c>
      <c r="AP27" s="137">
        <f t="shared" si="3"/>
        <v>3555.35</v>
      </c>
      <c r="AQ27" s="137"/>
    </row>
    <row r="28" spans="1:43" ht="14.5">
      <c r="A28" s="132" t="s">
        <v>288</v>
      </c>
      <c r="B28" s="133">
        <v>44074</v>
      </c>
      <c r="C28" s="133">
        <v>44074</v>
      </c>
      <c r="D28" s="134">
        <v>30003101</v>
      </c>
      <c r="E28" s="131" t="s">
        <v>1494</v>
      </c>
      <c r="F28" s="131" t="s">
        <v>1495</v>
      </c>
      <c r="G28" s="131" t="s">
        <v>1145</v>
      </c>
      <c r="H28" s="131" t="s">
        <v>288</v>
      </c>
      <c r="I28" s="131" t="s">
        <v>269</v>
      </c>
      <c r="J28" s="135">
        <v>-24613.93</v>
      </c>
      <c r="K28" s="131" t="s">
        <v>269</v>
      </c>
      <c r="L28" s="135">
        <v>-24613.93</v>
      </c>
      <c r="M28" s="135">
        <v>-355.45</v>
      </c>
      <c r="N28" s="131" t="s">
        <v>288</v>
      </c>
      <c r="O28" s="131" t="s">
        <v>1496</v>
      </c>
      <c r="P28" s="131" t="s">
        <v>1497</v>
      </c>
      <c r="Q28" s="131" t="s">
        <v>1498</v>
      </c>
      <c r="R28" s="131" t="s">
        <v>1499</v>
      </c>
      <c r="S28" s="131" t="s">
        <v>1500</v>
      </c>
      <c r="T28" s="131" t="s">
        <v>288</v>
      </c>
      <c r="U28" s="131" t="s">
        <v>288</v>
      </c>
      <c r="V28" s="131" t="s">
        <v>288</v>
      </c>
      <c r="W28" s="131" t="s">
        <v>288</v>
      </c>
      <c r="X28" s="131" t="s">
        <v>288</v>
      </c>
      <c r="Y28" s="131" t="s">
        <v>1264</v>
      </c>
      <c r="Z28" s="131" t="s">
        <v>1264</v>
      </c>
      <c r="AA28" s="131" t="s">
        <v>288</v>
      </c>
      <c r="AB28" s="131" t="s">
        <v>288</v>
      </c>
      <c r="AC28" s="131" t="s">
        <v>1509</v>
      </c>
      <c r="AD28" s="136" t="s">
        <v>22</v>
      </c>
      <c r="AE28" s="133">
        <v>39356</v>
      </c>
      <c r="AF28" s="135">
        <v>355.45</v>
      </c>
      <c r="AG28" s="131">
        <v>-304.12</v>
      </c>
      <c r="AH28" s="137">
        <f t="shared" si="0"/>
        <v>51.329999999999984</v>
      </c>
      <c r="AI28" s="137">
        <v>0</v>
      </c>
      <c r="AJ28" s="137">
        <f t="shared" si="1"/>
        <v>51.329999999999984</v>
      </c>
      <c r="AL28" s="62">
        <v>24613.93</v>
      </c>
      <c r="AM28" s="62">
        <f t="shared" si="2"/>
        <v>-21058.58</v>
      </c>
      <c r="AN28" s="62">
        <v>3555.35</v>
      </c>
      <c r="AO28" s="137">
        <v>0</v>
      </c>
      <c r="AP28" s="137">
        <f t="shared" si="3"/>
        <v>3555.35</v>
      </c>
      <c r="AQ28" s="137"/>
    </row>
    <row r="29" spans="1:43" ht="14.5">
      <c r="A29" s="132" t="s">
        <v>288</v>
      </c>
      <c r="B29" s="133">
        <v>44074</v>
      </c>
      <c r="C29" s="133">
        <v>44074</v>
      </c>
      <c r="D29" s="134">
        <v>30003102</v>
      </c>
      <c r="E29" s="131" t="s">
        <v>1494</v>
      </c>
      <c r="F29" s="131" t="s">
        <v>1495</v>
      </c>
      <c r="G29" s="131" t="s">
        <v>1145</v>
      </c>
      <c r="H29" s="131" t="s">
        <v>288</v>
      </c>
      <c r="I29" s="131" t="s">
        <v>269</v>
      </c>
      <c r="J29" s="135">
        <v>-24613.93</v>
      </c>
      <c r="K29" s="131" t="s">
        <v>269</v>
      </c>
      <c r="L29" s="135">
        <v>-24613.93</v>
      </c>
      <c r="M29" s="135">
        <v>-355.45</v>
      </c>
      <c r="N29" s="131" t="s">
        <v>288</v>
      </c>
      <c r="O29" s="131" t="s">
        <v>1496</v>
      </c>
      <c r="P29" s="131" t="s">
        <v>1497</v>
      </c>
      <c r="Q29" s="131" t="s">
        <v>1498</v>
      </c>
      <c r="R29" s="131" t="s">
        <v>1499</v>
      </c>
      <c r="S29" s="131" t="s">
        <v>1500</v>
      </c>
      <c r="T29" s="131" t="s">
        <v>288</v>
      </c>
      <c r="U29" s="131" t="s">
        <v>288</v>
      </c>
      <c r="V29" s="131" t="s">
        <v>288</v>
      </c>
      <c r="W29" s="131" t="s">
        <v>288</v>
      </c>
      <c r="X29" s="131" t="s">
        <v>288</v>
      </c>
      <c r="Y29" s="131" t="s">
        <v>1264</v>
      </c>
      <c r="Z29" s="131" t="s">
        <v>1264</v>
      </c>
      <c r="AA29" s="131" t="s">
        <v>288</v>
      </c>
      <c r="AB29" s="131" t="s">
        <v>288</v>
      </c>
      <c r="AC29" s="131" t="s">
        <v>1509</v>
      </c>
      <c r="AD29" s="136" t="s">
        <v>22</v>
      </c>
      <c r="AE29" s="133">
        <v>39356</v>
      </c>
      <c r="AF29" s="135">
        <v>355.45</v>
      </c>
      <c r="AG29" s="131">
        <v>-304.12</v>
      </c>
      <c r="AH29" s="137">
        <f t="shared" si="0"/>
        <v>51.329999999999984</v>
      </c>
      <c r="AI29" s="137">
        <v>0</v>
      </c>
      <c r="AJ29" s="137">
        <f t="shared" si="1"/>
        <v>51.329999999999984</v>
      </c>
      <c r="AL29" s="62">
        <v>24613.93</v>
      </c>
      <c r="AM29" s="62">
        <f t="shared" si="2"/>
        <v>-21058.58</v>
      </c>
      <c r="AN29" s="62">
        <v>3555.35</v>
      </c>
      <c r="AO29" s="137">
        <v>0</v>
      </c>
      <c r="AP29" s="137">
        <f t="shared" si="3"/>
        <v>3555.35</v>
      </c>
      <c r="AQ29" s="137"/>
    </row>
    <row r="30" spans="1:43" ht="14.5">
      <c r="A30" s="132" t="s">
        <v>288</v>
      </c>
      <c r="B30" s="133">
        <v>44074</v>
      </c>
      <c r="C30" s="133">
        <v>44074</v>
      </c>
      <c r="D30" s="134">
        <v>30003103</v>
      </c>
      <c r="E30" s="131" t="s">
        <v>1494</v>
      </c>
      <c r="F30" s="131" t="s">
        <v>1495</v>
      </c>
      <c r="G30" s="131" t="s">
        <v>1145</v>
      </c>
      <c r="H30" s="131" t="s">
        <v>288</v>
      </c>
      <c r="I30" s="131" t="s">
        <v>269</v>
      </c>
      <c r="J30" s="135">
        <v>-24613.93</v>
      </c>
      <c r="K30" s="131" t="s">
        <v>269</v>
      </c>
      <c r="L30" s="135">
        <v>-24613.93</v>
      </c>
      <c r="M30" s="135">
        <v>-355.45</v>
      </c>
      <c r="N30" s="131" t="s">
        <v>288</v>
      </c>
      <c r="O30" s="131" t="s">
        <v>1496</v>
      </c>
      <c r="P30" s="131" t="s">
        <v>1497</v>
      </c>
      <c r="Q30" s="131" t="s">
        <v>1498</v>
      </c>
      <c r="R30" s="131" t="s">
        <v>1499</v>
      </c>
      <c r="S30" s="131" t="s">
        <v>1500</v>
      </c>
      <c r="T30" s="131" t="s">
        <v>288</v>
      </c>
      <c r="U30" s="131" t="s">
        <v>288</v>
      </c>
      <c r="V30" s="131" t="s">
        <v>288</v>
      </c>
      <c r="W30" s="131" t="s">
        <v>288</v>
      </c>
      <c r="X30" s="131" t="s">
        <v>288</v>
      </c>
      <c r="Y30" s="131" t="s">
        <v>1264</v>
      </c>
      <c r="Z30" s="131" t="s">
        <v>1264</v>
      </c>
      <c r="AA30" s="131" t="s">
        <v>288</v>
      </c>
      <c r="AB30" s="131" t="s">
        <v>288</v>
      </c>
      <c r="AC30" s="131" t="s">
        <v>1509</v>
      </c>
      <c r="AD30" s="136" t="s">
        <v>22</v>
      </c>
      <c r="AE30" s="133">
        <v>39356</v>
      </c>
      <c r="AF30" s="135">
        <v>355.45</v>
      </c>
      <c r="AG30" s="131">
        <v>-304.12</v>
      </c>
      <c r="AH30" s="137">
        <f t="shared" si="0"/>
        <v>51.329999999999984</v>
      </c>
      <c r="AI30" s="137">
        <v>0</v>
      </c>
      <c r="AJ30" s="137">
        <f t="shared" si="1"/>
        <v>51.329999999999984</v>
      </c>
      <c r="AL30" s="62">
        <v>24613.93</v>
      </c>
      <c r="AM30" s="62">
        <f t="shared" si="2"/>
        <v>-21058.58</v>
      </c>
      <c r="AN30" s="62">
        <v>3555.35</v>
      </c>
      <c r="AO30" s="137">
        <v>0</v>
      </c>
      <c r="AP30" s="137">
        <f t="shared" si="3"/>
        <v>3555.35</v>
      </c>
      <c r="AQ30" s="137"/>
    </row>
    <row r="31" spans="1:43" ht="14.5">
      <c r="A31" s="132" t="s">
        <v>288</v>
      </c>
      <c r="B31" s="133">
        <v>44074</v>
      </c>
      <c r="C31" s="133">
        <v>44074</v>
      </c>
      <c r="D31" s="134">
        <v>30003104</v>
      </c>
      <c r="E31" s="131" t="s">
        <v>1494</v>
      </c>
      <c r="F31" s="131" t="s">
        <v>1495</v>
      </c>
      <c r="G31" s="131" t="s">
        <v>1145</v>
      </c>
      <c r="H31" s="131" t="s">
        <v>288</v>
      </c>
      <c r="I31" s="131" t="s">
        <v>269</v>
      </c>
      <c r="J31" s="135">
        <v>-25172.09</v>
      </c>
      <c r="K31" s="131" t="s">
        <v>269</v>
      </c>
      <c r="L31" s="135">
        <v>-25172.09</v>
      </c>
      <c r="M31" s="135">
        <v>-364.81</v>
      </c>
      <c r="N31" s="131" t="s">
        <v>288</v>
      </c>
      <c r="O31" s="131" t="s">
        <v>1496</v>
      </c>
      <c r="P31" s="131" t="s">
        <v>1497</v>
      </c>
      <c r="Q31" s="131" t="s">
        <v>1498</v>
      </c>
      <c r="R31" s="131" t="s">
        <v>1499</v>
      </c>
      <c r="S31" s="131" t="s">
        <v>1500</v>
      </c>
      <c r="T31" s="131" t="s">
        <v>288</v>
      </c>
      <c r="U31" s="131" t="s">
        <v>288</v>
      </c>
      <c r="V31" s="131" t="s">
        <v>288</v>
      </c>
      <c r="W31" s="131" t="s">
        <v>288</v>
      </c>
      <c r="X31" s="131" t="s">
        <v>288</v>
      </c>
      <c r="Y31" s="131" t="s">
        <v>1264</v>
      </c>
      <c r="Z31" s="131" t="s">
        <v>1264</v>
      </c>
      <c r="AA31" s="131" t="s">
        <v>288</v>
      </c>
      <c r="AB31" s="131" t="s">
        <v>288</v>
      </c>
      <c r="AC31" s="131" t="s">
        <v>1509</v>
      </c>
      <c r="AD31" s="136" t="s">
        <v>22</v>
      </c>
      <c r="AE31" s="133">
        <v>39377</v>
      </c>
      <c r="AF31" s="135">
        <v>364.81</v>
      </c>
      <c r="AG31" s="131">
        <v>-312.12</v>
      </c>
      <c r="AH31" s="137">
        <f t="shared" si="0"/>
        <v>52.69</v>
      </c>
      <c r="AI31" s="137">
        <v>0</v>
      </c>
      <c r="AJ31" s="137">
        <f t="shared" si="1"/>
        <v>52.69</v>
      </c>
      <c r="AL31" s="62">
        <v>25172.09</v>
      </c>
      <c r="AM31" s="62">
        <f t="shared" si="2"/>
        <v>-21536.13</v>
      </c>
      <c r="AN31" s="62">
        <v>3635.96</v>
      </c>
      <c r="AO31" s="137">
        <v>0</v>
      </c>
      <c r="AP31" s="137">
        <f t="shared" si="3"/>
        <v>3635.96</v>
      </c>
      <c r="AQ31" s="137"/>
    </row>
    <row r="32" spans="1:43" ht="14.5">
      <c r="A32" s="132" t="s">
        <v>288</v>
      </c>
      <c r="B32" s="133">
        <v>44074</v>
      </c>
      <c r="C32" s="133">
        <v>44074</v>
      </c>
      <c r="D32" s="134">
        <v>30003515</v>
      </c>
      <c r="E32" s="131" t="s">
        <v>1494</v>
      </c>
      <c r="F32" s="131" t="s">
        <v>1495</v>
      </c>
      <c r="G32" s="131" t="s">
        <v>1145</v>
      </c>
      <c r="H32" s="131" t="s">
        <v>288</v>
      </c>
      <c r="I32" s="131" t="s">
        <v>269</v>
      </c>
      <c r="J32" s="135">
        <v>-229170.67</v>
      </c>
      <c r="K32" s="131" t="s">
        <v>269</v>
      </c>
      <c r="L32" s="135">
        <v>-229170.67</v>
      </c>
      <c r="M32" s="135">
        <v>-3321.79</v>
      </c>
      <c r="N32" s="131" t="s">
        <v>288</v>
      </c>
      <c r="O32" s="131" t="s">
        <v>1496</v>
      </c>
      <c r="P32" s="131" t="s">
        <v>1497</v>
      </c>
      <c r="Q32" s="131" t="s">
        <v>1498</v>
      </c>
      <c r="R32" s="131" t="s">
        <v>1499</v>
      </c>
      <c r="S32" s="131" t="s">
        <v>1500</v>
      </c>
      <c r="T32" s="131" t="s">
        <v>288</v>
      </c>
      <c r="U32" s="131" t="s">
        <v>288</v>
      </c>
      <c r="V32" s="131" t="s">
        <v>288</v>
      </c>
      <c r="W32" s="131" t="s">
        <v>288</v>
      </c>
      <c r="X32" s="131" t="s">
        <v>288</v>
      </c>
      <c r="Y32" s="131" t="s">
        <v>1264</v>
      </c>
      <c r="Z32" s="131" t="s">
        <v>1264</v>
      </c>
      <c r="AA32" s="131" t="s">
        <v>288</v>
      </c>
      <c r="AB32" s="131" t="s">
        <v>288</v>
      </c>
      <c r="AC32" s="131" t="s">
        <v>1510</v>
      </c>
      <c r="AD32" s="136" t="s">
        <v>22</v>
      </c>
      <c r="AE32" s="133">
        <v>39502</v>
      </c>
      <c r="AF32" s="135">
        <v>3321.79</v>
      </c>
      <c r="AG32" s="131">
        <v>-2768.15</v>
      </c>
      <c r="AH32" s="137">
        <f t="shared" si="0"/>
        <v>553.63999999999987</v>
      </c>
      <c r="AI32" s="137">
        <v>0</v>
      </c>
      <c r="AJ32" s="137">
        <f t="shared" si="1"/>
        <v>553.63999999999987</v>
      </c>
      <c r="AL32" s="62">
        <v>229170.67</v>
      </c>
      <c r="AM32" s="62">
        <f t="shared" si="2"/>
        <v>-190975.55000000002</v>
      </c>
      <c r="AN32" s="62">
        <v>38195.120000000003</v>
      </c>
      <c r="AO32" s="137">
        <v>0</v>
      </c>
      <c r="AP32" s="137">
        <f t="shared" si="3"/>
        <v>38195.120000000003</v>
      </c>
      <c r="AQ32" s="137"/>
    </row>
    <row r="33" spans="1:43" ht="14.5">
      <c r="A33" s="132" t="s">
        <v>288</v>
      </c>
      <c r="B33" s="133">
        <v>44074</v>
      </c>
      <c r="C33" s="133">
        <v>44074</v>
      </c>
      <c r="D33" s="134">
        <v>30003516</v>
      </c>
      <c r="E33" s="131" t="s">
        <v>1494</v>
      </c>
      <c r="F33" s="131" t="s">
        <v>1495</v>
      </c>
      <c r="G33" s="131" t="s">
        <v>1145</v>
      </c>
      <c r="H33" s="131" t="s">
        <v>288</v>
      </c>
      <c r="I33" s="131" t="s">
        <v>269</v>
      </c>
      <c r="J33" s="135">
        <v>-229170.67</v>
      </c>
      <c r="K33" s="131" t="s">
        <v>269</v>
      </c>
      <c r="L33" s="135">
        <v>-229170.67</v>
      </c>
      <c r="M33" s="135">
        <v>-3321.79</v>
      </c>
      <c r="N33" s="131" t="s">
        <v>288</v>
      </c>
      <c r="O33" s="131" t="s">
        <v>1496</v>
      </c>
      <c r="P33" s="131" t="s">
        <v>1497</v>
      </c>
      <c r="Q33" s="131" t="s">
        <v>1498</v>
      </c>
      <c r="R33" s="131" t="s">
        <v>1499</v>
      </c>
      <c r="S33" s="131" t="s">
        <v>1500</v>
      </c>
      <c r="T33" s="131" t="s">
        <v>288</v>
      </c>
      <c r="U33" s="131" t="s">
        <v>288</v>
      </c>
      <c r="V33" s="131" t="s">
        <v>288</v>
      </c>
      <c r="W33" s="131" t="s">
        <v>288</v>
      </c>
      <c r="X33" s="131" t="s">
        <v>288</v>
      </c>
      <c r="Y33" s="131" t="s">
        <v>1264</v>
      </c>
      <c r="Z33" s="131" t="s">
        <v>1264</v>
      </c>
      <c r="AA33" s="131" t="s">
        <v>288</v>
      </c>
      <c r="AB33" s="131" t="s">
        <v>288</v>
      </c>
      <c r="AC33" s="131" t="s">
        <v>1510</v>
      </c>
      <c r="AD33" s="136" t="s">
        <v>22</v>
      </c>
      <c r="AE33" s="133">
        <v>39502</v>
      </c>
      <c r="AF33" s="135">
        <v>3321.79</v>
      </c>
      <c r="AG33" s="131">
        <v>-2768.15</v>
      </c>
      <c r="AH33" s="137">
        <f>AF33+AG33</f>
        <v>553.63999999999987</v>
      </c>
      <c r="AI33" s="137">
        <v>0</v>
      </c>
      <c r="AJ33" s="137">
        <f t="shared" si="1"/>
        <v>553.63999999999987</v>
      </c>
      <c r="AL33" s="62">
        <v>229170.67</v>
      </c>
      <c r="AM33" s="62">
        <f t="shared" si="2"/>
        <v>-190975.55000000002</v>
      </c>
      <c r="AN33" s="62">
        <v>38195.120000000003</v>
      </c>
      <c r="AO33" s="137">
        <v>0</v>
      </c>
      <c r="AP33" s="137">
        <f t="shared" si="3"/>
        <v>38195.120000000003</v>
      </c>
      <c r="AQ33" s="137"/>
    </row>
    <row r="34" spans="1:43" ht="14.5">
      <c r="A34" s="138" t="s">
        <v>288</v>
      </c>
      <c r="B34" s="139"/>
      <c r="C34" s="139"/>
      <c r="D34" s="134"/>
      <c r="E34" s="138" t="s">
        <v>288</v>
      </c>
      <c r="F34" s="138" t="s">
        <v>288</v>
      </c>
      <c r="G34" s="138" t="s">
        <v>288</v>
      </c>
      <c r="H34" s="138" t="s">
        <v>288</v>
      </c>
      <c r="I34" s="138" t="s">
        <v>288</v>
      </c>
      <c r="J34" s="140"/>
      <c r="K34" s="138" t="s">
        <v>269</v>
      </c>
      <c r="L34" s="141">
        <v>-2073714.2</v>
      </c>
      <c r="M34" s="141">
        <v>-34056.46</v>
      </c>
      <c r="N34" s="138" t="s">
        <v>288</v>
      </c>
      <c r="O34" s="138" t="s">
        <v>288</v>
      </c>
      <c r="P34" s="138" t="s">
        <v>288</v>
      </c>
      <c r="Q34" s="138" t="s">
        <v>288</v>
      </c>
      <c r="R34" s="138" t="s">
        <v>288</v>
      </c>
      <c r="S34" s="138" t="s">
        <v>288</v>
      </c>
      <c r="T34" s="138" t="s">
        <v>288</v>
      </c>
      <c r="U34" s="138" t="s">
        <v>288</v>
      </c>
      <c r="V34" s="138" t="s">
        <v>288</v>
      </c>
      <c r="W34" s="138" t="s">
        <v>288</v>
      </c>
      <c r="X34" s="138" t="s">
        <v>288</v>
      </c>
      <c r="Y34" s="138" t="s">
        <v>288</v>
      </c>
      <c r="Z34" s="138" t="s">
        <v>288</v>
      </c>
      <c r="AA34" s="138" t="s">
        <v>288</v>
      </c>
      <c r="AB34" s="138" t="s">
        <v>288</v>
      </c>
      <c r="AC34" s="138"/>
      <c r="AD34" s="138"/>
      <c r="AE34" s="138"/>
      <c r="AF34" s="142">
        <f>SUM(AF2:AF33)</f>
        <v>50800.44000000001</v>
      </c>
      <c r="AG34" s="143">
        <f>SUM(AG2:AG33)</f>
        <v>-45549.30999999999</v>
      </c>
      <c r="AH34" s="142">
        <f>SUM(AH2:AH33)</f>
        <v>5251.1299999999992</v>
      </c>
      <c r="AI34" s="142">
        <f t="shared" ref="AI34:AJ34" si="4">SUM(AI2:AI33)</f>
        <v>0</v>
      </c>
      <c r="AJ34" s="142">
        <f t="shared" si="4"/>
        <v>5251.1299999999992</v>
      </c>
      <c r="AL34" s="64">
        <v>3495588.16</v>
      </c>
      <c r="AM34" s="64">
        <f>SUM(AM2:AM33)</f>
        <v>-3133883.5800000005</v>
      </c>
      <c r="AN34" s="64">
        <v>361704.58</v>
      </c>
      <c r="AO34" s="64">
        <f>SUM(AO2:AO33)</f>
        <v>0</v>
      </c>
      <c r="AP34" s="64">
        <f>SUM(AP2:AP33)</f>
        <v>361704.58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3CC33"/>
    <pageSetUpPr fitToPage="1"/>
  </sheetPr>
  <dimension ref="A1:T71"/>
  <sheetViews>
    <sheetView showGridLines="0" view="pageBreakPreview" topLeftCell="A40" zoomScale="70" zoomScaleNormal="100" zoomScaleSheetLayoutView="70" workbookViewId="0">
      <selection activeCell="B10" sqref="B10"/>
    </sheetView>
  </sheetViews>
  <sheetFormatPr defaultColWidth="8.54296875" defaultRowHeight="14.5"/>
  <cols>
    <col min="1" max="1" width="5.453125" customWidth="1"/>
    <col min="5" max="5" width="6.54296875" customWidth="1"/>
    <col min="6" max="6" width="16.54296875" customWidth="1"/>
    <col min="7" max="7" width="18.453125" bestFit="1" customWidth="1"/>
    <col min="8" max="8" width="18.1796875" bestFit="1" customWidth="1"/>
    <col min="9" max="9" width="19.54296875" bestFit="1" customWidth="1"/>
    <col min="10" max="10" width="17.54296875" bestFit="1" customWidth="1"/>
    <col min="11" max="11" width="18.1796875" bestFit="1" customWidth="1"/>
    <col min="12" max="12" width="17.54296875" bestFit="1" customWidth="1"/>
    <col min="13" max="13" width="16.54296875" customWidth="1"/>
    <col min="14" max="14" width="16" bestFit="1" customWidth="1"/>
    <col min="15" max="15" width="20.54296875" bestFit="1" customWidth="1"/>
    <col min="16" max="16" width="20" bestFit="1" customWidth="1"/>
    <col min="18" max="18" width="16.1796875" bestFit="1" customWidth="1"/>
  </cols>
  <sheetData>
    <row r="1" spans="1:20" ht="5.15" customHeight="1">
      <c r="H1" s="771"/>
      <c r="I1" s="771"/>
      <c r="J1" s="771"/>
      <c r="K1" s="771"/>
      <c r="L1" s="771"/>
      <c r="M1" s="771"/>
      <c r="N1" s="771"/>
      <c r="O1" s="771"/>
    </row>
    <row r="2" spans="1:20">
      <c r="A2" s="389">
        <v>4</v>
      </c>
      <c r="B2" s="390" t="s">
        <v>716</v>
      </c>
      <c r="F2" s="391"/>
      <c r="G2" s="391"/>
      <c r="H2" s="391" t="s">
        <v>1292</v>
      </c>
      <c r="I2" s="391" t="s">
        <v>1294</v>
      </c>
      <c r="J2" s="391" t="s">
        <v>1265</v>
      </c>
      <c r="K2" s="391" t="s">
        <v>1275</v>
      </c>
      <c r="L2" s="391" t="s">
        <v>1267</v>
      </c>
      <c r="M2" s="391" t="s">
        <v>1269</v>
      </c>
      <c r="N2" s="391" t="s">
        <v>1271</v>
      </c>
      <c r="O2" s="391" t="s">
        <v>1273</v>
      </c>
    </row>
    <row r="3" spans="1:20">
      <c r="B3" s="392"/>
      <c r="F3" s="391" t="s">
        <v>1262</v>
      </c>
      <c r="G3" s="391"/>
      <c r="H3" s="391" t="s">
        <v>1263</v>
      </c>
      <c r="I3" s="391"/>
      <c r="J3" s="391" t="s">
        <v>1264</v>
      </c>
      <c r="K3" s="391" t="s">
        <v>1274</v>
      </c>
      <c r="L3" s="391" t="s">
        <v>1266</v>
      </c>
      <c r="M3" s="391" t="s">
        <v>1268</v>
      </c>
      <c r="N3" s="391" t="s">
        <v>1270</v>
      </c>
      <c r="O3" s="391" t="s">
        <v>1272</v>
      </c>
    </row>
    <row r="4" spans="1:20" ht="29.5" thickBot="1">
      <c r="B4" s="1243" t="s">
        <v>998</v>
      </c>
      <c r="C4" s="1243"/>
      <c r="D4" s="1243"/>
      <c r="E4" s="393"/>
      <c r="F4" s="179" t="s">
        <v>967</v>
      </c>
      <c r="G4" s="180" t="s">
        <v>1696</v>
      </c>
      <c r="H4" s="180" t="s">
        <v>281</v>
      </c>
      <c r="I4" s="180" t="s">
        <v>1697</v>
      </c>
      <c r="J4" s="180" t="s">
        <v>1698</v>
      </c>
      <c r="K4" s="180" t="s">
        <v>1699</v>
      </c>
      <c r="L4" s="180" t="s">
        <v>307</v>
      </c>
      <c r="M4" s="180" t="s">
        <v>303</v>
      </c>
      <c r="N4" s="181" t="s">
        <v>304</v>
      </c>
      <c r="O4" s="181" t="s">
        <v>39</v>
      </c>
      <c r="P4" s="180" t="s">
        <v>11</v>
      </c>
    </row>
    <row r="5" spans="1:20">
      <c r="B5" s="394"/>
      <c r="C5" s="395"/>
      <c r="D5" s="396"/>
      <c r="E5" s="397"/>
      <c r="F5" s="397"/>
      <c r="G5" s="397"/>
      <c r="H5" s="388" t="s">
        <v>1292</v>
      </c>
      <c r="I5" s="235" t="s">
        <v>1294</v>
      </c>
      <c r="J5" s="235" t="s">
        <v>3959</v>
      </c>
      <c r="K5" s="235" t="s">
        <v>3960</v>
      </c>
      <c r="L5" s="235" t="s">
        <v>3961</v>
      </c>
      <c r="M5" s="235" t="s">
        <v>3962</v>
      </c>
      <c r="N5" s="235" t="s">
        <v>3963</v>
      </c>
      <c r="O5" s="770" t="s">
        <v>3964</v>
      </c>
      <c r="P5" s="397"/>
    </row>
    <row r="6" spans="1:20">
      <c r="B6" s="398" t="s">
        <v>38</v>
      </c>
      <c r="J6" s="399"/>
      <c r="K6" s="400"/>
      <c r="L6" s="401"/>
      <c r="M6" s="401"/>
      <c r="N6" s="401"/>
      <c r="O6" s="401"/>
      <c r="P6" s="402"/>
    </row>
    <row r="7" spans="1:20" ht="15.65" customHeight="1">
      <c r="B7" s="398"/>
      <c r="J7" s="399"/>
      <c r="K7" s="399"/>
      <c r="L7" s="399"/>
      <c r="M7" s="399"/>
      <c r="N7" s="399"/>
      <c r="O7" s="399"/>
      <c r="P7" s="399"/>
    </row>
    <row r="8" spans="1:20" ht="15.65" customHeight="1">
      <c r="B8" s="403" t="s">
        <v>1753</v>
      </c>
      <c r="F8" s="404">
        <v>47743968</v>
      </c>
      <c r="G8" s="404">
        <v>537035532</v>
      </c>
      <c r="H8" s="404">
        <v>679259639.92000008</v>
      </c>
      <c r="I8" s="404">
        <v>229151347.44999999</v>
      </c>
      <c r="J8" s="405">
        <v>641519294.23000002</v>
      </c>
      <c r="K8" s="121">
        <v>833963340.64999998</v>
      </c>
      <c r="L8" s="121">
        <v>141922038.88999999</v>
      </c>
      <c r="M8" s="121">
        <v>58221495.539999999</v>
      </c>
      <c r="N8" s="121">
        <v>41342036.109999999</v>
      </c>
      <c r="O8" s="121">
        <v>15273166</v>
      </c>
      <c r="P8" s="399">
        <v>3225431858.79</v>
      </c>
    </row>
    <row r="9" spans="1:20" ht="15.65" customHeight="1">
      <c r="B9" s="403" t="s">
        <v>819</v>
      </c>
      <c r="F9" s="404">
        <v>0</v>
      </c>
      <c r="G9" s="404"/>
      <c r="H9" s="404">
        <v>35192515.329999998</v>
      </c>
      <c r="I9" s="404">
        <v>102466.02</v>
      </c>
      <c r="J9" s="405">
        <v>13865118.059999976</v>
      </c>
      <c r="K9" s="121">
        <v>10997268.279999999</v>
      </c>
      <c r="L9" s="121">
        <v>25304667.91</v>
      </c>
      <c r="M9" s="121">
        <v>6019950.6600000001</v>
      </c>
      <c r="N9" s="121">
        <v>2508273.65</v>
      </c>
      <c r="O9" s="121">
        <v>1856649</v>
      </c>
      <c r="P9" s="399">
        <v>95846908.909999982</v>
      </c>
    </row>
    <row r="10" spans="1:20" ht="15.65" customHeight="1">
      <c r="B10" s="403" t="s">
        <v>820</v>
      </c>
      <c r="F10" s="404"/>
      <c r="G10" s="404"/>
      <c r="H10" s="121">
        <v>0</v>
      </c>
      <c r="I10" s="406"/>
      <c r="J10" s="121">
        <v>-3495588.16</v>
      </c>
      <c r="K10" s="121">
        <v>0</v>
      </c>
      <c r="L10" s="121">
        <v>-3314296</v>
      </c>
      <c r="M10" s="121">
        <v>0</v>
      </c>
      <c r="N10" s="406">
        <v>0</v>
      </c>
      <c r="O10" s="121">
        <v>0</v>
      </c>
      <c r="P10" s="399">
        <v>-6809884.1600000001</v>
      </c>
    </row>
    <row r="11" spans="1:20" ht="15" thickBot="1">
      <c r="B11" s="407" t="s">
        <v>1453</v>
      </c>
      <c r="C11" s="408"/>
      <c r="D11" s="408"/>
      <c r="E11" s="408"/>
      <c r="F11" s="409">
        <v>47743968</v>
      </c>
      <c r="G11" s="409">
        <v>537035532</v>
      </c>
      <c r="H11" s="409">
        <v>714452155.25000012</v>
      </c>
      <c r="I11" s="409">
        <v>229253813.47</v>
      </c>
      <c r="J11" s="409">
        <v>651888824.13</v>
      </c>
      <c r="K11" s="409">
        <v>844960608.92999995</v>
      </c>
      <c r="L11" s="409">
        <v>163912410.79999998</v>
      </c>
      <c r="M11" s="409">
        <v>64241446.200000003</v>
      </c>
      <c r="N11" s="409">
        <v>43850309.759999998</v>
      </c>
      <c r="O11" s="409">
        <v>17129815</v>
      </c>
      <c r="P11" s="409">
        <v>3314468883.54</v>
      </c>
      <c r="R11" s="66"/>
    </row>
    <row r="12" spans="1:20">
      <c r="B12" s="403"/>
      <c r="F12" s="385"/>
      <c r="G12" s="385"/>
      <c r="H12" s="385"/>
      <c r="I12" s="385"/>
      <c r="J12" s="410"/>
      <c r="K12" s="66"/>
      <c r="L12" s="66"/>
      <c r="M12" s="66"/>
      <c r="N12" s="66"/>
      <c r="O12" s="66"/>
      <c r="P12" s="399"/>
      <c r="R12" s="66"/>
    </row>
    <row r="13" spans="1:20">
      <c r="B13" s="403" t="s">
        <v>819</v>
      </c>
      <c r="F13" s="411">
        <f>SUMIFS('TB 20-21'!$J:$J,'TB 20-21'!$B:$B,'Note-4-5'!F$3)</f>
        <v>0</v>
      </c>
      <c r="G13" s="385"/>
      <c r="H13" s="66">
        <f>SUMIFS('TB 20-21'!$J:$J,'TB 20-21'!$B:$B,'Note-4-5'!H$3)</f>
        <v>15719918.810000001</v>
      </c>
      <c r="I13" s="66">
        <f>SUMIFS('TB 20-21'!$J:$J,'TB 20-21'!$B:$B,'Note-4-5'!I$3)</f>
        <v>0</v>
      </c>
      <c r="J13" s="66">
        <f>SUMIFS('TB 20-21'!$J:$J,'TB 20-21'!$B:$B,'Note-4-5'!J$3)*0+66554481</f>
        <v>66554481</v>
      </c>
      <c r="K13" s="66">
        <f>SUMIFS('TB 20-21'!$J:$J,'TB 20-21'!$B:$B,'Note-4-5'!K$3)*0+28855260</f>
        <v>28855260</v>
      </c>
      <c r="L13" s="66">
        <f>SUMIFS('TB 20-21'!$J:$J,'TB 20-21'!$B:$B,'Note-4-5'!L$3)</f>
        <v>4918159.7699999996</v>
      </c>
      <c r="M13" s="66">
        <f>SUMIFS('TB 20-21'!$J:$J,'TB 20-21'!$B:$B,'Note-4-5'!M$3)</f>
        <v>1961656.51</v>
      </c>
      <c r="N13" s="66">
        <f>SUMIFS('TB 20-21'!$J:$J,'TB 20-21'!$B:$B,'Note-4-5'!N$3)</f>
        <v>5457261.4699999997</v>
      </c>
      <c r="O13" s="66">
        <f>SUMIFS('TB 20-21'!$J:$J,'TB 20-21'!$B:$B,'Note-4-5'!O$3)*0</f>
        <v>0</v>
      </c>
      <c r="P13" s="399">
        <f t="shared" ref="P13:P14" si="0">SUM(F13:O13)</f>
        <v>123466737.56</v>
      </c>
      <c r="Q13" s="412"/>
      <c r="R13" s="66"/>
    </row>
    <row r="14" spans="1:20">
      <c r="B14" s="403" t="s">
        <v>820</v>
      </c>
      <c r="F14" s="411"/>
      <c r="G14" s="411"/>
      <c r="H14" s="66">
        <f>-SUMIFS('TB 20-21'!$K:$K,'TB 20-21'!$B:$B,'Note-4-5'!H$3)</f>
        <v>0</v>
      </c>
      <c r="I14" s="411"/>
      <c r="J14" s="66">
        <f>-SUMIFS('TB 20-21'!$K:$K,'TB 20-21'!$B:$B,'Note-4-5'!J$3)*0+-72945097</f>
        <v>-72945097</v>
      </c>
      <c r="K14" s="66">
        <f>-SUMIFS('TB 20-21'!$K:$K,'TB 20-21'!$B:$B,'Note-4-5'!K$3)*0-6006511</f>
        <v>-6006511</v>
      </c>
      <c r="L14" s="66">
        <f>-SUMIFS('TB 20-21'!$K:$K,'TB 20-21'!$B:$B,'Note-4-5'!L$3)</f>
        <v>-490300</v>
      </c>
      <c r="M14" s="66">
        <f>-SUMIFS('TB 20-21'!$K:$K,'TB 20-21'!$B:$B,'Note-4-5'!M$3)</f>
        <v>-2798674.64</v>
      </c>
      <c r="N14" s="66">
        <f>-SUMIFS('TB 20-21'!$K:$K,'TB 20-21'!$B:$B,'Note-4-5'!N$3)</f>
        <v>-2037272.59</v>
      </c>
      <c r="O14" s="66">
        <f>-SUMIFS('TB 20-21'!$K:$K,'TB 20-21'!$B:$B,'Note-4-5'!O$3)</f>
        <v>-4798366</v>
      </c>
      <c r="P14" s="399">
        <f t="shared" si="0"/>
        <v>-89076221.230000004</v>
      </c>
      <c r="Q14" s="413"/>
      <c r="R14" s="66"/>
    </row>
    <row r="15" spans="1:20" ht="15" thickBot="1">
      <c r="B15" s="407" t="s">
        <v>1754</v>
      </c>
      <c r="C15" s="408"/>
      <c r="D15" s="408"/>
      <c r="E15" s="408"/>
      <c r="F15" s="409">
        <f>SUM(F11:F14)</f>
        <v>47743968</v>
      </c>
      <c r="G15" s="409">
        <f t="shared" ref="G15:N15" si="1">SUM(G11:G14)</f>
        <v>537035532</v>
      </c>
      <c r="H15" s="409">
        <f t="shared" si="1"/>
        <v>730172074.06000006</v>
      </c>
      <c r="I15" s="409">
        <f t="shared" si="1"/>
        <v>229253813.47</v>
      </c>
      <c r="J15" s="409">
        <f t="shared" si="1"/>
        <v>645498208.13</v>
      </c>
      <c r="K15" s="409">
        <f t="shared" si="1"/>
        <v>867809357.92999995</v>
      </c>
      <c r="L15" s="409">
        <f t="shared" si="1"/>
        <v>168340270.56999999</v>
      </c>
      <c r="M15" s="409">
        <f t="shared" si="1"/>
        <v>63404428.07</v>
      </c>
      <c r="N15" s="409">
        <f t="shared" si="1"/>
        <v>47270298.639999993</v>
      </c>
      <c r="O15" s="409">
        <f>SUM(O11:O14)</f>
        <v>12331449</v>
      </c>
      <c r="P15" s="409">
        <f>SUM(P11:P14)</f>
        <v>3348859399.8699999</v>
      </c>
      <c r="Q15" s="414"/>
      <c r="S15" s="415"/>
      <c r="T15" s="416"/>
    </row>
    <row r="16" spans="1:20">
      <c r="B16" s="398"/>
      <c r="C16" s="416"/>
      <c r="D16" s="416"/>
      <c r="E16" s="416"/>
      <c r="F16" s="416"/>
      <c r="G16" s="416"/>
      <c r="H16" s="416"/>
      <c r="I16" s="416"/>
      <c r="J16" s="417"/>
      <c r="K16" s="417"/>
      <c r="L16" s="417"/>
      <c r="M16" s="417"/>
      <c r="N16" s="417"/>
      <c r="O16" s="417"/>
      <c r="P16" s="417"/>
      <c r="Q16" s="418"/>
      <c r="S16" s="419"/>
      <c r="T16" s="416"/>
    </row>
    <row r="17" spans="2:20">
      <c r="B17" s="398" t="s">
        <v>821</v>
      </c>
      <c r="F17" s="67"/>
      <c r="G17" s="67"/>
      <c r="H17" s="67"/>
      <c r="I17" s="67"/>
      <c r="J17" s="67"/>
      <c r="K17" s="67"/>
      <c r="L17" s="67"/>
      <c r="M17" s="67"/>
      <c r="N17" s="67"/>
      <c r="O17" s="67"/>
      <c r="P17" s="402"/>
      <c r="T17" s="416"/>
    </row>
    <row r="18" spans="2:20" ht="16.399999999999999" customHeight="1">
      <c r="B18" s="398"/>
      <c r="J18" s="402"/>
      <c r="K18" s="402"/>
      <c r="L18" s="402"/>
      <c r="M18" s="402"/>
      <c r="N18" s="402"/>
      <c r="O18" s="402"/>
      <c r="P18" s="402"/>
      <c r="T18" s="416"/>
    </row>
    <row r="19" spans="2:20" ht="16.399999999999999" customHeight="1">
      <c r="B19" s="403" t="s">
        <v>1753</v>
      </c>
      <c r="C19" s="420"/>
      <c r="D19" s="420"/>
      <c r="F19" s="121">
        <v>0</v>
      </c>
      <c r="G19" s="121">
        <v>0</v>
      </c>
      <c r="H19" s="121">
        <v>148815948.37</v>
      </c>
      <c r="I19" s="121">
        <v>63568326.700000003</v>
      </c>
      <c r="J19" s="121">
        <v>436416436.81</v>
      </c>
      <c r="K19" s="121">
        <v>506739220.75</v>
      </c>
      <c r="L19" s="121">
        <v>100659117.77</v>
      </c>
      <c r="M19" s="121">
        <v>33499276.230000004</v>
      </c>
      <c r="N19" s="121">
        <v>38620730.619999997</v>
      </c>
      <c r="O19" s="121">
        <v>15273166</v>
      </c>
      <c r="P19" s="421">
        <v>1343592223.25</v>
      </c>
      <c r="T19" s="416"/>
    </row>
    <row r="20" spans="2:20" ht="16.399999999999999" customHeight="1">
      <c r="B20" s="403" t="s">
        <v>2</v>
      </c>
      <c r="C20" s="420"/>
      <c r="D20" s="420"/>
      <c r="F20" s="406">
        <v>0</v>
      </c>
      <c r="G20" s="406">
        <v>0</v>
      </c>
      <c r="H20" s="121">
        <v>13430132.960000001</v>
      </c>
      <c r="I20" s="121">
        <v>4583197.71</v>
      </c>
      <c r="J20" s="121">
        <v>40736194.409999982</v>
      </c>
      <c r="K20" s="121">
        <v>51637607.579999998</v>
      </c>
      <c r="L20" s="121">
        <v>8290737.5899999999</v>
      </c>
      <c r="M20" s="121">
        <v>5162046.3099999996</v>
      </c>
      <c r="N20" s="121">
        <v>2472462.17</v>
      </c>
      <c r="O20" s="121">
        <v>92832.45</v>
      </c>
      <c r="P20" s="421">
        <v>126405211.17999999</v>
      </c>
      <c r="T20" s="416"/>
    </row>
    <row r="21" spans="2:20" ht="16.399999999999999" customHeight="1">
      <c r="B21" s="403" t="s">
        <v>820</v>
      </c>
      <c r="C21" s="420"/>
      <c r="D21" s="420"/>
      <c r="F21" s="406">
        <v>0</v>
      </c>
      <c r="G21" s="406">
        <v>0</v>
      </c>
      <c r="H21" s="121"/>
      <c r="I21" s="406"/>
      <c r="J21" s="121">
        <v>-3133883.5800000005</v>
      </c>
      <c r="K21" s="121">
        <v>0</v>
      </c>
      <c r="L21" s="121">
        <v>-3314296</v>
      </c>
      <c r="M21" s="121">
        <v>0</v>
      </c>
      <c r="N21" s="406">
        <v>0</v>
      </c>
      <c r="O21" s="406">
        <v>0</v>
      </c>
      <c r="P21" s="421">
        <v>-6448179.5800000001</v>
      </c>
      <c r="R21" s="67"/>
      <c r="T21" s="416"/>
    </row>
    <row r="22" spans="2:20" ht="15" thickBot="1">
      <c r="B22" s="407" t="s">
        <v>1453</v>
      </c>
      <c r="C22" s="408"/>
      <c r="D22" s="408"/>
      <c r="E22" s="408"/>
      <c r="F22" s="422">
        <v>0</v>
      </c>
      <c r="G22" s="423">
        <v>0</v>
      </c>
      <c r="H22" s="423">
        <v>162246081.33000001</v>
      </c>
      <c r="I22" s="423">
        <v>68151524.409999996</v>
      </c>
      <c r="J22" s="423">
        <v>474018747.63999999</v>
      </c>
      <c r="K22" s="423">
        <v>558376828.33000004</v>
      </c>
      <c r="L22" s="423">
        <v>105635559.36</v>
      </c>
      <c r="M22" s="423">
        <v>38661322.540000007</v>
      </c>
      <c r="N22" s="423">
        <v>41093192.789999999</v>
      </c>
      <c r="O22" s="423">
        <v>15365998.449999999</v>
      </c>
      <c r="P22" s="423">
        <v>1463549254.8500001</v>
      </c>
      <c r="S22" s="413"/>
      <c r="T22" s="416"/>
    </row>
    <row r="23" spans="2:20">
      <c r="B23" s="403"/>
      <c r="C23" s="420"/>
      <c r="D23" s="420"/>
      <c r="F23" s="66"/>
      <c r="G23" s="66"/>
      <c r="H23" s="66"/>
      <c r="I23" s="66"/>
      <c r="J23" s="66"/>
      <c r="K23" s="66"/>
      <c r="L23" s="66"/>
      <c r="M23" s="66"/>
      <c r="N23" s="66"/>
      <c r="O23" s="66"/>
      <c r="P23" s="424"/>
      <c r="S23" s="413"/>
      <c r="T23" s="416"/>
    </row>
    <row r="24" spans="2:20">
      <c r="B24" s="403" t="s">
        <v>2</v>
      </c>
      <c r="C24" s="420"/>
      <c r="D24" s="420"/>
      <c r="F24" s="411">
        <v>0</v>
      </c>
      <c r="G24" s="411">
        <v>0</v>
      </c>
      <c r="H24" s="268">
        <f>SUMIFS('TB 20-21'!$L:$L,'TB 20-21'!$B:$B,'Note-4-5'!H$5)</f>
        <v>14045036.539999999</v>
      </c>
      <c r="I24" s="268">
        <f>SUMIFS('TB 20-21'!$L:$L,'TB 20-21'!$B:$B,'Note-4-5'!I$5)</f>
        <v>4585076.25</v>
      </c>
      <c r="J24" s="268">
        <f>SUMIFS('TB 20-21'!$L:$L,'TB 20-21'!$B:$B,'Note-4-5'!J$5)</f>
        <v>33390471.350000001</v>
      </c>
      <c r="K24" s="268">
        <f>SUMIFS('TB 20-21'!$L:$L,'TB 20-21'!$B:$B,'Note-4-5'!K$5)</f>
        <v>35982650.460000001</v>
      </c>
      <c r="L24" s="268">
        <f>SUMIFS('TB 20-21'!$L:$L,'TB 20-21'!$B:$B,'Note-4-5'!L$5)</f>
        <v>9167243.4199999999</v>
      </c>
      <c r="M24" s="268">
        <f>SUMIFS('TB 20-21'!$L:$L,'TB 20-21'!$B:$B,'Note-4-5'!M$5)</f>
        <v>4992413.3099999996</v>
      </c>
      <c r="N24" s="268">
        <f>SUMIFS('TB 20-21'!$L:$L,'TB 20-21'!$B:$B,'Note-4-5'!N$5)</f>
        <v>2141701.11</v>
      </c>
      <c r="O24" s="268">
        <f>SUMIFS('TB 20-21'!$L:$L,'TB 20-21'!$B:$B,'Note-4-5'!O$5)</f>
        <v>371329.86</v>
      </c>
      <c r="P24" s="424">
        <f>SUM(F24:O24)</f>
        <v>104675922.3</v>
      </c>
      <c r="Q24" s="413"/>
      <c r="R24" s="413"/>
      <c r="S24" s="425"/>
      <c r="T24" s="416"/>
    </row>
    <row r="25" spans="2:20">
      <c r="B25" s="403" t="s">
        <v>820</v>
      </c>
      <c r="C25" s="420"/>
      <c r="D25" s="420"/>
      <c r="F25" s="411">
        <v>0</v>
      </c>
      <c r="G25" s="411">
        <v>0</v>
      </c>
      <c r="H25" s="66"/>
      <c r="I25" s="411"/>
      <c r="J25" s="66">
        <f>-SUMIFS('TB 20-21'!$J:$J,'TB 20-21'!$B:$B,'Note-4-5'!J$2)*0-41172352</f>
        <v>-41172352</v>
      </c>
      <c r="K25" s="66">
        <f>-SUMIFS('TB 20-21'!$J:$J,'TB 20-21'!$B:$B,'Note-4-5'!K$2)*0-4892626</f>
        <v>-4892626</v>
      </c>
      <c r="L25" s="66">
        <f>-SUMIFS('TB 20-21'!$J:$J,'TB 20-21'!$B:$B,'Note-4-5'!L$2)</f>
        <v>-490300</v>
      </c>
      <c r="M25" s="66">
        <f>-SUMIFS('TB 20-21'!$J:$J,'TB 20-21'!$B:$B,'Note-4-5'!M$2)</f>
        <v>-2490444.21</v>
      </c>
      <c r="N25" s="66">
        <f>-SUMIFS('TB 20-21'!$J:$J,'TB 20-21'!$B:$B,'Note-4-5'!N$2)</f>
        <v>-1974482.6</v>
      </c>
      <c r="O25" s="66">
        <f>-SUMIFS('TB 20-21'!$J:$J,'TB 20-21'!$B:$B,'Note-4-5'!O$2)</f>
        <v>-4798366</v>
      </c>
      <c r="P25" s="424">
        <f t="shared" ref="P25" si="2">SUM(F25:O25)</f>
        <v>-55818570.810000002</v>
      </c>
      <c r="Q25" s="413"/>
      <c r="R25" s="413"/>
      <c r="S25" s="413"/>
      <c r="T25" s="416"/>
    </row>
    <row r="26" spans="2:20" ht="15" thickBot="1">
      <c r="B26" s="407" t="s">
        <v>1754</v>
      </c>
      <c r="C26" s="408"/>
      <c r="D26" s="408"/>
      <c r="E26" s="408"/>
      <c r="F26" s="422">
        <f>F22+F24+F25</f>
        <v>0</v>
      </c>
      <c r="G26" s="423">
        <f t="shared" ref="G26" si="3">G22+G24+G25</f>
        <v>0</v>
      </c>
      <c r="H26" s="423">
        <f t="shared" ref="H26" si="4">H22+H24+H25</f>
        <v>176291117.87</v>
      </c>
      <c r="I26" s="423">
        <f t="shared" ref="I26" si="5">I22+I24+I25</f>
        <v>72736600.659999996</v>
      </c>
      <c r="J26" s="423">
        <f t="shared" ref="J26" si="6">J22+J24+J25</f>
        <v>466236866.99000001</v>
      </c>
      <c r="K26" s="423">
        <f t="shared" ref="K26" si="7">K22+K24+K25</f>
        <v>589466852.79000008</v>
      </c>
      <c r="L26" s="423">
        <f t="shared" ref="L26" si="8">L22+L24+L25</f>
        <v>114312502.78</v>
      </c>
      <c r="M26" s="423">
        <f t="shared" ref="M26" si="9">M22+M24+M25</f>
        <v>41163291.640000008</v>
      </c>
      <c r="N26" s="423">
        <f t="shared" ref="N26:O26" si="10">N22+N24+N25</f>
        <v>41260411.299999997</v>
      </c>
      <c r="O26" s="423">
        <f t="shared" si="10"/>
        <v>10938962.309999999</v>
      </c>
      <c r="P26" s="423">
        <f>P22+P24+P25</f>
        <v>1512406606.3400002</v>
      </c>
      <c r="Q26" s="414"/>
      <c r="R26" s="414"/>
      <c r="S26" s="415"/>
      <c r="T26" s="416"/>
    </row>
    <row r="27" spans="2:20" ht="9" customHeight="1">
      <c r="B27" s="398"/>
      <c r="J27" s="402"/>
      <c r="K27" s="402"/>
      <c r="L27" s="402"/>
      <c r="M27" s="402"/>
      <c r="N27" s="402"/>
      <c r="O27" s="402"/>
      <c r="P27" s="402"/>
      <c r="Q27" s="413"/>
      <c r="S27" s="416"/>
      <c r="T27" s="416"/>
    </row>
    <row r="28" spans="2:20">
      <c r="B28" s="398" t="s">
        <v>823</v>
      </c>
      <c r="F28" s="67"/>
      <c r="G28" s="67"/>
      <c r="H28" s="67"/>
      <c r="I28" s="67"/>
      <c r="J28" s="67"/>
      <c r="K28" s="67"/>
      <c r="L28" s="67"/>
      <c r="M28" s="67"/>
      <c r="N28" s="67"/>
      <c r="O28" s="67"/>
      <c r="P28" s="67"/>
      <c r="Q28" s="413"/>
      <c r="S28" s="416"/>
      <c r="T28" s="416"/>
    </row>
    <row r="29" spans="2:20" ht="9.75" customHeight="1">
      <c r="B29" s="398"/>
      <c r="J29" s="402"/>
      <c r="K29" s="402"/>
      <c r="L29" s="402"/>
      <c r="M29" s="402"/>
      <c r="N29" s="402"/>
      <c r="O29" s="402"/>
      <c r="P29" s="402"/>
      <c r="Q29" s="413"/>
      <c r="S29" s="416"/>
      <c r="T29" s="416"/>
    </row>
    <row r="30" spans="2:20" ht="15" thickBot="1">
      <c r="B30" s="426" t="s">
        <v>1454</v>
      </c>
      <c r="C30" s="427"/>
      <c r="D30" s="427"/>
      <c r="E30" s="427"/>
      <c r="F30" s="428">
        <f>F11-F22</f>
        <v>47743968</v>
      </c>
      <c r="G30" s="428">
        <f>G11-G22</f>
        <v>537035532</v>
      </c>
      <c r="H30" s="428">
        <f>H15-H26</f>
        <v>553880956.19000006</v>
      </c>
      <c r="I30" s="428">
        <f>I15-I26</f>
        <v>156517212.81</v>
      </c>
      <c r="J30" s="428">
        <f t="shared" ref="J30:P30" si="11">J11-J22</f>
        <v>177870076.49000001</v>
      </c>
      <c r="K30" s="428">
        <f t="shared" si="11"/>
        <v>286583780.5999999</v>
      </c>
      <c r="L30" s="428">
        <f t="shared" si="11"/>
        <v>58276851.439999983</v>
      </c>
      <c r="M30" s="428">
        <f t="shared" si="11"/>
        <v>25580123.659999996</v>
      </c>
      <c r="N30" s="428">
        <f t="shared" si="11"/>
        <v>2757116.9699999988</v>
      </c>
      <c r="O30" s="428">
        <f t="shared" si="11"/>
        <v>1763816.5500000007</v>
      </c>
      <c r="P30" s="428">
        <f t="shared" si="11"/>
        <v>1850919628.6899998</v>
      </c>
      <c r="Q30" s="413"/>
      <c r="S30" s="416"/>
      <c r="T30" s="416"/>
    </row>
    <row r="31" spans="2:20" ht="15" thickBot="1">
      <c r="B31" s="429" t="s">
        <v>1755</v>
      </c>
      <c r="C31" s="427"/>
      <c r="D31" s="427"/>
      <c r="E31" s="427"/>
      <c r="F31" s="430">
        <f t="shared" ref="F31:P31" si="12">F15-F26</f>
        <v>47743968</v>
      </c>
      <c r="G31" s="430">
        <f t="shared" si="12"/>
        <v>537035532</v>
      </c>
      <c r="H31" s="430">
        <f t="shared" si="12"/>
        <v>553880956.19000006</v>
      </c>
      <c r="I31" s="430">
        <f t="shared" si="12"/>
        <v>156517212.81</v>
      </c>
      <c r="J31" s="430">
        <f t="shared" si="12"/>
        <v>179261341.13999999</v>
      </c>
      <c r="K31" s="430">
        <f t="shared" si="12"/>
        <v>278342505.13999987</v>
      </c>
      <c r="L31" s="430">
        <f t="shared" si="12"/>
        <v>54027767.789999992</v>
      </c>
      <c r="M31" s="430">
        <f t="shared" si="12"/>
        <v>22241136.429999992</v>
      </c>
      <c r="N31" s="430">
        <f t="shared" si="12"/>
        <v>6009887.3399999961</v>
      </c>
      <c r="O31" s="430">
        <f t="shared" si="12"/>
        <v>1392486.6900000013</v>
      </c>
      <c r="P31" s="430">
        <f t="shared" si="12"/>
        <v>1836452793.5299997</v>
      </c>
      <c r="Q31" s="414"/>
      <c r="R31" s="414"/>
      <c r="S31" s="415"/>
      <c r="T31" s="416"/>
    </row>
    <row r="32" spans="2:20">
      <c r="J32" s="431"/>
      <c r="K32" s="431"/>
      <c r="L32" s="402"/>
      <c r="M32" s="402"/>
      <c r="N32" s="431"/>
      <c r="O32" s="431"/>
      <c r="P32" s="431"/>
      <c r="Q32" s="414"/>
      <c r="R32" s="414"/>
      <c r="S32" s="415"/>
      <c r="T32" s="419"/>
    </row>
    <row r="33" spans="1:20">
      <c r="J33" s="431"/>
      <c r="K33" s="431"/>
      <c r="L33" s="402"/>
      <c r="M33" s="402"/>
      <c r="N33" s="431"/>
      <c r="O33" s="431"/>
      <c r="P33" s="431"/>
      <c r="Q33" s="414"/>
      <c r="R33" s="414"/>
      <c r="S33" s="415"/>
      <c r="T33" s="419"/>
    </row>
    <row r="34" spans="1:20" ht="6.65" customHeight="1">
      <c r="J34" s="431"/>
      <c r="K34" s="431"/>
      <c r="L34" s="402"/>
      <c r="M34" s="402"/>
      <c r="N34" s="431"/>
      <c r="O34" s="431"/>
      <c r="P34" s="431"/>
      <c r="Q34" s="414"/>
      <c r="R34" s="414"/>
      <c r="S34" s="415"/>
      <c r="T34" s="419"/>
    </row>
    <row r="35" spans="1:20">
      <c r="B35" s="398"/>
      <c r="C35" s="416"/>
      <c r="D35" s="416"/>
      <c r="E35" s="416"/>
      <c r="F35" s="432"/>
      <c r="G35" s="432"/>
      <c r="H35" s="432"/>
      <c r="I35" s="432"/>
      <c r="J35" s="432"/>
      <c r="K35" s="432"/>
      <c r="L35" s="432"/>
      <c r="M35" s="432"/>
      <c r="N35" s="432"/>
      <c r="O35" s="1245" t="s">
        <v>828</v>
      </c>
      <c r="P35" s="1245"/>
    </row>
    <row r="36" spans="1:20">
      <c r="B36" s="398"/>
      <c r="C36" s="416"/>
      <c r="D36" s="416"/>
      <c r="E36" s="416"/>
      <c r="F36" s="432"/>
      <c r="G36" s="432"/>
      <c r="H36" s="432"/>
      <c r="I36" s="432"/>
      <c r="J36" s="432"/>
      <c r="K36" s="432"/>
      <c r="L36" s="432"/>
      <c r="M36" s="432"/>
      <c r="N36" s="432"/>
      <c r="O36" s="433" t="s">
        <v>1756</v>
      </c>
      <c r="P36" s="433" t="s">
        <v>1757</v>
      </c>
    </row>
    <row r="37" spans="1:20">
      <c r="A37" s="434">
        <v>5</v>
      </c>
      <c r="B37" s="435" t="s">
        <v>822</v>
      </c>
      <c r="C37" s="376"/>
      <c r="D37" s="174"/>
      <c r="E37" s="416"/>
      <c r="F37" s="432"/>
      <c r="G37" s="432"/>
      <c r="H37" s="432"/>
      <c r="I37" s="432"/>
      <c r="J37" s="432"/>
      <c r="K37" s="432"/>
      <c r="L37" s="432"/>
      <c r="M37" s="432"/>
      <c r="N37" s="432"/>
      <c r="O37" s="436" t="s">
        <v>269</v>
      </c>
      <c r="P37" s="436" t="s">
        <v>269</v>
      </c>
    </row>
    <row r="38" spans="1:20">
      <c r="A38" s="434"/>
      <c r="B38" s="376"/>
      <c r="C38" s="376"/>
      <c r="D38" s="174"/>
      <c r="E38" s="416"/>
      <c r="F38" s="432"/>
      <c r="G38" s="432"/>
      <c r="H38" s="432"/>
      <c r="I38" s="432"/>
      <c r="J38" s="432"/>
      <c r="K38" s="432"/>
      <c r="L38" s="432"/>
      <c r="M38" s="432"/>
      <c r="N38" s="432"/>
      <c r="O38" s="432"/>
      <c r="P38" s="432"/>
    </row>
    <row r="39" spans="1:20">
      <c r="A39" s="437"/>
      <c r="B39" s="4" t="s">
        <v>579</v>
      </c>
      <c r="C39" s="4"/>
      <c r="D39" s="174"/>
      <c r="E39" s="416"/>
      <c r="F39" s="432"/>
      <c r="G39" s="432"/>
      <c r="H39" s="432"/>
      <c r="I39" s="432"/>
      <c r="J39" s="432"/>
      <c r="K39" s="432"/>
      <c r="L39" s="432"/>
      <c r="M39" s="432"/>
      <c r="N39" s="432"/>
      <c r="O39" s="438">
        <f>P41</f>
        <v>24374941.27</v>
      </c>
      <c r="P39" s="438">
        <v>24374941.27</v>
      </c>
    </row>
    <row r="40" spans="1:20">
      <c r="A40" s="437"/>
      <c r="B40" s="4" t="s">
        <v>3965</v>
      </c>
      <c r="C40" s="4"/>
      <c r="D40" s="4"/>
      <c r="E40" s="416"/>
      <c r="F40" s="432"/>
      <c r="G40" s="432"/>
      <c r="H40" s="432"/>
      <c r="I40" s="432"/>
      <c r="J40" s="432"/>
      <c r="K40" s="432"/>
      <c r="L40" s="432"/>
      <c r="M40" s="432"/>
      <c r="N40" s="432"/>
      <c r="O40" s="438">
        <v>67155</v>
      </c>
      <c r="P40" s="438">
        <v>0</v>
      </c>
    </row>
    <row r="41" spans="1:20">
      <c r="A41" s="437"/>
      <c r="B41" s="4"/>
      <c r="C41" s="4"/>
      <c r="D41" s="4"/>
      <c r="E41" s="416"/>
      <c r="F41" s="432"/>
      <c r="G41" s="432"/>
      <c r="H41" s="432"/>
      <c r="I41" s="432"/>
      <c r="J41" s="432"/>
      <c r="K41" s="432"/>
      <c r="L41" s="432"/>
      <c r="M41" s="432"/>
      <c r="N41" s="432"/>
      <c r="O41" s="223">
        <f>SUM(O39:O40)</f>
        <v>24442096.27</v>
      </c>
      <c r="P41" s="223">
        <v>24374941.27</v>
      </c>
    </row>
    <row r="42" spans="1:20">
      <c r="A42" s="437"/>
      <c r="B42" t="s">
        <v>1743</v>
      </c>
      <c r="E42" s="708"/>
      <c r="F42" s="709"/>
      <c r="G42" s="432"/>
      <c r="H42" s="432"/>
      <c r="I42" s="432"/>
      <c r="J42" s="432"/>
      <c r="K42" s="432"/>
      <c r="L42" s="432"/>
      <c r="M42" s="432"/>
      <c r="N42" s="432"/>
      <c r="O42" s="439"/>
      <c r="P42" s="439"/>
    </row>
    <row r="43" spans="1:20">
      <c r="A43" s="437"/>
      <c r="B43" s="1246" t="s">
        <v>579</v>
      </c>
      <c r="C43" s="1246"/>
      <c r="D43" s="1246"/>
      <c r="E43" s="708"/>
      <c r="F43" s="709"/>
      <c r="G43" s="432"/>
      <c r="H43" s="432"/>
      <c r="I43" s="432"/>
      <c r="J43" s="432"/>
      <c r="K43" s="432"/>
      <c r="L43" s="432"/>
      <c r="M43" s="432"/>
      <c r="N43" s="432"/>
      <c r="O43" s="696">
        <f>P45</f>
        <v>6157877.6999999993</v>
      </c>
      <c r="P43" s="696">
        <v>3078940.13</v>
      </c>
    </row>
    <row r="44" spans="1:20">
      <c r="A44" s="437"/>
      <c r="B44" t="s">
        <v>1744</v>
      </c>
      <c r="E44" s="708"/>
      <c r="F44" s="709"/>
      <c r="G44" s="432"/>
      <c r="H44" s="432"/>
      <c r="I44" s="432"/>
      <c r="J44" s="432"/>
      <c r="K44" s="432"/>
      <c r="L44" s="432"/>
      <c r="M44" s="432"/>
      <c r="N44" s="432"/>
      <c r="O44" s="697">
        <v>3104374.34</v>
      </c>
      <c r="P44" s="697">
        <v>3078937.57</v>
      </c>
    </row>
    <row r="45" spans="1:20">
      <c r="A45" s="437"/>
      <c r="B45" s="4"/>
      <c r="C45" s="4"/>
      <c r="D45" s="4"/>
      <c r="E45" s="416"/>
      <c r="F45" s="432"/>
      <c r="G45" s="432"/>
      <c r="H45" s="432"/>
      <c r="I45" s="432"/>
      <c r="J45" s="432"/>
      <c r="K45" s="432"/>
      <c r="L45" s="432"/>
      <c r="M45" s="432"/>
      <c r="N45" s="432"/>
      <c r="O45" s="698">
        <f>SUM(O43:O44)</f>
        <v>9262252.0399999991</v>
      </c>
      <c r="P45" s="698">
        <v>6157877.6999999993</v>
      </c>
    </row>
    <row r="46" spans="1:20" ht="15" thickBot="1">
      <c r="A46" s="434"/>
      <c r="B46" s="398" t="s">
        <v>1736</v>
      </c>
      <c r="C46" s="441"/>
      <c r="D46" s="205"/>
      <c r="E46" s="416"/>
      <c r="F46" s="432"/>
      <c r="G46" s="432"/>
      <c r="H46" s="432"/>
      <c r="I46" s="432"/>
      <c r="J46" s="432"/>
      <c r="K46" s="432"/>
      <c r="L46" s="432"/>
      <c r="M46" s="432"/>
      <c r="N46" s="432"/>
      <c r="O46" s="699">
        <f>O41-O45</f>
        <v>15179844.23</v>
      </c>
      <c r="P46" s="699">
        <v>18217063.57</v>
      </c>
    </row>
    <row r="47" spans="1:20" ht="15" thickTop="1">
      <c r="O47" s="691"/>
      <c r="P47" s="691"/>
    </row>
    <row r="48" spans="1:20" ht="15.65" customHeight="1">
      <c r="B48" s="776" t="s">
        <v>3967</v>
      </c>
      <c r="O48" s="691"/>
      <c r="P48" s="691"/>
      <c r="R48" s="67"/>
    </row>
    <row r="49" spans="1:20">
      <c r="B49" s="672" t="s">
        <v>827</v>
      </c>
      <c r="O49" s="691"/>
      <c r="P49" s="691"/>
    </row>
    <row r="50" spans="1:20" ht="7.5" customHeight="1">
      <c r="O50" s="442"/>
      <c r="P50" s="691"/>
    </row>
    <row r="51" spans="1:20">
      <c r="B51" s="443"/>
      <c r="O51" s="700">
        <v>2022</v>
      </c>
      <c r="P51" s="701">
        <v>2021</v>
      </c>
    </row>
    <row r="52" spans="1:20">
      <c r="B52" s="443" t="s">
        <v>824</v>
      </c>
      <c r="O52" s="702" t="s">
        <v>269</v>
      </c>
      <c r="P52" s="702" t="s">
        <v>269</v>
      </c>
    </row>
    <row r="53" spans="1:20">
      <c r="B53" s="416" t="s">
        <v>1740</v>
      </c>
      <c r="O53" s="703">
        <f>O44</f>
        <v>3104374.34</v>
      </c>
      <c r="P53" s="704">
        <v>3078937.57</v>
      </c>
    </row>
    <row r="54" spans="1:20">
      <c r="B54" s="416" t="s">
        <v>825</v>
      </c>
      <c r="O54" s="703">
        <f>'Notes 6-29'!J551</f>
        <v>521953.62</v>
      </c>
      <c r="P54" s="704">
        <v>624722.31999999995</v>
      </c>
    </row>
    <row r="55" spans="1:20">
      <c r="O55" s="691"/>
      <c r="P55" s="691"/>
    </row>
    <row r="56" spans="1:20">
      <c r="O56" s="691"/>
      <c r="P56" s="691"/>
    </row>
    <row r="57" spans="1:20">
      <c r="A57" s="444">
        <f>A37+0.1</f>
        <v>5.0999999999999996</v>
      </c>
      <c r="B57" s="326" t="s">
        <v>1700</v>
      </c>
      <c r="O57" s="691"/>
      <c r="P57" s="691"/>
    </row>
    <row r="58" spans="1:20" ht="6" customHeight="1">
      <c r="O58" s="691"/>
      <c r="P58" s="705"/>
    </row>
    <row r="59" spans="1:20">
      <c r="B59" t="str">
        <f>B2</f>
        <v>Property, plant and equipment</v>
      </c>
      <c r="O59" s="704">
        <f>P24</f>
        <v>104675922.3</v>
      </c>
      <c r="P59" s="706">
        <v>126405211.17999999</v>
      </c>
    </row>
    <row r="60" spans="1:20">
      <c r="B60" t="s">
        <v>822</v>
      </c>
      <c r="O60" s="704">
        <f>O44</f>
        <v>3104374.34</v>
      </c>
      <c r="P60" s="704">
        <v>3078937.57</v>
      </c>
    </row>
    <row r="61" spans="1:20" ht="15" thickBot="1">
      <c r="O61" s="707">
        <f>SUM(O59:O60)</f>
        <v>107780296.64</v>
      </c>
      <c r="P61" s="707">
        <v>129484148.74999999</v>
      </c>
    </row>
    <row r="62" spans="1:20" ht="13.5" customHeight="1" thickTop="1">
      <c r="O62" s="691"/>
      <c r="P62" s="691"/>
    </row>
    <row r="63" spans="1:20">
      <c r="A63" s="444">
        <f>A57+0.1</f>
        <v>5.1999999999999993</v>
      </c>
      <c r="B63" s="326" t="s">
        <v>826</v>
      </c>
      <c r="J63" s="431"/>
      <c r="K63" s="431"/>
      <c r="L63" s="402"/>
      <c r="M63" s="402"/>
      <c r="Q63" s="414"/>
      <c r="R63" s="414"/>
      <c r="S63" s="415"/>
      <c r="T63" s="419"/>
    </row>
    <row r="64" spans="1:20" ht="6" customHeight="1">
      <c r="J64" s="431"/>
      <c r="K64" s="431"/>
      <c r="L64" s="402"/>
      <c r="M64" s="402"/>
      <c r="O64" s="445"/>
      <c r="Q64" s="414"/>
      <c r="R64" s="414"/>
      <c r="S64" s="415"/>
      <c r="T64" s="419"/>
    </row>
    <row r="65" spans="2:20">
      <c r="B65" s="1244" t="s">
        <v>211</v>
      </c>
      <c r="C65" s="1244"/>
      <c r="D65" s="1244"/>
      <c r="E65" s="1244"/>
      <c r="F65" s="1244"/>
      <c r="J65" s="431"/>
      <c r="K65" s="431"/>
      <c r="L65" s="402"/>
      <c r="M65" s="402"/>
      <c r="O65" s="339"/>
      <c r="Q65" s="414"/>
      <c r="R65" s="414"/>
      <c r="S65" s="415"/>
      <c r="T65" s="419"/>
    </row>
    <row r="66" spans="2:20">
      <c r="B66" s="1244" t="s">
        <v>968</v>
      </c>
      <c r="C66" s="1244"/>
      <c r="D66" s="1244"/>
      <c r="E66" s="1244"/>
      <c r="F66" s="1244"/>
      <c r="J66" s="431"/>
      <c r="K66" s="431"/>
      <c r="L66" s="402"/>
      <c r="M66" s="402"/>
      <c r="N66" s="667">
        <f>'Notes 6-29'!A477</f>
        <v>25.300000000000004</v>
      </c>
      <c r="O66" s="447">
        <f>'Notes 6-29'!J489</f>
        <v>88003234.599999994</v>
      </c>
      <c r="P66" s="447">
        <v>110387132.66</v>
      </c>
      <c r="Q66" s="414"/>
      <c r="R66" s="414"/>
      <c r="S66" s="415"/>
      <c r="T66" s="419"/>
    </row>
    <row r="67" spans="2:20">
      <c r="J67" s="431"/>
      <c r="K67" s="431"/>
      <c r="L67" s="402"/>
      <c r="M67" s="402"/>
      <c r="N67" s="667">
        <f>'Notes 6-29'!A513</f>
        <v>26</v>
      </c>
      <c r="O67" s="341">
        <f>'Notes 6-29'!J532</f>
        <v>19777062.039999999</v>
      </c>
      <c r="P67" s="341">
        <v>19097016.089999996</v>
      </c>
      <c r="Q67" s="414"/>
      <c r="R67" s="414"/>
      <c r="S67" s="415"/>
      <c r="T67" s="419"/>
    </row>
    <row r="68" spans="2:20" ht="15" thickBot="1">
      <c r="J68" s="431"/>
      <c r="K68" s="431"/>
      <c r="L68" s="402"/>
      <c r="M68" s="402"/>
      <c r="O68" s="362">
        <f>SUM(O66:O67)</f>
        <v>107780296.63999999</v>
      </c>
      <c r="P68" s="362">
        <v>129484148.75</v>
      </c>
      <c r="Q68" s="414"/>
      <c r="R68" s="414"/>
      <c r="S68" s="415"/>
      <c r="T68" s="419"/>
    </row>
    <row r="69" spans="2:20" ht="15" thickTop="1"/>
    <row r="71" spans="2:20">
      <c r="O71" s="67">
        <f>O68-O61</f>
        <v>0</v>
      </c>
      <c r="P71" s="67">
        <f>P68-P61</f>
        <v>0</v>
      </c>
    </row>
  </sheetData>
  <mergeCells count="5">
    <mergeCell ref="B4:D4"/>
    <mergeCell ref="B65:F65"/>
    <mergeCell ref="B66:F66"/>
    <mergeCell ref="O35:P35"/>
    <mergeCell ref="B43:D43"/>
  </mergeCells>
  <pageMargins left="0.5" right="0.5" top="1" bottom="0.5" header="0.3" footer="0.3"/>
  <pageSetup paperSize="9" scale="57" firstPageNumber="15" fitToHeight="0" orientation="landscape" useFirstPageNumber="1" r:id="rId1"/>
  <headerFooter>
    <oddFooter>&amp;C&amp;"Open Sans,Regular"&amp;P</oddFooter>
  </headerFooter>
  <rowBreaks count="1" manualBreakCount="1">
    <brk id="55" max="16383" man="1"/>
  </row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3CC33"/>
    <pageSetUpPr fitToPage="1"/>
  </sheetPr>
  <dimension ref="A1:AD568"/>
  <sheetViews>
    <sheetView showGridLines="0" view="pageBreakPreview" topLeftCell="B541" zoomScale="86" zoomScaleNormal="100" zoomScaleSheetLayoutView="86" workbookViewId="0">
      <selection activeCell="J557" sqref="J557"/>
    </sheetView>
  </sheetViews>
  <sheetFormatPr defaultRowHeight="14.5"/>
  <cols>
    <col min="1" max="1" width="6.453125" style="434" customWidth="1"/>
    <col min="2" max="2" width="6.54296875" style="174" customWidth="1"/>
    <col min="3" max="3" width="9.453125" style="174" customWidth="1"/>
    <col min="4" max="4" width="7.54296875" style="174" customWidth="1"/>
    <col min="5" max="5" width="3.54296875" style="174" customWidth="1"/>
    <col min="6" max="6" width="8.453125" style="174" customWidth="1"/>
    <col min="7" max="7" width="9" style="174" customWidth="1"/>
    <col min="8" max="8" width="16" style="174" customWidth="1"/>
    <col min="9" max="9" width="14.54296875" style="612" customWidth="1"/>
    <col min="10" max="10" width="15.453125" style="481" customWidth="1"/>
    <col min="11" max="11" width="0.54296875" style="174" customWidth="1"/>
    <col min="12" max="12" width="15.54296875" style="481" bestFit="1" customWidth="1"/>
    <col min="13" max="13" width="9.453125" style="174"/>
    <col min="14" max="14" width="18.26953125" style="174" bestFit="1" customWidth="1"/>
    <col min="15" max="15" width="12.7265625" style="174" bestFit="1" customWidth="1"/>
    <col min="16" max="16" width="14.26953125" style="174" bestFit="1" customWidth="1"/>
    <col min="17" max="158" width="9.453125" style="174"/>
    <col min="159" max="159" width="6" style="174" bestFit="1" customWidth="1"/>
    <col min="160" max="160" width="0.54296875" style="174" customWidth="1"/>
    <col min="161" max="161" width="10.54296875" style="174" customWidth="1"/>
    <col min="162" max="162" width="11" style="174" customWidth="1"/>
    <col min="163" max="163" width="10.54296875" style="174" customWidth="1"/>
    <col min="164" max="164" width="10" style="174" customWidth="1"/>
    <col min="165" max="165" width="10.453125" style="174" customWidth="1"/>
    <col min="166" max="167" width="12" style="174" customWidth="1"/>
    <col min="168" max="169" width="1" style="174" customWidth="1"/>
    <col min="170" max="170" width="12.453125" style="174" bestFit="1" customWidth="1"/>
    <col min="171" max="171" width="0.54296875" style="174" customWidth="1"/>
    <col min="172" max="172" width="12.453125" style="174" customWidth="1"/>
    <col min="173" max="173" width="13.54296875" style="174" customWidth="1"/>
    <col min="174" max="178" width="0" style="174" hidden="1" customWidth="1"/>
    <col min="179" max="179" width="14.54296875" style="174" customWidth="1"/>
    <col min="180" max="180" width="7.54296875" style="174" customWidth="1"/>
    <col min="181" max="181" width="13.453125" style="174" bestFit="1" customWidth="1"/>
    <col min="182" max="182" width="11.54296875" style="174" customWidth="1"/>
    <col min="183" max="183" width="11.453125" style="174" bestFit="1" customWidth="1"/>
    <col min="184" max="414" width="9.453125" style="174"/>
    <col min="415" max="415" width="6" style="174" bestFit="1" customWidth="1"/>
    <col min="416" max="416" width="0.54296875" style="174" customWidth="1"/>
    <col min="417" max="417" width="10.54296875" style="174" customWidth="1"/>
    <col min="418" max="418" width="11" style="174" customWidth="1"/>
    <col min="419" max="419" width="10.54296875" style="174" customWidth="1"/>
    <col min="420" max="420" width="10" style="174" customWidth="1"/>
    <col min="421" max="421" width="10.453125" style="174" customWidth="1"/>
    <col min="422" max="423" width="12" style="174" customWidth="1"/>
    <col min="424" max="425" width="1" style="174" customWidth="1"/>
    <col min="426" max="426" width="12.453125" style="174" bestFit="1" customWidth="1"/>
    <col min="427" max="427" width="0.54296875" style="174" customWidth="1"/>
    <col min="428" max="428" width="12.453125" style="174" customWidth="1"/>
    <col min="429" max="429" width="13.54296875" style="174" customWidth="1"/>
    <col min="430" max="434" width="0" style="174" hidden="1" customWidth="1"/>
    <col min="435" max="435" width="14.54296875" style="174" customWidth="1"/>
    <col min="436" max="436" width="7.54296875" style="174" customWidth="1"/>
    <col min="437" max="437" width="13.453125" style="174" bestFit="1" customWidth="1"/>
    <col min="438" max="438" width="11.54296875" style="174" customWidth="1"/>
    <col min="439" max="439" width="11.453125" style="174" bestFit="1" customWidth="1"/>
    <col min="440" max="670" width="9.453125" style="174"/>
    <col min="671" max="671" width="6" style="174" bestFit="1" customWidth="1"/>
    <col min="672" max="672" width="0.54296875" style="174" customWidth="1"/>
    <col min="673" max="673" width="10.54296875" style="174" customWidth="1"/>
    <col min="674" max="674" width="11" style="174" customWidth="1"/>
    <col min="675" max="675" width="10.54296875" style="174" customWidth="1"/>
    <col min="676" max="676" width="10" style="174" customWidth="1"/>
    <col min="677" max="677" width="10.453125" style="174" customWidth="1"/>
    <col min="678" max="679" width="12" style="174" customWidth="1"/>
    <col min="680" max="681" width="1" style="174" customWidth="1"/>
    <col min="682" max="682" width="12.453125" style="174" bestFit="1" customWidth="1"/>
    <col min="683" max="683" width="0.54296875" style="174" customWidth="1"/>
    <col min="684" max="684" width="12.453125" style="174" customWidth="1"/>
    <col min="685" max="685" width="13.54296875" style="174" customWidth="1"/>
    <col min="686" max="690" width="0" style="174" hidden="1" customWidth="1"/>
    <col min="691" max="691" width="14.54296875" style="174" customWidth="1"/>
    <col min="692" max="692" width="7.54296875" style="174" customWidth="1"/>
    <col min="693" max="693" width="13.453125" style="174" bestFit="1" customWidth="1"/>
    <col min="694" max="694" width="11.54296875" style="174" customWidth="1"/>
    <col min="695" max="695" width="11.453125" style="174" bestFit="1" customWidth="1"/>
    <col min="696" max="926" width="9.453125" style="174"/>
    <col min="927" max="927" width="6" style="174" bestFit="1" customWidth="1"/>
    <col min="928" max="928" width="0.54296875" style="174" customWidth="1"/>
    <col min="929" max="929" width="10.54296875" style="174" customWidth="1"/>
    <col min="930" max="930" width="11" style="174" customWidth="1"/>
    <col min="931" max="931" width="10.54296875" style="174" customWidth="1"/>
    <col min="932" max="932" width="10" style="174" customWidth="1"/>
    <col min="933" max="933" width="10.453125" style="174" customWidth="1"/>
    <col min="934" max="935" width="12" style="174" customWidth="1"/>
    <col min="936" max="937" width="1" style="174" customWidth="1"/>
    <col min="938" max="938" width="12.453125" style="174" bestFit="1" customWidth="1"/>
    <col min="939" max="939" width="0.54296875" style="174" customWidth="1"/>
    <col min="940" max="940" width="12.453125" style="174" customWidth="1"/>
    <col min="941" max="941" width="13.54296875" style="174" customWidth="1"/>
    <col min="942" max="946" width="0" style="174" hidden="1" customWidth="1"/>
    <col min="947" max="947" width="14.54296875" style="174" customWidth="1"/>
    <col min="948" max="948" width="7.54296875" style="174" customWidth="1"/>
    <col min="949" max="949" width="13.453125" style="174" bestFit="1" customWidth="1"/>
    <col min="950" max="950" width="11.54296875" style="174" customWidth="1"/>
    <col min="951" max="951" width="11.453125" style="174" bestFit="1" customWidth="1"/>
    <col min="952" max="1182" width="9.453125" style="174"/>
    <col min="1183" max="1183" width="6" style="174" bestFit="1" customWidth="1"/>
    <col min="1184" max="1184" width="0.54296875" style="174" customWidth="1"/>
    <col min="1185" max="1185" width="10.54296875" style="174" customWidth="1"/>
    <col min="1186" max="1186" width="11" style="174" customWidth="1"/>
    <col min="1187" max="1187" width="10.54296875" style="174" customWidth="1"/>
    <col min="1188" max="1188" width="10" style="174" customWidth="1"/>
    <col min="1189" max="1189" width="10.453125" style="174" customWidth="1"/>
    <col min="1190" max="1191" width="12" style="174" customWidth="1"/>
    <col min="1192" max="1193" width="1" style="174" customWidth="1"/>
    <col min="1194" max="1194" width="12.453125" style="174" bestFit="1" customWidth="1"/>
    <col min="1195" max="1195" width="0.54296875" style="174" customWidth="1"/>
    <col min="1196" max="1196" width="12.453125" style="174" customWidth="1"/>
    <col min="1197" max="1197" width="13.54296875" style="174" customWidth="1"/>
    <col min="1198" max="1202" width="0" style="174" hidden="1" customWidth="1"/>
    <col min="1203" max="1203" width="14.54296875" style="174" customWidth="1"/>
    <col min="1204" max="1204" width="7.54296875" style="174" customWidth="1"/>
    <col min="1205" max="1205" width="13.453125" style="174" bestFit="1" customWidth="1"/>
    <col min="1206" max="1206" width="11.54296875" style="174" customWidth="1"/>
    <col min="1207" max="1207" width="11.453125" style="174" bestFit="1" customWidth="1"/>
    <col min="1208" max="1438" width="9.453125" style="174"/>
    <col min="1439" max="1439" width="6" style="174" bestFit="1" customWidth="1"/>
    <col min="1440" max="1440" width="0.54296875" style="174" customWidth="1"/>
    <col min="1441" max="1441" width="10.54296875" style="174" customWidth="1"/>
    <col min="1442" max="1442" width="11" style="174" customWidth="1"/>
    <col min="1443" max="1443" width="10.54296875" style="174" customWidth="1"/>
    <col min="1444" max="1444" width="10" style="174" customWidth="1"/>
    <col min="1445" max="1445" width="10.453125" style="174" customWidth="1"/>
    <col min="1446" max="1447" width="12" style="174" customWidth="1"/>
    <col min="1448" max="1449" width="1" style="174" customWidth="1"/>
    <col min="1450" max="1450" width="12.453125" style="174" bestFit="1" customWidth="1"/>
    <col min="1451" max="1451" width="0.54296875" style="174" customWidth="1"/>
    <col min="1452" max="1452" width="12.453125" style="174" customWidth="1"/>
    <col min="1453" max="1453" width="13.54296875" style="174" customWidth="1"/>
    <col min="1454" max="1458" width="0" style="174" hidden="1" customWidth="1"/>
    <col min="1459" max="1459" width="14.54296875" style="174" customWidth="1"/>
    <col min="1460" max="1460" width="7.54296875" style="174" customWidth="1"/>
    <col min="1461" max="1461" width="13.453125" style="174" bestFit="1" customWidth="1"/>
    <col min="1462" max="1462" width="11.54296875" style="174" customWidth="1"/>
    <col min="1463" max="1463" width="11.453125" style="174" bestFit="1" customWidth="1"/>
    <col min="1464" max="1694" width="9.453125" style="174"/>
    <col min="1695" max="1695" width="6" style="174" bestFit="1" customWidth="1"/>
    <col min="1696" max="1696" width="0.54296875" style="174" customWidth="1"/>
    <col min="1697" max="1697" width="10.54296875" style="174" customWidth="1"/>
    <col min="1698" max="1698" width="11" style="174" customWidth="1"/>
    <col min="1699" max="1699" width="10.54296875" style="174" customWidth="1"/>
    <col min="1700" max="1700" width="10" style="174" customWidth="1"/>
    <col min="1701" max="1701" width="10.453125" style="174" customWidth="1"/>
    <col min="1702" max="1703" width="12" style="174" customWidth="1"/>
    <col min="1704" max="1705" width="1" style="174" customWidth="1"/>
    <col min="1706" max="1706" width="12.453125" style="174" bestFit="1" customWidth="1"/>
    <col min="1707" max="1707" width="0.54296875" style="174" customWidth="1"/>
    <col min="1708" max="1708" width="12.453125" style="174" customWidth="1"/>
    <col min="1709" max="1709" width="13.54296875" style="174" customWidth="1"/>
    <col min="1710" max="1714" width="0" style="174" hidden="1" customWidth="1"/>
    <col min="1715" max="1715" width="14.54296875" style="174" customWidth="1"/>
    <col min="1716" max="1716" width="7.54296875" style="174" customWidth="1"/>
    <col min="1717" max="1717" width="13.453125" style="174" bestFit="1" customWidth="1"/>
    <col min="1718" max="1718" width="11.54296875" style="174" customWidth="1"/>
    <col min="1719" max="1719" width="11.453125" style="174" bestFit="1" customWidth="1"/>
    <col min="1720" max="1950" width="9.453125" style="174"/>
    <col min="1951" max="1951" width="6" style="174" bestFit="1" customWidth="1"/>
    <col min="1952" max="1952" width="0.54296875" style="174" customWidth="1"/>
    <col min="1953" max="1953" width="10.54296875" style="174" customWidth="1"/>
    <col min="1954" max="1954" width="11" style="174" customWidth="1"/>
    <col min="1955" max="1955" width="10.54296875" style="174" customWidth="1"/>
    <col min="1956" max="1956" width="10" style="174" customWidth="1"/>
    <col min="1957" max="1957" width="10.453125" style="174" customWidth="1"/>
    <col min="1958" max="1959" width="12" style="174" customWidth="1"/>
    <col min="1960" max="1961" width="1" style="174" customWidth="1"/>
    <col min="1962" max="1962" width="12.453125" style="174" bestFit="1" customWidth="1"/>
    <col min="1963" max="1963" width="0.54296875" style="174" customWidth="1"/>
    <col min="1964" max="1964" width="12.453125" style="174" customWidth="1"/>
    <col min="1965" max="1965" width="13.54296875" style="174" customWidth="1"/>
    <col min="1966" max="1970" width="0" style="174" hidden="1" customWidth="1"/>
    <col min="1971" max="1971" width="14.54296875" style="174" customWidth="1"/>
    <col min="1972" max="1972" width="7.54296875" style="174" customWidth="1"/>
    <col min="1973" max="1973" width="13.453125" style="174" bestFit="1" customWidth="1"/>
    <col min="1974" max="1974" width="11.54296875" style="174" customWidth="1"/>
    <col min="1975" max="1975" width="11.453125" style="174" bestFit="1" customWidth="1"/>
    <col min="1976" max="2206" width="9.453125" style="174"/>
    <col min="2207" max="2207" width="6" style="174" bestFit="1" customWidth="1"/>
    <col min="2208" max="2208" width="0.54296875" style="174" customWidth="1"/>
    <col min="2209" max="2209" width="10.54296875" style="174" customWidth="1"/>
    <col min="2210" max="2210" width="11" style="174" customWidth="1"/>
    <col min="2211" max="2211" width="10.54296875" style="174" customWidth="1"/>
    <col min="2212" max="2212" width="10" style="174" customWidth="1"/>
    <col min="2213" max="2213" width="10.453125" style="174" customWidth="1"/>
    <col min="2214" max="2215" width="12" style="174" customWidth="1"/>
    <col min="2216" max="2217" width="1" style="174" customWidth="1"/>
    <col min="2218" max="2218" width="12.453125" style="174" bestFit="1" customWidth="1"/>
    <col min="2219" max="2219" width="0.54296875" style="174" customWidth="1"/>
    <col min="2220" max="2220" width="12.453125" style="174" customWidth="1"/>
    <col min="2221" max="2221" width="13.54296875" style="174" customWidth="1"/>
    <col min="2222" max="2226" width="0" style="174" hidden="1" customWidth="1"/>
    <col min="2227" max="2227" width="14.54296875" style="174" customWidth="1"/>
    <col min="2228" max="2228" width="7.54296875" style="174" customWidth="1"/>
    <col min="2229" max="2229" width="13.453125" style="174" bestFit="1" customWidth="1"/>
    <col min="2230" max="2230" width="11.54296875" style="174" customWidth="1"/>
    <col min="2231" max="2231" width="11.453125" style="174" bestFit="1" customWidth="1"/>
    <col min="2232" max="2462" width="9.453125" style="174"/>
    <col min="2463" max="2463" width="6" style="174" bestFit="1" customWidth="1"/>
    <col min="2464" max="2464" width="0.54296875" style="174" customWidth="1"/>
    <col min="2465" max="2465" width="10.54296875" style="174" customWidth="1"/>
    <col min="2466" max="2466" width="11" style="174" customWidth="1"/>
    <col min="2467" max="2467" width="10.54296875" style="174" customWidth="1"/>
    <col min="2468" max="2468" width="10" style="174" customWidth="1"/>
    <col min="2469" max="2469" width="10.453125" style="174" customWidth="1"/>
    <col min="2470" max="2471" width="12" style="174" customWidth="1"/>
    <col min="2472" max="2473" width="1" style="174" customWidth="1"/>
    <col min="2474" max="2474" width="12.453125" style="174" bestFit="1" customWidth="1"/>
    <col min="2475" max="2475" width="0.54296875" style="174" customWidth="1"/>
    <col min="2476" max="2476" width="12.453125" style="174" customWidth="1"/>
    <col min="2477" max="2477" width="13.54296875" style="174" customWidth="1"/>
    <col min="2478" max="2482" width="0" style="174" hidden="1" customWidth="1"/>
    <col min="2483" max="2483" width="14.54296875" style="174" customWidth="1"/>
    <col min="2484" max="2484" width="7.54296875" style="174" customWidth="1"/>
    <col min="2485" max="2485" width="13.453125" style="174" bestFit="1" customWidth="1"/>
    <col min="2486" max="2486" width="11.54296875" style="174" customWidth="1"/>
    <col min="2487" max="2487" width="11.453125" style="174" bestFit="1" customWidth="1"/>
    <col min="2488" max="2718" width="9.453125" style="174"/>
    <col min="2719" max="2719" width="6" style="174" bestFit="1" customWidth="1"/>
    <col min="2720" max="2720" width="0.54296875" style="174" customWidth="1"/>
    <col min="2721" max="2721" width="10.54296875" style="174" customWidth="1"/>
    <col min="2722" max="2722" width="11" style="174" customWidth="1"/>
    <col min="2723" max="2723" width="10.54296875" style="174" customWidth="1"/>
    <col min="2724" max="2724" width="10" style="174" customWidth="1"/>
    <col min="2725" max="2725" width="10.453125" style="174" customWidth="1"/>
    <col min="2726" max="2727" width="12" style="174" customWidth="1"/>
    <col min="2728" max="2729" width="1" style="174" customWidth="1"/>
    <col min="2730" max="2730" width="12.453125" style="174" bestFit="1" customWidth="1"/>
    <col min="2731" max="2731" width="0.54296875" style="174" customWidth="1"/>
    <col min="2732" max="2732" width="12.453125" style="174" customWidth="1"/>
    <col min="2733" max="2733" width="13.54296875" style="174" customWidth="1"/>
    <col min="2734" max="2738" width="0" style="174" hidden="1" customWidth="1"/>
    <col min="2739" max="2739" width="14.54296875" style="174" customWidth="1"/>
    <col min="2740" max="2740" width="7.54296875" style="174" customWidth="1"/>
    <col min="2741" max="2741" width="13.453125" style="174" bestFit="1" customWidth="1"/>
    <col min="2742" max="2742" width="11.54296875" style="174" customWidth="1"/>
    <col min="2743" max="2743" width="11.453125" style="174" bestFit="1" customWidth="1"/>
    <col min="2744" max="2974" width="9.453125" style="174"/>
    <col min="2975" max="2975" width="6" style="174" bestFit="1" customWidth="1"/>
    <col min="2976" max="2976" width="0.54296875" style="174" customWidth="1"/>
    <col min="2977" max="2977" width="10.54296875" style="174" customWidth="1"/>
    <col min="2978" max="2978" width="11" style="174" customWidth="1"/>
    <col min="2979" max="2979" width="10.54296875" style="174" customWidth="1"/>
    <col min="2980" max="2980" width="10" style="174" customWidth="1"/>
    <col min="2981" max="2981" width="10.453125" style="174" customWidth="1"/>
    <col min="2982" max="2983" width="12" style="174" customWidth="1"/>
    <col min="2984" max="2985" width="1" style="174" customWidth="1"/>
    <col min="2986" max="2986" width="12.453125" style="174" bestFit="1" customWidth="1"/>
    <col min="2987" max="2987" width="0.54296875" style="174" customWidth="1"/>
    <col min="2988" max="2988" width="12.453125" style="174" customWidth="1"/>
    <col min="2989" max="2989" width="13.54296875" style="174" customWidth="1"/>
    <col min="2990" max="2994" width="0" style="174" hidden="1" customWidth="1"/>
    <col min="2995" max="2995" width="14.54296875" style="174" customWidth="1"/>
    <col min="2996" max="2996" width="7.54296875" style="174" customWidth="1"/>
    <col min="2997" max="2997" width="13.453125" style="174" bestFit="1" customWidth="1"/>
    <col min="2998" max="2998" width="11.54296875" style="174" customWidth="1"/>
    <col min="2999" max="2999" width="11.453125" style="174" bestFit="1" customWidth="1"/>
    <col min="3000" max="3230" width="9.453125" style="174"/>
    <col min="3231" max="3231" width="6" style="174" bestFit="1" customWidth="1"/>
    <col min="3232" max="3232" width="0.54296875" style="174" customWidth="1"/>
    <col min="3233" max="3233" width="10.54296875" style="174" customWidth="1"/>
    <col min="3234" max="3234" width="11" style="174" customWidth="1"/>
    <col min="3235" max="3235" width="10.54296875" style="174" customWidth="1"/>
    <col min="3236" max="3236" width="10" style="174" customWidth="1"/>
    <col min="3237" max="3237" width="10.453125" style="174" customWidth="1"/>
    <col min="3238" max="3239" width="12" style="174" customWidth="1"/>
    <col min="3240" max="3241" width="1" style="174" customWidth="1"/>
    <col min="3242" max="3242" width="12.453125" style="174" bestFit="1" customWidth="1"/>
    <col min="3243" max="3243" width="0.54296875" style="174" customWidth="1"/>
    <col min="3244" max="3244" width="12.453125" style="174" customWidth="1"/>
    <col min="3245" max="3245" width="13.54296875" style="174" customWidth="1"/>
    <col min="3246" max="3250" width="0" style="174" hidden="1" customWidth="1"/>
    <col min="3251" max="3251" width="14.54296875" style="174" customWidth="1"/>
    <col min="3252" max="3252" width="7.54296875" style="174" customWidth="1"/>
    <col min="3253" max="3253" width="13.453125" style="174" bestFit="1" customWidth="1"/>
    <col min="3254" max="3254" width="11.54296875" style="174" customWidth="1"/>
    <col min="3255" max="3255" width="11.453125" style="174" bestFit="1" customWidth="1"/>
    <col min="3256" max="3486" width="9.453125" style="174"/>
    <col min="3487" max="3487" width="6" style="174" bestFit="1" customWidth="1"/>
    <col min="3488" max="3488" width="0.54296875" style="174" customWidth="1"/>
    <col min="3489" max="3489" width="10.54296875" style="174" customWidth="1"/>
    <col min="3490" max="3490" width="11" style="174" customWidth="1"/>
    <col min="3491" max="3491" width="10.54296875" style="174" customWidth="1"/>
    <col min="3492" max="3492" width="10" style="174" customWidth="1"/>
    <col min="3493" max="3493" width="10.453125" style="174" customWidth="1"/>
    <col min="3494" max="3495" width="12" style="174" customWidth="1"/>
    <col min="3496" max="3497" width="1" style="174" customWidth="1"/>
    <col min="3498" max="3498" width="12.453125" style="174" bestFit="1" customWidth="1"/>
    <col min="3499" max="3499" width="0.54296875" style="174" customWidth="1"/>
    <col min="3500" max="3500" width="12.453125" style="174" customWidth="1"/>
    <col min="3501" max="3501" width="13.54296875" style="174" customWidth="1"/>
    <col min="3502" max="3506" width="0" style="174" hidden="1" customWidth="1"/>
    <col min="3507" max="3507" width="14.54296875" style="174" customWidth="1"/>
    <col min="3508" max="3508" width="7.54296875" style="174" customWidth="1"/>
    <col min="3509" max="3509" width="13.453125" style="174" bestFit="1" customWidth="1"/>
    <col min="3510" max="3510" width="11.54296875" style="174" customWidth="1"/>
    <col min="3511" max="3511" width="11.453125" style="174" bestFit="1" customWidth="1"/>
    <col min="3512" max="3742" width="9.453125" style="174"/>
    <col min="3743" max="3743" width="6" style="174" bestFit="1" customWidth="1"/>
    <col min="3744" max="3744" width="0.54296875" style="174" customWidth="1"/>
    <col min="3745" max="3745" width="10.54296875" style="174" customWidth="1"/>
    <col min="3746" max="3746" width="11" style="174" customWidth="1"/>
    <col min="3747" max="3747" width="10.54296875" style="174" customWidth="1"/>
    <col min="3748" max="3748" width="10" style="174" customWidth="1"/>
    <col min="3749" max="3749" width="10.453125" style="174" customWidth="1"/>
    <col min="3750" max="3751" width="12" style="174" customWidth="1"/>
    <col min="3752" max="3753" width="1" style="174" customWidth="1"/>
    <col min="3754" max="3754" width="12.453125" style="174" bestFit="1" customWidth="1"/>
    <col min="3755" max="3755" width="0.54296875" style="174" customWidth="1"/>
    <col min="3756" max="3756" width="12.453125" style="174" customWidth="1"/>
    <col min="3757" max="3757" width="13.54296875" style="174" customWidth="1"/>
    <col min="3758" max="3762" width="0" style="174" hidden="1" customWidth="1"/>
    <col min="3763" max="3763" width="14.54296875" style="174" customWidth="1"/>
    <col min="3764" max="3764" width="7.54296875" style="174" customWidth="1"/>
    <col min="3765" max="3765" width="13.453125" style="174" bestFit="1" customWidth="1"/>
    <col min="3766" max="3766" width="11.54296875" style="174" customWidth="1"/>
    <col min="3767" max="3767" width="11.453125" style="174" bestFit="1" customWidth="1"/>
    <col min="3768" max="3998" width="9.453125" style="174"/>
    <col min="3999" max="3999" width="6" style="174" bestFit="1" customWidth="1"/>
    <col min="4000" max="4000" width="0.54296875" style="174" customWidth="1"/>
    <col min="4001" max="4001" width="10.54296875" style="174" customWidth="1"/>
    <col min="4002" max="4002" width="11" style="174" customWidth="1"/>
    <col min="4003" max="4003" width="10.54296875" style="174" customWidth="1"/>
    <col min="4004" max="4004" width="10" style="174" customWidth="1"/>
    <col min="4005" max="4005" width="10.453125" style="174" customWidth="1"/>
    <col min="4006" max="4007" width="12" style="174" customWidth="1"/>
    <col min="4008" max="4009" width="1" style="174" customWidth="1"/>
    <col min="4010" max="4010" width="12.453125" style="174" bestFit="1" customWidth="1"/>
    <col min="4011" max="4011" width="0.54296875" style="174" customWidth="1"/>
    <col min="4012" max="4012" width="12.453125" style="174" customWidth="1"/>
    <col min="4013" max="4013" width="13.54296875" style="174" customWidth="1"/>
    <col min="4014" max="4018" width="0" style="174" hidden="1" customWidth="1"/>
    <col min="4019" max="4019" width="14.54296875" style="174" customWidth="1"/>
    <col min="4020" max="4020" width="7.54296875" style="174" customWidth="1"/>
    <col min="4021" max="4021" width="13.453125" style="174" bestFit="1" customWidth="1"/>
    <col min="4022" max="4022" width="11.54296875" style="174" customWidth="1"/>
    <col min="4023" max="4023" width="11.453125" style="174" bestFit="1" customWidth="1"/>
    <col min="4024" max="4254" width="9.453125" style="174"/>
    <col min="4255" max="4255" width="6" style="174" bestFit="1" customWidth="1"/>
    <col min="4256" max="4256" width="0.54296875" style="174" customWidth="1"/>
    <col min="4257" max="4257" width="10.54296875" style="174" customWidth="1"/>
    <col min="4258" max="4258" width="11" style="174" customWidth="1"/>
    <col min="4259" max="4259" width="10.54296875" style="174" customWidth="1"/>
    <col min="4260" max="4260" width="10" style="174" customWidth="1"/>
    <col min="4261" max="4261" width="10.453125" style="174" customWidth="1"/>
    <col min="4262" max="4263" width="12" style="174" customWidth="1"/>
    <col min="4264" max="4265" width="1" style="174" customWidth="1"/>
    <col min="4266" max="4266" width="12.453125" style="174" bestFit="1" customWidth="1"/>
    <col min="4267" max="4267" width="0.54296875" style="174" customWidth="1"/>
    <col min="4268" max="4268" width="12.453125" style="174" customWidth="1"/>
    <col min="4269" max="4269" width="13.54296875" style="174" customWidth="1"/>
    <col min="4270" max="4274" width="0" style="174" hidden="1" customWidth="1"/>
    <col min="4275" max="4275" width="14.54296875" style="174" customWidth="1"/>
    <col min="4276" max="4276" width="7.54296875" style="174" customWidth="1"/>
    <col min="4277" max="4277" width="13.453125" style="174" bestFit="1" customWidth="1"/>
    <col min="4278" max="4278" width="11.54296875" style="174" customWidth="1"/>
    <col min="4279" max="4279" width="11.453125" style="174" bestFit="1" customWidth="1"/>
    <col min="4280" max="4510" width="9.453125" style="174"/>
    <col min="4511" max="4511" width="6" style="174" bestFit="1" customWidth="1"/>
    <col min="4512" max="4512" width="0.54296875" style="174" customWidth="1"/>
    <col min="4513" max="4513" width="10.54296875" style="174" customWidth="1"/>
    <col min="4514" max="4514" width="11" style="174" customWidth="1"/>
    <col min="4515" max="4515" width="10.54296875" style="174" customWidth="1"/>
    <col min="4516" max="4516" width="10" style="174" customWidth="1"/>
    <col min="4517" max="4517" width="10.453125" style="174" customWidth="1"/>
    <col min="4518" max="4519" width="12" style="174" customWidth="1"/>
    <col min="4520" max="4521" width="1" style="174" customWidth="1"/>
    <col min="4522" max="4522" width="12.453125" style="174" bestFit="1" customWidth="1"/>
    <col min="4523" max="4523" width="0.54296875" style="174" customWidth="1"/>
    <col min="4524" max="4524" width="12.453125" style="174" customWidth="1"/>
    <col min="4525" max="4525" width="13.54296875" style="174" customWidth="1"/>
    <col min="4526" max="4530" width="0" style="174" hidden="1" customWidth="1"/>
    <col min="4531" max="4531" width="14.54296875" style="174" customWidth="1"/>
    <col min="4532" max="4532" width="7.54296875" style="174" customWidth="1"/>
    <col min="4533" max="4533" width="13.453125" style="174" bestFit="1" customWidth="1"/>
    <col min="4534" max="4534" width="11.54296875" style="174" customWidth="1"/>
    <col min="4535" max="4535" width="11.453125" style="174" bestFit="1" customWidth="1"/>
    <col min="4536" max="4766" width="9.453125" style="174"/>
    <col min="4767" max="4767" width="6" style="174" bestFit="1" customWidth="1"/>
    <col min="4768" max="4768" width="0.54296875" style="174" customWidth="1"/>
    <col min="4769" max="4769" width="10.54296875" style="174" customWidth="1"/>
    <col min="4770" max="4770" width="11" style="174" customWidth="1"/>
    <col min="4771" max="4771" width="10.54296875" style="174" customWidth="1"/>
    <col min="4772" max="4772" width="10" style="174" customWidth="1"/>
    <col min="4773" max="4773" width="10.453125" style="174" customWidth="1"/>
    <col min="4774" max="4775" width="12" style="174" customWidth="1"/>
    <col min="4776" max="4777" width="1" style="174" customWidth="1"/>
    <col min="4778" max="4778" width="12.453125" style="174" bestFit="1" customWidth="1"/>
    <col min="4779" max="4779" width="0.54296875" style="174" customWidth="1"/>
    <col min="4780" max="4780" width="12.453125" style="174" customWidth="1"/>
    <col min="4781" max="4781" width="13.54296875" style="174" customWidth="1"/>
    <col min="4782" max="4786" width="0" style="174" hidden="1" customWidth="1"/>
    <col min="4787" max="4787" width="14.54296875" style="174" customWidth="1"/>
    <col min="4788" max="4788" width="7.54296875" style="174" customWidth="1"/>
    <col min="4789" max="4789" width="13.453125" style="174" bestFit="1" customWidth="1"/>
    <col min="4790" max="4790" width="11.54296875" style="174" customWidth="1"/>
    <col min="4791" max="4791" width="11.453125" style="174" bestFit="1" customWidth="1"/>
    <col min="4792" max="5022" width="9.453125" style="174"/>
    <col min="5023" max="5023" width="6" style="174" bestFit="1" customWidth="1"/>
    <col min="5024" max="5024" width="0.54296875" style="174" customWidth="1"/>
    <col min="5025" max="5025" width="10.54296875" style="174" customWidth="1"/>
    <col min="5026" max="5026" width="11" style="174" customWidth="1"/>
    <col min="5027" max="5027" width="10.54296875" style="174" customWidth="1"/>
    <col min="5028" max="5028" width="10" style="174" customWidth="1"/>
    <col min="5029" max="5029" width="10.453125" style="174" customWidth="1"/>
    <col min="5030" max="5031" width="12" style="174" customWidth="1"/>
    <col min="5032" max="5033" width="1" style="174" customWidth="1"/>
    <col min="5034" max="5034" width="12.453125" style="174" bestFit="1" customWidth="1"/>
    <col min="5035" max="5035" width="0.54296875" style="174" customWidth="1"/>
    <col min="5036" max="5036" width="12.453125" style="174" customWidth="1"/>
    <col min="5037" max="5037" width="13.54296875" style="174" customWidth="1"/>
    <col min="5038" max="5042" width="0" style="174" hidden="1" customWidth="1"/>
    <col min="5043" max="5043" width="14.54296875" style="174" customWidth="1"/>
    <col min="5044" max="5044" width="7.54296875" style="174" customWidth="1"/>
    <col min="5045" max="5045" width="13.453125" style="174" bestFit="1" customWidth="1"/>
    <col min="5046" max="5046" width="11.54296875" style="174" customWidth="1"/>
    <col min="5047" max="5047" width="11.453125" style="174" bestFit="1" customWidth="1"/>
    <col min="5048" max="5278" width="9.453125" style="174"/>
    <col min="5279" max="5279" width="6" style="174" bestFit="1" customWidth="1"/>
    <col min="5280" max="5280" width="0.54296875" style="174" customWidth="1"/>
    <col min="5281" max="5281" width="10.54296875" style="174" customWidth="1"/>
    <col min="5282" max="5282" width="11" style="174" customWidth="1"/>
    <col min="5283" max="5283" width="10.54296875" style="174" customWidth="1"/>
    <col min="5284" max="5284" width="10" style="174" customWidth="1"/>
    <col min="5285" max="5285" width="10.453125" style="174" customWidth="1"/>
    <col min="5286" max="5287" width="12" style="174" customWidth="1"/>
    <col min="5288" max="5289" width="1" style="174" customWidth="1"/>
    <col min="5290" max="5290" width="12.453125" style="174" bestFit="1" customWidth="1"/>
    <col min="5291" max="5291" width="0.54296875" style="174" customWidth="1"/>
    <col min="5292" max="5292" width="12.453125" style="174" customWidth="1"/>
    <col min="5293" max="5293" width="13.54296875" style="174" customWidth="1"/>
    <col min="5294" max="5298" width="0" style="174" hidden="1" customWidth="1"/>
    <col min="5299" max="5299" width="14.54296875" style="174" customWidth="1"/>
    <col min="5300" max="5300" width="7.54296875" style="174" customWidth="1"/>
    <col min="5301" max="5301" width="13.453125" style="174" bestFit="1" customWidth="1"/>
    <col min="5302" max="5302" width="11.54296875" style="174" customWidth="1"/>
    <col min="5303" max="5303" width="11.453125" style="174" bestFit="1" customWidth="1"/>
    <col min="5304" max="5534" width="9.453125" style="174"/>
    <col min="5535" max="5535" width="6" style="174" bestFit="1" customWidth="1"/>
    <col min="5536" max="5536" width="0.54296875" style="174" customWidth="1"/>
    <col min="5537" max="5537" width="10.54296875" style="174" customWidth="1"/>
    <col min="5538" max="5538" width="11" style="174" customWidth="1"/>
    <col min="5539" max="5539" width="10.54296875" style="174" customWidth="1"/>
    <col min="5540" max="5540" width="10" style="174" customWidth="1"/>
    <col min="5541" max="5541" width="10.453125" style="174" customWidth="1"/>
    <col min="5542" max="5543" width="12" style="174" customWidth="1"/>
    <col min="5544" max="5545" width="1" style="174" customWidth="1"/>
    <col min="5546" max="5546" width="12.453125" style="174" bestFit="1" customWidth="1"/>
    <col min="5547" max="5547" width="0.54296875" style="174" customWidth="1"/>
    <col min="5548" max="5548" width="12.453125" style="174" customWidth="1"/>
    <col min="5549" max="5549" width="13.54296875" style="174" customWidth="1"/>
    <col min="5550" max="5554" width="0" style="174" hidden="1" customWidth="1"/>
    <col min="5555" max="5555" width="14.54296875" style="174" customWidth="1"/>
    <col min="5556" max="5556" width="7.54296875" style="174" customWidth="1"/>
    <col min="5557" max="5557" width="13.453125" style="174" bestFit="1" customWidth="1"/>
    <col min="5558" max="5558" width="11.54296875" style="174" customWidth="1"/>
    <col min="5559" max="5559" width="11.453125" style="174" bestFit="1" customWidth="1"/>
    <col min="5560" max="5790" width="9.453125" style="174"/>
    <col min="5791" max="5791" width="6" style="174" bestFit="1" customWidth="1"/>
    <col min="5792" max="5792" width="0.54296875" style="174" customWidth="1"/>
    <col min="5793" max="5793" width="10.54296875" style="174" customWidth="1"/>
    <col min="5794" max="5794" width="11" style="174" customWidth="1"/>
    <col min="5795" max="5795" width="10.54296875" style="174" customWidth="1"/>
    <col min="5796" max="5796" width="10" style="174" customWidth="1"/>
    <col min="5797" max="5797" width="10.453125" style="174" customWidth="1"/>
    <col min="5798" max="5799" width="12" style="174" customWidth="1"/>
    <col min="5800" max="5801" width="1" style="174" customWidth="1"/>
    <col min="5802" max="5802" width="12.453125" style="174" bestFit="1" customWidth="1"/>
    <col min="5803" max="5803" width="0.54296875" style="174" customWidth="1"/>
    <col min="5804" max="5804" width="12.453125" style="174" customWidth="1"/>
    <col min="5805" max="5805" width="13.54296875" style="174" customWidth="1"/>
    <col min="5806" max="5810" width="0" style="174" hidden="1" customWidth="1"/>
    <col min="5811" max="5811" width="14.54296875" style="174" customWidth="1"/>
    <col min="5812" max="5812" width="7.54296875" style="174" customWidth="1"/>
    <col min="5813" max="5813" width="13.453125" style="174" bestFit="1" customWidth="1"/>
    <col min="5814" max="5814" width="11.54296875" style="174" customWidth="1"/>
    <col min="5815" max="5815" width="11.453125" style="174" bestFit="1" customWidth="1"/>
    <col min="5816" max="6046" width="9.453125" style="174"/>
    <col min="6047" max="6047" width="6" style="174" bestFit="1" customWidth="1"/>
    <col min="6048" max="6048" width="0.54296875" style="174" customWidth="1"/>
    <col min="6049" max="6049" width="10.54296875" style="174" customWidth="1"/>
    <col min="6050" max="6050" width="11" style="174" customWidth="1"/>
    <col min="6051" max="6051" width="10.54296875" style="174" customWidth="1"/>
    <col min="6052" max="6052" width="10" style="174" customWidth="1"/>
    <col min="6053" max="6053" width="10.453125" style="174" customWidth="1"/>
    <col min="6054" max="6055" width="12" style="174" customWidth="1"/>
    <col min="6056" max="6057" width="1" style="174" customWidth="1"/>
    <col min="6058" max="6058" width="12.453125" style="174" bestFit="1" customWidth="1"/>
    <col min="6059" max="6059" width="0.54296875" style="174" customWidth="1"/>
    <col min="6060" max="6060" width="12.453125" style="174" customWidth="1"/>
    <col min="6061" max="6061" width="13.54296875" style="174" customWidth="1"/>
    <col min="6062" max="6066" width="0" style="174" hidden="1" customWidth="1"/>
    <col min="6067" max="6067" width="14.54296875" style="174" customWidth="1"/>
    <col min="6068" max="6068" width="7.54296875" style="174" customWidth="1"/>
    <col min="6069" max="6069" width="13.453125" style="174" bestFit="1" customWidth="1"/>
    <col min="6070" max="6070" width="11.54296875" style="174" customWidth="1"/>
    <col min="6071" max="6071" width="11.453125" style="174" bestFit="1" customWidth="1"/>
    <col min="6072" max="6302" width="9.453125" style="174"/>
    <col min="6303" max="6303" width="6" style="174" bestFit="1" customWidth="1"/>
    <col min="6304" max="6304" width="0.54296875" style="174" customWidth="1"/>
    <col min="6305" max="6305" width="10.54296875" style="174" customWidth="1"/>
    <col min="6306" max="6306" width="11" style="174" customWidth="1"/>
    <col min="6307" max="6307" width="10.54296875" style="174" customWidth="1"/>
    <col min="6308" max="6308" width="10" style="174" customWidth="1"/>
    <col min="6309" max="6309" width="10.453125" style="174" customWidth="1"/>
    <col min="6310" max="6311" width="12" style="174" customWidth="1"/>
    <col min="6312" max="6313" width="1" style="174" customWidth="1"/>
    <col min="6314" max="6314" width="12.453125" style="174" bestFit="1" customWidth="1"/>
    <col min="6315" max="6315" width="0.54296875" style="174" customWidth="1"/>
    <col min="6316" max="6316" width="12.453125" style="174" customWidth="1"/>
    <col min="6317" max="6317" width="13.54296875" style="174" customWidth="1"/>
    <col min="6318" max="6322" width="0" style="174" hidden="1" customWidth="1"/>
    <col min="6323" max="6323" width="14.54296875" style="174" customWidth="1"/>
    <col min="6324" max="6324" width="7.54296875" style="174" customWidth="1"/>
    <col min="6325" max="6325" width="13.453125" style="174" bestFit="1" customWidth="1"/>
    <col min="6326" max="6326" width="11.54296875" style="174" customWidth="1"/>
    <col min="6327" max="6327" width="11.453125" style="174" bestFit="1" customWidth="1"/>
    <col min="6328" max="6558" width="9.453125" style="174"/>
    <col min="6559" max="6559" width="6" style="174" bestFit="1" customWidth="1"/>
    <col min="6560" max="6560" width="0.54296875" style="174" customWidth="1"/>
    <col min="6561" max="6561" width="10.54296875" style="174" customWidth="1"/>
    <col min="6562" max="6562" width="11" style="174" customWidth="1"/>
    <col min="6563" max="6563" width="10.54296875" style="174" customWidth="1"/>
    <col min="6564" max="6564" width="10" style="174" customWidth="1"/>
    <col min="6565" max="6565" width="10.453125" style="174" customWidth="1"/>
    <col min="6566" max="6567" width="12" style="174" customWidth="1"/>
    <col min="6568" max="6569" width="1" style="174" customWidth="1"/>
    <col min="6570" max="6570" width="12.453125" style="174" bestFit="1" customWidth="1"/>
    <col min="6571" max="6571" width="0.54296875" style="174" customWidth="1"/>
    <col min="6572" max="6572" width="12.453125" style="174" customWidth="1"/>
    <col min="6573" max="6573" width="13.54296875" style="174" customWidth="1"/>
    <col min="6574" max="6578" width="0" style="174" hidden="1" customWidth="1"/>
    <col min="6579" max="6579" width="14.54296875" style="174" customWidth="1"/>
    <col min="6580" max="6580" width="7.54296875" style="174" customWidth="1"/>
    <col min="6581" max="6581" width="13.453125" style="174" bestFit="1" customWidth="1"/>
    <col min="6582" max="6582" width="11.54296875" style="174" customWidth="1"/>
    <col min="6583" max="6583" width="11.453125" style="174" bestFit="1" customWidth="1"/>
    <col min="6584" max="6814" width="9.453125" style="174"/>
    <col min="6815" max="6815" width="6" style="174" bestFit="1" customWidth="1"/>
    <col min="6816" max="6816" width="0.54296875" style="174" customWidth="1"/>
    <col min="6817" max="6817" width="10.54296875" style="174" customWidth="1"/>
    <col min="6818" max="6818" width="11" style="174" customWidth="1"/>
    <col min="6819" max="6819" width="10.54296875" style="174" customWidth="1"/>
    <col min="6820" max="6820" width="10" style="174" customWidth="1"/>
    <col min="6821" max="6821" width="10.453125" style="174" customWidth="1"/>
    <col min="6822" max="6823" width="12" style="174" customWidth="1"/>
    <col min="6824" max="6825" width="1" style="174" customWidth="1"/>
    <col min="6826" max="6826" width="12.453125" style="174" bestFit="1" customWidth="1"/>
    <col min="6827" max="6827" width="0.54296875" style="174" customWidth="1"/>
    <col min="6828" max="6828" width="12.453125" style="174" customWidth="1"/>
    <col min="6829" max="6829" width="13.54296875" style="174" customWidth="1"/>
    <col min="6830" max="6834" width="0" style="174" hidden="1" customWidth="1"/>
    <col min="6835" max="6835" width="14.54296875" style="174" customWidth="1"/>
    <col min="6836" max="6836" width="7.54296875" style="174" customWidth="1"/>
    <col min="6837" max="6837" width="13.453125" style="174" bestFit="1" customWidth="1"/>
    <col min="6838" max="6838" width="11.54296875" style="174" customWidth="1"/>
    <col min="6839" max="6839" width="11.453125" style="174" bestFit="1" customWidth="1"/>
    <col min="6840" max="7070" width="9.453125" style="174"/>
    <col min="7071" max="7071" width="6" style="174" bestFit="1" customWidth="1"/>
    <col min="7072" max="7072" width="0.54296875" style="174" customWidth="1"/>
    <col min="7073" max="7073" width="10.54296875" style="174" customWidth="1"/>
    <col min="7074" max="7074" width="11" style="174" customWidth="1"/>
    <col min="7075" max="7075" width="10.54296875" style="174" customWidth="1"/>
    <col min="7076" max="7076" width="10" style="174" customWidth="1"/>
    <col min="7077" max="7077" width="10.453125" style="174" customWidth="1"/>
    <col min="7078" max="7079" width="12" style="174" customWidth="1"/>
    <col min="7080" max="7081" width="1" style="174" customWidth="1"/>
    <col min="7082" max="7082" width="12.453125" style="174" bestFit="1" customWidth="1"/>
    <col min="7083" max="7083" width="0.54296875" style="174" customWidth="1"/>
    <col min="7084" max="7084" width="12.453125" style="174" customWidth="1"/>
    <col min="7085" max="7085" width="13.54296875" style="174" customWidth="1"/>
    <col min="7086" max="7090" width="0" style="174" hidden="1" customWidth="1"/>
    <col min="7091" max="7091" width="14.54296875" style="174" customWidth="1"/>
    <col min="7092" max="7092" width="7.54296875" style="174" customWidth="1"/>
    <col min="7093" max="7093" width="13.453125" style="174" bestFit="1" customWidth="1"/>
    <col min="7094" max="7094" width="11.54296875" style="174" customWidth="1"/>
    <col min="7095" max="7095" width="11.453125" style="174" bestFit="1" customWidth="1"/>
    <col min="7096" max="7326" width="9.453125" style="174"/>
    <col min="7327" max="7327" width="6" style="174" bestFit="1" customWidth="1"/>
    <col min="7328" max="7328" width="0.54296875" style="174" customWidth="1"/>
    <col min="7329" max="7329" width="10.54296875" style="174" customWidth="1"/>
    <col min="7330" max="7330" width="11" style="174" customWidth="1"/>
    <col min="7331" max="7331" width="10.54296875" style="174" customWidth="1"/>
    <col min="7332" max="7332" width="10" style="174" customWidth="1"/>
    <col min="7333" max="7333" width="10.453125" style="174" customWidth="1"/>
    <col min="7334" max="7335" width="12" style="174" customWidth="1"/>
    <col min="7336" max="7337" width="1" style="174" customWidth="1"/>
    <col min="7338" max="7338" width="12.453125" style="174" bestFit="1" customWidth="1"/>
    <col min="7339" max="7339" width="0.54296875" style="174" customWidth="1"/>
    <col min="7340" max="7340" width="12.453125" style="174" customWidth="1"/>
    <col min="7341" max="7341" width="13.54296875" style="174" customWidth="1"/>
    <col min="7342" max="7346" width="0" style="174" hidden="1" customWidth="1"/>
    <col min="7347" max="7347" width="14.54296875" style="174" customWidth="1"/>
    <col min="7348" max="7348" width="7.54296875" style="174" customWidth="1"/>
    <col min="7349" max="7349" width="13.453125" style="174" bestFit="1" customWidth="1"/>
    <col min="7350" max="7350" width="11.54296875" style="174" customWidth="1"/>
    <col min="7351" max="7351" width="11.453125" style="174" bestFit="1" customWidth="1"/>
    <col min="7352" max="7582" width="9.453125" style="174"/>
    <col min="7583" max="7583" width="6" style="174" bestFit="1" customWidth="1"/>
    <col min="7584" max="7584" width="0.54296875" style="174" customWidth="1"/>
    <col min="7585" max="7585" width="10.54296875" style="174" customWidth="1"/>
    <col min="7586" max="7586" width="11" style="174" customWidth="1"/>
    <col min="7587" max="7587" width="10.54296875" style="174" customWidth="1"/>
    <col min="7588" max="7588" width="10" style="174" customWidth="1"/>
    <col min="7589" max="7589" width="10.453125" style="174" customWidth="1"/>
    <col min="7590" max="7591" width="12" style="174" customWidth="1"/>
    <col min="7592" max="7593" width="1" style="174" customWidth="1"/>
    <col min="7594" max="7594" width="12.453125" style="174" bestFit="1" customWidth="1"/>
    <col min="7595" max="7595" width="0.54296875" style="174" customWidth="1"/>
    <col min="7596" max="7596" width="12.453125" style="174" customWidth="1"/>
    <col min="7597" max="7597" width="13.54296875" style="174" customWidth="1"/>
    <col min="7598" max="7602" width="0" style="174" hidden="1" customWidth="1"/>
    <col min="7603" max="7603" width="14.54296875" style="174" customWidth="1"/>
    <col min="7604" max="7604" width="7.54296875" style="174" customWidth="1"/>
    <col min="7605" max="7605" width="13.453125" style="174" bestFit="1" customWidth="1"/>
    <col min="7606" max="7606" width="11.54296875" style="174" customWidth="1"/>
    <col min="7607" max="7607" width="11.453125" style="174" bestFit="1" customWidth="1"/>
    <col min="7608" max="7838" width="9.453125" style="174"/>
    <col min="7839" max="7839" width="6" style="174" bestFit="1" customWidth="1"/>
    <col min="7840" max="7840" width="0.54296875" style="174" customWidth="1"/>
    <col min="7841" max="7841" width="10.54296875" style="174" customWidth="1"/>
    <col min="7842" max="7842" width="11" style="174" customWidth="1"/>
    <col min="7843" max="7843" width="10.54296875" style="174" customWidth="1"/>
    <col min="7844" max="7844" width="10" style="174" customWidth="1"/>
    <col min="7845" max="7845" width="10.453125" style="174" customWidth="1"/>
    <col min="7846" max="7847" width="12" style="174" customWidth="1"/>
    <col min="7848" max="7849" width="1" style="174" customWidth="1"/>
    <col min="7850" max="7850" width="12.453125" style="174" bestFit="1" customWidth="1"/>
    <col min="7851" max="7851" width="0.54296875" style="174" customWidth="1"/>
    <col min="7852" max="7852" width="12.453125" style="174" customWidth="1"/>
    <col min="7853" max="7853" width="13.54296875" style="174" customWidth="1"/>
    <col min="7854" max="7858" width="0" style="174" hidden="1" customWidth="1"/>
    <col min="7859" max="7859" width="14.54296875" style="174" customWidth="1"/>
    <col min="7860" max="7860" width="7.54296875" style="174" customWidth="1"/>
    <col min="7861" max="7861" width="13.453125" style="174" bestFit="1" customWidth="1"/>
    <col min="7862" max="7862" width="11.54296875" style="174" customWidth="1"/>
    <col min="7863" max="7863" width="11.453125" style="174" bestFit="1" customWidth="1"/>
    <col min="7864" max="8094" width="9.453125" style="174"/>
    <col min="8095" max="8095" width="6" style="174" bestFit="1" customWidth="1"/>
    <col min="8096" max="8096" width="0.54296875" style="174" customWidth="1"/>
    <col min="8097" max="8097" width="10.54296875" style="174" customWidth="1"/>
    <col min="8098" max="8098" width="11" style="174" customWidth="1"/>
    <col min="8099" max="8099" width="10.54296875" style="174" customWidth="1"/>
    <col min="8100" max="8100" width="10" style="174" customWidth="1"/>
    <col min="8101" max="8101" width="10.453125" style="174" customWidth="1"/>
    <col min="8102" max="8103" width="12" style="174" customWidth="1"/>
    <col min="8104" max="8105" width="1" style="174" customWidth="1"/>
    <col min="8106" max="8106" width="12.453125" style="174" bestFit="1" customWidth="1"/>
    <col min="8107" max="8107" width="0.54296875" style="174" customWidth="1"/>
    <col min="8108" max="8108" width="12.453125" style="174" customWidth="1"/>
    <col min="8109" max="8109" width="13.54296875" style="174" customWidth="1"/>
    <col min="8110" max="8114" width="0" style="174" hidden="1" customWidth="1"/>
    <col min="8115" max="8115" width="14.54296875" style="174" customWidth="1"/>
    <col min="8116" max="8116" width="7.54296875" style="174" customWidth="1"/>
    <col min="8117" max="8117" width="13.453125" style="174" bestFit="1" customWidth="1"/>
    <col min="8118" max="8118" width="11.54296875" style="174" customWidth="1"/>
    <col min="8119" max="8119" width="11.453125" style="174" bestFit="1" customWidth="1"/>
    <col min="8120" max="8350" width="9.453125" style="174"/>
    <col min="8351" max="8351" width="6" style="174" bestFit="1" customWidth="1"/>
    <col min="8352" max="8352" width="0.54296875" style="174" customWidth="1"/>
    <col min="8353" max="8353" width="10.54296875" style="174" customWidth="1"/>
    <col min="8354" max="8354" width="11" style="174" customWidth="1"/>
    <col min="8355" max="8355" width="10.54296875" style="174" customWidth="1"/>
    <col min="8356" max="8356" width="10" style="174" customWidth="1"/>
    <col min="8357" max="8357" width="10.453125" style="174" customWidth="1"/>
    <col min="8358" max="8359" width="12" style="174" customWidth="1"/>
    <col min="8360" max="8361" width="1" style="174" customWidth="1"/>
    <col min="8362" max="8362" width="12.453125" style="174" bestFit="1" customWidth="1"/>
    <col min="8363" max="8363" width="0.54296875" style="174" customWidth="1"/>
    <col min="8364" max="8364" width="12.453125" style="174" customWidth="1"/>
    <col min="8365" max="8365" width="13.54296875" style="174" customWidth="1"/>
    <col min="8366" max="8370" width="0" style="174" hidden="1" customWidth="1"/>
    <col min="8371" max="8371" width="14.54296875" style="174" customWidth="1"/>
    <col min="8372" max="8372" width="7.54296875" style="174" customWidth="1"/>
    <col min="8373" max="8373" width="13.453125" style="174" bestFit="1" customWidth="1"/>
    <col min="8374" max="8374" width="11.54296875" style="174" customWidth="1"/>
    <col min="8375" max="8375" width="11.453125" style="174" bestFit="1" customWidth="1"/>
    <col min="8376" max="8606" width="9.453125" style="174"/>
    <col min="8607" max="8607" width="6" style="174" bestFit="1" customWidth="1"/>
    <col min="8608" max="8608" width="0.54296875" style="174" customWidth="1"/>
    <col min="8609" max="8609" width="10.54296875" style="174" customWidth="1"/>
    <col min="8610" max="8610" width="11" style="174" customWidth="1"/>
    <col min="8611" max="8611" width="10.54296875" style="174" customWidth="1"/>
    <col min="8612" max="8612" width="10" style="174" customWidth="1"/>
    <col min="8613" max="8613" width="10.453125" style="174" customWidth="1"/>
    <col min="8614" max="8615" width="12" style="174" customWidth="1"/>
    <col min="8616" max="8617" width="1" style="174" customWidth="1"/>
    <col min="8618" max="8618" width="12.453125" style="174" bestFit="1" customWidth="1"/>
    <col min="8619" max="8619" width="0.54296875" style="174" customWidth="1"/>
    <col min="8620" max="8620" width="12.453125" style="174" customWidth="1"/>
    <col min="8621" max="8621" width="13.54296875" style="174" customWidth="1"/>
    <col min="8622" max="8626" width="0" style="174" hidden="1" customWidth="1"/>
    <col min="8627" max="8627" width="14.54296875" style="174" customWidth="1"/>
    <col min="8628" max="8628" width="7.54296875" style="174" customWidth="1"/>
    <col min="8629" max="8629" width="13.453125" style="174" bestFit="1" customWidth="1"/>
    <col min="8630" max="8630" width="11.54296875" style="174" customWidth="1"/>
    <col min="8631" max="8631" width="11.453125" style="174" bestFit="1" customWidth="1"/>
    <col min="8632" max="8862" width="9.453125" style="174"/>
    <col min="8863" max="8863" width="6" style="174" bestFit="1" customWidth="1"/>
    <col min="8864" max="8864" width="0.54296875" style="174" customWidth="1"/>
    <col min="8865" max="8865" width="10.54296875" style="174" customWidth="1"/>
    <col min="8866" max="8866" width="11" style="174" customWidth="1"/>
    <col min="8867" max="8867" width="10.54296875" style="174" customWidth="1"/>
    <col min="8868" max="8868" width="10" style="174" customWidth="1"/>
    <col min="8869" max="8869" width="10.453125" style="174" customWidth="1"/>
    <col min="8870" max="8871" width="12" style="174" customWidth="1"/>
    <col min="8872" max="8873" width="1" style="174" customWidth="1"/>
    <col min="8874" max="8874" width="12.453125" style="174" bestFit="1" customWidth="1"/>
    <col min="8875" max="8875" width="0.54296875" style="174" customWidth="1"/>
    <col min="8876" max="8876" width="12.453125" style="174" customWidth="1"/>
    <col min="8877" max="8877" width="13.54296875" style="174" customWidth="1"/>
    <col min="8878" max="8882" width="0" style="174" hidden="1" customWidth="1"/>
    <col min="8883" max="8883" width="14.54296875" style="174" customWidth="1"/>
    <col min="8884" max="8884" width="7.54296875" style="174" customWidth="1"/>
    <col min="8885" max="8885" width="13.453125" style="174" bestFit="1" customWidth="1"/>
    <col min="8886" max="8886" width="11.54296875" style="174" customWidth="1"/>
    <col min="8887" max="8887" width="11.453125" style="174" bestFit="1" customWidth="1"/>
    <col min="8888" max="9118" width="9.453125" style="174"/>
    <col min="9119" max="9119" width="6" style="174" bestFit="1" customWidth="1"/>
    <col min="9120" max="9120" width="0.54296875" style="174" customWidth="1"/>
    <col min="9121" max="9121" width="10.54296875" style="174" customWidth="1"/>
    <col min="9122" max="9122" width="11" style="174" customWidth="1"/>
    <col min="9123" max="9123" width="10.54296875" style="174" customWidth="1"/>
    <col min="9124" max="9124" width="10" style="174" customWidth="1"/>
    <col min="9125" max="9125" width="10.453125" style="174" customWidth="1"/>
    <col min="9126" max="9127" width="12" style="174" customWidth="1"/>
    <col min="9128" max="9129" width="1" style="174" customWidth="1"/>
    <col min="9130" max="9130" width="12.453125" style="174" bestFit="1" customWidth="1"/>
    <col min="9131" max="9131" width="0.54296875" style="174" customWidth="1"/>
    <col min="9132" max="9132" width="12.453125" style="174" customWidth="1"/>
    <col min="9133" max="9133" width="13.54296875" style="174" customWidth="1"/>
    <col min="9134" max="9138" width="0" style="174" hidden="1" customWidth="1"/>
    <col min="9139" max="9139" width="14.54296875" style="174" customWidth="1"/>
    <col min="9140" max="9140" width="7.54296875" style="174" customWidth="1"/>
    <col min="9141" max="9141" width="13.453125" style="174" bestFit="1" customWidth="1"/>
    <col min="9142" max="9142" width="11.54296875" style="174" customWidth="1"/>
    <col min="9143" max="9143" width="11.453125" style="174" bestFit="1" customWidth="1"/>
    <col min="9144" max="9374" width="9.453125" style="174"/>
    <col min="9375" max="9375" width="6" style="174" bestFit="1" customWidth="1"/>
    <col min="9376" max="9376" width="0.54296875" style="174" customWidth="1"/>
    <col min="9377" max="9377" width="10.54296875" style="174" customWidth="1"/>
    <col min="9378" max="9378" width="11" style="174" customWidth="1"/>
    <col min="9379" max="9379" width="10.54296875" style="174" customWidth="1"/>
    <col min="9380" max="9380" width="10" style="174" customWidth="1"/>
    <col min="9381" max="9381" width="10.453125" style="174" customWidth="1"/>
    <col min="9382" max="9383" width="12" style="174" customWidth="1"/>
    <col min="9384" max="9385" width="1" style="174" customWidth="1"/>
    <col min="9386" max="9386" width="12.453125" style="174" bestFit="1" customWidth="1"/>
    <col min="9387" max="9387" width="0.54296875" style="174" customWidth="1"/>
    <col min="9388" max="9388" width="12.453125" style="174" customWidth="1"/>
    <col min="9389" max="9389" width="13.54296875" style="174" customWidth="1"/>
    <col min="9390" max="9394" width="0" style="174" hidden="1" customWidth="1"/>
    <col min="9395" max="9395" width="14.54296875" style="174" customWidth="1"/>
    <col min="9396" max="9396" width="7.54296875" style="174" customWidth="1"/>
    <col min="9397" max="9397" width="13.453125" style="174" bestFit="1" customWidth="1"/>
    <col min="9398" max="9398" width="11.54296875" style="174" customWidth="1"/>
    <col min="9399" max="9399" width="11.453125" style="174" bestFit="1" customWidth="1"/>
    <col min="9400" max="9630" width="9.453125" style="174"/>
    <col min="9631" max="9631" width="6" style="174" bestFit="1" customWidth="1"/>
    <col min="9632" max="9632" width="0.54296875" style="174" customWidth="1"/>
    <col min="9633" max="9633" width="10.54296875" style="174" customWidth="1"/>
    <col min="9634" max="9634" width="11" style="174" customWidth="1"/>
    <col min="9635" max="9635" width="10.54296875" style="174" customWidth="1"/>
    <col min="9636" max="9636" width="10" style="174" customWidth="1"/>
    <col min="9637" max="9637" width="10.453125" style="174" customWidth="1"/>
    <col min="9638" max="9639" width="12" style="174" customWidth="1"/>
    <col min="9640" max="9641" width="1" style="174" customWidth="1"/>
    <col min="9642" max="9642" width="12.453125" style="174" bestFit="1" customWidth="1"/>
    <col min="9643" max="9643" width="0.54296875" style="174" customWidth="1"/>
    <col min="9644" max="9644" width="12.453125" style="174" customWidth="1"/>
    <col min="9645" max="9645" width="13.54296875" style="174" customWidth="1"/>
    <col min="9646" max="9650" width="0" style="174" hidden="1" customWidth="1"/>
    <col min="9651" max="9651" width="14.54296875" style="174" customWidth="1"/>
    <col min="9652" max="9652" width="7.54296875" style="174" customWidth="1"/>
    <col min="9653" max="9653" width="13.453125" style="174" bestFit="1" customWidth="1"/>
    <col min="9654" max="9654" width="11.54296875" style="174" customWidth="1"/>
    <col min="9655" max="9655" width="11.453125" style="174" bestFit="1" customWidth="1"/>
    <col min="9656" max="9886" width="9.453125" style="174"/>
    <col min="9887" max="9887" width="6" style="174" bestFit="1" customWidth="1"/>
    <col min="9888" max="9888" width="0.54296875" style="174" customWidth="1"/>
    <col min="9889" max="9889" width="10.54296875" style="174" customWidth="1"/>
    <col min="9890" max="9890" width="11" style="174" customWidth="1"/>
    <col min="9891" max="9891" width="10.54296875" style="174" customWidth="1"/>
    <col min="9892" max="9892" width="10" style="174" customWidth="1"/>
    <col min="9893" max="9893" width="10.453125" style="174" customWidth="1"/>
    <col min="9894" max="9895" width="12" style="174" customWidth="1"/>
    <col min="9896" max="9897" width="1" style="174" customWidth="1"/>
    <col min="9898" max="9898" width="12.453125" style="174" bestFit="1" customWidth="1"/>
    <col min="9899" max="9899" width="0.54296875" style="174" customWidth="1"/>
    <col min="9900" max="9900" width="12.453125" style="174" customWidth="1"/>
    <col min="9901" max="9901" width="13.54296875" style="174" customWidth="1"/>
    <col min="9902" max="9906" width="0" style="174" hidden="1" customWidth="1"/>
    <col min="9907" max="9907" width="14.54296875" style="174" customWidth="1"/>
    <col min="9908" max="9908" width="7.54296875" style="174" customWidth="1"/>
    <col min="9909" max="9909" width="13.453125" style="174" bestFit="1" customWidth="1"/>
    <col min="9910" max="9910" width="11.54296875" style="174" customWidth="1"/>
    <col min="9911" max="9911" width="11.453125" style="174" bestFit="1" customWidth="1"/>
    <col min="9912" max="10142" width="9.453125" style="174"/>
    <col min="10143" max="10143" width="6" style="174" bestFit="1" customWidth="1"/>
    <col min="10144" max="10144" width="0.54296875" style="174" customWidth="1"/>
    <col min="10145" max="10145" width="10.54296875" style="174" customWidth="1"/>
    <col min="10146" max="10146" width="11" style="174" customWidth="1"/>
    <col min="10147" max="10147" width="10.54296875" style="174" customWidth="1"/>
    <col min="10148" max="10148" width="10" style="174" customWidth="1"/>
    <col min="10149" max="10149" width="10.453125" style="174" customWidth="1"/>
    <col min="10150" max="10151" width="12" style="174" customWidth="1"/>
    <col min="10152" max="10153" width="1" style="174" customWidth="1"/>
    <col min="10154" max="10154" width="12.453125" style="174" bestFit="1" customWidth="1"/>
    <col min="10155" max="10155" width="0.54296875" style="174" customWidth="1"/>
    <col min="10156" max="10156" width="12.453125" style="174" customWidth="1"/>
    <col min="10157" max="10157" width="13.54296875" style="174" customWidth="1"/>
    <col min="10158" max="10162" width="0" style="174" hidden="1" customWidth="1"/>
    <col min="10163" max="10163" width="14.54296875" style="174" customWidth="1"/>
    <col min="10164" max="10164" width="7.54296875" style="174" customWidth="1"/>
    <col min="10165" max="10165" width="13.453125" style="174" bestFit="1" customWidth="1"/>
    <col min="10166" max="10166" width="11.54296875" style="174" customWidth="1"/>
    <col min="10167" max="10167" width="11.453125" style="174" bestFit="1" customWidth="1"/>
    <col min="10168" max="10398" width="9.453125" style="174"/>
    <col min="10399" max="10399" width="6" style="174" bestFit="1" customWidth="1"/>
    <col min="10400" max="10400" width="0.54296875" style="174" customWidth="1"/>
    <col min="10401" max="10401" width="10.54296875" style="174" customWidth="1"/>
    <col min="10402" max="10402" width="11" style="174" customWidth="1"/>
    <col min="10403" max="10403" width="10.54296875" style="174" customWidth="1"/>
    <col min="10404" max="10404" width="10" style="174" customWidth="1"/>
    <col min="10405" max="10405" width="10.453125" style="174" customWidth="1"/>
    <col min="10406" max="10407" width="12" style="174" customWidth="1"/>
    <col min="10408" max="10409" width="1" style="174" customWidth="1"/>
    <col min="10410" max="10410" width="12.453125" style="174" bestFit="1" customWidth="1"/>
    <col min="10411" max="10411" width="0.54296875" style="174" customWidth="1"/>
    <col min="10412" max="10412" width="12.453125" style="174" customWidth="1"/>
    <col min="10413" max="10413" width="13.54296875" style="174" customWidth="1"/>
    <col min="10414" max="10418" width="0" style="174" hidden="1" customWidth="1"/>
    <col min="10419" max="10419" width="14.54296875" style="174" customWidth="1"/>
    <col min="10420" max="10420" width="7.54296875" style="174" customWidth="1"/>
    <col min="10421" max="10421" width="13.453125" style="174" bestFit="1" customWidth="1"/>
    <col min="10422" max="10422" width="11.54296875" style="174" customWidth="1"/>
    <col min="10423" max="10423" width="11.453125" style="174" bestFit="1" customWidth="1"/>
    <col min="10424" max="10654" width="9.453125" style="174"/>
    <col min="10655" max="10655" width="6" style="174" bestFit="1" customWidth="1"/>
    <col min="10656" max="10656" width="0.54296875" style="174" customWidth="1"/>
    <col min="10657" max="10657" width="10.54296875" style="174" customWidth="1"/>
    <col min="10658" max="10658" width="11" style="174" customWidth="1"/>
    <col min="10659" max="10659" width="10.54296875" style="174" customWidth="1"/>
    <col min="10660" max="10660" width="10" style="174" customWidth="1"/>
    <col min="10661" max="10661" width="10.453125" style="174" customWidth="1"/>
    <col min="10662" max="10663" width="12" style="174" customWidth="1"/>
    <col min="10664" max="10665" width="1" style="174" customWidth="1"/>
    <col min="10666" max="10666" width="12.453125" style="174" bestFit="1" customWidth="1"/>
    <col min="10667" max="10667" width="0.54296875" style="174" customWidth="1"/>
    <col min="10668" max="10668" width="12.453125" style="174" customWidth="1"/>
    <col min="10669" max="10669" width="13.54296875" style="174" customWidth="1"/>
    <col min="10670" max="10674" width="0" style="174" hidden="1" customWidth="1"/>
    <col min="10675" max="10675" width="14.54296875" style="174" customWidth="1"/>
    <col min="10676" max="10676" width="7.54296875" style="174" customWidth="1"/>
    <col min="10677" max="10677" width="13.453125" style="174" bestFit="1" customWidth="1"/>
    <col min="10678" max="10678" width="11.54296875" style="174" customWidth="1"/>
    <col min="10679" max="10679" width="11.453125" style="174" bestFit="1" customWidth="1"/>
    <col min="10680" max="10910" width="9.453125" style="174"/>
    <col min="10911" max="10911" width="6" style="174" bestFit="1" customWidth="1"/>
    <col min="10912" max="10912" width="0.54296875" style="174" customWidth="1"/>
    <col min="10913" max="10913" width="10.54296875" style="174" customWidth="1"/>
    <col min="10914" max="10914" width="11" style="174" customWidth="1"/>
    <col min="10915" max="10915" width="10.54296875" style="174" customWidth="1"/>
    <col min="10916" max="10916" width="10" style="174" customWidth="1"/>
    <col min="10917" max="10917" width="10.453125" style="174" customWidth="1"/>
    <col min="10918" max="10919" width="12" style="174" customWidth="1"/>
    <col min="10920" max="10921" width="1" style="174" customWidth="1"/>
    <col min="10922" max="10922" width="12.453125" style="174" bestFit="1" customWidth="1"/>
    <col min="10923" max="10923" width="0.54296875" style="174" customWidth="1"/>
    <col min="10924" max="10924" width="12.453125" style="174" customWidth="1"/>
    <col min="10925" max="10925" width="13.54296875" style="174" customWidth="1"/>
    <col min="10926" max="10930" width="0" style="174" hidden="1" customWidth="1"/>
    <col min="10931" max="10931" width="14.54296875" style="174" customWidth="1"/>
    <col min="10932" max="10932" width="7.54296875" style="174" customWidth="1"/>
    <col min="10933" max="10933" width="13.453125" style="174" bestFit="1" customWidth="1"/>
    <col min="10934" max="10934" width="11.54296875" style="174" customWidth="1"/>
    <col min="10935" max="10935" width="11.453125" style="174" bestFit="1" customWidth="1"/>
    <col min="10936" max="11166" width="9.453125" style="174"/>
    <col min="11167" max="11167" width="6" style="174" bestFit="1" customWidth="1"/>
    <col min="11168" max="11168" width="0.54296875" style="174" customWidth="1"/>
    <col min="11169" max="11169" width="10.54296875" style="174" customWidth="1"/>
    <col min="11170" max="11170" width="11" style="174" customWidth="1"/>
    <col min="11171" max="11171" width="10.54296875" style="174" customWidth="1"/>
    <col min="11172" max="11172" width="10" style="174" customWidth="1"/>
    <col min="11173" max="11173" width="10.453125" style="174" customWidth="1"/>
    <col min="11174" max="11175" width="12" style="174" customWidth="1"/>
    <col min="11176" max="11177" width="1" style="174" customWidth="1"/>
    <col min="11178" max="11178" width="12.453125" style="174" bestFit="1" customWidth="1"/>
    <col min="11179" max="11179" width="0.54296875" style="174" customWidth="1"/>
    <col min="11180" max="11180" width="12.453125" style="174" customWidth="1"/>
    <col min="11181" max="11181" width="13.54296875" style="174" customWidth="1"/>
    <col min="11182" max="11186" width="0" style="174" hidden="1" customWidth="1"/>
    <col min="11187" max="11187" width="14.54296875" style="174" customWidth="1"/>
    <col min="11188" max="11188" width="7.54296875" style="174" customWidth="1"/>
    <col min="11189" max="11189" width="13.453125" style="174" bestFit="1" customWidth="1"/>
    <col min="11190" max="11190" width="11.54296875" style="174" customWidth="1"/>
    <col min="11191" max="11191" width="11.453125" style="174" bestFit="1" customWidth="1"/>
    <col min="11192" max="11422" width="9.453125" style="174"/>
    <col min="11423" max="11423" width="6" style="174" bestFit="1" customWidth="1"/>
    <col min="11424" max="11424" width="0.54296875" style="174" customWidth="1"/>
    <col min="11425" max="11425" width="10.54296875" style="174" customWidth="1"/>
    <col min="11426" max="11426" width="11" style="174" customWidth="1"/>
    <col min="11427" max="11427" width="10.54296875" style="174" customWidth="1"/>
    <col min="11428" max="11428" width="10" style="174" customWidth="1"/>
    <col min="11429" max="11429" width="10.453125" style="174" customWidth="1"/>
    <col min="11430" max="11431" width="12" style="174" customWidth="1"/>
    <col min="11432" max="11433" width="1" style="174" customWidth="1"/>
    <col min="11434" max="11434" width="12.453125" style="174" bestFit="1" customWidth="1"/>
    <col min="11435" max="11435" width="0.54296875" style="174" customWidth="1"/>
    <col min="11436" max="11436" width="12.453125" style="174" customWidth="1"/>
    <col min="11437" max="11437" width="13.54296875" style="174" customWidth="1"/>
    <col min="11438" max="11442" width="0" style="174" hidden="1" customWidth="1"/>
    <col min="11443" max="11443" width="14.54296875" style="174" customWidth="1"/>
    <col min="11444" max="11444" width="7.54296875" style="174" customWidth="1"/>
    <col min="11445" max="11445" width="13.453125" style="174" bestFit="1" customWidth="1"/>
    <col min="11446" max="11446" width="11.54296875" style="174" customWidth="1"/>
    <col min="11447" max="11447" width="11.453125" style="174" bestFit="1" customWidth="1"/>
    <col min="11448" max="11678" width="9.453125" style="174"/>
    <col min="11679" max="11679" width="6" style="174" bestFit="1" customWidth="1"/>
    <col min="11680" max="11680" width="0.54296875" style="174" customWidth="1"/>
    <col min="11681" max="11681" width="10.54296875" style="174" customWidth="1"/>
    <col min="11682" max="11682" width="11" style="174" customWidth="1"/>
    <col min="11683" max="11683" width="10.54296875" style="174" customWidth="1"/>
    <col min="11684" max="11684" width="10" style="174" customWidth="1"/>
    <col min="11685" max="11685" width="10.453125" style="174" customWidth="1"/>
    <col min="11686" max="11687" width="12" style="174" customWidth="1"/>
    <col min="11688" max="11689" width="1" style="174" customWidth="1"/>
    <col min="11690" max="11690" width="12.453125" style="174" bestFit="1" customWidth="1"/>
    <col min="11691" max="11691" width="0.54296875" style="174" customWidth="1"/>
    <col min="11692" max="11692" width="12.453125" style="174" customWidth="1"/>
    <col min="11693" max="11693" width="13.54296875" style="174" customWidth="1"/>
    <col min="11694" max="11698" width="0" style="174" hidden="1" customWidth="1"/>
    <col min="11699" max="11699" width="14.54296875" style="174" customWidth="1"/>
    <col min="11700" max="11700" width="7.54296875" style="174" customWidth="1"/>
    <col min="11701" max="11701" width="13.453125" style="174" bestFit="1" customWidth="1"/>
    <col min="11702" max="11702" width="11.54296875" style="174" customWidth="1"/>
    <col min="11703" max="11703" width="11.453125" style="174" bestFit="1" customWidth="1"/>
    <col min="11704" max="11934" width="9.453125" style="174"/>
    <col min="11935" max="11935" width="6" style="174" bestFit="1" customWidth="1"/>
    <col min="11936" max="11936" width="0.54296875" style="174" customWidth="1"/>
    <col min="11937" max="11937" width="10.54296875" style="174" customWidth="1"/>
    <col min="11938" max="11938" width="11" style="174" customWidth="1"/>
    <col min="11939" max="11939" width="10.54296875" style="174" customWidth="1"/>
    <col min="11940" max="11940" width="10" style="174" customWidth="1"/>
    <col min="11941" max="11941" width="10.453125" style="174" customWidth="1"/>
    <col min="11942" max="11943" width="12" style="174" customWidth="1"/>
    <col min="11944" max="11945" width="1" style="174" customWidth="1"/>
    <col min="11946" max="11946" width="12.453125" style="174" bestFit="1" customWidth="1"/>
    <col min="11947" max="11947" width="0.54296875" style="174" customWidth="1"/>
    <col min="11948" max="11948" width="12.453125" style="174" customWidth="1"/>
    <col min="11949" max="11949" width="13.54296875" style="174" customWidth="1"/>
    <col min="11950" max="11954" width="0" style="174" hidden="1" customWidth="1"/>
    <col min="11955" max="11955" width="14.54296875" style="174" customWidth="1"/>
    <col min="11956" max="11956" width="7.54296875" style="174" customWidth="1"/>
    <col min="11957" max="11957" width="13.453125" style="174" bestFit="1" customWidth="1"/>
    <col min="11958" max="11958" width="11.54296875" style="174" customWidth="1"/>
    <col min="11959" max="11959" width="11.453125" style="174" bestFit="1" customWidth="1"/>
    <col min="11960" max="12190" width="9.453125" style="174"/>
    <col min="12191" max="12191" width="6" style="174" bestFit="1" customWidth="1"/>
    <col min="12192" max="12192" width="0.54296875" style="174" customWidth="1"/>
    <col min="12193" max="12193" width="10.54296875" style="174" customWidth="1"/>
    <col min="12194" max="12194" width="11" style="174" customWidth="1"/>
    <col min="12195" max="12195" width="10.54296875" style="174" customWidth="1"/>
    <col min="12196" max="12196" width="10" style="174" customWidth="1"/>
    <col min="12197" max="12197" width="10.453125" style="174" customWidth="1"/>
    <col min="12198" max="12199" width="12" style="174" customWidth="1"/>
    <col min="12200" max="12201" width="1" style="174" customWidth="1"/>
    <col min="12202" max="12202" width="12.453125" style="174" bestFit="1" customWidth="1"/>
    <col min="12203" max="12203" width="0.54296875" style="174" customWidth="1"/>
    <col min="12204" max="12204" width="12.453125" style="174" customWidth="1"/>
    <col min="12205" max="12205" width="13.54296875" style="174" customWidth="1"/>
    <col min="12206" max="12210" width="0" style="174" hidden="1" customWidth="1"/>
    <col min="12211" max="12211" width="14.54296875" style="174" customWidth="1"/>
    <col min="12212" max="12212" width="7.54296875" style="174" customWidth="1"/>
    <col min="12213" max="12213" width="13.453125" style="174" bestFit="1" customWidth="1"/>
    <col min="12214" max="12214" width="11.54296875" style="174" customWidth="1"/>
    <col min="12215" max="12215" width="11.453125" style="174" bestFit="1" customWidth="1"/>
    <col min="12216" max="12446" width="9.453125" style="174"/>
    <col min="12447" max="12447" width="6" style="174" bestFit="1" customWidth="1"/>
    <col min="12448" max="12448" width="0.54296875" style="174" customWidth="1"/>
    <col min="12449" max="12449" width="10.54296875" style="174" customWidth="1"/>
    <col min="12450" max="12450" width="11" style="174" customWidth="1"/>
    <col min="12451" max="12451" width="10.54296875" style="174" customWidth="1"/>
    <col min="12452" max="12452" width="10" style="174" customWidth="1"/>
    <col min="12453" max="12453" width="10.453125" style="174" customWidth="1"/>
    <col min="12454" max="12455" width="12" style="174" customWidth="1"/>
    <col min="12456" max="12457" width="1" style="174" customWidth="1"/>
    <col min="12458" max="12458" width="12.453125" style="174" bestFit="1" customWidth="1"/>
    <col min="12459" max="12459" width="0.54296875" style="174" customWidth="1"/>
    <col min="12460" max="12460" width="12.453125" style="174" customWidth="1"/>
    <col min="12461" max="12461" width="13.54296875" style="174" customWidth="1"/>
    <col min="12462" max="12466" width="0" style="174" hidden="1" customWidth="1"/>
    <col min="12467" max="12467" width="14.54296875" style="174" customWidth="1"/>
    <col min="12468" max="12468" width="7.54296875" style="174" customWidth="1"/>
    <col min="12469" max="12469" width="13.453125" style="174" bestFit="1" customWidth="1"/>
    <col min="12470" max="12470" width="11.54296875" style="174" customWidth="1"/>
    <col min="12471" max="12471" width="11.453125" style="174" bestFit="1" customWidth="1"/>
    <col min="12472" max="12702" width="9.453125" style="174"/>
    <col min="12703" max="12703" width="6" style="174" bestFit="1" customWidth="1"/>
    <col min="12704" max="12704" width="0.54296875" style="174" customWidth="1"/>
    <col min="12705" max="12705" width="10.54296875" style="174" customWidth="1"/>
    <col min="12706" max="12706" width="11" style="174" customWidth="1"/>
    <col min="12707" max="12707" width="10.54296875" style="174" customWidth="1"/>
    <col min="12708" max="12708" width="10" style="174" customWidth="1"/>
    <col min="12709" max="12709" width="10.453125" style="174" customWidth="1"/>
    <col min="12710" max="12711" width="12" style="174" customWidth="1"/>
    <col min="12712" max="12713" width="1" style="174" customWidth="1"/>
    <col min="12714" max="12714" width="12.453125" style="174" bestFit="1" customWidth="1"/>
    <col min="12715" max="12715" width="0.54296875" style="174" customWidth="1"/>
    <col min="12716" max="12716" width="12.453125" style="174" customWidth="1"/>
    <col min="12717" max="12717" width="13.54296875" style="174" customWidth="1"/>
    <col min="12718" max="12722" width="0" style="174" hidden="1" customWidth="1"/>
    <col min="12723" max="12723" width="14.54296875" style="174" customWidth="1"/>
    <col min="12724" max="12724" width="7.54296875" style="174" customWidth="1"/>
    <col min="12725" max="12725" width="13.453125" style="174" bestFit="1" customWidth="1"/>
    <col min="12726" max="12726" width="11.54296875" style="174" customWidth="1"/>
    <col min="12727" max="12727" width="11.453125" style="174" bestFit="1" customWidth="1"/>
    <col min="12728" max="12958" width="9.453125" style="174"/>
    <col min="12959" max="12959" width="6" style="174" bestFit="1" customWidth="1"/>
    <col min="12960" max="12960" width="0.54296875" style="174" customWidth="1"/>
    <col min="12961" max="12961" width="10.54296875" style="174" customWidth="1"/>
    <col min="12962" max="12962" width="11" style="174" customWidth="1"/>
    <col min="12963" max="12963" width="10.54296875" style="174" customWidth="1"/>
    <col min="12964" max="12964" width="10" style="174" customWidth="1"/>
    <col min="12965" max="12965" width="10.453125" style="174" customWidth="1"/>
    <col min="12966" max="12967" width="12" style="174" customWidth="1"/>
    <col min="12968" max="12969" width="1" style="174" customWidth="1"/>
    <col min="12970" max="12970" width="12.453125" style="174" bestFit="1" customWidth="1"/>
    <col min="12971" max="12971" width="0.54296875" style="174" customWidth="1"/>
    <col min="12972" max="12972" width="12.453125" style="174" customWidth="1"/>
    <col min="12973" max="12973" width="13.54296875" style="174" customWidth="1"/>
    <col min="12974" max="12978" width="0" style="174" hidden="1" customWidth="1"/>
    <col min="12979" max="12979" width="14.54296875" style="174" customWidth="1"/>
    <col min="12980" max="12980" width="7.54296875" style="174" customWidth="1"/>
    <col min="12981" max="12981" width="13.453125" style="174" bestFit="1" customWidth="1"/>
    <col min="12982" max="12982" width="11.54296875" style="174" customWidth="1"/>
    <col min="12983" max="12983" width="11.453125" style="174" bestFit="1" customWidth="1"/>
    <col min="12984" max="13214" width="9.453125" style="174"/>
    <col min="13215" max="13215" width="6" style="174" bestFit="1" customWidth="1"/>
    <col min="13216" max="13216" width="0.54296875" style="174" customWidth="1"/>
    <col min="13217" max="13217" width="10.54296875" style="174" customWidth="1"/>
    <col min="13218" max="13218" width="11" style="174" customWidth="1"/>
    <col min="13219" max="13219" width="10.54296875" style="174" customWidth="1"/>
    <col min="13220" max="13220" width="10" style="174" customWidth="1"/>
    <col min="13221" max="13221" width="10.453125" style="174" customWidth="1"/>
    <col min="13222" max="13223" width="12" style="174" customWidth="1"/>
    <col min="13224" max="13225" width="1" style="174" customWidth="1"/>
    <col min="13226" max="13226" width="12.453125" style="174" bestFit="1" customWidth="1"/>
    <col min="13227" max="13227" width="0.54296875" style="174" customWidth="1"/>
    <col min="13228" max="13228" width="12.453125" style="174" customWidth="1"/>
    <col min="13229" max="13229" width="13.54296875" style="174" customWidth="1"/>
    <col min="13230" max="13234" width="0" style="174" hidden="1" customWidth="1"/>
    <col min="13235" max="13235" width="14.54296875" style="174" customWidth="1"/>
    <col min="13236" max="13236" width="7.54296875" style="174" customWidth="1"/>
    <col min="13237" max="13237" width="13.453125" style="174" bestFit="1" customWidth="1"/>
    <col min="13238" max="13238" width="11.54296875" style="174" customWidth="1"/>
    <col min="13239" max="13239" width="11.453125" style="174" bestFit="1" customWidth="1"/>
    <col min="13240" max="13470" width="9.453125" style="174"/>
    <col min="13471" max="13471" width="6" style="174" bestFit="1" customWidth="1"/>
    <col min="13472" max="13472" width="0.54296875" style="174" customWidth="1"/>
    <col min="13473" max="13473" width="10.54296875" style="174" customWidth="1"/>
    <col min="13474" max="13474" width="11" style="174" customWidth="1"/>
    <col min="13475" max="13475" width="10.54296875" style="174" customWidth="1"/>
    <col min="13476" max="13476" width="10" style="174" customWidth="1"/>
    <col min="13477" max="13477" width="10.453125" style="174" customWidth="1"/>
    <col min="13478" max="13479" width="12" style="174" customWidth="1"/>
    <col min="13480" max="13481" width="1" style="174" customWidth="1"/>
    <col min="13482" max="13482" width="12.453125" style="174" bestFit="1" customWidth="1"/>
    <col min="13483" max="13483" width="0.54296875" style="174" customWidth="1"/>
    <col min="13484" max="13484" width="12.453125" style="174" customWidth="1"/>
    <col min="13485" max="13485" width="13.54296875" style="174" customWidth="1"/>
    <col min="13486" max="13490" width="0" style="174" hidden="1" customWidth="1"/>
    <col min="13491" max="13491" width="14.54296875" style="174" customWidth="1"/>
    <col min="13492" max="13492" width="7.54296875" style="174" customWidth="1"/>
    <col min="13493" max="13493" width="13.453125" style="174" bestFit="1" customWidth="1"/>
    <col min="13494" max="13494" width="11.54296875" style="174" customWidth="1"/>
    <col min="13495" max="13495" width="11.453125" style="174" bestFit="1" customWidth="1"/>
    <col min="13496" max="13726" width="9.453125" style="174"/>
    <col min="13727" max="13727" width="6" style="174" bestFit="1" customWidth="1"/>
    <col min="13728" max="13728" width="0.54296875" style="174" customWidth="1"/>
    <col min="13729" max="13729" width="10.54296875" style="174" customWidth="1"/>
    <col min="13730" max="13730" width="11" style="174" customWidth="1"/>
    <col min="13731" max="13731" width="10.54296875" style="174" customWidth="1"/>
    <col min="13732" max="13732" width="10" style="174" customWidth="1"/>
    <col min="13733" max="13733" width="10.453125" style="174" customWidth="1"/>
    <col min="13734" max="13735" width="12" style="174" customWidth="1"/>
    <col min="13736" max="13737" width="1" style="174" customWidth="1"/>
    <col min="13738" max="13738" width="12.453125" style="174" bestFit="1" customWidth="1"/>
    <col min="13739" max="13739" width="0.54296875" style="174" customWidth="1"/>
    <col min="13740" max="13740" width="12.453125" style="174" customWidth="1"/>
    <col min="13741" max="13741" width="13.54296875" style="174" customWidth="1"/>
    <col min="13742" max="13746" width="0" style="174" hidden="1" customWidth="1"/>
    <col min="13747" max="13747" width="14.54296875" style="174" customWidth="1"/>
    <col min="13748" max="13748" width="7.54296875" style="174" customWidth="1"/>
    <col min="13749" max="13749" width="13.453125" style="174" bestFit="1" customWidth="1"/>
    <col min="13750" max="13750" width="11.54296875" style="174" customWidth="1"/>
    <col min="13751" max="13751" width="11.453125" style="174" bestFit="1" customWidth="1"/>
    <col min="13752" max="13982" width="9.453125" style="174"/>
    <col min="13983" max="13983" width="6" style="174" bestFit="1" customWidth="1"/>
    <col min="13984" max="13984" width="0.54296875" style="174" customWidth="1"/>
    <col min="13985" max="13985" width="10.54296875" style="174" customWidth="1"/>
    <col min="13986" max="13986" width="11" style="174" customWidth="1"/>
    <col min="13987" max="13987" width="10.54296875" style="174" customWidth="1"/>
    <col min="13988" max="13988" width="10" style="174" customWidth="1"/>
    <col min="13989" max="13989" width="10.453125" style="174" customWidth="1"/>
    <col min="13990" max="13991" width="12" style="174" customWidth="1"/>
    <col min="13992" max="13993" width="1" style="174" customWidth="1"/>
    <col min="13994" max="13994" width="12.453125" style="174" bestFit="1" customWidth="1"/>
    <col min="13995" max="13995" width="0.54296875" style="174" customWidth="1"/>
    <col min="13996" max="13996" width="12.453125" style="174" customWidth="1"/>
    <col min="13997" max="13997" width="13.54296875" style="174" customWidth="1"/>
    <col min="13998" max="14002" width="0" style="174" hidden="1" customWidth="1"/>
    <col min="14003" max="14003" width="14.54296875" style="174" customWidth="1"/>
    <col min="14004" max="14004" width="7.54296875" style="174" customWidth="1"/>
    <col min="14005" max="14005" width="13.453125" style="174" bestFit="1" customWidth="1"/>
    <col min="14006" max="14006" width="11.54296875" style="174" customWidth="1"/>
    <col min="14007" max="14007" width="11.453125" style="174" bestFit="1" customWidth="1"/>
    <col min="14008" max="14238" width="9.453125" style="174"/>
    <col min="14239" max="14239" width="6" style="174" bestFit="1" customWidth="1"/>
    <col min="14240" max="14240" width="0.54296875" style="174" customWidth="1"/>
    <col min="14241" max="14241" width="10.54296875" style="174" customWidth="1"/>
    <col min="14242" max="14242" width="11" style="174" customWidth="1"/>
    <col min="14243" max="14243" width="10.54296875" style="174" customWidth="1"/>
    <col min="14244" max="14244" width="10" style="174" customWidth="1"/>
    <col min="14245" max="14245" width="10.453125" style="174" customWidth="1"/>
    <col min="14246" max="14247" width="12" style="174" customWidth="1"/>
    <col min="14248" max="14249" width="1" style="174" customWidth="1"/>
    <col min="14250" max="14250" width="12.453125" style="174" bestFit="1" customWidth="1"/>
    <col min="14251" max="14251" width="0.54296875" style="174" customWidth="1"/>
    <col min="14252" max="14252" width="12.453125" style="174" customWidth="1"/>
    <col min="14253" max="14253" width="13.54296875" style="174" customWidth="1"/>
    <col min="14254" max="14258" width="0" style="174" hidden="1" customWidth="1"/>
    <col min="14259" max="14259" width="14.54296875" style="174" customWidth="1"/>
    <col min="14260" max="14260" width="7.54296875" style="174" customWidth="1"/>
    <col min="14261" max="14261" width="13.453125" style="174" bestFit="1" customWidth="1"/>
    <col min="14262" max="14262" width="11.54296875" style="174" customWidth="1"/>
    <col min="14263" max="14263" width="11.453125" style="174" bestFit="1" customWidth="1"/>
    <col min="14264" max="14494" width="9.453125" style="174"/>
    <col min="14495" max="14495" width="6" style="174" bestFit="1" customWidth="1"/>
    <col min="14496" max="14496" width="0.54296875" style="174" customWidth="1"/>
    <col min="14497" max="14497" width="10.54296875" style="174" customWidth="1"/>
    <col min="14498" max="14498" width="11" style="174" customWidth="1"/>
    <col min="14499" max="14499" width="10.54296875" style="174" customWidth="1"/>
    <col min="14500" max="14500" width="10" style="174" customWidth="1"/>
    <col min="14501" max="14501" width="10.453125" style="174" customWidth="1"/>
    <col min="14502" max="14503" width="12" style="174" customWidth="1"/>
    <col min="14504" max="14505" width="1" style="174" customWidth="1"/>
    <col min="14506" max="14506" width="12.453125" style="174" bestFit="1" customWidth="1"/>
    <col min="14507" max="14507" width="0.54296875" style="174" customWidth="1"/>
    <col min="14508" max="14508" width="12.453125" style="174" customWidth="1"/>
    <col min="14509" max="14509" width="13.54296875" style="174" customWidth="1"/>
    <col min="14510" max="14514" width="0" style="174" hidden="1" customWidth="1"/>
    <col min="14515" max="14515" width="14.54296875" style="174" customWidth="1"/>
    <col min="14516" max="14516" width="7.54296875" style="174" customWidth="1"/>
    <col min="14517" max="14517" width="13.453125" style="174" bestFit="1" customWidth="1"/>
    <col min="14518" max="14518" width="11.54296875" style="174" customWidth="1"/>
    <col min="14519" max="14519" width="11.453125" style="174" bestFit="1" customWidth="1"/>
    <col min="14520" max="14750" width="9.453125" style="174"/>
    <col min="14751" max="14751" width="6" style="174" bestFit="1" customWidth="1"/>
    <col min="14752" max="14752" width="0.54296875" style="174" customWidth="1"/>
    <col min="14753" max="14753" width="10.54296875" style="174" customWidth="1"/>
    <col min="14754" max="14754" width="11" style="174" customWidth="1"/>
    <col min="14755" max="14755" width="10.54296875" style="174" customWidth="1"/>
    <col min="14756" max="14756" width="10" style="174" customWidth="1"/>
    <col min="14757" max="14757" width="10.453125" style="174" customWidth="1"/>
    <col min="14758" max="14759" width="12" style="174" customWidth="1"/>
    <col min="14760" max="14761" width="1" style="174" customWidth="1"/>
    <col min="14762" max="14762" width="12.453125" style="174" bestFit="1" customWidth="1"/>
    <col min="14763" max="14763" width="0.54296875" style="174" customWidth="1"/>
    <col min="14764" max="14764" width="12.453125" style="174" customWidth="1"/>
    <col min="14765" max="14765" width="13.54296875" style="174" customWidth="1"/>
    <col min="14766" max="14770" width="0" style="174" hidden="1" customWidth="1"/>
    <col min="14771" max="14771" width="14.54296875" style="174" customWidth="1"/>
    <col min="14772" max="14772" width="7.54296875" style="174" customWidth="1"/>
    <col min="14773" max="14773" width="13.453125" style="174" bestFit="1" customWidth="1"/>
    <col min="14774" max="14774" width="11.54296875" style="174" customWidth="1"/>
    <col min="14775" max="14775" width="11.453125" style="174" bestFit="1" customWidth="1"/>
    <col min="14776" max="15006" width="9.453125" style="174"/>
    <col min="15007" max="15007" width="6" style="174" bestFit="1" customWidth="1"/>
    <col min="15008" max="15008" width="0.54296875" style="174" customWidth="1"/>
    <col min="15009" max="15009" width="10.54296875" style="174" customWidth="1"/>
    <col min="15010" max="15010" width="11" style="174" customWidth="1"/>
    <col min="15011" max="15011" width="10.54296875" style="174" customWidth="1"/>
    <col min="15012" max="15012" width="10" style="174" customWidth="1"/>
    <col min="15013" max="15013" width="10.453125" style="174" customWidth="1"/>
    <col min="15014" max="15015" width="12" style="174" customWidth="1"/>
    <col min="15016" max="15017" width="1" style="174" customWidth="1"/>
    <col min="15018" max="15018" width="12.453125" style="174" bestFit="1" customWidth="1"/>
    <col min="15019" max="15019" width="0.54296875" style="174" customWidth="1"/>
    <col min="15020" max="15020" width="12.453125" style="174" customWidth="1"/>
    <col min="15021" max="15021" width="13.54296875" style="174" customWidth="1"/>
    <col min="15022" max="15026" width="0" style="174" hidden="1" customWidth="1"/>
    <col min="15027" max="15027" width="14.54296875" style="174" customWidth="1"/>
    <col min="15028" max="15028" width="7.54296875" style="174" customWidth="1"/>
    <col min="15029" max="15029" width="13.453125" style="174" bestFit="1" customWidth="1"/>
    <col min="15030" max="15030" width="11.54296875" style="174" customWidth="1"/>
    <col min="15031" max="15031" width="11.453125" style="174" bestFit="1" customWidth="1"/>
    <col min="15032" max="15262" width="9.453125" style="174"/>
    <col min="15263" max="15263" width="6" style="174" bestFit="1" customWidth="1"/>
    <col min="15264" max="15264" width="0.54296875" style="174" customWidth="1"/>
    <col min="15265" max="15265" width="10.54296875" style="174" customWidth="1"/>
    <col min="15266" max="15266" width="11" style="174" customWidth="1"/>
    <col min="15267" max="15267" width="10.54296875" style="174" customWidth="1"/>
    <col min="15268" max="15268" width="10" style="174" customWidth="1"/>
    <col min="15269" max="15269" width="10.453125" style="174" customWidth="1"/>
    <col min="15270" max="15271" width="12" style="174" customWidth="1"/>
    <col min="15272" max="15273" width="1" style="174" customWidth="1"/>
    <col min="15274" max="15274" width="12.453125" style="174" bestFit="1" customWidth="1"/>
    <col min="15275" max="15275" width="0.54296875" style="174" customWidth="1"/>
    <col min="15276" max="15276" width="12.453125" style="174" customWidth="1"/>
    <col min="15277" max="15277" width="13.54296875" style="174" customWidth="1"/>
    <col min="15278" max="15282" width="0" style="174" hidden="1" customWidth="1"/>
    <col min="15283" max="15283" width="14.54296875" style="174" customWidth="1"/>
    <col min="15284" max="15284" width="7.54296875" style="174" customWidth="1"/>
    <col min="15285" max="15285" width="13.453125" style="174" bestFit="1" customWidth="1"/>
    <col min="15286" max="15286" width="11.54296875" style="174" customWidth="1"/>
    <col min="15287" max="15287" width="11.453125" style="174" bestFit="1" customWidth="1"/>
    <col min="15288" max="15518" width="9.453125" style="174"/>
    <col min="15519" max="15519" width="6" style="174" bestFit="1" customWidth="1"/>
    <col min="15520" max="15520" width="0.54296875" style="174" customWidth="1"/>
    <col min="15521" max="15521" width="10.54296875" style="174" customWidth="1"/>
    <col min="15522" max="15522" width="11" style="174" customWidth="1"/>
    <col min="15523" max="15523" width="10.54296875" style="174" customWidth="1"/>
    <col min="15524" max="15524" width="10" style="174" customWidth="1"/>
    <col min="15525" max="15525" width="10.453125" style="174" customWidth="1"/>
    <col min="15526" max="15527" width="12" style="174" customWidth="1"/>
    <col min="15528" max="15529" width="1" style="174" customWidth="1"/>
    <col min="15530" max="15530" width="12.453125" style="174" bestFit="1" customWidth="1"/>
    <col min="15531" max="15531" width="0.54296875" style="174" customWidth="1"/>
    <col min="15532" max="15532" width="12.453125" style="174" customWidth="1"/>
    <col min="15533" max="15533" width="13.54296875" style="174" customWidth="1"/>
    <col min="15534" max="15538" width="0" style="174" hidden="1" customWidth="1"/>
    <col min="15539" max="15539" width="14.54296875" style="174" customWidth="1"/>
    <col min="15540" max="15540" width="7.54296875" style="174" customWidth="1"/>
    <col min="15541" max="15541" width="13.453125" style="174" bestFit="1" customWidth="1"/>
    <col min="15542" max="15542" width="11.54296875" style="174" customWidth="1"/>
    <col min="15543" max="15543" width="11.453125" style="174" bestFit="1" customWidth="1"/>
    <col min="15544" max="15774" width="9.453125" style="174"/>
    <col min="15775" max="15775" width="6" style="174" bestFit="1" customWidth="1"/>
    <col min="15776" max="15776" width="0.54296875" style="174" customWidth="1"/>
    <col min="15777" max="15777" width="10.54296875" style="174" customWidth="1"/>
    <col min="15778" max="15778" width="11" style="174" customWidth="1"/>
    <col min="15779" max="15779" width="10.54296875" style="174" customWidth="1"/>
    <col min="15780" max="15780" width="10" style="174" customWidth="1"/>
    <col min="15781" max="15781" width="10.453125" style="174" customWidth="1"/>
    <col min="15782" max="15783" width="12" style="174" customWidth="1"/>
    <col min="15784" max="15785" width="1" style="174" customWidth="1"/>
    <col min="15786" max="15786" width="12.453125" style="174" bestFit="1" customWidth="1"/>
    <col min="15787" max="15787" width="0.54296875" style="174" customWidth="1"/>
    <col min="15788" max="15788" width="12.453125" style="174" customWidth="1"/>
    <col min="15789" max="15789" width="13.54296875" style="174" customWidth="1"/>
    <col min="15790" max="15794" width="0" style="174" hidden="1" customWidth="1"/>
    <col min="15795" max="15795" width="14.54296875" style="174" customWidth="1"/>
    <col min="15796" max="15796" width="7.54296875" style="174" customWidth="1"/>
    <col min="15797" max="15797" width="13.453125" style="174" bestFit="1" customWidth="1"/>
    <col min="15798" max="15798" width="11.54296875" style="174" customWidth="1"/>
    <col min="15799" max="15799" width="11.453125" style="174" bestFit="1" customWidth="1"/>
    <col min="15800" max="16030" width="9.453125" style="174"/>
    <col min="16031" max="16031" width="6" style="174" bestFit="1" customWidth="1"/>
    <col min="16032" max="16032" width="0.54296875" style="174" customWidth="1"/>
    <col min="16033" max="16033" width="10.54296875" style="174" customWidth="1"/>
    <col min="16034" max="16034" width="11" style="174" customWidth="1"/>
    <col min="16035" max="16035" width="10.54296875" style="174" customWidth="1"/>
    <col min="16036" max="16036" width="10" style="174" customWidth="1"/>
    <col min="16037" max="16037" width="10.453125" style="174" customWidth="1"/>
    <col min="16038" max="16039" width="12" style="174" customWidth="1"/>
    <col min="16040" max="16041" width="1" style="174" customWidth="1"/>
    <col min="16042" max="16042" width="12.453125" style="174" bestFit="1" customWidth="1"/>
    <col min="16043" max="16043" width="0.54296875" style="174" customWidth="1"/>
    <col min="16044" max="16044" width="12.453125" style="174" customWidth="1"/>
    <col min="16045" max="16045" width="13.54296875" style="174" customWidth="1"/>
    <col min="16046" max="16050" width="0" style="174" hidden="1" customWidth="1"/>
    <col min="16051" max="16051" width="14.54296875" style="174" customWidth="1"/>
    <col min="16052" max="16052" width="7.54296875" style="174" customWidth="1"/>
    <col min="16053" max="16053" width="13.453125" style="174" bestFit="1" customWidth="1"/>
    <col min="16054" max="16054" width="11.54296875" style="174" customWidth="1"/>
    <col min="16055" max="16055" width="11.453125" style="174" bestFit="1" customWidth="1"/>
    <col min="16056" max="16326" width="9.453125" style="174"/>
    <col min="16327" max="16384" width="9.453125" style="174" customWidth="1"/>
  </cols>
  <sheetData>
    <row r="1" spans="1:12">
      <c r="I1" s="480" t="s">
        <v>3</v>
      </c>
      <c r="J1" s="1248" t="s">
        <v>828</v>
      </c>
      <c r="K1" s="1248"/>
      <c r="L1" s="1248"/>
    </row>
    <row r="2" spans="1:12" ht="13.5" customHeight="1">
      <c r="F2" s="175"/>
      <c r="I2" s="710"/>
      <c r="J2" s="482">
        <v>2022</v>
      </c>
      <c r="K2" s="193"/>
      <c r="L2" s="482">
        <v>2021</v>
      </c>
    </row>
    <row r="3" spans="1:12" ht="13.5" customHeight="1">
      <c r="F3" s="175"/>
      <c r="J3" s="296" t="s">
        <v>269</v>
      </c>
      <c r="K3" s="195"/>
      <c r="L3" s="296" t="s">
        <v>269</v>
      </c>
    </row>
    <row r="4" spans="1:12">
      <c r="A4" s="434">
        <f>'Note-4-5'!A37+1</f>
        <v>6</v>
      </c>
      <c r="B4" s="376" t="s">
        <v>971</v>
      </c>
      <c r="C4" s="376"/>
      <c r="I4" s="711"/>
      <c r="J4" s="484"/>
      <c r="K4" s="195"/>
      <c r="L4" s="484"/>
    </row>
    <row r="5" spans="1:12" ht="5.15" customHeight="1">
      <c r="B5" s="376"/>
      <c r="C5" s="376"/>
      <c r="I5" s="711"/>
      <c r="J5" s="484"/>
      <c r="K5" s="195"/>
      <c r="L5" s="484"/>
    </row>
    <row r="6" spans="1:12" s="4" customFormat="1">
      <c r="A6" s="437"/>
      <c r="B6" s="4" t="s">
        <v>579</v>
      </c>
      <c r="D6" s="174"/>
      <c r="E6" s="174"/>
      <c r="I6" s="264"/>
      <c r="J6" s="438">
        <f>L8</f>
        <v>17141707</v>
      </c>
      <c r="L6" s="438">
        <v>17141707</v>
      </c>
    </row>
    <row r="7" spans="1:12" s="4" customFormat="1">
      <c r="A7" s="437"/>
      <c r="B7" s="4" t="s">
        <v>596</v>
      </c>
      <c r="G7" s="200"/>
      <c r="I7" s="264"/>
      <c r="J7" s="438">
        <v>0</v>
      </c>
      <c r="L7" s="438">
        <v>0</v>
      </c>
    </row>
    <row r="8" spans="1:12" s="4" customFormat="1">
      <c r="A8" s="437"/>
      <c r="G8" s="485"/>
      <c r="I8" s="264"/>
      <c r="J8" s="455">
        <f>SUM(J6:J7)</f>
        <v>17141707</v>
      </c>
      <c r="L8" s="440">
        <v>17141707</v>
      </c>
    </row>
    <row r="9" spans="1:12" s="4" customFormat="1">
      <c r="A9" s="437"/>
      <c r="B9" s="4" t="s">
        <v>580</v>
      </c>
      <c r="I9" s="264"/>
      <c r="J9" s="439"/>
      <c r="L9" s="439"/>
    </row>
    <row r="10" spans="1:12" s="4" customFormat="1">
      <c r="A10" s="437"/>
      <c r="B10" s="1258" t="s">
        <v>579</v>
      </c>
      <c r="C10" s="1258"/>
      <c r="D10" s="1258"/>
      <c r="E10" s="486"/>
      <c r="F10" s="486"/>
      <c r="I10" s="264"/>
      <c r="J10" s="438">
        <f>L12</f>
        <v>16672457.300000001</v>
      </c>
      <c r="L10" s="438">
        <v>16413257.300000001</v>
      </c>
    </row>
    <row r="11" spans="1:12" s="4" customFormat="1">
      <c r="A11" s="437"/>
      <c r="B11" s="4" t="s">
        <v>581</v>
      </c>
      <c r="I11" s="712" t="s">
        <v>1293</v>
      </c>
      <c r="J11" s="673">
        <f>SUMIFS('TB 20-21'!L:L,'TB 20-21'!B:B,'Notes 6-29'!I11)</f>
        <v>187700</v>
      </c>
      <c r="L11" s="487">
        <v>259200</v>
      </c>
    </row>
    <row r="12" spans="1:12" s="4" customFormat="1">
      <c r="A12" s="437"/>
      <c r="I12" s="264"/>
      <c r="J12" s="440">
        <f>SUM(J10:J11)</f>
        <v>16860157.300000001</v>
      </c>
      <c r="L12" s="440">
        <v>16672457.300000001</v>
      </c>
    </row>
    <row r="13" spans="1:12" ht="15" thickBot="1">
      <c r="B13" s="398" t="s">
        <v>1736</v>
      </c>
      <c r="C13" s="441"/>
      <c r="D13" s="205"/>
      <c r="I13" s="711"/>
      <c r="J13" s="488">
        <f>J8-J12</f>
        <v>281549.69999999925</v>
      </c>
      <c r="K13" s="489">
        <f>K8-K12</f>
        <v>0</v>
      </c>
      <c r="L13" s="488">
        <v>469249.4</v>
      </c>
    </row>
    <row r="14" spans="1:12" ht="12" customHeight="1" thickTop="1">
      <c r="C14" s="205"/>
      <c r="D14" s="205"/>
      <c r="I14" s="711"/>
      <c r="J14" s="489"/>
      <c r="K14" s="489"/>
      <c r="L14" s="489"/>
    </row>
    <row r="15" spans="1:12" ht="3" customHeight="1">
      <c r="F15" s="175"/>
      <c r="I15" s="711"/>
      <c r="J15" s="484"/>
      <c r="K15" s="195"/>
      <c r="L15" s="491"/>
    </row>
    <row r="16" spans="1:12" ht="10.5" hidden="1" customHeight="1">
      <c r="F16" s="175"/>
      <c r="I16" s="711"/>
      <c r="J16" s="484"/>
      <c r="K16" s="195"/>
      <c r="L16" s="491"/>
    </row>
    <row r="17" spans="1:12">
      <c r="F17" s="175"/>
      <c r="I17" s="711"/>
      <c r="J17" s="484"/>
      <c r="K17" s="195"/>
      <c r="L17" s="491"/>
    </row>
    <row r="18" spans="1:12" ht="26.15" customHeight="1">
      <c r="A18" s="434">
        <f>A4+1</f>
        <v>7</v>
      </c>
      <c r="B18" s="668" t="s">
        <v>205</v>
      </c>
      <c r="C18" s="4"/>
      <c r="D18" s="4"/>
      <c r="E18" s="4"/>
      <c r="F18" s="4"/>
      <c r="G18" s="4"/>
      <c r="I18" s="711"/>
      <c r="J18" s="484"/>
      <c r="K18" s="195"/>
      <c r="L18" s="491"/>
    </row>
    <row r="19" spans="1:12" ht="26.15" customHeight="1">
      <c r="B19" s="366" t="s">
        <v>3968</v>
      </c>
      <c r="C19" s="366"/>
      <c r="D19" s="366"/>
      <c r="E19" s="4"/>
      <c r="F19" s="4"/>
      <c r="G19" s="4"/>
      <c r="H19" s="777"/>
      <c r="I19" s="778">
        <f>A25</f>
        <v>7.1</v>
      </c>
      <c r="J19" s="779">
        <f>L33</f>
        <v>200789535.89000002</v>
      </c>
      <c r="K19" s="522"/>
      <c r="L19" s="779">
        <f>H33</f>
        <v>30436535.539999999</v>
      </c>
    </row>
    <row r="20" spans="1:12" ht="26.15" customHeight="1">
      <c r="B20" s="366" t="s">
        <v>3969</v>
      </c>
      <c r="C20" s="366"/>
      <c r="D20" s="366"/>
      <c r="E20" s="4"/>
      <c r="F20" s="4"/>
      <c r="G20" s="4"/>
      <c r="H20" s="2"/>
      <c r="I20" s="780"/>
      <c r="J20" s="522">
        <f>SUMIFS('TB 20-21'!L:L,'TB 20-21'!M:M,'Notes 6-29'!B20)</f>
        <v>65953316.270000003</v>
      </c>
      <c r="K20" s="521"/>
      <c r="L20" s="522">
        <v>95345089</v>
      </c>
    </row>
    <row r="21" spans="1:12" ht="26.15" customHeight="1" thickBot="1">
      <c r="B21" s="231"/>
      <c r="C21" s="4"/>
      <c r="D21" s="4"/>
      <c r="E21" s="4"/>
      <c r="F21" s="4"/>
      <c r="G21" s="4"/>
      <c r="H21" s="2"/>
      <c r="I21" s="780"/>
      <c r="J21" s="655">
        <f>SUM(J19:J20)</f>
        <v>266742852.16000003</v>
      </c>
      <c r="K21" s="521"/>
      <c r="L21" s="655">
        <f>SUM(L19:L20)</f>
        <v>125781624.53999999</v>
      </c>
    </row>
    <row r="22" spans="1:12" ht="26.15" customHeight="1" thickTop="1">
      <c r="B22" s="231"/>
      <c r="C22" s="4"/>
      <c r="D22" s="4"/>
      <c r="E22" s="4"/>
      <c r="F22" s="4"/>
      <c r="G22" s="4"/>
      <c r="H22" s="2"/>
      <c r="I22" s="780"/>
      <c r="J22" s="780"/>
      <c r="K22" s="781"/>
      <c r="L22" s="782"/>
    </row>
    <row r="23" spans="1:12" ht="26.15" customHeight="1">
      <c r="B23" s="366" t="s">
        <v>3970</v>
      </c>
      <c r="C23" s="4"/>
      <c r="D23" s="4"/>
      <c r="E23" s="4"/>
      <c r="F23" s="4"/>
      <c r="G23" s="4"/>
      <c r="H23" s="2"/>
      <c r="I23" s="780"/>
      <c r="J23" s="780"/>
      <c r="K23" s="781"/>
      <c r="L23" s="782"/>
    </row>
    <row r="24" spans="1:12" ht="26.15" customHeight="1">
      <c r="B24" s="668"/>
      <c r="C24" s="4"/>
      <c r="D24" s="4"/>
      <c r="E24" s="4"/>
      <c r="F24" s="4"/>
      <c r="G24" s="4"/>
      <c r="I24" s="711"/>
      <c r="J24" s="484"/>
      <c r="K24" s="195"/>
      <c r="L24" s="491"/>
    </row>
    <row r="25" spans="1:12" ht="29">
      <c r="A25" s="501">
        <f>A18+0.1</f>
        <v>7.1</v>
      </c>
      <c r="B25" s="5" t="s">
        <v>8</v>
      </c>
      <c r="C25" s="5"/>
      <c r="D25" s="5"/>
      <c r="E25" s="5"/>
      <c r="F25" s="5"/>
      <c r="G25" s="5"/>
      <c r="H25" s="3" t="s">
        <v>1758</v>
      </c>
      <c r="I25" s="3" t="s">
        <v>965</v>
      </c>
      <c r="J25" s="3" t="s">
        <v>966</v>
      </c>
      <c r="K25" s="492"/>
      <c r="L25" s="3" t="s">
        <v>1759</v>
      </c>
    </row>
    <row r="26" spans="1:12">
      <c r="A26" s="493" t="s">
        <v>1276</v>
      </c>
      <c r="B26" s="174" t="s">
        <v>281</v>
      </c>
      <c r="C26" s="4"/>
      <c r="D26" s="4"/>
      <c r="E26" s="4"/>
      <c r="F26" s="4"/>
      <c r="G26" s="4"/>
      <c r="H26" s="438">
        <v>9651751.6400000006</v>
      </c>
      <c r="I26" s="726">
        <f>L26+J26-H26</f>
        <v>124371327.26000001</v>
      </c>
      <c r="J26" s="438">
        <f>'Note-4-5'!H13</f>
        <v>15719918.810000001</v>
      </c>
      <c r="K26" s="195"/>
      <c r="L26" s="494">
        <f>SUMIFS('TB 20-21'!L:L,'TB 20-21'!B:B,'Notes 6-29'!A26)</f>
        <v>118303160.09</v>
      </c>
    </row>
    <row r="27" spans="1:12">
      <c r="A27" s="493" t="s">
        <v>1277</v>
      </c>
      <c r="B27" s="495" t="s">
        <v>313</v>
      </c>
      <c r="C27" s="4"/>
      <c r="D27" s="4"/>
      <c r="E27" s="4"/>
      <c r="F27" s="4"/>
      <c r="G27" s="4"/>
      <c r="H27" s="438">
        <v>14464478.449999999</v>
      </c>
      <c r="I27" s="726">
        <f t="shared" ref="I27:I32" si="0">L27+J27-H27</f>
        <v>94119498.239999995</v>
      </c>
      <c r="J27" s="438">
        <f>'Note-4-5'!J13</f>
        <v>66554481</v>
      </c>
      <c r="K27" s="195"/>
      <c r="L27" s="494">
        <f>SUMIFS('TB 20-21'!L:L,'TB 20-21'!B:B,'Notes 6-29'!A27)</f>
        <v>42029495.689999998</v>
      </c>
    </row>
    <row r="28" spans="1:12">
      <c r="A28" s="493" t="s">
        <v>1281</v>
      </c>
      <c r="B28" s="495" t="s">
        <v>648</v>
      </c>
      <c r="C28" s="4"/>
      <c r="D28" s="4"/>
      <c r="E28" s="4"/>
      <c r="F28" s="4"/>
      <c r="G28" s="4"/>
      <c r="H28" s="438">
        <v>5514905.4500000002</v>
      </c>
      <c r="I28" s="726">
        <f t="shared" si="0"/>
        <v>50671184.009999998</v>
      </c>
      <c r="J28" s="438">
        <f>'Note-4-5'!K13</f>
        <v>28855260</v>
      </c>
      <c r="K28" s="195"/>
      <c r="L28" s="494">
        <f>SUMIFS('TB 20-21'!L:L,'TB 20-21'!B:B,'Notes 6-29'!A28)</f>
        <v>27330829.460000001</v>
      </c>
    </row>
    <row r="29" spans="1:12">
      <c r="A29" s="493" t="s">
        <v>1278</v>
      </c>
      <c r="B29" s="495" t="s">
        <v>307</v>
      </c>
      <c r="C29" s="4"/>
      <c r="D29" s="4"/>
      <c r="E29" s="4"/>
      <c r="F29" s="4"/>
      <c r="G29" s="4"/>
      <c r="H29" s="438">
        <v>659660</v>
      </c>
      <c r="I29" s="726">
        <f t="shared" si="0"/>
        <v>5263924.5199999996</v>
      </c>
      <c r="J29" s="438">
        <f>'Note-4-5'!L13</f>
        <v>4918159.7699999996</v>
      </c>
      <c r="K29" s="195"/>
      <c r="L29" s="494">
        <f>SUMIFS('TB 20-21'!L:L,'TB 20-21'!B:B,'Notes 6-29'!A29)</f>
        <v>1005424.75</v>
      </c>
    </row>
    <row r="30" spans="1:12">
      <c r="A30" s="493" t="s">
        <v>1279</v>
      </c>
      <c r="B30" s="495" t="s">
        <v>303</v>
      </c>
      <c r="C30" s="4"/>
      <c r="D30" s="4"/>
      <c r="E30" s="4"/>
      <c r="F30" s="4"/>
      <c r="G30" s="4"/>
      <c r="H30" s="438">
        <v>145740</v>
      </c>
      <c r="I30" s="726">
        <f t="shared" si="0"/>
        <v>1935416.51</v>
      </c>
      <c r="J30" s="438">
        <f>'Note-4-5'!M13</f>
        <v>1961656.51</v>
      </c>
      <c r="K30" s="195"/>
      <c r="L30" s="494">
        <f>SUMIFS('TB 20-21'!L:L,'TB 20-21'!B:B,'Notes 6-29'!A30)</f>
        <v>119500</v>
      </c>
    </row>
    <row r="31" spans="1:12">
      <c r="A31" s="493" t="s">
        <v>1280</v>
      </c>
      <c r="B31" s="495" t="s">
        <v>304</v>
      </c>
      <c r="C31" s="4"/>
      <c r="D31" s="4"/>
      <c r="E31" s="4"/>
      <c r="F31" s="4"/>
      <c r="G31" s="4"/>
      <c r="H31" s="438">
        <v>0</v>
      </c>
      <c r="I31" s="726">
        <f t="shared" si="0"/>
        <v>17458387.370000001</v>
      </c>
      <c r="J31" s="438">
        <f>'Note-4-5'!N13</f>
        <v>5457261.4699999997</v>
      </c>
      <c r="K31" s="195"/>
      <c r="L31" s="494">
        <f>SUMIFS('TB 20-21'!L:L,'TB 20-21'!B:B,'Notes 6-29'!A31)</f>
        <v>12001125.9</v>
      </c>
    </row>
    <row r="32" spans="1:12" hidden="1">
      <c r="A32" s="493" t="s">
        <v>1334</v>
      </c>
      <c r="B32" s="495" t="s">
        <v>39</v>
      </c>
      <c r="C32" s="4"/>
      <c r="D32" s="4"/>
      <c r="E32" s="4"/>
      <c r="F32" s="4"/>
      <c r="G32" s="4"/>
      <c r="H32" s="438">
        <v>0</v>
      </c>
      <c r="I32" s="726">
        <f t="shared" si="0"/>
        <v>0</v>
      </c>
      <c r="J32" s="438">
        <f>'Note-4-5'!O13</f>
        <v>0</v>
      </c>
      <c r="K32" s="195"/>
      <c r="L32" s="494">
        <f>SUMIFS('TB 20-21'!L:L,'TB 20-21'!B:B,'Notes 6-29'!A32)</f>
        <v>0</v>
      </c>
    </row>
    <row r="33" spans="1:12">
      <c r="B33" s="496" t="s">
        <v>1760</v>
      </c>
      <c r="C33" s="6"/>
      <c r="D33" s="6"/>
      <c r="E33" s="6"/>
      <c r="F33" s="6"/>
      <c r="G33" s="6"/>
      <c r="H33" s="497">
        <f>SUM(H26:H32)</f>
        <v>30436535.539999999</v>
      </c>
      <c r="I33" s="453">
        <f t="shared" ref="I33:K33" si="1">SUM(I26:I32)</f>
        <v>293819737.90999997</v>
      </c>
      <c r="J33" s="497">
        <f t="shared" si="1"/>
        <v>123466737.56</v>
      </c>
      <c r="K33" s="497">
        <f t="shared" si="1"/>
        <v>0</v>
      </c>
      <c r="L33" s="497">
        <f>SUM(L26:L32)</f>
        <v>200789535.89000002</v>
      </c>
    </row>
    <row r="34" spans="1:12">
      <c r="B34" s="498" t="s">
        <v>1685</v>
      </c>
      <c r="C34" s="7"/>
      <c r="D34" s="7"/>
      <c r="E34" s="7"/>
      <c r="F34" s="7"/>
      <c r="G34" s="7"/>
      <c r="H34" s="440">
        <v>19694242.25999999</v>
      </c>
      <c r="I34" s="727">
        <v>106486736.16999999</v>
      </c>
      <c r="J34" s="440">
        <v>95744442.889999971</v>
      </c>
      <c r="K34" s="499">
        <v>0</v>
      </c>
      <c r="L34" s="500">
        <v>30436535.539999999</v>
      </c>
    </row>
    <row r="35" spans="1:12" ht="20.25" customHeight="1">
      <c r="C35" s="4"/>
      <c r="D35" s="4"/>
      <c r="E35" s="4"/>
      <c r="F35" s="4"/>
      <c r="G35" s="4"/>
      <c r="I35" s="375"/>
      <c r="J35" s="174"/>
      <c r="K35" s="195"/>
      <c r="L35" s="491"/>
    </row>
    <row r="36" spans="1:12" ht="3" customHeight="1">
      <c r="F36" s="175"/>
      <c r="I36" s="711"/>
      <c r="J36" s="484"/>
      <c r="K36" s="195"/>
      <c r="L36" s="491"/>
    </row>
    <row r="37" spans="1:12">
      <c r="A37" s="434">
        <f>A18+1</f>
        <v>8</v>
      </c>
      <c r="B37" s="175" t="s">
        <v>21</v>
      </c>
      <c r="C37" s="175"/>
      <c r="G37" s="213"/>
      <c r="H37" s="213"/>
      <c r="L37" s="491"/>
    </row>
    <row r="38" spans="1:12" ht="6.65" customHeight="1">
      <c r="B38" s="175"/>
      <c r="C38" s="175"/>
      <c r="G38" s="213"/>
      <c r="H38" s="213"/>
      <c r="L38" s="491"/>
    </row>
    <row r="39" spans="1:12">
      <c r="A39" s="501"/>
      <c r="B39" s="495" t="s">
        <v>228</v>
      </c>
      <c r="D39" s="495"/>
      <c r="E39" s="495"/>
      <c r="G39" s="184"/>
      <c r="H39" s="184"/>
      <c r="J39" s="341">
        <f>ROUND(SUMIFS('TB 20-21'!L:L,'TB 20-21'!M:M,'Notes 6-29'!B39,'TB 20-21'!N:N,'Notes 6-29'!B37),0)</f>
        <v>814640384</v>
      </c>
      <c r="K39" s="502"/>
      <c r="L39" s="341">
        <v>463395393</v>
      </c>
    </row>
    <row r="40" spans="1:12">
      <c r="A40" s="501"/>
      <c r="B40" s="495" t="s">
        <v>894</v>
      </c>
      <c r="D40" s="495"/>
      <c r="E40" s="495"/>
      <c r="G40" s="184"/>
      <c r="H40" s="184"/>
      <c r="J40" s="341">
        <f>ROUND(SUMIFS('TB 20-21'!L:L,'TB 20-21'!M:M,'Notes 6-29'!B40),0)</f>
        <v>2631806</v>
      </c>
      <c r="K40" s="502"/>
      <c r="L40" s="341">
        <v>3048767</v>
      </c>
    </row>
    <row r="41" spans="1:12">
      <c r="A41" s="501"/>
      <c r="B41" s="495" t="s">
        <v>964</v>
      </c>
      <c r="D41" s="495"/>
      <c r="E41" s="495"/>
      <c r="G41" s="184"/>
      <c r="H41" s="184"/>
      <c r="J41" s="341">
        <f>ROUND(SUMIFS('TB 20-21'!L:L,'TB 20-21'!M:M,'Notes 6-29'!B41),0)</f>
        <v>3415720</v>
      </c>
      <c r="K41" s="502"/>
      <c r="L41" s="341">
        <v>5400763</v>
      </c>
    </row>
    <row r="42" spans="1:12">
      <c r="A42" s="501"/>
      <c r="B42" s="495" t="s">
        <v>309</v>
      </c>
      <c r="D42" s="495"/>
      <c r="E42" s="495"/>
      <c r="G42" s="184"/>
      <c r="H42" s="184"/>
      <c r="J42" s="341">
        <f>ROUND(SUMIFS('TB 20-21'!L:L,'TB 20-21'!M:M,'Notes 6-29'!B42),0)</f>
        <v>439157518</v>
      </c>
      <c r="K42" s="502"/>
      <c r="L42" s="341">
        <v>116020068</v>
      </c>
    </row>
    <row r="43" spans="1:12">
      <c r="A43" s="501"/>
      <c r="B43" s="495" t="s">
        <v>378</v>
      </c>
      <c r="D43" s="495"/>
      <c r="E43" s="495"/>
      <c r="G43" s="184"/>
      <c r="H43" s="184"/>
      <c r="J43" s="341">
        <f>ROUND(SUMIFS('TB 20-21'!L:L,'TB 20-21'!M:M,'Notes 6-29'!B43),0)</f>
        <v>219101943</v>
      </c>
      <c r="K43" s="502"/>
      <c r="L43" s="341">
        <v>232971842</v>
      </c>
    </row>
    <row r="44" spans="1:12">
      <c r="A44" s="501"/>
      <c r="B44" s="495" t="s">
        <v>16</v>
      </c>
      <c r="D44" s="495"/>
      <c r="E44" s="495"/>
      <c r="G44" s="184"/>
      <c r="H44" s="184"/>
      <c r="J44" s="341">
        <f>ROUND(SUMIFS('TB 20-21'!L:L,'TB 20-21'!M:M,'Notes 6-29'!B44),0)</f>
        <v>616582047</v>
      </c>
      <c r="K44" s="502"/>
      <c r="L44" s="341">
        <v>374288593</v>
      </c>
    </row>
    <row r="45" spans="1:12" ht="3.65" customHeight="1">
      <c r="A45" s="501"/>
      <c r="B45" s="495"/>
      <c r="D45" s="495"/>
      <c r="E45" s="495"/>
      <c r="G45" s="184"/>
      <c r="H45" s="184"/>
      <c r="J45" s="341"/>
      <c r="K45" s="502"/>
      <c r="L45" s="503"/>
    </row>
    <row r="46" spans="1:12" ht="15" thickBot="1">
      <c r="A46" s="501"/>
      <c r="G46" s="213"/>
      <c r="H46" s="213"/>
      <c r="J46" s="362">
        <f>SUM(J39:J44)</f>
        <v>2095529418</v>
      </c>
      <c r="K46" s="502"/>
      <c r="L46" s="362">
        <v>1195125426</v>
      </c>
    </row>
    <row r="47" spans="1:12" ht="15" thickTop="1">
      <c r="A47" s="501"/>
      <c r="G47" s="213"/>
      <c r="H47" s="213"/>
      <c r="J47" s="344"/>
      <c r="K47" s="502"/>
      <c r="L47" s="504"/>
    </row>
    <row r="48" spans="1:12">
      <c r="A48" s="434">
        <f>A37+1</f>
        <v>9</v>
      </c>
      <c r="B48" s="175" t="s">
        <v>972</v>
      </c>
      <c r="C48" s="175"/>
      <c r="L48" s="505"/>
    </row>
    <row r="49" spans="1:12" ht="4.5" customHeight="1">
      <c r="B49" s="175"/>
      <c r="C49" s="175"/>
      <c r="L49" s="505"/>
    </row>
    <row r="50" spans="1:12">
      <c r="B50" s="506" t="str">
        <f>B58</f>
        <v>Trade receivables</v>
      </c>
      <c r="C50" s="506"/>
      <c r="I50" s="612">
        <f>A58</f>
        <v>9.1</v>
      </c>
      <c r="J50" s="503">
        <f>J65</f>
        <v>325859959.59999985</v>
      </c>
      <c r="K50" s="503">
        <f t="shared" ref="K50" si="2">K65</f>
        <v>0</v>
      </c>
      <c r="L50" s="503">
        <v>205369823.80999988</v>
      </c>
    </row>
    <row r="51" spans="1:12">
      <c r="B51" s="507" t="str">
        <f>B67</f>
        <v>Non-trade receivables</v>
      </c>
      <c r="C51" s="507"/>
      <c r="I51" s="612">
        <f>A67</f>
        <v>9.1999999999999993</v>
      </c>
      <c r="J51" s="341">
        <f>J71</f>
        <v>0</v>
      </c>
      <c r="K51" s="341">
        <f>K71</f>
        <v>0</v>
      </c>
      <c r="L51" s="341">
        <v>0</v>
      </c>
    </row>
    <row r="52" spans="1:12" ht="15" thickBot="1">
      <c r="J52" s="362">
        <f>SUM(J50:J51)</f>
        <v>325859959.59999985</v>
      </c>
      <c r="K52" s="341"/>
      <c r="L52" s="362">
        <v>205369823.80999988</v>
      </c>
    </row>
    <row r="53" spans="1:12" ht="8.25" customHeight="1" thickTop="1">
      <c r="A53" s="501"/>
      <c r="G53" s="213"/>
      <c r="H53" s="213"/>
      <c r="J53" s="344"/>
      <c r="K53" s="502"/>
      <c r="L53" s="504"/>
    </row>
    <row r="54" spans="1:12" ht="8.25" customHeight="1">
      <c r="A54" s="501"/>
      <c r="G54" s="213"/>
      <c r="H54" s="213"/>
      <c r="J54" s="344"/>
      <c r="K54" s="502"/>
      <c r="L54" s="504"/>
    </row>
    <row r="55" spans="1:12">
      <c r="A55" s="501"/>
      <c r="B55" s="174" t="s">
        <v>1717</v>
      </c>
      <c r="G55" s="213"/>
      <c r="H55" s="213"/>
      <c r="J55" s="344"/>
      <c r="K55" s="502"/>
      <c r="L55" s="504"/>
    </row>
    <row r="56" spans="1:12" ht="8.25" customHeight="1">
      <c r="A56" s="501"/>
      <c r="G56" s="213"/>
      <c r="H56" s="213"/>
      <c r="J56" s="344"/>
      <c r="K56" s="502"/>
      <c r="L56" s="504"/>
    </row>
    <row r="57" spans="1:12" ht="8.25" customHeight="1">
      <c r="A57" s="501"/>
      <c r="G57" s="213"/>
      <c r="H57" s="213"/>
      <c r="J57" s="344"/>
      <c r="K57" s="502"/>
      <c r="L57" s="504"/>
    </row>
    <row r="58" spans="1:12">
      <c r="A58" s="434">
        <f>A48+0.1</f>
        <v>9.1</v>
      </c>
      <c r="B58" s="175" t="s">
        <v>961</v>
      </c>
      <c r="G58" s="213"/>
      <c r="H58" s="213"/>
      <c r="J58" s="344"/>
      <c r="K58" s="502"/>
      <c r="L58" s="504"/>
    </row>
    <row r="59" spans="1:12">
      <c r="G59" s="213"/>
      <c r="H59" s="213"/>
      <c r="J59" s="344"/>
      <c r="K59" s="502"/>
      <c r="L59" s="504"/>
    </row>
    <row r="60" spans="1:12">
      <c r="B60" s="174" t="s">
        <v>1701</v>
      </c>
      <c r="G60" s="213"/>
      <c r="H60" s="213"/>
      <c r="J60" s="447">
        <f>'GL Map'!E4</f>
        <v>242729258.82999986</v>
      </c>
      <c r="K60" s="341"/>
      <c r="L60" s="341">
        <v>202562108.23999989</v>
      </c>
    </row>
    <row r="61" spans="1:12">
      <c r="B61" s="174" t="s">
        <v>905</v>
      </c>
      <c r="G61" s="213"/>
      <c r="H61" s="213"/>
      <c r="J61" s="447">
        <f>'GL Map'!E9</f>
        <v>79599388.949999988</v>
      </c>
      <c r="K61" s="341"/>
      <c r="L61" s="341">
        <v>0</v>
      </c>
    </row>
    <row r="62" spans="1:12">
      <c r="B62" s="685" t="s">
        <v>904</v>
      </c>
      <c r="C62" s="685"/>
      <c r="D62" s="685"/>
      <c r="E62" s="685"/>
      <c r="F62" s="685"/>
      <c r="G62" s="213"/>
      <c r="H62" s="213"/>
      <c r="J62" s="447">
        <f>'GL Map'!E6</f>
        <v>3531311.82</v>
      </c>
      <c r="K62" s="341"/>
      <c r="L62" s="341">
        <v>0</v>
      </c>
    </row>
    <row r="63" spans="1:12" hidden="1">
      <c r="B63" s="685" t="s">
        <v>962</v>
      </c>
      <c r="C63" s="685"/>
      <c r="D63" s="685"/>
      <c r="E63" s="685"/>
      <c r="F63" s="685"/>
      <c r="G63" s="213"/>
      <c r="H63" s="213"/>
      <c r="J63" s="447">
        <f>'GL Map'!E8</f>
        <v>0</v>
      </c>
      <c r="K63" s="341"/>
      <c r="L63" s="341">
        <v>0</v>
      </c>
    </row>
    <row r="64" spans="1:12">
      <c r="B64" s="685" t="s">
        <v>897</v>
      </c>
      <c r="C64" s="685"/>
      <c r="D64" s="685"/>
      <c r="E64" s="685"/>
      <c r="F64" s="685"/>
      <c r="G64" s="213"/>
      <c r="H64" s="213"/>
      <c r="J64" s="447">
        <f>'GL Map'!E7</f>
        <v>0</v>
      </c>
      <c r="K64" s="341"/>
      <c r="L64" s="341">
        <v>2807715.5700000003</v>
      </c>
    </row>
    <row r="65" spans="1:12" ht="15" thickBot="1">
      <c r="G65" s="213"/>
      <c r="H65" s="213"/>
      <c r="J65" s="470">
        <f>SUM(J60:J64)</f>
        <v>325859959.59999985</v>
      </c>
      <c r="K65" s="341"/>
      <c r="L65" s="362">
        <v>205369823.80999988</v>
      </c>
    </row>
    <row r="66" spans="1:12" ht="15" thickTop="1">
      <c r="G66" s="213"/>
      <c r="H66" s="213"/>
      <c r="J66" s="344"/>
      <c r="K66" s="341"/>
      <c r="L66" s="344"/>
    </row>
    <row r="67" spans="1:12" hidden="1">
      <c r="A67" s="434">
        <f>A48+0.2</f>
        <v>9.1999999999999993</v>
      </c>
      <c r="B67" s="175" t="s">
        <v>963</v>
      </c>
      <c r="G67" s="213"/>
      <c r="H67" s="213"/>
      <c r="J67" s="344"/>
      <c r="K67" s="502"/>
      <c r="L67" s="504"/>
    </row>
    <row r="68" spans="1:12" hidden="1">
      <c r="A68" s="501"/>
      <c r="G68" s="213"/>
      <c r="H68" s="213"/>
      <c r="J68" s="344"/>
      <c r="K68" s="502"/>
      <c r="L68" s="504"/>
    </row>
    <row r="69" spans="1:12" hidden="1">
      <c r="A69" s="501"/>
      <c r="B69" s="4" t="s">
        <v>890</v>
      </c>
      <c r="G69" s="213"/>
      <c r="H69" s="213"/>
      <c r="J69" s="341">
        <f>'GL Map'!E11+'GL Map'!E24</f>
        <v>0</v>
      </c>
      <c r="K69" s="341"/>
      <c r="L69" s="341">
        <v>0</v>
      </c>
    </row>
    <row r="70" spans="1:12" hidden="1">
      <c r="A70" s="501"/>
      <c r="B70" s="4" t="s">
        <v>897</v>
      </c>
      <c r="G70" s="213"/>
      <c r="H70" s="213"/>
      <c r="J70" s="341">
        <f>'GL Map'!E14</f>
        <v>0</v>
      </c>
      <c r="K70" s="341"/>
      <c r="L70" s="341">
        <v>0</v>
      </c>
    </row>
    <row r="71" spans="1:12" ht="15" hidden="1" thickBot="1">
      <c r="A71" s="501"/>
      <c r="G71" s="213"/>
      <c r="H71" s="213"/>
      <c r="J71" s="362">
        <f>SUM(J69:J70)</f>
        <v>0</v>
      </c>
      <c r="K71" s="341"/>
      <c r="L71" s="362">
        <v>0</v>
      </c>
    </row>
    <row r="72" spans="1:12" ht="6.75" customHeight="1">
      <c r="A72" s="501"/>
      <c r="G72" s="213"/>
      <c r="H72" s="213"/>
      <c r="J72" s="344"/>
      <c r="K72" s="502"/>
      <c r="L72" s="504"/>
    </row>
    <row r="73" spans="1:12">
      <c r="A73" s="501"/>
      <c r="G73" s="213"/>
      <c r="H73" s="213"/>
      <c r="J73" s="344"/>
      <c r="K73" s="502"/>
      <c r="L73" s="504"/>
    </row>
    <row r="74" spans="1:12">
      <c r="A74" s="501"/>
      <c r="G74" s="213"/>
      <c r="H74" s="213"/>
      <c r="I74" s="480" t="s">
        <v>3</v>
      </c>
      <c r="J74" s="1248" t="s">
        <v>828</v>
      </c>
      <c r="K74" s="1248"/>
      <c r="L74" s="1248"/>
    </row>
    <row r="75" spans="1:12">
      <c r="A75" s="501"/>
      <c r="G75" s="213"/>
      <c r="H75" s="213"/>
      <c r="J75" s="482">
        <v>2022</v>
      </c>
      <c r="K75" s="193"/>
      <c r="L75" s="482">
        <v>2021</v>
      </c>
    </row>
    <row r="76" spans="1:12">
      <c r="A76" s="501"/>
      <c r="G76" s="213"/>
      <c r="H76" s="213"/>
      <c r="J76" s="296" t="s">
        <v>269</v>
      </c>
      <c r="K76" s="195"/>
      <c r="L76" s="296" t="s">
        <v>269</v>
      </c>
    </row>
    <row r="77" spans="1:12">
      <c r="A77" s="434">
        <f>A48+1</f>
        <v>10</v>
      </c>
      <c r="B77" s="508" t="s">
        <v>891</v>
      </c>
      <c r="C77" s="508"/>
      <c r="D77" s="175"/>
      <c r="L77" s="505"/>
    </row>
    <row r="78" spans="1:12" ht="5.9" customHeight="1">
      <c r="B78" s="508"/>
      <c r="C78" s="508"/>
      <c r="D78" s="175"/>
      <c r="L78" s="505"/>
    </row>
    <row r="79" spans="1:12">
      <c r="B79" s="231" t="s">
        <v>958</v>
      </c>
      <c r="C79" s="508"/>
      <c r="D79" s="175"/>
      <c r="J79" s="174"/>
      <c r="L79" s="174"/>
    </row>
    <row r="80" spans="1:12">
      <c r="B80" s="4" t="s">
        <v>3971</v>
      </c>
      <c r="C80" s="508"/>
      <c r="D80" s="175"/>
      <c r="J80" s="341">
        <f>ROUND('GL Map'!E34,0)</f>
        <v>1340303</v>
      </c>
      <c r="K80" s="213"/>
      <c r="L80" s="341">
        <v>2897779</v>
      </c>
    </row>
    <row r="81" spans="1:12" hidden="1">
      <c r="B81" s="4" t="s">
        <v>3943</v>
      </c>
      <c r="C81" s="750"/>
      <c r="D81" s="751"/>
      <c r="E81" s="752"/>
      <c r="F81" s="752"/>
      <c r="G81" s="752"/>
      <c r="H81" s="752"/>
      <c r="I81" s="753"/>
      <c r="J81" s="341">
        <v>0</v>
      </c>
      <c r="K81" s="755"/>
      <c r="L81" s="754">
        <v>0</v>
      </c>
    </row>
    <row r="82" spans="1:12">
      <c r="B82" s="4" t="s">
        <v>3942</v>
      </c>
      <c r="C82" s="750"/>
      <c r="D82" s="751"/>
      <c r="E82" s="752"/>
      <c r="F82" s="752"/>
      <c r="G82" s="752"/>
      <c r="H82" s="752"/>
      <c r="I82" s="753"/>
      <c r="J82" s="341">
        <f>'GL Map'!E37</f>
        <v>1219608.5</v>
      </c>
      <c r="K82" s="755"/>
      <c r="L82" s="754"/>
    </row>
    <row r="83" spans="1:12">
      <c r="B83" s="4" t="s">
        <v>3944</v>
      </c>
      <c r="C83" s="750"/>
      <c r="D83" s="751"/>
      <c r="E83" s="752"/>
      <c r="F83" s="752"/>
      <c r="G83" s="752"/>
      <c r="H83" s="752"/>
      <c r="I83" s="753"/>
      <c r="J83" s="341">
        <f>'GL Map'!E39</f>
        <v>15523281.060000001</v>
      </c>
      <c r="K83" s="755"/>
      <c r="L83" s="754"/>
    </row>
    <row r="84" spans="1:12" hidden="1">
      <c r="B84" s="4" t="s">
        <v>959</v>
      </c>
      <c r="C84" s="750"/>
      <c r="D84" s="751"/>
      <c r="E84" s="752"/>
      <c r="F84" s="752"/>
      <c r="G84" s="752"/>
      <c r="H84" s="752"/>
      <c r="I84" s="753"/>
      <c r="J84" s="341"/>
      <c r="K84" s="755"/>
      <c r="L84" s="754"/>
    </row>
    <row r="85" spans="1:12" ht="16.899999999999999" customHeight="1">
      <c r="B85" s="231" t="s">
        <v>960</v>
      </c>
      <c r="C85" s="508"/>
      <c r="D85" s="175"/>
      <c r="J85" s="341"/>
      <c r="K85" s="213"/>
      <c r="L85" s="213"/>
    </row>
    <row r="86" spans="1:12">
      <c r="B86" s="4" t="s">
        <v>3972</v>
      </c>
      <c r="C86" s="508"/>
      <c r="D86" s="175"/>
      <c r="J86" s="341">
        <f>ROUND('GL Map'!E44,0)</f>
        <v>2341451</v>
      </c>
      <c r="K86" s="213"/>
      <c r="L86" s="341">
        <v>411221</v>
      </c>
    </row>
    <row r="87" spans="1:12">
      <c r="B87" s="4" t="s">
        <v>3973</v>
      </c>
      <c r="J87" s="341">
        <f>ROUND('GL Map'!E46,0)</f>
        <v>0</v>
      </c>
      <c r="K87" s="213"/>
      <c r="L87" s="341">
        <v>69077</v>
      </c>
    </row>
    <row r="88" spans="1:12">
      <c r="B88" s="4" t="s">
        <v>3974</v>
      </c>
      <c r="J88" s="341">
        <f>'GL Map'!E48</f>
        <v>2456543.38</v>
      </c>
      <c r="K88" s="213"/>
      <c r="L88" s="341">
        <v>0</v>
      </c>
    </row>
    <row r="89" spans="1:12">
      <c r="B89" s="4" t="s">
        <v>3948</v>
      </c>
      <c r="J89" s="341">
        <f>'GL Map'!E49</f>
        <v>93029.06</v>
      </c>
      <c r="K89" s="213"/>
      <c r="L89" s="341">
        <v>0</v>
      </c>
    </row>
    <row r="90" spans="1:12" hidden="1">
      <c r="B90" s="4" t="s">
        <v>3946</v>
      </c>
      <c r="J90" s="341"/>
      <c r="K90" s="213"/>
      <c r="L90" s="341"/>
    </row>
    <row r="91" spans="1:12">
      <c r="B91" s="4" t="s">
        <v>3949</v>
      </c>
      <c r="J91" s="341">
        <f>'GL Map'!E50</f>
        <v>832697.03</v>
      </c>
      <c r="K91" s="213"/>
      <c r="L91" s="341">
        <v>0</v>
      </c>
    </row>
    <row r="92" spans="1:12">
      <c r="B92" s="4" t="s">
        <v>3950</v>
      </c>
      <c r="J92" s="341">
        <f>'GL Map'!E51</f>
        <v>2596981.56</v>
      </c>
      <c r="K92" s="213"/>
      <c r="L92" s="341">
        <v>0</v>
      </c>
    </row>
    <row r="93" spans="1:12" ht="15" thickBot="1">
      <c r="J93" s="362">
        <f>SUM(J80:J92)</f>
        <v>26403894.59</v>
      </c>
      <c r="K93" s="341"/>
      <c r="L93" s="362">
        <v>3378077</v>
      </c>
    </row>
    <row r="94" spans="1:12" ht="15" thickTop="1">
      <c r="A94" s="501"/>
      <c r="G94" s="213"/>
      <c r="H94" s="213"/>
      <c r="J94" s="344"/>
      <c r="K94" s="502"/>
      <c r="L94" s="504"/>
    </row>
    <row r="95" spans="1:12">
      <c r="A95" s="434">
        <f>A77+1</f>
        <v>11</v>
      </c>
      <c r="B95" s="508" t="s">
        <v>892</v>
      </c>
      <c r="C95" s="508"/>
      <c r="J95" s="341"/>
      <c r="K95" s="341"/>
      <c r="L95" s="345"/>
    </row>
    <row r="96" spans="1:12" ht="5.15" customHeight="1">
      <c r="B96" s="508"/>
      <c r="C96" s="508"/>
      <c r="J96" s="341"/>
      <c r="K96" s="341"/>
      <c r="L96" s="345"/>
    </row>
    <row r="97" spans="1:17">
      <c r="B97" s="4" t="s">
        <v>955</v>
      </c>
      <c r="C97" s="508"/>
      <c r="I97" s="612">
        <v>11.1</v>
      </c>
      <c r="J97" s="341">
        <f>J108</f>
        <v>168131268.59999999</v>
      </c>
      <c r="K97" s="341"/>
      <c r="L97" s="341">
        <v>43815100.049999997</v>
      </c>
    </row>
    <row r="98" spans="1:17">
      <c r="B98" s="4" t="s">
        <v>1686</v>
      </c>
      <c r="C98" s="508"/>
      <c r="I98" s="612">
        <v>11.2</v>
      </c>
      <c r="J98" s="673">
        <f>J112</f>
        <v>921039</v>
      </c>
      <c r="K98" s="341"/>
      <c r="L98" s="341">
        <v>1519715</v>
      </c>
    </row>
    <row r="99" spans="1:17" hidden="1">
      <c r="B99" s="4" t="s">
        <v>956</v>
      </c>
      <c r="C99" s="508"/>
      <c r="J99" s="341">
        <v>0</v>
      </c>
      <c r="K99" s="341"/>
      <c r="L99" s="341">
        <v>0</v>
      </c>
    </row>
    <row r="100" spans="1:17" ht="15" thickBot="1">
      <c r="B100" s="508"/>
      <c r="C100" s="508"/>
      <c r="J100" s="509">
        <f>SUM(J97:J99)</f>
        <v>169052307.59999999</v>
      </c>
      <c r="K100" s="208"/>
      <c r="L100" s="510">
        <v>45334815.049999997</v>
      </c>
    </row>
    <row r="101" spans="1:17" ht="15" thickTop="1">
      <c r="B101" s="508"/>
      <c r="C101" s="508"/>
      <c r="J101" s="513"/>
      <c r="K101" s="208"/>
      <c r="L101" s="514"/>
    </row>
    <row r="102" spans="1:17">
      <c r="A102" s="511">
        <f>A95+0.1</f>
        <v>11.1</v>
      </c>
      <c r="B102" s="508" t="str">
        <f>B97</f>
        <v>Export incentive from Government</v>
      </c>
      <c r="C102" s="508"/>
      <c r="J102" s="341"/>
      <c r="K102" s="341"/>
      <c r="L102" s="341"/>
    </row>
    <row r="103" spans="1:17">
      <c r="B103" s="508"/>
      <c r="C103" s="508"/>
      <c r="J103" s="341"/>
      <c r="K103" s="341"/>
      <c r="L103" s="341"/>
    </row>
    <row r="104" spans="1:17">
      <c r="B104" s="4" t="s">
        <v>12</v>
      </c>
      <c r="C104" s="508"/>
      <c r="J104" s="512">
        <f>L108</f>
        <v>43815100.049999997</v>
      </c>
      <c r="K104" s="213"/>
      <c r="L104" s="512">
        <v>32731253.729999989</v>
      </c>
    </row>
    <row r="105" spans="1:17">
      <c r="B105" s="4" t="s">
        <v>957</v>
      </c>
      <c r="C105" s="508"/>
      <c r="J105" s="1133">
        <f>PL!F16</f>
        <v>198782769</v>
      </c>
      <c r="K105" s="213"/>
      <c r="L105" s="512">
        <v>165385846</v>
      </c>
    </row>
    <row r="106" spans="1:17">
      <c r="B106" s="4"/>
      <c r="C106" s="508"/>
      <c r="J106" s="343">
        <f>SUM(J104:J105)</f>
        <v>242597869.05000001</v>
      </c>
      <c r="K106" s="184"/>
      <c r="L106" s="343">
        <v>198117099.72999999</v>
      </c>
      <c r="O106" s="174" t="s">
        <v>4290</v>
      </c>
      <c r="P106" s="174" t="s">
        <v>4291</v>
      </c>
    </row>
    <row r="107" spans="1:17">
      <c r="B107" s="4" t="s">
        <v>893</v>
      </c>
      <c r="C107" s="508"/>
      <c r="J107" s="487">
        <f>J106-J108</f>
        <v>74466600.450000018</v>
      </c>
      <c r="K107" s="4"/>
      <c r="L107" s="487">
        <v>154301999.68000001</v>
      </c>
      <c r="N107" s="1134">
        <f>J107*0.1</f>
        <v>7446660.0450000018</v>
      </c>
      <c r="O107" s="367">
        <f>J558-N107</f>
        <v>4179.9549999982119</v>
      </c>
      <c r="P107" s="1135">
        <f>O107/0.1</f>
        <v>41799.549999982119</v>
      </c>
      <c r="Q107" s="365" t="s">
        <v>4292</v>
      </c>
    </row>
    <row r="108" spans="1:17" ht="15" thickBot="1">
      <c r="B108" s="508"/>
      <c r="C108" s="508"/>
      <c r="I108" s="713" t="s">
        <v>1282</v>
      </c>
      <c r="J108" s="510">
        <f>SUMIFS('TB 20-21'!L:L,'TB 20-21'!B:B,'Notes 6-29'!I108)</f>
        <v>168131268.59999999</v>
      </c>
      <c r="K108" s="208"/>
      <c r="L108" s="510">
        <v>43815100.049999997</v>
      </c>
    </row>
    <row r="109" spans="1:17" ht="15" thickTop="1">
      <c r="B109" s="508"/>
      <c r="C109" s="508"/>
      <c r="I109" s="713"/>
      <c r="J109" s="514"/>
      <c r="K109" s="208"/>
      <c r="L109" s="514"/>
    </row>
    <row r="110" spans="1:17">
      <c r="A110" s="434">
        <v>11.2</v>
      </c>
      <c r="B110" s="508" t="s">
        <v>1686</v>
      </c>
      <c r="C110" s="508"/>
      <c r="J110" s="513"/>
      <c r="K110" s="208"/>
      <c r="L110" s="514"/>
    </row>
    <row r="111" spans="1:17">
      <c r="B111" s="508"/>
      <c r="C111" s="508"/>
      <c r="J111" s="513"/>
      <c r="K111" s="208"/>
      <c r="L111" s="514"/>
    </row>
    <row r="112" spans="1:17" ht="15" thickBot="1">
      <c r="B112" s="506" t="s">
        <v>995</v>
      </c>
      <c r="C112" s="508"/>
      <c r="J112" s="674">
        <f>PL!F19</f>
        <v>921039</v>
      </c>
      <c r="K112" s="208"/>
      <c r="L112" s="509">
        <v>1519715</v>
      </c>
    </row>
    <row r="113" spans="1:12" ht="15" hidden="1" thickTop="1">
      <c r="B113" s="508"/>
      <c r="C113" s="508"/>
      <c r="J113" s="174"/>
      <c r="K113" s="208"/>
      <c r="L113" s="174"/>
    </row>
    <row r="114" spans="1:12" ht="15" hidden="1" thickTop="1">
      <c r="B114" s="508"/>
      <c r="C114" s="508"/>
      <c r="J114" s="513"/>
      <c r="K114" s="208"/>
      <c r="L114" s="514"/>
    </row>
    <row r="115" spans="1:12" ht="15" hidden="1" thickTop="1">
      <c r="B115" s="508"/>
      <c r="C115" s="508"/>
      <c r="J115" s="513"/>
      <c r="K115" s="208"/>
      <c r="L115" s="514"/>
    </row>
    <row r="116" spans="1:12" ht="15" thickTop="1">
      <c r="B116" s="508"/>
      <c r="C116" s="508"/>
      <c r="J116" s="513"/>
      <c r="K116" s="208"/>
      <c r="L116" s="514"/>
    </row>
    <row r="117" spans="1:12">
      <c r="B117" s="728" t="s">
        <v>1742</v>
      </c>
      <c r="C117" s="508"/>
      <c r="J117" s="341"/>
      <c r="K117" s="341"/>
      <c r="L117" s="341"/>
    </row>
    <row r="118" spans="1:12">
      <c r="B118" s="678"/>
      <c r="C118" s="508"/>
      <c r="J118" s="341"/>
      <c r="K118" s="341"/>
      <c r="L118" s="341"/>
    </row>
    <row r="119" spans="1:12">
      <c r="A119" s="434">
        <f>A95+1</f>
        <v>12</v>
      </c>
      <c r="B119" s="175" t="s">
        <v>889</v>
      </c>
      <c r="C119" s="175"/>
      <c r="D119" s="175"/>
      <c r="E119" s="175"/>
      <c r="L119" s="505"/>
    </row>
    <row r="120" spans="1:12">
      <c r="B120" s="175" t="s">
        <v>229</v>
      </c>
      <c r="C120" s="175"/>
      <c r="D120" s="175"/>
      <c r="E120" s="175"/>
    </row>
    <row r="121" spans="1:12" ht="5.9" customHeight="1">
      <c r="B121" s="175"/>
      <c r="C121" s="175"/>
      <c r="D121" s="175"/>
      <c r="E121" s="175"/>
    </row>
    <row r="122" spans="1:12">
      <c r="A122" s="515" t="s">
        <v>316</v>
      </c>
      <c r="J122" s="608"/>
      <c r="K122" s="502"/>
      <c r="L122" s="516"/>
    </row>
    <row r="123" spans="1:12">
      <c r="B123" s="174" t="s">
        <v>954</v>
      </c>
      <c r="J123" s="516">
        <f>SUMIFS('TB 20-21'!L:L,'TB 20-21'!M:M,'Notes 6-29'!B123)</f>
        <v>2391181.2600000002</v>
      </c>
      <c r="K123" s="502"/>
      <c r="L123" s="516">
        <v>6440374.5899999999</v>
      </c>
    </row>
    <row r="124" spans="1:12">
      <c r="B124" s="174" t="s">
        <v>563</v>
      </c>
      <c r="J124" s="516">
        <f>SUMIFS('TB 20-21'!L:L,'TB 20-21'!M:M,'Notes 6-29'!B124)</f>
        <v>26675232</v>
      </c>
      <c r="K124" s="502"/>
      <c r="L124" s="516">
        <v>460831</v>
      </c>
    </row>
    <row r="125" spans="1:12">
      <c r="B125" s="174" t="s">
        <v>230</v>
      </c>
      <c r="J125" s="608">
        <f>SUMIFS('TB 20-21'!L:L,'TB 20-21'!M:M,'Notes 6-29'!B125)</f>
        <v>0</v>
      </c>
      <c r="K125" s="502"/>
      <c r="L125" s="516">
        <v>1296949.42</v>
      </c>
    </row>
    <row r="126" spans="1:12">
      <c r="B126" s="175"/>
      <c r="J126" s="343">
        <f>SUM(J122:J125)</f>
        <v>29066413.260000002</v>
      </c>
      <c r="K126" s="344"/>
      <c r="L126" s="343">
        <f>SUM(L123:L125)</f>
        <v>8198155.0099999998</v>
      </c>
    </row>
    <row r="127" spans="1:12" ht="15" hidden="1" thickTop="1">
      <c r="B127" s="175"/>
      <c r="C127" s="174" t="s">
        <v>653</v>
      </c>
      <c r="J127" s="341">
        <v>0</v>
      </c>
      <c r="K127" s="341"/>
      <c r="L127" s="341">
        <v>0</v>
      </c>
    </row>
    <row r="128" spans="1:12" ht="15.5" hidden="1" thickTop="1" thickBot="1">
      <c r="B128" s="175"/>
      <c r="J128" s="362">
        <f>SUM(J126:J127)</f>
        <v>29066413.260000002</v>
      </c>
      <c r="K128" s="344"/>
      <c r="L128" s="362">
        <v>103543243.94</v>
      </c>
    </row>
    <row r="129" spans="1:16">
      <c r="A129" s="501"/>
      <c r="B129" s="175" t="s">
        <v>719</v>
      </c>
      <c r="C129" s="175"/>
    </row>
    <row r="130" spans="1:16" ht="16.399999999999999" customHeight="1">
      <c r="B130" s="174" t="s">
        <v>950</v>
      </c>
      <c r="G130" s="175"/>
      <c r="I130" s="375"/>
      <c r="J130" s="341">
        <f>'GL Map'!E57+'GL Map'!E58</f>
        <v>18242155</v>
      </c>
      <c r="K130" s="195"/>
      <c r="L130" s="341">
        <v>18577620</v>
      </c>
    </row>
    <row r="131" spans="1:16" ht="16.399999999999999" hidden="1" customHeight="1">
      <c r="B131" s="174" t="s">
        <v>951</v>
      </c>
      <c r="G131" s="175"/>
      <c r="I131" s="375"/>
      <c r="J131" s="341">
        <f>'GL Map'!E61</f>
        <v>0</v>
      </c>
      <c r="K131" s="195"/>
      <c r="L131" s="341">
        <v>0</v>
      </c>
    </row>
    <row r="132" spans="1:16" ht="16.399999999999999" customHeight="1">
      <c r="B132" s="174" t="s">
        <v>952</v>
      </c>
      <c r="G132" s="175"/>
      <c r="I132" s="375"/>
      <c r="J132" s="341">
        <f>'GL Map'!E60</f>
        <v>36000</v>
      </c>
      <c r="K132" s="195"/>
      <c r="L132" s="341">
        <v>36000</v>
      </c>
    </row>
    <row r="133" spans="1:16" ht="16.399999999999999" customHeight="1">
      <c r="B133" s="517" t="s">
        <v>953</v>
      </c>
      <c r="G133" s="175"/>
      <c r="I133" s="375"/>
      <c r="J133" s="341">
        <f>'GL Map'!E59</f>
        <v>3660000</v>
      </c>
      <c r="K133" s="195"/>
      <c r="L133" s="341">
        <v>3660000</v>
      </c>
    </row>
    <row r="134" spans="1:16" ht="16.399999999999999" customHeight="1">
      <c r="B134" s="517" t="s">
        <v>1358</v>
      </c>
      <c r="G134" s="175"/>
      <c r="I134" s="375"/>
      <c r="J134" s="341">
        <f>'GL Map'!E64</f>
        <v>500000</v>
      </c>
      <c r="K134" s="195"/>
      <c r="L134" s="341">
        <v>500000</v>
      </c>
    </row>
    <row r="135" spans="1:16" ht="16.399999999999999" customHeight="1">
      <c r="B135" s="517" t="s">
        <v>1362</v>
      </c>
      <c r="G135" s="175"/>
      <c r="I135" s="375"/>
      <c r="J135" s="341">
        <f>'GL Map'!E65</f>
        <v>65000</v>
      </c>
      <c r="K135" s="195"/>
      <c r="L135" s="341">
        <v>65000</v>
      </c>
    </row>
    <row r="136" spans="1:16" ht="16.399999999999999" customHeight="1">
      <c r="B136" s="517" t="s">
        <v>1412</v>
      </c>
      <c r="G136" s="175"/>
      <c r="I136" s="375"/>
      <c r="J136" s="341">
        <f>'GL Map'!E66</f>
        <v>200000</v>
      </c>
      <c r="K136" s="195"/>
      <c r="L136" s="341">
        <v>200000</v>
      </c>
    </row>
    <row r="137" spans="1:16" ht="16.399999999999999" customHeight="1">
      <c r="B137" s="517" t="s">
        <v>1416</v>
      </c>
      <c r="G137" s="175"/>
      <c r="I137" s="375"/>
      <c r="J137" s="341">
        <f>'GL Map'!E67</f>
        <v>100000</v>
      </c>
      <c r="K137" s="195"/>
      <c r="L137" s="341">
        <v>100000</v>
      </c>
    </row>
    <row r="138" spans="1:16" ht="16.399999999999999" customHeight="1">
      <c r="B138" s="517" t="s">
        <v>1420</v>
      </c>
      <c r="G138" s="175"/>
      <c r="I138" s="375"/>
      <c r="J138" s="341">
        <f>'GL Map'!E68</f>
        <v>0</v>
      </c>
      <c r="K138" s="195"/>
      <c r="L138" s="341">
        <v>280000</v>
      </c>
    </row>
    <row r="139" spans="1:16">
      <c r="F139" s="175"/>
      <c r="I139" s="711"/>
      <c r="J139" s="343">
        <f>SUM(J130:J138)</f>
        <v>22803155</v>
      </c>
      <c r="K139" s="518"/>
      <c r="L139" s="343">
        <v>23418620</v>
      </c>
      <c r="P139" s="174">
        <v>22803155</v>
      </c>
    </row>
    <row r="140" spans="1:16">
      <c r="B140" s="175" t="s">
        <v>1347</v>
      </c>
      <c r="F140" s="175"/>
      <c r="I140" s="714"/>
      <c r="J140" s="519"/>
      <c r="K140" s="520"/>
      <c r="L140" s="519"/>
      <c r="P140" s="174">
        <v>1246815</v>
      </c>
    </row>
    <row r="141" spans="1:16">
      <c r="B141" s="174" t="s">
        <v>1348</v>
      </c>
      <c r="F141" s="175"/>
      <c r="I141" s="714"/>
      <c r="J141" s="516">
        <f>SUMIFS('TB 20-21'!L:L,'TB 20-21'!M:M,'Notes 6-29'!B141)</f>
        <v>1246815</v>
      </c>
      <c r="K141" s="521"/>
      <c r="L141" s="522">
        <v>0</v>
      </c>
    </row>
    <row r="142" spans="1:16">
      <c r="F142" s="175"/>
      <c r="I142" s="714"/>
      <c r="J142" s="343">
        <f>SUM(J141:J141)</f>
        <v>1246815</v>
      </c>
      <c r="K142" s="518"/>
      <c r="L142" s="343">
        <v>0</v>
      </c>
    </row>
    <row r="143" spans="1:16">
      <c r="B143" s="175"/>
      <c r="F143" s="175"/>
      <c r="I143" s="711"/>
      <c r="J143" s="523"/>
      <c r="K143" s="502"/>
      <c r="L143" s="341"/>
    </row>
    <row r="144" spans="1:16" ht="15" thickBot="1">
      <c r="B144" s="175" t="s">
        <v>11</v>
      </c>
      <c r="F144" s="175"/>
      <c r="I144" s="711"/>
      <c r="J144" s="362">
        <f>J126+J139+J142</f>
        <v>53116383.260000005</v>
      </c>
      <c r="K144" s="502"/>
      <c r="L144" s="362">
        <f>L126+L139+L142</f>
        <v>31616775.009999998</v>
      </c>
    </row>
    <row r="145" spans="1:12" ht="8.25" customHeight="1" thickTop="1">
      <c r="F145" s="175"/>
      <c r="I145" s="711"/>
      <c r="J145" s="503"/>
      <c r="K145" s="502"/>
      <c r="L145" s="504"/>
    </row>
    <row r="146" spans="1:12">
      <c r="J146" s="344"/>
      <c r="K146" s="344"/>
      <c r="L146" s="344"/>
    </row>
    <row r="147" spans="1:12">
      <c r="A147" s="434">
        <f>A119+1</f>
        <v>13</v>
      </c>
      <c r="B147" s="175" t="s">
        <v>206</v>
      </c>
      <c r="C147" s="175"/>
      <c r="D147" s="175"/>
      <c r="E147" s="175"/>
      <c r="F147" s="525"/>
      <c r="G147" s="525"/>
      <c r="H147" s="525"/>
      <c r="J147" s="505"/>
      <c r="L147" s="491"/>
    </row>
    <row r="148" spans="1:12" ht="5.15" customHeight="1">
      <c r="B148" s="175"/>
      <c r="C148" s="175"/>
      <c r="D148" s="175"/>
      <c r="E148" s="175"/>
      <c r="F148" s="525"/>
      <c r="G148" s="525"/>
      <c r="H148" s="525"/>
      <c r="J148" s="505"/>
      <c r="L148" s="505"/>
    </row>
    <row r="149" spans="1:12">
      <c r="B149" s="174" t="s">
        <v>10</v>
      </c>
      <c r="C149" s="507"/>
      <c r="F149" s="525"/>
      <c r="G149" s="525"/>
      <c r="H149" s="525"/>
      <c r="J149" s="341">
        <f>SUMIFS('TB 20-21'!L:L,'TB 20-21'!M:M,'Notes 6-29'!B149)</f>
        <v>119940.99</v>
      </c>
      <c r="K149" s="341"/>
      <c r="L149" s="341">
        <v>152066.99</v>
      </c>
    </row>
    <row r="150" spans="1:12" ht="14.15" customHeight="1">
      <c r="B150" s="175" t="s">
        <v>1687</v>
      </c>
      <c r="C150" s="175"/>
      <c r="D150" s="175"/>
      <c r="E150" s="175"/>
      <c r="F150" s="525"/>
      <c r="G150" s="525"/>
      <c r="H150" s="525"/>
      <c r="J150" s="505"/>
      <c r="L150" s="505"/>
    </row>
    <row r="151" spans="1:12" ht="14.15" customHeight="1">
      <c r="B151" s="174" t="s">
        <v>1688</v>
      </c>
      <c r="C151" s="175"/>
      <c r="D151" s="175"/>
      <c r="E151" s="175"/>
      <c r="F151" s="525"/>
      <c r="G151" s="525"/>
      <c r="H151" s="525"/>
      <c r="J151" s="345">
        <f>J156+J161+J163+J165+J167</f>
        <v>-23470613.690000001</v>
      </c>
      <c r="L151" s="345">
        <v>42853769.679999985</v>
      </c>
    </row>
    <row r="152" spans="1:12" ht="14.15" customHeight="1">
      <c r="B152" s="174" t="s">
        <v>1689</v>
      </c>
      <c r="C152" s="175"/>
      <c r="D152" s="175"/>
      <c r="E152" s="175"/>
      <c r="F152" s="525"/>
      <c r="G152" s="525"/>
      <c r="H152" s="525"/>
      <c r="J152" s="345">
        <f>J157+J158+J168</f>
        <v>101369453.84</v>
      </c>
      <c r="L152" s="345">
        <v>144246783.46000001</v>
      </c>
    </row>
    <row r="153" spans="1:12" ht="14.15" hidden="1" customHeight="1">
      <c r="B153" s="175"/>
      <c r="C153" s="175"/>
      <c r="D153" s="175"/>
      <c r="E153" s="175"/>
      <c r="F153" s="525"/>
      <c r="G153" s="525"/>
      <c r="H153" s="525"/>
      <c r="J153" s="505"/>
      <c r="L153" s="505"/>
    </row>
    <row r="154" spans="1:12" hidden="1">
      <c r="B154" s="175" t="s">
        <v>597</v>
      </c>
      <c r="C154" s="175"/>
      <c r="F154" s="525"/>
      <c r="G154" s="525"/>
      <c r="H154" s="525"/>
      <c r="J154" s="345"/>
      <c r="K154" s="341"/>
      <c r="L154" s="341"/>
    </row>
    <row r="155" spans="1:12" ht="13.4" hidden="1" customHeight="1">
      <c r="B155" s="1259" t="s">
        <v>945</v>
      </c>
      <c r="C155" s="1259"/>
      <c r="D155" s="1259"/>
      <c r="E155" s="1259"/>
      <c r="F155" s="1259"/>
      <c r="G155" s="1259"/>
      <c r="H155" s="1259"/>
      <c r="I155" s="715"/>
      <c r="J155" s="345"/>
      <c r="K155" s="341"/>
      <c r="L155" s="341"/>
    </row>
    <row r="156" spans="1:12" hidden="1">
      <c r="B156" s="174" t="s">
        <v>946</v>
      </c>
      <c r="F156" s="525"/>
      <c r="G156" s="525"/>
      <c r="H156" s="525"/>
      <c r="J156" s="341">
        <f>SUMIFS('TB 20-21'!L:L,'TB 20-21'!M:M,'Notes 6-29'!B156)</f>
        <v>2930996.9699999997</v>
      </c>
      <c r="K156" s="341"/>
      <c r="L156" s="341">
        <v>40015123.129999988</v>
      </c>
    </row>
    <row r="157" spans="1:12" hidden="1">
      <c r="B157" s="174" t="s">
        <v>888</v>
      </c>
      <c r="F157" s="525"/>
      <c r="G157" s="525"/>
      <c r="H157" s="525"/>
      <c r="J157" s="341">
        <f>SUMIFS('TB 20-21'!L:L,'TB 20-21'!M:M,'Notes 6-29'!B157)</f>
        <v>13366343.279999999</v>
      </c>
      <c r="K157" s="341"/>
      <c r="L157" s="341">
        <v>21073362.07</v>
      </c>
    </row>
    <row r="158" spans="1:12" hidden="1">
      <c r="B158" s="526" t="s">
        <v>947</v>
      </c>
      <c r="D158" s="527"/>
      <c r="E158" s="527"/>
      <c r="F158" s="525"/>
      <c r="G158" s="525"/>
      <c r="H158" s="525"/>
      <c r="J158" s="341">
        <f>SUMIFS('TB 20-21'!L:L,'TB 20-21'!M:M,'Notes 6-29'!B158)</f>
        <v>36755473.340000004</v>
      </c>
      <c r="K158" s="341"/>
      <c r="L158" s="341">
        <v>123173421.39</v>
      </c>
    </row>
    <row r="159" spans="1:12" hidden="1">
      <c r="D159" s="205"/>
      <c r="E159" s="205"/>
      <c r="G159" s="525"/>
      <c r="H159" s="525"/>
      <c r="J159" s="528">
        <f>SUM(J156:J158)</f>
        <v>53052813.590000004</v>
      </c>
      <c r="K159" s="341">
        <v>0</v>
      </c>
      <c r="L159" s="528">
        <v>184261906.58999997</v>
      </c>
    </row>
    <row r="160" spans="1:12" hidden="1">
      <c r="B160" s="173" t="s">
        <v>232</v>
      </c>
      <c r="D160" s="205"/>
      <c r="E160" s="205"/>
      <c r="G160" s="525"/>
      <c r="H160" s="525"/>
      <c r="J160" s="341"/>
      <c r="K160" s="341"/>
      <c r="L160" s="341"/>
    </row>
    <row r="161" spans="2:12" hidden="1">
      <c r="B161" s="174" t="s">
        <v>1434</v>
      </c>
      <c r="D161" s="205"/>
      <c r="E161" s="205"/>
      <c r="G161" s="525"/>
      <c r="H161" s="525"/>
      <c r="J161" s="341">
        <f>SUMIFS('TB 20-21'!L:L,'TB 20-21'!M:M,'Notes 6-29'!B161)</f>
        <v>1001845.95</v>
      </c>
      <c r="K161" s="341"/>
      <c r="L161" s="341">
        <v>1621289.87</v>
      </c>
    </row>
    <row r="162" spans="2:12" hidden="1">
      <c r="B162" s="173" t="s">
        <v>231</v>
      </c>
      <c r="G162" s="525"/>
      <c r="H162" s="525"/>
      <c r="J162" s="341"/>
      <c r="K162" s="341"/>
      <c r="L162" s="341"/>
    </row>
    <row r="163" spans="2:12" hidden="1">
      <c r="B163" s="178" t="s">
        <v>1432</v>
      </c>
      <c r="D163" s="173"/>
      <c r="E163" s="173"/>
      <c r="F163" s="525"/>
      <c r="G163" s="525"/>
      <c r="H163" s="525"/>
      <c r="J163" s="341">
        <f>SUMIFS('TB 20-21'!L:L,'TB 20-21'!M:M,'Notes 6-29'!B163)</f>
        <v>2756856.99</v>
      </c>
      <c r="K163" s="341"/>
      <c r="L163" s="341">
        <v>1208921.68</v>
      </c>
    </row>
    <row r="164" spans="2:12" hidden="1">
      <c r="B164" s="173" t="s">
        <v>948</v>
      </c>
      <c r="F164" s="525"/>
      <c r="G164" s="525"/>
      <c r="H164" s="525"/>
      <c r="J164" s="341"/>
      <c r="K164" s="341"/>
      <c r="L164" s="341"/>
    </row>
    <row r="165" spans="2:12" hidden="1">
      <c r="B165" s="178" t="s">
        <v>1433</v>
      </c>
      <c r="F165" s="525"/>
      <c r="G165" s="525"/>
      <c r="H165" s="525"/>
      <c r="J165" s="341">
        <f>SUMIFS('TB 20-21'!L:L,'TB 20-21'!M:M,'Notes 6-29'!B165)</f>
        <v>7745</v>
      </c>
      <c r="K165" s="341"/>
      <c r="L165" s="341">
        <v>8435</v>
      </c>
    </row>
    <row r="166" spans="2:12" hidden="1">
      <c r="B166" s="783" t="s">
        <v>3975</v>
      </c>
      <c r="C166" s="2"/>
      <c r="D166" s="2"/>
      <c r="F166" s="525"/>
      <c r="G166" s="525"/>
      <c r="H166" s="525"/>
      <c r="J166" s="341"/>
      <c r="K166" s="341"/>
      <c r="L166" s="341"/>
    </row>
    <row r="167" spans="2:12" hidden="1">
      <c r="B167" s="762" t="s">
        <v>1791</v>
      </c>
      <c r="C167" s="2"/>
      <c r="D167" s="2"/>
      <c r="F167" s="525"/>
      <c r="G167" s="525"/>
      <c r="H167" s="525"/>
      <c r="J167" s="341">
        <f>SUMIFS('TB 20-21'!L:L,'TB 20-21'!M:M,'Notes 6-29'!B167)</f>
        <v>-30168058.600000001</v>
      </c>
      <c r="K167" s="341"/>
      <c r="L167" s="341">
        <v>0</v>
      </c>
    </row>
    <row r="168" spans="2:12" hidden="1">
      <c r="B168" s="762" t="s">
        <v>1784</v>
      </c>
      <c r="C168" s="2"/>
      <c r="D168" s="2"/>
      <c r="F168" s="525"/>
      <c r="G168" s="525"/>
      <c r="H168" s="525"/>
      <c r="J168" s="341">
        <f>SUMIFS('TB 20-21'!L:L,'TB 20-21'!M:M,'Notes 6-29'!B168)</f>
        <v>51247637.220000006</v>
      </c>
      <c r="K168" s="341"/>
      <c r="L168" s="341">
        <v>0</v>
      </c>
    </row>
    <row r="169" spans="2:12" hidden="1">
      <c r="B169" s="178"/>
      <c r="F169" s="525"/>
      <c r="G169" s="525"/>
      <c r="H169" s="525"/>
      <c r="J169" s="341"/>
      <c r="K169" s="341"/>
      <c r="L169" s="341"/>
    </row>
    <row r="170" spans="2:12" hidden="1">
      <c r="B170" s="174" t="s">
        <v>949</v>
      </c>
      <c r="F170" s="525"/>
      <c r="G170" s="525"/>
      <c r="H170" s="525"/>
      <c r="J170" s="341">
        <v>0</v>
      </c>
      <c r="K170" s="341"/>
      <c r="L170" s="341">
        <v>0</v>
      </c>
    </row>
    <row r="171" spans="2:12" ht="6" customHeight="1">
      <c r="B171" s="527"/>
      <c r="C171" s="175"/>
      <c r="F171" s="525"/>
      <c r="G171" s="525"/>
      <c r="H171" s="525"/>
      <c r="J171" s="344"/>
      <c r="K171" s="341"/>
      <c r="L171" s="344"/>
    </row>
    <row r="172" spans="2:12">
      <c r="B172" s="174" t="s">
        <v>355</v>
      </c>
      <c r="F172" s="525"/>
      <c r="G172" s="525"/>
      <c r="H172" s="525"/>
      <c r="J172" s="341">
        <f>ROUND(SUMIFS('TB 20-21'!L:L,'TB 20-21'!M:M,'Notes 6-29'!B172),0)</f>
        <v>194621556</v>
      </c>
      <c r="K172" s="341"/>
      <c r="L172" s="341">
        <v>0</v>
      </c>
    </row>
    <row r="173" spans="2:12" ht="15" thickBot="1">
      <c r="F173" s="525"/>
      <c r="G173" s="525"/>
      <c r="H173" s="525"/>
      <c r="J173" s="362">
        <f>J149+J159+J161+J163+J172+J170+J165+J167+J168</f>
        <v>272640337.14000005</v>
      </c>
      <c r="K173" s="502"/>
      <c r="L173" s="362">
        <v>187252620.13</v>
      </c>
    </row>
    <row r="174" spans="2:12" ht="15" thickTop="1">
      <c r="F174" s="525"/>
      <c r="G174" s="525"/>
      <c r="H174" s="525"/>
      <c r="J174" s="344"/>
      <c r="K174" s="344"/>
      <c r="L174" s="344"/>
    </row>
    <row r="175" spans="2:12">
      <c r="F175" s="525"/>
      <c r="G175" s="525"/>
      <c r="H175" s="525"/>
      <c r="J175" s="344"/>
      <c r="K175" s="344"/>
      <c r="L175" s="344"/>
    </row>
    <row r="176" spans="2:12">
      <c r="F176" s="525"/>
      <c r="G176" s="525"/>
      <c r="H176" s="525"/>
      <c r="J176" s="344"/>
      <c r="K176" s="344"/>
      <c r="L176" s="344"/>
    </row>
    <row r="177" spans="1:14">
      <c r="F177" s="525"/>
      <c r="G177" s="525"/>
      <c r="H177" s="525"/>
      <c r="J177" s="344"/>
      <c r="K177" s="344"/>
      <c r="L177" s="344"/>
    </row>
    <row r="178" spans="1:14">
      <c r="F178" s="525"/>
      <c r="G178" s="525"/>
      <c r="H178" s="525"/>
      <c r="I178" s="480" t="s">
        <v>3</v>
      </c>
      <c r="J178" s="1248" t="s">
        <v>828</v>
      </c>
      <c r="K178" s="1248"/>
      <c r="L178" s="1248"/>
    </row>
    <row r="179" spans="1:14">
      <c r="F179" s="525"/>
      <c r="G179" s="525"/>
      <c r="H179" s="525"/>
      <c r="J179" s="482">
        <v>2022</v>
      </c>
      <c r="K179" s="193"/>
      <c r="L179" s="482">
        <v>2021</v>
      </c>
    </row>
    <row r="180" spans="1:14">
      <c r="F180" s="525"/>
      <c r="G180" s="525"/>
      <c r="H180" s="525"/>
      <c r="J180" s="296" t="s">
        <v>269</v>
      </c>
      <c r="K180" s="195"/>
      <c r="L180" s="296" t="s">
        <v>269</v>
      </c>
    </row>
    <row r="181" spans="1:14">
      <c r="A181" s="434">
        <f>A147+1</f>
        <v>14</v>
      </c>
      <c r="B181" s="175" t="s">
        <v>40</v>
      </c>
      <c r="I181" s="614"/>
      <c r="J181" s="345"/>
      <c r="K181" s="341"/>
      <c r="L181" s="345"/>
    </row>
    <row r="182" spans="1:14" ht="6" customHeight="1">
      <c r="B182" s="175"/>
      <c r="I182" s="614"/>
      <c r="J182" s="505"/>
      <c r="L182" s="505"/>
    </row>
    <row r="183" spans="1:14">
      <c r="A183" s="529">
        <f>A181+0.1</f>
        <v>14.1</v>
      </c>
      <c r="B183" s="175" t="s">
        <v>311</v>
      </c>
      <c r="C183" s="175"/>
      <c r="I183" s="614"/>
      <c r="J183" s="505"/>
      <c r="L183" s="505"/>
    </row>
    <row r="184" spans="1:14" ht="9" customHeight="1">
      <c r="B184" s="175"/>
      <c r="I184" s="614"/>
      <c r="J184" s="505"/>
      <c r="L184" s="505"/>
    </row>
    <row r="185" spans="1:14" ht="15" thickBot="1">
      <c r="A185" s="529"/>
      <c r="B185" s="2" t="s">
        <v>3976</v>
      </c>
      <c r="G185" s="345"/>
      <c r="H185" s="345"/>
      <c r="I185" s="614"/>
      <c r="J185" s="188">
        <v>1200000000</v>
      </c>
      <c r="K185" s="185">
        <v>0</v>
      </c>
      <c r="L185" s="188">
        <v>900000000</v>
      </c>
    </row>
    <row r="186" spans="1:14" ht="15" thickTop="1">
      <c r="A186" s="529"/>
      <c r="G186" s="345"/>
      <c r="H186" s="345"/>
      <c r="I186" s="614"/>
      <c r="J186" s="344"/>
      <c r="K186" s="175"/>
      <c r="L186" s="344"/>
    </row>
    <row r="187" spans="1:14">
      <c r="A187" s="529">
        <f>A183+0.1</f>
        <v>14.2</v>
      </c>
      <c r="B187" s="175" t="s">
        <v>310</v>
      </c>
      <c r="C187" s="175"/>
      <c r="I187" s="614"/>
      <c r="J187" s="484"/>
      <c r="K187" s="175"/>
      <c r="L187" s="484"/>
    </row>
    <row r="188" spans="1:14" ht="9" customHeight="1">
      <c r="B188" s="175"/>
      <c r="I188" s="614"/>
      <c r="J188" s="505"/>
      <c r="L188" s="505"/>
    </row>
    <row r="189" spans="1:14" ht="15" thickBot="1">
      <c r="A189" s="529"/>
      <c r="B189" s="2" t="s">
        <v>3999</v>
      </c>
      <c r="C189" s="675"/>
      <c r="D189" s="675"/>
      <c r="E189" s="675"/>
      <c r="F189" s="675"/>
      <c r="G189" s="675"/>
      <c r="H189" s="675"/>
      <c r="I189" s="375"/>
      <c r="J189" s="188">
        <f>J202</f>
        <v>913759100</v>
      </c>
      <c r="K189" s="185">
        <v>0</v>
      </c>
      <c r="L189" s="188">
        <v>870384000</v>
      </c>
      <c r="N189" s="213"/>
    </row>
    <row r="190" spans="1:14" ht="15" thickTop="1">
      <c r="A190" s="529"/>
      <c r="B190" s="2"/>
      <c r="C190" s="675"/>
      <c r="D190" s="675"/>
      <c r="E190" s="675"/>
      <c r="F190" s="675"/>
      <c r="G190" s="675"/>
      <c r="H190" s="675"/>
      <c r="I190" s="375"/>
      <c r="J190" s="185"/>
      <c r="K190" s="185"/>
      <c r="L190" s="185"/>
    </row>
    <row r="191" spans="1:14">
      <c r="A191" s="529"/>
      <c r="B191" s="174" t="s">
        <v>4000</v>
      </c>
      <c r="C191" s="675"/>
      <c r="D191" s="675"/>
      <c r="E191" s="675"/>
      <c r="F191" s="675"/>
      <c r="G191" s="675"/>
      <c r="H191" s="675"/>
      <c r="I191" s="375"/>
      <c r="J191" s="185"/>
      <c r="K191" s="185"/>
      <c r="L191" s="185"/>
    </row>
    <row r="192" spans="1:14">
      <c r="B192" s="175"/>
      <c r="I192" s="614"/>
      <c r="J192" s="505"/>
      <c r="L192" s="505"/>
    </row>
    <row r="193" spans="1:12">
      <c r="A193" s="529">
        <f>A187+0.1</f>
        <v>14.299999999999999</v>
      </c>
      <c r="B193" s="175" t="s">
        <v>233</v>
      </c>
    </row>
    <row r="194" spans="1:12" ht="9" customHeight="1">
      <c r="B194" s="175"/>
      <c r="I194" s="614"/>
      <c r="J194" s="505"/>
      <c r="L194" s="505"/>
    </row>
    <row r="195" spans="1:12" ht="21.75" customHeight="1">
      <c r="B195" s="1262" t="s">
        <v>9</v>
      </c>
      <c r="C195" s="1262"/>
      <c r="D195" s="1262"/>
      <c r="E195" s="1262"/>
      <c r="F195" s="1262" t="s">
        <v>234</v>
      </c>
      <c r="G195" s="1262"/>
      <c r="H195" s="1262" t="s">
        <v>235</v>
      </c>
      <c r="I195" s="1265" t="s">
        <v>286</v>
      </c>
      <c r="J195" s="1260" t="s">
        <v>4047</v>
      </c>
      <c r="K195" s="530"/>
      <c r="L195" s="1260" t="s">
        <v>1690</v>
      </c>
    </row>
    <row r="196" spans="1:12" ht="28.5" customHeight="1">
      <c r="B196" s="531"/>
      <c r="C196" s="531"/>
      <c r="D196" s="531"/>
      <c r="E196" s="531"/>
      <c r="F196" s="1263"/>
      <c r="G196" s="1263"/>
      <c r="H196" s="1263"/>
      <c r="I196" s="1266"/>
      <c r="J196" s="1264"/>
      <c r="K196" s="532"/>
      <c r="L196" s="1261"/>
    </row>
    <row r="197" spans="1:12">
      <c r="B197" s="174" t="s">
        <v>236</v>
      </c>
      <c r="F197" s="1238" t="s">
        <v>1702</v>
      </c>
      <c r="G197" s="1238"/>
      <c r="H197" s="533">
        <v>9137586</v>
      </c>
      <c r="I197" s="716">
        <f>100</f>
        <v>100</v>
      </c>
      <c r="J197" s="341">
        <f>H197*I197</f>
        <v>913758600</v>
      </c>
      <c r="K197" s="534"/>
      <c r="L197" s="341">
        <v>870383600</v>
      </c>
    </row>
    <row r="198" spans="1:12">
      <c r="B198" s="205" t="s">
        <v>237</v>
      </c>
      <c r="C198" s="205"/>
      <c r="D198" s="205"/>
      <c r="E198" s="205"/>
      <c r="F198" s="1238" t="s">
        <v>238</v>
      </c>
      <c r="G198" s="1238"/>
      <c r="H198" s="533">
        <v>2</v>
      </c>
      <c r="I198" s="716">
        <v>100</v>
      </c>
      <c r="J198" s="341">
        <f>H198*I198</f>
        <v>200</v>
      </c>
      <c r="K198" s="534"/>
      <c r="L198" s="341">
        <v>200</v>
      </c>
    </row>
    <row r="199" spans="1:12">
      <c r="B199" s="205" t="s">
        <v>239</v>
      </c>
      <c r="C199" s="205"/>
      <c r="D199" s="205"/>
      <c r="E199" s="205"/>
      <c r="F199" s="1238" t="s">
        <v>240</v>
      </c>
      <c r="G199" s="1238"/>
      <c r="H199" s="533">
        <v>1</v>
      </c>
      <c r="I199" s="716">
        <v>100</v>
      </c>
      <c r="J199" s="341">
        <f t="shared" ref="J199:J200" si="3">H199*I199</f>
        <v>100</v>
      </c>
      <c r="K199" s="535"/>
      <c r="L199" s="341">
        <v>100</v>
      </c>
    </row>
    <row r="200" spans="1:12">
      <c r="B200" s="205" t="s">
        <v>887</v>
      </c>
      <c r="C200" s="205"/>
      <c r="D200" s="205"/>
      <c r="E200" s="205"/>
      <c r="F200" s="1238" t="s">
        <v>240</v>
      </c>
      <c r="G200" s="1238"/>
      <c r="H200" s="533">
        <v>1</v>
      </c>
      <c r="I200" s="716">
        <v>100</v>
      </c>
      <c r="J200" s="341">
        <f t="shared" si="3"/>
        <v>100</v>
      </c>
      <c r="K200" s="535"/>
      <c r="L200" s="341">
        <v>100</v>
      </c>
    </row>
    <row r="201" spans="1:12">
      <c r="B201" s="784" t="s">
        <v>3977</v>
      </c>
      <c r="C201" s="784"/>
      <c r="D201" s="784"/>
      <c r="E201" s="784"/>
      <c r="F201" s="1257" t="s">
        <v>3978</v>
      </c>
      <c r="G201" s="1257"/>
      <c r="H201" s="785">
        <v>1</v>
      </c>
      <c r="I201" s="716">
        <v>100</v>
      </c>
      <c r="J201" s="786">
        <v>100</v>
      </c>
      <c r="K201" s="787"/>
      <c r="L201" s="786">
        <v>0</v>
      </c>
    </row>
    <row r="202" spans="1:12">
      <c r="B202" s="536"/>
      <c r="C202" s="537"/>
      <c r="D202" s="537"/>
      <c r="E202" s="537"/>
      <c r="F202" s="537"/>
      <c r="G202" s="537"/>
      <c r="H202" s="538">
        <f>SUM(H197:H201)</f>
        <v>9137591</v>
      </c>
      <c r="I202" s="538"/>
      <c r="J202" s="538">
        <f t="shared" ref="J202" si="4">SUM(J197:J201)</f>
        <v>913759100</v>
      </c>
      <c r="K202" s="539"/>
      <c r="L202" s="538">
        <v>870384000</v>
      </c>
    </row>
    <row r="203" spans="1:12" ht="81" hidden="1" customHeight="1">
      <c r="B203" s="1254" t="s">
        <v>720</v>
      </c>
      <c r="C203" s="1254"/>
      <c r="D203" s="1254"/>
      <c r="E203" s="1254"/>
      <c r="F203" s="1254"/>
      <c r="G203" s="1254"/>
      <c r="H203" s="1254"/>
      <c r="I203" s="1254"/>
      <c r="J203" s="1254"/>
      <c r="K203" s="1254"/>
      <c r="L203" s="1254"/>
    </row>
    <row r="204" spans="1:12" ht="9" hidden="1" customHeight="1">
      <c r="B204" s="175"/>
      <c r="I204" s="614"/>
      <c r="J204" s="505"/>
      <c r="L204" s="505"/>
    </row>
    <row r="205" spans="1:12" hidden="1">
      <c r="A205" s="434">
        <f>A181+1</f>
        <v>15</v>
      </c>
      <c r="B205" s="175" t="s">
        <v>207</v>
      </c>
      <c r="C205" s="540"/>
      <c r="D205" s="540"/>
      <c r="E205" s="540"/>
      <c r="F205" s="540"/>
      <c r="G205" s="514"/>
      <c r="H205" s="514"/>
      <c r="I205" s="717"/>
      <c r="K205" s="184"/>
    </row>
    <row r="206" spans="1:12" ht="5.15" hidden="1" customHeight="1">
      <c r="B206" s="175"/>
      <c r="I206" s="614"/>
    </row>
    <row r="207" spans="1:12" s="4" customFormat="1" hidden="1">
      <c r="A207" s="437"/>
      <c r="B207" s="229" t="s">
        <v>564</v>
      </c>
      <c r="H207" s="487"/>
      <c r="I207" s="264"/>
      <c r="J207" s="541">
        <f>L211</f>
        <v>0</v>
      </c>
      <c r="L207" s="542">
        <v>3300000</v>
      </c>
    </row>
    <row r="208" spans="1:12" s="4" customFormat="1" hidden="1">
      <c r="A208" s="437"/>
      <c r="B208" s="4" t="s">
        <v>1718</v>
      </c>
      <c r="H208" s="487"/>
      <c r="I208" s="264"/>
      <c r="J208" s="543" t="e">
        <f>-#REF!</f>
        <v>#REF!</v>
      </c>
      <c r="L208" s="544">
        <v>0</v>
      </c>
    </row>
    <row r="209" spans="1:12" s="4" customFormat="1" hidden="1">
      <c r="A209" s="437"/>
      <c r="H209" s="487"/>
      <c r="I209" s="264"/>
      <c r="J209" s="545" t="e">
        <f>SUM(J207:J208)*0</f>
        <v>#REF!</v>
      </c>
      <c r="L209" s="487">
        <f>SUM(L207:L208)</f>
        <v>3300000</v>
      </c>
    </row>
    <row r="210" spans="1:12" s="4" customFormat="1" hidden="1">
      <c r="A210" s="437"/>
      <c r="B210" s="4" t="s">
        <v>565</v>
      </c>
      <c r="H210" s="487"/>
      <c r="I210" s="264"/>
      <c r="J210" s="341">
        <v>0</v>
      </c>
      <c r="L210" s="341">
        <v>3300000</v>
      </c>
    </row>
    <row r="211" spans="1:12" s="4" customFormat="1" ht="15" hidden="1" thickBot="1">
      <c r="A211" s="437"/>
      <c r="B211" s="174" t="s">
        <v>645</v>
      </c>
      <c r="H211" s="546"/>
      <c r="I211" s="264"/>
      <c r="J211" s="547" t="e">
        <f>J209-J210</f>
        <v>#REF!</v>
      </c>
      <c r="L211" s="548">
        <f>L209-L210</f>
        <v>0</v>
      </c>
    </row>
    <row r="212" spans="1:12">
      <c r="B212" s="175"/>
      <c r="I212" s="614"/>
    </row>
    <row r="213" spans="1:12">
      <c r="A213" s="434">
        <f>A205</f>
        <v>15</v>
      </c>
      <c r="B213" s="381" t="s">
        <v>111</v>
      </c>
      <c r="D213" s="216"/>
      <c r="E213" s="216"/>
      <c r="F213" s="208"/>
      <c r="G213" s="514"/>
      <c r="H213" s="514"/>
      <c r="I213" s="717"/>
      <c r="J213" s="484"/>
      <c r="K213" s="184"/>
      <c r="L213" s="484"/>
    </row>
    <row r="214" spans="1:12" ht="8.25" customHeight="1">
      <c r="B214" s="381"/>
      <c r="D214" s="216"/>
      <c r="E214" s="216"/>
      <c r="F214" s="208"/>
      <c r="G214" s="514"/>
      <c r="H214" s="514"/>
      <c r="I214" s="717"/>
      <c r="J214" s="484"/>
      <c r="K214" s="184"/>
      <c r="L214" s="484"/>
    </row>
    <row r="215" spans="1:12">
      <c r="B215" s="381" t="s">
        <v>943</v>
      </c>
      <c r="D215" s="216"/>
      <c r="E215" s="216"/>
      <c r="F215" s="208"/>
      <c r="G215" s="514"/>
      <c r="H215" s="514"/>
      <c r="I215" s="717"/>
      <c r="J215" s="484"/>
      <c r="K215" s="184"/>
      <c r="L215" s="484"/>
    </row>
    <row r="216" spans="1:12" ht="5.9" customHeight="1">
      <c r="B216" s="381"/>
      <c r="D216" s="216"/>
      <c r="E216" s="216"/>
      <c r="F216" s="208"/>
      <c r="G216" s="514"/>
      <c r="H216" s="514"/>
      <c r="I216" s="717"/>
      <c r="J216" s="484"/>
      <c r="K216" s="184"/>
      <c r="L216" s="484"/>
    </row>
    <row r="217" spans="1:12">
      <c r="B217" s="174" t="s">
        <v>12</v>
      </c>
      <c r="I217" s="614"/>
      <c r="J217" s="182">
        <f>L222</f>
        <v>515554110.62</v>
      </c>
      <c r="L217" s="182">
        <v>537035531.89999998</v>
      </c>
    </row>
    <row r="218" spans="1:12">
      <c r="B218" s="4" t="s">
        <v>596</v>
      </c>
      <c r="D218" s="216"/>
      <c r="E218" s="216"/>
      <c r="F218" s="208"/>
      <c r="G218" s="514"/>
      <c r="H218" s="514"/>
      <c r="I218" s="717"/>
      <c r="J218" s="183">
        <v>0</v>
      </c>
      <c r="K218" s="184"/>
      <c r="L218" s="183">
        <v>0</v>
      </c>
    </row>
    <row r="219" spans="1:12">
      <c r="B219" s="4"/>
      <c r="D219" s="216"/>
      <c r="E219" s="216"/>
      <c r="F219" s="208"/>
      <c r="G219" s="514"/>
      <c r="H219" s="514"/>
      <c r="I219" s="717"/>
      <c r="J219" s="185">
        <f>SUM(J217:J218)</f>
        <v>515554110.62</v>
      </c>
      <c r="K219" s="186"/>
      <c r="L219" s="185">
        <v>537035531.89999998</v>
      </c>
    </row>
    <row r="220" spans="1:12" hidden="1">
      <c r="B220" s="4" t="s">
        <v>685</v>
      </c>
      <c r="D220" s="216"/>
      <c r="E220" s="216"/>
      <c r="F220" s="208"/>
      <c r="G220" s="514"/>
      <c r="H220" s="514"/>
      <c r="I220" s="717"/>
      <c r="J220" s="187"/>
      <c r="K220" s="186"/>
      <c r="L220" s="185"/>
    </row>
    <row r="221" spans="1:12">
      <c r="B221" s="4" t="s">
        <v>885</v>
      </c>
      <c r="D221" s="216"/>
      <c r="E221" s="216"/>
      <c r="F221" s="208"/>
      <c r="G221" s="514"/>
      <c r="H221" s="514"/>
      <c r="I221" s="716">
        <v>16</v>
      </c>
      <c r="J221" s="183">
        <v>0</v>
      </c>
      <c r="K221" s="184"/>
      <c r="L221" s="183">
        <v>21481421.280000001</v>
      </c>
    </row>
    <row r="222" spans="1:12" ht="15" thickBot="1">
      <c r="B222" s="175" t="s">
        <v>645</v>
      </c>
      <c r="D222" s="216"/>
      <c r="E222" s="216"/>
      <c r="F222" s="208"/>
      <c r="G222" s="514"/>
      <c r="H222" s="514"/>
      <c r="I222" s="375"/>
      <c r="J222" s="188">
        <f>J219-J220-J221</f>
        <v>515554110.62</v>
      </c>
      <c r="K222" s="184"/>
      <c r="L222" s="188">
        <v>515554110.62</v>
      </c>
    </row>
    <row r="223" spans="1:12" ht="15" thickTop="1">
      <c r="B223" s="175"/>
      <c r="D223" s="216"/>
      <c r="E223" s="216"/>
      <c r="F223" s="208"/>
      <c r="G223" s="514"/>
      <c r="H223" s="514"/>
      <c r="I223" s="375"/>
      <c r="J223" s="185"/>
      <c r="K223" s="184"/>
      <c r="L223" s="185"/>
    </row>
    <row r="224" spans="1:12">
      <c r="B224" s="381" t="s">
        <v>944</v>
      </c>
      <c r="D224" s="216"/>
      <c r="E224" s="216"/>
      <c r="F224" s="208"/>
      <c r="G224" s="514"/>
      <c r="H224" s="514"/>
      <c r="I224" s="717"/>
      <c r="J224" s="189"/>
      <c r="K224" s="184"/>
      <c r="L224" s="189"/>
    </row>
    <row r="225" spans="1:12" ht="8.9" customHeight="1">
      <c r="B225" s="381"/>
      <c r="D225" s="216"/>
      <c r="E225" s="216"/>
      <c r="F225" s="208"/>
      <c r="G225" s="514"/>
      <c r="H225" s="514"/>
      <c r="I225" s="717"/>
      <c r="J225" s="189"/>
      <c r="K225" s="184"/>
      <c r="L225" s="189"/>
    </row>
    <row r="226" spans="1:12">
      <c r="B226" s="174" t="s">
        <v>12</v>
      </c>
      <c r="I226" s="614"/>
      <c r="J226" s="182">
        <f>L230</f>
        <v>161102288.01000005</v>
      </c>
      <c r="L226" s="182">
        <v>165583019.70000005</v>
      </c>
    </row>
    <row r="227" spans="1:12">
      <c r="B227" s="4" t="s">
        <v>596</v>
      </c>
      <c r="D227" s="216"/>
      <c r="E227" s="216"/>
      <c r="F227" s="208"/>
      <c r="G227" s="514"/>
      <c r="H227" s="514"/>
      <c r="I227" s="717"/>
      <c r="J227" s="183">
        <f>'Note-4-5'!I13</f>
        <v>0</v>
      </c>
      <c r="K227" s="184"/>
      <c r="L227" s="183">
        <v>102466.02</v>
      </c>
    </row>
    <row r="228" spans="1:12">
      <c r="B228" s="4"/>
      <c r="D228" s="216"/>
      <c r="E228" s="216"/>
      <c r="F228" s="208"/>
      <c r="G228" s="514"/>
      <c r="H228" s="514"/>
      <c r="I228" s="717"/>
      <c r="J228" s="729">
        <f>SUM(J226:J227)</f>
        <v>161102288.01000005</v>
      </c>
      <c r="K228" s="186"/>
      <c r="L228" s="185">
        <v>165685485.72000006</v>
      </c>
    </row>
    <row r="229" spans="1:12" ht="13.5" customHeight="1">
      <c r="B229" s="4" t="s">
        <v>578</v>
      </c>
      <c r="D229" s="216"/>
      <c r="E229" s="216"/>
      <c r="F229" s="208"/>
      <c r="G229" s="514"/>
      <c r="H229" s="514"/>
      <c r="I229" s="716"/>
      <c r="J229" s="187">
        <f>'Note-4-5'!I24</f>
        <v>4585076.25</v>
      </c>
      <c r="K229" s="184"/>
      <c r="L229" s="183">
        <v>4583197.71</v>
      </c>
    </row>
    <row r="230" spans="1:12" ht="13.5" customHeight="1">
      <c r="B230" s="175" t="s">
        <v>645</v>
      </c>
      <c r="D230" s="216"/>
      <c r="E230" s="216"/>
      <c r="F230" s="208"/>
      <c r="G230" s="514"/>
      <c r="H230" s="514"/>
      <c r="I230" s="375"/>
      <c r="J230" s="190">
        <f>J228-J229</f>
        <v>156517211.76000005</v>
      </c>
      <c r="K230" s="184"/>
      <c r="L230" s="190">
        <v>161102288.01000005</v>
      </c>
    </row>
    <row r="231" spans="1:12" ht="6" customHeight="1">
      <c r="B231" s="175"/>
      <c r="D231" s="216"/>
      <c r="E231" s="216"/>
      <c r="F231" s="208"/>
      <c r="G231" s="514"/>
      <c r="H231" s="514"/>
      <c r="I231" s="375"/>
      <c r="J231" s="185"/>
      <c r="K231" s="184"/>
      <c r="L231" s="185"/>
    </row>
    <row r="232" spans="1:12" ht="13.5" customHeight="1" thickBot="1">
      <c r="B232" s="175" t="s">
        <v>886</v>
      </c>
      <c r="C232" s="216"/>
      <c r="D232" s="216"/>
      <c r="E232" s="216"/>
      <c r="F232" s="208"/>
      <c r="G232" s="514"/>
      <c r="H232" s="514"/>
      <c r="I232" s="717"/>
      <c r="J232" s="191">
        <f>J222+J230</f>
        <v>672071322.38000011</v>
      </c>
      <c r="K232" s="184"/>
      <c r="L232" s="191">
        <v>676656398.63000011</v>
      </c>
    </row>
    <row r="233" spans="1:12" ht="13.5" customHeight="1" thickTop="1">
      <c r="C233" s="216"/>
      <c r="D233" s="216"/>
      <c r="E233" s="216"/>
      <c r="F233" s="208"/>
      <c r="G233" s="514"/>
      <c r="H233" s="514"/>
      <c r="I233" s="717"/>
      <c r="J233" s="484"/>
      <c r="K233" s="184"/>
      <c r="L233" s="484"/>
    </row>
    <row r="234" spans="1:12" s="4" customFormat="1" ht="5.25" customHeight="1">
      <c r="A234" s="437"/>
      <c r="B234" s="549"/>
      <c r="C234" s="550"/>
      <c r="D234" s="550"/>
      <c r="E234" s="550"/>
      <c r="F234" s="550"/>
      <c r="G234" s="550"/>
      <c r="H234" s="550"/>
      <c r="I234" s="611"/>
      <c r="J234" s="550"/>
      <c r="K234" s="550"/>
      <c r="L234" s="550"/>
    </row>
    <row r="235" spans="1:12" s="4" customFormat="1" ht="15" customHeight="1">
      <c r="A235" s="437"/>
      <c r="B235" s="1253" t="s">
        <v>1745</v>
      </c>
      <c r="C235" s="1253"/>
      <c r="D235" s="1253"/>
      <c r="E235" s="1253"/>
      <c r="F235" s="1253"/>
      <c r="G235" s="1253"/>
      <c r="H235" s="1253"/>
      <c r="I235" s="1253"/>
      <c r="J235" s="1253"/>
      <c r="K235" s="1253"/>
      <c r="L235" s="1253"/>
    </row>
    <row r="236" spans="1:12" s="4" customFormat="1">
      <c r="A236" s="437"/>
      <c r="B236" s="1253"/>
      <c r="C236" s="1253"/>
      <c r="D236" s="1253"/>
      <c r="E236" s="1253"/>
      <c r="F236" s="1253"/>
      <c r="G236" s="1253"/>
      <c r="H236" s="1253"/>
      <c r="I236" s="1253"/>
      <c r="J236" s="1253"/>
      <c r="K236" s="1253"/>
      <c r="L236" s="1253"/>
    </row>
    <row r="237" spans="1:12" s="4" customFormat="1">
      <c r="A237" s="437"/>
      <c r="B237" s="1253"/>
      <c r="C237" s="1253"/>
      <c r="D237" s="1253"/>
      <c r="E237" s="1253"/>
      <c r="F237" s="1253"/>
      <c r="G237" s="1253"/>
      <c r="H237" s="1253"/>
      <c r="I237" s="1253"/>
      <c r="J237" s="1253"/>
      <c r="K237" s="1253"/>
      <c r="L237" s="1253"/>
    </row>
    <row r="238" spans="1:12" s="4" customFormat="1" ht="63.75" customHeight="1">
      <c r="A238" s="437"/>
      <c r="B238" s="1253"/>
      <c r="C238" s="1253"/>
      <c r="D238" s="1253"/>
      <c r="E238" s="1253"/>
      <c r="F238" s="1253"/>
      <c r="G238" s="1253"/>
      <c r="H238" s="1253"/>
      <c r="I238" s="1253"/>
      <c r="J238" s="1253"/>
      <c r="K238" s="1253"/>
      <c r="L238" s="1253"/>
    </row>
    <row r="239" spans="1:12" s="4" customFormat="1" ht="9" customHeight="1">
      <c r="A239" s="437"/>
      <c r="B239" s="549"/>
      <c r="C239" s="550"/>
      <c r="D239" s="550"/>
      <c r="E239" s="550"/>
      <c r="F239" s="550"/>
      <c r="G239" s="550"/>
      <c r="H239" s="550"/>
      <c r="I239" s="611"/>
      <c r="J239" s="550"/>
      <c r="K239" s="550"/>
      <c r="L239" s="550"/>
    </row>
    <row r="240" spans="1:12" s="4" customFormat="1">
      <c r="A240" s="437"/>
      <c r="B240" s="549"/>
      <c r="C240" s="550"/>
      <c r="D240" s="550"/>
      <c r="E240" s="550"/>
      <c r="F240" s="550"/>
      <c r="G240" s="550"/>
      <c r="H240" s="550"/>
      <c r="I240" s="611"/>
      <c r="J240" s="1248"/>
      <c r="K240" s="1248"/>
      <c r="L240" s="1248"/>
    </row>
    <row r="241" spans="1:12" s="4" customFormat="1">
      <c r="A241" s="437">
        <f>A213+1</f>
        <v>16</v>
      </c>
      <c r="B241" s="551" t="s">
        <v>881</v>
      </c>
      <c r="C241" s="550"/>
      <c r="D241" s="550"/>
      <c r="E241" s="550"/>
      <c r="F241" s="550"/>
      <c r="G241" s="550"/>
      <c r="H241" s="550"/>
      <c r="I241" s="611"/>
    </row>
    <row r="242" spans="1:12" s="4" customFormat="1">
      <c r="A242" s="437"/>
      <c r="B242" s="549"/>
      <c r="C242" s="550"/>
      <c r="D242" s="550"/>
      <c r="E242" s="550"/>
      <c r="F242" s="550"/>
      <c r="G242" s="550"/>
      <c r="H242" s="550"/>
      <c r="I242" s="611"/>
    </row>
    <row r="243" spans="1:12" s="4" customFormat="1">
      <c r="A243" s="437"/>
      <c r="B243" s="1252" t="s">
        <v>941</v>
      </c>
      <c r="C243" s="1252"/>
      <c r="D243" s="1252"/>
      <c r="E243" s="1252"/>
      <c r="F243" s="1252"/>
      <c r="G243" s="1252"/>
      <c r="H243" s="1252"/>
      <c r="I243" s="1252"/>
    </row>
    <row r="244" spans="1:12" s="4" customFormat="1" ht="53.9" customHeight="1">
      <c r="A244" s="437"/>
      <c r="B244" s="1252"/>
      <c r="C244" s="1252"/>
      <c r="D244" s="1252"/>
      <c r="E244" s="1252"/>
      <c r="F244" s="1252"/>
      <c r="G244" s="1252"/>
      <c r="H244" s="1252"/>
      <c r="I244" s="1252"/>
      <c r="J244" s="276"/>
      <c r="K244" s="276"/>
      <c r="L244" s="276"/>
    </row>
    <row r="245" spans="1:12" s="4" customFormat="1">
      <c r="A245" s="437"/>
      <c r="B245" s="552"/>
      <c r="C245" s="552"/>
      <c r="D245" s="552"/>
      <c r="E245" s="552"/>
      <c r="F245" s="552"/>
      <c r="G245" s="552"/>
      <c r="H245" s="552"/>
      <c r="I245" s="277"/>
      <c r="J245" s="552"/>
      <c r="K245" s="552"/>
      <c r="L245" s="552"/>
    </row>
    <row r="246" spans="1:12" s="229" customFormat="1">
      <c r="A246" s="551"/>
      <c r="B246" s="1193" t="s">
        <v>942</v>
      </c>
      <c r="C246" s="1193"/>
      <c r="D246" s="1193"/>
      <c r="E246" s="1193"/>
      <c r="F246" s="1193"/>
      <c r="G246" s="1193"/>
      <c r="H246" s="1193"/>
      <c r="I246" s="277"/>
      <c r="J246" s="553">
        <f>L248</f>
        <v>537035532</v>
      </c>
      <c r="K246" s="552">
        <v>7080214</v>
      </c>
      <c r="L246" s="553">
        <v>537035532</v>
      </c>
    </row>
    <row r="247" spans="1:12" s="229" customFormat="1">
      <c r="A247" s="551"/>
      <c r="B247" s="1193" t="s">
        <v>882</v>
      </c>
      <c r="C247" s="1193"/>
      <c r="D247" s="1193"/>
      <c r="E247" s="1193"/>
      <c r="F247" s="1193"/>
      <c r="G247" s="1193"/>
      <c r="H247" s="1193"/>
      <c r="I247" s="277"/>
      <c r="J247" s="553">
        <v>0</v>
      </c>
      <c r="K247" s="552"/>
      <c r="L247" s="553">
        <v>0</v>
      </c>
    </row>
    <row r="248" spans="1:12" s="229" customFormat="1">
      <c r="A248" s="551"/>
      <c r="B248" s="1193"/>
      <c r="C248" s="1193"/>
      <c r="D248" s="1193"/>
      <c r="E248" s="1193"/>
      <c r="F248" s="1193"/>
      <c r="G248" s="1193"/>
      <c r="H248" s="1193"/>
      <c r="I248" s="277"/>
      <c r="J248" s="554">
        <f>SUM(J246:J247)</f>
        <v>537035532</v>
      </c>
      <c r="K248" s="552"/>
      <c r="L248" s="554">
        <v>537035532</v>
      </c>
    </row>
    <row r="249" spans="1:12" s="229" customFormat="1">
      <c r="A249" s="551"/>
      <c r="B249" s="1193"/>
      <c r="C249" s="1193"/>
      <c r="D249" s="1193"/>
      <c r="E249" s="1193"/>
      <c r="F249" s="1193"/>
      <c r="G249" s="1193"/>
      <c r="H249" s="1193"/>
      <c r="I249" s="277"/>
      <c r="J249" s="552"/>
      <c r="K249" s="552"/>
      <c r="L249" s="552"/>
    </row>
    <row r="250" spans="1:12" s="229" customFormat="1">
      <c r="A250" s="551"/>
      <c r="B250" s="1255" t="s">
        <v>883</v>
      </c>
      <c r="C250" s="1255"/>
      <c r="D250" s="1255"/>
      <c r="E250" s="1255"/>
      <c r="F250" s="1255"/>
      <c r="G250" s="1255"/>
      <c r="H250" s="1255"/>
      <c r="I250" s="277"/>
      <c r="J250" s="555">
        <v>0.04</v>
      </c>
      <c r="K250" s="556"/>
      <c r="L250" s="555">
        <v>0.04</v>
      </c>
    </row>
    <row r="251" spans="1:12" s="229" customFormat="1" ht="15" thickBot="1">
      <c r="A251" s="551"/>
      <c r="B251" s="1256" t="s">
        <v>884</v>
      </c>
      <c r="C251" s="1256"/>
      <c r="D251" s="1256"/>
      <c r="E251" s="1256"/>
      <c r="F251" s="1256"/>
      <c r="G251" s="1256"/>
      <c r="H251" s="1256"/>
      <c r="I251" s="277"/>
      <c r="J251" s="362">
        <f>J248*J250</f>
        <v>21481421.280000001</v>
      </c>
      <c r="K251" s="184"/>
      <c r="L251" s="362">
        <v>21481421.280000001</v>
      </c>
    </row>
    <row r="252" spans="1:12" s="229" customFormat="1" ht="15" thickTop="1">
      <c r="A252" s="551"/>
      <c r="B252" s="1193"/>
      <c r="C252" s="1193"/>
      <c r="D252" s="1193"/>
      <c r="E252" s="1193"/>
      <c r="F252" s="1193"/>
      <c r="G252" s="1193"/>
      <c r="H252" s="1193"/>
      <c r="I252" s="277"/>
      <c r="J252" s="552"/>
      <c r="K252" s="552"/>
      <c r="L252" s="552"/>
    </row>
    <row r="253" spans="1:12" s="4" customFormat="1">
      <c r="A253" s="437"/>
      <c r="B253" s="174"/>
      <c r="G253" s="546"/>
      <c r="I253" s="264"/>
      <c r="J253" s="513"/>
      <c r="L253" s="489"/>
    </row>
    <row r="254" spans="1:12" s="4" customFormat="1">
      <c r="A254" s="437"/>
      <c r="B254" s="174"/>
      <c r="G254" s="546"/>
      <c r="I254" s="480" t="s">
        <v>3</v>
      </c>
      <c r="J254" s="1247" t="s">
        <v>828</v>
      </c>
      <c r="K254" s="1247"/>
      <c r="L254" s="1247"/>
    </row>
    <row r="255" spans="1:12" s="4" customFormat="1">
      <c r="A255" s="437"/>
      <c r="B255" s="174"/>
      <c r="G255" s="546"/>
      <c r="I255" s="264"/>
      <c r="J255" s="192">
        <v>2022</v>
      </c>
      <c r="K255" s="193"/>
      <c r="L255" s="192">
        <v>2021</v>
      </c>
    </row>
    <row r="256" spans="1:12" s="4" customFormat="1">
      <c r="A256" s="437"/>
      <c r="B256" s="174"/>
      <c r="G256" s="546"/>
      <c r="I256" s="264"/>
      <c r="J256" s="194" t="s">
        <v>269</v>
      </c>
      <c r="K256" s="195"/>
      <c r="L256" s="194" t="s">
        <v>269</v>
      </c>
    </row>
    <row r="257" spans="1:12" s="4" customFormat="1">
      <c r="A257" s="437"/>
      <c r="B257" s="174"/>
      <c r="G257" s="546"/>
      <c r="I257" s="264"/>
      <c r="J257" s="513"/>
      <c r="L257" s="489"/>
    </row>
    <row r="258" spans="1:12">
      <c r="A258" s="434">
        <f>A241+1</f>
        <v>17</v>
      </c>
      <c r="B258" s="730" t="s">
        <v>993</v>
      </c>
      <c r="C258" s="731"/>
      <c r="D258" s="730"/>
      <c r="E258" s="732"/>
      <c r="F258" s="733"/>
      <c r="G258" s="733"/>
      <c r="H258" s="733"/>
      <c r="I258" s="734"/>
      <c r="J258" s="735"/>
      <c r="K258" s="736"/>
      <c r="L258" s="737"/>
    </row>
    <row r="259" spans="1:12" ht="5.9" customHeight="1">
      <c r="B259" s="730"/>
      <c r="C259" s="731"/>
      <c r="D259" s="730"/>
      <c r="E259" s="732"/>
      <c r="F259" s="733"/>
      <c r="G259" s="733"/>
      <c r="H259" s="733"/>
      <c r="I259" s="734"/>
      <c r="J259" s="735"/>
      <c r="K259" s="736"/>
      <c r="L259" s="737"/>
    </row>
    <row r="260" spans="1:12">
      <c r="A260" s="501"/>
      <c r="B260" s="731" t="s">
        <v>12</v>
      </c>
      <c r="C260" s="731"/>
      <c r="D260" s="730"/>
      <c r="E260" s="732"/>
      <c r="F260" s="733"/>
      <c r="G260" s="733"/>
      <c r="H260" s="733"/>
      <c r="I260" s="734"/>
      <c r="J260" s="738">
        <f>L264</f>
        <v>19368682.940000001</v>
      </c>
      <c r="K260" s="736"/>
      <c r="L260" s="738">
        <v>22046953.199999999</v>
      </c>
    </row>
    <row r="261" spans="1:12">
      <c r="A261" s="501"/>
      <c r="B261" s="739" t="s">
        <v>748</v>
      </c>
      <c r="C261" s="731"/>
      <c r="D261" s="730"/>
      <c r="E261" s="732"/>
      <c r="F261" s="733"/>
      <c r="G261" s="733"/>
      <c r="H261" s="733"/>
      <c r="I261" s="734"/>
      <c r="J261" s="738">
        <v>0</v>
      </c>
      <c r="K261" s="736"/>
      <c r="L261" s="738">
        <v>0</v>
      </c>
    </row>
    <row r="262" spans="1:12">
      <c r="A262" s="501"/>
      <c r="B262" s="739"/>
      <c r="C262" s="731"/>
      <c r="D262" s="730"/>
      <c r="E262" s="732"/>
      <c r="F262" s="733"/>
      <c r="G262" s="733"/>
      <c r="H262" s="740"/>
      <c r="I262" s="734"/>
      <c r="J262" s="741">
        <f>SUM(J260:J261)</f>
        <v>19368682.940000001</v>
      </c>
      <c r="K262" s="742"/>
      <c r="L262" s="741">
        <v>22046953.199999999</v>
      </c>
    </row>
    <row r="263" spans="1:12">
      <c r="A263" s="501"/>
      <c r="B263" s="739" t="s">
        <v>594</v>
      </c>
      <c r="C263" s="731"/>
      <c r="D263" s="730"/>
      <c r="E263" s="732"/>
      <c r="F263" s="733"/>
      <c r="G263" s="733"/>
      <c r="H263" s="733"/>
      <c r="I263" s="734"/>
      <c r="J263" s="743">
        <f>J262-J264</f>
        <v>2646313.0600000005</v>
      </c>
      <c r="K263" s="736"/>
      <c r="L263" s="743">
        <v>2455027.9</v>
      </c>
    </row>
    <row r="264" spans="1:12">
      <c r="A264" s="501"/>
      <c r="B264" s="744"/>
      <c r="C264" s="739"/>
      <c r="D264" s="739"/>
      <c r="E264" s="732"/>
      <c r="F264" s="733"/>
      <c r="G264" s="733"/>
      <c r="H264" s="740"/>
      <c r="I264" s="712" t="s">
        <v>1436</v>
      </c>
      <c r="J264" s="745">
        <f>-SUMIFS('TB 20-21'!L:L,'TB 20-21'!B:B,'Notes 6-29'!I264)</f>
        <v>16722369.880000001</v>
      </c>
      <c r="K264" s="739"/>
      <c r="L264" s="745">
        <v>19368682.940000001</v>
      </c>
    </row>
    <row r="265" spans="1:12">
      <c r="A265" s="501"/>
      <c r="B265" t="s">
        <v>282</v>
      </c>
      <c r="C265" s="731"/>
      <c r="D265"/>
      <c r="E265" s="732"/>
      <c r="F265" s="733"/>
      <c r="G265" s="733"/>
      <c r="H265" s="740"/>
      <c r="I265" s="734"/>
      <c r="J265" s="746">
        <f>34200*92.5</f>
        <v>3163500</v>
      </c>
      <c r="K265" s="739"/>
      <c r="L265" s="746">
        <v>2759669.0985548296</v>
      </c>
    </row>
    <row r="266" spans="1:12" ht="15" thickBot="1">
      <c r="A266" s="501"/>
      <c r="B266" s="731"/>
      <c r="C266" s="731"/>
      <c r="D266" s="731"/>
      <c r="E266" s="732"/>
      <c r="F266" s="733"/>
      <c r="G266" s="733"/>
      <c r="H266" s="740"/>
      <c r="I266" s="734"/>
      <c r="J266" s="747">
        <f>J264-J265</f>
        <v>13558869.880000001</v>
      </c>
      <c r="K266" s="748"/>
      <c r="L266" s="747">
        <v>16609013.841445172</v>
      </c>
    </row>
    <row r="267" spans="1:12" ht="15" hidden="1" thickTop="1">
      <c r="A267" s="501"/>
      <c r="B267" s="731"/>
      <c r="C267" s="731"/>
      <c r="D267" s="731"/>
      <c r="E267" s="732"/>
      <c r="F267" s="733"/>
      <c r="G267" s="733"/>
      <c r="H267" s="740"/>
      <c r="I267" s="734"/>
      <c r="J267" s="749"/>
      <c r="K267" s="748"/>
      <c r="L267" s="749"/>
    </row>
    <row r="268" spans="1:12" ht="15" thickTop="1">
      <c r="A268" s="501"/>
      <c r="B268" s="731" t="s">
        <v>1746</v>
      </c>
      <c r="C268" s="731"/>
      <c r="D268" s="731"/>
      <c r="E268" s="732"/>
      <c r="F268" s="733"/>
      <c r="G268" s="733"/>
      <c r="H268" s="740"/>
      <c r="I268" s="734"/>
      <c r="J268" s="749"/>
      <c r="K268" s="748"/>
      <c r="L268" s="749"/>
    </row>
    <row r="269" spans="1:12">
      <c r="A269" s="501"/>
      <c r="E269" s="205"/>
      <c r="F269" s="206"/>
      <c r="G269" s="206"/>
      <c r="H269" s="557"/>
      <c r="I269" s="718"/>
      <c r="J269" s="513"/>
      <c r="K269" s="204"/>
      <c r="L269" s="513"/>
    </row>
    <row r="270" spans="1:12">
      <c r="A270" s="434">
        <f>A258+1</f>
        <v>18</v>
      </c>
      <c r="B270" s="231" t="s">
        <v>880</v>
      </c>
      <c r="E270" s="205"/>
      <c r="F270" s="206"/>
      <c r="G270" s="206"/>
      <c r="H270" s="557"/>
      <c r="I270" s="718"/>
      <c r="J270" s="513"/>
      <c r="K270" s="204"/>
      <c r="L270" s="513"/>
    </row>
    <row r="271" spans="1:12" ht="7.4" customHeight="1">
      <c r="A271" s="501"/>
      <c r="B271" s="4"/>
      <c r="E271" s="205"/>
      <c r="F271" s="206"/>
      <c r="G271" s="206"/>
      <c r="H271" s="557"/>
      <c r="I271" s="718"/>
      <c r="J271" s="513"/>
      <c r="K271" s="204"/>
      <c r="L271" s="513"/>
    </row>
    <row r="272" spans="1:12">
      <c r="A272" s="501"/>
      <c r="B272" s="4" t="s">
        <v>12</v>
      </c>
      <c r="E272" s="205"/>
      <c r="F272" s="206"/>
      <c r="G272" s="206"/>
      <c r="H272" s="557"/>
      <c r="I272" s="718"/>
      <c r="J272" s="196">
        <f>L276</f>
        <v>179273492.25999999</v>
      </c>
      <c r="K272" s="197"/>
      <c r="L272" s="196">
        <v>90090267</v>
      </c>
    </row>
    <row r="273" spans="1:12">
      <c r="A273" s="501"/>
      <c r="B273" s="4" t="s">
        <v>596</v>
      </c>
      <c r="E273" s="205"/>
      <c r="F273" s="206"/>
      <c r="G273" s="206"/>
      <c r="H273" s="557"/>
      <c r="I273" s="718"/>
      <c r="J273" s="196"/>
      <c r="K273" s="197"/>
      <c r="L273" s="196">
        <v>106862312</v>
      </c>
    </row>
    <row r="274" spans="1:12">
      <c r="A274" s="501"/>
      <c r="B274" s="4"/>
      <c r="E274" s="205"/>
      <c r="F274" s="206"/>
      <c r="G274" s="206"/>
      <c r="H274" s="557"/>
      <c r="I274" s="718"/>
      <c r="J274" s="198">
        <f>SUM(J272:J273)</f>
        <v>179273492.25999999</v>
      </c>
      <c r="K274" s="199"/>
      <c r="L274" s="198">
        <v>196952579</v>
      </c>
    </row>
    <row r="275" spans="1:12">
      <c r="A275" s="501"/>
      <c r="B275" s="4" t="s">
        <v>598</v>
      </c>
      <c r="E275" s="205"/>
      <c r="F275" s="206"/>
      <c r="G275" s="206"/>
      <c r="H275" s="557"/>
      <c r="I275" s="718"/>
      <c r="J275" s="200">
        <f>J274-J276</f>
        <v>99596452.989999995</v>
      </c>
      <c r="K275" s="197"/>
      <c r="L275" s="200">
        <v>17679086.739999998</v>
      </c>
    </row>
    <row r="276" spans="1:12">
      <c r="A276" s="501"/>
      <c r="B276" s="4"/>
      <c r="E276" s="205"/>
      <c r="F276" s="206"/>
      <c r="G276" s="206"/>
      <c r="H276" s="557"/>
      <c r="I276" s="719" t="s">
        <v>1437</v>
      </c>
      <c r="J276" s="201">
        <f>-SUMIFS('TB 20-21'!L:L,'TB 20-21'!B:B,'Notes 6-29'!I276)</f>
        <v>79677039.269999996</v>
      </c>
      <c r="K276" s="229"/>
      <c r="L276" s="201">
        <v>179273492.25999999</v>
      </c>
    </row>
    <row r="277" spans="1:12">
      <c r="A277" s="501"/>
      <c r="B277" s="4" t="s">
        <v>940</v>
      </c>
      <c r="E277" s="205"/>
      <c r="F277" s="206"/>
      <c r="G277" s="206"/>
      <c r="H277" s="557"/>
      <c r="I277" s="718"/>
      <c r="J277" s="202">
        <v>79677039.269999996</v>
      </c>
      <c r="K277" s="229"/>
      <c r="L277" s="202">
        <v>99596383.400000021</v>
      </c>
    </row>
    <row r="278" spans="1:12" ht="15" thickBot="1">
      <c r="A278" s="501"/>
      <c r="B278" s="4"/>
      <c r="E278" s="205"/>
      <c r="F278" s="206"/>
      <c r="G278" s="206"/>
      <c r="H278" s="557"/>
      <c r="I278" s="718"/>
      <c r="J278" s="203">
        <f>J276-J277</f>
        <v>0</v>
      </c>
      <c r="K278" s="204"/>
      <c r="L278" s="203">
        <v>79677108.85999997</v>
      </c>
    </row>
    <row r="279" spans="1:12" ht="15" thickTop="1">
      <c r="A279" s="501"/>
      <c r="E279" s="205"/>
      <c r="F279" s="206"/>
      <c r="G279" s="206"/>
      <c r="H279" s="557"/>
      <c r="I279" s="718"/>
      <c r="J279" s="513"/>
      <c r="K279" s="204"/>
      <c r="L279" s="513"/>
    </row>
    <row r="280" spans="1:12" ht="3.75" customHeight="1">
      <c r="A280" s="501"/>
      <c r="E280" s="205"/>
      <c r="F280" s="206"/>
      <c r="G280" s="206"/>
      <c r="H280" s="557"/>
      <c r="I280" s="718"/>
      <c r="J280" s="513"/>
      <c r="K280" s="204"/>
      <c r="L280" s="513"/>
    </row>
    <row r="281" spans="1:12" ht="15" customHeight="1">
      <c r="A281" s="501"/>
      <c r="B281" s="1212" t="s">
        <v>1734</v>
      </c>
      <c r="C281" s="1212"/>
      <c r="D281" s="1212"/>
      <c r="E281" s="1212"/>
      <c r="F281" s="1212"/>
      <c r="G281" s="1212"/>
      <c r="H281" s="1212"/>
      <c r="I281" s="1212"/>
      <c r="J281" s="1212"/>
      <c r="K281" s="1212"/>
      <c r="L281" s="1212"/>
    </row>
    <row r="282" spans="1:12">
      <c r="A282" s="501"/>
      <c r="B282" s="1212"/>
      <c r="C282" s="1212"/>
      <c r="D282" s="1212"/>
      <c r="E282" s="1212"/>
      <c r="F282" s="1212"/>
      <c r="G282" s="1212"/>
      <c r="H282" s="1212"/>
      <c r="I282" s="1212"/>
      <c r="J282" s="1212"/>
      <c r="K282" s="1212"/>
      <c r="L282" s="1212"/>
    </row>
    <row r="283" spans="1:12">
      <c r="A283" s="501"/>
      <c r="B283" s="1212"/>
      <c r="C283" s="1212"/>
      <c r="D283" s="1212"/>
      <c r="E283" s="1212"/>
      <c r="F283" s="1212"/>
      <c r="G283" s="1212"/>
      <c r="H283" s="1212"/>
      <c r="I283" s="1212"/>
      <c r="J283" s="1212"/>
      <c r="K283" s="1212"/>
      <c r="L283" s="1212"/>
    </row>
    <row r="284" spans="1:12" ht="22.4" customHeight="1">
      <c r="A284" s="501"/>
      <c r="B284" s="1212"/>
      <c r="C284" s="1212"/>
      <c r="D284" s="1212"/>
      <c r="E284" s="1212"/>
      <c r="F284" s="1212"/>
      <c r="G284" s="1212"/>
      <c r="H284" s="1212"/>
      <c r="I284" s="1212"/>
      <c r="J284" s="1212"/>
      <c r="K284" s="1212"/>
      <c r="L284" s="1212"/>
    </row>
    <row r="285" spans="1:12">
      <c r="A285" s="501"/>
      <c r="B285" s="1212"/>
      <c r="C285" s="1212"/>
      <c r="D285" s="1212"/>
      <c r="E285" s="1212"/>
      <c r="F285" s="1212"/>
      <c r="G285" s="1212"/>
      <c r="H285" s="1212"/>
      <c r="I285" s="1212"/>
      <c r="J285" s="1212"/>
      <c r="K285" s="1212"/>
      <c r="L285" s="1212"/>
    </row>
    <row r="286" spans="1:12">
      <c r="A286" s="434">
        <f>A270+1</f>
        <v>19</v>
      </c>
      <c r="B286" s="175" t="s">
        <v>937</v>
      </c>
      <c r="E286" s="205"/>
      <c r="F286" s="206"/>
      <c r="G286" s="206"/>
      <c r="H286" s="557"/>
      <c r="I286" s="718"/>
      <c r="J286" s="513"/>
      <c r="K286" s="204"/>
      <c r="L286" s="513"/>
    </row>
    <row r="287" spans="1:12">
      <c r="A287" s="501"/>
      <c r="E287" s="205"/>
      <c r="F287" s="206"/>
      <c r="G287" s="206"/>
      <c r="H287" s="557"/>
      <c r="I287" s="718"/>
      <c r="J287" s="513"/>
      <c r="K287" s="204"/>
      <c r="L287" s="513"/>
    </row>
    <row r="288" spans="1:12">
      <c r="A288" s="501"/>
      <c r="B288" s="174" t="s">
        <v>12</v>
      </c>
      <c r="E288" s="205"/>
      <c r="F288" s="206"/>
      <c r="G288" s="206"/>
      <c r="H288" s="557"/>
      <c r="I288" s="718"/>
      <c r="J288" s="196">
        <f>L292</f>
        <v>140081209.25</v>
      </c>
      <c r="K288" s="197"/>
      <c r="L288" s="196">
        <v>82215979.439999998</v>
      </c>
    </row>
    <row r="289" spans="1:12">
      <c r="A289" s="501"/>
      <c r="B289" s="4" t="s">
        <v>596</v>
      </c>
      <c r="E289" s="205"/>
      <c r="F289" s="206"/>
      <c r="G289" s="206"/>
      <c r="H289" s="557"/>
      <c r="I289" s="718"/>
      <c r="J289" s="196">
        <v>219027000</v>
      </c>
      <c r="K289" s="197"/>
      <c r="L289" s="196">
        <v>84083021</v>
      </c>
    </row>
    <row r="290" spans="1:12">
      <c r="A290" s="501"/>
      <c r="E290" s="205"/>
      <c r="F290" s="206"/>
      <c r="G290" s="206"/>
      <c r="H290" s="557"/>
      <c r="I290" s="718"/>
      <c r="J290" s="198">
        <f>J288+J289</f>
        <v>359108209.25</v>
      </c>
      <c r="K290" s="199"/>
      <c r="L290" s="198">
        <v>166299000.44</v>
      </c>
    </row>
    <row r="291" spans="1:12">
      <c r="A291" s="501"/>
      <c r="B291" s="4" t="s">
        <v>598</v>
      </c>
      <c r="E291" s="205"/>
      <c r="F291" s="206"/>
      <c r="G291" s="206"/>
      <c r="H291" s="557"/>
      <c r="I291" s="718"/>
      <c r="J291" s="200">
        <f>J290-J292</f>
        <v>35090075.920000017</v>
      </c>
      <c r="K291" s="197"/>
      <c r="L291" s="200">
        <v>26217791.190000001</v>
      </c>
    </row>
    <row r="292" spans="1:12">
      <c r="A292" s="501"/>
      <c r="B292" s="4"/>
      <c r="E292" s="205"/>
      <c r="F292" s="206"/>
      <c r="G292" s="206"/>
      <c r="H292" s="557"/>
      <c r="I292" s="719" t="s">
        <v>1287</v>
      </c>
      <c r="J292" s="201">
        <f>-SUMIFS('TB 20-21'!L:L,'TB 20-21'!B:B,'Notes 6-29'!I292)</f>
        <v>324018133.32999998</v>
      </c>
      <c r="K292" s="229"/>
      <c r="L292" s="201">
        <v>140081209.25</v>
      </c>
    </row>
    <row r="293" spans="1:12">
      <c r="A293" s="501"/>
      <c r="B293" s="4" t="s">
        <v>940</v>
      </c>
      <c r="E293" s="205"/>
      <c r="F293" s="206"/>
      <c r="G293" s="206"/>
      <c r="H293" s="557"/>
      <c r="I293" s="718"/>
      <c r="J293" s="202">
        <f>335974.39*92.5</f>
        <v>31077631.075000003</v>
      </c>
      <c r="K293" s="229"/>
      <c r="L293" s="202">
        <v>58827286.317500003</v>
      </c>
    </row>
    <row r="294" spans="1:12" ht="15" thickBot="1">
      <c r="A294" s="501"/>
      <c r="E294" s="205"/>
      <c r="F294" s="206"/>
      <c r="G294" s="206"/>
      <c r="H294" s="557"/>
      <c r="I294" s="719"/>
      <c r="J294" s="203">
        <f>J292-J293</f>
        <v>292940502.255</v>
      </c>
      <c r="K294" s="204"/>
      <c r="L294" s="203">
        <v>81253922.932500005</v>
      </c>
    </row>
    <row r="295" spans="1:12" ht="15" thickTop="1">
      <c r="A295" s="501"/>
      <c r="E295" s="205"/>
      <c r="F295" s="206"/>
      <c r="G295" s="206"/>
      <c r="H295" s="557"/>
      <c r="I295" s="718"/>
      <c r="J295" s="513"/>
      <c r="K295" s="204"/>
      <c r="L295" s="513"/>
    </row>
    <row r="296" spans="1:12" ht="15" customHeight="1">
      <c r="A296" s="501"/>
      <c r="B296" s="1250" t="s">
        <v>3979</v>
      </c>
      <c r="C296" s="1250"/>
      <c r="D296" s="1250"/>
      <c r="E296" s="1250"/>
      <c r="F296" s="1250"/>
      <c r="G296" s="1250"/>
      <c r="H296" s="1250"/>
      <c r="I296" s="1250"/>
      <c r="J296" s="1250"/>
      <c r="K296" s="1250"/>
      <c r="L296" s="1250"/>
    </row>
    <row r="297" spans="1:12" ht="16.399999999999999" customHeight="1">
      <c r="A297" s="501"/>
      <c r="B297" s="1250"/>
      <c r="C297" s="1250"/>
      <c r="D297" s="1250"/>
      <c r="E297" s="1250"/>
      <c r="F297" s="1250"/>
      <c r="G297" s="1250"/>
      <c r="H297" s="1250"/>
      <c r="I297" s="1250"/>
      <c r="J297" s="1250"/>
      <c r="K297" s="1250"/>
      <c r="L297" s="1250"/>
    </row>
    <row r="298" spans="1:12" hidden="1">
      <c r="A298" s="501"/>
      <c r="E298" s="205"/>
      <c r="F298" s="206"/>
      <c r="G298" s="206"/>
      <c r="H298" s="207"/>
      <c r="I298" s="718"/>
      <c r="J298" s="209"/>
      <c r="K298" s="204"/>
      <c r="L298" s="210"/>
    </row>
    <row r="299" spans="1:12" hidden="1">
      <c r="A299" s="501"/>
      <c r="B299" s="1249" t="s">
        <v>1703</v>
      </c>
      <c r="C299" s="1249"/>
      <c r="D299" s="1249"/>
      <c r="E299" s="1249"/>
      <c r="F299" s="1249"/>
      <c r="G299" s="1249"/>
      <c r="H299" s="1249"/>
      <c r="I299" s="1249"/>
      <c r="J299" s="1249"/>
      <c r="K299" s="1249"/>
      <c r="L299" s="210"/>
    </row>
    <row r="300" spans="1:12" hidden="1">
      <c r="A300" s="501"/>
      <c r="B300" s="4" t="s">
        <v>1704</v>
      </c>
      <c r="D300" s="4" t="s">
        <v>932</v>
      </c>
      <c r="E300" s="174" t="s">
        <v>938</v>
      </c>
      <c r="F300" s="206"/>
      <c r="G300" s="206"/>
      <c r="H300" s="207"/>
      <c r="I300" s="718"/>
      <c r="J300" s="209"/>
      <c r="K300" s="204"/>
      <c r="L300" s="210"/>
    </row>
    <row r="301" spans="1:12" ht="15" hidden="1" customHeight="1">
      <c r="A301" s="501"/>
      <c r="B301" s="4" t="s">
        <v>1705</v>
      </c>
      <c r="D301" s="4" t="s">
        <v>932</v>
      </c>
      <c r="E301" s="670">
        <v>0</v>
      </c>
      <c r="F301" s="206"/>
      <c r="G301" s="206"/>
      <c r="H301" s="207"/>
      <c r="I301" s="718"/>
      <c r="J301" s="209"/>
      <c r="K301" s="204"/>
      <c r="L301" s="210"/>
    </row>
    <row r="302" spans="1:12" hidden="1">
      <c r="A302" s="501"/>
      <c r="B302" s="4" t="s">
        <v>1706</v>
      </c>
      <c r="D302" s="4" t="s">
        <v>932</v>
      </c>
      <c r="E302" s="211" t="s">
        <v>1707</v>
      </c>
      <c r="F302" s="206"/>
      <c r="G302" s="206"/>
      <c r="H302" s="207"/>
      <c r="I302" s="718"/>
      <c r="J302" s="209"/>
      <c r="K302" s="204"/>
      <c r="L302" s="210"/>
    </row>
    <row r="303" spans="1:12" hidden="1">
      <c r="A303" s="501"/>
      <c r="B303" s="4"/>
      <c r="D303" s="4"/>
      <c r="E303" s="211"/>
      <c r="F303" s="206"/>
      <c r="G303" s="206"/>
      <c r="H303" s="207"/>
      <c r="I303" s="718"/>
      <c r="J303" s="209"/>
      <c r="K303" s="204"/>
      <c r="L303" s="210"/>
    </row>
    <row r="304" spans="1:12" hidden="1">
      <c r="A304" s="501"/>
      <c r="B304" s="4" t="s">
        <v>1708</v>
      </c>
      <c r="D304" s="4" t="s">
        <v>932</v>
      </c>
      <c r="E304" s="174" t="s">
        <v>1675</v>
      </c>
      <c r="F304" s="206"/>
      <c r="G304" s="206"/>
      <c r="H304" s="207"/>
      <c r="I304" s="718"/>
      <c r="J304" s="209"/>
      <c r="K304" s="204"/>
      <c r="L304" s="210"/>
    </row>
    <row r="305" spans="1:12" hidden="1">
      <c r="A305" s="501"/>
      <c r="B305" s="4" t="s">
        <v>1705</v>
      </c>
      <c r="D305" s="4" t="s">
        <v>932</v>
      </c>
      <c r="E305" s="211">
        <v>0.02</v>
      </c>
      <c r="F305" s="206"/>
      <c r="G305" s="206"/>
      <c r="H305" s="207"/>
      <c r="I305" s="718"/>
      <c r="J305" s="209"/>
      <c r="K305" s="204"/>
      <c r="L305" s="210"/>
    </row>
    <row r="306" spans="1:12" hidden="1">
      <c r="A306" s="501"/>
      <c r="B306" s="4" t="s">
        <v>1706</v>
      </c>
      <c r="D306" s="174" t="s">
        <v>932</v>
      </c>
      <c r="E306" s="211" t="s">
        <v>1707</v>
      </c>
      <c r="F306" s="206"/>
      <c r="G306" s="206"/>
      <c r="H306" s="206"/>
      <c r="I306" s="718"/>
      <c r="J306" s="212"/>
      <c r="K306" s="206"/>
      <c r="L306" s="206"/>
    </row>
    <row r="307" spans="1:12" hidden="1">
      <c r="A307" s="501"/>
      <c r="B307" s="4" t="s">
        <v>1735</v>
      </c>
      <c r="D307" s="4" t="s">
        <v>932</v>
      </c>
      <c r="E307" s="1254" t="s">
        <v>939</v>
      </c>
      <c r="F307" s="1254"/>
      <c r="G307" s="1254"/>
      <c r="H307" s="1254"/>
      <c r="I307" s="1254"/>
      <c r="J307" s="1254"/>
      <c r="K307" s="1254"/>
      <c r="L307" s="1254"/>
    </row>
    <row r="308" spans="1:12" hidden="1">
      <c r="A308" s="501"/>
      <c r="E308" s="1254"/>
      <c r="F308" s="1254"/>
      <c r="G308" s="1254"/>
      <c r="H308" s="1254"/>
      <c r="I308" s="1254"/>
      <c r="J308" s="1254"/>
      <c r="K308" s="1254"/>
      <c r="L308" s="1254"/>
    </row>
    <row r="309" spans="1:12" hidden="1">
      <c r="A309" s="501"/>
      <c r="E309" s="205"/>
      <c r="F309" s="206"/>
      <c r="G309" s="206"/>
      <c r="H309" s="557"/>
      <c r="I309" s="718"/>
      <c r="J309" s="513"/>
      <c r="K309" s="204"/>
      <c r="L309" s="513"/>
    </row>
    <row r="310" spans="1:12" hidden="1">
      <c r="A310" s="501"/>
      <c r="E310" s="205"/>
      <c r="F310" s="206"/>
      <c r="G310" s="206"/>
      <c r="H310" s="206"/>
      <c r="J310" s="296"/>
      <c r="K310" s="195"/>
      <c r="L310" s="296"/>
    </row>
    <row r="311" spans="1:12" ht="2.25" customHeight="1">
      <c r="B311" s="208"/>
      <c r="I311" s="720"/>
      <c r="J311" s="215"/>
      <c r="K311" s="184"/>
      <c r="L311" s="215"/>
    </row>
    <row r="312" spans="1:12" ht="2.25" customHeight="1">
      <c r="B312" s="208"/>
      <c r="I312" s="720"/>
      <c r="J312" s="215"/>
      <c r="K312" s="184"/>
      <c r="L312" s="215"/>
    </row>
    <row r="313" spans="1:12" ht="5.25" customHeight="1">
      <c r="B313" s="208"/>
      <c r="I313" s="720"/>
      <c r="J313" s="215"/>
      <c r="K313" s="184"/>
      <c r="L313" s="215"/>
    </row>
    <row r="314" spans="1:12">
      <c r="A314" s="434">
        <f>A286+1</f>
        <v>20</v>
      </c>
      <c r="B314" s="175" t="s">
        <v>208</v>
      </c>
      <c r="C314" s="175"/>
      <c r="D314" s="175"/>
      <c r="E314" s="175"/>
      <c r="J314" s="558"/>
      <c r="L314" s="558"/>
    </row>
    <row r="315" spans="1:12" ht="6" customHeight="1">
      <c r="B315" s="175"/>
      <c r="C315" s="175"/>
      <c r="D315" s="175"/>
      <c r="E315" s="175"/>
      <c r="J315" s="558"/>
      <c r="L315" s="512"/>
    </row>
    <row r="316" spans="1:12">
      <c r="A316" s="501"/>
      <c r="B316" s="205" t="str">
        <f>B342</f>
        <v>Export development fund (EDF) loan</v>
      </c>
      <c r="D316" s="342"/>
      <c r="E316" s="342"/>
      <c r="H316" s="559"/>
      <c r="I316" s="375">
        <f>A342</f>
        <v>20.100000000000001</v>
      </c>
      <c r="J316" s="512">
        <f>J348</f>
        <v>3457908.82</v>
      </c>
      <c r="K316" s="534"/>
      <c r="L316" s="512">
        <f>L348</f>
        <v>120874880.70999999</v>
      </c>
    </row>
    <row r="317" spans="1:12">
      <c r="A317" s="501"/>
      <c r="B317" s="205" t="str">
        <f>B358</f>
        <v>UPAS loan</v>
      </c>
      <c r="D317" s="342"/>
      <c r="E317" s="342"/>
      <c r="H317" s="559"/>
      <c r="I317" s="375">
        <f>A358</f>
        <v>20.200000000000003</v>
      </c>
      <c r="J317" s="512">
        <f>J364</f>
        <v>142920037.71000001</v>
      </c>
      <c r="K317" s="512">
        <f t="shared" ref="K317:L317" si="5">K364</f>
        <v>0</v>
      </c>
      <c r="L317" s="512">
        <f t="shared" si="5"/>
        <v>20122069.149999999</v>
      </c>
    </row>
    <row r="318" spans="1:12">
      <c r="A318" s="501"/>
      <c r="B318" s="205" t="str">
        <f>B372</f>
        <v>Short term loan from bank</v>
      </c>
      <c r="D318" s="342"/>
      <c r="E318" s="342"/>
      <c r="H318" s="559"/>
      <c r="I318" s="375">
        <f>A372</f>
        <v>20.300000000000004</v>
      </c>
      <c r="J318" s="512">
        <f>J378</f>
        <v>130563350</v>
      </c>
      <c r="K318" s="512">
        <f t="shared" ref="K318:L318" si="6">K378</f>
        <v>0</v>
      </c>
      <c r="L318" s="512">
        <f t="shared" si="6"/>
        <v>0</v>
      </c>
    </row>
    <row r="319" spans="1:12" ht="15" thickBot="1">
      <c r="B319" s="205"/>
      <c r="C319" s="342"/>
      <c r="D319" s="342"/>
      <c r="E319" s="342"/>
      <c r="H319" s="559"/>
      <c r="I319" s="375"/>
      <c r="J319" s="509">
        <f>SUM(J316:J318)</f>
        <v>276941296.52999997</v>
      </c>
      <c r="K319" s="513">
        <f>SUM(K316:K318)</f>
        <v>0</v>
      </c>
      <c r="L319" s="509">
        <f>SUM(L316:L318)</f>
        <v>140996949.85999998</v>
      </c>
    </row>
    <row r="320" spans="1:12" ht="15" thickTop="1">
      <c r="B320" s="205"/>
      <c r="C320" s="342"/>
      <c r="D320" s="342"/>
      <c r="E320" s="342"/>
      <c r="H320" s="559"/>
      <c r="I320" s="375"/>
      <c r="J320" s="513"/>
      <c r="K320" s="560"/>
      <c r="L320" s="513"/>
    </row>
    <row r="321" spans="1:30" ht="6.65" customHeight="1">
      <c r="B321" s="230"/>
      <c r="C321" s="230"/>
      <c r="D321" s="230"/>
      <c r="E321" s="230"/>
      <c r="F321" s="230"/>
      <c r="G321" s="230"/>
      <c r="H321" s="230"/>
      <c r="I321" s="721"/>
      <c r="J321" s="230"/>
      <c r="K321" s="230"/>
      <c r="L321" s="230"/>
    </row>
    <row r="322" spans="1:30" ht="31.5" customHeight="1">
      <c r="B322" s="1239" t="s">
        <v>3982</v>
      </c>
      <c r="C322" s="1239"/>
      <c r="D322" s="1239"/>
      <c r="E322" s="1239"/>
      <c r="F322" s="1239"/>
      <c r="G322" s="1239"/>
      <c r="H322" s="1239"/>
      <c r="I322" s="1239"/>
      <c r="J322" s="1239"/>
      <c r="K322" s="1239"/>
      <c r="L322" s="1239"/>
      <c r="M322" s="514"/>
      <c r="N322" s="514"/>
      <c r="O322" s="534"/>
      <c r="P322" s="514"/>
      <c r="Q322" s="789"/>
      <c r="R322" s="789"/>
      <c r="S322" s="789"/>
      <c r="T322" s="789"/>
      <c r="U322" s="514"/>
      <c r="W322" s="213"/>
      <c r="X322" s="175"/>
      <c r="Y322" s="490"/>
      <c r="AD322" s="213"/>
    </row>
    <row r="323" spans="1:30" ht="14.5" customHeight="1">
      <c r="B323" s="1212" t="s">
        <v>4048</v>
      </c>
      <c r="C323" s="1212"/>
      <c r="D323" s="1212"/>
      <c r="E323" s="1212"/>
      <c r="F323" s="1212"/>
      <c r="G323" s="1212"/>
      <c r="H323" s="1212"/>
      <c r="I323" s="1212"/>
      <c r="J323" s="1212"/>
      <c r="K323" s="1212"/>
      <c r="L323" s="1212"/>
      <c r="M323" s="514"/>
      <c r="N323" s="514"/>
      <c r="O323" s="534"/>
      <c r="P323" s="514"/>
      <c r="Q323" s="789"/>
      <c r="R323" s="789"/>
      <c r="S323" s="789"/>
      <c r="T323" s="789"/>
      <c r="U323" s="514"/>
      <c r="W323" s="213"/>
      <c r="X323" s="175"/>
      <c r="Y323" s="490"/>
    </row>
    <row r="324" spans="1:30" ht="2.25" customHeight="1">
      <c r="B324" s="764"/>
      <c r="C324" s="764"/>
      <c r="D324" s="764"/>
      <c r="E324" s="764"/>
      <c r="F324" s="764"/>
      <c r="G324" s="764"/>
      <c r="H324" s="764"/>
      <c r="I324" s="764"/>
      <c r="J324" s="790"/>
      <c r="K324" s="764"/>
      <c r="L324" s="764"/>
      <c r="M324" s="514"/>
      <c r="N324" s="514"/>
      <c r="O324" s="534"/>
      <c r="P324" s="514"/>
      <c r="Q324" s="789"/>
      <c r="R324" s="789"/>
      <c r="S324" s="789"/>
      <c r="T324" s="789"/>
      <c r="U324" s="514"/>
      <c r="W324" s="213"/>
      <c r="X324" s="175"/>
      <c r="Y324" s="490"/>
    </row>
    <row r="325" spans="1:30" ht="28.5" customHeight="1">
      <c r="B325" s="1218" t="s">
        <v>3983</v>
      </c>
      <c r="C325" s="1218"/>
      <c r="D325" s="1218"/>
      <c r="E325" s="1218"/>
      <c r="F325" s="1218"/>
      <c r="G325" s="1218"/>
      <c r="H325" s="1218"/>
      <c r="I325" s="1218"/>
      <c r="J325" s="1218"/>
      <c r="K325" s="1218"/>
      <c r="L325" s="1218"/>
      <c r="M325" s="514"/>
      <c r="N325" s="514"/>
      <c r="O325" s="534"/>
      <c r="P325" s="514"/>
      <c r="Q325" s="184"/>
      <c r="R325" s="789"/>
      <c r="S325" s="789"/>
      <c r="T325" s="789"/>
      <c r="U325" s="514"/>
      <c r="W325" s="213"/>
      <c r="X325" s="175"/>
      <c r="Y325" s="490"/>
    </row>
    <row r="326" spans="1:30" ht="3.65" customHeight="1">
      <c r="B326" s="764"/>
      <c r="C326" s="764"/>
      <c r="D326" s="764"/>
      <c r="E326" s="764"/>
      <c r="F326" s="764"/>
      <c r="G326" s="764"/>
      <c r="H326" s="764"/>
      <c r="I326" s="764"/>
      <c r="J326" s="790"/>
      <c r="K326" s="764"/>
      <c r="L326" s="764"/>
      <c r="M326" s="514"/>
      <c r="N326" s="514"/>
      <c r="O326" s="534"/>
      <c r="P326" s="514"/>
      <c r="Q326" s="789"/>
      <c r="R326" s="789"/>
      <c r="S326" s="789"/>
      <c r="T326" s="789"/>
      <c r="U326" s="514"/>
      <c r="W326" s="213"/>
      <c r="X326" s="175"/>
      <c r="Y326" s="490"/>
    </row>
    <row r="327" spans="1:30">
      <c r="B327" s="1218" t="s">
        <v>3984</v>
      </c>
      <c r="C327" s="1218"/>
      <c r="D327" s="1218"/>
      <c r="E327" s="1218"/>
      <c r="F327" s="1218"/>
      <c r="G327" s="1218"/>
      <c r="H327" s="1218"/>
      <c r="I327" s="1218"/>
      <c r="J327" s="1218"/>
      <c r="K327" s="1218"/>
      <c r="L327" s="1218"/>
      <c r="M327" s="514"/>
      <c r="N327" s="514"/>
      <c r="O327" s="534"/>
      <c r="P327" s="514"/>
      <c r="Q327" s="789"/>
      <c r="R327" s="789"/>
      <c r="S327" s="789"/>
      <c r="T327" s="789"/>
      <c r="U327" s="514"/>
      <c r="W327" s="213"/>
      <c r="X327" s="175"/>
      <c r="Y327" s="490"/>
    </row>
    <row r="328" spans="1:30" ht="4.1500000000000004" customHeight="1">
      <c r="B328" s="764"/>
      <c r="C328" s="764"/>
      <c r="D328" s="764"/>
      <c r="E328" s="764"/>
      <c r="F328" s="764"/>
      <c r="G328" s="764"/>
      <c r="H328" s="764"/>
      <c r="I328" s="764"/>
      <c r="J328" s="790"/>
      <c r="K328" s="764"/>
      <c r="L328" s="764"/>
      <c r="M328" s="514"/>
      <c r="N328" s="514"/>
      <c r="O328" s="534"/>
      <c r="P328" s="514"/>
      <c r="Q328" s="789"/>
      <c r="R328" s="789"/>
      <c r="S328" s="789"/>
      <c r="T328" s="789"/>
      <c r="U328" s="514"/>
      <c r="W328" s="213"/>
      <c r="X328" s="175"/>
      <c r="Y328" s="490"/>
    </row>
    <row r="329" spans="1:30">
      <c r="B329" s="1218" t="s">
        <v>3985</v>
      </c>
      <c r="C329" s="1218"/>
      <c r="D329" s="1218"/>
      <c r="E329" s="1218"/>
      <c r="F329" s="1218"/>
      <c r="G329" s="1218"/>
      <c r="H329" s="1218"/>
      <c r="I329" s="1218"/>
      <c r="J329" s="1218"/>
      <c r="K329" s="1218"/>
      <c r="L329" s="1218"/>
      <c r="M329" s="514"/>
      <c r="N329" s="514"/>
      <c r="O329" s="534"/>
      <c r="P329" s="514"/>
      <c r="Q329" s="789"/>
      <c r="R329" s="789"/>
      <c r="S329" s="789"/>
      <c r="T329" s="789"/>
      <c r="U329" s="514"/>
      <c r="W329" s="213"/>
      <c r="X329" s="175"/>
      <c r="Y329" s="490"/>
    </row>
    <row r="330" spans="1:30" ht="4.5" customHeight="1">
      <c r="B330" s="764"/>
      <c r="C330" s="764"/>
      <c r="D330" s="764"/>
      <c r="E330" s="764"/>
      <c r="F330" s="764"/>
      <c r="G330" s="764"/>
      <c r="H330" s="764"/>
      <c r="I330" s="764"/>
      <c r="J330" s="790"/>
      <c r="K330" s="764"/>
      <c r="L330" s="764"/>
      <c r="M330" s="514"/>
      <c r="N330" s="514"/>
      <c r="O330" s="534"/>
      <c r="P330" s="514"/>
      <c r="Q330" s="789"/>
      <c r="R330" s="789"/>
      <c r="S330" s="789"/>
      <c r="T330" s="789"/>
      <c r="U330" s="514"/>
      <c r="W330" s="213"/>
      <c r="X330" s="175"/>
      <c r="Y330" s="490"/>
    </row>
    <row r="331" spans="1:30">
      <c r="B331" s="1218" t="s">
        <v>3986</v>
      </c>
      <c r="C331" s="1218"/>
      <c r="D331" s="1218"/>
      <c r="E331" s="1218"/>
      <c r="F331" s="1218"/>
      <c r="G331" s="1218"/>
      <c r="H331" s="1218"/>
      <c r="I331" s="1218"/>
      <c r="J331" s="1218"/>
      <c r="K331" s="1218"/>
      <c r="L331" s="1218"/>
      <c r="M331" s="514"/>
      <c r="N331" s="514"/>
      <c r="O331" s="534"/>
      <c r="P331" s="514"/>
      <c r="Q331" s="789"/>
      <c r="R331" s="789"/>
      <c r="S331" s="789"/>
      <c r="T331" s="789"/>
      <c r="U331" s="514"/>
      <c r="W331" s="213"/>
      <c r="X331" s="175"/>
      <c r="Y331" s="490"/>
    </row>
    <row r="332" spans="1:30" ht="4.5" customHeight="1">
      <c r="B332" s="764"/>
      <c r="C332" s="764"/>
      <c r="D332" s="764"/>
      <c r="E332" s="764"/>
      <c r="F332" s="764"/>
      <c r="G332" s="764"/>
      <c r="H332" s="764"/>
      <c r="I332" s="764"/>
      <c r="J332" s="790"/>
      <c r="K332" s="764"/>
      <c r="L332" s="764"/>
      <c r="M332" s="514"/>
      <c r="N332" s="514"/>
      <c r="O332" s="534"/>
      <c r="P332" s="514"/>
      <c r="Q332" s="789"/>
      <c r="R332" s="789"/>
      <c r="S332" s="789"/>
      <c r="T332" s="789"/>
      <c r="U332" s="514"/>
      <c r="W332" s="213"/>
      <c r="X332" s="175"/>
      <c r="Y332" s="490"/>
    </row>
    <row r="333" spans="1:30" ht="36.65" customHeight="1">
      <c r="B333" s="1218" t="s">
        <v>3987</v>
      </c>
      <c r="C333" s="1218"/>
      <c r="D333" s="1218"/>
      <c r="E333" s="1218"/>
      <c r="F333" s="1218"/>
      <c r="G333" s="1218"/>
      <c r="H333" s="1218"/>
      <c r="I333" s="1218"/>
      <c r="J333" s="1218"/>
      <c r="K333" s="1218"/>
      <c r="L333" s="1218"/>
      <c r="M333" s="514"/>
      <c r="N333" s="514"/>
      <c r="O333" s="534"/>
      <c r="P333" s="514"/>
      <c r="Q333" s="789"/>
      <c r="R333" s="789"/>
      <c r="S333" s="789"/>
      <c r="T333" s="789"/>
      <c r="U333" s="514"/>
      <c r="W333" s="213"/>
      <c r="X333" s="175"/>
      <c r="Y333" s="490"/>
    </row>
    <row r="334" spans="1:30" ht="36.65" customHeight="1">
      <c r="B334" s="1218" t="s">
        <v>3988</v>
      </c>
      <c r="C334" s="1218"/>
      <c r="D334" s="1218"/>
      <c r="E334" s="1218"/>
      <c r="F334" s="1218"/>
      <c r="G334" s="1218"/>
      <c r="H334" s="1218"/>
      <c r="I334" s="1218"/>
      <c r="J334" s="1218"/>
      <c r="K334" s="1218"/>
      <c r="L334" s="1218"/>
      <c r="M334" s="514"/>
      <c r="N334" s="514"/>
      <c r="O334" s="534"/>
      <c r="P334" s="514"/>
      <c r="Q334" s="789"/>
      <c r="R334" s="789"/>
      <c r="S334" s="789"/>
      <c r="T334" s="789"/>
      <c r="U334" s="514"/>
      <c r="W334" s="213"/>
      <c r="X334" s="175"/>
      <c r="Y334" s="490"/>
    </row>
    <row r="335" spans="1:30" s="2" customFormat="1">
      <c r="A335" s="791"/>
      <c r="B335" s="784" t="s">
        <v>3989</v>
      </c>
      <c r="C335" s="792"/>
      <c r="D335" s="792"/>
      <c r="E335" s="792"/>
      <c r="H335" s="793"/>
      <c r="J335" s="794"/>
      <c r="K335" s="795"/>
      <c r="L335" s="794"/>
      <c r="M335" s="794"/>
    </row>
    <row r="336" spans="1:30" s="2" customFormat="1" ht="4.5" customHeight="1">
      <c r="A336" s="791"/>
      <c r="B336" s="796"/>
      <c r="C336" s="796"/>
      <c r="D336" s="796"/>
      <c r="E336" s="796"/>
      <c r="F336" s="796"/>
      <c r="G336" s="796"/>
      <c r="H336" s="796"/>
      <c r="I336" s="796"/>
      <c r="J336" s="796"/>
      <c r="K336" s="796"/>
      <c r="L336" s="796"/>
      <c r="M336" s="797"/>
    </row>
    <row r="337" spans="1:14" ht="6.75" customHeight="1">
      <c r="B337" s="230"/>
      <c r="C337" s="230"/>
      <c r="D337" s="230"/>
      <c r="E337" s="230"/>
      <c r="F337" s="230"/>
      <c r="G337" s="230"/>
      <c r="H337" s="230"/>
      <c r="I337" s="721"/>
      <c r="J337" s="230"/>
      <c r="K337" s="230"/>
      <c r="L337" s="230"/>
    </row>
    <row r="338" spans="1:14">
      <c r="B338" s="230"/>
      <c r="C338" s="230"/>
      <c r="D338" s="230"/>
      <c r="E338" s="230"/>
      <c r="F338" s="230"/>
      <c r="G338" s="230"/>
      <c r="H338" s="230"/>
      <c r="I338" s="480" t="s">
        <v>3</v>
      </c>
      <c r="J338" s="1247" t="s">
        <v>828</v>
      </c>
      <c r="K338" s="1247"/>
      <c r="L338" s="1247"/>
    </row>
    <row r="339" spans="1:14">
      <c r="B339" s="230"/>
      <c r="C339" s="230"/>
      <c r="D339" s="230"/>
      <c r="E339" s="230"/>
      <c r="F339" s="230"/>
      <c r="G339" s="230"/>
      <c r="H339" s="230"/>
      <c r="I339" s="721"/>
      <c r="J339" s="192">
        <v>2022</v>
      </c>
      <c r="K339" s="193"/>
      <c r="L339" s="192">
        <v>2021</v>
      </c>
    </row>
    <row r="340" spans="1:14">
      <c r="B340" s="230"/>
      <c r="C340" s="230"/>
      <c r="D340" s="230"/>
      <c r="E340" s="230"/>
      <c r="F340" s="230"/>
      <c r="G340" s="230"/>
      <c r="H340" s="230"/>
      <c r="I340" s="721"/>
      <c r="J340" s="194" t="s">
        <v>269</v>
      </c>
      <c r="K340" s="195"/>
      <c r="L340" s="194" t="s">
        <v>269</v>
      </c>
    </row>
    <row r="341" spans="1:14">
      <c r="B341" s="230"/>
      <c r="C341" s="230"/>
      <c r="D341" s="230"/>
      <c r="E341" s="230"/>
      <c r="F341" s="230"/>
      <c r="G341" s="230"/>
      <c r="H341" s="230"/>
      <c r="I341" s="721"/>
      <c r="J341" s="230"/>
      <c r="K341" s="230"/>
      <c r="L341" s="230"/>
    </row>
    <row r="342" spans="1:14">
      <c r="A342" s="561">
        <f>A314+0.1</f>
        <v>20.100000000000001</v>
      </c>
      <c r="B342" s="376" t="s">
        <v>876</v>
      </c>
      <c r="I342" s="375"/>
      <c r="J342" s="184"/>
      <c r="K342" s="184"/>
      <c r="L342" s="184"/>
    </row>
    <row r="343" spans="1:14" ht="3" customHeight="1">
      <c r="B343" s="208"/>
      <c r="C343" s="175"/>
      <c r="D343" s="175"/>
      <c r="E343" s="175"/>
      <c r="F343" s="208"/>
      <c r="G343" s="208"/>
      <c r="H343" s="208"/>
      <c r="I343" s="718"/>
      <c r="J343" s="208"/>
      <c r="K343" s="208"/>
      <c r="L343" s="208"/>
    </row>
    <row r="344" spans="1:14">
      <c r="B344" s="174" t="s">
        <v>12</v>
      </c>
      <c r="F344" s="208"/>
      <c r="G344" s="514"/>
      <c r="H344" s="514"/>
      <c r="I344" s="717"/>
      <c r="J344" s="196">
        <f>L348</f>
        <v>120874880.70999999</v>
      </c>
      <c r="K344" s="213"/>
      <c r="L344" s="196">
        <v>324104761.73000002</v>
      </c>
    </row>
    <row r="345" spans="1:14">
      <c r="B345" s="174" t="s">
        <v>566</v>
      </c>
      <c r="F345" s="208"/>
      <c r="G345" s="514"/>
      <c r="H345" s="514"/>
      <c r="I345" s="717"/>
      <c r="J345" s="196">
        <v>774161318.67000043</v>
      </c>
      <c r="K345" s="184"/>
      <c r="L345" s="196">
        <v>456114616.6699999</v>
      </c>
    </row>
    <row r="346" spans="1:14">
      <c r="B346" s="216"/>
      <c r="D346" s="216"/>
      <c r="E346" s="216"/>
      <c r="F346" s="208"/>
      <c r="G346" s="514"/>
      <c r="H346" s="514"/>
      <c r="I346" s="717"/>
      <c r="J346" s="190">
        <f>SUM(J344:J345)</f>
        <v>895036199.38000047</v>
      </c>
      <c r="K346" s="184"/>
      <c r="L346" s="190">
        <v>780219378.39999986</v>
      </c>
    </row>
    <row r="347" spans="1:14" s="4" customFormat="1">
      <c r="A347" s="437"/>
      <c r="B347" s="174" t="s">
        <v>241</v>
      </c>
      <c r="H347" s="487"/>
      <c r="I347" s="264"/>
      <c r="J347" s="214">
        <v>891578290.55999994</v>
      </c>
      <c r="L347" s="214">
        <v>659344497.68999982</v>
      </c>
    </row>
    <row r="348" spans="1:14" ht="15" thickBot="1">
      <c r="B348" s="174" t="s">
        <v>645</v>
      </c>
      <c r="D348" s="208"/>
      <c r="E348" s="208"/>
      <c r="F348" s="208"/>
      <c r="G348" s="208"/>
      <c r="H348" s="208"/>
      <c r="I348" s="719" t="s">
        <v>1284</v>
      </c>
      <c r="J348" s="203">
        <f>-SUMIFS('TB 20-21'!L:L,'TB 20-21'!B:B,'Notes 6-29'!I348)</f>
        <v>3457908.82</v>
      </c>
      <c r="K348" s="208"/>
      <c r="L348" s="203">
        <v>120874880.70999999</v>
      </c>
      <c r="N348" s="213"/>
    </row>
    <row r="349" spans="1:14" ht="8.25" customHeight="1" thickTop="1">
      <c r="B349" s="208"/>
      <c r="D349" s="208"/>
      <c r="E349" s="208"/>
      <c r="F349" s="208"/>
      <c r="G349" s="208"/>
      <c r="H349" s="208"/>
      <c r="I349" s="718"/>
      <c r="J349" s="514"/>
      <c r="K349" s="208"/>
      <c r="L349" s="514"/>
    </row>
    <row r="350" spans="1:14" ht="15" customHeight="1">
      <c r="A350" s="174"/>
      <c r="B350" s="1213" t="s">
        <v>878</v>
      </c>
      <c r="C350" s="1213"/>
      <c r="D350" s="1213"/>
      <c r="E350" s="1213"/>
      <c r="F350" s="1213"/>
      <c r="G350" s="1213"/>
      <c r="H350" s="1213"/>
      <c r="I350" s="1213"/>
      <c r="J350" s="1213"/>
      <c r="K350" s="1213"/>
      <c r="L350" s="1213"/>
    </row>
    <row r="351" spans="1:14" ht="8.25" customHeight="1">
      <c r="G351" s="184"/>
      <c r="H351" s="184"/>
      <c r="I351" s="722"/>
      <c r="J351" s="189"/>
      <c r="L351" s="189"/>
    </row>
    <row r="352" spans="1:14">
      <c r="B352" s="4" t="s">
        <v>933</v>
      </c>
      <c r="C352" s="4"/>
      <c r="D352" s="4" t="s">
        <v>932</v>
      </c>
      <c r="E352" s="4" t="s">
        <v>936</v>
      </c>
      <c r="F352" s="4"/>
      <c r="G352" s="4"/>
      <c r="H352" s="4"/>
      <c r="I352" s="264"/>
      <c r="J352" s="4"/>
      <c r="K352" s="4"/>
      <c r="L352" s="4"/>
    </row>
    <row r="353" spans="1:14">
      <c r="B353" s="4" t="s">
        <v>934</v>
      </c>
      <c r="C353" s="4"/>
      <c r="D353" s="4" t="s">
        <v>932</v>
      </c>
      <c r="E353" s="4" t="s">
        <v>926</v>
      </c>
      <c r="F353" s="4"/>
      <c r="G353" s="4"/>
      <c r="H353" s="4"/>
      <c r="I353" s="264"/>
      <c r="J353" s="4"/>
      <c r="K353" s="4"/>
      <c r="L353" s="4"/>
    </row>
    <row r="354" spans="1:14" ht="14.9" customHeight="1">
      <c r="B354" s="174" t="s">
        <v>1676</v>
      </c>
      <c r="C354" s="216"/>
      <c r="D354" s="206" t="s">
        <v>932</v>
      </c>
      <c r="E354" s="217">
        <v>0.02</v>
      </c>
      <c r="F354" s="230"/>
      <c r="G354" s="230"/>
      <c r="H354" s="230"/>
      <c r="I354" s="721"/>
      <c r="J354" s="218"/>
      <c r="K354" s="230"/>
      <c r="L354" s="230"/>
    </row>
    <row r="355" spans="1:14" ht="14.9" customHeight="1">
      <c r="A355" s="501"/>
      <c r="B355" s="174" t="s">
        <v>1709</v>
      </c>
      <c r="C355" s="216"/>
      <c r="D355" s="206" t="s">
        <v>932</v>
      </c>
      <c r="E355" s="4" t="s">
        <v>1710</v>
      </c>
      <c r="F355" s="230"/>
      <c r="G355" s="230"/>
      <c r="H355" s="230"/>
      <c r="I355" s="721"/>
      <c r="J355" s="218"/>
      <c r="K355" s="230"/>
      <c r="L355" s="230"/>
    </row>
    <row r="356" spans="1:14">
      <c r="A356" s="501"/>
      <c r="C356" s="216"/>
      <c r="D356" s="216"/>
      <c r="E356" s="230"/>
      <c r="F356" s="230"/>
      <c r="G356" s="230"/>
      <c r="H356" s="230"/>
      <c r="I356" s="721"/>
      <c r="J356" s="230"/>
      <c r="K356" s="230"/>
      <c r="L356" s="230"/>
    </row>
    <row r="357" spans="1:14">
      <c r="A357" s="501"/>
      <c r="C357" s="216"/>
      <c r="D357" s="216"/>
      <c r="E357" s="230"/>
      <c r="F357" s="230"/>
      <c r="G357" s="230"/>
      <c r="H357" s="230"/>
      <c r="I357" s="721"/>
      <c r="J357" s="230"/>
      <c r="K357" s="230"/>
      <c r="L357" s="230"/>
    </row>
    <row r="358" spans="1:14">
      <c r="A358" s="561">
        <f>A342+0.1</f>
        <v>20.200000000000003</v>
      </c>
      <c r="B358" s="231" t="s">
        <v>877</v>
      </c>
      <c r="C358" s="216"/>
      <c r="D358" s="216"/>
      <c r="E358" s="230"/>
      <c r="F358" s="230"/>
      <c r="G358" s="230"/>
      <c r="H358" s="230"/>
      <c r="I358" s="721"/>
      <c r="J358" s="230"/>
      <c r="K358" s="230"/>
      <c r="L358" s="230"/>
    </row>
    <row r="359" spans="1:14">
      <c r="A359" s="501"/>
      <c r="B359" s="4"/>
      <c r="C359" s="216"/>
      <c r="D359" s="216"/>
      <c r="E359" s="230"/>
      <c r="F359" s="230"/>
      <c r="G359" s="230"/>
      <c r="H359" s="230"/>
      <c r="I359" s="721"/>
      <c r="J359" s="230"/>
      <c r="K359" s="230"/>
      <c r="L359" s="230"/>
    </row>
    <row r="360" spans="1:14">
      <c r="A360" s="501"/>
      <c r="B360" s="4" t="s">
        <v>12</v>
      </c>
      <c r="C360" s="216"/>
      <c r="D360" s="216"/>
      <c r="E360" s="230"/>
      <c r="F360" s="230"/>
      <c r="G360" s="230"/>
      <c r="H360" s="230"/>
      <c r="I360" s="721"/>
      <c r="J360" s="196">
        <f>L364</f>
        <v>20122069.149999999</v>
      </c>
      <c r="K360" s="213"/>
      <c r="L360" s="196">
        <v>1369929.6800000072</v>
      </c>
    </row>
    <row r="361" spans="1:14">
      <c r="A361" s="501"/>
      <c r="B361" s="4" t="s">
        <v>874</v>
      </c>
      <c r="C361" s="216"/>
      <c r="D361" s="216"/>
      <c r="E361" s="230"/>
      <c r="F361" s="230"/>
      <c r="G361" s="230"/>
      <c r="H361" s="230"/>
      <c r="I361" s="721"/>
      <c r="J361" s="196">
        <v>193175576.49000001</v>
      </c>
      <c r="K361" s="184"/>
      <c r="L361" s="196">
        <v>23121785.66</v>
      </c>
    </row>
    <row r="362" spans="1:14">
      <c r="A362" s="501"/>
      <c r="B362" s="4"/>
      <c r="C362" s="216"/>
      <c r="D362" s="216"/>
      <c r="E362" s="230"/>
      <c r="F362" s="230"/>
      <c r="G362" s="230"/>
      <c r="H362" s="230"/>
      <c r="I362" s="721"/>
      <c r="J362" s="190">
        <f>SUM(J360:J361)</f>
        <v>213297645.64000002</v>
      </c>
      <c r="K362" s="184"/>
      <c r="L362" s="190">
        <v>24491715.340000007</v>
      </c>
    </row>
    <row r="363" spans="1:14">
      <c r="A363" s="501"/>
      <c r="B363" s="4" t="s">
        <v>930</v>
      </c>
      <c r="C363" s="216"/>
      <c r="D363" s="216"/>
      <c r="E363" s="230"/>
      <c r="F363" s="230"/>
      <c r="G363" s="230"/>
      <c r="H363" s="230"/>
      <c r="I363" s="721"/>
      <c r="J363" s="214">
        <v>70377607.930000007</v>
      </c>
      <c r="K363" s="4"/>
      <c r="L363" s="214">
        <v>4369646.1899999995</v>
      </c>
    </row>
    <row r="364" spans="1:14" ht="15" thickBot="1">
      <c r="A364" s="501"/>
      <c r="B364" s="4" t="s">
        <v>931</v>
      </c>
      <c r="C364" s="216"/>
      <c r="D364" s="216"/>
      <c r="E364" s="230"/>
      <c r="F364" s="230"/>
      <c r="G364" s="230"/>
      <c r="H364" s="230"/>
      <c r="I364" s="723" t="s">
        <v>1285</v>
      </c>
      <c r="J364" s="203">
        <f>-SUMIFS('TB 20-21'!L:L,'TB 20-21'!B:B,'Notes 6-29'!I364)</f>
        <v>142920037.71000001</v>
      </c>
      <c r="K364" s="208"/>
      <c r="L364" s="203">
        <v>20122069.149999999</v>
      </c>
      <c r="N364" s="213"/>
    </row>
    <row r="365" spans="1:14" ht="22.5" customHeight="1" thickTop="1">
      <c r="B365" s="231" t="s">
        <v>935</v>
      </c>
      <c r="C365" s="216"/>
      <c r="D365" s="216"/>
      <c r="E365" s="230"/>
      <c r="F365" s="230"/>
      <c r="G365" s="230"/>
      <c r="J365" s="296"/>
      <c r="K365" s="195"/>
      <c r="L365" s="296"/>
    </row>
    <row r="366" spans="1:14" ht="4.5" customHeight="1">
      <c r="B366" s="4"/>
      <c r="C366" s="216"/>
      <c r="D366" s="216"/>
      <c r="E366" s="230"/>
      <c r="F366" s="230"/>
      <c r="G366" s="230"/>
      <c r="J366" s="296"/>
      <c r="K366" s="195"/>
      <c r="L366" s="296"/>
    </row>
    <row r="367" spans="1:14">
      <c r="B367" s="4" t="s">
        <v>933</v>
      </c>
      <c r="C367" s="4"/>
      <c r="D367" s="4" t="s">
        <v>932</v>
      </c>
      <c r="E367" s="336" t="s">
        <v>3980</v>
      </c>
      <c r="G367" s="230"/>
      <c r="J367" s="296"/>
      <c r="K367" s="195"/>
      <c r="L367" s="296"/>
    </row>
    <row r="368" spans="1:14">
      <c r="B368" s="4" t="s">
        <v>934</v>
      </c>
      <c r="C368" s="4"/>
      <c r="D368" s="4" t="s">
        <v>932</v>
      </c>
      <c r="E368" s="4" t="s">
        <v>926</v>
      </c>
      <c r="G368" s="230"/>
      <c r="J368" s="296"/>
      <c r="K368" s="195"/>
      <c r="L368" s="296"/>
    </row>
    <row r="369" spans="1:15">
      <c r="B369" s="4" t="s">
        <v>1676</v>
      </c>
      <c r="C369" s="4"/>
      <c r="D369" s="4" t="s">
        <v>932</v>
      </c>
      <c r="E369" s="219" t="s">
        <v>3981</v>
      </c>
      <c r="G369" s="230"/>
      <c r="J369" s="296"/>
      <c r="K369" s="195"/>
      <c r="L369" s="296"/>
    </row>
    <row r="370" spans="1:15">
      <c r="B370" s="4" t="s">
        <v>1711</v>
      </c>
      <c r="D370" s="174" t="s">
        <v>932</v>
      </c>
      <c r="E370" s="205" t="s">
        <v>1710</v>
      </c>
      <c r="J370" s="296"/>
      <c r="K370" s="195"/>
      <c r="L370" s="296"/>
    </row>
    <row r="371" spans="1:15">
      <c r="B371" s="208"/>
      <c r="J371" s="296"/>
      <c r="K371" s="195"/>
      <c r="L371" s="296"/>
    </row>
    <row r="372" spans="1:15">
      <c r="A372" s="561">
        <f>A358+0.1</f>
        <v>20.300000000000004</v>
      </c>
      <c r="B372" s="376" t="s">
        <v>928</v>
      </c>
      <c r="I372" s="375"/>
      <c r="J372" s="184"/>
      <c r="K372" s="184"/>
      <c r="L372" s="184"/>
    </row>
    <row r="373" spans="1:15" ht="3" customHeight="1">
      <c r="B373" s="175"/>
      <c r="D373" s="175"/>
      <c r="E373" s="175"/>
      <c r="F373" s="208"/>
      <c r="G373" s="208"/>
      <c r="H373" s="208"/>
      <c r="I373" s="718"/>
      <c r="J373" s="208"/>
      <c r="K373" s="208"/>
      <c r="L373" s="208"/>
    </row>
    <row r="374" spans="1:15">
      <c r="B374" s="174" t="s">
        <v>12</v>
      </c>
      <c r="F374" s="208"/>
      <c r="G374" s="514"/>
      <c r="H374" s="514"/>
      <c r="I374" s="724"/>
      <c r="J374" s="196">
        <f>L378</f>
        <v>0</v>
      </c>
      <c r="K374" s="213"/>
      <c r="L374" s="196">
        <v>0</v>
      </c>
    </row>
    <row r="375" spans="1:15">
      <c r="B375" s="174" t="s">
        <v>566</v>
      </c>
      <c r="F375" s="208"/>
      <c r="G375" s="514"/>
      <c r="H375" s="514"/>
      <c r="I375" s="724"/>
      <c r="J375" s="196">
        <v>1621529579.2</v>
      </c>
      <c r="K375" s="184"/>
      <c r="L375" s="196"/>
    </row>
    <row r="376" spans="1:15">
      <c r="B376" s="216"/>
      <c r="D376" s="216"/>
      <c r="E376" s="216"/>
      <c r="F376" s="208"/>
      <c r="G376" s="514"/>
      <c r="H376" s="514"/>
      <c r="I376" s="724"/>
      <c r="J376" s="190">
        <f>SUM(J374:J375)</f>
        <v>1621529579.2</v>
      </c>
      <c r="K376" s="184"/>
      <c r="L376" s="190">
        <v>0</v>
      </c>
    </row>
    <row r="377" spans="1:15">
      <c r="A377" s="437"/>
      <c r="B377" s="174" t="s">
        <v>241</v>
      </c>
      <c r="D377" s="4"/>
      <c r="E377" s="4"/>
      <c r="F377" s="4"/>
      <c r="G377" s="4"/>
      <c r="H377" s="487"/>
      <c r="I377" s="264"/>
      <c r="J377" s="214">
        <v>1490966229.1999998</v>
      </c>
      <c r="K377" s="4"/>
      <c r="L377" s="214"/>
      <c r="O377" s="213"/>
    </row>
    <row r="378" spans="1:15" ht="15" thickBot="1">
      <c r="B378" s="174" t="s">
        <v>645</v>
      </c>
      <c r="D378" s="208"/>
      <c r="E378" s="208"/>
      <c r="F378" s="208"/>
      <c r="G378" s="208"/>
      <c r="H378" s="208"/>
      <c r="I378" s="723" t="s">
        <v>1288</v>
      </c>
      <c r="J378" s="203">
        <f>-SUMIFS('TB 20-21'!L:L,'TB 20-21'!B:B,'Notes 6-29'!I378)</f>
        <v>130563350</v>
      </c>
      <c r="K378" s="208"/>
      <c r="L378" s="203">
        <v>0</v>
      </c>
    </row>
    <row r="379" spans="1:15" ht="9.75" customHeight="1" thickTop="1">
      <c r="B379" s="208"/>
      <c r="C379" s="205"/>
      <c r="D379" s="208"/>
      <c r="E379" s="208"/>
      <c r="F379" s="208"/>
      <c r="G379" s="208"/>
      <c r="H379" s="208"/>
      <c r="I379" s="718"/>
      <c r="J379" s="514"/>
      <c r="K379" s="208"/>
      <c r="L379" s="563"/>
    </row>
    <row r="380" spans="1:15" ht="21" customHeight="1">
      <c r="B380" s="1251" t="s">
        <v>927</v>
      </c>
      <c r="C380" s="1251"/>
      <c r="D380" s="1251"/>
      <c r="E380" s="1251"/>
      <c r="F380" s="1251"/>
      <c r="G380" s="1251"/>
      <c r="H380" s="1251"/>
      <c r="I380" s="1251"/>
      <c r="J380" s="1251"/>
      <c r="K380" s="1251"/>
      <c r="L380" s="1251"/>
    </row>
    <row r="381" spans="1:15" ht="9" customHeight="1">
      <c r="G381" s="184"/>
      <c r="H381" s="184"/>
      <c r="I381" s="722"/>
      <c r="J381" s="189"/>
      <c r="L381" s="189"/>
    </row>
    <row r="382" spans="1:15">
      <c r="B382" s="205" t="s">
        <v>879</v>
      </c>
      <c r="D382" s="4" t="s">
        <v>932</v>
      </c>
      <c r="E382" s="174" t="s">
        <v>925</v>
      </c>
      <c r="I382" s="722"/>
      <c r="J382" s="220"/>
      <c r="L382" s="220"/>
    </row>
    <row r="383" spans="1:15">
      <c r="B383" s="177" t="s">
        <v>1712</v>
      </c>
      <c r="C383" s="177"/>
      <c r="D383" s="4" t="s">
        <v>932</v>
      </c>
      <c r="E383" s="174" t="s">
        <v>926</v>
      </c>
      <c r="G383" s="218"/>
      <c r="H383" s="218"/>
      <c r="I383" s="721"/>
      <c r="J383" s="218"/>
      <c r="K383" s="218"/>
      <c r="L383" s="218"/>
    </row>
    <row r="384" spans="1:15" ht="13.4" customHeight="1">
      <c r="B384" s="177" t="s">
        <v>1676</v>
      </c>
      <c r="C384" s="177"/>
      <c r="D384" s="4" t="s">
        <v>932</v>
      </c>
      <c r="E384" s="788">
        <v>0.09</v>
      </c>
      <c r="G384" s="218"/>
      <c r="H384" s="218"/>
      <c r="I384" s="721"/>
      <c r="J384" s="218"/>
      <c r="K384" s="218"/>
      <c r="L384" s="218"/>
    </row>
    <row r="385" spans="1:12" ht="13.4" customHeight="1">
      <c r="B385" s="177" t="s">
        <v>1711</v>
      </c>
      <c r="C385" s="177"/>
      <c r="D385" s="4" t="s">
        <v>932</v>
      </c>
      <c r="E385" s="174" t="s">
        <v>1710</v>
      </c>
      <c r="G385" s="218"/>
      <c r="H385" s="218"/>
      <c r="I385" s="721"/>
      <c r="J385" s="218"/>
      <c r="K385" s="218"/>
      <c r="L385" s="218"/>
    </row>
    <row r="386" spans="1:12" ht="13.4" customHeight="1">
      <c r="B386" s="177"/>
      <c r="C386" s="177"/>
      <c r="D386" s="4"/>
      <c r="G386" s="218"/>
      <c r="H386" s="218"/>
      <c r="I386" s="721"/>
      <c r="J386" s="218"/>
      <c r="K386" s="218"/>
      <c r="L386" s="218"/>
    </row>
    <row r="387" spans="1:12">
      <c r="A387" s="434">
        <f>A314+1</f>
        <v>21</v>
      </c>
      <c r="B387" s="175" t="s">
        <v>302</v>
      </c>
      <c r="C387" s="175"/>
      <c r="D387" s="175"/>
      <c r="E387" s="175"/>
      <c r="F387" s="525"/>
      <c r="G387" s="525"/>
      <c r="H387" s="525"/>
      <c r="J387" s="564"/>
      <c r="K387" s="502"/>
      <c r="L387" s="564"/>
    </row>
    <row r="388" spans="1:12" ht="6.65" customHeight="1">
      <c r="B388" s="175"/>
      <c r="C388" s="175"/>
      <c r="D388" s="175"/>
      <c r="E388" s="175"/>
      <c r="F388" s="525"/>
      <c r="G388" s="525"/>
      <c r="H388" s="525"/>
      <c r="J388" s="564"/>
      <c r="K388" s="502"/>
      <c r="L388" s="564"/>
    </row>
    <row r="389" spans="1:12">
      <c r="B389" s="229" t="s">
        <v>228</v>
      </c>
      <c r="F389" s="525"/>
      <c r="G389" s="525"/>
      <c r="H389" s="525"/>
      <c r="J389" s="341">
        <f>-SUMIFS('TB 20-21'!L:L,'TB 20-21'!M:M,'Notes 6-29'!B389,'TB 20-21'!N:N,'Notes 6-29'!B387)</f>
        <v>2032120054.9099987</v>
      </c>
      <c r="K389" s="502">
        <v>0</v>
      </c>
      <c r="L389" s="341">
        <v>1068866731.5199999</v>
      </c>
    </row>
    <row r="390" spans="1:12">
      <c r="B390" s="174" t="s">
        <v>692</v>
      </c>
      <c r="F390" s="186"/>
      <c r="G390" s="184"/>
      <c r="H390" s="184"/>
      <c r="I390" s="711"/>
      <c r="J390" s="341">
        <f>-SUMIFS('TB 20-21'!L:L,'TB 20-21'!M:M,'Notes 6-29'!B390)</f>
        <v>20895531.879999999</v>
      </c>
      <c r="K390" s="502">
        <v>0</v>
      </c>
      <c r="L390" s="341">
        <v>15638412.390000001</v>
      </c>
    </row>
    <row r="391" spans="1:12">
      <c r="A391" s="501"/>
      <c r="B391" s="174" t="s">
        <v>691</v>
      </c>
      <c r="G391" s="565"/>
      <c r="H391" s="565"/>
      <c r="I391" s="711"/>
      <c r="J391" s="341">
        <f>-SUMIFS('TB 20-21'!L:L,'TB 20-21'!M:M,'Notes 6-29'!B391)</f>
        <v>75644321.179999992</v>
      </c>
      <c r="K391" s="502">
        <v>0</v>
      </c>
      <c r="L391" s="341">
        <v>44344576.109999999</v>
      </c>
    </row>
    <row r="392" spans="1:12" ht="15" thickBot="1">
      <c r="A392" s="501"/>
      <c r="F392" s="186"/>
      <c r="G392" s="213"/>
      <c r="H392" s="213"/>
      <c r="I392" s="711"/>
      <c r="J392" s="510">
        <f>SUM(J389:J391)</f>
        <v>2128659907.9699988</v>
      </c>
      <c r="K392" s="502"/>
      <c r="L392" s="510">
        <v>1128849720.0199997</v>
      </c>
    </row>
    <row r="393" spans="1:12" ht="9.75" customHeight="1" thickTop="1"/>
    <row r="394" spans="1:12">
      <c r="A394" s="434">
        <f>A387+1</f>
        <v>22</v>
      </c>
      <c r="B394" s="175" t="s">
        <v>865</v>
      </c>
      <c r="J394" s="566"/>
      <c r="K394" s="375"/>
      <c r="L394" s="567"/>
    </row>
    <row r="395" spans="1:12" ht="9.65" customHeight="1">
      <c r="B395" s="175"/>
      <c r="J395" s="566"/>
      <c r="K395" s="375"/>
      <c r="L395" s="567"/>
    </row>
    <row r="396" spans="1:12">
      <c r="B396" s="798" t="s">
        <v>3990</v>
      </c>
      <c r="I396" s="799">
        <f>A403</f>
        <v>22.1</v>
      </c>
      <c r="J396" s="341">
        <f>J407</f>
        <v>186889455.10999998</v>
      </c>
      <c r="K396" s="502"/>
      <c r="L396" s="341">
        <v>163146659.50999993</v>
      </c>
    </row>
    <row r="397" spans="1:12" hidden="1">
      <c r="B397" s="506" t="s">
        <v>829</v>
      </c>
      <c r="I397" s="612">
        <f>A409</f>
        <v>22.200000000000003</v>
      </c>
      <c r="J397" s="341">
        <f>J415</f>
        <v>0</v>
      </c>
      <c r="K397" s="502"/>
      <c r="L397" s="341">
        <v>0</v>
      </c>
    </row>
    <row r="398" spans="1:12" ht="15" thickBot="1">
      <c r="J398" s="510">
        <f>SUM(J396:J397)</f>
        <v>186889455.10999998</v>
      </c>
      <c r="K398" s="341"/>
      <c r="L398" s="510">
        <v>163146659.50999993</v>
      </c>
    </row>
    <row r="399" spans="1:12" ht="15" thickTop="1">
      <c r="J399" s="514"/>
      <c r="K399" s="341"/>
      <c r="L399" s="514"/>
    </row>
    <row r="400" spans="1:12">
      <c r="B400" s="1212" t="s">
        <v>875</v>
      </c>
      <c r="C400" s="1212"/>
      <c r="D400" s="1212"/>
      <c r="E400" s="1212"/>
      <c r="F400" s="1212"/>
      <c r="G400" s="1212"/>
      <c r="H400" s="1212"/>
      <c r="I400" s="1212"/>
      <c r="J400" s="1212"/>
      <c r="K400" s="1212"/>
      <c r="L400" s="1212"/>
    </row>
    <row r="401" spans="1:12" ht="9" customHeight="1">
      <c r="B401" s="1212"/>
      <c r="C401" s="1212"/>
      <c r="D401" s="1212"/>
      <c r="E401" s="1212"/>
      <c r="F401" s="1212"/>
      <c r="G401" s="1212"/>
      <c r="H401" s="1212"/>
      <c r="I401" s="1212"/>
      <c r="J401" s="1212"/>
      <c r="K401" s="1212"/>
      <c r="L401" s="1212"/>
    </row>
    <row r="402" spans="1:12" hidden="1">
      <c r="B402" s="230"/>
      <c r="C402" s="230"/>
      <c r="D402" s="230"/>
      <c r="E402" s="230"/>
      <c r="F402" s="230"/>
      <c r="G402" s="230"/>
      <c r="H402" s="230"/>
      <c r="I402" s="721"/>
      <c r="J402" s="230"/>
      <c r="K402" s="230"/>
      <c r="L402" s="230"/>
    </row>
    <row r="403" spans="1:12" ht="16.5" hidden="1" customHeight="1">
      <c r="A403" s="434">
        <f>A394+0.1</f>
        <v>22.1</v>
      </c>
      <c r="B403" s="508" t="s">
        <v>574</v>
      </c>
      <c r="C403" s="175"/>
      <c r="D403" s="175"/>
      <c r="L403" s="505"/>
    </row>
    <row r="404" spans="1:12" ht="7.4" hidden="1" customHeight="1">
      <c r="B404" s="508"/>
      <c r="C404" s="175"/>
      <c r="D404" s="175"/>
      <c r="L404" s="505"/>
    </row>
    <row r="405" spans="1:12" hidden="1">
      <c r="A405" s="501"/>
      <c r="B405" s="174" t="s">
        <v>1713</v>
      </c>
      <c r="J405" s="341">
        <f>-'GL Map'!E18-'GL Map'!E32</f>
        <v>186889455.10999998</v>
      </c>
      <c r="K405" s="341"/>
      <c r="L405" s="341">
        <v>163146659.50999993</v>
      </c>
    </row>
    <row r="406" spans="1:12" hidden="1">
      <c r="B406" s="174" t="s">
        <v>924</v>
      </c>
      <c r="J406" s="341">
        <f>-'GL Map'!E21</f>
        <v>0</v>
      </c>
      <c r="K406" s="341"/>
      <c r="L406" s="341">
        <v>0</v>
      </c>
    </row>
    <row r="407" spans="1:12" ht="15" hidden="1" thickBot="1">
      <c r="J407" s="362">
        <f>SUM(J405:J406)</f>
        <v>186889455.10999998</v>
      </c>
      <c r="K407" s="341"/>
      <c r="L407" s="362">
        <v>163146659.50999993</v>
      </c>
    </row>
    <row r="408" spans="1:12" ht="7.5" hidden="1" customHeight="1" thickTop="1">
      <c r="A408" s="501"/>
      <c r="C408" s="208"/>
      <c r="D408" s="208"/>
      <c r="E408" s="208"/>
      <c r="F408" s="208"/>
      <c r="G408" s="208"/>
      <c r="H408" s="208"/>
      <c r="I408" s="716"/>
      <c r="J408" s="174"/>
      <c r="L408" s="174"/>
    </row>
    <row r="409" spans="1:12" hidden="1">
      <c r="A409" s="434">
        <f>A403+0.1</f>
        <v>22.200000000000003</v>
      </c>
      <c r="B409" s="568" t="s">
        <v>575</v>
      </c>
      <c r="J409" s="341"/>
      <c r="K409" s="341"/>
      <c r="L409" s="345"/>
    </row>
    <row r="410" spans="1:12" hidden="1">
      <c r="A410" s="501"/>
      <c r="B410" s="568"/>
      <c r="C410" s="174" t="s">
        <v>576</v>
      </c>
      <c r="J410" s="569">
        <v>0</v>
      </c>
      <c r="K410" s="341"/>
      <c r="L410" s="570">
        <v>0</v>
      </c>
    </row>
    <row r="411" spans="1:12" hidden="1">
      <c r="A411" s="501"/>
      <c r="B411" s="568"/>
      <c r="K411" s="481"/>
    </row>
    <row r="412" spans="1:12" hidden="1">
      <c r="B412" s="174" t="s">
        <v>1701</v>
      </c>
      <c r="J412" s="341">
        <v>0</v>
      </c>
      <c r="K412" s="341"/>
      <c r="L412" s="341">
        <v>0</v>
      </c>
    </row>
    <row r="413" spans="1:12" hidden="1">
      <c r="B413" s="174" t="s">
        <v>903</v>
      </c>
      <c r="J413" s="341">
        <f>-'GL Map'!E25</f>
        <v>0</v>
      </c>
      <c r="K413" s="341"/>
      <c r="L413" s="341">
        <v>0</v>
      </c>
    </row>
    <row r="414" spans="1:12" hidden="1">
      <c r="B414" s="174" t="s">
        <v>905</v>
      </c>
      <c r="J414" s="341">
        <f>-'GL Map'!E15</f>
        <v>0</v>
      </c>
      <c r="K414" s="341"/>
      <c r="L414" s="341">
        <v>0</v>
      </c>
    </row>
    <row r="415" spans="1:12" ht="15" hidden="1" thickBot="1">
      <c r="J415" s="362">
        <f>SUM(J410:J414)</f>
        <v>0</v>
      </c>
      <c r="K415" s="341"/>
      <c r="L415" s="362">
        <v>0</v>
      </c>
    </row>
    <row r="416" spans="1:12" ht="10.5" customHeight="1">
      <c r="A416" s="501"/>
      <c r="F416" s="186"/>
      <c r="G416" s="213"/>
      <c r="H416" s="213"/>
      <c r="I416" s="711"/>
      <c r="J416" s="344"/>
      <c r="K416" s="502"/>
      <c r="L416" s="504"/>
    </row>
    <row r="417" spans="1:16">
      <c r="A417" s="434">
        <f>A394+1</f>
        <v>23</v>
      </c>
      <c r="B417" s="376" t="s">
        <v>713</v>
      </c>
      <c r="C417" s="376"/>
      <c r="D417" s="376"/>
      <c r="E417" s="376"/>
      <c r="F417" s="186"/>
      <c r="G417" s="213"/>
      <c r="H417" s="213"/>
      <c r="I417" s="711"/>
      <c r="J417" s="504"/>
      <c r="K417" s="502"/>
      <c r="L417" s="504"/>
    </row>
    <row r="418" spans="1:16" ht="3.65" customHeight="1">
      <c r="B418" s="376"/>
      <c r="C418" s="376"/>
      <c r="D418" s="376"/>
      <c r="E418" s="376"/>
      <c r="F418" s="186"/>
      <c r="G418" s="213"/>
      <c r="H418" s="213"/>
      <c r="I418" s="711"/>
      <c r="J418" s="504"/>
      <c r="K418" s="502"/>
      <c r="L418" s="504"/>
    </row>
    <row r="419" spans="1:16">
      <c r="B419" s="174" t="s">
        <v>579</v>
      </c>
      <c r="F419" s="208"/>
      <c r="G419" s="514"/>
      <c r="H419" s="514"/>
      <c r="I419" s="717"/>
      <c r="J419" s="196">
        <f>L423</f>
        <v>76902271.310000002</v>
      </c>
      <c r="K419" s="213"/>
      <c r="L419" s="221">
        <v>16410872.389999986</v>
      </c>
    </row>
    <row r="420" spans="1:16">
      <c r="A420" s="501"/>
      <c r="B420" s="174" t="s">
        <v>874</v>
      </c>
      <c r="F420" s="208"/>
      <c r="G420" s="514"/>
      <c r="H420" s="514"/>
      <c r="I420" s="717"/>
      <c r="J420" s="196">
        <v>2217067910.0599999</v>
      </c>
      <c r="K420" s="184"/>
      <c r="L420" s="221">
        <v>571920690.03000009</v>
      </c>
    </row>
    <row r="421" spans="1:16">
      <c r="A421" s="501"/>
      <c r="B421" s="216"/>
      <c r="D421" s="216"/>
      <c r="E421" s="216"/>
      <c r="F421" s="208"/>
      <c r="G421" s="514"/>
      <c r="H421" s="514"/>
      <c r="I421" s="717"/>
      <c r="J421" s="222">
        <f>SUM(J419:J420)</f>
        <v>2293970181.3699999</v>
      </c>
      <c r="K421" s="184"/>
      <c r="L421" s="223">
        <v>588331562.42000008</v>
      </c>
    </row>
    <row r="422" spans="1:16">
      <c r="A422" s="501"/>
      <c r="B422" s="174" t="s">
        <v>594</v>
      </c>
      <c r="D422" s="4"/>
      <c r="E422" s="4"/>
      <c r="F422" s="4"/>
      <c r="G422" s="4"/>
      <c r="H422" s="487"/>
      <c r="I422" s="264"/>
      <c r="J422" s="196">
        <v>2185614703.3800001</v>
      </c>
      <c r="K422" s="4"/>
      <c r="L422" s="221">
        <v>511429291.11000031</v>
      </c>
      <c r="N422" s="213"/>
    </row>
    <row r="423" spans="1:16" ht="15" thickBot="1">
      <c r="A423" s="501"/>
      <c r="B423" s="205" t="s">
        <v>645</v>
      </c>
      <c r="D423" s="208"/>
      <c r="E423" s="208"/>
      <c r="F423" s="208"/>
      <c r="G423" s="208"/>
      <c r="H423" s="208"/>
      <c r="I423" s="712" t="s">
        <v>640</v>
      </c>
      <c r="J423" s="224">
        <f>-SUMIFS('TB 20-21'!L:L,'TB 20-21'!B:B,'Notes 6-29'!I423)</f>
        <v>108355477.98999999</v>
      </c>
      <c r="K423" s="208"/>
      <c r="L423" s="225">
        <v>76902271.310000002</v>
      </c>
      <c r="P423" s="213"/>
    </row>
    <row r="424" spans="1:16" ht="11.5" customHeight="1" thickTop="1">
      <c r="A424" s="501"/>
      <c r="C424" s="205"/>
      <c r="D424" s="208"/>
      <c r="E424" s="208"/>
      <c r="F424" s="208"/>
      <c r="G424" s="208"/>
      <c r="H424" s="208"/>
      <c r="I424" s="718"/>
      <c r="J424" s="572"/>
      <c r="K424" s="208"/>
      <c r="L424" s="571"/>
      <c r="N424" s="213"/>
    </row>
    <row r="425" spans="1:16" ht="30.75" customHeight="1">
      <c r="A425" s="501"/>
      <c r="B425" s="1212" t="s">
        <v>923</v>
      </c>
      <c r="C425" s="1212"/>
      <c r="D425" s="1212"/>
      <c r="E425" s="1212"/>
      <c r="F425" s="1212"/>
      <c r="G425" s="1212"/>
      <c r="H425" s="1212"/>
      <c r="I425" s="1212"/>
      <c r="J425" s="1212"/>
      <c r="K425" s="1212"/>
      <c r="L425" s="1212"/>
    </row>
    <row r="426" spans="1:16" ht="4.5" customHeight="1">
      <c r="A426" s="501"/>
      <c r="F426" s="186"/>
      <c r="G426" s="213"/>
      <c r="H426" s="213"/>
      <c r="I426" s="711"/>
      <c r="J426" s="504"/>
      <c r="K426" s="502"/>
      <c r="L426" s="504"/>
    </row>
    <row r="427" spans="1:16" hidden="1">
      <c r="A427" s="501"/>
      <c r="F427" s="186"/>
      <c r="G427" s="213"/>
      <c r="H427" s="213"/>
      <c r="I427" s="711"/>
      <c r="J427" s="504"/>
      <c r="K427" s="502"/>
      <c r="L427" s="504"/>
    </row>
    <row r="428" spans="1:16" hidden="1">
      <c r="A428" s="501"/>
      <c r="F428" s="186"/>
      <c r="G428" s="213"/>
      <c r="H428" s="213"/>
      <c r="I428" s="711"/>
      <c r="J428" s="482">
        <v>2020</v>
      </c>
      <c r="K428" s="573"/>
      <c r="L428" s="482">
        <v>2019</v>
      </c>
    </row>
    <row r="429" spans="1:16" hidden="1">
      <c r="A429" s="501"/>
      <c r="F429" s="186"/>
      <c r="G429" s="213"/>
      <c r="H429" s="213"/>
      <c r="I429" s="711"/>
      <c r="J429" s="296" t="s">
        <v>20</v>
      </c>
      <c r="K429" s="574"/>
      <c r="L429" s="296" t="s">
        <v>20</v>
      </c>
    </row>
    <row r="430" spans="1:16" ht="3.75" customHeight="1">
      <c r="A430" s="501"/>
      <c r="F430" s="186"/>
      <c r="G430" s="213"/>
      <c r="H430" s="213"/>
      <c r="I430" s="711"/>
      <c r="J430" s="504"/>
      <c r="K430" s="502"/>
      <c r="L430" s="504"/>
    </row>
    <row r="431" spans="1:16">
      <c r="A431" s="501"/>
      <c r="F431" s="186"/>
      <c r="G431" s="213"/>
      <c r="H431" s="213"/>
      <c r="I431" s="679" t="s">
        <v>3</v>
      </c>
      <c r="J431" s="1247" t="s">
        <v>828</v>
      </c>
      <c r="K431" s="1247"/>
      <c r="L431" s="1247"/>
    </row>
    <row r="432" spans="1:16">
      <c r="A432" s="501"/>
      <c r="F432" s="186"/>
      <c r="G432" s="213"/>
      <c r="H432" s="213"/>
      <c r="I432" s="711"/>
      <c r="J432" s="192">
        <v>2022</v>
      </c>
      <c r="K432" s="193"/>
      <c r="L432" s="192">
        <v>2021</v>
      </c>
    </row>
    <row r="433" spans="1:12">
      <c r="A433" s="501"/>
      <c r="F433" s="186"/>
      <c r="G433" s="213"/>
      <c r="H433" s="213"/>
      <c r="I433" s="711"/>
      <c r="J433" s="194" t="s">
        <v>269</v>
      </c>
      <c r="K433" s="195"/>
      <c r="L433" s="194" t="s">
        <v>269</v>
      </c>
    </row>
    <row r="434" spans="1:12" ht="10.5" customHeight="1">
      <c r="A434" s="501"/>
      <c r="F434" s="186"/>
      <c r="G434" s="213"/>
      <c r="H434" s="213"/>
      <c r="I434" s="711"/>
      <c r="J434" s="504"/>
      <c r="K434" s="502"/>
      <c r="L434" s="504"/>
    </row>
    <row r="435" spans="1:12">
      <c r="A435" s="434">
        <f>A417+1</f>
        <v>24</v>
      </c>
      <c r="B435" s="175" t="s">
        <v>390</v>
      </c>
      <c r="C435" s="175"/>
      <c r="D435" s="175"/>
      <c r="E435" s="175"/>
      <c r="J435" s="503"/>
      <c r="K435" s="502"/>
      <c r="L435" s="503"/>
    </row>
    <row r="436" spans="1:12" ht="5.15" customHeight="1">
      <c r="B436" s="175"/>
      <c r="C436" s="175"/>
      <c r="D436" s="175"/>
      <c r="E436" s="175"/>
      <c r="J436" s="503"/>
      <c r="K436" s="502"/>
      <c r="L436" s="503"/>
    </row>
    <row r="437" spans="1:12">
      <c r="B437" s="174" t="s">
        <v>873</v>
      </c>
      <c r="E437" s="175"/>
      <c r="J437" s="341">
        <f>-SUMIFS('TB 20-21'!L:L,'TB 20-21'!M:M,'Notes 6-29'!B437,'TB 20-21'!N:N,'Notes 6-29'!$B$435)+5</f>
        <v>114989153.43000001</v>
      </c>
      <c r="K437" s="502"/>
      <c r="L437" s="341">
        <v>102588390.16</v>
      </c>
    </row>
    <row r="438" spans="1:12">
      <c r="B438" s="174" t="s">
        <v>1677</v>
      </c>
      <c r="E438" s="175"/>
      <c r="J438" s="341">
        <f>-SUMIFS('TB 20-21'!L:L,'TB 20-21'!M:M,'Notes 6-29'!B438,'TB 20-21'!N:N,'Notes 6-29'!$B$435)</f>
        <v>199763820.96000001</v>
      </c>
      <c r="K438" s="502"/>
      <c r="L438" s="341">
        <v>128971188.95999999</v>
      </c>
    </row>
    <row r="439" spans="1:12">
      <c r="B439" s="174" t="s">
        <v>920</v>
      </c>
      <c r="E439" s="175"/>
      <c r="J439" s="341">
        <f>-SUMIFS('TB 20-21'!L:L,'TB 20-21'!M:M,'Notes 6-29'!B439,'TB 20-21'!N:N,'Notes 6-29'!$B$435)</f>
        <v>2843123</v>
      </c>
      <c r="K439" s="502"/>
      <c r="L439" s="341">
        <v>2565159</v>
      </c>
    </row>
    <row r="440" spans="1:12">
      <c r="B440" s="174" t="s">
        <v>413</v>
      </c>
      <c r="E440" s="175"/>
      <c r="J440" s="341">
        <f>-SUMIFS('TB 20-21'!L:L,'TB 20-21'!M:M,'Notes 6-29'!B440,'TB 20-21'!N:N,'Notes 6-29'!$B$435)</f>
        <v>3927983.69</v>
      </c>
      <c r="K440" s="502"/>
      <c r="L440" s="341">
        <v>3444298</v>
      </c>
    </row>
    <row r="441" spans="1:12">
      <c r="A441" s="501"/>
      <c r="B441" s="174" t="s">
        <v>567</v>
      </c>
      <c r="J441" s="341">
        <f>-SUMIFS('TB 20-21'!L:L,'TB 20-21'!M:M,'Notes 6-29'!B441,'TB 20-21'!N:N,'Notes 6-29'!$B$435)</f>
        <v>2941183.66</v>
      </c>
      <c r="K441" s="502"/>
      <c r="L441" s="341">
        <v>2516654.37</v>
      </c>
    </row>
    <row r="442" spans="1:12">
      <c r="A442" s="501"/>
      <c r="B442" s="507" t="s">
        <v>1766</v>
      </c>
      <c r="J442" s="341">
        <f>-SUMIFS('TB 20-21'!L:L,'TB 20-21'!M:M,'Notes 6-29'!B442,'TB 20-21'!N:N,'Notes 6-29'!$B$435)</f>
        <v>3580973.7600000002</v>
      </c>
      <c r="K442" s="502"/>
      <c r="L442" s="341">
        <v>0</v>
      </c>
    </row>
    <row r="443" spans="1:12">
      <c r="A443" s="501"/>
      <c r="B443" s="174" t="s">
        <v>1471</v>
      </c>
      <c r="J443" s="341">
        <f>-SUMIFS('TB 20-21'!L:L,'TB 20-21'!M:M,'Notes 6-29'!B443,'TB 20-21'!N:N,'Notes 6-29'!$B$435)</f>
        <v>0</v>
      </c>
      <c r="K443" s="502"/>
      <c r="L443" s="341">
        <v>1756569.8</v>
      </c>
    </row>
    <row r="444" spans="1:12">
      <c r="A444" s="501"/>
      <c r="B444" s="174" t="s">
        <v>424</v>
      </c>
      <c r="J444" s="341">
        <f>-SUMIFS('TB 20-21'!L:L,'TB 20-21'!M:M,'Notes 6-29'!B444,'TB 20-21'!N:N,'Notes 6-29'!$B$435)</f>
        <v>4499280.95</v>
      </c>
      <c r="K444" s="502"/>
      <c r="L444" s="341">
        <v>3308179.75</v>
      </c>
    </row>
    <row r="445" spans="1:12">
      <c r="A445" s="501"/>
      <c r="B445" s="575" t="s">
        <v>709</v>
      </c>
      <c r="C445" s="365"/>
      <c r="D445" s="365"/>
      <c r="E445" s="365"/>
      <c r="F445" s="365"/>
      <c r="G445" s="365"/>
      <c r="H445" s="365"/>
      <c r="I445" s="725"/>
      <c r="J445" s="346">
        <f>-SUMIFS('TB 20-21'!L:L,'TB 20-21'!M:M,'Notes 6-29'!B445,'TB 20-21'!N:N,'Notes 6-29'!$B$435)</f>
        <v>1004050.57</v>
      </c>
      <c r="K445" s="502"/>
      <c r="L445" s="341">
        <v>830625.17</v>
      </c>
    </row>
    <row r="446" spans="1:12">
      <c r="A446" s="501"/>
      <c r="B446" s="575" t="s">
        <v>921</v>
      </c>
      <c r="I446" s="722"/>
      <c r="J446" s="341">
        <f>-SUMIFS('TB 20-21'!L:L,'TB 20-21'!M:M,'Notes 6-29'!B446,'TB 20-21'!N:N,'Notes 6-29'!$B$435)</f>
        <v>1512282.5</v>
      </c>
      <c r="K446" s="502"/>
      <c r="L446" s="341">
        <v>346209.8</v>
      </c>
    </row>
    <row r="447" spans="1:12" hidden="1">
      <c r="A447" s="501"/>
      <c r="B447" s="575" t="s">
        <v>922</v>
      </c>
      <c r="I447" s="722"/>
      <c r="J447" s="346"/>
      <c r="K447" s="502"/>
      <c r="L447" s="341">
        <v>0</v>
      </c>
    </row>
    <row r="448" spans="1:12">
      <c r="A448" s="501"/>
      <c r="B448" s="575" t="s">
        <v>1767</v>
      </c>
      <c r="I448" s="722"/>
      <c r="J448" s="341">
        <f>-SUMIFS('TB 20-21'!L:L,'TB 20-21'!M:M,'Notes 6-29'!B448,'TB 20-21'!N:N,'Notes 6-29'!$B$435)</f>
        <v>31100313.010000002</v>
      </c>
      <c r="K448" s="502"/>
      <c r="L448" s="341">
        <f>40952624.7+533250.4</f>
        <v>41485875.100000001</v>
      </c>
    </row>
    <row r="449" spans="1:15" ht="15" thickBot="1">
      <c r="A449" s="501"/>
      <c r="C449" s="507"/>
      <c r="J449" s="362">
        <f>SUM(J437:J448)</f>
        <v>366162165.52999997</v>
      </c>
      <c r="K449" s="502"/>
      <c r="L449" s="362">
        <v>287813150.11000001</v>
      </c>
    </row>
    <row r="450" spans="1:15" ht="15" thickTop="1">
      <c r="A450" s="501"/>
      <c r="F450" s="186"/>
      <c r="G450" s="213"/>
      <c r="H450" s="213"/>
      <c r="I450" s="711"/>
      <c r="J450" s="344"/>
      <c r="K450" s="502"/>
      <c r="L450" s="504"/>
    </row>
    <row r="451" spans="1:15">
      <c r="A451" s="501"/>
      <c r="F451" s="186"/>
      <c r="G451" s="213"/>
      <c r="H451" s="213"/>
      <c r="I451" s="679" t="s">
        <v>3</v>
      </c>
      <c r="J451" s="1248" t="s">
        <v>830</v>
      </c>
      <c r="K451" s="1248"/>
      <c r="L451" s="1248"/>
    </row>
    <row r="452" spans="1:15">
      <c r="A452" s="501"/>
      <c r="G452" s="208"/>
      <c r="H452" s="208"/>
      <c r="I452" s="613"/>
      <c r="J452" s="482">
        <v>2022</v>
      </c>
      <c r="K452" s="573"/>
      <c r="L452" s="482">
        <v>2021</v>
      </c>
    </row>
    <row r="453" spans="1:15">
      <c r="A453" s="501"/>
      <c r="G453" s="208"/>
      <c r="H453" s="208"/>
      <c r="I453" s="613"/>
      <c r="J453" s="296" t="s">
        <v>269</v>
      </c>
      <c r="K453" s="574"/>
      <c r="L453" s="296" t="s">
        <v>269</v>
      </c>
    </row>
    <row r="454" spans="1:15">
      <c r="A454" s="434">
        <f>A435+1</f>
        <v>25</v>
      </c>
      <c r="B454" s="175" t="s">
        <v>755</v>
      </c>
      <c r="G454" s="208"/>
      <c r="H454" s="208"/>
      <c r="I454" s="613"/>
      <c r="J454" s="296"/>
      <c r="K454" s="574"/>
      <c r="L454" s="296"/>
    </row>
    <row r="455" spans="1:15" ht="8.15" customHeight="1">
      <c r="A455" s="501"/>
      <c r="G455" s="208"/>
      <c r="H455" s="208"/>
      <c r="I455" s="613"/>
      <c r="J455" s="296"/>
      <c r="K455" s="574"/>
      <c r="L455" s="296"/>
    </row>
    <row r="456" spans="1:15">
      <c r="A456" s="501"/>
      <c r="B456" s="174" t="str">
        <f>B462</f>
        <v>Production materials consumed</v>
      </c>
      <c r="G456" s="208"/>
      <c r="H456" s="208"/>
      <c r="I456" s="613">
        <f>A462</f>
        <v>25.1</v>
      </c>
      <c r="J456" s="446">
        <f>J468</f>
        <v>5555562564.1300001</v>
      </c>
      <c r="K456" s="574"/>
      <c r="L456" s="446">
        <v>3937253369.77</v>
      </c>
      <c r="N456" s="174">
        <v>5555562564.1300001</v>
      </c>
      <c r="O456" s="213">
        <f>N456-J456</f>
        <v>0</v>
      </c>
    </row>
    <row r="457" spans="1:15">
      <c r="A457" s="501"/>
      <c r="B457" s="174" t="str">
        <f>B470</f>
        <v>Direct expenses</v>
      </c>
      <c r="G457" s="208"/>
      <c r="H457" s="208"/>
      <c r="I457" s="613">
        <f>A470</f>
        <v>25.200000000000003</v>
      </c>
      <c r="J457" s="446">
        <f>J475</f>
        <v>1076815508.71</v>
      </c>
      <c r="K457" s="574"/>
      <c r="L457" s="446">
        <v>885865566.99000013</v>
      </c>
      <c r="N457" s="174">
        <v>1076815508.7099998</v>
      </c>
      <c r="O457" s="213">
        <f>N457-J457</f>
        <v>0</v>
      </c>
    </row>
    <row r="458" spans="1:15">
      <c r="A458" s="501"/>
      <c r="B458" s="174" t="str">
        <f>B477</f>
        <v>Factory overheads</v>
      </c>
      <c r="G458" s="208"/>
      <c r="H458" s="208"/>
      <c r="I458" s="613">
        <f>A477</f>
        <v>25.300000000000004</v>
      </c>
      <c r="J458" s="446">
        <f>J491</f>
        <v>228433449.81999999</v>
      </c>
      <c r="K458" s="574"/>
      <c r="L458" s="446">
        <v>297781155.5</v>
      </c>
      <c r="N458" s="174">
        <v>228433449.81999999</v>
      </c>
      <c r="O458" s="213">
        <f>N458-J458</f>
        <v>0</v>
      </c>
    </row>
    <row r="459" spans="1:15" ht="15" thickBot="1">
      <c r="A459" s="501"/>
      <c r="G459" s="208"/>
      <c r="H459" s="208"/>
      <c r="I459" s="613"/>
      <c r="J459" s="577">
        <f>SUM(J456:J458)</f>
        <v>6860811522.6599998</v>
      </c>
      <c r="K459" s="574"/>
      <c r="L459" s="577">
        <v>5120900092.2600002</v>
      </c>
    </row>
    <row r="460" spans="1:15" ht="15" thickTop="1">
      <c r="A460" s="501"/>
      <c r="G460" s="208"/>
      <c r="H460" s="208"/>
      <c r="I460" s="613"/>
      <c r="J460" s="296"/>
      <c r="K460" s="574"/>
      <c r="L460" s="296"/>
    </row>
    <row r="461" spans="1:15">
      <c r="A461" s="501"/>
      <c r="G461" s="208"/>
      <c r="H461" s="208"/>
      <c r="I461" s="613"/>
      <c r="J461" s="296"/>
      <c r="K461" s="574"/>
      <c r="L461" s="296"/>
    </row>
    <row r="462" spans="1:15">
      <c r="A462" s="511">
        <f>A454+0.1</f>
        <v>25.1</v>
      </c>
      <c r="B462" s="175" t="s">
        <v>210</v>
      </c>
      <c r="C462" s="175"/>
      <c r="J462" s="503"/>
      <c r="K462" s="502"/>
      <c r="L462" s="503"/>
    </row>
    <row r="463" spans="1:15" ht="8.15" customHeight="1">
      <c r="A463" s="511"/>
      <c r="B463" s="175"/>
      <c r="C463" s="175"/>
      <c r="J463" s="503"/>
      <c r="K463" s="502"/>
      <c r="L463" s="503"/>
    </row>
    <row r="464" spans="1:15">
      <c r="A464" s="501"/>
      <c r="B464" s="174" t="s">
        <v>242</v>
      </c>
      <c r="I464" s="614"/>
      <c r="J464" s="503">
        <f>L467</f>
        <v>1195125426</v>
      </c>
      <c r="K464" s="502"/>
      <c r="L464" s="503">
        <v>860790382.23000002</v>
      </c>
    </row>
    <row r="465" spans="1:15">
      <c r="A465" s="501"/>
      <c r="B465" s="174" t="s">
        <v>243</v>
      </c>
      <c r="I465" s="614"/>
      <c r="J465" s="578">
        <f>J468+J467-J464</f>
        <v>6455966556.1300001</v>
      </c>
      <c r="K465" s="502"/>
      <c r="L465" s="503">
        <v>4271588413.5400004</v>
      </c>
    </row>
    <row r="466" spans="1:15">
      <c r="A466" s="501"/>
      <c r="I466" s="614"/>
      <c r="J466" s="579">
        <f>SUM(J464:J465)</f>
        <v>7651091982.1300001</v>
      </c>
      <c r="K466" s="502"/>
      <c r="L466" s="579">
        <v>5132378795.7700005</v>
      </c>
    </row>
    <row r="467" spans="1:15">
      <c r="A467" s="501"/>
      <c r="B467" s="174" t="s">
        <v>902</v>
      </c>
      <c r="I467" s="614">
        <v>8</v>
      </c>
      <c r="J467" s="579">
        <f>J46</f>
        <v>2095529418</v>
      </c>
      <c r="K467" s="502"/>
      <c r="L467" s="579">
        <v>1195125426</v>
      </c>
    </row>
    <row r="468" spans="1:15" ht="15" thickBot="1">
      <c r="A468" s="501"/>
      <c r="B468" s="174" t="s">
        <v>646</v>
      </c>
      <c r="J468" s="580">
        <f>SUMIFS('TB 20-21'!L:L,'TB 20-21'!N:N,$B$462)</f>
        <v>5555562564.1300001</v>
      </c>
      <c r="K468" s="502"/>
      <c r="L468" s="580">
        <v>3937253369.77</v>
      </c>
      <c r="O468" s="502"/>
    </row>
    <row r="469" spans="1:15" ht="11.25" customHeight="1" thickTop="1">
      <c r="A469" s="501"/>
      <c r="J469" s="504"/>
      <c r="K469" s="502"/>
      <c r="L469" s="504"/>
    </row>
    <row r="470" spans="1:15">
      <c r="A470" s="511">
        <f>A462+0.1</f>
        <v>25.200000000000003</v>
      </c>
      <c r="B470" s="581" t="s">
        <v>13</v>
      </c>
      <c r="C470" s="581"/>
      <c r="D470" s="581"/>
      <c r="E470" s="581"/>
      <c r="F470" s="581"/>
      <c r="G470" s="581"/>
      <c r="H470" s="581"/>
      <c r="I470" s="306"/>
      <c r="J470" s="582"/>
      <c r="K470" s="583"/>
      <c r="L470" s="582"/>
    </row>
    <row r="471" spans="1:15" ht="7.4" customHeight="1">
      <c r="A471" s="511"/>
      <c r="B471" s="581"/>
      <c r="C471" s="581"/>
      <c r="D471" s="581"/>
      <c r="E471" s="581"/>
      <c r="F471" s="581"/>
      <c r="G471" s="581"/>
      <c r="H471" s="581"/>
      <c r="I471" s="306"/>
      <c r="J471" s="582"/>
      <c r="K471" s="583"/>
      <c r="L471" s="582"/>
    </row>
    <row r="472" spans="1:15">
      <c r="A472" s="501"/>
      <c r="B472" s="174" t="s">
        <v>28</v>
      </c>
      <c r="G472" s="525"/>
      <c r="H472" s="525"/>
      <c r="I472" s="716"/>
      <c r="J472" s="447">
        <f>SUMIFS('TB 20-21'!L:L,'TB 20-21'!M:M,'Notes 6-29'!B472,'TB 20-21'!N:N,$B$470)</f>
        <v>970439381.07999992</v>
      </c>
      <c r="K472" s="584"/>
      <c r="L472" s="516">
        <v>880088986.86000013</v>
      </c>
    </row>
    <row r="473" spans="1:15">
      <c r="A473" s="501"/>
      <c r="B473" s="585" t="s">
        <v>1679</v>
      </c>
      <c r="G473" s="525"/>
      <c r="H473" s="525"/>
      <c r="I473" s="716"/>
      <c r="J473" s="447">
        <f>SUMIFS('TB 20-21'!L:L,'TB 20-21'!M:M,'Notes 6-29'!B473,'TB 20-21'!N:N,$B$470)</f>
        <v>101937912.96000001</v>
      </c>
      <c r="K473" s="584"/>
      <c r="L473" s="516">
        <v>2561857.77</v>
      </c>
    </row>
    <row r="474" spans="1:15">
      <c r="A474" s="501"/>
      <c r="B474" s="174" t="s">
        <v>244</v>
      </c>
      <c r="G474" s="525"/>
      <c r="H474" s="525"/>
      <c r="I474" s="716"/>
      <c r="J474" s="447">
        <f>SUMIFS('TB 20-21'!L:L,'TB 20-21'!M:M,'Notes 6-29'!B474,'TB 20-21'!N:N,$B$470)</f>
        <v>4438214.67</v>
      </c>
      <c r="K474" s="584"/>
      <c r="L474" s="516">
        <v>3214722.36</v>
      </c>
    </row>
    <row r="475" spans="1:15" ht="15" thickBot="1">
      <c r="A475" s="501"/>
      <c r="C475" s="208"/>
      <c r="D475" s="208"/>
      <c r="E475" s="208"/>
      <c r="F475" s="208"/>
      <c r="G475" s="208"/>
      <c r="H475" s="208"/>
      <c r="I475" s="716"/>
      <c r="J475" s="580">
        <f>SUM(J472:J474)</f>
        <v>1076815508.71</v>
      </c>
      <c r="K475" s="586"/>
      <c r="L475" s="580">
        <v>885865566.99000013</v>
      </c>
    </row>
    <row r="476" spans="1:15" ht="9" customHeight="1" thickTop="1">
      <c r="A476" s="501"/>
      <c r="C476" s="208"/>
      <c r="D476" s="208"/>
      <c r="E476" s="208"/>
      <c r="F476" s="208"/>
      <c r="G476" s="208"/>
      <c r="H476" s="208"/>
      <c r="I476" s="716"/>
      <c r="J476" s="587"/>
      <c r="K476" s="586"/>
      <c r="L476" s="587"/>
    </row>
    <row r="477" spans="1:15">
      <c r="A477" s="511">
        <f>A470+0.1</f>
        <v>25.300000000000004</v>
      </c>
      <c r="B477" s="175" t="s">
        <v>573</v>
      </c>
      <c r="C477" s="175"/>
      <c r="D477" s="175"/>
      <c r="E477" s="175"/>
      <c r="G477" s="534"/>
      <c r="H477" s="534"/>
      <c r="I477" s="613"/>
      <c r="J477" s="516"/>
      <c r="K477" s="588"/>
      <c r="L477" s="516"/>
    </row>
    <row r="478" spans="1:15" ht="7.4" customHeight="1">
      <c r="A478" s="511"/>
      <c r="B478" s="175"/>
      <c r="C478" s="175"/>
      <c r="D478" s="175"/>
      <c r="E478" s="175"/>
      <c r="G478" s="534"/>
      <c r="H478" s="534"/>
      <c r="I478" s="613"/>
      <c r="J478" s="516"/>
      <c r="K478" s="588"/>
      <c r="L478" s="516"/>
    </row>
    <row r="479" spans="1:15">
      <c r="B479" s="341" t="s">
        <v>915</v>
      </c>
      <c r="D479" s="344"/>
      <c r="E479" s="344"/>
      <c r="F479" s="341"/>
      <c r="G479" s="589"/>
      <c r="H479" s="589"/>
      <c r="I479" s="613"/>
      <c r="J479" s="447">
        <f>SUMIFS('TB 20-21'!L:L,'TB 20-21'!M:M,'Notes 6-29'!B479,'TB 20-21'!N:N,$B$477)</f>
        <v>5933936.5999999996</v>
      </c>
      <c r="K479" s="590"/>
      <c r="L479" s="447">
        <v>7001656.4900000002</v>
      </c>
    </row>
    <row r="480" spans="1:15">
      <c r="A480" s="501"/>
      <c r="B480" s="341" t="s">
        <v>572</v>
      </c>
      <c r="D480" s="345"/>
      <c r="E480" s="341"/>
      <c r="F480" s="341"/>
      <c r="G480" s="589"/>
      <c r="H480" s="589"/>
      <c r="I480" s="613"/>
      <c r="J480" s="447">
        <f>SUMIFS('TB 20-21'!L:L,'TB 20-21'!M:M,'Notes 6-29'!B480,'TB 20-21'!N:N,$B$477)</f>
        <v>2124000</v>
      </c>
      <c r="K480" s="590"/>
      <c r="L480" s="447">
        <v>1044000</v>
      </c>
    </row>
    <row r="481" spans="1:12">
      <c r="A481" s="501"/>
      <c r="B481" s="341" t="s">
        <v>916</v>
      </c>
      <c r="D481" s="345"/>
      <c r="E481" s="341"/>
      <c r="F481" s="341"/>
      <c r="G481" s="589"/>
      <c r="H481" s="589"/>
      <c r="I481" s="613"/>
      <c r="J481" s="447">
        <f>SUMIFS('TB 20-21'!L:L,'TB 20-21'!M:M,'Notes 6-29'!B481,'TB 20-21'!N:N,$B$477)</f>
        <v>56060807.850000001</v>
      </c>
      <c r="K481" s="590"/>
      <c r="L481" s="447">
        <v>49551919.729999997</v>
      </c>
    </row>
    <row r="482" spans="1:12">
      <c r="A482" s="501"/>
      <c r="B482" s="341" t="s">
        <v>870</v>
      </c>
      <c r="D482" s="345"/>
      <c r="E482" s="341"/>
      <c r="F482" s="341"/>
      <c r="G482" s="589"/>
      <c r="H482" s="589"/>
      <c r="I482" s="613"/>
      <c r="J482" s="447">
        <f>SUMIFS('TB 20-21'!L:L,'TB 20-21'!M:M,'Notes 6-29'!B482,'TB 20-21'!N:N,$B$477)</f>
        <v>22751319.219999999</v>
      </c>
      <c r="K482" s="590"/>
      <c r="L482" s="447">
        <f>65235361.82-1572718</f>
        <v>63662643.82</v>
      </c>
    </row>
    <row r="483" spans="1:12">
      <c r="A483" s="501"/>
      <c r="B483" s="341" t="s">
        <v>1769</v>
      </c>
      <c r="D483" s="345"/>
      <c r="E483" s="341"/>
      <c r="F483" s="341"/>
      <c r="G483" s="589"/>
      <c r="H483" s="589"/>
      <c r="I483" s="613"/>
      <c r="J483" s="447">
        <f>SUMIFS('TB 20-21'!L:L,'TB 20-21'!M:M,'Notes 6-29'!B483,'TB 20-21'!N:N,$B$477)</f>
        <v>2689556</v>
      </c>
      <c r="K483" s="590"/>
      <c r="L483" s="447">
        <v>1572718</v>
      </c>
    </row>
    <row r="484" spans="1:12" hidden="1">
      <c r="A484" s="501"/>
      <c r="B484" s="341" t="s">
        <v>917</v>
      </c>
      <c r="D484" s="345"/>
      <c r="E484" s="341"/>
      <c r="F484" s="341"/>
      <c r="G484" s="589"/>
      <c r="H484" s="589"/>
      <c r="I484" s="613"/>
      <c r="J484" s="447">
        <f>SUMIFS('TB 20-21'!L:L,'TB 20-21'!M:M,'Notes 6-29'!B484,'TB 20-21'!N:N,$B$477)</f>
        <v>0</v>
      </c>
      <c r="K484" s="590"/>
      <c r="L484" s="447">
        <v>0</v>
      </c>
    </row>
    <row r="485" spans="1:12">
      <c r="A485" s="501"/>
      <c r="B485" s="341" t="s">
        <v>643</v>
      </c>
      <c r="D485" s="341"/>
      <c r="E485" s="341"/>
      <c r="F485" s="341"/>
      <c r="G485" s="589"/>
      <c r="H485" s="589"/>
      <c r="I485" s="613"/>
      <c r="J485" s="447">
        <f>SUMIFS('TB 20-21'!L:L,'TB 20-21'!M:M,'Notes 6-29'!B485,'TB 20-21'!N:N,$B$477)</f>
        <v>6863201.2999999998</v>
      </c>
      <c r="K485" s="590"/>
      <c r="L485" s="447">
        <v>5813577.3300000001</v>
      </c>
    </row>
    <row r="486" spans="1:12">
      <c r="A486" s="501"/>
      <c r="B486" s="341" t="s">
        <v>918</v>
      </c>
      <c r="D486" s="341"/>
      <c r="E486" s="341"/>
      <c r="F486" s="341"/>
      <c r="G486" s="589"/>
      <c r="H486" s="589"/>
      <c r="I486" s="613"/>
      <c r="J486" s="447">
        <f>SUMIFS('TB 20-21'!L:L,'TB 20-21'!M:M,'Notes 6-29'!B486,'TB 20-21'!N:N,$B$477)</f>
        <v>2969940.5</v>
      </c>
      <c r="K486" s="590"/>
      <c r="L486" s="447">
        <v>1460282.25</v>
      </c>
    </row>
    <row r="487" spans="1:12">
      <c r="A487" s="501"/>
      <c r="B487" s="341" t="s">
        <v>872</v>
      </c>
      <c r="D487" s="341"/>
      <c r="E487" s="341"/>
      <c r="F487" s="341"/>
      <c r="G487" s="589"/>
      <c r="H487" s="589"/>
      <c r="I487" s="613"/>
      <c r="J487" s="447">
        <f>SUMIFS('TB 20-21'!L:L,'TB 20-21'!M:M,'Notes 6-29'!B487,'TB 20-21'!N:N,$B$477)</f>
        <v>4210711.5999999996</v>
      </c>
      <c r="K487" s="590"/>
      <c r="L487" s="447">
        <v>4489345.8499999996</v>
      </c>
    </row>
    <row r="488" spans="1:12">
      <c r="A488" s="501"/>
      <c r="B488" s="341" t="s">
        <v>714</v>
      </c>
      <c r="D488" s="341"/>
      <c r="E488" s="341"/>
      <c r="F488" s="341"/>
      <c r="G488" s="589"/>
      <c r="H488" s="589"/>
      <c r="I488" s="613"/>
      <c r="J488" s="447">
        <f>SUMIFS('TB 20-21'!L:L,'TB 20-21'!M:M,'Notes 6-29'!B488,'TB 20-21'!N:N,$B$477)</f>
        <v>36559901.149999999</v>
      </c>
      <c r="K488" s="590"/>
      <c r="L488" s="447">
        <v>52797879.370000005</v>
      </c>
    </row>
    <row r="489" spans="1:12">
      <c r="A489" s="501"/>
      <c r="B489" s="341" t="s">
        <v>2</v>
      </c>
      <c r="D489" s="341"/>
      <c r="E489" s="341"/>
      <c r="F489" s="341"/>
      <c r="G489" s="589"/>
      <c r="H489" s="589"/>
      <c r="I489" s="613">
        <v>5.1999999999999993</v>
      </c>
      <c r="J489" s="447">
        <f>SUMIFS('TB 20-21'!L:L,'TB 20-21'!M:M,'Notes 6-29'!B489,'TB 20-21'!N:N,$B$477)</f>
        <v>88003234.599999994</v>
      </c>
      <c r="K489" s="590"/>
      <c r="L489" s="447">
        <v>110387132.66</v>
      </c>
    </row>
    <row r="490" spans="1:12">
      <c r="A490" s="501"/>
      <c r="B490" s="341" t="s">
        <v>919</v>
      </c>
      <c r="D490" s="341"/>
      <c r="E490" s="341"/>
      <c r="F490" s="341"/>
      <c r="G490" s="589"/>
      <c r="H490" s="589"/>
      <c r="I490" s="613"/>
      <c r="J490" s="447">
        <f>SUMIFS('TB 20-21'!L:L,'TB 20-21'!M:M,'Notes 6-29'!B490,'TB 20-21'!N:N,$B$477)</f>
        <v>266841</v>
      </c>
      <c r="K490" s="590"/>
      <c r="L490" s="447">
        <v>0</v>
      </c>
    </row>
    <row r="491" spans="1:12" ht="15" thickBot="1">
      <c r="A491" s="501"/>
      <c r="C491" s="341"/>
      <c r="D491" s="341"/>
      <c r="E491" s="341"/>
      <c r="F491" s="341"/>
      <c r="G491" s="589"/>
      <c r="H491" s="589"/>
      <c r="I491" s="613"/>
      <c r="J491" s="580">
        <f>SUM(J479:J490)</f>
        <v>228433449.81999999</v>
      </c>
      <c r="K491" s="447"/>
      <c r="L491" s="580">
        <v>297781155.5</v>
      </c>
    </row>
    <row r="492" spans="1:12" ht="9" customHeight="1" thickTop="1">
      <c r="A492" s="501"/>
      <c r="G492" s="208"/>
      <c r="H492" s="208"/>
      <c r="I492" s="613"/>
      <c r="J492" s="576"/>
      <c r="K492" s="591"/>
      <c r="L492" s="576"/>
    </row>
    <row r="493" spans="1:12" hidden="1">
      <c r="A493" s="501"/>
      <c r="G493" s="208"/>
      <c r="H493" s="208"/>
      <c r="I493" s="613"/>
      <c r="J493" s="576"/>
      <c r="K493" s="591"/>
      <c r="L493" s="576"/>
    </row>
    <row r="494" spans="1:12" hidden="1">
      <c r="A494" s="501"/>
      <c r="G494" s="208"/>
      <c r="H494" s="208"/>
      <c r="I494" s="613"/>
      <c r="J494" s="576"/>
      <c r="K494" s="591"/>
      <c r="L494" s="576"/>
    </row>
    <row r="495" spans="1:12" hidden="1">
      <c r="A495" s="501"/>
      <c r="G495" s="208"/>
      <c r="H495" s="208"/>
      <c r="I495" s="613"/>
      <c r="J495" s="576"/>
      <c r="K495" s="591"/>
      <c r="L495" s="576"/>
    </row>
    <row r="496" spans="1:12" hidden="1">
      <c r="A496" s="501"/>
      <c r="G496" s="208"/>
      <c r="H496" s="208"/>
      <c r="I496" s="613"/>
      <c r="J496" s="576"/>
      <c r="K496" s="591"/>
      <c r="L496" s="576"/>
    </row>
    <row r="497" spans="1:12" hidden="1">
      <c r="A497" s="501"/>
      <c r="G497" s="208"/>
      <c r="H497" s="208"/>
      <c r="I497" s="613"/>
      <c r="J497" s="576"/>
      <c r="K497" s="591"/>
      <c r="L497" s="576"/>
    </row>
    <row r="498" spans="1:12" hidden="1">
      <c r="A498" s="501"/>
      <c r="G498" s="208"/>
      <c r="H498" s="208"/>
      <c r="I498" s="613"/>
      <c r="J498" s="576"/>
      <c r="K498" s="591"/>
      <c r="L498" s="576"/>
    </row>
    <row r="499" spans="1:12" hidden="1">
      <c r="A499" s="501"/>
      <c r="G499" s="208"/>
      <c r="H499" s="208"/>
      <c r="I499" s="613"/>
      <c r="J499" s="576"/>
      <c r="K499" s="591"/>
      <c r="L499" s="576"/>
    </row>
    <row r="500" spans="1:12" hidden="1">
      <c r="A500" s="501"/>
      <c r="G500" s="208"/>
      <c r="H500" s="208"/>
      <c r="I500" s="613"/>
      <c r="J500" s="576"/>
      <c r="K500" s="591"/>
      <c r="L500" s="576"/>
    </row>
    <row r="501" spans="1:12" hidden="1">
      <c r="A501" s="501"/>
      <c r="G501" s="208"/>
      <c r="H501" s="208"/>
      <c r="I501" s="613"/>
      <c r="J501" s="576"/>
      <c r="K501" s="591"/>
      <c r="L501" s="576"/>
    </row>
    <row r="502" spans="1:12" hidden="1">
      <c r="A502" s="501"/>
      <c r="G502" s="208"/>
      <c r="H502" s="208"/>
      <c r="I502" s="613"/>
      <c r="J502" s="576"/>
      <c r="K502" s="591"/>
      <c r="L502" s="576"/>
    </row>
    <row r="503" spans="1:12" hidden="1">
      <c r="A503" s="501"/>
      <c r="G503" s="208"/>
      <c r="H503" s="208"/>
      <c r="I503" s="613"/>
      <c r="J503" s="576"/>
      <c r="K503" s="591"/>
      <c r="L503" s="576"/>
    </row>
    <row r="504" spans="1:12" ht="8.25" hidden="1" customHeight="1">
      <c r="A504" s="501"/>
      <c r="G504" s="208"/>
      <c r="H504" s="208"/>
      <c r="I504" s="613"/>
      <c r="J504" s="576"/>
      <c r="K504" s="591"/>
      <c r="L504" s="576"/>
    </row>
    <row r="505" spans="1:12" hidden="1">
      <c r="A505" s="501"/>
      <c r="G505" s="208"/>
      <c r="H505" s="208"/>
      <c r="I505" s="613"/>
      <c r="J505" s="482">
        <v>2020</v>
      </c>
      <c r="K505" s="573"/>
      <c r="L505" s="482">
        <v>2019</v>
      </c>
    </row>
    <row r="506" spans="1:12" hidden="1">
      <c r="A506" s="501"/>
      <c r="G506" s="208"/>
      <c r="H506" s="208"/>
      <c r="I506" s="613"/>
      <c r="J506" s="296" t="s">
        <v>20</v>
      </c>
      <c r="K506" s="574"/>
      <c r="L506" s="296" t="s">
        <v>20</v>
      </c>
    </row>
    <row r="507" spans="1:12">
      <c r="A507" s="501"/>
      <c r="G507" s="208"/>
      <c r="H507" s="208"/>
      <c r="I507" s="613"/>
      <c r="J507" s="576"/>
      <c r="K507" s="591"/>
      <c r="L507" s="576"/>
    </row>
    <row r="508" spans="1:12">
      <c r="A508" s="501"/>
      <c r="G508" s="208"/>
      <c r="H508" s="208"/>
      <c r="I508" s="679" t="s">
        <v>3</v>
      </c>
      <c r="J508" s="1248" t="s">
        <v>830</v>
      </c>
      <c r="K508" s="1248"/>
      <c r="L508" s="1248"/>
    </row>
    <row r="509" spans="1:12">
      <c r="A509" s="501"/>
      <c r="G509" s="208"/>
      <c r="H509" s="208"/>
      <c r="I509" s="613"/>
      <c r="J509" s="482">
        <v>2022</v>
      </c>
      <c r="K509" s="573"/>
      <c r="L509" s="482">
        <v>2021</v>
      </c>
    </row>
    <row r="510" spans="1:12">
      <c r="A510" s="501"/>
      <c r="G510" s="208"/>
      <c r="H510" s="208"/>
      <c r="I510" s="613"/>
      <c r="J510" s="296" t="s">
        <v>269</v>
      </c>
      <c r="K510" s="574"/>
      <c r="L510" s="296" t="s">
        <v>269</v>
      </c>
    </row>
    <row r="511" spans="1:12" hidden="1">
      <c r="A511" s="501"/>
      <c r="G511" s="208"/>
      <c r="H511" s="208"/>
      <c r="I511" s="613"/>
      <c r="J511" s="576"/>
      <c r="K511" s="591"/>
      <c r="L511" s="576"/>
    </row>
    <row r="512" spans="1:12" ht="8.25" customHeight="1">
      <c r="A512" s="501"/>
      <c r="G512" s="208"/>
      <c r="H512" s="208"/>
      <c r="I512" s="613"/>
      <c r="J512" s="576"/>
      <c r="K512" s="591"/>
      <c r="L512" s="576"/>
    </row>
    <row r="513" spans="1:12">
      <c r="A513" s="434">
        <f>A454+1</f>
        <v>26</v>
      </c>
      <c r="B513" s="175" t="s">
        <v>15</v>
      </c>
      <c r="C513" s="175"/>
      <c r="D513" s="592"/>
      <c r="E513" s="592"/>
      <c r="G513" s="208"/>
      <c r="H513" s="208"/>
      <c r="I513" s="613"/>
      <c r="J513" s="593"/>
      <c r="K513" s="583"/>
      <c r="L513" s="593"/>
    </row>
    <row r="514" spans="1:12" ht="8.9" customHeight="1">
      <c r="B514" s="175"/>
      <c r="C514" s="175"/>
      <c r="D514" s="592"/>
      <c r="E514" s="592"/>
      <c r="G514" s="208"/>
      <c r="H514" s="208"/>
      <c r="I514" s="613"/>
      <c r="J514" s="593"/>
      <c r="K514" s="583"/>
      <c r="L514" s="593"/>
    </row>
    <row r="515" spans="1:12">
      <c r="A515" s="501"/>
      <c r="B515" s="507" t="s">
        <v>873</v>
      </c>
      <c r="G515" s="534"/>
      <c r="H515" s="534"/>
      <c r="I515" s="613"/>
      <c r="J515" s="341">
        <f>SUMIFS('TB 20-21'!L:L,'TB 20-21'!M:M,'Notes 6-29'!B515,'TB 20-21'!N:N,$B$513)</f>
        <v>458991648.89999998</v>
      </c>
      <c r="K515" s="502"/>
      <c r="L515" s="341">
        <v>373848605.36000001</v>
      </c>
    </row>
    <row r="516" spans="1:12">
      <c r="A516" s="501"/>
      <c r="B516" s="507" t="s">
        <v>1677</v>
      </c>
      <c r="G516" s="534"/>
      <c r="H516" s="534"/>
      <c r="I516" s="613"/>
      <c r="J516" s="341">
        <f>SUMIFS('TB 20-21'!L:L,'TB 20-21'!M:M,'Notes 6-29'!B516,'TB 20-21'!N:N,$B$513)</f>
        <v>39805916</v>
      </c>
      <c r="K516" s="502"/>
      <c r="L516" s="341">
        <v>32363422</v>
      </c>
    </row>
    <row r="517" spans="1:12">
      <c r="A517" s="501"/>
      <c r="B517" s="507" t="s">
        <v>562</v>
      </c>
      <c r="G517" s="208"/>
      <c r="H517" s="208"/>
      <c r="I517" s="613"/>
      <c r="J517" s="341">
        <f>SUMIFS('TB 20-21'!L:L,'TB 20-21'!M:M,'Notes 6-29'!B517,'TB 20-21'!N:N,$B$513)</f>
        <v>902396.32</v>
      </c>
      <c r="K517" s="502"/>
      <c r="L517" s="341">
        <v>2931130.42</v>
      </c>
    </row>
    <row r="518" spans="1:12">
      <c r="A518" s="501"/>
      <c r="B518" s="594" t="s">
        <v>909</v>
      </c>
      <c r="G518" s="208"/>
      <c r="H518" s="208"/>
      <c r="I518" s="613"/>
      <c r="J518" s="341">
        <f>SUMIFS('TB 20-21'!L:L,'TB 20-21'!M:M,'Notes 6-29'!B518,'TB 20-21'!N:N,$B$513)</f>
        <v>892230.38</v>
      </c>
      <c r="K518" s="502"/>
      <c r="L518" s="341">
        <v>4175218.58</v>
      </c>
    </row>
    <row r="519" spans="1:12">
      <c r="A519" s="501"/>
      <c r="B519" s="507" t="s">
        <v>869</v>
      </c>
      <c r="G519" s="208"/>
      <c r="H519" s="208"/>
      <c r="I519" s="613"/>
      <c r="J519" s="341">
        <f>SUMIFS('TB 20-21'!L:L,'TB 20-21'!M:M,'Notes 6-29'!B519,'TB 20-21'!N:N,$B$513)</f>
        <v>21780335.91</v>
      </c>
      <c r="K519" s="502"/>
      <c r="L519" s="341">
        <v>11698341.99</v>
      </c>
    </row>
    <row r="520" spans="1:12">
      <c r="A520" s="501"/>
      <c r="B520" s="507" t="s">
        <v>245</v>
      </c>
      <c r="G520" s="208"/>
      <c r="H520" s="208"/>
      <c r="I520" s="613"/>
      <c r="J520" s="341">
        <f>SUMIFS('TB 20-21'!L:L,'TB 20-21'!M:M,'Notes 6-29'!B520,'TB 20-21'!N:N,$B$513)</f>
        <v>2512207</v>
      </c>
      <c r="K520" s="502"/>
      <c r="L520" s="341">
        <v>2535042.0499999998</v>
      </c>
    </row>
    <row r="521" spans="1:12">
      <c r="A521" s="501"/>
      <c r="B521" s="507" t="s">
        <v>910</v>
      </c>
      <c r="G521" s="208"/>
      <c r="H521" s="208"/>
      <c r="I521" s="613"/>
      <c r="J521" s="341">
        <f>SUMIFS('TB 20-21'!L:L,'TB 20-21'!M:M,'Notes 6-29'!B521,'TB 20-21'!N:N,$B$513)</f>
        <v>319638.75</v>
      </c>
      <c r="K521" s="502"/>
      <c r="L521" s="341">
        <v>432604.5</v>
      </c>
    </row>
    <row r="522" spans="1:12">
      <c r="A522" s="501"/>
      <c r="B522" s="507" t="s">
        <v>911</v>
      </c>
      <c r="G522" s="208"/>
      <c r="H522" s="208"/>
      <c r="I522" s="613"/>
      <c r="J522" s="341">
        <f>SUMIFS('TB 20-21'!L:L,'TB 20-21'!M:M,'Notes 6-29'!B522,'TB 20-21'!N:N,$B$513)</f>
        <v>5139525.3600000003</v>
      </c>
      <c r="K522" s="502"/>
      <c r="L522" s="341">
        <f>10202107.6+393510</f>
        <v>10595617.6</v>
      </c>
    </row>
    <row r="523" spans="1:12" hidden="1">
      <c r="A523" s="501"/>
      <c r="B523" s="595" t="s">
        <v>527</v>
      </c>
      <c r="G523" s="596"/>
      <c r="H523" s="596"/>
      <c r="I523" s="614"/>
      <c r="J523" s="341">
        <f>SUMIFS('TB 20-21'!L:L,'TB 20-21'!M:M,'Notes 6-29'!B523,'TB 20-21'!N:N,$B$513)</f>
        <v>0</v>
      </c>
      <c r="K523" s="502"/>
      <c r="L523" s="341">
        <v>0</v>
      </c>
    </row>
    <row r="524" spans="1:12">
      <c r="A524" s="501"/>
      <c r="B524" s="507" t="s">
        <v>912</v>
      </c>
      <c r="G524" s="596"/>
      <c r="H524" s="596"/>
      <c r="I524" s="614"/>
      <c r="J524" s="341">
        <f>SUMIFS('TB 20-21'!L:L,'TB 20-21'!M:M,'Notes 6-29'!B524,'TB 20-21'!N:N,$B$513)</f>
        <v>2597057.2199999997</v>
      </c>
      <c r="K524" s="502"/>
      <c r="L524" s="341">
        <v>3150556.5599999996</v>
      </c>
    </row>
    <row r="525" spans="1:12">
      <c r="A525" s="501"/>
      <c r="B525" s="507" t="s">
        <v>870</v>
      </c>
      <c r="G525" s="596"/>
      <c r="H525" s="596"/>
      <c r="I525" s="614"/>
      <c r="J525" s="341">
        <f>SUMIFS('TB 20-21'!L:L,'TB 20-21'!M:M,'Notes 6-29'!B525,'TB 20-21'!N:N,$B$513)</f>
        <v>11796513.380000001</v>
      </c>
      <c r="K525" s="502"/>
      <c r="L525" s="341">
        <v>10055364.6</v>
      </c>
    </row>
    <row r="526" spans="1:12">
      <c r="A526" s="501"/>
      <c r="B526" s="507" t="s">
        <v>871</v>
      </c>
      <c r="G526" s="596"/>
      <c r="H526" s="596"/>
      <c r="I526" s="614"/>
      <c r="J526" s="341">
        <v>740000</v>
      </c>
      <c r="K526" s="502"/>
      <c r="L526" s="341">
        <v>740000</v>
      </c>
    </row>
    <row r="527" spans="1:12">
      <c r="A527" s="501"/>
      <c r="B527" s="507" t="s">
        <v>913</v>
      </c>
      <c r="G527" s="596"/>
      <c r="H527" s="596"/>
      <c r="I527" s="614"/>
      <c r="J527" s="341">
        <f>SUMIFS('TB 20-21'!L:L,'TB 20-21'!M:M,'Notes 6-29'!B527,'TB 20-21'!N:N,$B$513)</f>
        <v>2995331.78</v>
      </c>
      <c r="K527" s="502"/>
      <c r="L527" s="341">
        <v>1855503.28</v>
      </c>
    </row>
    <row r="528" spans="1:12">
      <c r="A528" s="501"/>
      <c r="B528" s="507" t="s">
        <v>1771</v>
      </c>
      <c r="G528" s="596"/>
      <c r="H528" s="596"/>
      <c r="I528" s="614"/>
      <c r="J528" s="341">
        <f>SUMIFS('TB 20-21'!L:L,'TB 20-21'!M:M,'Notes 6-29'!B528,'TB 20-21'!N:N,$B$513)</f>
        <v>8083242.6399999997</v>
      </c>
      <c r="K528" s="502"/>
      <c r="L528" s="341">
        <v>7152143.7699999996</v>
      </c>
    </row>
    <row r="529" spans="1:12">
      <c r="A529" s="501"/>
      <c r="B529" s="507" t="s">
        <v>1770</v>
      </c>
      <c r="G529" s="596"/>
      <c r="H529" s="596"/>
      <c r="I529" s="614"/>
      <c r="J529" s="341">
        <f>SUMIFS('TB 20-21'!L:L,'TB 20-21'!M:M,'Notes 6-29'!B529,'TB 20-21'!N:N,$B$513)-J526</f>
        <v>19921637.449999999</v>
      </c>
      <c r="K529" s="502"/>
      <c r="L529" s="341">
        <f>20342595.24-7152143.77</f>
        <v>13190451.469999999</v>
      </c>
    </row>
    <row r="530" spans="1:12">
      <c r="A530" s="501"/>
      <c r="B530" s="507" t="s">
        <v>872</v>
      </c>
      <c r="I530" s="614"/>
      <c r="J530" s="341">
        <f>SUMIFS('TB 20-21'!L:L,'TB 20-21'!M:M,'Notes 6-29'!B530,'TB 20-21'!N:N,$B$513)</f>
        <v>872771.85</v>
      </c>
      <c r="K530" s="502"/>
      <c r="L530" s="341">
        <v>1476481.71</v>
      </c>
    </row>
    <row r="531" spans="1:12">
      <c r="A531" s="501"/>
      <c r="B531" s="4" t="s">
        <v>914</v>
      </c>
      <c r="G531" s="596"/>
      <c r="H531" s="596"/>
      <c r="I531" s="614"/>
      <c r="J531" s="341">
        <f>SUMIFS('TB 20-21'!L:L,'TB 20-21'!M:M,'Notes 6-29'!B531,'TB 20-21'!N:N,$B$513)</f>
        <v>1629245.47</v>
      </c>
      <c r="K531" s="502"/>
      <c r="L531" s="341">
        <v>259135.35999999999</v>
      </c>
    </row>
    <row r="532" spans="1:12">
      <c r="A532" s="501"/>
      <c r="B532" s="507" t="s">
        <v>2</v>
      </c>
      <c r="G532" s="596"/>
      <c r="H532" s="596"/>
      <c r="I532" s="614">
        <v>5.2</v>
      </c>
      <c r="J532" s="341">
        <f>SUMIFS('TB 20-21'!L:L,'TB 20-21'!M:M,'Notes 6-29'!B532,'TB 20-21'!N:N,$B$513)</f>
        <v>19777062.039999999</v>
      </c>
      <c r="K532" s="502"/>
      <c r="L532" s="341">
        <v>19097016.089999996</v>
      </c>
    </row>
    <row r="533" spans="1:12">
      <c r="A533" s="501"/>
      <c r="B533" s="507" t="s">
        <v>246</v>
      </c>
      <c r="G533" s="208"/>
      <c r="H533" s="208"/>
      <c r="I533" s="613">
        <v>6</v>
      </c>
      <c r="J533" s="341">
        <f>SUMIFS('TB 20-21'!L:L,'TB 20-21'!M:M,'Notes 6-29'!B533,'TB 20-21'!N:N,$B$513)</f>
        <v>187700</v>
      </c>
      <c r="K533" s="502"/>
      <c r="L533" s="341">
        <v>259200</v>
      </c>
    </row>
    <row r="534" spans="1:12" ht="15" thickBot="1">
      <c r="A534" s="501"/>
      <c r="G534" s="208"/>
      <c r="H534" s="208"/>
      <c r="I534" s="613"/>
      <c r="J534" s="597">
        <f>SUM(J515:J533)</f>
        <v>598944460.45000005</v>
      </c>
      <c r="K534" s="591"/>
      <c r="L534" s="597">
        <v>495815835.34000003</v>
      </c>
    </row>
    <row r="535" spans="1:12" ht="5.25" customHeight="1" thickTop="1">
      <c r="A535" s="501"/>
      <c r="G535" s="208"/>
      <c r="H535" s="208"/>
      <c r="I535" s="613"/>
      <c r="J535" s="598"/>
      <c r="K535" s="591"/>
      <c r="L535" s="598"/>
    </row>
    <row r="536" spans="1:12" ht="5.25" customHeight="1">
      <c r="A536" s="501"/>
      <c r="G536" s="208"/>
      <c r="H536" s="208"/>
      <c r="I536" s="613"/>
      <c r="J536" s="598"/>
      <c r="K536" s="591"/>
      <c r="L536" s="598"/>
    </row>
    <row r="537" spans="1:12">
      <c r="A537" s="434">
        <f>A513+1</f>
        <v>27</v>
      </c>
      <c r="B537" s="305" t="s">
        <v>273</v>
      </c>
      <c r="C537" s="305"/>
      <c r="D537" s="175"/>
      <c r="E537" s="175"/>
      <c r="F537" s="175"/>
      <c r="G537" s="599"/>
      <c r="H537" s="599"/>
      <c r="I537" s="613"/>
      <c r="K537" s="208"/>
    </row>
    <row r="538" spans="1:12" ht="11.9" customHeight="1">
      <c r="B538" s="305"/>
      <c r="C538" s="305"/>
      <c r="D538" s="175"/>
      <c r="E538" s="175"/>
      <c r="F538" s="175"/>
      <c r="G538" s="599"/>
      <c r="H538" s="599"/>
      <c r="I538" s="613"/>
      <c r="K538" s="208"/>
    </row>
    <row r="539" spans="1:12">
      <c r="A539" s="501"/>
      <c r="B539" s="507" t="s">
        <v>541</v>
      </c>
      <c r="G539" s="525"/>
      <c r="H539" s="525"/>
      <c r="I539" s="613"/>
      <c r="J539" s="503">
        <f>SUMIFS('TB 20-21'!L:L,'TB 20-21'!M:M,'Notes 6-29'!B539,'TB 20-21'!N:N,$B$537)</f>
        <v>37260440.609999999</v>
      </c>
      <c r="K539" s="600"/>
      <c r="L539" s="503">
        <v>24220004.48</v>
      </c>
    </row>
    <row r="540" spans="1:12">
      <c r="A540" s="501"/>
      <c r="B540" s="507" t="s">
        <v>681</v>
      </c>
      <c r="G540" s="525"/>
      <c r="H540" s="525"/>
      <c r="I540" s="613"/>
      <c r="J540" s="503">
        <f>SUMIFS('TB 20-21'!L:L,'TB 20-21'!M:M,'Notes 6-29'!B540,'TB 20-21'!N:N,$B$537)</f>
        <v>27948480.190000001</v>
      </c>
      <c r="K540" s="600"/>
      <c r="L540" s="503">
        <v>46930235.819999993</v>
      </c>
    </row>
    <row r="541" spans="1:12">
      <c r="A541" s="501"/>
      <c r="B541" s="507" t="s">
        <v>868</v>
      </c>
      <c r="G541" s="525"/>
      <c r="H541" s="525"/>
      <c r="I541" s="613"/>
      <c r="J541" s="503">
        <f>SUMIFS('TB 20-21'!L:L,'TB 20-21'!M:M,'Notes 6-29'!B541,'TB 20-21'!N:N,$B$537)</f>
        <v>3264576.08</v>
      </c>
      <c r="K541" s="600"/>
      <c r="L541" s="503">
        <v>3001033.84</v>
      </c>
    </row>
    <row r="542" spans="1:12">
      <c r="A542" s="501"/>
      <c r="B542" s="507" t="s">
        <v>680</v>
      </c>
      <c r="G542" s="525"/>
      <c r="H542" s="525"/>
      <c r="I542" s="613"/>
      <c r="J542" s="503">
        <f>SUMIFS('TB 20-21'!L:L,'TB 20-21'!M:M,'Notes 6-29'!B542,'TB 20-21'!N:N,$B$537)</f>
        <v>8293484.5999999996</v>
      </c>
      <c r="K542" s="600"/>
      <c r="L542" s="503">
        <v>6271017.0700000003</v>
      </c>
    </row>
    <row r="543" spans="1:12">
      <c r="A543" s="501"/>
      <c r="B543" s="507" t="s">
        <v>682</v>
      </c>
      <c r="G543" s="525"/>
      <c r="H543" s="525"/>
      <c r="I543" s="613"/>
      <c r="J543" s="503">
        <f>SUMIFS('TB 20-21'!L:L,'TB 20-21'!M:M,'Notes 6-29'!B543,'TB 20-21'!N:N,$B$537)</f>
        <v>3471847.19</v>
      </c>
      <c r="K543" s="600"/>
      <c r="L543" s="503">
        <v>4589976.6100000003</v>
      </c>
    </row>
    <row r="544" spans="1:12">
      <c r="A544" s="501"/>
      <c r="B544" s="507" t="s">
        <v>867</v>
      </c>
      <c r="G544" s="525"/>
      <c r="H544" s="525"/>
      <c r="I544" s="613"/>
      <c r="J544" s="481">
        <f>SUMIFS('TB 20-21'!L:L,'TB 20-21'!M:M,'Notes 6-29'!B544,'TB 20-21'!N:N,$B$537)</f>
        <v>0</v>
      </c>
      <c r="K544" s="600"/>
      <c r="L544" s="503">
        <v>103950</v>
      </c>
    </row>
    <row r="545" spans="1:14" ht="14.25" customHeight="1" thickBot="1">
      <c r="A545" s="501"/>
      <c r="B545" s="601"/>
      <c r="F545" s="184"/>
      <c r="G545" s="525"/>
      <c r="H545" s="525"/>
      <c r="I545" s="613"/>
      <c r="J545" s="602">
        <f>SUM(J539:J544)</f>
        <v>80238828.669999987</v>
      </c>
      <c r="K545" s="584"/>
      <c r="L545" s="602">
        <v>85116217.820000008</v>
      </c>
    </row>
    <row r="546" spans="1:14" ht="14.25" customHeight="1" thickTop="1">
      <c r="A546" s="501"/>
      <c r="B546" s="601"/>
      <c r="F546" s="184"/>
      <c r="G546" s="525"/>
      <c r="H546" s="525"/>
      <c r="I546" s="613"/>
      <c r="J546" s="587"/>
      <c r="K546" s="584"/>
      <c r="L546" s="587"/>
    </row>
    <row r="547" spans="1:14">
      <c r="A547" s="434">
        <f>A537+1</f>
        <v>28</v>
      </c>
      <c r="B547" s="175" t="s">
        <v>41</v>
      </c>
      <c r="C547" s="175"/>
      <c r="D547" s="175"/>
      <c r="E547" s="175"/>
      <c r="F547" s="562"/>
      <c r="G547" s="208"/>
      <c r="H547" s="208"/>
      <c r="I547" s="613"/>
      <c r="J547" s="603"/>
      <c r="K547" s="604"/>
      <c r="L547" s="603"/>
    </row>
    <row r="548" spans="1:14">
      <c r="B548" s="175"/>
      <c r="C548" s="175"/>
      <c r="D548" s="175"/>
      <c r="E548" s="175"/>
      <c r="F548" s="562"/>
      <c r="G548" s="208"/>
      <c r="H548" s="208"/>
      <c r="I548" s="716"/>
      <c r="J548" s="603"/>
      <c r="K548" s="604"/>
      <c r="L548" s="603"/>
    </row>
    <row r="549" spans="1:14">
      <c r="A549" s="501"/>
      <c r="B549" s="174" t="s">
        <v>1716</v>
      </c>
      <c r="C549" s="507"/>
      <c r="J549" s="341">
        <f>SUMIFS('TB 20-21'!L:L,'TB 20-21'!M:M,'Notes 6-29'!B549,'TB 20-21'!N:N,$B$547)</f>
        <v>3363082.44</v>
      </c>
      <c r="K549" s="607"/>
      <c r="L549" s="608">
        <v>3198524.37</v>
      </c>
    </row>
    <row r="550" spans="1:14">
      <c r="A550" s="501"/>
      <c r="B550" s="174" t="s">
        <v>906</v>
      </c>
      <c r="I550" s="614"/>
      <c r="J550" s="341">
        <f>SUMIFS('TB 20-21'!L:L,'TB 20-21'!M:M,'Notes 6-29'!B550,'TB 20-21'!N:N,$B$547)</f>
        <v>5451751.0499999998</v>
      </c>
      <c r="K550" s="607"/>
      <c r="L550" s="341">
        <v>0</v>
      </c>
    </row>
    <row r="551" spans="1:14">
      <c r="A551" s="501"/>
      <c r="B551" s="595" t="s">
        <v>907</v>
      </c>
      <c r="I551" s="614"/>
      <c r="J551" s="341">
        <f>SUMIFS('TB 20-21'!L:L,'TB 20-21'!M:M,'Notes 6-29'!B551,'TB 20-21'!N:N,$B$547)</f>
        <v>521953.62</v>
      </c>
      <c r="K551" s="607"/>
      <c r="L551" s="341">
        <v>624722.31999999995</v>
      </c>
    </row>
    <row r="552" spans="1:14">
      <c r="A552" s="501"/>
      <c r="B552" s="595" t="s">
        <v>908</v>
      </c>
      <c r="I552" s="614"/>
      <c r="J552" s="341">
        <f>SUMIFS('TB 20-21'!L:L,'TB 20-21'!M:M,'Notes 6-29'!B552,'TB 20-21'!N:N,$B$547)</f>
        <v>1367823.78</v>
      </c>
      <c r="K552" s="607"/>
      <c r="L552" s="341">
        <v>2438859.98</v>
      </c>
    </row>
    <row r="553" spans="1:14">
      <c r="A553" s="501"/>
      <c r="B553" s="595" t="s">
        <v>1102</v>
      </c>
      <c r="I553" s="614"/>
      <c r="J553" s="341">
        <v>0</v>
      </c>
      <c r="K553" s="607"/>
      <c r="L553" s="341">
        <v>0</v>
      </c>
    </row>
    <row r="554" spans="1:14" ht="15" thickBot="1">
      <c r="A554" s="501"/>
      <c r="I554" s="614"/>
      <c r="J554" s="602">
        <f>SUM(J549:J553)</f>
        <v>10704610.889999999</v>
      </c>
      <c r="K554" s="587"/>
      <c r="L554" s="602">
        <v>6262106.6699999999</v>
      </c>
    </row>
    <row r="555" spans="1:14" ht="15" thickTop="1">
      <c r="A555" s="434">
        <f>A547+1</f>
        <v>29</v>
      </c>
      <c r="B555" s="311" t="s">
        <v>707</v>
      </c>
      <c r="C555" s="175"/>
    </row>
    <row r="556" spans="1:14" ht="5.15" customHeight="1">
      <c r="B556" s="311"/>
      <c r="C556" s="175"/>
    </row>
    <row r="557" spans="1:14">
      <c r="B557" s="174" t="s">
        <v>1720</v>
      </c>
      <c r="G557" s="515" t="s">
        <v>708</v>
      </c>
      <c r="J557" s="341">
        <f>SUMIFS('TB 20-21'!L:L,'TB 20-21'!M:M,'Notes 6-29'!G557,'TB 20-21'!N:N,$B$555)</f>
        <v>36012714.93</v>
      </c>
      <c r="K557" s="607"/>
      <c r="L557" s="341">
        <v>26523516.199999999</v>
      </c>
      <c r="N557" s="1136">
        <f>J557/0.005</f>
        <v>7202542986</v>
      </c>
    </row>
    <row r="558" spans="1:14">
      <c r="B558" s="416" t="s">
        <v>1680</v>
      </c>
      <c r="J558" s="341">
        <f>SUMIFS('TB 20-21'!L:L,'TB 20-21'!M:M,'Notes 6-29'!B558,'TB 20-21'!N:N,$B$555)</f>
        <v>7450840</v>
      </c>
      <c r="K558" s="607"/>
      <c r="L558" s="341">
        <v>15430200</v>
      </c>
    </row>
    <row r="559" spans="1:14">
      <c r="B559" s="416" t="s">
        <v>706</v>
      </c>
      <c r="J559" s="341">
        <f>SUMIFS('TB 20-21'!L:L,'TB 20-21'!M:M,'Notes 6-29'!B559,'TB 20-21'!N:N,$B$555)</f>
        <v>5665547.8700000001</v>
      </c>
      <c r="K559" s="607"/>
      <c r="L559" s="341">
        <v>745302</v>
      </c>
    </row>
    <row r="560" spans="1:14" ht="15" thickBot="1">
      <c r="J560" s="602">
        <f>SUM(J557:J559)</f>
        <v>49129102.799999997</v>
      </c>
      <c r="K560" s="609"/>
      <c r="L560" s="602">
        <v>42699018.200000003</v>
      </c>
    </row>
    <row r="561" spans="10:10" ht="15" thickTop="1"/>
    <row r="568" spans="10:10">
      <c r="J568" s="341"/>
    </row>
  </sheetData>
  <mergeCells count="48">
    <mergeCell ref="F197:G197"/>
    <mergeCell ref="J1:L1"/>
    <mergeCell ref="B10:D10"/>
    <mergeCell ref="B155:H155"/>
    <mergeCell ref="L195:L196"/>
    <mergeCell ref="F195:G196"/>
    <mergeCell ref="H195:H196"/>
    <mergeCell ref="J195:J196"/>
    <mergeCell ref="B195:E195"/>
    <mergeCell ref="I195:I196"/>
    <mergeCell ref="J74:L74"/>
    <mergeCell ref="J178:L178"/>
    <mergeCell ref="F198:G198"/>
    <mergeCell ref="B203:L203"/>
    <mergeCell ref="F199:G199"/>
    <mergeCell ref="F200:G200"/>
    <mergeCell ref="B252:H252"/>
    <mergeCell ref="B247:H247"/>
    <mergeCell ref="B248:H248"/>
    <mergeCell ref="B249:H249"/>
    <mergeCell ref="F201:G201"/>
    <mergeCell ref="B322:L322"/>
    <mergeCell ref="B350:L350"/>
    <mergeCell ref="J240:L240"/>
    <mergeCell ref="B243:I244"/>
    <mergeCell ref="B235:L238"/>
    <mergeCell ref="J254:L254"/>
    <mergeCell ref="E307:L308"/>
    <mergeCell ref="J338:L338"/>
    <mergeCell ref="B246:H246"/>
    <mergeCell ref="B250:H250"/>
    <mergeCell ref="B251:H251"/>
    <mergeCell ref="J431:L431"/>
    <mergeCell ref="J508:L508"/>
    <mergeCell ref="B281:L285"/>
    <mergeCell ref="B299:K299"/>
    <mergeCell ref="J451:L451"/>
    <mergeCell ref="B425:L425"/>
    <mergeCell ref="B296:L297"/>
    <mergeCell ref="B323:L323"/>
    <mergeCell ref="B325:L325"/>
    <mergeCell ref="B327:L327"/>
    <mergeCell ref="B329:L329"/>
    <mergeCell ref="B331:L331"/>
    <mergeCell ref="B333:L333"/>
    <mergeCell ref="B334:L334"/>
    <mergeCell ref="B400:L401"/>
    <mergeCell ref="B380:L380"/>
  </mergeCells>
  <conditionalFormatting sqref="I11">
    <cfRule type="colorScale" priority="5">
      <colorScale>
        <cfvo type="min"/>
        <cfvo type="percentile" val="50"/>
        <cfvo type="max"/>
        <color rgb="FFF8696B"/>
        <color rgb="FFFCFCFF"/>
        <color rgb="FF63BE7B"/>
      </colorScale>
    </cfRule>
  </conditionalFormatting>
  <conditionalFormatting sqref="I423">
    <cfRule type="colorScale" priority="2">
      <colorScale>
        <cfvo type="min"/>
        <cfvo type="percentile" val="50"/>
        <cfvo type="max"/>
        <color rgb="FFF8696B"/>
        <color rgb="FFFCFCFF"/>
        <color rgb="FF63BE7B"/>
      </colorScale>
    </cfRule>
  </conditionalFormatting>
  <conditionalFormatting sqref="I264">
    <cfRule type="colorScale" priority="1">
      <colorScale>
        <cfvo type="min"/>
        <cfvo type="percentile" val="50"/>
        <cfvo type="max"/>
        <color rgb="FFF8696B"/>
        <color rgb="FFFCFCFF"/>
        <color rgb="FF63BE7B"/>
      </colorScale>
    </cfRule>
  </conditionalFormatting>
  <pageMargins left="1" right="0.65" top="1" bottom="0.65" header="0.3" footer="0.3"/>
  <pageSetup paperSize="9" scale="68" firstPageNumber="17" fitToHeight="0" orientation="portrait" useFirstPageNumber="1" r:id="rId1"/>
  <headerFooter>
    <oddFooter>&amp;C&amp;"Open Sans,Regular"&amp;P</oddFooter>
  </headerFooter>
  <rowBreaks count="2" manualBreakCount="2">
    <brk id="359" max="12" man="1"/>
    <brk id="459" max="12" man="1"/>
  </row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33CC33"/>
    <pageSetUpPr fitToPage="1"/>
  </sheetPr>
  <dimension ref="A1:M121"/>
  <sheetViews>
    <sheetView showGridLines="0" view="pageBreakPreview" topLeftCell="A106" zoomScale="85" zoomScaleNormal="100" zoomScaleSheetLayoutView="100" workbookViewId="0">
      <selection activeCell="D14" sqref="D14"/>
    </sheetView>
  </sheetViews>
  <sheetFormatPr defaultRowHeight="14.5"/>
  <cols>
    <col min="1" max="1" width="4" style="342" customWidth="1"/>
    <col min="2" max="2" width="47.54296875" style="205" customWidth="1"/>
    <col min="3" max="3" width="8.54296875" style="205" bestFit="1" customWidth="1"/>
    <col min="4" max="4" width="15.453125" style="205" customWidth="1"/>
    <col min="5" max="5" width="16" style="205" customWidth="1"/>
    <col min="6" max="6" width="14.453125" style="205" customWidth="1"/>
    <col min="7" max="7" width="15.453125" style="205" customWidth="1"/>
    <col min="8" max="8" width="15.54296875" style="205" customWidth="1"/>
    <col min="9" max="9" width="18.453125" style="205" customWidth="1"/>
    <col min="10" max="10" width="0.54296875" style="205" customWidth="1"/>
    <col min="11" max="11" width="16.453125" style="205" customWidth="1"/>
    <col min="12" max="13" width="15" style="205" bestFit="1" customWidth="1"/>
    <col min="14" max="14" width="10.453125" style="205" bestFit="1" customWidth="1"/>
    <col min="15" max="256" width="8.54296875" style="205"/>
    <col min="257" max="257" width="4" style="205" customWidth="1"/>
    <col min="258" max="258" width="47.54296875" style="205" customWidth="1"/>
    <col min="259" max="259" width="8.54296875" style="205" bestFit="1" customWidth="1"/>
    <col min="260" max="260" width="15.453125" style="205" customWidth="1"/>
    <col min="261" max="261" width="14" style="205" customWidth="1"/>
    <col min="262" max="262" width="13.453125" style="205" customWidth="1"/>
    <col min="263" max="263" width="12" style="205" customWidth="1"/>
    <col min="264" max="264" width="14.453125" style="205" customWidth="1"/>
    <col min="265" max="266" width="16.453125" style="205" customWidth="1"/>
    <col min="267" max="267" width="11.54296875" style="205" bestFit="1" customWidth="1"/>
    <col min="268" max="512" width="8.54296875" style="205"/>
    <col min="513" max="513" width="4" style="205" customWidth="1"/>
    <col min="514" max="514" width="47.54296875" style="205" customWidth="1"/>
    <col min="515" max="515" width="8.54296875" style="205" bestFit="1" customWidth="1"/>
    <col min="516" max="516" width="15.453125" style="205" customWidth="1"/>
    <col min="517" max="517" width="14" style="205" customWidth="1"/>
    <col min="518" max="518" width="13.453125" style="205" customWidth="1"/>
    <col min="519" max="519" width="12" style="205" customWidth="1"/>
    <col min="520" max="520" width="14.453125" style="205" customWidth="1"/>
    <col min="521" max="522" width="16.453125" style="205" customWidth="1"/>
    <col min="523" max="523" width="11.54296875" style="205" bestFit="1" customWidth="1"/>
    <col min="524" max="768" width="8.54296875" style="205"/>
    <col min="769" max="769" width="4" style="205" customWidth="1"/>
    <col min="770" max="770" width="47.54296875" style="205" customWidth="1"/>
    <col min="771" max="771" width="8.54296875" style="205" bestFit="1" customWidth="1"/>
    <col min="772" max="772" width="15.453125" style="205" customWidth="1"/>
    <col min="773" max="773" width="14" style="205" customWidth="1"/>
    <col min="774" max="774" width="13.453125" style="205" customWidth="1"/>
    <col min="775" max="775" width="12" style="205" customWidth="1"/>
    <col min="776" max="776" width="14.453125" style="205" customWidth="1"/>
    <col min="777" max="778" width="16.453125" style="205" customWidth="1"/>
    <col min="779" max="779" width="11.54296875" style="205" bestFit="1" customWidth="1"/>
    <col min="780" max="1024" width="8.54296875" style="205"/>
    <col min="1025" max="1025" width="4" style="205" customWidth="1"/>
    <col min="1026" max="1026" width="47.54296875" style="205" customWidth="1"/>
    <col min="1027" max="1027" width="8.54296875" style="205" bestFit="1" customWidth="1"/>
    <col min="1028" max="1028" width="15.453125" style="205" customWidth="1"/>
    <col min="1029" max="1029" width="14" style="205" customWidth="1"/>
    <col min="1030" max="1030" width="13.453125" style="205" customWidth="1"/>
    <col min="1031" max="1031" width="12" style="205" customWidth="1"/>
    <col min="1032" max="1032" width="14.453125" style="205" customWidth="1"/>
    <col min="1033" max="1034" width="16.453125" style="205" customWidth="1"/>
    <col min="1035" max="1035" width="11.54296875" style="205" bestFit="1" customWidth="1"/>
    <col min="1036" max="1280" width="8.54296875" style="205"/>
    <col min="1281" max="1281" width="4" style="205" customWidth="1"/>
    <col min="1282" max="1282" width="47.54296875" style="205" customWidth="1"/>
    <col min="1283" max="1283" width="8.54296875" style="205" bestFit="1" customWidth="1"/>
    <col min="1284" max="1284" width="15.453125" style="205" customWidth="1"/>
    <col min="1285" max="1285" width="14" style="205" customWidth="1"/>
    <col min="1286" max="1286" width="13.453125" style="205" customWidth="1"/>
    <col min="1287" max="1287" width="12" style="205" customWidth="1"/>
    <col min="1288" max="1288" width="14.453125" style="205" customWidth="1"/>
    <col min="1289" max="1290" width="16.453125" style="205" customWidth="1"/>
    <col min="1291" max="1291" width="11.54296875" style="205" bestFit="1" customWidth="1"/>
    <col min="1292" max="1536" width="8.54296875" style="205"/>
    <col min="1537" max="1537" width="4" style="205" customWidth="1"/>
    <col min="1538" max="1538" width="47.54296875" style="205" customWidth="1"/>
    <col min="1539" max="1539" width="8.54296875" style="205" bestFit="1" customWidth="1"/>
    <col min="1540" max="1540" width="15.453125" style="205" customWidth="1"/>
    <col min="1541" max="1541" width="14" style="205" customWidth="1"/>
    <col min="1542" max="1542" width="13.453125" style="205" customWidth="1"/>
    <col min="1543" max="1543" width="12" style="205" customWidth="1"/>
    <col min="1544" max="1544" width="14.453125" style="205" customWidth="1"/>
    <col min="1545" max="1546" width="16.453125" style="205" customWidth="1"/>
    <col min="1547" max="1547" width="11.54296875" style="205" bestFit="1" customWidth="1"/>
    <col min="1548" max="1792" width="8.54296875" style="205"/>
    <col min="1793" max="1793" width="4" style="205" customWidth="1"/>
    <col min="1794" max="1794" width="47.54296875" style="205" customWidth="1"/>
    <col min="1795" max="1795" width="8.54296875" style="205" bestFit="1" customWidth="1"/>
    <col min="1796" max="1796" width="15.453125" style="205" customWidth="1"/>
    <col min="1797" max="1797" width="14" style="205" customWidth="1"/>
    <col min="1798" max="1798" width="13.453125" style="205" customWidth="1"/>
    <col min="1799" max="1799" width="12" style="205" customWidth="1"/>
    <col min="1800" max="1800" width="14.453125" style="205" customWidth="1"/>
    <col min="1801" max="1802" width="16.453125" style="205" customWidth="1"/>
    <col min="1803" max="1803" width="11.54296875" style="205" bestFit="1" customWidth="1"/>
    <col min="1804" max="2048" width="8.54296875" style="205"/>
    <col min="2049" max="2049" width="4" style="205" customWidth="1"/>
    <col min="2050" max="2050" width="47.54296875" style="205" customWidth="1"/>
    <col min="2051" max="2051" width="8.54296875" style="205" bestFit="1" customWidth="1"/>
    <col min="2052" max="2052" width="15.453125" style="205" customWidth="1"/>
    <col min="2053" max="2053" width="14" style="205" customWidth="1"/>
    <col min="2054" max="2054" width="13.453125" style="205" customWidth="1"/>
    <col min="2055" max="2055" width="12" style="205" customWidth="1"/>
    <col min="2056" max="2056" width="14.453125" style="205" customWidth="1"/>
    <col min="2057" max="2058" width="16.453125" style="205" customWidth="1"/>
    <col min="2059" max="2059" width="11.54296875" style="205" bestFit="1" customWidth="1"/>
    <col min="2060" max="2304" width="8.54296875" style="205"/>
    <col min="2305" max="2305" width="4" style="205" customWidth="1"/>
    <col min="2306" max="2306" width="47.54296875" style="205" customWidth="1"/>
    <col min="2307" max="2307" width="8.54296875" style="205" bestFit="1" customWidth="1"/>
    <col min="2308" max="2308" width="15.453125" style="205" customWidth="1"/>
    <col min="2309" max="2309" width="14" style="205" customWidth="1"/>
    <col min="2310" max="2310" width="13.453125" style="205" customWidth="1"/>
    <col min="2311" max="2311" width="12" style="205" customWidth="1"/>
    <col min="2312" max="2312" width="14.453125" style="205" customWidth="1"/>
    <col min="2313" max="2314" width="16.453125" style="205" customWidth="1"/>
    <col min="2315" max="2315" width="11.54296875" style="205" bestFit="1" customWidth="1"/>
    <col min="2316" max="2560" width="8.54296875" style="205"/>
    <col min="2561" max="2561" width="4" style="205" customWidth="1"/>
    <col min="2562" max="2562" width="47.54296875" style="205" customWidth="1"/>
    <col min="2563" max="2563" width="8.54296875" style="205" bestFit="1" customWidth="1"/>
    <col min="2564" max="2564" width="15.453125" style="205" customWidth="1"/>
    <col min="2565" max="2565" width="14" style="205" customWidth="1"/>
    <col min="2566" max="2566" width="13.453125" style="205" customWidth="1"/>
    <col min="2567" max="2567" width="12" style="205" customWidth="1"/>
    <col min="2568" max="2568" width="14.453125" style="205" customWidth="1"/>
    <col min="2569" max="2570" width="16.453125" style="205" customWidth="1"/>
    <col min="2571" max="2571" width="11.54296875" style="205" bestFit="1" customWidth="1"/>
    <col min="2572" max="2816" width="8.54296875" style="205"/>
    <col min="2817" max="2817" width="4" style="205" customWidth="1"/>
    <col min="2818" max="2818" width="47.54296875" style="205" customWidth="1"/>
    <col min="2819" max="2819" width="8.54296875" style="205" bestFit="1" customWidth="1"/>
    <col min="2820" max="2820" width="15.453125" style="205" customWidth="1"/>
    <col min="2821" max="2821" width="14" style="205" customWidth="1"/>
    <col min="2822" max="2822" width="13.453125" style="205" customWidth="1"/>
    <col min="2823" max="2823" width="12" style="205" customWidth="1"/>
    <col min="2824" max="2824" width="14.453125" style="205" customWidth="1"/>
    <col min="2825" max="2826" width="16.453125" style="205" customWidth="1"/>
    <col min="2827" max="2827" width="11.54296875" style="205" bestFit="1" customWidth="1"/>
    <col min="2828" max="3072" width="8.54296875" style="205"/>
    <col min="3073" max="3073" width="4" style="205" customWidth="1"/>
    <col min="3074" max="3074" width="47.54296875" style="205" customWidth="1"/>
    <col min="3075" max="3075" width="8.54296875" style="205" bestFit="1" customWidth="1"/>
    <col min="3076" max="3076" width="15.453125" style="205" customWidth="1"/>
    <col min="3077" max="3077" width="14" style="205" customWidth="1"/>
    <col min="3078" max="3078" width="13.453125" style="205" customWidth="1"/>
    <col min="3079" max="3079" width="12" style="205" customWidth="1"/>
    <col min="3080" max="3080" width="14.453125" style="205" customWidth="1"/>
    <col min="3081" max="3082" width="16.453125" style="205" customWidth="1"/>
    <col min="3083" max="3083" width="11.54296875" style="205" bestFit="1" customWidth="1"/>
    <col min="3084" max="3328" width="8.54296875" style="205"/>
    <col min="3329" max="3329" width="4" style="205" customWidth="1"/>
    <col min="3330" max="3330" width="47.54296875" style="205" customWidth="1"/>
    <col min="3331" max="3331" width="8.54296875" style="205" bestFit="1" customWidth="1"/>
    <col min="3332" max="3332" width="15.453125" style="205" customWidth="1"/>
    <col min="3333" max="3333" width="14" style="205" customWidth="1"/>
    <col min="3334" max="3334" width="13.453125" style="205" customWidth="1"/>
    <col min="3335" max="3335" width="12" style="205" customWidth="1"/>
    <col min="3336" max="3336" width="14.453125" style="205" customWidth="1"/>
    <col min="3337" max="3338" width="16.453125" style="205" customWidth="1"/>
    <col min="3339" max="3339" width="11.54296875" style="205" bestFit="1" customWidth="1"/>
    <col min="3340" max="3584" width="8.54296875" style="205"/>
    <col min="3585" max="3585" width="4" style="205" customWidth="1"/>
    <col min="3586" max="3586" width="47.54296875" style="205" customWidth="1"/>
    <col min="3587" max="3587" width="8.54296875" style="205" bestFit="1" customWidth="1"/>
    <col min="3588" max="3588" width="15.453125" style="205" customWidth="1"/>
    <col min="3589" max="3589" width="14" style="205" customWidth="1"/>
    <col min="3590" max="3590" width="13.453125" style="205" customWidth="1"/>
    <col min="3591" max="3591" width="12" style="205" customWidth="1"/>
    <col min="3592" max="3592" width="14.453125" style="205" customWidth="1"/>
    <col min="3593" max="3594" width="16.453125" style="205" customWidth="1"/>
    <col min="3595" max="3595" width="11.54296875" style="205" bestFit="1" customWidth="1"/>
    <col min="3596" max="3840" width="8.54296875" style="205"/>
    <col min="3841" max="3841" width="4" style="205" customWidth="1"/>
    <col min="3842" max="3842" width="47.54296875" style="205" customWidth="1"/>
    <col min="3843" max="3843" width="8.54296875" style="205" bestFit="1" customWidth="1"/>
    <col min="3844" max="3844" width="15.453125" style="205" customWidth="1"/>
    <col min="3845" max="3845" width="14" style="205" customWidth="1"/>
    <col min="3846" max="3846" width="13.453125" style="205" customWidth="1"/>
    <col min="3847" max="3847" width="12" style="205" customWidth="1"/>
    <col min="3848" max="3848" width="14.453125" style="205" customWidth="1"/>
    <col min="3849" max="3850" width="16.453125" style="205" customWidth="1"/>
    <col min="3851" max="3851" width="11.54296875" style="205" bestFit="1" customWidth="1"/>
    <col min="3852" max="4096" width="8.54296875" style="205"/>
    <col min="4097" max="4097" width="4" style="205" customWidth="1"/>
    <col min="4098" max="4098" width="47.54296875" style="205" customWidth="1"/>
    <col min="4099" max="4099" width="8.54296875" style="205" bestFit="1" customWidth="1"/>
    <col min="4100" max="4100" width="15.453125" style="205" customWidth="1"/>
    <col min="4101" max="4101" width="14" style="205" customWidth="1"/>
    <col min="4102" max="4102" width="13.453125" style="205" customWidth="1"/>
    <col min="4103" max="4103" width="12" style="205" customWidth="1"/>
    <col min="4104" max="4104" width="14.453125" style="205" customWidth="1"/>
    <col min="4105" max="4106" width="16.453125" style="205" customWidth="1"/>
    <col min="4107" max="4107" width="11.54296875" style="205" bestFit="1" customWidth="1"/>
    <col min="4108" max="4352" width="8.54296875" style="205"/>
    <col min="4353" max="4353" width="4" style="205" customWidth="1"/>
    <col min="4354" max="4354" width="47.54296875" style="205" customWidth="1"/>
    <col min="4355" max="4355" width="8.54296875" style="205" bestFit="1" customWidth="1"/>
    <col min="4356" max="4356" width="15.453125" style="205" customWidth="1"/>
    <col min="4357" max="4357" width="14" style="205" customWidth="1"/>
    <col min="4358" max="4358" width="13.453125" style="205" customWidth="1"/>
    <col min="4359" max="4359" width="12" style="205" customWidth="1"/>
    <col min="4360" max="4360" width="14.453125" style="205" customWidth="1"/>
    <col min="4361" max="4362" width="16.453125" style="205" customWidth="1"/>
    <col min="4363" max="4363" width="11.54296875" style="205" bestFit="1" customWidth="1"/>
    <col min="4364" max="4608" width="8.54296875" style="205"/>
    <col min="4609" max="4609" width="4" style="205" customWidth="1"/>
    <col min="4610" max="4610" width="47.54296875" style="205" customWidth="1"/>
    <col min="4611" max="4611" width="8.54296875" style="205" bestFit="1" customWidth="1"/>
    <col min="4612" max="4612" width="15.453125" style="205" customWidth="1"/>
    <col min="4613" max="4613" width="14" style="205" customWidth="1"/>
    <col min="4614" max="4614" width="13.453125" style="205" customWidth="1"/>
    <col min="4615" max="4615" width="12" style="205" customWidth="1"/>
    <col min="4616" max="4616" width="14.453125" style="205" customWidth="1"/>
    <col min="4617" max="4618" width="16.453125" style="205" customWidth="1"/>
    <col min="4619" max="4619" width="11.54296875" style="205" bestFit="1" customWidth="1"/>
    <col min="4620" max="4864" width="8.54296875" style="205"/>
    <col min="4865" max="4865" width="4" style="205" customWidth="1"/>
    <col min="4866" max="4866" width="47.54296875" style="205" customWidth="1"/>
    <col min="4867" max="4867" width="8.54296875" style="205" bestFit="1" customWidth="1"/>
    <col min="4868" max="4868" width="15.453125" style="205" customWidth="1"/>
    <col min="4869" max="4869" width="14" style="205" customWidth="1"/>
    <col min="4870" max="4870" width="13.453125" style="205" customWidth="1"/>
    <col min="4871" max="4871" width="12" style="205" customWidth="1"/>
    <col min="4872" max="4872" width="14.453125" style="205" customWidth="1"/>
    <col min="4873" max="4874" width="16.453125" style="205" customWidth="1"/>
    <col min="4875" max="4875" width="11.54296875" style="205" bestFit="1" customWidth="1"/>
    <col min="4876" max="5120" width="8.54296875" style="205"/>
    <col min="5121" max="5121" width="4" style="205" customWidth="1"/>
    <col min="5122" max="5122" width="47.54296875" style="205" customWidth="1"/>
    <col min="5123" max="5123" width="8.54296875" style="205" bestFit="1" customWidth="1"/>
    <col min="5124" max="5124" width="15.453125" style="205" customWidth="1"/>
    <col min="5125" max="5125" width="14" style="205" customWidth="1"/>
    <col min="5126" max="5126" width="13.453125" style="205" customWidth="1"/>
    <col min="5127" max="5127" width="12" style="205" customWidth="1"/>
    <col min="5128" max="5128" width="14.453125" style="205" customWidth="1"/>
    <col min="5129" max="5130" width="16.453125" style="205" customWidth="1"/>
    <col min="5131" max="5131" width="11.54296875" style="205" bestFit="1" customWidth="1"/>
    <col min="5132" max="5376" width="8.54296875" style="205"/>
    <col min="5377" max="5377" width="4" style="205" customWidth="1"/>
    <col min="5378" max="5378" width="47.54296875" style="205" customWidth="1"/>
    <col min="5379" max="5379" width="8.54296875" style="205" bestFit="1" customWidth="1"/>
    <col min="5380" max="5380" width="15.453125" style="205" customWidth="1"/>
    <col min="5381" max="5381" width="14" style="205" customWidth="1"/>
    <col min="5382" max="5382" width="13.453125" style="205" customWidth="1"/>
    <col min="5383" max="5383" width="12" style="205" customWidth="1"/>
    <col min="5384" max="5384" width="14.453125" style="205" customWidth="1"/>
    <col min="5385" max="5386" width="16.453125" style="205" customWidth="1"/>
    <col min="5387" max="5387" width="11.54296875" style="205" bestFit="1" customWidth="1"/>
    <col min="5388" max="5632" width="8.54296875" style="205"/>
    <col min="5633" max="5633" width="4" style="205" customWidth="1"/>
    <col min="5634" max="5634" width="47.54296875" style="205" customWidth="1"/>
    <col min="5635" max="5635" width="8.54296875" style="205" bestFit="1" customWidth="1"/>
    <col min="5636" max="5636" width="15.453125" style="205" customWidth="1"/>
    <col min="5637" max="5637" width="14" style="205" customWidth="1"/>
    <col min="5638" max="5638" width="13.453125" style="205" customWidth="1"/>
    <col min="5639" max="5639" width="12" style="205" customWidth="1"/>
    <col min="5640" max="5640" width="14.453125" style="205" customWidth="1"/>
    <col min="5641" max="5642" width="16.453125" style="205" customWidth="1"/>
    <col min="5643" max="5643" width="11.54296875" style="205" bestFit="1" customWidth="1"/>
    <col min="5644" max="5888" width="8.54296875" style="205"/>
    <col min="5889" max="5889" width="4" style="205" customWidth="1"/>
    <col min="5890" max="5890" width="47.54296875" style="205" customWidth="1"/>
    <col min="5891" max="5891" width="8.54296875" style="205" bestFit="1" customWidth="1"/>
    <col min="5892" max="5892" width="15.453125" style="205" customWidth="1"/>
    <col min="5893" max="5893" width="14" style="205" customWidth="1"/>
    <col min="5894" max="5894" width="13.453125" style="205" customWidth="1"/>
    <col min="5895" max="5895" width="12" style="205" customWidth="1"/>
    <col min="5896" max="5896" width="14.453125" style="205" customWidth="1"/>
    <col min="5897" max="5898" width="16.453125" style="205" customWidth="1"/>
    <col min="5899" max="5899" width="11.54296875" style="205" bestFit="1" customWidth="1"/>
    <col min="5900" max="6144" width="8.54296875" style="205"/>
    <col min="6145" max="6145" width="4" style="205" customWidth="1"/>
    <col min="6146" max="6146" width="47.54296875" style="205" customWidth="1"/>
    <col min="6147" max="6147" width="8.54296875" style="205" bestFit="1" customWidth="1"/>
    <col min="6148" max="6148" width="15.453125" style="205" customWidth="1"/>
    <col min="6149" max="6149" width="14" style="205" customWidth="1"/>
    <col min="6150" max="6150" width="13.453125" style="205" customWidth="1"/>
    <col min="6151" max="6151" width="12" style="205" customWidth="1"/>
    <col min="6152" max="6152" width="14.453125" style="205" customWidth="1"/>
    <col min="6153" max="6154" width="16.453125" style="205" customWidth="1"/>
    <col min="6155" max="6155" width="11.54296875" style="205" bestFit="1" customWidth="1"/>
    <col min="6156" max="6400" width="8.54296875" style="205"/>
    <col min="6401" max="6401" width="4" style="205" customWidth="1"/>
    <col min="6402" max="6402" width="47.54296875" style="205" customWidth="1"/>
    <col min="6403" max="6403" width="8.54296875" style="205" bestFit="1" customWidth="1"/>
    <col min="6404" max="6404" width="15.453125" style="205" customWidth="1"/>
    <col min="6405" max="6405" width="14" style="205" customWidth="1"/>
    <col min="6406" max="6406" width="13.453125" style="205" customWidth="1"/>
    <col min="6407" max="6407" width="12" style="205" customWidth="1"/>
    <col min="6408" max="6408" width="14.453125" style="205" customWidth="1"/>
    <col min="6409" max="6410" width="16.453125" style="205" customWidth="1"/>
    <col min="6411" max="6411" width="11.54296875" style="205" bestFit="1" customWidth="1"/>
    <col min="6412" max="6656" width="8.54296875" style="205"/>
    <col min="6657" max="6657" width="4" style="205" customWidth="1"/>
    <col min="6658" max="6658" width="47.54296875" style="205" customWidth="1"/>
    <col min="6659" max="6659" width="8.54296875" style="205" bestFit="1" customWidth="1"/>
    <col min="6660" max="6660" width="15.453125" style="205" customWidth="1"/>
    <col min="6661" max="6661" width="14" style="205" customWidth="1"/>
    <col min="6662" max="6662" width="13.453125" style="205" customWidth="1"/>
    <col min="6663" max="6663" width="12" style="205" customWidth="1"/>
    <col min="6664" max="6664" width="14.453125" style="205" customWidth="1"/>
    <col min="6665" max="6666" width="16.453125" style="205" customWidth="1"/>
    <col min="6667" max="6667" width="11.54296875" style="205" bestFit="1" customWidth="1"/>
    <col min="6668" max="6912" width="8.54296875" style="205"/>
    <col min="6913" max="6913" width="4" style="205" customWidth="1"/>
    <col min="6914" max="6914" width="47.54296875" style="205" customWidth="1"/>
    <col min="6915" max="6915" width="8.54296875" style="205" bestFit="1" customWidth="1"/>
    <col min="6916" max="6916" width="15.453125" style="205" customWidth="1"/>
    <col min="6917" max="6917" width="14" style="205" customWidth="1"/>
    <col min="6918" max="6918" width="13.453125" style="205" customWidth="1"/>
    <col min="6919" max="6919" width="12" style="205" customWidth="1"/>
    <col min="6920" max="6920" width="14.453125" style="205" customWidth="1"/>
    <col min="6921" max="6922" width="16.453125" style="205" customWidth="1"/>
    <col min="6923" max="6923" width="11.54296875" style="205" bestFit="1" customWidth="1"/>
    <col min="6924" max="7168" width="8.54296875" style="205"/>
    <col min="7169" max="7169" width="4" style="205" customWidth="1"/>
    <col min="7170" max="7170" width="47.54296875" style="205" customWidth="1"/>
    <col min="7171" max="7171" width="8.54296875" style="205" bestFit="1" customWidth="1"/>
    <col min="7172" max="7172" width="15.453125" style="205" customWidth="1"/>
    <col min="7173" max="7173" width="14" style="205" customWidth="1"/>
    <col min="7174" max="7174" width="13.453125" style="205" customWidth="1"/>
    <col min="7175" max="7175" width="12" style="205" customWidth="1"/>
    <col min="7176" max="7176" width="14.453125" style="205" customWidth="1"/>
    <col min="7177" max="7178" width="16.453125" style="205" customWidth="1"/>
    <col min="7179" max="7179" width="11.54296875" style="205" bestFit="1" customWidth="1"/>
    <col min="7180" max="7424" width="8.54296875" style="205"/>
    <col min="7425" max="7425" width="4" style="205" customWidth="1"/>
    <col min="7426" max="7426" width="47.54296875" style="205" customWidth="1"/>
    <col min="7427" max="7427" width="8.54296875" style="205" bestFit="1" customWidth="1"/>
    <col min="7428" max="7428" width="15.453125" style="205" customWidth="1"/>
    <col min="7429" max="7429" width="14" style="205" customWidth="1"/>
    <col min="7430" max="7430" width="13.453125" style="205" customWidth="1"/>
    <col min="7431" max="7431" width="12" style="205" customWidth="1"/>
    <col min="7432" max="7432" width="14.453125" style="205" customWidth="1"/>
    <col min="7433" max="7434" width="16.453125" style="205" customWidth="1"/>
    <col min="7435" max="7435" width="11.54296875" style="205" bestFit="1" customWidth="1"/>
    <col min="7436" max="7680" width="8.54296875" style="205"/>
    <col min="7681" max="7681" width="4" style="205" customWidth="1"/>
    <col min="7682" max="7682" width="47.54296875" style="205" customWidth="1"/>
    <col min="7683" max="7683" width="8.54296875" style="205" bestFit="1" customWidth="1"/>
    <col min="7684" max="7684" width="15.453125" style="205" customWidth="1"/>
    <col min="7685" max="7685" width="14" style="205" customWidth="1"/>
    <col min="7686" max="7686" width="13.453125" style="205" customWidth="1"/>
    <col min="7687" max="7687" width="12" style="205" customWidth="1"/>
    <col min="7688" max="7688" width="14.453125" style="205" customWidth="1"/>
    <col min="7689" max="7690" width="16.453125" style="205" customWidth="1"/>
    <col min="7691" max="7691" width="11.54296875" style="205" bestFit="1" customWidth="1"/>
    <col min="7692" max="7936" width="8.54296875" style="205"/>
    <col min="7937" max="7937" width="4" style="205" customWidth="1"/>
    <col min="7938" max="7938" width="47.54296875" style="205" customWidth="1"/>
    <col min="7939" max="7939" width="8.54296875" style="205" bestFit="1" customWidth="1"/>
    <col min="7940" max="7940" width="15.453125" style="205" customWidth="1"/>
    <col min="7941" max="7941" width="14" style="205" customWidth="1"/>
    <col min="7942" max="7942" width="13.453125" style="205" customWidth="1"/>
    <col min="7943" max="7943" width="12" style="205" customWidth="1"/>
    <col min="7944" max="7944" width="14.453125" style="205" customWidth="1"/>
    <col min="7945" max="7946" width="16.453125" style="205" customWidth="1"/>
    <col min="7947" max="7947" width="11.54296875" style="205" bestFit="1" customWidth="1"/>
    <col min="7948" max="8192" width="8.54296875" style="205"/>
    <col min="8193" max="8193" width="4" style="205" customWidth="1"/>
    <col min="8194" max="8194" width="47.54296875" style="205" customWidth="1"/>
    <col min="8195" max="8195" width="8.54296875" style="205" bestFit="1" customWidth="1"/>
    <col min="8196" max="8196" width="15.453125" style="205" customWidth="1"/>
    <col min="8197" max="8197" width="14" style="205" customWidth="1"/>
    <col min="8198" max="8198" width="13.453125" style="205" customWidth="1"/>
    <col min="8199" max="8199" width="12" style="205" customWidth="1"/>
    <col min="8200" max="8200" width="14.453125" style="205" customWidth="1"/>
    <col min="8201" max="8202" width="16.453125" style="205" customWidth="1"/>
    <col min="8203" max="8203" width="11.54296875" style="205" bestFit="1" customWidth="1"/>
    <col min="8204" max="8448" width="8.54296875" style="205"/>
    <col min="8449" max="8449" width="4" style="205" customWidth="1"/>
    <col min="8450" max="8450" width="47.54296875" style="205" customWidth="1"/>
    <col min="8451" max="8451" width="8.54296875" style="205" bestFit="1" customWidth="1"/>
    <col min="8452" max="8452" width="15.453125" style="205" customWidth="1"/>
    <col min="8453" max="8453" width="14" style="205" customWidth="1"/>
    <col min="8454" max="8454" width="13.453125" style="205" customWidth="1"/>
    <col min="8455" max="8455" width="12" style="205" customWidth="1"/>
    <col min="8456" max="8456" width="14.453125" style="205" customWidth="1"/>
    <col min="8457" max="8458" width="16.453125" style="205" customWidth="1"/>
    <col min="8459" max="8459" width="11.54296875" style="205" bestFit="1" customWidth="1"/>
    <col min="8460" max="8704" width="8.54296875" style="205"/>
    <col min="8705" max="8705" width="4" style="205" customWidth="1"/>
    <col min="8706" max="8706" width="47.54296875" style="205" customWidth="1"/>
    <col min="8707" max="8707" width="8.54296875" style="205" bestFit="1" customWidth="1"/>
    <col min="8708" max="8708" width="15.453125" style="205" customWidth="1"/>
    <col min="8709" max="8709" width="14" style="205" customWidth="1"/>
    <col min="8710" max="8710" width="13.453125" style="205" customWidth="1"/>
    <col min="8711" max="8711" width="12" style="205" customWidth="1"/>
    <col min="8712" max="8712" width="14.453125" style="205" customWidth="1"/>
    <col min="8713" max="8714" width="16.453125" style="205" customWidth="1"/>
    <col min="8715" max="8715" width="11.54296875" style="205" bestFit="1" customWidth="1"/>
    <col min="8716" max="8960" width="8.54296875" style="205"/>
    <col min="8961" max="8961" width="4" style="205" customWidth="1"/>
    <col min="8962" max="8962" width="47.54296875" style="205" customWidth="1"/>
    <col min="8963" max="8963" width="8.54296875" style="205" bestFit="1" customWidth="1"/>
    <col min="8964" max="8964" width="15.453125" style="205" customWidth="1"/>
    <col min="8965" max="8965" width="14" style="205" customWidth="1"/>
    <col min="8966" max="8966" width="13.453125" style="205" customWidth="1"/>
    <col min="8967" max="8967" width="12" style="205" customWidth="1"/>
    <col min="8968" max="8968" width="14.453125" style="205" customWidth="1"/>
    <col min="8969" max="8970" width="16.453125" style="205" customWidth="1"/>
    <col min="8971" max="8971" width="11.54296875" style="205" bestFit="1" customWidth="1"/>
    <col min="8972" max="9216" width="8.54296875" style="205"/>
    <col min="9217" max="9217" width="4" style="205" customWidth="1"/>
    <col min="9218" max="9218" width="47.54296875" style="205" customWidth="1"/>
    <col min="9219" max="9219" width="8.54296875" style="205" bestFit="1" customWidth="1"/>
    <col min="9220" max="9220" width="15.453125" style="205" customWidth="1"/>
    <col min="9221" max="9221" width="14" style="205" customWidth="1"/>
    <col min="9222" max="9222" width="13.453125" style="205" customWidth="1"/>
    <col min="9223" max="9223" width="12" style="205" customWidth="1"/>
    <col min="9224" max="9224" width="14.453125" style="205" customWidth="1"/>
    <col min="9225" max="9226" width="16.453125" style="205" customWidth="1"/>
    <col min="9227" max="9227" width="11.54296875" style="205" bestFit="1" customWidth="1"/>
    <col min="9228" max="9472" width="8.54296875" style="205"/>
    <col min="9473" max="9473" width="4" style="205" customWidth="1"/>
    <col min="9474" max="9474" width="47.54296875" style="205" customWidth="1"/>
    <col min="9475" max="9475" width="8.54296875" style="205" bestFit="1" customWidth="1"/>
    <col min="9476" max="9476" width="15.453125" style="205" customWidth="1"/>
    <col min="9477" max="9477" width="14" style="205" customWidth="1"/>
    <col min="9478" max="9478" width="13.453125" style="205" customWidth="1"/>
    <col min="9479" max="9479" width="12" style="205" customWidth="1"/>
    <col min="9480" max="9480" width="14.453125" style="205" customWidth="1"/>
    <col min="9481" max="9482" width="16.453125" style="205" customWidth="1"/>
    <col min="9483" max="9483" width="11.54296875" style="205" bestFit="1" customWidth="1"/>
    <col min="9484" max="9728" width="8.54296875" style="205"/>
    <col min="9729" max="9729" width="4" style="205" customWidth="1"/>
    <col min="9730" max="9730" width="47.54296875" style="205" customWidth="1"/>
    <col min="9731" max="9731" width="8.54296875" style="205" bestFit="1" customWidth="1"/>
    <col min="9732" max="9732" width="15.453125" style="205" customWidth="1"/>
    <col min="9733" max="9733" width="14" style="205" customWidth="1"/>
    <col min="9734" max="9734" width="13.453125" style="205" customWidth="1"/>
    <col min="9735" max="9735" width="12" style="205" customWidth="1"/>
    <col min="9736" max="9736" width="14.453125" style="205" customWidth="1"/>
    <col min="9737" max="9738" width="16.453125" style="205" customWidth="1"/>
    <col min="9739" max="9739" width="11.54296875" style="205" bestFit="1" customWidth="1"/>
    <col min="9740" max="9984" width="8.54296875" style="205"/>
    <col min="9985" max="9985" width="4" style="205" customWidth="1"/>
    <col min="9986" max="9986" width="47.54296875" style="205" customWidth="1"/>
    <col min="9987" max="9987" width="8.54296875" style="205" bestFit="1" customWidth="1"/>
    <col min="9988" max="9988" width="15.453125" style="205" customWidth="1"/>
    <col min="9989" max="9989" width="14" style="205" customWidth="1"/>
    <col min="9990" max="9990" width="13.453125" style="205" customWidth="1"/>
    <col min="9991" max="9991" width="12" style="205" customWidth="1"/>
    <col min="9992" max="9992" width="14.453125" style="205" customWidth="1"/>
    <col min="9993" max="9994" width="16.453125" style="205" customWidth="1"/>
    <col min="9995" max="9995" width="11.54296875" style="205" bestFit="1" customWidth="1"/>
    <col min="9996" max="10240" width="8.54296875" style="205"/>
    <col min="10241" max="10241" width="4" style="205" customWidth="1"/>
    <col min="10242" max="10242" width="47.54296875" style="205" customWidth="1"/>
    <col min="10243" max="10243" width="8.54296875" style="205" bestFit="1" customWidth="1"/>
    <col min="10244" max="10244" width="15.453125" style="205" customWidth="1"/>
    <col min="10245" max="10245" width="14" style="205" customWidth="1"/>
    <col min="10246" max="10246" width="13.453125" style="205" customWidth="1"/>
    <col min="10247" max="10247" width="12" style="205" customWidth="1"/>
    <col min="10248" max="10248" width="14.453125" style="205" customWidth="1"/>
    <col min="10249" max="10250" width="16.453125" style="205" customWidth="1"/>
    <col min="10251" max="10251" width="11.54296875" style="205" bestFit="1" customWidth="1"/>
    <col min="10252" max="10496" width="8.54296875" style="205"/>
    <col min="10497" max="10497" width="4" style="205" customWidth="1"/>
    <col min="10498" max="10498" width="47.54296875" style="205" customWidth="1"/>
    <col min="10499" max="10499" width="8.54296875" style="205" bestFit="1" customWidth="1"/>
    <col min="10500" max="10500" width="15.453125" style="205" customWidth="1"/>
    <col min="10501" max="10501" width="14" style="205" customWidth="1"/>
    <col min="10502" max="10502" width="13.453125" style="205" customWidth="1"/>
    <col min="10503" max="10503" width="12" style="205" customWidth="1"/>
    <col min="10504" max="10504" width="14.453125" style="205" customWidth="1"/>
    <col min="10505" max="10506" width="16.453125" style="205" customWidth="1"/>
    <col min="10507" max="10507" width="11.54296875" style="205" bestFit="1" customWidth="1"/>
    <col min="10508" max="10752" width="8.54296875" style="205"/>
    <col min="10753" max="10753" width="4" style="205" customWidth="1"/>
    <col min="10754" max="10754" width="47.54296875" style="205" customWidth="1"/>
    <col min="10755" max="10755" width="8.54296875" style="205" bestFit="1" customWidth="1"/>
    <col min="10756" max="10756" width="15.453125" style="205" customWidth="1"/>
    <col min="10757" max="10757" width="14" style="205" customWidth="1"/>
    <col min="10758" max="10758" width="13.453125" style="205" customWidth="1"/>
    <col min="10759" max="10759" width="12" style="205" customWidth="1"/>
    <col min="10760" max="10760" width="14.453125" style="205" customWidth="1"/>
    <col min="10761" max="10762" width="16.453125" style="205" customWidth="1"/>
    <col min="10763" max="10763" width="11.54296875" style="205" bestFit="1" customWidth="1"/>
    <col min="10764" max="11008" width="8.54296875" style="205"/>
    <col min="11009" max="11009" width="4" style="205" customWidth="1"/>
    <col min="11010" max="11010" width="47.54296875" style="205" customWidth="1"/>
    <col min="11011" max="11011" width="8.54296875" style="205" bestFit="1" customWidth="1"/>
    <col min="11012" max="11012" width="15.453125" style="205" customWidth="1"/>
    <col min="11013" max="11013" width="14" style="205" customWidth="1"/>
    <col min="11014" max="11014" width="13.453125" style="205" customWidth="1"/>
    <col min="11015" max="11015" width="12" style="205" customWidth="1"/>
    <col min="11016" max="11016" width="14.453125" style="205" customWidth="1"/>
    <col min="11017" max="11018" width="16.453125" style="205" customWidth="1"/>
    <col min="11019" max="11019" width="11.54296875" style="205" bestFit="1" customWidth="1"/>
    <col min="11020" max="11264" width="8.54296875" style="205"/>
    <col min="11265" max="11265" width="4" style="205" customWidth="1"/>
    <col min="11266" max="11266" width="47.54296875" style="205" customWidth="1"/>
    <col min="11267" max="11267" width="8.54296875" style="205" bestFit="1" customWidth="1"/>
    <col min="11268" max="11268" width="15.453125" style="205" customWidth="1"/>
    <col min="11269" max="11269" width="14" style="205" customWidth="1"/>
    <col min="11270" max="11270" width="13.453125" style="205" customWidth="1"/>
    <col min="11271" max="11271" width="12" style="205" customWidth="1"/>
    <col min="11272" max="11272" width="14.453125" style="205" customWidth="1"/>
    <col min="11273" max="11274" width="16.453125" style="205" customWidth="1"/>
    <col min="11275" max="11275" width="11.54296875" style="205" bestFit="1" customWidth="1"/>
    <col min="11276" max="11520" width="8.54296875" style="205"/>
    <col min="11521" max="11521" width="4" style="205" customWidth="1"/>
    <col min="11522" max="11522" width="47.54296875" style="205" customWidth="1"/>
    <col min="11523" max="11523" width="8.54296875" style="205" bestFit="1" customWidth="1"/>
    <col min="11524" max="11524" width="15.453125" style="205" customWidth="1"/>
    <col min="11525" max="11525" width="14" style="205" customWidth="1"/>
    <col min="11526" max="11526" width="13.453125" style="205" customWidth="1"/>
    <col min="11527" max="11527" width="12" style="205" customWidth="1"/>
    <col min="11528" max="11528" width="14.453125" style="205" customWidth="1"/>
    <col min="11529" max="11530" width="16.453125" style="205" customWidth="1"/>
    <col min="11531" max="11531" width="11.54296875" style="205" bestFit="1" customWidth="1"/>
    <col min="11532" max="11776" width="8.54296875" style="205"/>
    <col min="11777" max="11777" width="4" style="205" customWidth="1"/>
    <col min="11778" max="11778" width="47.54296875" style="205" customWidth="1"/>
    <col min="11779" max="11779" width="8.54296875" style="205" bestFit="1" customWidth="1"/>
    <col min="11780" max="11780" width="15.453125" style="205" customWidth="1"/>
    <col min="11781" max="11781" width="14" style="205" customWidth="1"/>
    <col min="11782" max="11782" width="13.453125" style="205" customWidth="1"/>
    <col min="11783" max="11783" width="12" style="205" customWidth="1"/>
    <col min="11784" max="11784" width="14.453125" style="205" customWidth="1"/>
    <col min="11785" max="11786" width="16.453125" style="205" customWidth="1"/>
    <col min="11787" max="11787" width="11.54296875" style="205" bestFit="1" customWidth="1"/>
    <col min="11788" max="12032" width="8.54296875" style="205"/>
    <col min="12033" max="12033" width="4" style="205" customWidth="1"/>
    <col min="12034" max="12034" width="47.54296875" style="205" customWidth="1"/>
    <col min="12035" max="12035" width="8.54296875" style="205" bestFit="1" customWidth="1"/>
    <col min="12036" max="12036" width="15.453125" style="205" customWidth="1"/>
    <col min="12037" max="12037" width="14" style="205" customWidth="1"/>
    <col min="12038" max="12038" width="13.453125" style="205" customWidth="1"/>
    <col min="12039" max="12039" width="12" style="205" customWidth="1"/>
    <col min="12040" max="12040" width="14.453125" style="205" customWidth="1"/>
    <col min="12041" max="12042" width="16.453125" style="205" customWidth="1"/>
    <col min="12043" max="12043" width="11.54296875" style="205" bestFit="1" customWidth="1"/>
    <col min="12044" max="12288" width="8.54296875" style="205"/>
    <col min="12289" max="12289" width="4" style="205" customWidth="1"/>
    <col min="12290" max="12290" width="47.54296875" style="205" customWidth="1"/>
    <col min="12291" max="12291" width="8.54296875" style="205" bestFit="1" customWidth="1"/>
    <col min="12292" max="12292" width="15.453125" style="205" customWidth="1"/>
    <col min="12293" max="12293" width="14" style="205" customWidth="1"/>
    <col min="12294" max="12294" width="13.453125" style="205" customWidth="1"/>
    <col min="12295" max="12295" width="12" style="205" customWidth="1"/>
    <col min="12296" max="12296" width="14.453125" style="205" customWidth="1"/>
    <col min="12297" max="12298" width="16.453125" style="205" customWidth="1"/>
    <col min="12299" max="12299" width="11.54296875" style="205" bestFit="1" customWidth="1"/>
    <col min="12300" max="12544" width="8.54296875" style="205"/>
    <col min="12545" max="12545" width="4" style="205" customWidth="1"/>
    <col min="12546" max="12546" width="47.54296875" style="205" customWidth="1"/>
    <col min="12547" max="12547" width="8.54296875" style="205" bestFit="1" customWidth="1"/>
    <col min="12548" max="12548" width="15.453125" style="205" customWidth="1"/>
    <col min="12549" max="12549" width="14" style="205" customWidth="1"/>
    <col min="12550" max="12550" width="13.453125" style="205" customWidth="1"/>
    <col min="12551" max="12551" width="12" style="205" customWidth="1"/>
    <col min="12552" max="12552" width="14.453125" style="205" customWidth="1"/>
    <col min="12553" max="12554" width="16.453125" style="205" customWidth="1"/>
    <col min="12555" max="12555" width="11.54296875" style="205" bestFit="1" customWidth="1"/>
    <col min="12556" max="12800" width="8.54296875" style="205"/>
    <col min="12801" max="12801" width="4" style="205" customWidth="1"/>
    <col min="12802" max="12802" width="47.54296875" style="205" customWidth="1"/>
    <col min="12803" max="12803" width="8.54296875" style="205" bestFit="1" customWidth="1"/>
    <col min="12804" max="12804" width="15.453125" style="205" customWidth="1"/>
    <col min="12805" max="12805" width="14" style="205" customWidth="1"/>
    <col min="12806" max="12806" width="13.453125" style="205" customWidth="1"/>
    <col min="12807" max="12807" width="12" style="205" customWidth="1"/>
    <col min="12808" max="12808" width="14.453125" style="205" customWidth="1"/>
    <col min="12809" max="12810" width="16.453125" style="205" customWidth="1"/>
    <col min="12811" max="12811" width="11.54296875" style="205" bestFit="1" customWidth="1"/>
    <col min="12812" max="13056" width="8.54296875" style="205"/>
    <col min="13057" max="13057" width="4" style="205" customWidth="1"/>
    <col min="13058" max="13058" width="47.54296875" style="205" customWidth="1"/>
    <col min="13059" max="13059" width="8.54296875" style="205" bestFit="1" customWidth="1"/>
    <col min="13060" max="13060" width="15.453125" style="205" customWidth="1"/>
    <col min="13061" max="13061" width="14" style="205" customWidth="1"/>
    <col min="13062" max="13062" width="13.453125" style="205" customWidth="1"/>
    <col min="13063" max="13063" width="12" style="205" customWidth="1"/>
    <col min="13064" max="13064" width="14.453125" style="205" customWidth="1"/>
    <col min="13065" max="13066" width="16.453125" style="205" customWidth="1"/>
    <col min="13067" max="13067" width="11.54296875" style="205" bestFit="1" customWidth="1"/>
    <col min="13068" max="13312" width="8.54296875" style="205"/>
    <col min="13313" max="13313" width="4" style="205" customWidth="1"/>
    <col min="13314" max="13314" width="47.54296875" style="205" customWidth="1"/>
    <col min="13315" max="13315" width="8.54296875" style="205" bestFit="1" customWidth="1"/>
    <col min="13316" max="13316" width="15.453125" style="205" customWidth="1"/>
    <col min="13317" max="13317" width="14" style="205" customWidth="1"/>
    <col min="13318" max="13318" width="13.453125" style="205" customWidth="1"/>
    <col min="13319" max="13319" width="12" style="205" customWidth="1"/>
    <col min="13320" max="13320" width="14.453125" style="205" customWidth="1"/>
    <col min="13321" max="13322" width="16.453125" style="205" customWidth="1"/>
    <col min="13323" max="13323" width="11.54296875" style="205" bestFit="1" customWidth="1"/>
    <col min="13324" max="13568" width="8.54296875" style="205"/>
    <col min="13569" max="13569" width="4" style="205" customWidth="1"/>
    <col min="13570" max="13570" width="47.54296875" style="205" customWidth="1"/>
    <col min="13571" max="13571" width="8.54296875" style="205" bestFit="1" customWidth="1"/>
    <col min="13572" max="13572" width="15.453125" style="205" customWidth="1"/>
    <col min="13573" max="13573" width="14" style="205" customWidth="1"/>
    <col min="13574" max="13574" width="13.453125" style="205" customWidth="1"/>
    <col min="13575" max="13575" width="12" style="205" customWidth="1"/>
    <col min="13576" max="13576" width="14.453125" style="205" customWidth="1"/>
    <col min="13577" max="13578" width="16.453125" style="205" customWidth="1"/>
    <col min="13579" max="13579" width="11.54296875" style="205" bestFit="1" customWidth="1"/>
    <col min="13580" max="13824" width="8.54296875" style="205"/>
    <col min="13825" max="13825" width="4" style="205" customWidth="1"/>
    <col min="13826" max="13826" width="47.54296875" style="205" customWidth="1"/>
    <col min="13827" max="13827" width="8.54296875" style="205" bestFit="1" customWidth="1"/>
    <col min="13828" max="13828" width="15.453125" style="205" customWidth="1"/>
    <col min="13829" max="13829" width="14" style="205" customWidth="1"/>
    <col min="13830" max="13830" width="13.453125" style="205" customWidth="1"/>
    <col min="13831" max="13831" width="12" style="205" customWidth="1"/>
    <col min="13832" max="13832" width="14.453125" style="205" customWidth="1"/>
    <col min="13833" max="13834" width="16.453125" style="205" customWidth="1"/>
    <col min="13835" max="13835" width="11.54296875" style="205" bestFit="1" customWidth="1"/>
    <col min="13836" max="14080" width="8.54296875" style="205"/>
    <col min="14081" max="14081" width="4" style="205" customWidth="1"/>
    <col min="14082" max="14082" width="47.54296875" style="205" customWidth="1"/>
    <col min="14083" max="14083" width="8.54296875" style="205" bestFit="1" customWidth="1"/>
    <col min="14084" max="14084" width="15.453125" style="205" customWidth="1"/>
    <col min="14085" max="14085" width="14" style="205" customWidth="1"/>
    <col min="14086" max="14086" width="13.453125" style="205" customWidth="1"/>
    <col min="14087" max="14087" width="12" style="205" customWidth="1"/>
    <col min="14088" max="14088" width="14.453125" style="205" customWidth="1"/>
    <col min="14089" max="14090" width="16.453125" style="205" customWidth="1"/>
    <col min="14091" max="14091" width="11.54296875" style="205" bestFit="1" customWidth="1"/>
    <col min="14092" max="14336" width="8.54296875" style="205"/>
    <col min="14337" max="14337" width="4" style="205" customWidth="1"/>
    <col min="14338" max="14338" width="47.54296875" style="205" customWidth="1"/>
    <col min="14339" max="14339" width="8.54296875" style="205" bestFit="1" customWidth="1"/>
    <col min="14340" max="14340" width="15.453125" style="205" customWidth="1"/>
    <col min="14341" max="14341" width="14" style="205" customWidth="1"/>
    <col min="14342" max="14342" width="13.453125" style="205" customWidth="1"/>
    <col min="14343" max="14343" width="12" style="205" customWidth="1"/>
    <col min="14344" max="14344" width="14.453125" style="205" customWidth="1"/>
    <col min="14345" max="14346" width="16.453125" style="205" customWidth="1"/>
    <col min="14347" max="14347" width="11.54296875" style="205" bestFit="1" customWidth="1"/>
    <col min="14348" max="14592" width="8.54296875" style="205"/>
    <col min="14593" max="14593" width="4" style="205" customWidth="1"/>
    <col min="14594" max="14594" width="47.54296875" style="205" customWidth="1"/>
    <col min="14595" max="14595" width="8.54296875" style="205" bestFit="1" customWidth="1"/>
    <col min="14596" max="14596" width="15.453125" style="205" customWidth="1"/>
    <col min="14597" max="14597" width="14" style="205" customWidth="1"/>
    <col min="14598" max="14598" width="13.453125" style="205" customWidth="1"/>
    <col min="14599" max="14599" width="12" style="205" customWidth="1"/>
    <col min="14600" max="14600" width="14.453125" style="205" customWidth="1"/>
    <col min="14601" max="14602" width="16.453125" style="205" customWidth="1"/>
    <col min="14603" max="14603" width="11.54296875" style="205" bestFit="1" customWidth="1"/>
    <col min="14604" max="14848" width="8.54296875" style="205"/>
    <col min="14849" max="14849" width="4" style="205" customWidth="1"/>
    <col min="14850" max="14850" width="47.54296875" style="205" customWidth="1"/>
    <col min="14851" max="14851" width="8.54296875" style="205" bestFit="1" customWidth="1"/>
    <col min="14852" max="14852" width="15.453125" style="205" customWidth="1"/>
    <col min="14853" max="14853" width="14" style="205" customWidth="1"/>
    <col min="14854" max="14854" width="13.453125" style="205" customWidth="1"/>
    <col min="14855" max="14855" width="12" style="205" customWidth="1"/>
    <col min="14856" max="14856" width="14.453125" style="205" customWidth="1"/>
    <col min="14857" max="14858" width="16.453125" style="205" customWidth="1"/>
    <col min="14859" max="14859" width="11.54296875" style="205" bestFit="1" customWidth="1"/>
    <col min="14860" max="15104" width="8.54296875" style="205"/>
    <col min="15105" max="15105" width="4" style="205" customWidth="1"/>
    <col min="15106" max="15106" width="47.54296875" style="205" customWidth="1"/>
    <col min="15107" max="15107" width="8.54296875" style="205" bestFit="1" customWidth="1"/>
    <col min="15108" max="15108" width="15.453125" style="205" customWidth="1"/>
    <col min="15109" max="15109" width="14" style="205" customWidth="1"/>
    <col min="15110" max="15110" width="13.453125" style="205" customWidth="1"/>
    <col min="15111" max="15111" width="12" style="205" customWidth="1"/>
    <col min="15112" max="15112" width="14.453125" style="205" customWidth="1"/>
    <col min="15113" max="15114" width="16.453125" style="205" customWidth="1"/>
    <col min="15115" max="15115" width="11.54296875" style="205" bestFit="1" customWidth="1"/>
    <col min="15116" max="15360" width="8.54296875" style="205"/>
    <col min="15361" max="15361" width="4" style="205" customWidth="1"/>
    <col min="15362" max="15362" width="47.54296875" style="205" customWidth="1"/>
    <col min="15363" max="15363" width="8.54296875" style="205" bestFit="1" customWidth="1"/>
    <col min="15364" max="15364" width="15.453125" style="205" customWidth="1"/>
    <col min="15365" max="15365" width="14" style="205" customWidth="1"/>
    <col min="15366" max="15366" width="13.453125" style="205" customWidth="1"/>
    <col min="15367" max="15367" width="12" style="205" customWidth="1"/>
    <col min="15368" max="15368" width="14.453125" style="205" customWidth="1"/>
    <col min="15369" max="15370" width="16.453125" style="205" customWidth="1"/>
    <col min="15371" max="15371" width="11.54296875" style="205" bestFit="1" customWidth="1"/>
    <col min="15372" max="15616" width="8.54296875" style="205"/>
    <col min="15617" max="15617" width="4" style="205" customWidth="1"/>
    <col min="15618" max="15618" width="47.54296875" style="205" customWidth="1"/>
    <col min="15619" max="15619" width="8.54296875" style="205" bestFit="1" customWidth="1"/>
    <col min="15620" max="15620" width="15.453125" style="205" customWidth="1"/>
    <col min="15621" max="15621" width="14" style="205" customWidth="1"/>
    <col min="15622" max="15622" width="13.453125" style="205" customWidth="1"/>
    <col min="15623" max="15623" width="12" style="205" customWidth="1"/>
    <col min="15624" max="15624" width="14.453125" style="205" customWidth="1"/>
    <col min="15625" max="15626" width="16.453125" style="205" customWidth="1"/>
    <col min="15627" max="15627" width="11.54296875" style="205" bestFit="1" customWidth="1"/>
    <col min="15628" max="15872" width="8.54296875" style="205"/>
    <col min="15873" max="15873" width="4" style="205" customWidth="1"/>
    <col min="15874" max="15874" width="47.54296875" style="205" customWidth="1"/>
    <col min="15875" max="15875" width="8.54296875" style="205" bestFit="1" customWidth="1"/>
    <col min="15876" max="15876" width="15.453125" style="205" customWidth="1"/>
    <col min="15877" max="15877" width="14" style="205" customWidth="1"/>
    <col min="15878" max="15878" width="13.453125" style="205" customWidth="1"/>
    <col min="15879" max="15879" width="12" style="205" customWidth="1"/>
    <col min="15880" max="15880" width="14.453125" style="205" customWidth="1"/>
    <col min="15881" max="15882" width="16.453125" style="205" customWidth="1"/>
    <col min="15883" max="15883" width="11.54296875" style="205" bestFit="1" customWidth="1"/>
    <col min="15884" max="16128" width="8.54296875" style="205"/>
    <col min="16129" max="16129" width="4" style="205" customWidth="1"/>
    <col min="16130" max="16130" width="47.54296875" style="205" customWidth="1"/>
    <col min="16131" max="16131" width="8.54296875" style="205" bestFit="1" customWidth="1"/>
    <col min="16132" max="16132" width="15.453125" style="205" customWidth="1"/>
    <col min="16133" max="16133" width="14" style="205" customWidth="1"/>
    <col min="16134" max="16134" width="13.453125" style="205" customWidth="1"/>
    <col min="16135" max="16135" width="12" style="205" customWidth="1"/>
    <col min="16136" max="16136" width="14.453125" style="205" customWidth="1"/>
    <col min="16137" max="16138" width="16.453125" style="205" customWidth="1"/>
    <col min="16139" max="16139" width="11.54296875" style="205" bestFit="1" customWidth="1"/>
    <col min="16140" max="16384" width="8.54296875" style="205"/>
  </cols>
  <sheetData>
    <row r="1" spans="1:11">
      <c r="A1" s="342">
        <f>'Notes 6-29'!A555+1</f>
        <v>30</v>
      </c>
      <c r="B1" s="376" t="s">
        <v>831</v>
      </c>
    </row>
    <row r="2" spans="1:11" ht="6.65" customHeight="1"/>
    <row r="3" spans="1:11">
      <c r="B3" s="376" t="s">
        <v>832</v>
      </c>
    </row>
    <row r="4" spans="1:11" ht="9" customHeight="1"/>
    <row r="5" spans="1:11">
      <c r="B5" s="1254" t="s">
        <v>833</v>
      </c>
      <c r="C5" s="1254"/>
      <c r="D5" s="1254"/>
      <c r="E5" s="1254"/>
      <c r="F5" s="1254"/>
      <c r="G5" s="1254"/>
      <c r="H5" s="1254"/>
      <c r="I5" s="1254"/>
      <c r="J5" s="1254"/>
      <c r="K5" s="1254"/>
    </row>
    <row r="6" spans="1:11" ht="29.15" customHeight="1">
      <c r="B6" s="1254"/>
      <c r="C6" s="1254"/>
      <c r="D6" s="1254"/>
      <c r="E6" s="1254"/>
      <c r="F6" s="1254"/>
      <c r="G6" s="1254"/>
      <c r="H6" s="1254"/>
      <c r="I6" s="1254"/>
      <c r="J6" s="1254"/>
      <c r="K6" s="1254"/>
    </row>
    <row r="8" spans="1:11" ht="13.5" customHeight="1">
      <c r="B8" s="1270" t="s">
        <v>8</v>
      </c>
      <c r="C8" s="1267" t="s">
        <v>834</v>
      </c>
      <c r="D8" s="1269" t="s">
        <v>997</v>
      </c>
      <c r="E8" s="1269"/>
      <c r="F8" s="1269"/>
      <c r="G8" s="1269"/>
      <c r="H8" s="1269"/>
      <c r="I8" s="1269"/>
      <c r="J8" s="1269"/>
      <c r="K8" s="1269"/>
    </row>
    <row r="9" spans="1:11" ht="41.9" customHeight="1">
      <c r="B9" s="1271"/>
      <c r="C9" s="1268"/>
      <c r="D9" s="615"/>
      <c r="E9" s="615"/>
      <c r="F9" s="615"/>
      <c r="G9" s="615"/>
      <c r="H9" s="615" t="s">
        <v>856</v>
      </c>
      <c r="I9" s="615" t="s">
        <v>857</v>
      </c>
      <c r="J9" s="615"/>
      <c r="K9" s="615" t="s">
        <v>835</v>
      </c>
    </row>
    <row r="11" spans="1:11">
      <c r="B11" s="616" t="s">
        <v>1761</v>
      </c>
    </row>
    <row r="12" spans="1:11">
      <c r="B12" s="376" t="s">
        <v>836</v>
      </c>
    </row>
    <row r="13" spans="1:11">
      <c r="B13" s="205" t="str">
        <f>BS!B19</f>
        <v>Intercompany receivables</v>
      </c>
      <c r="C13" s="375">
        <f>BS!F19</f>
        <v>9</v>
      </c>
      <c r="H13" s="617">
        <f>BS!H19</f>
        <v>325859960</v>
      </c>
      <c r="I13" s="618">
        <v>0</v>
      </c>
      <c r="J13" s="618"/>
      <c r="K13" s="617">
        <f>SUM(E13:I13)</f>
        <v>325859960</v>
      </c>
    </row>
    <row r="14" spans="1:11">
      <c r="B14" s="205" t="str">
        <f>BS!B20</f>
        <v>Non-intercompany receivables</v>
      </c>
      <c r="C14" s="375">
        <f>BS!F20</f>
        <v>10</v>
      </c>
      <c r="H14" s="617">
        <f>BS!H20</f>
        <v>26403895</v>
      </c>
      <c r="I14" s="618">
        <v>0</v>
      </c>
      <c r="J14" s="618"/>
      <c r="K14" s="617">
        <f>SUM(H14:I14)</f>
        <v>26403895</v>
      </c>
    </row>
    <row r="15" spans="1:11">
      <c r="B15" s="205" t="str">
        <f>BS!B21</f>
        <v>Other receivables</v>
      </c>
      <c r="C15" s="375">
        <f>BS!F21</f>
        <v>11</v>
      </c>
      <c r="H15" s="617">
        <f>BS!H21</f>
        <v>169052308</v>
      </c>
      <c r="I15" s="618">
        <v>0</v>
      </c>
      <c r="J15" s="618"/>
      <c r="K15" s="617">
        <f>SUM(H15:I15)</f>
        <v>169052308</v>
      </c>
    </row>
    <row r="16" spans="1:11">
      <c r="B16" s="205" t="str">
        <f>BS!B22</f>
        <v xml:space="preserve">Advances and deposits </v>
      </c>
      <c r="C16" s="375">
        <f>BS!F22</f>
        <v>12</v>
      </c>
      <c r="H16" s="617">
        <f>BS!H22</f>
        <v>53116383</v>
      </c>
      <c r="I16" s="618">
        <v>0</v>
      </c>
      <c r="J16" s="618"/>
      <c r="K16" s="617">
        <f t="shared" ref="K16:K17" si="0">SUM(H16:I16)</f>
        <v>53116383</v>
      </c>
    </row>
    <row r="17" spans="2:11">
      <c r="B17" s="205" t="str">
        <f>BS!B23</f>
        <v>Cash and cash equivalents</v>
      </c>
      <c r="C17" s="375">
        <f>BS!F23</f>
        <v>13</v>
      </c>
      <c r="H17" s="617">
        <f>BS!H23</f>
        <v>272640337</v>
      </c>
      <c r="I17" s="618">
        <v>0</v>
      </c>
      <c r="J17" s="618"/>
      <c r="K17" s="617">
        <f t="shared" si="0"/>
        <v>272640337</v>
      </c>
    </row>
    <row r="18" spans="2:11">
      <c r="H18" s="619">
        <f>SUM(H13:H17)</f>
        <v>847072883</v>
      </c>
      <c r="I18" s="620">
        <f t="shared" ref="I18" si="1">SUM(I13:I17)</f>
        <v>0</v>
      </c>
      <c r="J18" s="620"/>
      <c r="K18" s="619">
        <f>SUM(K13:K17)</f>
        <v>847072883</v>
      </c>
    </row>
    <row r="19" spans="2:11">
      <c r="B19" s="376" t="s">
        <v>837</v>
      </c>
    </row>
    <row r="20" spans="2:11">
      <c r="B20" s="205" t="s">
        <v>1134</v>
      </c>
      <c r="C20" s="375">
        <v>17</v>
      </c>
      <c r="H20" s="617">
        <v>0</v>
      </c>
      <c r="I20" s="617">
        <f>BS!H41+BS!H47</f>
        <v>16722370</v>
      </c>
      <c r="J20" s="617"/>
      <c r="K20" s="617">
        <f>SUM(H20:I20)</f>
        <v>16722370</v>
      </c>
    </row>
    <row r="21" spans="2:11">
      <c r="B21" s="229" t="s">
        <v>880</v>
      </c>
      <c r="C21" s="375">
        <f>BS!F48</f>
        <v>18</v>
      </c>
      <c r="H21" s="617">
        <v>0</v>
      </c>
      <c r="I21" s="617">
        <f>BS!H48+BS!H42</f>
        <v>79677039</v>
      </c>
      <c r="J21" s="617"/>
      <c r="K21" s="617">
        <f t="shared" ref="K21:K27" si="2">SUM(H21:I21)</f>
        <v>79677039</v>
      </c>
    </row>
    <row r="22" spans="2:11">
      <c r="B22" s="205" t="s">
        <v>937</v>
      </c>
      <c r="C22" s="375">
        <f>BS!F49</f>
        <v>19</v>
      </c>
      <c r="H22" s="617">
        <v>0</v>
      </c>
      <c r="I22" s="617">
        <f>BS!H49+BS!H43</f>
        <v>324018133</v>
      </c>
      <c r="J22" s="617"/>
      <c r="K22" s="617">
        <f t="shared" si="2"/>
        <v>324018133</v>
      </c>
    </row>
    <row r="23" spans="2:11">
      <c r="B23" s="205" t="str">
        <f>BS!B50</f>
        <v>Short term loan</v>
      </c>
      <c r="C23" s="375">
        <f>BS!F50</f>
        <v>20</v>
      </c>
      <c r="H23" s="617">
        <v>0</v>
      </c>
      <c r="I23" s="617">
        <f>BS!H50</f>
        <v>276941297</v>
      </c>
      <c r="J23" s="617"/>
      <c r="K23" s="617">
        <f t="shared" si="2"/>
        <v>276941297</v>
      </c>
    </row>
    <row r="24" spans="2:11">
      <c r="B24" s="205" t="str">
        <f>BS!B51</f>
        <v>Accounts payable</v>
      </c>
      <c r="C24" s="375">
        <f>BS!F51</f>
        <v>21</v>
      </c>
      <c r="H24" s="617">
        <v>0</v>
      </c>
      <c r="I24" s="617">
        <f>BS!H51</f>
        <v>2128659908</v>
      </c>
      <c r="J24" s="617"/>
      <c r="K24" s="617">
        <f t="shared" si="2"/>
        <v>2128659908</v>
      </c>
    </row>
    <row r="25" spans="2:11">
      <c r="B25" s="205" t="str">
        <f>BS!B52</f>
        <v>Intercompany payables</v>
      </c>
      <c r="C25" s="375">
        <f>BS!F52</f>
        <v>22</v>
      </c>
      <c r="H25" s="617">
        <v>0</v>
      </c>
      <c r="I25" s="617">
        <f>BS!H52</f>
        <v>186889455</v>
      </c>
      <c r="J25" s="617"/>
      <c r="K25" s="617">
        <f t="shared" si="2"/>
        <v>186889455</v>
      </c>
    </row>
    <row r="26" spans="2:11">
      <c r="B26" s="205" t="str">
        <f>BS!B53</f>
        <v xml:space="preserve">Advance from buyers </v>
      </c>
      <c r="C26" s="375">
        <f>BS!F53</f>
        <v>23</v>
      </c>
      <c r="H26" s="617">
        <v>0</v>
      </c>
      <c r="I26" s="617">
        <f>BS!H53</f>
        <v>108355478</v>
      </c>
      <c r="J26" s="617"/>
      <c r="K26" s="617">
        <f t="shared" si="2"/>
        <v>108355478</v>
      </c>
    </row>
    <row r="27" spans="2:11">
      <c r="B27" s="205" t="str">
        <f>BS!B54</f>
        <v>Accrued expenses and other liabilities</v>
      </c>
      <c r="C27" s="375">
        <f>BS!F54</f>
        <v>24</v>
      </c>
      <c r="H27" s="617">
        <v>0</v>
      </c>
      <c r="I27" s="617">
        <f>BS!H54</f>
        <v>366162166</v>
      </c>
      <c r="J27" s="617"/>
      <c r="K27" s="617">
        <f t="shared" si="2"/>
        <v>366162166</v>
      </c>
    </row>
    <row r="28" spans="2:11">
      <c r="H28" s="617"/>
      <c r="I28" s="617"/>
      <c r="J28" s="617"/>
      <c r="K28" s="617"/>
    </row>
    <row r="29" spans="2:11">
      <c r="H29" s="619">
        <f>SUM(H20:H28)</f>
        <v>0</v>
      </c>
      <c r="I29" s="619">
        <f>SUM(I20:I28)</f>
        <v>3487425846</v>
      </c>
      <c r="J29" s="619"/>
      <c r="K29" s="621">
        <f>SUM(K20:K28)</f>
        <v>3487425846</v>
      </c>
    </row>
    <row r="30" spans="2:11">
      <c r="B30" s="616" t="s">
        <v>1762</v>
      </c>
      <c r="I30" s="617"/>
      <c r="J30" s="617"/>
      <c r="K30" s="617"/>
    </row>
    <row r="31" spans="2:11">
      <c r="B31" s="376" t="s">
        <v>836</v>
      </c>
      <c r="I31" s="617"/>
      <c r="J31" s="617"/>
      <c r="K31" s="617"/>
    </row>
    <row r="32" spans="2:11">
      <c r="B32" s="205" t="str">
        <f>B13</f>
        <v>Intercompany receivables</v>
      </c>
      <c r="C32" s="375">
        <f>C13</f>
        <v>9</v>
      </c>
      <c r="H32" s="617">
        <f>BS!J19</f>
        <v>205369824</v>
      </c>
      <c r="I32" s="617">
        <v>0</v>
      </c>
      <c r="J32" s="617"/>
      <c r="K32" s="617">
        <f>SUM(H32:I32)</f>
        <v>205369824</v>
      </c>
    </row>
    <row r="33" spans="2:11">
      <c r="B33" s="205" t="str">
        <f t="shared" ref="B33:C35" si="3">B14</f>
        <v>Non-intercompany receivables</v>
      </c>
      <c r="C33" s="375">
        <f t="shared" si="3"/>
        <v>10</v>
      </c>
      <c r="H33" s="617">
        <f>BS!J20</f>
        <v>3378077</v>
      </c>
      <c r="I33" s="617">
        <v>0</v>
      </c>
      <c r="J33" s="617"/>
      <c r="K33" s="617">
        <f>SUM(H33:I33)</f>
        <v>3378077</v>
      </c>
    </row>
    <row r="34" spans="2:11">
      <c r="B34" s="205" t="str">
        <f t="shared" si="3"/>
        <v>Other receivables</v>
      </c>
      <c r="C34" s="375">
        <f t="shared" si="3"/>
        <v>11</v>
      </c>
      <c r="H34" s="617">
        <f>BS!J21</f>
        <v>45334815</v>
      </c>
      <c r="I34" s="617">
        <v>0</v>
      </c>
      <c r="J34" s="617"/>
      <c r="K34" s="617">
        <f>SUM(H34:I34)</f>
        <v>45334815</v>
      </c>
    </row>
    <row r="35" spans="2:11">
      <c r="B35" s="205" t="str">
        <f t="shared" si="3"/>
        <v xml:space="preserve">Advances and deposits </v>
      </c>
      <c r="C35" s="375">
        <f t="shared" si="3"/>
        <v>12</v>
      </c>
      <c r="H35" s="617">
        <f>BS!J22</f>
        <v>31616775</v>
      </c>
      <c r="I35" s="617">
        <v>0</v>
      </c>
      <c r="J35" s="617"/>
      <c r="K35" s="617">
        <f>SUM(H35:I35)</f>
        <v>31616775</v>
      </c>
    </row>
    <row r="36" spans="2:11">
      <c r="B36" s="205" t="str">
        <f>B17</f>
        <v>Cash and cash equivalents</v>
      </c>
      <c r="C36" s="375">
        <f>C17</f>
        <v>13</v>
      </c>
      <c r="H36" s="617">
        <f>BS!J23</f>
        <v>187252620</v>
      </c>
      <c r="I36" s="617"/>
      <c r="J36" s="617"/>
      <c r="K36" s="617">
        <f>SUM(H36:I36)</f>
        <v>187252620</v>
      </c>
    </row>
    <row r="37" spans="2:11">
      <c r="H37" s="619">
        <f>SUM(H32:H36)</f>
        <v>472952111</v>
      </c>
      <c r="I37" s="619">
        <v>0</v>
      </c>
      <c r="J37" s="619"/>
      <c r="K37" s="619">
        <f>SUM(K32:K36)</f>
        <v>472952111</v>
      </c>
    </row>
    <row r="38" spans="2:11">
      <c r="B38" s="376" t="s">
        <v>837</v>
      </c>
      <c r="H38" s="617"/>
      <c r="I38" s="617"/>
      <c r="J38" s="617"/>
      <c r="K38" s="617"/>
    </row>
    <row r="39" spans="2:11">
      <c r="B39" s="205" t="s">
        <v>1134</v>
      </c>
      <c r="C39" s="375">
        <f t="shared" ref="C39:C46" si="4">C20</f>
        <v>17</v>
      </c>
      <c r="H39" s="617">
        <v>0</v>
      </c>
      <c r="I39" s="617">
        <f>BS!J41+BS!J47</f>
        <v>19368683.340000004</v>
      </c>
      <c r="J39" s="617"/>
      <c r="K39" s="617">
        <f t="shared" ref="K39:K46" si="5">SUM(H39:I39)</f>
        <v>19368683.340000004</v>
      </c>
    </row>
    <row r="40" spans="2:11">
      <c r="B40" s="229" t="s">
        <v>880</v>
      </c>
      <c r="C40" s="375">
        <f t="shared" si="4"/>
        <v>18</v>
      </c>
      <c r="H40" s="617">
        <v>0</v>
      </c>
      <c r="I40" s="617">
        <f>BS!J42+BS!J48</f>
        <v>179273492.25999999</v>
      </c>
      <c r="J40" s="617"/>
      <c r="K40" s="617">
        <f t="shared" si="5"/>
        <v>179273492.25999999</v>
      </c>
    </row>
    <row r="41" spans="2:11">
      <c r="B41" s="205" t="s">
        <v>937</v>
      </c>
      <c r="C41" s="375">
        <f t="shared" si="4"/>
        <v>19</v>
      </c>
      <c r="H41" s="617">
        <v>0</v>
      </c>
      <c r="I41" s="617">
        <f>BS!J43+BS!J49</f>
        <v>140081209.25</v>
      </c>
      <c r="J41" s="617"/>
      <c r="K41" s="617">
        <f t="shared" si="5"/>
        <v>140081209.25</v>
      </c>
    </row>
    <row r="42" spans="2:11">
      <c r="B42" s="205" t="str">
        <f>B23</f>
        <v>Short term loan</v>
      </c>
      <c r="C42" s="375">
        <f t="shared" si="4"/>
        <v>20</v>
      </c>
      <c r="H42" s="617">
        <v>0</v>
      </c>
      <c r="I42" s="617">
        <f>BS!J50</f>
        <v>140996949.85999998</v>
      </c>
      <c r="J42" s="617"/>
      <c r="K42" s="617">
        <f t="shared" si="5"/>
        <v>140996949.85999998</v>
      </c>
    </row>
    <row r="43" spans="2:11">
      <c r="B43" s="205" t="str">
        <f>B24</f>
        <v>Accounts payable</v>
      </c>
      <c r="C43" s="375">
        <f t="shared" si="4"/>
        <v>21</v>
      </c>
      <c r="H43" s="617">
        <v>0</v>
      </c>
      <c r="I43" s="617">
        <f>BS!J51</f>
        <v>1128849719.5999999</v>
      </c>
      <c r="J43" s="617"/>
      <c r="K43" s="617">
        <f t="shared" si="5"/>
        <v>1128849719.5999999</v>
      </c>
    </row>
    <row r="44" spans="2:11">
      <c r="B44" s="205" t="str">
        <f>B25</f>
        <v>Intercompany payables</v>
      </c>
      <c r="C44" s="375">
        <f t="shared" si="4"/>
        <v>22</v>
      </c>
      <c r="H44" s="617">
        <v>0</v>
      </c>
      <c r="I44" s="617">
        <f>BS!J52</f>
        <v>163146659.50999993</v>
      </c>
      <c r="J44" s="617"/>
      <c r="K44" s="617">
        <f t="shared" si="5"/>
        <v>163146659.50999993</v>
      </c>
    </row>
    <row r="45" spans="2:11">
      <c r="B45" s="205" t="str">
        <f>B26</f>
        <v xml:space="preserve">Advance from buyers </v>
      </c>
      <c r="C45" s="375">
        <f t="shared" si="4"/>
        <v>23</v>
      </c>
      <c r="H45" s="617">
        <v>0</v>
      </c>
      <c r="I45" s="617">
        <f>BS!J53</f>
        <v>76902271.400000006</v>
      </c>
      <c r="J45" s="617"/>
      <c r="K45" s="617">
        <f t="shared" si="5"/>
        <v>76902271.400000006</v>
      </c>
    </row>
    <row r="46" spans="2:11">
      <c r="B46" s="205" t="str">
        <f>B27</f>
        <v>Accrued expenses and other liabilities</v>
      </c>
      <c r="C46" s="375">
        <f t="shared" si="4"/>
        <v>24</v>
      </c>
      <c r="H46" s="617">
        <v>0</v>
      </c>
      <c r="I46" s="617">
        <f>BS!J54</f>
        <v>287813150.60000002</v>
      </c>
      <c r="J46" s="617"/>
      <c r="K46" s="617">
        <f t="shared" si="5"/>
        <v>287813150.60000002</v>
      </c>
    </row>
    <row r="47" spans="2:11">
      <c r="H47" s="619">
        <v>0</v>
      </c>
      <c r="I47" s="619">
        <f>SUM(I39:I46)</f>
        <v>2136432135.8200002</v>
      </c>
      <c r="J47" s="619"/>
      <c r="K47" s="619">
        <f>SUM(K39:K46)</f>
        <v>2136432135.8200002</v>
      </c>
    </row>
    <row r="48" spans="2:11">
      <c r="I48" s="617"/>
      <c r="J48" s="617"/>
      <c r="K48" s="617"/>
    </row>
    <row r="49" spans="2:11" ht="13.5" customHeight="1">
      <c r="B49" s="205" t="s">
        <v>838</v>
      </c>
      <c r="I49" s="617"/>
      <c r="J49" s="617"/>
      <c r="K49" s="617"/>
    </row>
    <row r="50" spans="2:11">
      <c r="I50" s="617"/>
      <c r="J50" s="617"/>
      <c r="K50" s="617"/>
    </row>
    <row r="51" spans="2:11">
      <c r="B51" s="376" t="s">
        <v>839</v>
      </c>
      <c r="I51" s="617"/>
      <c r="J51" s="617"/>
      <c r="K51" s="617"/>
    </row>
    <row r="52" spans="2:11">
      <c r="I52" s="617"/>
      <c r="J52" s="617"/>
      <c r="K52" s="617"/>
    </row>
    <row r="53" spans="2:11">
      <c r="B53" s="205" t="s">
        <v>840</v>
      </c>
    </row>
    <row r="55" spans="2:11">
      <c r="B55" s="205" t="s">
        <v>841</v>
      </c>
    </row>
    <row r="56" spans="2:11">
      <c r="B56" s="205" t="s">
        <v>842</v>
      </c>
    </row>
    <row r="57" spans="2:11">
      <c r="B57" s="205" t="s">
        <v>843</v>
      </c>
    </row>
    <row r="59" spans="2:11" ht="13.5" customHeight="1">
      <c r="B59" s="1234" t="s">
        <v>844</v>
      </c>
      <c r="C59" s="1234"/>
      <c r="D59" s="1234"/>
      <c r="E59" s="1234"/>
      <c r="F59" s="1234"/>
      <c r="G59" s="1234"/>
      <c r="H59" s="1234"/>
      <c r="I59" s="1234"/>
      <c r="J59" s="1234"/>
      <c r="K59" s="1234"/>
    </row>
    <row r="60" spans="2:11" ht="13.5" customHeight="1">
      <c r="B60" s="1234"/>
      <c r="C60" s="1234"/>
      <c r="D60" s="1234"/>
      <c r="E60" s="1234"/>
      <c r="F60" s="1234"/>
      <c r="G60" s="1234"/>
      <c r="H60" s="1234"/>
      <c r="I60" s="1234"/>
      <c r="J60" s="1234"/>
      <c r="K60" s="1234"/>
    </row>
    <row r="61" spans="2:11" ht="13.5" customHeight="1">
      <c r="B61" s="1234"/>
      <c r="C61" s="1234"/>
      <c r="D61" s="1234"/>
      <c r="E61" s="1234"/>
      <c r="F61" s="1234"/>
      <c r="G61" s="1234"/>
      <c r="H61" s="1234"/>
      <c r="I61" s="1234"/>
      <c r="J61" s="1234"/>
      <c r="K61" s="1234"/>
    </row>
    <row r="62" spans="2:11" ht="13.5" customHeight="1">
      <c r="B62" s="1234"/>
      <c r="C62" s="1234"/>
      <c r="D62" s="1234"/>
      <c r="E62" s="1234"/>
      <c r="F62" s="1234"/>
      <c r="G62" s="1234"/>
      <c r="H62" s="1234"/>
      <c r="I62" s="1234"/>
      <c r="J62" s="1234"/>
      <c r="K62" s="1234"/>
    </row>
    <row r="63" spans="2:11" ht="13.5" customHeight="1">
      <c r="B63" s="1234"/>
      <c r="C63" s="1234"/>
      <c r="D63" s="1234"/>
      <c r="E63" s="1234"/>
      <c r="F63" s="1234"/>
      <c r="G63" s="1234"/>
      <c r="H63" s="1234"/>
      <c r="I63" s="1234"/>
      <c r="J63" s="1234"/>
      <c r="K63" s="1234"/>
    </row>
    <row r="65" spans="2:11">
      <c r="B65" s="376" t="s">
        <v>841</v>
      </c>
    </row>
    <row r="67" spans="2:11" ht="13.5" customHeight="1">
      <c r="B67" s="1254" t="s">
        <v>845</v>
      </c>
      <c r="C67" s="1254"/>
      <c r="D67" s="1254"/>
      <c r="E67" s="1254"/>
      <c r="F67" s="1254"/>
      <c r="G67" s="1254"/>
      <c r="H67" s="1254"/>
      <c r="I67" s="1254"/>
      <c r="J67" s="1254"/>
      <c r="K67" s="1254"/>
    </row>
    <row r="68" spans="2:11">
      <c r="B68" s="1254"/>
      <c r="C68" s="1254"/>
      <c r="D68" s="1254"/>
      <c r="E68" s="1254"/>
      <c r="F68" s="1254"/>
      <c r="G68" s="1254"/>
      <c r="H68" s="1254"/>
      <c r="I68" s="1254"/>
      <c r="J68" s="1254"/>
      <c r="K68" s="1254"/>
    </row>
    <row r="70" spans="2:11" ht="13.5" customHeight="1">
      <c r="B70" s="1234" t="s">
        <v>846</v>
      </c>
      <c r="C70" s="1234"/>
      <c r="D70" s="1234"/>
      <c r="E70" s="1234"/>
      <c r="F70" s="1234"/>
      <c r="G70" s="1234"/>
      <c r="H70" s="1234"/>
      <c r="I70" s="1234"/>
      <c r="J70" s="1234"/>
      <c r="K70" s="1234"/>
    </row>
    <row r="71" spans="2:11" ht="21" customHeight="1">
      <c r="B71" s="1234"/>
      <c r="C71" s="1234"/>
      <c r="D71" s="1234"/>
      <c r="E71" s="1234"/>
      <c r="F71" s="1234"/>
      <c r="G71" s="1234"/>
      <c r="H71" s="1234"/>
      <c r="I71" s="1234"/>
      <c r="J71" s="1234"/>
      <c r="K71" s="1234"/>
    </row>
    <row r="73" spans="2:11" ht="13.5" customHeight="1">
      <c r="B73" s="205" t="s">
        <v>847</v>
      </c>
    </row>
    <row r="75" spans="2:11">
      <c r="B75" s="376" t="s">
        <v>848</v>
      </c>
    </row>
    <row r="76" spans="2:11" ht="7.4" customHeight="1"/>
    <row r="77" spans="2:11" ht="13.5" customHeight="1">
      <c r="B77" s="205" t="s">
        <v>849</v>
      </c>
    </row>
    <row r="79" spans="2:11" ht="14.9" customHeight="1">
      <c r="B79" s="1216" t="s">
        <v>8</v>
      </c>
      <c r="C79" s="376"/>
      <c r="D79" s="1194" t="s">
        <v>834</v>
      </c>
      <c r="I79" s="1140" t="s">
        <v>749</v>
      </c>
      <c r="J79" s="1140"/>
      <c r="K79" s="1140"/>
    </row>
    <row r="80" spans="2:11" ht="13.5" customHeight="1">
      <c r="B80" s="1216"/>
      <c r="C80" s="376"/>
      <c r="D80" s="1194"/>
      <c r="I80" s="243" t="s">
        <v>3998</v>
      </c>
      <c r="J80" s="243"/>
      <c r="K80" s="243" t="s">
        <v>1450</v>
      </c>
    </row>
    <row r="81" spans="2:13" ht="17.149999999999999" customHeight="1">
      <c r="I81" s="247" t="s">
        <v>269</v>
      </c>
      <c r="J81" s="247"/>
      <c r="K81" s="247" t="s">
        <v>269</v>
      </c>
    </row>
    <row r="82" spans="2:13" ht="4.4000000000000004" customHeight="1">
      <c r="I82" s="247"/>
      <c r="J82" s="247"/>
      <c r="K82" s="247"/>
    </row>
    <row r="83" spans="2:13">
      <c r="B83" s="205" t="str">
        <f>BS!B19</f>
        <v>Intercompany receivables</v>
      </c>
      <c r="D83" s="375">
        <f>BS!F19</f>
        <v>9</v>
      </c>
      <c r="I83" s="617">
        <f>BS!H19</f>
        <v>325859960</v>
      </c>
      <c r="J83" s="622"/>
      <c r="K83" s="617">
        <f>BS!J19</f>
        <v>205369824</v>
      </c>
    </row>
    <row r="84" spans="2:13">
      <c r="B84" s="205" t="str">
        <f>BS!B20</f>
        <v>Non-intercompany receivables</v>
      </c>
      <c r="D84" s="375">
        <f>BS!F20</f>
        <v>10</v>
      </c>
      <c r="I84" s="617">
        <f>BS!H20</f>
        <v>26403895</v>
      </c>
      <c r="J84" s="622"/>
      <c r="K84" s="617">
        <f>BS!J20</f>
        <v>3378077</v>
      </c>
    </row>
    <row r="85" spans="2:13">
      <c r="B85" s="205" t="str">
        <f>BS!B21</f>
        <v>Other receivables</v>
      </c>
      <c r="D85" s="375">
        <f>BS!F21</f>
        <v>11</v>
      </c>
      <c r="I85" s="617">
        <f>BS!H21</f>
        <v>169052308</v>
      </c>
      <c r="J85" s="622"/>
      <c r="K85" s="617">
        <f>BS!J21</f>
        <v>45334815</v>
      </c>
    </row>
    <row r="86" spans="2:13">
      <c r="I86" s="621">
        <f>SUM(I83:I85)</f>
        <v>521316163</v>
      </c>
      <c r="J86" s="623"/>
      <c r="K86" s="621">
        <f>SUM(K83:K85)</f>
        <v>254082716</v>
      </c>
    </row>
    <row r="87" spans="2:13">
      <c r="B87" s="376" t="s">
        <v>842</v>
      </c>
    </row>
    <row r="89" spans="2:13">
      <c r="B89" s="1212" t="s">
        <v>850</v>
      </c>
      <c r="C89" s="1212"/>
      <c r="D89" s="1212"/>
      <c r="E89" s="1212"/>
      <c r="F89" s="1212"/>
      <c r="G89" s="1212"/>
      <c r="H89" s="1212"/>
      <c r="I89" s="1212"/>
      <c r="J89" s="1212"/>
      <c r="K89" s="1212"/>
    </row>
    <row r="90" spans="2:13">
      <c r="B90" s="1212"/>
      <c r="C90" s="1212"/>
      <c r="D90" s="1212"/>
      <c r="E90" s="1212"/>
      <c r="F90" s="1212"/>
      <c r="G90" s="1212"/>
      <c r="H90" s="1212"/>
      <c r="I90" s="1212"/>
      <c r="J90" s="1212"/>
      <c r="K90" s="1212"/>
    </row>
    <row r="91" spans="2:13">
      <c r="B91" s="1212"/>
      <c r="C91" s="1212"/>
      <c r="D91" s="1212"/>
      <c r="E91" s="1212"/>
      <c r="F91" s="1212"/>
      <c r="G91" s="1212"/>
      <c r="H91" s="1212"/>
      <c r="I91" s="1212"/>
      <c r="J91" s="1212"/>
      <c r="K91" s="1212"/>
    </row>
    <row r="92" spans="2:13">
      <c r="B92" s="1212"/>
      <c r="C92" s="1212"/>
      <c r="D92" s="1212"/>
      <c r="E92" s="1212"/>
      <c r="F92" s="1212"/>
      <c r="G92" s="1212"/>
      <c r="H92" s="1212"/>
      <c r="I92" s="1212"/>
      <c r="J92" s="1212"/>
      <c r="K92" s="1212"/>
    </row>
    <row r="93" spans="2:13">
      <c r="B93" s="1212"/>
      <c r="C93" s="1212"/>
      <c r="D93" s="1212"/>
      <c r="E93" s="1212"/>
      <c r="F93" s="1212"/>
      <c r="G93" s="1212"/>
      <c r="H93" s="1212"/>
      <c r="I93" s="1212"/>
      <c r="J93" s="1212"/>
      <c r="K93" s="1212"/>
    </row>
    <row r="94" spans="2:13" ht="5.25" customHeight="1">
      <c r="B94" s="1212"/>
      <c r="C94" s="1212"/>
      <c r="D94" s="1212"/>
      <c r="E94" s="1212"/>
      <c r="F94" s="1212"/>
      <c r="G94" s="1212"/>
      <c r="H94" s="1212"/>
      <c r="I94" s="1212"/>
      <c r="J94" s="1212"/>
      <c r="K94" s="1212"/>
    </row>
    <row r="95" spans="2:13" ht="6.75" customHeight="1">
      <c r="M95" s="624"/>
    </row>
    <row r="96" spans="2:13">
      <c r="B96" s="625">
        <v>44377</v>
      </c>
      <c r="I96" s="1216" t="s">
        <v>998</v>
      </c>
      <c r="J96" s="1216"/>
      <c r="K96" s="1216"/>
    </row>
    <row r="97" spans="2:12" ht="43.5">
      <c r="B97" s="626" t="s">
        <v>8</v>
      </c>
      <c r="C97" s="626"/>
      <c r="D97" s="627" t="s">
        <v>253</v>
      </c>
      <c r="E97" s="627" t="s">
        <v>283</v>
      </c>
      <c r="F97" s="627" t="s">
        <v>254</v>
      </c>
      <c r="G97" s="627" t="s">
        <v>255</v>
      </c>
      <c r="H97" s="627" t="s">
        <v>256</v>
      </c>
      <c r="I97" s="627" t="s">
        <v>257</v>
      </c>
      <c r="J97" s="627"/>
      <c r="K97" s="627" t="s">
        <v>258</v>
      </c>
    </row>
    <row r="98" spans="2:12" ht="13.5" customHeight="1">
      <c r="B98" s="205" t="s">
        <v>937</v>
      </c>
      <c r="D98" s="617">
        <f>104912.796666667*92.5</f>
        <v>9704433.6916666981</v>
      </c>
      <c r="E98" s="617">
        <f>104912.796666667*92.5</f>
        <v>9704433.6916666981</v>
      </c>
      <c r="F98" s="617">
        <f>126148.406666667*92.5</f>
        <v>11668727.616666697</v>
      </c>
      <c r="G98" s="617">
        <f>1432000*92.5</f>
        <v>132460000</v>
      </c>
      <c r="H98" s="617">
        <f>2061000*92.5-30161962</f>
        <v>160480538</v>
      </c>
      <c r="I98" s="617">
        <v>0</v>
      </c>
      <c r="J98" s="617"/>
      <c r="K98" s="617">
        <f>BS!H49+BS!H43</f>
        <v>324018133</v>
      </c>
      <c r="L98" s="617">
        <f>K98-SUM(D98:I98)</f>
        <v>0</v>
      </c>
    </row>
    <row r="99" spans="2:12" ht="13.5" customHeight="1">
      <c r="B99" s="205" t="s">
        <v>1737</v>
      </c>
      <c r="D99" s="617">
        <v>0</v>
      </c>
      <c r="E99" s="617">
        <f>319560.588449198*92.5</f>
        <v>29559354.431550816</v>
      </c>
      <c r="F99" s="617">
        <v>50117684.568449184</v>
      </c>
      <c r="G99" s="617"/>
      <c r="H99" s="617">
        <v>0</v>
      </c>
      <c r="I99" s="617">
        <v>0</v>
      </c>
      <c r="J99" s="617"/>
      <c r="K99" s="617">
        <f>BS!H48+BS!H42</f>
        <v>79677039</v>
      </c>
      <c r="L99" s="617">
        <f t="shared" ref="L99:L104" si="6">K99-SUM(D99:I99)</f>
        <v>0</v>
      </c>
    </row>
    <row r="100" spans="2:12" ht="13.5" customHeight="1">
      <c r="B100" s="205" t="s">
        <v>746</v>
      </c>
      <c r="D100" s="617"/>
      <c r="E100" s="617">
        <f>8394*92.5</f>
        <v>776445</v>
      </c>
      <c r="F100" s="617">
        <f>25806*92.5</f>
        <v>2387055</v>
      </c>
      <c r="G100" s="617">
        <f>38901*92.5</f>
        <v>3598342.5</v>
      </c>
      <c r="H100" s="617">
        <f>125238*92.5-1623987.5</f>
        <v>9960527.5</v>
      </c>
      <c r="I100" s="617"/>
      <c r="J100" s="617"/>
      <c r="K100" s="617">
        <f>BS!H41+BS!H47</f>
        <v>16722370</v>
      </c>
      <c r="L100" s="617">
        <f t="shared" si="6"/>
        <v>0</v>
      </c>
    </row>
    <row r="101" spans="2:12">
      <c r="B101" s="205" t="s">
        <v>302</v>
      </c>
      <c r="D101" s="617">
        <v>219371972.1100001</v>
      </c>
      <c r="E101" s="617">
        <f>1928839061.39-19551126</f>
        <v>1909287935.3900001</v>
      </c>
      <c r="F101" s="617">
        <v>0</v>
      </c>
      <c r="G101" s="617">
        <v>0</v>
      </c>
      <c r="H101" s="617">
        <v>0</v>
      </c>
      <c r="I101" s="617">
        <v>0</v>
      </c>
      <c r="J101" s="617"/>
      <c r="K101" s="617">
        <f>BS!H51</f>
        <v>2128659908</v>
      </c>
      <c r="L101" s="617">
        <f t="shared" si="6"/>
        <v>0.4999997615814209</v>
      </c>
    </row>
    <row r="102" spans="2:12">
      <c r="B102" s="205" t="s">
        <v>865</v>
      </c>
      <c r="D102" s="617">
        <v>15056239.620000001</v>
      </c>
      <c r="E102" s="617">
        <f>172243624.49-410409</f>
        <v>171833215.49000001</v>
      </c>
      <c r="F102" s="617">
        <v>0</v>
      </c>
      <c r="G102" s="617">
        <v>0</v>
      </c>
      <c r="H102" s="617">
        <v>0</v>
      </c>
      <c r="I102" s="617">
        <v>0</v>
      </c>
      <c r="J102" s="617"/>
      <c r="K102" s="617">
        <f>BS!H52</f>
        <v>186889455</v>
      </c>
      <c r="L102" s="617">
        <f t="shared" si="6"/>
        <v>-0.11000001430511475</v>
      </c>
    </row>
    <row r="103" spans="2:12">
      <c r="B103" s="205" t="s">
        <v>208</v>
      </c>
      <c r="D103" s="617">
        <v>21379691.02</v>
      </c>
      <c r="E103" s="617">
        <v>64147282.850000009</v>
      </c>
      <c r="F103" s="617">
        <v>191414322.66000003</v>
      </c>
      <c r="G103" s="617">
        <v>0</v>
      </c>
      <c r="H103" s="617">
        <v>0</v>
      </c>
      <c r="I103" s="617">
        <v>0</v>
      </c>
      <c r="J103" s="617"/>
      <c r="K103" s="617">
        <f>BS!H50</f>
        <v>276941297</v>
      </c>
      <c r="L103" s="617">
        <f>K103-SUM(D103:I103)</f>
        <v>0.46999996900558472</v>
      </c>
    </row>
    <row r="104" spans="2:12">
      <c r="B104" s="205" t="s">
        <v>713</v>
      </c>
      <c r="D104" s="617">
        <v>0</v>
      </c>
      <c r="E104" s="617">
        <v>108355477.98999998</v>
      </c>
      <c r="F104" s="617">
        <v>0</v>
      </c>
      <c r="G104" s="617">
        <v>0</v>
      </c>
      <c r="H104" s="617">
        <v>0</v>
      </c>
      <c r="I104" s="617">
        <v>0</v>
      </c>
      <c r="J104" s="617"/>
      <c r="K104" s="617">
        <f>BS!H53</f>
        <v>108355478</v>
      </c>
      <c r="L104" s="617">
        <f t="shared" si="6"/>
        <v>1.0000020265579224E-2</v>
      </c>
    </row>
    <row r="105" spans="2:12">
      <c r="B105" s="205" t="s">
        <v>390</v>
      </c>
      <c r="D105" s="617">
        <v>167388236.4199999</v>
      </c>
      <c r="E105" s="617">
        <f>198363515.11+410414</f>
        <v>198773929.11000001</v>
      </c>
      <c r="F105" s="617">
        <v>0</v>
      </c>
      <c r="G105" s="617">
        <v>0</v>
      </c>
      <c r="H105" s="617">
        <v>0</v>
      </c>
      <c r="I105" s="617">
        <v>0</v>
      </c>
      <c r="J105" s="617"/>
      <c r="K105" s="617">
        <f>BS!H54</f>
        <v>366162166</v>
      </c>
      <c r="L105" s="617">
        <f>K105-SUM(D105:I105)</f>
        <v>0.47000008821487427</v>
      </c>
    </row>
    <row r="106" spans="2:12">
      <c r="B106" s="628"/>
      <c r="C106" s="628"/>
      <c r="D106" s="619">
        <f t="shared" ref="D106:K106" si="7">SUM(D98:D105)</f>
        <v>432900572.86166668</v>
      </c>
      <c r="E106" s="619">
        <f t="shared" si="7"/>
        <v>2492438073.9532175</v>
      </c>
      <c r="F106" s="619">
        <f t="shared" si="7"/>
        <v>255587789.8451159</v>
      </c>
      <c r="G106" s="619">
        <f t="shared" si="7"/>
        <v>136058342.5</v>
      </c>
      <c r="H106" s="619">
        <f t="shared" si="7"/>
        <v>170441065.5</v>
      </c>
      <c r="I106" s="619">
        <f t="shared" si="7"/>
        <v>0</v>
      </c>
      <c r="J106" s="619"/>
      <c r="K106" s="619">
        <f t="shared" si="7"/>
        <v>3487425846</v>
      </c>
      <c r="L106" s="617"/>
    </row>
    <row r="107" spans="2:12" ht="7.5" customHeight="1">
      <c r="D107" s="629"/>
      <c r="E107" s="629"/>
      <c r="F107" s="629"/>
      <c r="G107" s="629"/>
      <c r="H107" s="629"/>
      <c r="I107" s="629"/>
      <c r="J107" s="629"/>
      <c r="K107" s="630"/>
      <c r="L107" s="617"/>
    </row>
    <row r="108" spans="2:12">
      <c r="B108" s="205" t="s">
        <v>851</v>
      </c>
      <c r="L108" s="617"/>
    </row>
    <row r="109" spans="2:12" ht="13.5" customHeight="1">
      <c r="L109" s="617"/>
    </row>
    <row r="110" spans="2:12">
      <c r="B110" s="376" t="s">
        <v>843</v>
      </c>
    </row>
    <row r="111" spans="2:12" ht="6.75" customHeight="1"/>
    <row r="112" spans="2:12">
      <c r="B112" s="1234" t="s">
        <v>3997</v>
      </c>
      <c r="C112" s="1234"/>
      <c r="D112" s="1234"/>
      <c r="E112" s="1234"/>
      <c r="F112" s="1234"/>
      <c r="G112" s="1234"/>
      <c r="H112" s="1234"/>
      <c r="I112" s="1234"/>
      <c r="J112" s="1234"/>
      <c r="K112" s="1234"/>
    </row>
    <row r="113" spans="2:11">
      <c r="B113" s="1234"/>
      <c r="C113" s="1234"/>
      <c r="D113" s="1234"/>
      <c r="E113" s="1234"/>
      <c r="F113" s="1234"/>
      <c r="G113" s="1234"/>
      <c r="H113" s="1234"/>
      <c r="I113" s="1234"/>
      <c r="J113" s="1234"/>
      <c r="K113" s="1234"/>
    </row>
    <row r="114" spans="2:11">
      <c r="B114" s="1234"/>
      <c r="C114" s="1234"/>
      <c r="D114" s="1234"/>
      <c r="E114" s="1234"/>
      <c r="F114" s="1234"/>
      <c r="G114" s="1234"/>
      <c r="H114" s="1234"/>
      <c r="I114" s="1234"/>
      <c r="J114" s="1234"/>
      <c r="K114" s="1234"/>
    </row>
    <row r="115" spans="2:11" ht="20.25" customHeight="1">
      <c r="B115" s="1234"/>
      <c r="C115" s="1234"/>
      <c r="D115" s="1234"/>
      <c r="E115" s="1234"/>
      <c r="F115" s="1234"/>
      <c r="G115" s="1234"/>
      <c r="H115" s="1234"/>
      <c r="I115" s="1234"/>
      <c r="J115" s="1234"/>
      <c r="K115" s="1234"/>
    </row>
    <row r="116" spans="2:11" ht="10.4" customHeight="1"/>
    <row r="117" spans="2:11">
      <c r="B117" s="376" t="s">
        <v>852</v>
      </c>
    </row>
    <row r="118" spans="2:11" ht="5.25" customHeight="1"/>
    <row r="119" spans="2:11">
      <c r="B119" s="1212" t="s">
        <v>3996</v>
      </c>
      <c r="C119" s="1212"/>
      <c r="D119" s="1212"/>
      <c r="E119" s="1212"/>
      <c r="F119" s="1212"/>
      <c r="G119" s="1212"/>
      <c r="H119" s="1212"/>
      <c r="I119" s="1212"/>
      <c r="J119" s="1212"/>
      <c r="K119" s="1212"/>
    </row>
    <row r="120" spans="2:11">
      <c r="B120" s="1212"/>
      <c r="C120" s="1212"/>
      <c r="D120" s="1212"/>
      <c r="E120" s="1212"/>
      <c r="F120" s="1212"/>
      <c r="G120" s="1212"/>
      <c r="H120" s="1212"/>
      <c r="I120" s="1212"/>
      <c r="J120" s="1212"/>
      <c r="K120" s="1212"/>
    </row>
    <row r="121" spans="2:11" ht="27" customHeight="1">
      <c r="B121" s="1212"/>
      <c r="C121" s="1212"/>
      <c r="D121" s="1212"/>
      <c r="E121" s="1212"/>
      <c r="F121" s="1212"/>
      <c r="G121" s="1212"/>
      <c r="H121" s="1212"/>
      <c r="I121" s="1212"/>
      <c r="J121" s="1212"/>
      <c r="K121" s="1212"/>
    </row>
  </sheetData>
  <mergeCells count="14">
    <mergeCell ref="B5:K6"/>
    <mergeCell ref="C8:C9"/>
    <mergeCell ref="D8:K8"/>
    <mergeCell ref="B8:B9"/>
    <mergeCell ref="B119:K121"/>
    <mergeCell ref="B59:K63"/>
    <mergeCell ref="B67:K68"/>
    <mergeCell ref="B70:K71"/>
    <mergeCell ref="B79:B80"/>
    <mergeCell ref="D79:D80"/>
    <mergeCell ref="I79:K79"/>
    <mergeCell ref="B89:K94"/>
    <mergeCell ref="I96:K96"/>
    <mergeCell ref="B112:K115"/>
  </mergeCells>
  <pageMargins left="0.5" right="0.5" top="1" bottom="0.5" header="0.3" footer="0.3"/>
  <pageSetup paperSize="9" scale="78" firstPageNumber="24" fitToHeight="0" orientation="landscape" useFirstPageNumber="1" r:id="rId1"/>
  <headerFooter>
    <oddFooter>&amp;C&amp;"Open Sans,Regular"&amp;P</oddFooter>
  </headerFooter>
  <rowBreaks count="2" manualBreakCount="2">
    <brk id="37" max="10" man="1"/>
    <brk id="78" max="10"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pageSetUpPr fitToPage="1"/>
  </sheetPr>
  <dimension ref="A1:BD84"/>
  <sheetViews>
    <sheetView showGridLines="0" view="pageBreakPreview" topLeftCell="A44" zoomScaleNormal="100" zoomScaleSheetLayoutView="100" workbookViewId="0">
      <selection activeCell="B14" sqref="B14:E14"/>
    </sheetView>
  </sheetViews>
  <sheetFormatPr defaultRowHeight="14.5"/>
  <cols>
    <col min="1" max="1" width="6.54296875" style="342" customWidth="1"/>
    <col min="2" max="2" width="4.453125" style="174" customWidth="1"/>
    <col min="3" max="4" width="13.453125" style="174" customWidth="1"/>
    <col min="5" max="5" width="4.453125" style="174" customWidth="1"/>
    <col min="6" max="6" width="0.54296875" style="174" customWidth="1"/>
    <col min="7" max="7" width="14.453125" style="174" customWidth="1"/>
    <col min="8" max="8" width="8.453125" style="174" customWidth="1"/>
    <col min="9" max="9" width="0.453125" style="174" hidden="1" customWidth="1"/>
    <col min="10" max="10" width="4.453125" style="174" hidden="1" customWidth="1"/>
    <col min="11" max="11" width="0.453125" style="174" customWidth="1"/>
    <col min="12" max="12" width="12.453125" style="174" customWidth="1"/>
    <col min="13" max="13" width="0.453125" style="174" customWidth="1"/>
    <col min="14" max="14" width="9.453125" style="481" customWidth="1"/>
    <col min="15" max="15" width="0.453125" style="481" customWidth="1"/>
    <col min="16" max="16" width="13.54296875" style="481" customWidth="1"/>
    <col min="17" max="17" width="0.54296875" style="174" customWidth="1"/>
    <col min="18" max="18" width="14" style="481" customWidth="1"/>
    <col min="19" max="19" width="12.453125" style="184" customWidth="1"/>
    <col min="20" max="20" width="13.54296875" style="184" customWidth="1"/>
    <col min="21" max="23" width="16.453125" style="184" customWidth="1"/>
    <col min="24" max="24" width="15.54296875" style="184" customWidth="1"/>
    <col min="25" max="25" width="3.453125" style="174" customWidth="1"/>
    <col min="26" max="26" width="14.54296875" style="174" customWidth="1"/>
    <col min="27" max="27" width="7.54296875" style="174" customWidth="1"/>
    <col min="28" max="28" width="0.453125" style="174" customWidth="1"/>
    <col min="29" max="29" width="0.54296875" style="174" customWidth="1"/>
    <col min="30" max="30" width="21.54296875" style="174" customWidth="1"/>
    <col min="31" max="31" width="9.54296875" style="174" customWidth="1"/>
    <col min="32" max="52" width="9.453125" style="174" customWidth="1"/>
    <col min="53" max="53" width="2.453125" style="174" customWidth="1"/>
    <col min="54" max="54" width="14.54296875" style="174" customWidth="1"/>
    <col min="55" max="55" width="0.54296875" style="174" customWidth="1"/>
    <col min="56" max="56" width="16.453125" style="174" bestFit="1" customWidth="1"/>
    <col min="57" max="221" width="9.453125" style="174"/>
    <col min="222" max="222" width="6" style="174" bestFit="1" customWidth="1"/>
    <col min="223" max="223" width="0.54296875" style="174" customWidth="1"/>
    <col min="224" max="224" width="10.54296875" style="174" customWidth="1"/>
    <col min="225" max="225" width="11" style="174" customWidth="1"/>
    <col min="226" max="226" width="10.54296875" style="174" customWidth="1"/>
    <col min="227" max="227" width="10" style="174" customWidth="1"/>
    <col min="228" max="228" width="10.453125" style="174" customWidth="1"/>
    <col min="229" max="230" width="12" style="174" customWidth="1"/>
    <col min="231" max="232" width="1" style="174" customWidth="1"/>
    <col min="233" max="233" width="12.453125" style="174" bestFit="1" customWidth="1"/>
    <col min="234" max="234" width="0.54296875" style="174" customWidth="1"/>
    <col min="235" max="235" width="12.453125" style="174" customWidth="1"/>
    <col min="236" max="236" width="13.54296875" style="174" customWidth="1"/>
    <col min="237" max="241" width="0" style="174" hidden="1" customWidth="1"/>
    <col min="242" max="242" width="14.54296875" style="174" customWidth="1"/>
    <col min="243" max="243" width="7.54296875" style="174" customWidth="1"/>
    <col min="244" max="244" width="13.453125" style="174" bestFit="1" customWidth="1"/>
    <col min="245" max="245" width="11.54296875" style="174" customWidth="1"/>
    <col min="246" max="246" width="11.453125" style="174" bestFit="1" customWidth="1"/>
    <col min="247" max="477" width="9.453125" style="174"/>
    <col min="478" max="478" width="6" style="174" bestFit="1" customWidth="1"/>
    <col min="479" max="479" width="0.54296875" style="174" customWidth="1"/>
    <col min="480" max="480" width="10.54296875" style="174" customWidth="1"/>
    <col min="481" max="481" width="11" style="174" customWidth="1"/>
    <col min="482" max="482" width="10.54296875" style="174" customWidth="1"/>
    <col min="483" max="483" width="10" style="174" customWidth="1"/>
    <col min="484" max="484" width="10.453125" style="174" customWidth="1"/>
    <col min="485" max="486" width="12" style="174" customWidth="1"/>
    <col min="487" max="488" width="1" style="174" customWidth="1"/>
    <col min="489" max="489" width="12.453125" style="174" bestFit="1" customWidth="1"/>
    <col min="490" max="490" width="0.54296875" style="174" customWidth="1"/>
    <col min="491" max="491" width="12.453125" style="174" customWidth="1"/>
    <col min="492" max="492" width="13.54296875" style="174" customWidth="1"/>
    <col min="493" max="497" width="0" style="174" hidden="1" customWidth="1"/>
    <col min="498" max="498" width="14.54296875" style="174" customWidth="1"/>
    <col min="499" max="499" width="7.54296875" style="174" customWidth="1"/>
    <col min="500" max="500" width="13.453125" style="174" bestFit="1" customWidth="1"/>
    <col min="501" max="501" width="11.54296875" style="174" customWidth="1"/>
    <col min="502" max="502" width="11.453125" style="174" bestFit="1" customWidth="1"/>
    <col min="503" max="733" width="9.453125" style="174"/>
    <col min="734" max="734" width="6" style="174" bestFit="1" customWidth="1"/>
    <col min="735" max="735" width="0.54296875" style="174" customWidth="1"/>
    <col min="736" max="736" width="10.54296875" style="174" customWidth="1"/>
    <col min="737" max="737" width="11" style="174" customWidth="1"/>
    <col min="738" max="738" width="10.54296875" style="174" customWidth="1"/>
    <col min="739" max="739" width="10" style="174" customWidth="1"/>
    <col min="740" max="740" width="10.453125" style="174" customWidth="1"/>
    <col min="741" max="742" width="12" style="174" customWidth="1"/>
    <col min="743" max="744" width="1" style="174" customWidth="1"/>
    <col min="745" max="745" width="12.453125" style="174" bestFit="1" customWidth="1"/>
    <col min="746" max="746" width="0.54296875" style="174" customWidth="1"/>
    <col min="747" max="747" width="12.453125" style="174" customWidth="1"/>
    <col min="748" max="748" width="13.54296875" style="174" customWidth="1"/>
    <col min="749" max="753" width="0" style="174" hidden="1" customWidth="1"/>
    <col min="754" max="754" width="14.54296875" style="174" customWidth="1"/>
    <col min="755" max="755" width="7.54296875" style="174" customWidth="1"/>
    <col min="756" max="756" width="13.453125" style="174" bestFit="1" customWidth="1"/>
    <col min="757" max="757" width="11.54296875" style="174" customWidth="1"/>
    <col min="758" max="758" width="11.453125" style="174" bestFit="1" customWidth="1"/>
    <col min="759" max="989" width="9.453125" style="174"/>
    <col min="990" max="990" width="6" style="174" bestFit="1" customWidth="1"/>
    <col min="991" max="991" width="0.54296875" style="174" customWidth="1"/>
    <col min="992" max="992" width="10.54296875" style="174" customWidth="1"/>
    <col min="993" max="993" width="11" style="174" customWidth="1"/>
    <col min="994" max="994" width="10.54296875" style="174" customWidth="1"/>
    <col min="995" max="995" width="10" style="174" customWidth="1"/>
    <col min="996" max="996" width="10.453125" style="174" customWidth="1"/>
    <col min="997" max="998" width="12" style="174" customWidth="1"/>
    <col min="999" max="1000" width="1" style="174" customWidth="1"/>
    <col min="1001" max="1001" width="12.453125" style="174" bestFit="1" customWidth="1"/>
    <col min="1002" max="1002" width="0.54296875" style="174" customWidth="1"/>
    <col min="1003" max="1003" width="12.453125" style="174" customWidth="1"/>
    <col min="1004" max="1004" width="13.54296875" style="174" customWidth="1"/>
    <col min="1005" max="1009" width="0" style="174" hidden="1" customWidth="1"/>
    <col min="1010" max="1010" width="14.54296875" style="174" customWidth="1"/>
    <col min="1011" max="1011" width="7.54296875" style="174" customWidth="1"/>
    <col min="1012" max="1012" width="13.453125" style="174" bestFit="1" customWidth="1"/>
    <col min="1013" max="1013" width="11.54296875" style="174" customWidth="1"/>
    <col min="1014" max="1014" width="11.453125" style="174" bestFit="1" customWidth="1"/>
    <col min="1015" max="1245" width="9.453125" style="174"/>
    <col min="1246" max="1246" width="6" style="174" bestFit="1" customWidth="1"/>
    <col min="1247" max="1247" width="0.54296875" style="174" customWidth="1"/>
    <col min="1248" max="1248" width="10.54296875" style="174" customWidth="1"/>
    <col min="1249" max="1249" width="11" style="174" customWidth="1"/>
    <col min="1250" max="1250" width="10.54296875" style="174" customWidth="1"/>
    <col min="1251" max="1251" width="10" style="174" customWidth="1"/>
    <col min="1252" max="1252" width="10.453125" style="174" customWidth="1"/>
    <col min="1253" max="1254" width="12" style="174" customWidth="1"/>
    <col min="1255" max="1256" width="1" style="174" customWidth="1"/>
    <col min="1257" max="1257" width="12.453125" style="174" bestFit="1" customWidth="1"/>
    <col min="1258" max="1258" width="0.54296875" style="174" customWidth="1"/>
    <col min="1259" max="1259" width="12.453125" style="174" customWidth="1"/>
    <col min="1260" max="1260" width="13.54296875" style="174" customWidth="1"/>
    <col min="1261" max="1265" width="0" style="174" hidden="1" customWidth="1"/>
    <col min="1266" max="1266" width="14.54296875" style="174" customWidth="1"/>
    <col min="1267" max="1267" width="7.54296875" style="174" customWidth="1"/>
    <col min="1268" max="1268" width="13.453125" style="174" bestFit="1" customWidth="1"/>
    <col min="1269" max="1269" width="11.54296875" style="174" customWidth="1"/>
    <col min="1270" max="1270" width="11.453125" style="174" bestFit="1" customWidth="1"/>
    <col min="1271" max="1501" width="9.453125" style="174"/>
    <col min="1502" max="1502" width="6" style="174" bestFit="1" customWidth="1"/>
    <col min="1503" max="1503" width="0.54296875" style="174" customWidth="1"/>
    <col min="1504" max="1504" width="10.54296875" style="174" customWidth="1"/>
    <col min="1505" max="1505" width="11" style="174" customWidth="1"/>
    <col min="1506" max="1506" width="10.54296875" style="174" customWidth="1"/>
    <col min="1507" max="1507" width="10" style="174" customWidth="1"/>
    <col min="1508" max="1508" width="10.453125" style="174" customWidth="1"/>
    <col min="1509" max="1510" width="12" style="174" customWidth="1"/>
    <col min="1511" max="1512" width="1" style="174" customWidth="1"/>
    <col min="1513" max="1513" width="12.453125" style="174" bestFit="1" customWidth="1"/>
    <col min="1514" max="1514" width="0.54296875" style="174" customWidth="1"/>
    <col min="1515" max="1515" width="12.453125" style="174" customWidth="1"/>
    <col min="1516" max="1516" width="13.54296875" style="174" customWidth="1"/>
    <col min="1517" max="1521" width="0" style="174" hidden="1" customWidth="1"/>
    <col min="1522" max="1522" width="14.54296875" style="174" customWidth="1"/>
    <col min="1523" max="1523" width="7.54296875" style="174" customWidth="1"/>
    <col min="1524" max="1524" width="13.453125" style="174" bestFit="1" customWidth="1"/>
    <col min="1525" max="1525" width="11.54296875" style="174" customWidth="1"/>
    <col min="1526" max="1526" width="11.453125" style="174" bestFit="1" customWidth="1"/>
    <col min="1527" max="1757" width="9.453125" style="174"/>
    <col min="1758" max="1758" width="6" style="174" bestFit="1" customWidth="1"/>
    <col min="1759" max="1759" width="0.54296875" style="174" customWidth="1"/>
    <col min="1760" max="1760" width="10.54296875" style="174" customWidth="1"/>
    <col min="1761" max="1761" width="11" style="174" customWidth="1"/>
    <col min="1762" max="1762" width="10.54296875" style="174" customWidth="1"/>
    <col min="1763" max="1763" width="10" style="174" customWidth="1"/>
    <col min="1764" max="1764" width="10.453125" style="174" customWidth="1"/>
    <col min="1765" max="1766" width="12" style="174" customWidth="1"/>
    <col min="1767" max="1768" width="1" style="174" customWidth="1"/>
    <col min="1769" max="1769" width="12.453125" style="174" bestFit="1" customWidth="1"/>
    <col min="1770" max="1770" width="0.54296875" style="174" customWidth="1"/>
    <col min="1771" max="1771" width="12.453125" style="174" customWidth="1"/>
    <col min="1772" max="1772" width="13.54296875" style="174" customWidth="1"/>
    <col min="1773" max="1777" width="0" style="174" hidden="1" customWidth="1"/>
    <col min="1778" max="1778" width="14.54296875" style="174" customWidth="1"/>
    <col min="1779" max="1779" width="7.54296875" style="174" customWidth="1"/>
    <col min="1780" max="1780" width="13.453125" style="174" bestFit="1" customWidth="1"/>
    <col min="1781" max="1781" width="11.54296875" style="174" customWidth="1"/>
    <col min="1782" max="1782" width="11.453125" style="174" bestFit="1" customWidth="1"/>
    <col min="1783" max="2013" width="9.453125" style="174"/>
    <col min="2014" max="2014" width="6" style="174" bestFit="1" customWidth="1"/>
    <col min="2015" max="2015" width="0.54296875" style="174" customWidth="1"/>
    <col min="2016" max="2016" width="10.54296875" style="174" customWidth="1"/>
    <col min="2017" max="2017" width="11" style="174" customWidth="1"/>
    <col min="2018" max="2018" width="10.54296875" style="174" customWidth="1"/>
    <col min="2019" max="2019" width="10" style="174" customWidth="1"/>
    <col min="2020" max="2020" width="10.453125" style="174" customWidth="1"/>
    <col min="2021" max="2022" width="12" style="174" customWidth="1"/>
    <col min="2023" max="2024" width="1" style="174" customWidth="1"/>
    <col min="2025" max="2025" width="12.453125" style="174" bestFit="1" customWidth="1"/>
    <col min="2026" max="2026" width="0.54296875" style="174" customWidth="1"/>
    <col min="2027" max="2027" width="12.453125" style="174" customWidth="1"/>
    <col min="2028" max="2028" width="13.54296875" style="174" customWidth="1"/>
    <col min="2029" max="2033" width="0" style="174" hidden="1" customWidth="1"/>
    <col min="2034" max="2034" width="14.54296875" style="174" customWidth="1"/>
    <col min="2035" max="2035" width="7.54296875" style="174" customWidth="1"/>
    <col min="2036" max="2036" width="13.453125" style="174" bestFit="1" customWidth="1"/>
    <col min="2037" max="2037" width="11.54296875" style="174" customWidth="1"/>
    <col min="2038" max="2038" width="11.453125" style="174" bestFit="1" customWidth="1"/>
    <col min="2039" max="2269" width="9.453125" style="174"/>
    <col min="2270" max="2270" width="6" style="174" bestFit="1" customWidth="1"/>
    <col min="2271" max="2271" width="0.54296875" style="174" customWidth="1"/>
    <col min="2272" max="2272" width="10.54296875" style="174" customWidth="1"/>
    <col min="2273" max="2273" width="11" style="174" customWidth="1"/>
    <col min="2274" max="2274" width="10.54296875" style="174" customWidth="1"/>
    <col min="2275" max="2275" width="10" style="174" customWidth="1"/>
    <col min="2276" max="2276" width="10.453125" style="174" customWidth="1"/>
    <col min="2277" max="2278" width="12" style="174" customWidth="1"/>
    <col min="2279" max="2280" width="1" style="174" customWidth="1"/>
    <col min="2281" max="2281" width="12.453125" style="174" bestFit="1" customWidth="1"/>
    <col min="2282" max="2282" width="0.54296875" style="174" customWidth="1"/>
    <col min="2283" max="2283" width="12.453125" style="174" customWidth="1"/>
    <col min="2284" max="2284" width="13.54296875" style="174" customWidth="1"/>
    <col min="2285" max="2289" width="0" style="174" hidden="1" customWidth="1"/>
    <col min="2290" max="2290" width="14.54296875" style="174" customWidth="1"/>
    <col min="2291" max="2291" width="7.54296875" style="174" customWidth="1"/>
    <col min="2292" max="2292" width="13.453125" style="174" bestFit="1" customWidth="1"/>
    <col min="2293" max="2293" width="11.54296875" style="174" customWidth="1"/>
    <col min="2294" max="2294" width="11.453125" style="174" bestFit="1" customWidth="1"/>
    <col min="2295" max="2525" width="9.453125" style="174"/>
    <col min="2526" max="2526" width="6" style="174" bestFit="1" customWidth="1"/>
    <col min="2527" max="2527" width="0.54296875" style="174" customWidth="1"/>
    <col min="2528" max="2528" width="10.54296875" style="174" customWidth="1"/>
    <col min="2529" max="2529" width="11" style="174" customWidth="1"/>
    <col min="2530" max="2530" width="10.54296875" style="174" customWidth="1"/>
    <col min="2531" max="2531" width="10" style="174" customWidth="1"/>
    <col min="2532" max="2532" width="10.453125" style="174" customWidth="1"/>
    <col min="2533" max="2534" width="12" style="174" customWidth="1"/>
    <col min="2535" max="2536" width="1" style="174" customWidth="1"/>
    <col min="2537" max="2537" width="12.453125" style="174" bestFit="1" customWidth="1"/>
    <col min="2538" max="2538" width="0.54296875" style="174" customWidth="1"/>
    <col min="2539" max="2539" width="12.453125" style="174" customWidth="1"/>
    <col min="2540" max="2540" width="13.54296875" style="174" customWidth="1"/>
    <col min="2541" max="2545" width="0" style="174" hidden="1" customWidth="1"/>
    <col min="2546" max="2546" width="14.54296875" style="174" customWidth="1"/>
    <col min="2547" max="2547" width="7.54296875" style="174" customWidth="1"/>
    <col min="2548" max="2548" width="13.453125" style="174" bestFit="1" customWidth="1"/>
    <col min="2549" max="2549" width="11.54296875" style="174" customWidth="1"/>
    <col min="2550" max="2550" width="11.453125" style="174" bestFit="1" customWidth="1"/>
    <col min="2551" max="2781" width="9.453125" style="174"/>
    <col min="2782" max="2782" width="6" style="174" bestFit="1" customWidth="1"/>
    <col min="2783" max="2783" width="0.54296875" style="174" customWidth="1"/>
    <col min="2784" max="2784" width="10.54296875" style="174" customWidth="1"/>
    <col min="2785" max="2785" width="11" style="174" customWidth="1"/>
    <col min="2786" max="2786" width="10.54296875" style="174" customWidth="1"/>
    <col min="2787" max="2787" width="10" style="174" customWidth="1"/>
    <col min="2788" max="2788" width="10.453125" style="174" customWidth="1"/>
    <col min="2789" max="2790" width="12" style="174" customWidth="1"/>
    <col min="2791" max="2792" width="1" style="174" customWidth="1"/>
    <col min="2793" max="2793" width="12.453125" style="174" bestFit="1" customWidth="1"/>
    <col min="2794" max="2794" width="0.54296875" style="174" customWidth="1"/>
    <col min="2795" max="2795" width="12.453125" style="174" customWidth="1"/>
    <col min="2796" max="2796" width="13.54296875" style="174" customWidth="1"/>
    <col min="2797" max="2801" width="0" style="174" hidden="1" customWidth="1"/>
    <col min="2802" max="2802" width="14.54296875" style="174" customWidth="1"/>
    <col min="2803" max="2803" width="7.54296875" style="174" customWidth="1"/>
    <col min="2804" max="2804" width="13.453125" style="174" bestFit="1" customWidth="1"/>
    <col min="2805" max="2805" width="11.54296875" style="174" customWidth="1"/>
    <col min="2806" max="2806" width="11.453125" style="174" bestFit="1" customWidth="1"/>
    <col min="2807" max="3037" width="9.453125" style="174"/>
    <col min="3038" max="3038" width="6" style="174" bestFit="1" customWidth="1"/>
    <col min="3039" max="3039" width="0.54296875" style="174" customWidth="1"/>
    <col min="3040" max="3040" width="10.54296875" style="174" customWidth="1"/>
    <col min="3041" max="3041" width="11" style="174" customWidth="1"/>
    <col min="3042" max="3042" width="10.54296875" style="174" customWidth="1"/>
    <col min="3043" max="3043" width="10" style="174" customWidth="1"/>
    <col min="3044" max="3044" width="10.453125" style="174" customWidth="1"/>
    <col min="3045" max="3046" width="12" style="174" customWidth="1"/>
    <col min="3047" max="3048" width="1" style="174" customWidth="1"/>
    <col min="3049" max="3049" width="12.453125" style="174" bestFit="1" customWidth="1"/>
    <col min="3050" max="3050" width="0.54296875" style="174" customWidth="1"/>
    <col min="3051" max="3051" width="12.453125" style="174" customWidth="1"/>
    <col min="3052" max="3052" width="13.54296875" style="174" customWidth="1"/>
    <col min="3053" max="3057" width="0" style="174" hidden="1" customWidth="1"/>
    <col min="3058" max="3058" width="14.54296875" style="174" customWidth="1"/>
    <col min="3059" max="3059" width="7.54296875" style="174" customWidth="1"/>
    <col min="3060" max="3060" width="13.453125" style="174" bestFit="1" customWidth="1"/>
    <col min="3061" max="3061" width="11.54296875" style="174" customWidth="1"/>
    <col min="3062" max="3062" width="11.453125" style="174" bestFit="1" customWidth="1"/>
    <col min="3063" max="3293" width="9.453125" style="174"/>
    <col min="3294" max="3294" width="6" style="174" bestFit="1" customWidth="1"/>
    <col min="3295" max="3295" width="0.54296875" style="174" customWidth="1"/>
    <col min="3296" max="3296" width="10.54296875" style="174" customWidth="1"/>
    <col min="3297" max="3297" width="11" style="174" customWidth="1"/>
    <col min="3298" max="3298" width="10.54296875" style="174" customWidth="1"/>
    <col min="3299" max="3299" width="10" style="174" customWidth="1"/>
    <col min="3300" max="3300" width="10.453125" style="174" customWidth="1"/>
    <col min="3301" max="3302" width="12" style="174" customWidth="1"/>
    <col min="3303" max="3304" width="1" style="174" customWidth="1"/>
    <col min="3305" max="3305" width="12.453125" style="174" bestFit="1" customWidth="1"/>
    <col min="3306" max="3306" width="0.54296875" style="174" customWidth="1"/>
    <col min="3307" max="3307" width="12.453125" style="174" customWidth="1"/>
    <col min="3308" max="3308" width="13.54296875" style="174" customWidth="1"/>
    <col min="3309" max="3313" width="0" style="174" hidden="1" customWidth="1"/>
    <col min="3314" max="3314" width="14.54296875" style="174" customWidth="1"/>
    <col min="3315" max="3315" width="7.54296875" style="174" customWidth="1"/>
    <col min="3316" max="3316" width="13.453125" style="174" bestFit="1" customWidth="1"/>
    <col min="3317" max="3317" width="11.54296875" style="174" customWidth="1"/>
    <col min="3318" max="3318" width="11.453125" style="174" bestFit="1" customWidth="1"/>
    <col min="3319" max="3549" width="9.453125" style="174"/>
    <col min="3550" max="3550" width="6" style="174" bestFit="1" customWidth="1"/>
    <col min="3551" max="3551" width="0.54296875" style="174" customWidth="1"/>
    <col min="3552" max="3552" width="10.54296875" style="174" customWidth="1"/>
    <col min="3553" max="3553" width="11" style="174" customWidth="1"/>
    <col min="3554" max="3554" width="10.54296875" style="174" customWidth="1"/>
    <col min="3555" max="3555" width="10" style="174" customWidth="1"/>
    <col min="3556" max="3556" width="10.453125" style="174" customWidth="1"/>
    <col min="3557" max="3558" width="12" style="174" customWidth="1"/>
    <col min="3559" max="3560" width="1" style="174" customWidth="1"/>
    <col min="3561" max="3561" width="12.453125" style="174" bestFit="1" customWidth="1"/>
    <col min="3562" max="3562" width="0.54296875" style="174" customWidth="1"/>
    <col min="3563" max="3563" width="12.453125" style="174" customWidth="1"/>
    <col min="3564" max="3564" width="13.54296875" style="174" customWidth="1"/>
    <col min="3565" max="3569" width="0" style="174" hidden="1" customWidth="1"/>
    <col min="3570" max="3570" width="14.54296875" style="174" customWidth="1"/>
    <col min="3571" max="3571" width="7.54296875" style="174" customWidth="1"/>
    <col min="3572" max="3572" width="13.453125" style="174" bestFit="1" customWidth="1"/>
    <col min="3573" max="3573" width="11.54296875" style="174" customWidth="1"/>
    <col min="3574" max="3574" width="11.453125" style="174" bestFit="1" customWidth="1"/>
    <col min="3575" max="3805" width="9.453125" style="174"/>
    <col min="3806" max="3806" width="6" style="174" bestFit="1" customWidth="1"/>
    <col min="3807" max="3807" width="0.54296875" style="174" customWidth="1"/>
    <col min="3808" max="3808" width="10.54296875" style="174" customWidth="1"/>
    <col min="3809" max="3809" width="11" style="174" customWidth="1"/>
    <col min="3810" max="3810" width="10.54296875" style="174" customWidth="1"/>
    <col min="3811" max="3811" width="10" style="174" customWidth="1"/>
    <col min="3812" max="3812" width="10.453125" style="174" customWidth="1"/>
    <col min="3813" max="3814" width="12" style="174" customWidth="1"/>
    <col min="3815" max="3816" width="1" style="174" customWidth="1"/>
    <col min="3817" max="3817" width="12.453125" style="174" bestFit="1" customWidth="1"/>
    <col min="3818" max="3818" width="0.54296875" style="174" customWidth="1"/>
    <col min="3819" max="3819" width="12.453125" style="174" customWidth="1"/>
    <col min="3820" max="3820" width="13.54296875" style="174" customWidth="1"/>
    <col min="3821" max="3825" width="0" style="174" hidden="1" customWidth="1"/>
    <col min="3826" max="3826" width="14.54296875" style="174" customWidth="1"/>
    <col min="3827" max="3827" width="7.54296875" style="174" customWidth="1"/>
    <col min="3828" max="3828" width="13.453125" style="174" bestFit="1" customWidth="1"/>
    <col min="3829" max="3829" width="11.54296875" style="174" customWidth="1"/>
    <col min="3830" max="3830" width="11.453125" style="174" bestFit="1" customWidth="1"/>
    <col min="3831" max="4061" width="9.453125" style="174"/>
    <col min="4062" max="4062" width="6" style="174" bestFit="1" customWidth="1"/>
    <col min="4063" max="4063" width="0.54296875" style="174" customWidth="1"/>
    <col min="4064" max="4064" width="10.54296875" style="174" customWidth="1"/>
    <col min="4065" max="4065" width="11" style="174" customWidth="1"/>
    <col min="4066" max="4066" width="10.54296875" style="174" customWidth="1"/>
    <col min="4067" max="4067" width="10" style="174" customWidth="1"/>
    <col min="4068" max="4068" width="10.453125" style="174" customWidth="1"/>
    <col min="4069" max="4070" width="12" style="174" customWidth="1"/>
    <col min="4071" max="4072" width="1" style="174" customWidth="1"/>
    <col min="4073" max="4073" width="12.453125" style="174" bestFit="1" customWidth="1"/>
    <col min="4074" max="4074" width="0.54296875" style="174" customWidth="1"/>
    <col min="4075" max="4075" width="12.453125" style="174" customWidth="1"/>
    <col min="4076" max="4076" width="13.54296875" style="174" customWidth="1"/>
    <col min="4077" max="4081" width="0" style="174" hidden="1" customWidth="1"/>
    <col min="4082" max="4082" width="14.54296875" style="174" customWidth="1"/>
    <col min="4083" max="4083" width="7.54296875" style="174" customWidth="1"/>
    <col min="4084" max="4084" width="13.453125" style="174" bestFit="1" customWidth="1"/>
    <col min="4085" max="4085" width="11.54296875" style="174" customWidth="1"/>
    <col min="4086" max="4086" width="11.453125" style="174" bestFit="1" customWidth="1"/>
    <col min="4087" max="4317" width="9.453125" style="174"/>
    <col min="4318" max="4318" width="6" style="174" bestFit="1" customWidth="1"/>
    <col min="4319" max="4319" width="0.54296875" style="174" customWidth="1"/>
    <col min="4320" max="4320" width="10.54296875" style="174" customWidth="1"/>
    <col min="4321" max="4321" width="11" style="174" customWidth="1"/>
    <col min="4322" max="4322" width="10.54296875" style="174" customWidth="1"/>
    <col min="4323" max="4323" width="10" style="174" customWidth="1"/>
    <col min="4324" max="4324" width="10.453125" style="174" customWidth="1"/>
    <col min="4325" max="4326" width="12" style="174" customWidth="1"/>
    <col min="4327" max="4328" width="1" style="174" customWidth="1"/>
    <col min="4329" max="4329" width="12.453125" style="174" bestFit="1" customWidth="1"/>
    <col min="4330" max="4330" width="0.54296875" style="174" customWidth="1"/>
    <col min="4331" max="4331" width="12.453125" style="174" customWidth="1"/>
    <col min="4332" max="4332" width="13.54296875" style="174" customWidth="1"/>
    <col min="4333" max="4337" width="0" style="174" hidden="1" customWidth="1"/>
    <col min="4338" max="4338" width="14.54296875" style="174" customWidth="1"/>
    <col min="4339" max="4339" width="7.54296875" style="174" customWidth="1"/>
    <col min="4340" max="4340" width="13.453125" style="174" bestFit="1" customWidth="1"/>
    <col min="4341" max="4341" width="11.54296875" style="174" customWidth="1"/>
    <col min="4342" max="4342" width="11.453125" style="174" bestFit="1" customWidth="1"/>
    <col min="4343" max="4573" width="9.453125" style="174"/>
    <col min="4574" max="4574" width="6" style="174" bestFit="1" customWidth="1"/>
    <col min="4575" max="4575" width="0.54296875" style="174" customWidth="1"/>
    <col min="4576" max="4576" width="10.54296875" style="174" customWidth="1"/>
    <col min="4577" max="4577" width="11" style="174" customWidth="1"/>
    <col min="4578" max="4578" width="10.54296875" style="174" customWidth="1"/>
    <col min="4579" max="4579" width="10" style="174" customWidth="1"/>
    <col min="4580" max="4580" width="10.453125" style="174" customWidth="1"/>
    <col min="4581" max="4582" width="12" style="174" customWidth="1"/>
    <col min="4583" max="4584" width="1" style="174" customWidth="1"/>
    <col min="4585" max="4585" width="12.453125" style="174" bestFit="1" customWidth="1"/>
    <col min="4586" max="4586" width="0.54296875" style="174" customWidth="1"/>
    <col min="4587" max="4587" width="12.453125" style="174" customWidth="1"/>
    <col min="4588" max="4588" width="13.54296875" style="174" customWidth="1"/>
    <col min="4589" max="4593" width="0" style="174" hidden="1" customWidth="1"/>
    <col min="4594" max="4594" width="14.54296875" style="174" customWidth="1"/>
    <col min="4595" max="4595" width="7.54296875" style="174" customWidth="1"/>
    <col min="4596" max="4596" width="13.453125" style="174" bestFit="1" customWidth="1"/>
    <col min="4597" max="4597" width="11.54296875" style="174" customWidth="1"/>
    <col min="4598" max="4598" width="11.453125" style="174" bestFit="1" customWidth="1"/>
    <col min="4599" max="4829" width="9.453125" style="174"/>
    <col min="4830" max="4830" width="6" style="174" bestFit="1" customWidth="1"/>
    <col min="4831" max="4831" width="0.54296875" style="174" customWidth="1"/>
    <col min="4832" max="4832" width="10.54296875" style="174" customWidth="1"/>
    <col min="4833" max="4833" width="11" style="174" customWidth="1"/>
    <col min="4834" max="4834" width="10.54296875" style="174" customWidth="1"/>
    <col min="4835" max="4835" width="10" style="174" customWidth="1"/>
    <col min="4836" max="4836" width="10.453125" style="174" customWidth="1"/>
    <col min="4837" max="4838" width="12" style="174" customWidth="1"/>
    <col min="4839" max="4840" width="1" style="174" customWidth="1"/>
    <col min="4841" max="4841" width="12.453125" style="174" bestFit="1" customWidth="1"/>
    <col min="4842" max="4842" width="0.54296875" style="174" customWidth="1"/>
    <col min="4843" max="4843" width="12.453125" style="174" customWidth="1"/>
    <col min="4844" max="4844" width="13.54296875" style="174" customWidth="1"/>
    <col min="4845" max="4849" width="0" style="174" hidden="1" customWidth="1"/>
    <col min="4850" max="4850" width="14.54296875" style="174" customWidth="1"/>
    <col min="4851" max="4851" width="7.54296875" style="174" customWidth="1"/>
    <col min="4852" max="4852" width="13.453125" style="174" bestFit="1" customWidth="1"/>
    <col min="4853" max="4853" width="11.54296875" style="174" customWidth="1"/>
    <col min="4854" max="4854" width="11.453125" style="174" bestFit="1" customWidth="1"/>
    <col min="4855" max="5085" width="9.453125" style="174"/>
    <col min="5086" max="5086" width="6" style="174" bestFit="1" customWidth="1"/>
    <col min="5087" max="5087" width="0.54296875" style="174" customWidth="1"/>
    <col min="5088" max="5088" width="10.54296875" style="174" customWidth="1"/>
    <col min="5089" max="5089" width="11" style="174" customWidth="1"/>
    <col min="5090" max="5090" width="10.54296875" style="174" customWidth="1"/>
    <col min="5091" max="5091" width="10" style="174" customWidth="1"/>
    <col min="5092" max="5092" width="10.453125" style="174" customWidth="1"/>
    <col min="5093" max="5094" width="12" style="174" customWidth="1"/>
    <col min="5095" max="5096" width="1" style="174" customWidth="1"/>
    <col min="5097" max="5097" width="12.453125" style="174" bestFit="1" customWidth="1"/>
    <col min="5098" max="5098" width="0.54296875" style="174" customWidth="1"/>
    <col min="5099" max="5099" width="12.453125" style="174" customWidth="1"/>
    <col min="5100" max="5100" width="13.54296875" style="174" customWidth="1"/>
    <col min="5101" max="5105" width="0" style="174" hidden="1" customWidth="1"/>
    <col min="5106" max="5106" width="14.54296875" style="174" customWidth="1"/>
    <col min="5107" max="5107" width="7.54296875" style="174" customWidth="1"/>
    <col min="5108" max="5108" width="13.453125" style="174" bestFit="1" customWidth="1"/>
    <col min="5109" max="5109" width="11.54296875" style="174" customWidth="1"/>
    <col min="5110" max="5110" width="11.453125" style="174" bestFit="1" customWidth="1"/>
    <col min="5111" max="5341" width="9.453125" style="174"/>
    <col min="5342" max="5342" width="6" style="174" bestFit="1" customWidth="1"/>
    <col min="5343" max="5343" width="0.54296875" style="174" customWidth="1"/>
    <col min="5344" max="5344" width="10.54296875" style="174" customWidth="1"/>
    <col min="5345" max="5345" width="11" style="174" customWidth="1"/>
    <col min="5346" max="5346" width="10.54296875" style="174" customWidth="1"/>
    <col min="5347" max="5347" width="10" style="174" customWidth="1"/>
    <col min="5348" max="5348" width="10.453125" style="174" customWidth="1"/>
    <col min="5349" max="5350" width="12" style="174" customWidth="1"/>
    <col min="5351" max="5352" width="1" style="174" customWidth="1"/>
    <col min="5353" max="5353" width="12.453125" style="174" bestFit="1" customWidth="1"/>
    <col min="5354" max="5354" width="0.54296875" style="174" customWidth="1"/>
    <col min="5355" max="5355" width="12.453125" style="174" customWidth="1"/>
    <col min="5356" max="5356" width="13.54296875" style="174" customWidth="1"/>
    <col min="5357" max="5361" width="0" style="174" hidden="1" customWidth="1"/>
    <col min="5362" max="5362" width="14.54296875" style="174" customWidth="1"/>
    <col min="5363" max="5363" width="7.54296875" style="174" customWidth="1"/>
    <col min="5364" max="5364" width="13.453125" style="174" bestFit="1" customWidth="1"/>
    <col min="5365" max="5365" width="11.54296875" style="174" customWidth="1"/>
    <col min="5366" max="5366" width="11.453125" style="174" bestFit="1" customWidth="1"/>
    <col min="5367" max="5597" width="9.453125" style="174"/>
    <col min="5598" max="5598" width="6" style="174" bestFit="1" customWidth="1"/>
    <col min="5599" max="5599" width="0.54296875" style="174" customWidth="1"/>
    <col min="5600" max="5600" width="10.54296875" style="174" customWidth="1"/>
    <col min="5601" max="5601" width="11" style="174" customWidth="1"/>
    <col min="5602" max="5602" width="10.54296875" style="174" customWidth="1"/>
    <col min="5603" max="5603" width="10" style="174" customWidth="1"/>
    <col min="5604" max="5604" width="10.453125" style="174" customWidth="1"/>
    <col min="5605" max="5606" width="12" style="174" customWidth="1"/>
    <col min="5607" max="5608" width="1" style="174" customWidth="1"/>
    <col min="5609" max="5609" width="12.453125" style="174" bestFit="1" customWidth="1"/>
    <col min="5610" max="5610" width="0.54296875" style="174" customWidth="1"/>
    <col min="5611" max="5611" width="12.453125" style="174" customWidth="1"/>
    <col min="5612" max="5612" width="13.54296875" style="174" customWidth="1"/>
    <col min="5613" max="5617" width="0" style="174" hidden="1" customWidth="1"/>
    <col min="5618" max="5618" width="14.54296875" style="174" customWidth="1"/>
    <col min="5619" max="5619" width="7.54296875" style="174" customWidth="1"/>
    <col min="5620" max="5620" width="13.453125" style="174" bestFit="1" customWidth="1"/>
    <col min="5621" max="5621" width="11.54296875" style="174" customWidth="1"/>
    <col min="5622" max="5622" width="11.453125" style="174" bestFit="1" customWidth="1"/>
    <col min="5623" max="5853" width="9.453125" style="174"/>
    <col min="5854" max="5854" width="6" style="174" bestFit="1" customWidth="1"/>
    <col min="5855" max="5855" width="0.54296875" style="174" customWidth="1"/>
    <col min="5856" max="5856" width="10.54296875" style="174" customWidth="1"/>
    <col min="5857" max="5857" width="11" style="174" customWidth="1"/>
    <col min="5858" max="5858" width="10.54296875" style="174" customWidth="1"/>
    <col min="5859" max="5859" width="10" style="174" customWidth="1"/>
    <col min="5860" max="5860" width="10.453125" style="174" customWidth="1"/>
    <col min="5861" max="5862" width="12" style="174" customWidth="1"/>
    <col min="5863" max="5864" width="1" style="174" customWidth="1"/>
    <col min="5865" max="5865" width="12.453125" style="174" bestFit="1" customWidth="1"/>
    <col min="5866" max="5866" width="0.54296875" style="174" customWidth="1"/>
    <col min="5867" max="5867" width="12.453125" style="174" customWidth="1"/>
    <col min="5868" max="5868" width="13.54296875" style="174" customWidth="1"/>
    <col min="5869" max="5873" width="0" style="174" hidden="1" customWidth="1"/>
    <col min="5874" max="5874" width="14.54296875" style="174" customWidth="1"/>
    <col min="5875" max="5875" width="7.54296875" style="174" customWidth="1"/>
    <col min="5876" max="5876" width="13.453125" style="174" bestFit="1" customWidth="1"/>
    <col min="5877" max="5877" width="11.54296875" style="174" customWidth="1"/>
    <col min="5878" max="5878" width="11.453125" style="174" bestFit="1" customWidth="1"/>
    <col min="5879" max="6109" width="9.453125" style="174"/>
    <col min="6110" max="6110" width="6" style="174" bestFit="1" customWidth="1"/>
    <col min="6111" max="6111" width="0.54296875" style="174" customWidth="1"/>
    <col min="6112" max="6112" width="10.54296875" style="174" customWidth="1"/>
    <col min="6113" max="6113" width="11" style="174" customWidth="1"/>
    <col min="6114" max="6114" width="10.54296875" style="174" customWidth="1"/>
    <col min="6115" max="6115" width="10" style="174" customWidth="1"/>
    <col min="6116" max="6116" width="10.453125" style="174" customWidth="1"/>
    <col min="6117" max="6118" width="12" style="174" customWidth="1"/>
    <col min="6119" max="6120" width="1" style="174" customWidth="1"/>
    <col min="6121" max="6121" width="12.453125" style="174" bestFit="1" customWidth="1"/>
    <col min="6122" max="6122" width="0.54296875" style="174" customWidth="1"/>
    <col min="6123" max="6123" width="12.453125" style="174" customWidth="1"/>
    <col min="6124" max="6124" width="13.54296875" style="174" customWidth="1"/>
    <col min="6125" max="6129" width="0" style="174" hidden="1" customWidth="1"/>
    <col min="6130" max="6130" width="14.54296875" style="174" customWidth="1"/>
    <col min="6131" max="6131" width="7.54296875" style="174" customWidth="1"/>
    <col min="6132" max="6132" width="13.453125" style="174" bestFit="1" customWidth="1"/>
    <col min="6133" max="6133" width="11.54296875" style="174" customWidth="1"/>
    <col min="6134" max="6134" width="11.453125" style="174" bestFit="1" customWidth="1"/>
    <col min="6135" max="6365" width="9.453125" style="174"/>
    <col min="6366" max="6366" width="6" style="174" bestFit="1" customWidth="1"/>
    <col min="6367" max="6367" width="0.54296875" style="174" customWidth="1"/>
    <col min="6368" max="6368" width="10.54296875" style="174" customWidth="1"/>
    <col min="6369" max="6369" width="11" style="174" customWidth="1"/>
    <col min="6370" max="6370" width="10.54296875" style="174" customWidth="1"/>
    <col min="6371" max="6371" width="10" style="174" customWidth="1"/>
    <col min="6372" max="6372" width="10.453125" style="174" customWidth="1"/>
    <col min="6373" max="6374" width="12" style="174" customWidth="1"/>
    <col min="6375" max="6376" width="1" style="174" customWidth="1"/>
    <col min="6377" max="6377" width="12.453125" style="174" bestFit="1" customWidth="1"/>
    <col min="6378" max="6378" width="0.54296875" style="174" customWidth="1"/>
    <col min="6379" max="6379" width="12.453125" style="174" customWidth="1"/>
    <col min="6380" max="6380" width="13.54296875" style="174" customWidth="1"/>
    <col min="6381" max="6385" width="0" style="174" hidden="1" customWidth="1"/>
    <col min="6386" max="6386" width="14.54296875" style="174" customWidth="1"/>
    <col min="6387" max="6387" width="7.54296875" style="174" customWidth="1"/>
    <col min="6388" max="6388" width="13.453125" style="174" bestFit="1" customWidth="1"/>
    <col min="6389" max="6389" width="11.54296875" style="174" customWidth="1"/>
    <col min="6390" max="6390" width="11.453125" style="174" bestFit="1" customWidth="1"/>
    <col min="6391" max="6621" width="9.453125" style="174"/>
    <col min="6622" max="6622" width="6" style="174" bestFit="1" customWidth="1"/>
    <col min="6623" max="6623" width="0.54296875" style="174" customWidth="1"/>
    <col min="6624" max="6624" width="10.54296875" style="174" customWidth="1"/>
    <col min="6625" max="6625" width="11" style="174" customWidth="1"/>
    <col min="6626" max="6626" width="10.54296875" style="174" customWidth="1"/>
    <col min="6627" max="6627" width="10" style="174" customWidth="1"/>
    <col min="6628" max="6628" width="10.453125" style="174" customWidth="1"/>
    <col min="6629" max="6630" width="12" style="174" customWidth="1"/>
    <col min="6631" max="6632" width="1" style="174" customWidth="1"/>
    <col min="6633" max="6633" width="12.453125" style="174" bestFit="1" customWidth="1"/>
    <col min="6634" max="6634" width="0.54296875" style="174" customWidth="1"/>
    <col min="6635" max="6635" width="12.453125" style="174" customWidth="1"/>
    <col min="6636" max="6636" width="13.54296875" style="174" customWidth="1"/>
    <col min="6637" max="6641" width="0" style="174" hidden="1" customWidth="1"/>
    <col min="6642" max="6642" width="14.54296875" style="174" customWidth="1"/>
    <col min="6643" max="6643" width="7.54296875" style="174" customWidth="1"/>
    <col min="6644" max="6644" width="13.453125" style="174" bestFit="1" customWidth="1"/>
    <col min="6645" max="6645" width="11.54296875" style="174" customWidth="1"/>
    <col min="6646" max="6646" width="11.453125" style="174" bestFit="1" customWidth="1"/>
    <col min="6647" max="6877" width="9.453125" style="174"/>
    <col min="6878" max="6878" width="6" style="174" bestFit="1" customWidth="1"/>
    <col min="6879" max="6879" width="0.54296875" style="174" customWidth="1"/>
    <col min="6880" max="6880" width="10.54296875" style="174" customWidth="1"/>
    <col min="6881" max="6881" width="11" style="174" customWidth="1"/>
    <col min="6882" max="6882" width="10.54296875" style="174" customWidth="1"/>
    <col min="6883" max="6883" width="10" style="174" customWidth="1"/>
    <col min="6884" max="6884" width="10.453125" style="174" customWidth="1"/>
    <col min="6885" max="6886" width="12" style="174" customWidth="1"/>
    <col min="6887" max="6888" width="1" style="174" customWidth="1"/>
    <col min="6889" max="6889" width="12.453125" style="174" bestFit="1" customWidth="1"/>
    <col min="6890" max="6890" width="0.54296875" style="174" customWidth="1"/>
    <col min="6891" max="6891" width="12.453125" style="174" customWidth="1"/>
    <col min="6892" max="6892" width="13.54296875" style="174" customWidth="1"/>
    <col min="6893" max="6897" width="0" style="174" hidden="1" customWidth="1"/>
    <col min="6898" max="6898" width="14.54296875" style="174" customWidth="1"/>
    <col min="6899" max="6899" width="7.54296875" style="174" customWidth="1"/>
    <col min="6900" max="6900" width="13.453125" style="174" bestFit="1" customWidth="1"/>
    <col min="6901" max="6901" width="11.54296875" style="174" customWidth="1"/>
    <col min="6902" max="6902" width="11.453125" style="174" bestFit="1" customWidth="1"/>
    <col min="6903" max="7133" width="9.453125" style="174"/>
    <col min="7134" max="7134" width="6" style="174" bestFit="1" customWidth="1"/>
    <col min="7135" max="7135" width="0.54296875" style="174" customWidth="1"/>
    <col min="7136" max="7136" width="10.54296875" style="174" customWidth="1"/>
    <col min="7137" max="7137" width="11" style="174" customWidth="1"/>
    <col min="7138" max="7138" width="10.54296875" style="174" customWidth="1"/>
    <col min="7139" max="7139" width="10" style="174" customWidth="1"/>
    <col min="7140" max="7140" width="10.453125" style="174" customWidth="1"/>
    <col min="7141" max="7142" width="12" style="174" customWidth="1"/>
    <col min="7143" max="7144" width="1" style="174" customWidth="1"/>
    <col min="7145" max="7145" width="12.453125" style="174" bestFit="1" customWidth="1"/>
    <col min="7146" max="7146" width="0.54296875" style="174" customWidth="1"/>
    <col min="7147" max="7147" width="12.453125" style="174" customWidth="1"/>
    <col min="7148" max="7148" width="13.54296875" style="174" customWidth="1"/>
    <col min="7149" max="7153" width="0" style="174" hidden="1" customWidth="1"/>
    <col min="7154" max="7154" width="14.54296875" style="174" customWidth="1"/>
    <col min="7155" max="7155" width="7.54296875" style="174" customWidth="1"/>
    <col min="7156" max="7156" width="13.453125" style="174" bestFit="1" customWidth="1"/>
    <col min="7157" max="7157" width="11.54296875" style="174" customWidth="1"/>
    <col min="7158" max="7158" width="11.453125" style="174" bestFit="1" customWidth="1"/>
    <col min="7159" max="7389" width="9.453125" style="174"/>
    <col min="7390" max="7390" width="6" style="174" bestFit="1" customWidth="1"/>
    <col min="7391" max="7391" width="0.54296875" style="174" customWidth="1"/>
    <col min="7392" max="7392" width="10.54296875" style="174" customWidth="1"/>
    <col min="7393" max="7393" width="11" style="174" customWidth="1"/>
    <col min="7394" max="7394" width="10.54296875" style="174" customWidth="1"/>
    <col min="7395" max="7395" width="10" style="174" customWidth="1"/>
    <col min="7396" max="7396" width="10.453125" style="174" customWidth="1"/>
    <col min="7397" max="7398" width="12" style="174" customWidth="1"/>
    <col min="7399" max="7400" width="1" style="174" customWidth="1"/>
    <col min="7401" max="7401" width="12.453125" style="174" bestFit="1" customWidth="1"/>
    <col min="7402" max="7402" width="0.54296875" style="174" customWidth="1"/>
    <col min="7403" max="7403" width="12.453125" style="174" customWidth="1"/>
    <col min="7404" max="7404" width="13.54296875" style="174" customWidth="1"/>
    <col min="7405" max="7409" width="0" style="174" hidden="1" customWidth="1"/>
    <col min="7410" max="7410" width="14.54296875" style="174" customWidth="1"/>
    <col min="7411" max="7411" width="7.54296875" style="174" customWidth="1"/>
    <col min="7412" max="7412" width="13.453125" style="174" bestFit="1" customWidth="1"/>
    <col min="7413" max="7413" width="11.54296875" style="174" customWidth="1"/>
    <col min="7414" max="7414" width="11.453125" style="174" bestFit="1" customWidth="1"/>
    <col min="7415" max="7645" width="9.453125" style="174"/>
    <col min="7646" max="7646" width="6" style="174" bestFit="1" customWidth="1"/>
    <col min="7647" max="7647" width="0.54296875" style="174" customWidth="1"/>
    <col min="7648" max="7648" width="10.54296875" style="174" customWidth="1"/>
    <col min="7649" max="7649" width="11" style="174" customWidth="1"/>
    <col min="7650" max="7650" width="10.54296875" style="174" customWidth="1"/>
    <col min="7651" max="7651" width="10" style="174" customWidth="1"/>
    <col min="7652" max="7652" width="10.453125" style="174" customWidth="1"/>
    <col min="7653" max="7654" width="12" style="174" customWidth="1"/>
    <col min="7655" max="7656" width="1" style="174" customWidth="1"/>
    <col min="7657" max="7657" width="12.453125" style="174" bestFit="1" customWidth="1"/>
    <col min="7658" max="7658" width="0.54296875" style="174" customWidth="1"/>
    <col min="7659" max="7659" width="12.453125" style="174" customWidth="1"/>
    <col min="7660" max="7660" width="13.54296875" style="174" customWidth="1"/>
    <col min="7661" max="7665" width="0" style="174" hidden="1" customWidth="1"/>
    <col min="7666" max="7666" width="14.54296875" style="174" customWidth="1"/>
    <col min="7667" max="7667" width="7.54296875" style="174" customWidth="1"/>
    <col min="7668" max="7668" width="13.453125" style="174" bestFit="1" customWidth="1"/>
    <col min="7669" max="7669" width="11.54296875" style="174" customWidth="1"/>
    <col min="7670" max="7670" width="11.453125" style="174" bestFit="1" customWidth="1"/>
    <col min="7671" max="7901" width="9.453125" style="174"/>
    <col min="7902" max="7902" width="6" style="174" bestFit="1" customWidth="1"/>
    <col min="7903" max="7903" width="0.54296875" style="174" customWidth="1"/>
    <col min="7904" max="7904" width="10.54296875" style="174" customWidth="1"/>
    <col min="7905" max="7905" width="11" style="174" customWidth="1"/>
    <col min="7906" max="7906" width="10.54296875" style="174" customWidth="1"/>
    <col min="7907" max="7907" width="10" style="174" customWidth="1"/>
    <col min="7908" max="7908" width="10.453125" style="174" customWidth="1"/>
    <col min="7909" max="7910" width="12" style="174" customWidth="1"/>
    <col min="7911" max="7912" width="1" style="174" customWidth="1"/>
    <col min="7913" max="7913" width="12.453125" style="174" bestFit="1" customWidth="1"/>
    <col min="7914" max="7914" width="0.54296875" style="174" customWidth="1"/>
    <col min="7915" max="7915" width="12.453125" style="174" customWidth="1"/>
    <col min="7916" max="7916" width="13.54296875" style="174" customWidth="1"/>
    <col min="7917" max="7921" width="0" style="174" hidden="1" customWidth="1"/>
    <col min="7922" max="7922" width="14.54296875" style="174" customWidth="1"/>
    <col min="7923" max="7923" width="7.54296875" style="174" customWidth="1"/>
    <col min="7924" max="7924" width="13.453125" style="174" bestFit="1" customWidth="1"/>
    <col min="7925" max="7925" width="11.54296875" style="174" customWidth="1"/>
    <col min="7926" max="7926" width="11.453125" style="174" bestFit="1" customWidth="1"/>
    <col min="7927" max="8157" width="9.453125" style="174"/>
    <col min="8158" max="8158" width="6" style="174" bestFit="1" customWidth="1"/>
    <col min="8159" max="8159" width="0.54296875" style="174" customWidth="1"/>
    <col min="8160" max="8160" width="10.54296875" style="174" customWidth="1"/>
    <col min="8161" max="8161" width="11" style="174" customWidth="1"/>
    <col min="8162" max="8162" width="10.54296875" style="174" customWidth="1"/>
    <col min="8163" max="8163" width="10" style="174" customWidth="1"/>
    <col min="8164" max="8164" width="10.453125" style="174" customWidth="1"/>
    <col min="8165" max="8166" width="12" style="174" customWidth="1"/>
    <col min="8167" max="8168" width="1" style="174" customWidth="1"/>
    <col min="8169" max="8169" width="12.453125" style="174" bestFit="1" customWidth="1"/>
    <col min="8170" max="8170" width="0.54296875" style="174" customWidth="1"/>
    <col min="8171" max="8171" width="12.453125" style="174" customWidth="1"/>
    <col min="8172" max="8172" width="13.54296875" style="174" customWidth="1"/>
    <col min="8173" max="8177" width="0" style="174" hidden="1" customWidth="1"/>
    <col min="8178" max="8178" width="14.54296875" style="174" customWidth="1"/>
    <col min="8179" max="8179" width="7.54296875" style="174" customWidth="1"/>
    <col min="8180" max="8180" width="13.453125" style="174" bestFit="1" customWidth="1"/>
    <col min="8181" max="8181" width="11.54296875" style="174" customWidth="1"/>
    <col min="8182" max="8182" width="11.453125" style="174" bestFit="1" customWidth="1"/>
    <col min="8183" max="8413" width="9.453125" style="174"/>
    <col min="8414" max="8414" width="6" style="174" bestFit="1" customWidth="1"/>
    <col min="8415" max="8415" width="0.54296875" style="174" customWidth="1"/>
    <col min="8416" max="8416" width="10.54296875" style="174" customWidth="1"/>
    <col min="8417" max="8417" width="11" style="174" customWidth="1"/>
    <col min="8418" max="8418" width="10.54296875" style="174" customWidth="1"/>
    <col min="8419" max="8419" width="10" style="174" customWidth="1"/>
    <col min="8420" max="8420" width="10.453125" style="174" customWidth="1"/>
    <col min="8421" max="8422" width="12" style="174" customWidth="1"/>
    <col min="8423" max="8424" width="1" style="174" customWidth="1"/>
    <col min="8425" max="8425" width="12.453125" style="174" bestFit="1" customWidth="1"/>
    <col min="8426" max="8426" width="0.54296875" style="174" customWidth="1"/>
    <col min="8427" max="8427" width="12.453125" style="174" customWidth="1"/>
    <col min="8428" max="8428" width="13.54296875" style="174" customWidth="1"/>
    <col min="8429" max="8433" width="0" style="174" hidden="1" customWidth="1"/>
    <col min="8434" max="8434" width="14.54296875" style="174" customWidth="1"/>
    <col min="8435" max="8435" width="7.54296875" style="174" customWidth="1"/>
    <col min="8436" max="8436" width="13.453125" style="174" bestFit="1" customWidth="1"/>
    <col min="8437" max="8437" width="11.54296875" style="174" customWidth="1"/>
    <col min="8438" max="8438" width="11.453125" style="174" bestFit="1" customWidth="1"/>
    <col min="8439" max="8669" width="9.453125" style="174"/>
    <col min="8670" max="8670" width="6" style="174" bestFit="1" customWidth="1"/>
    <col min="8671" max="8671" width="0.54296875" style="174" customWidth="1"/>
    <col min="8672" max="8672" width="10.54296875" style="174" customWidth="1"/>
    <col min="8673" max="8673" width="11" style="174" customWidth="1"/>
    <col min="8674" max="8674" width="10.54296875" style="174" customWidth="1"/>
    <col min="8675" max="8675" width="10" style="174" customWidth="1"/>
    <col min="8676" max="8676" width="10.453125" style="174" customWidth="1"/>
    <col min="8677" max="8678" width="12" style="174" customWidth="1"/>
    <col min="8679" max="8680" width="1" style="174" customWidth="1"/>
    <col min="8681" max="8681" width="12.453125" style="174" bestFit="1" customWidth="1"/>
    <col min="8682" max="8682" width="0.54296875" style="174" customWidth="1"/>
    <col min="8683" max="8683" width="12.453125" style="174" customWidth="1"/>
    <col min="8684" max="8684" width="13.54296875" style="174" customWidth="1"/>
    <col min="8685" max="8689" width="0" style="174" hidden="1" customWidth="1"/>
    <col min="8690" max="8690" width="14.54296875" style="174" customWidth="1"/>
    <col min="8691" max="8691" width="7.54296875" style="174" customWidth="1"/>
    <col min="8692" max="8692" width="13.453125" style="174" bestFit="1" customWidth="1"/>
    <col min="8693" max="8693" width="11.54296875" style="174" customWidth="1"/>
    <col min="8694" max="8694" width="11.453125" style="174" bestFit="1" customWidth="1"/>
    <col min="8695" max="8925" width="9.453125" style="174"/>
    <col min="8926" max="8926" width="6" style="174" bestFit="1" customWidth="1"/>
    <col min="8927" max="8927" width="0.54296875" style="174" customWidth="1"/>
    <col min="8928" max="8928" width="10.54296875" style="174" customWidth="1"/>
    <col min="8929" max="8929" width="11" style="174" customWidth="1"/>
    <col min="8930" max="8930" width="10.54296875" style="174" customWidth="1"/>
    <col min="8931" max="8931" width="10" style="174" customWidth="1"/>
    <col min="8932" max="8932" width="10.453125" style="174" customWidth="1"/>
    <col min="8933" max="8934" width="12" style="174" customWidth="1"/>
    <col min="8935" max="8936" width="1" style="174" customWidth="1"/>
    <col min="8937" max="8937" width="12.453125" style="174" bestFit="1" customWidth="1"/>
    <col min="8938" max="8938" width="0.54296875" style="174" customWidth="1"/>
    <col min="8939" max="8939" width="12.453125" style="174" customWidth="1"/>
    <col min="8940" max="8940" width="13.54296875" style="174" customWidth="1"/>
    <col min="8941" max="8945" width="0" style="174" hidden="1" customWidth="1"/>
    <col min="8946" max="8946" width="14.54296875" style="174" customWidth="1"/>
    <col min="8947" max="8947" width="7.54296875" style="174" customWidth="1"/>
    <col min="8948" max="8948" width="13.453125" style="174" bestFit="1" customWidth="1"/>
    <col min="8949" max="8949" width="11.54296875" style="174" customWidth="1"/>
    <col min="8950" max="8950" width="11.453125" style="174" bestFit="1" customWidth="1"/>
    <col min="8951" max="9181" width="9.453125" style="174"/>
    <col min="9182" max="9182" width="6" style="174" bestFit="1" customWidth="1"/>
    <col min="9183" max="9183" width="0.54296875" style="174" customWidth="1"/>
    <col min="9184" max="9184" width="10.54296875" style="174" customWidth="1"/>
    <col min="9185" max="9185" width="11" style="174" customWidth="1"/>
    <col min="9186" max="9186" width="10.54296875" style="174" customWidth="1"/>
    <col min="9187" max="9187" width="10" style="174" customWidth="1"/>
    <col min="9188" max="9188" width="10.453125" style="174" customWidth="1"/>
    <col min="9189" max="9190" width="12" style="174" customWidth="1"/>
    <col min="9191" max="9192" width="1" style="174" customWidth="1"/>
    <col min="9193" max="9193" width="12.453125" style="174" bestFit="1" customWidth="1"/>
    <col min="9194" max="9194" width="0.54296875" style="174" customWidth="1"/>
    <col min="9195" max="9195" width="12.453125" style="174" customWidth="1"/>
    <col min="9196" max="9196" width="13.54296875" style="174" customWidth="1"/>
    <col min="9197" max="9201" width="0" style="174" hidden="1" customWidth="1"/>
    <col min="9202" max="9202" width="14.54296875" style="174" customWidth="1"/>
    <col min="9203" max="9203" width="7.54296875" style="174" customWidth="1"/>
    <col min="9204" max="9204" width="13.453125" style="174" bestFit="1" customWidth="1"/>
    <col min="9205" max="9205" width="11.54296875" style="174" customWidth="1"/>
    <col min="9206" max="9206" width="11.453125" style="174" bestFit="1" customWidth="1"/>
    <col min="9207" max="9437" width="9.453125" style="174"/>
    <col min="9438" max="9438" width="6" style="174" bestFit="1" customWidth="1"/>
    <col min="9439" max="9439" width="0.54296875" style="174" customWidth="1"/>
    <col min="9440" max="9440" width="10.54296875" style="174" customWidth="1"/>
    <col min="9441" max="9441" width="11" style="174" customWidth="1"/>
    <col min="9442" max="9442" width="10.54296875" style="174" customWidth="1"/>
    <col min="9443" max="9443" width="10" style="174" customWidth="1"/>
    <col min="9444" max="9444" width="10.453125" style="174" customWidth="1"/>
    <col min="9445" max="9446" width="12" style="174" customWidth="1"/>
    <col min="9447" max="9448" width="1" style="174" customWidth="1"/>
    <col min="9449" max="9449" width="12.453125" style="174" bestFit="1" customWidth="1"/>
    <col min="9450" max="9450" width="0.54296875" style="174" customWidth="1"/>
    <col min="9451" max="9451" width="12.453125" style="174" customWidth="1"/>
    <col min="9452" max="9452" width="13.54296875" style="174" customWidth="1"/>
    <col min="9453" max="9457" width="0" style="174" hidden="1" customWidth="1"/>
    <col min="9458" max="9458" width="14.54296875" style="174" customWidth="1"/>
    <col min="9459" max="9459" width="7.54296875" style="174" customWidth="1"/>
    <col min="9460" max="9460" width="13.453125" style="174" bestFit="1" customWidth="1"/>
    <col min="9461" max="9461" width="11.54296875" style="174" customWidth="1"/>
    <col min="9462" max="9462" width="11.453125" style="174" bestFit="1" customWidth="1"/>
    <col min="9463" max="9693" width="9.453125" style="174"/>
    <col min="9694" max="9694" width="6" style="174" bestFit="1" customWidth="1"/>
    <col min="9695" max="9695" width="0.54296875" style="174" customWidth="1"/>
    <col min="9696" max="9696" width="10.54296875" style="174" customWidth="1"/>
    <col min="9697" max="9697" width="11" style="174" customWidth="1"/>
    <col min="9698" max="9698" width="10.54296875" style="174" customWidth="1"/>
    <col min="9699" max="9699" width="10" style="174" customWidth="1"/>
    <col min="9700" max="9700" width="10.453125" style="174" customWidth="1"/>
    <col min="9701" max="9702" width="12" style="174" customWidth="1"/>
    <col min="9703" max="9704" width="1" style="174" customWidth="1"/>
    <col min="9705" max="9705" width="12.453125" style="174" bestFit="1" customWidth="1"/>
    <col min="9706" max="9706" width="0.54296875" style="174" customWidth="1"/>
    <col min="9707" max="9707" width="12.453125" style="174" customWidth="1"/>
    <col min="9708" max="9708" width="13.54296875" style="174" customWidth="1"/>
    <col min="9709" max="9713" width="0" style="174" hidden="1" customWidth="1"/>
    <col min="9714" max="9714" width="14.54296875" style="174" customWidth="1"/>
    <col min="9715" max="9715" width="7.54296875" style="174" customWidth="1"/>
    <col min="9716" max="9716" width="13.453125" style="174" bestFit="1" customWidth="1"/>
    <col min="9717" max="9717" width="11.54296875" style="174" customWidth="1"/>
    <col min="9718" max="9718" width="11.453125" style="174" bestFit="1" customWidth="1"/>
    <col min="9719" max="9949" width="9.453125" style="174"/>
    <col min="9950" max="9950" width="6" style="174" bestFit="1" customWidth="1"/>
    <col min="9951" max="9951" width="0.54296875" style="174" customWidth="1"/>
    <col min="9952" max="9952" width="10.54296875" style="174" customWidth="1"/>
    <col min="9953" max="9953" width="11" style="174" customWidth="1"/>
    <col min="9954" max="9954" width="10.54296875" style="174" customWidth="1"/>
    <col min="9955" max="9955" width="10" style="174" customWidth="1"/>
    <col min="9956" max="9956" width="10.453125" style="174" customWidth="1"/>
    <col min="9957" max="9958" width="12" style="174" customWidth="1"/>
    <col min="9959" max="9960" width="1" style="174" customWidth="1"/>
    <col min="9961" max="9961" width="12.453125" style="174" bestFit="1" customWidth="1"/>
    <col min="9962" max="9962" width="0.54296875" style="174" customWidth="1"/>
    <col min="9963" max="9963" width="12.453125" style="174" customWidth="1"/>
    <col min="9964" max="9964" width="13.54296875" style="174" customWidth="1"/>
    <col min="9965" max="9969" width="0" style="174" hidden="1" customWidth="1"/>
    <col min="9970" max="9970" width="14.54296875" style="174" customWidth="1"/>
    <col min="9971" max="9971" width="7.54296875" style="174" customWidth="1"/>
    <col min="9972" max="9972" width="13.453125" style="174" bestFit="1" customWidth="1"/>
    <col min="9973" max="9973" width="11.54296875" style="174" customWidth="1"/>
    <col min="9974" max="9974" width="11.453125" style="174" bestFit="1" customWidth="1"/>
    <col min="9975" max="10205" width="9.453125" style="174"/>
    <col min="10206" max="10206" width="6" style="174" bestFit="1" customWidth="1"/>
    <col min="10207" max="10207" width="0.54296875" style="174" customWidth="1"/>
    <col min="10208" max="10208" width="10.54296875" style="174" customWidth="1"/>
    <col min="10209" max="10209" width="11" style="174" customWidth="1"/>
    <col min="10210" max="10210" width="10.54296875" style="174" customWidth="1"/>
    <col min="10211" max="10211" width="10" style="174" customWidth="1"/>
    <col min="10212" max="10212" width="10.453125" style="174" customWidth="1"/>
    <col min="10213" max="10214" width="12" style="174" customWidth="1"/>
    <col min="10215" max="10216" width="1" style="174" customWidth="1"/>
    <col min="10217" max="10217" width="12.453125" style="174" bestFit="1" customWidth="1"/>
    <col min="10218" max="10218" width="0.54296875" style="174" customWidth="1"/>
    <col min="10219" max="10219" width="12.453125" style="174" customWidth="1"/>
    <col min="10220" max="10220" width="13.54296875" style="174" customWidth="1"/>
    <col min="10221" max="10225" width="0" style="174" hidden="1" customWidth="1"/>
    <col min="10226" max="10226" width="14.54296875" style="174" customWidth="1"/>
    <col min="10227" max="10227" width="7.54296875" style="174" customWidth="1"/>
    <col min="10228" max="10228" width="13.453125" style="174" bestFit="1" customWidth="1"/>
    <col min="10229" max="10229" width="11.54296875" style="174" customWidth="1"/>
    <col min="10230" max="10230" width="11.453125" style="174" bestFit="1" customWidth="1"/>
    <col min="10231" max="10461" width="9.453125" style="174"/>
    <col min="10462" max="10462" width="6" style="174" bestFit="1" customWidth="1"/>
    <col min="10463" max="10463" width="0.54296875" style="174" customWidth="1"/>
    <col min="10464" max="10464" width="10.54296875" style="174" customWidth="1"/>
    <col min="10465" max="10465" width="11" style="174" customWidth="1"/>
    <col min="10466" max="10466" width="10.54296875" style="174" customWidth="1"/>
    <col min="10467" max="10467" width="10" style="174" customWidth="1"/>
    <col min="10468" max="10468" width="10.453125" style="174" customWidth="1"/>
    <col min="10469" max="10470" width="12" style="174" customWidth="1"/>
    <col min="10471" max="10472" width="1" style="174" customWidth="1"/>
    <col min="10473" max="10473" width="12.453125" style="174" bestFit="1" customWidth="1"/>
    <col min="10474" max="10474" width="0.54296875" style="174" customWidth="1"/>
    <col min="10475" max="10475" width="12.453125" style="174" customWidth="1"/>
    <col min="10476" max="10476" width="13.54296875" style="174" customWidth="1"/>
    <col min="10477" max="10481" width="0" style="174" hidden="1" customWidth="1"/>
    <col min="10482" max="10482" width="14.54296875" style="174" customWidth="1"/>
    <col min="10483" max="10483" width="7.54296875" style="174" customWidth="1"/>
    <col min="10484" max="10484" width="13.453125" style="174" bestFit="1" customWidth="1"/>
    <col min="10485" max="10485" width="11.54296875" style="174" customWidth="1"/>
    <col min="10486" max="10486" width="11.453125" style="174" bestFit="1" customWidth="1"/>
    <col min="10487" max="10717" width="9.453125" style="174"/>
    <col min="10718" max="10718" width="6" style="174" bestFit="1" customWidth="1"/>
    <col min="10719" max="10719" width="0.54296875" style="174" customWidth="1"/>
    <col min="10720" max="10720" width="10.54296875" style="174" customWidth="1"/>
    <col min="10721" max="10721" width="11" style="174" customWidth="1"/>
    <col min="10722" max="10722" width="10.54296875" style="174" customWidth="1"/>
    <col min="10723" max="10723" width="10" style="174" customWidth="1"/>
    <col min="10724" max="10724" width="10.453125" style="174" customWidth="1"/>
    <col min="10725" max="10726" width="12" style="174" customWidth="1"/>
    <col min="10727" max="10728" width="1" style="174" customWidth="1"/>
    <col min="10729" max="10729" width="12.453125" style="174" bestFit="1" customWidth="1"/>
    <col min="10730" max="10730" width="0.54296875" style="174" customWidth="1"/>
    <col min="10731" max="10731" width="12.453125" style="174" customWidth="1"/>
    <col min="10732" max="10732" width="13.54296875" style="174" customWidth="1"/>
    <col min="10733" max="10737" width="0" style="174" hidden="1" customWidth="1"/>
    <col min="10738" max="10738" width="14.54296875" style="174" customWidth="1"/>
    <col min="10739" max="10739" width="7.54296875" style="174" customWidth="1"/>
    <col min="10740" max="10740" width="13.453125" style="174" bestFit="1" customWidth="1"/>
    <col min="10741" max="10741" width="11.54296875" style="174" customWidth="1"/>
    <col min="10742" max="10742" width="11.453125" style="174" bestFit="1" customWidth="1"/>
    <col min="10743" max="10973" width="9.453125" style="174"/>
    <col min="10974" max="10974" width="6" style="174" bestFit="1" customWidth="1"/>
    <col min="10975" max="10975" width="0.54296875" style="174" customWidth="1"/>
    <col min="10976" max="10976" width="10.54296875" style="174" customWidth="1"/>
    <col min="10977" max="10977" width="11" style="174" customWidth="1"/>
    <col min="10978" max="10978" width="10.54296875" style="174" customWidth="1"/>
    <col min="10979" max="10979" width="10" style="174" customWidth="1"/>
    <col min="10980" max="10980" width="10.453125" style="174" customWidth="1"/>
    <col min="10981" max="10982" width="12" style="174" customWidth="1"/>
    <col min="10983" max="10984" width="1" style="174" customWidth="1"/>
    <col min="10985" max="10985" width="12.453125" style="174" bestFit="1" customWidth="1"/>
    <col min="10986" max="10986" width="0.54296875" style="174" customWidth="1"/>
    <col min="10987" max="10987" width="12.453125" style="174" customWidth="1"/>
    <col min="10988" max="10988" width="13.54296875" style="174" customWidth="1"/>
    <col min="10989" max="10993" width="0" style="174" hidden="1" customWidth="1"/>
    <col min="10994" max="10994" width="14.54296875" style="174" customWidth="1"/>
    <col min="10995" max="10995" width="7.54296875" style="174" customWidth="1"/>
    <col min="10996" max="10996" width="13.453125" style="174" bestFit="1" customWidth="1"/>
    <col min="10997" max="10997" width="11.54296875" style="174" customWidth="1"/>
    <col min="10998" max="10998" width="11.453125" style="174" bestFit="1" customWidth="1"/>
    <col min="10999" max="11229" width="9.453125" style="174"/>
    <col min="11230" max="11230" width="6" style="174" bestFit="1" customWidth="1"/>
    <col min="11231" max="11231" width="0.54296875" style="174" customWidth="1"/>
    <col min="11232" max="11232" width="10.54296875" style="174" customWidth="1"/>
    <col min="11233" max="11233" width="11" style="174" customWidth="1"/>
    <col min="11234" max="11234" width="10.54296875" style="174" customWidth="1"/>
    <col min="11235" max="11235" width="10" style="174" customWidth="1"/>
    <col min="11236" max="11236" width="10.453125" style="174" customWidth="1"/>
    <col min="11237" max="11238" width="12" style="174" customWidth="1"/>
    <col min="11239" max="11240" width="1" style="174" customWidth="1"/>
    <col min="11241" max="11241" width="12.453125" style="174" bestFit="1" customWidth="1"/>
    <col min="11242" max="11242" width="0.54296875" style="174" customWidth="1"/>
    <col min="11243" max="11243" width="12.453125" style="174" customWidth="1"/>
    <col min="11244" max="11244" width="13.54296875" style="174" customWidth="1"/>
    <col min="11245" max="11249" width="0" style="174" hidden="1" customWidth="1"/>
    <col min="11250" max="11250" width="14.54296875" style="174" customWidth="1"/>
    <col min="11251" max="11251" width="7.54296875" style="174" customWidth="1"/>
    <col min="11252" max="11252" width="13.453125" style="174" bestFit="1" customWidth="1"/>
    <col min="11253" max="11253" width="11.54296875" style="174" customWidth="1"/>
    <col min="11254" max="11254" width="11.453125" style="174" bestFit="1" customWidth="1"/>
    <col min="11255" max="11485" width="9.453125" style="174"/>
    <col min="11486" max="11486" width="6" style="174" bestFit="1" customWidth="1"/>
    <col min="11487" max="11487" width="0.54296875" style="174" customWidth="1"/>
    <col min="11488" max="11488" width="10.54296875" style="174" customWidth="1"/>
    <col min="11489" max="11489" width="11" style="174" customWidth="1"/>
    <col min="11490" max="11490" width="10.54296875" style="174" customWidth="1"/>
    <col min="11491" max="11491" width="10" style="174" customWidth="1"/>
    <col min="11492" max="11492" width="10.453125" style="174" customWidth="1"/>
    <col min="11493" max="11494" width="12" style="174" customWidth="1"/>
    <col min="11495" max="11496" width="1" style="174" customWidth="1"/>
    <col min="11497" max="11497" width="12.453125" style="174" bestFit="1" customWidth="1"/>
    <col min="11498" max="11498" width="0.54296875" style="174" customWidth="1"/>
    <col min="11499" max="11499" width="12.453125" style="174" customWidth="1"/>
    <col min="11500" max="11500" width="13.54296875" style="174" customWidth="1"/>
    <col min="11501" max="11505" width="0" style="174" hidden="1" customWidth="1"/>
    <col min="11506" max="11506" width="14.54296875" style="174" customWidth="1"/>
    <col min="11507" max="11507" width="7.54296875" style="174" customWidth="1"/>
    <col min="11508" max="11508" width="13.453125" style="174" bestFit="1" customWidth="1"/>
    <col min="11509" max="11509" width="11.54296875" style="174" customWidth="1"/>
    <col min="11510" max="11510" width="11.453125" style="174" bestFit="1" customWidth="1"/>
    <col min="11511" max="11741" width="9.453125" style="174"/>
    <col min="11742" max="11742" width="6" style="174" bestFit="1" customWidth="1"/>
    <col min="11743" max="11743" width="0.54296875" style="174" customWidth="1"/>
    <col min="11744" max="11744" width="10.54296875" style="174" customWidth="1"/>
    <col min="11745" max="11745" width="11" style="174" customWidth="1"/>
    <col min="11746" max="11746" width="10.54296875" style="174" customWidth="1"/>
    <col min="11747" max="11747" width="10" style="174" customWidth="1"/>
    <col min="11748" max="11748" width="10.453125" style="174" customWidth="1"/>
    <col min="11749" max="11750" width="12" style="174" customWidth="1"/>
    <col min="11751" max="11752" width="1" style="174" customWidth="1"/>
    <col min="11753" max="11753" width="12.453125" style="174" bestFit="1" customWidth="1"/>
    <col min="11754" max="11754" width="0.54296875" style="174" customWidth="1"/>
    <col min="11755" max="11755" width="12.453125" style="174" customWidth="1"/>
    <col min="11756" max="11756" width="13.54296875" style="174" customWidth="1"/>
    <col min="11757" max="11761" width="0" style="174" hidden="1" customWidth="1"/>
    <col min="11762" max="11762" width="14.54296875" style="174" customWidth="1"/>
    <col min="11763" max="11763" width="7.54296875" style="174" customWidth="1"/>
    <col min="11764" max="11764" width="13.453125" style="174" bestFit="1" customWidth="1"/>
    <col min="11765" max="11765" width="11.54296875" style="174" customWidth="1"/>
    <col min="11766" max="11766" width="11.453125" style="174" bestFit="1" customWidth="1"/>
    <col min="11767" max="11997" width="9.453125" style="174"/>
    <col min="11998" max="11998" width="6" style="174" bestFit="1" customWidth="1"/>
    <col min="11999" max="11999" width="0.54296875" style="174" customWidth="1"/>
    <col min="12000" max="12000" width="10.54296875" style="174" customWidth="1"/>
    <col min="12001" max="12001" width="11" style="174" customWidth="1"/>
    <col min="12002" max="12002" width="10.54296875" style="174" customWidth="1"/>
    <col min="12003" max="12003" width="10" style="174" customWidth="1"/>
    <col min="12004" max="12004" width="10.453125" style="174" customWidth="1"/>
    <col min="12005" max="12006" width="12" style="174" customWidth="1"/>
    <col min="12007" max="12008" width="1" style="174" customWidth="1"/>
    <col min="12009" max="12009" width="12.453125" style="174" bestFit="1" customWidth="1"/>
    <col min="12010" max="12010" width="0.54296875" style="174" customWidth="1"/>
    <col min="12011" max="12011" width="12.453125" style="174" customWidth="1"/>
    <col min="12012" max="12012" width="13.54296875" style="174" customWidth="1"/>
    <col min="12013" max="12017" width="0" style="174" hidden="1" customWidth="1"/>
    <col min="12018" max="12018" width="14.54296875" style="174" customWidth="1"/>
    <col min="12019" max="12019" width="7.54296875" style="174" customWidth="1"/>
    <col min="12020" max="12020" width="13.453125" style="174" bestFit="1" customWidth="1"/>
    <col min="12021" max="12021" width="11.54296875" style="174" customWidth="1"/>
    <col min="12022" max="12022" width="11.453125" style="174" bestFit="1" customWidth="1"/>
    <col min="12023" max="12253" width="9.453125" style="174"/>
    <col min="12254" max="12254" width="6" style="174" bestFit="1" customWidth="1"/>
    <col min="12255" max="12255" width="0.54296875" style="174" customWidth="1"/>
    <col min="12256" max="12256" width="10.54296875" style="174" customWidth="1"/>
    <col min="12257" max="12257" width="11" style="174" customWidth="1"/>
    <col min="12258" max="12258" width="10.54296875" style="174" customWidth="1"/>
    <col min="12259" max="12259" width="10" style="174" customWidth="1"/>
    <col min="12260" max="12260" width="10.453125" style="174" customWidth="1"/>
    <col min="12261" max="12262" width="12" style="174" customWidth="1"/>
    <col min="12263" max="12264" width="1" style="174" customWidth="1"/>
    <col min="12265" max="12265" width="12.453125" style="174" bestFit="1" customWidth="1"/>
    <col min="12266" max="12266" width="0.54296875" style="174" customWidth="1"/>
    <col min="12267" max="12267" width="12.453125" style="174" customWidth="1"/>
    <col min="12268" max="12268" width="13.54296875" style="174" customWidth="1"/>
    <col min="12269" max="12273" width="0" style="174" hidden="1" customWidth="1"/>
    <col min="12274" max="12274" width="14.54296875" style="174" customWidth="1"/>
    <col min="12275" max="12275" width="7.54296875" style="174" customWidth="1"/>
    <col min="12276" max="12276" width="13.453125" style="174" bestFit="1" customWidth="1"/>
    <col min="12277" max="12277" width="11.54296875" style="174" customWidth="1"/>
    <col min="12278" max="12278" width="11.453125" style="174" bestFit="1" customWidth="1"/>
    <col min="12279" max="12509" width="9.453125" style="174"/>
    <col min="12510" max="12510" width="6" style="174" bestFit="1" customWidth="1"/>
    <col min="12511" max="12511" width="0.54296875" style="174" customWidth="1"/>
    <col min="12512" max="12512" width="10.54296875" style="174" customWidth="1"/>
    <col min="12513" max="12513" width="11" style="174" customWidth="1"/>
    <col min="12514" max="12514" width="10.54296875" style="174" customWidth="1"/>
    <col min="12515" max="12515" width="10" style="174" customWidth="1"/>
    <col min="12516" max="12516" width="10.453125" style="174" customWidth="1"/>
    <col min="12517" max="12518" width="12" style="174" customWidth="1"/>
    <col min="12519" max="12520" width="1" style="174" customWidth="1"/>
    <col min="12521" max="12521" width="12.453125" style="174" bestFit="1" customWidth="1"/>
    <col min="12522" max="12522" width="0.54296875" style="174" customWidth="1"/>
    <col min="12523" max="12523" width="12.453125" style="174" customWidth="1"/>
    <col min="12524" max="12524" width="13.54296875" style="174" customWidth="1"/>
    <col min="12525" max="12529" width="0" style="174" hidden="1" customWidth="1"/>
    <col min="12530" max="12530" width="14.54296875" style="174" customWidth="1"/>
    <col min="12531" max="12531" width="7.54296875" style="174" customWidth="1"/>
    <col min="12532" max="12532" width="13.453125" style="174" bestFit="1" customWidth="1"/>
    <col min="12533" max="12533" width="11.54296875" style="174" customWidth="1"/>
    <col min="12534" max="12534" width="11.453125" style="174" bestFit="1" customWidth="1"/>
    <col min="12535" max="12765" width="9.453125" style="174"/>
    <col min="12766" max="12766" width="6" style="174" bestFit="1" customWidth="1"/>
    <col min="12767" max="12767" width="0.54296875" style="174" customWidth="1"/>
    <col min="12768" max="12768" width="10.54296875" style="174" customWidth="1"/>
    <col min="12769" max="12769" width="11" style="174" customWidth="1"/>
    <col min="12770" max="12770" width="10.54296875" style="174" customWidth="1"/>
    <col min="12771" max="12771" width="10" style="174" customWidth="1"/>
    <col min="12772" max="12772" width="10.453125" style="174" customWidth="1"/>
    <col min="12773" max="12774" width="12" style="174" customWidth="1"/>
    <col min="12775" max="12776" width="1" style="174" customWidth="1"/>
    <col min="12777" max="12777" width="12.453125" style="174" bestFit="1" customWidth="1"/>
    <col min="12778" max="12778" width="0.54296875" style="174" customWidth="1"/>
    <col min="12779" max="12779" width="12.453125" style="174" customWidth="1"/>
    <col min="12780" max="12780" width="13.54296875" style="174" customWidth="1"/>
    <col min="12781" max="12785" width="0" style="174" hidden="1" customWidth="1"/>
    <col min="12786" max="12786" width="14.54296875" style="174" customWidth="1"/>
    <col min="12787" max="12787" width="7.54296875" style="174" customWidth="1"/>
    <col min="12788" max="12788" width="13.453125" style="174" bestFit="1" customWidth="1"/>
    <col min="12789" max="12789" width="11.54296875" style="174" customWidth="1"/>
    <col min="12790" max="12790" width="11.453125" style="174" bestFit="1" customWidth="1"/>
    <col min="12791" max="13021" width="9.453125" style="174"/>
    <col min="13022" max="13022" width="6" style="174" bestFit="1" customWidth="1"/>
    <col min="13023" max="13023" width="0.54296875" style="174" customWidth="1"/>
    <col min="13024" max="13024" width="10.54296875" style="174" customWidth="1"/>
    <col min="13025" max="13025" width="11" style="174" customWidth="1"/>
    <col min="13026" max="13026" width="10.54296875" style="174" customWidth="1"/>
    <col min="13027" max="13027" width="10" style="174" customWidth="1"/>
    <col min="13028" max="13028" width="10.453125" style="174" customWidth="1"/>
    <col min="13029" max="13030" width="12" style="174" customWidth="1"/>
    <col min="13031" max="13032" width="1" style="174" customWidth="1"/>
    <col min="13033" max="13033" width="12.453125" style="174" bestFit="1" customWidth="1"/>
    <col min="13034" max="13034" width="0.54296875" style="174" customWidth="1"/>
    <col min="13035" max="13035" width="12.453125" style="174" customWidth="1"/>
    <col min="13036" max="13036" width="13.54296875" style="174" customWidth="1"/>
    <col min="13037" max="13041" width="0" style="174" hidden="1" customWidth="1"/>
    <col min="13042" max="13042" width="14.54296875" style="174" customWidth="1"/>
    <col min="13043" max="13043" width="7.54296875" style="174" customWidth="1"/>
    <col min="13044" max="13044" width="13.453125" style="174" bestFit="1" customWidth="1"/>
    <col min="13045" max="13045" width="11.54296875" style="174" customWidth="1"/>
    <col min="13046" max="13046" width="11.453125" style="174" bestFit="1" customWidth="1"/>
    <col min="13047" max="13277" width="9.453125" style="174"/>
    <col min="13278" max="13278" width="6" style="174" bestFit="1" customWidth="1"/>
    <col min="13279" max="13279" width="0.54296875" style="174" customWidth="1"/>
    <col min="13280" max="13280" width="10.54296875" style="174" customWidth="1"/>
    <col min="13281" max="13281" width="11" style="174" customWidth="1"/>
    <col min="13282" max="13282" width="10.54296875" style="174" customWidth="1"/>
    <col min="13283" max="13283" width="10" style="174" customWidth="1"/>
    <col min="13284" max="13284" width="10.453125" style="174" customWidth="1"/>
    <col min="13285" max="13286" width="12" style="174" customWidth="1"/>
    <col min="13287" max="13288" width="1" style="174" customWidth="1"/>
    <col min="13289" max="13289" width="12.453125" style="174" bestFit="1" customWidth="1"/>
    <col min="13290" max="13290" width="0.54296875" style="174" customWidth="1"/>
    <col min="13291" max="13291" width="12.453125" style="174" customWidth="1"/>
    <col min="13292" max="13292" width="13.54296875" style="174" customWidth="1"/>
    <col min="13293" max="13297" width="0" style="174" hidden="1" customWidth="1"/>
    <col min="13298" max="13298" width="14.54296875" style="174" customWidth="1"/>
    <col min="13299" max="13299" width="7.54296875" style="174" customWidth="1"/>
    <col min="13300" max="13300" width="13.453125" style="174" bestFit="1" customWidth="1"/>
    <col min="13301" max="13301" width="11.54296875" style="174" customWidth="1"/>
    <col min="13302" max="13302" width="11.453125" style="174" bestFit="1" customWidth="1"/>
    <col min="13303" max="13533" width="9.453125" style="174"/>
    <col min="13534" max="13534" width="6" style="174" bestFit="1" customWidth="1"/>
    <col min="13535" max="13535" width="0.54296875" style="174" customWidth="1"/>
    <col min="13536" max="13536" width="10.54296875" style="174" customWidth="1"/>
    <col min="13537" max="13537" width="11" style="174" customWidth="1"/>
    <col min="13538" max="13538" width="10.54296875" style="174" customWidth="1"/>
    <col min="13539" max="13539" width="10" style="174" customWidth="1"/>
    <col min="13540" max="13540" width="10.453125" style="174" customWidth="1"/>
    <col min="13541" max="13542" width="12" style="174" customWidth="1"/>
    <col min="13543" max="13544" width="1" style="174" customWidth="1"/>
    <col min="13545" max="13545" width="12.453125" style="174" bestFit="1" customWidth="1"/>
    <col min="13546" max="13546" width="0.54296875" style="174" customWidth="1"/>
    <col min="13547" max="13547" width="12.453125" style="174" customWidth="1"/>
    <col min="13548" max="13548" width="13.54296875" style="174" customWidth="1"/>
    <col min="13549" max="13553" width="0" style="174" hidden="1" customWidth="1"/>
    <col min="13554" max="13554" width="14.54296875" style="174" customWidth="1"/>
    <col min="13555" max="13555" width="7.54296875" style="174" customWidth="1"/>
    <col min="13556" max="13556" width="13.453125" style="174" bestFit="1" customWidth="1"/>
    <col min="13557" max="13557" width="11.54296875" style="174" customWidth="1"/>
    <col min="13558" max="13558" width="11.453125" style="174" bestFit="1" customWidth="1"/>
    <col min="13559" max="13789" width="9.453125" style="174"/>
    <col min="13790" max="13790" width="6" style="174" bestFit="1" customWidth="1"/>
    <col min="13791" max="13791" width="0.54296875" style="174" customWidth="1"/>
    <col min="13792" max="13792" width="10.54296875" style="174" customWidth="1"/>
    <col min="13793" max="13793" width="11" style="174" customWidth="1"/>
    <col min="13794" max="13794" width="10.54296875" style="174" customWidth="1"/>
    <col min="13795" max="13795" width="10" style="174" customWidth="1"/>
    <col min="13796" max="13796" width="10.453125" style="174" customWidth="1"/>
    <col min="13797" max="13798" width="12" style="174" customWidth="1"/>
    <col min="13799" max="13800" width="1" style="174" customWidth="1"/>
    <col min="13801" max="13801" width="12.453125" style="174" bestFit="1" customWidth="1"/>
    <col min="13802" max="13802" width="0.54296875" style="174" customWidth="1"/>
    <col min="13803" max="13803" width="12.453125" style="174" customWidth="1"/>
    <col min="13804" max="13804" width="13.54296875" style="174" customWidth="1"/>
    <col min="13805" max="13809" width="0" style="174" hidden="1" customWidth="1"/>
    <col min="13810" max="13810" width="14.54296875" style="174" customWidth="1"/>
    <col min="13811" max="13811" width="7.54296875" style="174" customWidth="1"/>
    <col min="13812" max="13812" width="13.453125" style="174" bestFit="1" customWidth="1"/>
    <col min="13813" max="13813" width="11.54296875" style="174" customWidth="1"/>
    <col min="13814" max="13814" width="11.453125" style="174" bestFit="1" customWidth="1"/>
    <col min="13815" max="14045" width="9.453125" style="174"/>
    <col min="14046" max="14046" width="6" style="174" bestFit="1" customWidth="1"/>
    <col min="14047" max="14047" width="0.54296875" style="174" customWidth="1"/>
    <col min="14048" max="14048" width="10.54296875" style="174" customWidth="1"/>
    <col min="14049" max="14049" width="11" style="174" customWidth="1"/>
    <col min="14050" max="14050" width="10.54296875" style="174" customWidth="1"/>
    <col min="14051" max="14051" width="10" style="174" customWidth="1"/>
    <col min="14052" max="14052" width="10.453125" style="174" customWidth="1"/>
    <col min="14053" max="14054" width="12" style="174" customWidth="1"/>
    <col min="14055" max="14056" width="1" style="174" customWidth="1"/>
    <col min="14057" max="14057" width="12.453125" style="174" bestFit="1" customWidth="1"/>
    <col min="14058" max="14058" width="0.54296875" style="174" customWidth="1"/>
    <col min="14059" max="14059" width="12.453125" style="174" customWidth="1"/>
    <col min="14060" max="14060" width="13.54296875" style="174" customWidth="1"/>
    <col min="14061" max="14065" width="0" style="174" hidden="1" customWidth="1"/>
    <col min="14066" max="14066" width="14.54296875" style="174" customWidth="1"/>
    <col min="14067" max="14067" width="7.54296875" style="174" customWidth="1"/>
    <col min="14068" max="14068" width="13.453125" style="174" bestFit="1" customWidth="1"/>
    <col min="14069" max="14069" width="11.54296875" style="174" customWidth="1"/>
    <col min="14070" max="14070" width="11.453125" style="174" bestFit="1" customWidth="1"/>
    <col min="14071" max="14301" width="9.453125" style="174"/>
    <col min="14302" max="14302" width="6" style="174" bestFit="1" customWidth="1"/>
    <col min="14303" max="14303" width="0.54296875" style="174" customWidth="1"/>
    <col min="14304" max="14304" width="10.54296875" style="174" customWidth="1"/>
    <col min="14305" max="14305" width="11" style="174" customWidth="1"/>
    <col min="14306" max="14306" width="10.54296875" style="174" customWidth="1"/>
    <col min="14307" max="14307" width="10" style="174" customWidth="1"/>
    <col min="14308" max="14308" width="10.453125" style="174" customWidth="1"/>
    <col min="14309" max="14310" width="12" style="174" customWidth="1"/>
    <col min="14311" max="14312" width="1" style="174" customWidth="1"/>
    <col min="14313" max="14313" width="12.453125" style="174" bestFit="1" customWidth="1"/>
    <col min="14314" max="14314" width="0.54296875" style="174" customWidth="1"/>
    <col min="14315" max="14315" width="12.453125" style="174" customWidth="1"/>
    <col min="14316" max="14316" width="13.54296875" style="174" customWidth="1"/>
    <col min="14317" max="14321" width="0" style="174" hidden="1" customWidth="1"/>
    <col min="14322" max="14322" width="14.54296875" style="174" customWidth="1"/>
    <col min="14323" max="14323" width="7.54296875" style="174" customWidth="1"/>
    <col min="14324" max="14324" width="13.453125" style="174" bestFit="1" customWidth="1"/>
    <col min="14325" max="14325" width="11.54296875" style="174" customWidth="1"/>
    <col min="14326" max="14326" width="11.453125" style="174" bestFit="1" customWidth="1"/>
    <col min="14327" max="14557" width="9.453125" style="174"/>
    <col min="14558" max="14558" width="6" style="174" bestFit="1" customWidth="1"/>
    <col min="14559" max="14559" width="0.54296875" style="174" customWidth="1"/>
    <col min="14560" max="14560" width="10.54296875" style="174" customWidth="1"/>
    <col min="14561" max="14561" width="11" style="174" customWidth="1"/>
    <col min="14562" max="14562" width="10.54296875" style="174" customWidth="1"/>
    <col min="14563" max="14563" width="10" style="174" customWidth="1"/>
    <col min="14564" max="14564" width="10.453125" style="174" customWidth="1"/>
    <col min="14565" max="14566" width="12" style="174" customWidth="1"/>
    <col min="14567" max="14568" width="1" style="174" customWidth="1"/>
    <col min="14569" max="14569" width="12.453125" style="174" bestFit="1" customWidth="1"/>
    <col min="14570" max="14570" width="0.54296875" style="174" customWidth="1"/>
    <col min="14571" max="14571" width="12.453125" style="174" customWidth="1"/>
    <col min="14572" max="14572" width="13.54296875" style="174" customWidth="1"/>
    <col min="14573" max="14577" width="0" style="174" hidden="1" customWidth="1"/>
    <col min="14578" max="14578" width="14.54296875" style="174" customWidth="1"/>
    <col min="14579" max="14579" width="7.54296875" style="174" customWidth="1"/>
    <col min="14580" max="14580" width="13.453125" style="174" bestFit="1" customWidth="1"/>
    <col min="14581" max="14581" width="11.54296875" style="174" customWidth="1"/>
    <col min="14582" max="14582" width="11.453125" style="174" bestFit="1" customWidth="1"/>
    <col min="14583" max="14813" width="9.453125" style="174"/>
    <col min="14814" max="14814" width="6" style="174" bestFit="1" customWidth="1"/>
    <col min="14815" max="14815" width="0.54296875" style="174" customWidth="1"/>
    <col min="14816" max="14816" width="10.54296875" style="174" customWidth="1"/>
    <col min="14817" max="14817" width="11" style="174" customWidth="1"/>
    <col min="14818" max="14818" width="10.54296875" style="174" customWidth="1"/>
    <col min="14819" max="14819" width="10" style="174" customWidth="1"/>
    <col min="14820" max="14820" width="10.453125" style="174" customWidth="1"/>
    <col min="14821" max="14822" width="12" style="174" customWidth="1"/>
    <col min="14823" max="14824" width="1" style="174" customWidth="1"/>
    <col min="14825" max="14825" width="12.453125" style="174" bestFit="1" customWidth="1"/>
    <col min="14826" max="14826" width="0.54296875" style="174" customWidth="1"/>
    <col min="14827" max="14827" width="12.453125" style="174" customWidth="1"/>
    <col min="14828" max="14828" width="13.54296875" style="174" customWidth="1"/>
    <col min="14829" max="14833" width="0" style="174" hidden="1" customWidth="1"/>
    <col min="14834" max="14834" width="14.54296875" style="174" customWidth="1"/>
    <col min="14835" max="14835" width="7.54296875" style="174" customWidth="1"/>
    <col min="14836" max="14836" width="13.453125" style="174" bestFit="1" customWidth="1"/>
    <col min="14837" max="14837" width="11.54296875" style="174" customWidth="1"/>
    <col min="14838" max="14838" width="11.453125" style="174" bestFit="1" customWidth="1"/>
    <col min="14839" max="15069" width="9.453125" style="174"/>
    <col min="15070" max="15070" width="6" style="174" bestFit="1" customWidth="1"/>
    <col min="15071" max="15071" width="0.54296875" style="174" customWidth="1"/>
    <col min="15072" max="15072" width="10.54296875" style="174" customWidth="1"/>
    <col min="15073" max="15073" width="11" style="174" customWidth="1"/>
    <col min="15074" max="15074" width="10.54296875" style="174" customWidth="1"/>
    <col min="15075" max="15075" width="10" style="174" customWidth="1"/>
    <col min="15076" max="15076" width="10.453125" style="174" customWidth="1"/>
    <col min="15077" max="15078" width="12" style="174" customWidth="1"/>
    <col min="15079" max="15080" width="1" style="174" customWidth="1"/>
    <col min="15081" max="15081" width="12.453125" style="174" bestFit="1" customWidth="1"/>
    <col min="15082" max="15082" width="0.54296875" style="174" customWidth="1"/>
    <col min="15083" max="15083" width="12.453125" style="174" customWidth="1"/>
    <col min="15084" max="15084" width="13.54296875" style="174" customWidth="1"/>
    <col min="15085" max="15089" width="0" style="174" hidden="1" customWidth="1"/>
    <col min="15090" max="15090" width="14.54296875" style="174" customWidth="1"/>
    <col min="15091" max="15091" width="7.54296875" style="174" customWidth="1"/>
    <col min="15092" max="15092" width="13.453125" style="174" bestFit="1" customWidth="1"/>
    <col min="15093" max="15093" width="11.54296875" style="174" customWidth="1"/>
    <col min="15094" max="15094" width="11.453125" style="174" bestFit="1" customWidth="1"/>
    <col min="15095" max="15325" width="9.453125" style="174"/>
    <col min="15326" max="15326" width="6" style="174" bestFit="1" customWidth="1"/>
    <col min="15327" max="15327" width="0.54296875" style="174" customWidth="1"/>
    <col min="15328" max="15328" width="10.54296875" style="174" customWidth="1"/>
    <col min="15329" max="15329" width="11" style="174" customWidth="1"/>
    <col min="15330" max="15330" width="10.54296875" style="174" customWidth="1"/>
    <col min="15331" max="15331" width="10" style="174" customWidth="1"/>
    <col min="15332" max="15332" width="10.453125" style="174" customWidth="1"/>
    <col min="15333" max="15334" width="12" style="174" customWidth="1"/>
    <col min="15335" max="15336" width="1" style="174" customWidth="1"/>
    <col min="15337" max="15337" width="12.453125" style="174" bestFit="1" customWidth="1"/>
    <col min="15338" max="15338" width="0.54296875" style="174" customWidth="1"/>
    <col min="15339" max="15339" width="12.453125" style="174" customWidth="1"/>
    <col min="15340" max="15340" width="13.54296875" style="174" customWidth="1"/>
    <col min="15341" max="15345" width="0" style="174" hidden="1" customWidth="1"/>
    <col min="15346" max="15346" width="14.54296875" style="174" customWidth="1"/>
    <col min="15347" max="15347" width="7.54296875" style="174" customWidth="1"/>
    <col min="15348" max="15348" width="13.453125" style="174" bestFit="1" customWidth="1"/>
    <col min="15349" max="15349" width="11.54296875" style="174" customWidth="1"/>
    <col min="15350" max="15350" width="11.453125" style="174" bestFit="1" customWidth="1"/>
    <col min="15351" max="15581" width="9.453125" style="174"/>
    <col min="15582" max="15582" width="6" style="174" bestFit="1" customWidth="1"/>
    <col min="15583" max="15583" width="0.54296875" style="174" customWidth="1"/>
    <col min="15584" max="15584" width="10.54296875" style="174" customWidth="1"/>
    <col min="15585" max="15585" width="11" style="174" customWidth="1"/>
    <col min="15586" max="15586" width="10.54296875" style="174" customWidth="1"/>
    <col min="15587" max="15587" width="10" style="174" customWidth="1"/>
    <col min="15588" max="15588" width="10.453125" style="174" customWidth="1"/>
    <col min="15589" max="15590" width="12" style="174" customWidth="1"/>
    <col min="15591" max="15592" width="1" style="174" customWidth="1"/>
    <col min="15593" max="15593" width="12.453125" style="174" bestFit="1" customWidth="1"/>
    <col min="15594" max="15594" width="0.54296875" style="174" customWidth="1"/>
    <col min="15595" max="15595" width="12.453125" style="174" customWidth="1"/>
    <col min="15596" max="15596" width="13.54296875" style="174" customWidth="1"/>
    <col min="15597" max="15601" width="0" style="174" hidden="1" customWidth="1"/>
    <col min="15602" max="15602" width="14.54296875" style="174" customWidth="1"/>
    <col min="15603" max="15603" width="7.54296875" style="174" customWidth="1"/>
    <col min="15604" max="15604" width="13.453125" style="174" bestFit="1" customWidth="1"/>
    <col min="15605" max="15605" width="11.54296875" style="174" customWidth="1"/>
    <col min="15606" max="15606" width="11.453125" style="174" bestFit="1" customWidth="1"/>
    <col min="15607" max="15837" width="9.453125" style="174"/>
    <col min="15838" max="15838" width="6" style="174" bestFit="1" customWidth="1"/>
    <col min="15839" max="15839" width="0.54296875" style="174" customWidth="1"/>
    <col min="15840" max="15840" width="10.54296875" style="174" customWidth="1"/>
    <col min="15841" max="15841" width="11" style="174" customWidth="1"/>
    <col min="15842" max="15842" width="10.54296875" style="174" customWidth="1"/>
    <col min="15843" max="15843" width="10" style="174" customWidth="1"/>
    <col min="15844" max="15844" width="10.453125" style="174" customWidth="1"/>
    <col min="15845" max="15846" width="12" style="174" customWidth="1"/>
    <col min="15847" max="15848" width="1" style="174" customWidth="1"/>
    <col min="15849" max="15849" width="12.453125" style="174" bestFit="1" customWidth="1"/>
    <col min="15850" max="15850" width="0.54296875" style="174" customWidth="1"/>
    <col min="15851" max="15851" width="12.453125" style="174" customWidth="1"/>
    <col min="15852" max="15852" width="13.54296875" style="174" customWidth="1"/>
    <col min="15853" max="15857" width="0" style="174" hidden="1" customWidth="1"/>
    <col min="15858" max="15858" width="14.54296875" style="174" customWidth="1"/>
    <col min="15859" max="15859" width="7.54296875" style="174" customWidth="1"/>
    <col min="15860" max="15860" width="13.453125" style="174" bestFit="1" customWidth="1"/>
    <col min="15861" max="15861" width="11.54296875" style="174" customWidth="1"/>
    <col min="15862" max="15862" width="11.453125" style="174" bestFit="1" customWidth="1"/>
    <col min="15863" max="16093" width="9.453125" style="174"/>
    <col min="16094" max="16094" width="6" style="174" bestFit="1" customWidth="1"/>
    <col min="16095" max="16095" width="0.54296875" style="174" customWidth="1"/>
    <col min="16096" max="16096" width="10.54296875" style="174" customWidth="1"/>
    <col min="16097" max="16097" width="11" style="174" customWidth="1"/>
    <col min="16098" max="16098" width="10.54296875" style="174" customWidth="1"/>
    <col min="16099" max="16099" width="10" style="174" customWidth="1"/>
    <col min="16100" max="16100" width="10.453125" style="174" customWidth="1"/>
    <col min="16101" max="16102" width="12" style="174" customWidth="1"/>
    <col min="16103" max="16104" width="1" style="174" customWidth="1"/>
    <col min="16105" max="16105" width="12.453125" style="174" bestFit="1" customWidth="1"/>
    <col min="16106" max="16106" width="0.54296875" style="174" customWidth="1"/>
    <col min="16107" max="16107" width="12.453125" style="174" customWidth="1"/>
    <col min="16108" max="16108" width="13.54296875" style="174" customWidth="1"/>
    <col min="16109" max="16113" width="0" style="174" hidden="1" customWidth="1"/>
    <col min="16114" max="16114" width="14.54296875" style="174" customWidth="1"/>
    <col min="16115" max="16115" width="7.54296875" style="174" customWidth="1"/>
    <col min="16116" max="16116" width="13.453125" style="174" bestFit="1" customWidth="1"/>
    <col min="16117" max="16117" width="11.54296875" style="174" customWidth="1"/>
    <col min="16118" max="16118" width="11.453125" style="174" bestFit="1" customWidth="1"/>
    <col min="16119" max="16370" width="9.453125" style="174"/>
    <col min="16371" max="16384" width="9.453125" style="174" customWidth="1"/>
  </cols>
  <sheetData>
    <row r="1" spans="1:56">
      <c r="A1" s="342">
        <f>'Note-30'!A1+1</f>
        <v>31</v>
      </c>
      <c r="B1" s="175" t="s">
        <v>274</v>
      </c>
      <c r="H1" s="631"/>
      <c r="I1" s="631"/>
      <c r="J1" s="631"/>
      <c r="K1" s="631"/>
      <c r="L1" s="631"/>
      <c r="M1" s="631"/>
      <c r="N1" s="631"/>
      <c r="O1" s="631"/>
      <c r="P1" s="631"/>
      <c r="Q1" s="631"/>
      <c r="R1" s="631"/>
      <c r="S1" s="483"/>
      <c r="X1" s="483"/>
      <c r="Z1" s="213"/>
      <c r="AB1" s="490"/>
    </row>
    <row r="2" spans="1:56" ht="6" customHeight="1">
      <c r="B2" s="175"/>
      <c r="H2" s="631"/>
      <c r="I2" s="631"/>
      <c r="J2" s="631"/>
      <c r="K2" s="631"/>
      <c r="L2" s="631"/>
      <c r="M2" s="631"/>
      <c r="N2" s="631"/>
      <c r="O2" s="631"/>
      <c r="P2" s="631"/>
      <c r="Q2" s="631"/>
      <c r="R2" s="631"/>
      <c r="S2" s="483"/>
      <c r="X2" s="483"/>
      <c r="Z2" s="213"/>
      <c r="AB2" s="490"/>
    </row>
    <row r="3" spans="1:56" ht="52.4" customHeight="1">
      <c r="B3" s="1212" t="s">
        <v>747</v>
      </c>
      <c r="C3" s="1212"/>
      <c r="D3" s="1212"/>
      <c r="E3" s="1212"/>
      <c r="F3" s="1212"/>
      <c r="G3" s="1212"/>
      <c r="H3" s="1212"/>
      <c r="I3" s="1212"/>
      <c r="J3" s="1212"/>
      <c r="K3" s="1212"/>
      <c r="L3" s="1212"/>
      <c r="M3" s="1212"/>
      <c r="N3" s="1212"/>
      <c r="O3" s="1212"/>
      <c r="P3" s="1212"/>
      <c r="Q3" s="1212"/>
      <c r="R3" s="1212"/>
      <c r="S3" s="218"/>
      <c r="T3" s="212"/>
      <c r="U3" s="212"/>
      <c r="V3" s="212"/>
      <c r="W3" s="212"/>
      <c r="X3" s="212"/>
      <c r="Z3" s="213"/>
      <c r="AB3" s="490"/>
    </row>
    <row r="4" spans="1:56" ht="15" customHeight="1">
      <c r="B4" s="1279" t="s">
        <v>247</v>
      </c>
      <c r="C4" s="1262"/>
      <c r="D4" s="1262"/>
      <c r="E4" s="1280"/>
      <c r="F4" s="632"/>
      <c r="G4" s="1262" t="s">
        <v>248</v>
      </c>
      <c r="H4" s="1262"/>
      <c r="I4" s="1262"/>
      <c r="J4" s="1280"/>
      <c r="K4" s="632"/>
      <c r="L4" s="1279" t="s">
        <v>249</v>
      </c>
      <c r="M4" s="1262"/>
      <c r="N4" s="1280"/>
      <c r="O4" s="632"/>
      <c r="P4" s="1286" t="s">
        <v>250</v>
      </c>
      <c r="Q4" s="1287"/>
      <c r="R4" s="1288"/>
      <c r="S4" s="174"/>
      <c r="T4" s="633"/>
      <c r="U4" s="605"/>
      <c r="V4" s="605"/>
      <c r="W4" s="605"/>
      <c r="X4" s="633"/>
      <c r="Z4" s="213"/>
      <c r="AB4" s="490"/>
    </row>
    <row r="5" spans="1:56">
      <c r="B5" s="1281"/>
      <c r="C5" s="1282"/>
      <c r="D5" s="1282"/>
      <c r="E5" s="1283"/>
      <c r="F5" s="606"/>
      <c r="G5" s="1282"/>
      <c r="H5" s="1282"/>
      <c r="I5" s="1282"/>
      <c r="J5" s="1283"/>
      <c r="K5" s="606"/>
      <c r="L5" s="1281"/>
      <c r="M5" s="1282"/>
      <c r="N5" s="1283"/>
      <c r="O5" s="606"/>
      <c r="P5" s="634">
        <v>2022</v>
      </c>
      <c r="Q5" s="1289">
        <v>2021</v>
      </c>
      <c r="R5" s="1290"/>
      <c r="S5" s="174"/>
      <c r="T5" s="174"/>
      <c r="U5" s="342"/>
      <c r="V5" s="342"/>
      <c r="W5" s="342"/>
      <c r="X5" s="342"/>
      <c r="Z5" s="213"/>
      <c r="AB5" s="490"/>
    </row>
    <row r="6" spans="1:56">
      <c r="B6" s="1284"/>
      <c r="C6" s="1263"/>
      <c r="D6" s="1263"/>
      <c r="E6" s="1285"/>
      <c r="F6" s="635"/>
      <c r="G6" s="1263"/>
      <c r="H6" s="1263"/>
      <c r="I6" s="1263"/>
      <c r="J6" s="1285"/>
      <c r="K6" s="635"/>
      <c r="L6" s="1284"/>
      <c r="M6" s="1263"/>
      <c r="N6" s="1285"/>
      <c r="O6" s="635"/>
      <c r="P6" s="636" t="s">
        <v>269</v>
      </c>
      <c r="Q6" s="1291" t="s">
        <v>269</v>
      </c>
      <c r="R6" s="1292"/>
      <c r="S6" s="174"/>
      <c r="T6" s="174"/>
      <c r="U6" s="342"/>
      <c r="V6" s="342"/>
      <c r="W6" s="342"/>
      <c r="X6" s="342"/>
      <c r="Z6" s="213"/>
      <c r="AB6" s="490"/>
    </row>
    <row r="7" spans="1:56" ht="5.15" customHeight="1">
      <c r="B7" s="375"/>
      <c r="C7" s="375"/>
      <c r="D7" s="375"/>
      <c r="E7" s="375"/>
      <c r="F7" s="375"/>
      <c r="G7" s="375"/>
      <c r="H7" s="605"/>
      <c r="I7" s="605"/>
      <c r="J7" s="208"/>
      <c r="K7" s="208"/>
      <c r="N7" s="208"/>
      <c r="O7" s="208"/>
      <c r="P7" s="208"/>
      <c r="Q7" s="1276"/>
      <c r="R7" s="1276"/>
      <c r="S7" s="174"/>
      <c r="T7" s="174"/>
      <c r="U7" s="174"/>
      <c r="V7" s="174"/>
      <c r="W7" s="174"/>
      <c r="X7" s="174"/>
      <c r="Z7" s="213"/>
      <c r="AB7" s="490"/>
    </row>
    <row r="8" spans="1:56" ht="16.399999999999999" customHeight="1">
      <c r="B8" s="1275" t="s">
        <v>1701</v>
      </c>
      <c r="C8" s="1275"/>
      <c r="D8" s="1275"/>
      <c r="E8" s="1275"/>
      <c r="F8" s="637"/>
      <c r="G8" s="1277" t="s">
        <v>251</v>
      </c>
      <c r="H8" s="1277"/>
      <c r="I8" s="1277"/>
      <c r="J8" s="1277"/>
      <c r="K8" s="638"/>
      <c r="L8" s="1277" t="s">
        <v>308</v>
      </c>
      <c r="M8" s="1277"/>
      <c r="N8" s="1277"/>
      <c r="O8" s="638"/>
      <c r="P8" s="639">
        <f>-'Notes 6-29'!J412+'Notes 6-29'!J60+'Notes 6-29'!J69</f>
        <v>242729258.82999986</v>
      </c>
      <c r="Q8" s="1278">
        <f>-'Notes 6-29'!L412+'Notes 6-29'!L60+'Notes 6-29'!L69</f>
        <v>202562108.23999989</v>
      </c>
      <c r="R8" s="1278"/>
      <c r="S8" s="174"/>
      <c r="T8" s="640"/>
      <c r="U8" s="640"/>
      <c r="V8" s="640"/>
      <c r="W8" s="640"/>
      <c r="X8" s="640"/>
      <c r="Z8" s="213"/>
      <c r="AB8" s="490"/>
      <c r="BB8" s="502"/>
      <c r="BD8" s="341"/>
    </row>
    <row r="9" spans="1:56" ht="16.399999999999999" customHeight="1">
      <c r="B9" s="1275" t="s">
        <v>1713</v>
      </c>
      <c r="C9" s="1275"/>
      <c r="D9" s="1275"/>
      <c r="E9" s="1275"/>
      <c r="F9" s="641"/>
      <c r="G9" s="1277" t="s">
        <v>252</v>
      </c>
      <c r="H9" s="1277"/>
      <c r="I9" s="1277"/>
      <c r="J9" s="1277"/>
      <c r="K9" s="638"/>
      <c r="L9" s="1277" t="s">
        <v>308</v>
      </c>
      <c r="M9" s="1277"/>
      <c r="N9" s="1277"/>
      <c r="O9" s="638"/>
      <c r="P9" s="642">
        <f>-'Notes 6-29'!J405</f>
        <v>-186889455.10999998</v>
      </c>
      <c r="Q9" s="1278">
        <f>-'Notes 6-29'!L405</f>
        <v>-163146659.50999993</v>
      </c>
      <c r="R9" s="1278"/>
      <c r="S9" s="174"/>
      <c r="Z9" s="213"/>
      <c r="AB9" s="490"/>
      <c r="AD9" s="213"/>
      <c r="BD9" s="341"/>
    </row>
    <row r="10" spans="1:56" ht="16.399999999999999" customHeight="1">
      <c r="B10" s="1275" t="s">
        <v>904</v>
      </c>
      <c r="C10" s="1275"/>
      <c r="D10" s="1275"/>
      <c r="E10" s="1275"/>
      <c r="F10" s="637"/>
      <c r="G10" s="1277" t="s">
        <v>252</v>
      </c>
      <c r="H10" s="1277"/>
      <c r="I10" s="1277"/>
      <c r="J10" s="1277"/>
      <c r="K10" s="638"/>
      <c r="L10" s="1277" t="s">
        <v>308</v>
      </c>
      <c r="M10" s="1277"/>
      <c r="N10" s="1277"/>
      <c r="O10" s="638"/>
      <c r="P10" s="639">
        <f>'Notes 6-29'!J62</f>
        <v>3531311.82</v>
      </c>
      <c r="Q10" s="1304">
        <f>'Notes 6-29'!L62</f>
        <v>0</v>
      </c>
      <c r="R10" s="1304"/>
      <c r="S10" s="174"/>
      <c r="T10" s="213"/>
      <c r="U10" s="213"/>
      <c r="V10" s="213"/>
      <c r="W10" s="213"/>
      <c r="X10" s="213"/>
      <c r="Z10" s="213"/>
      <c r="AB10" s="490"/>
      <c r="BB10" s="502"/>
      <c r="BD10" s="341"/>
    </row>
    <row r="11" spans="1:56" ht="16.399999999999999" customHeight="1">
      <c r="B11" s="1275" t="s">
        <v>897</v>
      </c>
      <c r="C11" s="1275"/>
      <c r="D11" s="1275"/>
      <c r="E11" s="1275"/>
      <c r="F11" s="637"/>
      <c r="G11" s="1277" t="s">
        <v>252</v>
      </c>
      <c r="H11" s="1277"/>
      <c r="I11" s="1277"/>
      <c r="J11" s="1277"/>
      <c r="K11" s="638"/>
      <c r="L11" s="1277" t="s">
        <v>308</v>
      </c>
      <c r="M11" s="1277"/>
      <c r="N11" s="1277"/>
      <c r="O11" s="638"/>
      <c r="P11" s="639">
        <f>'Notes 6-29'!J64+'Notes 6-29'!J70</f>
        <v>0</v>
      </c>
      <c r="Q11" s="1301">
        <f>'Notes 6-29'!L64+'Notes 6-29'!L70</f>
        <v>2807715.5700000003</v>
      </c>
      <c r="R11" s="1302"/>
      <c r="S11" s="174"/>
      <c r="T11" s="213"/>
      <c r="U11" s="213"/>
      <c r="V11" s="213"/>
      <c r="W11" s="213"/>
      <c r="X11" s="213"/>
      <c r="Z11" s="213"/>
      <c r="AB11" s="490"/>
      <c r="BB11" s="502"/>
      <c r="BD11" s="341"/>
    </row>
    <row r="12" spans="1:56" ht="16.399999999999999" hidden="1" customHeight="1">
      <c r="B12" s="1275" t="s">
        <v>741</v>
      </c>
      <c r="C12" s="1275"/>
      <c r="D12" s="1275"/>
      <c r="E12" s="1275"/>
      <c r="F12" s="637"/>
      <c r="G12" s="1277" t="s">
        <v>252</v>
      </c>
      <c r="H12" s="1277"/>
      <c r="I12" s="1277"/>
      <c r="J12" s="1277"/>
      <c r="K12" s="638"/>
      <c r="L12" s="1277" t="s">
        <v>308</v>
      </c>
      <c r="M12" s="1277"/>
      <c r="N12" s="1277"/>
      <c r="O12" s="638"/>
      <c r="P12" s="639">
        <f>'Notes 6-29'!J63-'Notes 6-29'!J406</f>
        <v>0</v>
      </c>
      <c r="Q12" s="1301">
        <v>0</v>
      </c>
      <c r="R12" s="1303"/>
      <c r="S12" s="174"/>
      <c r="T12" s="213"/>
      <c r="U12" s="213"/>
      <c r="V12" s="213"/>
      <c r="W12" s="213"/>
      <c r="X12" s="213"/>
      <c r="Z12" s="213"/>
      <c r="AB12" s="490"/>
      <c r="BB12" s="502"/>
      <c r="BD12" s="341"/>
    </row>
    <row r="13" spans="1:56" ht="16.399999999999999" customHeight="1">
      <c r="B13" s="1275" t="s">
        <v>905</v>
      </c>
      <c r="C13" s="1275"/>
      <c r="D13" s="1275"/>
      <c r="E13" s="1275"/>
      <c r="F13" s="637"/>
      <c r="G13" s="1277" t="s">
        <v>252</v>
      </c>
      <c r="H13" s="1277"/>
      <c r="I13" s="1277"/>
      <c r="J13" s="1277"/>
      <c r="K13" s="638"/>
      <c r="L13" s="1277" t="s">
        <v>308</v>
      </c>
      <c r="M13" s="1277"/>
      <c r="N13" s="1277"/>
      <c r="O13" s="638"/>
      <c r="P13" s="639">
        <f>'Notes 6-29'!J61</f>
        <v>79599388.949999988</v>
      </c>
      <c r="Q13" s="1301"/>
      <c r="R13" s="1302"/>
      <c r="S13" s="174"/>
      <c r="T13" s="213"/>
      <c r="U13" s="213"/>
      <c r="V13" s="213"/>
      <c r="W13" s="213"/>
      <c r="X13" s="213"/>
      <c r="Z13" s="213"/>
      <c r="AB13" s="490"/>
      <c r="BD13" s="502"/>
    </row>
    <row r="14" spans="1:56" ht="16.399999999999999" hidden="1" customHeight="1">
      <c r="B14" s="1272" t="s">
        <v>613</v>
      </c>
      <c r="C14" s="1273"/>
      <c r="D14" s="1273"/>
      <c r="E14" s="1274"/>
      <c r="F14" s="643"/>
      <c r="G14" s="1294" t="s">
        <v>252</v>
      </c>
      <c r="H14" s="1294"/>
      <c r="I14" s="1294"/>
      <c r="J14" s="1295"/>
      <c r="K14" s="644"/>
      <c r="L14" s="1298" t="s">
        <v>308</v>
      </c>
      <c r="M14" s="1299"/>
      <c r="N14" s="1300"/>
      <c r="O14" s="645"/>
      <c r="P14" s="642">
        <v>0</v>
      </c>
      <c r="Q14" s="1296">
        <v>0</v>
      </c>
      <c r="R14" s="1297">
        <v>0</v>
      </c>
      <c r="S14" s="174"/>
      <c r="T14" s="213"/>
      <c r="U14" s="213"/>
      <c r="V14" s="213"/>
      <c r="W14" s="213"/>
      <c r="X14" s="213"/>
      <c r="Z14" s="213"/>
      <c r="AB14" s="490"/>
    </row>
    <row r="15" spans="1:56" s="175" customFormat="1" ht="15" thickBot="1">
      <c r="A15" s="342"/>
      <c r="E15" s="605"/>
      <c r="F15" s="605"/>
      <c r="G15" s="605"/>
      <c r="H15" s="606"/>
      <c r="I15" s="606"/>
      <c r="J15" s="606"/>
      <c r="K15" s="606"/>
      <c r="P15" s="646">
        <f>SUM(P8:P14)</f>
        <v>138970504.48999986</v>
      </c>
      <c r="Q15" s="1293">
        <f>SUM(Q8:R14)</f>
        <v>42223164.29999996</v>
      </c>
      <c r="R15" s="1293"/>
      <c r="T15" s="186"/>
      <c r="U15" s="186"/>
      <c r="V15" s="186"/>
      <c r="W15" s="186"/>
      <c r="X15" s="186"/>
      <c r="Z15" s="524"/>
      <c r="AB15" s="647"/>
      <c r="BD15" s="524"/>
    </row>
    <row r="16" spans="1:56" ht="6.75" customHeight="1" thickTop="1">
      <c r="A16" s="375"/>
      <c r="C16" s="230"/>
      <c r="D16" s="230"/>
      <c r="E16" s="230"/>
      <c r="F16" s="230"/>
      <c r="G16" s="230"/>
      <c r="H16" s="230"/>
      <c r="I16" s="230"/>
      <c r="J16" s="230"/>
      <c r="K16" s="230"/>
      <c r="L16" s="230"/>
      <c r="M16" s="230"/>
      <c r="N16" s="230"/>
      <c r="O16" s="230"/>
      <c r="P16" s="230"/>
      <c r="Q16" s="230"/>
      <c r="R16" s="230"/>
    </row>
    <row r="17" spans="1:18" ht="6.75" customHeight="1">
      <c r="A17" s="375"/>
      <c r="C17" s="230"/>
      <c r="D17" s="230"/>
      <c r="E17" s="230"/>
      <c r="F17" s="230"/>
      <c r="G17" s="230"/>
      <c r="H17" s="230"/>
      <c r="I17" s="230"/>
      <c r="J17" s="230"/>
      <c r="K17" s="230"/>
      <c r="L17" s="230"/>
      <c r="M17" s="230"/>
      <c r="N17" s="230"/>
      <c r="O17" s="230"/>
      <c r="P17" s="230"/>
      <c r="Q17" s="230"/>
      <c r="R17" s="230"/>
    </row>
    <row r="18" spans="1:18">
      <c r="A18" s="342">
        <f>A1+1</f>
        <v>32</v>
      </c>
      <c r="B18" s="376" t="s">
        <v>275</v>
      </c>
      <c r="D18" s="208"/>
      <c r="E18" s="208"/>
      <c r="F18" s="208"/>
      <c r="G18" s="208"/>
      <c r="H18" s="208"/>
      <c r="I18" s="208"/>
      <c r="J18" s="208"/>
      <c r="K18" s="208"/>
      <c r="L18" s="208"/>
      <c r="M18" s="208"/>
      <c r="N18" s="197"/>
      <c r="O18" s="197"/>
      <c r="P18" s="648">
        <v>2022</v>
      </c>
      <c r="Q18" s="206"/>
      <c r="R18" s="649">
        <v>2021</v>
      </c>
    </row>
    <row r="19" spans="1:18" ht="3.75" customHeight="1">
      <c r="B19" s="376"/>
      <c r="D19" s="208"/>
      <c r="E19" s="208"/>
      <c r="F19" s="208"/>
      <c r="G19" s="208"/>
      <c r="H19" s="208"/>
      <c r="I19" s="208"/>
      <c r="J19" s="208"/>
      <c r="K19" s="208"/>
      <c r="L19" s="208"/>
      <c r="M19" s="208"/>
      <c r="N19" s="197"/>
      <c r="O19" s="197"/>
      <c r="P19" s="650"/>
      <c r="Q19" s="206"/>
      <c r="R19" s="651"/>
    </row>
    <row r="20" spans="1:18">
      <c r="B20" s="376" t="s">
        <v>284</v>
      </c>
      <c r="D20" s="208"/>
      <c r="E20" s="208"/>
      <c r="F20" s="208"/>
      <c r="G20" s="208"/>
      <c r="H20" s="208"/>
      <c r="I20" s="208"/>
      <c r="J20" s="208"/>
      <c r="K20" s="208"/>
      <c r="L20" s="208"/>
      <c r="M20" s="208"/>
      <c r="N20" s="197"/>
      <c r="O20" s="197"/>
      <c r="P20" s="652"/>
      <c r="R20" s="220"/>
    </row>
    <row r="21" spans="1:18" ht="15" thickBot="1">
      <c r="B21" s="205" t="s">
        <v>259</v>
      </c>
      <c r="D21" s="206"/>
      <c r="H21" s="208"/>
      <c r="I21" s="208"/>
      <c r="J21" s="208"/>
      <c r="K21" s="208"/>
      <c r="L21" s="208"/>
      <c r="M21" s="208"/>
      <c r="N21" s="197"/>
      <c r="O21" s="197"/>
      <c r="P21" s="646">
        <v>56009.777083889938</v>
      </c>
      <c r="Q21" s="610"/>
      <c r="R21" s="646">
        <v>56009.777083889938</v>
      </c>
    </row>
    <row r="22" spans="1:18" ht="6" customHeight="1" thickTop="1">
      <c r="N22" s="215"/>
      <c r="O22" s="215"/>
      <c r="P22" s="653"/>
      <c r="R22" s="653"/>
    </row>
    <row r="23" spans="1:18">
      <c r="B23" s="376" t="s">
        <v>285</v>
      </c>
      <c r="D23" s="208"/>
      <c r="E23" s="208"/>
      <c r="F23" s="208"/>
      <c r="G23" s="208"/>
      <c r="H23" s="208"/>
      <c r="I23" s="208"/>
      <c r="J23" s="208"/>
      <c r="K23" s="208"/>
      <c r="L23" s="208"/>
      <c r="M23" s="208"/>
      <c r="N23" s="197"/>
      <c r="O23" s="197"/>
      <c r="P23" s="654"/>
      <c r="R23" s="654"/>
    </row>
    <row r="24" spans="1:18" ht="15" thickBot="1">
      <c r="B24" s="1254" t="s">
        <v>260</v>
      </c>
      <c r="C24" s="1254"/>
      <c r="E24" s="208"/>
      <c r="F24" s="208"/>
      <c r="G24" s="208"/>
      <c r="H24" s="208"/>
      <c r="I24" s="208"/>
      <c r="J24" s="208"/>
      <c r="K24" s="208"/>
      <c r="L24" s="208"/>
      <c r="M24" s="208"/>
      <c r="N24" s="197"/>
      <c r="O24" s="197"/>
      <c r="P24" s="655">
        <v>36406.355104528462</v>
      </c>
      <c r="Q24" s="187"/>
      <c r="R24" s="655">
        <v>32563.859589041094</v>
      </c>
    </row>
    <row r="25" spans="1:18" ht="15.5" thickTop="1" thickBot="1">
      <c r="B25" s="376" t="s">
        <v>261</v>
      </c>
      <c r="D25" s="208"/>
      <c r="E25" s="208"/>
      <c r="F25" s="208"/>
      <c r="G25" s="208"/>
      <c r="H25" s="208"/>
      <c r="I25" s="208"/>
      <c r="J25" s="208"/>
      <c r="K25" s="208"/>
      <c r="L25" s="208"/>
      <c r="M25" s="208"/>
      <c r="N25" s="197"/>
      <c r="O25" s="197"/>
      <c r="P25" s="656">
        <f>P24/P21</f>
        <v>0.65</v>
      </c>
      <c r="R25" s="656">
        <v>0.5813959862805349</v>
      </c>
    </row>
    <row r="26" spans="1:18" ht="15" thickTop="1">
      <c r="N26" s="215"/>
      <c r="O26" s="215"/>
      <c r="P26" s="653"/>
      <c r="R26" s="653"/>
    </row>
    <row r="27" spans="1:18">
      <c r="A27" s="342">
        <f>A18+1</f>
        <v>33</v>
      </c>
      <c r="B27" s="175" t="s">
        <v>276</v>
      </c>
      <c r="N27" s="215"/>
      <c r="O27" s="215"/>
      <c r="P27" s="522"/>
      <c r="Q27" s="213"/>
      <c r="R27" s="522"/>
    </row>
    <row r="28" spans="1:18" ht="9" customHeight="1">
      <c r="B28" s="175"/>
      <c r="N28" s="215"/>
      <c r="O28" s="215"/>
      <c r="P28" s="522"/>
      <c r="Q28" s="213"/>
      <c r="R28" s="522"/>
    </row>
    <row r="29" spans="1:18">
      <c r="B29" s="174" t="s">
        <v>3994</v>
      </c>
      <c r="N29" s="215"/>
      <c r="O29" s="215"/>
      <c r="P29" s="341">
        <f>5705+16</f>
        <v>5721</v>
      </c>
      <c r="Q29" s="341"/>
      <c r="R29" s="341">
        <v>5253</v>
      </c>
    </row>
    <row r="30" spans="1:18">
      <c r="B30" s="174" t="s">
        <v>3995</v>
      </c>
      <c r="N30" s="215"/>
      <c r="O30" s="215"/>
      <c r="P30" s="658">
        <v>0</v>
      </c>
      <c r="Q30" s="657"/>
      <c r="R30" s="658">
        <v>0</v>
      </c>
    </row>
    <row r="31" spans="1:18" ht="15" thickBot="1">
      <c r="N31" s="215"/>
      <c r="O31" s="215"/>
      <c r="P31" s="655">
        <f>P29</f>
        <v>5721</v>
      </c>
      <c r="Q31" s="175"/>
      <c r="R31" s="655">
        <v>5253</v>
      </c>
    </row>
    <row r="32" spans="1:18" ht="15" thickTop="1">
      <c r="N32" s="215"/>
      <c r="O32" s="215"/>
      <c r="P32" s="519"/>
      <c r="Q32" s="175"/>
      <c r="R32" s="519"/>
    </row>
    <row r="33" spans="1:18">
      <c r="A33" s="342">
        <f>A27+1</f>
        <v>34</v>
      </c>
      <c r="B33" s="376" t="s">
        <v>277</v>
      </c>
      <c r="D33" s="376"/>
      <c r="E33" s="376"/>
      <c r="F33" s="376"/>
      <c r="G33" s="376"/>
      <c r="H33" s="376"/>
      <c r="I33" s="376"/>
      <c r="J33" s="376"/>
      <c r="K33" s="376"/>
      <c r="L33" s="376"/>
      <c r="M33" s="376"/>
      <c r="N33" s="659"/>
      <c r="O33" s="659"/>
      <c r="P33" s="660"/>
      <c r="R33" s="660"/>
    </row>
    <row r="34" spans="1:18" ht="10.4" customHeight="1">
      <c r="B34" s="376"/>
      <c r="D34" s="376"/>
      <c r="E34" s="376"/>
      <c r="F34" s="376"/>
      <c r="G34" s="376"/>
      <c r="H34" s="376"/>
      <c r="I34" s="376"/>
      <c r="J34" s="376"/>
      <c r="K34" s="376"/>
      <c r="L34" s="376"/>
      <c r="M34" s="376"/>
      <c r="N34" s="659"/>
      <c r="O34" s="659"/>
      <c r="P34" s="660"/>
      <c r="R34" s="660"/>
    </row>
    <row r="35" spans="1:18" ht="15" thickBot="1">
      <c r="B35" s="174" t="s">
        <v>262</v>
      </c>
      <c r="N35" s="215"/>
      <c r="O35" s="215"/>
      <c r="P35" s="661">
        <f>6435953.1812369*92.5</f>
        <v>595325669.26441324</v>
      </c>
      <c r="R35" s="661">
        <v>424302016.49999988</v>
      </c>
    </row>
    <row r="36" spans="1:18" ht="15" thickTop="1">
      <c r="B36" s="174" t="s">
        <v>315</v>
      </c>
      <c r="N36" s="215"/>
      <c r="O36" s="215"/>
      <c r="P36" s="662"/>
      <c r="R36" s="653"/>
    </row>
    <row r="37" spans="1:18">
      <c r="B37" s="663" t="s">
        <v>1300</v>
      </c>
      <c r="N37" s="215"/>
      <c r="O37" s="215"/>
      <c r="P37" s="522">
        <v>0</v>
      </c>
      <c r="Q37" s="213"/>
      <c r="R37" s="522">
        <v>0</v>
      </c>
    </row>
    <row r="38" spans="1:18">
      <c r="B38" s="663" t="s">
        <v>314</v>
      </c>
      <c r="N38" s="215"/>
      <c r="O38" s="215"/>
      <c r="P38" s="481">
        <v>0</v>
      </c>
      <c r="R38" s="341">
        <v>0</v>
      </c>
    </row>
    <row r="39" spans="1:18">
      <c r="N39" s="215"/>
      <c r="O39" s="215"/>
      <c r="P39" s="664"/>
      <c r="R39" s="664"/>
    </row>
    <row r="40" spans="1:18" ht="15" hidden="1" thickBot="1">
      <c r="B40" s="174" t="s">
        <v>864</v>
      </c>
      <c r="N40" s="215"/>
      <c r="O40" s="215"/>
      <c r="P40" s="661">
        <v>38531186.859999999</v>
      </c>
      <c r="R40" s="661">
        <v>6049000</v>
      </c>
    </row>
    <row r="41" spans="1:18">
      <c r="C41" s="665"/>
      <c r="N41" s="215"/>
      <c r="O41" s="215"/>
      <c r="P41" s="185"/>
      <c r="Q41" s="524"/>
      <c r="R41" s="519"/>
    </row>
    <row r="42" spans="1:18">
      <c r="A42" s="342">
        <f>A33+1</f>
        <v>35</v>
      </c>
      <c r="B42" s="175" t="s">
        <v>853</v>
      </c>
      <c r="C42" s="665"/>
      <c r="N42" s="215"/>
      <c r="O42" s="215"/>
      <c r="P42" s="519"/>
      <c r="Q42" s="524"/>
      <c r="R42" s="519"/>
    </row>
    <row r="43" spans="1:18" ht="8.9" customHeight="1">
      <c r="C43" s="665"/>
      <c r="N43" s="215"/>
      <c r="O43" s="215"/>
      <c r="P43" s="519"/>
      <c r="Q43" s="524"/>
      <c r="R43" s="519"/>
    </row>
    <row r="44" spans="1:18" ht="15" customHeight="1">
      <c r="B44" s="1214" t="s">
        <v>1301</v>
      </c>
      <c r="C44" s="1214"/>
      <c r="D44" s="1214"/>
      <c r="E44" s="1214"/>
      <c r="F44" s="1214"/>
      <c r="G44" s="1214"/>
      <c r="H44" s="1214"/>
      <c r="I44" s="1214"/>
      <c r="J44" s="1214"/>
      <c r="K44" s="1214"/>
      <c r="L44" s="1214"/>
      <c r="M44" s="1214"/>
      <c r="N44" s="1214"/>
      <c r="O44" s="1214"/>
      <c r="P44" s="1214"/>
      <c r="Q44" s="1214"/>
      <c r="R44" s="1214"/>
    </row>
    <row r="45" spans="1:18" ht="32.25" customHeight="1">
      <c r="B45" s="1214" t="s">
        <v>227</v>
      </c>
      <c r="C45" s="1214"/>
      <c r="D45" s="1214"/>
      <c r="E45" s="1214"/>
      <c r="F45" s="1214"/>
      <c r="G45" s="1214"/>
      <c r="H45" s="1214"/>
      <c r="I45" s="1214"/>
      <c r="J45" s="1214"/>
      <c r="K45" s="1214"/>
      <c r="L45" s="1214"/>
      <c r="M45" s="1214"/>
      <c r="N45" s="1214"/>
      <c r="O45" s="1214"/>
      <c r="P45" s="1214"/>
      <c r="Q45" s="1214"/>
      <c r="R45" s="1214"/>
    </row>
    <row r="46" spans="1:18">
      <c r="C46" s="665"/>
      <c r="N46" s="215"/>
      <c r="O46" s="215"/>
      <c r="P46" s="519"/>
      <c r="Q46" s="524"/>
      <c r="R46" s="519"/>
    </row>
    <row r="47" spans="1:18" hidden="1">
      <c r="B47" s="175" t="s">
        <v>854</v>
      </c>
      <c r="C47" s="665"/>
      <c r="N47" s="215"/>
      <c r="O47" s="215"/>
      <c r="P47" s="519"/>
      <c r="Q47" s="524"/>
      <c r="R47" s="519"/>
    </row>
    <row r="48" spans="1:18" ht="3" hidden="1" customHeight="1">
      <c r="C48" s="665"/>
      <c r="N48" s="215"/>
      <c r="O48" s="215"/>
      <c r="P48" s="519"/>
      <c r="Q48" s="524"/>
      <c r="R48" s="519"/>
    </row>
    <row r="49" spans="2:18" hidden="1">
      <c r="B49" s="1212" t="s">
        <v>862</v>
      </c>
      <c r="C49" s="1305"/>
      <c r="D49" s="1305"/>
      <c r="E49" s="1305"/>
      <c r="F49" s="1305"/>
      <c r="G49" s="1305"/>
      <c r="H49" s="1305"/>
      <c r="I49" s="1305"/>
      <c r="J49" s="1305"/>
      <c r="K49" s="1305"/>
      <c r="L49" s="1305"/>
      <c r="M49" s="1305"/>
      <c r="N49" s="1305"/>
      <c r="O49" s="1305"/>
      <c r="P49" s="1305"/>
      <c r="Q49" s="1305"/>
      <c r="R49" s="1305"/>
    </row>
    <row r="50" spans="2:18" hidden="1">
      <c r="B50" s="1305"/>
      <c r="C50" s="1305"/>
      <c r="D50" s="1305"/>
      <c r="E50" s="1305"/>
      <c r="F50" s="1305"/>
      <c r="G50" s="1305"/>
      <c r="H50" s="1305"/>
      <c r="I50" s="1305"/>
      <c r="J50" s="1305"/>
      <c r="K50" s="1305"/>
      <c r="L50" s="1305"/>
      <c r="M50" s="1305"/>
      <c r="N50" s="1305"/>
      <c r="O50" s="1305"/>
      <c r="P50" s="1305"/>
      <c r="Q50" s="1305"/>
      <c r="R50" s="1305"/>
    </row>
    <row r="51" spans="2:18" hidden="1">
      <c r="B51" s="1305"/>
      <c r="C51" s="1305"/>
      <c r="D51" s="1305"/>
      <c r="E51" s="1305"/>
      <c r="F51" s="1305"/>
      <c r="G51" s="1305"/>
      <c r="H51" s="1305"/>
      <c r="I51" s="1305"/>
      <c r="J51" s="1305"/>
      <c r="K51" s="1305"/>
      <c r="L51" s="1305"/>
      <c r="M51" s="1305"/>
      <c r="N51" s="1305"/>
      <c r="O51" s="1305"/>
      <c r="P51" s="1305"/>
      <c r="Q51" s="1305"/>
      <c r="R51" s="1305"/>
    </row>
    <row r="52" spans="2:18" hidden="1">
      <c r="B52" s="1305"/>
      <c r="C52" s="1305"/>
      <c r="D52" s="1305"/>
      <c r="E52" s="1305"/>
      <c r="F52" s="1305"/>
      <c r="G52" s="1305"/>
      <c r="H52" s="1305"/>
      <c r="I52" s="1305"/>
      <c r="J52" s="1305"/>
      <c r="K52" s="1305"/>
      <c r="L52" s="1305"/>
      <c r="M52" s="1305"/>
      <c r="N52" s="1305"/>
      <c r="O52" s="1305"/>
      <c r="P52" s="1305"/>
      <c r="Q52" s="1305"/>
      <c r="R52" s="1305"/>
    </row>
    <row r="53" spans="2:18" hidden="1">
      <c r="B53" s="1305"/>
      <c r="C53" s="1305"/>
      <c r="D53" s="1305"/>
      <c r="E53" s="1305"/>
      <c r="F53" s="1305"/>
      <c r="G53" s="1305"/>
      <c r="H53" s="1305"/>
      <c r="I53" s="1305"/>
      <c r="J53" s="1305"/>
      <c r="K53" s="1305"/>
      <c r="L53" s="1305"/>
      <c r="M53" s="1305"/>
      <c r="N53" s="1305"/>
      <c r="O53" s="1305"/>
      <c r="P53" s="1305"/>
      <c r="Q53" s="1305"/>
      <c r="R53" s="1305"/>
    </row>
    <row r="54" spans="2:18" hidden="1">
      <c r="B54" s="1305"/>
      <c r="C54" s="1305"/>
      <c r="D54" s="1305"/>
      <c r="E54" s="1305"/>
      <c r="F54" s="1305"/>
      <c r="G54" s="1305"/>
      <c r="H54" s="1305"/>
      <c r="I54" s="1305"/>
      <c r="J54" s="1305"/>
      <c r="K54" s="1305"/>
      <c r="L54" s="1305"/>
      <c r="M54" s="1305"/>
      <c r="N54" s="1305"/>
      <c r="O54" s="1305"/>
      <c r="P54" s="1305"/>
      <c r="Q54" s="1305"/>
      <c r="R54" s="1305"/>
    </row>
    <row r="55" spans="2:18" hidden="1">
      <c r="B55" s="1305"/>
      <c r="C55" s="1305"/>
      <c r="D55" s="1305"/>
      <c r="E55" s="1305"/>
      <c r="F55" s="1305"/>
      <c r="G55" s="1305"/>
      <c r="H55" s="1305"/>
      <c r="I55" s="1305"/>
      <c r="J55" s="1305"/>
      <c r="K55" s="1305"/>
      <c r="L55" s="1305"/>
      <c r="M55" s="1305"/>
      <c r="N55" s="1305"/>
      <c r="O55" s="1305"/>
      <c r="P55" s="1305"/>
      <c r="Q55" s="1305"/>
      <c r="R55" s="1305"/>
    </row>
    <row r="56" spans="2:18" hidden="1">
      <c r="B56" s="1305"/>
      <c r="C56" s="1305"/>
      <c r="D56" s="1305"/>
      <c r="E56" s="1305"/>
      <c r="F56" s="1305"/>
      <c r="G56" s="1305"/>
      <c r="H56" s="1305"/>
      <c r="I56" s="1305"/>
      <c r="J56" s="1305"/>
      <c r="K56" s="1305"/>
      <c r="L56" s="1305"/>
      <c r="M56" s="1305"/>
      <c r="N56" s="1305"/>
      <c r="O56" s="1305"/>
      <c r="P56" s="1305"/>
      <c r="Q56" s="1305"/>
      <c r="R56" s="1305"/>
    </row>
    <row r="57" spans="2:18" hidden="1">
      <c r="B57" s="1305"/>
      <c r="C57" s="1305"/>
      <c r="D57" s="1305"/>
      <c r="E57" s="1305"/>
      <c r="F57" s="1305"/>
      <c r="G57" s="1305"/>
      <c r="H57" s="1305"/>
      <c r="I57" s="1305"/>
      <c r="J57" s="1305"/>
      <c r="K57" s="1305"/>
      <c r="L57" s="1305"/>
      <c r="M57" s="1305"/>
      <c r="N57" s="1305"/>
      <c r="O57" s="1305"/>
      <c r="P57" s="1305"/>
      <c r="Q57" s="1305"/>
      <c r="R57" s="1305"/>
    </row>
    <row r="58" spans="2:18" hidden="1">
      <c r="B58" s="1305"/>
      <c r="C58" s="1305"/>
      <c r="D58" s="1305"/>
      <c r="E58" s="1305"/>
      <c r="F58" s="1305"/>
      <c r="G58" s="1305"/>
      <c r="H58" s="1305"/>
      <c r="I58" s="1305"/>
      <c r="J58" s="1305"/>
      <c r="K58" s="1305"/>
      <c r="L58" s="1305"/>
      <c r="M58" s="1305"/>
      <c r="N58" s="1305"/>
      <c r="O58" s="1305"/>
      <c r="P58" s="1305"/>
      <c r="Q58" s="1305"/>
      <c r="R58" s="1305"/>
    </row>
    <row r="59" spans="2:18" hidden="1">
      <c r="B59" s="1305"/>
      <c r="C59" s="1305"/>
      <c r="D59" s="1305"/>
      <c r="E59" s="1305"/>
      <c r="F59" s="1305"/>
      <c r="G59" s="1305"/>
      <c r="H59" s="1305"/>
      <c r="I59" s="1305"/>
      <c r="J59" s="1305"/>
      <c r="K59" s="1305"/>
      <c r="L59" s="1305"/>
      <c r="M59" s="1305"/>
      <c r="N59" s="1305"/>
      <c r="O59" s="1305"/>
      <c r="P59" s="1305"/>
      <c r="Q59" s="1305"/>
      <c r="R59" s="1305"/>
    </row>
    <row r="60" spans="2:18" hidden="1">
      <c r="B60" s="1305"/>
      <c r="C60" s="1305"/>
      <c r="D60" s="1305"/>
      <c r="E60" s="1305"/>
      <c r="F60" s="1305"/>
      <c r="G60" s="1305"/>
      <c r="H60" s="1305"/>
      <c r="I60" s="1305"/>
      <c r="J60" s="1305"/>
      <c r="K60" s="1305"/>
      <c r="L60" s="1305"/>
      <c r="M60" s="1305"/>
      <c r="N60" s="1305"/>
      <c r="O60" s="1305"/>
      <c r="P60" s="1305"/>
      <c r="Q60" s="1305"/>
      <c r="R60" s="1305"/>
    </row>
    <row r="61" spans="2:18" hidden="1">
      <c r="B61" s="1305"/>
      <c r="C61" s="1305"/>
      <c r="D61" s="1305"/>
      <c r="E61" s="1305"/>
      <c r="F61" s="1305"/>
      <c r="G61" s="1305"/>
      <c r="H61" s="1305"/>
      <c r="I61" s="1305"/>
      <c r="J61" s="1305"/>
      <c r="K61" s="1305"/>
      <c r="L61" s="1305"/>
      <c r="M61" s="1305"/>
      <c r="N61" s="1305"/>
      <c r="O61" s="1305"/>
      <c r="P61" s="1305"/>
      <c r="Q61" s="1305"/>
      <c r="R61" s="1305"/>
    </row>
    <row r="62" spans="2:18" hidden="1">
      <c r="B62" s="1305"/>
      <c r="C62" s="1305"/>
      <c r="D62" s="1305"/>
      <c r="E62" s="1305"/>
      <c r="F62" s="1305"/>
      <c r="G62" s="1305"/>
      <c r="H62" s="1305"/>
      <c r="I62" s="1305"/>
      <c r="J62" s="1305"/>
      <c r="K62" s="1305"/>
      <c r="L62" s="1305"/>
      <c r="M62" s="1305"/>
      <c r="N62" s="1305"/>
      <c r="O62" s="1305"/>
      <c r="P62" s="1305"/>
      <c r="Q62" s="1305"/>
      <c r="R62" s="1305"/>
    </row>
    <row r="63" spans="2:18" hidden="1">
      <c r="B63" s="666"/>
      <c r="C63" s="666"/>
      <c r="D63" s="666"/>
      <c r="E63" s="666"/>
      <c r="F63" s="666"/>
      <c r="G63" s="666"/>
      <c r="H63" s="666"/>
      <c r="I63" s="666"/>
      <c r="J63" s="666"/>
      <c r="K63" s="666"/>
      <c r="L63" s="666"/>
      <c r="M63" s="666"/>
      <c r="N63" s="666"/>
      <c r="O63" s="666"/>
      <c r="P63" s="666"/>
      <c r="Q63" s="666"/>
      <c r="R63" s="666"/>
    </row>
    <row r="64" spans="2:18">
      <c r="C64" s="665"/>
      <c r="N64" s="215"/>
      <c r="O64" s="215"/>
      <c r="P64" s="519"/>
      <c r="Q64" s="524"/>
      <c r="R64" s="519"/>
    </row>
    <row r="65" spans="1:18">
      <c r="C65" s="665"/>
      <c r="N65" s="215"/>
      <c r="O65" s="215"/>
      <c r="P65" s="519"/>
      <c r="Q65" s="524"/>
      <c r="R65" s="519"/>
    </row>
    <row r="66" spans="1:18">
      <c r="C66" s="665"/>
      <c r="N66" s="215"/>
      <c r="O66" s="215"/>
      <c r="P66" s="519"/>
      <c r="Q66" s="524"/>
      <c r="R66" s="519"/>
    </row>
    <row r="67" spans="1:18">
      <c r="C67" s="665"/>
      <c r="N67" s="215"/>
      <c r="O67" s="215"/>
      <c r="P67" s="519"/>
      <c r="Q67" s="524"/>
      <c r="R67" s="519"/>
    </row>
    <row r="68" spans="1:18">
      <c r="B68" s="387"/>
      <c r="C68" s="387"/>
      <c r="D68" s="387"/>
      <c r="E68" s="387"/>
      <c r="F68" s="387"/>
      <c r="G68" s="387"/>
      <c r="H68" s="387"/>
      <c r="I68" s="387"/>
      <c r="J68" s="387"/>
      <c r="K68" s="387"/>
      <c r="L68" s="387"/>
      <c r="M68" s="387"/>
      <c r="N68" s="387"/>
      <c r="O68" s="387"/>
      <c r="P68" s="387"/>
      <c r="Q68" s="387"/>
      <c r="R68" s="387"/>
    </row>
    <row r="69" spans="1:18">
      <c r="A69" s="1194" t="s">
        <v>860</v>
      </c>
      <c r="B69" s="1194"/>
      <c r="C69" s="1194"/>
      <c r="D69" s="387"/>
      <c r="E69" s="387"/>
      <c r="F69" s="387"/>
      <c r="G69" s="1306" t="s">
        <v>861</v>
      </c>
      <c r="H69" s="1307"/>
      <c r="I69" s="1307"/>
      <c r="J69" s="1307"/>
      <c r="K69" s="1307"/>
      <c r="L69" s="1307"/>
      <c r="M69" s="387"/>
      <c r="N69" s="387"/>
      <c r="O69" s="387"/>
      <c r="P69" s="1306" t="s">
        <v>753</v>
      </c>
      <c r="Q69" s="1307"/>
      <c r="R69" s="1307"/>
    </row>
    <row r="70" spans="1:18" ht="14.9" customHeight="1">
      <c r="A70" s="1194" t="s">
        <v>1472</v>
      </c>
      <c r="B70" s="1194"/>
      <c r="C70" s="1194"/>
      <c r="E70" s="1194" t="s">
        <v>1306</v>
      </c>
      <c r="F70" s="1194"/>
      <c r="G70" s="1194"/>
      <c r="H70" s="1194"/>
      <c r="I70" s="1194"/>
      <c r="J70" s="1194"/>
      <c r="K70" s="1194"/>
      <c r="L70" s="1194"/>
      <c r="M70" s="1194"/>
      <c r="N70" s="1194"/>
      <c r="O70" s="175"/>
      <c r="P70" s="1308" t="s">
        <v>1309</v>
      </c>
      <c r="Q70" s="1308"/>
      <c r="R70" s="1308"/>
    </row>
    <row r="71" spans="1:18">
      <c r="A71" s="342" t="s">
        <v>599</v>
      </c>
    </row>
    <row r="84" spans="4:4">
      <c r="D84" s="174" t="s">
        <v>641</v>
      </c>
    </row>
  </sheetData>
  <mergeCells count="47">
    <mergeCell ref="E70:N70"/>
    <mergeCell ref="B49:R62"/>
    <mergeCell ref="B24:C24"/>
    <mergeCell ref="B45:R45"/>
    <mergeCell ref="A70:C70"/>
    <mergeCell ref="G69:L69"/>
    <mergeCell ref="P70:R70"/>
    <mergeCell ref="A69:C69"/>
    <mergeCell ref="P69:R69"/>
    <mergeCell ref="B44:R44"/>
    <mergeCell ref="Q15:R15"/>
    <mergeCell ref="G14:J14"/>
    <mergeCell ref="Q14:R14"/>
    <mergeCell ref="G10:J10"/>
    <mergeCell ref="G11:J11"/>
    <mergeCell ref="L14:N14"/>
    <mergeCell ref="L11:N11"/>
    <mergeCell ref="Q11:R11"/>
    <mergeCell ref="G12:J12"/>
    <mergeCell ref="G13:J13"/>
    <mergeCell ref="L12:N12"/>
    <mergeCell ref="L13:N13"/>
    <mergeCell ref="L10:N10"/>
    <mergeCell ref="Q12:R12"/>
    <mergeCell ref="Q13:R13"/>
    <mergeCell ref="Q10:R10"/>
    <mergeCell ref="B3:R3"/>
    <mergeCell ref="B4:E6"/>
    <mergeCell ref="L4:N6"/>
    <mergeCell ref="P4:R4"/>
    <mergeCell ref="Q5:R5"/>
    <mergeCell ref="Q6:R6"/>
    <mergeCell ref="G4:J6"/>
    <mergeCell ref="B14:E14"/>
    <mergeCell ref="B11:E11"/>
    <mergeCell ref="B13:E13"/>
    <mergeCell ref="Q7:R7"/>
    <mergeCell ref="L8:N8"/>
    <mergeCell ref="Q8:R8"/>
    <mergeCell ref="L9:N9"/>
    <mergeCell ref="G8:J8"/>
    <mergeCell ref="G9:J9"/>
    <mergeCell ref="Q9:R9"/>
    <mergeCell ref="B8:E8"/>
    <mergeCell ref="B9:E9"/>
    <mergeCell ref="B12:E12"/>
    <mergeCell ref="B10:E10"/>
  </mergeCells>
  <printOptions horizontalCentered="1"/>
  <pageMargins left="1" right="0.65" top="1" bottom="0.65" header="0.3" footer="0.3"/>
  <pageSetup paperSize="9" scale="71" firstPageNumber="27" fitToHeight="0" orientation="portrait" useFirstPageNumber="1" r:id="rId1"/>
  <headerFooter>
    <oddFooter>&amp;C&amp;"Open Sans,Regular"&amp;P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25"/>
  <sheetViews>
    <sheetView workbookViewId="0">
      <pane xSplit="8" ySplit="2" topLeftCell="M3" activePane="bottomRight" state="frozen"/>
      <selection pane="topRight" activeCell="I1" sqref="I1"/>
      <selection pane="bottomLeft" activeCell="A2" sqref="A2"/>
      <selection pane="bottomRight" activeCell="F8" sqref="F8"/>
    </sheetView>
  </sheetViews>
  <sheetFormatPr defaultColWidth="9.453125" defaultRowHeight="12.5"/>
  <cols>
    <col min="1" max="2" width="9.453125" style="9"/>
    <col min="3" max="3" width="16" style="9" bestFit="1" customWidth="1"/>
    <col min="4" max="4" width="22" style="9" bestFit="1" customWidth="1"/>
    <col min="5" max="5" width="21.453125" style="9" bestFit="1" customWidth="1"/>
    <col min="6" max="7" width="13.81640625" style="9" bestFit="1" customWidth="1"/>
    <col min="8" max="8" width="20" style="9" customWidth="1"/>
    <col min="9" max="9" width="20" style="9" bestFit="1" customWidth="1"/>
    <col min="10" max="11" width="16" style="9" bestFit="1" customWidth="1"/>
    <col min="12" max="12" width="21" style="9" bestFit="1" customWidth="1"/>
    <col min="13" max="13" width="41.54296875" style="9" customWidth="1"/>
    <col min="14" max="14" width="32.54296875" style="9" customWidth="1"/>
    <col min="15" max="16384" width="9.453125" style="9"/>
  </cols>
  <sheetData>
    <row r="1" spans="1:14" ht="13">
      <c r="L1" s="227">
        <f>SUBTOTAL(9,L3:L311)</f>
        <v>8.4936618804931641E-7</v>
      </c>
    </row>
    <row r="2" spans="1:14" ht="13">
      <c r="A2" s="10" t="s">
        <v>1127</v>
      </c>
      <c r="B2" s="11" t="s">
        <v>1125</v>
      </c>
      <c r="C2" s="8" t="s">
        <v>323</v>
      </c>
      <c r="D2" s="8" t="s">
        <v>323</v>
      </c>
      <c r="E2" s="8" t="s">
        <v>324</v>
      </c>
      <c r="F2" s="8" t="s">
        <v>325</v>
      </c>
      <c r="G2" s="8" t="s">
        <v>326</v>
      </c>
      <c r="H2" s="8" t="s">
        <v>327</v>
      </c>
      <c r="I2" s="8" t="s">
        <v>694</v>
      </c>
      <c r="J2" s="8" t="s">
        <v>695</v>
      </c>
      <c r="K2" s="8" t="s">
        <v>696</v>
      </c>
      <c r="L2" s="8" t="s">
        <v>697</v>
      </c>
      <c r="M2" s="8" t="s">
        <v>1126</v>
      </c>
      <c r="N2" s="8" t="s">
        <v>3</v>
      </c>
    </row>
    <row r="3" spans="1:14" ht="14.5">
      <c r="A3" s="12" t="str">
        <f>LEFT(B3,1)</f>
        <v>1</v>
      </c>
      <c r="B3" s="13" t="str">
        <f t="shared" ref="B3:B66" si="0">RIGHT(C3,8)</f>
        <v>10101010</v>
      </c>
      <c r="C3" s="61" t="s">
        <v>1000</v>
      </c>
      <c r="D3" s="61" t="s">
        <v>1001</v>
      </c>
      <c r="E3" s="62">
        <v>7488532.46</v>
      </c>
      <c r="F3" s="62">
        <v>0</v>
      </c>
      <c r="G3" s="62">
        <v>0</v>
      </c>
      <c r="H3" s="62">
        <v>7488532.46</v>
      </c>
      <c r="I3" s="62">
        <v>584779500</v>
      </c>
      <c r="J3" s="62">
        <v>0</v>
      </c>
      <c r="K3" s="62">
        <v>0</v>
      </c>
      <c r="L3" s="62">
        <v>584779500</v>
      </c>
      <c r="M3" s="9" t="str">
        <f>VLOOKUP(C3,TB!C:F,3,0)</f>
        <v xml:space="preserve">Freehold land </v>
      </c>
      <c r="N3" s="9" t="str">
        <f>VLOOKUP(C3,TB!C:F,4,0)</f>
        <v>Property, plant and equipment</v>
      </c>
    </row>
    <row r="4" spans="1:14" ht="14.5">
      <c r="A4" s="12" t="str">
        <f t="shared" ref="A4:A67" si="1">LEFT(B4,1)</f>
        <v>1</v>
      </c>
      <c r="B4" s="13" t="str">
        <f t="shared" si="0"/>
        <v>10101020</v>
      </c>
      <c r="C4" s="61" t="s">
        <v>328</v>
      </c>
      <c r="D4" s="61" t="s">
        <v>42</v>
      </c>
      <c r="E4" s="62">
        <v>12112552.91</v>
      </c>
      <c r="F4" s="62">
        <v>183498.48</v>
      </c>
      <c r="G4" s="62">
        <v>0</v>
      </c>
      <c r="H4" s="62">
        <v>12296051.390000001</v>
      </c>
      <c r="I4" s="62">
        <v>943603502.70000005</v>
      </c>
      <c r="J4" s="772">
        <v>15719918.810000001</v>
      </c>
      <c r="K4" s="772">
        <v>0</v>
      </c>
      <c r="L4" s="62">
        <v>959323421.50999999</v>
      </c>
      <c r="M4" s="9" t="str">
        <f>VLOOKUP(C4,TB!C:F,3,0)</f>
        <v>Factory building</v>
      </c>
      <c r="N4" s="9" t="str">
        <f>VLOOKUP(C4,TB!C:F,4,0)</f>
        <v>Property, plant and equipment</v>
      </c>
    </row>
    <row r="5" spans="1:14" ht="14.5">
      <c r="A5" s="12" t="str">
        <f t="shared" si="1"/>
        <v>1</v>
      </c>
      <c r="B5" s="13" t="str">
        <f t="shared" si="0"/>
        <v>10101021</v>
      </c>
      <c r="C5" s="61" t="s">
        <v>698</v>
      </c>
      <c r="D5" s="61" t="s">
        <v>683</v>
      </c>
      <c r="E5" s="62">
        <v>1206.19</v>
      </c>
      <c r="F5" s="62">
        <v>0</v>
      </c>
      <c r="G5" s="62">
        <v>0</v>
      </c>
      <c r="H5" s="62">
        <v>1206.19</v>
      </c>
      <c r="I5" s="62">
        <v>102466.02</v>
      </c>
      <c r="J5" s="772">
        <v>0</v>
      </c>
      <c r="K5" s="772">
        <v>0</v>
      </c>
      <c r="L5" s="62">
        <v>102466.02</v>
      </c>
      <c r="M5" s="9" t="str">
        <f>VLOOKUP(C5,TB!C:F,3,0)</f>
        <v>Factory building</v>
      </c>
      <c r="N5" s="9" t="str">
        <f>VLOOKUP(C5,TB!C:F,4,0)</f>
        <v>Property, plant and equipment</v>
      </c>
    </row>
    <row r="6" spans="1:14" ht="14.5">
      <c r="A6" s="12" t="str">
        <f t="shared" si="1"/>
        <v>1</v>
      </c>
      <c r="B6" s="13" t="str">
        <f t="shared" si="0"/>
        <v>10101025</v>
      </c>
      <c r="C6" s="61" t="s">
        <v>329</v>
      </c>
      <c r="D6" s="61" t="s">
        <v>68</v>
      </c>
      <c r="E6" s="62">
        <v>-2114871.15</v>
      </c>
      <c r="F6" s="62">
        <v>0</v>
      </c>
      <c r="G6" s="62">
        <v>181069.57</v>
      </c>
      <c r="H6" s="62">
        <v>-2295940.7200000002</v>
      </c>
      <c r="I6" s="62">
        <v>-162246081.33000001</v>
      </c>
      <c r="J6" s="772">
        <v>0</v>
      </c>
      <c r="K6" s="772">
        <v>14045036.539999999</v>
      </c>
      <c r="L6" s="62">
        <v>-176291117.87</v>
      </c>
      <c r="M6" s="9" t="str">
        <f>VLOOKUP(C6,TB!C:F,3,0)</f>
        <v>Acc. Dep. - Building</v>
      </c>
      <c r="N6" s="9" t="str">
        <f>VLOOKUP(C6,TB!C:F,4,0)</f>
        <v>Property, plant and equipment</v>
      </c>
    </row>
    <row r="7" spans="1:14" ht="14.5">
      <c r="A7" s="12" t="str">
        <f t="shared" si="1"/>
        <v>1</v>
      </c>
      <c r="B7" s="13" t="str">
        <f t="shared" si="0"/>
        <v>10101026</v>
      </c>
      <c r="C7" s="61" t="s">
        <v>699</v>
      </c>
      <c r="D7" s="61" t="s">
        <v>647</v>
      </c>
      <c r="E7" s="62">
        <v>-859212.94</v>
      </c>
      <c r="F7" s="62">
        <v>0</v>
      </c>
      <c r="G7" s="62">
        <v>57794.64</v>
      </c>
      <c r="H7" s="62">
        <v>-917007.58</v>
      </c>
      <c r="I7" s="62">
        <v>-68151524.409999996</v>
      </c>
      <c r="J7" s="772">
        <v>0</v>
      </c>
      <c r="K7" s="772">
        <v>4585076.25</v>
      </c>
      <c r="L7" s="62">
        <v>-72736600.659999996</v>
      </c>
      <c r="M7" s="9" t="str">
        <f>VLOOKUP(C7,TB!C:F,3,0)</f>
        <v>Acc. Dep-Building-05</v>
      </c>
      <c r="N7" s="9" t="str">
        <f>VLOOKUP(C7,TB!C:F,4,0)</f>
        <v>Property, plant and equipment</v>
      </c>
    </row>
    <row r="8" spans="1:14" ht="14.5">
      <c r="A8" s="12" t="str">
        <f t="shared" si="1"/>
        <v>1</v>
      </c>
      <c r="B8" s="13" t="str">
        <f t="shared" si="0"/>
        <v>10101040</v>
      </c>
      <c r="C8" s="61" t="s">
        <v>330</v>
      </c>
      <c r="D8" s="61" t="s">
        <v>22</v>
      </c>
      <c r="E8" s="62">
        <v>9020297.1699999999</v>
      </c>
      <c r="F8" s="62">
        <v>1227249.57</v>
      </c>
      <c r="G8" s="62">
        <v>1408751.58</v>
      </c>
      <c r="H8" s="62">
        <v>8838795.1600000001</v>
      </c>
      <c r="I8" s="62">
        <v>651888824.13</v>
      </c>
      <c r="J8" s="62">
        <v>104335164.61</v>
      </c>
      <c r="K8" s="62">
        <v>110725780.3</v>
      </c>
      <c r="L8" s="62">
        <v>645498208.44000006</v>
      </c>
      <c r="M8" s="9" t="str">
        <f>VLOOKUP(C8,TB!C:F,3,0)</f>
        <v>Plant and machinery</v>
      </c>
      <c r="N8" s="9" t="str">
        <f>VLOOKUP(C8,TB!C:F,4,0)</f>
        <v>Property, plant and equipment</v>
      </c>
    </row>
    <row r="9" spans="1:14" ht="14.5">
      <c r="A9" s="12" t="str">
        <f t="shared" si="1"/>
        <v>1</v>
      </c>
      <c r="B9" s="773" t="str">
        <f t="shared" si="0"/>
        <v>10101045</v>
      </c>
      <c r="C9" s="61" t="s">
        <v>331</v>
      </c>
      <c r="D9" s="61" t="s">
        <v>69</v>
      </c>
      <c r="E9" s="62">
        <v>-6752829.9800000004</v>
      </c>
      <c r="F9" s="62">
        <v>589380.53</v>
      </c>
      <c r="G9" s="62">
        <v>453949.98</v>
      </c>
      <c r="H9" s="62">
        <v>-6617399.4299999997</v>
      </c>
      <c r="I9" s="62">
        <v>-474018747.63999999</v>
      </c>
      <c r="J9" s="62">
        <v>41189017.32</v>
      </c>
      <c r="K9" s="62">
        <v>33407136.969999999</v>
      </c>
      <c r="L9" s="62">
        <v>-466236867.29000002</v>
      </c>
      <c r="M9" s="9" t="str">
        <f>VLOOKUP(C9,TB!C:F,3,0)</f>
        <v>Acc. Dep. - Plant &amp; Mac</v>
      </c>
      <c r="N9" s="9" t="str">
        <f>VLOOKUP(C9,TB!C:F,4,0)</f>
        <v>Property, plant and equipment</v>
      </c>
    </row>
    <row r="10" spans="1:14" ht="14.5">
      <c r="A10" s="12" t="str">
        <f t="shared" si="1"/>
        <v>1</v>
      </c>
      <c r="B10" s="13" t="str">
        <f t="shared" si="0"/>
        <v>10101050</v>
      </c>
      <c r="C10" s="61" t="s">
        <v>332</v>
      </c>
      <c r="D10" s="61" t="s">
        <v>23</v>
      </c>
      <c r="E10" s="62">
        <v>2093311.53</v>
      </c>
      <c r="F10" s="62">
        <v>56543.57</v>
      </c>
      <c r="G10" s="62">
        <v>6611.49</v>
      </c>
      <c r="H10" s="62">
        <v>2143243.61</v>
      </c>
      <c r="I10" s="62">
        <v>163912410.80000001</v>
      </c>
      <c r="J10" s="62">
        <v>4918159.7699999996</v>
      </c>
      <c r="K10" s="62">
        <v>490300</v>
      </c>
      <c r="L10" s="62">
        <v>168340270.56999999</v>
      </c>
      <c r="M10" s="9" t="str">
        <f>VLOOKUP(C10,TB!C:F,3,0)</f>
        <v>Furniture and fixtures</v>
      </c>
      <c r="N10" s="9" t="str">
        <f>VLOOKUP(C10,TB!C:F,4,0)</f>
        <v>Property, plant and equipment</v>
      </c>
    </row>
    <row r="11" spans="1:14" ht="14.5">
      <c r="A11" s="12" t="str">
        <f t="shared" si="1"/>
        <v>1</v>
      </c>
      <c r="B11" s="13" t="str">
        <f t="shared" si="0"/>
        <v>10101055</v>
      </c>
      <c r="C11" s="61" t="s">
        <v>333</v>
      </c>
      <c r="D11" s="61" t="s">
        <v>70</v>
      </c>
      <c r="E11" s="62">
        <v>-1392226.59</v>
      </c>
      <c r="F11" s="62">
        <v>6611.49</v>
      </c>
      <c r="G11" s="62">
        <v>111599.05</v>
      </c>
      <c r="H11" s="62">
        <v>-1497214.15</v>
      </c>
      <c r="I11" s="62">
        <v>-105635559.36</v>
      </c>
      <c r="J11" s="62">
        <v>490300</v>
      </c>
      <c r="K11" s="62">
        <v>9167243.4199999999</v>
      </c>
      <c r="L11" s="62">
        <v>-114312502.78</v>
      </c>
      <c r="M11" s="9" t="str">
        <f>VLOOKUP(C11,TB!C:F,3,0)</f>
        <v>Acc. Dep. - Furnitur</v>
      </c>
      <c r="N11" s="9" t="str">
        <f>VLOOKUP(C11,TB!C:F,4,0)</f>
        <v>Property, plant and equipment</v>
      </c>
    </row>
    <row r="12" spans="1:14" ht="14.5">
      <c r="A12" s="12" t="str">
        <f t="shared" si="1"/>
        <v>1</v>
      </c>
      <c r="B12" s="13" t="str">
        <f t="shared" si="0"/>
        <v>10101060</v>
      </c>
      <c r="C12" s="61" t="s">
        <v>334</v>
      </c>
      <c r="D12" s="61" t="s">
        <v>24</v>
      </c>
      <c r="E12" s="62">
        <v>811684.69</v>
      </c>
      <c r="F12" s="62">
        <v>23072.35</v>
      </c>
      <c r="G12" s="62">
        <v>36546.04</v>
      </c>
      <c r="H12" s="62">
        <v>798211</v>
      </c>
      <c r="I12" s="62">
        <v>64241446.200000003</v>
      </c>
      <c r="J12" s="62">
        <v>1961656.51</v>
      </c>
      <c r="K12" s="62">
        <v>2798674.64</v>
      </c>
      <c r="L12" s="62">
        <v>63404428.07</v>
      </c>
      <c r="M12" s="9" t="str">
        <f>VLOOKUP(C12,TB!C:F,3,0)</f>
        <v>Office equipment</v>
      </c>
      <c r="N12" s="9" t="str">
        <f>VLOOKUP(C12,TB!C:F,4,0)</f>
        <v>Property, plant and equipment</v>
      </c>
    </row>
    <row r="13" spans="1:14" ht="14.5">
      <c r="A13" s="12" t="str">
        <f t="shared" si="1"/>
        <v>1</v>
      </c>
      <c r="B13" s="13" t="str">
        <f t="shared" si="0"/>
        <v>10101065</v>
      </c>
      <c r="C13" s="61" t="s">
        <v>335</v>
      </c>
      <c r="D13" s="61" t="s">
        <v>71</v>
      </c>
      <c r="E13" s="62">
        <v>-499526.94</v>
      </c>
      <c r="F13" s="62">
        <v>32747.78</v>
      </c>
      <c r="G13" s="62">
        <v>61860.75</v>
      </c>
      <c r="H13" s="62">
        <v>-528639.91</v>
      </c>
      <c r="I13" s="62">
        <v>-38661322.539999999</v>
      </c>
      <c r="J13" s="62">
        <v>2490444.21</v>
      </c>
      <c r="K13" s="62">
        <v>4992413.3099999996</v>
      </c>
      <c r="L13" s="62">
        <v>-41163291.640000001</v>
      </c>
      <c r="M13" s="9" t="str">
        <f>VLOOKUP(C13,TB!C:F,3,0)</f>
        <v>Acc. Dep. - Office E</v>
      </c>
      <c r="N13" s="9" t="str">
        <f>VLOOKUP(C13,TB!C:F,4,0)</f>
        <v>Property, plant and equipment</v>
      </c>
    </row>
    <row r="14" spans="1:14" ht="14.5">
      <c r="A14" s="12" t="str">
        <f t="shared" si="1"/>
        <v>1</v>
      </c>
      <c r="B14" s="13" t="str">
        <f t="shared" si="0"/>
        <v>10101070</v>
      </c>
      <c r="C14" s="61" t="s">
        <v>336</v>
      </c>
      <c r="D14" s="61" t="s">
        <v>25</v>
      </c>
      <c r="E14" s="62">
        <v>554031.51</v>
      </c>
      <c r="F14" s="62">
        <v>63709.39</v>
      </c>
      <c r="G14" s="62">
        <v>26662.54</v>
      </c>
      <c r="H14" s="62">
        <v>591078.36</v>
      </c>
      <c r="I14" s="62">
        <v>43850309.759999998</v>
      </c>
      <c r="J14" s="62">
        <v>5457261.4699999997</v>
      </c>
      <c r="K14" s="62">
        <v>2037272.59</v>
      </c>
      <c r="L14" s="62">
        <v>47270298.640000001</v>
      </c>
      <c r="M14" s="9" t="str">
        <f>VLOOKUP(C14,TB!C:F,3,0)</f>
        <v>Computer equipment</v>
      </c>
      <c r="N14" s="9" t="str">
        <f>VLOOKUP(C14,TB!C:F,4,0)</f>
        <v>Property, plant and equipment</v>
      </c>
    </row>
    <row r="15" spans="1:14" ht="14.5">
      <c r="A15" s="12" t="str">
        <f t="shared" si="1"/>
        <v>1</v>
      </c>
      <c r="B15" s="13" t="str">
        <f t="shared" si="0"/>
        <v>10101075</v>
      </c>
      <c r="C15" s="61" t="s">
        <v>337</v>
      </c>
      <c r="D15" s="61" t="s">
        <v>72</v>
      </c>
      <c r="E15" s="62">
        <v>-521475.63</v>
      </c>
      <c r="F15" s="62">
        <v>25924.41</v>
      </c>
      <c r="G15" s="62">
        <v>25246.55</v>
      </c>
      <c r="H15" s="62">
        <v>-520797.77</v>
      </c>
      <c r="I15" s="62">
        <v>-41093192.789999999</v>
      </c>
      <c r="J15" s="62">
        <v>1974482.6</v>
      </c>
      <c r="K15" s="62">
        <v>2141701.11</v>
      </c>
      <c r="L15" s="62">
        <v>-41260411.299999997</v>
      </c>
      <c r="M15" s="9" t="str">
        <f>VLOOKUP(C15,TB!C:F,3,0)</f>
        <v>Acc. Dep. - Computer</v>
      </c>
      <c r="N15" s="9" t="str">
        <f>VLOOKUP(C15,TB!C:F,4,0)</f>
        <v>Property, plant and equipment</v>
      </c>
    </row>
    <row r="16" spans="1:14" ht="14.5">
      <c r="A16" s="12" t="str">
        <f t="shared" si="1"/>
        <v>1</v>
      </c>
      <c r="B16" s="13" t="str">
        <f t="shared" si="0"/>
        <v>10101080</v>
      </c>
      <c r="C16" s="61" t="s">
        <v>338</v>
      </c>
      <c r="D16" s="61" t="s">
        <v>26</v>
      </c>
      <c r="E16" s="62">
        <v>228353.8</v>
      </c>
      <c r="F16" s="62">
        <v>0.01</v>
      </c>
      <c r="G16" s="62">
        <v>64884.62</v>
      </c>
      <c r="H16" s="62">
        <v>163469.19</v>
      </c>
      <c r="I16" s="62">
        <v>17129815</v>
      </c>
      <c r="J16" s="62">
        <v>0.85</v>
      </c>
      <c r="K16" s="62">
        <v>4798366</v>
      </c>
      <c r="L16" s="62">
        <v>12331449.85</v>
      </c>
      <c r="M16" s="9" t="str">
        <f>VLOOKUP(C16,TB!C:F,3,0)</f>
        <v>Vehicle</v>
      </c>
      <c r="N16" s="9" t="str">
        <f>VLOOKUP(C16,TB!C:F,4,0)</f>
        <v>Property, plant and equipment</v>
      </c>
    </row>
    <row r="17" spans="1:14" ht="14.5">
      <c r="A17" s="12" t="str">
        <f t="shared" si="1"/>
        <v>1</v>
      </c>
      <c r="B17" s="13" t="str">
        <f t="shared" si="0"/>
        <v>10101085</v>
      </c>
      <c r="C17" s="61" t="s">
        <v>339</v>
      </c>
      <c r="D17" s="61" t="s">
        <v>73</v>
      </c>
      <c r="E17" s="62">
        <v>-207590.8</v>
      </c>
      <c r="F17" s="62">
        <v>64884.62</v>
      </c>
      <c r="G17" s="62">
        <v>4371.16</v>
      </c>
      <c r="H17" s="62">
        <v>-147077.34</v>
      </c>
      <c r="I17" s="62">
        <v>-15365998.449999999</v>
      </c>
      <c r="J17" s="62">
        <v>4798366</v>
      </c>
      <c r="K17" s="62">
        <v>371329.86</v>
      </c>
      <c r="L17" s="62">
        <v>-10938962.310000001</v>
      </c>
      <c r="M17" s="9" t="str">
        <f>VLOOKUP(C17,TB!C:F,3,0)</f>
        <v>Acc. Dep. - Motor Ve</v>
      </c>
      <c r="N17" s="9" t="str">
        <f>VLOOKUP(C17,TB!C:F,4,0)</f>
        <v>Property, plant and equipment</v>
      </c>
    </row>
    <row r="18" spans="1:14" ht="14.5">
      <c r="A18" s="12" t="str">
        <f t="shared" si="1"/>
        <v>1</v>
      </c>
      <c r="B18" s="13" t="str">
        <f t="shared" si="0"/>
        <v>10101130</v>
      </c>
      <c r="C18" s="61" t="s">
        <v>700</v>
      </c>
      <c r="D18" s="61" t="s">
        <v>648</v>
      </c>
      <c r="E18" s="62">
        <v>11253792.67</v>
      </c>
      <c r="F18" s="62">
        <v>379154.99</v>
      </c>
      <c r="G18" s="62">
        <v>123559.2</v>
      </c>
      <c r="H18" s="62">
        <v>11509388.460000001</v>
      </c>
      <c r="I18" s="62">
        <v>844960608.92999995</v>
      </c>
      <c r="J18" s="62">
        <v>31785770.02</v>
      </c>
      <c r="K18" s="62">
        <v>8937020.7599999998</v>
      </c>
      <c r="L18" s="62">
        <v>867809358.19000006</v>
      </c>
      <c r="M18" s="9" t="str">
        <f>VLOOKUP(C18,TB!C:F,3,0)</f>
        <v>Utility &amp; Washing</v>
      </c>
      <c r="N18" s="9" t="str">
        <f>VLOOKUP(C18,TB!C:F,4,0)</f>
        <v>Property, plant and equipment</v>
      </c>
    </row>
    <row r="19" spans="1:14" ht="14.5">
      <c r="A19" s="12" t="str">
        <f t="shared" si="1"/>
        <v>1</v>
      </c>
      <c r="B19" s="13" t="str">
        <f t="shared" si="0"/>
        <v>10101135</v>
      </c>
      <c r="C19" s="61" t="s">
        <v>701</v>
      </c>
      <c r="D19" s="61" t="s">
        <v>654</v>
      </c>
      <c r="E19" s="62">
        <v>-7661691.0300000003</v>
      </c>
      <c r="F19" s="62">
        <v>94298.559999999998</v>
      </c>
      <c r="G19" s="62">
        <v>489810.93</v>
      </c>
      <c r="H19" s="62">
        <v>-8057203.4000000004</v>
      </c>
      <c r="I19" s="62">
        <v>-558376828.33000004</v>
      </c>
      <c r="J19" s="62">
        <v>6658185.9199999999</v>
      </c>
      <c r="K19" s="62">
        <v>37748210.409999996</v>
      </c>
      <c r="L19" s="62">
        <v>-589466852.82000005</v>
      </c>
      <c r="M19" s="9" t="str">
        <f>VLOOKUP(C19,TB!C:F,3,0)</f>
        <v>Acc. Dep. - Ut. &amp; Wh</v>
      </c>
      <c r="N19" s="9" t="str">
        <f>VLOOKUP(C19,TB!C:F,4,0)</f>
        <v>Property, plant and equipment</v>
      </c>
    </row>
    <row r="20" spans="1:14" ht="14.5">
      <c r="A20" s="12" t="str">
        <f t="shared" si="1"/>
        <v>1</v>
      </c>
      <c r="B20" s="13" t="str">
        <f t="shared" si="0"/>
        <v>10101200</v>
      </c>
      <c r="C20" s="61" t="s">
        <v>1002</v>
      </c>
      <c r="D20" s="61" t="s">
        <v>745</v>
      </c>
      <c r="E20" s="62">
        <v>290350.7</v>
      </c>
      <c r="F20" s="62">
        <v>726</v>
      </c>
      <c r="G20" s="62">
        <v>0</v>
      </c>
      <c r="H20" s="62">
        <v>291076.7</v>
      </c>
      <c r="I20" s="62">
        <v>24374941.27</v>
      </c>
      <c r="J20" s="62">
        <v>67155</v>
      </c>
      <c r="K20" s="62">
        <v>0</v>
      </c>
      <c r="L20" s="62">
        <v>24442096.27</v>
      </c>
      <c r="M20" s="9" t="str">
        <f>VLOOKUP(C20,TB!C:F,3,0)</f>
        <v>ROU Assets</v>
      </c>
      <c r="N20" s="9" t="str">
        <f>VLOOKUP(C20,TB!C:F,4,0)</f>
        <v>Right-of-use assets</v>
      </c>
    </row>
    <row r="21" spans="1:14" ht="14.5">
      <c r="A21" s="12" t="str">
        <f t="shared" si="1"/>
        <v>1</v>
      </c>
      <c r="B21" s="13" t="str">
        <f t="shared" si="0"/>
        <v>10101201</v>
      </c>
      <c r="C21" s="61" t="s">
        <v>1003</v>
      </c>
      <c r="D21" s="61" t="s">
        <v>742</v>
      </c>
      <c r="E21" s="62">
        <v>-73351.73</v>
      </c>
      <c r="F21" s="62">
        <v>0</v>
      </c>
      <c r="G21" s="62">
        <v>36950.519999999997</v>
      </c>
      <c r="H21" s="62">
        <v>-110302.25</v>
      </c>
      <c r="I21" s="62">
        <v>-6157877.7000000002</v>
      </c>
      <c r="J21" s="62">
        <v>0</v>
      </c>
      <c r="K21" s="62">
        <v>3104374.34</v>
      </c>
      <c r="L21" s="62">
        <v>-9262252.0399999991</v>
      </c>
      <c r="M21" s="9" t="str">
        <f>VLOOKUP(C21,TB!C:F,3,0)</f>
        <v>Acc. Amor. ROU Asset</v>
      </c>
      <c r="N21" s="9" t="str">
        <f>VLOOKUP(C21,TB!C:F,4,0)</f>
        <v>Right-of-use assets</v>
      </c>
    </row>
    <row r="22" spans="1:14" ht="14.5">
      <c r="A22" s="12" t="str">
        <f t="shared" si="1"/>
        <v>1</v>
      </c>
      <c r="B22" s="13" t="str">
        <f t="shared" si="0"/>
        <v>10101210</v>
      </c>
      <c r="C22" s="61" t="s">
        <v>3951</v>
      </c>
      <c r="D22" s="61" t="s">
        <v>3952</v>
      </c>
      <c r="E22" s="62">
        <v>0</v>
      </c>
      <c r="F22" s="62">
        <v>72540.52</v>
      </c>
      <c r="G22" s="62">
        <v>72540.52</v>
      </c>
      <c r="H22" s="62">
        <v>0</v>
      </c>
      <c r="I22" s="62">
        <v>0</v>
      </c>
      <c r="J22" s="62">
        <v>6242112</v>
      </c>
      <c r="K22" s="62">
        <v>6242112</v>
      </c>
      <c r="L22" s="62">
        <v>0</v>
      </c>
      <c r="M22" s="9" t="e">
        <f>VLOOKUP(C22,TB!C:F,3,0)</f>
        <v>#N/A</v>
      </c>
      <c r="N22" s="9" t="e">
        <f>VLOOKUP(C22,TB!C:F,4,0)</f>
        <v>#N/A</v>
      </c>
    </row>
    <row r="23" spans="1:14" ht="14.5">
      <c r="A23" s="12" t="str">
        <f t="shared" si="1"/>
        <v>1</v>
      </c>
      <c r="B23" s="13" t="str">
        <f t="shared" si="0"/>
        <v>10102010</v>
      </c>
      <c r="C23" s="61" t="s">
        <v>340</v>
      </c>
      <c r="D23" s="61" t="s">
        <v>31</v>
      </c>
      <c r="E23" s="62">
        <v>225347.58</v>
      </c>
      <c r="F23" s="62">
        <v>0</v>
      </c>
      <c r="G23" s="62">
        <v>0</v>
      </c>
      <c r="H23" s="62">
        <v>225347.58</v>
      </c>
      <c r="I23" s="62">
        <v>17141706.789999999</v>
      </c>
      <c r="J23" s="62">
        <v>0</v>
      </c>
      <c r="K23" s="62">
        <v>0</v>
      </c>
      <c r="L23" s="62">
        <v>17141706.789999999</v>
      </c>
      <c r="M23" s="9" t="str">
        <f>VLOOKUP(C23,TB!C:F,3,0)</f>
        <v>Software</v>
      </c>
      <c r="N23" s="9" t="str">
        <f>VLOOKUP(C23,TB!C:F,4,0)</f>
        <v>Intangible assets</v>
      </c>
    </row>
    <row r="24" spans="1:14" ht="14.5">
      <c r="A24" s="12" t="str">
        <f t="shared" si="1"/>
        <v>1</v>
      </c>
      <c r="B24" s="13" t="str">
        <f t="shared" si="0"/>
        <v>10102015</v>
      </c>
      <c r="C24" s="61" t="s">
        <v>341</v>
      </c>
      <c r="D24" s="61" t="s">
        <v>74</v>
      </c>
      <c r="E24" s="62">
        <v>-219757.94</v>
      </c>
      <c r="F24" s="62">
        <v>0</v>
      </c>
      <c r="G24" s="62">
        <v>2235.85</v>
      </c>
      <c r="H24" s="62">
        <v>-221993.79</v>
      </c>
      <c r="I24" s="62">
        <v>-16672456.789999999</v>
      </c>
      <c r="J24" s="62">
        <v>0</v>
      </c>
      <c r="K24" s="62">
        <v>187700</v>
      </c>
      <c r="L24" s="62">
        <v>-16860156.789999999</v>
      </c>
      <c r="M24" s="9" t="str">
        <f>VLOOKUP(C24,TB!C:F,3,0)</f>
        <v>Amort. - Software</v>
      </c>
      <c r="N24" s="9" t="str">
        <f>VLOOKUP(C24,TB!C:F,4,0)</f>
        <v>Intangible assets</v>
      </c>
    </row>
    <row r="25" spans="1:14" ht="14.5">
      <c r="A25" s="12" t="str">
        <f t="shared" si="1"/>
        <v>1</v>
      </c>
      <c r="B25" s="13" t="str">
        <f t="shared" si="0"/>
        <v>10103001</v>
      </c>
      <c r="C25" s="61" t="s">
        <v>342</v>
      </c>
      <c r="D25" s="61" t="s">
        <v>216</v>
      </c>
      <c r="E25" s="62">
        <v>113616.84</v>
      </c>
      <c r="F25" s="62">
        <v>1431480.51</v>
      </c>
      <c r="G25" s="62">
        <v>159913.39000000001</v>
      </c>
      <c r="H25" s="62">
        <v>1385183.96</v>
      </c>
      <c r="I25" s="62">
        <v>9651751.6400000006</v>
      </c>
      <c r="J25" s="62">
        <v>122156921.45</v>
      </c>
      <c r="K25" s="62">
        <v>13505513</v>
      </c>
      <c r="L25" s="62">
        <v>118303160.09</v>
      </c>
      <c r="M25" s="9" t="str">
        <f>VLOOKUP(C25,TB!C:F,3,0)</f>
        <v>Factory building</v>
      </c>
      <c r="N25" s="9" t="str">
        <f>VLOOKUP(C25,TB!C:F,4,0)</f>
        <v>Capital work-in-progress</v>
      </c>
    </row>
    <row r="26" spans="1:14" ht="14.5">
      <c r="A26" s="12" t="str">
        <f t="shared" si="1"/>
        <v>1</v>
      </c>
      <c r="B26" s="13" t="str">
        <f t="shared" si="0"/>
        <v>10103003</v>
      </c>
      <c r="C26" s="61" t="s">
        <v>343</v>
      </c>
      <c r="D26" s="61" t="s">
        <v>217</v>
      </c>
      <c r="E26" s="62">
        <v>171819.92</v>
      </c>
      <c r="F26" s="62">
        <v>1218713.42</v>
      </c>
      <c r="G26" s="62">
        <v>902217.7</v>
      </c>
      <c r="H26" s="62">
        <v>488315.64</v>
      </c>
      <c r="I26" s="62">
        <v>14464478.449999999</v>
      </c>
      <c r="J26" s="62">
        <v>103976519.34</v>
      </c>
      <c r="K26" s="62">
        <v>76411502.099999994</v>
      </c>
      <c r="L26" s="62">
        <v>42029495.689999998</v>
      </c>
      <c r="M26" s="9" t="str">
        <f>VLOOKUP(C26,TB!C:F,3,0)</f>
        <v>Plant and machinery</v>
      </c>
      <c r="N26" s="9" t="str">
        <f>VLOOKUP(C26,TB!C:F,4,0)</f>
        <v>Capital work-in-progress</v>
      </c>
    </row>
    <row r="27" spans="1:14" ht="14.5">
      <c r="A27" s="12" t="str">
        <f t="shared" si="1"/>
        <v>1</v>
      </c>
      <c r="B27" s="13" t="str">
        <f t="shared" si="0"/>
        <v>10103004</v>
      </c>
      <c r="C27" s="61" t="s">
        <v>344</v>
      </c>
      <c r="D27" s="61" t="s">
        <v>289</v>
      </c>
      <c r="E27" s="62">
        <v>7765.27</v>
      </c>
      <c r="F27" s="62">
        <v>21823.67</v>
      </c>
      <c r="G27" s="62">
        <v>18266.740000000002</v>
      </c>
      <c r="H27" s="62">
        <v>11322.2</v>
      </c>
      <c r="I27" s="62">
        <v>659660</v>
      </c>
      <c r="J27" s="62">
        <v>1907870.31</v>
      </c>
      <c r="K27" s="62">
        <v>1562105.56</v>
      </c>
      <c r="L27" s="62">
        <v>1005424.75</v>
      </c>
      <c r="M27" s="9" t="str">
        <f>VLOOKUP(C27,TB!C:F,3,0)</f>
        <v>Furniture and fixtures</v>
      </c>
      <c r="N27" s="9" t="str">
        <f>VLOOKUP(C27,TB!C:F,4,0)</f>
        <v>Capital work-in-progress</v>
      </c>
    </row>
    <row r="28" spans="1:14" ht="14.5">
      <c r="A28" s="12" t="str">
        <f t="shared" si="1"/>
        <v>1</v>
      </c>
      <c r="B28" s="13" t="str">
        <f t="shared" si="0"/>
        <v>10103005</v>
      </c>
      <c r="C28" s="61" t="s">
        <v>345</v>
      </c>
      <c r="D28" s="61" t="s">
        <v>218</v>
      </c>
      <c r="E28" s="62">
        <v>1715.6</v>
      </c>
      <c r="F28" s="62">
        <v>33714.29</v>
      </c>
      <c r="G28" s="62">
        <v>34089.449999999997</v>
      </c>
      <c r="H28" s="62">
        <v>1340.44</v>
      </c>
      <c r="I28" s="62">
        <v>145740</v>
      </c>
      <c r="J28" s="62">
        <v>2977704</v>
      </c>
      <c r="K28" s="62">
        <v>3003944</v>
      </c>
      <c r="L28" s="62">
        <v>119500</v>
      </c>
      <c r="M28" s="9" t="str">
        <f>VLOOKUP(C28,TB!C:F,3,0)</f>
        <v xml:space="preserve"> Office equipment</v>
      </c>
      <c r="N28" s="9" t="str">
        <f>VLOOKUP(C28,TB!C:F,4,0)</f>
        <v>Capital work-in-progress</v>
      </c>
    </row>
    <row r="29" spans="1:14" ht="14.5">
      <c r="A29" s="12" t="str">
        <f t="shared" si="1"/>
        <v>1</v>
      </c>
      <c r="B29" s="13" t="str">
        <f t="shared" si="0"/>
        <v>10103006</v>
      </c>
      <c r="C29" s="61" t="s">
        <v>346</v>
      </c>
      <c r="D29" s="61" t="s">
        <v>219</v>
      </c>
      <c r="E29" s="62">
        <v>0</v>
      </c>
      <c r="F29" s="62">
        <v>187088.39</v>
      </c>
      <c r="G29" s="62">
        <v>48488.58</v>
      </c>
      <c r="H29" s="62">
        <v>138599.81</v>
      </c>
      <c r="I29" s="62">
        <v>0</v>
      </c>
      <c r="J29" s="62">
        <v>16159926.9</v>
      </c>
      <c r="K29" s="62">
        <v>4158801</v>
      </c>
      <c r="L29" s="62">
        <v>12001125.9</v>
      </c>
      <c r="M29" s="9" t="str">
        <f>VLOOKUP(C29,TB!C:F,3,0)</f>
        <v>Computer equipment</v>
      </c>
      <c r="N29" s="9" t="str">
        <f>VLOOKUP(C29,TB!C:F,4,0)</f>
        <v>Capital work-in-progress</v>
      </c>
    </row>
    <row r="30" spans="1:14" ht="14.5">
      <c r="A30" s="12" t="str">
        <f t="shared" si="1"/>
        <v>1</v>
      </c>
      <c r="B30" s="13" t="str">
        <f t="shared" si="0"/>
        <v>10103007</v>
      </c>
      <c r="C30" s="61" t="s">
        <v>1316</v>
      </c>
      <c r="D30" s="61" t="s">
        <v>1317</v>
      </c>
      <c r="E30" s="62">
        <v>0</v>
      </c>
      <c r="F30" s="62">
        <v>0</v>
      </c>
      <c r="G30" s="62">
        <v>0</v>
      </c>
      <c r="H30" s="62">
        <v>0</v>
      </c>
      <c r="I30" s="62">
        <v>0</v>
      </c>
      <c r="J30" s="62">
        <v>0</v>
      </c>
      <c r="K30" s="62">
        <v>0</v>
      </c>
      <c r="L30" s="62">
        <v>0</v>
      </c>
      <c r="M30" s="9" t="str">
        <f>VLOOKUP(C30,TB!C:F,3,0)</f>
        <v>CWIP-Motor Vehicles</v>
      </c>
      <c r="N30" s="9" t="str">
        <f>VLOOKUP(C30,TB!C:F,4,0)</f>
        <v>Capital work-in-progress</v>
      </c>
    </row>
    <row r="31" spans="1:14" ht="14.5">
      <c r="A31" s="12" t="str">
        <f t="shared" si="1"/>
        <v>1</v>
      </c>
      <c r="B31" s="13" t="str">
        <f t="shared" si="0"/>
        <v>10103009</v>
      </c>
      <c r="C31" s="61" t="s">
        <v>615</v>
      </c>
      <c r="D31" s="61" t="s">
        <v>347</v>
      </c>
      <c r="E31" s="62">
        <v>0</v>
      </c>
      <c r="F31" s="62">
        <v>0</v>
      </c>
      <c r="G31" s="62">
        <v>0</v>
      </c>
      <c r="H31" s="62">
        <v>0</v>
      </c>
      <c r="I31" s="62">
        <v>0</v>
      </c>
      <c r="J31" s="62">
        <v>0</v>
      </c>
      <c r="K31" s="62">
        <v>0</v>
      </c>
      <c r="L31" s="62">
        <v>0</v>
      </c>
      <c r="M31" s="9" t="str">
        <f>VLOOKUP(C31,TB!C:F,3,0)</f>
        <v>WIP-Software</v>
      </c>
      <c r="N31" s="9" t="str">
        <f>VLOOKUP(C31,TB!C:F,4,0)</f>
        <v>Capital work-in-progress</v>
      </c>
    </row>
    <row r="32" spans="1:14" ht="14.5">
      <c r="A32" s="12" t="str">
        <f t="shared" si="1"/>
        <v>1</v>
      </c>
      <c r="B32" s="13" t="str">
        <f t="shared" si="0"/>
        <v>10103013</v>
      </c>
      <c r="C32" s="61" t="s">
        <v>1004</v>
      </c>
      <c r="D32" s="61" t="s">
        <v>732</v>
      </c>
      <c r="E32" s="62">
        <v>65089.74</v>
      </c>
      <c r="F32" s="62">
        <v>392712.26</v>
      </c>
      <c r="G32" s="62">
        <v>148037.24</v>
      </c>
      <c r="H32" s="62">
        <v>309764.76</v>
      </c>
      <c r="I32" s="62">
        <v>5514905.4500000002</v>
      </c>
      <c r="J32" s="62">
        <v>34449960.490000002</v>
      </c>
      <c r="K32" s="62">
        <v>12634036.48</v>
      </c>
      <c r="L32" s="62">
        <v>27330829.460000001</v>
      </c>
      <c r="M32" s="9" t="str">
        <f>VLOOKUP(C32,TB!C:F,3,0)</f>
        <v>Utility &amp; Washing</v>
      </c>
      <c r="N32" s="9" t="str">
        <f>VLOOKUP(C32,TB!C:F,4,0)</f>
        <v>Capital work-in-progress</v>
      </c>
    </row>
    <row r="33" spans="1:14" ht="14.5">
      <c r="A33" s="12" t="str">
        <f t="shared" si="1"/>
        <v>1</v>
      </c>
      <c r="B33" s="13" t="str">
        <f t="shared" si="0"/>
        <v>10201001</v>
      </c>
      <c r="C33" s="61" t="s">
        <v>1005</v>
      </c>
      <c r="D33" s="61" t="s">
        <v>1006</v>
      </c>
      <c r="E33" s="62">
        <v>0</v>
      </c>
      <c r="F33" s="62">
        <v>0</v>
      </c>
      <c r="G33" s="62">
        <v>0</v>
      </c>
      <c r="H33" s="62">
        <v>0</v>
      </c>
      <c r="I33" s="62">
        <v>0</v>
      </c>
      <c r="J33" s="62">
        <v>0</v>
      </c>
      <c r="K33" s="62">
        <v>0</v>
      </c>
      <c r="L33" s="62">
        <v>0</v>
      </c>
      <c r="M33" s="9">
        <f>VLOOKUP(C33,TB!C:F,3,0)</f>
        <v>0</v>
      </c>
      <c r="N33" s="9">
        <f>VLOOKUP(C33,TB!C:F,4,0)</f>
        <v>0</v>
      </c>
    </row>
    <row r="34" spans="1:14" ht="14.5">
      <c r="A34" s="12" t="str">
        <f t="shared" si="1"/>
        <v>1</v>
      </c>
      <c r="B34" s="13" t="str">
        <f t="shared" si="0"/>
        <v>10201004</v>
      </c>
      <c r="C34" s="61" t="s">
        <v>1007</v>
      </c>
      <c r="D34" s="61" t="s">
        <v>1008</v>
      </c>
      <c r="E34" s="62">
        <v>0</v>
      </c>
      <c r="F34" s="62">
        <v>0</v>
      </c>
      <c r="G34" s="62">
        <v>0</v>
      </c>
      <c r="H34" s="62">
        <v>0</v>
      </c>
      <c r="I34" s="62">
        <v>0</v>
      </c>
      <c r="J34" s="62">
        <v>0</v>
      </c>
      <c r="K34" s="62">
        <v>0</v>
      </c>
      <c r="L34" s="62">
        <v>0</v>
      </c>
      <c r="M34" s="9" t="str">
        <f>VLOOKUP(C34,TB!C:F,3,0)</f>
        <v xml:space="preserve">Term deposits </v>
      </c>
      <c r="N34" s="9" t="str">
        <f>VLOOKUP(C34,TB!C:F,4,0)</f>
        <v>Cash and cash equivalents</v>
      </c>
    </row>
    <row r="35" spans="1:14" ht="14.5">
      <c r="A35" s="12" t="str">
        <f t="shared" si="1"/>
        <v>1</v>
      </c>
      <c r="B35" s="13" t="str">
        <f t="shared" si="0"/>
        <v>10201007</v>
      </c>
      <c r="C35" s="61" t="s">
        <v>1009</v>
      </c>
      <c r="D35" s="61" t="s">
        <v>1010</v>
      </c>
      <c r="E35" s="62">
        <v>0</v>
      </c>
      <c r="F35" s="62">
        <v>841317.64</v>
      </c>
      <c r="G35" s="62">
        <v>841317.64</v>
      </c>
      <c r="H35" s="62">
        <v>0</v>
      </c>
      <c r="I35" s="62">
        <v>0</v>
      </c>
      <c r="J35" s="62">
        <v>69368956</v>
      </c>
      <c r="K35" s="62">
        <v>69368956</v>
      </c>
      <c r="L35" s="62">
        <v>0</v>
      </c>
      <c r="M35" s="9" t="str">
        <f>VLOOKUP(C35,TB!C:F,3,0)</f>
        <v>Short term loan to PGCL</v>
      </c>
      <c r="N35" s="9" t="str">
        <f>VLOOKUP(C35,TB!C:F,4,0)</f>
        <v>Short term loan (Rec)</v>
      </c>
    </row>
    <row r="36" spans="1:14" ht="14.5">
      <c r="A36" s="12" t="str">
        <f t="shared" si="1"/>
        <v>1</v>
      </c>
      <c r="B36" s="13" t="str">
        <f t="shared" si="0"/>
        <v>10301001</v>
      </c>
      <c r="C36" s="61" t="s">
        <v>348</v>
      </c>
      <c r="D36" s="61" t="s">
        <v>75</v>
      </c>
      <c r="E36" s="62">
        <v>2446383.5</v>
      </c>
      <c r="F36" s="62">
        <v>97421228.719999999</v>
      </c>
      <c r="G36" s="62">
        <v>96118495.379999995</v>
      </c>
      <c r="H36" s="62">
        <v>3749116.84</v>
      </c>
      <c r="I36" s="62">
        <v>205369823.81</v>
      </c>
      <c r="J36" s="62">
        <v>8313899032.0200005</v>
      </c>
      <c r="K36" s="62">
        <v>8193408896.2299995</v>
      </c>
      <c r="L36" s="62">
        <v>325859959.60000002</v>
      </c>
      <c r="M36" s="9" t="str">
        <f>VLOOKUP(C36,TB!C:F,3,0)</f>
        <v>Trade -Int.Com.Rcble</v>
      </c>
      <c r="N36" s="9" t="str">
        <f>VLOOKUP(C36,TB!C:F,4,0)</f>
        <v>Intercompany receivables</v>
      </c>
    </row>
    <row r="37" spans="1:14" ht="14.5">
      <c r="A37" s="12" t="str">
        <f t="shared" si="1"/>
        <v>1</v>
      </c>
      <c r="B37" s="13" t="str">
        <f t="shared" si="0"/>
        <v>10301002</v>
      </c>
      <c r="C37" s="61" t="s">
        <v>349</v>
      </c>
      <c r="D37" s="61" t="s">
        <v>76</v>
      </c>
      <c r="E37" s="62">
        <v>0</v>
      </c>
      <c r="F37" s="62">
        <v>241995.11</v>
      </c>
      <c r="G37" s="62">
        <v>241995.11</v>
      </c>
      <c r="H37" s="62">
        <v>0</v>
      </c>
      <c r="I37" s="62">
        <v>0</v>
      </c>
      <c r="J37" s="62">
        <v>20696486</v>
      </c>
      <c r="K37" s="62">
        <v>20696486</v>
      </c>
      <c r="L37" s="62">
        <v>0</v>
      </c>
      <c r="M37" s="9" t="str">
        <f>VLOOKUP(C37,TB!C:F,3,0)</f>
        <v>N.Trade-Int.Com.Rcbl</v>
      </c>
      <c r="N37" s="9" t="str">
        <f>VLOOKUP(C37,TB!C:F,4,0)</f>
        <v>Intercompany receivables</v>
      </c>
    </row>
    <row r="38" spans="1:14" ht="14.5">
      <c r="A38" s="12" t="str">
        <f t="shared" si="1"/>
        <v>1</v>
      </c>
      <c r="B38" s="13" t="str">
        <f t="shared" si="0"/>
        <v>10301003</v>
      </c>
      <c r="C38" s="61" t="s">
        <v>350</v>
      </c>
      <c r="D38" s="61" t="s">
        <v>194</v>
      </c>
      <c r="E38" s="62">
        <v>34519.68</v>
      </c>
      <c r="F38" s="62">
        <v>592792.77</v>
      </c>
      <c r="G38" s="62">
        <v>417380.98</v>
      </c>
      <c r="H38" s="62">
        <v>209931.47</v>
      </c>
      <c r="I38" s="62">
        <v>2897778.78</v>
      </c>
      <c r="J38" s="62">
        <v>50697256.640000001</v>
      </c>
      <c r="K38" s="62">
        <v>35511843.350000001</v>
      </c>
      <c r="L38" s="62">
        <v>18083192.07</v>
      </c>
      <c r="M38" s="9" t="str">
        <f>VLOOKUP(C38,TB!C:F,3,0)</f>
        <v>A.Receivable -Export</v>
      </c>
      <c r="N38" s="9" t="str">
        <f>VLOOKUP(C38,TB!C:F,4,0)</f>
        <v>Non-intercompany receivables</v>
      </c>
    </row>
    <row r="39" spans="1:14" ht="14.5">
      <c r="A39" s="12" t="str">
        <f t="shared" si="1"/>
        <v>1</v>
      </c>
      <c r="B39" s="13" t="str">
        <f t="shared" si="0"/>
        <v>10301004</v>
      </c>
      <c r="C39" s="61" t="s">
        <v>616</v>
      </c>
      <c r="D39" s="61" t="s">
        <v>605</v>
      </c>
      <c r="E39" s="62">
        <v>5721.23</v>
      </c>
      <c r="F39" s="62">
        <v>164440.26</v>
      </c>
      <c r="G39" s="62">
        <v>74080.61</v>
      </c>
      <c r="H39" s="62">
        <v>96080.88</v>
      </c>
      <c r="I39" s="62">
        <v>480297.26</v>
      </c>
      <c r="J39" s="62">
        <v>14062719.460000001</v>
      </c>
      <c r="K39" s="62">
        <v>6222314.3600000003</v>
      </c>
      <c r="L39" s="62">
        <v>8320702.3600000003</v>
      </c>
      <c r="M39" s="9" t="str">
        <f>VLOOKUP(C39,TB!C:F,3,0)</f>
        <v>A.Receivable -Dom</v>
      </c>
      <c r="N39" s="9" t="str">
        <f>VLOOKUP(C39,TB!C:F,4,0)</f>
        <v>Non-intercompany receivables</v>
      </c>
    </row>
    <row r="40" spans="1:14" ht="14.5">
      <c r="A40" s="12" t="str">
        <f t="shared" si="1"/>
        <v>1</v>
      </c>
      <c r="B40" s="13" t="str">
        <f t="shared" si="0"/>
        <v>10301005</v>
      </c>
      <c r="C40" s="61" t="s">
        <v>1011</v>
      </c>
      <c r="D40" s="61" t="s">
        <v>3953</v>
      </c>
      <c r="E40" s="62">
        <v>521919</v>
      </c>
      <c r="F40" s="62">
        <v>3354723.67</v>
      </c>
      <c r="G40" s="62">
        <v>1921547.93</v>
      </c>
      <c r="H40" s="62">
        <v>1955094.74</v>
      </c>
      <c r="I40" s="62">
        <v>43815100.049999997</v>
      </c>
      <c r="J40" s="62">
        <v>290196814.91000003</v>
      </c>
      <c r="K40" s="62">
        <v>165880646.36000001</v>
      </c>
      <c r="L40" s="62">
        <v>168131268.59999999</v>
      </c>
      <c r="M40" s="9" t="str">
        <f>VLOOKUP(C40,TB!C:F,3,0)</f>
        <v>Export incentive from Government</v>
      </c>
      <c r="N40" s="9" t="str">
        <f>VLOOKUP(C40,TB!C:F,4,0)</f>
        <v>Other receivables</v>
      </c>
    </row>
    <row r="41" spans="1:14" ht="14.5">
      <c r="A41" s="12" t="str">
        <f t="shared" si="1"/>
        <v>1</v>
      </c>
      <c r="B41" s="13" t="str">
        <f t="shared" si="0"/>
        <v>10301008</v>
      </c>
      <c r="C41" s="61" t="s">
        <v>351</v>
      </c>
      <c r="D41" s="61" t="s">
        <v>3954</v>
      </c>
      <c r="E41" s="62">
        <v>17890</v>
      </c>
      <c r="F41" s="62">
        <v>9850.68</v>
      </c>
      <c r="G41" s="62">
        <v>17890</v>
      </c>
      <c r="H41" s="62">
        <v>9850.68</v>
      </c>
      <c r="I41" s="62">
        <v>1519715</v>
      </c>
      <c r="J41" s="62">
        <v>921039</v>
      </c>
      <c r="K41" s="62">
        <v>1519715</v>
      </c>
      <c r="L41" s="62">
        <v>921039</v>
      </c>
      <c r="M41" s="9" t="str">
        <f>VLOOKUP(C41,TB!C:F,3,0)</f>
        <v>Receivable from providend fund</v>
      </c>
      <c r="N41" s="9" t="str">
        <f>VLOOKUP(C41,TB!C:F,4,0)</f>
        <v>Other receivables</v>
      </c>
    </row>
    <row r="42" spans="1:14" ht="14.5">
      <c r="A42" s="12" t="str">
        <f t="shared" si="1"/>
        <v>1</v>
      </c>
      <c r="B42" s="13" t="str">
        <f t="shared" si="0"/>
        <v>10330001</v>
      </c>
      <c r="C42" s="61" t="s">
        <v>352</v>
      </c>
      <c r="D42" s="61" t="s">
        <v>47</v>
      </c>
      <c r="E42" s="62">
        <v>0</v>
      </c>
      <c r="F42" s="62">
        <v>0</v>
      </c>
      <c r="G42" s="62">
        <v>0</v>
      </c>
      <c r="H42" s="62">
        <v>0</v>
      </c>
      <c r="I42" s="62">
        <v>-0.01</v>
      </c>
      <c r="J42" s="62">
        <v>0</v>
      </c>
      <c r="K42" s="62">
        <v>0</v>
      </c>
      <c r="L42" s="62">
        <v>-0.01</v>
      </c>
      <c r="M42" s="9" t="str">
        <f>VLOOKUP(C42,TB!C:F,3,0)</f>
        <v>Cash in hand</v>
      </c>
      <c r="N42" s="9" t="str">
        <f>VLOOKUP(C42,TB!C:F,4,0)</f>
        <v>Cash and cash equivalents</v>
      </c>
    </row>
    <row r="43" spans="1:14" ht="14.5">
      <c r="A43" s="12" t="str">
        <f t="shared" si="1"/>
        <v>1</v>
      </c>
      <c r="B43" s="13" t="str">
        <f t="shared" si="0"/>
        <v>10330002</v>
      </c>
      <c r="C43" s="61" t="s">
        <v>353</v>
      </c>
      <c r="D43" s="61" t="s">
        <v>5</v>
      </c>
      <c r="E43" s="62">
        <v>1790.56</v>
      </c>
      <c r="F43" s="62">
        <v>7446.56</v>
      </c>
      <c r="G43" s="62">
        <v>7953.91</v>
      </c>
      <c r="H43" s="62">
        <v>1283.21</v>
      </c>
      <c r="I43" s="62">
        <v>152067</v>
      </c>
      <c r="J43" s="62">
        <v>629522</v>
      </c>
      <c r="K43" s="62">
        <v>661648</v>
      </c>
      <c r="L43" s="62">
        <v>119941</v>
      </c>
      <c r="M43" s="9" t="str">
        <f>VLOOKUP(C43,TB!C:F,3,0)</f>
        <v>Cash in hand</v>
      </c>
      <c r="N43" s="9" t="str">
        <f>VLOOKUP(C43,TB!C:F,4,0)</f>
        <v>Cash and cash equivalents</v>
      </c>
    </row>
    <row r="44" spans="1:14" ht="14.5">
      <c r="A44" s="12" t="str">
        <f t="shared" si="1"/>
        <v>1</v>
      </c>
      <c r="B44" s="13" t="str">
        <f t="shared" si="0"/>
        <v>10340010</v>
      </c>
      <c r="C44" s="61" t="s">
        <v>1013</v>
      </c>
      <c r="D44" s="61" t="s">
        <v>1014</v>
      </c>
      <c r="E44" s="62">
        <v>1.78</v>
      </c>
      <c r="F44" s="62">
        <v>0</v>
      </c>
      <c r="G44" s="62">
        <v>0</v>
      </c>
      <c r="H44" s="62">
        <v>1.78</v>
      </c>
      <c r="I44" s="62">
        <v>183.63</v>
      </c>
      <c r="J44" s="62">
        <v>0</v>
      </c>
      <c r="K44" s="62">
        <v>0</v>
      </c>
      <c r="L44" s="62">
        <v>183.63</v>
      </c>
      <c r="M44" s="9" t="str">
        <f>VLOOKUP(C44,TB!C:F,3,0)</f>
        <v>Current account in BDT</v>
      </c>
      <c r="N44" s="9" t="str">
        <f>VLOOKUP(C44,TB!C:F,4,0)</f>
        <v>Cash and cash equivalents</v>
      </c>
    </row>
    <row r="45" spans="1:14" ht="14.5">
      <c r="A45" s="12" t="str">
        <f t="shared" si="1"/>
        <v>1</v>
      </c>
      <c r="B45" s="13" t="str">
        <f t="shared" si="0"/>
        <v>10340020</v>
      </c>
      <c r="C45" s="61" t="s">
        <v>1015</v>
      </c>
      <c r="D45" s="61" t="s">
        <v>1016</v>
      </c>
      <c r="E45" s="62">
        <v>840.74</v>
      </c>
      <c r="F45" s="62">
        <v>65</v>
      </c>
      <c r="G45" s="62">
        <v>149.07</v>
      </c>
      <c r="H45" s="62">
        <v>756.67</v>
      </c>
      <c r="I45" s="62">
        <v>71449.88</v>
      </c>
      <c r="J45" s="62">
        <v>0</v>
      </c>
      <c r="K45" s="62">
        <v>690</v>
      </c>
      <c r="L45" s="62">
        <v>70759.88</v>
      </c>
      <c r="M45" s="9" t="str">
        <f>VLOOKUP(C45,TB!C:F,3,0)</f>
        <v>Current account in BDT</v>
      </c>
      <c r="N45" s="9" t="str">
        <f>VLOOKUP(C45,TB!C:F,4,0)</f>
        <v>Cash and cash equivalents</v>
      </c>
    </row>
    <row r="46" spans="1:14" ht="14.5">
      <c r="A46" s="12" t="str">
        <f t="shared" si="1"/>
        <v>1</v>
      </c>
      <c r="B46" s="13" t="str">
        <f t="shared" si="0"/>
        <v>10340022</v>
      </c>
      <c r="C46" s="61" t="s">
        <v>1017</v>
      </c>
      <c r="D46" s="61" t="s">
        <v>1018</v>
      </c>
      <c r="E46" s="62">
        <v>0</v>
      </c>
      <c r="F46" s="62">
        <v>0</v>
      </c>
      <c r="G46" s="62">
        <v>0</v>
      </c>
      <c r="H46" s="62">
        <v>0</v>
      </c>
      <c r="I46" s="62">
        <v>0</v>
      </c>
      <c r="J46" s="62">
        <v>0</v>
      </c>
      <c r="K46" s="62">
        <v>0</v>
      </c>
      <c r="L46" s="62">
        <v>0</v>
      </c>
      <c r="M46" s="9" t="str">
        <f>VLOOKUP(C46,TB!C:F,3,0)</f>
        <v>Current account in BDT</v>
      </c>
      <c r="N46" s="9" t="str">
        <f>VLOOKUP(C46,TB!C:F,4,0)</f>
        <v>Cash and cash equivalents</v>
      </c>
    </row>
    <row r="47" spans="1:14" ht="14.5">
      <c r="A47" s="12" t="str">
        <f t="shared" si="1"/>
        <v>1</v>
      </c>
      <c r="B47" s="13" t="str">
        <f t="shared" si="0"/>
        <v>10340030</v>
      </c>
      <c r="C47" s="61" t="s">
        <v>1019</v>
      </c>
      <c r="D47" s="61" t="s">
        <v>1020</v>
      </c>
      <c r="E47" s="62">
        <v>467964.58</v>
      </c>
      <c r="F47" s="62">
        <v>33118804.649999999</v>
      </c>
      <c r="G47" s="62">
        <v>33558255.770000003</v>
      </c>
      <c r="H47" s="62">
        <v>28513.46</v>
      </c>
      <c r="I47" s="62">
        <v>39753585.280000001</v>
      </c>
      <c r="J47" s="62">
        <v>2814423207</v>
      </c>
      <c r="K47" s="62">
        <v>2851510747.3299999</v>
      </c>
      <c r="L47" s="62">
        <v>2666044.9500000002</v>
      </c>
      <c r="M47" s="9" t="str">
        <f>VLOOKUP(C47,TB!C:F,3,0)</f>
        <v>Current account in BDT</v>
      </c>
      <c r="N47" s="9" t="str">
        <f>VLOOKUP(C47,TB!C:F,4,0)</f>
        <v>Cash and cash equivalents</v>
      </c>
    </row>
    <row r="48" spans="1:14" ht="14.5">
      <c r="A48" s="12" t="str">
        <f t="shared" si="1"/>
        <v>1</v>
      </c>
      <c r="B48" s="13" t="str">
        <f t="shared" si="0"/>
        <v>10340031</v>
      </c>
      <c r="C48" s="61" t="s">
        <v>1021</v>
      </c>
      <c r="D48" s="61" t="s">
        <v>1022</v>
      </c>
      <c r="E48" s="62">
        <v>0</v>
      </c>
      <c r="F48" s="62">
        <v>7680721.25</v>
      </c>
      <c r="G48" s="62">
        <v>7680721.25</v>
      </c>
      <c r="H48" s="62">
        <v>0</v>
      </c>
      <c r="I48" s="62">
        <v>0</v>
      </c>
      <c r="J48" s="62">
        <v>656888861.21000004</v>
      </c>
      <c r="K48" s="62">
        <v>656888861.21000004</v>
      </c>
      <c r="L48" s="62">
        <v>0</v>
      </c>
      <c r="M48" s="9" t="str">
        <f>VLOOKUP(C48,TB!C:F,3,0)</f>
        <v>Current account in BDT</v>
      </c>
      <c r="N48" s="9" t="str">
        <f>VLOOKUP(C48,TB!C:F,4,0)</f>
        <v>Cash and cash equivalents</v>
      </c>
    </row>
    <row r="49" spans="1:14" ht="14.5">
      <c r="A49" s="12" t="str">
        <f t="shared" si="1"/>
        <v>1</v>
      </c>
      <c r="B49" s="13" t="str">
        <f t="shared" si="0"/>
        <v>10340032</v>
      </c>
      <c r="C49" s="61" t="s">
        <v>1023</v>
      </c>
      <c r="D49" s="61" t="s">
        <v>1024</v>
      </c>
      <c r="E49" s="62">
        <v>0.32</v>
      </c>
      <c r="F49" s="62">
        <v>14622748.67</v>
      </c>
      <c r="G49" s="62">
        <v>14622748.67</v>
      </c>
      <c r="H49" s="62">
        <v>0.32</v>
      </c>
      <c r="I49" s="62">
        <v>-0.02</v>
      </c>
      <c r="J49" s="62">
        <v>1251014114.28</v>
      </c>
      <c r="K49" s="62">
        <v>1251014114.28</v>
      </c>
      <c r="L49" s="62">
        <v>-0.02</v>
      </c>
      <c r="M49" s="9" t="str">
        <f>VLOOKUP(C49,TB!C:F,3,0)</f>
        <v>Current account in BDT</v>
      </c>
      <c r="N49" s="9" t="str">
        <f>VLOOKUP(C49,TB!C:F,4,0)</f>
        <v>Cash and cash equivalents</v>
      </c>
    </row>
    <row r="50" spans="1:14" ht="14.5">
      <c r="A50" s="12" t="str">
        <f t="shared" si="1"/>
        <v>1</v>
      </c>
      <c r="B50" s="13" t="str">
        <f t="shared" si="0"/>
        <v>10340040</v>
      </c>
      <c r="C50" s="61" t="s">
        <v>1025</v>
      </c>
      <c r="D50" s="61" t="s">
        <v>1026</v>
      </c>
      <c r="E50" s="62">
        <v>3.29</v>
      </c>
      <c r="F50" s="62">
        <v>0</v>
      </c>
      <c r="G50" s="62">
        <v>0</v>
      </c>
      <c r="H50" s="62">
        <v>3.29</v>
      </c>
      <c r="I50" s="62">
        <v>320.89999999999998</v>
      </c>
      <c r="J50" s="62">
        <v>0</v>
      </c>
      <c r="K50" s="62">
        <v>0</v>
      </c>
      <c r="L50" s="62">
        <v>320.89999999999998</v>
      </c>
      <c r="M50" s="9" t="str">
        <f>VLOOKUP(C50,TB!C:F,3,0)</f>
        <v>Current account in BDT</v>
      </c>
      <c r="N50" s="9" t="str">
        <f>VLOOKUP(C50,TB!C:F,4,0)</f>
        <v>Cash and cash equivalents</v>
      </c>
    </row>
    <row r="51" spans="1:14" ht="14.5">
      <c r="A51" s="12" t="str">
        <f t="shared" si="1"/>
        <v>1</v>
      </c>
      <c r="B51" s="13" t="str">
        <f t="shared" si="0"/>
        <v>10340041</v>
      </c>
      <c r="C51" s="61" t="s">
        <v>1027</v>
      </c>
      <c r="D51" s="61" t="s">
        <v>1028</v>
      </c>
      <c r="E51" s="62">
        <v>0</v>
      </c>
      <c r="F51" s="62">
        <v>0</v>
      </c>
      <c r="G51" s="62">
        <v>0</v>
      </c>
      <c r="H51" s="62">
        <v>0</v>
      </c>
      <c r="I51" s="62">
        <v>0</v>
      </c>
      <c r="J51" s="62">
        <v>0</v>
      </c>
      <c r="K51" s="62">
        <v>0</v>
      </c>
      <c r="L51" s="62">
        <v>0</v>
      </c>
      <c r="M51" s="9" t="str">
        <f>VLOOKUP(C51,TB!C:F,3,0)</f>
        <v>Current account in BDT</v>
      </c>
      <c r="N51" s="9" t="str">
        <f>VLOOKUP(C51,TB!C:F,4,0)</f>
        <v>Cash and cash equivalents</v>
      </c>
    </row>
    <row r="52" spans="1:14" ht="14.5">
      <c r="A52" s="12" t="str">
        <f t="shared" si="1"/>
        <v>1</v>
      </c>
      <c r="B52" s="13" t="str">
        <f t="shared" si="0"/>
        <v>10340042</v>
      </c>
      <c r="C52" s="61" t="s">
        <v>1029</v>
      </c>
      <c r="D52" s="61" t="s">
        <v>1030</v>
      </c>
      <c r="E52" s="62">
        <v>0</v>
      </c>
      <c r="F52" s="62">
        <v>0</v>
      </c>
      <c r="G52" s="62">
        <v>0</v>
      </c>
      <c r="H52" s="62">
        <v>0</v>
      </c>
      <c r="I52" s="62">
        <v>0.05</v>
      </c>
      <c r="J52" s="62">
        <v>0</v>
      </c>
      <c r="K52" s="62">
        <v>0</v>
      </c>
      <c r="L52" s="62">
        <v>0.05</v>
      </c>
      <c r="M52" s="9" t="str">
        <f>VLOOKUP(C52,TB!C:F,3,0)</f>
        <v>Current account in BDT</v>
      </c>
      <c r="N52" s="9" t="str">
        <f>VLOOKUP(C52,TB!C:F,4,0)</f>
        <v>Cash and cash equivalents</v>
      </c>
    </row>
    <row r="53" spans="1:14" ht="14.5">
      <c r="A53" s="12" t="str">
        <f t="shared" si="1"/>
        <v>1</v>
      </c>
      <c r="B53" s="13" t="str">
        <f t="shared" si="0"/>
        <v>10340050</v>
      </c>
      <c r="C53" s="61" t="s">
        <v>1031</v>
      </c>
      <c r="D53" s="61" t="s">
        <v>1032</v>
      </c>
      <c r="E53" s="62">
        <v>19084.939999999999</v>
      </c>
      <c r="F53" s="62">
        <v>8924719.5800000001</v>
      </c>
      <c r="G53" s="62">
        <v>8943804.5399999991</v>
      </c>
      <c r="H53" s="62">
        <v>-0.02</v>
      </c>
      <c r="I53" s="62">
        <v>1621289.87</v>
      </c>
      <c r="J53" s="62">
        <v>760665037.38999999</v>
      </c>
      <c r="K53" s="62">
        <v>762286327.25999999</v>
      </c>
      <c r="L53" s="62">
        <v>0</v>
      </c>
      <c r="M53" s="9" t="str">
        <f>VLOOKUP(C53,TB!C:F,3,0)</f>
        <v>Current account in BDT(DBBL)</v>
      </c>
      <c r="N53" s="9" t="str">
        <f>VLOOKUP(C53,TB!C:F,4,0)</f>
        <v>Cash and cash equivalents</v>
      </c>
    </row>
    <row r="54" spans="1:14" ht="14.5">
      <c r="A54" s="12" t="str">
        <f t="shared" si="1"/>
        <v>1</v>
      </c>
      <c r="B54" s="13" t="str">
        <f t="shared" si="0"/>
        <v>10340051</v>
      </c>
      <c r="C54" s="61" t="s">
        <v>1033</v>
      </c>
      <c r="D54" s="61" t="s">
        <v>1034</v>
      </c>
      <c r="E54" s="62">
        <v>0</v>
      </c>
      <c r="F54" s="62">
        <v>6126530.9199999999</v>
      </c>
      <c r="G54" s="62">
        <v>6126530.9199999999</v>
      </c>
      <c r="H54" s="62">
        <v>0</v>
      </c>
      <c r="I54" s="62">
        <v>0</v>
      </c>
      <c r="J54" s="62">
        <v>523515000</v>
      </c>
      <c r="K54" s="62">
        <v>523515000</v>
      </c>
      <c r="L54" s="62">
        <v>0</v>
      </c>
      <c r="M54" s="9" t="str">
        <f>VLOOKUP(C54,TB!C:F,3,0)</f>
        <v>Current account in BDT(DBBL)</v>
      </c>
      <c r="N54" s="9" t="str">
        <f>VLOOKUP(C54,TB!C:F,4,0)</f>
        <v>Cash and cash equivalents</v>
      </c>
    </row>
    <row r="55" spans="1:14" ht="14.5">
      <c r="A55" s="12" t="str">
        <f t="shared" si="1"/>
        <v>1</v>
      </c>
      <c r="B55" s="13" t="str">
        <f t="shared" si="0"/>
        <v>10340052</v>
      </c>
      <c r="C55" s="61" t="s">
        <v>1035</v>
      </c>
      <c r="D55" s="61" t="s">
        <v>1036</v>
      </c>
      <c r="E55" s="62">
        <v>-0.46</v>
      </c>
      <c r="F55" s="62">
        <v>8973437.6899999995</v>
      </c>
      <c r="G55" s="62">
        <v>8973437.2300000004</v>
      </c>
      <c r="H55" s="62">
        <v>0</v>
      </c>
      <c r="I55" s="62">
        <v>0</v>
      </c>
      <c r="J55" s="62">
        <v>766535239.25</v>
      </c>
      <c r="K55" s="62">
        <v>766535239.25</v>
      </c>
      <c r="L55" s="62">
        <v>0</v>
      </c>
      <c r="M55" s="9" t="str">
        <f>VLOOKUP(C55,TB!C:F,3,0)</f>
        <v>Current account in BDT(DBBL)</v>
      </c>
      <c r="N55" s="9" t="str">
        <f>VLOOKUP(C55,TB!C:F,4,0)</f>
        <v>Cash and cash equivalents</v>
      </c>
    </row>
    <row r="56" spans="1:14" ht="14.5">
      <c r="A56" s="12" t="str">
        <f t="shared" si="1"/>
        <v>1</v>
      </c>
      <c r="B56" s="13" t="str">
        <f t="shared" si="0"/>
        <v>10340060</v>
      </c>
      <c r="C56" s="61" t="s">
        <v>1037</v>
      </c>
      <c r="D56" s="61" t="s">
        <v>1038</v>
      </c>
      <c r="E56" s="62">
        <v>0.17</v>
      </c>
      <c r="F56" s="62">
        <v>1209796.8799999999</v>
      </c>
      <c r="G56" s="62">
        <v>1209744.42</v>
      </c>
      <c r="H56" s="62">
        <v>52.63</v>
      </c>
      <c r="I56" s="62">
        <v>16.260000000000002</v>
      </c>
      <c r="J56" s="62">
        <v>100481748.17</v>
      </c>
      <c r="K56" s="62">
        <v>100476804.02</v>
      </c>
      <c r="L56" s="62">
        <v>4960.41</v>
      </c>
      <c r="M56" s="9" t="str">
        <f>VLOOKUP(C56,TB!C:F,3,0)</f>
        <v>Current account in BDT</v>
      </c>
      <c r="N56" s="9" t="str">
        <f>VLOOKUP(C56,TB!C:F,4,0)</f>
        <v>Cash and cash equivalents</v>
      </c>
    </row>
    <row r="57" spans="1:14" ht="14.5">
      <c r="A57" s="12" t="str">
        <f t="shared" si="1"/>
        <v>1</v>
      </c>
      <c r="B57" s="13" t="str">
        <f t="shared" si="0"/>
        <v>10340062</v>
      </c>
      <c r="C57" s="61" t="s">
        <v>1039</v>
      </c>
      <c r="D57" s="61" t="s">
        <v>1040</v>
      </c>
      <c r="E57" s="62">
        <v>0</v>
      </c>
      <c r="F57" s="62">
        <v>505539.36</v>
      </c>
      <c r="G57" s="62">
        <v>505539.36</v>
      </c>
      <c r="H57" s="62">
        <v>0</v>
      </c>
      <c r="I57" s="62">
        <v>0</v>
      </c>
      <c r="J57" s="62">
        <v>43350000</v>
      </c>
      <c r="K57" s="62">
        <v>43350000</v>
      </c>
      <c r="L57" s="62">
        <v>0</v>
      </c>
      <c r="M57" s="9" t="str">
        <f>VLOOKUP(C57,TB!C:F,3,0)</f>
        <v>Current account in BDT</v>
      </c>
      <c r="N57" s="9" t="str">
        <f>VLOOKUP(C57,TB!C:F,4,0)</f>
        <v>Cash and cash equivalents</v>
      </c>
    </row>
    <row r="58" spans="1:14" ht="14.5">
      <c r="A58" s="12" t="str">
        <f t="shared" si="1"/>
        <v>1</v>
      </c>
      <c r="B58" s="13" t="str">
        <f t="shared" si="0"/>
        <v>10340070</v>
      </c>
      <c r="C58" s="61" t="s">
        <v>1041</v>
      </c>
      <c r="D58" s="61" t="s">
        <v>1042</v>
      </c>
      <c r="E58" s="62">
        <v>0</v>
      </c>
      <c r="F58" s="62">
        <v>3160000</v>
      </c>
      <c r="G58" s="62">
        <v>2997036.22</v>
      </c>
      <c r="H58" s="62">
        <v>162963.78</v>
      </c>
      <c r="I58" s="62">
        <v>-0.1</v>
      </c>
      <c r="J58" s="62">
        <v>292327249</v>
      </c>
      <c r="K58" s="62">
        <v>274817099</v>
      </c>
      <c r="L58" s="62">
        <v>17510149.899999999</v>
      </c>
      <c r="M58" s="9" t="str">
        <f>VLOOKUP(C58,TB!C:F,3,0)</f>
        <v>Current account in USD</v>
      </c>
      <c r="N58" s="9" t="str">
        <f>VLOOKUP(C58,TB!C:F,4,0)</f>
        <v>Cash and cash equivalents</v>
      </c>
    </row>
    <row r="59" spans="1:14" ht="14.5">
      <c r="A59" s="12" t="str">
        <f t="shared" si="1"/>
        <v>1</v>
      </c>
      <c r="B59" s="13" t="str">
        <f t="shared" si="0"/>
        <v>10340072</v>
      </c>
      <c r="C59" s="61" t="s">
        <v>1318</v>
      </c>
      <c r="D59" s="61" t="s">
        <v>1042</v>
      </c>
      <c r="E59" s="62">
        <v>0</v>
      </c>
      <c r="F59" s="62">
        <v>3370000</v>
      </c>
      <c r="G59" s="62">
        <v>3370000</v>
      </c>
      <c r="H59" s="62">
        <v>0</v>
      </c>
      <c r="I59" s="62">
        <v>0</v>
      </c>
      <c r="J59" s="62">
        <v>287209500</v>
      </c>
      <c r="K59" s="62">
        <v>287209500</v>
      </c>
      <c r="L59" s="62">
        <v>0</v>
      </c>
      <c r="M59" s="9" t="str">
        <f>VLOOKUP(C59,TB!C:F,3,0)</f>
        <v>Current account in USD</v>
      </c>
      <c r="N59" s="9" t="str">
        <f>VLOOKUP(C59,TB!C:F,4,0)</f>
        <v>Cash and cash equivalents</v>
      </c>
    </row>
    <row r="60" spans="1:14" ht="14.5">
      <c r="A60" s="12" t="str">
        <f t="shared" si="1"/>
        <v>1</v>
      </c>
      <c r="B60" s="13" t="str">
        <f t="shared" si="0"/>
        <v>10340080</v>
      </c>
      <c r="C60" s="61" t="s">
        <v>1043</v>
      </c>
      <c r="D60" s="61" t="s">
        <v>1044</v>
      </c>
      <c r="E60" s="62">
        <v>251022.78</v>
      </c>
      <c r="F60" s="62">
        <v>9970451.7599999998</v>
      </c>
      <c r="G60" s="62">
        <v>10076973.529999999</v>
      </c>
      <c r="H60" s="62">
        <v>144501.01</v>
      </c>
      <c r="I60" s="62">
        <v>21073362.07</v>
      </c>
      <c r="J60" s="62">
        <v>876411022.57000005</v>
      </c>
      <c r="K60" s="62">
        <v>884118041.36000001</v>
      </c>
      <c r="L60" s="62">
        <v>13366343.279999999</v>
      </c>
      <c r="M60" s="9" t="str">
        <f>VLOOKUP(C60,TB!C:F,3,0)</f>
        <v>Export retention quota (ERQ) account in USD</v>
      </c>
      <c r="N60" s="9" t="str">
        <f>VLOOKUP(C60,TB!C:F,4,0)</f>
        <v>Cash and cash equivalents</v>
      </c>
    </row>
    <row r="61" spans="1:14" ht="14.5">
      <c r="A61" s="12" t="str">
        <f t="shared" si="1"/>
        <v>1</v>
      </c>
      <c r="B61" s="13" t="str">
        <f t="shared" si="0"/>
        <v>10340081</v>
      </c>
      <c r="C61" s="61" t="s">
        <v>1045</v>
      </c>
      <c r="D61" s="61" t="s">
        <v>1044</v>
      </c>
      <c r="E61" s="62">
        <v>0</v>
      </c>
      <c r="F61" s="62">
        <v>0</v>
      </c>
      <c r="G61" s="62">
        <v>0</v>
      </c>
      <c r="H61" s="62">
        <v>0</v>
      </c>
      <c r="I61" s="62">
        <v>0</v>
      </c>
      <c r="J61" s="62">
        <v>0</v>
      </c>
      <c r="K61" s="62">
        <v>0</v>
      </c>
      <c r="L61" s="62">
        <v>0</v>
      </c>
      <c r="M61" s="9" t="str">
        <f>VLOOKUP(C61,TB!C:F,3,0)</f>
        <v>Export retention quota (ERQ) account in USD</v>
      </c>
      <c r="N61" s="9" t="str">
        <f>VLOOKUP(C61,TB!C:F,4,0)</f>
        <v>Cash and cash equivalents</v>
      </c>
    </row>
    <row r="62" spans="1:14" ht="14.5">
      <c r="A62" s="12" t="str">
        <f t="shared" si="1"/>
        <v>1</v>
      </c>
      <c r="B62" s="13" t="str">
        <f t="shared" si="0"/>
        <v>10340082</v>
      </c>
      <c r="C62" s="61" t="s">
        <v>1046</v>
      </c>
      <c r="D62" s="61" t="s">
        <v>1044</v>
      </c>
      <c r="E62" s="62">
        <v>0</v>
      </c>
      <c r="F62" s="62">
        <v>2769609.14</v>
      </c>
      <c r="G62" s="62">
        <v>2769609.14</v>
      </c>
      <c r="H62" s="62">
        <v>0</v>
      </c>
      <c r="I62" s="62">
        <v>0</v>
      </c>
      <c r="J62" s="62">
        <v>237432955.66</v>
      </c>
      <c r="K62" s="62">
        <v>237432955.66</v>
      </c>
      <c r="L62" s="62">
        <v>0</v>
      </c>
      <c r="M62" s="9" t="str">
        <f>VLOOKUP(C62,TB!C:F,3,0)</f>
        <v>Export retention quota (ERQ) account in USD</v>
      </c>
      <c r="N62" s="9" t="str">
        <f>VLOOKUP(C62,TB!C:F,4,0)</f>
        <v>Cash and cash equivalents</v>
      </c>
    </row>
    <row r="63" spans="1:14" ht="14.5">
      <c r="A63" s="12" t="str">
        <f t="shared" si="1"/>
        <v>1</v>
      </c>
      <c r="B63" s="13" t="str">
        <f t="shared" si="0"/>
        <v>10340090</v>
      </c>
      <c r="C63" s="61" t="s">
        <v>1047</v>
      </c>
      <c r="D63" s="61" t="s">
        <v>1048</v>
      </c>
      <c r="E63" s="62">
        <v>854.29</v>
      </c>
      <c r="F63" s="62">
        <v>70</v>
      </c>
      <c r="G63" s="62">
        <v>148</v>
      </c>
      <c r="H63" s="62">
        <v>776.29</v>
      </c>
      <c r="I63" s="62">
        <v>72592.94</v>
      </c>
      <c r="J63" s="62">
        <v>0</v>
      </c>
      <c r="K63" s="62">
        <v>0</v>
      </c>
      <c r="L63" s="62">
        <v>72592.94</v>
      </c>
      <c r="M63" s="9" t="str">
        <f>VLOOKUP(C63,TB!C:F,3,0)</f>
        <v>Current account in BDT</v>
      </c>
      <c r="N63" s="9" t="str">
        <f>VLOOKUP(C63,TB!C:F,4,0)</f>
        <v>Cash and cash equivalents</v>
      </c>
    </row>
    <row r="64" spans="1:14" ht="14.5">
      <c r="A64" s="12" t="str">
        <f t="shared" si="1"/>
        <v>1</v>
      </c>
      <c r="B64" s="13" t="str">
        <f t="shared" si="0"/>
        <v>10340100</v>
      </c>
      <c r="C64" s="61" t="s">
        <v>1049</v>
      </c>
      <c r="D64" s="61" t="s">
        <v>1050</v>
      </c>
      <c r="E64" s="62">
        <v>1376.8</v>
      </c>
      <c r="F64" s="62">
        <v>109</v>
      </c>
      <c r="G64" s="62">
        <v>243.82</v>
      </c>
      <c r="H64" s="62">
        <v>1241.98</v>
      </c>
      <c r="I64" s="62">
        <v>116974.21</v>
      </c>
      <c r="J64" s="62">
        <v>0</v>
      </c>
      <c r="K64" s="62">
        <v>839.98</v>
      </c>
      <c r="L64" s="62">
        <v>116134.23</v>
      </c>
      <c r="M64" s="9" t="str">
        <f>VLOOKUP(C64,TB!C:F,3,0)</f>
        <v>Current account in BDT</v>
      </c>
      <c r="N64" s="9" t="str">
        <f>VLOOKUP(C64,TB!C:F,4,0)</f>
        <v>Cash and cash equivalents</v>
      </c>
    </row>
    <row r="65" spans="1:14" ht="14.5">
      <c r="A65" s="12" t="str">
        <f t="shared" si="1"/>
        <v>1</v>
      </c>
      <c r="B65" s="13" t="str">
        <f t="shared" si="0"/>
        <v>10340102</v>
      </c>
      <c r="C65" s="61" t="s">
        <v>1051</v>
      </c>
      <c r="D65" s="61" t="s">
        <v>1052</v>
      </c>
      <c r="E65" s="62">
        <v>0</v>
      </c>
      <c r="F65" s="62">
        <v>0</v>
      </c>
      <c r="G65" s="62">
        <v>0</v>
      </c>
      <c r="H65" s="62">
        <v>0</v>
      </c>
      <c r="I65" s="62">
        <v>0</v>
      </c>
      <c r="J65" s="62">
        <v>0</v>
      </c>
      <c r="K65" s="62">
        <v>0</v>
      </c>
      <c r="L65" s="62">
        <v>0</v>
      </c>
      <c r="M65" s="9" t="str">
        <f>VLOOKUP(C65,TB!C:F,3,0)</f>
        <v>Current account in BDT</v>
      </c>
      <c r="N65" s="9" t="str">
        <f>VLOOKUP(C65,TB!C:F,4,0)</f>
        <v>Cash and cash equivalents</v>
      </c>
    </row>
    <row r="66" spans="1:14" ht="14.5">
      <c r="A66" s="12" t="str">
        <f t="shared" si="1"/>
        <v>1</v>
      </c>
      <c r="B66" s="13" t="str">
        <f t="shared" si="0"/>
        <v>10340110</v>
      </c>
      <c r="C66" s="61" t="s">
        <v>1053</v>
      </c>
      <c r="D66" s="61" t="s">
        <v>1054</v>
      </c>
      <c r="E66" s="62">
        <v>1210229.8799999999</v>
      </c>
      <c r="F66" s="62">
        <v>75307110.469999999</v>
      </c>
      <c r="G66" s="62">
        <v>76437668.310000002</v>
      </c>
      <c r="H66" s="62">
        <v>79672.039999999994</v>
      </c>
      <c r="I66" s="62">
        <v>101598797.95999999</v>
      </c>
      <c r="J66" s="62">
        <v>6404852593.5799999</v>
      </c>
      <c r="K66" s="62">
        <v>6499081727.7399998</v>
      </c>
      <c r="L66" s="62">
        <v>7369663.7999999998</v>
      </c>
      <c r="M66" s="9" t="str">
        <f>VLOOKUP(C66,TB!C:F,3,0)</f>
        <v>Current account in USD</v>
      </c>
      <c r="N66" s="9" t="str">
        <f>VLOOKUP(C66,TB!C:F,4,0)</f>
        <v>Cash and cash equivalents</v>
      </c>
    </row>
    <row r="67" spans="1:14" ht="14.5">
      <c r="A67" s="12" t="str">
        <f t="shared" si="1"/>
        <v>1</v>
      </c>
      <c r="B67" s="13" t="str">
        <f t="shared" ref="B67:B130" si="2">RIGHT(C67,8)</f>
        <v>10340111</v>
      </c>
      <c r="C67" s="61" t="s">
        <v>1055</v>
      </c>
      <c r="D67" s="61" t="s">
        <v>1056</v>
      </c>
      <c r="E67" s="62">
        <v>0</v>
      </c>
      <c r="F67" s="62">
        <v>0</v>
      </c>
      <c r="G67" s="62">
        <v>0</v>
      </c>
      <c r="H67" s="62">
        <v>0</v>
      </c>
      <c r="I67" s="62">
        <v>0</v>
      </c>
      <c r="J67" s="62">
        <v>0</v>
      </c>
      <c r="K67" s="62">
        <v>0</v>
      </c>
      <c r="L67" s="62">
        <v>0</v>
      </c>
      <c r="M67" s="9" t="str">
        <f>VLOOKUP(C67,TB!C:F,3,0)</f>
        <v>Current account in USD</v>
      </c>
      <c r="N67" s="9" t="str">
        <f>VLOOKUP(C67,TB!C:F,4,0)</f>
        <v>Cash and cash equivalents</v>
      </c>
    </row>
    <row r="68" spans="1:14" ht="14.5">
      <c r="A68" s="12" t="str">
        <f t="shared" ref="A68:A131" si="3">LEFT(B68,1)</f>
        <v>1</v>
      </c>
      <c r="B68" s="13" t="str">
        <f t="shared" si="2"/>
        <v>10340120</v>
      </c>
      <c r="C68" s="61" t="s">
        <v>1059</v>
      </c>
      <c r="D68" s="61" t="s">
        <v>1060</v>
      </c>
      <c r="E68" s="62">
        <v>256993.73</v>
      </c>
      <c r="F68" s="62">
        <v>5523847.1699999999</v>
      </c>
      <c r="G68" s="62">
        <v>5652455.3899999997</v>
      </c>
      <c r="H68" s="62">
        <v>128385.51</v>
      </c>
      <c r="I68" s="62">
        <v>21574623.530000001</v>
      </c>
      <c r="J68" s="62">
        <v>493771644.17000002</v>
      </c>
      <c r="K68" s="62">
        <v>503470608.06</v>
      </c>
      <c r="L68" s="62">
        <v>11875659.640000001</v>
      </c>
      <c r="M68" s="9" t="str">
        <f>VLOOKUP(C68,TB!C:F,3,0)</f>
        <v>Current account in USD</v>
      </c>
      <c r="N68" s="9" t="str">
        <f>VLOOKUP(C68,TB!C:F,4,0)</f>
        <v>Cash and cash equivalents</v>
      </c>
    </row>
    <row r="69" spans="1:14" ht="14.5">
      <c r="A69" s="12" t="str">
        <f t="shared" si="3"/>
        <v>1</v>
      </c>
      <c r="B69" s="13" t="str">
        <f t="shared" si="2"/>
        <v>10340121</v>
      </c>
      <c r="C69" s="61" t="s">
        <v>1061</v>
      </c>
      <c r="D69" s="61" t="s">
        <v>1062</v>
      </c>
      <c r="E69" s="62">
        <v>0</v>
      </c>
      <c r="F69" s="62">
        <v>0</v>
      </c>
      <c r="G69" s="62">
        <v>0</v>
      </c>
      <c r="H69" s="62">
        <v>0</v>
      </c>
      <c r="I69" s="62">
        <v>0</v>
      </c>
      <c r="J69" s="62">
        <v>0</v>
      </c>
      <c r="K69" s="62">
        <v>0</v>
      </c>
      <c r="L69" s="62">
        <v>0</v>
      </c>
      <c r="M69" s="9" t="str">
        <f>VLOOKUP(C69,TB!C:F,3,0)</f>
        <v>Current account in USD</v>
      </c>
      <c r="N69" s="9" t="str">
        <f>VLOOKUP(C69,TB!C:F,4,0)</f>
        <v>Cash and cash equivalents</v>
      </c>
    </row>
    <row r="70" spans="1:14" ht="14.5">
      <c r="A70" s="12" t="str">
        <f t="shared" si="3"/>
        <v>1</v>
      </c>
      <c r="B70" s="13" t="str">
        <f t="shared" si="2"/>
        <v>10340122</v>
      </c>
      <c r="C70" s="61" t="s">
        <v>1063</v>
      </c>
      <c r="D70" s="61" t="s">
        <v>1064</v>
      </c>
      <c r="E70" s="62">
        <v>0</v>
      </c>
      <c r="F70" s="62">
        <v>1649973.26</v>
      </c>
      <c r="G70" s="62">
        <v>1649973.26</v>
      </c>
      <c r="H70" s="62">
        <v>0</v>
      </c>
      <c r="I70" s="62">
        <v>0</v>
      </c>
      <c r="J70" s="62">
        <v>142595482.72</v>
      </c>
      <c r="K70" s="62">
        <v>142595482.72</v>
      </c>
      <c r="L70" s="62">
        <v>0</v>
      </c>
      <c r="M70" s="9" t="str">
        <f>VLOOKUP(C70,TB!C:F,3,0)</f>
        <v>Current account in USD</v>
      </c>
      <c r="N70" s="9" t="str">
        <f>VLOOKUP(C70,TB!C:F,4,0)</f>
        <v>Cash and cash equivalents</v>
      </c>
    </row>
    <row r="71" spans="1:14" ht="14.5">
      <c r="A71" s="12" t="str">
        <f t="shared" si="3"/>
        <v>1</v>
      </c>
      <c r="B71" s="13" t="str">
        <f t="shared" si="2"/>
        <v>10340130</v>
      </c>
      <c r="C71" s="61" t="s">
        <v>1065</v>
      </c>
      <c r="D71" s="61" t="s">
        <v>1066</v>
      </c>
      <c r="E71" s="62">
        <v>14230.91</v>
      </c>
      <c r="F71" s="62">
        <v>4873040.6100000003</v>
      </c>
      <c r="G71" s="62">
        <v>4857786.87</v>
      </c>
      <c r="H71" s="62">
        <v>29484.65</v>
      </c>
      <c r="I71" s="62">
        <v>1208921.68</v>
      </c>
      <c r="J71" s="62">
        <v>419855272.56</v>
      </c>
      <c r="K71" s="62">
        <v>418307337.25</v>
      </c>
      <c r="L71" s="62">
        <v>2756856.99</v>
      </c>
      <c r="M71" s="9" t="str">
        <f>VLOOKUP(C71,TB!C:F,3,0)</f>
        <v>Current account in BDT (SCB)</v>
      </c>
      <c r="N71" s="9" t="str">
        <f>VLOOKUP(C71,TB!C:F,4,0)</f>
        <v>Cash and cash equivalents</v>
      </c>
    </row>
    <row r="72" spans="1:14" ht="14.5">
      <c r="A72" s="12" t="str">
        <f t="shared" si="3"/>
        <v>1</v>
      </c>
      <c r="B72" s="13" t="str">
        <f t="shared" si="2"/>
        <v>10340131</v>
      </c>
      <c r="C72" s="61" t="s">
        <v>1067</v>
      </c>
      <c r="D72" s="61" t="s">
        <v>1068</v>
      </c>
      <c r="E72" s="62">
        <v>0.21</v>
      </c>
      <c r="F72" s="62">
        <v>2445092.98</v>
      </c>
      <c r="G72" s="62">
        <v>2445092.98</v>
      </c>
      <c r="H72" s="62">
        <v>0.21</v>
      </c>
      <c r="I72" s="62">
        <v>0</v>
      </c>
      <c r="J72" s="62">
        <v>209300000</v>
      </c>
      <c r="K72" s="62">
        <v>209300000</v>
      </c>
      <c r="L72" s="62">
        <v>0</v>
      </c>
      <c r="M72" s="9" t="str">
        <f>VLOOKUP(C72,TB!C:F,3,0)</f>
        <v>Current account in BDT (SCB)</v>
      </c>
      <c r="N72" s="9" t="str">
        <f>VLOOKUP(C72,TB!C:F,4,0)</f>
        <v>Cash and cash equivalents</v>
      </c>
    </row>
    <row r="73" spans="1:14" ht="14.5">
      <c r="A73" s="12" t="str">
        <f t="shared" si="3"/>
        <v>1</v>
      </c>
      <c r="B73" s="13" t="str">
        <f t="shared" si="2"/>
        <v>10340132</v>
      </c>
      <c r="C73" s="61" t="s">
        <v>1069</v>
      </c>
      <c r="D73" s="61" t="s">
        <v>1070</v>
      </c>
      <c r="E73" s="62">
        <v>0.44</v>
      </c>
      <c r="F73" s="62">
        <v>3999728.44</v>
      </c>
      <c r="G73" s="62">
        <v>3999728.44</v>
      </c>
      <c r="H73" s="62">
        <v>0.44</v>
      </c>
      <c r="I73" s="62">
        <v>0</v>
      </c>
      <c r="J73" s="62">
        <v>343875325.27999997</v>
      </c>
      <c r="K73" s="62">
        <v>343875325.27999997</v>
      </c>
      <c r="L73" s="62">
        <v>0</v>
      </c>
      <c r="M73" s="9" t="str">
        <f>VLOOKUP(C73,TB!C:F,3,0)</f>
        <v>Current account in BDT (SCB)</v>
      </c>
      <c r="N73" s="9" t="str">
        <f>VLOOKUP(C73,TB!C:F,4,0)</f>
        <v>Cash and cash equivalents</v>
      </c>
    </row>
    <row r="74" spans="1:14" ht="14.5">
      <c r="A74" s="12" t="str">
        <f t="shared" si="3"/>
        <v>1</v>
      </c>
      <c r="B74" s="13" t="str">
        <f t="shared" si="2"/>
        <v>10340140</v>
      </c>
      <c r="C74" s="61" t="s">
        <v>1071</v>
      </c>
      <c r="D74" s="61" t="s">
        <v>1072</v>
      </c>
      <c r="E74" s="62">
        <v>99.3</v>
      </c>
      <c r="F74" s="62">
        <v>11</v>
      </c>
      <c r="G74" s="62">
        <v>27.89</v>
      </c>
      <c r="H74" s="62">
        <v>82.41</v>
      </c>
      <c r="I74" s="62">
        <v>8435</v>
      </c>
      <c r="J74" s="62">
        <v>0</v>
      </c>
      <c r="K74" s="62">
        <v>690</v>
      </c>
      <c r="L74" s="62">
        <v>7745</v>
      </c>
      <c r="M74" s="9" t="str">
        <f>VLOOKUP(C74,TB!C:F,3,0)</f>
        <v>Current account in BDT (EBL)</v>
      </c>
      <c r="N74" s="9" t="str">
        <f>VLOOKUP(C74,TB!C:F,4,0)</f>
        <v>Cash and cash equivalents</v>
      </c>
    </row>
    <row r="75" spans="1:14" ht="14.5">
      <c r="A75" s="12" t="str">
        <f t="shared" si="3"/>
        <v>1</v>
      </c>
      <c r="B75" s="13" t="str">
        <f t="shared" si="2"/>
        <v>10340150</v>
      </c>
      <c r="C75" s="61" t="s">
        <v>1773</v>
      </c>
      <c r="D75" s="61" t="s">
        <v>1774</v>
      </c>
      <c r="E75" s="62">
        <v>0</v>
      </c>
      <c r="F75" s="62">
        <v>7644891.1799999997</v>
      </c>
      <c r="G75" s="62">
        <v>7634176.7000000002</v>
      </c>
      <c r="H75" s="62">
        <v>10714.48</v>
      </c>
      <c r="I75" s="62">
        <v>0</v>
      </c>
      <c r="J75" s="62">
        <v>661633422.57000005</v>
      </c>
      <c r="K75" s="62">
        <v>660631576.62</v>
      </c>
      <c r="L75" s="62">
        <v>1001845.95</v>
      </c>
      <c r="M75" s="9" t="str">
        <f>VLOOKUP(C75,TB!C:F,3,0)</f>
        <v>Current account in BDT(DBBL)</v>
      </c>
      <c r="N75" s="9" t="str">
        <f>VLOOKUP(C75,TB!C:F,4,0)</f>
        <v>Cash and cash equivalents</v>
      </c>
    </row>
    <row r="76" spans="1:14" ht="14.5">
      <c r="A76" s="12" t="str">
        <f t="shared" si="3"/>
        <v>1</v>
      </c>
      <c r="B76" s="13" t="str">
        <f t="shared" si="2"/>
        <v>10340151</v>
      </c>
      <c r="C76" s="61" t="s">
        <v>1776</v>
      </c>
      <c r="D76" s="61" t="s">
        <v>1777</v>
      </c>
      <c r="E76" s="62">
        <v>0</v>
      </c>
      <c r="F76" s="62">
        <v>895290.66</v>
      </c>
      <c r="G76" s="62">
        <v>895290.66</v>
      </c>
      <c r="H76" s="62">
        <v>0</v>
      </c>
      <c r="I76" s="62">
        <v>0</v>
      </c>
      <c r="J76" s="62">
        <v>77000000</v>
      </c>
      <c r="K76" s="62">
        <v>77000000</v>
      </c>
      <c r="L76" s="62">
        <v>0</v>
      </c>
      <c r="M76" s="9" t="str">
        <f>VLOOKUP(C76,TB!C:F,3,0)</f>
        <v>Current account in BDT(DBBL)</v>
      </c>
      <c r="N76" s="9" t="str">
        <f>VLOOKUP(C76,TB!C:F,4,0)</f>
        <v>Cash and cash equivalents</v>
      </c>
    </row>
    <row r="77" spans="1:14" ht="14.5">
      <c r="A77" s="12" t="str">
        <f t="shared" si="3"/>
        <v>1</v>
      </c>
      <c r="B77" s="13" t="str">
        <f t="shared" si="2"/>
        <v>10340152</v>
      </c>
      <c r="C77" s="61" t="s">
        <v>1779</v>
      </c>
      <c r="D77" s="61" t="s">
        <v>1780</v>
      </c>
      <c r="E77" s="62">
        <v>0</v>
      </c>
      <c r="F77" s="62">
        <v>1639013.01</v>
      </c>
      <c r="G77" s="62">
        <v>1639013.01</v>
      </c>
      <c r="H77" s="62">
        <v>0</v>
      </c>
      <c r="I77" s="62">
        <v>0</v>
      </c>
      <c r="J77" s="62">
        <v>140982908</v>
      </c>
      <c r="K77" s="62">
        <v>140982908</v>
      </c>
      <c r="L77" s="62">
        <v>0</v>
      </c>
      <c r="M77" s="9" t="str">
        <f>VLOOKUP(C77,TB!C:F,3,0)</f>
        <v>Current account in BDT(DBBL)</v>
      </c>
      <c r="N77" s="9" t="str">
        <f>VLOOKUP(C77,TB!C:F,4,0)</f>
        <v>Cash and cash equivalents</v>
      </c>
    </row>
    <row r="78" spans="1:14" ht="14.5">
      <c r="A78" s="12" t="str">
        <f t="shared" si="3"/>
        <v>1</v>
      </c>
      <c r="B78" s="13" t="str">
        <f t="shared" si="2"/>
        <v>10340210</v>
      </c>
      <c r="C78" s="61" t="s">
        <v>1782</v>
      </c>
      <c r="D78" s="61" t="s">
        <v>1783</v>
      </c>
      <c r="E78" s="62">
        <v>0</v>
      </c>
      <c r="F78" s="62">
        <v>1482926.85</v>
      </c>
      <c r="G78" s="62">
        <v>1480045.58</v>
      </c>
      <c r="H78" s="62">
        <v>2881.27</v>
      </c>
      <c r="I78" s="62">
        <v>0</v>
      </c>
      <c r="J78" s="62">
        <v>130456240.95</v>
      </c>
      <c r="K78" s="62">
        <v>130186856.81999999</v>
      </c>
      <c r="L78" s="62">
        <v>269384.13</v>
      </c>
      <c r="M78" s="9" t="str">
        <f>VLOOKUP(C78,TB!C:F,3,0)</f>
        <v>Current account in USD (CBL)</v>
      </c>
      <c r="N78" s="9" t="str">
        <f>VLOOKUP(C78,TB!C:F,4,0)</f>
        <v>Cash and cash equivalents</v>
      </c>
    </row>
    <row r="79" spans="1:14" ht="14.5">
      <c r="A79" s="12" t="str">
        <f t="shared" si="3"/>
        <v>1</v>
      </c>
      <c r="B79" s="13" t="str">
        <f t="shared" si="2"/>
        <v>10340220</v>
      </c>
      <c r="C79" s="61" t="s">
        <v>1786</v>
      </c>
      <c r="D79" s="61" t="s">
        <v>1787</v>
      </c>
      <c r="E79" s="62">
        <v>0</v>
      </c>
      <c r="F79" s="62">
        <v>361543.61</v>
      </c>
      <c r="G79" s="62">
        <v>224528.97</v>
      </c>
      <c r="H79" s="62">
        <v>137014.64000000001</v>
      </c>
      <c r="I79" s="62">
        <v>0</v>
      </c>
      <c r="J79" s="62">
        <v>34288494.310000002</v>
      </c>
      <c r="K79" s="62">
        <v>21614639.920000002</v>
      </c>
      <c r="L79" s="62">
        <v>12673854.390000001</v>
      </c>
      <c r="M79" s="9" t="str">
        <f>VLOOKUP(C79,TB!C:F,3,0)</f>
        <v>Current account in USD (CBL)</v>
      </c>
      <c r="N79" s="9" t="str">
        <f>VLOOKUP(C79,TB!C:F,4,0)</f>
        <v>Cash and cash equivalents</v>
      </c>
    </row>
    <row r="80" spans="1:14" ht="14.5">
      <c r="A80" s="12" t="str">
        <f t="shared" si="3"/>
        <v>1</v>
      </c>
      <c r="B80" s="13" t="str">
        <f t="shared" si="2"/>
        <v>10340221</v>
      </c>
      <c r="C80" s="61" t="s">
        <v>1789</v>
      </c>
      <c r="D80" s="61" t="s">
        <v>1790</v>
      </c>
      <c r="E80" s="62">
        <v>0</v>
      </c>
      <c r="F80" s="62">
        <v>8000</v>
      </c>
      <c r="G80" s="62">
        <v>8000</v>
      </c>
      <c r="H80" s="62">
        <v>0</v>
      </c>
      <c r="I80" s="62">
        <v>0</v>
      </c>
      <c r="J80" s="62">
        <v>680400</v>
      </c>
      <c r="K80" s="62">
        <v>680400</v>
      </c>
      <c r="L80" s="62">
        <v>0</v>
      </c>
      <c r="M80" s="9" t="str">
        <f>VLOOKUP(C80,TB!C:F,3,0)</f>
        <v>Current account in BDT (CBL)</v>
      </c>
      <c r="N80" s="9" t="str">
        <f>VLOOKUP(C80,TB!C:F,4,0)</f>
        <v>Cash and cash equivalents</v>
      </c>
    </row>
    <row r="81" spans="1:14" ht="14.5">
      <c r="A81" s="12" t="str">
        <f t="shared" si="3"/>
        <v>1</v>
      </c>
      <c r="B81" s="13" t="str">
        <f t="shared" si="2"/>
        <v>10340230</v>
      </c>
      <c r="C81" s="61" t="s">
        <v>1793</v>
      </c>
      <c r="D81" s="61" t="s">
        <v>1794</v>
      </c>
      <c r="E81" s="62">
        <v>0</v>
      </c>
      <c r="F81" s="62">
        <v>20922</v>
      </c>
      <c r="G81" s="62">
        <v>343575.05</v>
      </c>
      <c r="H81" s="62">
        <v>-322653.05</v>
      </c>
      <c r="I81" s="62">
        <v>0</v>
      </c>
      <c r="J81" s="62">
        <v>0</v>
      </c>
      <c r="K81" s="62">
        <v>30168058.600000001</v>
      </c>
      <c r="L81" s="62">
        <v>-30168058.600000001</v>
      </c>
      <c r="M81" s="9" t="str">
        <f>VLOOKUP(C81,TB!C:F,3,0)</f>
        <v>Current account in BDT (CBL)</v>
      </c>
      <c r="N81" s="9" t="str">
        <f>VLOOKUP(C81,TB!C:F,4,0)</f>
        <v>Cash and cash equivalents</v>
      </c>
    </row>
    <row r="82" spans="1:14" ht="14.5">
      <c r="A82" s="12" t="str">
        <f t="shared" si="3"/>
        <v>1</v>
      </c>
      <c r="B82" s="13" t="str">
        <f t="shared" si="2"/>
        <v>10340240</v>
      </c>
      <c r="C82" s="61" t="s">
        <v>1804</v>
      </c>
      <c r="D82" s="61" t="s">
        <v>1805</v>
      </c>
      <c r="E82" s="62">
        <v>0</v>
      </c>
      <c r="F82" s="62">
        <v>395375.2</v>
      </c>
      <c r="G82" s="62">
        <v>10281.469999999999</v>
      </c>
      <c r="H82" s="62">
        <v>385093.73</v>
      </c>
      <c r="I82" s="62">
        <v>0</v>
      </c>
      <c r="J82" s="62">
        <v>36861202.439999998</v>
      </c>
      <c r="K82" s="62">
        <v>1240032.49</v>
      </c>
      <c r="L82" s="62">
        <v>35621169.950000003</v>
      </c>
      <c r="M82" s="9" t="str">
        <f>VLOOKUP(C82,TB!C:F,3,0)</f>
        <v>Current account in USD (CBL)</v>
      </c>
      <c r="N82" s="9" t="str">
        <f>VLOOKUP(C82,TB!C:F,4,0)</f>
        <v>Cash and cash equivalents</v>
      </c>
    </row>
    <row r="83" spans="1:14" ht="14.5">
      <c r="A83" s="12" t="str">
        <f t="shared" si="3"/>
        <v>1</v>
      </c>
      <c r="B83" s="13" t="str">
        <f t="shared" si="2"/>
        <v>10340250</v>
      </c>
      <c r="C83" s="61" t="s">
        <v>1807</v>
      </c>
      <c r="D83" s="61" t="s">
        <v>1808</v>
      </c>
      <c r="E83" s="62">
        <v>0</v>
      </c>
      <c r="F83" s="62">
        <v>74376.34</v>
      </c>
      <c r="G83" s="62">
        <v>45368.46</v>
      </c>
      <c r="H83" s="62">
        <v>29007.88</v>
      </c>
      <c r="I83" s="62">
        <v>0</v>
      </c>
      <c r="J83" s="62">
        <v>7057086.1500000004</v>
      </c>
      <c r="K83" s="62">
        <v>4373857.4000000004</v>
      </c>
      <c r="L83" s="62">
        <v>2683228.75</v>
      </c>
      <c r="M83" s="9" t="str">
        <f>VLOOKUP(C83,TB!C:F,3,0)</f>
        <v>Current account in USD (CBL)</v>
      </c>
      <c r="N83" s="9" t="str">
        <f>VLOOKUP(C83,TB!C:F,4,0)</f>
        <v>Cash and cash equivalents</v>
      </c>
    </row>
    <row r="84" spans="1:14" ht="14.5">
      <c r="A84" s="12" t="str">
        <f t="shared" si="3"/>
        <v>1</v>
      </c>
      <c r="B84" s="13" t="str">
        <f t="shared" si="2"/>
        <v>10349998</v>
      </c>
      <c r="C84" s="61" t="s">
        <v>354</v>
      </c>
      <c r="D84" s="61" t="s">
        <v>290</v>
      </c>
      <c r="E84" s="62">
        <v>0</v>
      </c>
      <c r="F84" s="62">
        <v>13902559.289999999</v>
      </c>
      <c r="G84" s="62">
        <v>11798542.460000001</v>
      </c>
      <c r="H84" s="62">
        <v>2104016.83</v>
      </c>
      <c r="I84" s="62">
        <v>-0.37</v>
      </c>
      <c r="J84" s="62">
        <v>1200772935.96</v>
      </c>
      <c r="K84" s="62">
        <v>1006151379.1799999</v>
      </c>
      <c r="L84" s="62">
        <v>194621556.41</v>
      </c>
      <c r="M84" s="9" t="str">
        <f>VLOOKUP(C84,TB!C:F,3,0)</f>
        <v>Funds-in-transit</v>
      </c>
      <c r="N84" s="9" t="str">
        <f>VLOOKUP(C84,TB!C:F,4,0)</f>
        <v>Cash and cash equivalents</v>
      </c>
    </row>
    <row r="85" spans="1:14" ht="14.5">
      <c r="A85" s="12" t="str">
        <f t="shared" si="3"/>
        <v>1</v>
      </c>
      <c r="B85" s="13" t="str">
        <f t="shared" si="2"/>
        <v>10350001</v>
      </c>
      <c r="C85" s="61" t="s">
        <v>356</v>
      </c>
      <c r="D85" s="61" t="s">
        <v>44</v>
      </c>
      <c r="E85" s="62">
        <v>0</v>
      </c>
      <c r="F85" s="62">
        <v>0</v>
      </c>
      <c r="G85" s="62">
        <v>0</v>
      </c>
      <c r="H85" s="62">
        <v>0</v>
      </c>
      <c r="I85" s="62">
        <v>0</v>
      </c>
      <c r="J85" s="62">
        <v>0</v>
      </c>
      <c r="K85" s="62">
        <v>0</v>
      </c>
      <c r="L85" s="62">
        <v>0</v>
      </c>
      <c r="M85" s="9" t="str">
        <f>VLOOKUP(C85,TB!C:F,3,0)</f>
        <v>Raw materials</v>
      </c>
      <c r="N85" s="9" t="str">
        <f>VLOOKUP(C85,TB!C:F,4,0)</f>
        <v>Inventories</v>
      </c>
    </row>
    <row r="86" spans="1:14" ht="14.5">
      <c r="A86" s="12" t="str">
        <f t="shared" si="3"/>
        <v>1</v>
      </c>
      <c r="B86" s="13" t="str">
        <f t="shared" si="2"/>
        <v>10350002</v>
      </c>
      <c r="C86" s="61" t="s">
        <v>357</v>
      </c>
      <c r="D86" s="61" t="s">
        <v>45</v>
      </c>
      <c r="E86" s="62">
        <v>0</v>
      </c>
      <c r="F86" s="62">
        <v>0</v>
      </c>
      <c r="G86" s="62">
        <v>0</v>
      </c>
      <c r="H86" s="62">
        <v>0</v>
      </c>
      <c r="I86" s="62">
        <v>0</v>
      </c>
      <c r="J86" s="62">
        <v>0</v>
      </c>
      <c r="K86" s="62">
        <v>0</v>
      </c>
      <c r="L86" s="62">
        <v>0</v>
      </c>
      <c r="M86" s="9" t="str">
        <f>VLOOKUP(C86,TB!C:F,3,0)</f>
        <v>Raw materials</v>
      </c>
      <c r="N86" s="9" t="str">
        <f>VLOOKUP(C86,TB!C:F,4,0)</f>
        <v>Inventories</v>
      </c>
    </row>
    <row r="87" spans="1:14" ht="14.5">
      <c r="A87" s="12" t="str">
        <f t="shared" si="3"/>
        <v>1</v>
      </c>
      <c r="B87" s="13" t="str">
        <f t="shared" si="2"/>
        <v>10350003</v>
      </c>
      <c r="C87" s="61" t="s">
        <v>358</v>
      </c>
      <c r="D87" s="61" t="s">
        <v>46</v>
      </c>
      <c r="E87" s="62">
        <v>83608.08</v>
      </c>
      <c r="F87" s="62">
        <v>224875.14</v>
      </c>
      <c r="G87" s="62">
        <v>235394.37</v>
      </c>
      <c r="H87" s="62">
        <v>73088.850000000006</v>
      </c>
      <c r="I87" s="62">
        <v>5327053.63</v>
      </c>
      <c r="J87" s="62">
        <v>19228783.079999998</v>
      </c>
      <c r="K87" s="62">
        <v>20228343.390000001</v>
      </c>
      <c r="L87" s="62">
        <v>4327493.32</v>
      </c>
      <c r="M87" s="9" t="str">
        <f>VLOOKUP(C87,TB!C:F,3,0)</f>
        <v>Raw materials</v>
      </c>
      <c r="N87" s="9" t="str">
        <f>VLOOKUP(C87,TB!C:F,4,0)</f>
        <v>Inventories</v>
      </c>
    </row>
    <row r="88" spans="1:14" ht="14.5">
      <c r="A88" s="12" t="str">
        <f t="shared" si="3"/>
        <v>1</v>
      </c>
      <c r="B88" s="13" t="str">
        <f t="shared" si="2"/>
        <v>10350004</v>
      </c>
      <c r="C88" s="61" t="s">
        <v>359</v>
      </c>
      <c r="D88" s="61" t="s">
        <v>291</v>
      </c>
      <c r="E88" s="62">
        <v>4537.9399999999996</v>
      </c>
      <c r="F88" s="62">
        <v>238040.47</v>
      </c>
      <c r="G88" s="62">
        <v>237816.18</v>
      </c>
      <c r="H88" s="62">
        <v>4762.2299999999996</v>
      </c>
      <c r="I88" s="62">
        <v>279278.59000000003</v>
      </c>
      <c r="J88" s="62">
        <v>20478116.469999999</v>
      </c>
      <c r="K88" s="62">
        <v>20468802.41</v>
      </c>
      <c r="L88" s="62">
        <v>288592.65000000002</v>
      </c>
      <c r="M88" s="9" t="str">
        <f>VLOOKUP(C88,TB!C:F,3,0)</f>
        <v>Spares parts and consumables</v>
      </c>
      <c r="N88" s="9" t="str">
        <f>VLOOKUP(C88,TB!C:F,4,0)</f>
        <v>Inventories</v>
      </c>
    </row>
    <row r="89" spans="1:14" ht="14.5">
      <c r="A89" s="12" t="str">
        <f t="shared" si="3"/>
        <v>1</v>
      </c>
      <c r="B89" s="13" t="str">
        <f t="shared" si="2"/>
        <v>10350005</v>
      </c>
      <c r="C89" s="61" t="s">
        <v>360</v>
      </c>
      <c r="D89" s="61" t="s">
        <v>305</v>
      </c>
      <c r="E89" s="62">
        <v>74868.77</v>
      </c>
      <c r="F89" s="62">
        <v>935865.78</v>
      </c>
      <c r="G89" s="62">
        <v>929873.77</v>
      </c>
      <c r="H89" s="62">
        <v>80860.78</v>
      </c>
      <c r="I89" s="62">
        <v>3048766.63</v>
      </c>
      <c r="J89" s="62">
        <v>79643474.650000006</v>
      </c>
      <c r="K89" s="62">
        <v>80060434.840000004</v>
      </c>
      <c r="L89" s="62">
        <v>2631806.44</v>
      </c>
      <c r="M89" s="9" t="str">
        <f>VLOOKUP(C89,TB!C:F,3,0)</f>
        <v>Packing materials</v>
      </c>
      <c r="N89" s="9" t="str">
        <f>VLOOKUP(C89,TB!C:F,4,0)</f>
        <v>Inventories</v>
      </c>
    </row>
    <row r="90" spans="1:14" ht="14.5">
      <c r="A90" s="12" t="str">
        <f t="shared" si="3"/>
        <v>1</v>
      </c>
      <c r="B90" s="13" t="str">
        <f t="shared" si="2"/>
        <v>10350006</v>
      </c>
      <c r="C90" s="61" t="s">
        <v>361</v>
      </c>
      <c r="D90" s="61" t="s">
        <v>292</v>
      </c>
      <c r="E90" s="62">
        <v>67201.58</v>
      </c>
      <c r="F90" s="62">
        <v>146676.65</v>
      </c>
      <c r="G90" s="62">
        <v>186859.61</v>
      </c>
      <c r="H90" s="62">
        <v>27018.62</v>
      </c>
      <c r="I90" s="62">
        <v>4832873.9000000004</v>
      </c>
      <c r="J90" s="62">
        <v>12532846.640000001</v>
      </c>
      <c r="K90" s="62">
        <v>16189035.189999999</v>
      </c>
      <c r="L90" s="62">
        <v>1176685.3500000001</v>
      </c>
      <c r="M90" s="9" t="str">
        <f>VLOOKUP(C90,TB!C:F,3,0)</f>
        <v>Spares parts and consumables</v>
      </c>
      <c r="N90" s="9" t="str">
        <f>VLOOKUP(C90,TB!C:F,4,0)</f>
        <v>Inventories</v>
      </c>
    </row>
    <row r="91" spans="1:14" ht="14.5">
      <c r="A91" s="12" t="str">
        <f t="shared" si="3"/>
        <v>1</v>
      </c>
      <c r="B91" s="13" t="str">
        <f t="shared" si="2"/>
        <v>10350007</v>
      </c>
      <c r="C91" s="61" t="s">
        <v>362</v>
      </c>
      <c r="D91" s="61" t="s">
        <v>77</v>
      </c>
      <c r="E91" s="62">
        <v>0</v>
      </c>
      <c r="F91" s="62">
        <v>0</v>
      </c>
      <c r="G91" s="62">
        <v>0</v>
      </c>
      <c r="H91" s="62">
        <v>0</v>
      </c>
      <c r="I91" s="62">
        <v>0</v>
      </c>
      <c r="J91" s="62">
        <v>0</v>
      </c>
      <c r="K91" s="62">
        <v>0</v>
      </c>
      <c r="L91" s="62">
        <v>0</v>
      </c>
      <c r="M91" s="9" t="str">
        <f>VLOOKUP(C91,TB!C:F,3,0)</f>
        <v>Work-in-process</v>
      </c>
      <c r="N91" s="9" t="str">
        <f>VLOOKUP(C91,TB!C:F,4,0)</f>
        <v>Inventories</v>
      </c>
    </row>
    <row r="92" spans="1:14" ht="14.5">
      <c r="A92" s="12" t="str">
        <f t="shared" si="3"/>
        <v>1</v>
      </c>
      <c r="B92" s="13" t="str">
        <f t="shared" si="2"/>
        <v>10350008</v>
      </c>
      <c r="C92" s="61" t="s">
        <v>363</v>
      </c>
      <c r="D92" s="61" t="s">
        <v>187</v>
      </c>
      <c r="E92" s="62">
        <v>0</v>
      </c>
      <c r="F92" s="62">
        <v>0</v>
      </c>
      <c r="G92" s="62">
        <v>0</v>
      </c>
      <c r="H92" s="62">
        <v>0</v>
      </c>
      <c r="I92" s="62">
        <v>0</v>
      </c>
      <c r="J92" s="62">
        <v>0</v>
      </c>
      <c r="K92" s="62">
        <v>0</v>
      </c>
      <c r="L92" s="62">
        <v>0</v>
      </c>
      <c r="M92" s="9" t="str">
        <f>VLOOKUP(C92,TB!C:F,3,0)</f>
        <v>Finished goods</v>
      </c>
      <c r="N92" s="9" t="str">
        <f>VLOOKUP(C92,TB!C:F,4,0)</f>
        <v>Inventories</v>
      </c>
    </row>
    <row r="93" spans="1:14" ht="14.5">
      <c r="A93" s="12" t="str">
        <f t="shared" si="3"/>
        <v>1</v>
      </c>
      <c r="B93" s="13" t="str">
        <f t="shared" si="2"/>
        <v>10350011</v>
      </c>
      <c r="C93" s="61" t="s">
        <v>364</v>
      </c>
      <c r="D93" s="61" t="s">
        <v>188</v>
      </c>
      <c r="E93" s="62">
        <v>0</v>
      </c>
      <c r="F93" s="62">
        <v>87793.52</v>
      </c>
      <c r="G93" s="62">
        <v>87793.52</v>
      </c>
      <c r="H93" s="62">
        <v>0</v>
      </c>
      <c r="I93" s="62">
        <v>0</v>
      </c>
      <c r="J93" s="62">
        <v>7466838.8799999999</v>
      </c>
      <c r="K93" s="62">
        <v>7466838.8799999999</v>
      </c>
      <c r="L93" s="62">
        <v>0</v>
      </c>
      <c r="M93" s="9" t="str">
        <f>VLOOKUP(C93,TB!C:F,3,0)</f>
        <v>Goods-in-transit</v>
      </c>
      <c r="N93" s="9" t="str">
        <f>VLOOKUP(C93,TB!C:F,4,0)</f>
        <v>Inventories</v>
      </c>
    </row>
    <row r="94" spans="1:14" ht="14.5">
      <c r="A94" s="12" t="str">
        <f t="shared" si="3"/>
        <v>1</v>
      </c>
      <c r="B94" s="13" t="str">
        <f t="shared" si="2"/>
        <v>10350012</v>
      </c>
      <c r="C94" s="61" t="s">
        <v>365</v>
      </c>
      <c r="D94" s="61" t="s">
        <v>189</v>
      </c>
      <c r="E94" s="62">
        <v>141383.01999999999</v>
      </c>
      <c r="F94" s="62">
        <v>3108730.31</v>
      </c>
      <c r="G94" s="62">
        <v>3022572.35</v>
      </c>
      <c r="H94" s="62">
        <v>227540.98</v>
      </c>
      <c r="I94" s="62">
        <v>11869104.529999999</v>
      </c>
      <c r="J94" s="62">
        <v>268072596.46000001</v>
      </c>
      <c r="K94" s="62">
        <v>258894160.34</v>
      </c>
      <c r="L94" s="62">
        <v>21047540.649999999</v>
      </c>
      <c r="M94" s="9" t="str">
        <f>VLOOKUP(C94,TB!C:F,3,0)</f>
        <v>Goods-in-transit</v>
      </c>
      <c r="N94" s="9" t="str">
        <f>VLOOKUP(C94,TB!C:F,4,0)</f>
        <v>Inventories</v>
      </c>
    </row>
    <row r="95" spans="1:14" ht="14.5">
      <c r="A95" s="12" t="str">
        <f t="shared" si="3"/>
        <v>1</v>
      </c>
      <c r="B95" s="13" t="str">
        <f t="shared" si="2"/>
        <v>10350013</v>
      </c>
      <c r="C95" s="61" t="s">
        <v>1319</v>
      </c>
      <c r="D95" s="61" t="s">
        <v>1320</v>
      </c>
      <c r="E95" s="62">
        <v>3397.29</v>
      </c>
      <c r="F95" s="62">
        <v>204666.53</v>
      </c>
      <c r="G95" s="62">
        <v>185157.87</v>
      </c>
      <c r="H95" s="62">
        <v>22905.95</v>
      </c>
      <c r="I95" s="62">
        <v>288611</v>
      </c>
      <c r="J95" s="62">
        <v>17644803.739999998</v>
      </c>
      <c r="K95" s="62">
        <v>15982973.220000001</v>
      </c>
      <c r="L95" s="62">
        <v>1950441.52</v>
      </c>
      <c r="M95" s="9" t="str">
        <f>VLOOKUP(C95,TB!C:F,3,0)</f>
        <v>Spares parts and consumables</v>
      </c>
      <c r="N95" s="9" t="str">
        <f>VLOOKUP(C95,TB!C:F,4,0)</f>
        <v>Inventories</v>
      </c>
    </row>
    <row r="96" spans="1:14" ht="14.5">
      <c r="A96" s="12" t="str">
        <f t="shared" si="3"/>
        <v>1</v>
      </c>
      <c r="B96" s="13" t="str">
        <f t="shared" si="2"/>
        <v>10350014</v>
      </c>
      <c r="C96" s="61" t="s">
        <v>1321</v>
      </c>
      <c r="D96" s="61" t="s">
        <v>1322</v>
      </c>
      <c r="E96" s="62">
        <v>0.27</v>
      </c>
      <c r="F96" s="62">
        <v>13348.29</v>
      </c>
      <c r="G96" s="62">
        <v>13321.4</v>
      </c>
      <c r="H96" s="62">
        <v>27.16</v>
      </c>
      <c r="I96" s="62">
        <v>0</v>
      </c>
      <c r="J96" s="62">
        <v>1149923</v>
      </c>
      <c r="K96" s="62">
        <v>1149923</v>
      </c>
      <c r="L96" s="62">
        <v>0</v>
      </c>
      <c r="M96" s="9" t="str">
        <f>VLOOKUP(C96,TB!C:F,3,0)</f>
        <v>Spares parts and consumables</v>
      </c>
      <c r="N96" s="9" t="str">
        <f>VLOOKUP(C96,TB!C:F,4,0)</f>
        <v>Inventories</v>
      </c>
    </row>
    <row r="97" spans="1:14" ht="14.5">
      <c r="A97" s="12" t="str">
        <f t="shared" si="3"/>
        <v>1</v>
      </c>
      <c r="B97" s="13" t="str">
        <f t="shared" si="2"/>
        <v>10350900</v>
      </c>
      <c r="C97" s="61" t="s">
        <v>367</v>
      </c>
      <c r="D97" s="61" t="s">
        <v>368</v>
      </c>
      <c r="E97" s="62">
        <v>3967751.38</v>
      </c>
      <c r="F97" s="62">
        <v>78059637.349999994</v>
      </c>
      <c r="G97" s="62">
        <v>75989403.319999993</v>
      </c>
      <c r="H97" s="62">
        <v>6037985.4100000001</v>
      </c>
      <c r="I97" s="62">
        <v>333092715.68000001</v>
      </c>
      <c r="J97" s="62">
        <v>6611043056.6499996</v>
      </c>
      <c r="K97" s="62">
        <v>6385622116.25</v>
      </c>
      <c r="L97" s="62">
        <v>558513656.08000004</v>
      </c>
      <c r="M97" s="9" t="str">
        <f>VLOOKUP(C97,TB!C:F,3,0)</f>
        <v>Raw materials</v>
      </c>
      <c r="N97" s="9" t="str">
        <f>VLOOKUP(C97,TB!C:F,4,0)</f>
        <v>Inventories</v>
      </c>
    </row>
    <row r="98" spans="1:14" ht="14.5">
      <c r="A98" s="12" t="str">
        <f t="shared" si="3"/>
        <v>1</v>
      </c>
      <c r="B98" s="13" t="str">
        <f t="shared" si="2"/>
        <v>10350901</v>
      </c>
      <c r="C98" s="61" t="s">
        <v>369</v>
      </c>
      <c r="D98" s="61" t="s">
        <v>370</v>
      </c>
      <c r="E98" s="62">
        <v>1488691.57</v>
      </c>
      <c r="F98" s="62">
        <v>26510355.32</v>
      </c>
      <c r="G98" s="62">
        <v>25276893.149999999</v>
      </c>
      <c r="H98" s="62">
        <v>2722153.74</v>
      </c>
      <c r="I98" s="62">
        <v>124975623.8</v>
      </c>
      <c r="J98" s="62">
        <v>2229121011.4200001</v>
      </c>
      <c r="K98" s="62">
        <v>2102297379.1099999</v>
      </c>
      <c r="L98" s="62">
        <v>251799256.11000001</v>
      </c>
      <c r="M98" s="9" t="str">
        <f>VLOOKUP(C98,TB!C:F,3,0)</f>
        <v>Raw materials</v>
      </c>
      <c r="N98" s="9" t="str">
        <f>VLOOKUP(C98,TB!C:F,4,0)</f>
        <v>Inventories</v>
      </c>
    </row>
    <row r="99" spans="1:14" ht="14.5">
      <c r="A99" s="12" t="str">
        <f t="shared" si="3"/>
        <v>1</v>
      </c>
      <c r="B99" s="13" t="str">
        <f t="shared" si="2"/>
        <v>10350902</v>
      </c>
      <c r="C99" s="61" t="s">
        <v>371</v>
      </c>
      <c r="D99" s="61" t="s">
        <v>32</v>
      </c>
      <c r="E99" s="62">
        <v>0</v>
      </c>
      <c r="F99" s="62">
        <v>0</v>
      </c>
      <c r="G99" s="62">
        <v>0</v>
      </c>
      <c r="H99" s="62">
        <v>0</v>
      </c>
      <c r="I99" s="62">
        <v>0</v>
      </c>
      <c r="J99" s="62">
        <v>0</v>
      </c>
      <c r="K99" s="62">
        <v>0</v>
      </c>
      <c r="L99" s="62">
        <v>0</v>
      </c>
      <c r="M99" s="9" t="str">
        <f>VLOOKUP(C99,TB!C:F,3,0)</f>
        <v>Raw materials</v>
      </c>
      <c r="N99" s="9" t="str">
        <f>VLOOKUP(C99,TB!C:F,4,0)</f>
        <v>Inventories</v>
      </c>
    </row>
    <row r="100" spans="1:14" ht="14.5">
      <c r="A100" s="12" t="str">
        <f t="shared" si="3"/>
        <v>1</v>
      </c>
      <c r="B100" s="13" t="str">
        <f t="shared" si="2"/>
        <v>10350903</v>
      </c>
      <c r="C100" s="61" t="s">
        <v>373</v>
      </c>
      <c r="D100" s="61" t="s">
        <v>374</v>
      </c>
      <c r="E100" s="62">
        <v>0</v>
      </c>
      <c r="F100" s="62">
        <v>0</v>
      </c>
      <c r="G100" s="62">
        <v>0</v>
      </c>
      <c r="H100" s="62">
        <v>0</v>
      </c>
      <c r="I100" s="62">
        <v>0</v>
      </c>
      <c r="J100" s="62">
        <v>0</v>
      </c>
      <c r="K100" s="62">
        <v>0</v>
      </c>
      <c r="L100" s="62">
        <v>0</v>
      </c>
      <c r="M100" s="9" t="str">
        <f>VLOOKUP(C100,TB!C:F,3,0)</f>
        <v>Packing materials</v>
      </c>
      <c r="N100" s="9" t="str">
        <f>VLOOKUP(C100,TB!C:F,4,0)</f>
        <v>Inventories</v>
      </c>
    </row>
    <row r="101" spans="1:14" ht="14.5">
      <c r="A101" s="12" t="str">
        <f t="shared" si="3"/>
        <v>1</v>
      </c>
      <c r="B101" s="13" t="str">
        <f t="shared" si="2"/>
        <v>10350904</v>
      </c>
      <c r="C101" s="61" t="s">
        <v>375</v>
      </c>
      <c r="D101" s="61" t="s">
        <v>292</v>
      </c>
      <c r="E101" s="62">
        <v>0</v>
      </c>
      <c r="F101" s="62">
        <v>0</v>
      </c>
      <c r="G101" s="62">
        <v>0</v>
      </c>
      <c r="H101" s="62">
        <v>0</v>
      </c>
      <c r="I101" s="62">
        <v>0</v>
      </c>
      <c r="J101" s="62">
        <v>0</v>
      </c>
      <c r="K101" s="62">
        <v>0</v>
      </c>
      <c r="L101" s="62">
        <v>0</v>
      </c>
      <c r="M101" s="9" t="str">
        <f>VLOOKUP(C101,TB!C:F,3,0)</f>
        <v>Spares parts and consumables</v>
      </c>
      <c r="N101" s="9" t="str">
        <f>VLOOKUP(C101,TB!C:F,4,0)</f>
        <v>Inventories</v>
      </c>
    </row>
    <row r="102" spans="1:14" ht="14.5">
      <c r="A102" s="12" t="str">
        <f t="shared" si="3"/>
        <v>1</v>
      </c>
      <c r="B102" s="13" t="str">
        <f t="shared" si="2"/>
        <v>10350905</v>
      </c>
      <c r="C102" s="61" t="s">
        <v>376</v>
      </c>
      <c r="D102" s="61" t="s">
        <v>377</v>
      </c>
      <c r="E102" s="62">
        <v>2775126.05</v>
      </c>
      <c r="F102" s="62">
        <v>135858488</v>
      </c>
      <c r="G102" s="62">
        <v>136264944</v>
      </c>
      <c r="H102" s="62">
        <v>2368670.0499999998</v>
      </c>
      <c r="I102" s="62">
        <v>232971842.19999999</v>
      </c>
      <c r="J102" s="62">
        <v>11325571273</v>
      </c>
      <c r="K102" s="62">
        <v>11339441172</v>
      </c>
      <c r="L102" s="62">
        <v>219101943.19999999</v>
      </c>
      <c r="M102" s="9" t="str">
        <f>VLOOKUP(C102,TB!C:F,3,0)</f>
        <v>Work-in-process</v>
      </c>
      <c r="N102" s="9" t="str">
        <f>VLOOKUP(C102,TB!C:F,4,0)</f>
        <v>Inventories</v>
      </c>
    </row>
    <row r="103" spans="1:14" ht="14.5">
      <c r="A103" s="12" t="str">
        <f t="shared" si="3"/>
        <v>1</v>
      </c>
      <c r="B103" s="13" t="str">
        <f t="shared" si="2"/>
        <v>10350906</v>
      </c>
      <c r="C103" s="61" t="s">
        <v>372</v>
      </c>
      <c r="D103" s="61" t="s">
        <v>1</v>
      </c>
      <c r="E103" s="62">
        <v>4458470.3600000003</v>
      </c>
      <c r="F103" s="62">
        <v>141475323</v>
      </c>
      <c r="G103" s="62">
        <v>139268041</v>
      </c>
      <c r="H103" s="62">
        <v>6665752.3600000003</v>
      </c>
      <c r="I103" s="62">
        <v>374288592.81999999</v>
      </c>
      <c r="J103" s="62">
        <v>11647735375</v>
      </c>
      <c r="K103" s="62">
        <v>11405441921</v>
      </c>
      <c r="L103" s="62">
        <v>616582046.82000005</v>
      </c>
      <c r="M103" s="9" t="str">
        <f>VLOOKUP(C103,TB!C:F,3,0)</f>
        <v>Finished goods</v>
      </c>
      <c r="N103" s="9" t="str">
        <f>VLOOKUP(C103,TB!C:F,4,0)</f>
        <v>Inventories</v>
      </c>
    </row>
    <row r="104" spans="1:14" ht="14.5">
      <c r="A104" s="12" t="str">
        <f t="shared" si="3"/>
        <v>1</v>
      </c>
      <c r="B104" s="13" t="str">
        <f t="shared" si="2"/>
        <v>10360001</v>
      </c>
      <c r="C104" s="61" t="s">
        <v>379</v>
      </c>
      <c r="D104" s="61" t="s">
        <v>78</v>
      </c>
      <c r="E104" s="62">
        <v>1132156.83</v>
      </c>
      <c r="F104" s="62">
        <v>1797023.66</v>
      </c>
      <c r="G104" s="62">
        <v>2173706.5699999998</v>
      </c>
      <c r="H104" s="62">
        <v>755473.92000000004</v>
      </c>
      <c r="I104" s="62">
        <v>95359944.319999993</v>
      </c>
      <c r="J104" s="62">
        <v>154568790.11000001</v>
      </c>
      <c r="K104" s="62">
        <v>183975418.16</v>
      </c>
      <c r="L104" s="62">
        <v>65953316.270000003</v>
      </c>
      <c r="M104" s="9" t="str">
        <f>VLOOKUP(C104,TB!C:F,3,0)</f>
        <v>Advances paid for capital expenses*</v>
      </c>
      <c r="N104" s="9" t="str">
        <f>VLOOKUP(C104,TB!C:F,4,0)</f>
        <v>Capital work-in-progress</v>
      </c>
    </row>
    <row r="105" spans="1:14" ht="14.5">
      <c r="A105" s="12" t="str">
        <f t="shared" si="3"/>
        <v>1</v>
      </c>
      <c r="B105" s="13" t="str">
        <f t="shared" si="2"/>
        <v>10360002</v>
      </c>
      <c r="C105" s="61" t="s">
        <v>366</v>
      </c>
      <c r="D105" s="61" t="s">
        <v>48</v>
      </c>
      <c r="E105" s="62">
        <v>1240630.8899999999</v>
      </c>
      <c r="F105" s="62">
        <v>64358276.079999998</v>
      </c>
      <c r="G105" s="62">
        <v>60828414.049999997</v>
      </c>
      <c r="H105" s="62">
        <v>4770492.92</v>
      </c>
      <c r="I105" s="62">
        <v>104150963.22</v>
      </c>
      <c r="J105" s="62">
        <v>5477529127.5100002</v>
      </c>
      <c r="K105" s="62">
        <v>5163570113.6800003</v>
      </c>
      <c r="L105" s="62">
        <v>418109977.05000001</v>
      </c>
      <c r="M105" s="9" t="str">
        <f>VLOOKUP(C105,TB!C:F,3,0)</f>
        <v>Goods-in-transit</v>
      </c>
      <c r="N105" s="9" t="str">
        <f>VLOOKUP(C105,TB!C:F,4,0)</f>
        <v>Inventories</v>
      </c>
    </row>
    <row r="106" spans="1:14" ht="14.5">
      <c r="A106" s="12" t="str">
        <f t="shared" si="3"/>
        <v>1</v>
      </c>
      <c r="B106" s="13" t="str">
        <f t="shared" si="2"/>
        <v>10360003</v>
      </c>
      <c r="C106" s="61" t="s">
        <v>380</v>
      </c>
      <c r="D106" s="61" t="s">
        <v>79</v>
      </c>
      <c r="E106" s="62">
        <v>75888.17</v>
      </c>
      <c r="F106" s="62">
        <v>1310142.5</v>
      </c>
      <c r="G106" s="62">
        <v>1368043.32</v>
      </c>
      <c r="H106" s="62">
        <v>17987.349999999999</v>
      </c>
      <c r="I106" s="62">
        <v>6440374.5899999999</v>
      </c>
      <c r="J106" s="62">
        <v>112405157.86</v>
      </c>
      <c r="K106" s="62">
        <v>117267735.11</v>
      </c>
      <c r="L106" s="62">
        <v>1577797.34</v>
      </c>
      <c r="M106" s="9" t="str">
        <f>VLOOKUP(C106,TB!C:F,3,0)</f>
        <v>Spares and others</v>
      </c>
      <c r="N106" s="9" t="str">
        <f>VLOOKUP(C106,TB!C:F,4,0)</f>
        <v xml:space="preserve">Advances and deposits </v>
      </c>
    </row>
    <row r="107" spans="1:14" ht="14.5">
      <c r="A107" s="12" t="str">
        <f t="shared" si="3"/>
        <v>1</v>
      </c>
      <c r="B107" s="13" t="str">
        <f t="shared" si="2"/>
        <v>10360004</v>
      </c>
      <c r="C107" s="61" t="s">
        <v>381</v>
      </c>
      <c r="D107" s="61" t="s">
        <v>80</v>
      </c>
      <c r="E107" s="62">
        <v>0</v>
      </c>
      <c r="F107" s="62">
        <v>255894</v>
      </c>
      <c r="G107" s="62">
        <v>246605.14</v>
      </c>
      <c r="H107" s="62">
        <v>9288.86</v>
      </c>
      <c r="I107" s="62">
        <v>0</v>
      </c>
      <c r="J107" s="62">
        <v>22060743.050000001</v>
      </c>
      <c r="K107" s="62">
        <v>21247359.129999999</v>
      </c>
      <c r="L107" s="62">
        <v>813383.92</v>
      </c>
      <c r="M107" s="9" t="str">
        <f>VLOOKUP(C107,TB!C:F,3,0)</f>
        <v>Spares and others</v>
      </c>
      <c r="N107" s="9" t="str">
        <f>VLOOKUP(C107,TB!C:F,4,0)</f>
        <v xml:space="preserve">Advances and deposits </v>
      </c>
    </row>
    <row r="108" spans="1:14" ht="14.5">
      <c r="A108" s="12" t="str">
        <f t="shared" si="3"/>
        <v>1</v>
      </c>
      <c r="B108" s="13" t="str">
        <f t="shared" si="2"/>
        <v>10360010</v>
      </c>
      <c r="C108" s="61" t="s">
        <v>3955</v>
      </c>
      <c r="D108" s="61" t="s">
        <v>3956</v>
      </c>
      <c r="E108" s="62">
        <v>0</v>
      </c>
      <c r="F108" s="62">
        <v>72540.52</v>
      </c>
      <c r="G108" s="62">
        <v>72540.52</v>
      </c>
      <c r="H108" s="62">
        <v>0</v>
      </c>
      <c r="I108" s="62">
        <v>0</v>
      </c>
      <c r="J108" s="62">
        <v>6242112</v>
      </c>
      <c r="K108" s="62">
        <v>6242112</v>
      </c>
      <c r="L108" s="62">
        <v>0</v>
      </c>
      <c r="M108" s="9" t="e">
        <f>VLOOKUP(C108,TB!C:F,3,0)</f>
        <v>#N/A</v>
      </c>
      <c r="N108" s="9" t="e">
        <f>VLOOKUP(C108,TB!C:F,4,0)</f>
        <v>#N/A</v>
      </c>
    </row>
    <row r="109" spans="1:14" ht="14.5">
      <c r="A109" s="12" t="str">
        <f t="shared" si="3"/>
        <v>1</v>
      </c>
      <c r="B109" s="13" t="str">
        <f t="shared" si="2"/>
        <v>10361001</v>
      </c>
      <c r="C109" s="61" t="s">
        <v>382</v>
      </c>
      <c r="D109" s="61" t="s">
        <v>81</v>
      </c>
      <c r="E109" s="62">
        <v>4835.4799999999996</v>
      </c>
      <c r="F109" s="62">
        <v>1658591.48</v>
      </c>
      <c r="G109" s="62">
        <v>1363883.64</v>
      </c>
      <c r="H109" s="62">
        <v>299543.32</v>
      </c>
      <c r="I109" s="62">
        <v>414017</v>
      </c>
      <c r="J109" s="62">
        <v>144006453.78</v>
      </c>
      <c r="K109" s="62">
        <v>117752738.78</v>
      </c>
      <c r="L109" s="62">
        <v>26667732</v>
      </c>
      <c r="M109" s="9" t="str">
        <f>VLOOKUP(C109,TB!C:F,3,0)</f>
        <v>Employees</v>
      </c>
      <c r="N109" s="9" t="str">
        <f>VLOOKUP(C109,TB!C:F,4,0)</f>
        <v xml:space="preserve">Advances and deposits </v>
      </c>
    </row>
    <row r="110" spans="1:14" ht="14.5">
      <c r="A110" s="12" t="str">
        <f t="shared" si="3"/>
        <v>1</v>
      </c>
      <c r="B110" s="13" t="str">
        <f t="shared" si="2"/>
        <v>10361003</v>
      </c>
      <c r="C110" s="61" t="s">
        <v>383</v>
      </c>
      <c r="D110" s="61" t="s">
        <v>82</v>
      </c>
      <c r="E110" s="62">
        <v>551.08000000000004</v>
      </c>
      <c r="F110" s="62">
        <v>8811.94</v>
      </c>
      <c r="G110" s="62">
        <v>9274.73</v>
      </c>
      <c r="H110" s="62">
        <v>88.29</v>
      </c>
      <c r="I110" s="62">
        <v>46814</v>
      </c>
      <c r="J110" s="62">
        <v>756327</v>
      </c>
      <c r="K110" s="62">
        <v>795641</v>
      </c>
      <c r="L110" s="62">
        <v>7500</v>
      </c>
      <c r="M110" s="9" t="str">
        <f>VLOOKUP(C110,TB!C:F,3,0)</f>
        <v>Employees</v>
      </c>
      <c r="N110" s="9" t="str">
        <f>VLOOKUP(C110,TB!C:F,4,0)</f>
        <v xml:space="preserve">Advances and deposits </v>
      </c>
    </row>
    <row r="111" spans="1:14" ht="14.5">
      <c r="A111" s="12" t="str">
        <f t="shared" si="3"/>
        <v>1</v>
      </c>
      <c r="B111" s="13" t="str">
        <f t="shared" si="2"/>
        <v>10362003</v>
      </c>
      <c r="C111" s="61" t="s">
        <v>384</v>
      </c>
      <c r="D111" s="61" t="s">
        <v>49</v>
      </c>
      <c r="E111" s="62">
        <v>15267.07</v>
      </c>
      <c r="F111" s="62">
        <v>20575.669999999998</v>
      </c>
      <c r="G111" s="62">
        <v>35842.74</v>
      </c>
      <c r="H111" s="62">
        <v>0</v>
      </c>
      <c r="I111" s="62">
        <v>1296949.42</v>
      </c>
      <c r="J111" s="62">
        <v>1733981.45</v>
      </c>
      <c r="K111" s="62">
        <v>3030930.87</v>
      </c>
      <c r="L111" s="62">
        <v>0</v>
      </c>
      <c r="M111" s="9" t="str">
        <f>VLOOKUP(C111,TB!C:F,3,0)</f>
        <v>Income tax</v>
      </c>
      <c r="N111" s="9" t="str">
        <f>VLOOKUP(C111,TB!C:F,4,0)</f>
        <v xml:space="preserve">Advances and deposits </v>
      </c>
    </row>
    <row r="112" spans="1:14" ht="14.5">
      <c r="A112" s="12" t="str">
        <f t="shared" si="3"/>
        <v>1</v>
      </c>
      <c r="B112" s="13" t="str">
        <f t="shared" si="2"/>
        <v>10363001</v>
      </c>
      <c r="C112" s="61" t="s">
        <v>385</v>
      </c>
      <c r="D112" s="61" t="s">
        <v>50</v>
      </c>
      <c r="E112" s="62">
        <v>280111.65000000002</v>
      </c>
      <c r="F112" s="62">
        <v>0</v>
      </c>
      <c r="G112" s="62">
        <v>7194.55</v>
      </c>
      <c r="H112" s="62">
        <v>272917.09999999998</v>
      </c>
      <c r="I112" s="62">
        <v>23418620</v>
      </c>
      <c r="J112" s="62">
        <v>0</v>
      </c>
      <c r="K112" s="62">
        <v>615465</v>
      </c>
      <c r="L112" s="62">
        <v>22803155</v>
      </c>
      <c r="M112" s="9" t="str">
        <f>VLOOKUP(C112,TB!C:F,3,0)</f>
        <v>Deposits</v>
      </c>
      <c r="N112" s="9" t="str">
        <f>VLOOKUP(C112,TB!C:F,4,0)</f>
        <v xml:space="preserve">Advances and deposits </v>
      </c>
    </row>
    <row r="113" spans="1:14" ht="14.5">
      <c r="A113" s="12" t="str">
        <f t="shared" si="3"/>
        <v>1</v>
      </c>
      <c r="B113" s="13" t="str">
        <f t="shared" si="2"/>
        <v>10364001</v>
      </c>
      <c r="C113" s="61" t="s">
        <v>386</v>
      </c>
      <c r="D113" s="61" t="s">
        <v>83</v>
      </c>
      <c r="E113" s="62">
        <v>0</v>
      </c>
      <c r="F113" s="62">
        <v>74088.39</v>
      </c>
      <c r="G113" s="62">
        <v>60753</v>
      </c>
      <c r="H113" s="62">
        <v>13335.39</v>
      </c>
      <c r="I113" s="62">
        <v>0</v>
      </c>
      <c r="J113" s="62">
        <v>6300741</v>
      </c>
      <c r="K113" s="62">
        <v>5053926</v>
      </c>
      <c r="L113" s="62">
        <v>1246815</v>
      </c>
      <c r="M113" s="9" t="str">
        <f>VLOOKUP(C113,TB!C:F,3,0)</f>
        <v>Prepayments</v>
      </c>
      <c r="N113" s="9" t="str">
        <f>VLOOKUP(C113,TB!C:F,4,0)</f>
        <v xml:space="preserve">Advances and deposits </v>
      </c>
    </row>
    <row r="114" spans="1:14" ht="14.5">
      <c r="A114" s="12" t="str">
        <f t="shared" si="3"/>
        <v>1</v>
      </c>
      <c r="B114" s="13" t="str">
        <f t="shared" si="2"/>
        <v>10364003</v>
      </c>
      <c r="C114" s="61" t="s">
        <v>387</v>
      </c>
      <c r="D114" s="61" t="s">
        <v>33</v>
      </c>
      <c r="E114" s="62">
        <v>0</v>
      </c>
      <c r="F114" s="62">
        <v>0</v>
      </c>
      <c r="G114" s="62">
        <v>0</v>
      </c>
      <c r="H114" s="62">
        <v>0</v>
      </c>
      <c r="I114" s="62">
        <v>0</v>
      </c>
      <c r="J114" s="62">
        <v>0</v>
      </c>
      <c r="K114" s="62">
        <v>0</v>
      </c>
      <c r="L114" s="62">
        <v>0</v>
      </c>
      <c r="M114" s="9" t="str">
        <f>VLOOKUP(C114,TB!C:F,3,0)</f>
        <v>Prepaid Rent</v>
      </c>
      <c r="N114" s="9" t="str">
        <f>VLOOKUP(C114,TB!C:F,4,0)</f>
        <v xml:space="preserve">Advances and deposits </v>
      </c>
    </row>
    <row r="115" spans="1:14" ht="14.5">
      <c r="A115" s="12" t="str">
        <f t="shared" si="3"/>
        <v>1</v>
      </c>
      <c r="B115" s="13" t="str">
        <f t="shared" si="2"/>
        <v>10364004</v>
      </c>
      <c r="C115" s="61" t="s">
        <v>388</v>
      </c>
      <c r="D115" s="61" t="s">
        <v>293</v>
      </c>
      <c r="E115" s="62">
        <v>0</v>
      </c>
      <c r="F115" s="62">
        <v>0</v>
      </c>
      <c r="G115" s="62">
        <v>0</v>
      </c>
      <c r="H115" s="62">
        <v>0</v>
      </c>
      <c r="I115" s="62">
        <v>0</v>
      </c>
      <c r="J115" s="62">
        <v>0</v>
      </c>
      <c r="K115" s="62">
        <v>0</v>
      </c>
      <c r="L115" s="62">
        <v>0</v>
      </c>
      <c r="M115" s="9" t="str">
        <f>VLOOKUP(C115,TB!C:F,3,0)</f>
        <v>Other Prepayments</v>
      </c>
      <c r="N115" s="9" t="str">
        <f>VLOOKUP(C115,TB!C:F,4,0)</f>
        <v xml:space="preserve">Advances and deposits </v>
      </c>
    </row>
    <row r="116" spans="1:14" ht="14.5">
      <c r="A116" s="12" t="str">
        <f t="shared" si="3"/>
        <v>1</v>
      </c>
      <c r="B116" s="13" t="str">
        <f t="shared" si="2"/>
        <v>10367001</v>
      </c>
      <c r="C116" s="61" t="s">
        <v>389</v>
      </c>
      <c r="D116" s="61" t="s">
        <v>35</v>
      </c>
      <c r="E116" s="62">
        <v>0.06</v>
      </c>
      <c r="F116" s="62">
        <v>0</v>
      </c>
      <c r="G116" s="62">
        <v>0</v>
      </c>
      <c r="H116" s="62">
        <v>0.06</v>
      </c>
      <c r="I116" s="62">
        <v>0</v>
      </c>
      <c r="J116" s="62">
        <v>0</v>
      </c>
      <c r="K116" s="62">
        <v>0</v>
      </c>
      <c r="L116" s="62">
        <v>0</v>
      </c>
      <c r="M116" s="9" t="str">
        <f>VLOOKUP(C116,TB!C:F,3,0)</f>
        <v>Salaries and allowances</v>
      </c>
      <c r="N116" s="9" t="str">
        <f>VLOOKUP(C116,TB!C:F,4,0)</f>
        <v>Accrued expenses and other liabilities</v>
      </c>
    </row>
    <row r="117" spans="1:14" ht="14.5">
      <c r="A117" s="12" t="str">
        <f t="shared" si="3"/>
        <v>2</v>
      </c>
      <c r="B117" s="13" t="str">
        <f t="shared" si="2"/>
        <v>20100001</v>
      </c>
      <c r="C117" s="61" t="s">
        <v>391</v>
      </c>
      <c r="D117" s="61" t="s">
        <v>84</v>
      </c>
      <c r="E117" s="62">
        <v>-168620.45</v>
      </c>
      <c r="F117" s="62">
        <v>10743304.5</v>
      </c>
      <c r="G117" s="62">
        <v>11002496.689999999</v>
      </c>
      <c r="H117" s="62">
        <v>-427812.64</v>
      </c>
      <c r="I117" s="62">
        <v>-14155686.779999999</v>
      </c>
      <c r="J117" s="62">
        <v>918514515.69000006</v>
      </c>
      <c r="K117" s="62">
        <v>943032227.17999995</v>
      </c>
      <c r="L117" s="62">
        <v>-38673398.270000003</v>
      </c>
      <c r="M117" s="9" t="str">
        <f>VLOOKUP(C117,TB!C:F,3,0)</f>
        <v>Trade -Int.Com.Pcble</v>
      </c>
      <c r="N117" s="9" t="str">
        <f>VLOOKUP(C117,TB!C:F,4,0)</f>
        <v>Intercompany payables</v>
      </c>
    </row>
    <row r="118" spans="1:14" ht="14.5">
      <c r="A118" s="12" t="str">
        <f t="shared" si="3"/>
        <v>2</v>
      </c>
      <c r="B118" s="13" t="str">
        <f t="shared" si="2"/>
        <v>20100002</v>
      </c>
      <c r="C118" s="61" t="s">
        <v>392</v>
      </c>
      <c r="D118" s="61" t="s">
        <v>85</v>
      </c>
      <c r="E118" s="62">
        <v>0</v>
      </c>
      <c r="F118" s="62">
        <v>46054.080000000002</v>
      </c>
      <c r="G118" s="62">
        <v>46054.080000000002</v>
      </c>
      <c r="H118" s="62">
        <v>0</v>
      </c>
      <c r="I118" s="62">
        <v>0</v>
      </c>
      <c r="J118" s="62">
        <v>3882752.64</v>
      </c>
      <c r="K118" s="62">
        <v>3882752.64</v>
      </c>
      <c r="L118" s="62">
        <v>0</v>
      </c>
      <c r="M118" s="9" t="str">
        <f>VLOOKUP(C118,TB!C:F,3,0)</f>
        <v>N.Trade-Int.Com.Pcbl</v>
      </c>
      <c r="N118" s="9" t="str">
        <f>VLOOKUP(C118,TB!C:F,4,0)</f>
        <v>Intercompany payables</v>
      </c>
    </row>
    <row r="119" spans="1:14" ht="14.5">
      <c r="A119" s="12" t="str">
        <f t="shared" si="3"/>
        <v>2</v>
      </c>
      <c r="B119" s="13" t="str">
        <f t="shared" si="2"/>
        <v>20100003</v>
      </c>
      <c r="C119" s="61" t="s">
        <v>393</v>
      </c>
      <c r="D119" s="61" t="s">
        <v>86</v>
      </c>
      <c r="E119" s="62">
        <v>-819451.01</v>
      </c>
      <c r="F119" s="62">
        <v>49119720.409999996</v>
      </c>
      <c r="G119" s="62">
        <v>50152482.469999999</v>
      </c>
      <c r="H119" s="62">
        <v>-1852213.07</v>
      </c>
      <c r="I119" s="62">
        <v>-68791086.980000004</v>
      </c>
      <c r="J119" s="62">
        <v>4175851179.1799998</v>
      </c>
      <c r="K119" s="62">
        <v>4269187732.1500001</v>
      </c>
      <c r="L119" s="62">
        <v>-162127639.94999999</v>
      </c>
      <c r="M119" s="9" t="str">
        <f>VLOOKUP(C119,TB!C:F,3,0)</f>
        <v>Raw materials</v>
      </c>
      <c r="N119" s="9" t="str">
        <f>VLOOKUP(C119,TB!C:F,4,0)</f>
        <v>Accounts payable</v>
      </c>
    </row>
    <row r="120" spans="1:14" ht="14.5">
      <c r="A120" s="12" t="str">
        <f t="shared" si="3"/>
        <v>2</v>
      </c>
      <c r="B120" s="13" t="str">
        <f t="shared" si="2"/>
        <v>20100004</v>
      </c>
      <c r="C120" s="61" t="s">
        <v>394</v>
      </c>
      <c r="D120" s="61" t="s">
        <v>87</v>
      </c>
      <c r="E120" s="62">
        <v>-589197.48</v>
      </c>
      <c r="F120" s="62">
        <v>11244659.43</v>
      </c>
      <c r="G120" s="62">
        <v>12148413.369999999</v>
      </c>
      <c r="H120" s="62">
        <v>-1492951.42</v>
      </c>
      <c r="I120" s="62">
        <v>-49459538.829999998</v>
      </c>
      <c r="J120" s="62">
        <v>955414585.90999997</v>
      </c>
      <c r="K120" s="62">
        <v>1035529410.17</v>
      </c>
      <c r="L120" s="62">
        <v>-129574363.09</v>
      </c>
      <c r="M120" s="9" t="str">
        <f>VLOOKUP(C120,TB!C:F,3,0)</f>
        <v>Raw materials</v>
      </c>
      <c r="N120" s="9" t="str">
        <f>VLOOKUP(C120,TB!C:F,4,0)</f>
        <v>Accounts payable</v>
      </c>
    </row>
    <row r="121" spans="1:14" ht="14.5">
      <c r="A121" s="12" t="str">
        <f t="shared" si="3"/>
        <v>2</v>
      </c>
      <c r="B121" s="13" t="str">
        <f t="shared" si="2"/>
        <v>20100005</v>
      </c>
      <c r="C121" s="61" t="s">
        <v>395</v>
      </c>
      <c r="D121" s="61" t="s">
        <v>88</v>
      </c>
      <c r="E121" s="62">
        <v>-15585.06</v>
      </c>
      <c r="F121" s="62">
        <v>187647.33</v>
      </c>
      <c r="G121" s="62">
        <v>199906.56</v>
      </c>
      <c r="H121" s="62">
        <v>-27844.29</v>
      </c>
      <c r="I121" s="62">
        <v>-1323624.98</v>
      </c>
      <c r="J121" s="62">
        <v>16016930.300000001</v>
      </c>
      <c r="K121" s="62">
        <v>17120639.32</v>
      </c>
      <c r="L121" s="62">
        <v>-2427334</v>
      </c>
      <c r="M121" s="9" t="str">
        <f>VLOOKUP(C121,TB!C:F,3,0)</f>
        <v>Raw materials</v>
      </c>
      <c r="N121" s="9" t="str">
        <f>VLOOKUP(C121,TB!C:F,4,0)</f>
        <v>Accounts payable</v>
      </c>
    </row>
    <row r="122" spans="1:14" ht="14.5">
      <c r="A122" s="12" t="str">
        <f t="shared" si="3"/>
        <v>2</v>
      </c>
      <c r="B122" s="13" t="str">
        <f t="shared" si="2"/>
        <v>20100006</v>
      </c>
      <c r="C122" s="61" t="s">
        <v>396</v>
      </c>
      <c r="D122" s="61" t="s">
        <v>89</v>
      </c>
      <c r="E122" s="62">
        <v>0</v>
      </c>
      <c r="F122" s="62">
        <v>0</v>
      </c>
      <c r="G122" s="62">
        <v>0</v>
      </c>
      <c r="H122" s="62">
        <v>0</v>
      </c>
      <c r="I122" s="62">
        <v>0</v>
      </c>
      <c r="J122" s="62">
        <v>0</v>
      </c>
      <c r="K122" s="62">
        <v>0</v>
      </c>
      <c r="L122" s="62">
        <v>0</v>
      </c>
      <c r="M122" s="9" t="str">
        <f>VLOOKUP(C122,TB!C:F,3,0)</f>
        <v>Raw materials</v>
      </c>
      <c r="N122" s="9" t="str">
        <f>VLOOKUP(C122,TB!C:F,4,0)</f>
        <v>Accounts payable</v>
      </c>
    </row>
    <row r="123" spans="1:14" ht="14.5">
      <c r="A123" s="12" t="str">
        <f t="shared" si="3"/>
        <v>2</v>
      </c>
      <c r="B123" s="13" t="str">
        <f t="shared" si="2"/>
        <v>20100007</v>
      </c>
      <c r="C123" s="61" t="s">
        <v>397</v>
      </c>
      <c r="D123" s="61" t="s">
        <v>90</v>
      </c>
      <c r="E123" s="62">
        <v>-138136.41</v>
      </c>
      <c r="F123" s="62">
        <v>970163.74</v>
      </c>
      <c r="G123" s="62">
        <v>921949.24</v>
      </c>
      <c r="H123" s="62">
        <v>-89921.91</v>
      </c>
      <c r="I123" s="62">
        <v>-11581169.439999999</v>
      </c>
      <c r="J123" s="62">
        <v>82157837.510000005</v>
      </c>
      <c r="K123" s="62">
        <v>78464211.079999998</v>
      </c>
      <c r="L123" s="62">
        <v>-7887543.0099999998</v>
      </c>
      <c r="M123" s="9" t="str">
        <f>VLOOKUP(C123,TB!C:F,3,0)</f>
        <v>Raw materials</v>
      </c>
      <c r="N123" s="9" t="str">
        <f>VLOOKUP(C123,TB!C:F,4,0)</f>
        <v>Accounts payable</v>
      </c>
    </row>
    <row r="124" spans="1:14" ht="14.5">
      <c r="A124" s="12" t="str">
        <f t="shared" si="3"/>
        <v>2</v>
      </c>
      <c r="B124" s="13" t="str">
        <f t="shared" si="2"/>
        <v>20100008</v>
      </c>
      <c r="C124" s="61" t="s">
        <v>398</v>
      </c>
      <c r="D124" s="61" t="s">
        <v>91</v>
      </c>
      <c r="E124" s="62">
        <v>-184089.58</v>
      </c>
      <c r="F124" s="62">
        <v>3206966.91</v>
      </c>
      <c r="G124" s="62">
        <v>3256884.26</v>
      </c>
      <c r="H124" s="62">
        <v>-234006.93</v>
      </c>
      <c r="I124" s="62">
        <v>-15638412.390000001</v>
      </c>
      <c r="J124" s="62">
        <v>273692606.39999998</v>
      </c>
      <c r="K124" s="62">
        <v>278949725.88999999</v>
      </c>
      <c r="L124" s="62">
        <v>-20895531.879999999</v>
      </c>
      <c r="M124" s="9" t="str">
        <f>VLOOKUP(C124,TB!C:F,3,0)</f>
        <v>Fixed assets and capital work-in-progress</v>
      </c>
      <c r="N124" s="9" t="str">
        <f>VLOOKUP(C124,TB!C:F,4,0)</f>
        <v>Accounts payable</v>
      </c>
    </row>
    <row r="125" spans="1:14" ht="14.5">
      <c r="A125" s="12" t="str">
        <f t="shared" si="3"/>
        <v>2</v>
      </c>
      <c r="B125" s="13" t="str">
        <f t="shared" si="2"/>
        <v>20100009</v>
      </c>
      <c r="C125" s="61" t="s">
        <v>399</v>
      </c>
      <c r="D125" s="61" t="s">
        <v>92</v>
      </c>
      <c r="E125" s="62">
        <v>-234358.47</v>
      </c>
      <c r="F125" s="62">
        <v>3322882.27</v>
      </c>
      <c r="G125" s="62">
        <v>3394181.68</v>
      </c>
      <c r="H125" s="62">
        <v>-305657.88</v>
      </c>
      <c r="I125" s="62">
        <v>-19902325.920000002</v>
      </c>
      <c r="J125" s="62">
        <v>285666523.69</v>
      </c>
      <c r="K125" s="62">
        <v>293653555.47000003</v>
      </c>
      <c r="L125" s="62">
        <v>-27889357.699999999</v>
      </c>
      <c r="M125" s="9" t="str">
        <f>VLOOKUP(C125,TB!C:F,3,0)</f>
        <v>Other payables</v>
      </c>
      <c r="N125" s="9" t="str">
        <f>VLOOKUP(C125,TB!C:F,4,0)</f>
        <v>Accounts payable</v>
      </c>
    </row>
    <row r="126" spans="1:14" ht="14.5">
      <c r="A126" s="12" t="str">
        <f t="shared" si="3"/>
        <v>2</v>
      </c>
      <c r="B126" s="13" t="str">
        <f t="shared" si="2"/>
        <v>20100010</v>
      </c>
      <c r="C126" s="61" t="s">
        <v>400</v>
      </c>
      <c r="D126" s="61" t="s">
        <v>93</v>
      </c>
      <c r="E126" s="62">
        <v>0</v>
      </c>
      <c r="F126" s="62">
        <v>0</v>
      </c>
      <c r="G126" s="62">
        <v>0</v>
      </c>
      <c r="H126" s="62">
        <v>0</v>
      </c>
      <c r="I126" s="62">
        <v>0</v>
      </c>
      <c r="J126" s="62">
        <v>0</v>
      </c>
      <c r="K126" s="62">
        <v>0</v>
      </c>
      <c r="L126" s="62">
        <v>0</v>
      </c>
      <c r="M126" s="9" t="str">
        <f>VLOOKUP(C126,TB!C:F,3,0)</f>
        <v>Raw materials</v>
      </c>
      <c r="N126" s="9" t="str">
        <f>VLOOKUP(C126,TB!C:F,4,0)</f>
        <v>Accounts payable</v>
      </c>
    </row>
    <row r="127" spans="1:14" ht="14.5">
      <c r="A127" s="12" t="str">
        <f t="shared" si="3"/>
        <v>2</v>
      </c>
      <c r="B127" s="13" t="str">
        <f t="shared" si="2"/>
        <v>20100012</v>
      </c>
      <c r="C127" s="61" t="s">
        <v>1077</v>
      </c>
      <c r="D127" s="61" t="s">
        <v>1078</v>
      </c>
      <c r="E127" s="62">
        <v>0</v>
      </c>
      <c r="F127" s="62">
        <v>0</v>
      </c>
      <c r="G127" s="62">
        <v>0</v>
      </c>
      <c r="H127" s="62">
        <v>0</v>
      </c>
      <c r="I127" s="62">
        <v>0</v>
      </c>
      <c r="J127" s="62">
        <v>0</v>
      </c>
      <c r="K127" s="62">
        <v>0</v>
      </c>
      <c r="L127" s="62">
        <v>0</v>
      </c>
      <c r="M127" s="9" t="str">
        <f>VLOOKUP(C127,TB!C:F,3,0)</f>
        <v>Raw materials</v>
      </c>
      <c r="N127" s="9" t="str">
        <f>VLOOKUP(C127,TB!C:F,4,0)</f>
        <v>Accounts payable</v>
      </c>
    </row>
    <row r="128" spans="1:14" ht="14.5">
      <c r="A128" s="12" t="str">
        <f t="shared" si="3"/>
        <v>2</v>
      </c>
      <c r="B128" s="13" t="str">
        <f t="shared" si="2"/>
        <v>20100013</v>
      </c>
      <c r="C128" s="61" t="s">
        <v>401</v>
      </c>
      <c r="D128" s="61" t="s">
        <v>94</v>
      </c>
      <c r="E128" s="62">
        <v>-287728.48</v>
      </c>
      <c r="F128" s="62">
        <v>2604497.5299999998</v>
      </c>
      <c r="G128" s="62">
        <v>2862485.72</v>
      </c>
      <c r="H128" s="62">
        <v>-545716.67000000004</v>
      </c>
      <c r="I128" s="62">
        <v>-24442250.190000001</v>
      </c>
      <c r="J128" s="62">
        <v>222395721.94999999</v>
      </c>
      <c r="K128" s="62">
        <v>245708435.24000001</v>
      </c>
      <c r="L128" s="62">
        <v>-47754963.479999997</v>
      </c>
      <c r="M128" s="9" t="str">
        <f>VLOOKUP(C128,TB!C:F,3,0)</f>
        <v>Other payables</v>
      </c>
      <c r="N128" s="9" t="str">
        <f>VLOOKUP(C128,TB!C:F,4,0)</f>
        <v>Accounts payable</v>
      </c>
    </row>
    <row r="129" spans="1:14" ht="14.5">
      <c r="A129" s="12" t="str">
        <f t="shared" si="3"/>
        <v>2</v>
      </c>
      <c r="B129" s="13" t="str">
        <f t="shared" si="2"/>
        <v>20100015</v>
      </c>
      <c r="C129" s="61" t="s">
        <v>1079</v>
      </c>
      <c r="D129" s="61" t="s">
        <v>1080</v>
      </c>
      <c r="E129" s="62">
        <v>0</v>
      </c>
      <c r="F129" s="62">
        <v>0</v>
      </c>
      <c r="G129" s="62">
        <v>0</v>
      </c>
      <c r="H129" s="62">
        <v>0</v>
      </c>
      <c r="I129" s="62">
        <v>0</v>
      </c>
      <c r="J129" s="62">
        <v>0</v>
      </c>
      <c r="K129" s="62">
        <v>0</v>
      </c>
      <c r="L129" s="62">
        <v>0</v>
      </c>
      <c r="M129" s="9" t="str">
        <f>VLOOKUP(C129,TB!C:F,3,0)</f>
        <v>Raw materials</v>
      </c>
      <c r="N129" s="9" t="str">
        <f>VLOOKUP(C129,TB!C:F,4,0)</f>
        <v>Accounts payable</v>
      </c>
    </row>
    <row r="130" spans="1:14" ht="14.5">
      <c r="A130" s="12" t="str">
        <f t="shared" si="3"/>
        <v>2</v>
      </c>
      <c r="B130" s="13" t="str">
        <f t="shared" si="2"/>
        <v>20100016</v>
      </c>
      <c r="C130" s="61" t="s">
        <v>1081</v>
      </c>
      <c r="D130" s="61" t="s">
        <v>1082</v>
      </c>
      <c r="E130" s="62">
        <v>0</v>
      </c>
      <c r="F130" s="62">
        <v>44612.7</v>
      </c>
      <c r="G130" s="62">
        <v>83207.87</v>
      </c>
      <c r="H130" s="62">
        <v>-38595.17</v>
      </c>
      <c r="I130" s="62">
        <v>0</v>
      </c>
      <c r="J130" s="62">
        <v>3830000</v>
      </c>
      <c r="K130" s="62">
        <v>7143395.3499999996</v>
      </c>
      <c r="L130" s="62">
        <v>-3313395.35</v>
      </c>
      <c r="M130" s="9" t="str">
        <f>VLOOKUP(C130,TB!C:F,3,0)</f>
        <v>Retention money</v>
      </c>
      <c r="N130" s="9" t="str">
        <f>VLOOKUP(C130,TB!C:F,4,0)</f>
        <v>Accrued expenses and other liabilities</v>
      </c>
    </row>
    <row r="131" spans="1:14" ht="14.5">
      <c r="A131" s="12" t="str">
        <f t="shared" si="3"/>
        <v>2</v>
      </c>
      <c r="B131" s="13" t="str">
        <f t="shared" ref="B131:B194" si="4">RIGHT(C131,8)</f>
        <v>20100020</v>
      </c>
      <c r="C131" s="61" t="s">
        <v>1810</v>
      </c>
      <c r="D131" s="61" t="s">
        <v>1811</v>
      </c>
      <c r="E131" s="62">
        <v>0</v>
      </c>
      <c r="F131" s="62">
        <v>0</v>
      </c>
      <c r="G131" s="62">
        <v>3026.75</v>
      </c>
      <c r="H131" s="62">
        <v>-3026.75</v>
      </c>
      <c r="I131" s="62">
        <v>0</v>
      </c>
      <c r="J131" s="62">
        <v>0</v>
      </c>
      <c r="K131" s="62">
        <v>267578.40999999997</v>
      </c>
      <c r="L131" s="62">
        <v>-267578.40999999997</v>
      </c>
      <c r="M131" s="9" t="str">
        <f>VLOOKUP(C131,TB!C:F,3,0)</f>
        <v>Retention money</v>
      </c>
      <c r="N131" s="9" t="str">
        <f>VLOOKUP(C131,TB!C:F,4,0)</f>
        <v>Accrued expenses and other liabilities</v>
      </c>
    </row>
    <row r="132" spans="1:14" ht="14.5">
      <c r="A132" s="12" t="str">
        <f t="shared" ref="A132:A195" si="5">LEFT(B132,1)</f>
        <v>2</v>
      </c>
      <c r="B132" s="13" t="str">
        <f t="shared" si="4"/>
        <v>20120001</v>
      </c>
      <c r="C132" s="61" t="s">
        <v>1083</v>
      </c>
      <c r="D132" s="61" t="s">
        <v>1084</v>
      </c>
      <c r="E132" s="62">
        <v>0</v>
      </c>
      <c r="F132" s="62">
        <v>0</v>
      </c>
      <c r="G132" s="62">
        <v>0</v>
      </c>
      <c r="H132" s="62">
        <v>0</v>
      </c>
      <c r="I132" s="62">
        <v>0</v>
      </c>
      <c r="J132" s="62">
        <v>0</v>
      </c>
      <c r="K132" s="62">
        <v>0</v>
      </c>
      <c r="L132" s="62">
        <v>0</v>
      </c>
      <c r="M132" s="9" t="str">
        <f>VLOOKUP(C132,TB!C:F,3,0)</f>
        <v>Loan on negotiation</v>
      </c>
      <c r="N132" s="9" t="str">
        <f>VLOOKUP(C132,TB!C:F,4,0)</f>
        <v>Short term loan</v>
      </c>
    </row>
    <row r="133" spans="1:14" ht="14.5">
      <c r="A133" s="12" t="str">
        <f t="shared" si="5"/>
        <v>2</v>
      </c>
      <c r="B133" s="13" t="str">
        <f t="shared" si="4"/>
        <v>20121001</v>
      </c>
      <c r="C133" s="61" t="s">
        <v>402</v>
      </c>
      <c r="D133" s="61" t="s">
        <v>294</v>
      </c>
      <c r="E133" s="62">
        <v>-907077</v>
      </c>
      <c r="F133" s="62">
        <v>31775881.059999999</v>
      </c>
      <c r="G133" s="62">
        <v>32044297.469999999</v>
      </c>
      <c r="H133" s="62">
        <v>-1175493.4099999999</v>
      </c>
      <c r="I133" s="62">
        <v>-76902271.310000002</v>
      </c>
      <c r="J133" s="62">
        <v>2719181550.3600001</v>
      </c>
      <c r="K133" s="62">
        <v>2750634757.04</v>
      </c>
      <c r="L133" s="62">
        <v>-108355477.98999999</v>
      </c>
      <c r="M133" s="9" t="str">
        <f>VLOOKUP(C133,TB!C:F,3,0)</f>
        <v>Advance from buyers</v>
      </c>
      <c r="N133" s="9" t="str">
        <f>VLOOKUP(C133,TB!C:F,4,0)</f>
        <v xml:space="preserve">Advance from buyers </v>
      </c>
    </row>
    <row r="134" spans="1:14" ht="14.5">
      <c r="A134" s="12" t="str">
        <f t="shared" si="5"/>
        <v>2</v>
      </c>
      <c r="B134" s="13" t="str">
        <f t="shared" si="4"/>
        <v>20122009</v>
      </c>
      <c r="C134" s="61" t="s">
        <v>1085</v>
      </c>
      <c r="D134" s="61" t="s">
        <v>1086</v>
      </c>
      <c r="E134" s="62">
        <v>-1439843.73</v>
      </c>
      <c r="F134" s="62">
        <v>10537608.050000001</v>
      </c>
      <c r="G134" s="62">
        <v>9135147.1199999992</v>
      </c>
      <c r="H134" s="62">
        <v>-37382.800000000003</v>
      </c>
      <c r="I134" s="62">
        <v>-120874880.70999999</v>
      </c>
      <c r="J134" s="62">
        <v>894634017.55999994</v>
      </c>
      <c r="K134" s="62">
        <v>777217045.66999996</v>
      </c>
      <c r="L134" s="62">
        <v>-3457908.82</v>
      </c>
      <c r="M134" s="9" t="str">
        <f>VLOOKUP(C134,TB!C:F,3,0)</f>
        <v>Export Development Fund (EDF) loan</v>
      </c>
      <c r="N134" s="9" t="str">
        <f>VLOOKUP(C134,TB!C:F,4,0)</f>
        <v>Short term loan</v>
      </c>
    </row>
    <row r="135" spans="1:14" ht="14.5">
      <c r="A135" s="12" t="str">
        <f t="shared" si="5"/>
        <v>2</v>
      </c>
      <c r="B135" s="13" t="str">
        <f t="shared" si="4"/>
        <v>20122010</v>
      </c>
      <c r="C135" s="61" t="s">
        <v>1087</v>
      </c>
      <c r="D135" s="61" t="s">
        <v>1088</v>
      </c>
      <c r="E135" s="62">
        <v>-239691.11</v>
      </c>
      <c r="F135" s="62">
        <v>831583.61</v>
      </c>
      <c r="G135" s="62">
        <v>2136973.9900000002</v>
      </c>
      <c r="H135" s="62">
        <v>-1545081.49</v>
      </c>
      <c r="I135" s="62">
        <v>-20122069.149999999</v>
      </c>
      <c r="J135" s="62">
        <v>77721980.230000004</v>
      </c>
      <c r="K135" s="62">
        <v>200519948.78999999</v>
      </c>
      <c r="L135" s="62">
        <v>-142920037.71000001</v>
      </c>
      <c r="M135" s="9" t="str">
        <f>VLOOKUP(C135,TB!C:F,3,0)</f>
        <v>UPAS loan</v>
      </c>
      <c r="N135" s="9" t="str">
        <f>VLOOKUP(C135,TB!C:F,4,0)</f>
        <v>Short term loan</v>
      </c>
    </row>
    <row r="136" spans="1:14" ht="14.5">
      <c r="A136" s="12" t="str">
        <f t="shared" si="5"/>
        <v>2</v>
      </c>
      <c r="B136" s="13" t="str">
        <f t="shared" si="4"/>
        <v>20124004</v>
      </c>
      <c r="C136" s="61" t="s">
        <v>1323</v>
      </c>
      <c r="D136" s="61" t="s">
        <v>1324</v>
      </c>
      <c r="E136" s="62">
        <v>0</v>
      </c>
      <c r="F136" s="62">
        <v>4023947.07</v>
      </c>
      <c r="G136" s="62">
        <v>4023947.07</v>
      </c>
      <c r="H136" s="62">
        <v>0</v>
      </c>
      <c r="I136" s="62">
        <v>0</v>
      </c>
      <c r="J136" s="62">
        <v>344030000</v>
      </c>
      <c r="K136" s="62">
        <v>344030000</v>
      </c>
      <c r="L136" s="62">
        <v>0</v>
      </c>
      <c r="M136" s="9">
        <f>VLOOKUP(C136,TB!C:F,3,0)</f>
        <v>0</v>
      </c>
      <c r="N136" s="9" t="str">
        <f>VLOOKUP(C136,TB!C:F,4,0)</f>
        <v>Short term loan</v>
      </c>
    </row>
    <row r="137" spans="1:14" ht="14.5">
      <c r="A137" s="12" t="str">
        <f t="shared" si="5"/>
        <v>2</v>
      </c>
      <c r="B137" s="13" t="str">
        <f t="shared" si="4"/>
        <v>20124006</v>
      </c>
      <c r="C137" s="61" t="s">
        <v>1089</v>
      </c>
      <c r="D137" s="61" t="s">
        <v>746</v>
      </c>
      <c r="E137" s="62">
        <v>-230716.89</v>
      </c>
      <c r="F137" s="62">
        <v>32872.800000000003</v>
      </c>
      <c r="G137" s="62">
        <v>495</v>
      </c>
      <c r="H137" s="62">
        <v>-198339.09</v>
      </c>
      <c r="I137" s="62">
        <v>-19368682.940000001</v>
      </c>
      <c r="J137" s="62">
        <v>2759671.56</v>
      </c>
      <c r="K137" s="62">
        <v>113358.5</v>
      </c>
      <c r="L137" s="62">
        <v>-16722369.880000001</v>
      </c>
      <c r="M137" s="9" t="str">
        <f>VLOOKUP(C137,TB!C:F,3,0)</f>
        <v>Lease Liability</v>
      </c>
      <c r="N137" s="9" t="str">
        <f>VLOOKUP(C137,TB!C:F,4,0)</f>
        <v>Lease liability- net of current portion</v>
      </c>
    </row>
    <row r="138" spans="1:14" ht="14.5">
      <c r="A138" s="12" t="str">
        <f t="shared" si="5"/>
        <v>2</v>
      </c>
      <c r="B138" s="13" t="str">
        <f t="shared" si="4"/>
        <v>20130001</v>
      </c>
      <c r="C138" s="61" t="s">
        <v>403</v>
      </c>
      <c r="D138" s="61" t="s">
        <v>95</v>
      </c>
      <c r="E138" s="62">
        <v>-1040987.75</v>
      </c>
      <c r="F138" s="62">
        <v>21947791.329999998</v>
      </c>
      <c r="G138" s="62">
        <v>21971855.670000002</v>
      </c>
      <c r="H138" s="62">
        <v>-1065052.0900000001</v>
      </c>
      <c r="I138" s="62">
        <v>-88431907.599999994</v>
      </c>
      <c r="J138" s="62">
        <v>1886348837.0999999</v>
      </c>
      <c r="K138" s="62">
        <v>1897499305.5</v>
      </c>
      <c r="L138" s="62">
        <v>-99582376</v>
      </c>
      <c r="M138" s="9" t="str">
        <f>VLOOKUP(C138,TB!C:F,3,0)</f>
        <v>Salaries and allowances</v>
      </c>
      <c r="N138" s="9" t="str">
        <f>VLOOKUP(C138,TB!C:F,4,0)</f>
        <v>Accrued expenses and other liabilities</v>
      </c>
    </row>
    <row r="139" spans="1:14" ht="14.5">
      <c r="A139" s="12" t="str">
        <f t="shared" si="5"/>
        <v>2</v>
      </c>
      <c r="B139" s="13" t="str">
        <f t="shared" si="4"/>
        <v>20130004</v>
      </c>
      <c r="C139" s="61" t="s">
        <v>404</v>
      </c>
      <c r="D139" s="61" t="s">
        <v>96</v>
      </c>
      <c r="E139" s="62">
        <v>-8683.02</v>
      </c>
      <c r="F139" s="62">
        <v>794</v>
      </c>
      <c r="G139" s="62">
        <v>0</v>
      </c>
      <c r="H139" s="62">
        <v>-7889.02</v>
      </c>
      <c r="I139" s="62">
        <v>-737614</v>
      </c>
      <c r="J139" s="62">
        <v>0</v>
      </c>
      <c r="K139" s="62">
        <v>0</v>
      </c>
      <c r="L139" s="62">
        <v>-737614</v>
      </c>
      <c r="M139" s="9" t="str">
        <f>VLOOKUP(C139,TB!C:F,3,0)</f>
        <v>Salaries and allowances</v>
      </c>
      <c r="N139" s="9" t="str">
        <f>VLOOKUP(C139,TB!C:F,4,0)</f>
        <v>Accrued expenses and other liabilities</v>
      </c>
    </row>
    <row r="140" spans="1:14" ht="14.5">
      <c r="A140" s="12" t="str">
        <f t="shared" si="5"/>
        <v>2</v>
      </c>
      <c r="B140" s="13" t="str">
        <f t="shared" si="4"/>
        <v>20130007</v>
      </c>
      <c r="C140" s="61" t="s">
        <v>405</v>
      </c>
      <c r="D140" s="61" t="s">
        <v>97</v>
      </c>
      <c r="E140" s="62">
        <v>-98192.06</v>
      </c>
      <c r="F140" s="62">
        <v>2120810.73</v>
      </c>
      <c r="G140" s="62">
        <v>2127360</v>
      </c>
      <c r="H140" s="62">
        <v>-104741.33</v>
      </c>
      <c r="I140" s="62">
        <v>-8341408.1500000004</v>
      </c>
      <c r="J140" s="62">
        <v>180307922.27000001</v>
      </c>
      <c r="K140" s="62">
        <v>181655087.55000001</v>
      </c>
      <c r="L140" s="62">
        <v>-9688573.4299999997</v>
      </c>
      <c r="M140" s="9" t="str">
        <f>VLOOKUP(C140,TB!C:F,3,0)</f>
        <v>Salaries and allowances</v>
      </c>
      <c r="N140" s="9" t="str">
        <f>VLOOKUP(C140,TB!C:F,4,0)</f>
        <v>Accrued expenses and other liabilities</v>
      </c>
    </row>
    <row r="141" spans="1:14" ht="14.5">
      <c r="A141" s="12" t="str">
        <f t="shared" si="5"/>
        <v>2</v>
      </c>
      <c r="B141" s="13" t="str">
        <f t="shared" si="4"/>
        <v>20130009</v>
      </c>
      <c r="C141" s="61" t="s">
        <v>406</v>
      </c>
      <c r="D141" s="61" t="s">
        <v>98</v>
      </c>
      <c r="E141" s="62">
        <v>-3682.1</v>
      </c>
      <c r="F141" s="62">
        <v>18066.12</v>
      </c>
      <c r="G141" s="62">
        <v>14713.08</v>
      </c>
      <c r="H141" s="62">
        <v>-329.06</v>
      </c>
      <c r="I141" s="62">
        <v>-312795.40999999997</v>
      </c>
      <c r="J141" s="62">
        <v>1549120</v>
      </c>
      <c r="K141" s="62">
        <v>1267049.5900000001</v>
      </c>
      <c r="L141" s="62">
        <v>-30725</v>
      </c>
      <c r="M141" s="9" t="str">
        <f>VLOOKUP(C141,TB!C:F,3,0)</f>
        <v>Salaries and allowances</v>
      </c>
      <c r="N141" s="9" t="str">
        <f>VLOOKUP(C141,TB!C:F,4,0)</f>
        <v>Accrued expenses and other liabilities</v>
      </c>
    </row>
    <row r="142" spans="1:14" ht="14.5">
      <c r="A142" s="12" t="str">
        <f t="shared" si="5"/>
        <v>2</v>
      </c>
      <c r="B142" s="13" t="str">
        <f t="shared" si="4"/>
        <v>20130010</v>
      </c>
      <c r="C142" s="61" t="s">
        <v>407</v>
      </c>
      <c r="D142" s="61" t="s">
        <v>99</v>
      </c>
      <c r="E142" s="62">
        <v>-3451.82</v>
      </c>
      <c r="F142" s="62">
        <v>315</v>
      </c>
      <c r="G142" s="62">
        <v>0</v>
      </c>
      <c r="H142" s="62">
        <v>-3136.82</v>
      </c>
      <c r="I142" s="62">
        <v>-293267</v>
      </c>
      <c r="J142" s="62">
        <v>0</v>
      </c>
      <c r="K142" s="62">
        <v>0</v>
      </c>
      <c r="L142" s="62">
        <v>-293267</v>
      </c>
      <c r="M142" s="9" t="str">
        <f>VLOOKUP(C142,TB!C:F,3,0)</f>
        <v>Salaries and allowances</v>
      </c>
      <c r="N142" s="9" t="str">
        <f>VLOOKUP(C142,TB!C:F,4,0)</f>
        <v>Accrued expenses and other liabilities</v>
      </c>
    </row>
    <row r="143" spans="1:14" ht="14.5">
      <c r="A143" s="12" t="str">
        <f t="shared" si="5"/>
        <v>2</v>
      </c>
      <c r="B143" s="13" t="str">
        <f t="shared" si="4"/>
        <v>20130011</v>
      </c>
      <c r="C143" s="61" t="s">
        <v>408</v>
      </c>
      <c r="D143" s="61" t="s">
        <v>100</v>
      </c>
      <c r="E143" s="62">
        <v>-48450.75</v>
      </c>
      <c r="F143" s="62">
        <v>435704.32000000001</v>
      </c>
      <c r="G143" s="62">
        <v>432667.44</v>
      </c>
      <c r="H143" s="62">
        <v>-45413.87</v>
      </c>
      <c r="I143" s="62">
        <v>-4115900</v>
      </c>
      <c r="J143" s="62">
        <v>37367748</v>
      </c>
      <c r="K143" s="62">
        <v>37498032</v>
      </c>
      <c r="L143" s="62">
        <v>-4246184</v>
      </c>
      <c r="M143" s="9" t="str">
        <f>VLOOKUP(C143,TB!C:F,3,0)</f>
        <v>Salaries and allowances</v>
      </c>
      <c r="N143" s="9" t="str">
        <f>VLOOKUP(C143,TB!C:F,4,0)</f>
        <v>Accrued expenses and other liabilities</v>
      </c>
    </row>
    <row r="144" spans="1:14" ht="14.5">
      <c r="A144" s="12" t="str">
        <f t="shared" si="5"/>
        <v>2</v>
      </c>
      <c r="B144" s="13" t="str">
        <f t="shared" si="4"/>
        <v>20130021</v>
      </c>
      <c r="C144" s="61" t="s">
        <v>702</v>
      </c>
      <c r="D144" s="61" t="s">
        <v>649</v>
      </c>
      <c r="E144" s="62">
        <v>-1518201.11</v>
      </c>
      <c r="F144" s="62">
        <v>539784.71</v>
      </c>
      <c r="G144" s="62">
        <v>1158094.78</v>
      </c>
      <c r="H144" s="62">
        <v>-2136511.1800000002</v>
      </c>
      <c r="I144" s="62">
        <v>-128971188.95999999</v>
      </c>
      <c r="J144" s="62">
        <v>41623785</v>
      </c>
      <c r="K144" s="62">
        <v>112416417</v>
      </c>
      <c r="L144" s="62">
        <v>-199763820.96000001</v>
      </c>
      <c r="M144" s="9" t="str">
        <f>VLOOKUP(C144,TB!C:F,3,0)</f>
        <v>Service Benefit</v>
      </c>
      <c r="N144" s="9" t="str">
        <f>VLOOKUP(C144,TB!C:F,4,0)</f>
        <v>Accrued expenses and other liabilities</v>
      </c>
    </row>
    <row r="145" spans="1:14" ht="14.5">
      <c r="A145" s="12" t="str">
        <f t="shared" si="5"/>
        <v>2</v>
      </c>
      <c r="B145" s="13" t="str">
        <f t="shared" si="4"/>
        <v>20135001</v>
      </c>
      <c r="C145" s="61" t="s">
        <v>409</v>
      </c>
      <c r="D145" s="61" t="s">
        <v>34</v>
      </c>
      <c r="E145" s="62">
        <v>-495946.89</v>
      </c>
      <c r="F145" s="62">
        <v>7204179.8499999996</v>
      </c>
      <c r="G145" s="62">
        <v>7040856.6200000001</v>
      </c>
      <c r="H145" s="62">
        <v>-332623.65999999997</v>
      </c>
      <c r="I145" s="62">
        <v>-41637847.100000001</v>
      </c>
      <c r="J145" s="62">
        <v>620958167.13</v>
      </c>
      <c r="K145" s="62">
        <v>610420633.03999996</v>
      </c>
      <c r="L145" s="62">
        <v>-31100313.010000002</v>
      </c>
      <c r="M145" s="9" t="str">
        <f>VLOOKUP(C145,TB!C:F,3,0)</f>
        <v>Payable for utility, rental, testing, compliance &amp; other charges</v>
      </c>
      <c r="N145" s="9" t="str">
        <f>VLOOKUP(C145,TB!C:F,4,0)</f>
        <v>Accrued expenses and other liabilities</v>
      </c>
    </row>
    <row r="146" spans="1:14" ht="14.5">
      <c r="A146" s="12" t="str">
        <f t="shared" si="5"/>
        <v>2</v>
      </c>
      <c r="B146" s="13" t="str">
        <f t="shared" si="4"/>
        <v>20135002</v>
      </c>
      <c r="C146" s="61" t="s">
        <v>1090</v>
      </c>
      <c r="D146" s="61" t="s">
        <v>1091</v>
      </c>
      <c r="E146" s="62">
        <v>-283208.56</v>
      </c>
      <c r="F146" s="62">
        <v>0</v>
      </c>
      <c r="G146" s="62">
        <v>0</v>
      </c>
      <c r="H146" s="62">
        <v>-283208.56</v>
      </c>
      <c r="I146" s="62">
        <v>-21481421.280000001</v>
      </c>
      <c r="J146" s="62">
        <v>0</v>
      </c>
      <c r="K146" s="62">
        <v>0</v>
      </c>
      <c r="L146" s="62">
        <v>-21481421.280000001</v>
      </c>
      <c r="M146" s="9" t="str">
        <f>VLOOKUP(C146,TB!C:F,3,0)</f>
        <v>Deferred tax liability</v>
      </c>
      <c r="N146" s="9" t="str">
        <f>VLOOKUP(C146,TB!C:F,4,0)</f>
        <v>Deferred tax liability</v>
      </c>
    </row>
    <row r="147" spans="1:14" ht="14.5">
      <c r="A147" s="12" t="str">
        <f t="shared" si="5"/>
        <v>2</v>
      </c>
      <c r="B147" s="13" t="str">
        <f t="shared" si="4"/>
        <v>20140001</v>
      </c>
      <c r="C147" s="61" t="s">
        <v>410</v>
      </c>
      <c r="D147" s="61" t="s">
        <v>201</v>
      </c>
      <c r="E147" s="62">
        <v>0</v>
      </c>
      <c r="F147" s="62">
        <v>0</v>
      </c>
      <c r="G147" s="62">
        <v>0</v>
      </c>
      <c r="H147" s="62">
        <v>0</v>
      </c>
      <c r="I147" s="62">
        <v>0</v>
      </c>
      <c r="J147" s="62">
        <v>0</v>
      </c>
      <c r="K147" s="62">
        <v>0</v>
      </c>
      <c r="L147" s="62">
        <v>0</v>
      </c>
      <c r="M147" s="9" t="str">
        <f>VLOOKUP(C147,TB!C:F,3,0)</f>
        <v>Interest on EDF and UPAS loan</v>
      </c>
      <c r="N147" s="9" t="str">
        <f>VLOOKUP(C147,TB!C:F,4,0)</f>
        <v>Accrued expenses and other liabilities</v>
      </c>
    </row>
    <row r="148" spans="1:14" ht="14.5">
      <c r="A148" s="12" t="str">
        <f t="shared" si="5"/>
        <v>2</v>
      </c>
      <c r="B148" s="13" t="str">
        <f t="shared" si="4"/>
        <v>20140002</v>
      </c>
      <c r="C148" s="61" t="s">
        <v>411</v>
      </c>
      <c r="D148" s="61" t="s">
        <v>52</v>
      </c>
      <c r="E148" s="62">
        <v>-20924</v>
      </c>
      <c r="F148" s="62">
        <v>27718</v>
      </c>
      <c r="G148" s="62">
        <v>6794</v>
      </c>
      <c r="H148" s="62">
        <v>0</v>
      </c>
      <c r="I148" s="62">
        <v>-1756569.8</v>
      </c>
      <c r="J148" s="62">
        <v>2335241.1</v>
      </c>
      <c r="K148" s="62">
        <v>578671.30000000005</v>
      </c>
      <c r="L148" s="62">
        <v>0</v>
      </c>
      <c r="M148" s="9" t="str">
        <f>VLOOKUP(C148,TB!C:F,3,0)</f>
        <v>Interest on Stimulus loan</v>
      </c>
      <c r="N148" s="9" t="str">
        <f>VLOOKUP(C148,TB!C:F,4,0)</f>
        <v>Accrued expenses and other liabilities</v>
      </c>
    </row>
    <row r="149" spans="1:14" ht="14.5">
      <c r="A149" s="12" t="str">
        <f t="shared" si="5"/>
        <v>2</v>
      </c>
      <c r="B149" s="13" t="str">
        <f t="shared" si="4"/>
        <v>20140004</v>
      </c>
      <c r="C149" s="61" t="s">
        <v>617</v>
      </c>
      <c r="D149" s="61" t="s">
        <v>606</v>
      </c>
      <c r="E149" s="62">
        <v>-4124</v>
      </c>
      <c r="F149" s="62">
        <v>107218</v>
      </c>
      <c r="G149" s="62">
        <v>119443</v>
      </c>
      <c r="H149" s="62">
        <v>-16349</v>
      </c>
      <c r="I149" s="62">
        <v>-346209.8</v>
      </c>
      <c r="J149" s="62">
        <v>9151851</v>
      </c>
      <c r="K149" s="62">
        <v>10317923.699999999</v>
      </c>
      <c r="L149" s="62">
        <v>-1512282.5</v>
      </c>
      <c r="M149" s="9" t="str">
        <f>VLOOKUP(C149,TB!C:F,3,0)</f>
        <v>Interest on EDF and UPAS loan</v>
      </c>
      <c r="N149" s="9" t="str">
        <f>VLOOKUP(C149,TB!C:F,4,0)</f>
        <v>Accrued expenses and other liabilities</v>
      </c>
    </row>
    <row r="150" spans="1:14" ht="14.5">
      <c r="A150" s="12" t="str">
        <f t="shared" si="5"/>
        <v>2</v>
      </c>
      <c r="B150" s="13" t="str">
        <f t="shared" si="4"/>
        <v>20141001</v>
      </c>
      <c r="C150" s="61" t="s">
        <v>412</v>
      </c>
      <c r="D150" s="61" t="s">
        <v>101</v>
      </c>
      <c r="E150" s="62">
        <v>-16621.82</v>
      </c>
      <c r="F150" s="62">
        <v>152006.15</v>
      </c>
      <c r="G150" s="62">
        <v>161447.44</v>
      </c>
      <c r="H150" s="62">
        <v>-26063.11</v>
      </c>
      <c r="I150" s="62">
        <v>-1412003.54</v>
      </c>
      <c r="J150" s="62">
        <v>12913748.73</v>
      </c>
      <c r="K150" s="62">
        <v>13938678.98</v>
      </c>
      <c r="L150" s="62">
        <v>-2436933.79</v>
      </c>
      <c r="M150" s="9" t="str">
        <f>VLOOKUP(C150,TB!C:F,3,0)</f>
        <v>TDS payable</v>
      </c>
      <c r="N150" s="9" t="str">
        <f>VLOOKUP(C150,TB!C:F,4,0)</f>
        <v>Accrued expenses and other liabilities</v>
      </c>
    </row>
    <row r="151" spans="1:14" ht="14.5">
      <c r="A151" s="12" t="str">
        <f t="shared" si="5"/>
        <v>2</v>
      </c>
      <c r="B151" s="13" t="str">
        <f t="shared" si="4"/>
        <v>20141002</v>
      </c>
      <c r="C151" s="61" t="s">
        <v>414</v>
      </c>
      <c r="D151" s="61" t="s">
        <v>102</v>
      </c>
      <c r="E151" s="62">
        <v>-22673.79</v>
      </c>
      <c r="F151" s="62">
        <v>98767.87</v>
      </c>
      <c r="G151" s="62">
        <v>86269.21</v>
      </c>
      <c r="H151" s="62">
        <v>-10175.129999999999</v>
      </c>
      <c r="I151" s="62">
        <v>-1924696.46</v>
      </c>
      <c r="J151" s="62">
        <v>8401005.2599999998</v>
      </c>
      <c r="K151" s="62">
        <v>7427723.8899999997</v>
      </c>
      <c r="L151" s="62">
        <v>-951415.09</v>
      </c>
      <c r="M151" s="9" t="str">
        <f>VLOOKUP(C151,TB!C:F,3,0)</f>
        <v>TDS payable</v>
      </c>
      <c r="N151" s="9" t="str">
        <f>VLOOKUP(C151,TB!C:F,4,0)</f>
        <v>Accrued expenses and other liabilities</v>
      </c>
    </row>
    <row r="152" spans="1:14" ht="14.5">
      <c r="A152" s="12" t="str">
        <f t="shared" si="5"/>
        <v>2</v>
      </c>
      <c r="B152" s="13" t="str">
        <f t="shared" si="4"/>
        <v>20141003</v>
      </c>
      <c r="C152" s="61" t="s">
        <v>415</v>
      </c>
      <c r="D152" s="61" t="s">
        <v>103</v>
      </c>
      <c r="E152" s="62">
        <v>-503.01</v>
      </c>
      <c r="F152" s="62">
        <v>24596.93</v>
      </c>
      <c r="G152" s="62">
        <v>28436.48</v>
      </c>
      <c r="H152" s="62">
        <v>-4342.5600000000004</v>
      </c>
      <c r="I152" s="62">
        <v>-42731</v>
      </c>
      <c r="J152" s="62">
        <v>2092848.76</v>
      </c>
      <c r="K152" s="62">
        <v>2456107.5699999998</v>
      </c>
      <c r="L152" s="62">
        <v>-405989.81</v>
      </c>
      <c r="M152" s="9" t="str">
        <f>VLOOKUP(C152,TB!C:F,3,0)</f>
        <v>TDS payable</v>
      </c>
      <c r="N152" s="9" t="str">
        <f>VLOOKUP(C152,TB!C:F,4,0)</f>
        <v>Accrued expenses and other liabilities</v>
      </c>
    </row>
    <row r="153" spans="1:14" ht="14.5">
      <c r="A153" s="12" t="str">
        <f t="shared" si="5"/>
        <v>2</v>
      </c>
      <c r="B153" s="13" t="str">
        <f t="shared" si="4"/>
        <v>20141004</v>
      </c>
      <c r="C153" s="61" t="s">
        <v>416</v>
      </c>
      <c r="D153" s="61" t="s">
        <v>104</v>
      </c>
      <c r="E153" s="62">
        <v>0</v>
      </c>
      <c r="F153" s="62">
        <v>2181.17</v>
      </c>
      <c r="G153" s="62">
        <v>2214.34</v>
      </c>
      <c r="H153" s="62">
        <v>-33.17</v>
      </c>
      <c r="I153" s="62">
        <v>0</v>
      </c>
      <c r="J153" s="62">
        <v>187284</v>
      </c>
      <c r="K153" s="62">
        <v>190419</v>
      </c>
      <c r="L153" s="62">
        <v>-3135</v>
      </c>
      <c r="M153" s="9" t="str">
        <f>VLOOKUP(C153,TB!C:F,3,0)</f>
        <v>TDS payable</v>
      </c>
      <c r="N153" s="9" t="str">
        <f>VLOOKUP(C153,TB!C:F,4,0)</f>
        <v>Accrued expenses and other liabilities</v>
      </c>
    </row>
    <row r="154" spans="1:14" ht="14.5">
      <c r="A154" s="12" t="str">
        <f t="shared" si="5"/>
        <v>2</v>
      </c>
      <c r="B154" s="13" t="str">
        <f t="shared" si="4"/>
        <v>20141005</v>
      </c>
      <c r="C154" s="61" t="s">
        <v>417</v>
      </c>
      <c r="D154" s="61" t="s">
        <v>105</v>
      </c>
      <c r="E154" s="62">
        <v>-372.27</v>
      </c>
      <c r="F154" s="62">
        <v>3395.96</v>
      </c>
      <c r="G154" s="62">
        <v>4331.7700000000004</v>
      </c>
      <c r="H154" s="62">
        <v>-1308.08</v>
      </c>
      <c r="I154" s="62">
        <v>-31624</v>
      </c>
      <c r="J154" s="62">
        <v>286432</v>
      </c>
      <c r="K154" s="62">
        <v>377097</v>
      </c>
      <c r="L154" s="62">
        <v>-122289</v>
      </c>
      <c r="M154" s="9" t="str">
        <f>VLOOKUP(C154,TB!C:F,3,0)</f>
        <v>TDS payable</v>
      </c>
      <c r="N154" s="9" t="str">
        <f>VLOOKUP(C154,TB!C:F,4,0)</f>
        <v>Accrued expenses and other liabilities</v>
      </c>
    </row>
    <row r="155" spans="1:14" ht="14.5">
      <c r="A155" s="12" t="str">
        <f t="shared" si="5"/>
        <v>2</v>
      </c>
      <c r="B155" s="13" t="str">
        <f t="shared" si="4"/>
        <v>20141006</v>
      </c>
      <c r="C155" s="61" t="s">
        <v>418</v>
      </c>
      <c r="D155" s="61" t="s">
        <v>190</v>
      </c>
      <c r="E155" s="62">
        <v>-266.27999999999997</v>
      </c>
      <c r="F155" s="62">
        <v>274.45999999999998</v>
      </c>
      <c r="G155" s="62">
        <v>49.93</v>
      </c>
      <c r="H155" s="62">
        <v>-41.75</v>
      </c>
      <c r="I155" s="62">
        <v>-22620</v>
      </c>
      <c r="J155" s="62">
        <v>23145</v>
      </c>
      <c r="K155" s="62">
        <v>4425</v>
      </c>
      <c r="L155" s="62">
        <v>-3900</v>
      </c>
      <c r="M155" s="9" t="str">
        <f>VLOOKUP(C155,TB!C:F,3,0)</f>
        <v>TDS payable</v>
      </c>
      <c r="N155" s="9" t="str">
        <f>VLOOKUP(C155,TB!C:F,4,0)</f>
        <v>Accrued expenses and other liabilities</v>
      </c>
    </row>
    <row r="156" spans="1:14" ht="14.5">
      <c r="A156" s="12" t="str">
        <f t="shared" si="5"/>
        <v>2</v>
      </c>
      <c r="B156" s="13" t="str">
        <f t="shared" si="4"/>
        <v>20141007</v>
      </c>
      <c r="C156" s="61" t="s">
        <v>1092</v>
      </c>
      <c r="D156" s="61" t="s">
        <v>738</v>
      </c>
      <c r="E156" s="62">
        <v>-125.05</v>
      </c>
      <c r="F156" s="62">
        <v>1278.49</v>
      </c>
      <c r="G156" s="62">
        <v>1202.98</v>
      </c>
      <c r="H156" s="62">
        <v>-49.54</v>
      </c>
      <c r="I156" s="62">
        <v>-10623</v>
      </c>
      <c r="J156" s="62">
        <v>109705</v>
      </c>
      <c r="K156" s="62">
        <v>103403</v>
      </c>
      <c r="L156" s="62">
        <v>-4321</v>
      </c>
      <c r="M156" s="9" t="str">
        <f>VLOOKUP(C156,TB!C:F,3,0)</f>
        <v>TDS payable</v>
      </c>
      <c r="N156" s="9" t="str">
        <f>VLOOKUP(C156,TB!C:F,4,0)</f>
        <v>Accrued expenses and other liabilities</v>
      </c>
    </row>
    <row r="157" spans="1:14" ht="14.5">
      <c r="A157" s="12" t="str">
        <f t="shared" si="5"/>
        <v>2</v>
      </c>
      <c r="B157" s="13" t="str">
        <f t="shared" si="4"/>
        <v>20141008</v>
      </c>
      <c r="C157" s="61" t="s">
        <v>419</v>
      </c>
      <c r="D157" s="61" t="s">
        <v>295</v>
      </c>
      <c r="E157" s="62">
        <v>0</v>
      </c>
      <c r="F157" s="62">
        <v>0</v>
      </c>
      <c r="G157" s="62">
        <v>0</v>
      </c>
      <c r="H157" s="62">
        <v>0</v>
      </c>
      <c r="I157" s="62">
        <v>0</v>
      </c>
      <c r="J157" s="62">
        <v>0</v>
      </c>
      <c r="K157" s="62">
        <v>0</v>
      </c>
      <c r="L157" s="62">
        <v>0</v>
      </c>
      <c r="M157" s="9" t="str">
        <f>VLOOKUP(C157,TB!C:F,3,0)</f>
        <v>TDS payable</v>
      </c>
      <c r="N157" s="9" t="str">
        <f>VLOOKUP(C157,TB!C:F,4,0)</f>
        <v>Accrued expenses and other liabilities</v>
      </c>
    </row>
    <row r="158" spans="1:14" ht="14.5">
      <c r="A158" s="12" t="str">
        <f t="shared" si="5"/>
        <v>2</v>
      </c>
      <c r="B158" s="13" t="str">
        <f t="shared" si="4"/>
        <v>20141010</v>
      </c>
      <c r="C158" s="61" t="s">
        <v>420</v>
      </c>
      <c r="D158" s="61" t="s">
        <v>106</v>
      </c>
      <c r="E158" s="62">
        <v>-29625.57</v>
      </c>
      <c r="F158" s="62">
        <v>200595.4</v>
      </c>
      <c r="G158" s="62">
        <v>202425.92</v>
      </c>
      <c r="H158" s="62">
        <v>-31456.09</v>
      </c>
      <c r="I158" s="62">
        <v>-2516654.37</v>
      </c>
      <c r="J158" s="62">
        <v>17067008.800000001</v>
      </c>
      <c r="K158" s="62">
        <v>17491538.09</v>
      </c>
      <c r="L158" s="62">
        <v>-2941183.66</v>
      </c>
      <c r="M158" s="9" t="str">
        <f>VLOOKUP(C158,TB!C:F,3,0)</f>
        <v>VAT payable</v>
      </c>
      <c r="N158" s="9" t="str">
        <f>VLOOKUP(C158,TB!C:F,4,0)</f>
        <v>Accrued expenses and other liabilities</v>
      </c>
    </row>
    <row r="159" spans="1:14" ht="14.5">
      <c r="A159" s="12" t="str">
        <f t="shared" si="5"/>
        <v>2</v>
      </c>
      <c r="B159" s="13" t="str">
        <f t="shared" si="4"/>
        <v>20141011</v>
      </c>
      <c r="C159" s="61" t="s">
        <v>421</v>
      </c>
      <c r="D159" s="61" t="s">
        <v>51</v>
      </c>
      <c r="E159" s="62">
        <v>0</v>
      </c>
      <c r="F159" s="62">
        <v>0</v>
      </c>
      <c r="G159" s="62">
        <v>0</v>
      </c>
      <c r="H159" s="62">
        <v>0</v>
      </c>
      <c r="I159" s="62">
        <v>0</v>
      </c>
      <c r="J159" s="62">
        <v>0</v>
      </c>
      <c r="K159" s="62">
        <v>0</v>
      </c>
      <c r="L159" s="62">
        <v>0</v>
      </c>
      <c r="M159" s="9" t="str">
        <f>VLOOKUP(C159,TB!C:F,3,0)</f>
        <v>VAT payable</v>
      </c>
      <c r="N159" s="9" t="str">
        <f>VLOOKUP(C159,TB!C:F,4,0)</f>
        <v>Accrued expenses and other liabilities</v>
      </c>
    </row>
    <row r="160" spans="1:14" ht="14.5">
      <c r="A160" s="12" t="str">
        <f t="shared" si="5"/>
        <v>2</v>
      </c>
      <c r="B160" s="13" t="str">
        <f t="shared" si="4"/>
        <v>20141012</v>
      </c>
      <c r="C160" s="61" t="s">
        <v>422</v>
      </c>
      <c r="D160" s="61" t="s">
        <v>107</v>
      </c>
      <c r="E160" s="62">
        <v>-30196.29</v>
      </c>
      <c r="F160" s="62">
        <v>50337.440000000002</v>
      </c>
      <c r="G160" s="62">
        <v>50548.4</v>
      </c>
      <c r="H160" s="62">
        <v>-30407.25</v>
      </c>
      <c r="I160" s="62">
        <v>-2565159</v>
      </c>
      <c r="J160" s="62">
        <v>4055666.75</v>
      </c>
      <c r="K160" s="62">
        <v>4333630.75</v>
      </c>
      <c r="L160" s="62">
        <v>-2843123</v>
      </c>
      <c r="M160" s="9" t="str">
        <f>VLOOKUP(C160,TB!C:F,3,0)</f>
        <v>Audit and tax service fee</v>
      </c>
      <c r="N160" s="9" t="str">
        <f>VLOOKUP(C160,TB!C:F,4,0)</f>
        <v>Accrued expenses and other liabilities</v>
      </c>
    </row>
    <row r="161" spans="1:14" ht="14.5">
      <c r="A161" s="12" t="str">
        <f t="shared" si="5"/>
        <v>2</v>
      </c>
      <c r="B161" s="13" t="str">
        <f t="shared" si="4"/>
        <v>20141014</v>
      </c>
      <c r="C161" s="61" t="s">
        <v>423</v>
      </c>
      <c r="D161" s="61" t="s">
        <v>108</v>
      </c>
      <c r="E161" s="62">
        <v>-6425.42</v>
      </c>
      <c r="F161" s="62">
        <v>152211.31</v>
      </c>
      <c r="G161" s="62">
        <v>160204.35999999999</v>
      </c>
      <c r="H161" s="62">
        <v>-14418.47</v>
      </c>
      <c r="I161" s="62">
        <v>-545841</v>
      </c>
      <c r="J161" s="62">
        <v>13025958.5</v>
      </c>
      <c r="K161" s="62">
        <v>13828214.5</v>
      </c>
      <c r="L161" s="62">
        <v>-1348097</v>
      </c>
      <c r="M161" s="9" t="str">
        <f>VLOOKUP(C161,TB!C:F,3,0)</f>
        <v>Employee income tax</v>
      </c>
      <c r="N161" s="9" t="str">
        <f>VLOOKUP(C161,TB!C:F,4,0)</f>
        <v>Accrued expenses and other liabilities</v>
      </c>
    </row>
    <row r="162" spans="1:14" ht="14.5">
      <c r="A162" s="12" t="str">
        <f t="shared" si="5"/>
        <v>2</v>
      </c>
      <c r="B162" s="13" t="str">
        <f t="shared" si="4"/>
        <v>20141015</v>
      </c>
      <c r="C162" s="61" t="s">
        <v>425</v>
      </c>
      <c r="D162" s="61" t="s">
        <v>109</v>
      </c>
      <c r="E162" s="62">
        <v>-32517.45</v>
      </c>
      <c r="F162" s="62">
        <v>259763.39</v>
      </c>
      <c r="G162" s="62">
        <v>260948.59</v>
      </c>
      <c r="H162" s="62">
        <v>-33702.65</v>
      </c>
      <c r="I162" s="62">
        <v>-2762338.75</v>
      </c>
      <c r="J162" s="62">
        <v>21975931</v>
      </c>
      <c r="K162" s="62">
        <v>22364776.199999999</v>
      </c>
      <c r="L162" s="62">
        <v>-3151183.95</v>
      </c>
      <c r="M162" s="9" t="str">
        <f>VLOOKUP(C162,TB!C:F,3,0)</f>
        <v>Employee income tax</v>
      </c>
      <c r="N162" s="9" t="str">
        <f>VLOOKUP(C162,TB!C:F,4,0)</f>
        <v>Accrued expenses and other liabilities</v>
      </c>
    </row>
    <row r="163" spans="1:14" ht="14.5">
      <c r="A163" s="12" t="str">
        <f t="shared" si="5"/>
        <v>2</v>
      </c>
      <c r="B163" s="13" t="str">
        <f t="shared" si="4"/>
        <v>20141016</v>
      </c>
      <c r="C163" s="61" t="s">
        <v>426</v>
      </c>
      <c r="D163" s="61" t="s">
        <v>37</v>
      </c>
      <c r="E163" s="62">
        <v>-7988.91</v>
      </c>
      <c r="F163" s="62">
        <v>731</v>
      </c>
      <c r="G163" s="62">
        <v>3480.18</v>
      </c>
      <c r="H163" s="62">
        <v>-10738.09</v>
      </c>
      <c r="I163" s="62">
        <v>-678653.17</v>
      </c>
      <c r="J163" s="62">
        <v>0</v>
      </c>
      <c r="K163" s="62">
        <v>325397.40000000002</v>
      </c>
      <c r="L163" s="62">
        <v>-1004050.57</v>
      </c>
      <c r="M163" s="9" t="str">
        <f>VLOOKUP(C163,TB!C:F,3,0)</f>
        <v>Provision for other corporate tax</v>
      </c>
      <c r="N163" s="9" t="str">
        <f>VLOOKUP(C163,TB!C:F,4,0)</f>
        <v>Accrued expenses and other liabilities</v>
      </c>
    </row>
    <row r="164" spans="1:14" ht="14.5">
      <c r="A164" s="12" t="str">
        <f t="shared" si="5"/>
        <v>2</v>
      </c>
      <c r="B164" s="13" t="str">
        <f t="shared" si="4"/>
        <v>20150501</v>
      </c>
      <c r="C164" s="61" t="s">
        <v>427</v>
      </c>
      <c r="D164" s="61" t="s">
        <v>36</v>
      </c>
      <c r="E164" s="62">
        <v>-4185.18</v>
      </c>
      <c r="F164" s="62">
        <v>53740.3</v>
      </c>
      <c r="G164" s="62">
        <v>53945</v>
      </c>
      <c r="H164" s="62">
        <v>-4389.88</v>
      </c>
      <c r="I164" s="62">
        <v>-355491</v>
      </c>
      <c r="J164" s="62">
        <v>4621322</v>
      </c>
      <c r="K164" s="62">
        <v>4676240</v>
      </c>
      <c r="L164" s="62">
        <v>-410409</v>
      </c>
      <c r="M164" s="9" t="str">
        <f>VLOOKUP(C164,TB!C:F,3,0)</f>
        <v>Salaries and allowances</v>
      </c>
      <c r="N164" s="9" t="str">
        <f>VLOOKUP(C164,TB!C:F,4,0)</f>
        <v>Accrued expenses and other liabilities</v>
      </c>
    </row>
    <row r="165" spans="1:14" ht="14.5">
      <c r="A165" s="12" t="str">
        <f t="shared" si="5"/>
        <v>2</v>
      </c>
      <c r="B165" s="13" t="str">
        <f t="shared" si="4"/>
        <v>20201001</v>
      </c>
      <c r="C165" s="61" t="s">
        <v>428</v>
      </c>
      <c r="D165" s="61" t="s">
        <v>110</v>
      </c>
      <c r="E165" s="62">
        <v>0</v>
      </c>
      <c r="F165" s="62">
        <v>0</v>
      </c>
      <c r="G165" s="62">
        <v>0</v>
      </c>
      <c r="H165" s="62">
        <v>0</v>
      </c>
      <c r="I165" s="62">
        <v>0</v>
      </c>
      <c r="J165" s="62">
        <v>0</v>
      </c>
      <c r="K165" s="62">
        <v>0</v>
      </c>
      <c r="L165" s="62">
        <v>0</v>
      </c>
      <c r="M165" s="9" t="str">
        <f>VLOOKUP(C165,TB!C:F,3,0)</f>
        <v>Loan from promoters</v>
      </c>
      <c r="N165" s="9" t="str">
        <f>VLOOKUP(C165,TB!C:F,4,0)</f>
        <v>Loan from promoters- net of current portion</v>
      </c>
    </row>
    <row r="166" spans="1:14" ht="14.5">
      <c r="A166" s="12" t="str">
        <f t="shared" si="5"/>
        <v>2</v>
      </c>
      <c r="B166" s="13" t="str">
        <f t="shared" si="4"/>
        <v>20201003</v>
      </c>
      <c r="C166" s="61" t="s">
        <v>703</v>
      </c>
      <c r="D166" s="61" t="s">
        <v>650</v>
      </c>
      <c r="E166" s="62">
        <v>-1668626.67</v>
      </c>
      <c r="F166" s="62">
        <v>1339652.53</v>
      </c>
      <c r="G166" s="62">
        <v>3500000</v>
      </c>
      <c r="H166" s="62">
        <v>-3828974.14</v>
      </c>
      <c r="I166" s="62">
        <v>-140081209.25</v>
      </c>
      <c r="J166" s="62">
        <v>185514996.91999999</v>
      </c>
      <c r="K166" s="62">
        <v>369451921</v>
      </c>
      <c r="L166" s="62">
        <v>-324018133.32999998</v>
      </c>
      <c r="M166" s="9" t="str">
        <f>VLOOKUP(C166,TB!C:F,3,0)</f>
        <v>Loan from promoters</v>
      </c>
      <c r="N166" s="9" t="str">
        <f>VLOOKUP(C166,TB!C:F,4,0)</f>
        <v>Loan from promoters- net of current portion</v>
      </c>
    </row>
    <row r="167" spans="1:14" ht="14.5">
      <c r="A167" s="12" t="str">
        <f t="shared" si="5"/>
        <v>2</v>
      </c>
      <c r="B167" s="13" t="str">
        <f t="shared" si="4"/>
        <v>20203001</v>
      </c>
      <c r="C167" s="61" t="s">
        <v>429</v>
      </c>
      <c r="D167" s="61" t="s">
        <v>430</v>
      </c>
      <c r="E167" s="62">
        <v>-0.28999999999999998</v>
      </c>
      <c r="F167" s="62">
        <v>18780408.350000001</v>
      </c>
      <c r="G167" s="62">
        <v>20176807.129999999</v>
      </c>
      <c r="H167" s="62">
        <v>-1396399.07</v>
      </c>
      <c r="I167" s="62">
        <v>0</v>
      </c>
      <c r="J167" s="62">
        <v>1490966253.2</v>
      </c>
      <c r="K167" s="62">
        <v>1621529603.2</v>
      </c>
      <c r="L167" s="62">
        <v>-130563350</v>
      </c>
      <c r="M167" s="9" t="str">
        <f>VLOOKUP(C167,TB!C:F,3,0)</f>
        <v>Short term loan from bank</v>
      </c>
      <c r="N167" s="9" t="str">
        <f>VLOOKUP(C167,TB!C:F,4,0)</f>
        <v>Short term loan</v>
      </c>
    </row>
    <row r="168" spans="1:14" ht="14.5">
      <c r="A168" s="12" t="str">
        <f t="shared" si="5"/>
        <v>2</v>
      </c>
      <c r="B168" s="13" t="str">
        <f t="shared" si="4"/>
        <v>20203003</v>
      </c>
      <c r="C168" s="61" t="s">
        <v>1093</v>
      </c>
      <c r="D168" s="61" t="s">
        <v>1094</v>
      </c>
      <c r="E168" s="62">
        <v>-2110341.73</v>
      </c>
      <c r="F168" s="62">
        <v>1388589.94</v>
      </c>
      <c r="G168" s="62">
        <v>130409</v>
      </c>
      <c r="H168" s="62">
        <v>-852160.79</v>
      </c>
      <c r="I168" s="62">
        <v>-179273492.25999999</v>
      </c>
      <c r="J168" s="62">
        <v>99596452.989999995</v>
      </c>
      <c r="K168" s="62">
        <v>0</v>
      </c>
      <c r="L168" s="62">
        <v>-79677039.269999996</v>
      </c>
      <c r="M168" s="9" t="str">
        <f>VLOOKUP(C168,TB!C:F,3,0)</f>
        <v>Long Term Loan</v>
      </c>
      <c r="N168" s="9" t="str">
        <f>VLOOKUP(C168,TB!C:F,4,0)</f>
        <v>Bangladesh Bank stimulus loan- net of current portion</v>
      </c>
    </row>
    <row r="169" spans="1:14" ht="14.5">
      <c r="A169" s="12" t="str">
        <f t="shared" si="5"/>
        <v>3</v>
      </c>
      <c r="B169" s="13" t="str">
        <f t="shared" si="4"/>
        <v>30101001</v>
      </c>
      <c r="C169" s="61" t="s">
        <v>431</v>
      </c>
      <c r="D169" s="61" t="s">
        <v>18</v>
      </c>
      <c r="E169" s="62">
        <v>-12677393.32</v>
      </c>
      <c r="F169" s="62">
        <v>0</v>
      </c>
      <c r="G169" s="62">
        <v>500001.17</v>
      </c>
      <c r="H169" s="62">
        <v>-13177394.49</v>
      </c>
      <c r="I169" s="62">
        <v>-870384000</v>
      </c>
      <c r="J169" s="62">
        <v>0</v>
      </c>
      <c r="K169" s="62">
        <v>43375100</v>
      </c>
      <c r="L169" s="62">
        <v>-913759100</v>
      </c>
      <c r="M169" s="9" t="str">
        <f>VLOOKUP(C169,TB!C:F,3,0)</f>
        <v>Share Capital</v>
      </c>
      <c r="N169" s="9" t="str">
        <f>VLOOKUP(C169,TB!C:F,4,0)</f>
        <v>Share Capital</v>
      </c>
    </row>
    <row r="170" spans="1:14" ht="14.5">
      <c r="A170" s="12" t="str">
        <f t="shared" si="5"/>
        <v>3</v>
      </c>
      <c r="B170" s="13" t="str">
        <f t="shared" si="4"/>
        <v>30101002</v>
      </c>
      <c r="C170" s="61" t="s">
        <v>432</v>
      </c>
      <c r="D170" s="61" t="s">
        <v>17</v>
      </c>
      <c r="E170" s="62">
        <v>0</v>
      </c>
      <c r="F170" s="62">
        <v>500001.17</v>
      </c>
      <c r="G170" s="62">
        <v>500001.17</v>
      </c>
      <c r="H170" s="62">
        <v>0</v>
      </c>
      <c r="I170" s="62">
        <v>0</v>
      </c>
      <c r="J170" s="62">
        <v>43375100</v>
      </c>
      <c r="K170" s="62">
        <v>43375100</v>
      </c>
      <c r="L170" s="62">
        <v>0</v>
      </c>
      <c r="M170" s="9" t="str">
        <f>VLOOKUP(C170,TB!C:F,3,0)</f>
        <v>Share money deposit</v>
      </c>
      <c r="N170" s="9" t="str">
        <f>VLOOKUP(C170,TB!C:F,4,0)</f>
        <v>Share Money Deposit</v>
      </c>
    </row>
    <row r="171" spans="1:14" ht="14.5">
      <c r="A171" s="12" t="str">
        <f t="shared" si="5"/>
        <v>3</v>
      </c>
      <c r="B171" s="13" t="str">
        <f t="shared" si="4"/>
        <v>30101003</v>
      </c>
      <c r="C171" s="61" t="s">
        <v>1095</v>
      </c>
      <c r="D171" s="61" t="s">
        <v>1096</v>
      </c>
      <c r="E171" s="62">
        <v>-2144819.9700000002</v>
      </c>
      <c r="F171" s="62">
        <v>0</v>
      </c>
      <c r="G171" s="62">
        <v>0</v>
      </c>
      <c r="H171" s="62">
        <v>-2144819.9700000002</v>
      </c>
      <c r="I171" s="62">
        <v>-142640200</v>
      </c>
      <c r="J171" s="62">
        <v>0</v>
      </c>
      <c r="K171" s="62">
        <v>0</v>
      </c>
      <c r="L171" s="62">
        <v>-142640200</v>
      </c>
      <c r="M171" s="9" t="str">
        <f>VLOOKUP(C171,TB!C:F,3,0)</f>
        <v>Capital reserve</v>
      </c>
      <c r="N171" s="9" t="str">
        <f>VLOOKUP(C171,TB!C:F,4,0)</f>
        <v>Capital reserve</v>
      </c>
    </row>
    <row r="172" spans="1:14" ht="14.5">
      <c r="A172" s="12" t="str">
        <f t="shared" si="5"/>
        <v>3</v>
      </c>
      <c r="B172" s="13" t="str">
        <f t="shared" si="4"/>
        <v>30102001</v>
      </c>
      <c r="C172" s="61" t="s">
        <v>1097</v>
      </c>
      <c r="D172" s="61" t="s">
        <v>1098</v>
      </c>
      <c r="E172" s="62">
        <v>0</v>
      </c>
      <c r="F172" s="62">
        <v>0</v>
      </c>
      <c r="G172" s="62">
        <v>0</v>
      </c>
      <c r="H172" s="62">
        <v>0</v>
      </c>
      <c r="I172" s="62">
        <v>0</v>
      </c>
      <c r="J172" s="62">
        <v>0</v>
      </c>
      <c r="K172" s="62">
        <v>0</v>
      </c>
      <c r="L172" s="62">
        <v>0</v>
      </c>
      <c r="M172" s="9" t="str">
        <f>VLOOKUP(C172,TB!C:F,3,0)</f>
        <v>Gen Reserve &amp; Surplus</v>
      </c>
      <c r="N172" s="9" t="str">
        <f>VLOOKUP(C172,TB!C:F,4,0)</f>
        <v>Gen Reserve &amp; Surplu</v>
      </c>
    </row>
    <row r="173" spans="1:14" ht="14.5">
      <c r="A173" s="12" t="str">
        <f t="shared" si="5"/>
        <v>3</v>
      </c>
      <c r="B173" s="13" t="str">
        <f t="shared" si="4"/>
        <v>30103001</v>
      </c>
      <c r="C173" s="61" t="s">
        <v>433</v>
      </c>
      <c r="D173" s="61" t="s">
        <v>27</v>
      </c>
      <c r="E173" s="62">
        <v>4112869.32</v>
      </c>
      <c r="F173" s="62">
        <v>0</v>
      </c>
      <c r="G173" s="62">
        <v>57794.64</v>
      </c>
      <c r="H173" s="62">
        <v>4055074.68</v>
      </c>
      <c r="I173" s="62">
        <v>184129046.12</v>
      </c>
      <c r="J173" s="62">
        <v>0</v>
      </c>
      <c r="K173" s="62">
        <v>4585076.25</v>
      </c>
      <c r="L173" s="62">
        <v>179543969.87</v>
      </c>
      <c r="M173" s="9" t="str">
        <f>VLOOKUP(C173,TB!C:F,3,0)</f>
        <v>Retained earnings</v>
      </c>
      <c r="N173" s="9" t="str">
        <f>VLOOKUP(C173,TB!C:F,4,0)</f>
        <v>Retained earnings</v>
      </c>
    </row>
    <row r="174" spans="1:14" ht="14.5">
      <c r="A174" s="12" t="str">
        <f t="shared" si="5"/>
        <v>3</v>
      </c>
      <c r="B174" s="13" t="str">
        <f t="shared" si="4"/>
        <v>30104001</v>
      </c>
      <c r="C174" s="61" t="s">
        <v>434</v>
      </c>
      <c r="D174" s="61" t="s">
        <v>111</v>
      </c>
      <c r="E174" s="62">
        <v>-8827523.3699999992</v>
      </c>
      <c r="F174" s="62">
        <v>57794.64</v>
      </c>
      <c r="G174" s="62">
        <v>0</v>
      </c>
      <c r="H174" s="62">
        <v>-8769728.7300000004</v>
      </c>
      <c r="I174" s="62">
        <v>-676656398.96000004</v>
      </c>
      <c r="J174" s="62">
        <v>4585076.25</v>
      </c>
      <c r="K174" s="62">
        <v>0</v>
      </c>
      <c r="L174" s="62">
        <v>-672071322.71000004</v>
      </c>
      <c r="M174" s="9" t="str">
        <f>VLOOKUP(C174,TB!C:F,3,0)</f>
        <v>Total Revaluation Reserve</v>
      </c>
      <c r="N174" s="9" t="str">
        <f>VLOOKUP(C174,TB!C:F,4,0)</f>
        <v>Revaluation reserve</v>
      </c>
    </row>
    <row r="175" spans="1:14" ht="14.5">
      <c r="A175" s="12" t="str">
        <f t="shared" si="5"/>
        <v>3</v>
      </c>
      <c r="B175" s="13" t="str">
        <f t="shared" si="4"/>
        <v>30900100</v>
      </c>
      <c r="C175" s="61" t="s">
        <v>435</v>
      </c>
      <c r="D175" s="61" t="s">
        <v>43</v>
      </c>
      <c r="E175" s="62">
        <v>0</v>
      </c>
      <c r="F175" s="62">
        <v>3440543.61</v>
      </c>
      <c r="G175" s="62">
        <v>3440543.63</v>
      </c>
      <c r="H175" s="62">
        <v>-0.02</v>
      </c>
      <c r="I175" s="62">
        <v>0</v>
      </c>
      <c r="J175" s="62">
        <v>294061714.47000003</v>
      </c>
      <c r="K175" s="62">
        <v>294061714.47000003</v>
      </c>
      <c r="L175" s="62">
        <v>0</v>
      </c>
      <c r="M175" s="9" t="str">
        <f>VLOOKUP(C175,TB!C:F,3,0)</f>
        <v>Raw materials</v>
      </c>
      <c r="N175" s="9" t="str">
        <f>VLOOKUP(C175,TB!C:F,4,0)</f>
        <v>Accounts payable</v>
      </c>
    </row>
    <row r="176" spans="1:14" ht="14.5">
      <c r="A176" s="12" t="str">
        <f t="shared" si="5"/>
        <v>3</v>
      </c>
      <c r="B176" s="13" t="str">
        <f t="shared" si="4"/>
        <v>30900101</v>
      </c>
      <c r="C176" s="61" t="s">
        <v>436</v>
      </c>
      <c r="D176" s="61" t="s">
        <v>112</v>
      </c>
      <c r="E176" s="62">
        <v>0</v>
      </c>
      <c r="F176" s="62">
        <v>0</v>
      </c>
      <c r="G176" s="62">
        <v>0</v>
      </c>
      <c r="H176" s="62">
        <v>0</v>
      </c>
      <c r="I176" s="62">
        <v>0</v>
      </c>
      <c r="J176" s="62">
        <v>0</v>
      </c>
      <c r="K176" s="62">
        <v>0</v>
      </c>
      <c r="L176" s="62">
        <v>0</v>
      </c>
      <c r="M176" s="9" t="str">
        <f>VLOOKUP(C176,TB!C:F,3,0)</f>
        <v>Raw materials</v>
      </c>
      <c r="N176" s="9" t="str">
        <f>VLOOKUP(C176,TB!C:F,4,0)</f>
        <v>Accounts payable</v>
      </c>
    </row>
    <row r="177" spans="1:14" ht="14.5">
      <c r="A177" s="12" t="str">
        <f t="shared" si="5"/>
        <v>3</v>
      </c>
      <c r="B177" s="13" t="str">
        <f t="shared" si="4"/>
        <v>30900102</v>
      </c>
      <c r="C177" s="61" t="s">
        <v>437</v>
      </c>
      <c r="D177" s="61" t="s">
        <v>113</v>
      </c>
      <c r="E177" s="62">
        <v>0</v>
      </c>
      <c r="F177" s="62">
        <v>0</v>
      </c>
      <c r="G177" s="62">
        <v>0</v>
      </c>
      <c r="H177" s="62">
        <v>0</v>
      </c>
      <c r="I177" s="62">
        <v>0</v>
      </c>
      <c r="J177" s="62">
        <v>0</v>
      </c>
      <c r="K177" s="62">
        <v>0</v>
      </c>
      <c r="L177" s="62">
        <v>0</v>
      </c>
      <c r="M177" s="9" t="str">
        <f>VLOOKUP(C177,TB!C:F,3,0)</f>
        <v>Raw materials</v>
      </c>
      <c r="N177" s="9" t="str">
        <f>VLOOKUP(C177,TB!C:F,4,0)</f>
        <v>Accounts payable</v>
      </c>
    </row>
    <row r="178" spans="1:14" ht="14.5">
      <c r="A178" s="12" t="str">
        <f t="shared" si="5"/>
        <v>3</v>
      </c>
      <c r="B178" s="13" t="str">
        <f t="shared" si="4"/>
        <v>30900110</v>
      </c>
      <c r="C178" s="61" t="s">
        <v>438</v>
      </c>
      <c r="D178" s="61" t="s">
        <v>191</v>
      </c>
      <c r="E178" s="62">
        <v>0</v>
      </c>
      <c r="F178" s="62">
        <v>9705273.3599999994</v>
      </c>
      <c r="G178" s="62">
        <v>9705273.3499999996</v>
      </c>
      <c r="H178" s="62">
        <v>0.01</v>
      </c>
      <c r="I178" s="62">
        <v>0</v>
      </c>
      <c r="J178" s="62">
        <v>835250002.17999995</v>
      </c>
      <c r="K178" s="62">
        <v>835250002.17999995</v>
      </c>
      <c r="L178" s="62">
        <v>0</v>
      </c>
      <c r="M178" s="9" t="str">
        <f>VLOOKUP(C178,TB!C:F,3,0)</f>
        <v>Raw materials</v>
      </c>
      <c r="N178" s="9" t="str">
        <f>VLOOKUP(C178,TB!C:F,4,0)</f>
        <v>Accounts payable</v>
      </c>
    </row>
    <row r="179" spans="1:14" ht="14.5">
      <c r="A179" s="12" t="str">
        <f t="shared" si="5"/>
        <v>3</v>
      </c>
      <c r="B179" s="13" t="str">
        <f t="shared" si="4"/>
        <v>30900115</v>
      </c>
      <c r="C179" s="61" t="s">
        <v>439</v>
      </c>
      <c r="D179" s="61" t="s">
        <v>114</v>
      </c>
      <c r="E179" s="62">
        <v>0</v>
      </c>
      <c r="F179" s="62">
        <v>0</v>
      </c>
      <c r="G179" s="62">
        <v>0.13</v>
      </c>
      <c r="H179" s="62">
        <v>-0.13</v>
      </c>
      <c r="I179" s="62">
        <v>0</v>
      </c>
      <c r="J179" s="62">
        <v>0</v>
      </c>
      <c r="K179" s="62">
        <v>21.14</v>
      </c>
      <c r="L179" s="62">
        <v>-21.14</v>
      </c>
      <c r="M179" s="9" t="str">
        <f>VLOOKUP(C179,TB!C:F,3,0)</f>
        <v>Raw materials</v>
      </c>
      <c r="N179" s="9" t="str">
        <f>VLOOKUP(C179,TB!C:F,4,0)</f>
        <v>Inventories</v>
      </c>
    </row>
    <row r="180" spans="1:14" ht="14.5">
      <c r="A180" s="12" t="str">
        <f t="shared" si="5"/>
        <v>3</v>
      </c>
      <c r="B180" s="13" t="str">
        <f t="shared" si="4"/>
        <v>30900125</v>
      </c>
      <c r="C180" s="61" t="s">
        <v>441</v>
      </c>
      <c r="D180" s="61" t="s">
        <v>442</v>
      </c>
      <c r="E180" s="62">
        <v>-4395</v>
      </c>
      <c r="F180" s="62">
        <v>19049.599999999999</v>
      </c>
      <c r="G180" s="62">
        <v>18775.11</v>
      </c>
      <c r="H180" s="62">
        <v>-4120.51</v>
      </c>
      <c r="I180" s="62">
        <v>-368960.69</v>
      </c>
      <c r="J180" s="62">
        <v>1639528.6</v>
      </c>
      <c r="K180" s="62">
        <v>1651715.4</v>
      </c>
      <c r="L180" s="62">
        <v>-381147.49</v>
      </c>
      <c r="M180" s="9" t="str">
        <f>VLOOKUP(C180,TB!C:F,3,0)</f>
        <v>Raw materials</v>
      </c>
      <c r="N180" s="9" t="str">
        <f>VLOOKUP(C180,TB!C:F,4,0)</f>
        <v>Accounts payable</v>
      </c>
    </row>
    <row r="181" spans="1:14" ht="14.5">
      <c r="A181" s="12" t="str">
        <f t="shared" si="5"/>
        <v>3</v>
      </c>
      <c r="B181" s="13" t="str">
        <f t="shared" si="4"/>
        <v>30900135</v>
      </c>
      <c r="C181" s="61" t="s">
        <v>443</v>
      </c>
      <c r="D181" s="61" t="s">
        <v>300</v>
      </c>
      <c r="E181" s="62">
        <v>0.11</v>
      </c>
      <c r="F181" s="62">
        <v>1521648.88</v>
      </c>
      <c r="G181" s="62">
        <v>1521648.99</v>
      </c>
      <c r="H181" s="62">
        <v>0</v>
      </c>
      <c r="I181" s="62">
        <v>-0.02</v>
      </c>
      <c r="J181" s="62">
        <v>127866874.95999999</v>
      </c>
      <c r="K181" s="62">
        <v>127866874.94</v>
      </c>
      <c r="L181" s="62">
        <v>0</v>
      </c>
      <c r="M181" s="9" t="str">
        <f>VLOOKUP(C181,TB!C:F,3,0)</f>
        <v>Other receivable-sale of FA</v>
      </c>
      <c r="N181" s="9">
        <f>VLOOKUP(C181,TB!C:F,4,0)</f>
        <v>0</v>
      </c>
    </row>
    <row r="182" spans="1:14" ht="14.5">
      <c r="A182" s="12" t="str">
        <f t="shared" si="5"/>
        <v>3</v>
      </c>
      <c r="B182" s="13" t="str">
        <f t="shared" si="4"/>
        <v>30900900</v>
      </c>
      <c r="C182" s="61" t="s">
        <v>444</v>
      </c>
      <c r="D182" s="61" t="s">
        <v>115</v>
      </c>
      <c r="E182" s="62">
        <v>0</v>
      </c>
      <c r="F182" s="62">
        <v>207551002.63999999</v>
      </c>
      <c r="G182" s="62">
        <v>207551002.63999999</v>
      </c>
      <c r="H182" s="62">
        <v>0</v>
      </c>
      <c r="I182" s="62">
        <v>0</v>
      </c>
      <c r="J182" s="62">
        <v>17413306740.009998</v>
      </c>
      <c r="K182" s="62">
        <v>17413306740.009998</v>
      </c>
      <c r="L182" s="62">
        <v>0</v>
      </c>
      <c r="M182" s="9" t="str">
        <f>VLOOKUP(C182,TB!C:F,3,0)</f>
        <v>Clearing Account</v>
      </c>
      <c r="N182" s="9" t="str">
        <f>VLOOKUP(C182,TB!C:F,4,0)</f>
        <v>Clearing Account</v>
      </c>
    </row>
    <row r="183" spans="1:14" ht="14.5">
      <c r="A183" s="12" t="str">
        <f t="shared" si="5"/>
        <v>3</v>
      </c>
      <c r="B183" s="13" t="str">
        <f t="shared" si="4"/>
        <v>30900920</v>
      </c>
      <c r="C183" s="61" t="s">
        <v>618</v>
      </c>
      <c r="D183" s="61" t="s">
        <v>445</v>
      </c>
      <c r="E183" s="62">
        <v>0</v>
      </c>
      <c r="F183" s="62">
        <v>0</v>
      </c>
      <c r="G183" s="62">
        <v>0</v>
      </c>
      <c r="H183" s="62">
        <v>0</v>
      </c>
      <c r="I183" s="62">
        <v>0</v>
      </c>
      <c r="J183" s="62">
        <v>0</v>
      </c>
      <c r="K183" s="62">
        <v>0</v>
      </c>
      <c r="L183" s="62">
        <v>0</v>
      </c>
      <c r="M183" s="9" t="str">
        <f>VLOOKUP(C183,TB!C:F,3,0)</f>
        <v>Clearing Account</v>
      </c>
      <c r="N183" s="9" t="str">
        <f>VLOOKUP(C183,TB!C:F,4,0)</f>
        <v>Clearing Account</v>
      </c>
    </row>
    <row r="184" spans="1:14" ht="14.5">
      <c r="A184" s="12" t="str">
        <f t="shared" si="5"/>
        <v>3</v>
      </c>
      <c r="B184" s="13" t="str">
        <f t="shared" si="4"/>
        <v>30900925</v>
      </c>
      <c r="C184" s="61" t="s">
        <v>3957</v>
      </c>
      <c r="D184" s="61" t="s">
        <v>3958</v>
      </c>
      <c r="E184" s="62">
        <v>0</v>
      </c>
      <c r="F184" s="62">
        <v>4149046.45</v>
      </c>
      <c r="G184" s="62">
        <v>4149046.45</v>
      </c>
      <c r="H184" s="62">
        <v>0</v>
      </c>
      <c r="I184" s="62">
        <v>0</v>
      </c>
      <c r="J184" s="62">
        <v>313923519.93000001</v>
      </c>
      <c r="K184" s="62">
        <v>313923519.93000001</v>
      </c>
      <c r="L184" s="62">
        <v>0</v>
      </c>
      <c r="M184" s="9" t="e">
        <f>VLOOKUP(C184,TB!C:F,3,0)</f>
        <v>#N/A</v>
      </c>
      <c r="N184" s="9" t="e">
        <f>VLOOKUP(C184,TB!C:F,4,0)</f>
        <v>#N/A</v>
      </c>
    </row>
    <row r="185" spans="1:14" ht="14.5">
      <c r="A185" s="12" t="str">
        <f t="shared" si="5"/>
        <v>3</v>
      </c>
      <c r="B185" s="13" t="str">
        <f t="shared" si="4"/>
        <v>30900930</v>
      </c>
      <c r="C185" s="61" t="s">
        <v>446</v>
      </c>
      <c r="D185" s="61" t="s">
        <v>199</v>
      </c>
      <c r="E185" s="62">
        <v>0</v>
      </c>
      <c r="F185" s="62">
        <v>0</v>
      </c>
      <c r="G185" s="62">
        <v>0</v>
      </c>
      <c r="H185" s="62">
        <v>0</v>
      </c>
      <c r="I185" s="62">
        <v>0</v>
      </c>
      <c r="J185" s="62">
        <v>0</v>
      </c>
      <c r="K185" s="62">
        <v>0</v>
      </c>
      <c r="L185" s="62">
        <v>0</v>
      </c>
      <c r="M185" s="9" t="str">
        <f>VLOOKUP(C185,TB!C:F,3,0)</f>
        <v>Forex Reinstatement</v>
      </c>
      <c r="N185" s="9" t="str">
        <f>VLOOKUP(C185,TB!C:F,4,0)</f>
        <v>Cash and cash equivalents</v>
      </c>
    </row>
    <row r="186" spans="1:14" ht="14.5">
      <c r="A186" s="12" t="str">
        <f t="shared" si="5"/>
        <v>3</v>
      </c>
      <c r="B186" s="13" t="str">
        <f t="shared" si="4"/>
        <v>30900931</v>
      </c>
      <c r="C186" s="61" t="s">
        <v>619</v>
      </c>
      <c r="D186" s="61" t="s">
        <v>447</v>
      </c>
      <c r="E186" s="62">
        <v>0</v>
      </c>
      <c r="F186" s="62">
        <v>0</v>
      </c>
      <c r="G186" s="62">
        <v>0</v>
      </c>
      <c r="H186" s="62">
        <v>0</v>
      </c>
      <c r="I186" s="62">
        <v>0</v>
      </c>
      <c r="J186" s="62">
        <v>107577.9</v>
      </c>
      <c r="K186" s="62">
        <v>107577.9</v>
      </c>
      <c r="L186" s="62">
        <v>0</v>
      </c>
      <c r="M186" s="9" t="str">
        <f>VLOOKUP(C186,TB!C:F,3,0)</f>
        <v>Forex-Intercoman Pay</v>
      </c>
      <c r="N186" s="9" t="str">
        <f>VLOOKUP(C186,TB!C:F,4,0)</f>
        <v>Intercompany payables</v>
      </c>
    </row>
    <row r="187" spans="1:14" ht="14.5">
      <c r="A187" s="12" t="str">
        <f t="shared" si="5"/>
        <v>3</v>
      </c>
      <c r="B187" s="13" t="str">
        <f t="shared" si="4"/>
        <v>30900932</v>
      </c>
      <c r="C187" s="61" t="s">
        <v>448</v>
      </c>
      <c r="D187" s="61" t="s">
        <v>449</v>
      </c>
      <c r="E187" s="62">
        <v>13.27</v>
      </c>
      <c r="F187" s="62">
        <v>2186.23</v>
      </c>
      <c r="G187" s="62">
        <v>2037.39</v>
      </c>
      <c r="H187" s="62">
        <v>162.11000000000001</v>
      </c>
      <c r="I187" s="62">
        <v>459640.45</v>
      </c>
      <c r="J187" s="62">
        <v>4668962.3499999996</v>
      </c>
      <c r="K187" s="62">
        <v>5224486.38</v>
      </c>
      <c r="L187" s="62">
        <v>-95883.58</v>
      </c>
      <c r="M187" s="9" t="str">
        <f>VLOOKUP(C187,TB!C:F,3,0)</f>
        <v>Raw materials</v>
      </c>
      <c r="N187" s="9" t="str">
        <f>VLOOKUP(C187,TB!C:F,4,0)</f>
        <v>Accounts payable</v>
      </c>
    </row>
    <row r="188" spans="1:14" ht="14.5">
      <c r="A188" s="12" t="str">
        <f t="shared" si="5"/>
        <v>3</v>
      </c>
      <c r="B188" s="13" t="str">
        <f t="shared" si="4"/>
        <v>30900933</v>
      </c>
      <c r="C188" s="61" t="s">
        <v>620</v>
      </c>
      <c r="D188" s="61" t="s">
        <v>450</v>
      </c>
      <c r="E188" s="62">
        <v>0</v>
      </c>
      <c r="F188" s="62">
        <v>998.1</v>
      </c>
      <c r="G188" s="62">
        <v>1040.78</v>
      </c>
      <c r="H188" s="62">
        <v>-42.68</v>
      </c>
      <c r="I188" s="62">
        <v>148.37</v>
      </c>
      <c r="J188" s="62">
        <v>2372760.4900000002</v>
      </c>
      <c r="K188" s="62">
        <v>970780.61</v>
      </c>
      <c r="L188" s="62">
        <v>1402128.25</v>
      </c>
      <c r="M188" s="9" t="str">
        <f>VLOOKUP(C188,TB!C:F,3,0)</f>
        <v>Raw materials</v>
      </c>
      <c r="N188" s="9" t="str">
        <f>VLOOKUP(C188,TB!C:F,4,0)</f>
        <v>Accounts payable</v>
      </c>
    </row>
    <row r="189" spans="1:14" ht="14.5">
      <c r="A189" s="12" t="str">
        <f t="shared" si="5"/>
        <v>3</v>
      </c>
      <c r="B189" s="13" t="str">
        <f t="shared" si="4"/>
        <v>30900934</v>
      </c>
      <c r="C189" s="61" t="s">
        <v>621</v>
      </c>
      <c r="D189" s="61" t="s">
        <v>451</v>
      </c>
      <c r="E189" s="62">
        <v>-151.91999999999999</v>
      </c>
      <c r="F189" s="62">
        <v>366.84</v>
      </c>
      <c r="G189" s="62">
        <v>214.92</v>
      </c>
      <c r="H189" s="62">
        <v>0</v>
      </c>
      <c r="I189" s="62">
        <v>158.33000000000001</v>
      </c>
      <c r="J189" s="62">
        <v>41477701.640000001</v>
      </c>
      <c r="K189" s="62">
        <v>23232979.109999999</v>
      </c>
      <c r="L189" s="62">
        <v>18244880.859999999</v>
      </c>
      <c r="M189" s="9" t="str">
        <f>VLOOKUP(C189,TB!C:F,3,0)</f>
        <v>Raw materials</v>
      </c>
      <c r="N189" s="9" t="str">
        <f>VLOOKUP(C189,TB!C:F,4,0)</f>
        <v>Accounts payable</v>
      </c>
    </row>
    <row r="190" spans="1:14" ht="14.5">
      <c r="A190" s="12" t="str">
        <f t="shared" si="5"/>
        <v>3</v>
      </c>
      <c r="B190" s="13" t="str">
        <f t="shared" si="4"/>
        <v>30900935</v>
      </c>
      <c r="C190" s="61" t="s">
        <v>622</v>
      </c>
      <c r="D190" s="61" t="s">
        <v>452</v>
      </c>
      <c r="E190" s="62">
        <v>-4399.8100000000004</v>
      </c>
      <c r="F190" s="62">
        <v>62811.040000000001</v>
      </c>
      <c r="G190" s="62">
        <v>115909.06</v>
      </c>
      <c r="H190" s="62">
        <v>-57497.83</v>
      </c>
      <c r="I190" s="62">
        <v>-14855.39</v>
      </c>
      <c r="J190" s="62">
        <v>1581371.83</v>
      </c>
      <c r="K190" s="62">
        <v>1566516.44</v>
      </c>
      <c r="L190" s="62">
        <v>0</v>
      </c>
      <c r="M190" s="9" t="str">
        <f>VLOOKUP(C190,TB!C:F,3,0)</f>
        <v>Advances paid for capital expenses*</v>
      </c>
      <c r="N190" s="9" t="str">
        <f>VLOOKUP(C190,TB!C:F,4,0)</f>
        <v>Capital work-in-progress</v>
      </c>
    </row>
    <row r="191" spans="1:14" ht="14.5">
      <c r="A191" s="12" t="str">
        <f t="shared" si="5"/>
        <v>3</v>
      </c>
      <c r="B191" s="13" t="str">
        <f t="shared" si="4"/>
        <v>30900936</v>
      </c>
      <c r="C191" s="61" t="s">
        <v>1099</v>
      </c>
      <c r="D191" s="61" t="s">
        <v>1100</v>
      </c>
      <c r="E191" s="62">
        <v>0</v>
      </c>
      <c r="F191" s="62">
        <v>0</v>
      </c>
      <c r="G191" s="62">
        <v>0</v>
      </c>
      <c r="H191" s="62">
        <v>0</v>
      </c>
      <c r="I191" s="62">
        <v>0</v>
      </c>
      <c r="J191" s="62">
        <v>0</v>
      </c>
      <c r="K191" s="62">
        <v>0</v>
      </c>
      <c r="L191" s="62">
        <v>0</v>
      </c>
      <c r="M191" s="9" t="str">
        <f>VLOOKUP(C191,TB!C:F,3,0)</f>
        <v>Forex Cash&amp;equivalen</v>
      </c>
      <c r="N191" s="9" t="str">
        <f>VLOOKUP(C191,TB!C:F,4,0)</f>
        <v>Cash and cash equivalents</v>
      </c>
    </row>
    <row r="192" spans="1:14" ht="14.5">
      <c r="A192" s="12" t="str">
        <f t="shared" si="5"/>
        <v>3</v>
      </c>
      <c r="B192" s="13" t="str">
        <f t="shared" si="4"/>
        <v>30900940</v>
      </c>
      <c r="C192" s="61" t="s">
        <v>453</v>
      </c>
      <c r="D192" s="61" t="s">
        <v>296</v>
      </c>
      <c r="E192" s="62">
        <v>-12945720.91</v>
      </c>
      <c r="F192" s="62">
        <v>61013024.759999998</v>
      </c>
      <c r="G192" s="62">
        <v>68580700.709999993</v>
      </c>
      <c r="H192" s="62">
        <v>-20513396.859999999</v>
      </c>
      <c r="I192" s="62">
        <v>-1086793270.48</v>
      </c>
      <c r="J192" s="62">
        <v>5272081104.1300001</v>
      </c>
      <c r="K192" s="62">
        <v>6082777043.3900003</v>
      </c>
      <c r="L192" s="62">
        <v>-1897489209.74</v>
      </c>
      <c r="M192" s="9">
        <f>VLOOKUP(C192,TB!C:F,3,0)</f>
        <v>0</v>
      </c>
      <c r="N192" s="9">
        <f>VLOOKUP(C192,TB!C:F,4,0)</f>
        <v>0</v>
      </c>
    </row>
    <row r="193" spans="1:14" ht="14.5">
      <c r="A193" s="12" t="str">
        <f t="shared" si="5"/>
        <v>3</v>
      </c>
      <c r="B193" s="13" t="str">
        <f t="shared" si="4"/>
        <v>30900950</v>
      </c>
      <c r="C193" s="61" t="s">
        <v>454</v>
      </c>
      <c r="D193" s="61" t="s">
        <v>116</v>
      </c>
      <c r="E193" s="62">
        <v>0</v>
      </c>
      <c r="F193" s="62">
        <v>0</v>
      </c>
      <c r="G193" s="62">
        <v>0</v>
      </c>
      <c r="H193" s="62">
        <v>0</v>
      </c>
      <c r="I193" s="62">
        <v>0</v>
      </c>
      <c r="J193" s="62">
        <v>0</v>
      </c>
      <c r="K193" s="62">
        <v>0</v>
      </c>
      <c r="L193" s="62">
        <v>0</v>
      </c>
      <c r="M193" s="9" t="str">
        <f>VLOOKUP(C193,TB!C:F,3,0)</f>
        <v>Clearing Account</v>
      </c>
      <c r="N193" s="9" t="str">
        <f>VLOOKUP(C193,TB!C:F,4,0)</f>
        <v>Clearing Account</v>
      </c>
    </row>
    <row r="194" spans="1:14" ht="14.5">
      <c r="A194" s="12" t="str">
        <f t="shared" si="5"/>
        <v>3</v>
      </c>
      <c r="B194" s="13" t="str">
        <f t="shared" si="4"/>
        <v>30900970</v>
      </c>
      <c r="C194" s="61" t="s">
        <v>455</v>
      </c>
      <c r="D194" s="61" t="s">
        <v>301</v>
      </c>
      <c r="E194" s="62">
        <v>0</v>
      </c>
      <c r="F194" s="62">
        <v>137182.51</v>
      </c>
      <c r="G194" s="62">
        <v>137182.51</v>
      </c>
      <c r="H194" s="62">
        <v>0</v>
      </c>
      <c r="I194" s="62">
        <v>0</v>
      </c>
      <c r="J194" s="62">
        <v>11776550.08</v>
      </c>
      <c r="K194" s="62">
        <v>11776550.08</v>
      </c>
      <c r="L194" s="62">
        <v>0</v>
      </c>
      <c r="M194" s="9" t="str">
        <f>VLOOKUP(C194,TB!C:F,3,0)</f>
        <v>Clearing Account</v>
      </c>
      <c r="N194" s="9" t="str">
        <f>VLOOKUP(C194,TB!C:F,4,0)</f>
        <v>Clearing Account</v>
      </c>
    </row>
    <row r="195" spans="1:14" ht="14.5">
      <c r="A195" s="12" t="str">
        <f t="shared" si="5"/>
        <v>4</v>
      </c>
      <c r="B195" s="13" t="str">
        <f t="shared" ref="B195:B258" si="6">RIGHT(C195,8)</f>
        <v>40101001</v>
      </c>
      <c r="C195" s="61" t="s">
        <v>456</v>
      </c>
      <c r="D195" s="61" t="s">
        <v>117</v>
      </c>
      <c r="E195" s="62">
        <v>0</v>
      </c>
      <c r="F195" s="62">
        <v>3144697.35</v>
      </c>
      <c r="G195" s="62">
        <v>87688177.670000002</v>
      </c>
      <c r="H195" s="62">
        <v>-84543480.319999993</v>
      </c>
      <c r="I195" s="62">
        <v>0</v>
      </c>
      <c r="J195" s="62">
        <v>273234238.73000002</v>
      </c>
      <c r="K195" s="62">
        <v>7482281960.3900003</v>
      </c>
      <c r="L195" s="62">
        <v>-7209047721.6599998</v>
      </c>
      <c r="M195" s="9" t="str">
        <f>VLOOKUP(C195,TB!C:F,3,0)</f>
        <v>Export sales</v>
      </c>
      <c r="N195" s="9" t="str">
        <f>VLOOKUP(C195,TB!C:F,4,0)</f>
        <v>Export sales</v>
      </c>
    </row>
    <row r="196" spans="1:14" ht="14.5">
      <c r="A196" s="12" t="str">
        <f t="shared" ref="A196:A259" si="7">LEFT(B196,1)</f>
        <v>4</v>
      </c>
      <c r="B196" s="13" t="str">
        <f t="shared" si="6"/>
        <v>40101002</v>
      </c>
      <c r="C196" s="61" t="s">
        <v>457</v>
      </c>
      <c r="D196" s="61" t="s">
        <v>195</v>
      </c>
      <c r="E196" s="62">
        <v>0</v>
      </c>
      <c r="F196" s="62">
        <v>44022.26</v>
      </c>
      <c r="G196" s="62">
        <v>208123.8</v>
      </c>
      <c r="H196" s="62">
        <v>-164101.54</v>
      </c>
      <c r="I196" s="62">
        <v>0</v>
      </c>
      <c r="J196" s="62">
        <v>3762824.98</v>
      </c>
      <c r="K196" s="62">
        <v>17789704.719999999</v>
      </c>
      <c r="L196" s="62">
        <v>-14026879.74</v>
      </c>
      <c r="M196" s="9" t="str">
        <f>VLOOKUP(C196,TB!C:F,3,0)</f>
        <v>Export sales</v>
      </c>
      <c r="N196" s="9" t="str">
        <f>VLOOKUP(C196,TB!C:F,4,0)</f>
        <v>Export sales</v>
      </c>
    </row>
    <row r="197" spans="1:14" ht="14.5">
      <c r="A197" s="12" t="str">
        <f t="shared" si="7"/>
        <v>4</v>
      </c>
      <c r="B197" s="13" t="str">
        <f t="shared" si="6"/>
        <v>40101011</v>
      </c>
      <c r="C197" s="61" t="s">
        <v>623</v>
      </c>
      <c r="D197" s="61" t="s">
        <v>607</v>
      </c>
      <c r="E197" s="62">
        <v>0</v>
      </c>
      <c r="F197" s="62">
        <v>9210.08</v>
      </c>
      <c r="G197" s="62">
        <v>1568718.04</v>
      </c>
      <c r="H197" s="62">
        <v>-1559507.96</v>
      </c>
      <c r="I197" s="62">
        <v>0</v>
      </c>
      <c r="J197" s="62">
        <v>774488.55</v>
      </c>
      <c r="K197" s="62">
        <v>132897938.58</v>
      </c>
      <c r="L197" s="62">
        <v>-132123450.03</v>
      </c>
      <c r="M197" s="9" t="str">
        <f>VLOOKUP(C197,TB!C:F,3,0)</f>
        <v>Export sales</v>
      </c>
      <c r="N197" s="9" t="str">
        <f>VLOOKUP(C197,TB!C:F,4,0)</f>
        <v>Export sales</v>
      </c>
    </row>
    <row r="198" spans="1:14" ht="14.5">
      <c r="A198" s="12" t="str">
        <f t="shared" si="7"/>
        <v>4</v>
      </c>
      <c r="B198" s="13" t="str">
        <f t="shared" si="6"/>
        <v>40101012</v>
      </c>
      <c r="C198" s="61" t="s">
        <v>704</v>
      </c>
      <c r="D198" s="61" t="s">
        <v>651</v>
      </c>
      <c r="E198" s="62">
        <v>0</v>
      </c>
      <c r="F198" s="62">
        <v>0</v>
      </c>
      <c r="G198" s="62">
        <v>409102.33</v>
      </c>
      <c r="H198" s="62">
        <v>-409102.33</v>
      </c>
      <c r="I198" s="62">
        <v>0</v>
      </c>
      <c r="J198" s="62">
        <v>0</v>
      </c>
      <c r="K198" s="62">
        <v>35067545.829999998</v>
      </c>
      <c r="L198" s="62">
        <v>-35067545.829999998</v>
      </c>
      <c r="M198" s="9" t="str">
        <f>VLOOKUP(C198,TB!C:F,3,0)</f>
        <v>Export sales</v>
      </c>
      <c r="N198" s="9" t="str">
        <f>VLOOKUP(C198,TB!C:F,4,0)</f>
        <v>Export sales</v>
      </c>
    </row>
    <row r="199" spans="1:14" ht="14.5">
      <c r="A199" s="12" t="str">
        <f t="shared" si="7"/>
        <v>4</v>
      </c>
      <c r="B199" s="13" t="str">
        <f t="shared" si="6"/>
        <v>40101013</v>
      </c>
      <c r="C199" s="61" t="s">
        <v>1325</v>
      </c>
      <c r="D199" s="61" t="s">
        <v>1326</v>
      </c>
      <c r="E199" s="62">
        <v>0</v>
      </c>
      <c r="F199" s="62">
        <v>58635.519999999997</v>
      </c>
      <c r="G199" s="62">
        <v>208787.49</v>
      </c>
      <c r="H199" s="62">
        <v>-150151.97</v>
      </c>
      <c r="I199" s="62">
        <v>0</v>
      </c>
      <c r="J199" s="62">
        <v>4922451.9000000004</v>
      </c>
      <c r="K199" s="62">
        <v>17567541.68</v>
      </c>
      <c r="L199" s="62">
        <v>-12645089.779999999</v>
      </c>
      <c r="M199" s="9" t="str">
        <f>VLOOKUP(C199,TB!C:F,3,0)</f>
        <v>Export sales</v>
      </c>
      <c r="N199" s="9" t="str">
        <f>VLOOKUP(C199,TB!C:F,4,0)</f>
        <v>Export sales</v>
      </c>
    </row>
    <row r="200" spans="1:14" ht="14.5">
      <c r="A200" s="12" t="str">
        <f t="shared" si="7"/>
        <v>4</v>
      </c>
      <c r="B200" s="13" t="str">
        <f t="shared" si="6"/>
        <v>40201005</v>
      </c>
      <c r="C200" s="61" t="s">
        <v>1103</v>
      </c>
      <c r="D200" s="61" t="s">
        <v>1104</v>
      </c>
      <c r="E200" s="62">
        <v>0</v>
      </c>
      <c r="F200" s="62">
        <v>0</v>
      </c>
      <c r="G200" s="62">
        <v>9850.68</v>
      </c>
      <c r="H200" s="62">
        <v>-9850.68</v>
      </c>
      <c r="I200" s="62">
        <v>0</v>
      </c>
      <c r="J200" s="62">
        <v>0</v>
      </c>
      <c r="K200" s="62">
        <v>921039</v>
      </c>
      <c r="L200" s="62">
        <v>-921039</v>
      </c>
      <c r="M200" s="9" t="str">
        <f>VLOOKUP(C200,TB!C:F,3,0)</f>
        <v>Other income</v>
      </c>
      <c r="N200" s="9" t="str">
        <f>VLOOKUP(C200,TB!C:F,4,0)</f>
        <v>Other income</v>
      </c>
    </row>
    <row r="201" spans="1:14" ht="14.5">
      <c r="A201" s="12" t="str">
        <f t="shared" si="7"/>
        <v>4</v>
      </c>
      <c r="B201" s="13" t="str">
        <f t="shared" si="6"/>
        <v>40201007</v>
      </c>
      <c r="C201" s="61" t="s">
        <v>1105</v>
      </c>
      <c r="D201" s="61" t="s">
        <v>1106</v>
      </c>
      <c r="E201" s="62">
        <v>0</v>
      </c>
      <c r="F201" s="62">
        <v>1138653</v>
      </c>
      <c r="G201" s="62">
        <v>3449912.03</v>
      </c>
      <c r="H201" s="62">
        <v>-2311259.0299999998</v>
      </c>
      <c r="I201" s="62">
        <v>0</v>
      </c>
      <c r="J201" s="62">
        <v>98794155.599999994</v>
      </c>
      <c r="K201" s="62">
        <v>297576924.14999998</v>
      </c>
      <c r="L201" s="62">
        <v>-198782768.55000001</v>
      </c>
      <c r="M201" s="9" t="str">
        <f>VLOOKUP(C201,TB!C:F,3,0)</f>
        <v>Export incentives</v>
      </c>
      <c r="N201" s="9" t="str">
        <f>VLOOKUP(C201,TB!C:F,4,0)</f>
        <v>Export incentives</v>
      </c>
    </row>
    <row r="202" spans="1:14" ht="14.5">
      <c r="A202" s="12" t="str">
        <f t="shared" si="7"/>
        <v>4</v>
      </c>
      <c r="B202" s="13" t="str">
        <f t="shared" si="6"/>
        <v>40201015</v>
      </c>
      <c r="C202" s="61" t="s">
        <v>624</v>
      </c>
      <c r="D202" s="61" t="s">
        <v>458</v>
      </c>
      <c r="E202" s="62">
        <v>0</v>
      </c>
      <c r="F202" s="62">
        <v>0</v>
      </c>
      <c r="G202" s="62">
        <v>5883.08</v>
      </c>
      <c r="H202" s="62">
        <v>-5883.08</v>
      </c>
      <c r="I202" s="62">
        <v>0</v>
      </c>
      <c r="J202" s="62">
        <v>0</v>
      </c>
      <c r="K202" s="62">
        <v>789324.85</v>
      </c>
      <c r="L202" s="62">
        <v>-789324.85</v>
      </c>
      <c r="M202" s="9" t="str">
        <f>VLOOKUP(C202,TB!C:F,3,0)</f>
        <v>(Gain)/Loss on Disposal of Assets</v>
      </c>
      <c r="N202" s="9" t="str">
        <f>VLOOKUP(C202,TB!C:F,4,0)</f>
        <v>Gain/(loss) on disposal of property, plant and equipment</v>
      </c>
    </row>
    <row r="203" spans="1:14" ht="14.5">
      <c r="A203" s="12" t="str">
        <f t="shared" si="7"/>
        <v>4</v>
      </c>
      <c r="B203" s="13" t="str">
        <f t="shared" si="6"/>
        <v>40201016</v>
      </c>
      <c r="C203" s="61" t="s">
        <v>459</v>
      </c>
      <c r="D203" s="61" t="s">
        <v>118</v>
      </c>
      <c r="E203" s="62">
        <v>0</v>
      </c>
      <c r="F203" s="62">
        <v>15938.93</v>
      </c>
      <c r="G203" s="62">
        <v>15435.01</v>
      </c>
      <c r="H203" s="62">
        <v>503.92</v>
      </c>
      <c r="I203" s="62">
        <v>0</v>
      </c>
      <c r="J203" s="62">
        <v>96017446.140000001</v>
      </c>
      <c r="K203" s="62">
        <v>96024542.719999999</v>
      </c>
      <c r="L203" s="62">
        <v>-7096.58</v>
      </c>
      <c r="M203" s="9" t="str">
        <f>VLOOKUP(C203,TB!C:F,3,0)</f>
        <v>Exchange Gain - Unre</v>
      </c>
      <c r="N203" s="9" t="str">
        <f>VLOOKUP(C203,TB!C:F,4,0)</f>
        <v>Exchange gain/ (loss)</v>
      </c>
    </row>
    <row r="204" spans="1:14" ht="14.5">
      <c r="A204" s="12" t="str">
        <f t="shared" si="7"/>
        <v>4</v>
      </c>
      <c r="B204" s="13" t="str">
        <f t="shared" si="6"/>
        <v>40201017</v>
      </c>
      <c r="C204" s="61" t="s">
        <v>460</v>
      </c>
      <c r="D204" s="61" t="s">
        <v>67</v>
      </c>
      <c r="E204" s="62">
        <v>0</v>
      </c>
      <c r="F204" s="62">
        <v>778941.97</v>
      </c>
      <c r="G204" s="62">
        <v>1916212.31</v>
      </c>
      <c r="H204" s="62">
        <v>-1137270.3400000001</v>
      </c>
      <c r="I204" s="62">
        <v>0</v>
      </c>
      <c r="J204" s="62">
        <v>210131967.97</v>
      </c>
      <c r="K204" s="62">
        <v>249331630.18000001</v>
      </c>
      <c r="L204" s="62">
        <v>-39199662.210000001</v>
      </c>
      <c r="M204" s="9" t="str">
        <f>VLOOKUP(C204,TB!C:F,3,0)</f>
        <v>Prodn  materials consumed-inward cost</v>
      </c>
      <c r="N204" s="9" t="str">
        <f>VLOOKUP(C204,TB!C:F,4,0)</f>
        <v>Production materials consumed</v>
      </c>
    </row>
    <row r="205" spans="1:14" ht="14.5">
      <c r="A205" s="12" t="str">
        <f t="shared" si="7"/>
        <v>4</v>
      </c>
      <c r="B205" s="13" t="str">
        <f t="shared" si="6"/>
        <v>40201022</v>
      </c>
      <c r="C205" s="61" t="s">
        <v>1107</v>
      </c>
      <c r="D205" s="61" t="s">
        <v>733</v>
      </c>
      <c r="E205" s="62">
        <v>0</v>
      </c>
      <c r="F205" s="62">
        <v>0</v>
      </c>
      <c r="G205" s="62">
        <v>734068</v>
      </c>
      <c r="H205" s="62">
        <v>-734068</v>
      </c>
      <c r="I205" s="62">
        <v>0</v>
      </c>
      <c r="J205" s="62">
        <v>0</v>
      </c>
      <c r="K205" s="62">
        <v>64795779</v>
      </c>
      <c r="L205" s="62">
        <v>-64795779</v>
      </c>
      <c r="M205" s="9" t="str">
        <f>VLOOKUP(C205,TB!C:F,3,0)</f>
        <v>Prodn  materials consumed-inward cost</v>
      </c>
      <c r="N205" s="9" t="str">
        <f>VLOOKUP(C205,TB!C:F,4,0)</f>
        <v>Production materials consumed</v>
      </c>
    </row>
    <row r="206" spans="1:14" ht="14.5">
      <c r="A206" s="12" t="str">
        <f t="shared" si="7"/>
        <v>5</v>
      </c>
      <c r="B206" s="13" t="str">
        <f t="shared" si="6"/>
        <v>50101003</v>
      </c>
      <c r="C206" s="61" t="s">
        <v>461</v>
      </c>
      <c r="D206" s="61" t="s">
        <v>119</v>
      </c>
      <c r="E206" s="62">
        <v>0</v>
      </c>
      <c r="F206" s="62">
        <v>215608.14</v>
      </c>
      <c r="G206" s="62">
        <v>14133.67</v>
      </c>
      <c r="H206" s="62">
        <v>201474.47</v>
      </c>
      <c r="I206" s="62">
        <v>0</v>
      </c>
      <c r="J206" s="62">
        <v>18530331.809999999</v>
      </c>
      <c r="K206" s="62">
        <v>1200655.3999999999</v>
      </c>
      <c r="L206" s="62">
        <v>17329676.41</v>
      </c>
      <c r="M206" s="9" t="str">
        <f>VLOOKUP(C206,TB!C:F,3,0)</f>
        <v>Prodn  materials consumed-material cost</v>
      </c>
      <c r="N206" s="9" t="str">
        <f>VLOOKUP(C206,TB!C:F,4,0)</f>
        <v>Production materials consumed</v>
      </c>
    </row>
    <row r="207" spans="1:14" ht="14.5">
      <c r="A207" s="12" t="str">
        <f t="shared" si="7"/>
        <v>5</v>
      </c>
      <c r="B207" s="13" t="str">
        <f t="shared" si="6"/>
        <v>50101004</v>
      </c>
      <c r="C207" s="61" t="s">
        <v>462</v>
      </c>
      <c r="D207" s="61" t="s">
        <v>120</v>
      </c>
      <c r="E207" s="62">
        <v>0</v>
      </c>
      <c r="F207" s="62">
        <v>235549.89</v>
      </c>
      <c r="G207" s="62">
        <v>1543.11</v>
      </c>
      <c r="H207" s="62">
        <v>234006.78</v>
      </c>
      <c r="I207" s="62">
        <v>0</v>
      </c>
      <c r="J207" s="62">
        <v>20272922.41</v>
      </c>
      <c r="K207" s="62">
        <v>131590</v>
      </c>
      <c r="L207" s="62">
        <v>20141332.41</v>
      </c>
      <c r="M207" s="9" t="str">
        <f>VLOOKUP(C207,TB!C:F,3,0)</f>
        <v>Prodn  materials consumed-material cost</v>
      </c>
      <c r="N207" s="9" t="str">
        <f>VLOOKUP(C207,TB!C:F,4,0)</f>
        <v>Production materials consumed</v>
      </c>
    </row>
    <row r="208" spans="1:14" ht="14.5">
      <c r="A208" s="12" t="str">
        <f t="shared" si="7"/>
        <v>5</v>
      </c>
      <c r="B208" s="13" t="str">
        <f t="shared" si="6"/>
        <v>50101005</v>
      </c>
      <c r="C208" s="61" t="s">
        <v>463</v>
      </c>
      <c r="D208" s="61" t="s">
        <v>121</v>
      </c>
      <c r="E208" s="62">
        <v>0</v>
      </c>
      <c r="F208" s="62">
        <v>913634.39</v>
      </c>
      <c r="G208" s="62">
        <v>1454.32</v>
      </c>
      <c r="H208" s="62">
        <v>912180.07</v>
      </c>
      <c r="I208" s="62">
        <v>0</v>
      </c>
      <c r="J208" s="62">
        <v>78685490.5</v>
      </c>
      <c r="K208" s="62">
        <v>124979.77</v>
      </c>
      <c r="L208" s="62">
        <v>78560510.730000004</v>
      </c>
      <c r="M208" s="9" t="str">
        <f>VLOOKUP(C208,TB!C:F,3,0)</f>
        <v>Prodn  materials consumed-material cost</v>
      </c>
      <c r="N208" s="9" t="str">
        <f>VLOOKUP(C208,TB!C:F,4,0)</f>
        <v>Production materials consumed</v>
      </c>
    </row>
    <row r="209" spans="1:14" ht="14.5">
      <c r="A209" s="12" t="str">
        <f t="shared" si="7"/>
        <v>5</v>
      </c>
      <c r="B209" s="13" t="str">
        <f t="shared" si="6"/>
        <v>50101006</v>
      </c>
      <c r="C209" s="61" t="s">
        <v>464</v>
      </c>
      <c r="D209" s="61" t="s">
        <v>122</v>
      </c>
      <c r="E209" s="62">
        <v>0</v>
      </c>
      <c r="F209" s="62">
        <v>186836.58</v>
      </c>
      <c r="G209" s="62">
        <v>0</v>
      </c>
      <c r="H209" s="62">
        <v>186836.58</v>
      </c>
      <c r="I209" s="62">
        <v>0</v>
      </c>
      <c r="J209" s="62">
        <v>16187053.6</v>
      </c>
      <c r="K209" s="62">
        <v>0</v>
      </c>
      <c r="L209" s="62">
        <v>16187053.6</v>
      </c>
      <c r="M209" s="9" t="str">
        <f>VLOOKUP(C209,TB!C:F,3,0)</f>
        <v>Prodn  materials consumed-material cost</v>
      </c>
      <c r="N209" s="9" t="str">
        <f>VLOOKUP(C209,TB!C:F,4,0)</f>
        <v>Production materials consumed</v>
      </c>
    </row>
    <row r="210" spans="1:14" ht="14.5">
      <c r="A210" s="12" t="str">
        <f t="shared" si="7"/>
        <v>5</v>
      </c>
      <c r="B210" s="13" t="str">
        <f t="shared" si="6"/>
        <v>50101010</v>
      </c>
      <c r="C210" s="61" t="s">
        <v>465</v>
      </c>
      <c r="D210" s="61" t="s">
        <v>200</v>
      </c>
      <c r="E210" s="62">
        <v>0</v>
      </c>
      <c r="F210" s="62">
        <v>104406813</v>
      </c>
      <c r="G210" s="62">
        <v>41453906</v>
      </c>
      <c r="H210" s="62">
        <v>62952907</v>
      </c>
      <c r="I210" s="62">
        <v>0</v>
      </c>
      <c r="J210" s="62">
        <v>8544945113</v>
      </c>
      <c r="K210" s="62">
        <v>3329923169</v>
      </c>
      <c r="L210" s="62">
        <v>5215021944</v>
      </c>
      <c r="M210" s="9" t="str">
        <f>VLOOKUP(C210,TB!C:F,3,0)</f>
        <v>Prodn  materials consumed-material cost</v>
      </c>
      <c r="N210" s="9" t="str">
        <f>VLOOKUP(C210,TB!C:F,4,0)</f>
        <v>Production materials consumed</v>
      </c>
    </row>
    <row r="211" spans="1:14" ht="14.5">
      <c r="A211" s="12" t="str">
        <f t="shared" si="7"/>
        <v>5</v>
      </c>
      <c r="B211" s="13" t="str">
        <f t="shared" si="6"/>
        <v>50101013</v>
      </c>
      <c r="C211" s="61" t="s">
        <v>625</v>
      </c>
      <c r="D211" s="61" t="s">
        <v>608</v>
      </c>
      <c r="E211" s="62">
        <v>0</v>
      </c>
      <c r="F211" s="62">
        <v>6.79</v>
      </c>
      <c r="G211" s="62">
        <v>0</v>
      </c>
      <c r="H211" s="62">
        <v>6.79</v>
      </c>
      <c r="I211" s="62">
        <v>0</v>
      </c>
      <c r="J211" s="62">
        <v>583.13</v>
      </c>
      <c r="K211" s="62">
        <v>0</v>
      </c>
      <c r="L211" s="62">
        <v>583.13</v>
      </c>
      <c r="M211" s="9" t="str">
        <f>VLOOKUP(C211,TB!C:F,3,0)</f>
        <v>Prodn  materials consumed-inward cost</v>
      </c>
      <c r="N211" s="9" t="str">
        <f>VLOOKUP(C211,TB!C:F,4,0)</f>
        <v>Production materials consumed</v>
      </c>
    </row>
    <row r="212" spans="1:14" ht="14.5">
      <c r="A212" s="12" t="str">
        <f t="shared" si="7"/>
        <v>5</v>
      </c>
      <c r="B212" s="13" t="str">
        <f t="shared" si="6"/>
        <v>50101014</v>
      </c>
      <c r="C212" s="61" t="s">
        <v>626</v>
      </c>
      <c r="D212" s="61" t="s">
        <v>192</v>
      </c>
      <c r="E212" s="62">
        <v>0</v>
      </c>
      <c r="F212" s="62">
        <v>0</v>
      </c>
      <c r="G212" s="62">
        <v>0</v>
      </c>
      <c r="H212" s="62">
        <v>0</v>
      </c>
      <c r="I212" s="62">
        <v>0</v>
      </c>
      <c r="J212" s="62">
        <v>357.05</v>
      </c>
      <c r="K212" s="62">
        <v>0.26</v>
      </c>
      <c r="L212" s="62">
        <v>356.79</v>
      </c>
      <c r="M212" s="9" t="str">
        <f>VLOOKUP(C212,TB!C:F,3,0)</f>
        <v>Prodn  materials consumed-material cost</v>
      </c>
      <c r="N212" s="9" t="str">
        <f>VLOOKUP(C212,TB!C:F,4,0)</f>
        <v>Production materials consumed</v>
      </c>
    </row>
    <row r="213" spans="1:14" ht="14.5">
      <c r="A213" s="12" t="str">
        <f t="shared" si="7"/>
        <v>5</v>
      </c>
      <c r="B213" s="13" t="str">
        <f t="shared" si="6"/>
        <v>50101017</v>
      </c>
      <c r="C213" s="61" t="s">
        <v>627</v>
      </c>
      <c r="D213" s="61" t="s">
        <v>123</v>
      </c>
      <c r="E213" s="62">
        <v>0</v>
      </c>
      <c r="F213" s="62">
        <v>2.11</v>
      </c>
      <c r="G213" s="62">
        <v>0.2</v>
      </c>
      <c r="H213" s="62">
        <v>1.91</v>
      </c>
      <c r="I213" s="62">
        <v>0</v>
      </c>
      <c r="J213" s="62">
        <v>181.59</v>
      </c>
      <c r="K213" s="62">
        <v>17.399999999999999</v>
      </c>
      <c r="L213" s="62">
        <v>164.19</v>
      </c>
      <c r="M213" s="9" t="str">
        <f>VLOOKUP(C213,TB!C:F,3,0)</f>
        <v>Prodn  materials consumed-material cost</v>
      </c>
      <c r="N213" s="9" t="str">
        <f>VLOOKUP(C213,TB!C:F,4,0)</f>
        <v>Production materials consumed</v>
      </c>
    </row>
    <row r="214" spans="1:14" ht="14.5">
      <c r="A214" s="12" t="str">
        <f t="shared" si="7"/>
        <v>5</v>
      </c>
      <c r="B214" s="13" t="str">
        <f t="shared" si="6"/>
        <v>50101022</v>
      </c>
      <c r="C214" s="61" t="s">
        <v>1108</v>
      </c>
      <c r="D214" s="61" t="s">
        <v>1109</v>
      </c>
      <c r="E214" s="62">
        <v>0</v>
      </c>
      <c r="F214" s="62">
        <v>100.31</v>
      </c>
      <c r="G214" s="62">
        <v>100.31</v>
      </c>
      <c r="H214" s="62">
        <v>0</v>
      </c>
      <c r="I214" s="62">
        <v>0</v>
      </c>
      <c r="J214" s="62">
        <v>8602</v>
      </c>
      <c r="K214" s="62">
        <v>8602</v>
      </c>
      <c r="L214" s="62">
        <v>0</v>
      </c>
      <c r="M214" s="9" t="str">
        <f>VLOOKUP(C214,TB!C:F,3,0)</f>
        <v>Environment treatment expenses</v>
      </c>
      <c r="N214" s="9" t="str">
        <f>VLOOKUP(C214,TB!C:F,4,0)</f>
        <v>Factory overheads</v>
      </c>
    </row>
    <row r="215" spans="1:14" ht="14.5">
      <c r="A215" s="12" t="str">
        <f t="shared" si="7"/>
        <v>5</v>
      </c>
      <c r="B215" s="13" t="str">
        <f t="shared" si="6"/>
        <v>50101035</v>
      </c>
      <c r="C215" s="61" t="s">
        <v>1327</v>
      </c>
      <c r="D215" s="61" t="s">
        <v>1328</v>
      </c>
      <c r="E215" s="62">
        <v>0</v>
      </c>
      <c r="F215" s="62">
        <v>177941.78</v>
      </c>
      <c r="G215" s="62">
        <v>1463.09</v>
      </c>
      <c r="H215" s="62">
        <v>176478.69</v>
      </c>
      <c r="I215" s="62">
        <v>0</v>
      </c>
      <c r="J215" s="62">
        <v>15364675.59</v>
      </c>
      <c r="K215" s="62">
        <v>125715.8</v>
      </c>
      <c r="L215" s="62">
        <v>15238959.789999999</v>
      </c>
      <c r="M215" s="9" t="str">
        <f>VLOOKUP(C215,TB!C:F,3,0)</f>
        <v>Prodn  materials consumed-inward cost</v>
      </c>
      <c r="N215" s="9" t="str">
        <f>VLOOKUP(C215,TB!C:F,4,0)</f>
        <v>Production materials consumed</v>
      </c>
    </row>
    <row r="216" spans="1:14" ht="14.5">
      <c r="A216" s="12" t="str">
        <f t="shared" si="7"/>
        <v>5</v>
      </c>
      <c r="B216" s="13" t="str">
        <f t="shared" si="6"/>
        <v>50101044</v>
      </c>
      <c r="C216" s="61" t="s">
        <v>1329</v>
      </c>
      <c r="D216" s="61" t="s">
        <v>1330</v>
      </c>
      <c r="E216" s="62">
        <v>0</v>
      </c>
      <c r="F216" s="62">
        <v>13321.4</v>
      </c>
      <c r="G216" s="62">
        <v>0</v>
      </c>
      <c r="H216" s="62">
        <v>13321.4</v>
      </c>
      <c r="I216" s="62">
        <v>0</v>
      </c>
      <c r="J216" s="62">
        <v>1149923</v>
      </c>
      <c r="K216" s="62">
        <v>0</v>
      </c>
      <c r="L216" s="62">
        <v>1149923</v>
      </c>
      <c r="M216" s="9" t="str">
        <f>VLOOKUP(C216,TB!C:F,3,0)</f>
        <v>Printing and stationeries</v>
      </c>
      <c r="N216" s="9" t="str">
        <f>VLOOKUP(C216,TB!C:F,4,0)</f>
        <v>Administrative expenses</v>
      </c>
    </row>
    <row r="217" spans="1:14" ht="14.5">
      <c r="A217" s="12" t="str">
        <f t="shared" si="7"/>
        <v>5</v>
      </c>
      <c r="B217" s="13" t="str">
        <f t="shared" si="6"/>
        <v>50201001</v>
      </c>
      <c r="C217" s="61" t="s">
        <v>466</v>
      </c>
      <c r="D217" s="61" t="s">
        <v>28</v>
      </c>
      <c r="E217" s="62">
        <v>0</v>
      </c>
      <c r="F217" s="62">
        <v>7129154.0599999996</v>
      </c>
      <c r="G217" s="62">
        <v>15174.95</v>
      </c>
      <c r="H217" s="62">
        <v>7113979.1100000003</v>
      </c>
      <c r="I217" s="62">
        <v>0</v>
      </c>
      <c r="J217" s="62">
        <v>618253434.60000002</v>
      </c>
      <c r="K217" s="62">
        <v>1301614.6000000001</v>
      </c>
      <c r="L217" s="62">
        <v>616951820</v>
      </c>
      <c r="M217" s="9" t="str">
        <f>VLOOKUP(C217,TB!C:F,3,0)</f>
        <v>Wages</v>
      </c>
      <c r="N217" s="9" t="str">
        <f>VLOOKUP(C217,TB!C:F,4,0)</f>
        <v>Direct expenses</v>
      </c>
    </row>
    <row r="218" spans="1:14" ht="14.5">
      <c r="A218" s="12" t="str">
        <f t="shared" si="7"/>
        <v>5</v>
      </c>
      <c r="B218" s="13" t="str">
        <f t="shared" si="6"/>
        <v>50201002</v>
      </c>
      <c r="C218" s="61" t="s">
        <v>467</v>
      </c>
      <c r="D218" s="61" t="s">
        <v>4</v>
      </c>
      <c r="E218" s="62">
        <v>0</v>
      </c>
      <c r="F218" s="62">
        <v>257743.45</v>
      </c>
      <c r="G218" s="62">
        <v>0</v>
      </c>
      <c r="H218" s="62">
        <v>257743.45</v>
      </c>
      <c r="I218" s="62">
        <v>0</v>
      </c>
      <c r="J218" s="62">
        <v>22354775</v>
      </c>
      <c r="K218" s="62">
        <v>0</v>
      </c>
      <c r="L218" s="62">
        <v>22354775</v>
      </c>
      <c r="M218" s="9" t="str">
        <f>VLOOKUP(C218,TB!C:F,3,0)</f>
        <v>Wages</v>
      </c>
      <c r="N218" s="9" t="str">
        <f>VLOOKUP(C218,TB!C:F,4,0)</f>
        <v>Direct expenses</v>
      </c>
    </row>
    <row r="219" spans="1:14" ht="14.5">
      <c r="A219" s="12" t="str">
        <f t="shared" si="7"/>
        <v>5</v>
      </c>
      <c r="B219" s="13" t="str">
        <f t="shared" si="6"/>
        <v>50201003</v>
      </c>
      <c r="C219" s="61" t="s">
        <v>468</v>
      </c>
      <c r="D219" s="61" t="s">
        <v>53</v>
      </c>
      <c r="E219" s="62">
        <v>0</v>
      </c>
      <c r="F219" s="62">
        <v>1885467.68</v>
      </c>
      <c r="G219" s="62">
        <v>15793.2</v>
      </c>
      <c r="H219" s="62">
        <v>1869674.48</v>
      </c>
      <c r="I219" s="62">
        <v>0</v>
      </c>
      <c r="J219" s="62">
        <v>163785121.75</v>
      </c>
      <c r="K219" s="62">
        <v>1341037.2</v>
      </c>
      <c r="L219" s="62">
        <v>162444084.55000001</v>
      </c>
      <c r="M219" s="9" t="str">
        <f>VLOOKUP(C219,TB!C:F,3,0)</f>
        <v>Wages</v>
      </c>
      <c r="N219" s="9" t="str">
        <f>VLOOKUP(C219,TB!C:F,4,0)</f>
        <v>Direct expenses</v>
      </c>
    </row>
    <row r="220" spans="1:14" ht="14.5">
      <c r="A220" s="12" t="str">
        <f t="shared" si="7"/>
        <v>5</v>
      </c>
      <c r="B220" s="13" t="str">
        <f t="shared" si="6"/>
        <v>50201004</v>
      </c>
      <c r="C220" s="61" t="s">
        <v>469</v>
      </c>
      <c r="D220" s="61" t="s">
        <v>124</v>
      </c>
      <c r="E220" s="62">
        <v>0</v>
      </c>
      <c r="F220" s="62">
        <v>347.42</v>
      </c>
      <c r="G220" s="62">
        <v>0</v>
      </c>
      <c r="H220" s="62">
        <v>347.42</v>
      </c>
      <c r="I220" s="62">
        <v>0</v>
      </c>
      <c r="J220" s="62">
        <v>29513</v>
      </c>
      <c r="K220" s="62">
        <v>0</v>
      </c>
      <c r="L220" s="62">
        <v>29513</v>
      </c>
      <c r="M220" s="9" t="str">
        <f>VLOOKUP(C220,TB!C:F,3,0)</f>
        <v>Wages</v>
      </c>
      <c r="N220" s="9" t="str">
        <f>VLOOKUP(C220,TB!C:F,4,0)</f>
        <v>Direct expenses</v>
      </c>
    </row>
    <row r="221" spans="1:14" ht="14.5">
      <c r="A221" s="12" t="str">
        <f t="shared" si="7"/>
        <v>5</v>
      </c>
      <c r="B221" s="13" t="str">
        <f t="shared" si="6"/>
        <v>50201005</v>
      </c>
      <c r="C221" s="61" t="s">
        <v>470</v>
      </c>
      <c r="D221" s="61" t="s">
        <v>54</v>
      </c>
      <c r="E221" s="62">
        <v>0</v>
      </c>
      <c r="F221" s="62">
        <v>27832.57</v>
      </c>
      <c r="G221" s="62">
        <v>28660.26</v>
      </c>
      <c r="H221" s="62">
        <v>-827.69</v>
      </c>
      <c r="I221" s="62">
        <v>0</v>
      </c>
      <c r="J221" s="62">
        <v>2359117.6</v>
      </c>
      <c r="K221" s="62">
        <v>2412057.66</v>
      </c>
      <c r="L221" s="62">
        <v>-52940.06</v>
      </c>
      <c r="M221" s="9" t="str">
        <f>VLOOKUP(C221,TB!C:F,3,0)</f>
        <v>Wages</v>
      </c>
      <c r="N221" s="9" t="str">
        <f>VLOOKUP(C221,TB!C:F,4,0)</f>
        <v>Direct expenses</v>
      </c>
    </row>
    <row r="222" spans="1:14" ht="14.5">
      <c r="A222" s="12" t="str">
        <f t="shared" si="7"/>
        <v>5</v>
      </c>
      <c r="B222" s="13" t="str">
        <f t="shared" si="6"/>
        <v>50201007</v>
      </c>
      <c r="C222" s="61" t="s">
        <v>471</v>
      </c>
      <c r="D222" s="61" t="s">
        <v>55</v>
      </c>
      <c r="E222" s="62">
        <v>0</v>
      </c>
      <c r="F222" s="62">
        <v>137696.04</v>
      </c>
      <c r="G222" s="62">
        <v>0</v>
      </c>
      <c r="H222" s="62">
        <v>137696.04</v>
      </c>
      <c r="I222" s="62">
        <v>0</v>
      </c>
      <c r="J222" s="62">
        <v>11931259</v>
      </c>
      <c r="K222" s="62">
        <v>0</v>
      </c>
      <c r="L222" s="62">
        <v>11931259</v>
      </c>
      <c r="M222" s="9" t="str">
        <f>VLOOKUP(C222,TB!C:F,3,0)</f>
        <v>Wages</v>
      </c>
      <c r="N222" s="9" t="str">
        <f>VLOOKUP(C222,TB!C:F,4,0)</f>
        <v>Direct expenses</v>
      </c>
    </row>
    <row r="223" spans="1:14" ht="14.5">
      <c r="A223" s="12" t="str">
        <f t="shared" si="7"/>
        <v>5</v>
      </c>
      <c r="B223" s="13" t="str">
        <f t="shared" si="6"/>
        <v>50201008</v>
      </c>
      <c r="C223" s="61" t="s">
        <v>472</v>
      </c>
      <c r="D223" s="61" t="s">
        <v>126</v>
      </c>
      <c r="E223" s="62">
        <v>0</v>
      </c>
      <c r="F223" s="62">
        <v>8488.81</v>
      </c>
      <c r="G223" s="62">
        <v>651.17999999999995</v>
      </c>
      <c r="H223" s="62">
        <v>7837.63</v>
      </c>
      <c r="I223" s="62">
        <v>0</v>
      </c>
      <c r="J223" s="62">
        <v>734050</v>
      </c>
      <c r="K223" s="62">
        <v>55045.45</v>
      </c>
      <c r="L223" s="62">
        <v>679004.55</v>
      </c>
      <c r="M223" s="9" t="str">
        <f>VLOOKUP(C223,TB!C:F,3,0)</f>
        <v>Wages</v>
      </c>
      <c r="N223" s="9" t="str">
        <f>VLOOKUP(C223,TB!C:F,4,0)</f>
        <v>Direct expenses</v>
      </c>
    </row>
    <row r="224" spans="1:14" ht="14.5">
      <c r="A224" s="12" t="str">
        <f t="shared" si="7"/>
        <v>5</v>
      </c>
      <c r="B224" s="13" t="str">
        <f t="shared" si="6"/>
        <v>50201009</v>
      </c>
      <c r="C224" s="61" t="s">
        <v>473</v>
      </c>
      <c r="D224" s="61" t="s">
        <v>19</v>
      </c>
      <c r="E224" s="62">
        <v>0</v>
      </c>
      <c r="F224" s="62">
        <v>572398.06000000006</v>
      </c>
      <c r="G224" s="62">
        <v>0</v>
      </c>
      <c r="H224" s="62">
        <v>572398.06000000006</v>
      </c>
      <c r="I224" s="62">
        <v>0</v>
      </c>
      <c r="J224" s="62">
        <v>49001252</v>
      </c>
      <c r="K224" s="62">
        <v>0</v>
      </c>
      <c r="L224" s="62">
        <v>49001252</v>
      </c>
      <c r="M224" s="9" t="str">
        <f>VLOOKUP(C224,TB!C:F,3,0)</f>
        <v>Wages</v>
      </c>
      <c r="N224" s="9" t="str">
        <f>VLOOKUP(C224,TB!C:F,4,0)</f>
        <v>Direct expenses</v>
      </c>
    </row>
    <row r="225" spans="1:14" ht="14.5">
      <c r="A225" s="12" t="str">
        <f t="shared" si="7"/>
        <v>5</v>
      </c>
      <c r="B225" s="13" t="str">
        <f t="shared" si="6"/>
        <v>50201010</v>
      </c>
      <c r="C225" s="61" t="s">
        <v>474</v>
      </c>
      <c r="D225" s="61" t="s">
        <v>56</v>
      </c>
      <c r="E225" s="62">
        <v>0</v>
      </c>
      <c r="F225" s="62">
        <v>271941.53000000003</v>
      </c>
      <c r="G225" s="62">
        <v>0</v>
      </c>
      <c r="H225" s="62">
        <v>271941.53000000003</v>
      </c>
      <c r="I225" s="62">
        <v>0</v>
      </c>
      <c r="J225" s="62">
        <v>23344085</v>
      </c>
      <c r="K225" s="62">
        <v>0</v>
      </c>
      <c r="L225" s="62">
        <v>23344085</v>
      </c>
      <c r="M225" s="9" t="str">
        <f>VLOOKUP(C225,TB!C:F,3,0)</f>
        <v>Wages</v>
      </c>
      <c r="N225" s="9" t="str">
        <f>VLOOKUP(C225,TB!C:F,4,0)</f>
        <v>Direct expenses</v>
      </c>
    </row>
    <row r="226" spans="1:14" ht="14.5">
      <c r="A226" s="12" t="str">
        <f t="shared" si="7"/>
        <v>5</v>
      </c>
      <c r="B226" s="13" t="str">
        <f t="shared" si="6"/>
        <v>50201011</v>
      </c>
      <c r="C226" s="61" t="s">
        <v>628</v>
      </c>
      <c r="D226" s="61" t="s">
        <v>475</v>
      </c>
      <c r="E226" s="62">
        <v>0</v>
      </c>
      <c r="F226" s="62">
        <v>7256.85</v>
      </c>
      <c r="G226" s="62">
        <v>0</v>
      </c>
      <c r="H226" s="62">
        <v>7256.85</v>
      </c>
      <c r="I226" s="62">
        <v>0</v>
      </c>
      <c r="J226" s="62">
        <v>623000</v>
      </c>
      <c r="K226" s="62">
        <v>0</v>
      </c>
      <c r="L226" s="62">
        <v>623000</v>
      </c>
      <c r="M226" s="9" t="str">
        <f>VLOOKUP(C226,TB!C:F,3,0)</f>
        <v>Wages</v>
      </c>
      <c r="N226" s="9" t="str">
        <f>VLOOKUP(C226,TB!C:F,4,0)</f>
        <v>Direct expenses</v>
      </c>
    </row>
    <row r="227" spans="1:14" ht="14.5">
      <c r="A227" s="12" t="str">
        <f t="shared" si="7"/>
        <v>5</v>
      </c>
      <c r="B227" s="13" t="str">
        <f t="shared" si="6"/>
        <v>50201012</v>
      </c>
      <c r="C227" s="61" t="s">
        <v>476</v>
      </c>
      <c r="D227" s="61" t="s">
        <v>57</v>
      </c>
      <c r="E227" s="62">
        <v>0</v>
      </c>
      <c r="F227" s="62">
        <v>174401.87</v>
      </c>
      <c r="G227" s="62">
        <v>18.53</v>
      </c>
      <c r="H227" s="62">
        <v>174383.34</v>
      </c>
      <c r="I227" s="62">
        <v>0</v>
      </c>
      <c r="J227" s="62">
        <v>15017476</v>
      </c>
      <c r="K227" s="62">
        <v>1574</v>
      </c>
      <c r="L227" s="62">
        <v>15015902</v>
      </c>
      <c r="M227" s="9" t="str">
        <f>VLOOKUP(C227,TB!C:F,3,0)</f>
        <v>Wages</v>
      </c>
      <c r="N227" s="9" t="str">
        <f>VLOOKUP(C227,TB!C:F,4,0)</f>
        <v>Direct expenses</v>
      </c>
    </row>
    <row r="228" spans="1:14" ht="14.5">
      <c r="A228" s="12" t="str">
        <f t="shared" si="7"/>
        <v>5</v>
      </c>
      <c r="B228" s="13" t="str">
        <f t="shared" si="6"/>
        <v>50201013</v>
      </c>
      <c r="C228" s="61" t="s">
        <v>477</v>
      </c>
      <c r="D228" s="61" t="s">
        <v>58</v>
      </c>
      <c r="E228" s="62">
        <v>0</v>
      </c>
      <c r="F228" s="62">
        <v>999215.47</v>
      </c>
      <c r="G228" s="62">
        <v>526749.63</v>
      </c>
      <c r="H228" s="62">
        <v>472465.84</v>
      </c>
      <c r="I228" s="62">
        <v>0</v>
      </c>
      <c r="J228" s="62">
        <v>102816053.15000001</v>
      </c>
      <c r="K228" s="62">
        <v>39554463.020000003</v>
      </c>
      <c r="L228" s="62">
        <v>63261590.130000003</v>
      </c>
      <c r="M228" s="9" t="str">
        <f>VLOOKUP(C228,TB!C:F,3,0)</f>
        <v>Wages</v>
      </c>
      <c r="N228" s="9" t="str">
        <f>VLOOKUP(C228,TB!C:F,4,0)</f>
        <v>Direct expenses</v>
      </c>
    </row>
    <row r="229" spans="1:14" ht="14.5">
      <c r="A229" s="12" t="str">
        <f t="shared" si="7"/>
        <v>5</v>
      </c>
      <c r="B229" s="13" t="str">
        <f t="shared" si="6"/>
        <v>50201015</v>
      </c>
      <c r="C229" s="61" t="s">
        <v>478</v>
      </c>
      <c r="D229" s="61" t="s">
        <v>127</v>
      </c>
      <c r="E229" s="62">
        <v>0</v>
      </c>
      <c r="F229" s="62">
        <v>31799.54</v>
      </c>
      <c r="G229" s="62">
        <v>0</v>
      </c>
      <c r="H229" s="62">
        <v>31799.54</v>
      </c>
      <c r="I229" s="62">
        <v>0</v>
      </c>
      <c r="J229" s="62">
        <v>2736350</v>
      </c>
      <c r="K229" s="62">
        <v>0</v>
      </c>
      <c r="L229" s="62">
        <v>2736350</v>
      </c>
      <c r="M229" s="9" t="str">
        <f>VLOOKUP(C229,TB!C:F,3,0)</f>
        <v>Wages</v>
      </c>
      <c r="N229" s="9" t="str">
        <f>VLOOKUP(C229,TB!C:F,4,0)</f>
        <v>Direct expenses</v>
      </c>
    </row>
    <row r="230" spans="1:14" ht="14.5">
      <c r="A230" s="12" t="str">
        <f t="shared" si="7"/>
        <v>5</v>
      </c>
      <c r="B230" s="13" t="str">
        <f t="shared" si="6"/>
        <v>50201025</v>
      </c>
      <c r="C230" s="61" t="s">
        <v>1112</v>
      </c>
      <c r="D230" s="61" t="s">
        <v>1113</v>
      </c>
      <c r="E230" s="62">
        <v>0</v>
      </c>
      <c r="F230" s="62">
        <v>24618.240000000002</v>
      </c>
      <c r="G230" s="62">
        <v>57.09</v>
      </c>
      <c r="H230" s="62">
        <v>24561.15</v>
      </c>
      <c r="I230" s="62">
        <v>0</v>
      </c>
      <c r="J230" s="62">
        <v>2124593.85</v>
      </c>
      <c r="K230" s="62">
        <v>4907.9399999999996</v>
      </c>
      <c r="L230" s="62">
        <v>2119685.91</v>
      </c>
      <c r="M230" s="9" t="str">
        <f>VLOOKUP(C230,TB!C:F,3,0)</f>
        <v>Wages</v>
      </c>
      <c r="N230" s="9" t="str">
        <f>VLOOKUP(C230,TB!C:F,4,0)</f>
        <v>Direct expenses</v>
      </c>
    </row>
    <row r="231" spans="1:14" ht="14.5">
      <c r="A231" s="12" t="str">
        <f t="shared" si="7"/>
        <v>5</v>
      </c>
      <c r="B231" s="13" t="str">
        <f t="shared" si="6"/>
        <v>50202001</v>
      </c>
      <c r="C231" s="61" t="s">
        <v>479</v>
      </c>
      <c r="D231" s="61" t="s">
        <v>128</v>
      </c>
      <c r="E231" s="62">
        <v>0</v>
      </c>
      <c r="F231" s="62">
        <v>1731.53</v>
      </c>
      <c r="G231" s="62">
        <v>444.68</v>
      </c>
      <c r="H231" s="62">
        <v>1286.8499999999999</v>
      </c>
      <c r="I231" s="62">
        <v>0</v>
      </c>
      <c r="J231" s="62">
        <v>148834.70000000001</v>
      </c>
      <c r="K231" s="62">
        <v>37769.699999999997</v>
      </c>
      <c r="L231" s="62">
        <v>111065</v>
      </c>
      <c r="M231" s="9" t="str">
        <f>VLOOKUP(C231,TB!C:F,3,0)</f>
        <v>Fabric shading, mending, printing etc.</v>
      </c>
      <c r="N231" s="9" t="str">
        <f>VLOOKUP(C231,TB!C:F,4,0)</f>
        <v>Direct expenses</v>
      </c>
    </row>
    <row r="232" spans="1:14" ht="14.5">
      <c r="A232" s="12" t="str">
        <f t="shared" si="7"/>
        <v>5</v>
      </c>
      <c r="B232" s="13" t="str">
        <f t="shared" si="6"/>
        <v>50202003</v>
      </c>
      <c r="C232" s="61" t="s">
        <v>481</v>
      </c>
      <c r="D232" s="61" t="s">
        <v>130</v>
      </c>
      <c r="E232" s="62">
        <v>0</v>
      </c>
      <c r="F232" s="62">
        <v>35236.5</v>
      </c>
      <c r="G232" s="62">
        <v>10511.65</v>
      </c>
      <c r="H232" s="62">
        <v>24724.85</v>
      </c>
      <c r="I232" s="62">
        <v>0</v>
      </c>
      <c r="J232" s="62">
        <v>3062224.67</v>
      </c>
      <c r="K232" s="62">
        <v>913923.74</v>
      </c>
      <c r="L232" s="62">
        <v>2148300.9300000002</v>
      </c>
      <c r="M232" s="9" t="str">
        <f>VLOOKUP(C232,TB!C:F,3,0)</f>
        <v>Fabric shading, mending, printing etc.</v>
      </c>
      <c r="N232" s="9" t="str">
        <f>VLOOKUP(C232,TB!C:F,4,0)</f>
        <v>Direct expenses</v>
      </c>
    </row>
    <row r="233" spans="1:14" ht="14.5">
      <c r="A233" s="12" t="str">
        <f t="shared" si="7"/>
        <v>5</v>
      </c>
      <c r="B233" s="13" t="str">
        <f t="shared" si="6"/>
        <v>50202005</v>
      </c>
      <c r="C233" s="61" t="s">
        <v>483</v>
      </c>
      <c r="D233" s="61" t="s">
        <v>131</v>
      </c>
      <c r="E233" s="62">
        <v>0</v>
      </c>
      <c r="F233" s="62">
        <v>1321229.3600000001</v>
      </c>
      <c r="G233" s="62">
        <v>167979.3</v>
      </c>
      <c r="H233" s="62">
        <v>1153250.06</v>
      </c>
      <c r="I233" s="62">
        <v>0</v>
      </c>
      <c r="J233" s="62">
        <v>113965186.48999999</v>
      </c>
      <c r="K233" s="62">
        <v>14286639.460000001</v>
      </c>
      <c r="L233" s="62">
        <v>99678547.030000001</v>
      </c>
      <c r="M233" s="9" t="str">
        <f>VLOOKUP(C233,TB!C:F,3,0)</f>
        <v>Fabric shading, mending, printing etc.</v>
      </c>
      <c r="N233" s="9" t="str">
        <f>VLOOKUP(C233,TB!C:F,4,0)</f>
        <v>Direct expenses</v>
      </c>
    </row>
    <row r="234" spans="1:14" ht="14.5">
      <c r="A234" s="12" t="str">
        <f t="shared" si="7"/>
        <v>5</v>
      </c>
      <c r="B234" s="13" t="str">
        <f t="shared" si="6"/>
        <v>50301001</v>
      </c>
      <c r="C234" s="61" t="s">
        <v>484</v>
      </c>
      <c r="D234" s="61" t="s">
        <v>132</v>
      </c>
      <c r="E234" s="62">
        <v>0</v>
      </c>
      <c r="F234" s="62">
        <v>1529034.89</v>
      </c>
      <c r="G234" s="62">
        <v>1266302.08</v>
      </c>
      <c r="H234" s="62">
        <v>262732.81</v>
      </c>
      <c r="I234" s="62">
        <v>0</v>
      </c>
      <c r="J234" s="62">
        <v>131501630.36</v>
      </c>
      <c r="K234" s="62">
        <v>108750311.14</v>
      </c>
      <c r="L234" s="62">
        <v>22751319.219999999</v>
      </c>
      <c r="M234" s="9" t="str">
        <f>VLOOKUP(C234,TB!C:F,3,0)</f>
        <v>Repair and maintenance</v>
      </c>
      <c r="N234" s="9" t="str">
        <f>VLOOKUP(C234,TB!C:F,4,0)</f>
        <v>Factory overheads</v>
      </c>
    </row>
    <row r="235" spans="1:14" ht="14.5">
      <c r="A235" s="12" t="str">
        <f t="shared" si="7"/>
        <v>5</v>
      </c>
      <c r="B235" s="13" t="str">
        <f t="shared" si="6"/>
        <v>50301002</v>
      </c>
      <c r="C235" s="61" t="s">
        <v>485</v>
      </c>
      <c r="D235" s="61" t="s">
        <v>133</v>
      </c>
      <c r="E235" s="62">
        <v>0</v>
      </c>
      <c r="F235" s="62">
        <v>41204.870000000003</v>
      </c>
      <c r="G235" s="62">
        <v>10786.16</v>
      </c>
      <c r="H235" s="62">
        <v>30418.71</v>
      </c>
      <c r="I235" s="62">
        <v>0</v>
      </c>
      <c r="J235" s="62">
        <v>3629323.65</v>
      </c>
      <c r="K235" s="62">
        <v>939767.65</v>
      </c>
      <c r="L235" s="62">
        <v>2689556</v>
      </c>
      <c r="M235" s="9" t="str">
        <f>VLOOKUP(C235,TB!C:F,3,0)</f>
        <v>House keeping expenses</v>
      </c>
      <c r="N235" s="9" t="str">
        <f>VLOOKUP(C235,TB!C:F,4,0)</f>
        <v>Factory overheads</v>
      </c>
    </row>
    <row r="236" spans="1:14" ht="14.5">
      <c r="A236" s="12" t="str">
        <f t="shared" si="7"/>
        <v>5</v>
      </c>
      <c r="B236" s="13" t="str">
        <f t="shared" si="6"/>
        <v>50306001</v>
      </c>
      <c r="C236" s="61" t="s">
        <v>486</v>
      </c>
      <c r="D236" s="61" t="s">
        <v>134</v>
      </c>
      <c r="E236" s="62">
        <v>0</v>
      </c>
      <c r="F236" s="62">
        <v>1314660.1000000001</v>
      </c>
      <c r="G236" s="62">
        <v>895765.17</v>
      </c>
      <c r="H236" s="62">
        <v>418894.93</v>
      </c>
      <c r="I236" s="62">
        <v>0</v>
      </c>
      <c r="J236" s="62">
        <v>113902004.39</v>
      </c>
      <c r="K236" s="62">
        <v>77342103.239999995</v>
      </c>
      <c r="L236" s="62">
        <v>36559901.149999999</v>
      </c>
      <c r="M236" s="9" t="str">
        <f>VLOOKUP(C236,TB!C:F,3,0)</f>
        <v>Lab charges</v>
      </c>
      <c r="N236" s="9" t="str">
        <f>VLOOKUP(C236,TB!C:F,4,0)</f>
        <v>Factory overheads</v>
      </c>
    </row>
    <row r="237" spans="1:14" ht="14.5">
      <c r="A237" s="12" t="str">
        <f t="shared" si="7"/>
        <v>5</v>
      </c>
      <c r="B237" s="13" t="str">
        <f t="shared" si="6"/>
        <v>50307002</v>
      </c>
      <c r="C237" s="61" t="s">
        <v>488</v>
      </c>
      <c r="D237" s="61" t="s">
        <v>135</v>
      </c>
      <c r="E237" s="62">
        <v>0</v>
      </c>
      <c r="F237" s="62">
        <v>167385.59</v>
      </c>
      <c r="G237" s="62">
        <v>88886.45</v>
      </c>
      <c r="H237" s="62">
        <v>78499.14</v>
      </c>
      <c r="I237" s="62">
        <v>0</v>
      </c>
      <c r="J237" s="62">
        <v>14571925.25</v>
      </c>
      <c r="K237" s="62">
        <v>7708723.9500000002</v>
      </c>
      <c r="L237" s="62">
        <v>6863201.2999999998</v>
      </c>
      <c r="M237" s="9" t="str">
        <f>VLOOKUP(C237,TB!C:F,3,0)</f>
        <v>Machine hire charges</v>
      </c>
      <c r="N237" s="9" t="str">
        <f>VLOOKUP(C237,TB!C:F,4,0)</f>
        <v>Factory overheads</v>
      </c>
    </row>
    <row r="238" spans="1:14" ht="14.5">
      <c r="A238" s="12" t="str">
        <f t="shared" si="7"/>
        <v>5</v>
      </c>
      <c r="B238" s="13" t="str">
        <f t="shared" si="6"/>
        <v>50307003</v>
      </c>
      <c r="C238" s="61" t="s">
        <v>489</v>
      </c>
      <c r="D238" s="61" t="s">
        <v>60</v>
      </c>
      <c r="E238" s="62">
        <v>0</v>
      </c>
      <c r="F238" s="62">
        <v>1000435.44</v>
      </c>
      <c r="G238" s="62">
        <v>356501.94</v>
      </c>
      <c r="H238" s="62">
        <v>643933.5</v>
      </c>
      <c r="I238" s="62">
        <v>0</v>
      </c>
      <c r="J238" s="62">
        <v>87292141.299999997</v>
      </c>
      <c r="K238" s="62">
        <v>31231333.449999999</v>
      </c>
      <c r="L238" s="62">
        <v>56060807.850000001</v>
      </c>
      <c r="M238" s="9" t="str">
        <f>VLOOKUP(C238,TB!C:F,3,0)</f>
        <v>Gas charges</v>
      </c>
      <c r="N238" s="9" t="str">
        <f>VLOOKUP(C238,TB!C:F,4,0)</f>
        <v>Factory overheads</v>
      </c>
    </row>
    <row r="239" spans="1:14" ht="14.5">
      <c r="A239" s="12" t="str">
        <f t="shared" si="7"/>
        <v>5</v>
      </c>
      <c r="B239" s="13" t="str">
        <f t="shared" si="6"/>
        <v>50307004</v>
      </c>
      <c r="C239" s="61" t="s">
        <v>490</v>
      </c>
      <c r="D239" s="61" t="s">
        <v>61</v>
      </c>
      <c r="E239" s="62">
        <v>0</v>
      </c>
      <c r="F239" s="62">
        <v>134690.23999999999</v>
      </c>
      <c r="G239" s="62">
        <v>66376.17</v>
      </c>
      <c r="H239" s="62">
        <v>68314.070000000007</v>
      </c>
      <c r="I239" s="62">
        <v>0</v>
      </c>
      <c r="J239" s="62">
        <v>11658981.6</v>
      </c>
      <c r="K239" s="62">
        <v>5725045</v>
      </c>
      <c r="L239" s="62">
        <v>5933936.5999999996</v>
      </c>
      <c r="M239" s="9" t="str">
        <f>VLOOKUP(C239,TB!C:F,3,0)</f>
        <v>Electricity</v>
      </c>
      <c r="N239" s="9" t="str">
        <f>VLOOKUP(C239,TB!C:F,4,0)</f>
        <v>Factory overheads</v>
      </c>
    </row>
    <row r="240" spans="1:14" ht="14.5">
      <c r="A240" s="12" t="str">
        <f t="shared" si="7"/>
        <v>5</v>
      </c>
      <c r="B240" s="13" t="str">
        <f t="shared" si="6"/>
        <v>50307005</v>
      </c>
      <c r="C240" s="61" t="s">
        <v>491</v>
      </c>
      <c r="D240" s="61" t="s">
        <v>62</v>
      </c>
      <c r="E240" s="62">
        <v>0</v>
      </c>
      <c r="F240" s="62">
        <v>5410.29</v>
      </c>
      <c r="G240" s="62">
        <v>2401.44</v>
      </c>
      <c r="H240" s="62">
        <v>3008.85</v>
      </c>
      <c r="I240" s="62">
        <v>0</v>
      </c>
      <c r="J240" s="62">
        <v>479754.5</v>
      </c>
      <c r="K240" s="62">
        <v>212913.5</v>
      </c>
      <c r="L240" s="62">
        <v>266841</v>
      </c>
      <c r="M240" s="9" t="str">
        <f>VLOOKUP(C240,TB!C:F,3,0)</f>
        <v xml:space="preserve">Water </v>
      </c>
      <c r="N240" s="9" t="str">
        <f>VLOOKUP(C240,TB!C:F,4,0)</f>
        <v>Factory overheads</v>
      </c>
    </row>
    <row r="241" spans="1:14" ht="14.5">
      <c r="A241" s="12" t="str">
        <f t="shared" si="7"/>
        <v>5</v>
      </c>
      <c r="B241" s="13" t="str">
        <f t="shared" si="6"/>
        <v>50307006</v>
      </c>
      <c r="C241" s="61" t="s">
        <v>492</v>
      </c>
      <c r="D241" s="61" t="s">
        <v>136</v>
      </c>
      <c r="E241" s="62">
        <v>0</v>
      </c>
      <c r="F241" s="62">
        <v>153669.92000000001</v>
      </c>
      <c r="G241" s="62">
        <v>120318.28</v>
      </c>
      <c r="H241" s="62">
        <v>33351.64</v>
      </c>
      <c r="I241" s="62">
        <v>0</v>
      </c>
      <c r="J241" s="62">
        <v>13472226.15</v>
      </c>
      <c r="K241" s="62">
        <v>10502285.65</v>
      </c>
      <c r="L241" s="62">
        <v>2969940.5</v>
      </c>
      <c r="M241" s="9" t="str">
        <f>VLOOKUP(C241,TB!C:F,3,0)</f>
        <v>Environment treatment expenses</v>
      </c>
      <c r="N241" s="9" t="str">
        <f>VLOOKUP(C241,TB!C:F,4,0)</f>
        <v>Factory overheads</v>
      </c>
    </row>
    <row r="242" spans="1:14" ht="14.5">
      <c r="A242" s="12" t="str">
        <f t="shared" si="7"/>
        <v>5</v>
      </c>
      <c r="B242" s="13" t="str">
        <f t="shared" si="6"/>
        <v>50307008</v>
      </c>
      <c r="C242" s="61" t="s">
        <v>1796</v>
      </c>
      <c r="D242" s="61" t="s">
        <v>1442</v>
      </c>
      <c r="E242" s="62">
        <v>0</v>
      </c>
      <c r="F242" s="62">
        <v>58701.53</v>
      </c>
      <c r="G242" s="62">
        <v>34134.67</v>
      </c>
      <c r="H242" s="62">
        <v>24566.86</v>
      </c>
      <c r="I242" s="62">
        <v>0</v>
      </c>
      <c r="J242" s="62">
        <v>5058357</v>
      </c>
      <c r="K242" s="62">
        <v>2934357</v>
      </c>
      <c r="L242" s="62">
        <v>2124000</v>
      </c>
      <c r="M242" s="9" t="str">
        <f>VLOOKUP(C242,TB!C:F,3,0)</f>
        <v>Diesel</v>
      </c>
      <c r="N242" s="9" t="str">
        <f>VLOOKUP(C242,TB!C:F,4,0)</f>
        <v>Factory overheads</v>
      </c>
    </row>
    <row r="243" spans="1:14" ht="14.5">
      <c r="A243" s="12" t="str">
        <f t="shared" si="7"/>
        <v>5</v>
      </c>
      <c r="B243" s="13" t="str">
        <f t="shared" si="6"/>
        <v>50308001</v>
      </c>
      <c r="C243" s="61" t="s">
        <v>494</v>
      </c>
      <c r="D243" s="775" t="s">
        <v>138</v>
      </c>
      <c r="E243" s="62">
        <v>0</v>
      </c>
      <c r="F243" s="62">
        <v>181069.57</v>
      </c>
      <c r="G243" s="62">
        <v>0</v>
      </c>
      <c r="H243" s="62">
        <v>181069.57</v>
      </c>
      <c r="I243" s="62">
        <v>0</v>
      </c>
      <c r="J243" s="62">
        <v>14045036.539999999</v>
      </c>
      <c r="K243" s="62">
        <v>0</v>
      </c>
      <c r="L243" s="774">
        <v>14045036.539999999</v>
      </c>
      <c r="M243" s="9" t="str">
        <f>VLOOKUP(C243,TB!C:F,3,0)</f>
        <v>Depreciation</v>
      </c>
      <c r="N243" s="9" t="str">
        <f>VLOOKUP(C243,TB!C:F,4,0)</f>
        <v>Factory overheads</v>
      </c>
    </row>
    <row r="244" spans="1:14" ht="14.5">
      <c r="A244" s="12" t="str">
        <f t="shared" si="7"/>
        <v>5</v>
      </c>
      <c r="B244" s="13" t="str">
        <f t="shared" si="6"/>
        <v>50308003</v>
      </c>
      <c r="C244" s="61" t="s">
        <v>495</v>
      </c>
      <c r="D244" s="775" t="s">
        <v>139</v>
      </c>
      <c r="E244" s="62">
        <v>0</v>
      </c>
      <c r="F244" s="62">
        <v>453949.98</v>
      </c>
      <c r="G244" s="62">
        <v>167.84</v>
      </c>
      <c r="H244" s="62">
        <v>453782.14</v>
      </c>
      <c r="I244" s="62">
        <v>0</v>
      </c>
      <c r="J244" s="62">
        <v>33407136.969999999</v>
      </c>
      <c r="K244" s="774">
        <v>16665.62</v>
      </c>
      <c r="L244" s="774">
        <v>33390471.350000001</v>
      </c>
      <c r="M244" s="9" t="str">
        <f>VLOOKUP(C244,TB!C:F,3,0)</f>
        <v>Depreciation</v>
      </c>
      <c r="N244" s="9" t="str">
        <f>VLOOKUP(C244,TB!C:F,4,0)</f>
        <v>Factory overheads</v>
      </c>
    </row>
    <row r="245" spans="1:14" ht="14.5">
      <c r="A245" s="12" t="str">
        <f t="shared" si="7"/>
        <v>5</v>
      </c>
      <c r="B245" s="13" t="str">
        <f t="shared" si="6"/>
        <v>50308004</v>
      </c>
      <c r="C245" s="61" t="s">
        <v>496</v>
      </c>
      <c r="D245" s="775" t="s">
        <v>140</v>
      </c>
      <c r="E245" s="62">
        <v>0</v>
      </c>
      <c r="F245" s="62">
        <v>111599.05</v>
      </c>
      <c r="G245" s="62">
        <v>0</v>
      </c>
      <c r="H245" s="62">
        <v>111599.05</v>
      </c>
      <c r="I245" s="62">
        <v>0</v>
      </c>
      <c r="J245" s="62">
        <v>9167243.4199999999</v>
      </c>
      <c r="K245" s="62">
        <v>0</v>
      </c>
      <c r="L245" s="62">
        <v>9167243.4199999999</v>
      </c>
      <c r="M245" s="9" t="str">
        <f>VLOOKUP(C245,TB!C:F,3,0)</f>
        <v>Depreciation</v>
      </c>
      <c r="N245" s="9" t="str">
        <f>VLOOKUP(C245,TB!C:F,4,0)</f>
        <v>Administrative expenses</v>
      </c>
    </row>
    <row r="246" spans="1:14" ht="14.5">
      <c r="A246" s="12" t="str">
        <f t="shared" si="7"/>
        <v>5</v>
      </c>
      <c r="B246" s="13" t="str">
        <f t="shared" si="6"/>
        <v>50308005</v>
      </c>
      <c r="C246" s="61" t="s">
        <v>497</v>
      </c>
      <c r="D246" s="775" t="s">
        <v>141</v>
      </c>
      <c r="E246" s="62">
        <v>0</v>
      </c>
      <c r="F246" s="62">
        <v>61860.75</v>
      </c>
      <c r="G246" s="62">
        <v>0</v>
      </c>
      <c r="H246" s="62">
        <v>61860.75</v>
      </c>
      <c r="I246" s="62">
        <v>0</v>
      </c>
      <c r="J246" s="62">
        <v>4992413.3099999996</v>
      </c>
      <c r="K246" s="62">
        <v>0</v>
      </c>
      <c r="L246" s="62">
        <v>4992413.3099999996</v>
      </c>
      <c r="M246" s="9" t="str">
        <f>VLOOKUP(C246,TB!C:F,3,0)</f>
        <v>Depreciation</v>
      </c>
      <c r="N246" s="9" t="str">
        <f>VLOOKUP(C246,TB!C:F,4,0)</f>
        <v>Administrative expenses</v>
      </c>
    </row>
    <row r="247" spans="1:14" ht="14.5">
      <c r="A247" s="12" t="str">
        <f t="shared" si="7"/>
        <v>5</v>
      </c>
      <c r="B247" s="13" t="str">
        <f t="shared" si="6"/>
        <v>50308006</v>
      </c>
      <c r="C247" s="61" t="s">
        <v>498</v>
      </c>
      <c r="D247" s="775" t="s">
        <v>142</v>
      </c>
      <c r="E247" s="62">
        <v>0</v>
      </c>
      <c r="F247" s="62">
        <v>25246.55</v>
      </c>
      <c r="G247" s="62">
        <v>0</v>
      </c>
      <c r="H247" s="62">
        <v>25246.55</v>
      </c>
      <c r="I247" s="62">
        <v>0</v>
      </c>
      <c r="J247" s="62">
        <v>2141701.11</v>
      </c>
      <c r="K247" s="62">
        <v>0</v>
      </c>
      <c r="L247" s="62">
        <v>2141701.11</v>
      </c>
      <c r="M247" s="9" t="str">
        <f>VLOOKUP(C247,TB!C:F,3,0)</f>
        <v>Depreciation</v>
      </c>
      <c r="N247" s="9" t="str">
        <f>VLOOKUP(C247,TB!C:F,4,0)</f>
        <v>Administrative expenses</v>
      </c>
    </row>
    <row r="248" spans="1:14" ht="14.5">
      <c r="A248" s="12" t="str">
        <f t="shared" si="7"/>
        <v>5</v>
      </c>
      <c r="B248" s="13" t="str">
        <f t="shared" si="6"/>
        <v>50308007</v>
      </c>
      <c r="C248" s="61" t="s">
        <v>499</v>
      </c>
      <c r="D248" s="61" t="s">
        <v>143</v>
      </c>
      <c r="E248" s="62">
        <v>0</v>
      </c>
      <c r="F248" s="62">
        <v>4371.16</v>
      </c>
      <c r="G248" s="62">
        <v>0</v>
      </c>
      <c r="H248" s="62">
        <v>4371.16</v>
      </c>
      <c r="I248" s="62">
        <v>0</v>
      </c>
      <c r="J248" s="62">
        <v>371329.86</v>
      </c>
      <c r="K248" s="62">
        <v>0</v>
      </c>
      <c r="L248" s="62">
        <v>371329.86</v>
      </c>
      <c r="M248" s="9" t="str">
        <f>VLOOKUP(C248,TB!C:F,3,0)</f>
        <v>Depreciation</v>
      </c>
      <c r="N248" s="9" t="str">
        <f>VLOOKUP(C248,TB!C:F,4,0)</f>
        <v>Administrative expenses</v>
      </c>
    </row>
    <row r="249" spans="1:14" ht="14.5">
      <c r="A249" s="12" t="str">
        <f t="shared" si="7"/>
        <v>5</v>
      </c>
      <c r="B249" s="13" t="str">
        <f t="shared" si="6"/>
        <v>50308008</v>
      </c>
      <c r="C249" s="61" t="s">
        <v>500</v>
      </c>
      <c r="D249" s="61" t="s">
        <v>144</v>
      </c>
      <c r="E249" s="62">
        <v>0</v>
      </c>
      <c r="F249" s="62">
        <v>2235.85</v>
      </c>
      <c r="G249" s="62">
        <v>0</v>
      </c>
      <c r="H249" s="62">
        <v>2235.85</v>
      </c>
      <c r="I249" s="62">
        <v>0</v>
      </c>
      <c r="J249" s="62">
        <v>187700</v>
      </c>
      <c r="K249" s="62">
        <v>0</v>
      </c>
      <c r="L249" s="62">
        <v>187700</v>
      </c>
      <c r="M249" s="9" t="str">
        <f>VLOOKUP(C249,TB!C:F,3,0)</f>
        <v>Amortization of intangible assets</v>
      </c>
      <c r="N249" s="9" t="str">
        <f>VLOOKUP(C249,TB!C:F,4,0)</f>
        <v>Administrative expenses</v>
      </c>
    </row>
    <row r="250" spans="1:14" ht="14.5">
      <c r="A250" s="12" t="str">
        <f t="shared" si="7"/>
        <v>5</v>
      </c>
      <c r="B250" s="13" t="str">
        <f t="shared" si="6"/>
        <v>50308010</v>
      </c>
      <c r="C250" s="61" t="s">
        <v>501</v>
      </c>
      <c r="D250" s="775" t="s">
        <v>196</v>
      </c>
      <c r="E250" s="62">
        <v>0</v>
      </c>
      <c r="F250" s="62">
        <v>57794.64</v>
      </c>
      <c r="G250" s="62">
        <v>0</v>
      </c>
      <c r="H250" s="62">
        <v>57794.64</v>
      </c>
      <c r="I250" s="62">
        <v>0</v>
      </c>
      <c r="J250" s="62">
        <v>4585076.25</v>
      </c>
      <c r="K250" s="62">
        <v>0</v>
      </c>
      <c r="L250" s="774">
        <v>4585076.25</v>
      </c>
      <c r="M250" s="9" t="str">
        <f>VLOOKUP(C250,TB!C:F,3,0)</f>
        <v>Depreciation</v>
      </c>
      <c r="N250" s="9" t="str">
        <f>VLOOKUP(C250,TB!C:F,4,0)</f>
        <v>Factory overheads</v>
      </c>
    </row>
    <row r="251" spans="1:14" ht="14.5">
      <c r="A251" s="12" t="str">
        <f t="shared" si="7"/>
        <v>5</v>
      </c>
      <c r="B251" s="13" t="str">
        <f t="shared" si="6"/>
        <v>50308012</v>
      </c>
      <c r="C251" s="61" t="s">
        <v>1455</v>
      </c>
      <c r="D251" s="61" t="s">
        <v>1456</v>
      </c>
      <c r="E251" s="62">
        <v>0</v>
      </c>
      <c r="F251" s="62">
        <v>137182.51</v>
      </c>
      <c r="G251" s="62">
        <v>137182.51</v>
      </c>
      <c r="H251" s="62">
        <v>0</v>
      </c>
      <c r="I251" s="62">
        <v>0</v>
      </c>
      <c r="J251" s="62">
        <v>11776550.08</v>
      </c>
      <c r="K251" s="62">
        <v>11776550.08</v>
      </c>
      <c r="L251" s="62">
        <v>0</v>
      </c>
      <c r="M251" s="9" t="e">
        <f>VLOOKUP(C251,TB!C:F,3,0)</f>
        <v>#N/A</v>
      </c>
      <c r="N251" s="9" t="e">
        <f>VLOOKUP(C251,TB!C:F,4,0)</f>
        <v>#N/A</v>
      </c>
    </row>
    <row r="252" spans="1:14" ht="14.5">
      <c r="A252" s="12" t="str">
        <f t="shared" si="7"/>
        <v>5</v>
      </c>
      <c r="B252" s="13" t="str">
        <f t="shared" si="6"/>
        <v>50308015</v>
      </c>
      <c r="C252" s="61" t="s">
        <v>705</v>
      </c>
      <c r="D252" s="775" t="s">
        <v>655</v>
      </c>
      <c r="E252" s="62">
        <v>0</v>
      </c>
      <c r="F252" s="62">
        <v>465563.54</v>
      </c>
      <c r="G252" s="62">
        <v>0</v>
      </c>
      <c r="H252" s="62">
        <v>465563.54</v>
      </c>
      <c r="I252" s="62">
        <v>0</v>
      </c>
      <c r="J252" s="62">
        <v>35982650.460000001</v>
      </c>
      <c r="K252" s="62">
        <v>0</v>
      </c>
      <c r="L252" s="774">
        <v>35982650.460000001</v>
      </c>
      <c r="M252" s="9" t="str">
        <f>VLOOKUP(C252,TB!C:F,3,0)</f>
        <v>Depreciation</v>
      </c>
      <c r="N252" s="9" t="str">
        <f>VLOOKUP(C252,TB!C:F,4,0)</f>
        <v>Factory overheads</v>
      </c>
    </row>
    <row r="253" spans="1:14" ht="14.5">
      <c r="A253" s="12" t="str">
        <f t="shared" si="7"/>
        <v>5</v>
      </c>
      <c r="B253" s="13" t="str">
        <f t="shared" si="6"/>
        <v>50308016</v>
      </c>
      <c r="C253" s="61" t="s">
        <v>1114</v>
      </c>
      <c r="D253" s="775" t="s">
        <v>743</v>
      </c>
      <c r="E253" s="62">
        <v>0</v>
      </c>
      <c r="F253" s="62">
        <v>36950.519999999997</v>
      </c>
      <c r="G253" s="62">
        <v>0</v>
      </c>
      <c r="H253" s="62">
        <v>36950.519999999997</v>
      </c>
      <c r="I253" s="62">
        <v>0</v>
      </c>
      <c r="J253" s="62">
        <v>3104374.34</v>
      </c>
      <c r="K253" s="62">
        <v>0</v>
      </c>
      <c r="L253" s="62">
        <v>3104374.34</v>
      </c>
      <c r="M253" s="9" t="str">
        <f>VLOOKUP(C253,TB!C:F,3,0)</f>
        <v>Depreciation</v>
      </c>
      <c r="N253" s="9" t="str">
        <f>VLOOKUP(C253,TB!C:F,4,0)</f>
        <v>Administrative expenses</v>
      </c>
    </row>
    <row r="254" spans="1:14" ht="14.5">
      <c r="A254" s="12" t="str">
        <f t="shared" si="7"/>
        <v>5</v>
      </c>
      <c r="B254" s="13" t="str">
        <f t="shared" si="6"/>
        <v>50309003</v>
      </c>
      <c r="C254" s="61" t="s">
        <v>1798</v>
      </c>
      <c r="D254" s="61" t="s">
        <v>1799</v>
      </c>
      <c r="E254" s="62">
        <v>0</v>
      </c>
      <c r="F254" s="62">
        <v>5122.28</v>
      </c>
      <c r="G254" s="62">
        <v>622.66999999999996</v>
      </c>
      <c r="H254" s="62">
        <v>4499.6099999999997</v>
      </c>
      <c r="I254" s="62">
        <v>0</v>
      </c>
      <c r="J254" s="62">
        <v>443914</v>
      </c>
      <c r="K254" s="62">
        <v>54937</v>
      </c>
      <c r="L254" s="62">
        <v>388977</v>
      </c>
      <c r="M254" s="9" t="str">
        <f>VLOOKUP(C254,TB!C:F,3,0)</f>
        <v>Rates and taxes</v>
      </c>
      <c r="N254" s="9" t="str">
        <f>VLOOKUP(C254,TB!C:F,4,0)</f>
        <v>Administrative expenses</v>
      </c>
    </row>
    <row r="255" spans="1:14" ht="14.5">
      <c r="A255" s="12" t="str">
        <f t="shared" si="7"/>
        <v>5</v>
      </c>
      <c r="B255" s="13" t="str">
        <f t="shared" si="6"/>
        <v>50310001</v>
      </c>
      <c r="C255" s="61" t="s">
        <v>502</v>
      </c>
      <c r="D255" s="61" t="s">
        <v>145</v>
      </c>
      <c r="E255" s="62">
        <v>0</v>
      </c>
      <c r="F255" s="62">
        <v>56881.65</v>
      </c>
      <c r="G255" s="62">
        <v>7572.19</v>
      </c>
      <c r="H255" s="62">
        <v>49309.46</v>
      </c>
      <c r="I255" s="62">
        <v>0</v>
      </c>
      <c r="J255" s="62">
        <v>4890061.5999999996</v>
      </c>
      <c r="K255" s="62">
        <v>679350</v>
      </c>
      <c r="L255" s="62">
        <v>4210711.5999999996</v>
      </c>
      <c r="M255" s="9" t="str">
        <f>VLOOKUP(C255,TB!C:F,3,0)</f>
        <v>Insurance expenses</v>
      </c>
      <c r="N255" s="9" t="str">
        <f>VLOOKUP(C255,TB!C:F,4,0)</f>
        <v>Factory overheads</v>
      </c>
    </row>
    <row r="256" spans="1:14" ht="14.5">
      <c r="A256" s="12" t="str">
        <f t="shared" si="7"/>
        <v>5</v>
      </c>
      <c r="B256" s="13" t="str">
        <f t="shared" si="6"/>
        <v>50401001</v>
      </c>
      <c r="C256" s="61" t="s">
        <v>504</v>
      </c>
      <c r="D256" s="61" t="s">
        <v>29</v>
      </c>
      <c r="E256" s="62">
        <v>0</v>
      </c>
      <c r="F256" s="62">
        <v>1476001.68</v>
      </c>
      <c r="G256" s="62">
        <v>177334.68</v>
      </c>
      <c r="H256" s="62">
        <v>1298667</v>
      </c>
      <c r="I256" s="62">
        <v>0</v>
      </c>
      <c r="J256" s="62">
        <v>126465716.90000001</v>
      </c>
      <c r="K256" s="62">
        <v>15226793</v>
      </c>
      <c r="L256" s="62">
        <v>111238923.90000001</v>
      </c>
      <c r="M256" s="9" t="str">
        <f>VLOOKUP(C256,TB!C:F,3,0)</f>
        <v>Salaries and allowances</v>
      </c>
      <c r="N256" s="9" t="str">
        <f>VLOOKUP(C256,TB!C:F,4,0)</f>
        <v>Administrative expenses</v>
      </c>
    </row>
    <row r="257" spans="1:14" ht="14.5">
      <c r="A257" s="12" t="str">
        <f t="shared" si="7"/>
        <v>5</v>
      </c>
      <c r="B257" s="13" t="str">
        <f t="shared" si="6"/>
        <v>50401501</v>
      </c>
      <c r="C257" s="61" t="s">
        <v>506</v>
      </c>
      <c r="D257" s="61" t="s">
        <v>63</v>
      </c>
      <c r="E257" s="62">
        <v>0</v>
      </c>
      <c r="F257" s="62">
        <v>3500211.88</v>
      </c>
      <c r="G257" s="62">
        <v>15775.93</v>
      </c>
      <c r="H257" s="62">
        <v>3484435.95</v>
      </c>
      <c r="I257" s="62">
        <v>0</v>
      </c>
      <c r="J257" s="62">
        <v>303537248.30000001</v>
      </c>
      <c r="K257" s="62">
        <v>1329723.3</v>
      </c>
      <c r="L257" s="62">
        <v>302207525</v>
      </c>
      <c r="M257" s="9" t="str">
        <f>VLOOKUP(C257,TB!C:F,3,0)</f>
        <v>Salaries and allowances</v>
      </c>
      <c r="N257" s="9" t="str">
        <f>VLOOKUP(C257,TB!C:F,4,0)</f>
        <v>Administrative expenses</v>
      </c>
    </row>
    <row r="258" spans="1:14" ht="14.5">
      <c r="A258" s="12" t="str">
        <f t="shared" si="7"/>
        <v>5</v>
      </c>
      <c r="B258" s="13" t="str">
        <f t="shared" si="6"/>
        <v>50401504</v>
      </c>
      <c r="C258" s="61" t="s">
        <v>509</v>
      </c>
      <c r="D258" s="61" t="s">
        <v>197</v>
      </c>
      <c r="E258" s="62">
        <v>0</v>
      </c>
      <c r="F258" s="62">
        <v>78571.320000000007</v>
      </c>
      <c r="G258" s="62">
        <v>0</v>
      </c>
      <c r="H258" s="62">
        <v>78571.320000000007</v>
      </c>
      <c r="I258" s="62">
        <v>0</v>
      </c>
      <c r="J258" s="62">
        <v>6818594</v>
      </c>
      <c r="K258" s="62">
        <v>0</v>
      </c>
      <c r="L258" s="62">
        <v>6818594</v>
      </c>
      <c r="M258" s="9" t="str">
        <f>VLOOKUP(C258,TB!C:F,3,0)</f>
        <v>Salaries and allowances</v>
      </c>
      <c r="N258" s="9" t="str">
        <f>VLOOKUP(C258,TB!C:F,4,0)</f>
        <v>Administrative expenses</v>
      </c>
    </row>
    <row r="259" spans="1:14" ht="14.5">
      <c r="A259" s="12" t="str">
        <f t="shared" si="7"/>
        <v>5</v>
      </c>
      <c r="B259" s="13" t="str">
        <f t="shared" ref="B259:B302" si="8">RIGHT(C259,8)</f>
        <v>50401506</v>
      </c>
      <c r="C259" s="61" t="s">
        <v>510</v>
      </c>
      <c r="D259" s="61" t="s">
        <v>19</v>
      </c>
      <c r="E259" s="62">
        <v>0</v>
      </c>
      <c r="F259" s="62">
        <v>322021.12</v>
      </c>
      <c r="G259" s="62">
        <v>0</v>
      </c>
      <c r="H259" s="62">
        <v>322021.12</v>
      </c>
      <c r="I259" s="62">
        <v>0</v>
      </c>
      <c r="J259" s="62">
        <v>27585557</v>
      </c>
      <c r="K259" s="62">
        <v>0</v>
      </c>
      <c r="L259" s="62">
        <v>27585557</v>
      </c>
      <c r="M259" s="9" t="str">
        <f>VLOOKUP(C259,TB!C:F,3,0)</f>
        <v>Salaries and allowances</v>
      </c>
      <c r="N259" s="9" t="str">
        <f>VLOOKUP(C259,TB!C:F,4,0)</f>
        <v>Administrative expenses</v>
      </c>
    </row>
    <row r="260" spans="1:14" ht="14.5">
      <c r="A260" s="12" t="str">
        <f t="shared" ref="A260:A302" si="9">LEFT(B260,1)</f>
        <v>5</v>
      </c>
      <c r="B260" s="13" t="str">
        <f t="shared" si="8"/>
        <v>50401507</v>
      </c>
      <c r="C260" s="61" t="s">
        <v>511</v>
      </c>
      <c r="D260" s="61" t="s">
        <v>147</v>
      </c>
      <c r="E260" s="62">
        <v>0</v>
      </c>
      <c r="F260" s="62">
        <v>129770.99</v>
      </c>
      <c r="G260" s="62">
        <v>0</v>
      </c>
      <c r="H260" s="62">
        <v>129770.99</v>
      </c>
      <c r="I260" s="62">
        <v>0</v>
      </c>
      <c r="J260" s="62">
        <v>11141049</v>
      </c>
      <c r="K260" s="62">
        <v>0</v>
      </c>
      <c r="L260" s="62">
        <v>11141049</v>
      </c>
      <c r="M260" s="9" t="str">
        <f>VLOOKUP(C260,TB!C:F,3,0)</f>
        <v>Salaries and allowances</v>
      </c>
      <c r="N260" s="9" t="str">
        <f>VLOOKUP(C260,TB!C:F,4,0)</f>
        <v>Administrative expenses</v>
      </c>
    </row>
    <row r="261" spans="1:14" ht="14.5">
      <c r="A261" s="12" t="str">
        <f t="shared" si="9"/>
        <v>5</v>
      </c>
      <c r="B261" s="13" t="str">
        <f t="shared" si="8"/>
        <v>50401510</v>
      </c>
      <c r="C261" s="61" t="s">
        <v>512</v>
      </c>
      <c r="D261" s="61" t="s">
        <v>297</v>
      </c>
      <c r="E261" s="62">
        <v>0</v>
      </c>
      <c r="F261" s="62">
        <v>41573.370000000003</v>
      </c>
      <c r="G261" s="62">
        <v>38480</v>
      </c>
      <c r="H261" s="62">
        <v>3093.37</v>
      </c>
      <c r="I261" s="62">
        <v>0</v>
      </c>
      <c r="J261" s="62">
        <v>3506109.3</v>
      </c>
      <c r="K261" s="62">
        <v>3241718.6</v>
      </c>
      <c r="L261" s="62">
        <v>264390.7</v>
      </c>
      <c r="M261" s="9" t="str">
        <f>VLOOKUP(C261,TB!C:F,3,0)</f>
        <v>Business development  expenses</v>
      </c>
      <c r="N261" s="9" t="str">
        <f>VLOOKUP(C261,TB!C:F,4,0)</f>
        <v>Administrative expenses</v>
      </c>
    </row>
    <row r="262" spans="1:14" ht="14.5">
      <c r="A262" s="12" t="str">
        <f t="shared" si="9"/>
        <v>5</v>
      </c>
      <c r="B262" s="13" t="str">
        <f t="shared" si="8"/>
        <v>50401513</v>
      </c>
      <c r="C262" s="61" t="s">
        <v>513</v>
      </c>
      <c r="D262" s="61" t="s">
        <v>298</v>
      </c>
      <c r="E262" s="62">
        <v>0</v>
      </c>
      <c r="F262" s="62">
        <v>831139.07</v>
      </c>
      <c r="G262" s="62">
        <v>327662.52</v>
      </c>
      <c r="H262" s="62">
        <v>503476.55</v>
      </c>
      <c r="I262" s="62">
        <v>0</v>
      </c>
      <c r="J262" s="62">
        <v>69576648.519999996</v>
      </c>
      <c r="K262" s="62">
        <v>29770732.52</v>
      </c>
      <c r="L262" s="62">
        <v>39805916</v>
      </c>
      <c r="M262" s="9" t="str">
        <f>VLOOKUP(C262,TB!C:F,3,0)</f>
        <v>Service Benefit</v>
      </c>
      <c r="N262" s="9" t="str">
        <f>VLOOKUP(C262,TB!C:F,4,0)</f>
        <v>Administrative expenses</v>
      </c>
    </row>
    <row r="263" spans="1:14" ht="14.5">
      <c r="A263" s="12" t="str">
        <f t="shared" si="9"/>
        <v>5</v>
      </c>
      <c r="B263" s="13" t="str">
        <f t="shared" si="8"/>
        <v>50401514</v>
      </c>
      <c r="C263" s="61" t="s">
        <v>514</v>
      </c>
      <c r="D263" s="61" t="s">
        <v>148</v>
      </c>
      <c r="E263" s="62">
        <v>0</v>
      </c>
      <c r="F263" s="62">
        <v>87146.13</v>
      </c>
      <c r="G263" s="62">
        <v>36027.120000000003</v>
      </c>
      <c r="H263" s="62">
        <v>51119.01</v>
      </c>
      <c r="I263" s="62">
        <v>0</v>
      </c>
      <c r="J263" s="62">
        <v>7568814.0700000003</v>
      </c>
      <c r="K263" s="62">
        <v>3130599.4</v>
      </c>
      <c r="L263" s="62">
        <v>4438214.67</v>
      </c>
      <c r="M263" s="9" t="str">
        <f>VLOOKUP(C263,TB!C:F,3,0)</f>
        <v>Medical expenses</v>
      </c>
      <c r="N263" s="9" t="str">
        <f>VLOOKUP(C263,TB!C:F,4,0)</f>
        <v>Direct expenses</v>
      </c>
    </row>
    <row r="264" spans="1:14" ht="14.5">
      <c r="A264" s="12" t="str">
        <f t="shared" si="9"/>
        <v>5</v>
      </c>
      <c r="B264" s="13" t="str">
        <f t="shared" si="8"/>
        <v>50402001</v>
      </c>
      <c r="C264" s="61" t="s">
        <v>632</v>
      </c>
      <c r="D264" s="61" t="s">
        <v>149</v>
      </c>
      <c r="E264" s="62">
        <v>0</v>
      </c>
      <c r="F264" s="62">
        <v>48929.120000000003</v>
      </c>
      <c r="G264" s="62">
        <v>39344.76</v>
      </c>
      <c r="H264" s="62">
        <v>9584.36</v>
      </c>
      <c r="I264" s="62">
        <v>0</v>
      </c>
      <c r="J264" s="62">
        <v>4205389</v>
      </c>
      <c r="K264" s="62">
        <v>3302992.68</v>
      </c>
      <c r="L264" s="62">
        <v>902396.32</v>
      </c>
      <c r="M264" s="9" t="str">
        <f>VLOOKUP(C264,TB!C:F,3,0)</f>
        <v>Rental expenses</v>
      </c>
      <c r="N264" s="9" t="str">
        <f>VLOOKUP(C264,TB!C:F,4,0)</f>
        <v>Administrative expenses</v>
      </c>
    </row>
    <row r="265" spans="1:14" ht="14.5">
      <c r="A265" s="12" t="str">
        <f t="shared" si="9"/>
        <v>5</v>
      </c>
      <c r="B265" s="13" t="str">
        <f t="shared" si="8"/>
        <v>50402002</v>
      </c>
      <c r="C265" s="61" t="s">
        <v>515</v>
      </c>
      <c r="D265" s="61" t="s">
        <v>64</v>
      </c>
      <c r="E265" s="62">
        <v>0</v>
      </c>
      <c r="F265" s="62">
        <v>29576.02</v>
      </c>
      <c r="G265" s="62">
        <v>373.74</v>
      </c>
      <c r="H265" s="62">
        <v>29202.28</v>
      </c>
      <c r="I265" s="62">
        <v>0</v>
      </c>
      <c r="J265" s="62">
        <v>2544369</v>
      </c>
      <c r="K265" s="62">
        <v>32162</v>
      </c>
      <c r="L265" s="62">
        <v>2512207</v>
      </c>
      <c r="M265" s="9" t="str">
        <f>VLOOKUP(C265,TB!C:F,3,0)</f>
        <v>Communication expenses</v>
      </c>
      <c r="N265" s="9" t="str">
        <f>VLOOKUP(C265,TB!C:F,4,0)</f>
        <v>Administrative expenses</v>
      </c>
    </row>
    <row r="266" spans="1:14" ht="14.5">
      <c r="A266" s="12" t="str">
        <f t="shared" si="9"/>
        <v>5</v>
      </c>
      <c r="B266" s="13" t="str">
        <f t="shared" si="8"/>
        <v>50402003</v>
      </c>
      <c r="C266" s="61" t="s">
        <v>516</v>
      </c>
      <c r="D266" s="61" t="s">
        <v>150</v>
      </c>
      <c r="E266" s="62">
        <v>0</v>
      </c>
      <c r="F266" s="62">
        <v>541600.64</v>
      </c>
      <c r="G266" s="62">
        <v>289613.05</v>
      </c>
      <c r="H266" s="62">
        <v>251987.59</v>
      </c>
      <c r="I266" s="62">
        <v>0</v>
      </c>
      <c r="J266" s="62">
        <v>46775282.159999996</v>
      </c>
      <c r="K266" s="62">
        <v>24994946.25</v>
      </c>
      <c r="L266" s="62">
        <v>21780335.91</v>
      </c>
      <c r="M266" s="9" t="str">
        <f>VLOOKUP(C266,TB!C:F,3,0)</f>
        <v>Vehicle and transportation</v>
      </c>
      <c r="N266" s="9" t="str">
        <f>VLOOKUP(C266,TB!C:F,4,0)</f>
        <v>Administrative expenses</v>
      </c>
    </row>
    <row r="267" spans="1:14" ht="14.5">
      <c r="A267" s="12" t="str">
        <f t="shared" si="9"/>
        <v>5</v>
      </c>
      <c r="B267" s="13" t="str">
        <f t="shared" si="8"/>
        <v>50402004</v>
      </c>
      <c r="C267" s="61" t="s">
        <v>517</v>
      </c>
      <c r="D267" s="61" t="s">
        <v>151</v>
      </c>
      <c r="E267" s="62">
        <v>0</v>
      </c>
      <c r="F267" s="62">
        <v>9967.57</v>
      </c>
      <c r="G267" s="62">
        <v>136.69999999999999</v>
      </c>
      <c r="H267" s="62">
        <v>9830.8700000000008</v>
      </c>
      <c r="I267" s="62">
        <v>0</v>
      </c>
      <c r="J267" s="62">
        <v>850478.6</v>
      </c>
      <c r="K267" s="62">
        <v>11620</v>
      </c>
      <c r="L267" s="62">
        <v>838858.6</v>
      </c>
      <c r="M267" s="9" t="str">
        <f>VLOOKUP(C267,TB!C:F,3,0)</f>
        <v>Travelling and conveyance</v>
      </c>
      <c r="N267" s="9" t="str">
        <f>VLOOKUP(C267,TB!C:F,4,0)</f>
        <v>Administrative expenses</v>
      </c>
    </row>
    <row r="268" spans="1:14" ht="14.5">
      <c r="A268" s="12" t="str">
        <f t="shared" si="9"/>
        <v>5</v>
      </c>
      <c r="B268" s="13" t="str">
        <f t="shared" si="8"/>
        <v>50402005</v>
      </c>
      <c r="C268" s="61" t="s">
        <v>518</v>
      </c>
      <c r="D268" s="61" t="s">
        <v>152</v>
      </c>
      <c r="E268" s="62">
        <v>0</v>
      </c>
      <c r="F268" s="62">
        <v>301432.78000000003</v>
      </c>
      <c r="G268" s="62">
        <v>165149.45000000001</v>
      </c>
      <c r="H268" s="62">
        <v>136283.32999999999</v>
      </c>
      <c r="I268" s="62">
        <v>0</v>
      </c>
      <c r="J268" s="62">
        <v>26165063.949999999</v>
      </c>
      <c r="K268" s="62">
        <v>14368550.57</v>
      </c>
      <c r="L268" s="62">
        <v>11796513.380000001</v>
      </c>
      <c r="M268" s="9" t="str">
        <f>VLOOKUP(C268,TB!C:F,3,0)</f>
        <v>Repair and maintenance</v>
      </c>
      <c r="N268" s="9" t="str">
        <f>VLOOKUP(C268,TB!C:F,4,0)</f>
        <v>Administrative expenses</v>
      </c>
    </row>
    <row r="269" spans="1:14" ht="14.5">
      <c r="A269" s="12" t="str">
        <f t="shared" si="9"/>
        <v>5</v>
      </c>
      <c r="B269" s="13" t="str">
        <f t="shared" si="8"/>
        <v>50402006</v>
      </c>
      <c r="C269" s="61" t="s">
        <v>519</v>
      </c>
      <c r="D269" s="61" t="s">
        <v>153</v>
      </c>
      <c r="E269" s="62">
        <v>0</v>
      </c>
      <c r="F269" s="62">
        <v>32484.46</v>
      </c>
      <c r="G269" s="62">
        <v>16026.88</v>
      </c>
      <c r="H269" s="62">
        <v>16457.580000000002</v>
      </c>
      <c r="I269" s="62">
        <v>0</v>
      </c>
      <c r="J269" s="62">
        <v>2786422.95</v>
      </c>
      <c r="K269" s="62">
        <v>1363516.73</v>
      </c>
      <c r="L269" s="62">
        <v>1422906.22</v>
      </c>
      <c r="M269" s="9" t="str">
        <f>VLOOKUP(C269,TB!C:F,3,0)</f>
        <v>Printing and stationeries</v>
      </c>
      <c r="N269" s="9" t="str">
        <f>VLOOKUP(C269,TB!C:F,4,0)</f>
        <v>Administrative expenses</v>
      </c>
    </row>
    <row r="270" spans="1:14" ht="14.5">
      <c r="A270" s="12" t="str">
        <f t="shared" si="9"/>
        <v>5</v>
      </c>
      <c r="B270" s="13" t="str">
        <f t="shared" si="8"/>
        <v>50402007</v>
      </c>
      <c r="C270" s="61" t="s">
        <v>520</v>
      </c>
      <c r="D270" s="61" t="s">
        <v>154</v>
      </c>
      <c r="E270" s="62">
        <v>0</v>
      </c>
      <c r="F270" s="62">
        <v>9414.5300000000007</v>
      </c>
      <c r="G270" s="62">
        <v>5701.52</v>
      </c>
      <c r="H270" s="62">
        <v>3713.01</v>
      </c>
      <c r="I270" s="62">
        <v>0</v>
      </c>
      <c r="J270" s="62">
        <v>813534.75</v>
      </c>
      <c r="K270" s="62">
        <v>493896</v>
      </c>
      <c r="L270" s="62">
        <v>319638.75</v>
      </c>
      <c r="M270" s="9" t="str">
        <f>VLOOKUP(C270,TB!C:F,3,0)</f>
        <v>Recruitment and training expenses</v>
      </c>
      <c r="N270" s="9" t="str">
        <f>VLOOKUP(C270,TB!C:F,4,0)</f>
        <v>Administrative expenses</v>
      </c>
    </row>
    <row r="271" spans="1:14" ht="14.5">
      <c r="A271" s="12" t="str">
        <f t="shared" si="9"/>
        <v>5</v>
      </c>
      <c r="B271" s="13" t="str">
        <f t="shared" si="8"/>
        <v>50402009</v>
      </c>
      <c r="C271" s="61" t="s">
        <v>522</v>
      </c>
      <c r="D271" s="61" t="s">
        <v>156</v>
      </c>
      <c r="E271" s="62">
        <v>0</v>
      </c>
      <c r="F271" s="62">
        <v>13267.98</v>
      </c>
      <c r="G271" s="62">
        <v>2901.83</v>
      </c>
      <c r="H271" s="62">
        <v>10366.15</v>
      </c>
      <c r="I271" s="62">
        <v>0</v>
      </c>
      <c r="J271" s="62">
        <v>1119240.3999999999</v>
      </c>
      <c r="K271" s="62">
        <v>246468.55</v>
      </c>
      <c r="L271" s="62">
        <v>872771.85</v>
      </c>
      <c r="M271" s="9" t="str">
        <f>VLOOKUP(C271,TB!C:F,3,0)</f>
        <v>Insurance expenses</v>
      </c>
      <c r="N271" s="9" t="str">
        <f>VLOOKUP(C271,TB!C:F,4,0)</f>
        <v>Administrative expenses</v>
      </c>
    </row>
    <row r="272" spans="1:14" ht="14.5">
      <c r="A272" s="12" t="str">
        <f t="shared" si="9"/>
        <v>5</v>
      </c>
      <c r="B272" s="13" t="str">
        <f t="shared" si="8"/>
        <v>50402010</v>
      </c>
      <c r="C272" s="61" t="s">
        <v>523</v>
      </c>
      <c r="D272" s="61" t="s">
        <v>157</v>
      </c>
      <c r="E272" s="62">
        <v>0</v>
      </c>
      <c r="F272" s="62">
        <v>76568.83</v>
      </c>
      <c r="G272" s="62">
        <v>46411.26</v>
      </c>
      <c r="H272" s="62">
        <v>30157.57</v>
      </c>
      <c r="I272" s="62">
        <v>0</v>
      </c>
      <c r="J272" s="62">
        <v>6592873.9299999997</v>
      </c>
      <c r="K272" s="62">
        <v>3986519.15</v>
      </c>
      <c r="L272" s="62">
        <v>2606354.7799999998</v>
      </c>
      <c r="M272" s="9" t="str">
        <f>VLOOKUP(C272,TB!C:F,3,0)</f>
        <v>Rates and taxes</v>
      </c>
      <c r="N272" s="9" t="str">
        <f>VLOOKUP(C272,TB!C:F,4,0)</f>
        <v>Administrative expenses</v>
      </c>
    </row>
    <row r="273" spans="1:14" ht="14.5">
      <c r="A273" s="12" t="str">
        <f t="shared" si="9"/>
        <v>5</v>
      </c>
      <c r="B273" s="13" t="str">
        <f t="shared" si="8"/>
        <v>50402011</v>
      </c>
      <c r="C273" s="61" t="s">
        <v>524</v>
      </c>
      <c r="D273" s="61" t="s">
        <v>158</v>
      </c>
      <c r="E273" s="62">
        <v>0</v>
      </c>
      <c r="F273" s="62">
        <v>287059.96000000002</v>
      </c>
      <c r="G273" s="62">
        <v>135221.24</v>
      </c>
      <c r="H273" s="62">
        <v>151838.72</v>
      </c>
      <c r="I273" s="62">
        <v>0</v>
      </c>
      <c r="J273" s="62">
        <v>25166974.25</v>
      </c>
      <c r="K273" s="62">
        <v>11821276.6</v>
      </c>
      <c r="L273" s="62">
        <v>13345697.65</v>
      </c>
      <c r="M273" s="9" t="str">
        <f>VLOOKUP(C273,TB!C:F,3,0)</f>
        <v>Professional fees &amp; compliance expenses</v>
      </c>
      <c r="N273" s="9" t="str">
        <f>VLOOKUP(C273,TB!C:F,4,0)</f>
        <v>Administrative expenses</v>
      </c>
    </row>
    <row r="274" spans="1:14" ht="14.5">
      <c r="A274" s="12" t="str">
        <f t="shared" si="9"/>
        <v>5</v>
      </c>
      <c r="B274" s="13" t="str">
        <f t="shared" si="8"/>
        <v>50402012</v>
      </c>
      <c r="C274" s="61" t="s">
        <v>525</v>
      </c>
      <c r="D274" s="61" t="s">
        <v>159</v>
      </c>
      <c r="E274" s="62">
        <v>0</v>
      </c>
      <c r="F274" s="62">
        <v>597876.30000000005</v>
      </c>
      <c r="G274" s="62">
        <v>516450.33</v>
      </c>
      <c r="H274" s="62">
        <v>81425.97</v>
      </c>
      <c r="I274" s="62">
        <v>0</v>
      </c>
      <c r="J274" s="62">
        <v>51691984.159999996</v>
      </c>
      <c r="K274" s="62">
        <v>44376044.359999999</v>
      </c>
      <c r="L274" s="62">
        <v>7315939.7999999998</v>
      </c>
      <c r="M274" s="9" t="str">
        <f>VLOOKUP(C274,TB!C:F,3,0)</f>
        <v>Professional fees &amp; compliance expenses</v>
      </c>
      <c r="N274" s="9" t="str">
        <f>VLOOKUP(C274,TB!C:F,4,0)</f>
        <v>Administrative expenses</v>
      </c>
    </row>
    <row r="275" spans="1:14" ht="14.5">
      <c r="A275" s="12" t="str">
        <f t="shared" si="9"/>
        <v>5</v>
      </c>
      <c r="B275" s="13" t="str">
        <f t="shared" si="8"/>
        <v>50402013</v>
      </c>
      <c r="C275" s="61" t="s">
        <v>526</v>
      </c>
      <c r="D275" s="61" t="s">
        <v>160</v>
      </c>
      <c r="E275" s="62">
        <v>0</v>
      </c>
      <c r="F275" s="62">
        <v>183.43</v>
      </c>
      <c r="G275" s="62">
        <v>728.12</v>
      </c>
      <c r="H275" s="62">
        <v>-544.69000000000005</v>
      </c>
      <c r="I275" s="62">
        <v>0</v>
      </c>
      <c r="J275" s="62">
        <v>15700</v>
      </c>
      <c r="K275" s="62">
        <v>61810</v>
      </c>
      <c r="L275" s="62">
        <v>-46110</v>
      </c>
      <c r="M275" s="9" t="str">
        <f>VLOOKUP(C275,TB!C:F,3,0)</f>
        <v>Business development  expenses</v>
      </c>
      <c r="N275" s="9" t="str">
        <f>VLOOKUP(C275,TB!C:F,4,0)</f>
        <v>Administrative expenses</v>
      </c>
    </row>
    <row r="276" spans="1:14" ht="14.5">
      <c r="A276" s="12" t="str">
        <f t="shared" si="9"/>
        <v>5</v>
      </c>
      <c r="B276" s="13" t="str">
        <f t="shared" si="8"/>
        <v>50402014</v>
      </c>
      <c r="C276" s="61" t="s">
        <v>528</v>
      </c>
      <c r="D276" s="61" t="s">
        <v>161</v>
      </c>
      <c r="E276" s="62">
        <v>0</v>
      </c>
      <c r="F276" s="62">
        <v>58637.29</v>
      </c>
      <c r="G276" s="62">
        <v>16867.52</v>
      </c>
      <c r="H276" s="62">
        <v>41769.769999999997</v>
      </c>
      <c r="I276" s="62">
        <v>0</v>
      </c>
      <c r="J276" s="62">
        <v>5030281.6100000003</v>
      </c>
      <c r="K276" s="62">
        <v>1435866.95</v>
      </c>
      <c r="L276" s="62">
        <v>3594414.66</v>
      </c>
      <c r="M276" s="9" t="str">
        <f>VLOOKUP(C276,TB!C:F,3,0)</f>
        <v>Business development  expenses</v>
      </c>
      <c r="N276" s="9" t="str">
        <f>VLOOKUP(C276,TB!C:F,4,0)</f>
        <v>Administrative expenses</v>
      </c>
    </row>
    <row r="277" spans="1:14" ht="14.5">
      <c r="A277" s="12" t="str">
        <f t="shared" si="9"/>
        <v>5</v>
      </c>
      <c r="B277" s="13" t="str">
        <f t="shared" si="8"/>
        <v>50402015</v>
      </c>
      <c r="C277" s="61" t="s">
        <v>529</v>
      </c>
      <c r="D277" s="61" t="s">
        <v>162</v>
      </c>
      <c r="E277" s="62">
        <v>0</v>
      </c>
      <c r="F277" s="62">
        <v>48422.07</v>
      </c>
      <c r="G277" s="62">
        <v>30083.02</v>
      </c>
      <c r="H277" s="62">
        <v>18339.05</v>
      </c>
      <c r="I277" s="62">
        <v>0</v>
      </c>
      <c r="J277" s="62">
        <v>4286946.07</v>
      </c>
      <c r="K277" s="62">
        <v>2657700.6</v>
      </c>
      <c r="L277" s="62">
        <v>1629245.47</v>
      </c>
      <c r="M277" s="9" t="str">
        <f>VLOOKUP(C277,TB!C:F,3,0)</f>
        <v>Visa and work permit expenses</v>
      </c>
      <c r="N277" s="9" t="str">
        <f>VLOOKUP(C277,TB!C:F,4,0)</f>
        <v>Administrative expenses</v>
      </c>
    </row>
    <row r="278" spans="1:14" ht="14.5">
      <c r="A278" s="12" t="str">
        <f t="shared" si="9"/>
        <v>5</v>
      </c>
      <c r="B278" s="13" t="str">
        <f t="shared" si="8"/>
        <v>50402016</v>
      </c>
      <c r="C278" s="61" t="s">
        <v>530</v>
      </c>
      <c r="D278" s="61" t="s">
        <v>163</v>
      </c>
      <c r="E278" s="62">
        <v>0</v>
      </c>
      <c r="F278" s="62">
        <v>1340.3</v>
      </c>
      <c r="G278" s="62">
        <v>722</v>
      </c>
      <c r="H278" s="62">
        <v>618.29999999999995</v>
      </c>
      <c r="I278" s="62">
        <v>0</v>
      </c>
      <c r="J278" s="62">
        <v>113983.67999999999</v>
      </c>
      <c r="K278" s="62">
        <v>60611.9</v>
      </c>
      <c r="L278" s="62">
        <v>53371.78</v>
      </c>
      <c r="M278" s="9" t="str">
        <f>VLOOKUP(C278,TB!C:F,3,0)</f>
        <v>Travelling and conveyance</v>
      </c>
      <c r="N278" s="9" t="str">
        <f>VLOOKUP(C278,TB!C:F,4,0)</f>
        <v>Administrative expenses</v>
      </c>
    </row>
    <row r="279" spans="1:14" ht="14.5">
      <c r="A279" s="12" t="str">
        <f t="shared" si="9"/>
        <v>5</v>
      </c>
      <c r="B279" s="13" t="str">
        <f t="shared" si="8"/>
        <v>50402019</v>
      </c>
      <c r="C279" s="61" t="s">
        <v>532</v>
      </c>
      <c r="D279" s="61" t="s">
        <v>165</v>
      </c>
      <c r="E279" s="62">
        <v>0</v>
      </c>
      <c r="F279" s="62">
        <v>118766.72</v>
      </c>
      <c r="G279" s="62">
        <v>25124.21</v>
      </c>
      <c r="H279" s="62">
        <v>93642.51</v>
      </c>
      <c r="I279" s="62">
        <v>0</v>
      </c>
      <c r="J279" s="62">
        <v>10230615.140000001</v>
      </c>
      <c r="K279" s="62">
        <v>2147372.5</v>
      </c>
      <c r="L279" s="62">
        <v>8083242.6399999997</v>
      </c>
      <c r="M279" s="9" t="str">
        <f>VLOOKUP(C279,TB!C:F,3,0)</f>
        <v>Security expenses</v>
      </c>
      <c r="N279" s="9" t="str">
        <f>VLOOKUP(C279,TB!C:F,4,0)</f>
        <v>Administrative expenses</v>
      </c>
    </row>
    <row r="280" spans="1:14" ht="14.5">
      <c r="A280" s="12" t="str">
        <f t="shared" si="9"/>
        <v>5</v>
      </c>
      <c r="B280" s="13" t="str">
        <f t="shared" si="8"/>
        <v>50402020</v>
      </c>
      <c r="C280" s="61" t="s">
        <v>533</v>
      </c>
      <c r="D280" s="61" t="s">
        <v>166</v>
      </c>
      <c r="E280" s="62">
        <v>0</v>
      </c>
      <c r="F280" s="62">
        <v>19392.09</v>
      </c>
      <c r="G280" s="62">
        <v>4299.83</v>
      </c>
      <c r="H280" s="62">
        <v>15092.26</v>
      </c>
      <c r="I280" s="62">
        <v>0</v>
      </c>
      <c r="J280" s="62">
        <v>1696830</v>
      </c>
      <c r="K280" s="62">
        <v>370000</v>
      </c>
      <c r="L280" s="62">
        <v>1326830</v>
      </c>
      <c r="M280" s="9" t="str">
        <f>VLOOKUP(C280,TB!C:F,3,0)</f>
        <v>Business development  expenses</v>
      </c>
      <c r="N280" s="9" t="str">
        <f>VLOOKUP(C280,TB!C:F,4,0)</f>
        <v>Administrative expenses</v>
      </c>
    </row>
    <row r="281" spans="1:14" ht="14.5">
      <c r="A281" s="12" t="str">
        <f t="shared" si="9"/>
        <v>5</v>
      </c>
      <c r="B281" s="13" t="str">
        <f t="shared" si="8"/>
        <v>50402030</v>
      </c>
      <c r="C281" s="61" t="s">
        <v>535</v>
      </c>
      <c r="D281" s="61" t="s">
        <v>168</v>
      </c>
      <c r="E281" s="62">
        <v>0</v>
      </c>
      <c r="F281" s="62">
        <v>20074.650000000001</v>
      </c>
      <c r="G281" s="62">
        <v>20080.689999999999</v>
      </c>
      <c r="H281" s="62">
        <v>-6.04</v>
      </c>
      <c r="I281" s="62">
        <v>0</v>
      </c>
      <c r="J281" s="62">
        <v>5325.63</v>
      </c>
      <c r="K281" s="62">
        <v>5852.53</v>
      </c>
      <c r="L281" s="62">
        <v>-526.9</v>
      </c>
      <c r="M281" s="9" t="str">
        <f>VLOOKUP(C281,TB!C:F,3,0)</f>
        <v>Prodn  materials consumed-inward cost</v>
      </c>
      <c r="N281" s="9" t="str">
        <f>VLOOKUP(C281,TB!C:F,4,0)</f>
        <v>Production materials consumed</v>
      </c>
    </row>
    <row r="282" spans="1:14" ht="14.5">
      <c r="A282" s="12" t="str">
        <f t="shared" si="9"/>
        <v>5</v>
      </c>
      <c r="B282" s="13" t="str">
        <f t="shared" si="8"/>
        <v>50402034</v>
      </c>
      <c r="C282" s="61" t="s">
        <v>536</v>
      </c>
      <c r="D282" s="61" t="s">
        <v>169</v>
      </c>
      <c r="E282" s="62">
        <v>0</v>
      </c>
      <c r="F282" s="62">
        <v>283.29000000000002</v>
      </c>
      <c r="G282" s="62">
        <v>0</v>
      </c>
      <c r="H282" s="62">
        <v>283.29000000000002</v>
      </c>
      <c r="I282" s="62">
        <v>0</v>
      </c>
      <c r="J282" s="62">
        <v>24228</v>
      </c>
      <c r="K282" s="62">
        <v>0</v>
      </c>
      <c r="L282" s="62">
        <v>24228</v>
      </c>
      <c r="M282" s="9" t="str">
        <f>VLOOKUP(C282,TB!C:F,3,0)</f>
        <v>Printing and stationeries</v>
      </c>
      <c r="N282" s="9" t="str">
        <f>VLOOKUP(C282,TB!C:F,4,0)</f>
        <v>Administrative expenses</v>
      </c>
    </row>
    <row r="283" spans="1:14" ht="14.5">
      <c r="A283" s="12" t="str">
        <f t="shared" si="9"/>
        <v>5</v>
      </c>
      <c r="B283" s="13" t="str">
        <f t="shared" si="8"/>
        <v>50402038</v>
      </c>
      <c r="C283" s="61" t="s">
        <v>1116</v>
      </c>
      <c r="D283" s="61" t="s">
        <v>710</v>
      </c>
      <c r="E283" s="62">
        <v>0</v>
      </c>
      <c r="F283" s="62">
        <v>67796.429999999993</v>
      </c>
      <c r="G283" s="62">
        <v>4497.9399999999996</v>
      </c>
      <c r="H283" s="62">
        <v>63298.49</v>
      </c>
      <c r="I283" s="62">
        <v>0</v>
      </c>
      <c r="J283" s="62">
        <v>6070805.8700000001</v>
      </c>
      <c r="K283" s="62">
        <v>405258</v>
      </c>
      <c r="L283" s="62">
        <v>5665547.8700000001</v>
      </c>
      <c r="M283" s="9" t="str">
        <f>VLOOKUP(C283,TB!C:F,3,0)</f>
        <v>Other corporate tax</v>
      </c>
      <c r="N283" s="9" t="str">
        <f>VLOOKUP(C283,TB!C:F,4,0)</f>
        <v>Tax expenses</v>
      </c>
    </row>
    <row r="284" spans="1:14" ht="14.5">
      <c r="A284" s="12" t="str">
        <f t="shared" si="9"/>
        <v>5</v>
      </c>
      <c r="B284" s="13" t="str">
        <f t="shared" si="8"/>
        <v>50502001</v>
      </c>
      <c r="C284" s="61" t="s">
        <v>538</v>
      </c>
      <c r="D284" s="61" t="s">
        <v>170</v>
      </c>
      <c r="E284" s="62">
        <v>0</v>
      </c>
      <c r="F284" s="62">
        <v>222256.57</v>
      </c>
      <c r="G284" s="62">
        <v>127135.5</v>
      </c>
      <c r="H284" s="62">
        <v>95121.07</v>
      </c>
      <c r="I284" s="62">
        <v>0</v>
      </c>
      <c r="J284" s="62">
        <v>19299456.899999999</v>
      </c>
      <c r="K284" s="62">
        <v>11005972.300000001</v>
      </c>
      <c r="L284" s="62">
        <v>8293484.5999999996</v>
      </c>
      <c r="M284" s="9" t="str">
        <f>VLOOKUP(C284,TB!C:F,3,0)</f>
        <v>Marine insurance</v>
      </c>
      <c r="N284" s="9" t="str">
        <f>VLOOKUP(C284,TB!C:F,4,0)</f>
        <v>Selling and distribution expenses</v>
      </c>
    </row>
    <row r="285" spans="1:14" ht="14.5">
      <c r="A285" s="12" t="str">
        <f t="shared" si="9"/>
        <v>5</v>
      </c>
      <c r="B285" s="13" t="str">
        <f t="shared" si="8"/>
        <v>50502002</v>
      </c>
      <c r="C285" s="61" t="s">
        <v>539</v>
      </c>
      <c r="D285" s="61" t="s">
        <v>171</v>
      </c>
      <c r="E285" s="62">
        <v>0</v>
      </c>
      <c r="F285" s="62">
        <v>88922.07</v>
      </c>
      <c r="G285" s="62">
        <v>48798.5</v>
      </c>
      <c r="H285" s="62">
        <v>40123.57</v>
      </c>
      <c r="I285" s="62">
        <v>0</v>
      </c>
      <c r="J285" s="62">
        <v>7660191.6399999997</v>
      </c>
      <c r="K285" s="62">
        <v>4188344.45</v>
      </c>
      <c r="L285" s="62">
        <v>3471847.19</v>
      </c>
      <c r="M285" s="9" t="str">
        <f>VLOOKUP(C285,TB!C:F,3,0)</f>
        <v>Courier expenses</v>
      </c>
      <c r="N285" s="9" t="str">
        <f>VLOOKUP(C285,TB!C:F,4,0)</f>
        <v>Selling and distribution expenses</v>
      </c>
    </row>
    <row r="286" spans="1:14" ht="14.5">
      <c r="A286" s="12" t="str">
        <f t="shared" si="9"/>
        <v>5</v>
      </c>
      <c r="B286" s="13" t="str">
        <f t="shared" si="8"/>
        <v>50502003</v>
      </c>
      <c r="C286" s="61" t="s">
        <v>540</v>
      </c>
      <c r="D286" s="61" t="s">
        <v>65</v>
      </c>
      <c r="E286" s="62">
        <v>0</v>
      </c>
      <c r="F286" s="62">
        <v>1125839.48</v>
      </c>
      <c r="G286" s="62">
        <v>697485.08</v>
      </c>
      <c r="H286" s="62">
        <v>428354.4</v>
      </c>
      <c r="I286" s="62">
        <v>0</v>
      </c>
      <c r="J286" s="62">
        <v>97200285</v>
      </c>
      <c r="K286" s="62">
        <v>59939844.390000001</v>
      </c>
      <c r="L286" s="62">
        <v>37260440.609999999</v>
      </c>
      <c r="M286" s="9" t="str">
        <f>VLOOKUP(C286,TB!C:F,3,0)</f>
        <v>Clearing and forwarding charges</v>
      </c>
      <c r="N286" s="9" t="str">
        <f>VLOOKUP(C286,TB!C:F,4,0)</f>
        <v>Selling and distribution expenses</v>
      </c>
    </row>
    <row r="287" spans="1:14" ht="14.5">
      <c r="A287" s="12" t="str">
        <f t="shared" si="9"/>
        <v>5</v>
      </c>
      <c r="B287" s="13" t="str">
        <f t="shared" si="8"/>
        <v>50502004</v>
      </c>
      <c r="C287" s="61" t="s">
        <v>542</v>
      </c>
      <c r="D287" s="61" t="s">
        <v>172</v>
      </c>
      <c r="E287" s="62">
        <v>0</v>
      </c>
      <c r="F287" s="62">
        <v>219405.85</v>
      </c>
      <c r="G287" s="62">
        <v>261190.72</v>
      </c>
      <c r="H287" s="62">
        <v>-41784.870000000003</v>
      </c>
      <c r="I287" s="62">
        <v>0</v>
      </c>
      <c r="J287" s="62">
        <v>18682779.620000001</v>
      </c>
      <c r="K287" s="62">
        <v>22267296.75</v>
      </c>
      <c r="L287" s="62">
        <v>-3584517.13</v>
      </c>
      <c r="M287" s="9" t="str">
        <f>VLOOKUP(C287,TB!C:F,3,0)</f>
        <v>Freight expenses</v>
      </c>
      <c r="N287" s="9" t="str">
        <f>VLOOKUP(C287,TB!C:F,4,0)</f>
        <v>Selling and distribution expenses</v>
      </c>
    </row>
    <row r="288" spans="1:14" ht="14.5">
      <c r="A288" s="12" t="str">
        <f t="shared" si="9"/>
        <v>5</v>
      </c>
      <c r="B288" s="13" t="str">
        <f t="shared" si="8"/>
        <v>50502005</v>
      </c>
      <c r="C288" s="61" t="s">
        <v>1117</v>
      </c>
      <c r="D288" s="61" t="s">
        <v>612</v>
      </c>
      <c r="E288" s="62">
        <v>0</v>
      </c>
      <c r="F288" s="62">
        <v>212421.24</v>
      </c>
      <c r="G288" s="62">
        <v>0</v>
      </c>
      <c r="H288" s="62">
        <v>212421.24</v>
      </c>
      <c r="I288" s="62">
        <v>0</v>
      </c>
      <c r="J288" s="62">
        <v>18427104.27</v>
      </c>
      <c r="K288" s="62">
        <v>0</v>
      </c>
      <c r="L288" s="62">
        <v>18427104.27</v>
      </c>
      <c r="M288" s="9" t="str">
        <f>VLOOKUP(C288,TB!C:F,3,0)</f>
        <v>Freight expenses</v>
      </c>
      <c r="N288" s="9" t="str">
        <f>VLOOKUP(C288,TB!C:F,4,0)</f>
        <v>Selling and distribution expenses</v>
      </c>
    </row>
    <row r="289" spans="1:14" ht="14.5">
      <c r="A289" s="12" t="str">
        <f t="shared" si="9"/>
        <v>5</v>
      </c>
      <c r="B289" s="13" t="str">
        <f t="shared" si="8"/>
        <v>50502008</v>
      </c>
      <c r="C289" s="61" t="s">
        <v>545</v>
      </c>
      <c r="D289" s="61" t="s">
        <v>175</v>
      </c>
      <c r="E289" s="62">
        <v>0</v>
      </c>
      <c r="F289" s="62">
        <v>257061.61</v>
      </c>
      <c r="G289" s="62">
        <v>105372.19</v>
      </c>
      <c r="H289" s="62">
        <v>151689.42000000001</v>
      </c>
      <c r="I289" s="62">
        <v>0</v>
      </c>
      <c r="J289" s="62">
        <v>22067834.5</v>
      </c>
      <c r="K289" s="62">
        <v>8961941.4499999993</v>
      </c>
      <c r="L289" s="62">
        <v>13105893.050000001</v>
      </c>
      <c r="M289" s="9" t="str">
        <f>VLOOKUP(C289,TB!C:F,3,0)</f>
        <v>Freight expenses</v>
      </c>
      <c r="N289" s="9" t="str">
        <f>VLOOKUP(C289,TB!C:F,4,0)</f>
        <v>Selling and distribution expenses</v>
      </c>
    </row>
    <row r="290" spans="1:14" ht="14.5">
      <c r="A290" s="12" t="str">
        <f t="shared" si="9"/>
        <v>5</v>
      </c>
      <c r="B290" s="13" t="str">
        <f t="shared" si="8"/>
        <v>50503001</v>
      </c>
      <c r="C290" s="61" t="s">
        <v>546</v>
      </c>
      <c r="D290" s="61" t="s">
        <v>176</v>
      </c>
      <c r="E290" s="62">
        <v>0</v>
      </c>
      <c r="F290" s="62">
        <v>1084397</v>
      </c>
      <c r="G290" s="62">
        <v>664171.51</v>
      </c>
      <c r="H290" s="62">
        <v>420225.49</v>
      </c>
      <c r="I290" s="62">
        <v>0</v>
      </c>
      <c r="J290" s="62">
        <v>93977716.299999997</v>
      </c>
      <c r="K290" s="62">
        <v>57385165.649999999</v>
      </c>
      <c r="L290" s="62">
        <v>36592550.649999999</v>
      </c>
      <c r="M290" s="9" t="str">
        <f>VLOOKUP(C290,TB!C:F,3,0)</f>
        <v>Prodn  materials consumed-inward cost</v>
      </c>
      <c r="N290" s="9" t="str">
        <f>VLOOKUP(C290,TB!C:F,4,0)</f>
        <v>Production materials consumed</v>
      </c>
    </row>
    <row r="291" spans="1:14" ht="14.5">
      <c r="A291" s="12" t="str">
        <f t="shared" si="9"/>
        <v>5</v>
      </c>
      <c r="B291" s="13" t="str">
        <f t="shared" si="8"/>
        <v>50503003</v>
      </c>
      <c r="C291" s="61" t="s">
        <v>548</v>
      </c>
      <c r="D291" s="61" t="s">
        <v>178</v>
      </c>
      <c r="E291" s="62">
        <v>0</v>
      </c>
      <c r="F291" s="62">
        <v>1388940.02</v>
      </c>
      <c r="G291" s="62">
        <v>768772.89</v>
      </c>
      <c r="H291" s="62">
        <v>620167.13</v>
      </c>
      <c r="I291" s="62">
        <v>0</v>
      </c>
      <c r="J291" s="62">
        <v>120491249.39</v>
      </c>
      <c r="K291" s="62">
        <v>66423581.460000001</v>
      </c>
      <c r="L291" s="62">
        <v>54067667.93</v>
      </c>
      <c r="M291" s="9" t="str">
        <f>VLOOKUP(C291,TB!C:F,3,0)</f>
        <v>Prodn  materials consumed-inward cost</v>
      </c>
      <c r="N291" s="9" t="str">
        <f>VLOOKUP(C291,TB!C:F,4,0)</f>
        <v>Production materials consumed</v>
      </c>
    </row>
    <row r="292" spans="1:14" ht="14.5">
      <c r="A292" s="12" t="str">
        <f t="shared" si="9"/>
        <v>5</v>
      </c>
      <c r="B292" s="13" t="str">
        <f t="shared" si="8"/>
        <v>50503004</v>
      </c>
      <c r="C292" s="61" t="s">
        <v>634</v>
      </c>
      <c r="D292" s="61" t="s">
        <v>198</v>
      </c>
      <c r="E292" s="62">
        <v>0</v>
      </c>
      <c r="F292" s="62">
        <v>12179.73</v>
      </c>
      <c r="G292" s="62">
        <v>2639</v>
      </c>
      <c r="H292" s="62">
        <v>9540.73</v>
      </c>
      <c r="I292" s="62">
        <v>0</v>
      </c>
      <c r="J292" s="62">
        <v>1048136.71</v>
      </c>
      <c r="K292" s="62">
        <v>221846.45</v>
      </c>
      <c r="L292" s="62">
        <v>826290.26</v>
      </c>
      <c r="M292" s="9" t="str">
        <f>VLOOKUP(C292,TB!C:F,3,0)</f>
        <v>Prodn  materials consumed-inward cost</v>
      </c>
      <c r="N292" s="9" t="str">
        <f>VLOOKUP(C292,TB!C:F,4,0)</f>
        <v>Production materials consumed</v>
      </c>
    </row>
    <row r="293" spans="1:14" ht="14.5">
      <c r="A293" s="12" t="str">
        <f t="shared" si="9"/>
        <v>5</v>
      </c>
      <c r="B293" s="13" t="str">
        <f t="shared" si="8"/>
        <v>50503005</v>
      </c>
      <c r="C293" s="61" t="s">
        <v>635</v>
      </c>
      <c r="D293" s="61" t="s">
        <v>549</v>
      </c>
      <c r="E293" s="62">
        <v>0</v>
      </c>
      <c r="F293" s="62">
        <v>672.38</v>
      </c>
      <c r="G293" s="62">
        <v>0</v>
      </c>
      <c r="H293" s="62">
        <v>672.38</v>
      </c>
      <c r="I293" s="62">
        <v>0</v>
      </c>
      <c r="J293" s="62">
        <v>57118.75</v>
      </c>
      <c r="K293" s="62">
        <v>0</v>
      </c>
      <c r="L293" s="62">
        <v>57118.75</v>
      </c>
      <c r="M293" s="9" t="str">
        <f>VLOOKUP(C293,TB!C:F,3,0)</f>
        <v>Prodn  materials consumed-inward cost</v>
      </c>
      <c r="N293" s="9" t="str">
        <f>VLOOKUP(C293,TB!C:F,4,0)</f>
        <v>Production materials consumed</v>
      </c>
    </row>
    <row r="294" spans="1:14" ht="14.5">
      <c r="A294" s="12" t="str">
        <f t="shared" si="9"/>
        <v>5</v>
      </c>
      <c r="B294" s="13" t="str">
        <f t="shared" si="8"/>
        <v>50503006</v>
      </c>
      <c r="C294" s="61" t="s">
        <v>550</v>
      </c>
      <c r="D294" s="61" t="s">
        <v>202</v>
      </c>
      <c r="E294" s="62">
        <v>0</v>
      </c>
      <c r="F294" s="62">
        <v>3045.69</v>
      </c>
      <c r="G294" s="62">
        <v>3045.69</v>
      </c>
      <c r="H294" s="62">
        <v>0</v>
      </c>
      <c r="I294" s="62">
        <v>0</v>
      </c>
      <c r="J294" s="62">
        <v>259710.4</v>
      </c>
      <c r="K294" s="62">
        <v>259710.4</v>
      </c>
      <c r="L294" s="62">
        <v>0</v>
      </c>
      <c r="M294" s="9" t="str">
        <f>VLOOKUP(C294,TB!C:F,3,0)</f>
        <v>Prodn  materials consumed-inward cost</v>
      </c>
      <c r="N294" s="9" t="str">
        <f>VLOOKUP(C294,TB!C:F,4,0)</f>
        <v>Production materials consumed</v>
      </c>
    </row>
    <row r="295" spans="1:14" ht="14.5">
      <c r="A295" s="12" t="str">
        <f t="shared" si="9"/>
        <v>5</v>
      </c>
      <c r="B295" s="13" t="str">
        <f t="shared" si="8"/>
        <v>50503008</v>
      </c>
      <c r="C295" s="61" t="s">
        <v>552</v>
      </c>
      <c r="D295" s="61" t="s">
        <v>299</v>
      </c>
      <c r="E295" s="62">
        <v>0</v>
      </c>
      <c r="F295" s="62">
        <v>9943.82</v>
      </c>
      <c r="G295" s="62">
        <v>8333.17</v>
      </c>
      <c r="H295" s="62">
        <v>1610.65</v>
      </c>
      <c r="I295" s="62">
        <v>0</v>
      </c>
      <c r="J295" s="62">
        <v>861387.77</v>
      </c>
      <c r="K295" s="62">
        <v>717823.4</v>
      </c>
      <c r="L295" s="62">
        <v>143564.37</v>
      </c>
      <c r="M295" s="9" t="str">
        <f>VLOOKUP(C295,TB!C:F,3,0)</f>
        <v>Prodn  materials consumed-inward cost</v>
      </c>
      <c r="N295" s="9" t="str">
        <f>VLOOKUP(C295,TB!C:F,4,0)</f>
        <v>Production materials consumed</v>
      </c>
    </row>
    <row r="296" spans="1:14" ht="14.5">
      <c r="A296" s="12" t="str">
        <f t="shared" si="9"/>
        <v>5</v>
      </c>
      <c r="B296" s="13" t="str">
        <f t="shared" si="8"/>
        <v>50504002</v>
      </c>
      <c r="C296" s="61" t="s">
        <v>553</v>
      </c>
      <c r="D296" s="61" t="s">
        <v>180</v>
      </c>
      <c r="E296" s="62">
        <v>0</v>
      </c>
      <c r="F296" s="62">
        <v>2242.54</v>
      </c>
      <c r="G296" s="62">
        <v>116.55</v>
      </c>
      <c r="H296" s="62">
        <v>2125.9899999999998</v>
      </c>
      <c r="I296" s="62">
        <v>0</v>
      </c>
      <c r="J296" s="62">
        <v>195195.3</v>
      </c>
      <c r="K296" s="62">
        <v>9872.08</v>
      </c>
      <c r="L296" s="62">
        <v>185323.22</v>
      </c>
      <c r="M296" s="9" t="str">
        <f>VLOOKUP(C296,TB!C:F,3,0)</f>
        <v>Prodn  materials consumed-inward cost</v>
      </c>
      <c r="N296" s="9" t="str">
        <f>VLOOKUP(C296,TB!C:F,4,0)</f>
        <v>Production materials consumed</v>
      </c>
    </row>
    <row r="297" spans="1:14" ht="14.5">
      <c r="A297" s="12" t="str">
        <f t="shared" si="9"/>
        <v>5</v>
      </c>
      <c r="B297" s="13" t="str">
        <f t="shared" si="8"/>
        <v>50602001</v>
      </c>
      <c r="C297" s="61" t="s">
        <v>554</v>
      </c>
      <c r="D297" s="61" t="s">
        <v>181</v>
      </c>
      <c r="E297" s="62">
        <v>0</v>
      </c>
      <c r="F297" s="62">
        <v>251182.04</v>
      </c>
      <c r="G297" s="62">
        <v>41.26</v>
      </c>
      <c r="H297" s="62">
        <v>251140.78</v>
      </c>
      <c r="I297" s="62">
        <v>0</v>
      </c>
      <c r="J297" s="62">
        <v>21669010.559999999</v>
      </c>
      <c r="K297" s="62">
        <v>3506</v>
      </c>
      <c r="L297" s="62">
        <v>21665504.559999999</v>
      </c>
      <c r="M297" s="9" t="str">
        <f>VLOOKUP(C297,TB!C:F,3,0)</f>
        <v>Prodn  materials consumed-inward cost</v>
      </c>
      <c r="N297" s="9" t="str">
        <f>VLOOKUP(C297,TB!C:F,4,0)</f>
        <v>Production materials consumed</v>
      </c>
    </row>
    <row r="298" spans="1:14" ht="14.5">
      <c r="A298" s="12" t="str">
        <f t="shared" si="9"/>
        <v>5</v>
      </c>
      <c r="B298" s="13" t="str">
        <f t="shared" si="8"/>
        <v>50602002</v>
      </c>
      <c r="C298" s="61" t="s">
        <v>555</v>
      </c>
      <c r="D298" s="61" t="s">
        <v>182</v>
      </c>
      <c r="E298" s="62">
        <v>0</v>
      </c>
      <c r="F298" s="62">
        <v>28891.89</v>
      </c>
      <c r="G298" s="62">
        <v>64.819999999999993</v>
      </c>
      <c r="H298" s="62">
        <v>28827.07</v>
      </c>
      <c r="I298" s="62">
        <v>0</v>
      </c>
      <c r="J298" s="62">
        <v>2492219.13</v>
      </c>
      <c r="K298" s="62">
        <v>5544.5</v>
      </c>
      <c r="L298" s="62">
        <v>2486674.63</v>
      </c>
      <c r="M298" s="9" t="str">
        <f>VLOOKUP(C298,TB!C:F,3,0)</f>
        <v>Export related bank charges</v>
      </c>
      <c r="N298" s="9" t="str">
        <f>VLOOKUP(C298,TB!C:F,4,0)</f>
        <v>Selling and distribution expenses</v>
      </c>
    </row>
    <row r="299" spans="1:14" ht="14.5">
      <c r="A299" s="12" t="str">
        <f t="shared" si="9"/>
        <v>5</v>
      </c>
      <c r="B299" s="13" t="str">
        <f t="shared" si="8"/>
        <v>50602003</v>
      </c>
      <c r="C299" s="61" t="s">
        <v>556</v>
      </c>
      <c r="D299" s="61" t="s">
        <v>66</v>
      </c>
      <c r="E299" s="62">
        <v>0</v>
      </c>
      <c r="F299" s="62">
        <v>19471.099999999999</v>
      </c>
      <c r="G299" s="62">
        <v>3599.76</v>
      </c>
      <c r="H299" s="62">
        <v>15871.34</v>
      </c>
      <c r="I299" s="62">
        <v>0</v>
      </c>
      <c r="J299" s="62">
        <v>1676040.89</v>
      </c>
      <c r="K299" s="62">
        <v>308217.11</v>
      </c>
      <c r="L299" s="62">
        <v>1367823.78</v>
      </c>
      <c r="M299" s="9" t="str">
        <f>VLOOKUP(C299,TB!C:F,3,0)</f>
        <v>Bank charges</v>
      </c>
      <c r="N299" s="9" t="str">
        <f>VLOOKUP(C299,TB!C:F,4,0)</f>
        <v>Financial expenses</v>
      </c>
    </row>
    <row r="300" spans="1:14" ht="14.5">
      <c r="A300" s="12" t="str">
        <f t="shared" si="9"/>
        <v>5</v>
      </c>
      <c r="B300" s="13" t="str">
        <f t="shared" si="8"/>
        <v>50602004</v>
      </c>
      <c r="C300" s="61" t="s">
        <v>557</v>
      </c>
      <c r="D300" s="61" t="s">
        <v>183</v>
      </c>
      <c r="E300" s="62">
        <v>0</v>
      </c>
      <c r="F300" s="62">
        <v>9255.6299999999992</v>
      </c>
      <c r="G300" s="62">
        <v>128.78</v>
      </c>
      <c r="H300" s="62">
        <v>9126.85</v>
      </c>
      <c r="I300" s="62">
        <v>0</v>
      </c>
      <c r="J300" s="62">
        <v>788796.93</v>
      </c>
      <c r="K300" s="62">
        <v>10895.48</v>
      </c>
      <c r="L300" s="62">
        <v>777901.45</v>
      </c>
      <c r="M300" s="9" t="str">
        <f>VLOOKUP(C300,TB!C:F,3,0)</f>
        <v>Export related bank charges</v>
      </c>
      <c r="N300" s="9" t="str">
        <f>VLOOKUP(C300,TB!C:F,4,0)</f>
        <v>Selling and distribution expenses</v>
      </c>
    </row>
    <row r="301" spans="1:14" ht="14.5">
      <c r="A301" s="12" t="str">
        <f t="shared" si="9"/>
        <v>5</v>
      </c>
      <c r="B301" s="13" t="str">
        <f t="shared" si="8"/>
        <v>50603001</v>
      </c>
      <c r="C301" s="61" t="s">
        <v>1119</v>
      </c>
      <c r="D301" s="61" t="s">
        <v>652</v>
      </c>
      <c r="E301" s="62">
        <v>0</v>
      </c>
      <c r="F301" s="62">
        <v>63344.93</v>
      </c>
      <c r="G301" s="62">
        <v>38033</v>
      </c>
      <c r="H301" s="62">
        <v>25311.93</v>
      </c>
      <c r="I301" s="62">
        <v>0</v>
      </c>
      <c r="J301" s="62">
        <v>5368435.51</v>
      </c>
      <c r="K301" s="62">
        <v>3220908.25</v>
      </c>
      <c r="L301" s="62">
        <v>2147527.2599999998</v>
      </c>
      <c r="M301" s="9" t="str">
        <f>VLOOKUP(C301,TB!C:F,3,0)</f>
        <v>Prodn  materials consumed-inward cost</v>
      </c>
      <c r="N301" s="9" t="str">
        <f>VLOOKUP(C301,TB!C:F,4,0)</f>
        <v>Production materials consumed</v>
      </c>
    </row>
    <row r="302" spans="1:14" ht="14.5">
      <c r="A302" s="12" t="str">
        <f t="shared" si="9"/>
        <v>5</v>
      </c>
      <c r="B302" s="13" t="str">
        <f t="shared" si="8"/>
        <v>50603002</v>
      </c>
      <c r="C302" s="61" t="s">
        <v>1120</v>
      </c>
      <c r="D302" s="61" t="s">
        <v>1121</v>
      </c>
      <c r="E302" s="62">
        <v>0</v>
      </c>
      <c r="F302" s="62">
        <v>93821.4</v>
      </c>
      <c r="G302" s="62">
        <v>69299.13</v>
      </c>
      <c r="H302" s="62">
        <v>24522.27</v>
      </c>
      <c r="I302" s="62">
        <v>0</v>
      </c>
      <c r="J302" s="62">
        <v>8144916.5599999996</v>
      </c>
      <c r="K302" s="62">
        <v>5924351.8700000001</v>
      </c>
      <c r="L302" s="62">
        <v>2220564.69</v>
      </c>
      <c r="M302" s="9" t="str">
        <f>VLOOKUP(C302,TB!C:F,3,0)</f>
        <v>Prodn  materials consumed-inward cost</v>
      </c>
      <c r="N302" s="9" t="str">
        <f>VLOOKUP(C302,TB!C:F,4,0)</f>
        <v>Production materials consumed</v>
      </c>
    </row>
    <row r="303" spans="1:14" ht="14.5">
      <c r="A303" s="12" t="str">
        <f t="shared" ref="A303:A311" si="10">LEFT(B303,1)</f>
        <v>5</v>
      </c>
      <c r="B303" s="13" t="str">
        <f t="shared" ref="B303:B311" si="11">RIGHT(C303,8)</f>
        <v>50603008</v>
      </c>
      <c r="C303" s="61" t="s">
        <v>1801</v>
      </c>
      <c r="D303" s="61" t="s">
        <v>1802</v>
      </c>
      <c r="E303" s="62">
        <v>0</v>
      </c>
      <c r="F303" s="62">
        <v>2253.52</v>
      </c>
      <c r="G303" s="62">
        <v>0</v>
      </c>
      <c r="H303" s="62">
        <v>2253.52</v>
      </c>
      <c r="I303" s="62">
        <v>0</v>
      </c>
      <c r="J303" s="62">
        <v>200901.05</v>
      </c>
      <c r="K303" s="62">
        <v>0</v>
      </c>
      <c r="L303" s="62">
        <v>200901.05</v>
      </c>
      <c r="M303" s="9" t="str">
        <f>VLOOKUP(C303,TB!C:F,3,0)</f>
        <v>Interest on term loan</v>
      </c>
      <c r="N303" s="9" t="str">
        <f>VLOOKUP(C303,TB!C:F,4,0)</f>
        <v>Financial expenses</v>
      </c>
    </row>
    <row r="304" spans="1:14" ht="14.5">
      <c r="A304" s="12" t="str">
        <f t="shared" si="10"/>
        <v>5</v>
      </c>
      <c r="B304" s="13" t="str">
        <f t="shared" si="11"/>
        <v>50603013</v>
      </c>
      <c r="C304" s="61" t="s">
        <v>636</v>
      </c>
      <c r="D304" s="61" t="s">
        <v>610</v>
      </c>
      <c r="E304" s="62">
        <v>0</v>
      </c>
      <c r="F304" s="62">
        <v>91680.68</v>
      </c>
      <c r="G304" s="62">
        <v>31653.43</v>
      </c>
      <c r="H304" s="62">
        <v>60027.25</v>
      </c>
      <c r="I304" s="62">
        <v>0</v>
      </c>
      <c r="J304" s="62">
        <v>7936264.6200000001</v>
      </c>
      <c r="K304" s="62">
        <v>2685414.62</v>
      </c>
      <c r="L304" s="62">
        <v>5250850</v>
      </c>
      <c r="M304" s="9" t="str">
        <f>VLOOKUP(C304,TB!C:F,3,0)</f>
        <v>Interest on term loan</v>
      </c>
      <c r="N304" s="9" t="str">
        <f>VLOOKUP(C304,TB!C:F,4,0)</f>
        <v>Financial expenses</v>
      </c>
    </row>
    <row r="305" spans="1:14" ht="14.5">
      <c r="A305" s="12" t="str">
        <f t="shared" si="10"/>
        <v>5</v>
      </c>
      <c r="B305" s="13" t="str">
        <f t="shared" si="11"/>
        <v>50603015</v>
      </c>
      <c r="C305" s="61" t="s">
        <v>1331</v>
      </c>
      <c r="D305" s="61" t="s">
        <v>1332</v>
      </c>
      <c r="E305" s="62">
        <v>0</v>
      </c>
      <c r="F305" s="62">
        <v>76470.679999999993</v>
      </c>
      <c r="G305" s="62">
        <v>37642</v>
      </c>
      <c r="H305" s="62">
        <v>38828.68</v>
      </c>
      <c r="I305" s="62">
        <v>0</v>
      </c>
      <c r="J305" s="62">
        <v>6523128.3399999999</v>
      </c>
      <c r="K305" s="62">
        <v>3160045.9</v>
      </c>
      <c r="L305" s="62">
        <v>3363082.44</v>
      </c>
      <c r="M305" s="9" t="str">
        <f>VLOOKUP(C305,TB!C:F,3,0)</f>
        <v>Interest on Govt. Stimulus loan</v>
      </c>
      <c r="N305" s="9" t="str">
        <f>VLOOKUP(C305,TB!C:F,4,0)</f>
        <v>Financial expenses</v>
      </c>
    </row>
    <row r="306" spans="1:14" ht="14.5">
      <c r="A306" s="12" t="str">
        <f t="shared" si="10"/>
        <v>5</v>
      </c>
      <c r="B306" s="13" t="str">
        <f t="shared" si="11"/>
        <v>50603016</v>
      </c>
      <c r="C306" s="61" t="s">
        <v>1122</v>
      </c>
      <c r="D306" s="61" t="s">
        <v>744</v>
      </c>
      <c r="E306" s="62">
        <v>0</v>
      </c>
      <c r="F306" s="62">
        <v>6471.96</v>
      </c>
      <c r="G306" s="62">
        <v>231</v>
      </c>
      <c r="H306" s="62">
        <v>6240.96</v>
      </c>
      <c r="I306" s="62">
        <v>0</v>
      </c>
      <c r="J306" s="62">
        <v>543321.12</v>
      </c>
      <c r="K306" s="62">
        <v>21367.5</v>
      </c>
      <c r="L306" s="62">
        <v>521953.62</v>
      </c>
      <c r="M306" s="9" t="str">
        <f>VLOOKUP(C306,TB!C:F,3,0)</f>
        <v>Interest on lease liability</v>
      </c>
      <c r="N306" s="9" t="str">
        <f>VLOOKUP(C306,TB!C:F,4,0)</f>
        <v>Financial expenses</v>
      </c>
    </row>
    <row r="307" spans="1:14" ht="14.5">
      <c r="A307" s="12" t="str">
        <f t="shared" si="10"/>
        <v>5</v>
      </c>
      <c r="B307" s="13" t="str">
        <f t="shared" si="11"/>
        <v>50605001</v>
      </c>
      <c r="C307" s="61" t="s">
        <v>558</v>
      </c>
      <c r="D307" s="61" t="s">
        <v>184</v>
      </c>
      <c r="E307" s="62">
        <v>0</v>
      </c>
      <c r="F307" s="62">
        <v>116675.94</v>
      </c>
      <c r="G307" s="62">
        <v>116386.52</v>
      </c>
      <c r="H307" s="62">
        <v>289.42</v>
      </c>
      <c r="I307" s="62">
        <v>0</v>
      </c>
      <c r="J307" s="62">
        <v>13803659.52</v>
      </c>
      <c r="K307" s="62">
        <v>13732030.92</v>
      </c>
      <c r="L307" s="62">
        <v>71628.600000000006</v>
      </c>
      <c r="M307" s="9" t="str">
        <f>VLOOKUP(C307,TB!C:F,3,0)</f>
        <v>Exchange Rate Loss-U</v>
      </c>
      <c r="N307" s="9" t="str">
        <f>VLOOKUP(C307,TB!C:F,4,0)</f>
        <v>Exchange gain/ (loss)</v>
      </c>
    </row>
    <row r="308" spans="1:14" ht="14.5">
      <c r="A308" s="12" t="str">
        <f t="shared" si="10"/>
        <v>5</v>
      </c>
      <c r="B308" s="13" t="str">
        <f t="shared" si="11"/>
        <v>50605002</v>
      </c>
      <c r="C308" s="61" t="s">
        <v>559</v>
      </c>
      <c r="D308" s="61" t="s">
        <v>185</v>
      </c>
      <c r="E308" s="62">
        <v>0</v>
      </c>
      <c r="F308" s="62">
        <v>1229495.8400000001</v>
      </c>
      <c r="G308" s="62">
        <v>21399.17</v>
      </c>
      <c r="H308" s="62">
        <v>1208096.67</v>
      </c>
      <c r="I308" s="62">
        <v>0</v>
      </c>
      <c r="J308" s="62">
        <v>186186321.11000001</v>
      </c>
      <c r="K308" s="62">
        <v>7014481.6100000003</v>
      </c>
      <c r="L308" s="62">
        <v>179171839.5</v>
      </c>
      <c r="M308" s="9" t="str">
        <f>VLOOKUP(C308,TB!C:F,3,0)</f>
        <v>Prodn  materials consumed-inward cost</v>
      </c>
      <c r="N308" s="9" t="str">
        <f>VLOOKUP(C308,TB!C:F,4,0)</f>
        <v>Production materials consumed</v>
      </c>
    </row>
    <row r="309" spans="1:14" ht="14.5">
      <c r="A309" s="12" t="str">
        <f t="shared" si="10"/>
        <v>5</v>
      </c>
      <c r="B309" s="13" t="str">
        <f t="shared" si="11"/>
        <v>50701001</v>
      </c>
      <c r="C309" s="61" t="s">
        <v>560</v>
      </c>
      <c r="D309" s="61" t="s">
        <v>186</v>
      </c>
      <c r="E309" s="62">
        <v>0</v>
      </c>
      <c r="F309" s="62">
        <v>7792.42</v>
      </c>
      <c r="G309" s="62">
        <v>5415.07</v>
      </c>
      <c r="H309" s="62">
        <v>2377.35</v>
      </c>
      <c r="I309" s="62">
        <v>0</v>
      </c>
      <c r="J309" s="62">
        <v>147938.57999999999</v>
      </c>
      <c r="K309" s="62">
        <v>62603.4</v>
      </c>
      <c r="L309" s="62">
        <v>85335.18</v>
      </c>
      <c r="M309" s="9" t="str">
        <f>VLOOKUP(C309,TB!C:F,3,0)</f>
        <v>(Gain)/Loss on Disposal of Assets</v>
      </c>
      <c r="N309" s="9" t="str">
        <f>VLOOKUP(C309,TB!C:F,4,0)</f>
        <v>Gain/(loss) on disposal of property, plant and equipment</v>
      </c>
    </row>
    <row r="310" spans="1:14" ht="14.5">
      <c r="A310" s="12" t="str">
        <f t="shared" si="10"/>
        <v>5</v>
      </c>
      <c r="B310" s="13" t="str">
        <f t="shared" si="11"/>
        <v>50801001</v>
      </c>
      <c r="C310" s="61" t="s">
        <v>637</v>
      </c>
      <c r="D310" s="61" t="s">
        <v>611</v>
      </c>
      <c r="E310" s="62">
        <v>0</v>
      </c>
      <c r="F310" s="62">
        <v>419969.77</v>
      </c>
      <c r="G310" s="62">
        <v>2459.9299999999998</v>
      </c>
      <c r="H310" s="62">
        <v>417509.84</v>
      </c>
      <c r="I310" s="62">
        <v>0</v>
      </c>
      <c r="J310" s="62">
        <v>36221569.719999999</v>
      </c>
      <c r="K310" s="62">
        <v>208854.79</v>
      </c>
      <c r="L310" s="62">
        <v>36012714.93</v>
      </c>
      <c r="M310" s="9" t="str">
        <f>VLOOKUP(C310,TB!C:F,3,0)</f>
        <v>Turnover tax</v>
      </c>
      <c r="N310" s="9" t="str">
        <f>VLOOKUP(C310,TB!C:F,4,0)</f>
        <v>Tax expenses</v>
      </c>
    </row>
    <row r="311" spans="1:14" ht="14.5">
      <c r="A311" s="12" t="str">
        <f t="shared" si="10"/>
        <v>5</v>
      </c>
      <c r="B311" s="13" t="str">
        <f t="shared" si="11"/>
        <v>50801002</v>
      </c>
      <c r="C311" s="61" t="s">
        <v>1123</v>
      </c>
      <c r="D311" s="61" t="s">
        <v>1124</v>
      </c>
      <c r="E311" s="62">
        <v>0</v>
      </c>
      <c r="F311" s="62">
        <v>87857.31</v>
      </c>
      <c r="G311" s="62">
        <v>0</v>
      </c>
      <c r="H311" s="62">
        <v>87857.31</v>
      </c>
      <c r="I311" s="62">
        <v>0</v>
      </c>
      <c r="J311" s="62">
        <v>7450840</v>
      </c>
      <c r="K311" s="62">
        <v>0</v>
      </c>
      <c r="L311" s="62">
        <v>7450840</v>
      </c>
      <c r="M311" s="9" t="str">
        <f>VLOOKUP(C311,TB!C:F,3,0)</f>
        <v>Tax on cash incentive</v>
      </c>
      <c r="N311" s="9" t="str">
        <f>VLOOKUP(C311,TB!C:F,4,0)</f>
        <v>Tax expenses</v>
      </c>
    </row>
    <row r="312" spans="1:14" ht="13">
      <c r="A312" s="14" t="str">
        <f t="shared" ref="A312" si="12">LEFT(B312,1)</f>
        <v/>
      </c>
      <c r="B312" s="15"/>
      <c r="C312" s="16"/>
      <c r="D312" s="16"/>
      <c r="E312" s="17">
        <f t="shared" ref="E312:K312" si="13">SUM(E3:E311)</f>
        <v>-1.862645149230957E-9</v>
      </c>
      <c r="F312" s="17">
        <f t="shared" si="13"/>
        <v>1403692931.3899989</v>
      </c>
      <c r="G312" s="17">
        <f t="shared" si="13"/>
        <v>1403692931.3900008</v>
      </c>
      <c r="H312" s="17">
        <f t="shared" si="13"/>
        <v>-1.1408701539039612E-8</v>
      </c>
      <c r="I312" s="17">
        <f t="shared" si="13"/>
        <v>1.9073486328125E-6</v>
      </c>
      <c r="J312" s="17">
        <f t="shared" si="13"/>
        <v>118807520350.82002</v>
      </c>
      <c r="K312" s="17">
        <f t="shared" si="13"/>
        <v>118807520350.8199</v>
      </c>
      <c r="L312" s="17">
        <f>SUBTOTAL(9,L3:L311)</f>
        <v>8.4936618804931641E-7</v>
      </c>
      <c r="M312" s="18"/>
      <c r="N312" s="18"/>
    </row>
    <row r="315" spans="1:14" ht="14">
      <c r="C315" s="79"/>
      <c r="D315" s="79" t="s">
        <v>296</v>
      </c>
      <c r="E315" s="80"/>
      <c r="F315" s="80"/>
      <c r="G315" s="80"/>
      <c r="H315" s="80"/>
      <c r="I315" s="81"/>
      <c r="J315" s="82"/>
      <c r="K315" s="82"/>
      <c r="L315" s="83">
        <f>'GL Map'!E31</f>
        <v>-1749273152.8999987</v>
      </c>
      <c r="M315" s="84" t="s">
        <v>228</v>
      </c>
      <c r="N315" s="85" t="s">
        <v>302</v>
      </c>
    </row>
    <row r="316" spans="1:14" ht="14">
      <c r="C316" s="79"/>
      <c r="D316" s="79" t="s">
        <v>296</v>
      </c>
      <c r="E316" s="80"/>
      <c r="F316" s="80"/>
      <c r="G316" s="80"/>
      <c r="H316" s="80"/>
      <c r="I316" s="81"/>
      <c r="J316" s="82"/>
      <c r="K316" s="82"/>
      <c r="L316" s="83">
        <f>'GL Map'!E32</f>
        <v>-148216056.83999997</v>
      </c>
      <c r="M316" s="86"/>
      <c r="N316" s="85" t="s">
        <v>865</v>
      </c>
    </row>
    <row r="317" spans="1:14" ht="14">
      <c r="C317" s="87"/>
      <c r="D317" s="87"/>
      <c r="E317" s="80"/>
      <c r="F317" s="80"/>
      <c r="G317" s="80"/>
      <c r="H317" s="80"/>
      <c r="I317" s="82"/>
      <c r="J317" s="82"/>
      <c r="K317" s="82"/>
      <c r="L317" s="88"/>
      <c r="M317" s="86"/>
      <c r="N317" s="85"/>
    </row>
    <row r="318" spans="1:14" ht="15">
      <c r="C318" s="89"/>
      <c r="D318" s="90"/>
      <c r="E318" s="91"/>
      <c r="F318" s="92"/>
      <c r="G318" s="92"/>
      <c r="H318" s="91"/>
      <c r="I318" s="91">
        <f>SUM(I195:I311)+I173</f>
        <v>184129046.12</v>
      </c>
      <c r="J318" s="93"/>
      <c r="K318" s="93"/>
      <c r="L318" s="91">
        <f>SUM(L195:L311)+L173</f>
        <v>176118543.10000038</v>
      </c>
      <c r="M318" s="86"/>
      <c r="N318" s="1" t="s">
        <v>1682</v>
      </c>
    </row>
    <row r="319" spans="1:14" ht="14">
      <c r="C319" s="94"/>
      <c r="D319" s="95"/>
      <c r="E319" s="96"/>
      <c r="F319" s="96"/>
      <c r="G319" s="96"/>
      <c r="H319" s="96"/>
      <c r="I319" s="97"/>
      <c r="J319" s="97"/>
      <c r="K319" s="97"/>
      <c r="L319" s="97"/>
      <c r="M319" s="98"/>
      <c r="N319" s="98"/>
    </row>
    <row r="320" spans="1:14" ht="14">
      <c r="C320" s="94"/>
      <c r="D320" s="95"/>
      <c r="E320" s="96"/>
      <c r="F320" s="96"/>
      <c r="G320" s="96"/>
      <c r="H320" s="96"/>
      <c r="I320" s="97"/>
      <c r="J320" s="97"/>
      <c r="K320" s="97"/>
      <c r="L320" s="97"/>
      <c r="M320" s="98"/>
      <c r="N320" s="98"/>
    </row>
    <row r="321" spans="3:14" ht="14">
      <c r="C321" s="94"/>
      <c r="D321" s="95"/>
      <c r="E321" s="96"/>
      <c r="F321" s="96"/>
      <c r="G321" s="96"/>
      <c r="H321" s="96"/>
      <c r="I321" s="91">
        <v>0</v>
      </c>
      <c r="J321" s="93"/>
      <c r="K321" s="93"/>
      <c r="L321" s="91">
        <f>BS!H36</f>
        <v>-176118549</v>
      </c>
      <c r="M321" s="98" t="s">
        <v>279</v>
      </c>
      <c r="N321" s="98"/>
    </row>
    <row r="323" spans="3:14">
      <c r="L323" s="226">
        <f>L318+L321</f>
        <v>-5.8999996185302734</v>
      </c>
    </row>
    <row r="324" spans="3:14">
      <c r="L324" s="226">
        <f>PL!F19-'Notes 6-29'!J568</f>
        <v>921039</v>
      </c>
    </row>
    <row r="325" spans="3:14">
      <c r="L325" s="226">
        <f>L323-L324</f>
        <v>-921044.89999961853</v>
      </c>
    </row>
  </sheetData>
  <autoFilter ref="A2:N311" xr:uid="{00000000-0009-0000-0000-00000B000000}"/>
  <conditionalFormatting sqref="C319:C321">
    <cfRule type="duplicateValues" dxfId="39" priority="11"/>
  </conditionalFormatting>
  <conditionalFormatting sqref="C319:C321">
    <cfRule type="duplicateValues" dxfId="38" priority="12"/>
  </conditionalFormatting>
  <conditionalFormatting sqref="C319:C321">
    <cfRule type="duplicateValues" dxfId="37" priority="13" stopIfTrue="1"/>
  </conditionalFormatting>
  <conditionalFormatting sqref="D319:D321">
    <cfRule type="duplicateValues" dxfId="36" priority="14"/>
  </conditionalFormatting>
  <conditionalFormatting sqref="C317:C318">
    <cfRule type="duplicateValues" dxfId="35" priority="4"/>
  </conditionalFormatting>
  <conditionalFormatting sqref="C315:C316">
    <cfRule type="duplicateValues" dxfId="34" priority="3"/>
  </conditionalFormatting>
  <conditionalFormatting sqref="C315:C318">
    <cfRule type="duplicateValues" dxfId="33" priority="2"/>
  </conditionalFormatting>
  <conditionalFormatting sqref="C315:C318">
    <cfRule type="duplicateValues" dxfId="32" priority="5"/>
  </conditionalFormatting>
  <conditionalFormatting sqref="C315:C318">
    <cfRule type="duplicateValues" dxfId="31" priority="6"/>
  </conditionalFormatting>
  <conditionalFormatting sqref="C315:C318">
    <cfRule type="duplicateValues" dxfId="30" priority="7" stopIfTrue="1"/>
  </conditionalFormatting>
  <conditionalFormatting sqref="D315:D318">
    <cfRule type="duplicateValues" dxfId="29" priority="8"/>
  </conditionalFormatting>
  <conditionalFormatting sqref="C315:C318">
    <cfRule type="duplicateValues" dxfId="28" priority="9"/>
  </conditionalFormatting>
  <conditionalFormatting sqref="C315:C318">
    <cfRule type="duplicateValues" dxfId="27" priority="10"/>
  </conditionalFormatting>
  <conditionalFormatting sqref="C315:C318">
    <cfRule type="duplicateValues" dxfId="26" priority="1"/>
  </conditionalFormatting>
  <conditionalFormatting sqref="A3:B311 A312">
    <cfRule type="colorScale" priority="16">
      <colorScale>
        <cfvo type="min"/>
        <cfvo type="percentile" val="50"/>
        <cfvo type="max"/>
        <color rgb="FFF8696B"/>
        <color rgb="FFFCFCFF"/>
        <color rgb="FF63BE7B"/>
      </colorScale>
    </cfRule>
  </conditionalFormatting>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tabColor rgb="FFFF0000"/>
  </sheetPr>
  <dimension ref="A1:N318"/>
  <sheetViews>
    <sheetView workbookViewId="0">
      <pane xSplit="8" ySplit="1" topLeftCell="I2" activePane="bottomRight" state="frozen"/>
      <selection pane="topRight" activeCell="I1" sqref="I1"/>
      <selection pane="bottomLeft" activeCell="A2" sqref="A2"/>
      <selection pane="bottomRight" activeCell="M315" sqref="M315"/>
    </sheetView>
  </sheetViews>
  <sheetFormatPr defaultColWidth="9.453125" defaultRowHeight="12.5"/>
  <cols>
    <col min="1" max="2" width="9.453125" style="9"/>
    <col min="3" max="3" width="16" style="9" bestFit="1" customWidth="1"/>
    <col min="4" max="4" width="22" style="9" bestFit="1" customWidth="1"/>
    <col min="5" max="5" width="21" style="9" hidden="1" customWidth="1"/>
    <col min="6" max="7" width="14" style="9" hidden="1" customWidth="1"/>
    <col min="8" max="8" width="20" style="9" hidden="1" customWidth="1"/>
    <col min="9" max="9" width="20" style="9" bestFit="1" customWidth="1"/>
    <col min="10" max="11" width="16" style="9" bestFit="1" customWidth="1"/>
    <col min="12" max="12" width="21" style="9" bestFit="1" customWidth="1"/>
    <col min="13" max="13" width="41.54296875" style="9" customWidth="1"/>
    <col min="14" max="14" width="32.54296875" style="9" customWidth="1"/>
    <col min="15" max="16384" width="9.453125" style="9"/>
  </cols>
  <sheetData>
    <row r="1" spans="1:14" ht="13">
      <c r="L1" s="227">
        <f>SUBTOTAL(9,L3:L304)</f>
        <v>463395393.11000001</v>
      </c>
    </row>
    <row r="2" spans="1:14" ht="13">
      <c r="A2" s="10" t="s">
        <v>1127</v>
      </c>
      <c r="B2" s="11" t="s">
        <v>1125</v>
      </c>
      <c r="C2" s="8" t="s">
        <v>323</v>
      </c>
      <c r="D2" s="8" t="s">
        <v>323</v>
      </c>
      <c r="E2" s="8" t="s">
        <v>324</v>
      </c>
      <c r="F2" s="8" t="s">
        <v>325</v>
      </c>
      <c r="G2" s="8" t="s">
        <v>326</v>
      </c>
      <c r="H2" s="8" t="s">
        <v>327</v>
      </c>
      <c r="I2" s="8" t="s">
        <v>694</v>
      </c>
      <c r="J2" s="8" t="s">
        <v>695</v>
      </c>
      <c r="K2" s="8" t="s">
        <v>696</v>
      </c>
      <c r="L2" s="8" t="s">
        <v>697</v>
      </c>
      <c r="M2" s="8" t="s">
        <v>1126</v>
      </c>
      <c r="N2" s="8" t="s">
        <v>3</v>
      </c>
    </row>
    <row r="3" spans="1:14" ht="14.5" hidden="1">
      <c r="A3" s="12" t="str">
        <f>LEFT(B3,1)</f>
        <v>1</v>
      </c>
      <c r="B3" s="13" t="str">
        <f t="shared" ref="B3:B66" si="0">RIGHT(C3,8)</f>
        <v>10101010</v>
      </c>
      <c r="C3" s="61" t="s">
        <v>1000</v>
      </c>
      <c r="D3" s="61" t="s">
        <v>1001</v>
      </c>
      <c r="E3" s="62">
        <v>7488532.46</v>
      </c>
      <c r="F3" s="62">
        <v>0</v>
      </c>
      <c r="G3" s="62">
        <v>0</v>
      </c>
      <c r="H3" s="62">
        <v>7488532.46</v>
      </c>
      <c r="I3" s="62">
        <v>584779500</v>
      </c>
      <c r="J3" s="62">
        <v>0</v>
      </c>
      <c r="K3" s="62">
        <v>0</v>
      </c>
      <c r="L3" s="62">
        <v>584779500</v>
      </c>
      <c r="M3" s="9" t="str">
        <f>VLOOKUP(C3,TB!C:F,3,0)</f>
        <v xml:space="preserve">Freehold land </v>
      </c>
      <c r="N3" s="9" t="str">
        <f>VLOOKUP(C3,TB!C:F,4,0)</f>
        <v>Property, plant and equipment</v>
      </c>
    </row>
    <row r="4" spans="1:14" ht="14.5" hidden="1">
      <c r="A4" s="12" t="str">
        <f t="shared" ref="A4:A67" si="1">LEFT(B4,1)</f>
        <v>1</v>
      </c>
      <c r="B4" s="13" t="str">
        <f t="shared" si="0"/>
        <v>10101020</v>
      </c>
      <c r="C4" s="61" t="s">
        <v>328</v>
      </c>
      <c r="D4" s="61" t="s">
        <v>42</v>
      </c>
      <c r="E4" s="62">
        <v>11698115.27</v>
      </c>
      <c r="F4" s="62">
        <v>414437.64</v>
      </c>
      <c r="G4" s="62">
        <v>0</v>
      </c>
      <c r="H4" s="62">
        <v>12112552.91</v>
      </c>
      <c r="I4" s="62">
        <v>908410987.37</v>
      </c>
      <c r="J4" s="62">
        <v>35192515.329999998</v>
      </c>
      <c r="K4" s="62">
        <v>0</v>
      </c>
      <c r="L4" s="62">
        <v>943603502.70000005</v>
      </c>
      <c r="M4" s="9" t="str">
        <f>VLOOKUP(C4,TB!C:F,3,0)</f>
        <v>Factory building</v>
      </c>
      <c r="N4" s="9" t="str">
        <f>VLOOKUP(C4,TB!C:F,4,0)</f>
        <v>Property, plant and equipment</v>
      </c>
    </row>
    <row r="5" spans="1:14" ht="14.5" hidden="1">
      <c r="A5" s="12" t="str">
        <f t="shared" si="1"/>
        <v>1</v>
      </c>
      <c r="B5" s="13" t="str">
        <f t="shared" si="0"/>
        <v>10101021</v>
      </c>
      <c r="C5" s="61" t="s">
        <v>698</v>
      </c>
      <c r="D5" s="61" t="s">
        <v>683</v>
      </c>
      <c r="E5" s="62">
        <v>0</v>
      </c>
      <c r="F5" s="62">
        <v>1453.1</v>
      </c>
      <c r="G5" s="62">
        <v>246.91</v>
      </c>
      <c r="H5" s="62">
        <v>1206.19</v>
      </c>
      <c r="I5" s="62">
        <v>0</v>
      </c>
      <c r="J5" s="62">
        <v>123441</v>
      </c>
      <c r="K5" s="62">
        <v>20974.98</v>
      </c>
      <c r="L5" s="62">
        <v>102466.02</v>
      </c>
      <c r="M5" s="9" t="str">
        <f>VLOOKUP(C5,TB!C:F,3,0)</f>
        <v>Factory building</v>
      </c>
      <c r="N5" s="9" t="str">
        <f>VLOOKUP(C5,TB!C:F,4,0)</f>
        <v>Property, plant and equipment</v>
      </c>
    </row>
    <row r="6" spans="1:14" ht="14.5" hidden="1">
      <c r="A6" s="12" t="str">
        <f t="shared" si="1"/>
        <v>1</v>
      </c>
      <c r="B6" s="13" t="str">
        <f t="shared" si="0"/>
        <v>10101025</v>
      </c>
      <c r="C6" s="61" t="s">
        <v>329</v>
      </c>
      <c r="D6" s="61" t="s">
        <v>68</v>
      </c>
      <c r="E6" s="62">
        <v>-1941024.19</v>
      </c>
      <c r="F6" s="62">
        <v>0</v>
      </c>
      <c r="G6" s="62">
        <v>173846.96</v>
      </c>
      <c r="H6" s="62">
        <v>-2114871.15</v>
      </c>
      <c r="I6" s="62">
        <v>-148815948.37</v>
      </c>
      <c r="J6" s="62">
        <v>0</v>
      </c>
      <c r="K6" s="62">
        <v>13430132.960000001</v>
      </c>
      <c r="L6" s="62">
        <v>-162246081.33000001</v>
      </c>
      <c r="M6" s="9" t="str">
        <f>VLOOKUP(C6,TB!C:F,3,0)</f>
        <v>Acc. Dep. - Building</v>
      </c>
      <c r="N6" s="9" t="str">
        <f>VLOOKUP(C6,TB!C:F,4,0)</f>
        <v>Property, plant and equipment</v>
      </c>
    </row>
    <row r="7" spans="1:14" ht="14.5" hidden="1">
      <c r="A7" s="12" t="str">
        <f t="shared" si="1"/>
        <v>1</v>
      </c>
      <c r="B7" s="13" t="str">
        <f t="shared" si="0"/>
        <v>10101026</v>
      </c>
      <c r="C7" s="61" t="s">
        <v>699</v>
      </c>
      <c r="D7" s="61" t="s">
        <v>647</v>
      </c>
      <c r="E7" s="62">
        <v>-801440.42</v>
      </c>
      <c r="F7" s="62">
        <v>0.41</v>
      </c>
      <c r="G7" s="62">
        <v>57772.93</v>
      </c>
      <c r="H7" s="62">
        <v>-859212.94</v>
      </c>
      <c r="I7" s="62">
        <v>-63568326.700000003</v>
      </c>
      <c r="J7" s="62">
        <v>34.96</v>
      </c>
      <c r="K7" s="62">
        <v>4583232.67</v>
      </c>
      <c r="L7" s="62">
        <v>-68151524.409999996</v>
      </c>
      <c r="M7" s="9" t="str">
        <f>VLOOKUP(C7,TB!C:F,3,0)</f>
        <v>Acc. Dep-Building-05</v>
      </c>
      <c r="N7" s="9" t="str">
        <f>VLOOKUP(C7,TB!C:F,4,0)</f>
        <v>Property, plant and equipment</v>
      </c>
    </row>
    <row r="8" spans="1:14" ht="14.5" hidden="1">
      <c r="A8" s="12" t="str">
        <f t="shared" si="1"/>
        <v>1</v>
      </c>
      <c r="B8" s="13" t="str">
        <f t="shared" si="0"/>
        <v>10101040</v>
      </c>
      <c r="C8" s="61" t="s">
        <v>330</v>
      </c>
      <c r="D8" s="61" t="s">
        <v>22</v>
      </c>
      <c r="E8" s="62">
        <v>8906357.5600000005</v>
      </c>
      <c r="F8" s="62">
        <v>196300.07</v>
      </c>
      <c r="G8" s="62">
        <v>82360.460000000006</v>
      </c>
      <c r="H8" s="62">
        <v>9020297.1699999999</v>
      </c>
      <c r="I8" s="62">
        <v>641519294.23000002</v>
      </c>
      <c r="J8" s="62">
        <v>16530156.310000001</v>
      </c>
      <c r="K8" s="62">
        <v>6160626.4100000001</v>
      </c>
      <c r="L8" s="62">
        <v>651888824.13</v>
      </c>
      <c r="M8" s="9" t="str">
        <f>VLOOKUP(C8,TB!C:F,3,0)</f>
        <v>Plant and machinery</v>
      </c>
      <c r="N8" s="9" t="str">
        <f>VLOOKUP(C8,TB!C:F,4,0)</f>
        <v>Property, plant and equipment</v>
      </c>
    </row>
    <row r="9" spans="1:14" ht="14.5" hidden="1">
      <c r="A9" s="12" t="str">
        <f t="shared" si="1"/>
        <v>1</v>
      </c>
      <c r="B9" s="13" t="str">
        <f t="shared" si="0"/>
        <v>10101045</v>
      </c>
      <c r="C9" s="61" t="s">
        <v>331</v>
      </c>
      <c r="D9" s="61" t="s">
        <v>69</v>
      </c>
      <c r="E9" s="62">
        <v>-6234763.96</v>
      </c>
      <c r="F9" s="62">
        <v>45593.78</v>
      </c>
      <c r="G9" s="62">
        <v>563659.80000000005</v>
      </c>
      <c r="H9" s="62">
        <v>-6752829.9800000004</v>
      </c>
      <c r="I9" s="62">
        <v>-436416436.81</v>
      </c>
      <c r="J9" s="62">
        <v>3137616.63</v>
      </c>
      <c r="K9" s="62">
        <v>40739927.460000001</v>
      </c>
      <c r="L9" s="62">
        <v>-474018747.63999999</v>
      </c>
      <c r="M9" s="9" t="str">
        <f>VLOOKUP(C9,TB!C:F,3,0)</f>
        <v>Acc. Dep. - Plant &amp; Mac</v>
      </c>
      <c r="N9" s="9" t="str">
        <f>VLOOKUP(C9,TB!C:F,4,0)</f>
        <v>Property, plant and equipment</v>
      </c>
    </row>
    <row r="10" spans="1:14" ht="14.5" hidden="1">
      <c r="A10" s="12" t="str">
        <f t="shared" si="1"/>
        <v>1</v>
      </c>
      <c r="B10" s="13" t="str">
        <f t="shared" si="0"/>
        <v>10101050</v>
      </c>
      <c r="C10" s="61" t="s">
        <v>332</v>
      </c>
      <c r="D10" s="61" t="s">
        <v>23</v>
      </c>
      <c r="E10" s="62">
        <v>1838844.03</v>
      </c>
      <c r="F10" s="62">
        <v>299159.33</v>
      </c>
      <c r="G10" s="62">
        <v>44691.83</v>
      </c>
      <c r="H10" s="62">
        <v>2093311.53</v>
      </c>
      <c r="I10" s="62">
        <v>141922038.88999999</v>
      </c>
      <c r="J10" s="62">
        <v>25304667.91</v>
      </c>
      <c r="K10" s="62">
        <v>3314296</v>
      </c>
      <c r="L10" s="62">
        <v>163912410.80000001</v>
      </c>
      <c r="M10" s="9" t="str">
        <f>VLOOKUP(C10,TB!C:F,3,0)</f>
        <v>Furniture and fixtures</v>
      </c>
      <c r="N10" s="9" t="str">
        <f>VLOOKUP(C10,TB!C:F,4,0)</f>
        <v>Property, plant and equipment</v>
      </c>
    </row>
    <row r="11" spans="1:14" ht="14.5" hidden="1">
      <c r="A11" s="12" t="str">
        <f t="shared" si="1"/>
        <v>1</v>
      </c>
      <c r="B11" s="13" t="str">
        <f t="shared" si="0"/>
        <v>10101055</v>
      </c>
      <c r="C11" s="61" t="s">
        <v>333</v>
      </c>
      <c r="D11" s="61" t="s">
        <v>70</v>
      </c>
      <c r="E11" s="62">
        <v>-1335306.67</v>
      </c>
      <c r="F11" s="62">
        <v>44691.83</v>
      </c>
      <c r="G11" s="62">
        <v>101611.75</v>
      </c>
      <c r="H11" s="62">
        <v>-1392226.59</v>
      </c>
      <c r="I11" s="62">
        <v>-100659117.77</v>
      </c>
      <c r="J11" s="62">
        <v>3314296</v>
      </c>
      <c r="K11" s="62">
        <v>8290737.5899999999</v>
      </c>
      <c r="L11" s="62">
        <v>-105635559.36</v>
      </c>
      <c r="M11" s="9" t="str">
        <f>VLOOKUP(C11,TB!C:F,3,0)</f>
        <v>Acc. Dep. - Furnitur</v>
      </c>
      <c r="N11" s="9" t="str">
        <f>VLOOKUP(C11,TB!C:F,4,0)</f>
        <v>Property, plant and equipment</v>
      </c>
    </row>
    <row r="12" spans="1:14" ht="14.5" hidden="1">
      <c r="A12" s="12" t="str">
        <f t="shared" si="1"/>
        <v>1</v>
      </c>
      <c r="B12" s="13" t="str">
        <f t="shared" si="0"/>
        <v>10101060</v>
      </c>
      <c r="C12" s="61" t="s">
        <v>334</v>
      </c>
      <c r="D12" s="61" t="s">
        <v>24</v>
      </c>
      <c r="E12" s="62">
        <v>740671.41</v>
      </c>
      <c r="F12" s="62">
        <v>71013.279999999999</v>
      </c>
      <c r="G12" s="62">
        <v>0</v>
      </c>
      <c r="H12" s="62">
        <v>811684.69</v>
      </c>
      <c r="I12" s="62">
        <v>58221495.539999999</v>
      </c>
      <c r="J12" s="62">
        <v>6019950.6600000001</v>
      </c>
      <c r="K12" s="62">
        <v>0</v>
      </c>
      <c r="L12" s="62">
        <v>64241446.200000003</v>
      </c>
      <c r="M12" s="9" t="str">
        <f>VLOOKUP(C12,TB!C:F,3,0)</f>
        <v>Office equipment</v>
      </c>
      <c r="N12" s="9" t="str">
        <f>VLOOKUP(C12,TB!C:F,4,0)</f>
        <v>Property, plant and equipment</v>
      </c>
    </row>
    <row r="13" spans="1:14" ht="14.5" hidden="1">
      <c r="A13" s="12" t="str">
        <f t="shared" si="1"/>
        <v>1</v>
      </c>
      <c r="B13" s="13" t="str">
        <f t="shared" si="0"/>
        <v>10101065</v>
      </c>
      <c r="C13" s="61" t="s">
        <v>335</v>
      </c>
      <c r="D13" s="61" t="s">
        <v>71</v>
      </c>
      <c r="E13" s="62">
        <v>-434896.84</v>
      </c>
      <c r="F13" s="62">
        <v>0</v>
      </c>
      <c r="G13" s="62">
        <v>64630.1</v>
      </c>
      <c r="H13" s="62">
        <v>-499526.94</v>
      </c>
      <c r="I13" s="62">
        <v>-33499276.23</v>
      </c>
      <c r="J13" s="62">
        <v>0</v>
      </c>
      <c r="K13" s="62">
        <v>5162046.3099999996</v>
      </c>
      <c r="L13" s="62">
        <v>-38661322.539999999</v>
      </c>
      <c r="M13" s="9" t="str">
        <f>VLOOKUP(C13,TB!C:F,3,0)</f>
        <v>Acc. Dep. - Office E</v>
      </c>
      <c r="N13" s="9" t="str">
        <f>VLOOKUP(C13,TB!C:F,4,0)</f>
        <v>Property, plant and equipment</v>
      </c>
    </row>
    <row r="14" spans="1:14" ht="14.5" hidden="1">
      <c r="A14" s="12" t="str">
        <f t="shared" si="1"/>
        <v>1</v>
      </c>
      <c r="B14" s="13" t="str">
        <f t="shared" si="0"/>
        <v>10101070</v>
      </c>
      <c r="C14" s="61" t="s">
        <v>336</v>
      </c>
      <c r="D14" s="61" t="s">
        <v>25</v>
      </c>
      <c r="E14" s="62">
        <v>524453.65</v>
      </c>
      <c r="F14" s="62">
        <v>29577.86</v>
      </c>
      <c r="G14" s="62">
        <v>0</v>
      </c>
      <c r="H14" s="62">
        <v>554031.51</v>
      </c>
      <c r="I14" s="62">
        <v>41342036.109999999</v>
      </c>
      <c r="J14" s="62">
        <v>2508273.65</v>
      </c>
      <c r="K14" s="62">
        <v>0</v>
      </c>
      <c r="L14" s="62">
        <v>43850309.759999998</v>
      </c>
      <c r="M14" s="9" t="str">
        <f>VLOOKUP(C14,TB!C:F,3,0)</f>
        <v>Computer equipment</v>
      </c>
      <c r="N14" s="9" t="str">
        <f>VLOOKUP(C14,TB!C:F,4,0)</f>
        <v>Property, plant and equipment</v>
      </c>
    </row>
    <row r="15" spans="1:14" ht="14.5" hidden="1">
      <c r="A15" s="12" t="str">
        <f t="shared" si="1"/>
        <v>1</v>
      </c>
      <c r="B15" s="13" t="str">
        <f t="shared" si="0"/>
        <v>10101075</v>
      </c>
      <c r="C15" s="61" t="s">
        <v>337</v>
      </c>
      <c r="D15" s="61" t="s">
        <v>72</v>
      </c>
      <c r="E15" s="62">
        <v>-491959.46</v>
      </c>
      <c r="F15" s="62">
        <v>0</v>
      </c>
      <c r="G15" s="62">
        <v>29516.17</v>
      </c>
      <c r="H15" s="62">
        <v>-521475.63</v>
      </c>
      <c r="I15" s="62">
        <v>-38620730.619999997</v>
      </c>
      <c r="J15" s="62">
        <v>0</v>
      </c>
      <c r="K15" s="62">
        <v>2472462.17</v>
      </c>
      <c r="L15" s="62">
        <v>-41093192.789999999</v>
      </c>
      <c r="M15" s="9" t="str">
        <f>VLOOKUP(C15,TB!C:F,3,0)</f>
        <v>Acc. Dep. - Computer</v>
      </c>
      <c r="N15" s="9" t="str">
        <f>VLOOKUP(C15,TB!C:F,4,0)</f>
        <v>Property, plant and equipment</v>
      </c>
    </row>
    <row r="16" spans="1:14" ht="14.5" hidden="1">
      <c r="A16" s="12" t="str">
        <f t="shared" si="1"/>
        <v>1</v>
      </c>
      <c r="B16" s="13" t="str">
        <f t="shared" si="0"/>
        <v>10101080</v>
      </c>
      <c r="C16" s="61" t="s">
        <v>338</v>
      </c>
      <c r="D16" s="61" t="s">
        <v>26</v>
      </c>
      <c r="E16" s="62">
        <v>206498.01</v>
      </c>
      <c r="F16" s="62">
        <v>21855.79</v>
      </c>
      <c r="G16" s="62">
        <v>0</v>
      </c>
      <c r="H16" s="62">
        <v>228353.8</v>
      </c>
      <c r="I16" s="62">
        <v>15273166</v>
      </c>
      <c r="J16" s="62">
        <v>1856649</v>
      </c>
      <c r="K16" s="62">
        <v>0</v>
      </c>
      <c r="L16" s="62">
        <v>17129815</v>
      </c>
      <c r="M16" s="9" t="str">
        <f>VLOOKUP(C16,TB!C:F,3,0)</f>
        <v>Vehicle</v>
      </c>
      <c r="N16" s="9" t="str">
        <f>VLOOKUP(C16,TB!C:F,4,0)</f>
        <v>Property, plant and equipment</v>
      </c>
    </row>
    <row r="17" spans="1:14" ht="14.5" hidden="1">
      <c r="A17" s="12" t="str">
        <f t="shared" si="1"/>
        <v>1</v>
      </c>
      <c r="B17" s="13" t="str">
        <f t="shared" si="0"/>
        <v>10101085</v>
      </c>
      <c r="C17" s="61" t="s">
        <v>339</v>
      </c>
      <c r="D17" s="61" t="s">
        <v>73</v>
      </c>
      <c r="E17" s="62">
        <v>-206498.01</v>
      </c>
      <c r="F17" s="62">
        <v>0</v>
      </c>
      <c r="G17" s="62">
        <v>1092.79</v>
      </c>
      <c r="H17" s="62">
        <v>-207590.8</v>
      </c>
      <c r="I17" s="62">
        <v>-15273166</v>
      </c>
      <c r="J17" s="62">
        <v>0</v>
      </c>
      <c r="K17" s="62">
        <v>92832.45</v>
      </c>
      <c r="L17" s="62">
        <v>-15365998.449999999</v>
      </c>
      <c r="M17" s="9" t="str">
        <f>VLOOKUP(C17,TB!C:F,3,0)</f>
        <v>Acc. Dep. - Motor Ve</v>
      </c>
      <c r="N17" s="9" t="str">
        <f>VLOOKUP(C17,TB!C:F,4,0)</f>
        <v>Property, plant and equipment</v>
      </c>
    </row>
    <row r="18" spans="1:14" ht="14.5" hidden="1">
      <c r="A18" s="12" t="str">
        <f t="shared" si="1"/>
        <v>1</v>
      </c>
      <c r="B18" s="13" t="str">
        <f t="shared" si="0"/>
        <v>10101130</v>
      </c>
      <c r="C18" s="61" t="s">
        <v>700</v>
      </c>
      <c r="D18" s="61" t="s">
        <v>648</v>
      </c>
      <c r="E18" s="62">
        <v>11124246.75</v>
      </c>
      <c r="F18" s="62">
        <v>129545.92</v>
      </c>
      <c r="G18" s="62">
        <v>0</v>
      </c>
      <c r="H18" s="62">
        <v>11253792.67</v>
      </c>
      <c r="I18" s="62">
        <v>833963340.64999998</v>
      </c>
      <c r="J18" s="62">
        <v>10997268.279999999</v>
      </c>
      <c r="K18" s="62">
        <v>0</v>
      </c>
      <c r="L18" s="62">
        <v>844960608.92999995</v>
      </c>
      <c r="M18" s="9" t="str">
        <f>VLOOKUP(C18,TB!C:F,3,0)</f>
        <v>Utility &amp; Washing</v>
      </c>
      <c r="N18" s="9" t="str">
        <f>VLOOKUP(C18,TB!C:F,4,0)</f>
        <v>Property, plant and equipment</v>
      </c>
    </row>
    <row r="19" spans="1:14" ht="14.5" hidden="1">
      <c r="A19" s="12" t="str">
        <f t="shared" si="1"/>
        <v>1</v>
      </c>
      <c r="B19" s="13" t="str">
        <f t="shared" si="0"/>
        <v>10101135</v>
      </c>
      <c r="C19" s="61" t="s">
        <v>701</v>
      </c>
      <c r="D19" s="61" t="s">
        <v>654</v>
      </c>
      <c r="E19" s="62">
        <v>-6975226.0800000001</v>
      </c>
      <c r="F19" s="62">
        <v>0</v>
      </c>
      <c r="G19" s="62">
        <v>686464.95</v>
      </c>
      <c r="H19" s="62">
        <v>-7661691.0300000003</v>
      </c>
      <c r="I19" s="62">
        <v>-506739220.75</v>
      </c>
      <c r="J19" s="62">
        <v>0</v>
      </c>
      <c r="K19" s="62">
        <v>51637607.579999998</v>
      </c>
      <c r="L19" s="62">
        <v>-558376828.33000004</v>
      </c>
      <c r="M19" s="9" t="str">
        <f>VLOOKUP(C19,TB!C:F,3,0)</f>
        <v>Acc. Dep. - Ut. &amp; Wh</v>
      </c>
      <c r="N19" s="9" t="str">
        <f>VLOOKUP(C19,TB!C:F,4,0)</f>
        <v>Property, plant and equipment</v>
      </c>
    </row>
    <row r="20" spans="1:14" ht="14.5" hidden="1">
      <c r="A20" s="12" t="str">
        <f t="shared" si="1"/>
        <v>1</v>
      </c>
      <c r="B20" s="13" t="str">
        <f t="shared" si="0"/>
        <v>10101200</v>
      </c>
      <c r="C20" s="61" t="s">
        <v>1002</v>
      </c>
      <c r="D20" s="61" t="s">
        <v>745</v>
      </c>
      <c r="E20" s="62">
        <v>290350.7</v>
      </c>
      <c r="F20" s="62">
        <v>0</v>
      </c>
      <c r="G20" s="62">
        <v>0</v>
      </c>
      <c r="H20" s="62">
        <v>290350.7</v>
      </c>
      <c r="I20" s="62">
        <v>24374941.27</v>
      </c>
      <c r="J20" s="62">
        <v>0</v>
      </c>
      <c r="K20" s="62">
        <v>0</v>
      </c>
      <c r="L20" s="62">
        <v>24374941.27</v>
      </c>
      <c r="M20" s="9" t="str">
        <f>VLOOKUP(C20,TB!C:F,3,0)</f>
        <v>ROU Assets</v>
      </c>
      <c r="N20" s="9" t="str">
        <f>VLOOKUP(C20,TB!C:F,4,0)</f>
        <v>Right-of-use assets</v>
      </c>
    </row>
    <row r="21" spans="1:14" ht="14.5" hidden="1">
      <c r="A21" s="12" t="str">
        <f t="shared" si="1"/>
        <v>1</v>
      </c>
      <c r="B21" s="13" t="str">
        <f t="shared" si="0"/>
        <v>10101201</v>
      </c>
      <c r="C21" s="61" t="s">
        <v>1003</v>
      </c>
      <c r="D21" s="61" t="s">
        <v>742</v>
      </c>
      <c r="E21" s="62">
        <v>-36675.879999999997</v>
      </c>
      <c r="F21" s="62">
        <v>0</v>
      </c>
      <c r="G21" s="62">
        <v>36675.85</v>
      </c>
      <c r="H21" s="62">
        <v>-73351.73</v>
      </c>
      <c r="I21" s="62">
        <v>-3078940.13</v>
      </c>
      <c r="J21" s="62">
        <v>0</v>
      </c>
      <c r="K21" s="62">
        <v>3078937.57</v>
      </c>
      <c r="L21" s="62">
        <v>-6157877.7000000002</v>
      </c>
      <c r="M21" s="9" t="str">
        <f>VLOOKUP(C21,TB!C:F,3,0)</f>
        <v>Acc. Amor. ROU Asset</v>
      </c>
      <c r="N21" s="9" t="str">
        <f>VLOOKUP(C21,TB!C:F,4,0)</f>
        <v>Right-of-use assets</v>
      </c>
    </row>
    <row r="22" spans="1:14" ht="14.5" hidden="1">
      <c r="A22" s="12" t="str">
        <f t="shared" si="1"/>
        <v>1</v>
      </c>
      <c r="B22" s="13" t="str">
        <f t="shared" si="0"/>
        <v>10102010</v>
      </c>
      <c r="C22" s="61" t="s">
        <v>340</v>
      </c>
      <c r="D22" s="61" t="s">
        <v>31</v>
      </c>
      <c r="E22" s="62">
        <v>225347.58</v>
      </c>
      <c r="F22" s="62">
        <v>0</v>
      </c>
      <c r="G22" s="62">
        <v>0</v>
      </c>
      <c r="H22" s="62">
        <v>225347.58</v>
      </c>
      <c r="I22" s="62">
        <v>17141706.789999999</v>
      </c>
      <c r="J22" s="62">
        <v>0</v>
      </c>
      <c r="K22" s="62">
        <v>0</v>
      </c>
      <c r="L22" s="62">
        <v>17141706.789999999</v>
      </c>
      <c r="M22" s="9" t="str">
        <f>VLOOKUP(C22,TB!C:F,3,0)</f>
        <v>Software</v>
      </c>
      <c r="N22" s="9" t="str">
        <f>VLOOKUP(C22,TB!C:F,4,0)</f>
        <v>Intangible assets</v>
      </c>
    </row>
    <row r="23" spans="1:14" ht="14.5" hidden="1">
      <c r="A23" s="12" t="str">
        <f t="shared" si="1"/>
        <v>1</v>
      </c>
      <c r="B23" s="13" t="str">
        <f t="shared" si="0"/>
        <v>10102015</v>
      </c>
      <c r="C23" s="61" t="s">
        <v>341</v>
      </c>
      <c r="D23" s="61" t="s">
        <v>74</v>
      </c>
      <c r="E23" s="62">
        <v>-216615.76</v>
      </c>
      <c r="F23" s="62">
        <v>0</v>
      </c>
      <c r="G23" s="62">
        <v>3142.18</v>
      </c>
      <c r="H23" s="62">
        <v>-219757.94</v>
      </c>
      <c r="I23" s="62">
        <v>-16413256.789999999</v>
      </c>
      <c r="J23" s="62">
        <v>0</v>
      </c>
      <c r="K23" s="62">
        <v>259200</v>
      </c>
      <c r="L23" s="62">
        <v>-16672456.789999999</v>
      </c>
      <c r="M23" s="9" t="str">
        <f>VLOOKUP(C23,TB!C:F,3,0)</f>
        <v>Amort. - Software</v>
      </c>
      <c r="N23" s="9" t="str">
        <f>VLOOKUP(C23,TB!C:F,4,0)</f>
        <v>Intangible assets</v>
      </c>
    </row>
    <row r="24" spans="1:14" ht="14.5" hidden="1">
      <c r="A24" s="12" t="str">
        <f t="shared" si="1"/>
        <v>1</v>
      </c>
      <c r="B24" s="13" t="str">
        <f t="shared" si="0"/>
        <v>10103001</v>
      </c>
      <c r="C24" s="61" t="s">
        <v>342</v>
      </c>
      <c r="D24" s="61" t="s">
        <v>216</v>
      </c>
      <c r="E24" s="62">
        <v>63141.16</v>
      </c>
      <c r="F24" s="62">
        <v>484716.04</v>
      </c>
      <c r="G24" s="62">
        <v>434240.36</v>
      </c>
      <c r="H24" s="62">
        <v>113616.84</v>
      </c>
      <c r="I24" s="62">
        <v>5310850.21</v>
      </c>
      <c r="J24" s="62">
        <v>41176181.310000002</v>
      </c>
      <c r="K24" s="62">
        <v>36835279.880000003</v>
      </c>
      <c r="L24" s="62">
        <v>9651751.6400000006</v>
      </c>
      <c r="M24" s="9" t="str">
        <f>VLOOKUP(C24,TB!C:F,3,0)</f>
        <v>Factory building</v>
      </c>
      <c r="N24" s="9" t="str">
        <f>VLOOKUP(C24,TB!C:F,4,0)</f>
        <v>Capital work-in-progress</v>
      </c>
    </row>
    <row r="25" spans="1:14" ht="14.5" hidden="1">
      <c r="A25" s="12" t="str">
        <f t="shared" si="1"/>
        <v>1</v>
      </c>
      <c r="B25" s="13" t="str">
        <f t="shared" si="0"/>
        <v>10103003</v>
      </c>
      <c r="C25" s="61" t="s">
        <v>343</v>
      </c>
      <c r="D25" s="61" t="s">
        <v>217</v>
      </c>
      <c r="E25" s="62">
        <v>138522</v>
      </c>
      <c r="F25" s="62">
        <v>226688.72</v>
      </c>
      <c r="G25" s="62">
        <v>193390.8</v>
      </c>
      <c r="H25" s="62">
        <v>171819.92</v>
      </c>
      <c r="I25" s="62">
        <v>11694445.720000001</v>
      </c>
      <c r="J25" s="62">
        <v>19122582.809999999</v>
      </c>
      <c r="K25" s="62">
        <v>16352550.08</v>
      </c>
      <c r="L25" s="62">
        <v>14464478.449999999</v>
      </c>
      <c r="M25" s="9" t="str">
        <f>VLOOKUP(C25,TB!C:F,3,0)</f>
        <v>Plant and machinery</v>
      </c>
      <c r="N25" s="9" t="str">
        <f>VLOOKUP(C25,TB!C:F,4,0)</f>
        <v>Capital work-in-progress</v>
      </c>
    </row>
    <row r="26" spans="1:14" ht="14.5" hidden="1">
      <c r="A26" s="12" t="str">
        <f t="shared" si="1"/>
        <v>1</v>
      </c>
      <c r="B26" s="13" t="str">
        <f t="shared" si="0"/>
        <v>10103004</v>
      </c>
      <c r="C26" s="61" t="s">
        <v>344</v>
      </c>
      <c r="D26" s="61" t="s">
        <v>289</v>
      </c>
      <c r="E26" s="62">
        <v>0</v>
      </c>
      <c r="F26" s="62">
        <v>36513.43</v>
      </c>
      <c r="G26" s="62">
        <v>28748.16</v>
      </c>
      <c r="H26" s="62">
        <v>7765.27</v>
      </c>
      <c r="I26" s="62">
        <v>0</v>
      </c>
      <c r="J26" s="62">
        <v>3092180.2</v>
      </c>
      <c r="K26" s="62">
        <v>2432520.2000000002</v>
      </c>
      <c r="L26" s="62">
        <v>659660</v>
      </c>
      <c r="M26" s="9" t="str">
        <f>VLOOKUP(C26,TB!C:F,3,0)</f>
        <v>Furniture and fixtures</v>
      </c>
      <c r="N26" s="9" t="str">
        <f>VLOOKUP(C26,TB!C:F,4,0)</f>
        <v>Capital work-in-progress</v>
      </c>
    </row>
    <row r="27" spans="1:14" ht="14.5" hidden="1">
      <c r="A27" s="12" t="str">
        <f t="shared" si="1"/>
        <v>1</v>
      </c>
      <c r="B27" s="13" t="str">
        <f t="shared" si="0"/>
        <v>10103005</v>
      </c>
      <c r="C27" s="61" t="s">
        <v>345</v>
      </c>
      <c r="D27" s="61" t="s">
        <v>218</v>
      </c>
      <c r="E27" s="62">
        <v>25858.62</v>
      </c>
      <c r="F27" s="62">
        <v>5352.19</v>
      </c>
      <c r="G27" s="62">
        <v>29495.21</v>
      </c>
      <c r="H27" s="62">
        <v>1715.6</v>
      </c>
      <c r="I27" s="62">
        <v>2196690</v>
      </c>
      <c r="J27" s="62">
        <v>454667.25</v>
      </c>
      <c r="K27" s="62">
        <v>2505617.25</v>
      </c>
      <c r="L27" s="62">
        <v>145740</v>
      </c>
      <c r="M27" s="9" t="str">
        <f>VLOOKUP(C27,TB!C:F,3,0)</f>
        <v xml:space="preserve"> Office equipment</v>
      </c>
      <c r="N27" s="9" t="str">
        <f>VLOOKUP(C27,TB!C:F,4,0)</f>
        <v>Capital work-in-progress</v>
      </c>
    </row>
    <row r="28" spans="1:14" ht="14.5" hidden="1">
      <c r="A28" s="12" t="str">
        <f t="shared" si="1"/>
        <v>1</v>
      </c>
      <c r="B28" s="13" t="str">
        <f t="shared" si="0"/>
        <v>10103006</v>
      </c>
      <c r="C28" s="61" t="s">
        <v>346</v>
      </c>
      <c r="D28" s="61" t="s">
        <v>219</v>
      </c>
      <c r="E28" s="62">
        <v>0</v>
      </c>
      <c r="F28" s="62">
        <v>10828.72</v>
      </c>
      <c r="G28" s="62">
        <v>10828.72</v>
      </c>
      <c r="H28" s="62">
        <v>0</v>
      </c>
      <c r="I28" s="62">
        <v>0</v>
      </c>
      <c r="J28" s="62">
        <v>919900</v>
      </c>
      <c r="K28" s="62">
        <v>919900</v>
      </c>
      <c r="L28" s="62">
        <v>0</v>
      </c>
      <c r="M28" s="9" t="str">
        <f>VLOOKUP(C28,TB!C:F,3,0)</f>
        <v>Computer equipment</v>
      </c>
      <c r="N28" s="9" t="str">
        <f>VLOOKUP(C28,TB!C:F,4,0)</f>
        <v>Capital work-in-progress</v>
      </c>
    </row>
    <row r="29" spans="1:14" ht="14.5" hidden="1">
      <c r="A29" s="12" t="str">
        <f t="shared" si="1"/>
        <v>1</v>
      </c>
      <c r="B29" s="13" t="str">
        <f t="shared" si="0"/>
        <v>10103007</v>
      </c>
      <c r="C29" s="61" t="s">
        <v>1316</v>
      </c>
      <c r="D29" s="61" t="s">
        <v>1317</v>
      </c>
      <c r="E29" s="62">
        <v>0</v>
      </c>
      <c r="F29" s="62">
        <v>21855.79</v>
      </c>
      <c r="G29" s="62">
        <v>21855.79</v>
      </c>
      <c r="H29" s="62">
        <v>0</v>
      </c>
      <c r="I29" s="62">
        <v>0</v>
      </c>
      <c r="J29" s="62">
        <v>1856649</v>
      </c>
      <c r="K29" s="62">
        <v>1856649</v>
      </c>
      <c r="L29" s="62">
        <v>0</v>
      </c>
      <c r="M29" s="9" t="str">
        <f>VLOOKUP(C29,TB!C:F,3,0)</f>
        <v>CWIP-Motor Vehicles</v>
      </c>
      <c r="N29" s="9" t="str">
        <f>VLOOKUP(C29,TB!C:F,4,0)</f>
        <v>Capital work-in-progress</v>
      </c>
    </row>
    <row r="30" spans="1:14" ht="14.5" hidden="1">
      <c r="A30" s="12" t="str">
        <f t="shared" si="1"/>
        <v>1</v>
      </c>
      <c r="B30" s="13" t="str">
        <f t="shared" si="0"/>
        <v>10103009</v>
      </c>
      <c r="C30" s="61" t="s">
        <v>615</v>
      </c>
      <c r="D30" s="61" t="s">
        <v>347</v>
      </c>
      <c r="E30" s="62">
        <v>0</v>
      </c>
      <c r="F30" s="62">
        <v>0</v>
      </c>
      <c r="G30" s="62">
        <v>0</v>
      </c>
      <c r="H30" s="62">
        <v>0</v>
      </c>
      <c r="I30" s="62">
        <v>0</v>
      </c>
      <c r="J30" s="62">
        <v>0</v>
      </c>
      <c r="K30" s="62">
        <v>0</v>
      </c>
      <c r="L30" s="62">
        <v>0</v>
      </c>
      <c r="M30" s="9" t="str">
        <f>VLOOKUP(C30,TB!C:F,3,0)</f>
        <v>WIP-Software</v>
      </c>
      <c r="N30" s="9" t="str">
        <f>VLOOKUP(C30,TB!C:F,4,0)</f>
        <v>Capital work-in-progress</v>
      </c>
    </row>
    <row r="31" spans="1:14" ht="14.5" hidden="1">
      <c r="A31" s="12" t="str">
        <f t="shared" si="1"/>
        <v>1</v>
      </c>
      <c r="B31" s="13" t="str">
        <f t="shared" si="0"/>
        <v>10103013</v>
      </c>
      <c r="C31" s="61" t="s">
        <v>1004</v>
      </c>
      <c r="D31" s="61" t="s">
        <v>732</v>
      </c>
      <c r="E31" s="62">
        <v>5825.52</v>
      </c>
      <c r="F31" s="62">
        <v>172101.12</v>
      </c>
      <c r="G31" s="62">
        <v>112836.9</v>
      </c>
      <c r="H31" s="62">
        <v>65089.74</v>
      </c>
      <c r="I31" s="62">
        <v>492256.33</v>
      </c>
      <c r="J31" s="62">
        <v>14600521.529999999</v>
      </c>
      <c r="K31" s="62">
        <v>9577872.4100000001</v>
      </c>
      <c r="L31" s="62">
        <v>5514905.4500000002</v>
      </c>
      <c r="M31" s="9" t="str">
        <f>VLOOKUP(C31,TB!C:F,3,0)</f>
        <v>Utility &amp; Washing</v>
      </c>
      <c r="N31" s="9" t="str">
        <f>VLOOKUP(C31,TB!C:F,4,0)</f>
        <v>Capital work-in-progress</v>
      </c>
    </row>
    <row r="32" spans="1:14" ht="14.5" hidden="1">
      <c r="A32" s="12" t="str">
        <f t="shared" si="1"/>
        <v>1</v>
      </c>
      <c r="B32" s="13" t="str">
        <f t="shared" si="0"/>
        <v>10201001</v>
      </c>
      <c r="C32" s="61" t="s">
        <v>1005</v>
      </c>
      <c r="D32" s="61" t="s">
        <v>1006</v>
      </c>
      <c r="E32" s="62">
        <v>0</v>
      </c>
      <c r="F32" s="62">
        <v>0</v>
      </c>
      <c r="G32" s="62">
        <v>0</v>
      </c>
      <c r="H32" s="62">
        <v>0</v>
      </c>
      <c r="I32" s="62">
        <v>0</v>
      </c>
      <c r="J32" s="62">
        <v>0</v>
      </c>
      <c r="K32" s="62">
        <v>0</v>
      </c>
      <c r="L32" s="62">
        <v>0</v>
      </c>
      <c r="M32" s="9">
        <f>VLOOKUP(C32,TB!C:F,3,0)</f>
        <v>0</v>
      </c>
      <c r="N32" s="9">
        <f>VLOOKUP(C32,TB!C:F,4,0)</f>
        <v>0</v>
      </c>
    </row>
    <row r="33" spans="1:14" ht="14.5" hidden="1">
      <c r="A33" s="12" t="str">
        <f t="shared" si="1"/>
        <v>1</v>
      </c>
      <c r="B33" s="13" t="str">
        <f t="shared" si="0"/>
        <v>10201004</v>
      </c>
      <c r="C33" s="61" t="s">
        <v>1007</v>
      </c>
      <c r="D33" s="61" t="s">
        <v>1008</v>
      </c>
      <c r="E33" s="62">
        <v>0</v>
      </c>
      <c r="F33" s="62">
        <v>0</v>
      </c>
      <c r="G33" s="62">
        <v>0</v>
      </c>
      <c r="H33" s="62">
        <v>0</v>
      </c>
      <c r="I33" s="62">
        <v>0</v>
      </c>
      <c r="J33" s="62">
        <v>0</v>
      </c>
      <c r="K33" s="62">
        <v>0</v>
      </c>
      <c r="L33" s="62">
        <v>0</v>
      </c>
      <c r="M33" s="9" t="str">
        <f>VLOOKUP(C33,TB!C:F,3,0)</f>
        <v xml:space="preserve">Term deposits </v>
      </c>
      <c r="N33" s="9" t="str">
        <f>VLOOKUP(C33,TB!C:F,4,0)</f>
        <v>Cash and cash equivalents</v>
      </c>
    </row>
    <row r="34" spans="1:14" ht="14.5" hidden="1">
      <c r="A34" s="12" t="str">
        <f t="shared" si="1"/>
        <v>1</v>
      </c>
      <c r="B34" s="13" t="str">
        <f t="shared" si="0"/>
        <v>10201007</v>
      </c>
      <c r="C34" s="61" t="s">
        <v>1009</v>
      </c>
      <c r="D34" s="61" t="s">
        <v>1010</v>
      </c>
      <c r="E34" s="62">
        <v>0</v>
      </c>
      <c r="F34" s="62">
        <v>395526.78</v>
      </c>
      <c r="G34" s="62">
        <v>395526.78</v>
      </c>
      <c r="H34" s="62">
        <v>0</v>
      </c>
      <c r="I34" s="62">
        <v>0</v>
      </c>
      <c r="J34" s="62">
        <v>33600000</v>
      </c>
      <c r="K34" s="62">
        <v>33600000</v>
      </c>
      <c r="L34" s="62">
        <v>0</v>
      </c>
      <c r="M34" s="9" t="str">
        <f>VLOOKUP(C34,TB!C:F,3,0)</f>
        <v>Short term loan to PGCL</v>
      </c>
      <c r="N34" s="9" t="str">
        <f>VLOOKUP(C34,TB!C:F,4,0)</f>
        <v>Short term loan (Rec)</v>
      </c>
    </row>
    <row r="35" spans="1:14" ht="14.5" hidden="1">
      <c r="A35" s="12" t="str">
        <f t="shared" si="1"/>
        <v>1</v>
      </c>
      <c r="B35" s="13" t="str">
        <f t="shared" si="0"/>
        <v>10301001</v>
      </c>
      <c r="C35" s="61" t="s">
        <v>348</v>
      </c>
      <c r="D35" s="61" t="s">
        <v>75</v>
      </c>
      <c r="E35" s="62">
        <v>1111355.0900000001</v>
      </c>
      <c r="F35" s="62">
        <v>67388758.650000006</v>
      </c>
      <c r="G35" s="62">
        <v>66053730.240000002</v>
      </c>
      <c r="H35" s="62">
        <v>2446383.5</v>
      </c>
      <c r="I35" s="62">
        <v>93294070.629999995</v>
      </c>
      <c r="J35" s="62">
        <v>5657268180.3199997</v>
      </c>
      <c r="K35" s="62">
        <v>5545192427.1400003</v>
      </c>
      <c r="L35" s="62">
        <v>205369823.81</v>
      </c>
      <c r="M35" s="9" t="str">
        <f>VLOOKUP(C35,TB!C:F,3,0)</f>
        <v>Trade -Int.Com.Rcble</v>
      </c>
      <c r="N35" s="9" t="str">
        <f>VLOOKUP(C35,TB!C:F,4,0)</f>
        <v>Intercompany receivables</v>
      </c>
    </row>
    <row r="36" spans="1:14" ht="14.5" hidden="1">
      <c r="A36" s="12" t="str">
        <f t="shared" si="1"/>
        <v>1</v>
      </c>
      <c r="B36" s="13" t="str">
        <f t="shared" si="0"/>
        <v>10301002</v>
      </c>
      <c r="C36" s="61" t="s">
        <v>349</v>
      </c>
      <c r="D36" s="61" t="s">
        <v>76</v>
      </c>
      <c r="E36" s="62">
        <v>5000.03</v>
      </c>
      <c r="F36" s="62">
        <v>207984.3</v>
      </c>
      <c r="G36" s="62">
        <v>212984.33</v>
      </c>
      <c r="H36" s="62">
        <v>0</v>
      </c>
      <c r="I36" s="62">
        <v>419752.52</v>
      </c>
      <c r="J36" s="62">
        <v>17460282.010000002</v>
      </c>
      <c r="K36" s="62">
        <v>17880034.530000001</v>
      </c>
      <c r="L36" s="62">
        <v>0</v>
      </c>
      <c r="M36" s="9" t="str">
        <f>VLOOKUP(C36,TB!C:F,3,0)</f>
        <v>N.Trade-Int.Com.Rcbl</v>
      </c>
      <c r="N36" s="9" t="str">
        <f>VLOOKUP(C36,TB!C:F,4,0)</f>
        <v>Intercompany receivables</v>
      </c>
    </row>
    <row r="37" spans="1:14" ht="14.5" hidden="1">
      <c r="A37" s="12" t="str">
        <f t="shared" si="1"/>
        <v>1</v>
      </c>
      <c r="B37" s="13" t="str">
        <f t="shared" si="0"/>
        <v>10301003</v>
      </c>
      <c r="C37" s="61" t="s">
        <v>350</v>
      </c>
      <c r="D37" s="61" t="s">
        <v>194</v>
      </c>
      <c r="E37" s="62">
        <v>25789.96</v>
      </c>
      <c r="F37" s="62">
        <v>156806.32999999999</v>
      </c>
      <c r="G37" s="62">
        <v>148076.60999999999</v>
      </c>
      <c r="H37" s="62">
        <v>34519.68</v>
      </c>
      <c r="I37" s="62">
        <v>2164918.77</v>
      </c>
      <c r="J37" s="62">
        <v>13163891.42</v>
      </c>
      <c r="K37" s="62">
        <v>12431031.41</v>
      </c>
      <c r="L37" s="62">
        <v>2897778.78</v>
      </c>
      <c r="M37" s="9" t="str">
        <f>VLOOKUP(C37,TB!C:F,3,0)</f>
        <v>A.Receivable -Export</v>
      </c>
      <c r="N37" s="9" t="str">
        <f>VLOOKUP(C37,TB!C:F,4,0)</f>
        <v>Non-intercompany receivables</v>
      </c>
    </row>
    <row r="38" spans="1:14" ht="14.5" hidden="1">
      <c r="A38" s="12" t="str">
        <f t="shared" si="1"/>
        <v>1</v>
      </c>
      <c r="B38" s="13" t="str">
        <f t="shared" si="0"/>
        <v>10301004</v>
      </c>
      <c r="C38" s="61" t="s">
        <v>616</v>
      </c>
      <c r="D38" s="61" t="s">
        <v>605</v>
      </c>
      <c r="E38" s="62">
        <v>120195.82</v>
      </c>
      <c r="F38" s="62">
        <v>141512.85999999999</v>
      </c>
      <c r="G38" s="62">
        <v>255987.45</v>
      </c>
      <c r="H38" s="62">
        <v>5721.23</v>
      </c>
      <c r="I38" s="62">
        <v>10085654.199999999</v>
      </c>
      <c r="J38" s="62">
        <v>11880004.619999999</v>
      </c>
      <c r="K38" s="62">
        <v>21485361.559999999</v>
      </c>
      <c r="L38" s="62">
        <v>480297.26</v>
      </c>
      <c r="M38" s="9" t="str">
        <f>VLOOKUP(C38,TB!C:F,3,0)</f>
        <v>A.Receivable -Dom</v>
      </c>
      <c r="N38" s="9" t="str">
        <f>VLOOKUP(C38,TB!C:F,4,0)</f>
        <v>Non-intercompany receivables</v>
      </c>
    </row>
    <row r="39" spans="1:14" ht="14.5" hidden="1">
      <c r="A39" s="12" t="str">
        <f t="shared" si="1"/>
        <v>1</v>
      </c>
      <c r="B39" s="13" t="str">
        <f t="shared" si="0"/>
        <v>10301005</v>
      </c>
      <c r="C39" s="61" t="s">
        <v>1011</v>
      </c>
      <c r="D39" s="61" t="s">
        <v>1012</v>
      </c>
      <c r="E39" s="62">
        <v>389889.86</v>
      </c>
      <c r="F39" s="62">
        <v>2249919.9700000002</v>
      </c>
      <c r="G39" s="62">
        <v>2117890.83</v>
      </c>
      <c r="H39" s="62">
        <v>521919</v>
      </c>
      <c r="I39" s="62">
        <v>32731253.73</v>
      </c>
      <c r="J39" s="62">
        <v>188880781.47999999</v>
      </c>
      <c r="K39" s="62">
        <v>177796935.16</v>
      </c>
      <c r="L39" s="62">
        <v>43815100.049999997</v>
      </c>
      <c r="M39" s="9" t="str">
        <f>VLOOKUP(C39,TB!C:F,3,0)</f>
        <v>Export incentive from Government</v>
      </c>
      <c r="N39" s="9" t="str">
        <f>VLOOKUP(C39,TB!C:F,4,0)</f>
        <v>Other receivables</v>
      </c>
    </row>
    <row r="40" spans="1:14" ht="14.5" hidden="1">
      <c r="A40" s="12" t="str">
        <f t="shared" si="1"/>
        <v>1</v>
      </c>
      <c r="B40" s="13" t="str">
        <f t="shared" si="0"/>
        <v>10301008</v>
      </c>
      <c r="C40" s="61" t="s">
        <v>351</v>
      </c>
      <c r="D40" s="61" t="s">
        <v>0</v>
      </c>
      <c r="E40" s="62">
        <v>66972.67</v>
      </c>
      <c r="F40" s="62">
        <v>17890</v>
      </c>
      <c r="G40" s="62">
        <v>66972.67</v>
      </c>
      <c r="H40" s="62">
        <v>17890</v>
      </c>
      <c r="I40" s="62">
        <v>5689328</v>
      </c>
      <c r="J40" s="62">
        <v>1519715</v>
      </c>
      <c r="K40" s="62">
        <v>5689328</v>
      </c>
      <c r="L40" s="62">
        <v>1519715</v>
      </c>
      <c r="M40" s="9" t="str">
        <f>VLOOKUP(C40,TB!C:F,3,0)</f>
        <v>Receivable from providend fund</v>
      </c>
      <c r="N40" s="9" t="str">
        <f>VLOOKUP(C40,TB!C:F,4,0)</f>
        <v>Other receivables</v>
      </c>
    </row>
    <row r="41" spans="1:14" ht="14.5" hidden="1">
      <c r="A41" s="12" t="str">
        <f t="shared" si="1"/>
        <v>1</v>
      </c>
      <c r="B41" s="13" t="str">
        <f t="shared" si="0"/>
        <v>10330001</v>
      </c>
      <c r="C41" s="61" t="s">
        <v>352</v>
      </c>
      <c r="D41" s="61" t="s">
        <v>47</v>
      </c>
      <c r="E41" s="62">
        <v>0</v>
      </c>
      <c r="F41" s="62">
        <v>0</v>
      </c>
      <c r="G41" s="62">
        <v>0</v>
      </c>
      <c r="H41" s="62">
        <v>0</v>
      </c>
      <c r="I41" s="62">
        <v>-0.01</v>
      </c>
      <c r="J41" s="62">
        <v>0</v>
      </c>
      <c r="K41" s="62">
        <v>0</v>
      </c>
      <c r="L41" s="62">
        <v>-0.01</v>
      </c>
      <c r="M41" s="9" t="str">
        <f>VLOOKUP(C41,TB!C:F,3,0)</f>
        <v>Cash in hand</v>
      </c>
      <c r="N41" s="9" t="str">
        <f>VLOOKUP(C41,TB!C:F,4,0)</f>
        <v>Cash and cash equivalents</v>
      </c>
    </row>
    <row r="42" spans="1:14" ht="14.5" hidden="1">
      <c r="A42" s="12" t="str">
        <f t="shared" si="1"/>
        <v>1</v>
      </c>
      <c r="B42" s="13" t="str">
        <f t="shared" si="0"/>
        <v>10330002</v>
      </c>
      <c r="C42" s="61" t="s">
        <v>353</v>
      </c>
      <c r="D42" s="61" t="s">
        <v>5</v>
      </c>
      <c r="E42" s="62">
        <v>787.51</v>
      </c>
      <c r="F42" s="62">
        <v>16630.34</v>
      </c>
      <c r="G42" s="62">
        <v>15627.29</v>
      </c>
      <c r="H42" s="62">
        <v>1790.56</v>
      </c>
      <c r="I42" s="62">
        <v>66939</v>
      </c>
      <c r="J42" s="62">
        <v>1412662</v>
      </c>
      <c r="K42" s="62">
        <v>1327534</v>
      </c>
      <c r="L42" s="62">
        <v>152067</v>
      </c>
      <c r="M42" s="9" t="str">
        <f>VLOOKUP(C42,TB!C:F,3,0)</f>
        <v>Cash in hand</v>
      </c>
      <c r="N42" s="9" t="str">
        <f>VLOOKUP(C42,TB!C:F,4,0)</f>
        <v>Cash and cash equivalents</v>
      </c>
    </row>
    <row r="43" spans="1:14" ht="14.5" hidden="1">
      <c r="A43" s="12" t="str">
        <f t="shared" si="1"/>
        <v>1</v>
      </c>
      <c r="B43" s="13" t="str">
        <f t="shared" si="0"/>
        <v>10340010</v>
      </c>
      <c r="C43" s="61" t="s">
        <v>1013</v>
      </c>
      <c r="D43" s="61" t="s">
        <v>1014</v>
      </c>
      <c r="E43" s="62">
        <v>3.55</v>
      </c>
      <c r="F43" s="62">
        <v>0</v>
      </c>
      <c r="G43" s="62">
        <v>1.77</v>
      </c>
      <c r="H43" s="62">
        <v>1.78</v>
      </c>
      <c r="I43" s="62">
        <v>333.63</v>
      </c>
      <c r="J43" s="62">
        <v>0</v>
      </c>
      <c r="K43" s="62">
        <v>150</v>
      </c>
      <c r="L43" s="62">
        <v>183.63</v>
      </c>
      <c r="M43" s="9" t="str">
        <f>VLOOKUP(C43,TB!C:F,3,0)</f>
        <v>Current account in BDT</v>
      </c>
      <c r="N43" s="9" t="str">
        <f>VLOOKUP(C43,TB!C:F,4,0)</f>
        <v>Cash and cash equivalents</v>
      </c>
    </row>
    <row r="44" spans="1:14" ht="14.5" hidden="1">
      <c r="A44" s="12" t="str">
        <f t="shared" si="1"/>
        <v>1</v>
      </c>
      <c r="B44" s="13" t="str">
        <f t="shared" si="0"/>
        <v>10340020</v>
      </c>
      <c r="C44" s="61" t="s">
        <v>1015</v>
      </c>
      <c r="D44" s="61" t="s">
        <v>1016</v>
      </c>
      <c r="E44" s="62">
        <v>864.69</v>
      </c>
      <c r="F44" s="62">
        <v>11.77</v>
      </c>
      <c r="G44" s="62">
        <v>35.72</v>
      </c>
      <c r="H44" s="62">
        <v>840.74</v>
      </c>
      <c r="I44" s="62">
        <v>73484.88</v>
      </c>
      <c r="J44" s="62">
        <v>1000</v>
      </c>
      <c r="K44" s="62">
        <v>3035</v>
      </c>
      <c r="L44" s="62">
        <v>71449.88</v>
      </c>
      <c r="M44" s="9" t="str">
        <f>VLOOKUP(C44,TB!C:F,3,0)</f>
        <v>Current account in BDT</v>
      </c>
      <c r="N44" s="9" t="str">
        <f>VLOOKUP(C44,TB!C:F,4,0)</f>
        <v>Cash and cash equivalents</v>
      </c>
    </row>
    <row r="45" spans="1:14" ht="14.5" hidden="1">
      <c r="A45" s="12" t="str">
        <f t="shared" si="1"/>
        <v>1</v>
      </c>
      <c r="B45" s="13" t="str">
        <f t="shared" si="0"/>
        <v>10340022</v>
      </c>
      <c r="C45" s="61" t="s">
        <v>1017</v>
      </c>
      <c r="D45" s="61" t="s">
        <v>1018</v>
      </c>
      <c r="E45" s="62">
        <v>0</v>
      </c>
      <c r="F45" s="62">
        <v>0</v>
      </c>
      <c r="G45" s="62">
        <v>0</v>
      </c>
      <c r="H45" s="62">
        <v>0</v>
      </c>
      <c r="I45" s="62">
        <v>0</v>
      </c>
      <c r="J45" s="62">
        <v>0</v>
      </c>
      <c r="K45" s="62">
        <v>0</v>
      </c>
      <c r="L45" s="62">
        <v>0</v>
      </c>
      <c r="M45" s="9" t="str">
        <f>VLOOKUP(C45,TB!C:F,3,0)</f>
        <v>Current account in BDT</v>
      </c>
      <c r="N45" s="9" t="str">
        <f>VLOOKUP(C45,TB!C:F,4,0)</f>
        <v>Cash and cash equivalents</v>
      </c>
    </row>
    <row r="46" spans="1:14" ht="14.5" hidden="1">
      <c r="A46" s="12" t="str">
        <f t="shared" si="1"/>
        <v>1</v>
      </c>
      <c r="B46" s="13" t="str">
        <f t="shared" si="0"/>
        <v>10340030</v>
      </c>
      <c r="C46" s="61" t="s">
        <v>1019</v>
      </c>
      <c r="D46" s="61" t="s">
        <v>1020</v>
      </c>
      <c r="E46" s="62">
        <v>896578.94</v>
      </c>
      <c r="F46" s="62">
        <v>20223069.280000001</v>
      </c>
      <c r="G46" s="62">
        <v>20651683.640000001</v>
      </c>
      <c r="H46" s="62">
        <v>467964.58</v>
      </c>
      <c r="I46" s="62">
        <v>76164349.879999995</v>
      </c>
      <c r="J46" s="62">
        <v>1712163860.9200001</v>
      </c>
      <c r="K46" s="62">
        <v>1748574625.52</v>
      </c>
      <c r="L46" s="62">
        <v>39753585.280000001</v>
      </c>
      <c r="M46" s="9" t="str">
        <f>VLOOKUP(C46,TB!C:F,3,0)</f>
        <v>Current account in BDT</v>
      </c>
      <c r="N46" s="9" t="str">
        <f>VLOOKUP(C46,TB!C:F,4,0)</f>
        <v>Cash and cash equivalents</v>
      </c>
    </row>
    <row r="47" spans="1:14" ht="14.5" hidden="1">
      <c r="A47" s="12" t="str">
        <f t="shared" si="1"/>
        <v>1</v>
      </c>
      <c r="B47" s="13" t="str">
        <f t="shared" si="0"/>
        <v>10340031</v>
      </c>
      <c r="C47" s="61" t="s">
        <v>1021</v>
      </c>
      <c r="D47" s="61" t="s">
        <v>1022</v>
      </c>
      <c r="E47" s="62">
        <v>0</v>
      </c>
      <c r="F47" s="62">
        <v>8600402.7100000009</v>
      </c>
      <c r="G47" s="62">
        <v>8600402.7100000009</v>
      </c>
      <c r="H47" s="62">
        <v>0</v>
      </c>
      <c r="I47" s="62">
        <v>0</v>
      </c>
      <c r="J47" s="62">
        <v>729236787.39999998</v>
      </c>
      <c r="K47" s="62">
        <v>729236787.39999998</v>
      </c>
      <c r="L47" s="62">
        <v>0</v>
      </c>
      <c r="M47" s="9" t="str">
        <f>VLOOKUP(C47,TB!C:F,3,0)</f>
        <v>Current account in BDT</v>
      </c>
      <c r="N47" s="9" t="str">
        <f>VLOOKUP(C47,TB!C:F,4,0)</f>
        <v>Cash and cash equivalents</v>
      </c>
    </row>
    <row r="48" spans="1:14" ht="14.5" hidden="1">
      <c r="A48" s="12" t="str">
        <f t="shared" si="1"/>
        <v>1</v>
      </c>
      <c r="B48" s="13" t="str">
        <f t="shared" si="0"/>
        <v>10340032</v>
      </c>
      <c r="C48" s="61" t="s">
        <v>1023</v>
      </c>
      <c r="D48" s="61" t="s">
        <v>1024</v>
      </c>
      <c r="E48" s="62">
        <v>-85685.46</v>
      </c>
      <c r="F48" s="62">
        <v>20087417.300000001</v>
      </c>
      <c r="G48" s="62">
        <v>20001731.52</v>
      </c>
      <c r="H48" s="62">
        <v>0.32</v>
      </c>
      <c r="I48" s="62">
        <v>-7278966.8200000003</v>
      </c>
      <c r="J48" s="62">
        <v>1706264269.6300001</v>
      </c>
      <c r="K48" s="62">
        <v>1698985302.8299999</v>
      </c>
      <c r="L48" s="62">
        <v>-0.02</v>
      </c>
      <c r="M48" s="9" t="str">
        <f>VLOOKUP(C48,TB!C:F,3,0)</f>
        <v>Current account in BDT</v>
      </c>
      <c r="N48" s="9" t="str">
        <f>VLOOKUP(C48,TB!C:F,4,0)</f>
        <v>Cash and cash equivalents</v>
      </c>
    </row>
    <row r="49" spans="1:14" ht="14.5" hidden="1">
      <c r="A49" s="12" t="str">
        <f t="shared" si="1"/>
        <v>1</v>
      </c>
      <c r="B49" s="13" t="str">
        <f t="shared" si="0"/>
        <v>10340040</v>
      </c>
      <c r="C49" s="61" t="s">
        <v>1025</v>
      </c>
      <c r="D49" s="61" t="s">
        <v>1026</v>
      </c>
      <c r="E49" s="62">
        <v>3.29</v>
      </c>
      <c r="F49" s="62">
        <v>0</v>
      </c>
      <c r="G49" s="62">
        <v>0</v>
      </c>
      <c r="H49" s="62">
        <v>3.29</v>
      </c>
      <c r="I49" s="62">
        <v>320.89999999999998</v>
      </c>
      <c r="J49" s="62">
        <v>0</v>
      </c>
      <c r="K49" s="62">
        <v>0</v>
      </c>
      <c r="L49" s="62">
        <v>320.89999999999998</v>
      </c>
      <c r="M49" s="9" t="str">
        <f>VLOOKUP(C49,TB!C:F,3,0)</f>
        <v>Current account in BDT</v>
      </c>
      <c r="N49" s="9" t="str">
        <f>VLOOKUP(C49,TB!C:F,4,0)</f>
        <v>Cash and cash equivalents</v>
      </c>
    </row>
    <row r="50" spans="1:14" ht="14.5" hidden="1">
      <c r="A50" s="12" t="str">
        <f t="shared" si="1"/>
        <v>1</v>
      </c>
      <c r="B50" s="13" t="str">
        <f t="shared" si="0"/>
        <v>10340041</v>
      </c>
      <c r="C50" s="61" t="s">
        <v>1027</v>
      </c>
      <c r="D50" s="61" t="s">
        <v>1028</v>
      </c>
      <c r="E50" s="62">
        <v>0</v>
      </c>
      <c r="F50" s="62">
        <v>0</v>
      </c>
      <c r="G50" s="62">
        <v>0</v>
      </c>
      <c r="H50" s="62">
        <v>0</v>
      </c>
      <c r="I50" s="62">
        <v>0</v>
      </c>
      <c r="J50" s="62">
        <v>0</v>
      </c>
      <c r="K50" s="62">
        <v>0</v>
      </c>
      <c r="L50" s="62">
        <v>0</v>
      </c>
      <c r="M50" s="9" t="str">
        <f>VLOOKUP(C50,TB!C:F,3,0)</f>
        <v>Current account in BDT</v>
      </c>
      <c r="N50" s="9" t="str">
        <f>VLOOKUP(C50,TB!C:F,4,0)</f>
        <v>Cash and cash equivalents</v>
      </c>
    </row>
    <row r="51" spans="1:14" ht="14.5" hidden="1">
      <c r="A51" s="12" t="str">
        <f t="shared" si="1"/>
        <v>1</v>
      </c>
      <c r="B51" s="13" t="str">
        <f t="shared" si="0"/>
        <v>10340042</v>
      </c>
      <c r="C51" s="61" t="s">
        <v>1029</v>
      </c>
      <c r="D51" s="61" t="s">
        <v>1030</v>
      </c>
      <c r="E51" s="62">
        <v>0</v>
      </c>
      <c r="F51" s="62">
        <v>0</v>
      </c>
      <c r="G51" s="62">
        <v>0</v>
      </c>
      <c r="H51" s="62">
        <v>0</v>
      </c>
      <c r="I51" s="62">
        <v>0.05</v>
      </c>
      <c r="J51" s="62">
        <v>0</v>
      </c>
      <c r="K51" s="62">
        <v>0</v>
      </c>
      <c r="L51" s="62">
        <v>0.05</v>
      </c>
      <c r="M51" s="9" t="str">
        <f>VLOOKUP(C51,TB!C:F,3,0)</f>
        <v>Current account in BDT</v>
      </c>
      <c r="N51" s="9" t="str">
        <f>VLOOKUP(C51,TB!C:F,4,0)</f>
        <v>Cash and cash equivalents</v>
      </c>
    </row>
    <row r="52" spans="1:14" ht="14.5" hidden="1">
      <c r="A52" s="12" t="str">
        <f t="shared" si="1"/>
        <v>1</v>
      </c>
      <c r="B52" s="13" t="str">
        <f t="shared" si="0"/>
        <v>10340050</v>
      </c>
      <c r="C52" s="61" t="s">
        <v>1031</v>
      </c>
      <c r="D52" s="61" t="s">
        <v>1032</v>
      </c>
      <c r="E52" s="62">
        <v>11688.15</v>
      </c>
      <c r="F52" s="62">
        <v>10206061.779999999</v>
      </c>
      <c r="G52" s="62">
        <v>10198664.99</v>
      </c>
      <c r="H52" s="62">
        <v>19084.939999999999</v>
      </c>
      <c r="I52" s="62">
        <v>992911.91</v>
      </c>
      <c r="J52" s="62">
        <v>867004946</v>
      </c>
      <c r="K52" s="62">
        <v>866376568.03999996</v>
      </c>
      <c r="L52" s="62">
        <v>1621289.87</v>
      </c>
      <c r="M52" s="9" t="str">
        <f>VLOOKUP(C52,TB!C:F,3,0)</f>
        <v>Current account in BDT(DBBL)</v>
      </c>
      <c r="N52" s="9" t="str">
        <f>VLOOKUP(C52,TB!C:F,4,0)</f>
        <v>Cash and cash equivalents</v>
      </c>
    </row>
    <row r="53" spans="1:14" ht="14.5" hidden="1">
      <c r="A53" s="12" t="str">
        <f t="shared" si="1"/>
        <v>1</v>
      </c>
      <c r="B53" s="13" t="str">
        <f t="shared" si="0"/>
        <v>10340051</v>
      </c>
      <c r="C53" s="61" t="s">
        <v>1033</v>
      </c>
      <c r="D53" s="61" t="s">
        <v>1034</v>
      </c>
      <c r="E53" s="62">
        <v>2998.96</v>
      </c>
      <c r="F53" s="62">
        <v>8017692.7699999996</v>
      </c>
      <c r="G53" s="62">
        <v>8020691.7300000004</v>
      </c>
      <c r="H53" s="62">
        <v>0</v>
      </c>
      <c r="I53" s="62">
        <v>254762</v>
      </c>
      <c r="J53" s="62">
        <v>681103000</v>
      </c>
      <c r="K53" s="62">
        <v>681357762</v>
      </c>
      <c r="L53" s="62">
        <v>0</v>
      </c>
      <c r="M53" s="9" t="str">
        <f>VLOOKUP(C53,TB!C:F,3,0)</f>
        <v>Current account in BDT(DBBL)</v>
      </c>
      <c r="N53" s="9" t="str">
        <f>VLOOKUP(C53,TB!C:F,4,0)</f>
        <v>Cash and cash equivalents</v>
      </c>
    </row>
    <row r="54" spans="1:14" ht="14.5" hidden="1">
      <c r="A54" s="12" t="str">
        <f t="shared" si="1"/>
        <v>1</v>
      </c>
      <c r="B54" s="13" t="str">
        <f t="shared" si="0"/>
        <v>10340052</v>
      </c>
      <c r="C54" s="61" t="s">
        <v>1035</v>
      </c>
      <c r="D54" s="61" t="s">
        <v>1036</v>
      </c>
      <c r="E54" s="62">
        <v>-471.04</v>
      </c>
      <c r="F54" s="62">
        <v>5892257.1799999997</v>
      </c>
      <c r="G54" s="62">
        <v>5891786.5999999996</v>
      </c>
      <c r="H54" s="62">
        <v>-0.46</v>
      </c>
      <c r="I54" s="62">
        <v>-39976</v>
      </c>
      <c r="J54" s="62">
        <v>500547230.06</v>
      </c>
      <c r="K54" s="62">
        <v>500507254.06</v>
      </c>
      <c r="L54" s="62">
        <v>0</v>
      </c>
      <c r="M54" s="9" t="str">
        <f>VLOOKUP(C54,TB!C:F,3,0)</f>
        <v>Current account in BDT(DBBL)</v>
      </c>
      <c r="N54" s="9" t="str">
        <f>VLOOKUP(C54,TB!C:F,4,0)</f>
        <v>Cash and cash equivalents</v>
      </c>
    </row>
    <row r="55" spans="1:14" ht="14.5" hidden="1">
      <c r="A55" s="12" t="str">
        <f t="shared" si="1"/>
        <v>1</v>
      </c>
      <c r="B55" s="13" t="str">
        <f t="shared" si="0"/>
        <v>10340060</v>
      </c>
      <c r="C55" s="61" t="s">
        <v>1037</v>
      </c>
      <c r="D55" s="61" t="s">
        <v>1038</v>
      </c>
      <c r="E55" s="62">
        <v>3366.87</v>
      </c>
      <c r="F55" s="62">
        <v>573245.72</v>
      </c>
      <c r="G55" s="62">
        <v>576612.42000000004</v>
      </c>
      <c r="H55" s="62">
        <v>0.17</v>
      </c>
      <c r="I55" s="62">
        <v>286037.95</v>
      </c>
      <c r="J55" s="62">
        <v>47476739.390000001</v>
      </c>
      <c r="K55" s="62">
        <v>47762761.079999998</v>
      </c>
      <c r="L55" s="62">
        <v>16.260000000000002</v>
      </c>
      <c r="M55" s="9" t="str">
        <f>VLOOKUP(C55,TB!C:F,3,0)</f>
        <v>Current account in BDT</v>
      </c>
      <c r="N55" s="9" t="str">
        <f>VLOOKUP(C55,TB!C:F,4,0)</f>
        <v>Cash and cash equivalents</v>
      </c>
    </row>
    <row r="56" spans="1:14" ht="14.5" hidden="1">
      <c r="A56" s="12" t="str">
        <f t="shared" si="1"/>
        <v>1</v>
      </c>
      <c r="B56" s="13" t="str">
        <f t="shared" si="0"/>
        <v>10340061</v>
      </c>
      <c r="C56" s="61" t="s">
        <v>1258</v>
      </c>
      <c r="D56" s="61" t="s">
        <v>1259</v>
      </c>
      <c r="E56" s="62">
        <v>0</v>
      </c>
      <c r="F56" s="62">
        <v>12.31</v>
      </c>
      <c r="G56" s="62">
        <v>12.31</v>
      </c>
      <c r="H56" s="62">
        <v>0</v>
      </c>
      <c r="I56" s="62">
        <v>0</v>
      </c>
      <c r="J56" s="62">
        <v>1030.8699999999999</v>
      </c>
      <c r="K56" s="62">
        <v>1030.8699999999999</v>
      </c>
      <c r="L56" s="62">
        <v>0</v>
      </c>
      <c r="M56" s="9" t="str">
        <f>VLOOKUP(C56,TB!C:F,3,0)</f>
        <v>Current account in BDT</v>
      </c>
      <c r="N56" s="9" t="str">
        <f>VLOOKUP(C56,TB!C:F,4,0)</f>
        <v>Cash and cash equivalents</v>
      </c>
    </row>
    <row r="57" spans="1:14" ht="14.5" hidden="1">
      <c r="A57" s="12" t="str">
        <f t="shared" si="1"/>
        <v>1</v>
      </c>
      <c r="B57" s="13" t="str">
        <f t="shared" si="0"/>
        <v>10340070</v>
      </c>
      <c r="C57" s="61" t="s">
        <v>1041</v>
      </c>
      <c r="D57" s="61" t="s">
        <v>1042</v>
      </c>
      <c r="E57" s="62">
        <v>0</v>
      </c>
      <c r="F57" s="62">
        <v>999991.78</v>
      </c>
      <c r="G57" s="62">
        <v>999991.78</v>
      </c>
      <c r="H57" s="62">
        <v>0</v>
      </c>
      <c r="I57" s="62">
        <v>0</v>
      </c>
      <c r="J57" s="62">
        <v>84789302.930000007</v>
      </c>
      <c r="K57" s="62">
        <v>84789303.030000001</v>
      </c>
      <c r="L57" s="62">
        <v>-0.1</v>
      </c>
      <c r="M57" s="9" t="str">
        <f>VLOOKUP(C57,TB!C:F,3,0)</f>
        <v>Current account in USD</v>
      </c>
      <c r="N57" s="9" t="str">
        <f>VLOOKUP(C57,TB!C:F,4,0)</f>
        <v>Cash and cash equivalents</v>
      </c>
    </row>
    <row r="58" spans="1:14" ht="14.5" hidden="1">
      <c r="A58" s="12" t="str">
        <f t="shared" si="1"/>
        <v>1</v>
      </c>
      <c r="B58" s="13" t="str">
        <f t="shared" si="0"/>
        <v>10340072</v>
      </c>
      <c r="C58" s="61" t="s">
        <v>1318</v>
      </c>
      <c r="D58" s="61" t="s">
        <v>1042</v>
      </c>
      <c r="E58" s="62">
        <v>0</v>
      </c>
      <c r="F58" s="62">
        <v>999991.78</v>
      </c>
      <c r="G58" s="62">
        <v>999991.78</v>
      </c>
      <c r="H58" s="62">
        <v>0</v>
      </c>
      <c r="I58" s="62">
        <v>0</v>
      </c>
      <c r="J58" s="62">
        <v>84789303.030000001</v>
      </c>
      <c r="K58" s="62">
        <v>84789303.030000001</v>
      </c>
      <c r="L58" s="62">
        <v>0</v>
      </c>
      <c r="M58" s="9" t="str">
        <f>VLOOKUP(C58,TB!C:F,3,0)</f>
        <v>Current account in USD</v>
      </c>
      <c r="N58" s="9" t="str">
        <f>VLOOKUP(C58,TB!C:F,4,0)</f>
        <v>Cash and cash equivalents</v>
      </c>
    </row>
    <row r="59" spans="1:14" ht="14.5" hidden="1">
      <c r="A59" s="12" t="str">
        <f t="shared" si="1"/>
        <v>1</v>
      </c>
      <c r="B59" s="13" t="str">
        <f t="shared" si="0"/>
        <v>10340080</v>
      </c>
      <c r="C59" s="61" t="s">
        <v>1043</v>
      </c>
      <c r="D59" s="61" t="s">
        <v>1044</v>
      </c>
      <c r="E59" s="62">
        <v>465243.31</v>
      </c>
      <c r="F59" s="62">
        <v>7861192.2599999998</v>
      </c>
      <c r="G59" s="62">
        <v>8075412.79</v>
      </c>
      <c r="H59" s="62">
        <v>251022.78</v>
      </c>
      <c r="I59" s="62">
        <v>38972992.450000003</v>
      </c>
      <c r="J59" s="62">
        <v>664317230.42999995</v>
      </c>
      <c r="K59" s="62">
        <v>682216860.80999994</v>
      </c>
      <c r="L59" s="62">
        <v>21073362.07</v>
      </c>
      <c r="M59" s="9" t="str">
        <f>VLOOKUP(C59,TB!C:F,3,0)</f>
        <v>Export retention quota (ERQ) account in USD</v>
      </c>
      <c r="N59" s="9" t="str">
        <f>VLOOKUP(C59,TB!C:F,4,0)</f>
        <v>Cash and cash equivalents</v>
      </c>
    </row>
    <row r="60" spans="1:14" ht="14.5" hidden="1">
      <c r="A60" s="12" t="str">
        <f t="shared" si="1"/>
        <v>1</v>
      </c>
      <c r="B60" s="13" t="str">
        <f t="shared" si="0"/>
        <v>10340081</v>
      </c>
      <c r="C60" s="61" t="s">
        <v>1045</v>
      </c>
      <c r="D60" s="61" t="s">
        <v>1044</v>
      </c>
      <c r="E60" s="62">
        <v>0</v>
      </c>
      <c r="F60" s="62">
        <v>0</v>
      </c>
      <c r="G60" s="62">
        <v>0</v>
      </c>
      <c r="H60" s="62">
        <v>0</v>
      </c>
      <c r="I60" s="62">
        <v>0</v>
      </c>
      <c r="J60" s="62">
        <v>0</v>
      </c>
      <c r="K60" s="62">
        <v>0</v>
      </c>
      <c r="L60" s="62">
        <v>0</v>
      </c>
      <c r="M60" s="9" t="str">
        <f>VLOOKUP(C60,TB!C:F,3,0)</f>
        <v>Export retention quota (ERQ) account in USD</v>
      </c>
      <c r="N60" s="9" t="str">
        <f>VLOOKUP(C60,TB!C:F,4,0)</f>
        <v>Cash and cash equivalents</v>
      </c>
    </row>
    <row r="61" spans="1:14" ht="14.5" hidden="1">
      <c r="A61" s="12" t="str">
        <f t="shared" si="1"/>
        <v>1</v>
      </c>
      <c r="B61" s="13" t="str">
        <f t="shared" si="0"/>
        <v>10340082</v>
      </c>
      <c r="C61" s="61" t="s">
        <v>1046</v>
      </c>
      <c r="D61" s="61" t="s">
        <v>1044</v>
      </c>
      <c r="E61" s="62">
        <v>0</v>
      </c>
      <c r="F61" s="62">
        <v>4533570.4000000004</v>
      </c>
      <c r="G61" s="62">
        <v>4533570.4000000004</v>
      </c>
      <c r="H61" s="62">
        <v>0</v>
      </c>
      <c r="I61" s="62">
        <v>0</v>
      </c>
      <c r="J61" s="62">
        <v>383846968.47000003</v>
      </c>
      <c r="K61" s="62">
        <v>383846968.47000003</v>
      </c>
      <c r="L61" s="62">
        <v>0</v>
      </c>
      <c r="M61" s="9" t="str">
        <f>VLOOKUP(C61,TB!C:F,3,0)</f>
        <v>Export retention quota (ERQ) account in USD</v>
      </c>
      <c r="N61" s="9" t="str">
        <f>VLOOKUP(C61,TB!C:F,4,0)</f>
        <v>Cash and cash equivalents</v>
      </c>
    </row>
    <row r="62" spans="1:14" ht="14.5" hidden="1">
      <c r="A62" s="12" t="str">
        <f t="shared" si="1"/>
        <v>1</v>
      </c>
      <c r="B62" s="13" t="str">
        <f t="shared" si="0"/>
        <v>10340090</v>
      </c>
      <c r="C62" s="61" t="s">
        <v>1047</v>
      </c>
      <c r="D62" s="61" t="s">
        <v>1048</v>
      </c>
      <c r="E62" s="62">
        <v>854.29</v>
      </c>
      <c r="F62" s="62">
        <v>894</v>
      </c>
      <c r="G62" s="62">
        <v>894</v>
      </c>
      <c r="H62" s="62">
        <v>854.29</v>
      </c>
      <c r="I62" s="62">
        <v>72592.94</v>
      </c>
      <c r="J62" s="62">
        <v>1750</v>
      </c>
      <c r="K62" s="62">
        <v>1750</v>
      </c>
      <c r="L62" s="62">
        <v>72592.94</v>
      </c>
      <c r="M62" s="9" t="str">
        <f>VLOOKUP(C62,TB!C:F,3,0)</f>
        <v>Current account in BDT</v>
      </c>
      <c r="N62" s="9" t="str">
        <f>VLOOKUP(C62,TB!C:F,4,0)</f>
        <v>Cash and cash equivalents</v>
      </c>
    </row>
    <row r="63" spans="1:14" ht="14.5" hidden="1">
      <c r="A63" s="12" t="str">
        <f t="shared" si="1"/>
        <v>1</v>
      </c>
      <c r="B63" s="13" t="str">
        <f t="shared" si="0"/>
        <v>10340100</v>
      </c>
      <c r="C63" s="61" t="s">
        <v>1049</v>
      </c>
      <c r="D63" s="61" t="s">
        <v>1050</v>
      </c>
      <c r="E63" s="62">
        <v>1390.75</v>
      </c>
      <c r="F63" s="62">
        <v>0</v>
      </c>
      <c r="G63" s="62">
        <v>13.95</v>
      </c>
      <c r="H63" s="62">
        <v>1376.8</v>
      </c>
      <c r="I63" s="62">
        <v>118159.21</v>
      </c>
      <c r="J63" s="62">
        <v>0</v>
      </c>
      <c r="K63" s="62">
        <v>1185</v>
      </c>
      <c r="L63" s="62">
        <v>116974.21</v>
      </c>
      <c r="M63" s="9" t="str">
        <f>VLOOKUP(C63,TB!C:F,3,0)</f>
        <v>Current account in BDT</v>
      </c>
      <c r="N63" s="9" t="str">
        <f>VLOOKUP(C63,TB!C:F,4,0)</f>
        <v>Cash and cash equivalents</v>
      </c>
    </row>
    <row r="64" spans="1:14" ht="14.5" hidden="1">
      <c r="A64" s="12" t="str">
        <f t="shared" si="1"/>
        <v>1</v>
      </c>
      <c r="B64" s="13" t="str">
        <f t="shared" si="0"/>
        <v>10340102</v>
      </c>
      <c r="C64" s="61" t="s">
        <v>1051</v>
      </c>
      <c r="D64" s="61" t="s">
        <v>1052</v>
      </c>
      <c r="E64" s="62">
        <v>0</v>
      </c>
      <c r="F64" s="62">
        <v>0</v>
      </c>
      <c r="G64" s="62">
        <v>0</v>
      </c>
      <c r="H64" s="62">
        <v>0</v>
      </c>
      <c r="I64" s="62">
        <v>0</v>
      </c>
      <c r="J64" s="62">
        <v>0</v>
      </c>
      <c r="K64" s="62">
        <v>0</v>
      </c>
      <c r="L64" s="62">
        <v>0</v>
      </c>
      <c r="M64" s="9" t="str">
        <f>VLOOKUP(C64,TB!C:F,3,0)</f>
        <v>Current account in BDT</v>
      </c>
      <c r="N64" s="9" t="str">
        <f>VLOOKUP(C64,TB!C:F,4,0)</f>
        <v>Cash and cash equivalents</v>
      </c>
    </row>
    <row r="65" spans="1:14" ht="14.5" hidden="1">
      <c r="A65" s="12" t="str">
        <f t="shared" si="1"/>
        <v>1</v>
      </c>
      <c r="B65" s="13" t="str">
        <f t="shared" si="0"/>
        <v>10340110</v>
      </c>
      <c r="C65" s="61" t="s">
        <v>1053</v>
      </c>
      <c r="D65" s="61" t="s">
        <v>1054</v>
      </c>
      <c r="E65" s="62">
        <v>2676986.25</v>
      </c>
      <c r="F65" s="62">
        <v>51452429.530000001</v>
      </c>
      <c r="G65" s="62">
        <v>52919185.899999999</v>
      </c>
      <c r="H65" s="62">
        <v>1210229.8799999999</v>
      </c>
      <c r="I65" s="62">
        <v>224732996.19999999</v>
      </c>
      <c r="J65" s="62">
        <v>4317249781.9700003</v>
      </c>
      <c r="K65" s="62">
        <v>4440383980.21</v>
      </c>
      <c r="L65" s="62">
        <v>101598797.95999999</v>
      </c>
      <c r="M65" s="9" t="str">
        <f>VLOOKUP(C65,TB!C:F,3,0)</f>
        <v>Current account in USD</v>
      </c>
      <c r="N65" s="9" t="str">
        <f>VLOOKUP(C65,TB!C:F,4,0)</f>
        <v>Cash and cash equivalents</v>
      </c>
    </row>
    <row r="66" spans="1:14" ht="14.5" hidden="1">
      <c r="A66" s="12" t="str">
        <f t="shared" si="1"/>
        <v>1</v>
      </c>
      <c r="B66" s="13" t="str">
        <f t="shared" si="0"/>
        <v>10340111</v>
      </c>
      <c r="C66" s="61" t="s">
        <v>1055</v>
      </c>
      <c r="D66" s="61" t="s">
        <v>1056</v>
      </c>
      <c r="E66" s="62">
        <v>0</v>
      </c>
      <c r="F66" s="62">
        <v>879425.22</v>
      </c>
      <c r="G66" s="62">
        <v>879425.22</v>
      </c>
      <c r="H66" s="62">
        <v>0</v>
      </c>
      <c r="I66" s="62">
        <v>0</v>
      </c>
      <c r="J66" s="62">
        <v>73827747.230000004</v>
      </c>
      <c r="K66" s="62">
        <v>73827747.230000004</v>
      </c>
      <c r="L66" s="62">
        <v>0</v>
      </c>
      <c r="M66" s="9" t="str">
        <f>VLOOKUP(C66,TB!C:F,3,0)</f>
        <v>Current account in USD</v>
      </c>
      <c r="N66" s="9" t="str">
        <f>VLOOKUP(C66,TB!C:F,4,0)</f>
        <v>Cash and cash equivalents</v>
      </c>
    </row>
    <row r="67" spans="1:14" ht="14.5" hidden="1">
      <c r="A67" s="12" t="str">
        <f t="shared" si="1"/>
        <v>1</v>
      </c>
      <c r="B67" s="13" t="str">
        <f t="shared" ref="B67:B130" si="2">RIGHT(C67,8)</f>
        <v>10340112</v>
      </c>
      <c r="C67" s="61" t="s">
        <v>1057</v>
      </c>
      <c r="D67" s="61" t="s">
        <v>1058</v>
      </c>
      <c r="E67" s="62">
        <v>0</v>
      </c>
      <c r="F67" s="62">
        <v>1030.8699999999999</v>
      </c>
      <c r="G67" s="62">
        <v>1030.8699999999999</v>
      </c>
      <c r="H67" s="62">
        <v>0</v>
      </c>
      <c r="I67" s="62">
        <v>0</v>
      </c>
      <c r="J67" s="62">
        <v>86541.54</v>
      </c>
      <c r="K67" s="62">
        <v>86541.54</v>
      </c>
      <c r="L67" s="62">
        <v>0</v>
      </c>
      <c r="M67" s="9" t="str">
        <f>VLOOKUP(C67,TB!C:F,3,0)</f>
        <v>Current account in USD</v>
      </c>
      <c r="N67" s="9" t="str">
        <f>VLOOKUP(C67,TB!C:F,4,0)</f>
        <v>Cash and cash equivalents</v>
      </c>
    </row>
    <row r="68" spans="1:14" ht="14.5" hidden="1">
      <c r="A68" s="12" t="str">
        <f t="shared" ref="A68:A131" si="3">LEFT(B68,1)</f>
        <v>1</v>
      </c>
      <c r="B68" s="13" t="str">
        <f t="shared" si="2"/>
        <v>10340120</v>
      </c>
      <c r="C68" s="61" t="s">
        <v>1059</v>
      </c>
      <c r="D68" s="61" t="s">
        <v>1060</v>
      </c>
      <c r="E68" s="62">
        <v>425571.35</v>
      </c>
      <c r="F68" s="62">
        <v>5874809.4000000004</v>
      </c>
      <c r="G68" s="62">
        <v>6043387.0199999996</v>
      </c>
      <c r="H68" s="62">
        <v>256993.73</v>
      </c>
      <c r="I68" s="62">
        <v>35266714.439999998</v>
      </c>
      <c r="J68" s="62">
        <v>496931479.13</v>
      </c>
      <c r="K68" s="62">
        <v>510623570.04000002</v>
      </c>
      <c r="L68" s="62">
        <v>21574623.530000001</v>
      </c>
      <c r="M68" s="9" t="str">
        <f>VLOOKUP(C68,TB!C:F,3,0)</f>
        <v>Current account in USD</v>
      </c>
      <c r="N68" s="9" t="str">
        <f>VLOOKUP(C68,TB!C:F,4,0)</f>
        <v>Cash and cash equivalents</v>
      </c>
    </row>
    <row r="69" spans="1:14" ht="14.5" hidden="1">
      <c r="A69" s="12" t="str">
        <f t="shared" si="3"/>
        <v>1</v>
      </c>
      <c r="B69" s="13" t="str">
        <f t="shared" si="2"/>
        <v>10340121</v>
      </c>
      <c r="C69" s="61" t="s">
        <v>1061</v>
      </c>
      <c r="D69" s="61" t="s">
        <v>1062</v>
      </c>
      <c r="E69" s="62">
        <v>0</v>
      </c>
      <c r="F69" s="62">
        <v>0</v>
      </c>
      <c r="G69" s="62">
        <v>0</v>
      </c>
      <c r="H69" s="62">
        <v>0</v>
      </c>
      <c r="I69" s="62">
        <v>0</v>
      </c>
      <c r="J69" s="62">
        <v>0</v>
      </c>
      <c r="K69" s="62">
        <v>0</v>
      </c>
      <c r="L69" s="62">
        <v>0</v>
      </c>
      <c r="M69" s="9" t="str">
        <f>VLOOKUP(C69,TB!C:F,3,0)</f>
        <v>Current account in USD</v>
      </c>
      <c r="N69" s="9" t="str">
        <f>VLOOKUP(C69,TB!C:F,4,0)</f>
        <v>Cash and cash equivalents</v>
      </c>
    </row>
    <row r="70" spans="1:14" ht="14.5" hidden="1">
      <c r="A70" s="12" t="str">
        <f t="shared" si="3"/>
        <v>1</v>
      </c>
      <c r="B70" s="13" t="str">
        <f t="shared" si="2"/>
        <v>10340122</v>
      </c>
      <c r="C70" s="61" t="s">
        <v>1063</v>
      </c>
      <c r="D70" s="61" t="s">
        <v>1064</v>
      </c>
      <c r="E70" s="62">
        <v>0</v>
      </c>
      <c r="F70" s="62">
        <v>3351521.61</v>
      </c>
      <c r="G70" s="62">
        <v>3351521.61</v>
      </c>
      <c r="H70" s="62">
        <v>0</v>
      </c>
      <c r="I70" s="62">
        <v>0</v>
      </c>
      <c r="J70" s="62">
        <v>284190517.31</v>
      </c>
      <c r="K70" s="62">
        <v>284190517.31</v>
      </c>
      <c r="L70" s="62">
        <v>0</v>
      </c>
      <c r="M70" s="9" t="str">
        <f>VLOOKUP(C70,TB!C:F,3,0)</f>
        <v>Current account in USD</v>
      </c>
      <c r="N70" s="9" t="str">
        <f>VLOOKUP(C70,TB!C:F,4,0)</f>
        <v>Cash and cash equivalents</v>
      </c>
    </row>
    <row r="71" spans="1:14" ht="14.5" hidden="1">
      <c r="A71" s="12" t="str">
        <f t="shared" si="3"/>
        <v>1</v>
      </c>
      <c r="B71" s="13" t="str">
        <f t="shared" si="2"/>
        <v>10340130</v>
      </c>
      <c r="C71" s="61" t="s">
        <v>1065</v>
      </c>
      <c r="D71" s="61" t="s">
        <v>1066</v>
      </c>
      <c r="E71" s="62">
        <v>158186.5</v>
      </c>
      <c r="F71" s="62">
        <v>2327462.2999999998</v>
      </c>
      <c r="G71" s="62">
        <v>2471417.89</v>
      </c>
      <c r="H71" s="62">
        <v>14230.91</v>
      </c>
      <c r="I71" s="62">
        <v>13437936.640000001</v>
      </c>
      <c r="J71" s="62">
        <v>197702714</v>
      </c>
      <c r="K71" s="62">
        <v>209931728.96000001</v>
      </c>
      <c r="L71" s="62">
        <v>1208921.68</v>
      </c>
      <c r="M71" s="9" t="str">
        <f>VLOOKUP(C71,TB!C:F,3,0)</f>
        <v>Current account in BDT (SCB)</v>
      </c>
      <c r="N71" s="9" t="str">
        <f>VLOOKUP(C71,TB!C:F,4,0)</f>
        <v>Cash and cash equivalents</v>
      </c>
    </row>
    <row r="72" spans="1:14" ht="14.5" hidden="1">
      <c r="A72" s="12" t="str">
        <f t="shared" si="3"/>
        <v>1</v>
      </c>
      <c r="B72" s="13" t="str">
        <f t="shared" si="2"/>
        <v>10340131</v>
      </c>
      <c r="C72" s="61" t="s">
        <v>1067</v>
      </c>
      <c r="D72" s="61" t="s">
        <v>1068</v>
      </c>
      <c r="E72" s="62">
        <v>0.21</v>
      </c>
      <c r="F72" s="62">
        <v>2446762.65</v>
      </c>
      <c r="G72" s="62">
        <v>2446762.65</v>
      </c>
      <c r="H72" s="62">
        <v>0.21</v>
      </c>
      <c r="I72" s="62">
        <v>0</v>
      </c>
      <c r="J72" s="62">
        <v>207932500</v>
      </c>
      <c r="K72" s="62">
        <v>207932500</v>
      </c>
      <c r="L72" s="62">
        <v>0</v>
      </c>
      <c r="M72" s="9" t="str">
        <f>VLOOKUP(C72,TB!C:F,3,0)</f>
        <v>Current account in BDT (SCB)</v>
      </c>
      <c r="N72" s="9" t="str">
        <f>VLOOKUP(C72,TB!C:F,4,0)</f>
        <v>Cash and cash equivalents</v>
      </c>
    </row>
    <row r="73" spans="1:14" ht="14.5" hidden="1">
      <c r="A73" s="12" t="str">
        <f t="shared" si="3"/>
        <v>1</v>
      </c>
      <c r="B73" s="13" t="str">
        <f t="shared" si="2"/>
        <v>10340132</v>
      </c>
      <c r="C73" s="61" t="s">
        <v>1069</v>
      </c>
      <c r="D73" s="61" t="s">
        <v>1070</v>
      </c>
      <c r="E73" s="62">
        <v>-242.64</v>
      </c>
      <c r="F73" s="62">
        <v>1549794.69</v>
      </c>
      <c r="G73" s="62">
        <v>1549551.61</v>
      </c>
      <c r="H73" s="62">
        <v>0.44</v>
      </c>
      <c r="I73" s="62">
        <v>-20650</v>
      </c>
      <c r="J73" s="62">
        <v>131644305.88</v>
      </c>
      <c r="K73" s="62">
        <v>131623655.88</v>
      </c>
      <c r="L73" s="62">
        <v>0</v>
      </c>
      <c r="M73" s="9" t="str">
        <f>VLOOKUP(C73,TB!C:F,3,0)</f>
        <v>Current account in BDT (SCB)</v>
      </c>
      <c r="N73" s="9" t="str">
        <f>VLOOKUP(C73,TB!C:F,4,0)</f>
        <v>Cash and cash equivalents</v>
      </c>
    </row>
    <row r="74" spans="1:14" ht="14.5" hidden="1">
      <c r="A74" s="12" t="str">
        <f t="shared" si="3"/>
        <v>1</v>
      </c>
      <c r="B74" s="13" t="str">
        <f t="shared" si="2"/>
        <v>10340140</v>
      </c>
      <c r="C74" s="61" t="s">
        <v>1071</v>
      </c>
      <c r="D74" s="61" t="s">
        <v>1072</v>
      </c>
      <c r="E74" s="62">
        <v>-187875.22</v>
      </c>
      <c r="F74" s="62">
        <v>1967745.73</v>
      </c>
      <c r="G74" s="62">
        <v>1779771.21</v>
      </c>
      <c r="H74" s="62">
        <v>99.3</v>
      </c>
      <c r="I74" s="62">
        <v>-15960000</v>
      </c>
      <c r="J74" s="62">
        <v>167160000</v>
      </c>
      <c r="K74" s="62">
        <v>151191565</v>
      </c>
      <c r="L74" s="62">
        <v>8435</v>
      </c>
      <c r="M74" s="9" t="str">
        <f>VLOOKUP(C74,TB!C:F,3,0)</f>
        <v>Current account in BDT (EBL)</v>
      </c>
      <c r="N74" s="9" t="str">
        <f>VLOOKUP(C74,TB!C:F,4,0)</f>
        <v>Cash and cash equivalents</v>
      </c>
    </row>
    <row r="75" spans="1:14" ht="14.5" hidden="1">
      <c r="A75" s="12" t="str">
        <f t="shared" si="3"/>
        <v>1</v>
      </c>
      <c r="B75" s="13" t="str">
        <f t="shared" si="2"/>
        <v>10340141</v>
      </c>
      <c r="C75" s="61" t="s">
        <v>1073</v>
      </c>
      <c r="D75" s="61" t="s">
        <v>1074</v>
      </c>
      <c r="E75" s="62">
        <v>187875.22</v>
      </c>
      <c r="F75" s="62">
        <v>2134343.73</v>
      </c>
      <c r="G75" s="62">
        <v>2322218.9500000002</v>
      </c>
      <c r="H75" s="62">
        <v>0</v>
      </c>
      <c r="I75" s="62">
        <v>15960000</v>
      </c>
      <c r="J75" s="62">
        <v>181312500</v>
      </c>
      <c r="K75" s="62">
        <v>197272500</v>
      </c>
      <c r="L75" s="62">
        <v>0</v>
      </c>
      <c r="M75" s="9" t="str">
        <f>VLOOKUP(C75,TB!C:F,3,0)</f>
        <v>Current account in BDT (EBL)</v>
      </c>
      <c r="N75" s="9" t="str">
        <f>VLOOKUP(C75,TB!C:F,4,0)</f>
        <v>Cash and cash equivalents</v>
      </c>
    </row>
    <row r="76" spans="1:14" ht="14.5" hidden="1">
      <c r="A76" s="12" t="str">
        <f t="shared" si="3"/>
        <v>1</v>
      </c>
      <c r="B76" s="13" t="str">
        <f t="shared" si="2"/>
        <v>10349998</v>
      </c>
      <c r="C76" s="61" t="s">
        <v>354</v>
      </c>
      <c r="D76" s="61" t="s">
        <v>290</v>
      </c>
      <c r="E76" s="62">
        <v>1962.19</v>
      </c>
      <c r="F76" s="62">
        <v>4398226.43</v>
      </c>
      <c r="G76" s="62">
        <v>4400188.62</v>
      </c>
      <c r="H76" s="62">
        <v>0</v>
      </c>
      <c r="I76" s="62">
        <v>164725.48000000001</v>
      </c>
      <c r="J76" s="62">
        <v>369212916.14999998</v>
      </c>
      <c r="K76" s="62">
        <v>369377642</v>
      </c>
      <c r="L76" s="62">
        <v>-0.37</v>
      </c>
      <c r="M76" s="9" t="str">
        <f>VLOOKUP(C76,TB!C:F,3,0)</f>
        <v>Funds-in-transit</v>
      </c>
      <c r="N76" s="9" t="str">
        <f>VLOOKUP(C76,TB!C:F,4,0)</f>
        <v>Cash and cash equivalents</v>
      </c>
    </row>
    <row r="77" spans="1:14" ht="14.5">
      <c r="A77" s="12" t="str">
        <f t="shared" si="3"/>
        <v>1</v>
      </c>
      <c r="B77" s="13" t="str">
        <f t="shared" si="2"/>
        <v>10350001</v>
      </c>
      <c r="C77" s="61" t="s">
        <v>356</v>
      </c>
      <c r="D77" s="61" t="s">
        <v>44</v>
      </c>
      <c r="E77" s="62">
        <v>0</v>
      </c>
      <c r="F77" s="62">
        <v>0</v>
      </c>
      <c r="G77" s="62">
        <v>0</v>
      </c>
      <c r="H77" s="62">
        <v>0</v>
      </c>
      <c r="I77" s="62">
        <v>0</v>
      </c>
      <c r="J77" s="62">
        <v>0</v>
      </c>
      <c r="K77" s="62">
        <v>0</v>
      </c>
      <c r="L77" s="62">
        <v>0</v>
      </c>
      <c r="M77" s="9" t="str">
        <f>VLOOKUP(C77,TB!C:F,3,0)</f>
        <v>Raw materials</v>
      </c>
      <c r="N77" s="76" t="str">
        <f>VLOOKUP(C77,TB!C:F,4,0)</f>
        <v>Inventories</v>
      </c>
    </row>
    <row r="78" spans="1:14" ht="14.5">
      <c r="A78" s="12" t="str">
        <f t="shared" si="3"/>
        <v>1</v>
      </c>
      <c r="B78" s="13" t="str">
        <f t="shared" si="2"/>
        <v>10350002</v>
      </c>
      <c r="C78" s="61" t="s">
        <v>357</v>
      </c>
      <c r="D78" s="61" t="s">
        <v>45</v>
      </c>
      <c r="E78" s="62">
        <v>0</v>
      </c>
      <c r="F78" s="62">
        <v>0</v>
      </c>
      <c r="G78" s="62">
        <v>0</v>
      </c>
      <c r="H78" s="62">
        <v>0</v>
      </c>
      <c r="I78" s="62">
        <v>0</v>
      </c>
      <c r="J78" s="62">
        <v>0</v>
      </c>
      <c r="K78" s="62">
        <v>0</v>
      </c>
      <c r="L78" s="62">
        <v>0</v>
      </c>
      <c r="M78" s="9" t="str">
        <f>VLOOKUP(C78,TB!C:F,3,0)</f>
        <v>Raw materials</v>
      </c>
      <c r="N78" s="76" t="str">
        <f>VLOOKUP(C78,TB!C:F,4,0)</f>
        <v>Inventories</v>
      </c>
    </row>
    <row r="79" spans="1:14" ht="14.5">
      <c r="A79" s="12" t="str">
        <f t="shared" si="3"/>
        <v>1</v>
      </c>
      <c r="B79" s="13" t="str">
        <f t="shared" si="2"/>
        <v>10350003</v>
      </c>
      <c r="C79" s="61" t="s">
        <v>358</v>
      </c>
      <c r="D79" s="61" t="s">
        <v>46</v>
      </c>
      <c r="E79" s="62">
        <v>168040.4</v>
      </c>
      <c r="F79" s="62">
        <v>303306.65000000002</v>
      </c>
      <c r="G79" s="62">
        <v>387738.97</v>
      </c>
      <c r="H79" s="62">
        <v>83608.08</v>
      </c>
      <c r="I79" s="62">
        <v>12613112.300000001</v>
      </c>
      <c r="J79" s="62">
        <v>25652369.379999999</v>
      </c>
      <c r="K79" s="62">
        <v>32938428.050000001</v>
      </c>
      <c r="L79" s="62">
        <v>5327053.63</v>
      </c>
      <c r="M79" s="9" t="str">
        <f>VLOOKUP(C79,TB!C:F,3,0)</f>
        <v>Raw materials</v>
      </c>
      <c r="N79" s="76" t="str">
        <f>VLOOKUP(C79,TB!C:F,4,0)</f>
        <v>Inventories</v>
      </c>
    </row>
    <row r="80" spans="1:14" ht="14.5" hidden="1">
      <c r="A80" s="12" t="str">
        <f t="shared" si="3"/>
        <v>1</v>
      </c>
      <c r="B80" s="13" t="str">
        <f t="shared" si="2"/>
        <v>10350004</v>
      </c>
      <c r="C80" s="61" t="s">
        <v>359</v>
      </c>
      <c r="D80" s="61" t="s">
        <v>291</v>
      </c>
      <c r="E80" s="62">
        <v>6731.96</v>
      </c>
      <c r="F80" s="62">
        <v>223000.17</v>
      </c>
      <c r="G80" s="62">
        <v>225194.19</v>
      </c>
      <c r="H80" s="62">
        <v>4537.9399999999996</v>
      </c>
      <c r="I80" s="62">
        <v>474122.23999999999</v>
      </c>
      <c r="J80" s="62">
        <v>18935284.629999999</v>
      </c>
      <c r="K80" s="62">
        <v>19130128.280000001</v>
      </c>
      <c r="L80" s="62">
        <v>279278.59000000003</v>
      </c>
      <c r="M80" s="9" t="str">
        <f>VLOOKUP(C80,TB!C:F,3,0)</f>
        <v>Spares parts and consumables</v>
      </c>
      <c r="N80" s="76" t="str">
        <f>VLOOKUP(C80,TB!C:F,4,0)</f>
        <v>Inventories</v>
      </c>
    </row>
    <row r="81" spans="1:14" ht="14.5" hidden="1">
      <c r="A81" s="12" t="str">
        <f t="shared" si="3"/>
        <v>1</v>
      </c>
      <c r="B81" s="13" t="str">
        <f t="shared" si="2"/>
        <v>10350005</v>
      </c>
      <c r="C81" s="61" t="s">
        <v>360</v>
      </c>
      <c r="D81" s="61" t="s">
        <v>305</v>
      </c>
      <c r="E81" s="62">
        <v>70374.960000000006</v>
      </c>
      <c r="F81" s="62">
        <v>653452.1</v>
      </c>
      <c r="G81" s="62">
        <v>648958.29</v>
      </c>
      <c r="H81" s="62">
        <v>74868.77</v>
      </c>
      <c r="I81" s="62">
        <v>3307051.65</v>
      </c>
      <c r="J81" s="62">
        <v>54861462.189999998</v>
      </c>
      <c r="K81" s="62">
        <v>55119747.210000001</v>
      </c>
      <c r="L81" s="62">
        <v>3048766.63</v>
      </c>
      <c r="M81" s="9" t="str">
        <f>VLOOKUP(C81,TB!C:F,3,0)</f>
        <v>Packing materials</v>
      </c>
      <c r="N81" s="76" t="str">
        <f>VLOOKUP(C81,TB!C:F,4,0)</f>
        <v>Inventories</v>
      </c>
    </row>
    <row r="82" spans="1:14" ht="14.5" hidden="1">
      <c r="A82" s="12" t="str">
        <f t="shared" si="3"/>
        <v>1</v>
      </c>
      <c r="B82" s="13" t="str">
        <f t="shared" si="2"/>
        <v>10350006</v>
      </c>
      <c r="C82" s="61" t="s">
        <v>361</v>
      </c>
      <c r="D82" s="61" t="s">
        <v>292</v>
      </c>
      <c r="E82" s="62">
        <v>66657.919999999998</v>
      </c>
      <c r="F82" s="62">
        <v>93006.04</v>
      </c>
      <c r="G82" s="62">
        <v>92462.38</v>
      </c>
      <c r="H82" s="62">
        <v>67201.58</v>
      </c>
      <c r="I82" s="62">
        <v>4910315.9800000004</v>
      </c>
      <c r="J82" s="62">
        <v>7777185.5099999998</v>
      </c>
      <c r="K82" s="62">
        <v>7854627.5899999999</v>
      </c>
      <c r="L82" s="62">
        <v>4832873.9000000004</v>
      </c>
      <c r="M82" s="9" t="str">
        <f>VLOOKUP(C82,TB!C:F,3,0)</f>
        <v>Spares parts and consumables</v>
      </c>
      <c r="N82" s="76" t="str">
        <f>VLOOKUP(C82,TB!C:F,4,0)</f>
        <v>Inventories</v>
      </c>
    </row>
    <row r="83" spans="1:14" ht="14.5" hidden="1">
      <c r="A83" s="12" t="str">
        <f t="shared" si="3"/>
        <v>1</v>
      </c>
      <c r="B83" s="13" t="str">
        <f t="shared" si="2"/>
        <v>10350007</v>
      </c>
      <c r="C83" s="61" t="s">
        <v>362</v>
      </c>
      <c r="D83" s="61" t="s">
        <v>77</v>
      </c>
      <c r="E83" s="62">
        <v>0</v>
      </c>
      <c r="F83" s="62">
        <v>0</v>
      </c>
      <c r="G83" s="62">
        <v>0</v>
      </c>
      <c r="H83" s="62">
        <v>0</v>
      </c>
      <c r="I83" s="62">
        <v>0</v>
      </c>
      <c r="J83" s="62">
        <v>0</v>
      </c>
      <c r="K83" s="62">
        <v>0</v>
      </c>
      <c r="L83" s="62">
        <v>0</v>
      </c>
      <c r="M83" s="9" t="str">
        <f>VLOOKUP(C83,TB!C:F,3,0)</f>
        <v>Work-in-process</v>
      </c>
      <c r="N83" s="76" t="str">
        <f>VLOOKUP(C83,TB!C:F,4,0)</f>
        <v>Inventories</v>
      </c>
    </row>
    <row r="84" spans="1:14" ht="14.5" hidden="1">
      <c r="A84" s="12" t="str">
        <f t="shared" si="3"/>
        <v>1</v>
      </c>
      <c r="B84" s="13" t="str">
        <f t="shared" si="2"/>
        <v>10350008</v>
      </c>
      <c r="C84" s="61" t="s">
        <v>363</v>
      </c>
      <c r="D84" s="61" t="s">
        <v>187</v>
      </c>
      <c r="E84" s="62">
        <v>0</v>
      </c>
      <c r="F84" s="62">
        <v>0</v>
      </c>
      <c r="G84" s="62">
        <v>0</v>
      </c>
      <c r="H84" s="62">
        <v>0</v>
      </c>
      <c r="I84" s="62">
        <v>0</v>
      </c>
      <c r="J84" s="62">
        <v>0</v>
      </c>
      <c r="K84" s="62">
        <v>0</v>
      </c>
      <c r="L84" s="62">
        <v>0</v>
      </c>
      <c r="M84" s="9" t="str">
        <f>VLOOKUP(C84,TB!C:F,3,0)</f>
        <v>Finished goods</v>
      </c>
      <c r="N84" s="76" t="str">
        <f>VLOOKUP(C84,TB!C:F,4,0)</f>
        <v>Inventories</v>
      </c>
    </row>
    <row r="85" spans="1:14" ht="14.5" hidden="1">
      <c r="A85" s="12" t="str">
        <f t="shared" si="3"/>
        <v>1</v>
      </c>
      <c r="B85" s="13" t="str">
        <f t="shared" si="2"/>
        <v>10350011</v>
      </c>
      <c r="C85" s="61" t="s">
        <v>364</v>
      </c>
      <c r="D85" s="61" t="s">
        <v>188</v>
      </c>
      <c r="E85" s="62">
        <v>0</v>
      </c>
      <c r="F85" s="62">
        <v>314086.65999999997</v>
      </c>
      <c r="G85" s="62">
        <v>314086.65999999997</v>
      </c>
      <c r="H85" s="62">
        <v>0</v>
      </c>
      <c r="I85" s="62">
        <v>0</v>
      </c>
      <c r="J85" s="62">
        <v>26367575.100000001</v>
      </c>
      <c r="K85" s="62">
        <v>26367575.100000001</v>
      </c>
      <c r="L85" s="62">
        <v>0</v>
      </c>
      <c r="M85" s="9" t="str">
        <f>VLOOKUP(C85,TB!C:F,3,0)</f>
        <v>Goods-in-transit</v>
      </c>
      <c r="N85" s="76" t="str">
        <f>VLOOKUP(C85,TB!C:F,4,0)</f>
        <v>Inventories</v>
      </c>
    </row>
    <row r="86" spans="1:14" ht="14.5" hidden="1">
      <c r="A86" s="12" t="str">
        <f t="shared" si="3"/>
        <v>1</v>
      </c>
      <c r="B86" s="13" t="str">
        <f t="shared" si="2"/>
        <v>10350012</v>
      </c>
      <c r="C86" s="61" t="s">
        <v>365</v>
      </c>
      <c r="D86" s="61" t="s">
        <v>189</v>
      </c>
      <c r="E86" s="62">
        <v>27045.64</v>
      </c>
      <c r="F86" s="62">
        <v>2023288.58</v>
      </c>
      <c r="G86" s="62">
        <v>1908951.2</v>
      </c>
      <c r="H86" s="62">
        <v>141383.01999999999</v>
      </c>
      <c r="I86" s="62">
        <v>2270481.48</v>
      </c>
      <c r="J86" s="62">
        <v>169855076.31999999</v>
      </c>
      <c r="K86" s="62">
        <v>160256453.27000001</v>
      </c>
      <c r="L86" s="62">
        <v>11869104.529999999</v>
      </c>
      <c r="M86" s="9" t="str">
        <f>VLOOKUP(C86,TB!C:F,3,0)</f>
        <v>Goods-in-transit</v>
      </c>
      <c r="N86" s="76" t="str">
        <f>VLOOKUP(C86,TB!C:F,4,0)</f>
        <v>Inventories</v>
      </c>
    </row>
    <row r="87" spans="1:14" ht="14.5" hidden="1">
      <c r="A87" s="12" t="str">
        <f t="shared" si="3"/>
        <v>1</v>
      </c>
      <c r="B87" s="13" t="str">
        <f t="shared" si="2"/>
        <v>10350013</v>
      </c>
      <c r="C87" s="61" t="s">
        <v>1319</v>
      </c>
      <c r="D87" s="61" t="s">
        <v>1320</v>
      </c>
      <c r="E87" s="62">
        <v>0</v>
      </c>
      <c r="F87" s="62">
        <v>46345.71</v>
      </c>
      <c r="G87" s="62">
        <v>42948.42</v>
      </c>
      <c r="H87" s="62">
        <v>3397.29</v>
      </c>
      <c r="I87" s="62">
        <v>0</v>
      </c>
      <c r="J87" s="62">
        <v>3937068.15</v>
      </c>
      <c r="K87" s="62">
        <v>3648457.15</v>
      </c>
      <c r="L87" s="62">
        <v>288611</v>
      </c>
      <c r="M87" s="9" t="str">
        <f>VLOOKUP(C87,TB!C:F,3,0)</f>
        <v>Spares parts and consumables</v>
      </c>
      <c r="N87" s="76" t="str">
        <f>VLOOKUP(C87,TB!C:F,4,0)</f>
        <v>Inventories</v>
      </c>
    </row>
    <row r="88" spans="1:14" ht="14.5" hidden="1">
      <c r="A88" s="12" t="str">
        <f t="shared" si="3"/>
        <v>1</v>
      </c>
      <c r="B88" s="13" t="str">
        <f t="shared" si="2"/>
        <v>10350014</v>
      </c>
      <c r="C88" s="61" t="s">
        <v>1321</v>
      </c>
      <c r="D88" s="61" t="s">
        <v>1322</v>
      </c>
      <c r="E88" s="62">
        <v>0</v>
      </c>
      <c r="F88" s="62">
        <v>8320.33</v>
      </c>
      <c r="G88" s="62">
        <v>8320.06</v>
      </c>
      <c r="H88" s="62">
        <v>0.27</v>
      </c>
      <c r="I88" s="62">
        <v>0</v>
      </c>
      <c r="J88" s="62">
        <v>706814.8</v>
      </c>
      <c r="K88" s="62">
        <v>706814.8</v>
      </c>
      <c r="L88" s="62">
        <v>0</v>
      </c>
      <c r="M88" s="9" t="str">
        <f>VLOOKUP(C88,TB!C:F,3,0)</f>
        <v>Spares parts and consumables</v>
      </c>
      <c r="N88" s="76" t="str">
        <f>VLOOKUP(C88,TB!C:F,4,0)</f>
        <v>Inventories</v>
      </c>
    </row>
    <row r="89" spans="1:14" ht="14.5">
      <c r="A89" s="12" t="str">
        <f t="shared" si="3"/>
        <v>1</v>
      </c>
      <c r="B89" s="13" t="str">
        <f t="shared" si="2"/>
        <v>10350900</v>
      </c>
      <c r="C89" s="61" t="s">
        <v>367</v>
      </c>
      <c r="D89" s="61" t="s">
        <v>368</v>
      </c>
      <c r="E89" s="62">
        <v>3910226.06</v>
      </c>
      <c r="F89" s="62">
        <v>39028547.25</v>
      </c>
      <c r="G89" s="62">
        <v>38971021.93</v>
      </c>
      <c r="H89" s="62">
        <v>3967751.38</v>
      </c>
      <c r="I89" s="62">
        <v>328263498.31999999</v>
      </c>
      <c r="J89" s="62">
        <v>3276432710.5500002</v>
      </c>
      <c r="K89" s="62">
        <v>3271603493.1900001</v>
      </c>
      <c r="L89" s="62">
        <v>333092715.68000001</v>
      </c>
      <c r="M89" s="9" t="str">
        <f>VLOOKUP(C89,TB!C:F,3,0)</f>
        <v>Raw materials</v>
      </c>
      <c r="N89" s="76" t="str">
        <f>VLOOKUP(C89,TB!C:F,4,0)</f>
        <v>Inventories</v>
      </c>
    </row>
    <row r="90" spans="1:14" ht="14.5">
      <c r="A90" s="12" t="str">
        <f t="shared" si="3"/>
        <v>1</v>
      </c>
      <c r="B90" s="13" t="str">
        <f t="shared" si="2"/>
        <v>10350901</v>
      </c>
      <c r="C90" s="61" t="s">
        <v>369</v>
      </c>
      <c r="D90" s="61" t="s">
        <v>370</v>
      </c>
      <c r="E90" s="62">
        <v>1243686.92</v>
      </c>
      <c r="F90" s="62">
        <v>13546399.789999999</v>
      </c>
      <c r="G90" s="62">
        <v>13301395.140000001</v>
      </c>
      <c r="H90" s="62">
        <v>1488691.57</v>
      </c>
      <c r="I90" s="62">
        <v>104407525.65000001</v>
      </c>
      <c r="J90" s="62">
        <v>1137220317.9200001</v>
      </c>
      <c r="K90" s="62">
        <v>1116652219.77</v>
      </c>
      <c r="L90" s="62">
        <v>124975623.8</v>
      </c>
      <c r="M90" s="9" t="str">
        <f>VLOOKUP(C90,TB!C:F,3,0)</f>
        <v>Raw materials</v>
      </c>
      <c r="N90" s="76" t="str">
        <f>VLOOKUP(C90,TB!C:F,4,0)</f>
        <v>Inventories</v>
      </c>
    </row>
    <row r="91" spans="1:14" ht="14.5">
      <c r="A91" s="12" t="str">
        <f t="shared" si="3"/>
        <v>1</v>
      </c>
      <c r="B91" s="13" t="str">
        <f t="shared" si="2"/>
        <v>10350902</v>
      </c>
      <c r="C91" s="61" t="s">
        <v>371</v>
      </c>
      <c r="D91" s="61" t="s">
        <v>32</v>
      </c>
      <c r="E91" s="62">
        <v>0</v>
      </c>
      <c r="F91" s="62">
        <v>0</v>
      </c>
      <c r="G91" s="62">
        <v>0</v>
      </c>
      <c r="H91" s="62">
        <v>0</v>
      </c>
      <c r="I91" s="62">
        <v>0</v>
      </c>
      <c r="J91" s="62">
        <v>0</v>
      </c>
      <c r="K91" s="62">
        <v>0</v>
      </c>
      <c r="L91" s="62">
        <v>0</v>
      </c>
      <c r="M91" s="9" t="str">
        <f>VLOOKUP(C91,TB!C:F,3,0)</f>
        <v>Raw materials</v>
      </c>
      <c r="N91" s="76" t="str">
        <f>VLOOKUP(C91,TB!C:F,4,0)</f>
        <v>Inventories</v>
      </c>
    </row>
    <row r="92" spans="1:14" ht="14.5" hidden="1">
      <c r="A92" s="12" t="str">
        <f t="shared" si="3"/>
        <v>1</v>
      </c>
      <c r="B92" s="13" t="str">
        <f t="shared" si="2"/>
        <v>10350903</v>
      </c>
      <c r="C92" s="61" t="s">
        <v>373</v>
      </c>
      <c r="D92" s="61" t="s">
        <v>374</v>
      </c>
      <c r="E92" s="62">
        <v>0</v>
      </c>
      <c r="F92" s="62">
        <v>0</v>
      </c>
      <c r="G92" s="62">
        <v>0</v>
      </c>
      <c r="H92" s="62">
        <v>0</v>
      </c>
      <c r="I92" s="62">
        <v>0</v>
      </c>
      <c r="J92" s="62">
        <v>0</v>
      </c>
      <c r="K92" s="62">
        <v>0</v>
      </c>
      <c r="L92" s="62">
        <v>0</v>
      </c>
      <c r="M92" s="9" t="str">
        <f>VLOOKUP(C92,TB!C:F,3,0)</f>
        <v>Packing materials</v>
      </c>
      <c r="N92" s="76" t="str">
        <f>VLOOKUP(C92,TB!C:F,4,0)</f>
        <v>Inventories</v>
      </c>
    </row>
    <row r="93" spans="1:14" ht="14.5" hidden="1">
      <c r="A93" s="12" t="str">
        <f t="shared" si="3"/>
        <v>1</v>
      </c>
      <c r="B93" s="13" t="str">
        <f t="shared" si="2"/>
        <v>10350904</v>
      </c>
      <c r="C93" s="61" t="s">
        <v>375</v>
      </c>
      <c r="D93" s="61" t="s">
        <v>292</v>
      </c>
      <c r="E93" s="62">
        <v>0</v>
      </c>
      <c r="F93" s="62">
        <v>0</v>
      </c>
      <c r="G93" s="62">
        <v>0</v>
      </c>
      <c r="H93" s="62">
        <v>0</v>
      </c>
      <c r="I93" s="62">
        <v>0</v>
      </c>
      <c r="J93" s="62">
        <v>0</v>
      </c>
      <c r="K93" s="62">
        <v>0</v>
      </c>
      <c r="L93" s="62">
        <v>0</v>
      </c>
      <c r="M93" s="9" t="str">
        <f>VLOOKUP(C93,TB!C:F,3,0)</f>
        <v>Spares parts and consumables</v>
      </c>
      <c r="N93" s="76" t="str">
        <f>VLOOKUP(C93,TB!C:F,4,0)</f>
        <v>Inventories</v>
      </c>
    </row>
    <row r="94" spans="1:14" ht="14.5" hidden="1">
      <c r="A94" s="12" t="str">
        <f t="shared" si="3"/>
        <v>1</v>
      </c>
      <c r="B94" s="13" t="str">
        <f t="shared" si="2"/>
        <v>10350905</v>
      </c>
      <c r="C94" s="61" t="s">
        <v>376</v>
      </c>
      <c r="D94" s="61" t="s">
        <v>377</v>
      </c>
      <c r="E94" s="62">
        <v>1693599.05</v>
      </c>
      <c r="F94" s="62">
        <v>52606423</v>
      </c>
      <c r="G94" s="62">
        <v>51524896</v>
      </c>
      <c r="H94" s="62">
        <v>2775126.05</v>
      </c>
      <c r="I94" s="62">
        <v>142177585.19999999</v>
      </c>
      <c r="J94" s="62">
        <v>4416180174</v>
      </c>
      <c r="K94" s="62">
        <v>4325385917</v>
      </c>
      <c r="L94" s="62">
        <v>232971842.19999999</v>
      </c>
      <c r="M94" s="9" t="str">
        <f>VLOOKUP(C94,TB!C:F,3,0)</f>
        <v>Work-in-process</v>
      </c>
      <c r="N94" s="76" t="str">
        <f>VLOOKUP(C94,TB!C:F,4,0)</f>
        <v>Inventories</v>
      </c>
    </row>
    <row r="95" spans="1:14" ht="14.5" hidden="1">
      <c r="A95" s="12" t="str">
        <f t="shared" si="3"/>
        <v>1</v>
      </c>
      <c r="B95" s="13" t="str">
        <f t="shared" si="2"/>
        <v>10350906</v>
      </c>
      <c r="C95" s="61" t="s">
        <v>372</v>
      </c>
      <c r="D95" s="61" t="s">
        <v>1</v>
      </c>
      <c r="E95" s="62">
        <v>2813685.36</v>
      </c>
      <c r="F95" s="62">
        <v>51160164</v>
      </c>
      <c r="G95" s="62">
        <v>49515379</v>
      </c>
      <c r="H95" s="62">
        <v>4458470.3600000003</v>
      </c>
      <c r="I95" s="62">
        <v>236208944.81999999</v>
      </c>
      <c r="J95" s="62">
        <v>4294766729</v>
      </c>
      <c r="K95" s="62">
        <v>4156687081</v>
      </c>
      <c r="L95" s="62">
        <v>374288592.81999999</v>
      </c>
      <c r="M95" s="9" t="str">
        <f>VLOOKUP(C95,TB!C:F,3,0)</f>
        <v>Finished goods</v>
      </c>
      <c r="N95" s="76" t="str">
        <f>VLOOKUP(C95,TB!C:F,4,0)</f>
        <v>Inventories</v>
      </c>
    </row>
    <row r="96" spans="1:14" ht="14.5" hidden="1">
      <c r="A96" s="12" t="str">
        <f t="shared" si="3"/>
        <v>1</v>
      </c>
      <c r="B96" s="13" t="str">
        <f t="shared" si="2"/>
        <v>10360001</v>
      </c>
      <c r="C96" s="61" t="s">
        <v>379</v>
      </c>
      <c r="D96" s="61" t="s">
        <v>78</v>
      </c>
      <c r="E96" s="62">
        <v>52498.11</v>
      </c>
      <c r="F96" s="62">
        <v>1599894.17</v>
      </c>
      <c r="G96" s="62">
        <v>520235.45</v>
      </c>
      <c r="H96" s="62">
        <v>1132156.83</v>
      </c>
      <c r="I96" s="62">
        <v>4431246.66</v>
      </c>
      <c r="J96" s="62">
        <v>134735497.11000001</v>
      </c>
      <c r="K96" s="62">
        <v>43806799.450000003</v>
      </c>
      <c r="L96" s="62">
        <v>95359944.319999993</v>
      </c>
      <c r="M96" s="9" t="str">
        <f>VLOOKUP(C96,TB!C:F,3,0)</f>
        <v>Advances paid for capital expenses*</v>
      </c>
      <c r="N96" s="9" t="str">
        <f>VLOOKUP(C96,TB!C:F,4,0)</f>
        <v>Capital work-in-progress</v>
      </c>
    </row>
    <row r="97" spans="1:14" ht="14.5" hidden="1">
      <c r="A97" s="12" t="str">
        <f t="shared" si="3"/>
        <v>1</v>
      </c>
      <c r="B97" s="13" t="str">
        <f t="shared" si="2"/>
        <v>10360002</v>
      </c>
      <c r="C97" s="61" t="s">
        <v>366</v>
      </c>
      <c r="D97" s="61" t="s">
        <v>48</v>
      </c>
      <c r="E97" s="62">
        <v>311587.19</v>
      </c>
      <c r="F97" s="62">
        <v>44794825.229999997</v>
      </c>
      <c r="G97" s="62">
        <v>43865781.530000001</v>
      </c>
      <c r="H97" s="62">
        <v>1240630.8899999999</v>
      </c>
      <c r="I97" s="62">
        <v>26157744.59</v>
      </c>
      <c r="J97" s="62">
        <v>3760525462.5799999</v>
      </c>
      <c r="K97" s="62">
        <v>3682532243.9499998</v>
      </c>
      <c r="L97" s="62">
        <v>104150963.22</v>
      </c>
      <c r="M97" s="9" t="str">
        <f>VLOOKUP(C97,TB!C:F,3,0)</f>
        <v>Goods-in-transit</v>
      </c>
      <c r="N97" s="76" t="str">
        <f>VLOOKUP(C97,TB!C:F,4,0)</f>
        <v>Inventories</v>
      </c>
    </row>
    <row r="98" spans="1:14" ht="14.5" hidden="1">
      <c r="A98" s="12" t="str">
        <f t="shared" si="3"/>
        <v>1</v>
      </c>
      <c r="B98" s="13" t="str">
        <f t="shared" si="2"/>
        <v>10360003</v>
      </c>
      <c r="C98" s="61" t="s">
        <v>380</v>
      </c>
      <c r="D98" s="61" t="s">
        <v>79</v>
      </c>
      <c r="E98" s="62">
        <v>97424.61</v>
      </c>
      <c r="F98" s="62">
        <v>664731.4</v>
      </c>
      <c r="G98" s="62">
        <v>686267.84</v>
      </c>
      <c r="H98" s="62">
        <v>75888.17</v>
      </c>
      <c r="I98" s="62">
        <v>8199131.0300000003</v>
      </c>
      <c r="J98" s="62">
        <v>56412592.049999997</v>
      </c>
      <c r="K98" s="62">
        <v>58171348.490000002</v>
      </c>
      <c r="L98" s="62">
        <v>6440374.5899999999</v>
      </c>
      <c r="M98" s="9" t="str">
        <f>VLOOKUP(C98,TB!C:F,3,0)</f>
        <v>Spares and others</v>
      </c>
      <c r="N98" s="9" t="str">
        <f>VLOOKUP(C98,TB!C:F,4,0)</f>
        <v xml:space="preserve">Advances and deposits </v>
      </c>
    </row>
    <row r="99" spans="1:14" ht="14.5" hidden="1">
      <c r="A99" s="12" t="str">
        <f t="shared" si="3"/>
        <v>1</v>
      </c>
      <c r="B99" s="13" t="str">
        <f t="shared" si="2"/>
        <v>10360004</v>
      </c>
      <c r="C99" s="61" t="s">
        <v>381</v>
      </c>
      <c r="D99" s="61" t="s">
        <v>80</v>
      </c>
      <c r="E99" s="62">
        <v>1435.97</v>
      </c>
      <c r="F99" s="62">
        <v>101072.9</v>
      </c>
      <c r="G99" s="62">
        <v>102508.87</v>
      </c>
      <c r="H99" s="62">
        <v>0</v>
      </c>
      <c r="I99" s="62">
        <v>121500</v>
      </c>
      <c r="J99" s="62">
        <v>8586143.6999999993</v>
      </c>
      <c r="K99" s="62">
        <v>8707643.6999999993</v>
      </c>
      <c r="L99" s="62">
        <v>0</v>
      </c>
      <c r="M99" s="9" t="str">
        <f>VLOOKUP(C99,TB!C:F,3,0)</f>
        <v>Spares and others</v>
      </c>
      <c r="N99" s="9" t="str">
        <f>VLOOKUP(C99,TB!C:F,4,0)</f>
        <v xml:space="preserve">Advances and deposits </v>
      </c>
    </row>
    <row r="100" spans="1:14" ht="14.5" hidden="1">
      <c r="A100" s="12" t="str">
        <f t="shared" si="3"/>
        <v>1</v>
      </c>
      <c r="B100" s="13" t="str">
        <f t="shared" si="2"/>
        <v>10361001</v>
      </c>
      <c r="C100" s="61" t="s">
        <v>382</v>
      </c>
      <c r="D100" s="61" t="s">
        <v>81</v>
      </c>
      <c r="E100" s="62">
        <v>140717.04999999999</v>
      </c>
      <c r="F100" s="62">
        <v>64921.34</v>
      </c>
      <c r="G100" s="62">
        <v>200802.91</v>
      </c>
      <c r="H100" s="62">
        <v>4835.4799999999996</v>
      </c>
      <c r="I100" s="62">
        <v>11954653</v>
      </c>
      <c r="J100" s="62">
        <v>5512361</v>
      </c>
      <c r="K100" s="62">
        <v>17052997</v>
      </c>
      <c r="L100" s="62">
        <v>414017</v>
      </c>
      <c r="M100" s="9" t="str">
        <f>VLOOKUP(C100,TB!C:F,3,0)</f>
        <v>Employees</v>
      </c>
      <c r="N100" s="9" t="str">
        <f>VLOOKUP(C100,TB!C:F,4,0)</f>
        <v xml:space="preserve">Advances and deposits </v>
      </c>
    </row>
    <row r="101" spans="1:14" ht="14.5" hidden="1">
      <c r="A101" s="12" t="str">
        <f t="shared" si="3"/>
        <v>1</v>
      </c>
      <c r="B101" s="13" t="str">
        <f t="shared" si="2"/>
        <v>10361003</v>
      </c>
      <c r="C101" s="61" t="s">
        <v>383</v>
      </c>
      <c r="D101" s="61" t="s">
        <v>82</v>
      </c>
      <c r="E101" s="62">
        <v>3336.55</v>
      </c>
      <c r="F101" s="62">
        <v>7520.02</v>
      </c>
      <c r="G101" s="62">
        <v>10305.49</v>
      </c>
      <c r="H101" s="62">
        <v>551.08000000000004</v>
      </c>
      <c r="I101" s="62">
        <v>281991</v>
      </c>
      <c r="J101" s="62">
        <v>638821</v>
      </c>
      <c r="K101" s="62">
        <v>873998</v>
      </c>
      <c r="L101" s="62">
        <v>46814</v>
      </c>
      <c r="M101" s="9" t="str">
        <f>VLOOKUP(C101,TB!C:F,3,0)</f>
        <v>Employees</v>
      </c>
      <c r="N101" s="9" t="str">
        <f>VLOOKUP(C101,TB!C:F,4,0)</f>
        <v xml:space="preserve">Advances and deposits </v>
      </c>
    </row>
    <row r="102" spans="1:14" ht="14.5" hidden="1">
      <c r="A102" s="12" t="str">
        <f t="shared" si="3"/>
        <v>1</v>
      </c>
      <c r="B102" s="13" t="str">
        <f t="shared" si="2"/>
        <v>10362003</v>
      </c>
      <c r="C102" s="61" t="s">
        <v>384</v>
      </c>
      <c r="D102" s="61" t="s">
        <v>49</v>
      </c>
      <c r="E102" s="62">
        <v>15449.07</v>
      </c>
      <c r="F102" s="62">
        <v>182</v>
      </c>
      <c r="G102" s="62">
        <v>364</v>
      </c>
      <c r="H102" s="62">
        <v>15267.07</v>
      </c>
      <c r="I102" s="62">
        <v>1312410.42</v>
      </c>
      <c r="J102" s="62">
        <v>15461</v>
      </c>
      <c r="K102" s="62">
        <v>30922</v>
      </c>
      <c r="L102" s="62">
        <v>1296949.42</v>
      </c>
      <c r="M102" s="9" t="str">
        <f>VLOOKUP(C102,TB!C:F,3,0)</f>
        <v>Income tax</v>
      </c>
      <c r="N102" s="9" t="str">
        <f>VLOOKUP(C102,TB!C:F,4,0)</f>
        <v xml:space="preserve">Advances and deposits </v>
      </c>
    </row>
    <row r="103" spans="1:14" ht="14.5" hidden="1">
      <c r="A103" s="12" t="str">
        <f t="shared" si="3"/>
        <v>1</v>
      </c>
      <c r="B103" s="13" t="str">
        <f t="shared" si="2"/>
        <v>10363001</v>
      </c>
      <c r="C103" s="61" t="s">
        <v>385</v>
      </c>
      <c r="D103" s="61" t="s">
        <v>50</v>
      </c>
      <c r="E103" s="62">
        <v>227676.03</v>
      </c>
      <c r="F103" s="62">
        <v>71821.119999999995</v>
      </c>
      <c r="G103" s="62">
        <v>19385.5</v>
      </c>
      <c r="H103" s="62">
        <v>280111.65000000002</v>
      </c>
      <c r="I103" s="62">
        <v>18970260</v>
      </c>
      <c r="J103" s="62">
        <v>6090860</v>
      </c>
      <c r="K103" s="62">
        <v>1642500</v>
      </c>
      <c r="L103" s="62">
        <v>23418620</v>
      </c>
      <c r="M103" s="9" t="str">
        <f>VLOOKUP(C103,TB!C:F,3,0)</f>
        <v>Deposits</v>
      </c>
      <c r="N103" s="9" t="str">
        <f>VLOOKUP(C103,TB!C:F,4,0)</f>
        <v xml:space="preserve">Advances and deposits </v>
      </c>
    </row>
    <row r="104" spans="1:14" ht="14.5" hidden="1">
      <c r="A104" s="12" t="str">
        <f t="shared" si="3"/>
        <v>1</v>
      </c>
      <c r="B104" s="13" t="str">
        <f t="shared" si="2"/>
        <v>10364001</v>
      </c>
      <c r="C104" s="61" t="s">
        <v>386</v>
      </c>
      <c r="D104" s="61" t="s">
        <v>83</v>
      </c>
      <c r="E104" s="62">
        <v>0</v>
      </c>
      <c r="F104" s="62">
        <v>62839.02</v>
      </c>
      <c r="G104" s="62">
        <v>62839.02</v>
      </c>
      <c r="H104" s="62">
        <v>0</v>
      </c>
      <c r="I104" s="62">
        <v>0.01</v>
      </c>
      <c r="J104" s="62">
        <v>5338703.83</v>
      </c>
      <c r="K104" s="62">
        <v>5338703.84</v>
      </c>
      <c r="L104" s="62">
        <v>0</v>
      </c>
      <c r="M104" s="9" t="str">
        <f>VLOOKUP(C104,TB!C:F,3,0)</f>
        <v>Prepayments</v>
      </c>
      <c r="N104" s="9" t="str">
        <f>VLOOKUP(C104,TB!C:F,4,0)</f>
        <v xml:space="preserve">Advances and deposits </v>
      </c>
    </row>
    <row r="105" spans="1:14" ht="14.5" hidden="1">
      <c r="A105" s="12" t="str">
        <f t="shared" si="3"/>
        <v>1</v>
      </c>
      <c r="B105" s="13" t="str">
        <f t="shared" si="2"/>
        <v>10364003</v>
      </c>
      <c r="C105" s="61" t="s">
        <v>387</v>
      </c>
      <c r="D105" s="61" t="s">
        <v>33</v>
      </c>
      <c r="E105" s="62">
        <v>0</v>
      </c>
      <c r="F105" s="62">
        <v>0</v>
      </c>
      <c r="G105" s="62">
        <v>0</v>
      </c>
      <c r="H105" s="62">
        <v>0</v>
      </c>
      <c r="I105" s="62">
        <v>0</v>
      </c>
      <c r="J105" s="62">
        <v>0</v>
      </c>
      <c r="K105" s="62">
        <v>0</v>
      </c>
      <c r="L105" s="62">
        <v>0</v>
      </c>
      <c r="M105" s="9" t="str">
        <f>VLOOKUP(C105,TB!C:F,3,0)</f>
        <v>Prepaid Rent</v>
      </c>
      <c r="N105" s="9" t="str">
        <f>VLOOKUP(C105,TB!C:F,4,0)</f>
        <v xml:space="preserve">Advances and deposits </v>
      </c>
    </row>
    <row r="106" spans="1:14" ht="14.5" hidden="1">
      <c r="A106" s="12" t="str">
        <f t="shared" si="3"/>
        <v>1</v>
      </c>
      <c r="B106" s="13" t="str">
        <f t="shared" si="2"/>
        <v>10364004</v>
      </c>
      <c r="C106" s="61" t="s">
        <v>388</v>
      </c>
      <c r="D106" s="61" t="s">
        <v>293</v>
      </c>
      <c r="E106" s="62">
        <v>0</v>
      </c>
      <c r="F106" s="62">
        <v>0</v>
      </c>
      <c r="G106" s="62">
        <v>0</v>
      </c>
      <c r="H106" s="62">
        <v>0</v>
      </c>
      <c r="I106" s="62">
        <v>0</v>
      </c>
      <c r="J106" s="62">
        <v>0</v>
      </c>
      <c r="K106" s="62">
        <v>0</v>
      </c>
      <c r="L106" s="62">
        <v>0</v>
      </c>
      <c r="M106" s="9" t="str">
        <f>VLOOKUP(C106,TB!C:F,3,0)</f>
        <v>Other Prepayments</v>
      </c>
      <c r="N106" s="9" t="str">
        <f>VLOOKUP(C106,TB!C:F,4,0)</f>
        <v xml:space="preserve">Advances and deposits </v>
      </c>
    </row>
    <row r="107" spans="1:14" ht="14.5" hidden="1">
      <c r="A107" s="12" t="str">
        <f t="shared" si="3"/>
        <v>1</v>
      </c>
      <c r="B107" s="13" t="str">
        <f t="shared" si="2"/>
        <v>10367001</v>
      </c>
      <c r="C107" s="61" t="s">
        <v>389</v>
      </c>
      <c r="D107" s="61" t="s">
        <v>35</v>
      </c>
      <c r="E107" s="62">
        <v>0.06</v>
      </c>
      <c r="F107" s="62">
        <v>0</v>
      </c>
      <c r="G107" s="62">
        <v>0</v>
      </c>
      <c r="H107" s="62">
        <v>0.06</v>
      </c>
      <c r="I107" s="62">
        <v>0</v>
      </c>
      <c r="J107" s="62">
        <v>0</v>
      </c>
      <c r="K107" s="62">
        <v>0</v>
      </c>
      <c r="L107" s="62">
        <v>0</v>
      </c>
      <c r="M107" s="9" t="str">
        <f>VLOOKUP(C107,TB!C:F,3,0)</f>
        <v>Salaries and allowances</v>
      </c>
      <c r="N107" s="9" t="str">
        <f>VLOOKUP(C107,TB!C:F,4,0)</f>
        <v>Accrued expenses and other liabilities</v>
      </c>
    </row>
    <row r="108" spans="1:14" ht="14.5" hidden="1">
      <c r="A108" s="12" t="str">
        <f t="shared" si="3"/>
        <v>2</v>
      </c>
      <c r="B108" s="13" t="str">
        <f t="shared" si="2"/>
        <v>20100001</v>
      </c>
      <c r="C108" s="61" t="s">
        <v>391</v>
      </c>
      <c r="D108" s="61" t="s">
        <v>84</v>
      </c>
      <c r="E108" s="62">
        <v>-357106.28</v>
      </c>
      <c r="F108" s="62">
        <v>7755039.8899999997</v>
      </c>
      <c r="G108" s="62">
        <v>7566554.0599999996</v>
      </c>
      <c r="H108" s="62">
        <v>-168620.45</v>
      </c>
      <c r="I108" s="62">
        <v>-29979072.219999999</v>
      </c>
      <c r="J108" s="62">
        <v>651035599.04999995</v>
      </c>
      <c r="K108" s="62">
        <v>635212213.61000001</v>
      </c>
      <c r="L108" s="62">
        <v>-14155686.779999999</v>
      </c>
      <c r="M108" s="9" t="str">
        <f>VLOOKUP(C108,TB!C:F,3,0)</f>
        <v>Trade -Int.Com.Pcble</v>
      </c>
      <c r="N108" s="9" t="str">
        <f>VLOOKUP(C108,TB!C:F,4,0)</f>
        <v>Intercompany payables</v>
      </c>
    </row>
    <row r="109" spans="1:14" ht="14.5" hidden="1">
      <c r="A109" s="12" t="str">
        <f t="shared" si="3"/>
        <v>2</v>
      </c>
      <c r="B109" s="13" t="str">
        <f t="shared" si="2"/>
        <v>20100002</v>
      </c>
      <c r="C109" s="61" t="s">
        <v>392</v>
      </c>
      <c r="D109" s="61" t="s">
        <v>85</v>
      </c>
      <c r="E109" s="62">
        <v>-321204.14</v>
      </c>
      <c r="F109" s="62">
        <v>886023.64</v>
      </c>
      <c r="G109" s="62">
        <v>564819.5</v>
      </c>
      <c r="H109" s="62">
        <v>0</v>
      </c>
      <c r="I109" s="62">
        <v>-26965087.550000001</v>
      </c>
      <c r="J109" s="62">
        <v>74381684.519999996</v>
      </c>
      <c r="K109" s="62">
        <v>47416596.969999999</v>
      </c>
      <c r="L109" s="62">
        <v>0</v>
      </c>
      <c r="M109" s="9" t="str">
        <f>VLOOKUP(C109,TB!C:F,3,0)</f>
        <v>N.Trade-Int.Com.Pcbl</v>
      </c>
      <c r="N109" s="9" t="str">
        <f>VLOOKUP(C109,TB!C:F,4,0)</f>
        <v>Intercompany payables</v>
      </c>
    </row>
    <row r="110" spans="1:14" ht="14.5" hidden="1">
      <c r="A110" s="12" t="str">
        <f t="shared" si="3"/>
        <v>2</v>
      </c>
      <c r="B110" s="13" t="str">
        <f t="shared" si="2"/>
        <v>20100003</v>
      </c>
      <c r="C110" s="61" t="s">
        <v>393</v>
      </c>
      <c r="D110" s="61" t="s">
        <v>86</v>
      </c>
      <c r="E110" s="62">
        <v>-1143003.8</v>
      </c>
      <c r="F110" s="62">
        <v>39474535.520000003</v>
      </c>
      <c r="G110" s="62">
        <v>39150982.729999997</v>
      </c>
      <c r="H110" s="62">
        <v>-819451.01</v>
      </c>
      <c r="I110" s="62">
        <v>-95955515.519999996</v>
      </c>
      <c r="J110" s="62">
        <v>3313886786.5900002</v>
      </c>
      <c r="K110" s="62">
        <v>3286722358.0500002</v>
      </c>
      <c r="L110" s="62">
        <v>-68791086.980000004</v>
      </c>
      <c r="M110" s="9" t="str">
        <f>VLOOKUP(C110,TB!C:F,3,0)</f>
        <v>Raw materials</v>
      </c>
      <c r="N110" s="9" t="str">
        <f>VLOOKUP(C110,TB!C:F,4,0)</f>
        <v>Accounts payable</v>
      </c>
    </row>
    <row r="111" spans="1:14" ht="14.5" hidden="1">
      <c r="A111" s="12" t="str">
        <f t="shared" si="3"/>
        <v>2</v>
      </c>
      <c r="B111" s="13" t="str">
        <f t="shared" si="2"/>
        <v>20100004</v>
      </c>
      <c r="C111" s="61" t="s">
        <v>394</v>
      </c>
      <c r="D111" s="61" t="s">
        <v>87</v>
      </c>
      <c r="E111" s="62">
        <v>-727218.77</v>
      </c>
      <c r="F111" s="62">
        <v>8475768.7699999996</v>
      </c>
      <c r="G111" s="62">
        <v>8337747.4800000004</v>
      </c>
      <c r="H111" s="62">
        <v>-589197.48</v>
      </c>
      <c r="I111" s="62">
        <v>-61038347.560000002</v>
      </c>
      <c r="J111" s="62">
        <v>711531920.90999997</v>
      </c>
      <c r="K111" s="62">
        <v>699953112.17999995</v>
      </c>
      <c r="L111" s="62">
        <v>-49459538.829999998</v>
      </c>
      <c r="M111" s="9" t="str">
        <f>VLOOKUP(C111,TB!C:F,3,0)</f>
        <v>Raw materials</v>
      </c>
      <c r="N111" s="9" t="str">
        <f>VLOOKUP(C111,TB!C:F,4,0)</f>
        <v>Accounts payable</v>
      </c>
    </row>
    <row r="112" spans="1:14" ht="14.5" hidden="1">
      <c r="A112" s="12" t="str">
        <f t="shared" si="3"/>
        <v>2</v>
      </c>
      <c r="B112" s="13" t="str">
        <f t="shared" si="2"/>
        <v>20100005</v>
      </c>
      <c r="C112" s="61" t="s">
        <v>395</v>
      </c>
      <c r="D112" s="61" t="s">
        <v>88</v>
      </c>
      <c r="E112" s="62">
        <v>-18470.400000000001</v>
      </c>
      <c r="F112" s="62">
        <v>241143.9</v>
      </c>
      <c r="G112" s="62">
        <v>238258.56</v>
      </c>
      <c r="H112" s="62">
        <v>-15585.06</v>
      </c>
      <c r="I112" s="62">
        <v>-1567911.85</v>
      </c>
      <c r="J112" s="62">
        <v>20369915.350000001</v>
      </c>
      <c r="K112" s="62">
        <v>20125628.48</v>
      </c>
      <c r="L112" s="62">
        <v>-1323624.98</v>
      </c>
      <c r="M112" s="9" t="str">
        <f>VLOOKUP(C112,TB!C:F,3,0)</f>
        <v>Raw materials</v>
      </c>
      <c r="N112" s="9" t="str">
        <f>VLOOKUP(C112,TB!C:F,4,0)</f>
        <v>Accounts payable</v>
      </c>
    </row>
    <row r="113" spans="1:14" ht="14.5" hidden="1">
      <c r="A113" s="12" t="str">
        <f t="shared" si="3"/>
        <v>2</v>
      </c>
      <c r="B113" s="13" t="str">
        <f t="shared" si="2"/>
        <v>20100006</v>
      </c>
      <c r="C113" s="61" t="s">
        <v>396</v>
      </c>
      <c r="D113" s="61" t="s">
        <v>89</v>
      </c>
      <c r="E113" s="62">
        <v>0</v>
      </c>
      <c r="F113" s="62">
        <v>0</v>
      </c>
      <c r="G113" s="62">
        <v>0</v>
      </c>
      <c r="H113" s="62">
        <v>0</v>
      </c>
      <c r="I113" s="62">
        <v>0</v>
      </c>
      <c r="J113" s="62">
        <v>0</v>
      </c>
      <c r="K113" s="62">
        <v>0</v>
      </c>
      <c r="L113" s="62">
        <v>0</v>
      </c>
      <c r="M113" s="9" t="str">
        <f>VLOOKUP(C113,TB!C:F,3,0)</f>
        <v>Raw materials</v>
      </c>
      <c r="N113" s="9" t="str">
        <f>VLOOKUP(C113,TB!C:F,4,0)</f>
        <v>Accounts payable</v>
      </c>
    </row>
    <row r="114" spans="1:14" ht="14.5" hidden="1">
      <c r="A114" s="12" t="str">
        <f t="shared" si="3"/>
        <v>2</v>
      </c>
      <c r="B114" s="13" t="str">
        <f t="shared" si="2"/>
        <v>20100007</v>
      </c>
      <c r="C114" s="61" t="s">
        <v>397</v>
      </c>
      <c r="D114" s="61" t="s">
        <v>90</v>
      </c>
      <c r="E114" s="62">
        <v>-114006.57</v>
      </c>
      <c r="F114" s="62">
        <v>494733</v>
      </c>
      <c r="G114" s="62">
        <v>518862.84</v>
      </c>
      <c r="H114" s="62">
        <v>-138136.41</v>
      </c>
      <c r="I114" s="62">
        <v>-9552854.9600000009</v>
      </c>
      <c r="J114" s="62">
        <v>41529715.859999999</v>
      </c>
      <c r="K114" s="62">
        <v>43558030.340000004</v>
      </c>
      <c r="L114" s="62">
        <v>-11581169.439999999</v>
      </c>
      <c r="M114" s="9" t="str">
        <f>VLOOKUP(C114,TB!C:F,3,0)</f>
        <v>Raw materials</v>
      </c>
      <c r="N114" s="9" t="str">
        <f>VLOOKUP(C114,TB!C:F,4,0)</f>
        <v>Accounts payable</v>
      </c>
    </row>
    <row r="115" spans="1:14" ht="14.5" hidden="1">
      <c r="A115" s="12" t="str">
        <f t="shared" si="3"/>
        <v>2</v>
      </c>
      <c r="B115" s="13" t="str">
        <f t="shared" si="2"/>
        <v>20100008</v>
      </c>
      <c r="C115" s="61" t="s">
        <v>398</v>
      </c>
      <c r="D115" s="61" t="s">
        <v>91</v>
      </c>
      <c r="E115" s="62">
        <v>-416973.06</v>
      </c>
      <c r="F115" s="62">
        <v>2177551.61</v>
      </c>
      <c r="G115" s="62">
        <v>1944668.13</v>
      </c>
      <c r="H115" s="62">
        <v>-184089.58</v>
      </c>
      <c r="I115" s="62">
        <v>-34987373.289999999</v>
      </c>
      <c r="J115" s="62">
        <v>184082315.59999999</v>
      </c>
      <c r="K115" s="62">
        <v>164733354.69999999</v>
      </c>
      <c r="L115" s="62">
        <v>-15638412.390000001</v>
      </c>
      <c r="M115" s="9" t="str">
        <f>VLOOKUP(C115,TB!C:F,3,0)</f>
        <v>Fixed assets and capital work-in-progress</v>
      </c>
      <c r="N115" s="9" t="str">
        <f>VLOOKUP(C115,TB!C:F,4,0)</f>
        <v>Accounts payable</v>
      </c>
    </row>
    <row r="116" spans="1:14" ht="14.5" hidden="1">
      <c r="A116" s="12" t="str">
        <f t="shared" si="3"/>
        <v>2</v>
      </c>
      <c r="B116" s="13" t="str">
        <f t="shared" si="2"/>
        <v>20100009</v>
      </c>
      <c r="C116" s="61" t="s">
        <v>399</v>
      </c>
      <c r="D116" s="61" t="s">
        <v>92</v>
      </c>
      <c r="E116" s="62">
        <v>-449.48</v>
      </c>
      <c r="F116" s="62">
        <v>1586167.39</v>
      </c>
      <c r="G116" s="62">
        <v>1820076.38</v>
      </c>
      <c r="H116" s="62">
        <v>-234358.47</v>
      </c>
      <c r="I116" s="62">
        <v>-37892.699999999997</v>
      </c>
      <c r="J116" s="62">
        <v>134666762.34</v>
      </c>
      <c r="K116" s="62">
        <v>154531195.56</v>
      </c>
      <c r="L116" s="62">
        <v>-19902325.920000002</v>
      </c>
      <c r="M116" s="9" t="str">
        <f>VLOOKUP(C116,TB!C:F,3,0)</f>
        <v>Other payables</v>
      </c>
      <c r="N116" s="9" t="str">
        <f>VLOOKUP(C116,TB!C:F,4,0)</f>
        <v>Accounts payable</v>
      </c>
    </row>
    <row r="117" spans="1:14" ht="14.5" hidden="1">
      <c r="A117" s="12" t="str">
        <f t="shared" si="3"/>
        <v>2</v>
      </c>
      <c r="B117" s="13" t="str">
        <f t="shared" si="2"/>
        <v>20100010</v>
      </c>
      <c r="C117" s="61" t="s">
        <v>400</v>
      </c>
      <c r="D117" s="61" t="s">
        <v>93</v>
      </c>
      <c r="E117" s="62">
        <v>0</v>
      </c>
      <c r="F117" s="62">
        <v>0</v>
      </c>
      <c r="G117" s="62">
        <v>0</v>
      </c>
      <c r="H117" s="62">
        <v>0</v>
      </c>
      <c r="I117" s="62">
        <v>0</v>
      </c>
      <c r="J117" s="62">
        <v>0</v>
      </c>
      <c r="K117" s="62">
        <v>0</v>
      </c>
      <c r="L117" s="62">
        <v>0</v>
      </c>
      <c r="M117" s="9" t="str">
        <f>VLOOKUP(C117,TB!C:F,3,0)</f>
        <v>Raw materials</v>
      </c>
      <c r="N117" s="9" t="str">
        <f>VLOOKUP(C117,TB!C:F,4,0)</f>
        <v>Accounts payable</v>
      </c>
    </row>
    <row r="118" spans="1:14" ht="14.5" hidden="1">
      <c r="A118" s="12" t="str">
        <f t="shared" si="3"/>
        <v>2</v>
      </c>
      <c r="B118" s="13" t="str">
        <f t="shared" si="2"/>
        <v>20100012</v>
      </c>
      <c r="C118" s="61" t="s">
        <v>1077</v>
      </c>
      <c r="D118" s="61" t="s">
        <v>1078</v>
      </c>
      <c r="E118" s="62">
        <v>0</v>
      </c>
      <c r="F118" s="62">
        <v>0</v>
      </c>
      <c r="G118" s="62">
        <v>0</v>
      </c>
      <c r="H118" s="62">
        <v>0</v>
      </c>
      <c r="I118" s="62">
        <v>0</v>
      </c>
      <c r="J118" s="62">
        <v>0</v>
      </c>
      <c r="K118" s="62">
        <v>0</v>
      </c>
      <c r="L118" s="62">
        <v>0</v>
      </c>
      <c r="M118" s="9" t="str">
        <f>VLOOKUP(C118,TB!C:F,3,0)</f>
        <v>Raw materials</v>
      </c>
      <c r="N118" s="9" t="str">
        <f>VLOOKUP(C118,TB!C:F,4,0)</f>
        <v>Accounts payable</v>
      </c>
    </row>
    <row r="119" spans="1:14" ht="14.5" hidden="1">
      <c r="A119" s="12" t="str">
        <f t="shared" si="3"/>
        <v>2</v>
      </c>
      <c r="B119" s="13" t="str">
        <f t="shared" si="2"/>
        <v>20100013</v>
      </c>
      <c r="C119" s="61" t="s">
        <v>401</v>
      </c>
      <c r="D119" s="61" t="s">
        <v>94</v>
      </c>
      <c r="E119" s="62">
        <v>-420976.55</v>
      </c>
      <c r="F119" s="62">
        <v>3076604.77</v>
      </c>
      <c r="G119" s="62">
        <v>2943356.7</v>
      </c>
      <c r="H119" s="62">
        <v>-287728.48</v>
      </c>
      <c r="I119" s="62">
        <v>-35783754.100000001</v>
      </c>
      <c r="J119" s="62">
        <v>261499416.91</v>
      </c>
      <c r="K119" s="62">
        <v>250157913</v>
      </c>
      <c r="L119" s="62">
        <v>-24442250.190000001</v>
      </c>
      <c r="M119" s="9" t="str">
        <f>VLOOKUP(C119,TB!C:F,3,0)</f>
        <v>Other payables</v>
      </c>
      <c r="N119" s="9" t="str">
        <f>VLOOKUP(C119,TB!C:F,4,0)</f>
        <v>Accounts payable</v>
      </c>
    </row>
    <row r="120" spans="1:14" ht="14.5" hidden="1">
      <c r="A120" s="12" t="str">
        <f t="shared" si="3"/>
        <v>2</v>
      </c>
      <c r="B120" s="13" t="str">
        <f t="shared" si="2"/>
        <v>20100015</v>
      </c>
      <c r="C120" s="61" t="s">
        <v>1079</v>
      </c>
      <c r="D120" s="61" t="s">
        <v>1080</v>
      </c>
      <c r="E120" s="62">
        <v>0</v>
      </c>
      <c r="F120" s="62">
        <v>313137.42</v>
      </c>
      <c r="G120" s="62">
        <v>313137.42</v>
      </c>
      <c r="H120" s="62">
        <v>0</v>
      </c>
      <c r="I120" s="62">
        <v>0</v>
      </c>
      <c r="J120" s="62">
        <v>26287886.399999999</v>
      </c>
      <c r="K120" s="62">
        <v>26287886.399999999</v>
      </c>
      <c r="L120" s="62">
        <v>0</v>
      </c>
      <c r="M120" s="9" t="str">
        <f>VLOOKUP(C120,TB!C:F,3,0)</f>
        <v>Raw materials</v>
      </c>
      <c r="N120" s="9" t="str">
        <f>VLOOKUP(C120,TB!C:F,4,0)</f>
        <v>Accounts payable</v>
      </c>
    </row>
    <row r="121" spans="1:14" ht="14.5" hidden="1">
      <c r="A121" s="12" t="str">
        <f t="shared" si="3"/>
        <v>2</v>
      </c>
      <c r="B121" s="13" t="str">
        <f t="shared" si="2"/>
        <v>20100016</v>
      </c>
      <c r="C121" s="61" t="s">
        <v>1081</v>
      </c>
      <c r="D121" s="61" t="s">
        <v>1082</v>
      </c>
      <c r="E121" s="62">
        <v>-7876.84</v>
      </c>
      <c r="F121" s="62">
        <v>11526.05</v>
      </c>
      <c r="G121" s="62">
        <v>3649.21</v>
      </c>
      <c r="H121" s="62">
        <v>0</v>
      </c>
      <c r="I121" s="62">
        <v>-659500</v>
      </c>
      <c r="J121" s="62">
        <v>969500</v>
      </c>
      <c r="K121" s="62">
        <v>310000</v>
      </c>
      <c r="L121" s="62">
        <v>0</v>
      </c>
      <c r="M121" s="9" t="str">
        <f>VLOOKUP(C121,TB!C:F,3,0)</f>
        <v>Retention money</v>
      </c>
      <c r="N121" s="9" t="str">
        <f>VLOOKUP(C121,TB!C:F,4,0)</f>
        <v>Accrued expenses and other liabilities</v>
      </c>
    </row>
    <row r="122" spans="1:14" ht="14.5" hidden="1">
      <c r="A122" s="12" t="str">
        <f t="shared" si="3"/>
        <v>2</v>
      </c>
      <c r="B122" s="13" t="str">
        <f t="shared" si="2"/>
        <v>20120001</v>
      </c>
      <c r="C122" s="61" t="s">
        <v>1083</v>
      </c>
      <c r="D122" s="61" t="s">
        <v>1084</v>
      </c>
      <c r="E122" s="62">
        <v>0</v>
      </c>
      <c r="F122" s="62">
        <v>0</v>
      </c>
      <c r="G122" s="62">
        <v>0</v>
      </c>
      <c r="H122" s="62">
        <v>0</v>
      </c>
      <c r="I122" s="62">
        <v>0</v>
      </c>
      <c r="J122" s="62">
        <v>0</v>
      </c>
      <c r="K122" s="62">
        <v>0</v>
      </c>
      <c r="L122" s="62">
        <v>0</v>
      </c>
      <c r="M122" s="9" t="str">
        <f>VLOOKUP(C122,TB!C:F,3,0)</f>
        <v>Loan on negotiation</v>
      </c>
      <c r="N122" s="9" t="str">
        <f>VLOOKUP(C122,TB!C:F,4,0)</f>
        <v>Short term loan</v>
      </c>
    </row>
    <row r="123" spans="1:14" ht="14.5" hidden="1">
      <c r="A123" s="12" t="str">
        <f t="shared" si="3"/>
        <v>2</v>
      </c>
      <c r="B123" s="13" t="str">
        <f t="shared" si="2"/>
        <v>20121001</v>
      </c>
      <c r="C123" s="61" t="s">
        <v>402</v>
      </c>
      <c r="D123" s="61" t="s">
        <v>294</v>
      </c>
      <c r="E123" s="62">
        <v>-195290.57</v>
      </c>
      <c r="F123" s="62">
        <v>8984287.2599999998</v>
      </c>
      <c r="G123" s="62">
        <v>9696073.6899999995</v>
      </c>
      <c r="H123" s="62">
        <v>-907077</v>
      </c>
      <c r="I123" s="62">
        <v>-16410872.390000001</v>
      </c>
      <c r="J123" s="62">
        <v>757511809.25999999</v>
      </c>
      <c r="K123" s="62">
        <v>818003208.17999995</v>
      </c>
      <c r="L123" s="62">
        <v>-76902271.310000002</v>
      </c>
      <c r="M123" s="9" t="str">
        <f>VLOOKUP(C123,TB!C:F,3,0)</f>
        <v>Advance from buyers</v>
      </c>
      <c r="N123" s="9" t="str">
        <f>VLOOKUP(C123,TB!C:F,4,0)</f>
        <v xml:space="preserve">Advance from buyers </v>
      </c>
    </row>
    <row r="124" spans="1:14" ht="14.5" hidden="1">
      <c r="A124" s="12" t="str">
        <f t="shared" si="3"/>
        <v>2</v>
      </c>
      <c r="B124" s="13" t="str">
        <f t="shared" si="2"/>
        <v>20122009</v>
      </c>
      <c r="C124" s="61" t="s">
        <v>1085</v>
      </c>
      <c r="D124" s="61" t="s">
        <v>1086</v>
      </c>
      <c r="E124" s="62">
        <v>-3860734.06</v>
      </c>
      <c r="F124" s="62">
        <v>8029560.2400000002</v>
      </c>
      <c r="G124" s="62">
        <v>5608669.9100000001</v>
      </c>
      <c r="H124" s="62">
        <v>-1439843.73</v>
      </c>
      <c r="I124" s="62">
        <v>-324104761.73000002</v>
      </c>
      <c r="J124" s="62">
        <v>672589710.49000001</v>
      </c>
      <c r="K124" s="62">
        <v>469359829.47000003</v>
      </c>
      <c r="L124" s="62">
        <v>-120874880.70999999</v>
      </c>
      <c r="M124" s="9" t="str">
        <f>VLOOKUP(C124,TB!C:F,3,0)</f>
        <v>Export Development Fund (EDF) loan</v>
      </c>
      <c r="N124" s="9" t="str">
        <f>VLOOKUP(C124,TB!C:F,4,0)</f>
        <v>Short term loan</v>
      </c>
    </row>
    <row r="125" spans="1:14" ht="14.5" hidden="1">
      <c r="A125" s="12" t="str">
        <f t="shared" si="3"/>
        <v>2</v>
      </c>
      <c r="B125" s="13" t="str">
        <f t="shared" si="2"/>
        <v>20122010</v>
      </c>
      <c r="C125" s="61" t="s">
        <v>1087</v>
      </c>
      <c r="D125" s="61" t="s">
        <v>1088</v>
      </c>
      <c r="E125" s="62">
        <v>-16318.4</v>
      </c>
      <c r="F125" s="62">
        <v>52050.58</v>
      </c>
      <c r="G125" s="62">
        <v>275423.28999999998</v>
      </c>
      <c r="H125" s="62">
        <v>-239691.11</v>
      </c>
      <c r="I125" s="62">
        <v>-1369929.68</v>
      </c>
      <c r="J125" s="62">
        <v>4383366.1900000004</v>
      </c>
      <c r="K125" s="62">
        <v>23135505.66</v>
      </c>
      <c r="L125" s="62">
        <v>-20122069.149999999</v>
      </c>
      <c r="M125" s="9" t="str">
        <f>VLOOKUP(C125,TB!C:F,3,0)</f>
        <v>UPAS loan</v>
      </c>
      <c r="N125" s="9" t="str">
        <f>VLOOKUP(C125,TB!C:F,4,0)</f>
        <v>Short term loan</v>
      </c>
    </row>
    <row r="126" spans="1:14" ht="14.5" hidden="1">
      <c r="A126" s="12" t="str">
        <f t="shared" si="3"/>
        <v>2</v>
      </c>
      <c r="B126" s="13" t="str">
        <f t="shared" si="2"/>
        <v>20124004</v>
      </c>
      <c r="C126" s="61" t="s">
        <v>1323</v>
      </c>
      <c r="D126" s="61" t="s">
        <v>1324</v>
      </c>
      <c r="E126" s="62">
        <v>0</v>
      </c>
      <c r="F126" s="62">
        <v>1543378.46</v>
      </c>
      <c r="G126" s="62">
        <v>1543378.46</v>
      </c>
      <c r="H126" s="62">
        <v>0</v>
      </c>
      <c r="I126" s="62">
        <v>0</v>
      </c>
      <c r="J126" s="62">
        <v>131110000</v>
      </c>
      <c r="K126" s="62">
        <v>131110000</v>
      </c>
      <c r="L126" s="62">
        <v>0</v>
      </c>
      <c r="M126" s="9">
        <f>VLOOKUP(C126,TB!C:F,3,0)</f>
        <v>0</v>
      </c>
      <c r="N126" s="9" t="str">
        <f>VLOOKUP(C126,TB!C:F,4,0)</f>
        <v>Short term loan</v>
      </c>
    </row>
    <row r="127" spans="1:14" ht="14.5" hidden="1">
      <c r="A127" s="12" t="str">
        <f t="shared" si="3"/>
        <v>2</v>
      </c>
      <c r="B127" s="13" t="str">
        <f t="shared" si="2"/>
        <v>20124006</v>
      </c>
      <c r="C127" s="61" t="s">
        <v>1089</v>
      </c>
      <c r="D127" s="61" t="s">
        <v>746</v>
      </c>
      <c r="E127" s="62">
        <v>-262620.05</v>
      </c>
      <c r="F127" s="62">
        <v>31903.16</v>
      </c>
      <c r="G127" s="62">
        <v>0</v>
      </c>
      <c r="H127" s="62">
        <v>-230716.89</v>
      </c>
      <c r="I127" s="62">
        <v>-22046953.199999999</v>
      </c>
      <c r="J127" s="62">
        <v>2678270.2599999998</v>
      </c>
      <c r="K127" s="62">
        <v>0</v>
      </c>
      <c r="L127" s="62">
        <v>-19368682.940000001</v>
      </c>
      <c r="M127" s="9" t="str">
        <f>VLOOKUP(C127,TB!C:F,3,0)</f>
        <v>Lease Liability</v>
      </c>
      <c r="N127" s="9" t="str">
        <f>VLOOKUP(C127,TB!C:F,4,0)</f>
        <v>Lease liability- net of current portion</v>
      </c>
    </row>
    <row r="128" spans="1:14" ht="14.5" hidden="1">
      <c r="A128" s="12" t="str">
        <f t="shared" si="3"/>
        <v>2</v>
      </c>
      <c r="B128" s="13" t="str">
        <f t="shared" si="2"/>
        <v>20130001</v>
      </c>
      <c r="C128" s="61" t="s">
        <v>403</v>
      </c>
      <c r="D128" s="61" t="s">
        <v>95</v>
      </c>
      <c r="E128" s="62">
        <v>-931732.42</v>
      </c>
      <c r="F128" s="62">
        <v>21617977.710000001</v>
      </c>
      <c r="G128" s="62">
        <v>21727233.039999999</v>
      </c>
      <c r="H128" s="62">
        <v>-1040987.75</v>
      </c>
      <c r="I128" s="62">
        <v>-79150646</v>
      </c>
      <c r="J128" s="62">
        <v>1836427092</v>
      </c>
      <c r="K128" s="62">
        <v>1845708353.5999999</v>
      </c>
      <c r="L128" s="62">
        <v>-88431907.599999994</v>
      </c>
      <c r="M128" s="9" t="str">
        <f>VLOOKUP(C128,TB!C:F,3,0)</f>
        <v>Salaries and allowances</v>
      </c>
      <c r="N128" s="9" t="str">
        <f>VLOOKUP(C128,TB!C:F,4,0)</f>
        <v>Accrued expenses and other liabilities</v>
      </c>
    </row>
    <row r="129" spans="1:14" ht="14.5" hidden="1">
      <c r="A129" s="12" t="str">
        <f t="shared" si="3"/>
        <v>2</v>
      </c>
      <c r="B129" s="13" t="str">
        <f t="shared" si="2"/>
        <v>20130004</v>
      </c>
      <c r="C129" s="61" t="s">
        <v>404</v>
      </c>
      <c r="D129" s="61" t="s">
        <v>96</v>
      </c>
      <c r="E129" s="62">
        <v>-8683.02</v>
      </c>
      <c r="F129" s="62">
        <v>0</v>
      </c>
      <c r="G129" s="62">
        <v>0</v>
      </c>
      <c r="H129" s="62">
        <v>-8683.02</v>
      </c>
      <c r="I129" s="62">
        <v>-737614</v>
      </c>
      <c r="J129" s="62">
        <v>0</v>
      </c>
      <c r="K129" s="62">
        <v>0</v>
      </c>
      <c r="L129" s="62">
        <v>-737614</v>
      </c>
      <c r="M129" s="9" t="str">
        <f>VLOOKUP(C129,TB!C:F,3,0)</f>
        <v>Salaries and allowances</v>
      </c>
      <c r="N129" s="9" t="str">
        <f>VLOOKUP(C129,TB!C:F,4,0)</f>
        <v>Accrued expenses and other liabilities</v>
      </c>
    </row>
    <row r="130" spans="1:14" ht="14.5" hidden="1">
      <c r="A130" s="12" t="str">
        <f t="shared" si="3"/>
        <v>2</v>
      </c>
      <c r="B130" s="13" t="str">
        <f t="shared" si="2"/>
        <v>20130007</v>
      </c>
      <c r="C130" s="61" t="s">
        <v>405</v>
      </c>
      <c r="D130" s="61" t="s">
        <v>97</v>
      </c>
      <c r="E130" s="62">
        <v>-75497.41</v>
      </c>
      <c r="F130" s="62">
        <v>858763.26</v>
      </c>
      <c r="G130" s="62">
        <v>881457.91</v>
      </c>
      <c r="H130" s="62">
        <v>-98192.06</v>
      </c>
      <c r="I130" s="62">
        <v>-6413229.3499999996</v>
      </c>
      <c r="J130" s="62">
        <v>72255823.599999994</v>
      </c>
      <c r="K130" s="62">
        <v>74184002.400000006</v>
      </c>
      <c r="L130" s="62">
        <v>-8341408.1500000004</v>
      </c>
      <c r="M130" s="9" t="str">
        <f>VLOOKUP(C130,TB!C:F,3,0)</f>
        <v>Salaries and allowances</v>
      </c>
      <c r="N130" s="9" t="str">
        <f>VLOOKUP(C130,TB!C:F,4,0)</f>
        <v>Accrued expenses and other liabilities</v>
      </c>
    </row>
    <row r="131" spans="1:14" ht="14.5" hidden="1">
      <c r="A131" s="12" t="str">
        <f t="shared" si="3"/>
        <v>2</v>
      </c>
      <c r="B131" s="13" t="str">
        <f t="shared" ref="B131:B194" si="4">RIGHT(C131,8)</f>
        <v>20130009</v>
      </c>
      <c r="C131" s="61" t="s">
        <v>406</v>
      </c>
      <c r="D131" s="61" t="s">
        <v>98</v>
      </c>
      <c r="E131" s="62">
        <v>-9268.2999999999993</v>
      </c>
      <c r="F131" s="62">
        <v>83338.679999999993</v>
      </c>
      <c r="G131" s="62">
        <v>77752.479999999996</v>
      </c>
      <c r="H131" s="62">
        <v>-3682.1</v>
      </c>
      <c r="I131" s="62">
        <v>-787354.41</v>
      </c>
      <c r="J131" s="62">
        <v>7068055</v>
      </c>
      <c r="K131" s="62">
        <v>6593496</v>
      </c>
      <c r="L131" s="62">
        <v>-312795.40999999997</v>
      </c>
      <c r="M131" s="9" t="str">
        <f>VLOOKUP(C131,TB!C:F,3,0)</f>
        <v>Salaries and allowances</v>
      </c>
      <c r="N131" s="9" t="str">
        <f>VLOOKUP(C131,TB!C:F,4,0)</f>
        <v>Accrued expenses and other liabilities</v>
      </c>
    </row>
    <row r="132" spans="1:14" ht="14.5" hidden="1">
      <c r="A132" s="12" t="str">
        <f t="shared" ref="A132:A195" si="5">LEFT(B132,1)</f>
        <v>2</v>
      </c>
      <c r="B132" s="13" t="str">
        <f t="shared" si="4"/>
        <v>20130010</v>
      </c>
      <c r="C132" s="61" t="s">
        <v>407</v>
      </c>
      <c r="D132" s="61" t="s">
        <v>99</v>
      </c>
      <c r="E132" s="62">
        <v>-3451.82</v>
      </c>
      <c r="F132" s="62">
        <v>0</v>
      </c>
      <c r="G132" s="62">
        <v>0</v>
      </c>
      <c r="H132" s="62">
        <v>-3451.82</v>
      </c>
      <c r="I132" s="62">
        <v>-293267</v>
      </c>
      <c r="J132" s="62">
        <v>0</v>
      </c>
      <c r="K132" s="62">
        <v>0</v>
      </c>
      <c r="L132" s="62">
        <v>-293267</v>
      </c>
      <c r="M132" s="9" t="str">
        <f>VLOOKUP(C132,TB!C:F,3,0)</f>
        <v>Salaries and allowances</v>
      </c>
      <c r="N132" s="9" t="str">
        <f>VLOOKUP(C132,TB!C:F,4,0)</f>
        <v>Accrued expenses and other liabilities</v>
      </c>
    </row>
    <row r="133" spans="1:14" ht="14.5" hidden="1">
      <c r="A133" s="12" t="str">
        <f t="shared" si="5"/>
        <v>2</v>
      </c>
      <c r="B133" s="13" t="str">
        <f t="shared" si="4"/>
        <v>20130011</v>
      </c>
      <c r="C133" s="61" t="s">
        <v>408</v>
      </c>
      <c r="D133" s="61" t="s">
        <v>100</v>
      </c>
      <c r="E133" s="62">
        <v>-47892.55</v>
      </c>
      <c r="F133" s="62">
        <v>438775.55</v>
      </c>
      <c r="G133" s="62">
        <v>439333.75</v>
      </c>
      <c r="H133" s="62">
        <v>-48450.75</v>
      </c>
      <c r="I133" s="62">
        <v>-4068480</v>
      </c>
      <c r="J133" s="62">
        <v>37273944.5</v>
      </c>
      <c r="K133" s="62">
        <v>37321364.5</v>
      </c>
      <c r="L133" s="62">
        <v>-4115900</v>
      </c>
      <c r="M133" s="9" t="str">
        <f>VLOOKUP(C133,TB!C:F,3,0)</f>
        <v>Salaries and allowances</v>
      </c>
      <c r="N133" s="9" t="str">
        <f>VLOOKUP(C133,TB!C:F,4,0)</f>
        <v>Accrued expenses and other liabilities</v>
      </c>
    </row>
    <row r="134" spans="1:14" ht="14.5" hidden="1">
      <c r="A134" s="12" t="str">
        <f t="shared" si="5"/>
        <v>2</v>
      </c>
      <c r="B134" s="13" t="str">
        <f t="shared" si="4"/>
        <v>20130021</v>
      </c>
      <c r="C134" s="61" t="s">
        <v>702</v>
      </c>
      <c r="D134" s="61" t="s">
        <v>649</v>
      </c>
      <c r="E134" s="62">
        <v>-1028151.85</v>
      </c>
      <c r="F134" s="62">
        <v>104457.61</v>
      </c>
      <c r="G134" s="62">
        <v>594506.87</v>
      </c>
      <c r="H134" s="62">
        <v>-1518201.11</v>
      </c>
      <c r="I134" s="62">
        <v>-87330182.959999993</v>
      </c>
      <c r="J134" s="62">
        <v>8811577.7699999996</v>
      </c>
      <c r="K134" s="62">
        <v>50452583.770000003</v>
      </c>
      <c r="L134" s="62">
        <v>-128971188.95999999</v>
      </c>
      <c r="M134" s="9" t="str">
        <f>VLOOKUP(C134,TB!C:F,3,0)</f>
        <v>Service Benefit</v>
      </c>
      <c r="N134" s="9" t="str">
        <f>VLOOKUP(C134,TB!C:F,4,0)</f>
        <v>Accrued expenses and other liabilities</v>
      </c>
    </row>
    <row r="135" spans="1:14" ht="14.5" hidden="1">
      <c r="A135" s="12" t="str">
        <f t="shared" si="5"/>
        <v>2</v>
      </c>
      <c r="B135" s="13" t="str">
        <f t="shared" si="4"/>
        <v>20135001</v>
      </c>
      <c r="C135" s="61" t="s">
        <v>409</v>
      </c>
      <c r="D135" s="61" t="s">
        <v>34</v>
      </c>
      <c r="E135" s="62">
        <v>-157892.91</v>
      </c>
      <c r="F135" s="62">
        <v>4837229.82</v>
      </c>
      <c r="G135" s="62">
        <v>5175283.8</v>
      </c>
      <c r="H135" s="62">
        <v>-495946.89</v>
      </c>
      <c r="I135" s="62">
        <v>-13258712.76</v>
      </c>
      <c r="J135" s="62">
        <v>405644784.48000002</v>
      </c>
      <c r="K135" s="62">
        <v>434023918.81999999</v>
      </c>
      <c r="L135" s="62">
        <v>-41637847.100000001</v>
      </c>
      <c r="M135" s="9" t="str">
        <f>VLOOKUP(C135,TB!C:F,3,0)</f>
        <v>Payable for utility, rental, testing, compliance &amp; other charges</v>
      </c>
      <c r="N135" s="9" t="str">
        <f>VLOOKUP(C135,TB!C:F,4,0)</f>
        <v>Accrued expenses and other liabilities</v>
      </c>
    </row>
    <row r="136" spans="1:14" ht="14.5" hidden="1">
      <c r="A136" s="12" t="str">
        <f t="shared" si="5"/>
        <v>2</v>
      </c>
      <c r="B136" s="13" t="str">
        <f t="shared" si="4"/>
        <v>20135002</v>
      </c>
      <c r="C136" s="61" t="s">
        <v>1090</v>
      </c>
      <c r="D136" s="61" t="s">
        <v>1091</v>
      </c>
      <c r="E136" s="62">
        <v>-354010.7</v>
      </c>
      <c r="F136" s="62">
        <v>70802.14</v>
      </c>
      <c r="G136" s="62">
        <v>0</v>
      </c>
      <c r="H136" s="62">
        <v>-283208.56</v>
      </c>
      <c r="I136" s="62">
        <v>-26851776.699999999</v>
      </c>
      <c r="J136" s="62">
        <v>5370355.4199999999</v>
      </c>
      <c r="K136" s="62">
        <v>0</v>
      </c>
      <c r="L136" s="62">
        <v>-21481421.280000001</v>
      </c>
      <c r="M136" s="9" t="str">
        <f>VLOOKUP(C136,TB!C:F,3,0)</f>
        <v>Deferred tax liability</v>
      </c>
      <c r="N136" s="9" t="str">
        <f>VLOOKUP(C136,TB!C:F,4,0)</f>
        <v>Deferred tax liability</v>
      </c>
    </row>
    <row r="137" spans="1:14" ht="14.5" hidden="1">
      <c r="A137" s="12" t="str">
        <f t="shared" si="5"/>
        <v>2</v>
      </c>
      <c r="B137" s="13" t="str">
        <f t="shared" si="4"/>
        <v>20140001</v>
      </c>
      <c r="C137" s="61" t="s">
        <v>410</v>
      </c>
      <c r="D137" s="61" t="s">
        <v>201</v>
      </c>
      <c r="E137" s="62">
        <v>0</v>
      </c>
      <c r="F137" s="62">
        <v>0</v>
      </c>
      <c r="G137" s="62">
        <v>0</v>
      </c>
      <c r="H137" s="62">
        <v>0</v>
      </c>
      <c r="I137" s="62">
        <v>0</v>
      </c>
      <c r="J137" s="62">
        <v>0</v>
      </c>
      <c r="K137" s="62">
        <v>0</v>
      </c>
      <c r="L137" s="62">
        <v>0</v>
      </c>
      <c r="M137" s="9" t="str">
        <f>VLOOKUP(C137,TB!C:F,3,0)</f>
        <v>Interest on EDF and UPAS loan</v>
      </c>
      <c r="N137" s="9" t="str">
        <f>VLOOKUP(C137,TB!C:F,4,0)</f>
        <v>Accrued expenses and other liabilities</v>
      </c>
    </row>
    <row r="138" spans="1:14" ht="14.5" hidden="1">
      <c r="A138" s="12" t="str">
        <f t="shared" si="5"/>
        <v>2</v>
      </c>
      <c r="B138" s="13" t="str">
        <f t="shared" si="4"/>
        <v>20140002</v>
      </c>
      <c r="C138" s="61" t="s">
        <v>411</v>
      </c>
      <c r="D138" s="61" t="s">
        <v>52</v>
      </c>
      <c r="E138" s="62">
        <v>0</v>
      </c>
      <c r="F138" s="62">
        <v>34223</v>
      </c>
      <c r="G138" s="62">
        <v>55147</v>
      </c>
      <c r="H138" s="62">
        <v>-20924</v>
      </c>
      <c r="I138" s="62">
        <v>0</v>
      </c>
      <c r="J138" s="62">
        <v>2873006.6</v>
      </c>
      <c r="K138" s="62">
        <v>4629576.4000000004</v>
      </c>
      <c r="L138" s="62">
        <v>-1756569.8</v>
      </c>
      <c r="M138" s="9" t="str">
        <f>VLOOKUP(C138,TB!C:F,3,0)</f>
        <v>Interest on Stimulus loan</v>
      </c>
      <c r="N138" s="9" t="str">
        <f>VLOOKUP(C138,TB!C:F,4,0)</f>
        <v>Accrued expenses and other liabilities</v>
      </c>
    </row>
    <row r="139" spans="1:14" ht="14.5" hidden="1">
      <c r="A139" s="12" t="str">
        <f t="shared" si="5"/>
        <v>2</v>
      </c>
      <c r="B139" s="13" t="str">
        <f t="shared" si="4"/>
        <v>20140004</v>
      </c>
      <c r="C139" s="61" t="s">
        <v>617</v>
      </c>
      <c r="D139" s="61" t="s">
        <v>606</v>
      </c>
      <c r="E139" s="62">
        <v>-21686.9</v>
      </c>
      <c r="F139" s="62">
        <v>37906.58</v>
      </c>
      <c r="G139" s="62">
        <v>20343.68</v>
      </c>
      <c r="H139" s="62">
        <v>-4124</v>
      </c>
      <c r="I139" s="62">
        <v>-1820615.26</v>
      </c>
      <c r="J139" s="62">
        <v>3182341.61</v>
      </c>
      <c r="K139" s="62">
        <v>1707936.15</v>
      </c>
      <c r="L139" s="62">
        <v>-346209.8</v>
      </c>
      <c r="M139" s="9" t="str">
        <f>VLOOKUP(C139,TB!C:F,3,0)</f>
        <v>Interest on EDF and UPAS loan</v>
      </c>
      <c r="N139" s="9" t="str">
        <f>VLOOKUP(C139,TB!C:F,4,0)</f>
        <v>Accrued expenses and other liabilities</v>
      </c>
    </row>
    <row r="140" spans="1:14" ht="14.5" hidden="1">
      <c r="A140" s="12" t="str">
        <f t="shared" si="5"/>
        <v>2</v>
      </c>
      <c r="B140" s="13" t="str">
        <f t="shared" si="4"/>
        <v>20141001</v>
      </c>
      <c r="C140" s="61" t="s">
        <v>412</v>
      </c>
      <c r="D140" s="61" t="s">
        <v>101</v>
      </c>
      <c r="E140" s="62">
        <v>-15675.93</v>
      </c>
      <c r="F140" s="62">
        <v>105794.81</v>
      </c>
      <c r="G140" s="62">
        <v>106740.7</v>
      </c>
      <c r="H140" s="62">
        <v>-16621.82</v>
      </c>
      <c r="I140" s="62">
        <v>-1332307.7</v>
      </c>
      <c r="J140" s="62">
        <v>8951809</v>
      </c>
      <c r="K140" s="62">
        <v>9031504.8399999999</v>
      </c>
      <c r="L140" s="62">
        <v>-1412003.54</v>
      </c>
      <c r="M140" s="9" t="str">
        <f>VLOOKUP(C140,TB!C:F,3,0)</f>
        <v>TDS payable</v>
      </c>
      <c r="N140" s="9" t="str">
        <f>VLOOKUP(C140,TB!C:F,4,0)</f>
        <v>Accrued expenses and other liabilities</v>
      </c>
    </row>
    <row r="141" spans="1:14" ht="14.5" hidden="1">
      <c r="A141" s="12" t="str">
        <f t="shared" si="5"/>
        <v>2</v>
      </c>
      <c r="B141" s="13" t="str">
        <f t="shared" si="4"/>
        <v>20141002</v>
      </c>
      <c r="C141" s="61" t="s">
        <v>414</v>
      </c>
      <c r="D141" s="61" t="s">
        <v>102</v>
      </c>
      <c r="E141" s="62">
        <v>-13392.29</v>
      </c>
      <c r="F141" s="62">
        <v>91432.26</v>
      </c>
      <c r="G141" s="62">
        <v>100713.76</v>
      </c>
      <c r="H141" s="62">
        <v>-22673.79</v>
      </c>
      <c r="I141" s="62">
        <v>-1137680.2</v>
      </c>
      <c r="J141" s="62">
        <v>7718279.6200000001</v>
      </c>
      <c r="K141" s="62">
        <v>8505295.8800000008</v>
      </c>
      <c r="L141" s="62">
        <v>-1924696.46</v>
      </c>
      <c r="M141" s="9" t="str">
        <f>VLOOKUP(C141,TB!C:F,3,0)</f>
        <v>TDS payable</v>
      </c>
      <c r="N141" s="9" t="str">
        <f>VLOOKUP(C141,TB!C:F,4,0)</f>
        <v>Accrued expenses and other liabilities</v>
      </c>
    </row>
    <row r="142" spans="1:14" ht="14.5" hidden="1">
      <c r="A142" s="12" t="str">
        <f t="shared" si="5"/>
        <v>2</v>
      </c>
      <c r="B142" s="13" t="str">
        <f t="shared" si="4"/>
        <v>20141003</v>
      </c>
      <c r="C142" s="61" t="s">
        <v>415</v>
      </c>
      <c r="D142" s="61" t="s">
        <v>103</v>
      </c>
      <c r="E142" s="62">
        <v>-2710.35</v>
      </c>
      <c r="F142" s="62">
        <v>16209.97</v>
      </c>
      <c r="G142" s="62">
        <v>14002.63</v>
      </c>
      <c r="H142" s="62">
        <v>-503.01</v>
      </c>
      <c r="I142" s="62">
        <v>-230241.07</v>
      </c>
      <c r="J142" s="62">
        <v>1374387.53</v>
      </c>
      <c r="K142" s="62">
        <v>1186877.46</v>
      </c>
      <c r="L142" s="62">
        <v>-42731</v>
      </c>
      <c r="M142" s="9" t="str">
        <f>VLOOKUP(C142,TB!C:F,3,0)</f>
        <v>TDS payable</v>
      </c>
      <c r="N142" s="9" t="str">
        <f>VLOOKUP(C142,TB!C:F,4,0)</f>
        <v>Accrued expenses and other liabilities</v>
      </c>
    </row>
    <row r="143" spans="1:14" ht="14.5" hidden="1">
      <c r="A143" s="12" t="str">
        <f t="shared" si="5"/>
        <v>2</v>
      </c>
      <c r="B143" s="13" t="str">
        <f t="shared" si="4"/>
        <v>20141004</v>
      </c>
      <c r="C143" s="61" t="s">
        <v>416</v>
      </c>
      <c r="D143" s="61" t="s">
        <v>104</v>
      </c>
      <c r="E143" s="62">
        <v>-229.33</v>
      </c>
      <c r="F143" s="62">
        <v>3490.53</v>
      </c>
      <c r="G143" s="62">
        <v>3261.2</v>
      </c>
      <c r="H143" s="62">
        <v>0</v>
      </c>
      <c r="I143" s="62">
        <v>-19484.41</v>
      </c>
      <c r="J143" s="62">
        <v>312523.58</v>
      </c>
      <c r="K143" s="62">
        <v>293039.17</v>
      </c>
      <c r="L143" s="62">
        <v>0</v>
      </c>
      <c r="M143" s="9" t="str">
        <f>VLOOKUP(C143,TB!C:F,3,0)</f>
        <v>TDS payable</v>
      </c>
      <c r="N143" s="9" t="str">
        <f>VLOOKUP(C143,TB!C:F,4,0)</f>
        <v>Accrued expenses and other liabilities</v>
      </c>
    </row>
    <row r="144" spans="1:14" ht="14.5" hidden="1">
      <c r="A144" s="12" t="str">
        <f t="shared" si="5"/>
        <v>2</v>
      </c>
      <c r="B144" s="13" t="str">
        <f t="shared" si="4"/>
        <v>20141005</v>
      </c>
      <c r="C144" s="61" t="s">
        <v>417</v>
      </c>
      <c r="D144" s="61" t="s">
        <v>105</v>
      </c>
      <c r="E144" s="62">
        <v>-2174.8200000000002</v>
      </c>
      <c r="F144" s="62">
        <v>5390.62</v>
      </c>
      <c r="G144" s="62">
        <v>3588.07</v>
      </c>
      <c r="H144" s="62">
        <v>-372.27</v>
      </c>
      <c r="I144" s="62">
        <v>-184790</v>
      </c>
      <c r="J144" s="62">
        <v>456936</v>
      </c>
      <c r="K144" s="62">
        <v>303770</v>
      </c>
      <c r="L144" s="62">
        <v>-31624</v>
      </c>
      <c r="M144" s="9" t="str">
        <f>VLOOKUP(C144,TB!C:F,3,0)</f>
        <v>TDS payable</v>
      </c>
      <c r="N144" s="9" t="str">
        <f>VLOOKUP(C144,TB!C:F,4,0)</f>
        <v>Accrued expenses and other liabilities</v>
      </c>
    </row>
    <row r="145" spans="1:14" ht="14.5" hidden="1">
      <c r="A145" s="12" t="str">
        <f t="shared" si="5"/>
        <v>2</v>
      </c>
      <c r="B145" s="13" t="str">
        <f t="shared" si="4"/>
        <v>20141006</v>
      </c>
      <c r="C145" s="61" t="s">
        <v>418</v>
      </c>
      <c r="D145" s="61" t="s">
        <v>190</v>
      </c>
      <c r="E145" s="62">
        <v>0</v>
      </c>
      <c r="F145" s="62">
        <v>405.62</v>
      </c>
      <c r="G145" s="62">
        <v>671.9</v>
      </c>
      <c r="H145" s="62">
        <v>-266.27999999999997</v>
      </c>
      <c r="I145" s="62">
        <v>0</v>
      </c>
      <c r="J145" s="62">
        <v>34457</v>
      </c>
      <c r="K145" s="62">
        <v>57077</v>
      </c>
      <c r="L145" s="62">
        <v>-22620</v>
      </c>
      <c r="M145" s="9" t="str">
        <f>VLOOKUP(C145,TB!C:F,3,0)</f>
        <v>TDS payable</v>
      </c>
      <c r="N145" s="9" t="str">
        <f>VLOOKUP(C145,TB!C:F,4,0)</f>
        <v>Accrued expenses and other liabilities</v>
      </c>
    </row>
    <row r="146" spans="1:14" ht="14.5" hidden="1">
      <c r="A146" s="12" t="str">
        <f t="shared" si="5"/>
        <v>2</v>
      </c>
      <c r="B146" s="13" t="str">
        <f t="shared" si="4"/>
        <v>20141007</v>
      </c>
      <c r="C146" s="61" t="s">
        <v>1092</v>
      </c>
      <c r="D146" s="61" t="s">
        <v>738</v>
      </c>
      <c r="E146" s="62">
        <v>0</v>
      </c>
      <c r="F146" s="62">
        <v>1686.2</v>
      </c>
      <c r="G146" s="62">
        <v>1811.25</v>
      </c>
      <c r="H146" s="62">
        <v>-125.05</v>
      </c>
      <c r="I146" s="62">
        <v>0</v>
      </c>
      <c r="J146" s="62">
        <v>143241.60000000001</v>
      </c>
      <c r="K146" s="62">
        <v>153864.6</v>
      </c>
      <c r="L146" s="62">
        <v>-10623</v>
      </c>
      <c r="M146" s="9" t="str">
        <f>VLOOKUP(C146,TB!C:F,3,0)</f>
        <v>TDS payable</v>
      </c>
      <c r="N146" s="9" t="str">
        <f>VLOOKUP(C146,TB!C:F,4,0)</f>
        <v>Accrued expenses and other liabilities</v>
      </c>
    </row>
    <row r="147" spans="1:14" ht="14.5" hidden="1">
      <c r="A147" s="12" t="str">
        <f t="shared" si="5"/>
        <v>2</v>
      </c>
      <c r="B147" s="13" t="str">
        <f t="shared" si="4"/>
        <v>20141008</v>
      </c>
      <c r="C147" s="61" t="s">
        <v>419</v>
      </c>
      <c r="D147" s="61" t="s">
        <v>295</v>
      </c>
      <c r="E147" s="62">
        <v>0.03</v>
      </c>
      <c r="F147" s="62">
        <v>23.3</v>
      </c>
      <c r="G147" s="62">
        <v>23.33</v>
      </c>
      <c r="H147" s="62">
        <v>0</v>
      </c>
      <c r="I147" s="62">
        <v>0</v>
      </c>
      <c r="J147" s="62">
        <v>1980</v>
      </c>
      <c r="K147" s="62">
        <v>1980</v>
      </c>
      <c r="L147" s="62">
        <v>0</v>
      </c>
      <c r="M147" s="9" t="str">
        <f>VLOOKUP(C147,TB!C:F,3,0)</f>
        <v>TDS payable</v>
      </c>
      <c r="N147" s="9" t="str">
        <f>VLOOKUP(C147,TB!C:F,4,0)</f>
        <v>Accrued expenses and other liabilities</v>
      </c>
    </row>
    <row r="148" spans="1:14" ht="14.5" hidden="1">
      <c r="A148" s="12" t="str">
        <f t="shared" si="5"/>
        <v>2</v>
      </c>
      <c r="B148" s="13" t="str">
        <f t="shared" si="4"/>
        <v>20141010</v>
      </c>
      <c r="C148" s="61" t="s">
        <v>420</v>
      </c>
      <c r="D148" s="61" t="s">
        <v>106</v>
      </c>
      <c r="E148" s="62">
        <v>-15345.3</v>
      </c>
      <c r="F148" s="62">
        <v>149129.39000000001</v>
      </c>
      <c r="G148" s="62">
        <v>163409.66</v>
      </c>
      <c r="H148" s="62">
        <v>-29625.57</v>
      </c>
      <c r="I148" s="62">
        <v>-1304260.3600000001</v>
      </c>
      <c r="J148" s="62">
        <v>12648266.1</v>
      </c>
      <c r="K148" s="62">
        <v>13860660.109999999</v>
      </c>
      <c r="L148" s="62">
        <v>-2516654.37</v>
      </c>
      <c r="M148" s="9" t="str">
        <f>VLOOKUP(C148,TB!C:F,3,0)</f>
        <v>VAT payable</v>
      </c>
      <c r="N148" s="9" t="str">
        <f>VLOOKUP(C148,TB!C:F,4,0)</f>
        <v>Accrued expenses and other liabilities</v>
      </c>
    </row>
    <row r="149" spans="1:14" ht="14.5" hidden="1">
      <c r="A149" s="12" t="str">
        <f t="shared" si="5"/>
        <v>2</v>
      </c>
      <c r="B149" s="13" t="str">
        <f t="shared" si="4"/>
        <v>20141011</v>
      </c>
      <c r="C149" s="61" t="s">
        <v>421</v>
      </c>
      <c r="D149" s="61" t="s">
        <v>51</v>
      </c>
      <c r="E149" s="62">
        <v>0</v>
      </c>
      <c r="F149" s="62">
        <v>0</v>
      </c>
      <c r="G149" s="62">
        <v>0</v>
      </c>
      <c r="H149" s="62">
        <v>0</v>
      </c>
      <c r="I149" s="62">
        <v>0</v>
      </c>
      <c r="J149" s="62">
        <v>0</v>
      </c>
      <c r="K149" s="62">
        <v>0</v>
      </c>
      <c r="L149" s="62">
        <v>0</v>
      </c>
      <c r="M149" s="9" t="str">
        <f>VLOOKUP(C149,TB!C:F,3,0)</f>
        <v>VAT payable</v>
      </c>
      <c r="N149" s="9" t="str">
        <f>VLOOKUP(C149,TB!C:F,4,0)</f>
        <v>Accrued expenses and other liabilities</v>
      </c>
    </row>
    <row r="150" spans="1:14" ht="14.5" hidden="1">
      <c r="A150" s="12" t="str">
        <f t="shared" si="5"/>
        <v>2</v>
      </c>
      <c r="B150" s="13" t="str">
        <f t="shared" si="4"/>
        <v>20141012</v>
      </c>
      <c r="C150" s="61" t="s">
        <v>422</v>
      </c>
      <c r="D150" s="61" t="s">
        <v>107</v>
      </c>
      <c r="E150" s="62">
        <v>-22222.05</v>
      </c>
      <c r="F150" s="62">
        <v>44391.86</v>
      </c>
      <c r="G150" s="62">
        <v>52366.1</v>
      </c>
      <c r="H150" s="62">
        <v>-30196.29</v>
      </c>
      <c r="I150" s="62">
        <v>-1887771</v>
      </c>
      <c r="J150" s="62">
        <v>3744352.02</v>
      </c>
      <c r="K150" s="62">
        <v>4421740.0199999996</v>
      </c>
      <c r="L150" s="62">
        <v>-2565159</v>
      </c>
      <c r="M150" s="9" t="str">
        <f>VLOOKUP(C150,TB!C:F,3,0)</f>
        <v>Audit and tax service fee</v>
      </c>
      <c r="N150" s="9" t="str">
        <f>VLOOKUP(C150,TB!C:F,4,0)</f>
        <v>Accrued expenses and other liabilities</v>
      </c>
    </row>
    <row r="151" spans="1:14" ht="14.5" hidden="1">
      <c r="A151" s="12" t="str">
        <f t="shared" si="5"/>
        <v>2</v>
      </c>
      <c r="B151" s="13" t="str">
        <f t="shared" si="4"/>
        <v>20141014</v>
      </c>
      <c r="C151" s="61" t="s">
        <v>423</v>
      </c>
      <c r="D151" s="61" t="s">
        <v>108</v>
      </c>
      <c r="E151" s="62">
        <v>-8265.98</v>
      </c>
      <c r="F151" s="62">
        <v>124127.95</v>
      </c>
      <c r="G151" s="62">
        <v>122287.39</v>
      </c>
      <c r="H151" s="62">
        <v>-6425.42</v>
      </c>
      <c r="I151" s="62">
        <v>-702198</v>
      </c>
      <c r="J151" s="62">
        <v>10544662.5</v>
      </c>
      <c r="K151" s="62">
        <v>10388305.5</v>
      </c>
      <c r="L151" s="62">
        <v>-545841</v>
      </c>
      <c r="M151" s="9" t="str">
        <f>VLOOKUP(C151,TB!C:F,3,0)</f>
        <v>Employee income tax</v>
      </c>
      <c r="N151" s="9" t="str">
        <f>VLOOKUP(C151,TB!C:F,4,0)</f>
        <v>Accrued expenses and other liabilities</v>
      </c>
    </row>
    <row r="152" spans="1:14" ht="14.5" hidden="1">
      <c r="A152" s="12" t="str">
        <f t="shared" si="5"/>
        <v>2</v>
      </c>
      <c r="B152" s="13" t="str">
        <f t="shared" si="4"/>
        <v>20141015</v>
      </c>
      <c r="C152" s="61" t="s">
        <v>425</v>
      </c>
      <c r="D152" s="61" t="s">
        <v>109</v>
      </c>
      <c r="E152" s="62">
        <v>-25581.82</v>
      </c>
      <c r="F152" s="62">
        <v>218346.74</v>
      </c>
      <c r="G152" s="62">
        <v>225282.37</v>
      </c>
      <c r="H152" s="62">
        <v>-32517.45</v>
      </c>
      <c r="I152" s="62">
        <v>-2173148.7000000002</v>
      </c>
      <c r="J152" s="62">
        <v>18361145.899999999</v>
      </c>
      <c r="K152" s="62">
        <v>18950335.949999999</v>
      </c>
      <c r="L152" s="62">
        <v>-2762338.75</v>
      </c>
      <c r="M152" s="9" t="str">
        <f>VLOOKUP(C152,TB!C:F,3,0)</f>
        <v>Employee income tax</v>
      </c>
      <c r="N152" s="9" t="str">
        <f>VLOOKUP(C152,TB!C:F,4,0)</f>
        <v>Accrued expenses and other liabilities</v>
      </c>
    </row>
    <row r="153" spans="1:14" ht="14.5" hidden="1">
      <c r="A153" s="12" t="str">
        <f t="shared" si="5"/>
        <v>2</v>
      </c>
      <c r="B153" s="13" t="str">
        <f t="shared" si="4"/>
        <v>20141016</v>
      </c>
      <c r="C153" s="61" t="s">
        <v>426</v>
      </c>
      <c r="D153" s="61" t="s">
        <v>37</v>
      </c>
      <c r="E153" s="62">
        <v>-8074.91</v>
      </c>
      <c r="F153" s="62">
        <v>86</v>
      </c>
      <c r="G153" s="62">
        <v>0</v>
      </c>
      <c r="H153" s="62">
        <v>-7988.91</v>
      </c>
      <c r="I153" s="62">
        <v>-678653.17</v>
      </c>
      <c r="J153" s="62">
        <v>0</v>
      </c>
      <c r="K153" s="62">
        <v>0</v>
      </c>
      <c r="L153" s="62">
        <v>-678653.17</v>
      </c>
      <c r="M153" s="9" t="str">
        <f>VLOOKUP(C153,TB!C:F,3,0)</f>
        <v>Provision for other corporate tax</v>
      </c>
      <c r="N153" s="9" t="str">
        <f>VLOOKUP(C153,TB!C:F,4,0)</f>
        <v>Accrued expenses and other liabilities</v>
      </c>
    </row>
    <row r="154" spans="1:14" ht="14.5" hidden="1">
      <c r="A154" s="12" t="str">
        <f t="shared" si="5"/>
        <v>2</v>
      </c>
      <c r="B154" s="13" t="str">
        <f t="shared" si="4"/>
        <v>20150501</v>
      </c>
      <c r="C154" s="61" t="s">
        <v>427</v>
      </c>
      <c r="D154" s="61" t="s">
        <v>36</v>
      </c>
      <c r="E154" s="62">
        <v>-1870.33</v>
      </c>
      <c r="F154" s="62">
        <v>43033.49</v>
      </c>
      <c r="G154" s="62">
        <v>45348.34</v>
      </c>
      <c r="H154" s="62">
        <v>-4185.18</v>
      </c>
      <c r="I154" s="62">
        <v>-158847</v>
      </c>
      <c r="J154" s="62">
        <v>3655696</v>
      </c>
      <c r="K154" s="62">
        <v>3852340</v>
      </c>
      <c r="L154" s="62">
        <v>-355491</v>
      </c>
      <c r="M154" s="9" t="str">
        <f>VLOOKUP(C154,TB!C:F,3,0)</f>
        <v>Salaries and allowances</v>
      </c>
      <c r="N154" s="9" t="str">
        <f>VLOOKUP(C154,TB!C:F,4,0)</f>
        <v>Accrued expenses and other liabilities</v>
      </c>
    </row>
    <row r="155" spans="1:14" ht="14.5" hidden="1">
      <c r="A155" s="12" t="str">
        <f t="shared" si="5"/>
        <v>2</v>
      </c>
      <c r="B155" s="13" t="str">
        <f t="shared" si="4"/>
        <v>20201001</v>
      </c>
      <c r="C155" s="61" t="s">
        <v>428</v>
      </c>
      <c r="D155" s="61" t="s">
        <v>110</v>
      </c>
      <c r="E155" s="62">
        <v>0</v>
      </c>
      <c r="F155" s="62">
        <v>0</v>
      </c>
      <c r="G155" s="62">
        <v>0</v>
      </c>
      <c r="H155" s="62">
        <v>0</v>
      </c>
      <c r="I155" s="62">
        <v>0</v>
      </c>
      <c r="J155" s="62">
        <v>0</v>
      </c>
      <c r="K155" s="62">
        <v>0</v>
      </c>
      <c r="L155" s="62">
        <v>0</v>
      </c>
      <c r="M155" s="9" t="str">
        <f>VLOOKUP(C155,TB!C:F,3,0)</f>
        <v>Loan from promoters</v>
      </c>
      <c r="N155" s="9" t="str">
        <f>VLOOKUP(C155,TB!C:F,4,0)</f>
        <v>Loan from promoters- net of current portion</v>
      </c>
    </row>
    <row r="156" spans="1:14" ht="14.5" hidden="1">
      <c r="A156" s="12" t="str">
        <f t="shared" si="5"/>
        <v>2</v>
      </c>
      <c r="B156" s="13" t="str">
        <f t="shared" si="4"/>
        <v>20201003</v>
      </c>
      <c r="C156" s="61" t="s">
        <v>703</v>
      </c>
      <c r="D156" s="61" t="s">
        <v>650</v>
      </c>
      <c r="E156" s="62">
        <v>-983366.06</v>
      </c>
      <c r="F156" s="62">
        <v>314739.39</v>
      </c>
      <c r="G156" s="62">
        <v>1000000</v>
      </c>
      <c r="H156" s="62">
        <v>-1668626.67</v>
      </c>
      <c r="I156" s="62">
        <v>-82215979.439999998</v>
      </c>
      <c r="J156" s="62">
        <v>26217791.190000001</v>
      </c>
      <c r="K156" s="62">
        <v>84083021</v>
      </c>
      <c r="L156" s="62">
        <v>-140081209.25</v>
      </c>
      <c r="M156" s="9" t="str">
        <f>VLOOKUP(C156,TB!C:F,3,0)</f>
        <v>Loan from promoters</v>
      </c>
      <c r="N156" s="9" t="str">
        <f>VLOOKUP(C156,TB!C:F,4,0)</f>
        <v>Loan from promoters- net of current portion</v>
      </c>
    </row>
    <row r="157" spans="1:14" ht="14.5" hidden="1">
      <c r="A157" s="12" t="str">
        <f t="shared" si="5"/>
        <v>2</v>
      </c>
      <c r="B157" s="13" t="str">
        <f t="shared" si="4"/>
        <v>20203001</v>
      </c>
      <c r="C157" s="61" t="s">
        <v>429</v>
      </c>
      <c r="D157" s="61" t="s">
        <v>430</v>
      </c>
      <c r="E157" s="62">
        <v>-0.28999999999999998</v>
      </c>
      <c r="F157" s="62">
        <v>0</v>
      </c>
      <c r="G157" s="62">
        <v>0</v>
      </c>
      <c r="H157" s="62">
        <v>-0.28999999999999998</v>
      </c>
      <c r="I157" s="62">
        <v>0</v>
      </c>
      <c r="J157" s="62">
        <v>48</v>
      </c>
      <c r="K157" s="62">
        <v>48</v>
      </c>
      <c r="L157" s="62">
        <v>0</v>
      </c>
      <c r="M157" s="9" t="str">
        <f>VLOOKUP(C157,TB!C:F,3,0)</f>
        <v>Short term loan from bank</v>
      </c>
      <c r="N157" s="9" t="str">
        <f>VLOOKUP(C157,TB!C:F,4,0)</f>
        <v>Short term loan</v>
      </c>
    </row>
    <row r="158" spans="1:14" ht="14.5" hidden="1">
      <c r="A158" s="12" t="str">
        <f t="shared" si="5"/>
        <v>2</v>
      </c>
      <c r="B158" s="13" t="str">
        <f t="shared" si="4"/>
        <v>20203003</v>
      </c>
      <c r="C158" s="61" t="s">
        <v>1093</v>
      </c>
      <c r="D158" s="61" t="s">
        <v>1094</v>
      </c>
      <c r="E158" s="62">
        <v>-1060509.3</v>
      </c>
      <c r="F158" s="62">
        <v>214166.67</v>
      </c>
      <c r="G158" s="62">
        <v>1263999.1000000001</v>
      </c>
      <c r="H158" s="62">
        <v>-2110341.73</v>
      </c>
      <c r="I158" s="62">
        <v>-90090267</v>
      </c>
      <c r="J158" s="62">
        <v>17679086.739999998</v>
      </c>
      <c r="K158" s="62">
        <v>106862312</v>
      </c>
      <c r="L158" s="62">
        <v>-179273492.25999999</v>
      </c>
      <c r="M158" s="9" t="str">
        <f>VLOOKUP(C158,TB!C:F,3,0)</f>
        <v>Long Term Loan</v>
      </c>
      <c r="N158" s="9" t="s">
        <v>974</v>
      </c>
    </row>
    <row r="159" spans="1:14" ht="14.5" hidden="1">
      <c r="A159" s="12" t="str">
        <f t="shared" si="5"/>
        <v>3</v>
      </c>
      <c r="B159" s="13" t="str">
        <f t="shared" si="4"/>
        <v>30101001</v>
      </c>
      <c r="C159" s="61" t="s">
        <v>431</v>
      </c>
      <c r="D159" s="61" t="s">
        <v>18</v>
      </c>
      <c r="E159" s="62">
        <v>-5845998.8399999999</v>
      </c>
      <c r="F159" s="62">
        <v>0</v>
      </c>
      <c r="G159" s="62">
        <v>6831394.4800000004</v>
      </c>
      <c r="H159" s="62">
        <v>-12677393.32</v>
      </c>
      <c r="I159" s="62">
        <v>-399985200</v>
      </c>
      <c r="J159" s="62">
        <v>0</v>
      </c>
      <c r="K159" s="62">
        <v>470398800</v>
      </c>
      <c r="L159" s="62">
        <v>-870384000</v>
      </c>
      <c r="M159" s="9" t="str">
        <f>VLOOKUP(C159,TB!C:F,3,0)</f>
        <v>Share Capital</v>
      </c>
      <c r="N159" s="9" t="str">
        <f>VLOOKUP(C159,TB!C:F,4,0)</f>
        <v>Share Capital</v>
      </c>
    </row>
    <row r="160" spans="1:14" ht="14.5" hidden="1">
      <c r="A160" s="12" t="str">
        <f t="shared" si="5"/>
        <v>3</v>
      </c>
      <c r="B160" s="13" t="str">
        <f t="shared" si="4"/>
        <v>30101002</v>
      </c>
      <c r="C160" s="61" t="s">
        <v>432</v>
      </c>
      <c r="D160" s="61" t="s">
        <v>17</v>
      </c>
      <c r="E160" s="62">
        <v>-6831394.4900000002</v>
      </c>
      <c r="F160" s="62">
        <v>6831394.4900000002</v>
      </c>
      <c r="G160" s="62">
        <v>0</v>
      </c>
      <c r="H160" s="62">
        <v>0</v>
      </c>
      <c r="I160" s="62">
        <v>-470398804.31999999</v>
      </c>
      <c r="J160" s="62">
        <v>470398804.31999999</v>
      </c>
      <c r="K160" s="62">
        <v>0</v>
      </c>
      <c r="L160" s="62">
        <v>0</v>
      </c>
      <c r="M160" s="9" t="str">
        <f>VLOOKUP(C160,TB!C:F,3,0)</f>
        <v>Share money deposit</v>
      </c>
      <c r="N160" s="9" t="str">
        <f>VLOOKUP(C160,TB!C:F,4,0)</f>
        <v>Share Money Deposit</v>
      </c>
    </row>
    <row r="161" spans="1:14" ht="14.5" hidden="1">
      <c r="A161" s="12" t="str">
        <f t="shared" si="5"/>
        <v>3</v>
      </c>
      <c r="B161" s="13" t="str">
        <f t="shared" si="4"/>
        <v>30101003</v>
      </c>
      <c r="C161" s="61" t="s">
        <v>1095</v>
      </c>
      <c r="D161" s="61" t="s">
        <v>1096</v>
      </c>
      <c r="E161" s="62">
        <v>-2144819.9700000002</v>
      </c>
      <c r="F161" s="62">
        <v>0</v>
      </c>
      <c r="G161" s="62">
        <v>0</v>
      </c>
      <c r="H161" s="62">
        <v>-2144819.9700000002</v>
      </c>
      <c r="I161" s="62">
        <v>-142640200</v>
      </c>
      <c r="J161" s="62">
        <v>0</v>
      </c>
      <c r="K161" s="62">
        <v>0</v>
      </c>
      <c r="L161" s="62">
        <v>-142640200</v>
      </c>
      <c r="M161" s="9" t="str">
        <f>VLOOKUP(C161,TB!C:F,3,0)</f>
        <v>Capital reserve</v>
      </c>
      <c r="N161" s="9" t="str">
        <f>VLOOKUP(C161,TB!C:F,4,0)</f>
        <v>Capital reserve</v>
      </c>
    </row>
    <row r="162" spans="1:14" ht="14.5" hidden="1">
      <c r="A162" s="12" t="str">
        <f t="shared" si="5"/>
        <v>3</v>
      </c>
      <c r="B162" s="13" t="str">
        <f t="shared" si="4"/>
        <v>30102001</v>
      </c>
      <c r="C162" s="61" t="s">
        <v>1097</v>
      </c>
      <c r="D162" s="61" t="s">
        <v>1098</v>
      </c>
      <c r="E162" s="62">
        <v>0</v>
      </c>
      <c r="F162" s="62">
        <v>0</v>
      </c>
      <c r="G162" s="62">
        <v>0</v>
      </c>
      <c r="H162" s="62">
        <v>0</v>
      </c>
      <c r="I162" s="62">
        <v>0</v>
      </c>
      <c r="J162" s="62">
        <v>0</v>
      </c>
      <c r="K162" s="62">
        <v>0</v>
      </c>
      <c r="L162" s="62">
        <v>0</v>
      </c>
      <c r="M162" s="9" t="str">
        <f>VLOOKUP(C162,TB!C:F,3,0)</f>
        <v>Gen Reserve &amp; Surplus</v>
      </c>
      <c r="N162" s="9" t="str">
        <f>VLOOKUP(C162,TB!C:F,4,0)</f>
        <v>Gen Reserve &amp; Surplu</v>
      </c>
    </row>
    <row r="163" spans="1:14" ht="14.5" hidden="1">
      <c r="A163" s="12" t="str">
        <f t="shared" si="5"/>
        <v>3</v>
      </c>
      <c r="B163" s="13" t="str">
        <f t="shared" si="4"/>
        <v>30103001</v>
      </c>
      <c r="C163" s="61" t="s">
        <v>433</v>
      </c>
      <c r="D163" s="61" t="s">
        <v>27</v>
      </c>
      <c r="E163" s="62">
        <v>804494.09</v>
      </c>
      <c r="F163" s="62">
        <v>0</v>
      </c>
      <c r="G163" s="62">
        <v>57772.52</v>
      </c>
      <c r="H163" s="62">
        <v>746721.57</v>
      </c>
      <c r="I163" s="62">
        <v>-81268269.049999997</v>
      </c>
      <c r="J163" s="62">
        <v>0</v>
      </c>
      <c r="K163" s="62">
        <v>4583197.71</v>
      </c>
      <c r="L163" s="62">
        <v>-85851466.760000005</v>
      </c>
      <c r="M163" s="9" t="str">
        <f>VLOOKUP(C163,TB!C:F,3,0)</f>
        <v>Retained earnings</v>
      </c>
      <c r="N163" s="9" t="str">
        <f>VLOOKUP(C163,TB!C:F,4,0)</f>
        <v>Retained earnings</v>
      </c>
    </row>
    <row r="164" spans="1:14" ht="14.5" hidden="1">
      <c r="A164" s="12" t="str">
        <f t="shared" si="5"/>
        <v>3</v>
      </c>
      <c r="B164" s="13" t="str">
        <f t="shared" si="4"/>
        <v>30104001</v>
      </c>
      <c r="C164" s="61" t="s">
        <v>434</v>
      </c>
      <c r="D164" s="61" t="s">
        <v>111</v>
      </c>
      <c r="E164" s="62">
        <v>-8813287.5600000005</v>
      </c>
      <c r="F164" s="62">
        <v>58019.43</v>
      </c>
      <c r="G164" s="62">
        <v>72255.240000000005</v>
      </c>
      <c r="H164" s="62">
        <v>-8827523.3699999992</v>
      </c>
      <c r="I164" s="62">
        <v>-675766775.23000002</v>
      </c>
      <c r="J164" s="62">
        <v>4604172.6900000004</v>
      </c>
      <c r="K164" s="62">
        <v>5493796.4199999999</v>
      </c>
      <c r="L164" s="62">
        <v>-676656398.96000004</v>
      </c>
      <c r="M164" s="9" t="str">
        <f>VLOOKUP(C164,TB!C:F,3,0)</f>
        <v>Total Revaluation Reserve</v>
      </c>
      <c r="N164" s="9" t="str">
        <f>VLOOKUP(C164,TB!C:F,4,0)</f>
        <v>Revaluation reserve</v>
      </c>
    </row>
    <row r="165" spans="1:14" ht="14.5" hidden="1">
      <c r="A165" s="12" t="str">
        <f t="shared" si="5"/>
        <v>3</v>
      </c>
      <c r="B165" s="13" t="str">
        <f t="shared" si="4"/>
        <v>30900100</v>
      </c>
      <c r="C165" s="61" t="s">
        <v>435</v>
      </c>
      <c r="D165" s="61" t="s">
        <v>43</v>
      </c>
      <c r="E165" s="62">
        <v>-0.02</v>
      </c>
      <c r="F165" s="62">
        <v>2588322.4300000002</v>
      </c>
      <c r="G165" s="62">
        <v>2588322.41</v>
      </c>
      <c r="H165" s="62">
        <v>0</v>
      </c>
      <c r="I165" s="62">
        <v>0</v>
      </c>
      <c r="J165" s="62">
        <v>218086274.59999999</v>
      </c>
      <c r="K165" s="62">
        <v>218086274.59999999</v>
      </c>
      <c r="L165" s="62">
        <v>0</v>
      </c>
      <c r="M165" s="9" t="str">
        <f>VLOOKUP(C165,TB!C:F,3,0)</f>
        <v>Raw materials</v>
      </c>
      <c r="N165" s="9" t="str">
        <f>VLOOKUP(C165,TB!C:F,4,0)</f>
        <v>Accounts payable</v>
      </c>
    </row>
    <row r="166" spans="1:14" ht="14.5" hidden="1">
      <c r="A166" s="12" t="str">
        <f t="shared" si="5"/>
        <v>3</v>
      </c>
      <c r="B166" s="13" t="str">
        <f t="shared" si="4"/>
        <v>30900101</v>
      </c>
      <c r="C166" s="61" t="s">
        <v>436</v>
      </c>
      <c r="D166" s="61" t="s">
        <v>112</v>
      </c>
      <c r="E166" s="62">
        <v>0</v>
      </c>
      <c r="F166" s="62">
        <v>0</v>
      </c>
      <c r="G166" s="62">
        <v>0</v>
      </c>
      <c r="H166" s="62">
        <v>0</v>
      </c>
      <c r="I166" s="62">
        <v>0</v>
      </c>
      <c r="J166" s="62">
        <v>0</v>
      </c>
      <c r="K166" s="62">
        <v>0</v>
      </c>
      <c r="L166" s="62">
        <v>0</v>
      </c>
      <c r="M166" s="9" t="str">
        <f>VLOOKUP(C166,TB!C:F,3,0)</f>
        <v>Raw materials</v>
      </c>
      <c r="N166" s="9" t="str">
        <f>VLOOKUP(C166,TB!C:F,4,0)</f>
        <v>Accounts payable</v>
      </c>
    </row>
    <row r="167" spans="1:14" ht="14.5" hidden="1">
      <c r="A167" s="12" t="str">
        <f t="shared" si="5"/>
        <v>3</v>
      </c>
      <c r="B167" s="13" t="str">
        <f t="shared" si="4"/>
        <v>30900102</v>
      </c>
      <c r="C167" s="61" t="s">
        <v>437</v>
      </c>
      <c r="D167" s="61" t="s">
        <v>113</v>
      </c>
      <c r="E167" s="62">
        <v>0</v>
      </c>
      <c r="F167" s="62">
        <v>0</v>
      </c>
      <c r="G167" s="62">
        <v>0</v>
      </c>
      <c r="H167" s="62">
        <v>0</v>
      </c>
      <c r="I167" s="62">
        <v>0</v>
      </c>
      <c r="J167" s="62">
        <v>0</v>
      </c>
      <c r="K167" s="62">
        <v>0</v>
      </c>
      <c r="L167" s="62">
        <v>0</v>
      </c>
      <c r="M167" s="9" t="str">
        <f>VLOOKUP(C167,TB!C:F,3,0)</f>
        <v>Raw materials</v>
      </c>
      <c r="N167" s="9" t="str">
        <f>VLOOKUP(C167,TB!C:F,4,0)</f>
        <v>Accounts payable</v>
      </c>
    </row>
    <row r="168" spans="1:14" ht="14.5" hidden="1">
      <c r="A168" s="12" t="str">
        <f t="shared" si="5"/>
        <v>3</v>
      </c>
      <c r="B168" s="13" t="str">
        <f t="shared" si="4"/>
        <v>30900110</v>
      </c>
      <c r="C168" s="61" t="s">
        <v>438</v>
      </c>
      <c r="D168" s="61" t="s">
        <v>191</v>
      </c>
      <c r="E168" s="62">
        <v>-7.67</v>
      </c>
      <c r="F168" s="62">
        <v>7813470.2400000002</v>
      </c>
      <c r="G168" s="62">
        <v>7813462.5700000003</v>
      </c>
      <c r="H168" s="62">
        <v>0</v>
      </c>
      <c r="I168" s="62">
        <v>0</v>
      </c>
      <c r="J168" s="62">
        <v>662983813.73000002</v>
      </c>
      <c r="K168" s="62">
        <v>662983813.73000002</v>
      </c>
      <c r="L168" s="62">
        <v>0</v>
      </c>
      <c r="M168" s="9" t="str">
        <f>VLOOKUP(C168,TB!C:F,3,0)</f>
        <v>Raw materials</v>
      </c>
      <c r="N168" s="9" t="str">
        <f>VLOOKUP(C168,TB!C:F,4,0)</f>
        <v>Accounts payable</v>
      </c>
    </row>
    <row r="169" spans="1:14" ht="14.5" hidden="1">
      <c r="A169" s="12" t="str">
        <f t="shared" si="5"/>
        <v>3</v>
      </c>
      <c r="B169" s="13" t="str">
        <f t="shared" si="4"/>
        <v>30900115</v>
      </c>
      <c r="C169" s="61" t="s">
        <v>439</v>
      </c>
      <c r="D169" s="61" t="s">
        <v>114</v>
      </c>
      <c r="E169" s="62">
        <v>0</v>
      </c>
      <c r="F169" s="62">
        <v>0</v>
      </c>
      <c r="G169" s="62">
        <v>0</v>
      </c>
      <c r="H169" s="62">
        <v>0</v>
      </c>
      <c r="I169" s="62">
        <v>0</v>
      </c>
      <c r="J169" s="62">
        <v>0</v>
      </c>
      <c r="K169" s="62">
        <v>0</v>
      </c>
      <c r="L169" s="62">
        <v>0</v>
      </c>
      <c r="M169" s="9" t="str">
        <f>VLOOKUP(C169,TB!C:F,3,0)</f>
        <v>Raw materials</v>
      </c>
      <c r="N169" s="9" t="str">
        <f>VLOOKUP(C169,TB!C:F,4,0)</f>
        <v>Inventories</v>
      </c>
    </row>
    <row r="170" spans="1:14" ht="14.5" hidden="1">
      <c r="A170" s="12" t="str">
        <f t="shared" si="5"/>
        <v>3</v>
      </c>
      <c r="B170" s="13" t="str">
        <f t="shared" si="4"/>
        <v>30900125</v>
      </c>
      <c r="C170" s="61" t="s">
        <v>441</v>
      </c>
      <c r="D170" s="61" t="s">
        <v>442</v>
      </c>
      <c r="E170" s="62">
        <v>-5160.84</v>
      </c>
      <c r="F170" s="62">
        <v>18854.34</v>
      </c>
      <c r="G170" s="62">
        <v>18088.5</v>
      </c>
      <c r="H170" s="62">
        <v>-4395</v>
      </c>
      <c r="I170" s="62">
        <v>-434146.09</v>
      </c>
      <c r="J170" s="62">
        <v>1597557.4</v>
      </c>
      <c r="K170" s="62">
        <v>1532372</v>
      </c>
      <c r="L170" s="62">
        <v>-368960.69</v>
      </c>
      <c r="M170" s="9" t="str">
        <f>VLOOKUP(C170,TB!C:F,3,0)</f>
        <v>Raw materials</v>
      </c>
      <c r="N170" s="9" t="str">
        <f>VLOOKUP(C170,TB!C:F,4,0)</f>
        <v>Accounts payable</v>
      </c>
    </row>
    <row r="171" spans="1:14" ht="14.5" hidden="1">
      <c r="A171" s="12" t="str">
        <f t="shared" si="5"/>
        <v>3</v>
      </c>
      <c r="B171" s="13" t="str">
        <f t="shared" si="4"/>
        <v>30900135</v>
      </c>
      <c r="C171" s="61" t="s">
        <v>443</v>
      </c>
      <c r="D171" s="61" t="s">
        <v>300</v>
      </c>
      <c r="E171" s="62">
        <v>0</v>
      </c>
      <c r="F171" s="62">
        <v>35.42</v>
      </c>
      <c r="G171" s="62">
        <v>35.31</v>
      </c>
      <c r="H171" s="62">
        <v>0.11</v>
      </c>
      <c r="I171" s="62">
        <v>0</v>
      </c>
      <c r="J171" s="62">
        <v>2999.98</v>
      </c>
      <c r="K171" s="62">
        <v>3000</v>
      </c>
      <c r="L171" s="62">
        <v>-0.02</v>
      </c>
      <c r="M171" s="9" t="str">
        <f>VLOOKUP(C171,TB!C:F,3,0)</f>
        <v>Other receivable-sale of FA</v>
      </c>
      <c r="N171" s="9">
        <f>VLOOKUP(C171,TB!C:F,4,0)</f>
        <v>0</v>
      </c>
    </row>
    <row r="172" spans="1:14" ht="14.5" hidden="1">
      <c r="A172" s="12" t="str">
        <f t="shared" si="5"/>
        <v>3</v>
      </c>
      <c r="B172" s="13" t="str">
        <f t="shared" si="4"/>
        <v>30900900</v>
      </c>
      <c r="C172" s="61" t="s">
        <v>444</v>
      </c>
      <c r="D172" s="61" t="s">
        <v>115</v>
      </c>
      <c r="E172" s="62">
        <v>0</v>
      </c>
      <c r="F172" s="62">
        <v>89684868.450000003</v>
      </c>
      <c r="G172" s="62">
        <v>89684868.450000003</v>
      </c>
      <c r="H172" s="62">
        <v>0</v>
      </c>
      <c r="I172" s="62">
        <v>0</v>
      </c>
      <c r="J172" s="62">
        <v>7522641609.1499996</v>
      </c>
      <c r="K172" s="62">
        <v>7522641609.1499996</v>
      </c>
      <c r="L172" s="62">
        <v>0</v>
      </c>
      <c r="M172" s="9" t="str">
        <f>VLOOKUP(C172,TB!C:F,3,0)</f>
        <v>Clearing Account</v>
      </c>
      <c r="N172" s="9" t="str">
        <f>VLOOKUP(C172,TB!C:F,4,0)</f>
        <v>Clearing Account</v>
      </c>
    </row>
    <row r="173" spans="1:14" ht="14.5" hidden="1">
      <c r="A173" s="12" t="str">
        <f t="shared" si="5"/>
        <v>3</v>
      </c>
      <c r="B173" s="13" t="str">
        <f t="shared" si="4"/>
        <v>30900920</v>
      </c>
      <c r="C173" s="61" t="s">
        <v>618</v>
      </c>
      <c r="D173" s="61" t="s">
        <v>445</v>
      </c>
      <c r="E173" s="62">
        <v>0</v>
      </c>
      <c r="F173" s="62">
        <v>0</v>
      </c>
      <c r="G173" s="62">
        <v>0</v>
      </c>
      <c r="H173" s="62">
        <v>0</v>
      </c>
      <c r="I173" s="62">
        <v>0</v>
      </c>
      <c r="J173" s="62">
        <v>0</v>
      </c>
      <c r="K173" s="62">
        <v>0</v>
      </c>
      <c r="L173" s="62">
        <v>0</v>
      </c>
      <c r="M173" s="9" t="str">
        <f>VLOOKUP(C173,TB!C:F,3,0)</f>
        <v>Clearing Account</v>
      </c>
      <c r="N173" s="9" t="str">
        <f>VLOOKUP(C173,TB!C:F,4,0)</f>
        <v>Clearing Account</v>
      </c>
    </row>
    <row r="174" spans="1:14" ht="14.5" hidden="1">
      <c r="A174" s="12" t="str">
        <f t="shared" si="5"/>
        <v>3</v>
      </c>
      <c r="B174" s="13" t="str">
        <f t="shared" si="4"/>
        <v>30900930</v>
      </c>
      <c r="C174" s="61" t="s">
        <v>446</v>
      </c>
      <c r="D174" s="61" t="s">
        <v>199</v>
      </c>
      <c r="E174" s="62">
        <v>0</v>
      </c>
      <c r="F174" s="62">
        <v>0</v>
      </c>
      <c r="G174" s="62">
        <v>0</v>
      </c>
      <c r="H174" s="62">
        <v>0</v>
      </c>
      <c r="I174" s="62">
        <v>0</v>
      </c>
      <c r="J174" s="62">
        <v>0</v>
      </c>
      <c r="K174" s="62">
        <v>0</v>
      </c>
      <c r="L174" s="62">
        <v>0</v>
      </c>
      <c r="M174" s="9" t="str">
        <f>VLOOKUP(C174,TB!C:F,3,0)</f>
        <v>Forex Reinstatement</v>
      </c>
      <c r="N174" s="9" t="str">
        <f>VLOOKUP(C174,TB!C:F,4,0)</f>
        <v>Cash and cash equivalents</v>
      </c>
    </row>
    <row r="175" spans="1:14" ht="14.5" hidden="1">
      <c r="A175" s="12" t="str">
        <f t="shared" si="5"/>
        <v>3</v>
      </c>
      <c r="B175" s="13" t="str">
        <f t="shared" si="4"/>
        <v>30900932</v>
      </c>
      <c r="C175" s="61" t="s">
        <v>448</v>
      </c>
      <c r="D175" s="61" t="s">
        <v>449</v>
      </c>
      <c r="E175" s="62">
        <v>0</v>
      </c>
      <c r="F175" s="62">
        <v>2124.91</v>
      </c>
      <c r="G175" s="62">
        <v>2111.64</v>
      </c>
      <c r="H175" s="62">
        <v>13.27</v>
      </c>
      <c r="I175" s="62">
        <v>-1</v>
      </c>
      <c r="J175" s="62">
        <v>15552532.310000001</v>
      </c>
      <c r="K175" s="62">
        <v>15092890.859999999</v>
      </c>
      <c r="L175" s="62">
        <v>459640.45</v>
      </c>
      <c r="M175" s="9" t="str">
        <f>VLOOKUP(C175,TB!C:F,3,0)</f>
        <v>Raw materials</v>
      </c>
      <c r="N175" s="9" t="str">
        <f>VLOOKUP(C175,TB!C:F,4,0)</f>
        <v>Accounts payable</v>
      </c>
    </row>
    <row r="176" spans="1:14" ht="14.5" hidden="1">
      <c r="A176" s="12" t="str">
        <f t="shared" si="5"/>
        <v>3</v>
      </c>
      <c r="B176" s="13" t="str">
        <f t="shared" si="4"/>
        <v>30900933</v>
      </c>
      <c r="C176" s="61" t="s">
        <v>620</v>
      </c>
      <c r="D176" s="61" t="s">
        <v>450</v>
      </c>
      <c r="E176" s="62">
        <v>0</v>
      </c>
      <c r="F176" s="62">
        <v>0</v>
      </c>
      <c r="G176" s="62">
        <v>0</v>
      </c>
      <c r="H176" s="62">
        <v>0</v>
      </c>
      <c r="I176" s="62">
        <v>0</v>
      </c>
      <c r="J176" s="62">
        <v>11356.1</v>
      </c>
      <c r="K176" s="62">
        <v>11207.73</v>
      </c>
      <c r="L176" s="62">
        <v>148.37</v>
      </c>
      <c r="M176" s="9" t="str">
        <f>VLOOKUP(C176,TB!C:F,3,0)</f>
        <v>Raw materials</v>
      </c>
      <c r="N176" s="9" t="str">
        <f>VLOOKUP(C176,TB!C:F,4,0)</f>
        <v>Accounts payable</v>
      </c>
    </row>
    <row r="177" spans="1:14" ht="14.5" hidden="1">
      <c r="A177" s="12" t="str">
        <f t="shared" si="5"/>
        <v>3</v>
      </c>
      <c r="B177" s="13" t="str">
        <f t="shared" si="4"/>
        <v>30900934</v>
      </c>
      <c r="C177" s="61" t="s">
        <v>621</v>
      </c>
      <c r="D177" s="61" t="s">
        <v>451</v>
      </c>
      <c r="E177" s="62">
        <v>0</v>
      </c>
      <c r="F177" s="62">
        <v>1367.28</v>
      </c>
      <c r="G177" s="62">
        <v>1519.2</v>
      </c>
      <c r="H177" s="62">
        <v>-151.91999999999999</v>
      </c>
      <c r="I177" s="62">
        <v>0</v>
      </c>
      <c r="J177" s="62">
        <v>5888.46</v>
      </c>
      <c r="K177" s="62">
        <v>5730.13</v>
      </c>
      <c r="L177" s="62">
        <v>158.33000000000001</v>
      </c>
      <c r="M177" s="75" t="str">
        <f>VLOOKUP(C177,TB!C:F,3,0)</f>
        <v>Raw materials</v>
      </c>
      <c r="N177" s="75" t="str">
        <f>VLOOKUP(C177,TB!C:F,4,0)</f>
        <v>Accounts payable</v>
      </c>
    </row>
    <row r="178" spans="1:14" ht="14.5" hidden="1">
      <c r="A178" s="12" t="str">
        <f t="shared" si="5"/>
        <v>3</v>
      </c>
      <c r="B178" s="13" t="str">
        <f t="shared" si="4"/>
        <v>30900935</v>
      </c>
      <c r="C178" s="61" t="s">
        <v>622</v>
      </c>
      <c r="D178" s="61" t="s">
        <v>452</v>
      </c>
      <c r="E178" s="62">
        <v>0</v>
      </c>
      <c r="F178" s="62">
        <v>48136.54</v>
      </c>
      <c r="G178" s="62">
        <v>52536.35</v>
      </c>
      <c r="H178" s="62">
        <v>-4399.8100000000004</v>
      </c>
      <c r="I178" s="62">
        <v>0</v>
      </c>
      <c r="J178" s="62">
        <v>43859.21</v>
      </c>
      <c r="K178" s="62">
        <v>58714.6</v>
      </c>
      <c r="L178" s="62">
        <v>-14855.39</v>
      </c>
      <c r="M178" s="9" t="str">
        <f>VLOOKUP(C178,TB!C:F,3,0)</f>
        <v>Advances paid for capital expenses*</v>
      </c>
      <c r="N178" s="9" t="str">
        <f>VLOOKUP(C178,TB!C:F,4,0)</f>
        <v>Capital work-in-progress</v>
      </c>
    </row>
    <row r="179" spans="1:14" ht="14.5" hidden="1">
      <c r="A179" s="12" t="str">
        <f t="shared" si="5"/>
        <v>3</v>
      </c>
      <c r="B179" s="13" t="str">
        <f t="shared" si="4"/>
        <v>30900936</v>
      </c>
      <c r="C179" s="61" t="s">
        <v>1099</v>
      </c>
      <c r="D179" s="61" t="s">
        <v>1100</v>
      </c>
      <c r="E179" s="62">
        <v>0</v>
      </c>
      <c r="F179" s="62">
        <v>0</v>
      </c>
      <c r="G179" s="62">
        <v>0</v>
      </c>
      <c r="H179" s="62">
        <v>0</v>
      </c>
      <c r="I179" s="62">
        <v>0</v>
      </c>
      <c r="J179" s="62">
        <v>0</v>
      </c>
      <c r="K179" s="62">
        <v>0</v>
      </c>
      <c r="L179" s="62">
        <v>0</v>
      </c>
      <c r="M179" s="9" t="str">
        <f>VLOOKUP(C179,TB!C:F,3,0)</f>
        <v>Forex Cash&amp;equivalen</v>
      </c>
      <c r="N179" s="9" t="str">
        <f>VLOOKUP(C179,TB!C:F,4,0)</f>
        <v>Cash and cash equivalents</v>
      </c>
    </row>
    <row r="180" spans="1:14" ht="14.5" hidden="1">
      <c r="A180" s="12" t="str">
        <f t="shared" si="5"/>
        <v>3</v>
      </c>
      <c r="B180" s="13" t="str">
        <f t="shared" si="4"/>
        <v>30900940</v>
      </c>
      <c r="C180" s="61" t="s">
        <v>453</v>
      </c>
      <c r="D180" s="61" t="s">
        <v>296</v>
      </c>
      <c r="E180" s="62">
        <v>-6235710.5800000001</v>
      </c>
      <c r="F180" s="62">
        <v>44602671.899999999</v>
      </c>
      <c r="G180" s="62">
        <v>51312682.229999997</v>
      </c>
      <c r="H180" s="62">
        <v>-12945720.91</v>
      </c>
      <c r="I180" s="62">
        <v>-523489816.94</v>
      </c>
      <c r="J180" s="62">
        <v>3746464451.79</v>
      </c>
      <c r="K180" s="62">
        <v>4309767905.3299999</v>
      </c>
      <c r="L180" s="62">
        <v>-1086793270.48</v>
      </c>
      <c r="M180" s="9">
        <f>VLOOKUP(C180,TB!C:F,3,0)</f>
        <v>0</v>
      </c>
      <c r="N180" s="9">
        <f>VLOOKUP(C180,TB!C:F,4,0)</f>
        <v>0</v>
      </c>
    </row>
    <row r="181" spans="1:14" ht="14.5" hidden="1">
      <c r="A181" s="12" t="str">
        <f t="shared" si="5"/>
        <v>3</v>
      </c>
      <c r="B181" s="13" t="str">
        <f t="shared" si="4"/>
        <v>30900950</v>
      </c>
      <c r="C181" s="61" t="s">
        <v>454</v>
      </c>
      <c r="D181" s="61" t="s">
        <v>116</v>
      </c>
      <c r="E181" s="62">
        <v>0</v>
      </c>
      <c r="F181" s="62">
        <v>0</v>
      </c>
      <c r="G181" s="62">
        <v>0</v>
      </c>
      <c r="H181" s="62">
        <v>0</v>
      </c>
      <c r="I181" s="62">
        <v>0</v>
      </c>
      <c r="J181" s="62">
        <v>0</v>
      </c>
      <c r="K181" s="62">
        <v>0</v>
      </c>
      <c r="L181" s="62">
        <v>0</v>
      </c>
      <c r="M181" s="9" t="str">
        <f>VLOOKUP(C181,TB!C:F,3,0)</f>
        <v>Clearing Account</v>
      </c>
      <c r="N181" s="9" t="str">
        <f>VLOOKUP(C181,TB!C:F,4,0)</f>
        <v>Clearing Account</v>
      </c>
    </row>
    <row r="182" spans="1:14" ht="14.5" hidden="1">
      <c r="A182" s="12" t="str">
        <f t="shared" si="5"/>
        <v>3</v>
      </c>
      <c r="B182" s="13" t="str">
        <f t="shared" si="4"/>
        <v>30900970</v>
      </c>
      <c r="C182" s="61" t="s">
        <v>455</v>
      </c>
      <c r="D182" s="61" t="s">
        <v>301</v>
      </c>
      <c r="E182" s="62">
        <v>0</v>
      </c>
      <c r="F182" s="62">
        <v>32408.9</v>
      </c>
      <c r="G182" s="62">
        <v>32408.9</v>
      </c>
      <c r="H182" s="62">
        <v>0</v>
      </c>
      <c r="I182" s="62">
        <v>0</v>
      </c>
      <c r="J182" s="62">
        <v>2753138.2</v>
      </c>
      <c r="K182" s="62">
        <v>2753138.2</v>
      </c>
      <c r="L182" s="62">
        <v>0</v>
      </c>
      <c r="M182" s="9" t="str">
        <f>VLOOKUP(C182,TB!C:F,3,0)</f>
        <v>Clearing Account</v>
      </c>
      <c r="N182" s="9" t="str">
        <f>VLOOKUP(C182,TB!C:F,4,0)</f>
        <v>Clearing Account</v>
      </c>
    </row>
    <row r="183" spans="1:14" ht="14.5" hidden="1">
      <c r="A183" s="12" t="str">
        <f t="shared" si="5"/>
        <v>4</v>
      </c>
      <c r="B183" s="13" t="str">
        <f t="shared" si="4"/>
        <v>40101001</v>
      </c>
      <c r="C183" s="61" t="s">
        <v>456</v>
      </c>
      <c r="D183" s="61" t="s">
        <v>117</v>
      </c>
      <c r="E183" s="62">
        <v>0</v>
      </c>
      <c r="F183" s="62">
        <v>1473646.62</v>
      </c>
      <c r="G183" s="62">
        <v>62341078.090000004</v>
      </c>
      <c r="H183" s="62">
        <v>-60867431.469999999</v>
      </c>
      <c r="I183" s="62">
        <v>0</v>
      </c>
      <c r="J183" s="62">
        <v>123712634.40000001</v>
      </c>
      <c r="K183" s="62">
        <v>5233533506.8000002</v>
      </c>
      <c r="L183" s="62">
        <v>-5109820872.3999996</v>
      </c>
      <c r="M183" s="9" t="str">
        <f>VLOOKUP(C183,TB!C:F,3,0)</f>
        <v>Export sales</v>
      </c>
      <c r="N183" s="76" t="str">
        <f>VLOOKUP(C183,TB!C:F,4,0)</f>
        <v>Export sales</v>
      </c>
    </row>
    <row r="184" spans="1:14" ht="14.5" hidden="1">
      <c r="A184" s="12" t="str">
        <f t="shared" si="5"/>
        <v>4</v>
      </c>
      <c r="B184" s="13" t="str">
        <f t="shared" si="4"/>
        <v>40101002</v>
      </c>
      <c r="C184" s="61" t="s">
        <v>457</v>
      </c>
      <c r="D184" s="61" t="s">
        <v>195</v>
      </c>
      <c r="E184" s="62">
        <v>0</v>
      </c>
      <c r="F184" s="62">
        <v>0</v>
      </c>
      <c r="G184" s="62">
        <v>152532.82999999999</v>
      </c>
      <c r="H184" s="62">
        <v>-152532.82999999999</v>
      </c>
      <c r="I184" s="62">
        <v>0</v>
      </c>
      <c r="J184" s="62">
        <v>0</v>
      </c>
      <c r="K184" s="62">
        <v>12805131.09</v>
      </c>
      <c r="L184" s="62">
        <v>-12805131.09</v>
      </c>
      <c r="M184" s="9" t="str">
        <f>VLOOKUP(C184,TB!C:F,3,0)</f>
        <v>Export sales</v>
      </c>
      <c r="N184" s="76" t="str">
        <f>VLOOKUP(C184,TB!C:F,4,0)</f>
        <v>Export sales</v>
      </c>
    </row>
    <row r="185" spans="1:14" ht="14.5" hidden="1">
      <c r="A185" s="12" t="str">
        <f t="shared" si="5"/>
        <v>4</v>
      </c>
      <c r="B185" s="13" t="str">
        <f t="shared" si="4"/>
        <v>40101011</v>
      </c>
      <c r="C185" s="61" t="s">
        <v>623</v>
      </c>
      <c r="D185" s="61" t="s">
        <v>607</v>
      </c>
      <c r="E185" s="62">
        <v>0</v>
      </c>
      <c r="F185" s="62">
        <v>4226.58</v>
      </c>
      <c r="G185" s="62">
        <v>1663142.74</v>
      </c>
      <c r="H185" s="62">
        <v>-1658916.16</v>
      </c>
      <c r="I185" s="62">
        <v>0</v>
      </c>
      <c r="J185" s="62">
        <v>354821.4</v>
      </c>
      <c r="K185" s="62">
        <v>139620832.25</v>
      </c>
      <c r="L185" s="62">
        <v>-139266010.84999999</v>
      </c>
      <c r="M185" s="9" t="str">
        <f>VLOOKUP(C185,TB!C:F,3,0)</f>
        <v>Export sales</v>
      </c>
      <c r="N185" s="76" t="str">
        <f>VLOOKUP(C185,TB!C:F,4,0)</f>
        <v>Export sales</v>
      </c>
    </row>
    <row r="186" spans="1:14" ht="14.5" hidden="1">
      <c r="A186" s="12" t="str">
        <f t="shared" si="5"/>
        <v>4</v>
      </c>
      <c r="B186" s="13" t="str">
        <f t="shared" si="4"/>
        <v>40101012</v>
      </c>
      <c r="C186" s="61" t="s">
        <v>704</v>
      </c>
      <c r="D186" s="61" t="s">
        <v>651</v>
      </c>
      <c r="E186" s="62">
        <v>0</v>
      </c>
      <c r="F186" s="62">
        <v>10396.25</v>
      </c>
      <c r="G186" s="62">
        <v>105006.8</v>
      </c>
      <c r="H186" s="62">
        <v>-94610.55</v>
      </c>
      <c r="I186" s="62">
        <v>0</v>
      </c>
      <c r="J186" s="62">
        <v>872765.19</v>
      </c>
      <c r="K186" s="62">
        <v>8815320.8800000008</v>
      </c>
      <c r="L186" s="62">
        <v>-7942555.6900000004</v>
      </c>
      <c r="M186" s="9" t="str">
        <f>VLOOKUP(C186,TB!C:F,3,0)</f>
        <v>Export sales</v>
      </c>
      <c r="N186" s="76" t="str">
        <f>VLOOKUP(C186,TB!C:F,4,0)</f>
        <v>Export sales</v>
      </c>
    </row>
    <row r="187" spans="1:14" ht="14.5" hidden="1">
      <c r="A187" s="12" t="str">
        <f t="shared" si="5"/>
        <v>4</v>
      </c>
      <c r="B187" s="13" t="str">
        <f t="shared" si="4"/>
        <v>40101013</v>
      </c>
      <c r="C187" s="61" t="s">
        <v>1325</v>
      </c>
      <c r="D187" s="61" t="s">
        <v>1326</v>
      </c>
      <c r="E187" s="62">
        <v>0</v>
      </c>
      <c r="F187" s="62">
        <v>0</v>
      </c>
      <c r="G187" s="62">
        <v>539883.22</v>
      </c>
      <c r="H187" s="62">
        <v>-539883.22</v>
      </c>
      <c r="I187" s="62">
        <v>0</v>
      </c>
      <c r="J187" s="62">
        <v>0</v>
      </c>
      <c r="K187" s="62">
        <v>45323196.32</v>
      </c>
      <c r="L187" s="62">
        <v>-45323196.32</v>
      </c>
      <c r="M187" s="9" t="str">
        <f>VLOOKUP(C187,TB!C:F,3,0)</f>
        <v>Export sales</v>
      </c>
      <c r="N187" s="76" t="str">
        <f>VLOOKUP(C187,TB!C:F,4,0)</f>
        <v>Export sales</v>
      </c>
    </row>
    <row r="188" spans="1:14" ht="14.5" hidden="1">
      <c r="A188" s="12" t="str">
        <f t="shared" si="5"/>
        <v>4</v>
      </c>
      <c r="B188" s="13" t="str">
        <f t="shared" si="4"/>
        <v>40201005</v>
      </c>
      <c r="C188" s="61" t="s">
        <v>1103</v>
      </c>
      <c r="D188" s="61" t="s">
        <v>1104</v>
      </c>
      <c r="E188" s="62">
        <v>0</v>
      </c>
      <c r="F188" s="62">
        <v>0</v>
      </c>
      <c r="G188" s="62">
        <v>17890</v>
      </c>
      <c r="H188" s="62">
        <v>-17890</v>
      </c>
      <c r="I188" s="62">
        <v>0</v>
      </c>
      <c r="J188" s="62">
        <v>0</v>
      </c>
      <c r="K188" s="62">
        <v>1519715</v>
      </c>
      <c r="L188" s="62">
        <v>-1519715</v>
      </c>
      <c r="M188" s="9" t="str">
        <f>VLOOKUP(C188,TB!C:F,3,0)</f>
        <v>Other income</v>
      </c>
      <c r="N188" s="76" t="str">
        <f>VLOOKUP(C188,TB!C:F,4,0)</f>
        <v>Other income</v>
      </c>
    </row>
    <row r="189" spans="1:14" ht="14.5" hidden="1">
      <c r="A189" s="12" t="str">
        <f t="shared" si="5"/>
        <v>4</v>
      </c>
      <c r="B189" s="13" t="str">
        <f t="shared" si="4"/>
        <v>40201007</v>
      </c>
      <c r="C189" s="61" t="s">
        <v>1105</v>
      </c>
      <c r="D189" s="61" t="s">
        <v>1106</v>
      </c>
      <c r="E189" s="62">
        <v>0</v>
      </c>
      <c r="F189" s="62">
        <v>2113521.7999999998</v>
      </c>
      <c r="G189" s="62">
        <v>4102348.17</v>
      </c>
      <c r="H189" s="62">
        <v>-1988826.37</v>
      </c>
      <c r="I189" s="62">
        <v>0</v>
      </c>
      <c r="J189" s="62">
        <v>177430155.09</v>
      </c>
      <c r="K189" s="62">
        <v>342816001.41000003</v>
      </c>
      <c r="L189" s="62">
        <v>-165385846.31999999</v>
      </c>
      <c r="M189" s="9" t="str">
        <f>VLOOKUP(C189,TB!C:F,3,0)</f>
        <v>Export incentives</v>
      </c>
      <c r="N189" s="76" t="str">
        <f>VLOOKUP(C189,TB!C:F,4,0)</f>
        <v>Export incentives</v>
      </c>
    </row>
    <row r="190" spans="1:14" ht="14.5" hidden="1">
      <c r="A190" s="12" t="str">
        <f t="shared" si="5"/>
        <v>4</v>
      </c>
      <c r="B190" s="13" t="str">
        <f t="shared" si="4"/>
        <v>40201015</v>
      </c>
      <c r="C190" s="61" t="s">
        <v>624</v>
      </c>
      <c r="D190" s="61" t="s">
        <v>458</v>
      </c>
      <c r="E190" s="62">
        <v>0</v>
      </c>
      <c r="F190" s="62">
        <v>0</v>
      </c>
      <c r="G190" s="62">
        <v>35.42</v>
      </c>
      <c r="H190" s="62">
        <v>-35.42</v>
      </c>
      <c r="I190" s="62">
        <v>0</v>
      </c>
      <c r="J190" s="62">
        <v>0</v>
      </c>
      <c r="K190" s="62">
        <v>2999.98</v>
      </c>
      <c r="L190" s="62">
        <v>-2999.98</v>
      </c>
      <c r="M190" s="9" t="str">
        <f>VLOOKUP(C190,TB!C:F,3,0)</f>
        <v>(Gain)/Loss on Disposal of Assets</v>
      </c>
      <c r="N190" s="76" t="str">
        <f>VLOOKUP(C190,TB!C:F,4,0)</f>
        <v>Gain/(loss) on disposal of property, plant and equipment</v>
      </c>
    </row>
    <row r="191" spans="1:14" ht="14.5" hidden="1">
      <c r="A191" s="12" t="str">
        <f t="shared" si="5"/>
        <v>4</v>
      </c>
      <c r="B191" s="13" t="str">
        <f t="shared" si="4"/>
        <v>40201016</v>
      </c>
      <c r="C191" s="61" t="s">
        <v>459</v>
      </c>
      <c r="D191" s="61" t="s">
        <v>118</v>
      </c>
      <c r="E191" s="62">
        <v>0</v>
      </c>
      <c r="F191" s="62">
        <v>82458.240000000005</v>
      </c>
      <c r="G191" s="62">
        <v>30948.79</v>
      </c>
      <c r="H191" s="62">
        <v>51509.45</v>
      </c>
      <c r="I191" s="62">
        <v>0</v>
      </c>
      <c r="J191" s="62">
        <v>21760730.359999999</v>
      </c>
      <c r="K191" s="62">
        <v>21005539.210000001</v>
      </c>
      <c r="L191" s="62">
        <v>755191.15</v>
      </c>
      <c r="M191" s="9" t="str">
        <f>VLOOKUP(C191,TB!C:F,3,0)</f>
        <v>Exchange Gain - Unre</v>
      </c>
      <c r="N191" s="76" t="str">
        <f>VLOOKUP(C191,TB!C:F,4,0)</f>
        <v>Exchange gain/ (loss)</v>
      </c>
    </row>
    <row r="192" spans="1:14" ht="14.5" hidden="1">
      <c r="A192" s="12" t="str">
        <f t="shared" si="5"/>
        <v>4</v>
      </c>
      <c r="B192" s="13" t="str">
        <f t="shared" si="4"/>
        <v>40201017</v>
      </c>
      <c r="C192" s="61" t="s">
        <v>460</v>
      </c>
      <c r="D192" s="61" t="s">
        <v>67</v>
      </c>
      <c r="E192" s="62">
        <v>0</v>
      </c>
      <c r="F192" s="62">
        <v>2453.7399999999998</v>
      </c>
      <c r="G192" s="62">
        <v>21851.14</v>
      </c>
      <c r="H192" s="62">
        <v>-19397.400000000001</v>
      </c>
      <c r="I192" s="62">
        <v>0</v>
      </c>
      <c r="J192" s="62">
        <v>28332.48</v>
      </c>
      <c r="K192" s="62">
        <v>17667295.039999999</v>
      </c>
      <c r="L192" s="62">
        <v>-17638962.559999999</v>
      </c>
      <c r="M192" s="9" t="str">
        <f>VLOOKUP(C192,TB!C:F,3,0)</f>
        <v>Prodn  materials consumed-inward cost</v>
      </c>
      <c r="N192" s="228" t="s">
        <v>210</v>
      </c>
    </row>
    <row r="193" spans="1:14" ht="14.5" hidden="1">
      <c r="A193" s="12" t="str">
        <f t="shared" si="5"/>
        <v>4</v>
      </c>
      <c r="B193" s="13" t="str">
        <f t="shared" si="4"/>
        <v>40201022</v>
      </c>
      <c r="C193" s="61" t="s">
        <v>1107</v>
      </c>
      <c r="D193" s="61" t="s">
        <v>733</v>
      </c>
      <c r="E193" s="62">
        <v>0</v>
      </c>
      <c r="F193" s="62">
        <v>0</v>
      </c>
      <c r="G193" s="62">
        <v>158219</v>
      </c>
      <c r="H193" s="62">
        <v>-158219</v>
      </c>
      <c r="I193" s="62">
        <v>0</v>
      </c>
      <c r="J193" s="62">
        <v>0</v>
      </c>
      <c r="K193" s="62">
        <v>13282485.050000001</v>
      </c>
      <c r="L193" s="62">
        <v>-13282485.050000001</v>
      </c>
      <c r="M193" s="9" t="str">
        <f>VLOOKUP(C193,TB!C:F,3,0)</f>
        <v>Prodn  materials consumed-inward cost</v>
      </c>
      <c r="N193" s="228" t="s">
        <v>210</v>
      </c>
    </row>
    <row r="194" spans="1:14" ht="14.5" hidden="1">
      <c r="A194" s="12" t="str">
        <f t="shared" si="5"/>
        <v>5</v>
      </c>
      <c r="B194" s="13" t="str">
        <f t="shared" si="4"/>
        <v>50101003</v>
      </c>
      <c r="C194" s="61" t="s">
        <v>461</v>
      </c>
      <c r="D194" s="61" t="s">
        <v>119</v>
      </c>
      <c r="E194" s="62">
        <v>0</v>
      </c>
      <c r="F194" s="62">
        <v>368801.84</v>
      </c>
      <c r="G194" s="62">
        <v>31561.98</v>
      </c>
      <c r="H194" s="62">
        <v>337239.86</v>
      </c>
      <c r="I194" s="62">
        <v>0</v>
      </c>
      <c r="J194" s="62">
        <v>31326630.690000001</v>
      </c>
      <c r="K194" s="62">
        <v>2668244.6800000002</v>
      </c>
      <c r="L194" s="62">
        <v>28658386.010000002</v>
      </c>
      <c r="M194" s="9" t="str">
        <f>VLOOKUP(C194,TB!C:F,3,0)</f>
        <v>Prodn  materials consumed-material cost</v>
      </c>
      <c r="N194" s="76" t="str">
        <f>VLOOKUP(C194,TB!C:F,4,0)</f>
        <v>Production materials consumed</v>
      </c>
    </row>
    <row r="195" spans="1:14" ht="14.5" hidden="1">
      <c r="A195" s="12" t="str">
        <f t="shared" si="5"/>
        <v>5</v>
      </c>
      <c r="B195" s="13" t="str">
        <f t="shared" ref="B195:B258" si="6">RIGHT(C195,8)</f>
        <v>50101004</v>
      </c>
      <c r="C195" s="61" t="s">
        <v>462</v>
      </c>
      <c r="D195" s="61" t="s">
        <v>120</v>
      </c>
      <c r="E195" s="62">
        <v>0</v>
      </c>
      <c r="F195" s="62">
        <v>222666.23</v>
      </c>
      <c r="G195" s="62">
        <v>328.72</v>
      </c>
      <c r="H195" s="62">
        <v>222337.51</v>
      </c>
      <c r="I195" s="62">
        <v>0</v>
      </c>
      <c r="J195" s="62">
        <v>18915378.280000001</v>
      </c>
      <c r="K195" s="62">
        <v>27925</v>
      </c>
      <c r="L195" s="62">
        <v>18887453.280000001</v>
      </c>
      <c r="M195" s="9" t="str">
        <f>VLOOKUP(C195,TB!C:F,3,0)</f>
        <v>Prodn  materials consumed-material cost</v>
      </c>
      <c r="N195" s="76" t="str">
        <f>VLOOKUP(C195,TB!C:F,4,0)</f>
        <v>Production materials consumed</v>
      </c>
    </row>
    <row r="196" spans="1:14" ht="14.5" hidden="1">
      <c r="A196" s="12" t="str">
        <f t="shared" ref="A196:A259" si="7">LEFT(B196,1)</f>
        <v>5</v>
      </c>
      <c r="B196" s="13" t="str">
        <f t="shared" si="6"/>
        <v>50101005</v>
      </c>
      <c r="C196" s="61" t="s">
        <v>463</v>
      </c>
      <c r="D196" s="61" t="s">
        <v>121</v>
      </c>
      <c r="E196" s="62">
        <v>0</v>
      </c>
      <c r="F196" s="62">
        <v>639668.27</v>
      </c>
      <c r="G196" s="62">
        <v>4133.63</v>
      </c>
      <c r="H196" s="62">
        <v>635534.64</v>
      </c>
      <c r="I196" s="62">
        <v>0</v>
      </c>
      <c r="J196" s="62">
        <v>54339826.520000003</v>
      </c>
      <c r="K196" s="62">
        <v>351153.08</v>
      </c>
      <c r="L196" s="62">
        <v>53988673.439999998</v>
      </c>
      <c r="M196" s="9" t="str">
        <f>VLOOKUP(C196,TB!C:F,3,0)</f>
        <v>Prodn  materials consumed-material cost</v>
      </c>
      <c r="N196" s="76" t="str">
        <f>VLOOKUP(C196,TB!C:F,4,0)</f>
        <v>Production materials consumed</v>
      </c>
    </row>
    <row r="197" spans="1:14" ht="14.5" hidden="1">
      <c r="A197" s="12" t="str">
        <f t="shared" si="7"/>
        <v>5</v>
      </c>
      <c r="B197" s="13" t="str">
        <f t="shared" si="6"/>
        <v>50101006</v>
      </c>
      <c r="C197" s="61" t="s">
        <v>464</v>
      </c>
      <c r="D197" s="61" t="s">
        <v>122</v>
      </c>
      <c r="E197" s="62">
        <v>0</v>
      </c>
      <c r="F197" s="62">
        <v>92396.46</v>
      </c>
      <c r="G197" s="62">
        <v>21.45</v>
      </c>
      <c r="H197" s="62">
        <v>92375.01</v>
      </c>
      <c r="I197" s="62">
        <v>0</v>
      </c>
      <c r="J197" s="62">
        <v>7849027.5899999999</v>
      </c>
      <c r="K197" s="62">
        <v>1822.2</v>
      </c>
      <c r="L197" s="62">
        <v>7847205.3899999997</v>
      </c>
      <c r="M197" s="9" t="str">
        <f>VLOOKUP(C197,TB!C:F,3,0)</f>
        <v>Prodn  materials consumed-material cost</v>
      </c>
      <c r="N197" s="76" t="str">
        <f>VLOOKUP(C197,TB!C:F,4,0)</f>
        <v>Production materials consumed</v>
      </c>
    </row>
    <row r="198" spans="1:14" ht="14.5" hidden="1">
      <c r="A198" s="12" t="str">
        <f t="shared" si="7"/>
        <v>5</v>
      </c>
      <c r="B198" s="13" t="str">
        <f t="shared" si="6"/>
        <v>50101010</v>
      </c>
      <c r="C198" s="61" t="s">
        <v>465</v>
      </c>
      <c r="D198" s="61" t="s">
        <v>200</v>
      </c>
      <c r="E198" s="62">
        <v>0</v>
      </c>
      <c r="F198" s="62">
        <v>47004861</v>
      </c>
      <c r="G198" s="62">
        <v>2027005</v>
      </c>
      <c r="H198" s="62">
        <v>44977856</v>
      </c>
      <c r="I198" s="62">
        <v>0</v>
      </c>
      <c r="J198" s="62">
        <v>3945940152</v>
      </c>
      <c r="K198" s="62">
        <v>170155944</v>
      </c>
      <c r="L198" s="62">
        <v>3775784208</v>
      </c>
      <c r="M198" s="9" t="str">
        <f>VLOOKUP(C198,TB!C:F,3,0)</f>
        <v>Prodn  materials consumed-material cost</v>
      </c>
      <c r="N198" s="76" t="str">
        <f>VLOOKUP(C198,TB!C:F,4,0)</f>
        <v>Production materials consumed</v>
      </c>
    </row>
    <row r="199" spans="1:14" ht="14.5" hidden="1">
      <c r="A199" s="12" t="str">
        <f t="shared" si="7"/>
        <v>5</v>
      </c>
      <c r="B199" s="13" t="str">
        <f t="shared" si="6"/>
        <v>50101013</v>
      </c>
      <c r="C199" s="61" t="s">
        <v>625</v>
      </c>
      <c r="D199" s="61" t="s">
        <v>608</v>
      </c>
      <c r="E199" s="62">
        <v>0</v>
      </c>
      <c r="F199" s="62">
        <v>0</v>
      </c>
      <c r="G199" s="62">
        <v>0.12</v>
      </c>
      <c r="H199" s="62">
        <v>-0.12</v>
      </c>
      <c r="I199" s="62">
        <v>0</v>
      </c>
      <c r="J199" s="62">
        <v>0</v>
      </c>
      <c r="K199" s="62">
        <v>10.49</v>
      </c>
      <c r="L199" s="62">
        <v>-10.49</v>
      </c>
      <c r="M199" s="9" t="str">
        <f>VLOOKUP(C199,TB!C:F,3,0)</f>
        <v>Prodn  materials consumed-inward cost</v>
      </c>
      <c r="N199" s="76" t="str">
        <f>VLOOKUP(C199,TB!C:F,4,0)</f>
        <v>Production materials consumed</v>
      </c>
    </row>
    <row r="200" spans="1:14" ht="14.5" hidden="1">
      <c r="A200" s="12" t="str">
        <f t="shared" si="7"/>
        <v>5</v>
      </c>
      <c r="B200" s="13" t="str">
        <f t="shared" si="6"/>
        <v>50101014</v>
      </c>
      <c r="C200" s="61" t="s">
        <v>626</v>
      </c>
      <c r="D200" s="61" t="s">
        <v>192</v>
      </c>
      <c r="E200" s="62">
        <v>0</v>
      </c>
      <c r="F200" s="62">
        <v>0</v>
      </c>
      <c r="G200" s="62">
        <v>0.21</v>
      </c>
      <c r="H200" s="62">
        <v>-0.21</v>
      </c>
      <c r="I200" s="62">
        <v>0</v>
      </c>
      <c r="J200" s="62">
        <v>0.49</v>
      </c>
      <c r="K200" s="62">
        <v>18.21</v>
      </c>
      <c r="L200" s="62">
        <v>-17.72</v>
      </c>
      <c r="M200" s="9" t="str">
        <f>VLOOKUP(C200,TB!C:F,3,0)</f>
        <v>Prodn  materials consumed-material cost</v>
      </c>
      <c r="N200" s="76" t="str">
        <f>VLOOKUP(C200,TB!C:F,4,0)</f>
        <v>Production materials consumed</v>
      </c>
    </row>
    <row r="201" spans="1:14" ht="14.5" hidden="1">
      <c r="A201" s="12" t="str">
        <f t="shared" si="7"/>
        <v>5</v>
      </c>
      <c r="B201" s="13" t="str">
        <f t="shared" si="6"/>
        <v>50101017</v>
      </c>
      <c r="C201" s="61" t="s">
        <v>627</v>
      </c>
      <c r="D201" s="61" t="s">
        <v>123</v>
      </c>
      <c r="E201" s="62">
        <v>0</v>
      </c>
      <c r="F201" s="62">
        <v>1404</v>
      </c>
      <c r="G201" s="62">
        <v>1404</v>
      </c>
      <c r="H201" s="62">
        <v>0</v>
      </c>
      <c r="I201" s="62">
        <v>0</v>
      </c>
      <c r="J201" s="62">
        <v>117866.38</v>
      </c>
      <c r="K201" s="62">
        <v>117866.39</v>
      </c>
      <c r="L201" s="62">
        <v>-0.01</v>
      </c>
      <c r="M201" s="9" t="str">
        <f>VLOOKUP(C201,TB!C:F,3,0)</f>
        <v>Prodn  materials consumed-material cost</v>
      </c>
      <c r="N201" s="76" t="str">
        <f>VLOOKUP(C201,TB!C:F,4,0)</f>
        <v>Production materials consumed</v>
      </c>
    </row>
    <row r="202" spans="1:14" ht="14.5" hidden="1">
      <c r="A202" s="12" t="str">
        <f t="shared" si="7"/>
        <v>5</v>
      </c>
      <c r="B202" s="13" t="str">
        <f t="shared" si="6"/>
        <v>50101022</v>
      </c>
      <c r="C202" s="61" t="s">
        <v>1108</v>
      </c>
      <c r="D202" s="61" t="s">
        <v>1109</v>
      </c>
      <c r="E202" s="62">
        <v>0</v>
      </c>
      <c r="F202" s="62">
        <v>242.92</v>
      </c>
      <c r="G202" s="62">
        <v>0</v>
      </c>
      <c r="H202" s="62">
        <v>242.92</v>
      </c>
      <c r="I202" s="62">
        <v>0</v>
      </c>
      <c r="J202" s="62">
        <v>20636</v>
      </c>
      <c r="K202" s="62">
        <v>0</v>
      </c>
      <c r="L202" s="62">
        <v>20636</v>
      </c>
      <c r="M202" s="9" t="str">
        <f>VLOOKUP(C202,TB!C:F,3,0)</f>
        <v>Environment treatment expenses</v>
      </c>
      <c r="N202" s="76" t="str">
        <f>VLOOKUP(C202,TB!C:F,4,0)</f>
        <v>Factory overheads</v>
      </c>
    </row>
    <row r="203" spans="1:14" ht="14.5" hidden="1">
      <c r="A203" s="12" t="str">
        <f t="shared" si="7"/>
        <v>5</v>
      </c>
      <c r="B203" s="13" t="str">
        <f t="shared" si="6"/>
        <v>50101023</v>
      </c>
      <c r="C203" s="61" t="s">
        <v>1110</v>
      </c>
      <c r="D203" s="61" t="s">
        <v>1111</v>
      </c>
      <c r="E203" s="62">
        <v>0</v>
      </c>
      <c r="F203" s="62">
        <v>638</v>
      </c>
      <c r="G203" s="62">
        <v>0</v>
      </c>
      <c r="H203" s="62">
        <v>638</v>
      </c>
      <c r="I203" s="62">
        <v>0</v>
      </c>
      <c r="J203" s="62">
        <v>53560.1</v>
      </c>
      <c r="K203" s="62">
        <v>0</v>
      </c>
      <c r="L203" s="62">
        <v>53560.1</v>
      </c>
      <c r="M203" s="9" t="str">
        <f>VLOOKUP(C203,TB!C:F,3,0)</f>
        <v>Lab charges</v>
      </c>
      <c r="N203" s="76" t="str">
        <f>VLOOKUP(C203,TB!C:F,4,0)</f>
        <v>Factory overheads</v>
      </c>
    </row>
    <row r="204" spans="1:14" ht="14.5" hidden="1">
      <c r="A204" s="12" t="str">
        <f t="shared" si="7"/>
        <v>5</v>
      </c>
      <c r="B204" s="13" t="str">
        <f t="shared" si="6"/>
        <v>50101035</v>
      </c>
      <c r="C204" s="61" t="s">
        <v>1327</v>
      </c>
      <c r="D204" s="61" t="s">
        <v>1328</v>
      </c>
      <c r="E204" s="62">
        <v>0</v>
      </c>
      <c r="F204" s="62">
        <v>41571.14</v>
      </c>
      <c r="G204" s="62">
        <v>0</v>
      </c>
      <c r="H204" s="62">
        <v>41571.14</v>
      </c>
      <c r="I204" s="62">
        <v>0</v>
      </c>
      <c r="J204" s="62">
        <v>3531457.15</v>
      </c>
      <c r="K204" s="62">
        <v>0</v>
      </c>
      <c r="L204" s="62">
        <v>3531457.15</v>
      </c>
      <c r="M204" s="9" t="str">
        <f>VLOOKUP(C204,TB!C:F,3,0)</f>
        <v>Prodn  materials consumed-inward cost</v>
      </c>
      <c r="N204" s="76" t="str">
        <f>VLOOKUP(C204,TB!C:F,4,0)</f>
        <v>Production materials consumed</v>
      </c>
    </row>
    <row r="205" spans="1:14" ht="14.5" hidden="1">
      <c r="A205" s="12" t="str">
        <f t="shared" si="7"/>
        <v>5</v>
      </c>
      <c r="B205" s="13" t="str">
        <f t="shared" si="6"/>
        <v>50101044</v>
      </c>
      <c r="C205" s="61" t="s">
        <v>1329</v>
      </c>
      <c r="D205" s="61" t="s">
        <v>1330</v>
      </c>
      <c r="E205" s="62">
        <v>0</v>
      </c>
      <c r="F205" s="62">
        <v>8320.06</v>
      </c>
      <c r="G205" s="62">
        <v>0</v>
      </c>
      <c r="H205" s="62">
        <v>8320.06</v>
      </c>
      <c r="I205" s="62">
        <v>0</v>
      </c>
      <c r="J205" s="62">
        <v>706814.8</v>
      </c>
      <c r="K205" s="62">
        <v>0</v>
      </c>
      <c r="L205" s="62">
        <v>706814.8</v>
      </c>
      <c r="M205" s="9" t="str">
        <f>VLOOKUP(C205,TB!C:F,3,0)</f>
        <v>Printing and stationeries</v>
      </c>
      <c r="N205" s="76" t="str">
        <f>VLOOKUP(C205,TB!C:F,4,0)</f>
        <v>Administrative expenses</v>
      </c>
    </row>
    <row r="206" spans="1:14" ht="14.5" hidden="1">
      <c r="A206" s="12" t="str">
        <f t="shared" si="7"/>
        <v>5</v>
      </c>
      <c r="B206" s="13" t="str">
        <f t="shared" si="6"/>
        <v>50201001</v>
      </c>
      <c r="C206" s="61" t="s">
        <v>466</v>
      </c>
      <c r="D206" s="61" t="s">
        <v>28</v>
      </c>
      <c r="E206" s="62">
        <v>0</v>
      </c>
      <c r="F206" s="62">
        <v>6773489.4800000004</v>
      </c>
      <c r="G206" s="62">
        <v>22361.59</v>
      </c>
      <c r="H206" s="62">
        <v>6751127.8899999997</v>
      </c>
      <c r="I206" s="62">
        <v>0</v>
      </c>
      <c r="J206" s="62">
        <v>575407900</v>
      </c>
      <c r="K206" s="62">
        <v>1898222.79</v>
      </c>
      <c r="L206" s="62">
        <v>573509677.21000004</v>
      </c>
      <c r="M206" s="9" t="str">
        <f>VLOOKUP(C206,TB!C:F,3,0)</f>
        <v>Wages</v>
      </c>
      <c r="N206" s="76" t="str">
        <f>VLOOKUP(C206,TB!C:F,4,0)</f>
        <v>Direct expenses</v>
      </c>
    </row>
    <row r="207" spans="1:14" ht="14.5" hidden="1">
      <c r="A207" s="12" t="str">
        <f t="shared" si="7"/>
        <v>5</v>
      </c>
      <c r="B207" s="13" t="str">
        <f t="shared" si="6"/>
        <v>50201002</v>
      </c>
      <c r="C207" s="61" t="s">
        <v>467</v>
      </c>
      <c r="D207" s="61" t="s">
        <v>4</v>
      </c>
      <c r="E207" s="62">
        <v>0</v>
      </c>
      <c r="F207" s="62">
        <v>254475.01</v>
      </c>
      <c r="G207" s="62">
        <v>0</v>
      </c>
      <c r="H207" s="62">
        <v>254475.01</v>
      </c>
      <c r="I207" s="62">
        <v>0</v>
      </c>
      <c r="J207" s="62">
        <v>21617650</v>
      </c>
      <c r="K207" s="62">
        <v>0</v>
      </c>
      <c r="L207" s="62">
        <v>21617650</v>
      </c>
      <c r="M207" s="9" t="str">
        <f>VLOOKUP(C207,TB!C:F,3,0)</f>
        <v>Wages</v>
      </c>
      <c r="N207" s="76" t="str">
        <f>VLOOKUP(C207,TB!C:F,4,0)</f>
        <v>Direct expenses</v>
      </c>
    </row>
    <row r="208" spans="1:14" ht="14.5" hidden="1">
      <c r="A208" s="12" t="str">
        <f t="shared" si="7"/>
        <v>5</v>
      </c>
      <c r="B208" s="13" t="str">
        <f t="shared" si="6"/>
        <v>50201003</v>
      </c>
      <c r="C208" s="61" t="s">
        <v>468</v>
      </c>
      <c r="D208" s="61" t="s">
        <v>53</v>
      </c>
      <c r="E208" s="62">
        <v>0</v>
      </c>
      <c r="F208" s="62">
        <v>1600512.44</v>
      </c>
      <c r="G208" s="62">
        <v>16824.64</v>
      </c>
      <c r="H208" s="62">
        <v>1583687.8</v>
      </c>
      <c r="I208" s="62">
        <v>0</v>
      </c>
      <c r="J208" s="62">
        <v>135949187.02000001</v>
      </c>
      <c r="K208" s="62">
        <v>1415423.44</v>
      </c>
      <c r="L208" s="62">
        <v>134533763.58000001</v>
      </c>
      <c r="M208" s="9" t="str">
        <f>VLOOKUP(C208,TB!C:F,3,0)</f>
        <v>Wages</v>
      </c>
      <c r="N208" s="76" t="str">
        <f>VLOOKUP(C208,TB!C:F,4,0)</f>
        <v>Direct expenses</v>
      </c>
    </row>
    <row r="209" spans="1:14" ht="14.5" hidden="1">
      <c r="A209" s="12" t="str">
        <f t="shared" si="7"/>
        <v>5</v>
      </c>
      <c r="B209" s="13" t="str">
        <f t="shared" si="6"/>
        <v>50201005</v>
      </c>
      <c r="C209" s="61" t="s">
        <v>470</v>
      </c>
      <c r="D209" s="61" t="s">
        <v>54</v>
      </c>
      <c r="E209" s="62">
        <v>0</v>
      </c>
      <c r="F209" s="62">
        <v>60044.69</v>
      </c>
      <c r="G209" s="62">
        <v>3219.56</v>
      </c>
      <c r="H209" s="62">
        <v>56825.13</v>
      </c>
      <c r="I209" s="62">
        <v>0</v>
      </c>
      <c r="J209" s="62">
        <v>5091578.82</v>
      </c>
      <c r="K209" s="62">
        <v>270314.65999999997</v>
      </c>
      <c r="L209" s="62">
        <v>4821264.16</v>
      </c>
      <c r="M209" s="9" t="str">
        <f>VLOOKUP(C209,TB!C:F,3,0)</f>
        <v>Wages</v>
      </c>
      <c r="N209" s="76" t="str">
        <f>VLOOKUP(C209,TB!C:F,4,0)</f>
        <v>Direct expenses</v>
      </c>
    </row>
    <row r="210" spans="1:14" ht="14.5" hidden="1">
      <c r="A210" s="12" t="str">
        <f t="shared" si="7"/>
        <v>5</v>
      </c>
      <c r="B210" s="13" t="str">
        <f t="shared" si="6"/>
        <v>50201007</v>
      </c>
      <c r="C210" s="61" t="s">
        <v>471</v>
      </c>
      <c r="D210" s="61" t="s">
        <v>55</v>
      </c>
      <c r="E210" s="62">
        <v>0</v>
      </c>
      <c r="F210" s="62">
        <v>134211.93</v>
      </c>
      <c r="G210" s="62">
        <v>0</v>
      </c>
      <c r="H210" s="62">
        <v>134211.93</v>
      </c>
      <c r="I210" s="62">
        <v>0</v>
      </c>
      <c r="J210" s="62">
        <v>11401296</v>
      </c>
      <c r="K210" s="62">
        <v>0</v>
      </c>
      <c r="L210" s="62">
        <v>11401296</v>
      </c>
      <c r="M210" s="9" t="str">
        <f>VLOOKUP(C210,TB!C:F,3,0)</f>
        <v>Wages</v>
      </c>
      <c r="N210" s="76" t="str">
        <f>VLOOKUP(C210,TB!C:F,4,0)</f>
        <v>Direct expenses</v>
      </c>
    </row>
    <row r="211" spans="1:14" ht="14.5" hidden="1">
      <c r="A211" s="12" t="str">
        <f t="shared" si="7"/>
        <v>5</v>
      </c>
      <c r="B211" s="13" t="str">
        <f t="shared" si="6"/>
        <v>50201008</v>
      </c>
      <c r="C211" s="61" t="s">
        <v>472</v>
      </c>
      <c r="D211" s="61" t="s">
        <v>126</v>
      </c>
      <c r="E211" s="62">
        <v>0</v>
      </c>
      <c r="F211" s="62">
        <v>6263.83</v>
      </c>
      <c r="G211" s="62">
        <v>3211.63</v>
      </c>
      <c r="H211" s="62">
        <v>3052.2</v>
      </c>
      <c r="I211" s="62">
        <v>0</v>
      </c>
      <c r="J211" s="62">
        <v>531742.44999999995</v>
      </c>
      <c r="K211" s="62">
        <v>269851.99</v>
      </c>
      <c r="L211" s="62">
        <v>261890.46</v>
      </c>
      <c r="M211" s="9" t="str">
        <f>VLOOKUP(C211,TB!C:F,3,0)</f>
        <v>Wages</v>
      </c>
      <c r="N211" s="76" t="str">
        <f>VLOOKUP(C211,TB!C:F,4,0)</f>
        <v>Direct expenses</v>
      </c>
    </row>
    <row r="212" spans="1:14" ht="14.5" hidden="1">
      <c r="A212" s="12" t="str">
        <f t="shared" si="7"/>
        <v>5</v>
      </c>
      <c r="B212" s="13" t="str">
        <f t="shared" si="6"/>
        <v>50201009</v>
      </c>
      <c r="C212" s="61" t="s">
        <v>473</v>
      </c>
      <c r="D212" s="61" t="s">
        <v>19</v>
      </c>
      <c r="E212" s="62">
        <v>0</v>
      </c>
      <c r="F212" s="62">
        <v>561800.15</v>
      </c>
      <c r="G212" s="62">
        <v>0</v>
      </c>
      <c r="H212" s="62">
        <v>561800.15</v>
      </c>
      <c r="I212" s="62">
        <v>0</v>
      </c>
      <c r="J212" s="62">
        <v>47724922</v>
      </c>
      <c r="K212" s="62">
        <v>0</v>
      </c>
      <c r="L212" s="62">
        <v>47724922</v>
      </c>
      <c r="M212" s="9" t="str">
        <f>VLOOKUP(C212,TB!C:F,3,0)</f>
        <v>Wages</v>
      </c>
      <c r="N212" s="76" t="str">
        <f>VLOOKUP(C212,TB!C:F,4,0)</f>
        <v>Direct expenses</v>
      </c>
    </row>
    <row r="213" spans="1:14" ht="14.5" hidden="1">
      <c r="A213" s="12" t="str">
        <f t="shared" si="7"/>
        <v>5</v>
      </c>
      <c r="B213" s="13" t="str">
        <f t="shared" si="6"/>
        <v>50201010</v>
      </c>
      <c r="C213" s="61" t="s">
        <v>474</v>
      </c>
      <c r="D213" s="61" t="s">
        <v>56</v>
      </c>
      <c r="E213" s="62">
        <v>0</v>
      </c>
      <c r="F213" s="62">
        <v>284758.48</v>
      </c>
      <c r="G213" s="62">
        <v>0</v>
      </c>
      <c r="H213" s="62">
        <v>284758.48</v>
      </c>
      <c r="I213" s="62">
        <v>0</v>
      </c>
      <c r="J213" s="62">
        <v>24190233</v>
      </c>
      <c r="K213" s="62">
        <v>0</v>
      </c>
      <c r="L213" s="62">
        <v>24190233</v>
      </c>
      <c r="M213" s="9" t="str">
        <f>VLOOKUP(C213,TB!C:F,3,0)</f>
        <v>Wages</v>
      </c>
      <c r="N213" s="76" t="str">
        <f>VLOOKUP(C213,TB!C:F,4,0)</f>
        <v>Direct expenses</v>
      </c>
    </row>
    <row r="214" spans="1:14" ht="14.5" hidden="1">
      <c r="A214" s="12" t="str">
        <f t="shared" si="7"/>
        <v>5</v>
      </c>
      <c r="B214" s="13" t="str">
        <f t="shared" si="6"/>
        <v>50201012</v>
      </c>
      <c r="C214" s="61" t="s">
        <v>476</v>
      </c>
      <c r="D214" s="61" t="s">
        <v>57</v>
      </c>
      <c r="E214" s="62">
        <v>0</v>
      </c>
      <c r="F214" s="62">
        <v>157506.84</v>
      </c>
      <c r="G214" s="62">
        <v>0</v>
      </c>
      <c r="H214" s="62">
        <v>157506.84</v>
      </c>
      <c r="I214" s="62">
        <v>0</v>
      </c>
      <c r="J214" s="62">
        <v>13380176</v>
      </c>
      <c r="K214" s="62">
        <v>0</v>
      </c>
      <c r="L214" s="62">
        <v>13380176</v>
      </c>
      <c r="M214" s="9" t="str">
        <f>VLOOKUP(C214,TB!C:F,3,0)</f>
        <v>Wages</v>
      </c>
      <c r="N214" s="76" t="str">
        <f>VLOOKUP(C214,TB!C:F,4,0)</f>
        <v>Direct expenses</v>
      </c>
    </row>
    <row r="215" spans="1:14" ht="14.5" hidden="1">
      <c r="A215" s="12" t="str">
        <f t="shared" si="7"/>
        <v>5</v>
      </c>
      <c r="B215" s="13" t="str">
        <f t="shared" si="6"/>
        <v>50201013</v>
      </c>
      <c r="C215" s="61" t="s">
        <v>477</v>
      </c>
      <c r="D215" s="61" t="s">
        <v>58</v>
      </c>
      <c r="E215" s="62">
        <v>0</v>
      </c>
      <c r="F215" s="62">
        <v>682510.2</v>
      </c>
      <c r="G215" s="62">
        <v>127935.4</v>
      </c>
      <c r="H215" s="62">
        <v>554574.80000000005</v>
      </c>
      <c r="I215" s="62">
        <v>0</v>
      </c>
      <c r="J215" s="62">
        <v>57909724.82</v>
      </c>
      <c r="K215" s="62">
        <v>10821743.85</v>
      </c>
      <c r="L215" s="62">
        <v>47087980.969999999</v>
      </c>
      <c r="M215" s="9" t="str">
        <f>VLOOKUP(C215,TB!C:F,3,0)</f>
        <v>Wages</v>
      </c>
      <c r="N215" s="76" t="str">
        <f>VLOOKUP(C215,TB!C:F,4,0)</f>
        <v>Direct expenses</v>
      </c>
    </row>
    <row r="216" spans="1:14" ht="14.5" hidden="1">
      <c r="A216" s="12" t="str">
        <f t="shared" si="7"/>
        <v>5</v>
      </c>
      <c r="B216" s="13" t="str">
        <f t="shared" si="6"/>
        <v>50201015</v>
      </c>
      <c r="C216" s="61" t="s">
        <v>478</v>
      </c>
      <c r="D216" s="61" t="s">
        <v>127</v>
      </c>
      <c r="E216" s="62">
        <v>0</v>
      </c>
      <c r="F216" s="62">
        <v>1439.77</v>
      </c>
      <c r="G216" s="62">
        <v>1239.1199999999999</v>
      </c>
      <c r="H216" s="62">
        <v>200.65</v>
      </c>
      <c r="I216" s="62">
        <v>0</v>
      </c>
      <c r="J216" s="62">
        <v>122263.16</v>
      </c>
      <c r="K216" s="62">
        <v>105263.16</v>
      </c>
      <c r="L216" s="62">
        <v>17000</v>
      </c>
      <c r="M216" s="9" t="str">
        <f>VLOOKUP(C216,TB!C:F,3,0)</f>
        <v>Wages</v>
      </c>
      <c r="N216" s="76" t="str">
        <f>VLOOKUP(C216,TB!C:F,4,0)</f>
        <v>Direct expenses</v>
      </c>
    </row>
    <row r="217" spans="1:14" ht="14.5" hidden="1">
      <c r="A217" s="12" t="str">
        <f t="shared" si="7"/>
        <v>5</v>
      </c>
      <c r="B217" s="13" t="str">
        <f t="shared" si="6"/>
        <v>50201025</v>
      </c>
      <c r="C217" s="61" t="s">
        <v>1112</v>
      </c>
      <c r="D217" s="61" t="s">
        <v>1113</v>
      </c>
      <c r="E217" s="62">
        <v>0</v>
      </c>
      <c r="F217" s="62">
        <v>18218.86</v>
      </c>
      <c r="G217" s="62">
        <v>11.11</v>
      </c>
      <c r="H217" s="62">
        <v>18207.75</v>
      </c>
      <c r="I217" s="62">
        <v>0</v>
      </c>
      <c r="J217" s="62">
        <v>1544075.49</v>
      </c>
      <c r="K217" s="62">
        <v>942.01</v>
      </c>
      <c r="L217" s="62">
        <v>1543133.48</v>
      </c>
      <c r="M217" s="9" t="str">
        <f>VLOOKUP(C217,TB!C:F,3,0)</f>
        <v>Wages</v>
      </c>
      <c r="N217" s="76" t="str">
        <f>VLOOKUP(C217,TB!C:F,4,0)</f>
        <v>Direct expenses</v>
      </c>
    </row>
    <row r="218" spans="1:14" ht="14.5" hidden="1">
      <c r="A218" s="12" t="str">
        <f t="shared" si="7"/>
        <v>5</v>
      </c>
      <c r="B218" s="13" t="str">
        <f t="shared" si="6"/>
        <v>50202001</v>
      </c>
      <c r="C218" s="61" t="s">
        <v>479</v>
      </c>
      <c r="D218" s="61" t="s">
        <v>128</v>
      </c>
      <c r="E218" s="62">
        <v>0</v>
      </c>
      <c r="F218" s="62">
        <v>561.45000000000005</v>
      </c>
      <c r="G218" s="62">
        <v>0</v>
      </c>
      <c r="H218" s="62">
        <v>561.45000000000005</v>
      </c>
      <c r="I218" s="62">
        <v>0</v>
      </c>
      <c r="J218" s="62">
        <v>47696</v>
      </c>
      <c r="K218" s="62">
        <v>0</v>
      </c>
      <c r="L218" s="62">
        <v>47696</v>
      </c>
      <c r="M218" s="9" t="str">
        <f>VLOOKUP(C218,TB!C:F,3,0)</f>
        <v>Fabric shading, mending, printing etc.</v>
      </c>
      <c r="N218" s="76" t="str">
        <f>VLOOKUP(C218,TB!C:F,4,0)</f>
        <v>Direct expenses</v>
      </c>
    </row>
    <row r="219" spans="1:14" ht="14.5" hidden="1">
      <c r="A219" s="12" t="str">
        <f t="shared" si="7"/>
        <v>5</v>
      </c>
      <c r="B219" s="13" t="str">
        <f t="shared" si="6"/>
        <v>50202003</v>
      </c>
      <c r="C219" s="61" t="s">
        <v>481</v>
      </c>
      <c r="D219" s="61" t="s">
        <v>130</v>
      </c>
      <c r="E219" s="62">
        <v>0</v>
      </c>
      <c r="F219" s="62">
        <v>34449.54</v>
      </c>
      <c r="G219" s="62">
        <v>24389.11</v>
      </c>
      <c r="H219" s="62">
        <v>10060.43</v>
      </c>
      <c r="I219" s="62">
        <v>0</v>
      </c>
      <c r="J219" s="62">
        <v>2915120.4</v>
      </c>
      <c r="K219" s="62">
        <v>2047861.19</v>
      </c>
      <c r="L219" s="62">
        <v>867259.21</v>
      </c>
      <c r="M219" s="9" t="str">
        <f>VLOOKUP(C219,TB!C:F,3,0)</f>
        <v>Fabric shading, mending, printing etc.</v>
      </c>
      <c r="N219" s="76" t="str">
        <f>VLOOKUP(C219,TB!C:F,4,0)</f>
        <v>Direct expenses</v>
      </c>
    </row>
    <row r="220" spans="1:14" ht="14.5" hidden="1">
      <c r="A220" s="12" t="str">
        <f t="shared" si="7"/>
        <v>5</v>
      </c>
      <c r="B220" s="13" t="str">
        <f t="shared" si="6"/>
        <v>50202005</v>
      </c>
      <c r="C220" s="61" t="s">
        <v>483</v>
      </c>
      <c r="D220" s="61" t="s">
        <v>131</v>
      </c>
      <c r="E220" s="62">
        <v>0</v>
      </c>
      <c r="F220" s="62">
        <v>473729.24</v>
      </c>
      <c r="G220" s="62">
        <v>454111.58</v>
      </c>
      <c r="H220" s="62">
        <v>19617.66</v>
      </c>
      <c r="I220" s="62">
        <v>0</v>
      </c>
      <c r="J220" s="62">
        <v>39769569.729999997</v>
      </c>
      <c r="K220" s="62">
        <v>38122667.170000002</v>
      </c>
      <c r="L220" s="62">
        <v>1646902.56</v>
      </c>
      <c r="M220" s="9" t="str">
        <f>VLOOKUP(C220,TB!C:F,3,0)</f>
        <v>Fabric shading, mending, printing etc.</v>
      </c>
      <c r="N220" s="76" t="str">
        <f>VLOOKUP(C220,TB!C:F,4,0)</f>
        <v>Direct expenses</v>
      </c>
    </row>
    <row r="221" spans="1:14" ht="14.5" hidden="1">
      <c r="A221" s="12" t="str">
        <f t="shared" si="7"/>
        <v>5</v>
      </c>
      <c r="B221" s="13" t="str">
        <f t="shared" si="6"/>
        <v>50301001</v>
      </c>
      <c r="C221" s="61" t="s">
        <v>484</v>
      </c>
      <c r="D221" s="61" t="s">
        <v>132</v>
      </c>
      <c r="E221" s="62">
        <v>0</v>
      </c>
      <c r="F221" s="62">
        <v>1340792.92</v>
      </c>
      <c r="G221" s="62">
        <v>588644.87</v>
      </c>
      <c r="H221" s="62">
        <v>752148.05</v>
      </c>
      <c r="I221" s="62">
        <v>0</v>
      </c>
      <c r="J221" s="62">
        <v>113102977.73999999</v>
      </c>
      <c r="K221" s="62">
        <v>49440333.920000002</v>
      </c>
      <c r="L221" s="62">
        <v>63662643.82</v>
      </c>
      <c r="M221" s="9" t="str">
        <f>VLOOKUP(C221,TB!C:F,3,0)</f>
        <v>Repair and maintenance</v>
      </c>
      <c r="N221" s="76" t="str">
        <f>VLOOKUP(C221,TB!C:F,4,0)</f>
        <v>Factory overheads</v>
      </c>
    </row>
    <row r="222" spans="1:14" ht="14.5" hidden="1">
      <c r="A222" s="12" t="str">
        <f t="shared" si="7"/>
        <v>5</v>
      </c>
      <c r="B222" s="13" t="str">
        <f t="shared" si="6"/>
        <v>50301002</v>
      </c>
      <c r="C222" s="61" t="s">
        <v>485</v>
      </c>
      <c r="D222" s="61" t="s">
        <v>133</v>
      </c>
      <c r="E222" s="62">
        <v>0</v>
      </c>
      <c r="F222" s="62">
        <v>20709.740000000002</v>
      </c>
      <c r="G222" s="62">
        <v>2196.21</v>
      </c>
      <c r="H222" s="62">
        <v>18513.53</v>
      </c>
      <c r="I222" s="62">
        <v>0</v>
      </c>
      <c r="J222" s="62">
        <v>1757482.38</v>
      </c>
      <c r="K222" s="62">
        <v>184764.38</v>
      </c>
      <c r="L222" s="62">
        <v>1572718</v>
      </c>
      <c r="M222" s="9" t="str">
        <f>VLOOKUP(C222,TB!C:F,3,0)</f>
        <v>House keeping expenses</v>
      </c>
      <c r="N222" s="76" t="str">
        <f>VLOOKUP(C222,TB!C:F,4,0)</f>
        <v>Factory overheads</v>
      </c>
    </row>
    <row r="223" spans="1:14" ht="14.5" hidden="1">
      <c r="A223" s="12" t="str">
        <f t="shared" si="7"/>
        <v>5</v>
      </c>
      <c r="B223" s="13" t="str">
        <f t="shared" si="6"/>
        <v>50306001</v>
      </c>
      <c r="C223" s="61" t="s">
        <v>486</v>
      </c>
      <c r="D223" s="61" t="s">
        <v>134</v>
      </c>
      <c r="E223" s="62">
        <v>0</v>
      </c>
      <c r="F223" s="62">
        <v>1876907.64</v>
      </c>
      <c r="G223" s="62">
        <v>1255594.1399999999</v>
      </c>
      <c r="H223" s="62">
        <v>621313.5</v>
      </c>
      <c r="I223" s="62">
        <v>0</v>
      </c>
      <c r="J223" s="62">
        <v>158227574.81999999</v>
      </c>
      <c r="K223" s="62">
        <v>105483255.55</v>
      </c>
      <c r="L223" s="62">
        <v>52744319.270000003</v>
      </c>
      <c r="M223" s="9" t="str">
        <f>VLOOKUP(C223,TB!C:F,3,0)</f>
        <v>Lab charges</v>
      </c>
      <c r="N223" s="76" t="str">
        <f>VLOOKUP(C223,TB!C:F,4,0)</f>
        <v>Factory overheads</v>
      </c>
    </row>
    <row r="224" spans="1:14" ht="14.5" hidden="1">
      <c r="A224" s="12" t="str">
        <f t="shared" si="7"/>
        <v>5</v>
      </c>
      <c r="B224" s="13" t="str">
        <f t="shared" si="6"/>
        <v>50307002</v>
      </c>
      <c r="C224" s="61" t="s">
        <v>488</v>
      </c>
      <c r="D224" s="61" t="s">
        <v>135</v>
      </c>
      <c r="E224" s="62">
        <v>0</v>
      </c>
      <c r="F224" s="62">
        <v>333586.95</v>
      </c>
      <c r="G224" s="62">
        <v>265175.71999999997</v>
      </c>
      <c r="H224" s="62">
        <v>68411.23</v>
      </c>
      <c r="I224" s="62">
        <v>0</v>
      </c>
      <c r="J224" s="62">
        <v>28075079.190000001</v>
      </c>
      <c r="K224" s="62">
        <v>22261501.859999999</v>
      </c>
      <c r="L224" s="62">
        <v>5813577.3300000001</v>
      </c>
      <c r="M224" s="9" t="str">
        <f>VLOOKUP(C224,TB!C:F,3,0)</f>
        <v>Machine hire charges</v>
      </c>
      <c r="N224" s="76" t="str">
        <f>VLOOKUP(C224,TB!C:F,4,0)</f>
        <v>Factory overheads</v>
      </c>
    </row>
    <row r="225" spans="1:14" ht="14.5" hidden="1">
      <c r="A225" s="12" t="str">
        <f t="shared" si="7"/>
        <v>5</v>
      </c>
      <c r="B225" s="13" t="str">
        <f t="shared" si="6"/>
        <v>50307003</v>
      </c>
      <c r="C225" s="61" t="s">
        <v>489</v>
      </c>
      <c r="D225" s="61" t="s">
        <v>60</v>
      </c>
      <c r="E225" s="62">
        <v>0</v>
      </c>
      <c r="F225" s="62">
        <v>1136323.2</v>
      </c>
      <c r="G225" s="62">
        <v>552692.04</v>
      </c>
      <c r="H225" s="62">
        <v>583631.16</v>
      </c>
      <c r="I225" s="62">
        <v>0</v>
      </c>
      <c r="J225" s="62">
        <v>95999912.170000002</v>
      </c>
      <c r="K225" s="62">
        <v>46447992.439999998</v>
      </c>
      <c r="L225" s="62">
        <v>49551919.729999997</v>
      </c>
      <c r="M225" s="9" t="str">
        <f>VLOOKUP(C225,TB!C:F,3,0)</f>
        <v>Gas charges</v>
      </c>
      <c r="N225" s="76" t="str">
        <f>VLOOKUP(C225,TB!C:F,4,0)</f>
        <v>Factory overheads</v>
      </c>
    </row>
    <row r="226" spans="1:14" ht="14.5" hidden="1">
      <c r="A226" s="12" t="str">
        <f t="shared" si="7"/>
        <v>5</v>
      </c>
      <c r="B226" s="13" t="str">
        <f t="shared" si="6"/>
        <v>50307004</v>
      </c>
      <c r="C226" s="61" t="s">
        <v>490</v>
      </c>
      <c r="D226" s="61" t="s">
        <v>61</v>
      </c>
      <c r="E226" s="62">
        <v>0</v>
      </c>
      <c r="F226" s="62">
        <v>139105.23000000001</v>
      </c>
      <c r="G226" s="62">
        <v>56623.65</v>
      </c>
      <c r="H226" s="62">
        <v>82481.58</v>
      </c>
      <c r="I226" s="62">
        <v>0</v>
      </c>
      <c r="J226" s="62">
        <v>11759023.609999999</v>
      </c>
      <c r="K226" s="62">
        <v>4757367.12</v>
      </c>
      <c r="L226" s="62">
        <v>7001656.4900000002</v>
      </c>
      <c r="M226" s="9" t="str">
        <f>VLOOKUP(C226,TB!C:F,3,0)</f>
        <v>Electricity</v>
      </c>
      <c r="N226" s="76" t="str">
        <f>VLOOKUP(C226,TB!C:F,4,0)</f>
        <v>Factory overheads</v>
      </c>
    </row>
    <row r="227" spans="1:14" ht="14.5" hidden="1">
      <c r="A227" s="12" t="str">
        <f t="shared" si="7"/>
        <v>5</v>
      </c>
      <c r="B227" s="13" t="str">
        <f t="shared" si="6"/>
        <v>50307006</v>
      </c>
      <c r="C227" s="61" t="s">
        <v>492</v>
      </c>
      <c r="D227" s="61" t="s">
        <v>136</v>
      </c>
      <c r="E227" s="62">
        <v>0</v>
      </c>
      <c r="F227" s="62">
        <v>17261.86</v>
      </c>
      <c r="G227" s="62">
        <v>314.92</v>
      </c>
      <c r="H227" s="62">
        <v>16946.939999999999</v>
      </c>
      <c r="I227" s="62">
        <v>0</v>
      </c>
      <c r="J227" s="62">
        <v>1466340.54</v>
      </c>
      <c r="K227" s="62">
        <v>26694.29</v>
      </c>
      <c r="L227" s="62">
        <v>1439646.25</v>
      </c>
      <c r="M227" s="9" t="str">
        <f>VLOOKUP(C227,TB!C:F,3,0)</f>
        <v>Environment treatment expenses</v>
      </c>
      <c r="N227" s="76" t="str">
        <f>VLOOKUP(C227,TB!C:F,4,0)</f>
        <v>Factory overheads</v>
      </c>
    </row>
    <row r="228" spans="1:14" ht="14.5" hidden="1">
      <c r="A228" s="12" t="str">
        <f t="shared" si="7"/>
        <v>5</v>
      </c>
      <c r="B228" s="13" t="str">
        <f t="shared" si="6"/>
        <v>50307007</v>
      </c>
      <c r="C228" s="61" t="s">
        <v>493</v>
      </c>
      <c r="D228" s="61" t="s">
        <v>137</v>
      </c>
      <c r="E228" s="62">
        <v>0</v>
      </c>
      <c r="F228" s="62">
        <v>12289.57</v>
      </c>
      <c r="G228" s="62">
        <v>0</v>
      </c>
      <c r="H228" s="62">
        <v>12289.57</v>
      </c>
      <c r="I228" s="62">
        <v>0</v>
      </c>
      <c r="J228" s="62">
        <v>1044000</v>
      </c>
      <c r="K228" s="62">
        <v>0</v>
      </c>
      <c r="L228" s="62">
        <v>1044000</v>
      </c>
      <c r="M228" s="9" t="str">
        <f>VLOOKUP(C228,TB!C:F,3,0)</f>
        <v>Diesel</v>
      </c>
      <c r="N228" s="76" t="str">
        <f>VLOOKUP(C228,TB!C:F,4,0)</f>
        <v>Factory overheads</v>
      </c>
    </row>
    <row r="229" spans="1:14" ht="14.5" hidden="1">
      <c r="A229" s="12" t="str">
        <f t="shared" si="7"/>
        <v>5</v>
      </c>
      <c r="B229" s="13" t="str">
        <f t="shared" si="6"/>
        <v>50308001</v>
      </c>
      <c r="C229" s="61" t="s">
        <v>494</v>
      </c>
      <c r="D229" s="61" t="s">
        <v>138</v>
      </c>
      <c r="E229" s="62">
        <v>0</v>
      </c>
      <c r="F229" s="62">
        <v>173846.96</v>
      </c>
      <c r="G229" s="62">
        <v>0</v>
      </c>
      <c r="H229" s="62">
        <v>173846.96</v>
      </c>
      <c r="I229" s="62">
        <v>0</v>
      </c>
      <c r="J229" s="62">
        <v>13430132.960000001</v>
      </c>
      <c r="K229" s="62">
        <v>0</v>
      </c>
      <c r="L229" s="62">
        <v>13430132.960000001</v>
      </c>
      <c r="M229" s="9" t="str">
        <f>VLOOKUP(C229,TB!C:F,3,0)</f>
        <v>Depreciation</v>
      </c>
      <c r="N229" s="76" t="str">
        <f>VLOOKUP(C229,TB!C:F,4,0)</f>
        <v>Factory overheads</v>
      </c>
    </row>
    <row r="230" spans="1:14" ht="14.5" hidden="1">
      <c r="A230" s="12" t="str">
        <f t="shared" si="7"/>
        <v>5</v>
      </c>
      <c r="B230" s="13" t="str">
        <f t="shared" si="6"/>
        <v>50308003</v>
      </c>
      <c r="C230" s="61" t="s">
        <v>495</v>
      </c>
      <c r="D230" s="61" t="s">
        <v>139</v>
      </c>
      <c r="E230" s="62">
        <v>0</v>
      </c>
      <c r="F230" s="62">
        <v>563659.80000000005</v>
      </c>
      <c r="G230" s="62">
        <v>44.47</v>
      </c>
      <c r="H230" s="62">
        <v>563615.32999999996</v>
      </c>
      <c r="I230" s="62">
        <v>0</v>
      </c>
      <c r="J230" s="62">
        <v>40739927.460000001</v>
      </c>
      <c r="K230" s="62">
        <v>3733.05</v>
      </c>
      <c r="L230" s="62">
        <v>40736194.409999996</v>
      </c>
      <c r="M230" s="9" t="str">
        <f>VLOOKUP(C230,TB!C:F,3,0)</f>
        <v>Depreciation</v>
      </c>
      <c r="N230" s="76" t="str">
        <f>VLOOKUP(C230,TB!C:F,4,0)</f>
        <v>Factory overheads</v>
      </c>
    </row>
    <row r="231" spans="1:14" ht="14.5" hidden="1">
      <c r="A231" s="12" t="str">
        <f t="shared" si="7"/>
        <v>5</v>
      </c>
      <c r="B231" s="13" t="str">
        <f t="shared" si="6"/>
        <v>50308004</v>
      </c>
      <c r="C231" s="61" t="s">
        <v>496</v>
      </c>
      <c r="D231" s="61" t="s">
        <v>140</v>
      </c>
      <c r="E231" s="62">
        <v>0</v>
      </c>
      <c r="F231" s="62">
        <v>101611.75</v>
      </c>
      <c r="G231" s="62">
        <v>0</v>
      </c>
      <c r="H231" s="62">
        <v>101611.75</v>
      </c>
      <c r="I231" s="62">
        <v>0</v>
      </c>
      <c r="J231" s="62">
        <v>8290737.5899999999</v>
      </c>
      <c r="K231" s="62">
        <v>0</v>
      </c>
      <c r="L231" s="62">
        <v>8290737.5899999999</v>
      </c>
      <c r="M231" s="9" t="str">
        <f>VLOOKUP(C231,TB!C:F,3,0)</f>
        <v>Depreciation</v>
      </c>
      <c r="N231" s="76" t="str">
        <f>VLOOKUP(C231,TB!C:F,4,0)</f>
        <v>Administrative expenses</v>
      </c>
    </row>
    <row r="232" spans="1:14" ht="14.5" hidden="1">
      <c r="A232" s="12" t="str">
        <f t="shared" si="7"/>
        <v>5</v>
      </c>
      <c r="B232" s="13" t="str">
        <f t="shared" si="6"/>
        <v>50308005</v>
      </c>
      <c r="C232" s="61" t="s">
        <v>497</v>
      </c>
      <c r="D232" s="61" t="s">
        <v>141</v>
      </c>
      <c r="E232" s="62">
        <v>0</v>
      </c>
      <c r="F232" s="62">
        <v>64630.1</v>
      </c>
      <c r="G232" s="62">
        <v>0</v>
      </c>
      <c r="H232" s="62">
        <v>64630.1</v>
      </c>
      <c r="I232" s="62">
        <v>0</v>
      </c>
      <c r="J232" s="62">
        <v>5162046.3099999996</v>
      </c>
      <c r="K232" s="62">
        <v>0</v>
      </c>
      <c r="L232" s="62">
        <v>5162046.3099999996</v>
      </c>
      <c r="M232" s="9" t="str">
        <f>VLOOKUP(C232,TB!C:F,3,0)</f>
        <v>Depreciation</v>
      </c>
      <c r="N232" s="76" t="str">
        <f>VLOOKUP(C232,TB!C:F,4,0)</f>
        <v>Administrative expenses</v>
      </c>
    </row>
    <row r="233" spans="1:14" ht="14.5" hidden="1">
      <c r="A233" s="12" t="str">
        <f t="shared" si="7"/>
        <v>5</v>
      </c>
      <c r="B233" s="13" t="str">
        <f t="shared" si="6"/>
        <v>50308006</v>
      </c>
      <c r="C233" s="61" t="s">
        <v>498</v>
      </c>
      <c r="D233" s="61" t="s">
        <v>142</v>
      </c>
      <c r="E233" s="62">
        <v>0</v>
      </c>
      <c r="F233" s="62">
        <v>29516.17</v>
      </c>
      <c r="G233" s="62">
        <v>0</v>
      </c>
      <c r="H233" s="62">
        <v>29516.17</v>
      </c>
      <c r="I233" s="62">
        <v>0</v>
      </c>
      <c r="J233" s="62">
        <v>2472462.17</v>
      </c>
      <c r="K233" s="62">
        <v>0</v>
      </c>
      <c r="L233" s="62">
        <v>2472462.17</v>
      </c>
      <c r="M233" s="9" t="str">
        <f>VLOOKUP(C233,TB!C:F,3,0)</f>
        <v>Depreciation</v>
      </c>
      <c r="N233" s="76" t="str">
        <f>VLOOKUP(C233,TB!C:F,4,0)</f>
        <v>Administrative expenses</v>
      </c>
    </row>
    <row r="234" spans="1:14" ht="14.5" hidden="1">
      <c r="A234" s="12" t="str">
        <f t="shared" si="7"/>
        <v>5</v>
      </c>
      <c r="B234" s="13" t="str">
        <f t="shared" si="6"/>
        <v>50308007</v>
      </c>
      <c r="C234" s="61" t="s">
        <v>499</v>
      </c>
      <c r="D234" s="61" t="s">
        <v>143</v>
      </c>
      <c r="E234" s="62">
        <v>0</v>
      </c>
      <c r="F234" s="62">
        <v>1092.79</v>
      </c>
      <c r="G234" s="62">
        <v>0</v>
      </c>
      <c r="H234" s="62">
        <v>1092.79</v>
      </c>
      <c r="I234" s="62">
        <v>0</v>
      </c>
      <c r="J234" s="62">
        <v>92832.45</v>
      </c>
      <c r="K234" s="62">
        <v>0</v>
      </c>
      <c r="L234" s="62">
        <v>92832.45</v>
      </c>
      <c r="M234" s="9" t="str">
        <f>VLOOKUP(C234,TB!C:F,3,0)</f>
        <v>Depreciation</v>
      </c>
      <c r="N234" s="76" t="str">
        <f>VLOOKUP(C234,TB!C:F,4,0)</f>
        <v>Administrative expenses</v>
      </c>
    </row>
    <row r="235" spans="1:14" ht="14.5" hidden="1">
      <c r="A235" s="12" t="str">
        <f t="shared" si="7"/>
        <v>5</v>
      </c>
      <c r="B235" s="13" t="str">
        <f t="shared" si="6"/>
        <v>50308008</v>
      </c>
      <c r="C235" s="61" t="s">
        <v>500</v>
      </c>
      <c r="D235" s="61" t="s">
        <v>144</v>
      </c>
      <c r="E235" s="62">
        <v>0</v>
      </c>
      <c r="F235" s="62">
        <v>3142.18</v>
      </c>
      <c r="G235" s="62">
        <v>0</v>
      </c>
      <c r="H235" s="62">
        <v>3142.18</v>
      </c>
      <c r="I235" s="62">
        <v>0</v>
      </c>
      <c r="J235" s="62">
        <v>259200</v>
      </c>
      <c r="K235" s="62">
        <v>0</v>
      </c>
      <c r="L235" s="62">
        <v>259200</v>
      </c>
      <c r="M235" s="9" t="str">
        <f>VLOOKUP(C235,TB!C:F,3,0)</f>
        <v>Amortization of intangible assets</v>
      </c>
      <c r="N235" s="76" t="str">
        <f>VLOOKUP(C235,TB!C:F,4,0)</f>
        <v>Administrative expenses</v>
      </c>
    </row>
    <row r="236" spans="1:14" ht="14.5" hidden="1">
      <c r="A236" s="12" t="str">
        <f t="shared" si="7"/>
        <v>5</v>
      </c>
      <c r="B236" s="13" t="str">
        <f t="shared" si="6"/>
        <v>50308010</v>
      </c>
      <c r="C236" s="61" t="s">
        <v>501</v>
      </c>
      <c r="D236" s="61" t="s">
        <v>196</v>
      </c>
      <c r="E236" s="62">
        <v>0</v>
      </c>
      <c r="F236" s="62">
        <v>57772.93</v>
      </c>
      <c r="G236" s="62">
        <v>0.41</v>
      </c>
      <c r="H236" s="62">
        <v>57772.52</v>
      </c>
      <c r="I236" s="62">
        <v>0</v>
      </c>
      <c r="J236" s="62">
        <v>4583232.67</v>
      </c>
      <c r="K236" s="62">
        <v>34.96</v>
      </c>
      <c r="L236" s="62">
        <v>4583197.71</v>
      </c>
      <c r="M236" s="9" t="str">
        <f>VLOOKUP(C236,TB!C:F,3,0)</f>
        <v>Depreciation</v>
      </c>
      <c r="N236" s="76" t="str">
        <f>VLOOKUP(C236,TB!C:F,4,0)</f>
        <v>Factory overheads</v>
      </c>
    </row>
    <row r="237" spans="1:14" ht="14.5" hidden="1">
      <c r="A237" s="12" t="str">
        <f t="shared" si="7"/>
        <v>5</v>
      </c>
      <c r="B237" s="13" t="str">
        <f t="shared" si="6"/>
        <v>50308012</v>
      </c>
      <c r="C237" s="61" t="s">
        <v>1455</v>
      </c>
      <c r="D237" s="61" t="s">
        <v>1456</v>
      </c>
      <c r="E237" s="62">
        <v>0</v>
      </c>
      <c r="F237" s="62">
        <v>32408.9</v>
      </c>
      <c r="G237" s="62">
        <v>32408.9</v>
      </c>
      <c r="H237" s="62">
        <v>0</v>
      </c>
      <c r="I237" s="62">
        <v>0</v>
      </c>
      <c r="J237" s="62">
        <v>2753138.2</v>
      </c>
      <c r="K237" s="62">
        <v>2753138.2</v>
      </c>
      <c r="L237" s="62">
        <v>0</v>
      </c>
      <c r="M237" s="9" t="e">
        <f>VLOOKUP(C237,TB!C:F,3,0)</f>
        <v>#N/A</v>
      </c>
      <c r="N237" s="76" t="e">
        <f>VLOOKUP(C237,TB!C:F,4,0)</f>
        <v>#N/A</v>
      </c>
    </row>
    <row r="238" spans="1:14" ht="14.5" hidden="1">
      <c r="A238" s="12" t="str">
        <f t="shared" si="7"/>
        <v>5</v>
      </c>
      <c r="B238" s="13" t="str">
        <f t="shared" si="6"/>
        <v>50308015</v>
      </c>
      <c r="C238" s="61" t="s">
        <v>705</v>
      </c>
      <c r="D238" s="61" t="s">
        <v>655</v>
      </c>
      <c r="E238" s="62">
        <v>0</v>
      </c>
      <c r="F238" s="62">
        <v>686464.95</v>
      </c>
      <c r="G238" s="62">
        <v>0</v>
      </c>
      <c r="H238" s="62">
        <v>686464.95</v>
      </c>
      <c r="I238" s="62">
        <v>0</v>
      </c>
      <c r="J238" s="62">
        <v>51637607.579999998</v>
      </c>
      <c r="K238" s="62">
        <v>0</v>
      </c>
      <c r="L238" s="62">
        <v>51637607.579999998</v>
      </c>
      <c r="M238" s="9" t="str">
        <f>VLOOKUP(C238,TB!C:F,3,0)</f>
        <v>Depreciation</v>
      </c>
      <c r="N238" s="76" t="str">
        <f>VLOOKUP(C238,TB!C:F,4,0)</f>
        <v>Factory overheads</v>
      </c>
    </row>
    <row r="239" spans="1:14" ht="14.5" hidden="1">
      <c r="A239" s="12" t="str">
        <f t="shared" si="7"/>
        <v>5</v>
      </c>
      <c r="B239" s="13" t="str">
        <f t="shared" si="6"/>
        <v>50308016</v>
      </c>
      <c r="C239" s="61" t="s">
        <v>1114</v>
      </c>
      <c r="D239" s="61" t="s">
        <v>743</v>
      </c>
      <c r="E239" s="62">
        <v>0</v>
      </c>
      <c r="F239" s="62">
        <v>36675.85</v>
      </c>
      <c r="G239" s="62">
        <v>0</v>
      </c>
      <c r="H239" s="62">
        <v>36675.85</v>
      </c>
      <c r="I239" s="62">
        <v>0</v>
      </c>
      <c r="J239" s="62">
        <v>3078937.57</v>
      </c>
      <c r="K239" s="62">
        <v>0</v>
      </c>
      <c r="L239" s="62">
        <v>3078937.57</v>
      </c>
      <c r="M239" s="9" t="str">
        <f>VLOOKUP(C239,TB!C:F,3,0)</f>
        <v>Depreciation</v>
      </c>
      <c r="N239" s="76" t="str">
        <f>VLOOKUP(C239,TB!C:F,4,0)</f>
        <v>Administrative expenses</v>
      </c>
    </row>
    <row r="240" spans="1:14" ht="14.5" hidden="1">
      <c r="A240" s="12" t="str">
        <f t="shared" si="7"/>
        <v>5</v>
      </c>
      <c r="B240" s="13" t="str">
        <f t="shared" si="6"/>
        <v>50310001</v>
      </c>
      <c r="C240" s="61" t="s">
        <v>502</v>
      </c>
      <c r="D240" s="61" t="s">
        <v>145</v>
      </c>
      <c r="E240" s="62">
        <v>0</v>
      </c>
      <c r="F240" s="62">
        <v>65787.31</v>
      </c>
      <c r="G240" s="62">
        <v>12940.33</v>
      </c>
      <c r="H240" s="62">
        <v>52846.98</v>
      </c>
      <c r="I240" s="62">
        <v>0</v>
      </c>
      <c r="J240" s="62">
        <v>5580597.4500000002</v>
      </c>
      <c r="K240" s="62">
        <v>1091251.6000000001</v>
      </c>
      <c r="L240" s="62">
        <v>4489345.8499999996</v>
      </c>
      <c r="M240" s="9" t="str">
        <f>VLOOKUP(C240,TB!C:F,3,0)</f>
        <v>Insurance expenses</v>
      </c>
      <c r="N240" s="76" t="str">
        <f>VLOOKUP(C240,TB!C:F,4,0)</f>
        <v>Factory overheads</v>
      </c>
    </row>
    <row r="241" spans="1:14" ht="14.5" hidden="1">
      <c r="A241" s="12" t="str">
        <f t="shared" si="7"/>
        <v>5</v>
      </c>
      <c r="B241" s="13" t="str">
        <f t="shared" si="6"/>
        <v>50310002</v>
      </c>
      <c r="C241" s="61" t="s">
        <v>629</v>
      </c>
      <c r="D241" s="61" t="s">
        <v>503</v>
      </c>
      <c r="E241" s="62">
        <v>0</v>
      </c>
      <c r="F241" s="62">
        <v>220.73</v>
      </c>
      <c r="G241" s="62">
        <v>220.73</v>
      </c>
      <c r="H241" s="62">
        <v>0</v>
      </c>
      <c r="I241" s="62">
        <v>0</v>
      </c>
      <c r="J241" s="62">
        <v>18751</v>
      </c>
      <c r="K241" s="62">
        <v>18751</v>
      </c>
      <c r="L241" s="62">
        <v>0</v>
      </c>
      <c r="M241" s="9" t="str">
        <f>VLOOKUP(C241,TB!C:F,3,0)</f>
        <v>Insurance expenses</v>
      </c>
      <c r="N241" s="76" t="str">
        <f>VLOOKUP(C241,TB!C:F,4,0)</f>
        <v>Factory overheads</v>
      </c>
    </row>
    <row r="242" spans="1:14" ht="14.5" hidden="1">
      <c r="A242" s="12" t="str">
        <f t="shared" si="7"/>
        <v>5</v>
      </c>
      <c r="B242" s="13" t="str">
        <f t="shared" si="6"/>
        <v>50401001</v>
      </c>
      <c r="C242" s="61" t="s">
        <v>504</v>
      </c>
      <c r="D242" s="61" t="s">
        <v>29</v>
      </c>
      <c r="E242" s="62">
        <v>0</v>
      </c>
      <c r="F242" s="62">
        <v>1115084.6200000001</v>
      </c>
      <c r="G242" s="62">
        <v>78693.53</v>
      </c>
      <c r="H242" s="62">
        <v>1036391.09</v>
      </c>
      <c r="I242" s="62">
        <v>0</v>
      </c>
      <c r="J242" s="62">
        <v>93803016.939999998</v>
      </c>
      <c r="K242" s="62">
        <v>6606321.8399999999</v>
      </c>
      <c r="L242" s="62">
        <v>87196695.099999994</v>
      </c>
      <c r="M242" s="9" t="str">
        <f>VLOOKUP(C242,TB!C:F,3,0)</f>
        <v>Salaries and allowances</v>
      </c>
      <c r="N242" s="76" t="str">
        <f>VLOOKUP(C242,TB!C:F,4,0)</f>
        <v>Administrative expenses</v>
      </c>
    </row>
    <row r="243" spans="1:14" ht="14.5" hidden="1">
      <c r="A243" s="12" t="str">
        <f t="shared" si="7"/>
        <v>5</v>
      </c>
      <c r="B243" s="13" t="str">
        <f t="shared" si="6"/>
        <v>50401002</v>
      </c>
      <c r="C243" s="61" t="s">
        <v>505</v>
      </c>
      <c r="D243" s="61" t="s">
        <v>146</v>
      </c>
      <c r="E243" s="62">
        <v>0</v>
      </c>
      <c r="F243" s="62">
        <v>18303.650000000001</v>
      </c>
      <c r="G243" s="62">
        <v>14303.65</v>
      </c>
      <c r="H243" s="62">
        <v>4000</v>
      </c>
      <c r="I243" s="62">
        <v>0</v>
      </c>
      <c r="J243" s="62">
        <v>1548608.65</v>
      </c>
      <c r="K243" s="62">
        <v>1212808.6499999999</v>
      </c>
      <c r="L243" s="62">
        <v>335800</v>
      </c>
      <c r="M243" s="9" t="str">
        <f>VLOOKUP(C243,TB!C:F,3,0)</f>
        <v>Salaries and allowances</v>
      </c>
      <c r="N243" s="76" t="str">
        <f>VLOOKUP(C243,TB!C:F,4,0)</f>
        <v>Administrative expenses</v>
      </c>
    </row>
    <row r="244" spans="1:14" ht="14.5" hidden="1">
      <c r="A244" s="12" t="str">
        <f t="shared" si="7"/>
        <v>5</v>
      </c>
      <c r="B244" s="13" t="str">
        <f t="shared" si="6"/>
        <v>50401501</v>
      </c>
      <c r="C244" s="61" t="s">
        <v>506</v>
      </c>
      <c r="D244" s="61" t="s">
        <v>63</v>
      </c>
      <c r="E244" s="62">
        <v>0</v>
      </c>
      <c r="F244" s="62">
        <v>3004847.69</v>
      </c>
      <c r="G244" s="62">
        <v>14510.2</v>
      </c>
      <c r="H244" s="62">
        <v>2990337.49</v>
      </c>
      <c r="I244" s="62">
        <v>0</v>
      </c>
      <c r="J244" s="62">
        <v>255261803.5</v>
      </c>
      <c r="K244" s="62">
        <v>1232642</v>
      </c>
      <c r="L244" s="62">
        <v>254029161.5</v>
      </c>
      <c r="M244" s="9" t="str">
        <f>VLOOKUP(C244,TB!C:F,3,0)</f>
        <v>Salaries and allowances</v>
      </c>
      <c r="N244" s="76" t="str">
        <f>VLOOKUP(C244,TB!C:F,4,0)</f>
        <v>Administrative expenses</v>
      </c>
    </row>
    <row r="245" spans="1:14" ht="14.5" hidden="1">
      <c r="A245" s="12" t="str">
        <f t="shared" si="7"/>
        <v>5</v>
      </c>
      <c r="B245" s="13" t="str">
        <f t="shared" si="6"/>
        <v>50401504</v>
      </c>
      <c r="C245" s="61" t="s">
        <v>509</v>
      </c>
      <c r="D245" s="61" t="s">
        <v>197</v>
      </c>
      <c r="E245" s="62">
        <v>0</v>
      </c>
      <c r="F245" s="62">
        <v>78282.02</v>
      </c>
      <c r="G245" s="62">
        <v>0</v>
      </c>
      <c r="H245" s="62">
        <v>78282.02</v>
      </c>
      <c r="I245" s="62">
        <v>0</v>
      </c>
      <c r="J245" s="62">
        <v>6650060.5</v>
      </c>
      <c r="K245" s="62">
        <v>0</v>
      </c>
      <c r="L245" s="62">
        <v>6650060.5</v>
      </c>
      <c r="M245" s="9" t="str">
        <f>VLOOKUP(C245,TB!C:F,3,0)</f>
        <v>Salaries and allowances</v>
      </c>
      <c r="N245" s="76" t="str">
        <f>VLOOKUP(C245,TB!C:F,4,0)</f>
        <v>Administrative expenses</v>
      </c>
    </row>
    <row r="246" spans="1:14" ht="14.5" hidden="1">
      <c r="A246" s="12" t="str">
        <f t="shared" si="7"/>
        <v>5</v>
      </c>
      <c r="B246" s="13" t="str">
        <f t="shared" si="6"/>
        <v>50401505</v>
      </c>
      <c r="C246" s="61" t="s">
        <v>631</v>
      </c>
      <c r="D246" s="61" t="s">
        <v>609</v>
      </c>
      <c r="E246" s="62">
        <v>0</v>
      </c>
      <c r="F246" s="62">
        <v>21526.11</v>
      </c>
      <c r="G246" s="62">
        <v>0</v>
      </c>
      <c r="H246" s="62">
        <v>21526.11</v>
      </c>
      <c r="I246" s="62">
        <v>0</v>
      </c>
      <c r="J246" s="62">
        <v>1828645</v>
      </c>
      <c r="K246" s="62">
        <v>0</v>
      </c>
      <c r="L246" s="62">
        <v>1828645</v>
      </c>
      <c r="M246" s="9" t="str">
        <f>VLOOKUP(C246,TB!C:F,3,0)</f>
        <v>Repair and maintenance</v>
      </c>
      <c r="N246" s="76" t="str">
        <f>VLOOKUP(C246,TB!C:F,4,0)</f>
        <v>Administrative expenses</v>
      </c>
    </row>
    <row r="247" spans="1:14" ht="14.5" hidden="1">
      <c r="A247" s="12" t="str">
        <f t="shared" si="7"/>
        <v>5</v>
      </c>
      <c r="B247" s="13" t="str">
        <f t="shared" si="6"/>
        <v>50401506</v>
      </c>
      <c r="C247" s="61" t="s">
        <v>510</v>
      </c>
      <c r="D247" s="61" t="s">
        <v>19</v>
      </c>
      <c r="E247" s="62">
        <v>0</v>
      </c>
      <c r="F247" s="62">
        <v>300948.47999999998</v>
      </c>
      <c r="G247" s="62">
        <v>0</v>
      </c>
      <c r="H247" s="62">
        <v>300948.47999999998</v>
      </c>
      <c r="I247" s="62">
        <v>0</v>
      </c>
      <c r="J247" s="62">
        <v>25565573</v>
      </c>
      <c r="K247" s="62">
        <v>0</v>
      </c>
      <c r="L247" s="62">
        <v>25565573</v>
      </c>
      <c r="M247" s="9" t="str">
        <f>VLOOKUP(C247,TB!C:F,3,0)</f>
        <v>Salaries and allowances</v>
      </c>
      <c r="N247" s="76" t="str">
        <f>VLOOKUP(C247,TB!C:F,4,0)</f>
        <v>Administrative expenses</v>
      </c>
    </row>
    <row r="248" spans="1:14" ht="14.5" hidden="1">
      <c r="A248" s="12" t="str">
        <f t="shared" si="7"/>
        <v>5</v>
      </c>
      <c r="B248" s="13" t="str">
        <f t="shared" si="6"/>
        <v>50401507</v>
      </c>
      <c r="C248" s="61" t="s">
        <v>511</v>
      </c>
      <c r="D248" s="61" t="s">
        <v>147</v>
      </c>
      <c r="E248" s="62">
        <v>0</v>
      </c>
      <c r="F248" s="62">
        <v>95679.55</v>
      </c>
      <c r="G248" s="62">
        <v>8561.6</v>
      </c>
      <c r="H248" s="62">
        <v>87117.95</v>
      </c>
      <c r="I248" s="62">
        <v>0</v>
      </c>
      <c r="J248" s="62">
        <v>8127959</v>
      </c>
      <c r="K248" s="62">
        <v>727288</v>
      </c>
      <c r="L248" s="62">
        <v>7400671</v>
      </c>
      <c r="M248" s="9" t="s">
        <v>911</v>
      </c>
      <c r="N248" s="76" t="str">
        <f>VLOOKUP(C248,TB!C:F,4,0)</f>
        <v>Administrative expenses</v>
      </c>
    </row>
    <row r="249" spans="1:14" ht="14.5" hidden="1">
      <c r="A249" s="12" t="str">
        <f t="shared" si="7"/>
        <v>5</v>
      </c>
      <c r="B249" s="13" t="str">
        <f t="shared" si="6"/>
        <v>50401510</v>
      </c>
      <c r="C249" s="61" t="s">
        <v>512</v>
      </c>
      <c r="D249" s="61" t="s">
        <v>297</v>
      </c>
      <c r="E249" s="62">
        <v>0</v>
      </c>
      <c r="F249" s="62">
        <v>64875.58</v>
      </c>
      <c r="G249" s="62">
        <v>64092.73</v>
      </c>
      <c r="H249" s="62">
        <v>782.85</v>
      </c>
      <c r="I249" s="62">
        <v>0</v>
      </c>
      <c r="J249" s="62">
        <v>5460083.8600000003</v>
      </c>
      <c r="K249" s="62">
        <v>5388768.5999999996</v>
      </c>
      <c r="L249" s="62">
        <v>71315.259999999995</v>
      </c>
      <c r="M249" s="9" t="str">
        <f>VLOOKUP(C249,TB!C:F,3,0)</f>
        <v>Business development  expenses</v>
      </c>
      <c r="N249" s="76" t="str">
        <f>VLOOKUP(C249,TB!C:F,4,0)</f>
        <v>Administrative expenses</v>
      </c>
    </row>
    <row r="250" spans="1:14" ht="14.5" hidden="1">
      <c r="A250" s="12" t="str">
        <f t="shared" si="7"/>
        <v>5</v>
      </c>
      <c r="B250" s="13" t="str">
        <f t="shared" si="6"/>
        <v>50401513</v>
      </c>
      <c r="C250" s="61" t="s">
        <v>513</v>
      </c>
      <c r="D250" s="61" t="s">
        <v>298</v>
      </c>
      <c r="E250" s="62">
        <v>0</v>
      </c>
      <c r="F250" s="62">
        <v>530330.15</v>
      </c>
      <c r="G250" s="62">
        <v>149362.46</v>
      </c>
      <c r="H250" s="62">
        <v>380967.69</v>
      </c>
      <c r="I250" s="62">
        <v>0</v>
      </c>
      <c r="J250" s="62">
        <v>45051781</v>
      </c>
      <c r="K250" s="62">
        <v>12688359</v>
      </c>
      <c r="L250" s="62">
        <v>32363422</v>
      </c>
      <c r="M250" s="9" t="str">
        <f>VLOOKUP(C250,TB!C:F,3,0)</f>
        <v>Service Benefit</v>
      </c>
      <c r="N250" s="76" t="str">
        <f>VLOOKUP(C250,TB!C:F,4,0)</f>
        <v>Administrative expenses</v>
      </c>
    </row>
    <row r="251" spans="1:14" ht="14.5" hidden="1">
      <c r="A251" s="12" t="str">
        <f t="shared" si="7"/>
        <v>5</v>
      </c>
      <c r="B251" s="13" t="str">
        <f t="shared" si="6"/>
        <v>50401514</v>
      </c>
      <c r="C251" s="61" t="s">
        <v>514</v>
      </c>
      <c r="D251" s="61" t="s">
        <v>148</v>
      </c>
      <c r="E251" s="62">
        <v>0</v>
      </c>
      <c r="F251" s="62">
        <v>50544.21</v>
      </c>
      <c r="G251" s="62">
        <v>12688.31</v>
      </c>
      <c r="H251" s="62">
        <v>37855.9</v>
      </c>
      <c r="I251" s="62">
        <v>0</v>
      </c>
      <c r="J251" s="62">
        <v>4280591.12</v>
      </c>
      <c r="K251" s="62">
        <v>1065868.76</v>
      </c>
      <c r="L251" s="62">
        <v>3214722.36</v>
      </c>
      <c r="M251" s="9" t="str">
        <f>VLOOKUP(C251,TB!C:F,3,0)</f>
        <v>Medical expenses</v>
      </c>
      <c r="N251" s="76" t="str">
        <f>VLOOKUP(C251,TB!C:F,4,0)</f>
        <v>Direct expenses</v>
      </c>
    </row>
    <row r="252" spans="1:14" ht="14.5" hidden="1">
      <c r="A252" s="12" t="str">
        <f t="shared" si="7"/>
        <v>5</v>
      </c>
      <c r="B252" s="13" t="str">
        <f t="shared" si="6"/>
        <v>50402001</v>
      </c>
      <c r="C252" s="61" t="s">
        <v>632</v>
      </c>
      <c r="D252" s="61" t="s">
        <v>149</v>
      </c>
      <c r="E252" s="62">
        <v>0</v>
      </c>
      <c r="F252" s="62">
        <v>72416.929999999993</v>
      </c>
      <c r="G252" s="62">
        <v>40313.74</v>
      </c>
      <c r="H252" s="62">
        <v>32103.19</v>
      </c>
      <c r="I252" s="62">
        <v>0</v>
      </c>
      <c r="J252" s="62">
        <v>6481064</v>
      </c>
      <c r="K252" s="62">
        <v>3549933.58</v>
      </c>
      <c r="L252" s="62">
        <v>2931130.42</v>
      </c>
      <c r="M252" s="9" t="str">
        <f>VLOOKUP(C252,TB!C:F,3,0)</f>
        <v>Rental expenses</v>
      </c>
      <c r="N252" s="76" t="str">
        <f>VLOOKUP(C252,TB!C:F,4,0)</f>
        <v>Administrative expenses</v>
      </c>
    </row>
    <row r="253" spans="1:14" ht="14.5" hidden="1">
      <c r="A253" s="12" t="str">
        <f t="shared" si="7"/>
        <v>5</v>
      </c>
      <c r="B253" s="13" t="str">
        <f t="shared" si="6"/>
        <v>50402002</v>
      </c>
      <c r="C253" s="61" t="s">
        <v>515</v>
      </c>
      <c r="D253" s="61" t="s">
        <v>64</v>
      </c>
      <c r="E253" s="62">
        <v>0</v>
      </c>
      <c r="F253" s="62">
        <v>38756.199999999997</v>
      </c>
      <c r="G253" s="62">
        <v>8921.69</v>
      </c>
      <c r="H253" s="62">
        <v>29834.51</v>
      </c>
      <c r="I253" s="62">
        <v>0</v>
      </c>
      <c r="J253" s="62">
        <v>3286517.4</v>
      </c>
      <c r="K253" s="62">
        <v>751475.35</v>
      </c>
      <c r="L253" s="62">
        <v>2535042.0499999998</v>
      </c>
      <c r="M253" s="9" t="str">
        <f>VLOOKUP(C253,TB!C:F,3,0)</f>
        <v>Communication expenses</v>
      </c>
      <c r="N253" s="76" t="str">
        <f>VLOOKUP(C253,TB!C:F,4,0)</f>
        <v>Administrative expenses</v>
      </c>
    </row>
    <row r="254" spans="1:14" ht="14.5" hidden="1">
      <c r="A254" s="12" t="str">
        <f t="shared" si="7"/>
        <v>5</v>
      </c>
      <c r="B254" s="13" t="str">
        <f t="shared" si="6"/>
        <v>50402003</v>
      </c>
      <c r="C254" s="61" t="s">
        <v>516</v>
      </c>
      <c r="D254" s="61" t="s">
        <v>150</v>
      </c>
      <c r="E254" s="62">
        <v>0</v>
      </c>
      <c r="F254" s="62">
        <v>259128.62</v>
      </c>
      <c r="G254" s="62">
        <v>121259.52</v>
      </c>
      <c r="H254" s="62">
        <v>137869.1</v>
      </c>
      <c r="I254" s="62">
        <v>0</v>
      </c>
      <c r="J254" s="62">
        <v>21880388.84</v>
      </c>
      <c r="K254" s="62">
        <v>10182046.85</v>
      </c>
      <c r="L254" s="62">
        <v>11698341.99</v>
      </c>
      <c r="M254" s="9" t="str">
        <f>VLOOKUP(C254,TB!C:F,3,0)</f>
        <v>Vehicle and transportation</v>
      </c>
      <c r="N254" s="76" t="str">
        <f>VLOOKUP(C254,TB!C:F,4,0)</f>
        <v>Administrative expenses</v>
      </c>
    </row>
    <row r="255" spans="1:14" ht="14.5" hidden="1">
      <c r="A255" s="12" t="str">
        <f t="shared" si="7"/>
        <v>5</v>
      </c>
      <c r="B255" s="13" t="str">
        <f t="shared" si="6"/>
        <v>50402004</v>
      </c>
      <c r="C255" s="61" t="s">
        <v>517</v>
      </c>
      <c r="D255" s="61" t="s">
        <v>151</v>
      </c>
      <c r="E255" s="62">
        <v>0</v>
      </c>
      <c r="F255" s="62">
        <v>13853.08</v>
      </c>
      <c r="G255" s="62">
        <v>176.57</v>
      </c>
      <c r="H255" s="62">
        <v>13676.51</v>
      </c>
      <c r="I255" s="62">
        <v>0</v>
      </c>
      <c r="J255" s="62">
        <v>1169808.3</v>
      </c>
      <c r="K255" s="62">
        <v>15000</v>
      </c>
      <c r="L255" s="62">
        <v>1154808.3</v>
      </c>
      <c r="M255" s="9" t="str">
        <f>VLOOKUP(C255,TB!C:F,3,0)</f>
        <v>Travelling and conveyance</v>
      </c>
      <c r="N255" s="76" t="str">
        <f>VLOOKUP(C255,TB!C:F,4,0)</f>
        <v>Administrative expenses</v>
      </c>
    </row>
    <row r="256" spans="1:14" ht="14.5" hidden="1">
      <c r="A256" s="12" t="str">
        <f t="shared" si="7"/>
        <v>5</v>
      </c>
      <c r="B256" s="13" t="str">
        <f t="shared" si="6"/>
        <v>50402005</v>
      </c>
      <c r="C256" s="61" t="s">
        <v>518</v>
      </c>
      <c r="D256" s="61" t="s">
        <v>152</v>
      </c>
      <c r="E256" s="62">
        <v>0</v>
      </c>
      <c r="F256" s="62">
        <v>422383.06</v>
      </c>
      <c r="G256" s="62">
        <v>325841.89</v>
      </c>
      <c r="H256" s="62">
        <v>96541.17</v>
      </c>
      <c r="I256" s="62">
        <v>0</v>
      </c>
      <c r="J256" s="62">
        <v>35666902.119999997</v>
      </c>
      <c r="K256" s="62">
        <v>27526682.52</v>
      </c>
      <c r="L256" s="62">
        <v>8140219.5999999996</v>
      </c>
      <c r="M256" s="9" t="str">
        <f>VLOOKUP(C256,TB!C:F,3,0)</f>
        <v>Repair and maintenance</v>
      </c>
      <c r="N256" s="76" t="str">
        <f>VLOOKUP(C256,TB!C:F,4,0)</f>
        <v>Administrative expenses</v>
      </c>
    </row>
    <row r="257" spans="1:14" ht="14.5" hidden="1">
      <c r="A257" s="12" t="str">
        <f t="shared" si="7"/>
        <v>5</v>
      </c>
      <c r="B257" s="13" t="str">
        <f t="shared" si="6"/>
        <v>50402006</v>
      </c>
      <c r="C257" s="61" t="s">
        <v>519</v>
      </c>
      <c r="D257" s="61" t="s">
        <v>153</v>
      </c>
      <c r="E257" s="62">
        <v>0</v>
      </c>
      <c r="F257" s="62">
        <v>44477.53</v>
      </c>
      <c r="G257" s="62">
        <v>15785.62</v>
      </c>
      <c r="H257" s="62">
        <v>28691.91</v>
      </c>
      <c r="I257" s="62">
        <v>0</v>
      </c>
      <c r="J257" s="62">
        <v>3764555.42</v>
      </c>
      <c r="K257" s="62">
        <v>1330003.6599999999</v>
      </c>
      <c r="L257" s="62">
        <v>2434551.7599999998</v>
      </c>
      <c r="M257" s="9" t="str">
        <f>VLOOKUP(C257,TB!C:F,3,0)</f>
        <v>Printing and stationeries</v>
      </c>
      <c r="N257" s="76" t="str">
        <f>VLOOKUP(C257,TB!C:F,4,0)</f>
        <v>Administrative expenses</v>
      </c>
    </row>
    <row r="258" spans="1:14" ht="14.5" hidden="1">
      <c r="A258" s="12" t="str">
        <f t="shared" si="7"/>
        <v>5</v>
      </c>
      <c r="B258" s="13" t="str">
        <f t="shared" si="6"/>
        <v>50402007</v>
      </c>
      <c r="C258" s="61" t="s">
        <v>520</v>
      </c>
      <c r="D258" s="61" t="s">
        <v>154</v>
      </c>
      <c r="E258" s="62">
        <v>0</v>
      </c>
      <c r="F258" s="62">
        <v>23254.91</v>
      </c>
      <c r="G258" s="62">
        <v>18142.71</v>
      </c>
      <c r="H258" s="62">
        <v>5112.2</v>
      </c>
      <c r="I258" s="62">
        <v>0</v>
      </c>
      <c r="J258" s="62">
        <v>1955700.11</v>
      </c>
      <c r="K258" s="62">
        <v>1523095.61</v>
      </c>
      <c r="L258" s="62">
        <v>432604.5</v>
      </c>
      <c r="M258" s="9" t="str">
        <f>VLOOKUP(C258,TB!C:F,3,0)</f>
        <v>Recruitment and training expenses</v>
      </c>
      <c r="N258" s="76" t="str">
        <f>VLOOKUP(C258,TB!C:F,4,0)</f>
        <v>Administrative expenses</v>
      </c>
    </row>
    <row r="259" spans="1:14" ht="14.5" hidden="1">
      <c r="A259" s="12" t="str">
        <f t="shared" si="7"/>
        <v>5</v>
      </c>
      <c r="B259" s="13" t="str">
        <f t="shared" ref="B259:B304" si="8">RIGHT(C259,8)</f>
        <v>50402008</v>
      </c>
      <c r="C259" s="61" t="s">
        <v>521</v>
      </c>
      <c r="D259" s="61" t="s">
        <v>155</v>
      </c>
      <c r="E259" s="62">
        <v>0</v>
      </c>
      <c r="F259" s="62">
        <v>1277.22</v>
      </c>
      <c r="G259" s="62">
        <v>258.98</v>
      </c>
      <c r="H259" s="62">
        <v>1018.24</v>
      </c>
      <c r="I259" s="62">
        <v>0</v>
      </c>
      <c r="J259" s="62">
        <v>108500</v>
      </c>
      <c r="K259" s="62">
        <v>22000</v>
      </c>
      <c r="L259" s="62">
        <v>86500</v>
      </c>
      <c r="M259" s="9" t="str">
        <f>VLOOKUP(C259,TB!C:F,3,0)</f>
        <v>Repair and maintenance</v>
      </c>
      <c r="N259" s="76" t="str">
        <f>VLOOKUP(C259,TB!C:F,4,0)</f>
        <v>Administrative expenses</v>
      </c>
    </row>
    <row r="260" spans="1:14" ht="14.5" hidden="1">
      <c r="A260" s="12" t="str">
        <f t="shared" ref="A260:A305" si="9">LEFT(B260,1)</f>
        <v>5</v>
      </c>
      <c r="B260" s="13" t="str">
        <f t="shared" si="8"/>
        <v>50402009</v>
      </c>
      <c r="C260" s="61" t="s">
        <v>522</v>
      </c>
      <c r="D260" s="61" t="s">
        <v>156</v>
      </c>
      <c r="E260" s="62">
        <v>0</v>
      </c>
      <c r="F260" s="62">
        <v>26821.14</v>
      </c>
      <c r="G260" s="62">
        <v>9428.25</v>
      </c>
      <c r="H260" s="62">
        <v>17392.89</v>
      </c>
      <c r="I260" s="62">
        <v>0</v>
      </c>
      <c r="J260" s="62">
        <v>2271424.5</v>
      </c>
      <c r="K260" s="62">
        <v>794942.79</v>
      </c>
      <c r="L260" s="62">
        <v>1476481.71</v>
      </c>
      <c r="M260" s="9" t="str">
        <f>VLOOKUP(C260,TB!C:F,3,0)</f>
        <v>Insurance expenses</v>
      </c>
      <c r="N260" s="76" t="str">
        <f>VLOOKUP(C260,TB!C:F,4,0)</f>
        <v>Administrative expenses</v>
      </c>
    </row>
    <row r="261" spans="1:14" ht="14.5" hidden="1">
      <c r="A261" s="12" t="str">
        <f t="shared" si="9"/>
        <v>5</v>
      </c>
      <c r="B261" s="13" t="str">
        <f t="shared" si="8"/>
        <v>50402010</v>
      </c>
      <c r="C261" s="61" t="s">
        <v>523</v>
      </c>
      <c r="D261" s="61" t="s">
        <v>157</v>
      </c>
      <c r="E261" s="62">
        <v>0</v>
      </c>
      <c r="F261" s="62">
        <v>42687.94</v>
      </c>
      <c r="G261" s="62">
        <v>20738.169999999998</v>
      </c>
      <c r="H261" s="62">
        <v>21949.77</v>
      </c>
      <c r="I261" s="62">
        <v>0</v>
      </c>
      <c r="J261" s="62">
        <v>3596482.34</v>
      </c>
      <c r="K261" s="62">
        <v>1740979.06</v>
      </c>
      <c r="L261" s="62">
        <v>1855503.28</v>
      </c>
      <c r="M261" s="9" t="str">
        <f>VLOOKUP(C261,TB!C:F,3,0)</f>
        <v>Rates and taxes</v>
      </c>
      <c r="N261" s="76" t="str">
        <f>VLOOKUP(C261,TB!C:F,4,0)</f>
        <v>Administrative expenses</v>
      </c>
    </row>
    <row r="262" spans="1:14" ht="14.5" hidden="1">
      <c r="A262" s="12" t="str">
        <f t="shared" si="9"/>
        <v>5</v>
      </c>
      <c r="B262" s="13" t="str">
        <f t="shared" si="8"/>
        <v>50402011</v>
      </c>
      <c r="C262" s="61" t="s">
        <v>524</v>
      </c>
      <c r="D262" s="61" t="s">
        <v>158</v>
      </c>
      <c r="E262" s="62">
        <v>0</v>
      </c>
      <c r="F262" s="62">
        <v>181306.75</v>
      </c>
      <c r="G262" s="62">
        <v>139842.03</v>
      </c>
      <c r="H262" s="62">
        <v>41464.720000000001</v>
      </c>
      <c r="I262" s="62">
        <v>0</v>
      </c>
      <c r="J262" s="62">
        <v>15309607.560000001</v>
      </c>
      <c r="K262" s="62">
        <v>11774143.869999999</v>
      </c>
      <c r="L262" s="62">
        <v>3535463.69</v>
      </c>
      <c r="M262" s="9" t="str">
        <f>VLOOKUP(C262,TB!C:F,3,0)</f>
        <v>Professional fees &amp; compliance expenses</v>
      </c>
      <c r="N262" s="76" t="str">
        <f>VLOOKUP(C262,TB!C:F,4,0)</f>
        <v>Administrative expenses</v>
      </c>
    </row>
    <row r="263" spans="1:14" ht="14.5" hidden="1">
      <c r="A263" s="12" t="str">
        <f t="shared" si="9"/>
        <v>5</v>
      </c>
      <c r="B263" s="13" t="str">
        <f t="shared" si="8"/>
        <v>50402012</v>
      </c>
      <c r="C263" s="61" t="s">
        <v>525</v>
      </c>
      <c r="D263" s="61" t="s">
        <v>159</v>
      </c>
      <c r="E263" s="62">
        <v>0</v>
      </c>
      <c r="F263" s="62">
        <v>304004.88</v>
      </c>
      <c r="G263" s="62">
        <v>180731.35</v>
      </c>
      <c r="H263" s="62">
        <v>123273.53</v>
      </c>
      <c r="I263" s="62">
        <v>0</v>
      </c>
      <c r="J263" s="62">
        <v>25574113.969999999</v>
      </c>
      <c r="K263" s="62">
        <v>15179126.189999999</v>
      </c>
      <c r="L263" s="62">
        <v>10394987.779999999</v>
      </c>
      <c r="M263" s="9" t="str">
        <f>VLOOKUP(C263,TB!C:F,3,0)</f>
        <v>Professional fees &amp; compliance expenses</v>
      </c>
      <c r="N263" s="76" t="str">
        <f>VLOOKUP(C263,TB!C:F,4,0)</f>
        <v>Administrative expenses</v>
      </c>
    </row>
    <row r="264" spans="1:14" ht="14.5" hidden="1">
      <c r="A264" s="12" t="str">
        <f t="shared" si="9"/>
        <v>5</v>
      </c>
      <c r="B264" s="13" t="str">
        <f t="shared" si="8"/>
        <v>50402013</v>
      </c>
      <c r="C264" s="61" t="s">
        <v>526</v>
      </c>
      <c r="D264" s="61" t="s">
        <v>160</v>
      </c>
      <c r="E264" s="62">
        <v>0</v>
      </c>
      <c r="F264" s="62">
        <v>6698.42</v>
      </c>
      <c r="G264" s="62">
        <v>2058.3000000000002</v>
      </c>
      <c r="H264" s="62">
        <v>4640.12</v>
      </c>
      <c r="I264" s="62">
        <v>0</v>
      </c>
      <c r="J264" s="62">
        <v>568191</v>
      </c>
      <c r="K264" s="62">
        <v>174681</v>
      </c>
      <c r="L264" s="62">
        <v>393510</v>
      </c>
      <c r="M264" s="9" t="str">
        <f>VLOOKUP(C264,TB!C:F,3,0)</f>
        <v>Business development  expenses</v>
      </c>
      <c r="N264" s="76" t="str">
        <f>VLOOKUP(C264,TB!C:F,4,0)</f>
        <v>Administrative expenses</v>
      </c>
    </row>
    <row r="265" spans="1:14" ht="14.5" hidden="1">
      <c r="A265" s="12" t="str">
        <f t="shared" si="9"/>
        <v>5</v>
      </c>
      <c r="B265" s="13" t="str">
        <f t="shared" si="8"/>
        <v>50402014</v>
      </c>
      <c r="C265" s="61" t="s">
        <v>528</v>
      </c>
      <c r="D265" s="61" t="s">
        <v>161</v>
      </c>
      <c r="E265" s="62">
        <v>0</v>
      </c>
      <c r="F265" s="62">
        <v>39154.89</v>
      </c>
      <c r="G265" s="62">
        <v>6410.31</v>
      </c>
      <c r="H265" s="62">
        <v>32744.58</v>
      </c>
      <c r="I265" s="62">
        <v>0</v>
      </c>
      <c r="J265" s="62">
        <v>3320629.32</v>
      </c>
      <c r="K265" s="62">
        <v>539192.72</v>
      </c>
      <c r="L265" s="62">
        <v>2781436.6</v>
      </c>
      <c r="M265" s="9" t="str">
        <f>VLOOKUP(C265,TB!C:F,3,0)</f>
        <v>Business development  expenses</v>
      </c>
      <c r="N265" s="76" t="str">
        <f>VLOOKUP(C265,TB!C:F,4,0)</f>
        <v>Administrative expenses</v>
      </c>
    </row>
    <row r="266" spans="1:14" ht="14.5" hidden="1">
      <c r="A266" s="12" t="str">
        <f t="shared" si="9"/>
        <v>5</v>
      </c>
      <c r="B266" s="13" t="str">
        <f t="shared" si="8"/>
        <v>50402015</v>
      </c>
      <c r="C266" s="61" t="s">
        <v>529</v>
      </c>
      <c r="D266" s="61" t="s">
        <v>162</v>
      </c>
      <c r="E266" s="62">
        <v>0</v>
      </c>
      <c r="F266" s="62">
        <v>7489.05</v>
      </c>
      <c r="G266" s="62">
        <v>4448.03</v>
      </c>
      <c r="H266" s="62">
        <v>3041.02</v>
      </c>
      <c r="I266" s="62">
        <v>0</v>
      </c>
      <c r="J266" s="62">
        <v>632547.49</v>
      </c>
      <c r="K266" s="62">
        <v>373412.13</v>
      </c>
      <c r="L266" s="62">
        <v>259135.35999999999</v>
      </c>
      <c r="M266" s="9" t="str">
        <f>VLOOKUP(C266,TB!C:F,3,0)</f>
        <v>Visa and work permit expenses</v>
      </c>
      <c r="N266" s="76" t="str">
        <f>VLOOKUP(C266,TB!C:F,4,0)</f>
        <v>Administrative expenses</v>
      </c>
    </row>
    <row r="267" spans="1:14" ht="14.5" hidden="1">
      <c r="A267" s="12" t="str">
        <f t="shared" si="9"/>
        <v>5</v>
      </c>
      <c r="B267" s="13" t="str">
        <f t="shared" si="8"/>
        <v>50402016</v>
      </c>
      <c r="C267" s="61" t="s">
        <v>530</v>
      </c>
      <c r="D267" s="61" t="s">
        <v>163</v>
      </c>
      <c r="E267" s="62">
        <v>0</v>
      </c>
      <c r="F267" s="62">
        <v>15873</v>
      </c>
      <c r="G267" s="62">
        <v>1018.25</v>
      </c>
      <c r="H267" s="62">
        <v>14854.75</v>
      </c>
      <c r="I267" s="62">
        <v>0</v>
      </c>
      <c r="J267" s="62">
        <v>1342306.75</v>
      </c>
      <c r="K267" s="62">
        <v>85482.09</v>
      </c>
      <c r="L267" s="62">
        <v>1256824.6599999999</v>
      </c>
      <c r="M267" s="9" t="str">
        <f>VLOOKUP(C267,TB!C:F,3,0)</f>
        <v>Travelling and conveyance</v>
      </c>
      <c r="N267" s="76" t="str">
        <f>VLOOKUP(C267,TB!C:F,4,0)</f>
        <v>Administrative expenses</v>
      </c>
    </row>
    <row r="268" spans="1:14" ht="14.5" hidden="1">
      <c r="A268" s="12" t="str">
        <f t="shared" si="9"/>
        <v>5</v>
      </c>
      <c r="B268" s="13" t="str">
        <f t="shared" si="8"/>
        <v>50402017</v>
      </c>
      <c r="C268" s="61" t="s">
        <v>531</v>
      </c>
      <c r="D268" s="61" t="s">
        <v>164</v>
      </c>
      <c r="E268" s="62">
        <v>0</v>
      </c>
      <c r="F268" s="62">
        <v>20760.5</v>
      </c>
      <c r="G268" s="62">
        <v>0.24</v>
      </c>
      <c r="H268" s="62">
        <v>20760.259999999998</v>
      </c>
      <c r="I268" s="62">
        <v>0</v>
      </c>
      <c r="J268" s="62">
        <v>1763605.62</v>
      </c>
      <c r="K268" s="62">
        <v>20</v>
      </c>
      <c r="L268" s="62">
        <v>1763585.62</v>
      </c>
      <c r="M268" s="9" t="str">
        <f>VLOOKUP(C268,TB!C:F,3,0)</f>
        <v>Travelling and conveyance</v>
      </c>
      <c r="N268" s="76" t="str">
        <f>VLOOKUP(C268,TB!C:F,4,0)</f>
        <v>Administrative expenses</v>
      </c>
    </row>
    <row r="269" spans="1:14" ht="14.5" hidden="1">
      <c r="A269" s="12" t="str">
        <f t="shared" si="9"/>
        <v>5</v>
      </c>
      <c r="B269" s="13" t="str">
        <f t="shared" si="8"/>
        <v>50402019</v>
      </c>
      <c r="C269" s="61" t="s">
        <v>532</v>
      </c>
      <c r="D269" s="61" t="s">
        <v>165</v>
      </c>
      <c r="E269" s="62">
        <v>0</v>
      </c>
      <c r="F269" s="62">
        <v>119160.6</v>
      </c>
      <c r="G269" s="62">
        <v>34968.199999999997</v>
      </c>
      <c r="H269" s="62">
        <v>84192.4</v>
      </c>
      <c r="I269" s="62">
        <v>0</v>
      </c>
      <c r="J269" s="62">
        <v>10087724.16</v>
      </c>
      <c r="K269" s="62">
        <v>2935580.39</v>
      </c>
      <c r="L269" s="62">
        <v>7152143.7699999996</v>
      </c>
      <c r="M269" s="9" t="str">
        <f>VLOOKUP(C269,TB!C:F,3,0)</f>
        <v>Security expenses</v>
      </c>
      <c r="N269" s="76" t="str">
        <f>VLOOKUP(C269,TB!C:F,4,0)</f>
        <v>Administrative expenses</v>
      </c>
    </row>
    <row r="270" spans="1:14" ht="14.5" hidden="1">
      <c r="A270" s="12" t="str">
        <f t="shared" si="9"/>
        <v>5</v>
      </c>
      <c r="B270" s="13" t="str">
        <f t="shared" si="8"/>
        <v>50402020</v>
      </c>
      <c r="C270" s="61" t="s">
        <v>533</v>
      </c>
      <c r="D270" s="61" t="s">
        <v>166</v>
      </c>
      <c r="E270" s="62">
        <v>0</v>
      </c>
      <c r="F270" s="62">
        <v>236.69</v>
      </c>
      <c r="G270" s="62">
        <v>0</v>
      </c>
      <c r="H270" s="62">
        <v>236.69</v>
      </c>
      <c r="I270" s="62">
        <v>0</v>
      </c>
      <c r="J270" s="62">
        <v>20000</v>
      </c>
      <c r="K270" s="62">
        <v>0</v>
      </c>
      <c r="L270" s="62">
        <v>20000</v>
      </c>
      <c r="M270" s="9" t="str">
        <f>VLOOKUP(C270,TB!C:F,3,0)</f>
        <v>Business development  expenses</v>
      </c>
      <c r="N270" s="76" t="str">
        <f>VLOOKUP(C270,TB!C:F,4,0)</f>
        <v>Administrative expenses</v>
      </c>
    </row>
    <row r="271" spans="1:14" ht="14.5" hidden="1">
      <c r="A271" s="12" t="str">
        <f t="shared" si="9"/>
        <v>5</v>
      </c>
      <c r="B271" s="13" t="str">
        <f t="shared" si="8"/>
        <v>50402030</v>
      </c>
      <c r="C271" s="61" t="s">
        <v>535</v>
      </c>
      <c r="D271" s="61" t="s">
        <v>168</v>
      </c>
      <c r="E271" s="62">
        <v>0</v>
      </c>
      <c r="F271" s="62">
        <v>32.74</v>
      </c>
      <c r="G271" s="62">
        <v>52.35</v>
      </c>
      <c r="H271" s="62">
        <v>-19.61</v>
      </c>
      <c r="I271" s="62">
        <v>0</v>
      </c>
      <c r="J271" s="62">
        <v>2748.5</v>
      </c>
      <c r="K271" s="62">
        <v>4394.84</v>
      </c>
      <c r="L271" s="62">
        <v>-1646.34</v>
      </c>
      <c r="M271" s="9" t="str">
        <f>VLOOKUP(C271,TB!C:F,3,0)</f>
        <v>Prodn  materials consumed-inward cost</v>
      </c>
      <c r="N271" s="76" t="str">
        <f>VLOOKUP(C271,TB!C:F,4,0)</f>
        <v>Production materials consumed</v>
      </c>
    </row>
    <row r="272" spans="1:14" ht="14.5" hidden="1">
      <c r="A272" s="12" t="str">
        <f t="shared" si="9"/>
        <v>5</v>
      </c>
      <c r="B272" s="13" t="str">
        <f t="shared" si="8"/>
        <v>50402034</v>
      </c>
      <c r="C272" s="61" t="s">
        <v>536</v>
      </c>
      <c r="D272" s="61" t="s">
        <v>169</v>
      </c>
      <c r="E272" s="62">
        <v>0</v>
      </c>
      <c r="F272" s="62">
        <v>121.49</v>
      </c>
      <c r="G272" s="62">
        <v>13.3</v>
      </c>
      <c r="H272" s="62">
        <v>108.19</v>
      </c>
      <c r="I272" s="62">
        <v>0</v>
      </c>
      <c r="J272" s="62">
        <v>10319.84</v>
      </c>
      <c r="K272" s="62">
        <v>1129.8399999999999</v>
      </c>
      <c r="L272" s="62">
        <v>9190</v>
      </c>
      <c r="M272" s="9" t="str">
        <f>VLOOKUP(C272,TB!C:F,3,0)</f>
        <v>Printing and stationeries</v>
      </c>
      <c r="N272" s="76" t="str">
        <f>VLOOKUP(C272,TB!C:F,4,0)</f>
        <v>Administrative expenses</v>
      </c>
    </row>
    <row r="273" spans="1:14" ht="14.5" hidden="1">
      <c r="A273" s="12" t="str">
        <f t="shared" si="9"/>
        <v>5</v>
      </c>
      <c r="B273" s="13" t="str">
        <f t="shared" si="8"/>
        <v>50402038</v>
      </c>
      <c r="C273" s="61" t="s">
        <v>1116</v>
      </c>
      <c r="D273" s="61" t="s">
        <v>710</v>
      </c>
      <c r="E273" s="62">
        <v>0</v>
      </c>
      <c r="F273" s="62">
        <v>8773.4599999999991</v>
      </c>
      <c r="G273" s="62">
        <v>0</v>
      </c>
      <c r="H273" s="62">
        <v>8773.4599999999991</v>
      </c>
      <c r="I273" s="62">
        <v>0</v>
      </c>
      <c r="J273" s="62">
        <v>745302</v>
      </c>
      <c r="K273" s="62">
        <v>0</v>
      </c>
      <c r="L273" s="62">
        <v>745302</v>
      </c>
      <c r="M273" s="9" t="str">
        <f>VLOOKUP(C273,TB!C:F,3,0)</f>
        <v>Other corporate tax</v>
      </c>
      <c r="N273" s="76" t="str">
        <f>VLOOKUP(C273,TB!C:F,4,0)</f>
        <v>Tax expenses</v>
      </c>
    </row>
    <row r="274" spans="1:14" ht="14.5" hidden="1">
      <c r="A274" s="12" t="str">
        <f t="shared" si="9"/>
        <v>5</v>
      </c>
      <c r="B274" s="13" t="str">
        <f t="shared" si="8"/>
        <v>50502001</v>
      </c>
      <c r="C274" s="61" t="s">
        <v>538</v>
      </c>
      <c r="D274" s="61" t="s">
        <v>170</v>
      </c>
      <c r="E274" s="62">
        <v>0</v>
      </c>
      <c r="F274" s="62">
        <v>155171.9</v>
      </c>
      <c r="G274" s="62">
        <v>81250.12</v>
      </c>
      <c r="H274" s="62">
        <v>73921.78</v>
      </c>
      <c r="I274" s="62">
        <v>0</v>
      </c>
      <c r="J274" s="62">
        <v>13100077.84</v>
      </c>
      <c r="K274" s="62">
        <v>6829060.7699999996</v>
      </c>
      <c r="L274" s="62">
        <v>6271017.0700000003</v>
      </c>
      <c r="M274" s="9" t="str">
        <f>VLOOKUP(C274,TB!C:F,3,0)</f>
        <v>Marine insurance</v>
      </c>
      <c r="N274" s="76" t="str">
        <f>VLOOKUP(C274,TB!C:F,4,0)</f>
        <v>Selling and distribution expenses</v>
      </c>
    </row>
    <row r="275" spans="1:14" ht="14.5" hidden="1">
      <c r="A275" s="12" t="str">
        <f t="shared" si="9"/>
        <v>5</v>
      </c>
      <c r="B275" s="13" t="str">
        <f t="shared" si="8"/>
        <v>50502002</v>
      </c>
      <c r="C275" s="61" t="s">
        <v>539</v>
      </c>
      <c r="D275" s="61" t="s">
        <v>171</v>
      </c>
      <c r="E275" s="62">
        <v>0</v>
      </c>
      <c r="F275" s="62">
        <v>116709.98</v>
      </c>
      <c r="G275" s="62">
        <v>62656.78</v>
      </c>
      <c r="H275" s="62">
        <v>54053.2</v>
      </c>
      <c r="I275" s="62">
        <v>0</v>
      </c>
      <c r="J275" s="62">
        <v>9855988.1699999999</v>
      </c>
      <c r="K275" s="62">
        <v>5266011.5599999996</v>
      </c>
      <c r="L275" s="62">
        <v>4589976.6100000003</v>
      </c>
      <c r="M275" s="9" t="str">
        <f>VLOOKUP(C275,TB!C:F,3,0)</f>
        <v>Courier expenses</v>
      </c>
      <c r="N275" s="76" t="str">
        <f>VLOOKUP(C275,TB!C:F,4,0)</f>
        <v>Selling and distribution expenses</v>
      </c>
    </row>
    <row r="276" spans="1:14" ht="14.5" hidden="1">
      <c r="A276" s="12" t="str">
        <f t="shared" si="9"/>
        <v>5</v>
      </c>
      <c r="B276" s="13" t="str">
        <f t="shared" si="8"/>
        <v>50502003</v>
      </c>
      <c r="C276" s="61" t="s">
        <v>540</v>
      </c>
      <c r="D276" s="61" t="s">
        <v>65</v>
      </c>
      <c r="E276" s="62">
        <v>0</v>
      </c>
      <c r="F276" s="62">
        <v>577511.75</v>
      </c>
      <c r="G276" s="62">
        <v>292042.28999999998</v>
      </c>
      <c r="H276" s="62">
        <v>285469.46000000002</v>
      </c>
      <c r="I276" s="62">
        <v>0</v>
      </c>
      <c r="J276" s="62">
        <v>48744787.740000002</v>
      </c>
      <c r="K276" s="62">
        <v>24524783.260000002</v>
      </c>
      <c r="L276" s="62">
        <v>24220004.48</v>
      </c>
      <c r="M276" s="9" t="str">
        <f>VLOOKUP(C276,TB!C:F,3,0)</f>
        <v>Clearing and forwarding charges</v>
      </c>
      <c r="N276" s="76" t="str">
        <f>VLOOKUP(C276,TB!C:F,4,0)</f>
        <v>Selling and distribution expenses</v>
      </c>
    </row>
    <row r="277" spans="1:14" ht="14.5" hidden="1">
      <c r="A277" s="12" t="str">
        <f t="shared" si="9"/>
        <v>5</v>
      </c>
      <c r="B277" s="13" t="str">
        <f t="shared" si="8"/>
        <v>50502004</v>
      </c>
      <c r="C277" s="61" t="s">
        <v>542</v>
      </c>
      <c r="D277" s="61" t="s">
        <v>172</v>
      </c>
      <c r="E277" s="62">
        <v>0</v>
      </c>
      <c r="F277" s="62">
        <v>444657.47</v>
      </c>
      <c r="G277" s="62">
        <v>33638.57</v>
      </c>
      <c r="H277" s="62">
        <v>411018.9</v>
      </c>
      <c r="I277" s="62">
        <v>0</v>
      </c>
      <c r="J277" s="62">
        <v>37731744.689999998</v>
      </c>
      <c r="K277" s="62">
        <v>2823957.96</v>
      </c>
      <c r="L277" s="62">
        <v>34907786.729999997</v>
      </c>
      <c r="M277" s="9" t="str">
        <f>VLOOKUP(C277,TB!C:F,3,0)</f>
        <v>Freight expenses</v>
      </c>
      <c r="N277" s="76" t="str">
        <f>VLOOKUP(C277,TB!C:F,4,0)</f>
        <v>Selling and distribution expenses</v>
      </c>
    </row>
    <row r="278" spans="1:14" ht="14.5" hidden="1">
      <c r="A278" s="12" t="str">
        <f t="shared" si="9"/>
        <v>5</v>
      </c>
      <c r="B278" s="13" t="str">
        <f t="shared" si="8"/>
        <v>50502005</v>
      </c>
      <c r="C278" s="61" t="s">
        <v>1117</v>
      </c>
      <c r="D278" s="61" t="s">
        <v>612</v>
      </c>
      <c r="E278" s="62">
        <v>0</v>
      </c>
      <c r="F278" s="62">
        <v>50690.64</v>
      </c>
      <c r="G278" s="62">
        <v>0</v>
      </c>
      <c r="H278" s="62">
        <v>50690.64</v>
      </c>
      <c r="I278" s="62">
        <v>0</v>
      </c>
      <c r="J278" s="62">
        <v>4306167.33</v>
      </c>
      <c r="K278" s="62">
        <v>0</v>
      </c>
      <c r="L278" s="62">
        <v>4306167.33</v>
      </c>
      <c r="M278" s="9" t="str">
        <f>VLOOKUP(C278,TB!C:F,3,0)</f>
        <v>Freight expenses</v>
      </c>
      <c r="N278" s="76" t="str">
        <f>VLOOKUP(C278,TB!C:F,4,0)</f>
        <v>Selling and distribution expenses</v>
      </c>
    </row>
    <row r="279" spans="1:14" ht="14.5" hidden="1">
      <c r="A279" s="12" t="str">
        <f t="shared" si="9"/>
        <v>5</v>
      </c>
      <c r="B279" s="13" t="str">
        <f t="shared" si="8"/>
        <v>50502006</v>
      </c>
      <c r="C279" s="61" t="s">
        <v>543</v>
      </c>
      <c r="D279" s="61" t="s">
        <v>173</v>
      </c>
      <c r="E279" s="62">
        <v>0</v>
      </c>
      <c r="F279" s="62">
        <v>649.74</v>
      </c>
      <c r="G279" s="62">
        <v>120</v>
      </c>
      <c r="H279" s="62">
        <v>529.74</v>
      </c>
      <c r="I279" s="62">
        <v>0</v>
      </c>
      <c r="J279" s="62">
        <v>55074</v>
      </c>
      <c r="K279" s="62">
        <v>10074</v>
      </c>
      <c r="L279" s="62">
        <v>45000</v>
      </c>
      <c r="M279" s="9" t="str">
        <f>VLOOKUP(C279,TB!C:F,3,0)</f>
        <v>Loading and unloading expenses</v>
      </c>
      <c r="N279" s="76" t="str">
        <f>VLOOKUP(C279,TB!C:F,4,0)</f>
        <v>Selling and distribution expenses</v>
      </c>
    </row>
    <row r="280" spans="1:14" ht="14.5" hidden="1">
      <c r="A280" s="12" t="str">
        <f t="shared" si="9"/>
        <v>5</v>
      </c>
      <c r="B280" s="13" t="str">
        <f t="shared" si="8"/>
        <v>50502007</v>
      </c>
      <c r="C280" s="61" t="s">
        <v>544</v>
      </c>
      <c r="D280" s="61" t="s">
        <v>174</v>
      </c>
      <c r="E280" s="62">
        <v>0</v>
      </c>
      <c r="F280" s="62">
        <v>693.94</v>
      </c>
      <c r="G280" s="62">
        <v>0</v>
      </c>
      <c r="H280" s="62">
        <v>693.94</v>
      </c>
      <c r="I280" s="62">
        <v>0</v>
      </c>
      <c r="J280" s="62">
        <v>58950</v>
      </c>
      <c r="K280" s="62">
        <v>0</v>
      </c>
      <c r="L280" s="62">
        <v>58950</v>
      </c>
      <c r="M280" s="9" t="str">
        <f>VLOOKUP(C280,TB!C:F,3,0)</f>
        <v>Loading and unloading expenses</v>
      </c>
      <c r="N280" s="76" t="str">
        <f>VLOOKUP(C280,TB!C:F,4,0)</f>
        <v>Selling and distribution expenses</v>
      </c>
    </row>
    <row r="281" spans="1:14" ht="14.5" hidden="1">
      <c r="A281" s="12" t="str">
        <f t="shared" si="9"/>
        <v>5</v>
      </c>
      <c r="B281" s="13" t="str">
        <f t="shared" si="8"/>
        <v>50502008</v>
      </c>
      <c r="C281" s="61" t="s">
        <v>545</v>
      </c>
      <c r="D281" s="61" t="s">
        <v>175</v>
      </c>
      <c r="E281" s="62">
        <v>0</v>
      </c>
      <c r="F281" s="62">
        <v>123815.85</v>
      </c>
      <c r="G281" s="62">
        <v>32786.49</v>
      </c>
      <c r="H281" s="62">
        <v>91029.36</v>
      </c>
      <c r="I281" s="62">
        <v>0</v>
      </c>
      <c r="J281" s="62">
        <v>10488071.18</v>
      </c>
      <c r="K281" s="62">
        <v>2771789.42</v>
      </c>
      <c r="L281" s="62">
        <v>7716281.7599999998</v>
      </c>
      <c r="M281" s="9" t="str">
        <f>VLOOKUP(C281,TB!C:F,3,0)</f>
        <v>Freight expenses</v>
      </c>
      <c r="N281" s="76" t="str">
        <f>VLOOKUP(C281,TB!C:F,4,0)</f>
        <v>Selling and distribution expenses</v>
      </c>
    </row>
    <row r="282" spans="1:14" ht="14.5" hidden="1">
      <c r="A282" s="12" t="str">
        <f t="shared" si="9"/>
        <v>5</v>
      </c>
      <c r="B282" s="13" t="str">
        <f t="shared" si="8"/>
        <v>50503001</v>
      </c>
      <c r="C282" s="61" t="s">
        <v>546</v>
      </c>
      <c r="D282" s="61" t="s">
        <v>176</v>
      </c>
      <c r="E282" s="62">
        <v>0</v>
      </c>
      <c r="F282" s="62">
        <v>478252.14</v>
      </c>
      <c r="G282" s="62">
        <v>250572.55</v>
      </c>
      <c r="H282" s="62">
        <v>227679.59</v>
      </c>
      <c r="I282" s="62">
        <v>0</v>
      </c>
      <c r="J282" s="62">
        <v>40378486.280000001</v>
      </c>
      <c r="K282" s="62">
        <v>21060178.199999999</v>
      </c>
      <c r="L282" s="62">
        <v>19318308.079999998</v>
      </c>
      <c r="M282" s="9" t="str">
        <f>VLOOKUP(C282,TB!C:F,3,0)</f>
        <v>Prodn  materials consumed-inward cost</v>
      </c>
      <c r="N282" s="76" t="str">
        <f>VLOOKUP(C282,TB!C:F,4,0)</f>
        <v>Production materials consumed</v>
      </c>
    </row>
    <row r="283" spans="1:14" ht="14.5" hidden="1">
      <c r="A283" s="12" t="str">
        <f t="shared" si="9"/>
        <v>5</v>
      </c>
      <c r="B283" s="13" t="str">
        <f t="shared" si="8"/>
        <v>50503002</v>
      </c>
      <c r="C283" s="61" t="s">
        <v>547</v>
      </c>
      <c r="D283" s="61" t="s">
        <v>177</v>
      </c>
      <c r="E283" s="62">
        <v>0</v>
      </c>
      <c r="F283" s="62">
        <v>385.74</v>
      </c>
      <c r="G283" s="62">
        <v>0</v>
      </c>
      <c r="H283" s="62">
        <v>385.74</v>
      </c>
      <c r="I283" s="62">
        <v>0</v>
      </c>
      <c r="J283" s="62">
        <v>32769</v>
      </c>
      <c r="K283" s="62">
        <v>0</v>
      </c>
      <c r="L283" s="62">
        <v>32769</v>
      </c>
      <c r="M283" s="9" t="str">
        <f>VLOOKUP(C283,TB!C:F,3,0)</f>
        <v>Prodn  materials consumed-inward cost</v>
      </c>
      <c r="N283" s="76" t="str">
        <f>VLOOKUP(C283,TB!C:F,4,0)</f>
        <v>Production materials consumed</v>
      </c>
    </row>
    <row r="284" spans="1:14" ht="14.5" hidden="1">
      <c r="A284" s="12" t="str">
        <f t="shared" si="9"/>
        <v>5</v>
      </c>
      <c r="B284" s="13" t="str">
        <f t="shared" si="8"/>
        <v>50503003</v>
      </c>
      <c r="C284" s="61" t="s">
        <v>548</v>
      </c>
      <c r="D284" s="61" t="s">
        <v>178</v>
      </c>
      <c r="E284" s="62">
        <v>0</v>
      </c>
      <c r="F284" s="62">
        <v>732743.23</v>
      </c>
      <c r="G284" s="62">
        <v>362113.85</v>
      </c>
      <c r="H284" s="62">
        <v>370629.38</v>
      </c>
      <c r="I284" s="62">
        <v>0</v>
      </c>
      <c r="J284" s="62">
        <v>61849223.25</v>
      </c>
      <c r="K284" s="62">
        <v>30399540.050000001</v>
      </c>
      <c r="L284" s="62">
        <v>31449683.199999999</v>
      </c>
      <c r="M284" s="9" t="str">
        <f>VLOOKUP(C284,TB!C:F,3,0)</f>
        <v>Prodn  materials consumed-inward cost</v>
      </c>
      <c r="N284" s="76" t="str">
        <f>VLOOKUP(C284,TB!C:F,4,0)</f>
        <v>Production materials consumed</v>
      </c>
    </row>
    <row r="285" spans="1:14" ht="14.5" hidden="1">
      <c r="A285" s="12" t="str">
        <f t="shared" si="9"/>
        <v>5</v>
      </c>
      <c r="B285" s="13" t="str">
        <f t="shared" si="8"/>
        <v>50503004</v>
      </c>
      <c r="C285" s="61" t="s">
        <v>634</v>
      </c>
      <c r="D285" s="61" t="s">
        <v>198</v>
      </c>
      <c r="E285" s="62">
        <v>0</v>
      </c>
      <c r="F285" s="62">
        <v>3811.51</v>
      </c>
      <c r="G285" s="62">
        <v>847.18</v>
      </c>
      <c r="H285" s="62">
        <v>2964.33</v>
      </c>
      <c r="I285" s="62">
        <v>0</v>
      </c>
      <c r="J285" s="62">
        <v>322579.59999999998</v>
      </c>
      <c r="K285" s="62">
        <v>71968</v>
      </c>
      <c r="L285" s="62">
        <v>250611.6</v>
      </c>
      <c r="M285" s="9" t="str">
        <f>VLOOKUP(C285,TB!C:F,3,0)</f>
        <v>Prodn  materials consumed-inward cost</v>
      </c>
      <c r="N285" s="76" t="str">
        <f>VLOOKUP(C285,TB!C:F,4,0)</f>
        <v>Production materials consumed</v>
      </c>
    </row>
    <row r="286" spans="1:14" ht="14.5" hidden="1">
      <c r="A286" s="12" t="str">
        <f t="shared" si="9"/>
        <v>5</v>
      </c>
      <c r="B286" s="13" t="str">
        <f t="shared" si="8"/>
        <v>50503006</v>
      </c>
      <c r="C286" s="61" t="s">
        <v>550</v>
      </c>
      <c r="D286" s="61" t="s">
        <v>202</v>
      </c>
      <c r="E286" s="62">
        <v>0</v>
      </c>
      <c r="F286" s="62">
        <v>3165.42</v>
      </c>
      <c r="G286" s="62">
        <v>1992.88</v>
      </c>
      <c r="H286" s="62">
        <v>1172.54</v>
      </c>
      <c r="I286" s="62">
        <v>0</v>
      </c>
      <c r="J286" s="62">
        <v>266956.43</v>
      </c>
      <c r="K286" s="62">
        <v>167302.29</v>
      </c>
      <c r="L286" s="62">
        <v>99654.14</v>
      </c>
      <c r="M286" s="9" t="str">
        <f>VLOOKUP(C286,TB!C:F,3,0)</f>
        <v>Prodn  materials consumed-inward cost</v>
      </c>
      <c r="N286" s="76" t="str">
        <f>VLOOKUP(C286,TB!C:F,4,0)</f>
        <v>Production materials consumed</v>
      </c>
    </row>
    <row r="287" spans="1:14" ht="14.5" hidden="1">
      <c r="A287" s="12" t="str">
        <f t="shared" si="9"/>
        <v>5</v>
      </c>
      <c r="B287" s="13" t="str">
        <f t="shared" si="8"/>
        <v>50503007</v>
      </c>
      <c r="C287" s="61" t="s">
        <v>551</v>
      </c>
      <c r="D287" s="61" t="s">
        <v>179</v>
      </c>
      <c r="E287" s="62">
        <v>0</v>
      </c>
      <c r="F287" s="62">
        <v>14.12</v>
      </c>
      <c r="G287" s="62">
        <v>0</v>
      </c>
      <c r="H287" s="62">
        <v>14.12</v>
      </c>
      <c r="I287" s="62">
        <v>0</v>
      </c>
      <c r="J287" s="62">
        <v>1200</v>
      </c>
      <c r="K287" s="62">
        <v>0</v>
      </c>
      <c r="L287" s="62">
        <v>1200</v>
      </c>
      <c r="M287" s="9" t="str">
        <f>VLOOKUP(C287,TB!C:F,3,0)</f>
        <v>Prodn  materials consumed-inward cost</v>
      </c>
      <c r="N287" s="76" t="str">
        <f>VLOOKUP(C287,TB!C:F,4,0)</f>
        <v>Production materials consumed</v>
      </c>
    </row>
    <row r="288" spans="1:14" ht="14.5" hidden="1">
      <c r="A288" s="12" t="str">
        <f t="shared" si="9"/>
        <v>5</v>
      </c>
      <c r="B288" s="13" t="str">
        <f t="shared" si="8"/>
        <v>50503008</v>
      </c>
      <c r="C288" s="61" t="s">
        <v>552</v>
      </c>
      <c r="D288" s="61" t="s">
        <v>299</v>
      </c>
      <c r="E288" s="62">
        <v>0</v>
      </c>
      <c r="F288" s="62">
        <v>11916.02</v>
      </c>
      <c r="G288" s="62">
        <v>9759.86</v>
      </c>
      <c r="H288" s="62">
        <v>2156.16</v>
      </c>
      <c r="I288" s="62">
        <v>0</v>
      </c>
      <c r="J288" s="62">
        <v>1002460</v>
      </c>
      <c r="K288" s="62">
        <v>819340.28</v>
      </c>
      <c r="L288" s="62">
        <v>183119.72</v>
      </c>
      <c r="M288" s="9" t="str">
        <f>VLOOKUP(C288,TB!C:F,3,0)</f>
        <v>Prodn  materials consumed-inward cost</v>
      </c>
      <c r="N288" s="76" t="str">
        <f>VLOOKUP(C288,TB!C:F,4,0)</f>
        <v>Production materials consumed</v>
      </c>
    </row>
    <row r="289" spans="1:14" ht="14.5" hidden="1">
      <c r="A289" s="12" t="str">
        <f t="shared" si="9"/>
        <v>5</v>
      </c>
      <c r="B289" s="13" t="str">
        <f t="shared" si="8"/>
        <v>50503009</v>
      </c>
      <c r="C289" s="61" t="s">
        <v>1118</v>
      </c>
      <c r="D289" s="61" t="s">
        <v>221</v>
      </c>
      <c r="E289" s="62">
        <v>0</v>
      </c>
      <c r="F289" s="62">
        <v>5212.97</v>
      </c>
      <c r="G289" s="62">
        <v>295.22000000000003</v>
      </c>
      <c r="H289" s="62">
        <v>4917.75</v>
      </c>
      <c r="I289" s="62">
        <v>0</v>
      </c>
      <c r="J289" s="62">
        <v>442842.98</v>
      </c>
      <c r="K289" s="62">
        <v>25079</v>
      </c>
      <c r="L289" s="62">
        <v>417763.98</v>
      </c>
      <c r="M289" s="9" t="str">
        <f>VLOOKUP(C289,TB!C:F,3,0)</f>
        <v>Prodn  materials consumed-inward cost</v>
      </c>
      <c r="N289" s="76" t="str">
        <f>VLOOKUP(C289,TB!C:F,4,0)</f>
        <v>Production materials consumed</v>
      </c>
    </row>
    <row r="290" spans="1:14" ht="14.5" hidden="1">
      <c r="A290" s="12" t="str">
        <f t="shared" si="9"/>
        <v>5</v>
      </c>
      <c r="B290" s="13" t="str">
        <f t="shared" si="8"/>
        <v>50504002</v>
      </c>
      <c r="C290" s="61" t="s">
        <v>553</v>
      </c>
      <c r="D290" s="61" t="s">
        <v>180</v>
      </c>
      <c r="E290" s="62">
        <v>0</v>
      </c>
      <c r="F290" s="62">
        <v>129016.52</v>
      </c>
      <c r="G290" s="62">
        <v>167267.24</v>
      </c>
      <c r="H290" s="62">
        <v>-38250.720000000001</v>
      </c>
      <c r="I290" s="62">
        <v>0</v>
      </c>
      <c r="J290" s="62">
        <v>10830844.58</v>
      </c>
      <c r="K290" s="62">
        <v>14080628.199999999</v>
      </c>
      <c r="L290" s="62">
        <v>-3249783.62</v>
      </c>
      <c r="M290" s="9" t="str">
        <f>VLOOKUP(C290,TB!C:F,3,0)</f>
        <v>Prodn  materials consumed-inward cost</v>
      </c>
      <c r="N290" s="76" t="str">
        <f>VLOOKUP(C290,TB!C:F,4,0)</f>
        <v>Production materials consumed</v>
      </c>
    </row>
    <row r="291" spans="1:14" ht="14.5" hidden="1">
      <c r="A291" s="12" t="str">
        <f t="shared" si="9"/>
        <v>5</v>
      </c>
      <c r="B291" s="13" t="str">
        <f t="shared" si="8"/>
        <v>50602001</v>
      </c>
      <c r="C291" s="61" t="s">
        <v>554</v>
      </c>
      <c r="D291" s="61" t="s">
        <v>181</v>
      </c>
      <c r="E291" s="62">
        <v>0</v>
      </c>
      <c r="F291" s="62">
        <v>164383.60999999999</v>
      </c>
      <c r="G291" s="62">
        <v>957.39</v>
      </c>
      <c r="H291" s="62">
        <v>163426.22</v>
      </c>
      <c r="I291" s="62">
        <v>0</v>
      </c>
      <c r="J291" s="62">
        <v>13940341.720000001</v>
      </c>
      <c r="K291" s="62">
        <v>81181.3</v>
      </c>
      <c r="L291" s="62">
        <v>13859160.42</v>
      </c>
      <c r="M291" s="9" t="str">
        <f>VLOOKUP(C291,TB!C:F,3,0)</f>
        <v>Prodn  materials consumed-inward cost</v>
      </c>
      <c r="N291" s="76" t="str">
        <f>VLOOKUP(C291,TB!C:F,4,0)</f>
        <v>Production materials consumed</v>
      </c>
    </row>
    <row r="292" spans="1:14" ht="14.5" hidden="1">
      <c r="A292" s="12" t="str">
        <f t="shared" si="9"/>
        <v>5</v>
      </c>
      <c r="B292" s="13" t="str">
        <f t="shared" si="8"/>
        <v>50602002</v>
      </c>
      <c r="C292" s="61" t="s">
        <v>555</v>
      </c>
      <c r="D292" s="61" t="s">
        <v>182</v>
      </c>
      <c r="E292" s="62">
        <v>0</v>
      </c>
      <c r="F292" s="62">
        <v>23475.599999999999</v>
      </c>
      <c r="G292" s="62">
        <v>35.590000000000003</v>
      </c>
      <c r="H292" s="62">
        <v>23440.01</v>
      </c>
      <c r="I292" s="62">
        <v>0</v>
      </c>
      <c r="J292" s="62">
        <v>1988717.57</v>
      </c>
      <c r="K292" s="62">
        <v>3005.59</v>
      </c>
      <c r="L292" s="62">
        <v>1985711.98</v>
      </c>
      <c r="M292" s="9" t="str">
        <f>VLOOKUP(C292,TB!C:F,3,0)</f>
        <v>Export related bank charges</v>
      </c>
      <c r="N292" s="76" t="str">
        <f>VLOOKUP(C292,TB!C:F,4,0)</f>
        <v>Selling and distribution expenses</v>
      </c>
    </row>
    <row r="293" spans="1:14" ht="14.5" hidden="1">
      <c r="A293" s="12" t="str">
        <f t="shared" si="9"/>
        <v>5</v>
      </c>
      <c r="B293" s="13" t="str">
        <f t="shared" si="8"/>
        <v>50602003</v>
      </c>
      <c r="C293" s="61" t="s">
        <v>556</v>
      </c>
      <c r="D293" s="61" t="s">
        <v>66</v>
      </c>
      <c r="E293" s="62">
        <v>0</v>
      </c>
      <c r="F293" s="62">
        <v>29201.4</v>
      </c>
      <c r="G293" s="62">
        <v>383.64</v>
      </c>
      <c r="H293" s="62">
        <v>28817.759999999998</v>
      </c>
      <c r="I293" s="62">
        <v>0</v>
      </c>
      <c r="J293" s="62">
        <v>2471262.4</v>
      </c>
      <c r="K293" s="62">
        <v>32402.42</v>
      </c>
      <c r="L293" s="62">
        <v>2438859.98</v>
      </c>
      <c r="M293" s="9" t="str">
        <f>VLOOKUP(C293,TB!C:F,3,0)</f>
        <v>Bank charges</v>
      </c>
      <c r="N293" s="76" t="str">
        <f>VLOOKUP(C293,TB!C:F,4,0)</f>
        <v>Financial expenses</v>
      </c>
    </row>
    <row r="294" spans="1:14" ht="14.5" hidden="1">
      <c r="A294" s="12" t="str">
        <f t="shared" si="9"/>
        <v>5</v>
      </c>
      <c r="B294" s="13" t="str">
        <f t="shared" si="8"/>
        <v>50602004</v>
      </c>
      <c r="C294" s="61" t="s">
        <v>557</v>
      </c>
      <c r="D294" s="61" t="s">
        <v>183</v>
      </c>
      <c r="E294" s="62">
        <v>0</v>
      </c>
      <c r="F294" s="62">
        <v>12187.35</v>
      </c>
      <c r="G294" s="62">
        <v>92.49</v>
      </c>
      <c r="H294" s="62">
        <v>12094.86</v>
      </c>
      <c r="I294" s="62">
        <v>0</v>
      </c>
      <c r="J294" s="62">
        <v>1023131.09</v>
      </c>
      <c r="K294" s="62">
        <v>7809.23</v>
      </c>
      <c r="L294" s="62">
        <v>1015321.86</v>
      </c>
      <c r="M294" s="9" t="str">
        <f>VLOOKUP(C294,TB!C:F,3,0)</f>
        <v>Export related bank charges</v>
      </c>
      <c r="N294" s="76" t="str">
        <f>VLOOKUP(C294,TB!C:F,4,0)</f>
        <v>Selling and distribution expenses</v>
      </c>
    </row>
    <row r="295" spans="1:14" ht="14.5" hidden="1">
      <c r="A295" s="12" t="str">
        <f t="shared" si="9"/>
        <v>5</v>
      </c>
      <c r="B295" s="13" t="str">
        <f t="shared" si="8"/>
        <v>50603001</v>
      </c>
      <c r="C295" s="61" t="s">
        <v>1119</v>
      </c>
      <c r="D295" s="61" t="s">
        <v>652</v>
      </c>
      <c r="E295" s="62">
        <v>0</v>
      </c>
      <c r="F295" s="62">
        <v>55714.34</v>
      </c>
      <c r="G295" s="62">
        <v>37236.47</v>
      </c>
      <c r="H295" s="62">
        <v>18477.87</v>
      </c>
      <c r="I295" s="62">
        <v>0</v>
      </c>
      <c r="J295" s="62">
        <v>4685592.6500000004</v>
      </c>
      <c r="K295" s="62">
        <v>3126085.87</v>
      </c>
      <c r="L295" s="62">
        <v>1559506.78</v>
      </c>
      <c r="M295" s="9" t="str">
        <f>VLOOKUP(C295,TB!C:F,3,0)</f>
        <v>Prodn  materials consumed-inward cost</v>
      </c>
      <c r="N295" s="76" t="str">
        <f>VLOOKUP(C295,TB!C:F,4,0)</f>
        <v>Production materials consumed</v>
      </c>
    </row>
    <row r="296" spans="1:14" ht="14.5" hidden="1">
      <c r="A296" s="12" t="str">
        <f t="shared" si="9"/>
        <v>5</v>
      </c>
      <c r="B296" s="13" t="str">
        <f t="shared" si="8"/>
        <v>50603002</v>
      </c>
      <c r="C296" s="61" t="s">
        <v>1120</v>
      </c>
      <c r="D296" s="61" t="s">
        <v>1121</v>
      </c>
      <c r="E296" s="62">
        <v>0</v>
      </c>
      <c r="F296" s="62">
        <v>5815.42</v>
      </c>
      <c r="G296" s="62">
        <v>5340.01</v>
      </c>
      <c r="H296" s="62">
        <v>475.41</v>
      </c>
      <c r="I296" s="62">
        <v>0</v>
      </c>
      <c r="J296" s="62">
        <v>488204.52</v>
      </c>
      <c r="K296" s="62">
        <v>448293.85</v>
      </c>
      <c r="L296" s="62">
        <v>39910.67</v>
      </c>
      <c r="M296" s="9" t="str">
        <f>VLOOKUP(C296,TB!C:F,3,0)</f>
        <v>Prodn  materials consumed-inward cost</v>
      </c>
      <c r="N296" s="76" t="str">
        <f>VLOOKUP(C296,TB!C:F,4,0)</f>
        <v>Production materials consumed</v>
      </c>
    </row>
    <row r="297" spans="1:14" ht="14.5" hidden="1">
      <c r="A297" s="12" t="str">
        <f t="shared" si="9"/>
        <v>5</v>
      </c>
      <c r="B297" s="13" t="str">
        <f t="shared" si="8"/>
        <v>50603013</v>
      </c>
      <c r="C297" s="61" t="s">
        <v>636</v>
      </c>
      <c r="D297" s="61" t="s">
        <v>610</v>
      </c>
      <c r="E297" s="62">
        <v>0</v>
      </c>
      <c r="F297" s="62">
        <v>4704</v>
      </c>
      <c r="G297" s="62">
        <v>4704</v>
      </c>
      <c r="H297" s="62">
        <v>0</v>
      </c>
      <c r="I297" s="62">
        <v>0</v>
      </c>
      <c r="J297" s="62">
        <v>394900.8</v>
      </c>
      <c r="K297" s="62">
        <v>394900.8</v>
      </c>
      <c r="L297" s="62">
        <v>0</v>
      </c>
      <c r="M297" s="9" t="str">
        <f>VLOOKUP(C297,TB!C:F,3,0)</f>
        <v>Interest on term loan</v>
      </c>
      <c r="N297" s="76" t="str">
        <f>VLOOKUP(C297,TB!C:F,4,0)</f>
        <v>Financial expenses</v>
      </c>
    </row>
    <row r="298" spans="1:14" ht="14.5" hidden="1">
      <c r="A298" s="12" t="str">
        <f t="shared" si="9"/>
        <v>5</v>
      </c>
      <c r="B298" s="13" t="str">
        <f t="shared" si="8"/>
        <v>50603015</v>
      </c>
      <c r="C298" s="61" t="s">
        <v>1331</v>
      </c>
      <c r="D298" s="61" t="s">
        <v>1332</v>
      </c>
      <c r="E298" s="62">
        <v>0</v>
      </c>
      <c r="F298" s="62">
        <v>88824.18</v>
      </c>
      <c r="G298" s="62">
        <v>50751.9</v>
      </c>
      <c r="H298" s="62">
        <v>38072.28</v>
      </c>
      <c r="I298" s="62">
        <v>0</v>
      </c>
      <c r="J298" s="62">
        <v>7459132.1299999999</v>
      </c>
      <c r="K298" s="62">
        <v>4260607.76</v>
      </c>
      <c r="L298" s="62">
        <v>3198524.37</v>
      </c>
      <c r="M298" s="9" t="str">
        <f>VLOOKUP(C298,TB!C:F,3,0)</f>
        <v>Interest on Govt. Stimulus loan</v>
      </c>
      <c r="N298" s="76" t="str">
        <f>VLOOKUP(C298,TB!C:F,4,0)</f>
        <v>Financial expenses</v>
      </c>
    </row>
    <row r="299" spans="1:14" ht="14.5" hidden="1">
      <c r="A299" s="12" t="str">
        <f t="shared" si="9"/>
        <v>5</v>
      </c>
      <c r="B299" s="13" t="str">
        <f t="shared" si="8"/>
        <v>50603016</v>
      </c>
      <c r="C299" s="61" t="s">
        <v>1122</v>
      </c>
      <c r="D299" s="61" t="s">
        <v>744</v>
      </c>
      <c r="E299" s="62">
        <v>0</v>
      </c>
      <c r="F299" s="62">
        <v>7441.6</v>
      </c>
      <c r="G299" s="62">
        <v>0</v>
      </c>
      <c r="H299" s="62">
        <v>7441.6</v>
      </c>
      <c r="I299" s="62">
        <v>0</v>
      </c>
      <c r="J299" s="62">
        <v>624722.31999999995</v>
      </c>
      <c r="K299" s="62">
        <v>0</v>
      </c>
      <c r="L299" s="62">
        <v>624722.31999999995</v>
      </c>
      <c r="M299" s="9" t="str">
        <f>VLOOKUP(C299,TB!C:F,3,0)</f>
        <v>Interest on lease liability</v>
      </c>
      <c r="N299" s="76" t="str">
        <f>VLOOKUP(C299,TB!C:F,4,0)</f>
        <v>Financial expenses</v>
      </c>
    </row>
    <row r="300" spans="1:14" ht="14.5" hidden="1">
      <c r="A300" s="12" t="str">
        <f t="shared" si="9"/>
        <v>5</v>
      </c>
      <c r="B300" s="13" t="str">
        <f t="shared" si="8"/>
        <v>50605001</v>
      </c>
      <c r="C300" s="61" t="s">
        <v>558</v>
      </c>
      <c r="D300" s="61" t="s">
        <v>184</v>
      </c>
      <c r="E300" s="62">
        <v>0</v>
      </c>
      <c r="F300" s="62">
        <v>56918.41</v>
      </c>
      <c r="G300" s="62">
        <v>51203.7</v>
      </c>
      <c r="H300" s="62">
        <v>5714.71</v>
      </c>
      <c r="I300" s="62">
        <v>0</v>
      </c>
      <c r="J300" s="62">
        <v>3393567.53</v>
      </c>
      <c r="K300" s="62">
        <v>3257241.02</v>
      </c>
      <c r="L300" s="62">
        <v>136326.51</v>
      </c>
      <c r="M300" s="9" t="str">
        <f>VLOOKUP(C300,TB!C:F,3,0)</f>
        <v>Exchange Rate Loss-U</v>
      </c>
      <c r="N300" s="76" t="str">
        <f>VLOOKUP(C300,TB!C:F,4,0)</f>
        <v>Exchange gain/ (loss)</v>
      </c>
    </row>
    <row r="301" spans="1:14" ht="14.5" hidden="1">
      <c r="A301" s="12" t="str">
        <f t="shared" si="9"/>
        <v>5</v>
      </c>
      <c r="B301" s="13" t="str">
        <f t="shared" si="8"/>
        <v>50605002</v>
      </c>
      <c r="C301" s="61" t="s">
        <v>559</v>
      </c>
      <c r="D301" s="61" t="s">
        <v>185</v>
      </c>
      <c r="E301" s="62">
        <v>0</v>
      </c>
      <c r="F301" s="62">
        <v>182859.94</v>
      </c>
      <c r="G301" s="62">
        <v>2706.35</v>
      </c>
      <c r="H301" s="62">
        <v>180153.59</v>
      </c>
      <c r="I301" s="62">
        <v>0</v>
      </c>
      <c r="J301" s="62">
        <v>15610839.49</v>
      </c>
      <c r="K301" s="62">
        <v>93635.79</v>
      </c>
      <c r="L301" s="62">
        <v>15517203.699999999</v>
      </c>
      <c r="M301" s="9" t="str">
        <f>VLOOKUP(C301,TB!C:F,3,0)</f>
        <v>Prodn  materials consumed-inward cost</v>
      </c>
      <c r="N301" s="228" t="s">
        <v>210</v>
      </c>
    </row>
    <row r="302" spans="1:14" ht="14.5" hidden="1">
      <c r="A302" s="12" t="str">
        <f t="shared" si="9"/>
        <v>5</v>
      </c>
      <c r="B302" s="13" t="str">
        <f t="shared" si="8"/>
        <v>50701001</v>
      </c>
      <c r="C302" s="61" t="s">
        <v>560</v>
      </c>
      <c r="D302" s="61" t="s">
        <v>186</v>
      </c>
      <c r="E302" s="62">
        <v>0</v>
      </c>
      <c r="F302" s="62">
        <v>5259.35</v>
      </c>
      <c r="G302" s="62">
        <v>4.1100000000000003</v>
      </c>
      <c r="H302" s="62">
        <v>5255.24</v>
      </c>
      <c r="I302" s="62">
        <v>0</v>
      </c>
      <c r="J302" s="62">
        <v>362402.58</v>
      </c>
      <c r="K302" s="62">
        <v>349</v>
      </c>
      <c r="L302" s="62">
        <v>362053.58</v>
      </c>
      <c r="M302" s="9" t="str">
        <f>VLOOKUP(C302,TB!C:F,3,0)</f>
        <v>(Gain)/Loss on Disposal of Assets</v>
      </c>
      <c r="N302" s="76" t="str">
        <f>VLOOKUP(C302,TB!C:F,4,0)</f>
        <v>Gain/(loss) on disposal of property, plant and equipment</v>
      </c>
    </row>
    <row r="303" spans="1:14" ht="14.5" hidden="1">
      <c r="A303" s="12" t="str">
        <f t="shared" si="9"/>
        <v>5</v>
      </c>
      <c r="B303" s="13" t="str">
        <f t="shared" si="8"/>
        <v>50801001</v>
      </c>
      <c r="C303" s="61" t="s">
        <v>637</v>
      </c>
      <c r="D303" s="61" t="s">
        <v>611</v>
      </c>
      <c r="E303" s="62">
        <v>0</v>
      </c>
      <c r="F303" s="62">
        <v>314509.25</v>
      </c>
      <c r="G303" s="62">
        <v>458.23</v>
      </c>
      <c r="H303" s="62">
        <v>314051.02</v>
      </c>
      <c r="I303" s="62">
        <v>0</v>
      </c>
      <c r="J303" s="62">
        <v>26561980.59</v>
      </c>
      <c r="K303" s="62">
        <v>38464.39</v>
      </c>
      <c r="L303" s="62">
        <v>26523516.199999999</v>
      </c>
      <c r="M303" s="9" t="str">
        <f>VLOOKUP(C303,TB!C:F,3,0)</f>
        <v>Turnover tax</v>
      </c>
      <c r="N303" s="76" t="str">
        <f>VLOOKUP(C303,TB!C:F,4,0)</f>
        <v>Tax expenses</v>
      </c>
    </row>
    <row r="304" spans="1:14" ht="14.5" hidden="1">
      <c r="A304" s="12" t="str">
        <f t="shared" si="9"/>
        <v>5</v>
      </c>
      <c r="B304" s="13" t="str">
        <f t="shared" si="8"/>
        <v>50801002</v>
      </c>
      <c r="C304" s="61" t="s">
        <v>1123</v>
      </c>
      <c r="D304" s="61" t="s">
        <v>1124</v>
      </c>
      <c r="E304" s="62">
        <v>0</v>
      </c>
      <c r="F304" s="62">
        <v>185680.94</v>
      </c>
      <c r="G304" s="62">
        <v>0</v>
      </c>
      <c r="H304" s="62">
        <v>185680.94</v>
      </c>
      <c r="I304" s="62">
        <v>0</v>
      </c>
      <c r="J304" s="62">
        <v>15430200</v>
      </c>
      <c r="K304" s="62">
        <v>0</v>
      </c>
      <c r="L304" s="62">
        <v>15430200</v>
      </c>
      <c r="M304" s="9" t="str">
        <f>VLOOKUP(C304,TB!C:F,3,0)</f>
        <v>Tax on cash incentive</v>
      </c>
      <c r="N304" s="76" t="str">
        <f>VLOOKUP(C304,TB!C:F,4,0)</f>
        <v>Tax expenses</v>
      </c>
    </row>
    <row r="305" spans="1:14" ht="13" hidden="1">
      <c r="A305" s="14" t="str">
        <f t="shared" si="9"/>
        <v/>
      </c>
      <c r="B305" s="15"/>
      <c r="C305" s="16"/>
      <c r="D305" s="16"/>
      <c r="E305" s="17">
        <f>SUM(E3:E304)</f>
        <v>1.862645149230957E-9</v>
      </c>
      <c r="F305" s="17">
        <f t="shared" ref="F305:L305" si="10">SUM(F3:F304)</f>
        <v>789476778.1500001</v>
      </c>
      <c r="G305" s="17">
        <f t="shared" si="10"/>
        <v>789476778.15000021</v>
      </c>
      <c r="H305" s="17">
        <f t="shared" si="10"/>
        <v>1.2514647096395493E-8</v>
      </c>
      <c r="I305" s="17">
        <f t="shared" si="10"/>
        <v>2.1457672119140625E-6</v>
      </c>
      <c r="J305" s="17">
        <f t="shared" si="10"/>
        <v>66330284620.209976</v>
      </c>
      <c r="K305" s="17">
        <f t="shared" si="10"/>
        <v>66330284620.209976</v>
      </c>
      <c r="L305" s="17">
        <f t="shared" si="10"/>
        <v>3.3341348171234131E-6</v>
      </c>
      <c r="M305" s="18"/>
      <c r="N305" s="18"/>
    </row>
    <row r="308" spans="1:14" ht="14">
      <c r="C308" s="79"/>
      <c r="D308" s="79" t="s">
        <v>296</v>
      </c>
      <c r="E308" s="80"/>
      <c r="F308" s="80"/>
      <c r="G308" s="80"/>
      <c r="H308" s="80"/>
      <c r="I308" s="81"/>
      <c r="J308" s="82"/>
      <c r="K308" s="82"/>
      <c r="L308" s="83">
        <v>-937802297.74999988</v>
      </c>
      <c r="M308" s="84" t="s">
        <v>228</v>
      </c>
      <c r="N308" s="85" t="s">
        <v>302</v>
      </c>
    </row>
    <row r="309" spans="1:14" ht="14">
      <c r="C309" s="79"/>
      <c r="D309" s="79" t="s">
        <v>296</v>
      </c>
      <c r="E309" s="80"/>
      <c r="F309" s="80"/>
      <c r="G309" s="80"/>
      <c r="H309" s="80"/>
      <c r="I309" s="81"/>
      <c r="J309" s="82"/>
      <c r="K309" s="82"/>
      <c r="L309" s="83">
        <v>-148990972.72999993</v>
      </c>
      <c r="M309" s="86"/>
      <c r="N309" s="85" t="s">
        <v>865</v>
      </c>
    </row>
    <row r="310" spans="1:14" ht="14">
      <c r="C310" s="87"/>
      <c r="D310" s="87"/>
      <c r="E310" s="80"/>
      <c r="F310" s="80"/>
      <c r="G310" s="80"/>
      <c r="H310" s="80"/>
      <c r="I310" s="82"/>
      <c r="J310" s="82"/>
      <c r="K310" s="82"/>
      <c r="L310" s="88"/>
      <c r="M310" s="86"/>
      <c r="N310" s="85"/>
    </row>
    <row r="311" spans="1:14" ht="15">
      <c r="C311" s="89"/>
      <c r="D311" s="90"/>
      <c r="E311" s="91"/>
      <c r="F311" s="92"/>
      <c r="G311" s="92"/>
      <c r="H311" s="91"/>
      <c r="I311" s="91">
        <v>0</v>
      </c>
      <c r="J311" s="93"/>
      <c r="K311" s="93"/>
      <c r="L311" s="91">
        <v>184129046.12000024</v>
      </c>
      <c r="M311" s="86"/>
      <c r="N311" s="1" t="s">
        <v>1682</v>
      </c>
    </row>
    <row r="312" spans="1:14" ht="14">
      <c r="C312" s="94"/>
      <c r="D312" s="95"/>
      <c r="E312" s="96"/>
      <c r="F312" s="96"/>
      <c r="G312" s="96"/>
      <c r="H312" s="96"/>
      <c r="I312" s="97"/>
      <c r="J312" s="97"/>
      <c r="K312" s="97"/>
      <c r="L312" s="97"/>
      <c r="M312" s="98"/>
      <c r="N312" s="98"/>
    </row>
    <row r="313" spans="1:14" ht="14">
      <c r="C313" s="94"/>
      <c r="D313" s="95"/>
      <c r="E313" s="96"/>
      <c r="F313" s="96"/>
      <c r="G313" s="96"/>
      <c r="H313" s="96"/>
      <c r="I313" s="97"/>
      <c r="J313" s="97"/>
      <c r="K313" s="97"/>
      <c r="L313" s="97"/>
      <c r="M313" s="98"/>
      <c r="N313" s="98"/>
    </row>
    <row r="314" spans="1:14" ht="14">
      <c r="C314" s="94"/>
      <c r="D314" s="95"/>
      <c r="E314" s="96"/>
      <c r="F314" s="96"/>
      <c r="G314" s="96"/>
      <c r="H314" s="96"/>
      <c r="I314" s="91">
        <v>0</v>
      </c>
      <c r="J314" s="93"/>
      <c r="K314" s="93"/>
      <c r="L314" s="91">
        <f>BS!H36</f>
        <v>-176118549</v>
      </c>
      <c r="M314" s="98" t="s">
        <v>279</v>
      </c>
      <c r="N314" s="98"/>
    </row>
    <row r="316" spans="1:14">
      <c r="L316" s="226">
        <f>L311+L314</f>
        <v>8010497.1200002432</v>
      </c>
    </row>
    <row r="317" spans="1:14">
      <c r="L317" s="226">
        <f>PL!F19-'Notes 6-29'!J568</f>
        <v>921039</v>
      </c>
    </row>
    <row r="318" spans="1:14">
      <c r="L318" s="226">
        <f>L316-L317</f>
        <v>7089458.1200002432</v>
      </c>
    </row>
  </sheetData>
  <autoFilter ref="A2:N305" xr:uid="{00000000-0001-0000-0C00-000000000000}">
    <filterColumn colId="12">
      <filters>
        <filter val="Raw materials"/>
      </filters>
    </filterColumn>
    <filterColumn colId="13">
      <filters>
        <filter val="Inventories"/>
      </filters>
    </filterColumn>
  </autoFilter>
  <conditionalFormatting sqref="A3:A305 B3:B304">
    <cfRule type="colorScale" priority="15">
      <colorScale>
        <cfvo type="min"/>
        <cfvo type="percentile" val="50"/>
        <cfvo type="max"/>
        <color rgb="FFF8696B"/>
        <color rgb="FFFCFCFF"/>
        <color rgb="FF63BE7B"/>
      </colorScale>
    </cfRule>
  </conditionalFormatting>
  <conditionalFormatting sqref="C312:C314">
    <cfRule type="duplicateValues" dxfId="25" priority="11"/>
  </conditionalFormatting>
  <conditionalFormatting sqref="C312:C314">
    <cfRule type="duplicateValues" dxfId="24" priority="12"/>
  </conditionalFormatting>
  <conditionalFormatting sqref="C312:C314">
    <cfRule type="duplicateValues" dxfId="23" priority="13" stopIfTrue="1"/>
  </conditionalFormatting>
  <conditionalFormatting sqref="D312:D314">
    <cfRule type="duplicateValues" dxfId="22" priority="14"/>
  </conditionalFormatting>
  <conditionalFormatting sqref="C310:C311">
    <cfRule type="duplicateValues" dxfId="21" priority="4"/>
  </conditionalFormatting>
  <conditionalFormatting sqref="C308:C309">
    <cfRule type="duplicateValues" dxfId="20" priority="3"/>
  </conditionalFormatting>
  <conditionalFormatting sqref="C308:C311">
    <cfRule type="duplicateValues" dxfId="19" priority="2"/>
  </conditionalFormatting>
  <conditionalFormatting sqref="C308:C311">
    <cfRule type="duplicateValues" dxfId="18" priority="5"/>
  </conditionalFormatting>
  <conditionalFormatting sqref="C308:C311">
    <cfRule type="duplicateValues" dxfId="17" priority="6"/>
  </conditionalFormatting>
  <conditionalFormatting sqref="C308:C311">
    <cfRule type="duplicateValues" dxfId="16" priority="7" stopIfTrue="1"/>
  </conditionalFormatting>
  <conditionalFormatting sqref="D308:D311">
    <cfRule type="duplicateValues" dxfId="15" priority="8"/>
  </conditionalFormatting>
  <conditionalFormatting sqref="C308:C311">
    <cfRule type="duplicateValues" dxfId="14" priority="9"/>
  </conditionalFormatting>
  <conditionalFormatting sqref="C308:C311">
    <cfRule type="duplicateValues" dxfId="13" priority="10"/>
  </conditionalFormatting>
  <conditionalFormatting sqref="C308:C311">
    <cfRule type="duplicateValues" dxfId="12" priority="1"/>
  </conditionalFormatting>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333"/>
  <sheetViews>
    <sheetView workbookViewId="0">
      <pane xSplit="3" ySplit="1" topLeftCell="D2" activePane="bottomRight" state="frozen"/>
      <selection pane="topRight" activeCell="D1" sqref="D1"/>
      <selection pane="bottomLeft" activeCell="A2" sqref="A2"/>
      <selection pane="bottomRight" activeCell="A321" sqref="A321:XFD321"/>
    </sheetView>
  </sheetViews>
  <sheetFormatPr defaultRowHeight="14.5"/>
  <cols>
    <col min="3" max="3" width="23.453125" customWidth="1"/>
    <col min="4" max="4" width="31.26953125" customWidth="1"/>
    <col min="5" max="5" width="50" customWidth="1"/>
    <col min="6" max="6" width="39.453125" customWidth="1"/>
  </cols>
  <sheetData>
    <row r="1" spans="1:6">
      <c r="A1" s="10" t="s">
        <v>1127</v>
      </c>
      <c r="B1" s="11" t="s">
        <v>1125</v>
      </c>
      <c r="C1" s="8" t="s">
        <v>323</v>
      </c>
      <c r="D1" s="8" t="s">
        <v>323</v>
      </c>
      <c r="E1" s="8" t="s">
        <v>1126</v>
      </c>
      <c r="F1" s="8" t="s">
        <v>3</v>
      </c>
    </row>
    <row r="2" spans="1:6">
      <c r="A2" s="12" t="str">
        <f>LEFT(B2,1)</f>
        <v>1</v>
      </c>
      <c r="B2" s="13" t="str">
        <f t="shared" ref="B2:B65" si="0">RIGHT(C2,8)</f>
        <v>10101010</v>
      </c>
      <c r="C2" s="9" t="s">
        <v>1000</v>
      </c>
      <c r="D2" s="9" t="s">
        <v>1001</v>
      </c>
      <c r="E2" s="9" t="s">
        <v>1128</v>
      </c>
      <c r="F2" s="9" t="s">
        <v>716</v>
      </c>
    </row>
    <row r="3" spans="1:6">
      <c r="A3" s="12" t="str">
        <f t="shared" ref="A3:A66" si="1">LEFT(B3,1)</f>
        <v>1</v>
      </c>
      <c r="B3" s="13" t="str">
        <f t="shared" si="0"/>
        <v>10101020</v>
      </c>
      <c r="C3" s="9" t="s">
        <v>328</v>
      </c>
      <c r="D3" s="9" t="s">
        <v>42</v>
      </c>
      <c r="E3" s="9" t="s">
        <v>281</v>
      </c>
      <c r="F3" s="9" t="s">
        <v>716</v>
      </c>
    </row>
    <row r="4" spans="1:6">
      <c r="A4" s="12" t="str">
        <f t="shared" si="1"/>
        <v>1</v>
      </c>
      <c r="B4" s="13" t="str">
        <f t="shared" si="0"/>
        <v>10101021</v>
      </c>
      <c r="C4" s="9" t="s">
        <v>698</v>
      </c>
      <c r="D4" s="9" t="s">
        <v>683</v>
      </c>
      <c r="E4" s="9" t="s">
        <v>281</v>
      </c>
      <c r="F4" s="9" t="s">
        <v>716</v>
      </c>
    </row>
    <row r="5" spans="1:6">
      <c r="A5" s="12" t="str">
        <f t="shared" si="1"/>
        <v>1</v>
      </c>
      <c r="B5" s="13" t="str">
        <f t="shared" si="0"/>
        <v>10101025</v>
      </c>
      <c r="C5" s="9" t="s">
        <v>329</v>
      </c>
      <c r="D5" s="9" t="s">
        <v>68</v>
      </c>
      <c r="E5" s="9" t="s">
        <v>68</v>
      </c>
      <c r="F5" s="9" t="s">
        <v>716</v>
      </c>
    </row>
    <row r="6" spans="1:6">
      <c r="A6" s="12" t="str">
        <f t="shared" si="1"/>
        <v>1</v>
      </c>
      <c r="B6" s="13" t="str">
        <f t="shared" si="0"/>
        <v>10101026</v>
      </c>
      <c r="C6" s="9" t="s">
        <v>699</v>
      </c>
      <c r="D6" s="9" t="s">
        <v>647</v>
      </c>
      <c r="E6" s="9" t="s">
        <v>647</v>
      </c>
      <c r="F6" s="9" t="s">
        <v>716</v>
      </c>
    </row>
    <row r="7" spans="1:6">
      <c r="A7" s="12" t="str">
        <f t="shared" si="1"/>
        <v>1</v>
      </c>
      <c r="B7" s="13" t="str">
        <f t="shared" si="0"/>
        <v>10101040</v>
      </c>
      <c r="C7" s="9" t="s">
        <v>330</v>
      </c>
      <c r="D7" s="9" t="s">
        <v>22</v>
      </c>
      <c r="E7" s="9" t="s">
        <v>313</v>
      </c>
      <c r="F7" s="9" t="s">
        <v>716</v>
      </c>
    </row>
    <row r="8" spans="1:6">
      <c r="A8" s="12" t="str">
        <f t="shared" si="1"/>
        <v>1</v>
      </c>
      <c r="B8" s="13" t="str">
        <f t="shared" si="0"/>
        <v>10101045</v>
      </c>
      <c r="C8" s="9" t="s">
        <v>331</v>
      </c>
      <c r="D8" s="9" t="s">
        <v>69</v>
      </c>
      <c r="E8" s="9" t="s">
        <v>1129</v>
      </c>
      <c r="F8" s="9" t="s">
        <v>716</v>
      </c>
    </row>
    <row r="9" spans="1:6">
      <c r="A9" s="12" t="str">
        <f t="shared" si="1"/>
        <v>1</v>
      </c>
      <c r="B9" s="13" t="str">
        <f t="shared" si="0"/>
        <v>10101050</v>
      </c>
      <c r="C9" s="9" t="s">
        <v>332</v>
      </c>
      <c r="D9" s="9" t="s">
        <v>23</v>
      </c>
      <c r="E9" s="9" t="s">
        <v>307</v>
      </c>
      <c r="F9" s="9" t="s">
        <v>716</v>
      </c>
    </row>
    <row r="10" spans="1:6">
      <c r="A10" s="12" t="str">
        <f t="shared" si="1"/>
        <v>1</v>
      </c>
      <c r="B10" s="13" t="str">
        <f t="shared" si="0"/>
        <v>10101055</v>
      </c>
      <c r="C10" s="9" t="s">
        <v>333</v>
      </c>
      <c r="D10" s="9" t="s">
        <v>70</v>
      </c>
      <c r="E10" s="9" t="s">
        <v>70</v>
      </c>
      <c r="F10" s="9" t="s">
        <v>716</v>
      </c>
    </row>
    <row r="11" spans="1:6">
      <c r="A11" s="12" t="str">
        <f t="shared" si="1"/>
        <v>1</v>
      </c>
      <c r="B11" s="13" t="str">
        <f t="shared" si="0"/>
        <v>10101060</v>
      </c>
      <c r="C11" s="9" t="s">
        <v>334</v>
      </c>
      <c r="D11" s="9" t="s">
        <v>24</v>
      </c>
      <c r="E11" s="9" t="s">
        <v>303</v>
      </c>
      <c r="F11" s="9" t="s">
        <v>716</v>
      </c>
    </row>
    <row r="12" spans="1:6">
      <c r="A12" s="12" t="str">
        <f t="shared" si="1"/>
        <v>1</v>
      </c>
      <c r="B12" s="13" t="str">
        <f t="shared" si="0"/>
        <v>10101065</v>
      </c>
      <c r="C12" s="9" t="s">
        <v>335</v>
      </c>
      <c r="D12" s="9" t="s">
        <v>71</v>
      </c>
      <c r="E12" s="9" t="s">
        <v>71</v>
      </c>
      <c r="F12" s="9" t="s">
        <v>716</v>
      </c>
    </row>
    <row r="13" spans="1:6">
      <c r="A13" s="12" t="str">
        <f t="shared" si="1"/>
        <v>1</v>
      </c>
      <c r="B13" s="13" t="str">
        <f t="shared" si="0"/>
        <v>10101070</v>
      </c>
      <c r="C13" s="9" t="s">
        <v>336</v>
      </c>
      <c r="D13" s="9" t="s">
        <v>25</v>
      </c>
      <c r="E13" s="9" t="s">
        <v>304</v>
      </c>
      <c r="F13" s="9" t="s">
        <v>716</v>
      </c>
    </row>
    <row r="14" spans="1:6">
      <c r="A14" s="12" t="str">
        <f t="shared" si="1"/>
        <v>1</v>
      </c>
      <c r="B14" s="13" t="str">
        <f t="shared" si="0"/>
        <v>10101075</v>
      </c>
      <c r="C14" s="9" t="s">
        <v>337</v>
      </c>
      <c r="D14" s="9" t="s">
        <v>72</v>
      </c>
      <c r="E14" s="9" t="s">
        <v>72</v>
      </c>
      <c r="F14" s="9" t="s">
        <v>716</v>
      </c>
    </row>
    <row r="15" spans="1:6">
      <c r="A15" s="12" t="str">
        <f t="shared" si="1"/>
        <v>1</v>
      </c>
      <c r="B15" s="13" t="str">
        <f t="shared" si="0"/>
        <v>10101080</v>
      </c>
      <c r="C15" s="9" t="s">
        <v>338</v>
      </c>
      <c r="D15" s="9" t="s">
        <v>26</v>
      </c>
      <c r="E15" s="9" t="s">
        <v>1130</v>
      </c>
      <c r="F15" s="9" t="s">
        <v>716</v>
      </c>
    </row>
    <row r="16" spans="1:6">
      <c r="A16" s="12" t="str">
        <f t="shared" si="1"/>
        <v>1</v>
      </c>
      <c r="B16" s="13" t="str">
        <f t="shared" si="0"/>
        <v>10101085</v>
      </c>
      <c r="C16" s="9" t="s">
        <v>339</v>
      </c>
      <c r="D16" s="9" t="s">
        <v>73</v>
      </c>
      <c r="E16" s="9" t="s">
        <v>73</v>
      </c>
      <c r="F16" s="9" t="s">
        <v>716</v>
      </c>
    </row>
    <row r="17" spans="1:6">
      <c r="A17" s="12" t="str">
        <f t="shared" si="1"/>
        <v>1</v>
      </c>
      <c r="B17" s="13" t="str">
        <f t="shared" si="0"/>
        <v>10101130</v>
      </c>
      <c r="C17" s="9" t="s">
        <v>700</v>
      </c>
      <c r="D17" s="9" t="s">
        <v>648</v>
      </c>
      <c r="E17" s="9" t="s">
        <v>648</v>
      </c>
      <c r="F17" s="9" t="s">
        <v>716</v>
      </c>
    </row>
    <row r="18" spans="1:6">
      <c r="A18" s="12" t="str">
        <f t="shared" si="1"/>
        <v>1</v>
      </c>
      <c r="B18" s="13" t="str">
        <f t="shared" si="0"/>
        <v>10101135</v>
      </c>
      <c r="C18" s="9" t="s">
        <v>701</v>
      </c>
      <c r="D18" s="9" t="s">
        <v>654</v>
      </c>
      <c r="E18" s="9" t="s">
        <v>654</v>
      </c>
      <c r="F18" s="9" t="s">
        <v>716</v>
      </c>
    </row>
    <row r="19" spans="1:6">
      <c r="A19" s="12" t="str">
        <f t="shared" si="1"/>
        <v>1</v>
      </c>
      <c r="B19" s="13" t="str">
        <f t="shared" si="0"/>
        <v>10101200</v>
      </c>
      <c r="C19" s="9" t="s">
        <v>1002</v>
      </c>
      <c r="D19" s="9" t="s">
        <v>745</v>
      </c>
      <c r="E19" s="9" t="s">
        <v>745</v>
      </c>
      <c r="F19" s="9" t="s">
        <v>822</v>
      </c>
    </row>
    <row r="20" spans="1:6">
      <c r="A20" s="12" t="str">
        <f t="shared" si="1"/>
        <v>1</v>
      </c>
      <c r="B20" s="13" t="str">
        <f t="shared" si="0"/>
        <v>10101201</v>
      </c>
      <c r="C20" s="9" t="s">
        <v>1003</v>
      </c>
      <c r="D20" s="9" t="s">
        <v>742</v>
      </c>
      <c r="E20" s="9" t="s">
        <v>742</v>
      </c>
      <c r="F20" s="9" t="s">
        <v>822</v>
      </c>
    </row>
    <row r="21" spans="1:6">
      <c r="A21" s="12" t="str">
        <f t="shared" si="1"/>
        <v>1</v>
      </c>
      <c r="B21" s="13" t="str">
        <f t="shared" si="0"/>
        <v>10102010</v>
      </c>
      <c r="C21" s="9" t="s">
        <v>340</v>
      </c>
      <c r="D21" s="9" t="s">
        <v>31</v>
      </c>
      <c r="E21" s="9" t="s">
        <v>31</v>
      </c>
      <c r="F21" s="9" t="s">
        <v>971</v>
      </c>
    </row>
    <row r="22" spans="1:6">
      <c r="A22" s="12" t="str">
        <f t="shared" si="1"/>
        <v>1</v>
      </c>
      <c r="B22" s="13" t="str">
        <f t="shared" si="0"/>
        <v>10102015</v>
      </c>
      <c r="C22" s="9" t="s">
        <v>341</v>
      </c>
      <c r="D22" s="9" t="s">
        <v>74</v>
      </c>
      <c r="E22" s="9" t="s">
        <v>74</v>
      </c>
      <c r="F22" s="9" t="s">
        <v>971</v>
      </c>
    </row>
    <row r="23" spans="1:6">
      <c r="A23" s="12" t="str">
        <f t="shared" si="1"/>
        <v>1</v>
      </c>
      <c r="B23" s="13" t="str">
        <f t="shared" si="0"/>
        <v>10103001</v>
      </c>
      <c r="C23" s="9" t="s">
        <v>342</v>
      </c>
      <c r="D23" s="9" t="s">
        <v>216</v>
      </c>
      <c r="E23" s="9" t="s">
        <v>281</v>
      </c>
      <c r="F23" s="9" t="s">
        <v>205</v>
      </c>
    </row>
    <row r="24" spans="1:6">
      <c r="A24" s="12" t="str">
        <f t="shared" si="1"/>
        <v>1</v>
      </c>
      <c r="B24" s="13" t="str">
        <f t="shared" si="0"/>
        <v>10103003</v>
      </c>
      <c r="C24" s="9" t="s">
        <v>343</v>
      </c>
      <c r="D24" s="9" t="s">
        <v>217</v>
      </c>
      <c r="E24" s="9" t="s">
        <v>313</v>
      </c>
      <c r="F24" s="9" t="s">
        <v>205</v>
      </c>
    </row>
    <row r="25" spans="1:6">
      <c r="A25" s="12" t="str">
        <f t="shared" si="1"/>
        <v>1</v>
      </c>
      <c r="B25" s="13" t="str">
        <f t="shared" si="0"/>
        <v>10103004</v>
      </c>
      <c r="C25" s="9" t="s">
        <v>344</v>
      </c>
      <c r="D25" s="9" t="s">
        <v>289</v>
      </c>
      <c r="E25" s="9" t="s">
        <v>307</v>
      </c>
      <c r="F25" s="9" t="s">
        <v>205</v>
      </c>
    </row>
    <row r="26" spans="1:6">
      <c r="A26" s="12" t="str">
        <f t="shared" si="1"/>
        <v>1</v>
      </c>
      <c r="B26" s="13" t="str">
        <f t="shared" si="0"/>
        <v>10103005</v>
      </c>
      <c r="C26" s="9" t="s">
        <v>345</v>
      </c>
      <c r="D26" s="9" t="s">
        <v>218</v>
      </c>
      <c r="E26" s="9" t="s">
        <v>1131</v>
      </c>
      <c r="F26" s="9" t="s">
        <v>205</v>
      </c>
    </row>
    <row r="27" spans="1:6">
      <c r="A27" s="12" t="str">
        <f t="shared" si="1"/>
        <v>1</v>
      </c>
      <c r="B27" s="13" t="str">
        <f t="shared" si="0"/>
        <v>10103006</v>
      </c>
      <c r="C27" s="9" t="s">
        <v>346</v>
      </c>
      <c r="D27" s="9" t="s">
        <v>219</v>
      </c>
      <c r="E27" s="9" t="s">
        <v>304</v>
      </c>
      <c r="F27" s="9" t="s">
        <v>205</v>
      </c>
    </row>
    <row r="28" spans="1:6">
      <c r="A28" s="12" t="str">
        <f t="shared" si="1"/>
        <v>1</v>
      </c>
      <c r="B28" s="13" t="str">
        <f t="shared" si="0"/>
        <v>10103009</v>
      </c>
      <c r="C28" s="9" t="s">
        <v>615</v>
      </c>
      <c r="D28" s="9" t="s">
        <v>347</v>
      </c>
      <c r="E28" s="9" t="s">
        <v>347</v>
      </c>
      <c r="F28" s="9" t="s">
        <v>205</v>
      </c>
    </row>
    <row r="29" spans="1:6">
      <c r="A29" s="12" t="str">
        <f t="shared" si="1"/>
        <v>1</v>
      </c>
      <c r="B29" s="13" t="str">
        <f t="shared" si="0"/>
        <v>10103013</v>
      </c>
      <c r="C29" s="9" t="s">
        <v>1004</v>
      </c>
      <c r="D29" s="9" t="s">
        <v>732</v>
      </c>
      <c r="E29" s="9" t="s">
        <v>648</v>
      </c>
      <c r="F29" s="9" t="s">
        <v>205</v>
      </c>
    </row>
    <row r="30" spans="1:6">
      <c r="A30" s="12" t="str">
        <f t="shared" si="1"/>
        <v>1</v>
      </c>
      <c r="B30" s="13" t="str">
        <f t="shared" si="0"/>
        <v>10201001</v>
      </c>
      <c r="C30" s="9" t="s">
        <v>1005</v>
      </c>
      <c r="D30" s="9" t="s">
        <v>1006</v>
      </c>
      <c r="E30" s="9">
        <v>0</v>
      </c>
      <c r="F30" s="9">
        <v>0</v>
      </c>
    </row>
    <row r="31" spans="1:6">
      <c r="A31" s="12" t="str">
        <f t="shared" si="1"/>
        <v>1</v>
      </c>
      <c r="B31" s="13" t="str">
        <f t="shared" si="0"/>
        <v>10201004</v>
      </c>
      <c r="C31" s="9" t="s">
        <v>1007</v>
      </c>
      <c r="D31" s="9" t="s">
        <v>1008</v>
      </c>
      <c r="E31" s="9" t="s">
        <v>949</v>
      </c>
      <c r="F31" s="9" t="s">
        <v>206</v>
      </c>
    </row>
    <row r="32" spans="1:6">
      <c r="A32" s="12" t="str">
        <f t="shared" si="1"/>
        <v>1</v>
      </c>
      <c r="B32" s="13" t="str">
        <f t="shared" si="0"/>
        <v>10201007</v>
      </c>
      <c r="C32" s="9" t="s">
        <v>1009</v>
      </c>
      <c r="D32" s="9" t="s">
        <v>1010</v>
      </c>
      <c r="E32" s="9" t="s">
        <v>1132</v>
      </c>
      <c r="F32" s="22" t="s">
        <v>1765</v>
      </c>
    </row>
    <row r="33" spans="1:6">
      <c r="A33" s="12" t="str">
        <f t="shared" si="1"/>
        <v>1</v>
      </c>
      <c r="B33" s="13" t="str">
        <f t="shared" si="0"/>
        <v>10301001</v>
      </c>
      <c r="C33" s="9" t="s">
        <v>348</v>
      </c>
      <c r="D33" s="9" t="s">
        <v>75</v>
      </c>
      <c r="E33" s="9" t="s">
        <v>75</v>
      </c>
      <c r="F33" s="9" t="s">
        <v>972</v>
      </c>
    </row>
    <row r="34" spans="1:6">
      <c r="A34" s="12" t="str">
        <f t="shared" si="1"/>
        <v>1</v>
      </c>
      <c r="B34" s="13" t="str">
        <f t="shared" si="0"/>
        <v>10301002</v>
      </c>
      <c r="C34" s="9" t="s">
        <v>349</v>
      </c>
      <c r="D34" s="9" t="s">
        <v>76</v>
      </c>
      <c r="E34" s="9" t="s">
        <v>76</v>
      </c>
      <c r="F34" s="9" t="s">
        <v>972</v>
      </c>
    </row>
    <row r="35" spans="1:6">
      <c r="A35" s="12" t="str">
        <f t="shared" si="1"/>
        <v>1</v>
      </c>
      <c r="B35" s="13" t="str">
        <f t="shared" si="0"/>
        <v>10301003</v>
      </c>
      <c r="C35" s="9" t="s">
        <v>350</v>
      </c>
      <c r="D35" s="9" t="s">
        <v>194</v>
      </c>
      <c r="E35" s="9" t="s">
        <v>194</v>
      </c>
      <c r="F35" s="9" t="s">
        <v>891</v>
      </c>
    </row>
    <row r="36" spans="1:6">
      <c r="A36" s="12" t="str">
        <f t="shared" si="1"/>
        <v>1</v>
      </c>
      <c r="B36" s="13" t="str">
        <f t="shared" si="0"/>
        <v>10301004</v>
      </c>
      <c r="C36" s="9" t="s">
        <v>616</v>
      </c>
      <c r="D36" s="9" t="s">
        <v>605</v>
      </c>
      <c r="E36" s="9" t="s">
        <v>605</v>
      </c>
      <c r="F36" s="9" t="s">
        <v>891</v>
      </c>
    </row>
    <row r="37" spans="1:6">
      <c r="A37" s="12" t="str">
        <f t="shared" si="1"/>
        <v>1</v>
      </c>
      <c r="B37" s="13" t="str">
        <f t="shared" si="0"/>
        <v>10301005</v>
      </c>
      <c r="C37" s="9" t="s">
        <v>1011</v>
      </c>
      <c r="D37" s="9" t="s">
        <v>1012</v>
      </c>
      <c r="E37" s="9" t="s">
        <v>955</v>
      </c>
      <c r="F37" s="9" t="s">
        <v>892</v>
      </c>
    </row>
    <row r="38" spans="1:6">
      <c r="A38" s="12" t="str">
        <f t="shared" si="1"/>
        <v>1</v>
      </c>
      <c r="B38" s="13" t="str">
        <f t="shared" si="0"/>
        <v>10301008</v>
      </c>
      <c r="C38" s="9" t="s">
        <v>351</v>
      </c>
      <c r="D38" s="99" t="s">
        <v>0</v>
      </c>
      <c r="E38" s="99" t="s">
        <v>994</v>
      </c>
      <c r="F38" s="9" t="s">
        <v>892</v>
      </c>
    </row>
    <row r="39" spans="1:6">
      <c r="A39" s="12" t="str">
        <f t="shared" si="1"/>
        <v>1</v>
      </c>
      <c r="B39" s="13" t="str">
        <f t="shared" si="0"/>
        <v>10330001</v>
      </c>
      <c r="C39" s="9" t="s">
        <v>352</v>
      </c>
      <c r="D39" s="9" t="s">
        <v>47</v>
      </c>
      <c r="E39" s="9" t="s">
        <v>10</v>
      </c>
      <c r="F39" s="9" t="s">
        <v>206</v>
      </c>
    </row>
    <row r="40" spans="1:6">
      <c r="A40" s="12" t="str">
        <f t="shared" si="1"/>
        <v>1</v>
      </c>
      <c r="B40" s="13" t="str">
        <f t="shared" si="0"/>
        <v>10330002</v>
      </c>
      <c r="C40" s="9" t="s">
        <v>353</v>
      </c>
      <c r="D40" s="9" t="s">
        <v>5</v>
      </c>
      <c r="E40" s="9" t="s">
        <v>10</v>
      </c>
      <c r="F40" s="9" t="s">
        <v>206</v>
      </c>
    </row>
    <row r="41" spans="1:6">
      <c r="A41" s="12" t="str">
        <f t="shared" si="1"/>
        <v>1</v>
      </c>
      <c r="B41" s="13" t="str">
        <f t="shared" si="0"/>
        <v>10340010</v>
      </c>
      <c r="C41" s="9" t="s">
        <v>1013</v>
      </c>
      <c r="D41" s="9" t="s">
        <v>1014</v>
      </c>
      <c r="E41" s="2" t="s">
        <v>946</v>
      </c>
      <c r="F41" s="9" t="s">
        <v>206</v>
      </c>
    </row>
    <row r="42" spans="1:6">
      <c r="A42" s="12" t="str">
        <f t="shared" si="1"/>
        <v>1</v>
      </c>
      <c r="B42" s="13" t="str">
        <f t="shared" si="0"/>
        <v>10340020</v>
      </c>
      <c r="C42" s="9" t="s">
        <v>1015</v>
      </c>
      <c r="D42" s="9" t="s">
        <v>1016</v>
      </c>
      <c r="E42" s="2" t="s">
        <v>946</v>
      </c>
      <c r="F42" s="9" t="s">
        <v>206</v>
      </c>
    </row>
    <row r="43" spans="1:6">
      <c r="A43" s="12" t="str">
        <f t="shared" si="1"/>
        <v>1</v>
      </c>
      <c r="B43" s="13" t="str">
        <f t="shared" si="0"/>
        <v>10340022</v>
      </c>
      <c r="C43" s="9" t="s">
        <v>1017</v>
      </c>
      <c r="D43" s="9" t="s">
        <v>1018</v>
      </c>
      <c r="E43" s="2" t="s">
        <v>946</v>
      </c>
      <c r="F43" s="9" t="s">
        <v>206</v>
      </c>
    </row>
    <row r="44" spans="1:6">
      <c r="A44" s="12" t="str">
        <f t="shared" si="1"/>
        <v>1</v>
      </c>
      <c r="B44" s="13" t="str">
        <f t="shared" si="0"/>
        <v>10340030</v>
      </c>
      <c r="C44" s="9" t="s">
        <v>1019</v>
      </c>
      <c r="D44" s="9" t="s">
        <v>1020</v>
      </c>
      <c r="E44" s="2" t="s">
        <v>946</v>
      </c>
      <c r="F44" s="9" t="s">
        <v>206</v>
      </c>
    </row>
    <row r="45" spans="1:6">
      <c r="A45" s="12" t="str">
        <f t="shared" si="1"/>
        <v>1</v>
      </c>
      <c r="B45" s="13" t="str">
        <f t="shared" si="0"/>
        <v>10340031</v>
      </c>
      <c r="C45" s="9" t="s">
        <v>1021</v>
      </c>
      <c r="D45" s="9" t="s">
        <v>1022</v>
      </c>
      <c r="E45" s="2" t="s">
        <v>946</v>
      </c>
      <c r="F45" s="9" t="s">
        <v>206</v>
      </c>
    </row>
    <row r="46" spans="1:6">
      <c r="A46" s="12" t="str">
        <f t="shared" si="1"/>
        <v>1</v>
      </c>
      <c r="B46" s="13" t="str">
        <f t="shared" si="0"/>
        <v>10340032</v>
      </c>
      <c r="C46" s="9" t="s">
        <v>1023</v>
      </c>
      <c r="D46" s="9" t="s">
        <v>1024</v>
      </c>
      <c r="E46" s="2" t="s">
        <v>946</v>
      </c>
      <c r="F46" s="9" t="s">
        <v>206</v>
      </c>
    </row>
    <row r="47" spans="1:6">
      <c r="A47" s="12" t="str">
        <f t="shared" si="1"/>
        <v>1</v>
      </c>
      <c r="B47" s="13" t="str">
        <f t="shared" si="0"/>
        <v>10340040</v>
      </c>
      <c r="C47" s="9" t="s">
        <v>1025</v>
      </c>
      <c r="D47" s="9" t="s">
        <v>1026</v>
      </c>
      <c r="E47" s="2" t="s">
        <v>946</v>
      </c>
      <c r="F47" s="9" t="s">
        <v>206</v>
      </c>
    </row>
    <row r="48" spans="1:6">
      <c r="A48" s="12" t="str">
        <f t="shared" si="1"/>
        <v>1</v>
      </c>
      <c r="B48" s="13" t="str">
        <f t="shared" si="0"/>
        <v>10340041</v>
      </c>
      <c r="C48" s="9" t="s">
        <v>1027</v>
      </c>
      <c r="D48" s="9" t="s">
        <v>1028</v>
      </c>
      <c r="E48" s="2" t="s">
        <v>946</v>
      </c>
      <c r="F48" s="9" t="s">
        <v>206</v>
      </c>
    </row>
    <row r="49" spans="1:6">
      <c r="A49" s="12" t="str">
        <f t="shared" si="1"/>
        <v>1</v>
      </c>
      <c r="B49" s="13" t="str">
        <f t="shared" si="0"/>
        <v>10340042</v>
      </c>
      <c r="C49" s="9" t="s">
        <v>1029</v>
      </c>
      <c r="D49" s="9" t="s">
        <v>1030</v>
      </c>
      <c r="E49" s="2" t="s">
        <v>946</v>
      </c>
      <c r="F49" s="9" t="s">
        <v>206</v>
      </c>
    </row>
    <row r="50" spans="1:6">
      <c r="A50" s="12" t="str">
        <f t="shared" si="1"/>
        <v>1</v>
      </c>
      <c r="B50" s="13" t="str">
        <f t="shared" si="0"/>
        <v>10340050</v>
      </c>
      <c r="C50" s="9" t="s">
        <v>1031</v>
      </c>
      <c r="D50" s="9" t="s">
        <v>1032</v>
      </c>
      <c r="E50" s="2" t="s">
        <v>1434</v>
      </c>
      <c r="F50" s="9" t="s">
        <v>206</v>
      </c>
    </row>
    <row r="51" spans="1:6">
      <c r="A51" s="12" t="str">
        <f t="shared" si="1"/>
        <v>1</v>
      </c>
      <c r="B51" s="13" t="str">
        <f t="shared" si="0"/>
        <v>10340051</v>
      </c>
      <c r="C51" s="9" t="s">
        <v>1033</v>
      </c>
      <c r="D51" s="9" t="s">
        <v>1034</v>
      </c>
      <c r="E51" s="2" t="s">
        <v>1434</v>
      </c>
      <c r="F51" s="9" t="s">
        <v>206</v>
      </c>
    </row>
    <row r="52" spans="1:6">
      <c r="A52" s="12" t="str">
        <f t="shared" si="1"/>
        <v>1</v>
      </c>
      <c r="B52" s="13" t="str">
        <f t="shared" si="0"/>
        <v>10340052</v>
      </c>
      <c r="C52" s="9" t="s">
        <v>1035</v>
      </c>
      <c r="D52" s="9" t="s">
        <v>1036</v>
      </c>
      <c r="E52" s="2" t="s">
        <v>1434</v>
      </c>
      <c r="F52" s="9" t="s">
        <v>206</v>
      </c>
    </row>
    <row r="53" spans="1:6">
      <c r="A53" s="12" t="str">
        <f t="shared" si="1"/>
        <v>1</v>
      </c>
      <c r="B53" s="13" t="str">
        <f t="shared" si="0"/>
        <v>10340060</v>
      </c>
      <c r="C53" s="9" t="s">
        <v>1037</v>
      </c>
      <c r="D53" s="9" t="s">
        <v>1038</v>
      </c>
      <c r="E53" s="9" t="s">
        <v>946</v>
      </c>
      <c r="F53" s="9" t="s">
        <v>206</v>
      </c>
    </row>
    <row r="54" spans="1:6">
      <c r="A54" s="12" t="str">
        <f t="shared" si="1"/>
        <v>1</v>
      </c>
      <c r="B54" s="13" t="str">
        <f t="shared" si="0"/>
        <v>10340062</v>
      </c>
      <c r="C54" s="9" t="s">
        <v>1039</v>
      </c>
      <c r="D54" s="9" t="s">
        <v>1040</v>
      </c>
      <c r="E54" s="2" t="s">
        <v>946</v>
      </c>
      <c r="F54" s="9" t="s">
        <v>206</v>
      </c>
    </row>
    <row r="55" spans="1:6">
      <c r="A55" s="12" t="str">
        <f t="shared" si="1"/>
        <v>1</v>
      </c>
      <c r="B55" s="13" t="str">
        <f t="shared" si="0"/>
        <v>10340070</v>
      </c>
      <c r="C55" s="9" t="s">
        <v>1041</v>
      </c>
      <c r="D55" s="9" t="s">
        <v>1042</v>
      </c>
      <c r="E55" s="756" t="s">
        <v>947</v>
      </c>
      <c r="F55" s="9" t="s">
        <v>206</v>
      </c>
    </row>
    <row r="56" spans="1:6">
      <c r="A56" s="12" t="str">
        <f t="shared" si="1"/>
        <v>1</v>
      </c>
      <c r="B56" s="13" t="str">
        <f t="shared" si="0"/>
        <v>10340080</v>
      </c>
      <c r="C56" s="9" t="s">
        <v>1043</v>
      </c>
      <c r="D56" s="9" t="s">
        <v>1044</v>
      </c>
      <c r="E56" s="2" t="s">
        <v>888</v>
      </c>
      <c r="F56" s="9" t="s">
        <v>206</v>
      </c>
    </row>
    <row r="57" spans="1:6">
      <c r="A57" s="12" t="str">
        <f t="shared" si="1"/>
        <v>1</v>
      </c>
      <c r="B57" s="13" t="str">
        <f t="shared" si="0"/>
        <v>10340081</v>
      </c>
      <c r="C57" s="9" t="s">
        <v>1045</v>
      </c>
      <c r="D57" s="9" t="s">
        <v>1044</v>
      </c>
      <c r="E57" s="2" t="s">
        <v>888</v>
      </c>
      <c r="F57" s="9" t="s">
        <v>206</v>
      </c>
    </row>
    <row r="58" spans="1:6">
      <c r="A58" s="12" t="str">
        <f t="shared" si="1"/>
        <v>1</v>
      </c>
      <c r="B58" s="13" t="str">
        <f t="shared" si="0"/>
        <v>10340082</v>
      </c>
      <c r="C58" s="9" t="s">
        <v>1046</v>
      </c>
      <c r="D58" s="9" t="s">
        <v>1044</v>
      </c>
      <c r="E58" s="2" t="s">
        <v>888</v>
      </c>
      <c r="F58" s="9" t="s">
        <v>206</v>
      </c>
    </row>
    <row r="59" spans="1:6">
      <c r="A59" s="12" t="str">
        <f t="shared" si="1"/>
        <v>1</v>
      </c>
      <c r="B59" s="13" t="str">
        <f t="shared" si="0"/>
        <v>10340090</v>
      </c>
      <c r="C59" s="9" t="s">
        <v>1047</v>
      </c>
      <c r="D59" s="9" t="s">
        <v>1048</v>
      </c>
      <c r="E59" s="2" t="s">
        <v>946</v>
      </c>
      <c r="F59" s="9" t="s">
        <v>206</v>
      </c>
    </row>
    <row r="60" spans="1:6">
      <c r="A60" s="12" t="str">
        <f t="shared" si="1"/>
        <v>1</v>
      </c>
      <c r="B60" s="13" t="str">
        <f t="shared" si="0"/>
        <v>10340100</v>
      </c>
      <c r="C60" s="9" t="s">
        <v>1049</v>
      </c>
      <c r="D60" s="9" t="s">
        <v>1050</v>
      </c>
      <c r="E60" s="2" t="s">
        <v>946</v>
      </c>
      <c r="F60" s="9" t="s">
        <v>206</v>
      </c>
    </row>
    <row r="61" spans="1:6">
      <c r="A61" s="12" t="str">
        <f t="shared" si="1"/>
        <v>1</v>
      </c>
      <c r="B61" s="13" t="str">
        <f t="shared" si="0"/>
        <v>10340102</v>
      </c>
      <c r="C61" s="9" t="s">
        <v>1051</v>
      </c>
      <c r="D61" s="9" t="s">
        <v>1052</v>
      </c>
      <c r="E61" s="2" t="s">
        <v>946</v>
      </c>
      <c r="F61" s="9" t="s">
        <v>206</v>
      </c>
    </row>
    <row r="62" spans="1:6">
      <c r="A62" s="12" t="str">
        <f t="shared" si="1"/>
        <v>1</v>
      </c>
      <c r="B62" s="13" t="str">
        <f t="shared" si="0"/>
        <v>10340110</v>
      </c>
      <c r="C62" s="9" t="s">
        <v>1053</v>
      </c>
      <c r="D62" s="9" t="s">
        <v>1054</v>
      </c>
      <c r="E62" s="756" t="s">
        <v>947</v>
      </c>
      <c r="F62" s="9" t="s">
        <v>206</v>
      </c>
    </row>
    <row r="63" spans="1:6">
      <c r="A63" s="12" t="str">
        <f t="shared" si="1"/>
        <v>1</v>
      </c>
      <c r="B63" s="13" t="str">
        <f t="shared" si="0"/>
        <v>10340111</v>
      </c>
      <c r="C63" s="9" t="s">
        <v>1055</v>
      </c>
      <c r="D63" s="9" t="s">
        <v>1056</v>
      </c>
      <c r="E63" s="756" t="s">
        <v>947</v>
      </c>
      <c r="F63" s="9" t="s">
        <v>206</v>
      </c>
    </row>
    <row r="64" spans="1:6">
      <c r="A64" s="12" t="str">
        <f t="shared" si="1"/>
        <v>1</v>
      </c>
      <c r="B64" s="13" t="str">
        <f t="shared" si="0"/>
        <v>10340112</v>
      </c>
      <c r="C64" s="9" t="s">
        <v>1057</v>
      </c>
      <c r="D64" s="9" t="s">
        <v>1058</v>
      </c>
      <c r="E64" s="756" t="s">
        <v>947</v>
      </c>
      <c r="F64" s="9" t="s">
        <v>206</v>
      </c>
    </row>
    <row r="65" spans="1:6">
      <c r="A65" s="12" t="str">
        <f t="shared" si="1"/>
        <v>1</v>
      </c>
      <c r="B65" s="13" t="str">
        <f t="shared" si="0"/>
        <v>10340120</v>
      </c>
      <c r="C65" s="9" t="s">
        <v>1059</v>
      </c>
      <c r="D65" s="9" t="s">
        <v>1060</v>
      </c>
      <c r="E65" s="756" t="s">
        <v>947</v>
      </c>
      <c r="F65" s="9" t="s">
        <v>206</v>
      </c>
    </row>
    <row r="66" spans="1:6">
      <c r="A66" s="12" t="str">
        <f t="shared" si="1"/>
        <v>1</v>
      </c>
      <c r="B66" s="13" t="str">
        <f t="shared" ref="B66:B129" si="2">RIGHT(C66,8)</f>
        <v>10340121</v>
      </c>
      <c r="C66" s="9" t="s">
        <v>1061</v>
      </c>
      <c r="D66" s="9" t="s">
        <v>1062</v>
      </c>
      <c r="E66" s="756" t="s">
        <v>947</v>
      </c>
      <c r="F66" s="9" t="s">
        <v>206</v>
      </c>
    </row>
    <row r="67" spans="1:6">
      <c r="A67" s="12" t="str">
        <f t="shared" ref="A67:A130" si="3">LEFT(B67,1)</f>
        <v>1</v>
      </c>
      <c r="B67" s="13" t="str">
        <f t="shared" si="2"/>
        <v>10340122</v>
      </c>
      <c r="C67" s="9" t="s">
        <v>1063</v>
      </c>
      <c r="D67" s="9" t="s">
        <v>1064</v>
      </c>
      <c r="E67" s="756" t="s">
        <v>947</v>
      </c>
      <c r="F67" s="9" t="s">
        <v>206</v>
      </c>
    </row>
    <row r="68" spans="1:6">
      <c r="A68" s="12" t="str">
        <f t="shared" si="3"/>
        <v>1</v>
      </c>
      <c r="B68" s="13" t="str">
        <f t="shared" si="2"/>
        <v>10340130</v>
      </c>
      <c r="C68" s="9" t="s">
        <v>1065</v>
      </c>
      <c r="D68" s="9" t="s">
        <v>1066</v>
      </c>
      <c r="E68" s="22" t="s">
        <v>1432</v>
      </c>
      <c r="F68" s="9" t="s">
        <v>206</v>
      </c>
    </row>
    <row r="69" spans="1:6">
      <c r="A69" s="12" t="str">
        <f t="shared" si="3"/>
        <v>1</v>
      </c>
      <c r="B69" s="13" t="str">
        <f t="shared" si="2"/>
        <v>10340131</v>
      </c>
      <c r="C69" s="9" t="s">
        <v>1067</v>
      </c>
      <c r="D69" s="9" t="s">
        <v>1068</v>
      </c>
      <c r="E69" s="22" t="s">
        <v>1432</v>
      </c>
      <c r="F69" s="9" t="s">
        <v>206</v>
      </c>
    </row>
    <row r="70" spans="1:6">
      <c r="A70" s="12" t="str">
        <f t="shared" si="3"/>
        <v>1</v>
      </c>
      <c r="B70" s="13" t="str">
        <f t="shared" si="2"/>
        <v>10340132</v>
      </c>
      <c r="C70" s="9" t="s">
        <v>1069</v>
      </c>
      <c r="D70" s="9" t="s">
        <v>1070</v>
      </c>
      <c r="E70" s="22" t="s">
        <v>1432</v>
      </c>
      <c r="F70" s="9" t="s">
        <v>206</v>
      </c>
    </row>
    <row r="71" spans="1:6">
      <c r="A71" s="12" t="str">
        <f t="shared" si="3"/>
        <v>1</v>
      </c>
      <c r="B71" s="13" t="str">
        <f t="shared" si="2"/>
        <v>10340140</v>
      </c>
      <c r="C71" s="9" t="s">
        <v>1071</v>
      </c>
      <c r="D71" s="9" t="s">
        <v>1072</v>
      </c>
      <c r="E71" s="22" t="s">
        <v>1433</v>
      </c>
      <c r="F71" s="9" t="s">
        <v>206</v>
      </c>
    </row>
    <row r="72" spans="1:6">
      <c r="A72" s="12" t="str">
        <f t="shared" si="3"/>
        <v>1</v>
      </c>
      <c r="B72" s="13" t="str">
        <f t="shared" si="2"/>
        <v>10340141</v>
      </c>
      <c r="C72" s="9" t="s">
        <v>1073</v>
      </c>
      <c r="D72" s="9" t="s">
        <v>1074</v>
      </c>
      <c r="E72" s="22" t="s">
        <v>1433</v>
      </c>
      <c r="F72" s="9" t="s">
        <v>206</v>
      </c>
    </row>
    <row r="73" spans="1:6">
      <c r="A73" s="12" t="str">
        <f t="shared" si="3"/>
        <v>1</v>
      </c>
      <c r="B73" s="13" t="str">
        <f t="shared" si="2"/>
        <v>10349998</v>
      </c>
      <c r="C73" s="9" t="s">
        <v>354</v>
      </c>
      <c r="D73" s="9" t="s">
        <v>290</v>
      </c>
      <c r="E73" s="9" t="s">
        <v>355</v>
      </c>
      <c r="F73" s="9" t="s">
        <v>206</v>
      </c>
    </row>
    <row r="74" spans="1:6">
      <c r="A74" s="12" t="str">
        <f t="shared" si="3"/>
        <v>1</v>
      </c>
      <c r="B74" s="13" t="str">
        <f t="shared" si="2"/>
        <v>10350001</v>
      </c>
      <c r="C74" s="9" t="s">
        <v>356</v>
      </c>
      <c r="D74" s="9" t="s">
        <v>44</v>
      </c>
      <c r="E74" s="9" t="s">
        <v>228</v>
      </c>
      <c r="F74" s="9" t="s">
        <v>21</v>
      </c>
    </row>
    <row r="75" spans="1:6">
      <c r="A75" s="12" t="str">
        <f t="shared" si="3"/>
        <v>1</v>
      </c>
      <c r="B75" s="13" t="str">
        <f t="shared" si="2"/>
        <v>10350002</v>
      </c>
      <c r="C75" s="9" t="s">
        <v>357</v>
      </c>
      <c r="D75" s="9" t="s">
        <v>45</v>
      </c>
      <c r="E75" s="9" t="s">
        <v>228</v>
      </c>
      <c r="F75" s="9" t="s">
        <v>21</v>
      </c>
    </row>
    <row r="76" spans="1:6">
      <c r="A76" s="12" t="str">
        <f t="shared" si="3"/>
        <v>1</v>
      </c>
      <c r="B76" s="13" t="str">
        <f t="shared" si="2"/>
        <v>10350003</v>
      </c>
      <c r="C76" s="9" t="s">
        <v>358</v>
      </c>
      <c r="D76" s="9" t="s">
        <v>46</v>
      </c>
      <c r="E76" s="9" t="s">
        <v>228</v>
      </c>
      <c r="F76" s="9" t="s">
        <v>21</v>
      </c>
    </row>
    <row r="77" spans="1:6">
      <c r="A77" s="12" t="str">
        <f t="shared" si="3"/>
        <v>1</v>
      </c>
      <c r="B77" s="13" t="str">
        <f t="shared" si="2"/>
        <v>10350004</v>
      </c>
      <c r="C77" s="9" t="s">
        <v>359</v>
      </c>
      <c r="D77" s="9" t="s">
        <v>291</v>
      </c>
      <c r="E77" s="9" t="s">
        <v>964</v>
      </c>
      <c r="F77" s="9" t="s">
        <v>21</v>
      </c>
    </row>
    <row r="78" spans="1:6">
      <c r="A78" s="12" t="str">
        <f t="shared" si="3"/>
        <v>1</v>
      </c>
      <c r="B78" s="13" t="str">
        <f t="shared" si="2"/>
        <v>10350005</v>
      </c>
      <c r="C78" s="9" t="s">
        <v>360</v>
      </c>
      <c r="D78" s="9" t="s">
        <v>305</v>
      </c>
      <c r="E78" s="9" t="s">
        <v>894</v>
      </c>
      <c r="F78" s="9" t="s">
        <v>21</v>
      </c>
    </row>
    <row r="79" spans="1:6">
      <c r="A79" s="12" t="str">
        <f t="shared" si="3"/>
        <v>1</v>
      </c>
      <c r="B79" s="13" t="str">
        <f t="shared" si="2"/>
        <v>10350006</v>
      </c>
      <c r="C79" s="9" t="s">
        <v>361</v>
      </c>
      <c r="D79" s="9" t="s">
        <v>292</v>
      </c>
      <c r="E79" s="9" t="s">
        <v>964</v>
      </c>
      <c r="F79" s="9" t="s">
        <v>21</v>
      </c>
    </row>
    <row r="80" spans="1:6">
      <c r="A80" s="12" t="str">
        <f t="shared" si="3"/>
        <v>1</v>
      </c>
      <c r="B80" s="13" t="str">
        <f t="shared" si="2"/>
        <v>10350007</v>
      </c>
      <c r="C80" s="9" t="s">
        <v>362</v>
      </c>
      <c r="D80" s="9" t="s">
        <v>77</v>
      </c>
      <c r="E80" s="9" t="s">
        <v>378</v>
      </c>
      <c r="F80" s="9" t="s">
        <v>21</v>
      </c>
    </row>
    <row r="81" spans="1:6">
      <c r="A81" s="12" t="str">
        <f t="shared" si="3"/>
        <v>1</v>
      </c>
      <c r="B81" s="13" t="str">
        <f t="shared" si="2"/>
        <v>10350008</v>
      </c>
      <c r="C81" s="9" t="s">
        <v>363</v>
      </c>
      <c r="D81" s="9" t="s">
        <v>187</v>
      </c>
      <c r="E81" s="9" t="s">
        <v>16</v>
      </c>
      <c r="F81" s="9" t="s">
        <v>21</v>
      </c>
    </row>
    <row r="82" spans="1:6">
      <c r="A82" s="12" t="str">
        <f t="shared" si="3"/>
        <v>1</v>
      </c>
      <c r="B82" s="13" t="str">
        <f t="shared" si="2"/>
        <v>10350011</v>
      </c>
      <c r="C82" s="9" t="s">
        <v>364</v>
      </c>
      <c r="D82" s="9" t="s">
        <v>188</v>
      </c>
      <c r="E82" s="9" t="s">
        <v>309</v>
      </c>
      <c r="F82" s="9" t="s">
        <v>21</v>
      </c>
    </row>
    <row r="83" spans="1:6">
      <c r="A83" s="12" t="str">
        <f t="shared" si="3"/>
        <v>1</v>
      </c>
      <c r="B83" s="13" t="str">
        <f t="shared" si="2"/>
        <v>10350012</v>
      </c>
      <c r="C83" s="9" t="s">
        <v>365</v>
      </c>
      <c r="D83" s="9" t="s">
        <v>189</v>
      </c>
      <c r="E83" s="9" t="s">
        <v>309</v>
      </c>
      <c r="F83" s="9" t="s">
        <v>21</v>
      </c>
    </row>
    <row r="84" spans="1:6">
      <c r="A84" s="12" t="str">
        <f t="shared" si="3"/>
        <v>1</v>
      </c>
      <c r="B84" s="13" t="str">
        <f t="shared" si="2"/>
        <v>10350900</v>
      </c>
      <c r="C84" s="9" t="s">
        <v>367</v>
      </c>
      <c r="D84" s="9" t="s">
        <v>368</v>
      </c>
      <c r="E84" s="9" t="s">
        <v>228</v>
      </c>
      <c r="F84" s="9" t="s">
        <v>21</v>
      </c>
    </row>
    <row r="85" spans="1:6">
      <c r="A85" s="12" t="str">
        <f t="shared" si="3"/>
        <v>1</v>
      </c>
      <c r="B85" s="13" t="str">
        <f t="shared" si="2"/>
        <v>10350901</v>
      </c>
      <c r="C85" s="9" t="s">
        <v>369</v>
      </c>
      <c r="D85" s="9" t="s">
        <v>370</v>
      </c>
      <c r="E85" s="9" t="s">
        <v>228</v>
      </c>
      <c r="F85" s="9" t="s">
        <v>21</v>
      </c>
    </row>
    <row r="86" spans="1:6">
      <c r="A86" s="12" t="str">
        <f t="shared" si="3"/>
        <v>1</v>
      </c>
      <c r="B86" s="13" t="str">
        <f t="shared" si="2"/>
        <v>10350902</v>
      </c>
      <c r="C86" s="9" t="s">
        <v>371</v>
      </c>
      <c r="D86" s="9" t="s">
        <v>32</v>
      </c>
      <c r="E86" s="9" t="s">
        <v>228</v>
      </c>
      <c r="F86" s="9" t="s">
        <v>21</v>
      </c>
    </row>
    <row r="87" spans="1:6">
      <c r="A87" s="12" t="str">
        <f t="shared" si="3"/>
        <v>1</v>
      </c>
      <c r="B87" s="13" t="str">
        <f t="shared" si="2"/>
        <v>10350903</v>
      </c>
      <c r="C87" s="9" t="s">
        <v>373</v>
      </c>
      <c r="D87" s="9" t="s">
        <v>374</v>
      </c>
      <c r="E87" s="9" t="s">
        <v>894</v>
      </c>
      <c r="F87" s="9" t="s">
        <v>21</v>
      </c>
    </row>
    <row r="88" spans="1:6">
      <c r="A88" s="12" t="str">
        <f t="shared" si="3"/>
        <v>1</v>
      </c>
      <c r="B88" s="13" t="str">
        <f t="shared" si="2"/>
        <v>10350904</v>
      </c>
      <c r="C88" s="9" t="s">
        <v>375</v>
      </c>
      <c r="D88" s="9" t="s">
        <v>292</v>
      </c>
      <c r="E88" s="9" t="s">
        <v>964</v>
      </c>
      <c r="F88" s="9" t="s">
        <v>21</v>
      </c>
    </row>
    <row r="89" spans="1:6">
      <c r="A89" s="12" t="str">
        <f t="shared" si="3"/>
        <v>1</v>
      </c>
      <c r="B89" s="13" t="str">
        <f t="shared" si="2"/>
        <v>10350905</v>
      </c>
      <c r="C89" s="9" t="s">
        <v>376</v>
      </c>
      <c r="D89" s="9" t="s">
        <v>377</v>
      </c>
      <c r="E89" s="9" t="s">
        <v>378</v>
      </c>
      <c r="F89" s="9" t="s">
        <v>21</v>
      </c>
    </row>
    <row r="90" spans="1:6">
      <c r="A90" s="12" t="str">
        <f t="shared" si="3"/>
        <v>1</v>
      </c>
      <c r="B90" s="13" t="str">
        <f t="shared" si="2"/>
        <v>10350906</v>
      </c>
      <c r="C90" s="9" t="s">
        <v>372</v>
      </c>
      <c r="D90" s="9" t="s">
        <v>1</v>
      </c>
      <c r="E90" s="9" t="s">
        <v>16</v>
      </c>
      <c r="F90" s="9" t="s">
        <v>21</v>
      </c>
    </row>
    <row r="91" spans="1:6">
      <c r="A91" s="12" t="str">
        <f t="shared" si="3"/>
        <v>1</v>
      </c>
      <c r="B91" s="13" t="str">
        <f t="shared" si="2"/>
        <v>10360001</v>
      </c>
      <c r="C91" s="9" t="s">
        <v>379</v>
      </c>
      <c r="D91" s="9" t="s">
        <v>78</v>
      </c>
      <c r="E91" s="366" t="s">
        <v>3969</v>
      </c>
      <c r="F91" s="9" t="s">
        <v>205</v>
      </c>
    </row>
    <row r="92" spans="1:6">
      <c r="A92" s="12" t="str">
        <f t="shared" si="3"/>
        <v>1</v>
      </c>
      <c r="B92" s="13" t="str">
        <f t="shared" si="2"/>
        <v>10360002</v>
      </c>
      <c r="C92" s="9" t="s">
        <v>366</v>
      </c>
      <c r="D92" s="9" t="s">
        <v>48</v>
      </c>
      <c r="E92" s="9" t="s">
        <v>309</v>
      </c>
      <c r="F92" s="9" t="s">
        <v>21</v>
      </c>
    </row>
    <row r="93" spans="1:6">
      <c r="A93" s="12" t="str">
        <f t="shared" si="3"/>
        <v>1</v>
      </c>
      <c r="B93" s="13" t="str">
        <f t="shared" si="2"/>
        <v>10360003</v>
      </c>
      <c r="C93" s="9" t="s">
        <v>380</v>
      </c>
      <c r="D93" s="9" t="s">
        <v>79</v>
      </c>
      <c r="E93" s="9" t="s">
        <v>954</v>
      </c>
      <c r="F93" s="9" t="s">
        <v>889</v>
      </c>
    </row>
    <row r="94" spans="1:6">
      <c r="A94" s="12" t="str">
        <f t="shared" si="3"/>
        <v>1</v>
      </c>
      <c r="B94" s="13" t="str">
        <f t="shared" si="2"/>
        <v>10360004</v>
      </c>
      <c r="C94" s="9" t="s">
        <v>381</v>
      </c>
      <c r="D94" s="9" t="s">
        <v>80</v>
      </c>
      <c r="E94" s="9" t="s">
        <v>954</v>
      </c>
      <c r="F94" s="9" t="s">
        <v>889</v>
      </c>
    </row>
    <row r="95" spans="1:6">
      <c r="A95" s="12" t="str">
        <f t="shared" si="3"/>
        <v>1</v>
      </c>
      <c r="B95" s="13" t="str">
        <f t="shared" si="2"/>
        <v>10361001</v>
      </c>
      <c r="C95" s="9" t="s">
        <v>382</v>
      </c>
      <c r="D95" s="9" t="s">
        <v>81</v>
      </c>
      <c r="E95" s="9" t="s">
        <v>563</v>
      </c>
      <c r="F95" s="9" t="s">
        <v>889</v>
      </c>
    </row>
    <row r="96" spans="1:6">
      <c r="A96" s="12" t="str">
        <f t="shared" si="3"/>
        <v>1</v>
      </c>
      <c r="B96" s="13" t="str">
        <f t="shared" si="2"/>
        <v>10361003</v>
      </c>
      <c r="C96" s="9" t="s">
        <v>383</v>
      </c>
      <c r="D96" s="9" t="s">
        <v>82</v>
      </c>
      <c r="E96" s="9" t="s">
        <v>563</v>
      </c>
      <c r="F96" s="9" t="s">
        <v>889</v>
      </c>
    </row>
    <row r="97" spans="1:6">
      <c r="A97" s="12" t="str">
        <f t="shared" si="3"/>
        <v>1</v>
      </c>
      <c r="B97" s="13" t="str">
        <f t="shared" si="2"/>
        <v>10361004</v>
      </c>
      <c r="C97" s="9" t="s">
        <v>1075</v>
      </c>
      <c r="D97" s="9" t="s">
        <v>1076</v>
      </c>
      <c r="E97" s="9" t="s">
        <v>563</v>
      </c>
      <c r="F97" s="9" t="s">
        <v>889</v>
      </c>
    </row>
    <row r="98" spans="1:6">
      <c r="A98" s="12" t="str">
        <f t="shared" si="3"/>
        <v>1</v>
      </c>
      <c r="B98" s="13" t="str">
        <f t="shared" si="2"/>
        <v>10362003</v>
      </c>
      <c r="C98" s="9" t="s">
        <v>384</v>
      </c>
      <c r="D98" s="9" t="s">
        <v>49</v>
      </c>
      <c r="E98" s="9" t="s">
        <v>230</v>
      </c>
      <c r="F98" s="9" t="s">
        <v>889</v>
      </c>
    </row>
    <row r="99" spans="1:6">
      <c r="A99" s="12" t="str">
        <f t="shared" si="3"/>
        <v>1</v>
      </c>
      <c r="B99" s="13" t="str">
        <f t="shared" si="2"/>
        <v>10363001</v>
      </c>
      <c r="C99" s="9" t="s">
        <v>385</v>
      </c>
      <c r="D99" s="9" t="s">
        <v>50</v>
      </c>
      <c r="E99" s="9" t="s">
        <v>571</v>
      </c>
      <c r="F99" s="9" t="s">
        <v>889</v>
      </c>
    </row>
    <row r="100" spans="1:6">
      <c r="A100" s="12" t="str">
        <f t="shared" si="3"/>
        <v>1</v>
      </c>
      <c r="B100" s="13" t="str">
        <f t="shared" si="2"/>
        <v>10364001</v>
      </c>
      <c r="C100" s="9" t="s">
        <v>386</v>
      </c>
      <c r="D100" s="9" t="s">
        <v>83</v>
      </c>
      <c r="E100" s="9" t="s">
        <v>1348</v>
      </c>
      <c r="F100" s="9" t="s">
        <v>889</v>
      </c>
    </row>
    <row r="101" spans="1:6">
      <c r="A101" s="12" t="str">
        <f t="shared" si="3"/>
        <v>1</v>
      </c>
      <c r="B101" s="13" t="str">
        <f t="shared" si="2"/>
        <v>10364003</v>
      </c>
      <c r="C101" s="9" t="s">
        <v>387</v>
      </c>
      <c r="D101" s="9" t="s">
        <v>33</v>
      </c>
      <c r="E101" s="9" t="s">
        <v>33</v>
      </c>
      <c r="F101" s="9" t="s">
        <v>889</v>
      </c>
    </row>
    <row r="102" spans="1:6">
      <c r="A102" s="12" t="str">
        <f t="shared" si="3"/>
        <v>1</v>
      </c>
      <c r="B102" s="13" t="str">
        <f t="shared" si="2"/>
        <v>10364004</v>
      </c>
      <c r="C102" s="9" t="s">
        <v>388</v>
      </c>
      <c r="D102" s="9" t="s">
        <v>293</v>
      </c>
      <c r="E102" s="9" t="s">
        <v>293</v>
      </c>
      <c r="F102" s="9" t="s">
        <v>889</v>
      </c>
    </row>
    <row r="103" spans="1:6">
      <c r="A103" s="12" t="str">
        <f t="shared" si="3"/>
        <v>1</v>
      </c>
      <c r="B103" s="13" t="str">
        <f t="shared" si="2"/>
        <v>10367001</v>
      </c>
      <c r="C103" s="9" t="s">
        <v>389</v>
      </c>
      <c r="D103" s="9" t="s">
        <v>35</v>
      </c>
      <c r="E103" s="9" t="s">
        <v>873</v>
      </c>
      <c r="F103" s="9" t="s">
        <v>390</v>
      </c>
    </row>
    <row r="104" spans="1:6">
      <c r="A104" s="12" t="str">
        <f t="shared" si="3"/>
        <v>2</v>
      </c>
      <c r="B104" s="13" t="str">
        <f t="shared" si="2"/>
        <v>20100001</v>
      </c>
      <c r="C104" s="9" t="s">
        <v>391</v>
      </c>
      <c r="D104" s="9" t="s">
        <v>84</v>
      </c>
      <c r="E104" s="9" t="s">
        <v>84</v>
      </c>
      <c r="F104" s="9" t="s">
        <v>865</v>
      </c>
    </row>
    <row r="105" spans="1:6">
      <c r="A105" s="12" t="str">
        <f t="shared" si="3"/>
        <v>2</v>
      </c>
      <c r="B105" s="13" t="str">
        <f t="shared" si="2"/>
        <v>20100002</v>
      </c>
      <c r="C105" s="9" t="s">
        <v>392</v>
      </c>
      <c r="D105" s="9" t="s">
        <v>85</v>
      </c>
      <c r="E105" s="9" t="s">
        <v>85</v>
      </c>
      <c r="F105" s="9" t="s">
        <v>865</v>
      </c>
    </row>
    <row r="106" spans="1:6" ht="15">
      <c r="A106" s="12" t="str">
        <f t="shared" si="3"/>
        <v>2</v>
      </c>
      <c r="B106" s="13" t="str">
        <f t="shared" si="2"/>
        <v>20100003</v>
      </c>
      <c r="C106" s="9" t="s">
        <v>393</v>
      </c>
      <c r="D106" s="9" t="s">
        <v>86</v>
      </c>
      <c r="E106" s="9" t="s">
        <v>228</v>
      </c>
      <c r="F106" s="74" t="s">
        <v>302</v>
      </c>
    </row>
    <row r="107" spans="1:6" ht="15">
      <c r="A107" s="12" t="str">
        <f t="shared" si="3"/>
        <v>2</v>
      </c>
      <c r="B107" s="13" t="str">
        <f t="shared" si="2"/>
        <v>20100004</v>
      </c>
      <c r="C107" s="9" t="s">
        <v>394</v>
      </c>
      <c r="D107" s="9" t="s">
        <v>87</v>
      </c>
      <c r="E107" s="9" t="s">
        <v>228</v>
      </c>
      <c r="F107" s="74" t="s">
        <v>302</v>
      </c>
    </row>
    <row r="108" spans="1:6" ht="15">
      <c r="A108" s="12" t="str">
        <f t="shared" si="3"/>
        <v>2</v>
      </c>
      <c r="B108" s="13" t="str">
        <f t="shared" si="2"/>
        <v>20100005</v>
      </c>
      <c r="C108" s="9" t="s">
        <v>395</v>
      </c>
      <c r="D108" s="9" t="s">
        <v>88</v>
      </c>
      <c r="E108" s="9" t="s">
        <v>228</v>
      </c>
      <c r="F108" s="74" t="s">
        <v>302</v>
      </c>
    </row>
    <row r="109" spans="1:6" ht="15">
      <c r="A109" s="12" t="str">
        <f t="shared" si="3"/>
        <v>2</v>
      </c>
      <c r="B109" s="13" t="str">
        <f t="shared" si="2"/>
        <v>20100006</v>
      </c>
      <c r="C109" s="9" t="s">
        <v>396</v>
      </c>
      <c r="D109" s="9" t="s">
        <v>89</v>
      </c>
      <c r="E109" s="9" t="s">
        <v>228</v>
      </c>
      <c r="F109" s="74" t="s">
        <v>302</v>
      </c>
    </row>
    <row r="110" spans="1:6" ht="15">
      <c r="A110" s="12" t="str">
        <f t="shared" si="3"/>
        <v>2</v>
      </c>
      <c r="B110" s="13" t="str">
        <f t="shared" si="2"/>
        <v>20100007</v>
      </c>
      <c r="C110" s="9" t="s">
        <v>397</v>
      </c>
      <c r="D110" s="9" t="s">
        <v>90</v>
      </c>
      <c r="E110" s="9" t="s">
        <v>228</v>
      </c>
      <c r="F110" s="74" t="s">
        <v>302</v>
      </c>
    </row>
    <row r="111" spans="1:6" ht="15">
      <c r="A111" s="12" t="str">
        <f t="shared" si="3"/>
        <v>2</v>
      </c>
      <c r="B111" s="13" t="str">
        <f t="shared" si="2"/>
        <v>20100008</v>
      </c>
      <c r="C111" s="9" t="s">
        <v>398</v>
      </c>
      <c r="D111" s="9" t="s">
        <v>91</v>
      </c>
      <c r="E111" s="9" t="s">
        <v>692</v>
      </c>
      <c r="F111" s="74" t="s">
        <v>302</v>
      </c>
    </row>
    <row r="112" spans="1:6" ht="15">
      <c r="A112" s="12" t="str">
        <f t="shared" si="3"/>
        <v>2</v>
      </c>
      <c r="B112" s="13" t="str">
        <f t="shared" si="2"/>
        <v>20100009</v>
      </c>
      <c r="C112" s="9" t="s">
        <v>399</v>
      </c>
      <c r="D112" s="9" t="s">
        <v>92</v>
      </c>
      <c r="E112" s="9" t="s">
        <v>691</v>
      </c>
      <c r="F112" s="74" t="s">
        <v>302</v>
      </c>
    </row>
    <row r="113" spans="1:6" ht="15">
      <c r="A113" s="12" t="str">
        <f t="shared" si="3"/>
        <v>2</v>
      </c>
      <c r="B113" s="13" t="str">
        <f t="shared" si="2"/>
        <v>20100010</v>
      </c>
      <c r="C113" s="9" t="s">
        <v>400</v>
      </c>
      <c r="D113" s="9" t="s">
        <v>93</v>
      </c>
      <c r="E113" s="9" t="s">
        <v>228</v>
      </c>
      <c r="F113" s="74" t="s">
        <v>302</v>
      </c>
    </row>
    <row r="114" spans="1:6" ht="15">
      <c r="A114" s="12" t="str">
        <f t="shared" si="3"/>
        <v>2</v>
      </c>
      <c r="B114" s="13" t="str">
        <f t="shared" si="2"/>
        <v>20100012</v>
      </c>
      <c r="C114" s="9" t="s">
        <v>1077</v>
      </c>
      <c r="D114" s="9" t="s">
        <v>1078</v>
      </c>
      <c r="E114" s="9" t="s">
        <v>228</v>
      </c>
      <c r="F114" s="74" t="s">
        <v>302</v>
      </c>
    </row>
    <row r="115" spans="1:6" ht="15">
      <c r="A115" s="12" t="str">
        <f t="shared" si="3"/>
        <v>2</v>
      </c>
      <c r="B115" s="13" t="str">
        <f t="shared" si="2"/>
        <v>20100013</v>
      </c>
      <c r="C115" s="9" t="s">
        <v>401</v>
      </c>
      <c r="D115" s="9" t="s">
        <v>94</v>
      </c>
      <c r="E115" s="9" t="s">
        <v>691</v>
      </c>
      <c r="F115" s="74" t="s">
        <v>302</v>
      </c>
    </row>
    <row r="116" spans="1:6" ht="15">
      <c r="A116" s="12" t="str">
        <f t="shared" si="3"/>
        <v>2</v>
      </c>
      <c r="B116" s="13" t="str">
        <f t="shared" si="2"/>
        <v>20100015</v>
      </c>
      <c r="C116" s="9" t="s">
        <v>1079</v>
      </c>
      <c r="D116" s="9" t="s">
        <v>1080</v>
      </c>
      <c r="E116" s="9" t="s">
        <v>228</v>
      </c>
      <c r="F116" s="74" t="s">
        <v>302</v>
      </c>
    </row>
    <row r="117" spans="1:6">
      <c r="A117" s="12" t="str">
        <f t="shared" si="3"/>
        <v>2</v>
      </c>
      <c r="B117" s="13" t="str">
        <f t="shared" si="2"/>
        <v>20100016</v>
      </c>
      <c r="C117" s="9" t="s">
        <v>1081</v>
      </c>
      <c r="D117" s="9" t="s">
        <v>1082</v>
      </c>
      <c r="E117" s="9" t="s">
        <v>1766</v>
      </c>
      <c r="F117" s="9" t="s">
        <v>390</v>
      </c>
    </row>
    <row r="118" spans="1:6">
      <c r="A118" s="12" t="str">
        <f t="shared" si="3"/>
        <v>2</v>
      </c>
      <c r="B118" s="13" t="str">
        <f t="shared" si="2"/>
        <v>20120001</v>
      </c>
      <c r="C118" s="9" t="s">
        <v>1083</v>
      </c>
      <c r="D118" s="9" t="s">
        <v>1084</v>
      </c>
      <c r="E118" s="9" t="s">
        <v>929</v>
      </c>
      <c r="F118" s="9" t="s">
        <v>208</v>
      </c>
    </row>
    <row r="119" spans="1:6">
      <c r="A119" s="12" t="str">
        <f t="shared" si="3"/>
        <v>2</v>
      </c>
      <c r="B119" s="13" t="str">
        <f t="shared" si="2"/>
        <v>20121001</v>
      </c>
      <c r="C119" s="9" t="s">
        <v>402</v>
      </c>
      <c r="D119" s="9" t="s">
        <v>294</v>
      </c>
      <c r="E119" s="9" t="s">
        <v>866</v>
      </c>
      <c r="F119" s="9" t="s">
        <v>713</v>
      </c>
    </row>
    <row r="120" spans="1:6">
      <c r="A120" s="12" t="str">
        <f t="shared" si="3"/>
        <v>2</v>
      </c>
      <c r="B120" s="13" t="str">
        <f t="shared" si="2"/>
        <v>20122009</v>
      </c>
      <c r="C120" s="9" t="s">
        <v>1085</v>
      </c>
      <c r="D120" s="9" t="s">
        <v>1086</v>
      </c>
      <c r="E120" s="9" t="s">
        <v>1133</v>
      </c>
      <c r="F120" s="9" t="s">
        <v>208</v>
      </c>
    </row>
    <row r="121" spans="1:6">
      <c r="A121" s="12" t="str">
        <f t="shared" si="3"/>
        <v>2</v>
      </c>
      <c r="B121" s="13" t="str">
        <f t="shared" si="2"/>
        <v>20122010</v>
      </c>
      <c r="C121" s="9" t="s">
        <v>1087</v>
      </c>
      <c r="D121" s="9" t="s">
        <v>1088</v>
      </c>
      <c r="E121" s="9" t="s">
        <v>877</v>
      </c>
      <c r="F121" s="9" t="s">
        <v>208</v>
      </c>
    </row>
    <row r="122" spans="1:6">
      <c r="A122" s="12" t="str">
        <f t="shared" si="3"/>
        <v>2</v>
      </c>
      <c r="B122" s="13" t="str">
        <f t="shared" si="2"/>
        <v>20124006</v>
      </c>
      <c r="C122" s="9" t="s">
        <v>1089</v>
      </c>
      <c r="D122" s="9" t="s">
        <v>746</v>
      </c>
      <c r="E122" s="9" t="s">
        <v>746</v>
      </c>
      <c r="F122" s="9" t="s">
        <v>977</v>
      </c>
    </row>
    <row r="123" spans="1:6">
      <c r="A123" s="12" t="str">
        <f t="shared" si="3"/>
        <v>2</v>
      </c>
      <c r="B123" s="13" t="str">
        <f t="shared" si="2"/>
        <v>20130001</v>
      </c>
      <c r="C123" s="9" t="s">
        <v>403</v>
      </c>
      <c r="D123" s="9" t="s">
        <v>95</v>
      </c>
      <c r="E123" s="9" t="s">
        <v>873</v>
      </c>
      <c r="F123" s="9" t="s">
        <v>390</v>
      </c>
    </row>
    <row r="124" spans="1:6">
      <c r="A124" s="12" t="str">
        <f t="shared" si="3"/>
        <v>2</v>
      </c>
      <c r="B124" s="13" t="str">
        <f t="shared" si="2"/>
        <v>20130004</v>
      </c>
      <c r="C124" s="9" t="s">
        <v>404</v>
      </c>
      <c r="D124" s="9" t="s">
        <v>96</v>
      </c>
      <c r="E124" s="9" t="s">
        <v>873</v>
      </c>
      <c r="F124" s="9" t="s">
        <v>390</v>
      </c>
    </row>
    <row r="125" spans="1:6">
      <c r="A125" s="12" t="str">
        <f t="shared" si="3"/>
        <v>2</v>
      </c>
      <c r="B125" s="13" t="str">
        <f t="shared" si="2"/>
        <v>20130007</v>
      </c>
      <c r="C125" s="9" t="s">
        <v>405</v>
      </c>
      <c r="D125" s="9" t="s">
        <v>97</v>
      </c>
      <c r="E125" s="9" t="s">
        <v>873</v>
      </c>
      <c r="F125" s="9" t="s">
        <v>390</v>
      </c>
    </row>
    <row r="126" spans="1:6">
      <c r="A126" s="12" t="str">
        <f t="shared" si="3"/>
        <v>2</v>
      </c>
      <c r="B126" s="13" t="str">
        <f t="shared" si="2"/>
        <v>20130009</v>
      </c>
      <c r="C126" s="9" t="s">
        <v>406</v>
      </c>
      <c r="D126" s="9" t="s">
        <v>98</v>
      </c>
      <c r="E126" s="9" t="s">
        <v>873</v>
      </c>
      <c r="F126" s="9" t="s">
        <v>390</v>
      </c>
    </row>
    <row r="127" spans="1:6">
      <c r="A127" s="12" t="str">
        <f t="shared" si="3"/>
        <v>2</v>
      </c>
      <c r="B127" s="13" t="str">
        <f t="shared" si="2"/>
        <v>20130010</v>
      </c>
      <c r="C127" s="9" t="s">
        <v>407</v>
      </c>
      <c r="D127" s="9" t="s">
        <v>99</v>
      </c>
      <c r="E127" s="9" t="s">
        <v>873</v>
      </c>
      <c r="F127" s="9" t="s">
        <v>390</v>
      </c>
    </row>
    <row r="128" spans="1:6">
      <c r="A128" s="12" t="str">
        <f t="shared" si="3"/>
        <v>2</v>
      </c>
      <c r="B128" s="13" t="str">
        <f t="shared" si="2"/>
        <v>20130011</v>
      </c>
      <c r="C128" s="9" t="s">
        <v>408</v>
      </c>
      <c r="D128" s="9" t="s">
        <v>100</v>
      </c>
      <c r="E128" s="9" t="s">
        <v>873</v>
      </c>
      <c r="F128" s="9" t="s">
        <v>390</v>
      </c>
    </row>
    <row r="129" spans="1:6">
      <c r="A129" s="12" t="str">
        <f t="shared" si="3"/>
        <v>2</v>
      </c>
      <c r="B129" s="13" t="str">
        <f t="shared" si="2"/>
        <v>20130021</v>
      </c>
      <c r="C129" s="9" t="s">
        <v>702</v>
      </c>
      <c r="D129" s="9" t="s">
        <v>649</v>
      </c>
      <c r="E129" s="9" t="s">
        <v>1677</v>
      </c>
      <c r="F129" s="9" t="s">
        <v>390</v>
      </c>
    </row>
    <row r="130" spans="1:6">
      <c r="A130" s="12" t="str">
        <f t="shared" si="3"/>
        <v>2</v>
      </c>
      <c r="B130" s="13" t="str">
        <f t="shared" ref="B130:B193" si="4">RIGHT(C130,8)</f>
        <v>20135001</v>
      </c>
      <c r="C130" s="9" t="s">
        <v>409</v>
      </c>
      <c r="D130" s="9" t="s">
        <v>34</v>
      </c>
      <c r="E130" s="757" t="s">
        <v>1767</v>
      </c>
      <c r="F130" s="9" t="s">
        <v>390</v>
      </c>
    </row>
    <row r="131" spans="1:6">
      <c r="A131" s="12" t="str">
        <f t="shared" ref="A131:A194" si="5">LEFT(B131,1)</f>
        <v>2</v>
      </c>
      <c r="B131" s="13" t="str">
        <f t="shared" si="4"/>
        <v>20135002</v>
      </c>
      <c r="C131" s="9" t="s">
        <v>1090</v>
      </c>
      <c r="D131" s="9" t="s">
        <v>1091</v>
      </c>
      <c r="E131" s="9" t="s">
        <v>881</v>
      </c>
      <c r="F131" s="9" t="s">
        <v>881</v>
      </c>
    </row>
    <row r="132" spans="1:6">
      <c r="A132" s="12" t="str">
        <f t="shared" si="5"/>
        <v>2</v>
      </c>
      <c r="B132" s="13" t="str">
        <f t="shared" si="4"/>
        <v>20140001</v>
      </c>
      <c r="C132" s="9" t="s">
        <v>410</v>
      </c>
      <c r="D132" s="9" t="s">
        <v>201</v>
      </c>
      <c r="E132" s="9" t="s">
        <v>921</v>
      </c>
      <c r="F132" s="9" t="s">
        <v>390</v>
      </c>
    </row>
    <row r="133" spans="1:6">
      <c r="A133" s="12" t="str">
        <f t="shared" si="5"/>
        <v>2</v>
      </c>
      <c r="B133" s="13" t="str">
        <f t="shared" si="4"/>
        <v>20140002</v>
      </c>
      <c r="C133" s="9" t="s">
        <v>411</v>
      </c>
      <c r="D133" s="9" t="s">
        <v>52</v>
      </c>
      <c r="E133" s="22" t="s">
        <v>1471</v>
      </c>
      <c r="F133" s="9" t="s">
        <v>390</v>
      </c>
    </row>
    <row r="134" spans="1:6">
      <c r="A134" s="12" t="str">
        <f t="shared" si="5"/>
        <v>2</v>
      </c>
      <c r="B134" s="13" t="str">
        <f t="shared" si="4"/>
        <v>20140004</v>
      </c>
      <c r="C134" s="9" t="s">
        <v>617</v>
      </c>
      <c r="D134" s="9" t="s">
        <v>606</v>
      </c>
      <c r="E134" s="9" t="s">
        <v>921</v>
      </c>
      <c r="F134" s="9" t="s">
        <v>390</v>
      </c>
    </row>
    <row r="135" spans="1:6">
      <c r="A135" s="12" t="str">
        <f t="shared" si="5"/>
        <v>2</v>
      </c>
      <c r="B135" s="13" t="str">
        <f t="shared" si="4"/>
        <v>20141001</v>
      </c>
      <c r="C135" s="9" t="s">
        <v>412</v>
      </c>
      <c r="D135" s="9" t="s">
        <v>101</v>
      </c>
      <c r="E135" s="9" t="s">
        <v>413</v>
      </c>
      <c r="F135" s="9" t="s">
        <v>390</v>
      </c>
    </row>
    <row r="136" spans="1:6">
      <c r="A136" s="12" t="str">
        <f t="shared" si="5"/>
        <v>2</v>
      </c>
      <c r="B136" s="13" t="str">
        <f t="shared" si="4"/>
        <v>20141002</v>
      </c>
      <c r="C136" s="9" t="s">
        <v>414</v>
      </c>
      <c r="D136" s="9" t="s">
        <v>102</v>
      </c>
      <c r="E136" s="9" t="s">
        <v>413</v>
      </c>
      <c r="F136" s="9" t="s">
        <v>390</v>
      </c>
    </row>
    <row r="137" spans="1:6">
      <c r="A137" s="12" t="str">
        <f t="shared" si="5"/>
        <v>2</v>
      </c>
      <c r="B137" s="13" t="str">
        <f t="shared" si="4"/>
        <v>20141003</v>
      </c>
      <c r="C137" s="9" t="s">
        <v>415</v>
      </c>
      <c r="D137" s="9" t="s">
        <v>103</v>
      </c>
      <c r="E137" s="9" t="s">
        <v>413</v>
      </c>
      <c r="F137" s="9" t="s">
        <v>390</v>
      </c>
    </row>
    <row r="138" spans="1:6">
      <c r="A138" s="12" t="str">
        <f t="shared" si="5"/>
        <v>2</v>
      </c>
      <c r="B138" s="13" t="str">
        <f t="shared" si="4"/>
        <v>20141004</v>
      </c>
      <c r="C138" s="9" t="s">
        <v>416</v>
      </c>
      <c r="D138" s="9" t="s">
        <v>104</v>
      </c>
      <c r="E138" s="9" t="s">
        <v>413</v>
      </c>
      <c r="F138" s="9" t="s">
        <v>390</v>
      </c>
    </row>
    <row r="139" spans="1:6">
      <c r="A139" s="12" t="str">
        <f t="shared" si="5"/>
        <v>2</v>
      </c>
      <c r="B139" s="13" t="str">
        <f t="shared" si="4"/>
        <v>20141005</v>
      </c>
      <c r="C139" s="9" t="s">
        <v>417</v>
      </c>
      <c r="D139" s="9" t="s">
        <v>105</v>
      </c>
      <c r="E139" s="9" t="s">
        <v>413</v>
      </c>
      <c r="F139" s="9" t="s">
        <v>390</v>
      </c>
    </row>
    <row r="140" spans="1:6">
      <c r="A140" s="12" t="str">
        <f t="shared" si="5"/>
        <v>2</v>
      </c>
      <c r="B140" s="13" t="str">
        <f t="shared" si="4"/>
        <v>20141007</v>
      </c>
      <c r="C140" s="9" t="s">
        <v>1092</v>
      </c>
      <c r="D140" s="9" t="s">
        <v>738</v>
      </c>
      <c r="E140" s="9" t="s">
        <v>413</v>
      </c>
      <c r="F140" s="9" t="s">
        <v>390</v>
      </c>
    </row>
    <row r="141" spans="1:6">
      <c r="A141" s="12" t="str">
        <f t="shared" si="5"/>
        <v>2</v>
      </c>
      <c r="B141" s="13" t="str">
        <f t="shared" si="4"/>
        <v>20141008</v>
      </c>
      <c r="C141" s="9" t="s">
        <v>419</v>
      </c>
      <c r="D141" s="9" t="s">
        <v>295</v>
      </c>
      <c r="E141" s="9" t="s">
        <v>413</v>
      </c>
      <c r="F141" s="9" t="s">
        <v>390</v>
      </c>
    </row>
    <row r="142" spans="1:6">
      <c r="A142" s="12" t="str">
        <f t="shared" si="5"/>
        <v>2</v>
      </c>
      <c r="B142" s="13" t="str">
        <f t="shared" si="4"/>
        <v>20141010</v>
      </c>
      <c r="C142" s="9" t="s">
        <v>420</v>
      </c>
      <c r="D142" s="9" t="s">
        <v>106</v>
      </c>
      <c r="E142" s="9" t="s">
        <v>567</v>
      </c>
      <c r="F142" s="9" t="s">
        <v>390</v>
      </c>
    </row>
    <row r="143" spans="1:6">
      <c r="A143" s="12" t="str">
        <f t="shared" si="5"/>
        <v>2</v>
      </c>
      <c r="B143" s="13" t="str">
        <f t="shared" si="4"/>
        <v>20141011</v>
      </c>
      <c r="C143" s="9" t="s">
        <v>421</v>
      </c>
      <c r="D143" s="9" t="s">
        <v>51</v>
      </c>
      <c r="E143" s="9" t="s">
        <v>567</v>
      </c>
      <c r="F143" s="9" t="s">
        <v>390</v>
      </c>
    </row>
    <row r="144" spans="1:6">
      <c r="A144" s="12" t="str">
        <f t="shared" si="5"/>
        <v>2</v>
      </c>
      <c r="B144" s="13" t="str">
        <f t="shared" si="4"/>
        <v>20141012</v>
      </c>
      <c r="C144" s="9" t="s">
        <v>422</v>
      </c>
      <c r="D144" s="9" t="s">
        <v>107</v>
      </c>
      <c r="E144" s="9" t="s">
        <v>920</v>
      </c>
      <c r="F144" s="9" t="s">
        <v>390</v>
      </c>
    </row>
    <row r="145" spans="1:6">
      <c r="A145" s="12" t="str">
        <f t="shared" si="5"/>
        <v>2</v>
      </c>
      <c r="B145" s="13" t="str">
        <f t="shared" si="4"/>
        <v>20141014</v>
      </c>
      <c r="C145" s="9" t="s">
        <v>423</v>
      </c>
      <c r="D145" s="9" t="s">
        <v>108</v>
      </c>
      <c r="E145" s="9" t="s">
        <v>424</v>
      </c>
      <c r="F145" s="9" t="s">
        <v>390</v>
      </c>
    </row>
    <row r="146" spans="1:6">
      <c r="A146" s="12" t="str">
        <f t="shared" si="5"/>
        <v>2</v>
      </c>
      <c r="B146" s="13" t="str">
        <f t="shared" si="4"/>
        <v>20141015</v>
      </c>
      <c r="C146" s="9" t="s">
        <v>425</v>
      </c>
      <c r="D146" s="9" t="s">
        <v>109</v>
      </c>
      <c r="E146" s="9" t="s">
        <v>424</v>
      </c>
      <c r="F146" s="9" t="s">
        <v>390</v>
      </c>
    </row>
    <row r="147" spans="1:6">
      <c r="A147" s="12" t="str">
        <f t="shared" si="5"/>
        <v>2</v>
      </c>
      <c r="B147" s="13" t="str">
        <f t="shared" si="4"/>
        <v>20141016</v>
      </c>
      <c r="C147" s="9" t="s">
        <v>426</v>
      </c>
      <c r="D147" s="9" t="s">
        <v>37</v>
      </c>
      <c r="E147" s="9" t="s">
        <v>709</v>
      </c>
      <c r="F147" s="9" t="s">
        <v>390</v>
      </c>
    </row>
    <row r="148" spans="1:6">
      <c r="A148" s="12" t="str">
        <f t="shared" si="5"/>
        <v>2</v>
      </c>
      <c r="B148" s="13" t="str">
        <f t="shared" si="4"/>
        <v>20150501</v>
      </c>
      <c r="C148" s="9" t="s">
        <v>427</v>
      </c>
      <c r="D148" s="9" t="s">
        <v>36</v>
      </c>
      <c r="E148" s="9" t="s">
        <v>873</v>
      </c>
      <c r="F148" s="9" t="s">
        <v>390</v>
      </c>
    </row>
    <row r="149" spans="1:6" ht="15">
      <c r="A149" s="12" t="str">
        <f t="shared" si="5"/>
        <v>2</v>
      </c>
      <c r="B149" s="13" t="str">
        <f t="shared" si="4"/>
        <v>20201001</v>
      </c>
      <c r="C149" s="9" t="s">
        <v>428</v>
      </c>
      <c r="D149" s="9" t="s">
        <v>110</v>
      </c>
      <c r="E149" s="9" t="s">
        <v>937</v>
      </c>
      <c r="F149" s="74" t="s">
        <v>978</v>
      </c>
    </row>
    <row r="150" spans="1:6" ht="15">
      <c r="A150" s="12" t="str">
        <f t="shared" si="5"/>
        <v>2</v>
      </c>
      <c r="B150" s="13" t="str">
        <f t="shared" si="4"/>
        <v>20201003</v>
      </c>
      <c r="C150" s="9" t="s">
        <v>703</v>
      </c>
      <c r="D150" s="9" t="s">
        <v>650</v>
      </c>
      <c r="E150" s="9" t="s">
        <v>937</v>
      </c>
      <c r="F150" s="74" t="s">
        <v>978</v>
      </c>
    </row>
    <row r="151" spans="1:6">
      <c r="A151" s="12" t="str">
        <f t="shared" si="5"/>
        <v>2</v>
      </c>
      <c r="B151" s="13" t="str">
        <f t="shared" si="4"/>
        <v>20203001</v>
      </c>
      <c r="C151" s="9" t="s">
        <v>429</v>
      </c>
      <c r="D151" s="9" t="s">
        <v>430</v>
      </c>
      <c r="E151" s="9" t="s">
        <v>928</v>
      </c>
      <c r="F151" s="9" t="s">
        <v>208</v>
      </c>
    </row>
    <row r="152" spans="1:6">
      <c r="A152" s="12" t="str">
        <f t="shared" si="5"/>
        <v>2</v>
      </c>
      <c r="B152" s="13" t="str">
        <f t="shared" si="4"/>
        <v>20203003</v>
      </c>
      <c r="C152" s="9" t="s">
        <v>1093</v>
      </c>
      <c r="D152" s="9" t="s">
        <v>1094</v>
      </c>
      <c r="E152" s="9" t="s">
        <v>1094</v>
      </c>
      <c r="F152" s="9" t="s">
        <v>974</v>
      </c>
    </row>
    <row r="153" spans="1:6">
      <c r="A153" s="12" t="str">
        <f t="shared" si="5"/>
        <v>3</v>
      </c>
      <c r="B153" s="13" t="str">
        <f t="shared" si="4"/>
        <v>30101001</v>
      </c>
      <c r="C153" s="9" t="s">
        <v>431</v>
      </c>
      <c r="D153" s="9" t="s">
        <v>18</v>
      </c>
      <c r="E153" s="9" t="s">
        <v>18</v>
      </c>
      <c r="F153" s="9" t="s">
        <v>18</v>
      </c>
    </row>
    <row r="154" spans="1:6">
      <c r="A154" s="12" t="str">
        <f t="shared" si="5"/>
        <v>3</v>
      </c>
      <c r="B154" s="13" t="str">
        <f t="shared" si="4"/>
        <v>30101002</v>
      </c>
      <c r="C154" s="9" t="s">
        <v>432</v>
      </c>
      <c r="D154" s="9" t="s">
        <v>17</v>
      </c>
      <c r="E154" s="9" t="s">
        <v>207</v>
      </c>
      <c r="F154" s="9" t="s">
        <v>17</v>
      </c>
    </row>
    <row r="155" spans="1:6" ht="15">
      <c r="A155" s="12" t="str">
        <f t="shared" si="5"/>
        <v>3</v>
      </c>
      <c r="B155" s="13" t="str">
        <f t="shared" si="4"/>
        <v>30101003</v>
      </c>
      <c r="C155" s="9" t="s">
        <v>1095</v>
      </c>
      <c r="D155" s="9" t="s">
        <v>1096</v>
      </c>
      <c r="E155" s="9" t="s">
        <v>973</v>
      </c>
      <c r="F155" s="74" t="s">
        <v>973</v>
      </c>
    </row>
    <row r="156" spans="1:6">
      <c r="A156" s="12" t="str">
        <f t="shared" si="5"/>
        <v>3</v>
      </c>
      <c r="B156" s="13" t="str">
        <f t="shared" si="4"/>
        <v>30102001</v>
      </c>
      <c r="C156" s="9" t="s">
        <v>1097</v>
      </c>
      <c r="D156" s="9" t="s">
        <v>1098</v>
      </c>
      <c r="E156" s="9" t="s">
        <v>1135</v>
      </c>
      <c r="F156" s="9" t="s">
        <v>1098</v>
      </c>
    </row>
    <row r="157" spans="1:6">
      <c r="A157" s="12" t="str">
        <f t="shared" si="5"/>
        <v>3</v>
      </c>
      <c r="B157" s="13" t="str">
        <f t="shared" si="4"/>
        <v>30103001</v>
      </c>
      <c r="C157" s="9" t="s">
        <v>433</v>
      </c>
      <c r="D157" s="9" t="s">
        <v>27</v>
      </c>
      <c r="E157" s="9" t="s">
        <v>279</v>
      </c>
      <c r="F157" s="9" t="s">
        <v>279</v>
      </c>
    </row>
    <row r="158" spans="1:6">
      <c r="A158" s="12" t="str">
        <f t="shared" si="5"/>
        <v>3</v>
      </c>
      <c r="B158" s="13" t="str">
        <f t="shared" si="4"/>
        <v>30104001</v>
      </c>
      <c r="C158" s="9" t="s">
        <v>434</v>
      </c>
      <c r="D158" s="9" t="s">
        <v>111</v>
      </c>
      <c r="E158" s="9" t="s">
        <v>1136</v>
      </c>
      <c r="F158" s="9" t="s">
        <v>111</v>
      </c>
    </row>
    <row r="159" spans="1:6" ht="15">
      <c r="A159" s="12" t="str">
        <f t="shared" si="5"/>
        <v>3</v>
      </c>
      <c r="B159" s="13" t="str">
        <f t="shared" si="4"/>
        <v>30900100</v>
      </c>
      <c r="C159" s="9" t="s">
        <v>435</v>
      </c>
      <c r="D159" s="9" t="s">
        <v>43</v>
      </c>
      <c r="E159" s="9" t="s">
        <v>228</v>
      </c>
      <c r="F159" s="74" t="s">
        <v>302</v>
      </c>
    </row>
    <row r="160" spans="1:6" ht="15">
      <c r="A160" s="12" t="str">
        <f t="shared" si="5"/>
        <v>3</v>
      </c>
      <c r="B160" s="13" t="str">
        <f t="shared" si="4"/>
        <v>30900101</v>
      </c>
      <c r="C160" s="9" t="s">
        <v>436</v>
      </c>
      <c r="D160" s="9" t="s">
        <v>112</v>
      </c>
      <c r="E160" s="9" t="s">
        <v>228</v>
      </c>
      <c r="F160" s="74" t="s">
        <v>302</v>
      </c>
    </row>
    <row r="161" spans="1:6" ht="15">
      <c r="A161" s="12" t="str">
        <f t="shared" si="5"/>
        <v>3</v>
      </c>
      <c r="B161" s="13" t="str">
        <f t="shared" si="4"/>
        <v>30900102</v>
      </c>
      <c r="C161" s="9" t="s">
        <v>437</v>
      </c>
      <c r="D161" s="9" t="s">
        <v>113</v>
      </c>
      <c r="E161" s="9" t="s">
        <v>228</v>
      </c>
      <c r="F161" s="74" t="s">
        <v>302</v>
      </c>
    </row>
    <row r="162" spans="1:6" ht="15">
      <c r="A162" s="12" t="str">
        <f t="shared" si="5"/>
        <v>3</v>
      </c>
      <c r="B162" s="13" t="str">
        <f t="shared" si="4"/>
        <v>30900110</v>
      </c>
      <c r="C162" s="9" t="s">
        <v>438</v>
      </c>
      <c r="D162" s="9" t="s">
        <v>191</v>
      </c>
      <c r="E162" s="9" t="s">
        <v>228</v>
      </c>
      <c r="F162" s="74" t="s">
        <v>302</v>
      </c>
    </row>
    <row r="163" spans="1:6">
      <c r="A163" s="12" t="str">
        <f t="shared" si="5"/>
        <v>3</v>
      </c>
      <c r="B163" s="13" t="str">
        <f t="shared" si="4"/>
        <v>30900115</v>
      </c>
      <c r="C163" s="9" t="s">
        <v>439</v>
      </c>
      <c r="D163" s="9" t="s">
        <v>114</v>
      </c>
      <c r="E163" s="9" t="s">
        <v>228</v>
      </c>
      <c r="F163" s="9" t="s">
        <v>21</v>
      </c>
    </row>
    <row r="164" spans="1:6" ht="15">
      <c r="A164" s="12" t="str">
        <f t="shared" si="5"/>
        <v>3</v>
      </c>
      <c r="B164" s="13" t="str">
        <f t="shared" si="4"/>
        <v>30900125</v>
      </c>
      <c r="C164" s="9" t="s">
        <v>441</v>
      </c>
      <c r="D164" s="9" t="s">
        <v>442</v>
      </c>
      <c r="E164" s="9" t="s">
        <v>228</v>
      </c>
      <c r="F164" s="74" t="s">
        <v>302</v>
      </c>
    </row>
    <row r="165" spans="1:6">
      <c r="A165" s="12" t="str">
        <f t="shared" si="5"/>
        <v>3</v>
      </c>
      <c r="B165" s="13" t="str">
        <f t="shared" si="4"/>
        <v>30900135</v>
      </c>
      <c r="C165" s="9" t="s">
        <v>443</v>
      </c>
      <c r="D165" s="99" t="s">
        <v>300</v>
      </c>
      <c r="E165" s="99" t="s">
        <v>1137</v>
      </c>
      <c r="F165" s="9"/>
    </row>
    <row r="166" spans="1:6">
      <c r="A166" s="12" t="str">
        <f t="shared" si="5"/>
        <v>3</v>
      </c>
      <c r="B166" s="13" t="str">
        <f t="shared" si="4"/>
        <v>30900900</v>
      </c>
      <c r="C166" s="9" t="s">
        <v>444</v>
      </c>
      <c r="D166" s="9" t="s">
        <v>115</v>
      </c>
      <c r="E166" s="9" t="s">
        <v>440</v>
      </c>
      <c r="F166" s="9" t="s">
        <v>440</v>
      </c>
    </row>
    <row r="167" spans="1:6">
      <c r="A167" s="12" t="str">
        <f t="shared" si="5"/>
        <v>3</v>
      </c>
      <c r="B167" s="13" t="str">
        <f t="shared" si="4"/>
        <v>30900920</v>
      </c>
      <c r="C167" s="9" t="s">
        <v>618</v>
      </c>
      <c r="D167" s="9" t="s">
        <v>445</v>
      </c>
      <c r="E167" s="9" t="s">
        <v>440</v>
      </c>
      <c r="F167" s="9" t="s">
        <v>440</v>
      </c>
    </row>
    <row r="168" spans="1:6">
      <c r="A168" s="12" t="str">
        <f t="shared" si="5"/>
        <v>3</v>
      </c>
      <c r="B168" s="13" t="str">
        <f t="shared" si="4"/>
        <v>30900930</v>
      </c>
      <c r="C168" s="9" t="s">
        <v>446</v>
      </c>
      <c r="D168" s="9" t="s">
        <v>199</v>
      </c>
      <c r="E168" s="9" t="s">
        <v>199</v>
      </c>
      <c r="F168" s="9" t="s">
        <v>206</v>
      </c>
    </row>
    <row r="169" spans="1:6">
      <c r="A169" s="12" t="str">
        <f t="shared" si="5"/>
        <v>3</v>
      </c>
      <c r="B169" s="13" t="str">
        <f t="shared" si="4"/>
        <v>30900931</v>
      </c>
      <c r="C169" s="9" t="s">
        <v>619</v>
      </c>
      <c r="D169" s="9" t="s">
        <v>447</v>
      </c>
      <c r="E169" s="9" t="s">
        <v>447</v>
      </c>
      <c r="F169" s="9" t="s">
        <v>865</v>
      </c>
    </row>
    <row r="170" spans="1:6" ht="15">
      <c r="A170" s="12" t="str">
        <f t="shared" si="5"/>
        <v>3</v>
      </c>
      <c r="B170" s="13" t="str">
        <f t="shared" si="4"/>
        <v>30900932</v>
      </c>
      <c r="C170" s="9" t="s">
        <v>448</v>
      </c>
      <c r="D170" s="9" t="s">
        <v>449</v>
      </c>
      <c r="E170" s="9" t="s">
        <v>228</v>
      </c>
      <c r="F170" s="74" t="s">
        <v>302</v>
      </c>
    </row>
    <row r="171" spans="1:6">
      <c r="A171" s="12" t="str">
        <f t="shared" si="5"/>
        <v>3</v>
      </c>
      <c r="B171" s="13" t="str">
        <f t="shared" si="4"/>
        <v>30900933</v>
      </c>
      <c r="C171" s="9" t="s">
        <v>620</v>
      </c>
      <c r="D171" s="9" t="s">
        <v>450</v>
      </c>
      <c r="E171" s="22" t="s">
        <v>228</v>
      </c>
      <c r="F171" s="22" t="s">
        <v>302</v>
      </c>
    </row>
    <row r="172" spans="1:6">
      <c r="A172" s="12" t="str">
        <f t="shared" si="5"/>
        <v>3</v>
      </c>
      <c r="B172" s="13" t="str">
        <f t="shared" si="4"/>
        <v>30900934</v>
      </c>
      <c r="C172" s="9" t="s">
        <v>621</v>
      </c>
      <c r="D172" s="9" t="s">
        <v>451</v>
      </c>
      <c r="E172" s="22" t="s">
        <v>228</v>
      </c>
      <c r="F172" s="22" t="s">
        <v>302</v>
      </c>
    </row>
    <row r="173" spans="1:6">
      <c r="A173" s="12" t="str">
        <f t="shared" si="5"/>
        <v>3</v>
      </c>
      <c r="B173" s="13" t="str">
        <f t="shared" si="4"/>
        <v>30900935</v>
      </c>
      <c r="C173" s="9" t="s">
        <v>622</v>
      </c>
      <c r="D173" s="9" t="s">
        <v>452</v>
      </c>
      <c r="E173" s="366" t="s">
        <v>3969</v>
      </c>
      <c r="F173" s="9" t="s">
        <v>205</v>
      </c>
    </row>
    <row r="174" spans="1:6">
      <c r="A174" s="12" t="str">
        <f t="shared" si="5"/>
        <v>3</v>
      </c>
      <c r="B174" s="13" t="str">
        <f t="shared" si="4"/>
        <v>30900936</v>
      </c>
      <c r="C174" s="9" t="s">
        <v>1099</v>
      </c>
      <c r="D174" s="9" t="s">
        <v>1100</v>
      </c>
      <c r="E174" s="9" t="s">
        <v>1100</v>
      </c>
      <c r="F174" s="9" t="s">
        <v>206</v>
      </c>
    </row>
    <row r="175" spans="1:6">
      <c r="A175" s="12" t="str">
        <f t="shared" si="5"/>
        <v>3</v>
      </c>
      <c r="B175" s="13" t="str">
        <f t="shared" si="4"/>
        <v>30900940</v>
      </c>
      <c r="C175" s="9" t="s">
        <v>453</v>
      </c>
      <c r="D175" s="9" t="s">
        <v>296</v>
      </c>
      <c r="E175" s="9"/>
      <c r="F175" s="9"/>
    </row>
    <row r="176" spans="1:6">
      <c r="A176" s="12" t="str">
        <f t="shared" si="5"/>
        <v>3</v>
      </c>
      <c r="B176" s="13" t="str">
        <f t="shared" si="4"/>
        <v>30900950</v>
      </c>
      <c r="C176" s="9" t="s">
        <v>454</v>
      </c>
      <c r="D176" s="9" t="s">
        <v>116</v>
      </c>
      <c r="E176" s="9" t="s">
        <v>440</v>
      </c>
      <c r="F176" s="9" t="s">
        <v>440</v>
      </c>
    </row>
    <row r="177" spans="1:6">
      <c r="A177" s="12" t="str">
        <f t="shared" si="5"/>
        <v>3</v>
      </c>
      <c r="B177" s="13" t="str">
        <f t="shared" si="4"/>
        <v>30900970</v>
      </c>
      <c r="C177" s="9" t="s">
        <v>455</v>
      </c>
      <c r="D177" s="9" t="s">
        <v>301</v>
      </c>
      <c r="E177" s="9" t="s">
        <v>440</v>
      </c>
      <c r="F177" s="9" t="s">
        <v>440</v>
      </c>
    </row>
    <row r="178" spans="1:6">
      <c r="A178" s="12" t="str">
        <f t="shared" si="5"/>
        <v>4</v>
      </c>
      <c r="B178" s="13" t="str">
        <f t="shared" si="4"/>
        <v>40101001</v>
      </c>
      <c r="C178" s="9" t="s">
        <v>456</v>
      </c>
      <c r="D178" s="9" t="s">
        <v>117</v>
      </c>
      <c r="E178" s="758" t="s">
        <v>209</v>
      </c>
      <c r="F178" s="758" t="s">
        <v>209</v>
      </c>
    </row>
    <row r="179" spans="1:6">
      <c r="A179" s="12" t="str">
        <f t="shared" si="5"/>
        <v>4</v>
      </c>
      <c r="B179" s="13" t="str">
        <f t="shared" si="4"/>
        <v>40101002</v>
      </c>
      <c r="C179" s="9" t="s">
        <v>457</v>
      </c>
      <c r="D179" s="9" t="s">
        <v>195</v>
      </c>
      <c r="E179" s="758" t="s">
        <v>209</v>
      </c>
      <c r="F179" s="758" t="s">
        <v>209</v>
      </c>
    </row>
    <row r="180" spans="1:6">
      <c r="A180" s="12" t="str">
        <f t="shared" si="5"/>
        <v>4</v>
      </c>
      <c r="B180" s="13" t="str">
        <f t="shared" si="4"/>
        <v>40101011</v>
      </c>
      <c r="C180" s="9" t="s">
        <v>623</v>
      </c>
      <c r="D180" s="9" t="s">
        <v>607</v>
      </c>
      <c r="E180" s="758" t="s">
        <v>209</v>
      </c>
      <c r="F180" s="758" t="s">
        <v>209</v>
      </c>
    </row>
    <row r="181" spans="1:6">
      <c r="A181" s="12" t="str">
        <f t="shared" si="5"/>
        <v>4</v>
      </c>
      <c r="B181" s="13" t="str">
        <f t="shared" si="4"/>
        <v>40101012</v>
      </c>
      <c r="C181" s="9" t="s">
        <v>704</v>
      </c>
      <c r="D181" s="9" t="s">
        <v>651</v>
      </c>
      <c r="E181" s="758" t="s">
        <v>209</v>
      </c>
      <c r="F181" s="758" t="s">
        <v>209</v>
      </c>
    </row>
    <row r="182" spans="1:6">
      <c r="A182" s="12" t="str">
        <f t="shared" si="5"/>
        <v>4</v>
      </c>
      <c r="B182" s="13" t="str">
        <f t="shared" si="4"/>
        <v>40201003</v>
      </c>
      <c r="C182" s="9" t="s">
        <v>1101</v>
      </c>
      <c r="D182" s="9" t="s">
        <v>1102</v>
      </c>
      <c r="E182" s="9" t="s">
        <v>975</v>
      </c>
      <c r="F182" s="9" t="s">
        <v>41</v>
      </c>
    </row>
    <row r="183" spans="1:6">
      <c r="A183" s="12" t="str">
        <f t="shared" si="5"/>
        <v>4</v>
      </c>
      <c r="B183" s="13" t="str">
        <f t="shared" si="4"/>
        <v>40201005</v>
      </c>
      <c r="C183" s="9" t="s">
        <v>1103</v>
      </c>
      <c r="D183" s="9" t="s">
        <v>1104</v>
      </c>
      <c r="E183" s="9" t="s">
        <v>996</v>
      </c>
      <c r="F183" s="9" t="s">
        <v>996</v>
      </c>
    </row>
    <row r="184" spans="1:6" ht="15">
      <c r="A184" s="12" t="str">
        <f t="shared" si="5"/>
        <v>4</v>
      </c>
      <c r="B184" s="13" t="str">
        <f t="shared" si="4"/>
        <v>40201007</v>
      </c>
      <c r="C184" s="9" t="s">
        <v>1105</v>
      </c>
      <c r="D184" s="9" t="s">
        <v>1106</v>
      </c>
      <c r="E184" s="1" t="s">
        <v>898</v>
      </c>
      <c r="F184" s="1" t="s">
        <v>898</v>
      </c>
    </row>
    <row r="185" spans="1:6" ht="15">
      <c r="A185" s="12" t="str">
        <f t="shared" si="5"/>
        <v>4</v>
      </c>
      <c r="B185" s="13" t="str">
        <f t="shared" si="4"/>
        <v>40201015</v>
      </c>
      <c r="C185" s="9" t="s">
        <v>624</v>
      </c>
      <c r="D185" s="9" t="s">
        <v>458</v>
      </c>
      <c r="E185" s="9" t="s">
        <v>1138</v>
      </c>
      <c r="F185" s="759" t="s">
        <v>1768</v>
      </c>
    </row>
    <row r="186" spans="1:6" ht="15">
      <c r="A186" s="12" t="str">
        <f t="shared" si="5"/>
        <v>4</v>
      </c>
      <c r="B186" s="13" t="str">
        <f t="shared" si="4"/>
        <v>40201016</v>
      </c>
      <c r="C186" s="9" t="s">
        <v>459</v>
      </c>
      <c r="D186" s="9" t="s">
        <v>118</v>
      </c>
      <c r="E186" s="9" t="s">
        <v>118</v>
      </c>
      <c r="F186" s="759" t="s">
        <v>756</v>
      </c>
    </row>
    <row r="187" spans="1:6">
      <c r="A187" s="12" t="str">
        <f t="shared" si="5"/>
        <v>4</v>
      </c>
      <c r="B187" s="13" t="str">
        <f t="shared" si="4"/>
        <v>40201017</v>
      </c>
      <c r="C187" s="9" t="s">
        <v>460</v>
      </c>
      <c r="D187" s="9" t="s">
        <v>67</v>
      </c>
      <c r="E187" s="9" t="s">
        <v>1140</v>
      </c>
      <c r="F187" s="9" t="s">
        <v>210</v>
      </c>
    </row>
    <row r="188" spans="1:6">
      <c r="A188" s="12" t="str">
        <f t="shared" si="5"/>
        <v>4</v>
      </c>
      <c r="B188" s="13" t="str">
        <f t="shared" si="4"/>
        <v>40201022</v>
      </c>
      <c r="C188" s="9" t="s">
        <v>1107</v>
      </c>
      <c r="D188" s="9" t="s">
        <v>733</v>
      </c>
      <c r="E188" s="9" t="s">
        <v>1140</v>
      </c>
      <c r="F188" s="9" t="s">
        <v>210</v>
      </c>
    </row>
    <row r="189" spans="1:6">
      <c r="A189" s="12" t="str">
        <f t="shared" si="5"/>
        <v>5</v>
      </c>
      <c r="B189" s="13" t="str">
        <f t="shared" si="4"/>
        <v>50101003</v>
      </c>
      <c r="C189" s="9" t="s">
        <v>461</v>
      </c>
      <c r="D189" s="9" t="s">
        <v>119</v>
      </c>
      <c r="E189" s="9" t="s">
        <v>1139</v>
      </c>
      <c r="F189" s="9" t="s">
        <v>210</v>
      </c>
    </row>
    <row r="190" spans="1:6">
      <c r="A190" s="12" t="str">
        <f t="shared" si="5"/>
        <v>5</v>
      </c>
      <c r="B190" s="13" t="str">
        <f t="shared" si="4"/>
        <v>50101004</v>
      </c>
      <c r="C190" s="9" t="s">
        <v>462</v>
      </c>
      <c r="D190" s="9" t="s">
        <v>120</v>
      </c>
      <c r="E190" s="9" t="s">
        <v>1139</v>
      </c>
      <c r="F190" s="9" t="s">
        <v>210</v>
      </c>
    </row>
    <row r="191" spans="1:6">
      <c r="A191" s="12" t="str">
        <f t="shared" si="5"/>
        <v>5</v>
      </c>
      <c r="B191" s="13" t="str">
        <f t="shared" si="4"/>
        <v>50101005</v>
      </c>
      <c r="C191" s="9" t="s">
        <v>463</v>
      </c>
      <c r="D191" s="9" t="s">
        <v>121</v>
      </c>
      <c r="E191" s="9" t="s">
        <v>1139</v>
      </c>
      <c r="F191" s="9" t="s">
        <v>210</v>
      </c>
    </row>
    <row r="192" spans="1:6">
      <c r="A192" s="12" t="str">
        <f t="shared" si="5"/>
        <v>5</v>
      </c>
      <c r="B192" s="13" t="str">
        <f t="shared" si="4"/>
        <v>50101006</v>
      </c>
      <c r="C192" s="9" t="s">
        <v>464</v>
      </c>
      <c r="D192" s="9" t="s">
        <v>122</v>
      </c>
      <c r="E192" s="9" t="s">
        <v>1139</v>
      </c>
      <c r="F192" s="9" t="s">
        <v>210</v>
      </c>
    </row>
    <row r="193" spans="1:6">
      <c r="A193" s="12" t="str">
        <f t="shared" si="5"/>
        <v>5</v>
      </c>
      <c r="B193" s="13" t="str">
        <f t="shared" si="4"/>
        <v>50101010</v>
      </c>
      <c r="C193" s="9" t="s">
        <v>465</v>
      </c>
      <c r="D193" s="9" t="s">
        <v>200</v>
      </c>
      <c r="E193" s="9" t="s">
        <v>1139</v>
      </c>
      <c r="F193" s="9" t="s">
        <v>210</v>
      </c>
    </row>
    <row r="194" spans="1:6">
      <c r="A194" s="12" t="str">
        <f t="shared" si="5"/>
        <v>5</v>
      </c>
      <c r="B194" s="13" t="str">
        <f t="shared" ref="B194:B257" si="6">RIGHT(C194,8)</f>
        <v>50101013</v>
      </c>
      <c r="C194" s="9" t="s">
        <v>625</v>
      </c>
      <c r="D194" s="9" t="s">
        <v>608</v>
      </c>
      <c r="E194" s="9" t="s">
        <v>1140</v>
      </c>
      <c r="F194" s="9" t="s">
        <v>210</v>
      </c>
    </row>
    <row r="195" spans="1:6">
      <c r="A195" s="12" t="str">
        <f t="shared" ref="A195:A258" si="7">LEFT(B195,1)</f>
        <v>5</v>
      </c>
      <c r="B195" s="13" t="str">
        <f t="shared" si="6"/>
        <v>50101014</v>
      </c>
      <c r="C195" s="9" t="s">
        <v>626</v>
      </c>
      <c r="D195" s="9" t="s">
        <v>192</v>
      </c>
      <c r="E195" s="9" t="s">
        <v>1139</v>
      </c>
      <c r="F195" s="9" t="s">
        <v>210</v>
      </c>
    </row>
    <row r="196" spans="1:6">
      <c r="A196" s="12" t="str">
        <f t="shared" si="7"/>
        <v>5</v>
      </c>
      <c r="B196" s="13" t="str">
        <f t="shared" si="6"/>
        <v>50101017</v>
      </c>
      <c r="C196" s="9" t="s">
        <v>627</v>
      </c>
      <c r="D196" s="9" t="s">
        <v>123</v>
      </c>
      <c r="E196" s="9" t="s">
        <v>1139</v>
      </c>
      <c r="F196" s="9" t="s">
        <v>210</v>
      </c>
    </row>
    <row r="197" spans="1:6">
      <c r="A197" s="12" t="str">
        <f t="shared" si="7"/>
        <v>5</v>
      </c>
      <c r="B197" s="13" t="str">
        <f t="shared" si="6"/>
        <v>50101022</v>
      </c>
      <c r="C197" s="9" t="s">
        <v>1108</v>
      </c>
      <c r="D197" s="9" t="s">
        <v>1109</v>
      </c>
      <c r="E197" s="9" t="s">
        <v>918</v>
      </c>
      <c r="F197" s="9" t="s">
        <v>573</v>
      </c>
    </row>
    <row r="198" spans="1:6">
      <c r="A198" s="12" t="str">
        <f t="shared" si="7"/>
        <v>5</v>
      </c>
      <c r="B198" s="13" t="str">
        <f t="shared" si="6"/>
        <v>50101023</v>
      </c>
      <c r="C198" s="9" t="s">
        <v>1110</v>
      </c>
      <c r="D198" s="9" t="s">
        <v>1111</v>
      </c>
      <c r="E198" s="9" t="s">
        <v>714</v>
      </c>
      <c r="F198" s="9" t="s">
        <v>573</v>
      </c>
    </row>
    <row r="199" spans="1:6">
      <c r="A199" s="12" t="str">
        <f t="shared" si="7"/>
        <v>5</v>
      </c>
      <c r="B199" s="13" t="str">
        <f t="shared" si="6"/>
        <v>50201001</v>
      </c>
      <c r="C199" s="9" t="s">
        <v>466</v>
      </c>
      <c r="D199" s="9" t="s">
        <v>28</v>
      </c>
      <c r="E199" s="9" t="s">
        <v>28</v>
      </c>
      <c r="F199" s="9" t="s">
        <v>13</v>
      </c>
    </row>
    <row r="200" spans="1:6">
      <c r="A200" s="12" t="str">
        <f t="shared" si="7"/>
        <v>5</v>
      </c>
      <c r="B200" s="13" t="str">
        <f t="shared" si="6"/>
        <v>50201002</v>
      </c>
      <c r="C200" s="9" t="s">
        <v>467</v>
      </c>
      <c r="D200" s="9" t="s">
        <v>4</v>
      </c>
      <c r="E200" s="9" t="s">
        <v>28</v>
      </c>
      <c r="F200" s="9" t="s">
        <v>13</v>
      </c>
    </row>
    <row r="201" spans="1:6">
      <c r="A201" s="12" t="str">
        <f t="shared" si="7"/>
        <v>5</v>
      </c>
      <c r="B201" s="13" t="str">
        <f t="shared" si="6"/>
        <v>50201003</v>
      </c>
      <c r="C201" s="9" t="s">
        <v>468</v>
      </c>
      <c r="D201" s="9" t="s">
        <v>53</v>
      </c>
      <c r="E201" s="9" t="s">
        <v>28</v>
      </c>
      <c r="F201" s="9" t="s">
        <v>13</v>
      </c>
    </row>
    <row r="202" spans="1:6">
      <c r="A202" s="12" t="str">
        <f t="shared" si="7"/>
        <v>5</v>
      </c>
      <c r="B202" s="13" t="str">
        <f t="shared" si="6"/>
        <v>50201004</v>
      </c>
      <c r="C202" s="9" t="s">
        <v>469</v>
      </c>
      <c r="D202" s="9" t="s">
        <v>124</v>
      </c>
      <c r="E202" s="9" t="s">
        <v>28</v>
      </c>
      <c r="F202" s="9" t="s">
        <v>13</v>
      </c>
    </row>
    <row r="203" spans="1:6">
      <c r="A203" s="12" t="str">
        <f t="shared" si="7"/>
        <v>5</v>
      </c>
      <c r="B203" s="13" t="str">
        <f t="shared" si="6"/>
        <v>50201005</v>
      </c>
      <c r="C203" s="9" t="s">
        <v>470</v>
      </c>
      <c r="D203" s="9" t="s">
        <v>54</v>
      </c>
      <c r="E203" s="9" t="s">
        <v>28</v>
      </c>
      <c r="F203" s="9" t="s">
        <v>13</v>
      </c>
    </row>
    <row r="204" spans="1:6">
      <c r="A204" s="12" t="str">
        <f t="shared" si="7"/>
        <v>5</v>
      </c>
      <c r="B204" s="13" t="str">
        <f t="shared" si="6"/>
        <v>50201007</v>
      </c>
      <c r="C204" s="9" t="s">
        <v>471</v>
      </c>
      <c r="D204" s="9" t="s">
        <v>55</v>
      </c>
      <c r="E204" s="9" t="s">
        <v>28</v>
      </c>
      <c r="F204" s="9" t="s">
        <v>13</v>
      </c>
    </row>
    <row r="205" spans="1:6">
      <c r="A205" s="12" t="str">
        <f t="shared" si="7"/>
        <v>5</v>
      </c>
      <c r="B205" s="13" t="str">
        <f t="shared" si="6"/>
        <v>50201008</v>
      </c>
      <c r="C205" s="9" t="s">
        <v>472</v>
      </c>
      <c r="D205" s="9" t="s">
        <v>126</v>
      </c>
      <c r="E205" s="9" t="s">
        <v>28</v>
      </c>
      <c r="F205" s="9" t="s">
        <v>13</v>
      </c>
    </row>
    <row r="206" spans="1:6">
      <c r="A206" s="12" t="str">
        <f t="shared" si="7"/>
        <v>5</v>
      </c>
      <c r="B206" s="13" t="str">
        <f t="shared" si="6"/>
        <v>50201009</v>
      </c>
      <c r="C206" s="9" t="s">
        <v>473</v>
      </c>
      <c r="D206" s="9" t="s">
        <v>19</v>
      </c>
      <c r="E206" s="9" t="s">
        <v>28</v>
      </c>
      <c r="F206" s="9" t="s">
        <v>13</v>
      </c>
    </row>
    <row r="207" spans="1:6">
      <c r="A207" s="12" t="str">
        <f t="shared" si="7"/>
        <v>5</v>
      </c>
      <c r="B207" s="13" t="str">
        <f t="shared" si="6"/>
        <v>50201010</v>
      </c>
      <c r="C207" s="9" t="s">
        <v>474</v>
      </c>
      <c r="D207" s="9" t="s">
        <v>56</v>
      </c>
      <c r="E207" s="9" t="s">
        <v>28</v>
      </c>
      <c r="F207" s="9" t="s">
        <v>13</v>
      </c>
    </row>
    <row r="208" spans="1:6">
      <c r="A208" s="12" t="str">
        <f t="shared" si="7"/>
        <v>5</v>
      </c>
      <c r="B208" s="13" t="str">
        <f t="shared" si="6"/>
        <v>50201011</v>
      </c>
      <c r="C208" s="9" t="s">
        <v>628</v>
      </c>
      <c r="D208" s="9" t="s">
        <v>475</v>
      </c>
      <c r="E208" s="9" t="s">
        <v>28</v>
      </c>
      <c r="F208" s="9" t="s">
        <v>13</v>
      </c>
    </row>
    <row r="209" spans="1:6">
      <c r="A209" s="12" t="str">
        <f t="shared" si="7"/>
        <v>5</v>
      </c>
      <c r="B209" s="13" t="str">
        <f t="shared" si="6"/>
        <v>50201012</v>
      </c>
      <c r="C209" s="9" t="s">
        <v>476</v>
      </c>
      <c r="D209" s="9" t="s">
        <v>57</v>
      </c>
      <c r="E209" s="9" t="s">
        <v>28</v>
      </c>
      <c r="F209" s="9" t="s">
        <v>13</v>
      </c>
    </row>
    <row r="210" spans="1:6">
      <c r="A210" s="12" t="str">
        <f t="shared" si="7"/>
        <v>5</v>
      </c>
      <c r="B210" s="13" t="str">
        <f t="shared" si="6"/>
        <v>50201013</v>
      </c>
      <c r="C210" s="9" t="s">
        <v>477</v>
      </c>
      <c r="D210" s="9" t="s">
        <v>58</v>
      </c>
      <c r="E210" s="9" t="s">
        <v>28</v>
      </c>
      <c r="F210" s="9" t="s">
        <v>13</v>
      </c>
    </row>
    <row r="211" spans="1:6">
      <c r="A211" s="12" t="str">
        <f t="shared" si="7"/>
        <v>5</v>
      </c>
      <c r="B211" s="13" t="str">
        <f t="shared" si="6"/>
        <v>50201015</v>
      </c>
      <c r="C211" s="9" t="s">
        <v>478</v>
      </c>
      <c r="D211" s="9" t="s">
        <v>127</v>
      </c>
      <c r="E211" s="9" t="s">
        <v>28</v>
      </c>
      <c r="F211" s="9" t="s">
        <v>13</v>
      </c>
    </row>
    <row r="212" spans="1:6">
      <c r="A212" s="12" t="str">
        <f t="shared" si="7"/>
        <v>5</v>
      </c>
      <c r="B212" s="13" t="str">
        <f t="shared" si="6"/>
        <v>50201025</v>
      </c>
      <c r="C212" s="9" t="s">
        <v>1112</v>
      </c>
      <c r="D212" s="9" t="s">
        <v>1113</v>
      </c>
      <c r="E212" s="9" t="s">
        <v>28</v>
      </c>
      <c r="F212" s="9" t="s">
        <v>13</v>
      </c>
    </row>
    <row r="213" spans="1:6">
      <c r="A213" s="12" t="str">
        <f t="shared" si="7"/>
        <v>5</v>
      </c>
      <c r="B213" s="13" t="str">
        <f t="shared" si="6"/>
        <v>50202001</v>
      </c>
      <c r="C213" s="9" t="s">
        <v>479</v>
      </c>
      <c r="D213" s="9" t="s">
        <v>128</v>
      </c>
      <c r="E213" s="171" t="s">
        <v>1679</v>
      </c>
      <c r="F213" s="9" t="s">
        <v>13</v>
      </c>
    </row>
    <row r="214" spans="1:6">
      <c r="A214" s="12" t="str">
        <f t="shared" si="7"/>
        <v>5</v>
      </c>
      <c r="B214" s="13" t="str">
        <f t="shared" si="6"/>
        <v>50202003</v>
      </c>
      <c r="C214" s="9" t="s">
        <v>481</v>
      </c>
      <c r="D214" s="9" t="s">
        <v>130</v>
      </c>
      <c r="E214" s="171" t="s">
        <v>1679</v>
      </c>
      <c r="F214" s="9" t="s">
        <v>13</v>
      </c>
    </row>
    <row r="215" spans="1:6">
      <c r="A215" s="12" t="str">
        <f t="shared" si="7"/>
        <v>5</v>
      </c>
      <c r="B215" s="13" t="str">
        <f t="shared" si="6"/>
        <v>50202004</v>
      </c>
      <c r="C215" s="9" t="s">
        <v>482</v>
      </c>
      <c r="D215" s="9" t="s">
        <v>193</v>
      </c>
      <c r="E215" s="171" t="s">
        <v>1679</v>
      </c>
      <c r="F215" s="9" t="s">
        <v>13</v>
      </c>
    </row>
    <row r="216" spans="1:6">
      <c r="A216" s="12" t="str">
        <f t="shared" si="7"/>
        <v>5</v>
      </c>
      <c r="B216" s="13" t="str">
        <f t="shared" si="6"/>
        <v>50202005</v>
      </c>
      <c r="C216" s="9" t="s">
        <v>483</v>
      </c>
      <c r="D216" s="9" t="s">
        <v>131</v>
      </c>
      <c r="E216" s="171" t="s">
        <v>1679</v>
      </c>
      <c r="F216" s="9" t="s">
        <v>13</v>
      </c>
    </row>
    <row r="217" spans="1:6">
      <c r="A217" s="12" t="str">
        <f t="shared" si="7"/>
        <v>5</v>
      </c>
      <c r="B217" s="13" t="str">
        <f t="shared" si="6"/>
        <v>50301001</v>
      </c>
      <c r="C217" s="9" t="s">
        <v>484</v>
      </c>
      <c r="D217" s="9" t="s">
        <v>132</v>
      </c>
      <c r="E217" s="9" t="s">
        <v>870</v>
      </c>
      <c r="F217" s="9" t="s">
        <v>573</v>
      </c>
    </row>
    <row r="218" spans="1:6">
      <c r="A218" s="12" t="str">
        <f t="shared" si="7"/>
        <v>5</v>
      </c>
      <c r="B218" s="13" t="str">
        <f t="shared" si="6"/>
        <v>50301002</v>
      </c>
      <c r="C218" s="9" t="s">
        <v>485</v>
      </c>
      <c r="D218" s="9" t="s">
        <v>133</v>
      </c>
      <c r="E218" s="15" t="s">
        <v>1769</v>
      </c>
      <c r="F218" s="9" t="s">
        <v>573</v>
      </c>
    </row>
    <row r="219" spans="1:6">
      <c r="A219" s="12" t="str">
        <f t="shared" si="7"/>
        <v>5</v>
      </c>
      <c r="B219" s="13" t="str">
        <f t="shared" si="6"/>
        <v>50306001</v>
      </c>
      <c r="C219" s="9" t="s">
        <v>486</v>
      </c>
      <c r="D219" s="9" t="s">
        <v>134</v>
      </c>
      <c r="E219" s="9" t="s">
        <v>714</v>
      </c>
      <c r="F219" s="9" t="s">
        <v>573</v>
      </c>
    </row>
    <row r="220" spans="1:6">
      <c r="A220" s="12" t="str">
        <f t="shared" si="7"/>
        <v>5</v>
      </c>
      <c r="B220" s="13" t="str">
        <f t="shared" si="6"/>
        <v>50307002</v>
      </c>
      <c r="C220" s="9" t="s">
        <v>488</v>
      </c>
      <c r="D220" s="9" t="s">
        <v>135</v>
      </c>
      <c r="E220" s="9" t="s">
        <v>643</v>
      </c>
      <c r="F220" s="9" t="s">
        <v>573</v>
      </c>
    </row>
    <row r="221" spans="1:6">
      <c r="A221" s="12" t="str">
        <f t="shared" si="7"/>
        <v>5</v>
      </c>
      <c r="B221" s="13" t="str">
        <f t="shared" si="6"/>
        <v>50307003</v>
      </c>
      <c r="C221" s="9" t="s">
        <v>489</v>
      </c>
      <c r="D221" s="9" t="s">
        <v>60</v>
      </c>
      <c r="E221" s="9" t="s">
        <v>916</v>
      </c>
      <c r="F221" s="9" t="s">
        <v>573</v>
      </c>
    </row>
    <row r="222" spans="1:6">
      <c r="A222" s="12" t="str">
        <f t="shared" si="7"/>
        <v>5</v>
      </c>
      <c r="B222" s="13" t="str">
        <f t="shared" si="6"/>
        <v>50307004</v>
      </c>
      <c r="C222" s="9" t="s">
        <v>490</v>
      </c>
      <c r="D222" s="9" t="s">
        <v>61</v>
      </c>
      <c r="E222" s="9" t="s">
        <v>915</v>
      </c>
      <c r="F222" s="9" t="s">
        <v>573</v>
      </c>
    </row>
    <row r="223" spans="1:6">
      <c r="A223" s="12" t="str">
        <f t="shared" si="7"/>
        <v>5</v>
      </c>
      <c r="B223" s="13" t="str">
        <f t="shared" si="6"/>
        <v>50307005</v>
      </c>
      <c r="C223" s="9" t="s">
        <v>491</v>
      </c>
      <c r="D223" s="9" t="s">
        <v>62</v>
      </c>
      <c r="E223" s="9" t="s">
        <v>919</v>
      </c>
      <c r="F223" s="9" t="s">
        <v>573</v>
      </c>
    </row>
    <row r="224" spans="1:6">
      <c r="A224" s="12" t="str">
        <f t="shared" si="7"/>
        <v>5</v>
      </c>
      <c r="B224" s="13" t="str">
        <f t="shared" si="6"/>
        <v>50307006</v>
      </c>
      <c r="C224" s="9" t="s">
        <v>492</v>
      </c>
      <c r="D224" s="9" t="s">
        <v>136</v>
      </c>
      <c r="E224" s="9" t="s">
        <v>918</v>
      </c>
      <c r="F224" s="9" t="s">
        <v>573</v>
      </c>
    </row>
    <row r="225" spans="1:6">
      <c r="A225" s="12" t="str">
        <f t="shared" si="7"/>
        <v>5</v>
      </c>
      <c r="B225" s="13" t="str">
        <f t="shared" si="6"/>
        <v>50307007</v>
      </c>
      <c r="C225" s="9" t="s">
        <v>493</v>
      </c>
      <c r="D225" s="9" t="s">
        <v>137</v>
      </c>
      <c r="E225" s="9" t="s">
        <v>572</v>
      </c>
      <c r="F225" s="9" t="s">
        <v>573</v>
      </c>
    </row>
    <row r="226" spans="1:6">
      <c r="A226" s="12" t="str">
        <f t="shared" si="7"/>
        <v>5</v>
      </c>
      <c r="B226" s="13" t="str">
        <f t="shared" si="6"/>
        <v>50308001</v>
      </c>
      <c r="C226" s="9" t="s">
        <v>494</v>
      </c>
      <c r="D226" s="9" t="s">
        <v>138</v>
      </c>
      <c r="E226" s="9" t="s">
        <v>2</v>
      </c>
      <c r="F226" s="9" t="s">
        <v>573</v>
      </c>
    </row>
    <row r="227" spans="1:6">
      <c r="A227" s="12" t="str">
        <f t="shared" si="7"/>
        <v>5</v>
      </c>
      <c r="B227" s="13" t="str">
        <f t="shared" si="6"/>
        <v>50308003</v>
      </c>
      <c r="C227" s="9" t="s">
        <v>495</v>
      </c>
      <c r="D227" s="9" t="s">
        <v>139</v>
      </c>
      <c r="E227" s="9" t="s">
        <v>2</v>
      </c>
      <c r="F227" s="9" t="s">
        <v>573</v>
      </c>
    </row>
    <row r="228" spans="1:6">
      <c r="A228" s="12" t="str">
        <f t="shared" si="7"/>
        <v>5</v>
      </c>
      <c r="B228" s="13" t="str">
        <f t="shared" si="6"/>
        <v>50308004</v>
      </c>
      <c r="C228" s="9" t="s">
        <v>496</v>
      </c>
      <c r="D228" s="9" t="s">
        <v>140</v>
      </c>
      <c r="E228" s="9" t="s">
        <v>2</v>
      </c>
      <c r="F228" s="9" t="s">
        <v>15</v>
      </c>
    </row>
    <row r="229" spans="1:6">
      <c r="A229" s="12" t="str">
        <f t="shared" si="7"/>
        <v>5</v>
      </c>
      <c r="B229" s="13" t="str">
        <f t="shared" si="6"/>
        <v>50308005</v>
      </c>
      <c r="C229" s="9" t="s">
        <v>497</v>
      </c>
      <c r="D229" s="9" t="s">
        <v>141</v>
      </c>
      <c r="E229" s="9" t="s">
        <v>2</v>
      </c>
      <c r="F229" s="9" t="s">
        <v>15</v>
      </c>
    </row>
    <row r="230" spans="1:6">
      <c r="A230" s="12" t="str">
        <f t="shared" si="7"/>
        <v>5</v>
      </c>
      <c r="B230" s="13" t="str">
        <f t="shared" si="6"/>
        <v>50308006</v>
      </c>
      <c r="C230" s="9" t="s">
        <v>498</v>
      </c>
      <c r="D230" s="9" t="s">
        <v>142</v>
      </c>
      <c r="E230" s="9" t="s">
        <v>2</v>
      </c>
      <c r="F230" s="9" t="s">
        <v>15</v>
      </c>
    </row>
    <row r="231" spans="1:6">
      <c r="A231" s="12" t="str">
        <f t="shared" si="7"/>
        <v>5</v>
      </c>
      <c r="B231" s="13" t="str">
        <f t="shared" si="6"/>
        <v>50308007</v>
      </c>
      <c r="C231" s="9" t="s">
        <v>499</v>
      </c>
      <c r="D231" s="9" t="s">
        <v>143</v>
      </c>
      <c r="E231" s="9" t="s">
        <v>2</v>
      </c>
      <c r="F231" s="9" t="s">
        <v>15</v>
      </c>
    </row>
    <row r="232" spans="1:6">
      <c r="A232" s="12" t="str">
        <f t="shared" si="7"/>
        <v>5</v>
      </c>
      <c r="B232" s="13" t="str">
        <f t="shared" si="6"/>
        <v>50308008</v>
      </c>
      <c r="C232" s="9" t="s">
        <v>500</v>
      </c>
      <c r="D232" s="9" t="s">
        <v>144</v>
      </c>
      <c r="E232" s="9" t="s">
        <v>246</v>
      </c>
      <c r="F232" s="9" t="s">
        <v>15</v>
      </c>
    </row>
    <row r="233" spans="1:6">
      <c r="A233" s="12" t="str">
        <f t="shared" si="7"/>
        <v>5</v>
      </c>
      <c r="B233" s="13" t="str">
        <f t="shared" si="6"/>
        <v>50308010</v>
      </c>
      <c r="C233" s="9" t="s">
        <v>501</v>
      </c>
      <c r="D233" s="9" t="s">
        <v>196</v>
      </c>
      <c r="E233" s="9" t="s">
        <v>2</v>
      </c>
      <c r="F233" s="9" t="s">
        <v>573</v>
      </c>
    </row>
    <row r="234" spans="1:6">
      <c r="A234" s="12" t="str">
        <f t="shared" si="7"/>
        <v>5</v>
      </c>
      <c r="B234" s="13" t="str">
        <f t="shared" si="6"/>
        <v>50308015</v>
      </c>
      <c r="C234" s="9" t="s">
        <v>705</v>
      </c>
      <c r="D234" s="9" t="s">
        <v>655</v>
      </c>
      <c r="E234" s="9" t="s">
        <v>2</v>
      </c>
      <c r="F234" s="9" t="s">
        <v>573</v>
      </c>
    </row>
    <row r="235" spans="1:6">
      <c r="A235" s="12" t="str">
        <f t="shared" si="7"/>
        <v>5</v>
      </c>
      <c r="B235" s="13" t="str">
        <f t="shared" si="6"/>
        <v>50308016</v>
      </c>
      <c r="C235" s="9" t="s">
        <v>1114</v>
      </c>
      <c r="D235" s="9" t="s">
        <v>743</v>
      </c>
      <c r="E235" s="9" t="s">
        <v>2</v>
      </c>
      <c r="F235" s="9" t="s">
        <v>15</v>
      </c>
    </row>
    <row r="236" spans="1:6">
      <c r="A236" s="12" t="str">
        <f t="shared" si="7"/>
        <v>5</v>
      </c>
      <c r="B236" s="13" t="str">
        <f t="shared" si="6"/>
        <v>50309004</v>
      </c>
      <c r="C236" s="9" t="s">
        <v>1115</v>
      </c>
      <c r="D236" s="9" t="s">
        <v>30</v>
      </c>
      <c r="E236" s="9" t="s">
        <v>909</v>
      </c>
      <c r="F236" s="9" t="s">
        <v>15</v>
      </c>
    </row>
    <row r="237" spans="1:6">
      <c r="A237" s="12" t="str">
        <f t="shared" si="7"/>
        <v>5</v>
      </c>
      <c r="B237" s="13" t="str">
        <f t="shared" si="6"/>
        <v>50310001</v>
      </c>
      <c r="C237" s="9" t="s">
        <v>502</v>
      </c>
      <c r="D237" s="9" t="s">
        <v>145</v>
      </c>
      <c r="E237" s="9" t="s">
        <v>872</v>
      </c>
      <c r="F237" s="9" t="s">
        <v>573</v>
      </c>
    </row>
    <row r="238" spans="1:6">
      <c r="A238" s="12" t="str">
        <f t="shared" si="7"/>
        <v>5</v>
      </c>
      <c r="B238" s="13" t="str">
        <f t="shared" si="6"/>
        <v>50310002</v>
      </c>
      <c r="C238" s="9" t="s">
        <v>629</v>
      </c>
      <c r="D238" s="9" t="s">
        <v>503</v>
      </c>
      <c r="E238" s="9" t="s">
        <v>872</v>
      </c>
      <c r="F238" s="9" t="s">
        <v>573</v>
      </c>
    </row>
    <row r="239" spans="1:6">
      <c r="A239" s="12" t="str">
        <f t="shared" si="7"/>
        <v>5</v>
      </c>
      <c r="B239" s="13" t="str">
        <f t="shared" si="6"/>
        <v>50401001</v>
      </c>
      <c r="C239" s="9" t="s">
        <v>504</v>
      </c>
      <c r="D239" s="9" t="s">
        <v>29</v>
      </c>
      <c r="E239" s="9" t="s">
        <v>873</v>
      </c>
      <c r="F239" s="9" t="s">
        <v>15</v>
      </c>
    </row>
    <row r="240" spans="1:6">
      <c r="A240" s="12" t="str">
        <f t="shared" si="7"/>
        <v>5</v>
      </c>
      <c r="B240" s="13" t="str">
        <f t="shared" si="6"/>
        <v>50401002</v>
      </c>
      <c r="C240" s="9" t="s">
        <v>505</v>
      </c>
      <c r="D240" s="9" t="s">
        <v>146</v>
      </c>
      <c r="E240" s="9" t="s">
        <v>873</v>
      </c>
      <c r="F240" s="9" t="s">
        <v>15</v>
      </c>
    </row>
    <row r="241" spans="1:6">
      <c r="A241" s="12" t="str">
        <f t="shared" si="7"/>
        <v>5</v>
      </c>
      <c r="B241" s="13" t="str">
        <f t="shared" si="6"/>
        <v>50401501</v>
      </c>
      <c r="C241" s="9" t="s">
        <v>506</v>
      </c>
      <c r="D241" s="9" t="s">
        <v>63</v>
      </c>
      <c r="E241" s="9" t="s">
        <v>873</v>
      </c>
      <c r="F241" s="9" t="s">
        <v>15</v>
      </c>
    </row>
    <row r="242" spans="1:6">
      <c r="A242" s="12" t="str">
        <f t="shared" si="7"/>
        <v>5</v>
      </c>
      <c r="B242" s="13" t="str">
        <f t="shared" si="6"/>
        <v>50401504</v>
      </c>
      <c r="C242" s="9" t="s">
        <v>509</v>
      </c>
      <c r="D242" s="9" t="s">
        <v>197</v>
      </c>
      <c r="E242" s="9" t="s">
        <v>873</v>
      </c>
      <c r="F242" s="9" t="s">
        <v>15</v>
      </c>
    </row>
    <row r="243" spans="1:6">
      <c r="A243" s="12" t="str">
        <f t="shared" si="7"/>
        <v>5</v>
      </c>
      <c r="B243" s="13" t="str">
        <f t="shared" si="6"/>
        <v>50401505</v>
      </c>
      <c r="C243" s="9" t="s">
        <v>631</v>
      </c>
      <c r="D243" s="9" t="s">
        <v>609</v>
      </c>
      <c r="E243" s="9" t="s">
        <v>870</v>
      </c>
      <c r="F243" s="9" t="s">
        <v>15</v>
      </c>
    </row>
    <row r="244" spans="1:6">
      <c r="A244" s="12" t="str">
        <f t="shared" si="7"/>
        <v>5</v>
      </c>
      <c r="B244" s="13" t="str">
        <f t="shared" si="6"/>
        <v>50401506</v>
      </c>
      <c r="C244" s="9" t="s">
        <v>510</v>
      </c>
      <c r="D244" s="9" t="s">
        <v>19</v>
      </c>
      <c r="E244" s="9" t="s">
        <v>873</v>
      </c>
      <c r="F244" s="9" t="s">
        <v>15</v>
      </c>
    </row>
    <row r="245" spans="1:6">
      <c r="A245" s="12" t="str">
        <f t="shared" si="7"/>
        <v>5</v>
      </c>
      <c r="B245" s="13" t="str">
        <f t="shared" si="6"/>
        <v>50401507</v>
      </c>
      <c r="C245" s="9" t="s">
        <v>511</v>
      </c>
      <c r="D245" s="9" t="s">
        <v>147</v>
      </c>
      <c r="E245" s="9" t="s">
        <v>873</v>
      </c>
      <c r="F245" s="9" t="s">
        <v>15</v>
      </c>
    </row>
    <row r="246" spans="1:6">
      <c r="A246" s="12" t="str">
        <f t="shared" si="7"/>
        <v>5</v>
      </c>
      <c r="B246" s="13" t="str">
        <f t="shared" si="6"/>
        <v>50401510</v>
      </c>
      <c r="C246" s="9" t="s">
        <v>512</v>
      </c>
      <c r="D246" s="9" t="s">
        <v>297</v>
      </c>
      <c r="E246" s="9" t="s">
        <v>911</v>
      </c>
      <c r="F246" s="9" t="s">
        <v>15</v>
      </c>
    </row>
    <row r="247" spans="1:6">
      <c r="A247" s="12" t="str">
        <f t="shared" si="7"/>
        <v>5</v>
      </c>
      <c r="B247" s="13" t="str">
        <f t="shared" si="6"/>
        <v>50401513</v>
      </c>
      <c r="C247" s="9" t="s">
        <v>513</v>
      </c>
      <c r="D247" s="9" t="s">
        <v>298</v>
      </c>
      <c r="E247" s="9" t="s">
        <v>1677</v>
      </c>
      <c r="F247" s="9" t="s">
        <v>15</v>
      </c>
    </row>
    <row r="248" spans="1:6">
      <c r="A248" s="12" t="str">
        <f t="shared" si="7"/>
        <v>5</v>
      </c>
      <c r="B248" s="13" t="str">
        <f t="shared" si="6"/>
        <v>50401514</v>
      </c>
      <c r="C248" s="9" t="s">
        <v>514</v>
      </c>
      <c r="D248" s="9" t="s">
        <v>148</v>
      </c>
      <c r="E248" s="9" t="s">
        <v>244</v>
      </c>
      <c r="F248" s="9" t="s">
        <v>13</v>
      </c>
    </row>
    <row r="249" spans="1:6">
      <c r="A249" s="12" t="str">
        <f t="shared" si="7"/>
        <v>5</v>
      </c>
      <c r="B249" s="13" t="str">
        <f t="shared" si="6"/>
        <v>50402001</v>
      </c>
      <c r="C249" s="9" t="s">
        <v>632</v>
      </c>
      <c r="D249" s="9" t="s">
        <v>149</v>
      </c>
      <c r="E249" s="9" t="s">
        <v>562</v>
      </c>
      <c r="F249" s="9" t="s">
        <v>15</v>
      </c>
    </row>
    <row r="250" spans="1:6">
      <c r="A250" s="12" t="str">
        <f t="shared" si="7"/>
        <v>5</v>
      </c>
      <c r="B250" s="13" t="str">
        <f t="shared" si="6"/>
        <v>50402002</v>
      </c>
      <c r="C250" s="9" t="s">
        <v>515</v>
      </c>
      <c r="D250" s="9" t="s">
        <v>64</v>
      </c>
      <c r="E250" s="9" t="s">
        <v>245</v>
      </c>
      <c r="F250" s="9" t="s">
        <v>15</v>
      </c>
    </row>
    <row r="251" spans="1:6">
      <c r="A251" s="12" t="str">
        <f t="shared" si="7"/>
        <v>5</v>
      </c>
      <c r="B251" s="13" t="str">
        <f t="shared" si="6"/>
        <v>50402003</v>
      </c>
      <c r="C251" s="9" t="s">
        <v>516</v>
      </c>
      <c r="D251" s="9" t="s">
        <v>150</v>
      </c>
      <c r="E251" s="9" t="s">
        <v>869</v>
      </c>
      <c r="F251" s="9" t="s">
        <v>15</v>
      </c>
    </row>
    <row r="252" spans="1:6">
      <c r="A252" s="12" t="str">
        <f t="shared" si="7"/>
        <v>5</v>
      </c>
      <c r="B252" s="13" t="str">
        <f t="shared" si="6"/>
        <v>50402004</v>
      </c>
      <c r="C252" s="9" t="s">
        <v>517</v>
      </c>
      <c r="D252" s="9" t="s">
        <v>151</v>
      </c>
      <c r="E252" s="9" t="s">
        <v>909</v>
      </c>
      <c r="F252" s="9" t="s">
        <v>15</v>
      </c>
    </row>
    <row r="253" spans="1:6">
      <c r="A253" s="12" t="str">
        <f t="shared" si="7"/>
        <v>5</v>
      </c>
      <c r="B253" s="13" t="str">
        <f t="shared" si="6"/>
        <v>50402005</v>
      </c>
      <c r="C253" s="9" t="s">
        <v>518</v>
      </c>
      <c r="D253" s="9" t="s">
        <v>152</v>
      </c>
      <c r="E253" s="9" t="s">
        <v>870</v>
      </c>
      <c r="F253" s="9" t="s">
        <v>15</v>
      </c>
    </row>
    <row r="254" spans="1:6">
      <c r="A254" s="12" t="str">
        <f t="shared" si="7"/>
        <v>5</v>
      </c>
      <c r="B254" s="13" t="str">
        <f t="shared" si="6"/>
        <v>50402006</v>
      </c>
      <c r="C254" s="9" t="s">
        <v>519</v>
      </c>
      <c r="D254" s="9" t="s">
        <v>153</v>
      </c>
      <c r="E254" s="9" t="s">
        <v>912</v>
      </c>
      <c r="F254" s="9" t="s">
        <v>15</v>
      </c>
    </row>
    <row r="255" spans="1:6">
      <c r="A255" s="12" t="str">
        <f t="shared" si="7"/>
        <v>5</v>
      </c>
      <c r="B255" s="13" t="str">
        <f t="shared" si="6"/>
        <v>50402007</v>
      </c>
      <c r="C255" s="9" t="s">
        <v>520</v>
      </c>
      <c r="D255" s="9" t="s">
        <v>154</v>
      </c>
      <c r="E255" s="9" t="s">
        <v>910</v>
      </c>
      <c r="F255" s="9" t="s">
        <v>15</v>
      </c>
    </row>
    <row r="256" spans="1:6">
      <c r="A256" s="12" t="str">
        <f t="shared" si="7"/>
        <v>5</v>
      </c>
      <c r="B256" s="13" t="str">
        <f t="shared" si="6"/>
        <v>50402008</v>
      </c>
      <c r="C256" s="9" t="s">
        <v>521</v>
      </c>
      <c r="D256" s="9" t="s">
        <v>155</v>
      </c>
      <c r="E256" s="9" t="s">
        <v>870</v>
      </c>
      <c r="F256" s="9" t="s">
        <v>15</v>
      </c>
    </row>
    <row r="257" spans="1:6">
      <c r="A257" s="12" t="str">
        <f t="shared" si="7"/>
        <v>5</v>
      </c>
      <c r="B257" s="13" t="str">
        <f t="shared" si="6"/>
        <v>50402009</v>
      </c>
      <c r="C257" s="9" t="s">
        <v>522</v>
      </c>
      <c r="D257" s="9" t="s">
        <v>156</v>
      </c>
      <c r="E257" s="9" t="s">
        <v>872</v>
      </c>
      <c r="F257" s="9" t="s">
        <v>15</v>
      </c>
    </row>
    <row r="258" spans="1:6">
      <c r="A258" s="12" t="str">
        <f t="shared" si="7"/>
        <v>5</v>
      </c>
      <c r="B258" s="13" t="str">
        <f t="shared" ref="B258:B301" si="8">RIGHT(C258,8)</f>
        <v>50402010</v>
      </c>
      <c r="C258" s="9" t="s">
        <v>523</v>
      </c>
      <c r="D258" s="9" t="s">
        <v>157</v>
      </c>
      <c r="E258" s="9" t="s">
        <v>913</v>
      </c>
      <c r="F258" s="9" t="s">
        <v>15</v>
      </c>
    </row>
    <row r="259" spans="1:6">
      <c r="A259" s="12" t="str">
        <f t="shared" ref="A259:A301" si="9">LEFT(B259,1)</f>
        <v>5</v>
      </c>
      <c r="B259" s="13" t="str">
        <f t="shared" si="8"/>
        <v>50402011</v>
      </c>
      <c r="C259" s="9" t="s">
        <v>524</v>
      </c>
      <c r="D259" s="9" t="s">
        <v>158</v>
      </c>
      <c r="E259" s="15" t="s">
        <v>1770</v>
      </c>
      <c r="F259" s="9" t="s">
        <v>15</v>
      </c>
    </row>
    <row r="260" spans="1:6">
      <c r="A260" s="12" t="str">
        <f t="shared" si="9"/>
        <v>5</v>
      </c>
      <c r="B260" s="13" t="str">
        <f t="shared" si="8"/>
        <v>50402012</v>
      </c>
      <c r="C260" s="9" t="s">
        <v>525</v>
      </c>
      <c r="D260" s="9" t="s">
        <v>159</v>
      </c>
      <c r="E260" s="15" t="s">
        <v>1770</v>
      </c>
      <c r="F260" s="9" t="s">
        <v>15</v>
      </c>
    </row>
    <row r="261" spans="1:6">
      <c r="A261" s="12" t="str">
        <f t="shared" si="9"/>
        <v>5</v>
      </c>
      <c r="B261" s="13" t="str">
        <f t="shared" si="8"/>
        <v>50402013</v>
      </c>
      <c r="C261" s="9" t="s">
        <v>526</v>
      </c>
      <c r="D261" s="9" t="s">
        <v>160</v>
      </c>
      <c r="E261" s="9" t="s">
        <v>911</v>
      </c>
      <c r="F261" s="9" t="s">
        <v>15</v>
      </c>
    </row>
    <row r="262" spans="1:6">
      <c r="A262" s="12" t="str">
        <f t="shared" si="9"/>
        <v>5</v>
      </c>
      <c r="B262" s="13" t="str">
        <f t="shared" si="8"/>
        <v>50402014</v>
      </c>
      <c r="C262" s="9" t="s">
        <v>528</v>
      </c>
      <c r="D262" s="9" t="s">
        <v>161</v>
      </c>
      <c r="E262" s="9" t="s">
        <v>911</v>
      </c>
      <c r="F262" s="9" t="s">
        <v>15</v>
      </c>
    </row>
    <row r="263" spans="1:6">
      <c r="A263" s="12" t="str">
        <f t="shared" si="9"/>
        <v>5</v>
      </c>
      <c r="B263" s="13" t="str">
        <f t="shared" si="8"/>
        <v>50402015</v>
      </c>
      <c r="C263" s="9" t="s">
        <v>529</v>
      </c>
      <c r="D263" s="9" t="s">
        <v>162</v>
      </c>
      <c r="E263" s="9" t="s">
        <v>914</v>
      </c>
      <c r="F263" s="9" t="s">
        <v>15</v>
      </c>
    </row>
    <row r="264" spans="1:6">
      <c r="A264" s="12" t="str">
        <f t="shared" si="9"/>
        <v>5</v>
      </c>
      <c r="B264" s="13" t="str">
        <f t="shared" si="8"/>
        <v>50402016</v>
      </c>
      <c r="C264" s="9" t="s">
        <v>530</v>
      </c>
      <c r="D264" s="9" t="s">
        <v>163</v>
      </c>
      <c r="E264" s="9" t="s">
        <v>909</v>
      </c>
      <c r="F264" s="9" t="s">
        <v>15</v>
      </c>
    </row>
    <row r="265" spans="1:6">
      <c r="A265" s="12" t="str">
        <f t="shared" si="9"/>
        <v>5</v>
      </c>
      <c r="B265" s="13" t="str">
        <f t="shared" si="8"/>
        <v>50402017</v>
      </c>
      <c r="C265" s="9" t="s">
        <v>531</v>
      </c>
      <c r="D265" s="9" t="s">
        <v>164</v>
      </c>
      <c r="E265" s="9" t="s">
        <v>909</v>
      </c>
      <c r="F265" s="9" t="s">
        <v>15</v>
      </c>
    </row>
    <row r="266" spans="1:6">
      <c r="A266" s="12" t="str">
        <f t="shared" si="9"/>
        <v>5</v>
      </c>
      <c r="B266" s="13" t="str">
        <f t="shared" si="8"/>
        <v>50402019</v>
      </c>
      <c r="C266" s="9" t="s">
        <v>532</v>
      </c>
      <c r="D266" s="9" t="s">
        <v>165</v>
      </c>
      <c r="E266" s="9" t="s">
        <v>1771</v>
      </c>
      <c r="F266" s="9" t="s">
        <v>15</v>
      </c>
    </row>
    <row r="267" spans="1:6">
      <c r="A267" s="12" t="str">
        <f t="shared" si="9"/>
        <v>5</v>
      </c>
      <c r="B267" s="13" t="str">
        <f t="shared" si="8"/>
        <v>50402021</v>
      </c>
      <c r="C267" s="9" t="s">
        <v>534</v>
      </c>
      <c r="D267" s="9" t="s">
        <v>167</v>
      </c>
      <c r="E267" s="9" t="s">
        <v>909</v>
      </c>
      <c r="F267" s="9" t="s">
        <v>15</v>
      </c>
    </row>
    <row r="268" spans="1:6">
      <c r="A268" s="12" t="str">
        <f t="shared" si="9"/>
        <v>5</v>
      </c>
      <c r="B268" s="13" t="str">
        <f t="shared" si="8"/>
        <v>50402030</v>
      </c>
      <c r="C268" s="9" t="s">
        <v>535</v>
      </c>
      <c r="D268" s="9" t="s">
        <v>168</v>
      </c>
      <c r="E268" s="9" t="s">
        <v>1140</v>
      </c>
      <c r="F268" s="9" t="s">
        <v>210</v>
      </c>
    </row>
    <row r="269" spans="1:6">
      <c r="A269" s="12" t="str">
        <f t="shared" si="9"/>
        <v>5</v>
      </c>
      <c r="B269" s="13" t="str">
        <f t="shared" si="8"/>
        <v>50402034</v>
      </c>
      <c r="C269" s="9" t="s">
        <v>536</v>
      </c>
      <c r="D269" s="9" t="s">
        <v>169</v>
      </c>
      <c r="E269" s="9" t="s">
        <v>912</v>
      </c>
      <c r="F269" s="9" t="s">
        <v>15</v>
      </c>
    </row>
    <row r="270" spans="1:6">
      <c r="A270" s="12" t="str">
        <f t="shared" si="9"/>
        <v>5</v>
      </c>
      <c r="B270" s="13" t="str">
        <f t="shared" si="8"/>
        <v>50402035</v>
      </c>
      <c r="C270" s="9" t="s">
        <v>561</v>
      </c>
      <c r="D270" s="9" t="s">
        <v>220</v>
      </c>
      <c r="E270" s="9" t="s">
        <v>527</v>
      </c>
      <c r="F270" s="9" t="s">
        <v>15</v>
      </c>
    </row>
    <row r="271" spans="1:6">
      <c r="A271" s="12" t="str">
        <f t="shared" si="9"/>
        <v>5</v>
      </c>
      <c r="B271" s="13" t="str">
        <f t="shared" si="8"/>
        <v>50402038</v>
      </c>
      <c r="C271" s="9" t="s">
        <v>1116</v>
      </c>
      <c r="D271" s="9" t="s">
        <v>710</v>
      </c>
      <c r="E271" s="9" t="s">
        <v>706</v>
      </c>
      <c r="F271" s="9" t="s">
        <v>707</v>
      </c>
    </row>
    <row r="272" spans="1:6">
      <c r="A272" s="12" t="str">
        <f t="shared" si="9"/>
        <v>5</v>
      </c>
      <c r="B272" s="13" t="str">
        <f t="shared" si="8"/>
        <v>50502001</v>
      </c>
      <c r="C272" s="9" t="s">
        <v>538</v>
      </c>
      <c r="D272" s="9" t="s">
        <v>170</v>
      </c>
      <c r="E272" s="9" t="s">
        <v>680</v>
      </c>
      <c r="F272" s="9" t="s">
        <v>273</v>
      </c>
    </row>
    <row r="273" spans="1:6">
      <c r="A273" s="12" t="str">
        <f t="shared" si="9"/>
        <v>5</v>
      </c>
      <c r="B273" s="13" t="str">
        <f t="shared" si="8"/>
        <v>50502002</v>
      </c>
      <c r="C273" s="9" t="s">
        <v>539</v>
      </c>
      <c r="D273" s="9" t="s">
        <v>171</v>
      </c>
      <c r="E273" s="9" t="s">
        <v>682</v>
      </c>
      <c r="F273" s="9" t="s">
        <v>273</v>
      </c>
    </row>
    <row r="274" spans="1:6">
      <c r="A274" s="12" t="str">
        <f t="shared" si="9"/>
        <v>5</v>
      </c>
      <c r="B274" s="13" t="str">
        <f t="shared" si="8"/>
        <v>50502003</v>
      </c>
      <c r="C274" s="9" t="s">
        <v>540</v>
      </c>
      <c r="D274" s="9" t="s">
        <v>65</v>
      </c>
      <c r="E274" s="9" t="s">
        <v>541</v>
      </c>
      <c r="F274" s="9" t="s">
        <v>273</v>
      </c>
    </row>
    <row r="275" spans="1:6">
      <c r="A275" s="12" t="str">
        <f t="shared" si="9"/>
        <v>5</v>
      </c>
      <c r="B275" s="13" t="str">
        <f t="shared" si="8"/>
        <v>50502004</v>
      </c>
      <c r="C275" s="9" t="s">
        <v>542</v>
      </c>
      <c r="D275" s="9" t="s">
        <v>172</v>
      </c>
      <c r="E275" s="9" t="s">
        <v>681</v>
      </c>
      <c r="F275" s="9" t="s">
        <v>273</v>
      </c>
    </row>
    <row r="276" spans="1:6">
      <c r="A276" s="12" t="str">
        <f t="shared" si="9"/>
        <v>5</v>
      </c>
      <c r="B276" s="13" t="str">
        <f t="shared" si="8"/>
        <v>50502005</v>
      </c>
      <c r="C276" s="9" t="s">
        <v>1117</v>
      </c>
      <c r="D276" s="9" t="s">
        <v>612</v>
      </c>
      <c r="E276" s="9" t="s">
        <v>681</v>
      </c>
      <c r="F276" s="9" t="s">
        <v>273</v>
      </c>
    </row>
    <row r="277" spans="1:6">
      <c r="A277" s="12" t="str">
        <f t="shared" si="9"/>
        <v>5</v>
      </c>
      <c r="B277" s="13" t="str">
        <f t="shared" si="8"/>
        <v>50502006</v>
      </c>
      <c r="C277" s="9" t="s">
        <v>543</v>
      </c>
      <c r="D277" s="9" t="s">
        <v>173</v>
      </c>
      <c r="E277" s="9" t="s">
        <v>867</v>
      </c>
      <c r="F277" s="9" t="s">
        <v>273</v>
      </c>
    </row>
    <row r="278" spans="1:6">
      <c r="A278" s="12" t="str">
        <f t="shared" si="9"/>
        <v>5</v>
      </c>
      <c r="B278" s="13" t="str">
        <f t="shared" si="8"/>
        <v>50502007</v>
      </c>
      <c r="C278" s="9" t="s">
        <v>544</v>
      </c>
      <c r="D278" s="9" t="s">
        <v>174</v>
      </c>
      <c r="E278" s="9" t="s">
        <v>867</v>
      </c>
      <c r="F278" s="9" t="s">
        <v>273</v>
      </c>
    </row>
    <row r="279" spans="1:6">
      <c r="A279" s="12" t="str">
        <f t="shared" si="9"/>
        <v>5</v>
      </c>
      <c r="B279" s="13" t="str">
        <f t="shared" si="8"/>
        <v>50502008</v>
      </c>
      <c r="C279" s="9" t="s">
        <v>545</v>
      </c>
      <c r="D279" s="9" t="s">
        <v>175</v>
      </c>
      <c r="E279" s="9" t="s">
        <v>681</v>
      </c>
      <c r="F279" s="9" t="s">
        <v>273</v>
      </c>
    </row>
    <row r="280" spans="1:6">
      <c r="A280" s="12" t="str">
        <f t="shared" si="9"/>
        <v>5</v>
      </c>
      <c r="B280" s="13" t="str">
        <f t="shared" si="8"/>
        <v>50503001</v>
      </c>
      <c r="C280" s="9" t="s">
        <v>546</v>
      </c>
      <c r="D280" s="9" t="s">
        <v>176</v>
      </c>
      <c r="E280" s="9" t="s">
        <v>1140</v>
      </c>
      <c r="F280" s="9" t="s">
        <v>210</v>
      </c>
    </row>
    <row r="281" spans="1:6">
      <c r="A281" s="12" t="str">
        <f t="shared" si="9"/>
        <v>5</v>
      </c>
      <c r="B281" s="13" t="str">
        <f t="shared" si="8"/>
        <v>50503002</v>
      </c>
      <c r="C281" s="9" t="s">
        <v>547</v>
      </c>
      <c r="D281" s="9" t="s">
        <v>177</v>
      </c>
      <c r="E281" s="9" t="s">
        <v>1140</v>
      </c>
      <c r="F281" s="9" t="s">
        <v>210</v>
      </c>
    </row>
    <row r="282" spans="1:6">
      <c r="A282" s="12" t="str">
        <f t="shared" si="9"/>
        <v>5</v>
      </c>
      <c r="B282" s="13" t="str">
        <f t="shared" si="8"/>
        <v>50503003</v>
      </c>
      <c r="C282" s="9" t="s">
        <v>548</v>
      </c>
      <c r="D282" s="9" t="s">
        <v>178</v>
      </c>
      <c r="E282" s="9" t="s">
        <v>1140</v>
      </c>
      <c r="F282" s="9" t="s">
        <v>210</v>
      </c>
    </row>
    <row r="283" spans="1:6">
      <c r="A283" s="12" t="str">
        <f t="shared" si="9"/>
        <v>5</v>
      </c>
      <c r="B283" s="13" t="str">
        <f t="shared" si="8"/>
        <v>50503004</v>
      </c>
      <c r="C283" s="9" t="s">
        <v>634</v>
      </c>
      <c r="D283" s="9" t="s">
        <v>198</v>
      </c>
      <c r="E283" s="9" t="s">
        <v>1140</v>
      </c>
      <c r="F283" s="9" t="s">
        <v>210</v>
      </c>
    </row>
    <row r="284" spans="1:6">
      <c r="A284" s="12" t="str">
        <f t="shared" si="9"/>
        <v>5</v>
      </c>
      <c r="B284" s="13" t="str">
        <f t="shared" si="8"/>
        <v>50503005</v>
      </c>
      <c r="C284" s="9" t="s">
        <v>635</v>
      </c>
      <c r="D284" s="9" t="s">
        <v>549</v>
      </c>
      <c r="E284" s="9" t="s">
        <v>1140</v>
      </c>
      <c r="F284" s="9" t="s">
        <v>210</v>
      </c>
    </row>
    <row r="285" spans="1:6">
      <c r="A285" s="12" t="str">
        <f t="shared" si="9"/>
        <v>5</v>
      </c>
      <c r="B285" s="13" t="str">
        <f t="shared" si="8"/>
        <v>50503006</v>
      </c>
      <c r="C285" s="9" t="s">
        <v>550</v>
      </c>
      <c r="D285" s="9" t="s">
        <v>202</v>
      </c>
      <c r="E285" s="9" t="s">
        <v>1140</v>
      </c>
      <c r="F285" s="9" t="s">
        <v>210</v>
      </c>
    </row>
    <row r="286" spans="1:6">
      <c r="A286" s="12" t="str">
        <f t="shared" si="9"/>
        <v>5</v>
      </c>
      <c r="B286" s="13" t="str">
        <f t="shared" si="8"/>
        <v>50503008</v>
      </c>
      <c r="C286" s="9" t="s">
        <v>552</v>
      </c>
      <c r="D286" s="9" t="s">
        <v>299</v>
      </c>
      <c r="E286" s="9" t="s">
        <v>1140</v>
      </c>
      <c r="F286" s="9" t="s">
        <v>210</v>
      </c>
    </row>
    <row r="287" spans="1:6">
      <c r="A287" s="12" t="str">
        <f t="shared" si="9"/>
        <v>5</v>
      </c>
      <c r="B287" s="13" t="str">
        <f t="shared" si="8"/>
        <v>50503009</v>
      </c>
      <c r="C287" s="9" t="s">
        <v>1118</v>
      </c>
      <c r="D287" s="9" t="s">
        <v>221</v>
      </c>
      <c r="E287" s="9" t="s">
        <v>1140</v>
      </c>
      <c r="F287" s="9" t="s">
        <v>210</v>
      </c>
    </row>
    <row r="288" spans="1:6">
      <c r="A288" s="12" t="str">
        <f t="shared" si="9"/>
        <v>5</v>
      </c>
      <c r="B288" s="13" t="str">
        <f t="shared" si="8"/>
        <v>50504002</v>
      </c>
      <c r="C288" s="9" t="s">
        <v>553</v>
      </c>
      <c r="D288" s="9" t="s">
        <v>180</v>
      </c>
      <c r="E288" s="9" t="s">
        <v>1140</v>
      </c>
      <c r="F288" s="9" t="s">
        <v>210</v>
      </c>
    </row>
    <row r="289" spans="1:6">
      <c r="A289" s="12" t="str">
        <f t="shared" si="9"/>
        <v>5</v>
      </c>
      <c r="B289" s="13" t="str">
        <f t="shared" si="8"/>
        <v>50602001</v>
      </c>
      <c r="C289" s="9" t="s">
        <v>554</v>
      </c>
      <c r="D289" s="9" t="s">
        <v>181</v>
      </c>
      <c r="E289" s="9" t="s">
        <v>1140</v>
      </c>
      <c r="F289" s="9" t="s">
        <v>210</v>
      </c>
    </row>
    <row r="290" spans="1:6">
      <c r="A290" s="12" t="str">
        <f t="shared" si="9"/>
        <v>5</v>
      </c>
      <c r="B290" s="13" t="str">
        <f t="shared" si="8"/>
        <v>50602002</v>
      </c>
      <c r="C290" s="9" t="s">
        <v>555</v>
      </c>
      <c r="D290" s="9" t="s">
        <v>182</v>
      </c>
      <c r="E290" s="9" t="s">
        <v>868</v>
      </c>
      <c r="F290" s="9" t="s">
        <v>273</v>
      </c>
    </row>
    <row r="291" spans="1:6">
      <c r="A291" s="12" t="str">
        <f t="shared" si="9"/>
        <v>5</v>
      </c>
      <c r="B291" s="13" t="str">
        <f t="shared" si="8"/>
        <v>50602003</v>
      </c>
      <c r="C291" s="9" t="s">
        <v>556</v>
      </c>
      <c r="D291" s="9" t="s">
        <v>66</v>
      </c>
      <c r="E291" s="9" t="s">
        <v>908</v>
      </c>
      <c r="F291" s="9" t="s">
        <v>41</v>
      </c>
    </row>
    <row r="292" spans="1:6">
      <c r="A292" s="12" t="str">
        <f t="shared" si="9"/>
        <v>5</v>
      </c>
      <c r="B292" s="13" t="str">
        <f t="shared" si="8"/>
        <v>50602004</v>
      </c>
      <c r="C292" s="9" t="s">
        <v>557</v>
      </c>
      <c r="D292" s="9" t="s">
        <v>183</v>
      </c>
      <c r="E292" s="9" t="s">
        <v>868</v>
      </c>
      <c r="F292" s="9" t="s">
        <v>273</v>
      </c>
    </row>
    <row r="293" spans="1:6">
      <c r="A293" s="12" t="str">
        <f t="shared" si="9"/>
        <v>5</v>
      </c>
      <c r="B293" s="13" t="str">
        <f t="shared" si="8"/>
        <v>50603001</v>
      </c>
      <c r="C293" s="9" t="s">
        <v>1119</v>
      </c>
      <c r="D293" s="9" t="s">
        <v>652</v>
      </c>
      <c r="E293" s="9" t="s">
        <v>1140</v>
      </c>
      <c r="F293" s="9" t="s">
        <v>210</v>
      </c>
    </row>
    <row r="294" spans="1:6">
      <c r="A294" s="12" t="str">
        <f t="shared" si="9"/>
        <v>5</v>
      </c>
      <c r="B294" s="13" t="str">
        <f t="shared" si="8"/>
        <v>50603002</v>
      </c>
      <c r="C294" s="9" t="s">
        <v>1120</v>
      </c>
      <c r="D294" s="9" t="s">
        <v>1121</v>
      </c>
      <c r="E294" s="9" t="s">
        <v>1140</v>
      </c>
      <c r="F294" s="9" t="s">
        <v>210</v>
      </c>
    </row>
    <row r="295" spans="1:6">
      <c r="A295" s="12" t="str">
        <f t="shared" si="9"/>
        <v>5</v>
      </c>
      <c r="B295" s="13" t="str">
        <f t="shared" si="8"/>
        <v>50603013</v>
      </c>
      <c r="C295" s="9" t="s">
        <v>636</v>
      </c>
      <c r="D295" s="9" t="s">
        <v>610</v>
      </c>
      <c r="E295" s="9" t="s">
        <v>906</v>
      </c>
      <c r="F295" s="9" t="s">
        <v>41</v>
      </c>
    </row>
    <row r="296" spans="1:6">
      <c r="A296" s="12" t="str">
        <f t="shared" si="9"/>
        <v>5</v>
      </c>
      <c r="B296" s="13" t="str">
        <f t="shared" si="8"/>
        <v>50603016</v>
      </c>
      <c r="C296" s="9" t="s">
        <v>1122</v>
      </c>
      <c r="D296" s="9" t="s">
        <v>744</v>
      </c>
      <c r="E296" s="9" t="s">
        <v>907</v>
      </c>
      <c r="F296" s="9" t="s">
        <v>41</v>
      </c>
    </row>
    <row r="297" spans="1:6" ht="15">
      <c r="A297" s="12" t="str">
        <f t="shared" si="9"/>
        <v>5</v>
      </c>
      <c r="B297" s="13" t="str">
        <f t="shared" si="8"/>
        <v>50605001</v>
      </c>
      <c r="C297" s="9" t="s">
        <v>558</v>
      </c>
      <c r="D297" s="9" t="s">
        <v>184</v>
      </c>
      <c r="E297" s="9" t="s">
        <v>184</v>
      </c>
      <c r="F297" s="759" t="s">
        <v>756</v>
      </c>
    </row>
    <row r="298" spans="1:6">
      <c r="A298" s="12" t="str">
        <f t="shared" si="9"/>
        <v>5</v>
      </c>
      <c r="B298" s="13" t="str">
        <f t="shared" si="8"/>
        <v>50605002</v>
      </c>
      <c r="C298" s="9" t="s">
        <v>559</v>
      </c>
      <c r="D298" s="9" t="s">
        <v>185</v>
      </c>
      <c r="E298" s="9" t="s">
        <v>1140</v>
      </c>
      <c r="F298" s="9" t="s">
        <v>210</v>
      </c>
    </row>
    <row r="299" spans="1:6" ht="15">
      <c r="A299" s="12" t="str">
        <f t="shared" si="9"/>
        <v>5</v>
      </c>
      <c r="B299" s="13" t="str">
        <f t="shared" si="8"/>
        <v>50701001</v>
      </c>
      <c r="C299" s="9" t="s">
        <v>560</v>
      </c>
      <c r="D299" s="9" t="s">
        <v>186</v>
      </c>
      <c r="E299" s="9" t="s">
        <v>1138</v>
      </c>
      <c r="F299" s="759" t="s">
        <v>1768</v>
      </c>
    </row>
    <row r="300" spans="1:6">
      <c r="A300" s="12" t="str">
        <f t="shared" si="9"/>
        <v>5</v>
      </c>
      <c r="B300" s="13" t="str">
        <f t="shared" si="8"/>
        <v>50801001</v>
      </c>
      <c r="C300" s="9" t="s">
        <v>637</v>
      </c>
      <c r="D300" s="9" t="s">
        <v>611</v>
      </c>
      <c r="E300" s="9" t="s">
        <v>708</v>
      </c>
      <c r="F300" s="9" t="s">
        <v>707</v>
      </c>
    </row>
    <row r="301" spans="1:6" ht="15">
      <c r="A301" s="12" t="str">
        <f t="shared" si="9"/>
        <v>5</v>
      </c>
      <c r="B301" s="13" t="str">
        <f t="shared" si="8"/>
        <v>50801002</v>
      </c>
      <c r="C301" s="9" t="s">
        <v>1123</v>
      </c>
      <c r="D301" s="9" t="s">
        <v>1124</v>
      </c>
      <c r="E301" s="760" t="s">
        <v>1680</v>
      </c>
      <c r="F301" s="9" t="s">
        <v>707</v>
      </c>
    </row>
    <row r="302" spans="1:6">
      <c r="A302" s="52">
        <v>5</v>
      </c>
      <c r="B302" s="13" t="s">
        <v>1289</v>
      </c>
      <c r="C302" s="57" t="s">
        <v>1260</v>
      </c>
      <c r="D302" s="58" t="s">
        <v>1261</v>
      </c>
      <c r="E302" s="9">
        <v>0</v>
      </c>
      <c r="F302" s="9">
        <v>0</v>
      </c>
    </row>
    <row r="303" spans="1:6">
      <c r="A303" s="52">
        <v>5</v>
      </c>
      <c r="B303" s="13" t="s">
        <v>1290</v>
      </c>
      <c r="C303" s="53" t="s">
        <v>480</v>
      </c>
      <c r="D303" s="54" t="s">
        <v>129</v>
      </c>
      <c r="E303" s="171" t="s">
        <v>1680</v>
      </c>
      <c r="F303" s="59" t="s">
        <v>13</v>
      </c>
    </row>
    <row r="304" spans="1:6">
      <c r="A304" s="52">
        <v>5</v>
      </c>
      <c r="B304" s="13" t="s">
        <v>1291</v>
      </c>
      <c r="C304" s="53" t="s">
        <v>487</v>
      </c>
      <c r="D304" s="54" t="s">
        <v>59</v>
      </c>
      <c r="E304" s="55" t="s">
        <v>917</v>
      </c>
      <c r="F304" s="56" t="s">
        <v>573</v>
      </c>
    </row>
    <row r="305" spans="1:6">
      <c r="A305" s="52">
        <v>5</v>
      </c>
      <c r="B305" s="13" t="s">
        <v>1295</v>
      </c>
      <c r="C305" s="53" t="s">
        <v>507</v>
      </c>
      <c r="D305" s="54" t="s">
        <v>125</v>
      </c>
      <c r="E305" s="55" t="s">
        <v>873</v>
      </c>
      <c r="F305" s="56" t="s">
        <v>15</v>
      </c>
    </row>
    <row r="306" spans="1:6">
      <c r="A306" s="52">
        <v>5</v>
      </c>
      <c r="B306" s="13" t="s">
        <v>1296</v>
      </c>
      <c r="C306" s="53" t="s">
        <v>630</v>
      </c>
      <c r="D306" s="54" t="s">
        <v>508</v>
      </c>
      <c r="E306" s="55" t="s">
        <v>873</v>
      </c>
      <c r="F306" s="56" t="s">
        <v>15</v>
      </c>
    </row>
    <row r="307" spans="1:6">
      <c r="A307" s="52">
        <v>5</v>
      </c>
      <c r="B307" s="13" t="s">
        <v>1298</v>
      </c>
      <c r="C307" s="60" t="s">
        <v>633</v>
      </c>
      <c r="D307" s="54" t="s">
        <v>537</v>
      </c>
      <c r="E307" s="55" t="s">
        <v>911</v>
      </c>
      <c r="F307" s="56" t="s">
        <v>15</v>
      </c>
    </row>
    <row r="308" spans="1:6">
      <c r="A308" s="52">
        <v>5</v>
      </c>
      <c r="B308" s="13" t="s">
        <v>1299</v>
      </c>
      <c r="C308" s="53" t="s">
        <v>551</v>
      </c>
      <c r="D308" s="54" t="s">
        <v>179</v>
      </c>
      <c r="E308" s="9" t="s">
        <v>1140</v>
      </c>
      <c r="F308" s="9" t="s">
        <v>210</v>
      </c>
    </row>
    <row r="309" spans="1:6">
      <c r="A309" t="s">
        <v>1333</v>
      </c>
      <c r="B309" t="s">
        <v>1334</v>
      </c>
      <c r="C309" t="s">
        <v>1316</v>
      </c>
      <c r="D309" t="s">
        <v>1317</v>
      </c>
      <c r="E309" s="9" t="s">
        <v>1317</v>
      </c>
      <c r="F309" s="9" t="s">
        <v>205</v>
      </c>
    </row>
    <row r="310" spans="1:6">
      <c r="A310" t="s">
        <v>1333</v>
      </c>
      <c r="B310" t="s">
        <v>1283</v>
      </c>
      <c r="C310" t="s">
        <v>1258</v>
      </c>
      <c r="D310" t="s">
        <v>1259</v>
      </c>
      <c r="E310" s="2" t="s">
        <v>946</v>
      </c>
      <c r="F310" s="9" t="s">
        <v>206</v>
      </c>
    </row>
    <row r="311" spans="1:6">
      <c r="A311" t="s">
        <v>1333</v>
      </c>
      <c r="B311" t="s">
        <v>1335</v>
      </c>
      <c r="C311" t="s">
        <v>1318</v>
      </c>
      <c r="D311" t="s">
        <v>1042</v>
      </c>
      <c r="E311" t="s">
        <v>947</v>
      </c>
      <c r="F311" t="s">
        <v>206</v>
      </c>
    </row>
    <row r="312" spans="1:6">
      <c r="A312" t="s">
        <v>1333</v>
      </c>
      <c r="B312" t="s">
        <v>1336</v>
      </c>
      <c r="C312" t="s">
        <v>1319</v>
      </c>
      <c r="D312" t="s">
        <v>1320</v>
      </c>
      <c r="E312" s="9" t="s">
        <v>964</v>
      </c>
      <c r="F312" s="9" t="s">
        <v>21</v>
      </c>
    </row>
    <row r="313" spans="1:6">
      <c r="A313" t="s">
        <v>1333</v>
      </c>
      <c r="B313" t="s">
        <v>1337</v>
      </c>
      <c r="C313" t="s">
        <v>1321</v>
      </c>
      <c r="D313" t="s">
        <v>1322</v>
      </c>
      <c r="E313" s="9" t="s">
        <v>964</v>
      </c>
      <c r="F313" s="9" t="s">
        <v>21</v>
      </c>
    </row>
    <row r="314" spans="1:6">
      <c r="A314" t="s">
        <v>1338</v>
      </c>
      <c r="B314" t="s">
        <v>1339</v>
      </c>
      <c r="C314" t="s">
        <v>1323</v>
      </c>
      <c r="D314" t="s">
        <v>1324</v>
      </c>
      <c r="E314" s="9">
        <v>0</v>
      </c>
      <c r="F314" s="9" t="s">
        <v>208</v>
      </c>
    </row>
    <row r="315" spans="1:6">
      <c r="A315" t="s">
        <v>1338</v>
      </c>
      <c r="B315" t="s">
        <v>1286</v>
      </c>
      <c r="C315" t="s">
        <v>418</v>
      </c>
      <c r="D315" t="s">
        <v>190</v>
      </c>
      <c r="E315" s="9" t="s">
        <v>413</v>
      </c>
      <c r="F315" s="9" t="s">
        <v>390</v>
      </c>
    </row>
    <row r="316" spans="1:6">
      <c r="A316" t="s">
        <v>1340</v>
      </c>
      <c r="B316" t="s">
        <v>1341</v>
      </c>
      <c r="C316" t="s">
        <v>1325</v>
      </c>
      <c r="D316" t="s">
        <v>1326</v>
      </c>
      <c r="E316" s="758" t="s">
        <v>209</v>
      </c>
      <c r="F316" s="758" t="s">
        <v>209</v>
      </c>
    </row>
    <row r="317" spans="1:6">
      <c r="A317" t="s">
        <v>1342</v>
      </c>
      <c r="B317" t="s">
        <v>1343</v>
      </c>
      <c r="C317" t="s">
        <v>1327</v>
      </c>
      <c r="D317" t="s">
        <v>1328</v>
      </c>
      <c r="E317" s="9" t="s">
        <v>1140</v>
      </c>
      <c r="F317" s="9" t="s">
        <v>210</v>
      </c>
    </row>
    <row r="318" spans="1:6">
      <c r="A318" t="s">
        <v>1342</v>
      </c>
      <c r="B318" t="s">
        <v>1344</v>
      </c>
      <c r="C318" t="s">
        <v>1329</v>
      </c>
      <c r="D318" t="s">
        <v>1330</v>
      </c>
      <c r="E318" s="9" t="s">
        <v>912</v>
      </c>
      <c r="F318" s="9" t="s">
        <v>15</v>
      </c>
    </row>
    <row r="319" spans="1:6">
      <c r="A319" t="s">
        <v>1342</v>
      </c>
      <c r="B319" t="s">
        <v>1297</v>
      </c>
      <c r="C319" t="s">
        <v>533</v>
      </c>
      <c r="D319" t="s">
        <v>166</v>
      </c>
      <c r="E319" s="9" t="s">
        <v>911</v>
      </c>
      <c r="F319" s="9" t="s">
        <v>15</v>
      </c>
    </row>
    <row r="320" spans="1:6">
      <c r="A320" t="s">
        <v>1342</v>
      </c>
      <c r="B320" t="s">
        <v>1345</v>
      </c>
      <c r="C320" t="s">
        <v>1331</v>
      </c>
      <c r="D320" t="s">
        <v>1332</v>
      </c>
      <c r="E320" s="9" t="s">
        <v>1346</v>
      </c>
      <c r="F320" s="9" t="s">
        <v>41</v>
      </c>
    </row>
    <row r="321" spans="1:6">
      <c r="A321" s="761" t="s">
        <v>1333</v>
      </c>
      <c r="B321" s="761" t="s">
        <v>1772</v>
      </c>
      <c r="C321" s="761" t="s">
        <v>1773</v>
      </c>
      <c r="D321" s="761" t="s">
        <v>1774</v>
      </c>
      <c r="E321" t="s">
        <v>1434</v>
      </c>
      <c r="F321" t="s">
        <v>206</v>
      </c>
    </row>
    <row r="322" spans="1:6">
      <c r="A322" s="761" t="s">
        <v>1333</v>
      </c>
      <c r="B322" s="761" t="s">
        <v>1775</v>
      </c>
      <c r="C322" s="761" t="s">
        <v>1776</v>
      </c>
      <c r="D322" s="761" t="s">
        <v>1777</v>
      </c>
      <c r="E322" t="s">
        <v>1434</v>
      </c>
      <c r="F322" t="s">
        <v>206</v>
      </c>
    </row>
    <row r="323" spans="1:6">
      <c r="A323" s="761" t="s">
        <v>1333</v>
      </c>
      <c r="B323" s="761" t="s">
        <v>1778</v>
      </c>
      <c r="C323" s="761" t="s">
        <v>1779</v>
      </c>
      <c r="D323" s="761" t="s">
        <v>1780</v>
      </c>
      <c r="E323" t="s">
        <v>1434</v>
      </c>
      <c r="F323" t="s">
        <v>206</v>
      </c>
    </row>
    <row r="324" spans="1:6">
      <c r="A324" s="761" t="s">
        <v>1333</v>
      </c>
      <c r="B324" s="761" t="s">
        <v>1781</v>
      </c>
      <c r="C324" s="761" t="s">
        <v>1782</v>
      </c>
      <c r="D324" s="761" t="s">
        <v>1783</v>
      </c>
      <c r="E324" s="762" t="s">
        <v>1784</v>
      </c>
      <c r="F324" t="s">
        <v>206</v>
      </c>
    </row>
    <row r="325" spans="1:6">
      <c r="A325" s="761" t="s">
        <v>1333</v>
      </c>
      <c r="B325" s="761" t="s">
        <v>1785</v>
      </c>
      <c r="C325" s="761" t="s">
        <v>1786</v>
      </c>
      <c r="D325" s="761" t="s">
        <v>1787</v>
      </c>
      <c r="E325" s="762" t="s">
        <v>1784</v>
      </c>
      <c r="F325" t="s">
        <v>206</v>
      </c>
    </row>
    <row r="326" spans="1:6">
      <c r="A326" s="761" t="s">
        <v>1333</v>
      </c>
      <c r="B326" s="761" t="s">
        <v>1788</v>
      </c>
      <c r="C326" s="761" t="s">
        <v>1789</v>
      </c>
      <c r="D326" s="761" t="s">
        <v>1790</v>
      </c>
      <c r="E326" s="762" t="s">
        <v>1791</v>
      </c>
      <c r="F326" t="s">
        <v>206</v>
      </c>
    </row>
    <row r="327" spans="1:6">
      <c r="A327" s="761" t="s">
        <v>1333</v>
      </c>
      <c r="B327" s="761" t="s">
        <v>1792</v>
      </c>
      <c r="C327" s="761" t="s">
        <v>1793</v>
      </c>
      <c r="D327" s="761" t="s">
        <v>1794</v>
      </c>
      <c r="E327" s="762" t="s">
        <v>1791</v>
      </c>
      <c r="F327" t="s">
        <v>206</v>
      </c>
    </row>
    <row r="328" spans="1:6">
      <c r="A328" t="s">
        <v>1342</v>
      </c>
      <c r="B328" t="s">
        <v>1795</v>
      </c>
      <c r="C328" t="s">
        <v>1796</v>
      </c>
      <c r="D328" t="s">
        <v>1442</v>
      </c>
      <c r="E328" s="9" t="s">
        <v>572</v>
      </c>
      <c r="F328" s="9" t="s">
        <v>573</v>
      </c>
    </row>
    <row r="329" spans="1:6">
      <c r="A329" t="s">
        <v>1342</v>
      </c>
      <c r="B329" t="s">
        <v>1797</v>
      </c>
      <c r="C329" t="s">
        <v>1798</v>
      </c>
      <c r="D329" t="s">
        <v>1799</v>
      </c>
      <c r="E329" s="9" t="s">
        <v>913</v>
      </c>
      <c r="F329" s="9" t="s">
        <v>15</v>
      </c>
    </row>
    <row r="330" spans="1:6">
      <c r="A330" t="s">
        <v>1342</v>
      </c>
      <c r="B330" t="s">
        <v>1800</v>
      </c>
      <c r="C330" t="s">
        <v>1801</v>
      </c>
      <c r="D330" t="s">
        <v>1802</v>
      </c>
      <c r="E330" t="s">
        <v>906</v>
      </c>
      <c r="F330" t="s">
        <v>41</v>
      </c>
    </row>
    <row r="331" spans="1:6">
      <c r="A331" t="s">
        <v>1333</v>
      </c>
      <c r="B331" t="s">
        <v>1803</v>
      </c>
      <c r="C331" t="s">
        <v>1804</v>
      </c>
      <c r="D331" t="s">
        <v>1805</v>
      </c>
      <c r="E331" t="s">
        <v>1784</v>
      </c>
      <c r="F331" t="s">
        <v>206</v>
      </c>
    </row>
    <row r="332" spans="1:6">
      <c r="A332" t="s">
        <v>1333</v>
      </c>
      <c r="B332" t="s">
        <v>1806</v>
      </c>
      <c r="C332" t="s">
        <v>1807</v>
      </c>
      <c r="D332" t="s">
        <v>1808</v>
      </c>
      <c r="E332" t="s">
        <v>1784</v>
      </c>
      <c r="F332" t="s">
        <v>206</v>
      </c>
    </row>
    <row r="333" spans="1:6">
      <c r="A333" t="s">
        <v>1338</v>
      </c>
      <c r="B333" t="s">
        <v>1809</v>
      </c>
      <c r="C333" t="s">
        <v>1810</v>
      </c>
      <c r="D333" t="s">
        <v>1811</v>
      </c>
      <c r="E333" t="s">
        <v>1766</v>
      </c>
      <c r="F333" t="s">
        <v>390</v>
      </c>
    </row>
  </sheetData>
  <autoFilter ref="A1:F333" xr:uid="{00000000-0009-0000-0000-00000D000000}"/>
  <conditionalFormatting sqref="A2:B301">
    <cfRule type="colorScale" priority="2">
      <colorScale>
        <cfvo type="min"/>
        <cfvo type="percentile" val="50"/>
        <cfvo type="max"/>
        <color rgb="FFF8696B"/>
        <color rgb="FFFCFCFF"/>
        <color rgb="FF63BE7B"/>
      </colorScale>
    </cfRule>
  </conditionalFormatting>
  <conditionalFormatting sqref="B1:B1048576">
    <cfRule type="duplicateValues" dxfId="11" priority="1"/>
  </conditionalFormatting>
  <conditionalFormatting sqref="C302:C308">
    <cfRule type="duplicateValues" dxfId="10" priority="3"/>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845"/>
  <sheetViews>
    <sheetView topLeftCell="A790" zoomScale="98" zoomScaleNormal="98" workbookViewId="0">
      <selection activeCell="L850" sqref="L850"/>
    </sheetView>
  </sheetViews>
  <sheetFormatPr defaultRowHeight="12.5"/>
  <cols>
    <col min="1" max="1" width="9" style="19" bestFit="1" customWidth="1"/>
    <col min="2" max="2" width="8.54296875" style="19" customWidth="1"/>
    <col min="3" max="3" width="9.54296875" style="19" customWidth="1"/>
    <col min="4" max="4" width="7.54296875" style="19" customWidth="1"/>
    <col min="5" max="5" width="11" style="19" bestFit="1" customWidth="1"/>
    <col min="6" max="6" width="10.453125" style="19" bestFit="1" customWidth="1"/>
    <col min="7" max="7" width="20.453125" style="19" bestFit="1" customWidth="1"/>
    <col min="8" max="8" width="24.1796875" style="19" bestFit="1" customWidth="1"/>
    <col min="9" max="9" width="10" style="19" customWidth="1"/>
    <col min="10" max="10" width="24.453125" style="19" customWidth="1"/>
    <col min="11" max="11" width="19" style="19" customWidth="1"/>
    <col min="12" max="12" width="18.453125" style="19" customWidth="1"/>
    <col min="13" max="13" width="11" style="19" customWidth="1"/>
    <col min="14" max="14" width="10.54296875" style="19" customWidth="1"/>
    <col min="15" max="15" width="9.54296875" style="19" customWidth="1"/>
    <col min="16" max="16" width="32.453125" style="19" customWidth="1"/>
    <col min="17" max="17" width="7" style="19" customWidth="1"/>
    <col min="18" max="18" width="11" style="19" customWidth="1"/>
    <col min="19" max="19" width="9.453125" style="19" customWidth="1"/>
    <col min="20" max="20" width="11" style="19" customWidth="1"/>
    <col min="21" max="21" width="10.453125" style="19" bestFit="1" customWidth="1"/>
    <col min="22" max="256" width="9.453125" style="19"/>
    <col min="257" max="257" width="9" style="19" bestFit="1" customWidth="1"/>
    <col min="258" max="258" width="8.54296875" style="19" customWidth="1"/>
    <col min="259" max="259" width="9.54296875" style="19" customWidth="1"/>
    <col min="260" max="260" width="7.54296875" style="19" customWidth="1"/>
    <col min="261" max="261" width="11" style="19" bestFit="1" customWidth="1"/>
    <col min="262" max="262" width="10.453125" style="19" bestFit="1" customWidth="1"/>
    <col min="263" max="263" width="12.453125" style="19" bestFit="1" customWidth="1"/>
    <col min="264" max="264" width="14.453125" style="19" bestFit="1" customWidth="1"/>
    <col min="265" max="265" width="10" style="19" customWidth="1"/>
    <col min="266" max="266" width="24.453125" style="19" customWidth="1"/>
    <col min="267" max="267" width="19" style="19" customWidth="1"/>
    <col min="268" max="268" width="18.453125" style="19" customWidth="1"/>
    <col min="269" max="269" width="11" style="19" customWidth="1"/>
    <col min="270" max="270" width="10.54296875" style="19" customWidth="1"/>
    <col min="271" max="271" width="9.54296875" style="19" customWidth="1"/>
    <col min="272" max="272" width="32.453125" style="19" customWidth="1"/>
    <col min="273" max="273" width="7" style="19" customWidth="1"/>
    <col min="274" max="274" width="11" style="19" customWidth="1"/>
    <col min="275" max="275" width="9.453125" style="19"/>
    <col min="276" max="276" width="11" style="19" customWidth="1"/>
    <col min="277" max="277" width="10.453125" style="19" bestFit="1" customWidth="1"/>
    <col min="278" max="512" width="9.453125" style="19"/>
    <col min="513" max="513" width="9" style="19" bestFit="1" customWidth="1"/>
    <col min="514" max="514" width="8.54296875" style="19" customWidth="1"/>
    <col min="515" max="515" width="9.54296875" style="19" customWidth="1"/>
    <col min="516" max="516" width="7.54296875" style="19" customWidth="1"/>
    <col min="517" max="517" width="11" style="19" bestFit="1" customWidth="1"/>
    <col min="518" max="518" width="10.453125" style="19" bestFit="1" customWidth="1"/>
    <col min="519" max="519" width="12.453125" style="19" bestFit="1" customWidth="1"/>
    <col min="520" max="520" width="14.453125" style="19" bestFit="1" customWidth="1"/>
    <col min="521" max="521" width="10" style="19" customWidth="1"/>
    <col min="522" max="522" width="24.453125" style="19" customWidth="1"/>
    <col min="523" max="523" width="19" style="19" customWidth="1"/>
    <col min="524" max="524" width="18.453125" style="19" customWidth="1"/>
    <col min="525" max="525" width="11" style="19" customWidth="1"/>
    <col min="526" max="526" width="10.54296875" style="19" customWidth="1"/>
    <col min="527" max="527" width="9.54296875" style="19" customWidth="1"/>
    <col min="528" max="528" width="32.453125" style="19" customWidth="1"/>
    <col min="529" max="529" width="7" style="19" customWidth="1"/>
    <col min="530" max="530" width="11" style="19" customWidth="1"/>
    <col min="531" max="531" width="9.453125" style="19"/>
    <col min="532" max="532" width="11" style="19" customWidth="1"/>
    <col min="533" max="533" width="10.453125" style="19" bestFit="1" customWidth="1"/>
    <col min="534" max="768" width="9.453125" style="19"/>
    <col min="769" max="769" width="9" style="19" bestFit="1" customWidth="1"/>
    <col min="770" max="770" width="8.54296875" style="19" customWidth="1"/>
    <col min="771" max="771" width="9.54296875" style="19" customWidth="1"/>
    <col min="772" max="772" width="7.54296875" style="19" customWidth="1"/>
    <col min="773" max="773" width="11" style="19" bestFit="1" customWidth="1"/>
    <col min="774" max="774" width="10.453125" style="19" bestFit="1" customWidth="1"/>
    <col min="775" max="775" width="12.453125" style="19" bestFit="1" customWidth="1"/>
    <col min="776" max="776" width="14.453125" style="19" bestFit="1" customWidth="1"/>
    <col min="777" max="777" width="10" style="19" customWidth="1"/>
    <col min="778" max="778" width="24.453125" style="19" customWidth="1"/>
    <col min="779" max="779" width="19" style="19" customWidth="1"/>
    <col min="780" max="780" width="18.453125" style="19" customWidth="1"/>
    <col min="781" max="781" width="11" style="19" customWidth="1"/>
    <col min="782" max="782" width="10.54296875" style="19" customWidth="1"/>
    <col min="783" max="783" width="9.54296875" style="19" customWidth="1"/>
    <col min="784" max="784" width="32.453125" style="19" customWidth="1"/>
    <col min="785" max="785" width="7" style="19" customWidth="1"/>
    <col min="786" max="786" width="11" style="19" customWidth="1"/>
    <col min="787" max="787" width="9.453125" style="19"/>
    <col min="788" max="788" width="11" style="19" customWidth="1"/>
    <col min="789" max="789" width="10.453125" style="19" bestFit="1" customWidth="1"/>
    <col min="790" max="1024" width="9.453125" style="19"/>
    <col min="1025" max="1025" width="9" style="19" bestFit="1" customWidth="1"/>
    <col min="1026" max="1026" width="8.54296875" style="19" customWidth="1"/>
    <col min="1027" max="1027" width="9.54296875" style="19" customWidth="1"/>
    <col min="1028" max="1028" width="7.54296875" style="19" customWidth="1"/>
    <col min="1029" max="1029" width="11" style="19" bestFit="1" customWidth="1"/>
    <col min="1030" max="1030" width="10.453125" style="19" bestFit="1" customWidth="1"/>
    <col min="1031" max="1031" width="12.453125" style="19" bestFit="1" customWidth="1"/>
    <col min="1032" max="1032" width="14.453125" style="19" bestFit="1" customWidth="1"/>
    <col min="1033" max="1033" width="10" style="19" customWidth="1"/>
    <col min="1034" max="1034" width="24.453125" style="19" customWidth="1"/>
    <col min="1035" max="1035" width="19" style="19" customWidth="1"/>
    <col min="1036" max="1036" width="18.453125" style="19" customWidth="1"/>
    <col min="1037" max="1037" width="11" style="19" customWidth="1"/>
    <col min="1038" max="1038" width="10.54296875" style="19" customWidth="1"/>
    <col min="1039" max="1039" width="9.54296875" style="19" customWidth="1"/>
    <col min="1040" max="1040" width="32.453125" style="19" customWidth="1"/>
    <col min="1041" max="1041" width="7" style="19" customWidth="1"/>
    <col min="1042" max="1042" width="11" style="19" customWidth="1"/>
    <col min="1043" max="1043" width="9.453125" style="19"/>
    <col min="1044" max="1044" width="11" style="19" customWidth="1"/>
    <col min="1045" max="1045" width="10.453125" style="19" bestFit="1" customWidth="1"/>
    <col min="1046" max="1280" width="9.453125" style="19"/>
    <col min="1281" max="1281" width="9" style="19" bestFit="1" customWidth="1"/>
    <col min="1282" max="1282" width="8.54296875" style="19" customWidth="1"/>
    <col min="1283" max="1283" width="9.54296875" style="19" customWidth="1"/>
    <col min="1284" max="1284" width="7.54296875" style="19" customWidth="1"/>
    <col min="1285" max="1285" width="11" style="19" bestFit="1" customWidth="1"/>
    <col min="1286" max="1286" width="10.453125" style="19" bestFit="1" customWidth="1"/>
    <col min="1287" max="1287" width="12.453125" style="19" bestFit="1" customWidth="1"/>
    <col min="1288" max="1288" width="14.453125" style="19" bestFit="1" customWidth="1"/>
    <col min="1289" max="1289" width="10" style="19" customWidth="1"/>
    <col min="1290" max="1290" width="24.453125" style="19" customWidth="1"/>
    <col min="1291" max="1291" width="19" style="19" customWidth="1"/>
    <col min="1292" max="1292" width="18.453125" style="19" customWidth="1"/>
    <col min="1293" max="1293" width="11" style="19" customWidth="1"/>
    <col min="1294" max="1294" width="10.54296875" style="19" customWidth="1"/>
    <col min="1295" max="1295" width="9.54296875" style="19" customWidth="1"/>
    <col min="1296" max="1296" width="32.453125" style="19" customWidth="1"/>
    <col min="1297" max="1297" width="7" style="19" customWidth="1"/>
    <col min="1298" max="1298" width="11" style="19" customWidth="1"/>
    <col min="1299" max="1299" width="9.453125" style="19"/>
    <col min="1300" max="1300" width="11" style="19" customWidth="1"/>
    <col min="1301" max="1301" width="10.453125" style="19" bestFit="1" customWidth="1"/>
    <col min="1302" max="1536" width="9.453125" style="19"/>
    <col min="1537" max="1537" width="9" style="19" bestFit="1" customWidth="1"/>
    <col min="1538" max="1538" width="8.54296875" style="19" customWidth="1"/>
    <col min="1539" max="1539" width="9.54296875" style="19" customWidth="1"/>
    <col min="1540" max="1540" width="7.54296875" style="19" customWidth="1"/>
    <col min="1541" max="1541" width="11" style="19" bestFit="1" customWidth="1"/>
    <col min="1542" max="1542" width="10.453125" style="19" bestFit="1" customWidth="1"/>
    <col min="1543" max="1543" width="12.453125" style="19" bestFit="1" customWidth="1"/>
    <col min="1544" max="1544" width="14.453125" style="19" bestFit="1" customWidth="1"/>
    <col min="1545" max="1545" width="10" style="19" customWidth="1"/>
    <col min="1546" max="1546" width="24.453125" style="19" customWidth="1"/>
    <col min="1547" max="1547" width="19" style="19" customWidth="1"/>
    <col min="1548" max="1548" width="18.453125" style="19" customWidth="1"/>
    <col min="1549" max="1549" width="11" style="19" customWidth="1"/>
    <col min="1550" max="1550" width="10.54296875" style="19" customWidth="1"/>
    <col min="1551" max="1551" width="9.54296875" style="19" customWidth="1"/>
    <col min="1552" max="1552" width="32.453125" style="19" customWidth="1"/>
    <col min="1553" max="1553" width="7" style="19" customWidth="1"/>
    <col min="1554" max="1554" width="11" style="19" customWidth="1"/>
    <col min="1555" max="1555" width="9.453125" style="19"/>
    <col min="1556" max="1556" width="11" style="19" customWidth="1"/>
    <col min="1557" max="1557" width="10.453125" style="19" bestFit="1" customWidth="1"/>
    <col min="1558" max="1792" width="9.453125" style="19"/>
    <col min="1793" max="1793" width="9" style="19" bestFit="1" customWidth="1"/>
    <col min="1794" max="1794" width="8.54296875" style="19" customWidth="1"/>
    <col min="1795" max="1795" width="9.54296875" style="19" customWidth="1"/>
    <col min="1796" max="1796" width="7.54296875" style="19" customWidth="1"/>
    <col min="1797" max="1797" width="11" style="19" bestFit="1" customWidth="1"/>
    <col min="1798" max="1798" width="10.453125" style="19" bestFit="1" customWidth="1"/>
    <col min="1799" max="1799" width="12.453125" style="19" bestFit="1" customWidth="1"/>
    <col min="1800" max="1800" width="14.453125" style="19" bestFit="1" customWidth="1"/>
    <col min="1801" max="1801" width="10" style="19" customWidth="1"/>
    <col min="1802" max="1802" width="24.453125" style="19" customWidth="1"/>
    <col min="1803" max="1803" width="19" style="19" customWidth="1"/>
    <col min="1804" max="1804" width="18.453125" style="19" customWidth="1"/>
    <col min="1805" max="1805" width="11" style="19" customWidth="1"/>
    <col min="1806" max="1806" width="10.54296875" style="19" customWidth="1"/>
    <col min="1807" max="1807" width="9.54296875" style="19" customWidth="1"/>
    <col min="1808" max="1808" width="32.453125" style="19" customWidth="1"/>
    <col min="1809" max="1809" width="7" style="19" customWidth="1"/>
    <col min="1810" max="1810" width="11" style="19" customWidth="1"/>
    <col min="1811" max="1811" width="9.453125" style="19"/>
    <col min="1812" max="1812" width="11" style="19" customWidth="1"/>
    <col min="1813" max="1813" width="10.453125" style="19" bestFit="1" customWidth="1"/>
    <col min="1814" max="2048" width="9.453125" style="19"/>
    <col min="2049" max="2049" width="9" style="19" bestFit="1" customWidth="1"/>
    <col min="2050" max="2050" width="8.54296875" style="19" customWidth="1"/>
    <col min="2051" max="2051" width="9.54296875" style="19" customWidth="1"/>
    <col min="2052" max="2052" width="7.54296875" style="19" customWidth="1"/>
    <col min="2053" max="2053" width="11" style="19" bestFit="1" customWidth="1"/>
    <col min="2054" max="2054" width="10.453125" style="19" bestFit="1" customWidth="1"/>
    <col min="2055" max="2055" width="12.453125" style="19" bestFit="1" customWidth="1"/>
    <col min="2056" max="2056" width="14.453125" style="19" bestFit="1" customWidth="1"/>
    <col min="2057" max="2057" width="10" style="19" customWidth="1"/>
    <col min="2058" max="2058" width="24.453125" style="19" customWidth="1"/>
    <col min="2059" max="2059" width="19" style="19" customWidth="1"/>
    <col min="2060" max="2060" width="18.453125" style="19" customWidth="1"/>
    <col min="2061" max="2061" width="11" style="19" customWidth="1"/>
    <col min="2062" max="2062" width="10.54296875" style="19" customWidth="1"/>
    <col min="2063" max="2063" width="9.54296875" style="19" customWidth="1"/>
    <col min="2064" max="2064" width="32.453125" style="19" customWidth="1"/>
    <col min="2065" max="2065" width="7" style="19" customWidth="1"/>
    <col min="2066" max="2066" width="11" style="19" customWidth="1"/>
    <col min="2067" max="2067" width="9.453125" style="19"/>
    <col min="2068" max="2068" width="11" style="19" customWidth="1"/>
    <col min="2069" max="2069" width="10.453125" style="19" bestFit="1" customWidth="1"/>
    <col min="2070" max="2304" width="9.453125" style="19"/>
    <col min="2305" max="2305" width="9" style="19" bestFit="1" customWidth="1"/>
    <col min="2306" max="2306" width="8.54296875" style="19" customWidth="1"/>
    <col min="2307" max="2307" width="9.54296875" style="19" customWidth="1"/>
    <col min="2308" max="2308" width="7.54296875" style="19" customWidth="1"/>
    <col min="2309" max="2309" width="11" style="19" bestFit="1" customWidth="1"/>
    <col min="2310" max="2310" width="10.453125" style="19" bestFit="1" customWidth="1"/>
    <col min="2311" max="2311" width="12.453125" style="19" bestFit="1" customWidth="1"/>
    <col min="2312" max="2312" width="14.453125" style="19" bestFit="1" customWidth="1"/>
    <col min="2313" max="2313" width="10" style="19" customWidth="1"/>
    <col min="2314" max="2314" width="24.453125" style="19" customWidth="1"/>
    <col min="2315" max="2315" width="19" style="19" customWidth="1"/>
    <col min="2316" max="2316" width="18.453125" style="19" customWidth="1"/>
    <col min="2317" max="2317" width="11" style="19" customWidth="1"/>
    <col min="2318" max="2318" width="10.54296875" style="19" customWidth="1"/>
    <col min="2319" max="2319" width="9.54296875" style="19" customWidth="1"/>
    <col min="2320" max="2320" width="32.453125" style="19" customWidth="1"/>
    <col min="2321" max="2321" width="7" style="19" customWidth="1"/>
    <col min="2322" max="2322" width="11" style="19" customWidth="1"/>
    <col min="2323" max="2323" width="9.453125" style="19"/>
    <col min="2324" max="2324" width="11" style="19" customWidth="1"/>
    <col min="2325" max="2325" width="10.453125" style="19" bestFit="1" customWidth="1"/>
    <col min="2326" max="2560" width="9.453125" style="19"/>
    <col min="2561" max="2561" width="9" style="19" bestFit="1" customWidth="1"/>
    <col min="2562" max="2562" width="8.54296875" style="19" customWidth="1"/>
    <col min="2563" max="2563" width="9.54296875" style="19" customWidth="1"/>
    <col min="2564" max="2564" width="7.54296875" style="19" customWidth="1"/>
    <col min="2565" max="2565" width="11" style="19" bestFit="1" customWidth="1"/>
    <col min="2566" max="2566" width="10.453125" style="19" bestFit="1" customWidth="1"/>
    <col min="2567" max="2567" width="12.453125" style="19" bestFit="1" customWidth="1"/>
    <col min="2568" max="2568" width="14.453125" style="19" bestFit="1" customWidth="1"/>
    <col min="2569" max="2569" width="10" style="19" customWidth="1"/>
    <col min="2570" max="2570" width="24.453125" style="19" customWidth="1"/>
    <col min="2571" max="2571" width="19" style="19" customWidth="1"/>
    <col min="2572" max="2572" width="18.453125" style="19" customWidth="1"/>
    <col min="2573" max="2573" width="11" style="19" customWidth="1"/>
    <col min="2574" max="2574" width="10.54296875" style="19" customWidth="1"/>
    <col min="2575" max="2575" width="9.54296875" style="19" customWidth="1"/>
    <col min="2576" max="2576" width="32.453125" style="19" customWidth="1"/>
    <col min="2577" max="2577" width="7" style="19" customWidth="1"/>
    <col min="2578" max="2578" width="11" style="19" customWidth="1"/>
    <col min="2579" max="2579" width="9.453125" style="19"/>
    <col min="2580" max="2580" width="11" style="19" customWidth="1"/>
    <col min="2581" max="2581" width="10.453125" style="19" bestFit="1" customWidth="1"/>
    <col min="2582" max="2816" width="9.453125" style="19"/>
    <col min="2817" max="2817" width="9" style="19" bestFit="1" customWidth="1"/>
    <col min="2818" max="2818" width="8.54296875" style="19" customWidth="1"/>
    <col min="2819" max="2819" width="9.54296875" style="19" customWidth="1"/>
    <col min="2820" max="2820" width="7.54296875" style="19" customWidth="1"/>
    <col min="2821" max="2821" width="11" style="19" bestFit="1" customWidth="1"/>
    <col min="2822" max="2822" width="10.453125" style="19" bestFit="1" customWidth="1"/>
    <col min="2823" max="2823" width="12.453125" style="19" bestFit="1" customWidth="1"/>
    <col min="2824" max="2824" width="14.453125" style="19" bestFit="1" customWidth="1"/>
    <col min="2825" max="2825" width="10" style="19" customWidth="1"/>
    <col min="2826" max="2826" width="24.453125" style="19" customWidth="1"/>
    <col min="2827" max="2827" width="19" style="19" customWidth="1"/>
    <col min="2828" max="2828" width="18.453125" style="19" customWidth="1"/>
    <col min="2829" max="2829" width="11" style="19" customWidth="1"/>
    <col min="2830" max="2830" width="10.54296875" style="19" customWidth="1"/>
    <col min="2831" max="2831" width="9.54296875" style="19" customWidth="1"/>
    <col min="2832" max="2832" width="32.453125" style="19" customWidth="1"/>
    <col min="2833" max="2833" width="7" style="19" customWidth="1"/>
    <col min="2834" max="2834" width="11" style="19" customWidth="1"/>
    <col min="2835" max="2835" width="9.453125" style="19"/>
    <col min="2836" max="2836" width="11" style="19" customWidth="1"/>
    <col min="2837" max="2837" width="10.453125" style="19" bestFit="1" customWidth="1"/>
    <col min="2838" max="3072" width="9.453125" style="19"/>
    <col min="3073" max="3073" width="9" style="19" bestFit="1" customWidth="1"/>
    <col min="3074" max="3074" width="8.54296875" style="19" customWidth="1"/>
    <col min="3075" max="3075" width="9.54296875" style="19" customWidth="1"/>
    <col min="3076" max="3076" width="7.54296875" style="19" customWidth="1"/>
    <col min="3077" max="3077" width="11" style="19" bestFit="1" customWidth="1"/>
    <col min="3078" max="3078" width="10.453125" style="19" bestFit="1" customWidth="1"/>
    <col min="3079" max="3079" width="12.453125" style="19" bestFit="1" customWidth="1"/>
    <col min="3080" max="3080" width="14.453125" style="19" bestFit="1" customWidth="1"/>
    <col min="3081" max="3081" width="10" style="19" customWidth="1"/>
    <col min="3082" max="3082" width="24.453125" style="19" customWidth="1"/>
    <col min="3083" max="3083" width="19" style="19" customWidth="1"/>
    <col min="3084" max="3084" width="18.453125" style="19" customWidth="1"/>
    <col min="3085" max="3085" width="11" style="19" customWidth="1"/>
    <col min="3086" max="3086" width="10.54296875" style="19" customWidth="1"/>
    <col min="3087" max="3087" width="9.54296875" style="19" customWidth="1"/>
    <col min="3088" max="3088" width="32.453125" style="19" customWidth="1"/>
    <col min="3089" max="3089" width="7" style="19" customWidth="1"/>
    <col min="3090" max="3090" width="11" style="19" customWidth="1"/>
    <col min="3091" max="3091" width="9.453125" style="19"/>
    <col min="3092" max="3092" width="11" style="19" customWidth="1"/>
    <col min="3093" max="3093" width="10.453125" style="19" bestFit="1" customWidth="1"/>
    <col min="3094" max="3328" width="9.453125" style="19"/>
    <col min="3329" max="3329" width="9" style="19" bestFit="1" customWidth="1"/>
    <col min="3330" max="3330" width="8.54296875" style="19" customWidth="1"/>
    <col min="3331" max="3331" width="9.54296875" style="19" customWidth="1"/>
    <col min="3332" max="3332" width="7.54296875" style="19" customWidth="1"/>
    <col min="3333" max="3333" width="11" style="19" bestFit="1" customWidth="1"/>
    <col min="3334" max="3334" width="10.453125" style="19" bestFit="1" customWidth="1"/>
    <col min="3335" max="3335" width="12.453125" style="19" bestFit="1" customWidth="1"/>
    <col min="3336" max="3336" width="14.453125" style="19" bestFit="1" customWidth="1"/>
    <col min="3337" max="3337" width="10" style="19" customWidth="1"/>
    <col min="3338" max="3338" width="24.453125" style="19" customWidth="1"/>
    <col min="3339" max="3339" width="19" style="19" customWidth="1"/>
    <col min="3340" max="3340" width="18.453125" style="19" customWidth="1"/>
    <col min="3341" max="3341" width="11" style="19" customWidth="1"/>
    <col min="3342" max="3342" width="10.54296875" style="19" customWidth="1"/>
    <col min="3343" max="3343" width="9.54296875" style="19" customWidth="1"/>
    <col min="3344" max="3344" width="32.453125" style="19" customWidth="1"/>
    <col min="3345" max="3345" width="7" style="19" customWidth="1"/>
    <col min="3346" max="3346" width="11" style="19" customWidth="1"/>
    <col min="3347" max="3347" width="9.453125" style="19"/>
    <col min="3348" max="3348" width="11" style="19" customWidth="1"/>
    <col min="3349" max="3349" width="10.453125" style="19" bestFit="1" customWidth="1"/>
    <col min="3350" max="3584" width="9.453125" style="19"/>
    <col min="3585" max="3585" width="9" style="19" bestFit="1" customWidth="1"/>
    <col min="3586" max="3586" width="8.54296875" style="19" customWidth="1"/>
    <col min="3587" max="3587" width="9.54296875" style="19" customWidth="1"/>
    <col min="3588" max="3588" width="7.54296875" style="19" customWidth="1"/>
    <col min="3589" max="3589" width="11" style="19" bestFit="1" customWidth="1"/>
    <col min="3590" max="3590" width="10.453125" style="19" bestFit="1" customWidth="1"/>
    <col min="3591" max="3591" width="12.453125" style="19" bestFit="1" customWidth="1"/>
    <col min="3592" max="3592" width="14.453125" style="19" bestFit="1" customWidth="1"/>
    <col min="3593" max="3593" width="10" style="19" customWidth="1"/>
    <col min="3594" max="3594" width="24.453125" style="19" customWidth="1"/>
    <col min="3595" max="3595" width="19" style="19" customWidth="1"/>
    <col min="3596" max="3596" width="18.453125" style="19" customWidth="1"/>
    <col min="3597" max="3597" width="11" style="19" customWidth="1"/>
    <col min="3598" max="3598" width="10.54296875" style="19" customWidth="1"/>
    <col min="3599" max="3599" width="9.54296875" style="19" customWidth="1"/>
    <col min="3600" max="3600" width="32.453125" style="19" customWidth="1"/>
    <col min="3601" max="3601" width="7" style="19" customWidth="1"/>
    <col min="3602" max="3602" width="11" style="19" customWidth="1"/>
    <col min="3603" max="3603" width="9.453125" style="19"/>
    <col min="3604" max="3604" width="11" style="19" customWidth="1"/>
    <col min="3605" max="3605" width="10.453125" style="19" bestFit="1" customWidth="1"/>
    <col min="3606" max="3840" width="9.453125" style="19"/>
    <col min="3841" max="3841" width="9" style="19" bestFit="1" customWidth="1"/>
    <col min="3842" max="3842" width="8.54296875" style="19" customWidth="1"/>
    <col min="3843" max="3843" width="9.54296875" style="19" customWidth="1"/>
    <col min="3844" max="3844" width="7.54296875" style="19" customWidth="1"/>
    <col min="3845" max="3845" width="11" style="19" bestFit="1" customWidth="1"/>
    <col min="3846" max="3846" width="10.453125" style="19" bestFit="1" customWidth="1"/>
    <col min="3847" max="3847" width="12.453125" style="19" bestFit="1" customWidth="1"/>
    <col min="3848" max="3848" width="14.453125" style="19" bestFit="1" customWidth="1"/>
    <col min="3849" max="3849" width="10" style="19" customWidth="1"/>
    <col min="3850" max="3850" width="24.453125" style="19" customWidth="1"/>
    <col min="3851" max="3851" width="19" style="19" customWidth="1"/>
    <col min="3852" max="3852" width="18.453125" style="19" customWidth="1"/>
    <col min="3853" max="3853" width="11" style="19" customWidth="1"/>
    <col min="3854" max="3854" width="10.54296875" style="19" customWidth="1"/>
    <col min="3855" max="3855" width="9.54296875" style="19" customWidth="1"/>
    <col min="3856" max="3856" width="32.453125" style="19" customWidth="1"/>
    <col min="3857" max="3857" width="7" style="19" customWidth="1"/>
    <col min="3858" max="3858" width="11" style="19" customWidth="1"/>
    <col min="3859" max="3859" width="9.453125" style="19"/>
    <col min="3860" max="3860" width="11" style="19" customWidth="1"/>
    <col min="3861" max="3861" width="10.453125" style="19" bestFit="1" customWidth="1"/>
    <col min="3862" max="4096" width="9.453125" style="19"/>
    <col min="4097" max="4097" width="9" style="19" bestFit="1" customWidth="1"/>
    <col min="4098" max="4098" width="8.54296875" style="19" customWidth="1"/>
    <col min="4099" max="4099" width="9.54296875" style="19" customWidth="1"/>
    <col min="4100" max="4100" width="7.54296875" style="19" customWidth="1"/>
    <col min="4101" max="4101" width="11" style="19" bestFit="1" customWidth="1"/>
    <col min="4102" max="4102" width="10.453125" style="19" bestFit="1" customWidth="1"/>
    <col min="4103" max="4103" width="12.453125" style="19" bestFit="1" customWidth="1"/>
    <col min="4104" max="4104" width="14.453125" style="19" bestFit="1" customWidth="1"/>
    <col min="4105" max="4105" width="10" style="19" customWidth="1"/>
    <col min="4106" max="4106" width="24.453125" style="19" customWidth="1"/>
    <col min="4107" max="4107" width="19" style="19" customWidth="1"/>
    <col min="4108" max="4108" width="18.453125" style="19" customWidth="1"/>
    <col min="4109" max="4109" width="11" style="19" customWidth="1"/>
    <col min="4110" max="4110" width="10.54296875" style="19" customWidth="1"/>
    <col min="4111" max="4111" width="9.54296875" style="19" customWidth="1"/>
    <col min="4112" max="4112" width="32.453125" style="19" customWidth="1"/>
    <col min="4113" max="4113" width="7" style="19" customWidth="1"/>
    <col min="4114" max="4114" width="11" style="19" customWidth="1"/>
    <col min="4115" max="4115" width="9.453125" style="19"/>
    <col min="4116" max="4116" width="11" style="19" customWidth="1"/>
    <col min="4117" max="4117" width="10.453125" style="19" bestFit="1" customWidth="1"/>
    <col min="4118" max="4352" width="9.453125" style="19"/>
    <col min="4353" max="4353" width="9" style="19" bestFit="1" customWidth="1"/>
    <col min="4354" max="4354" width="8.54296875" style="19" customWidth="1"/>
    <col min="4355" max="4355" width="9.54296875" style="19" customWidth="1"/>
    <col min="4356" max="4356" width="7.54296875" style="19" customWidth="1"/>
    <col min="4357" max="4357" width="11" style="19" bestFit="1" customWidth="1"/>
    <col min="4358" max="4358" width="10.453125" style="19" bestFit="1" customWidth="1"/>
    <col min="4359" max="4359" width="12.453125" style="19" bestFit="1" customWidth="1"/>
    <col min="4360" max="4360" width="14.453125" style="19" bestFit="1" customWidth="1"/>
    <col min="4361" max="4361" width="10" style="19" customWidth="1"/>
    <col min="4362" max="4362" width="24.453125" style="19" customWidth="1"/>
    <col min="4363" max="4363" width="19" style="19" customWidth="1"/>
    <col min="4364" max="4364" width="18.453125" style="19" customWidth="1"/>
    <col min="4365" max="4365" width="11" style="19" customWidth="1"/>
    <col min="4366" max="4366" width="10.54296875" style="19" customWidth="1"/>
    <col min="4367" max="4367" width="9.54296875" style="19" customWidth="1"/>
    <col min="4368" max="4368" width="32.453125" style="19" customWidth="1"/>
    <col min="4369" max="4369" width="7" style="19" customWidth="1"/>
    <col min="4370" max="4370" width="11" style="19" customWidth="1"/>
    <col min="4371" max="4371" width="9.453125" style="19"/>
    <col min="4372" max="4372" width="11" style="19" customWidth="1"/>
    <col min="4373" max="4373" width="10.453125" style="19" bestFit="1" customWidth="1"/>
    <col min="4374" max="4608" width="9.453125" style="19"/>
    <col min="4609" max="4609" width="9" style="19" bestFit="1" customWidth="1"/>
    <col min="4610" max="4610" width="8.54296875" style="19" customWidth="1"/>
    <col min="4611" max="4611" width="9.54296875" style="19" customWidth="1"/>
    <col min="4612" max="4612" width="7.54296875" style="19" customWidth="1"/>
    <col min="4613" max="4613" width="11" style="19" bestFit="1" customWidth="1"/>
    <col min="4614" max="4614" width="10.453125" style="19" bestFit="1" customWidth="1"/>
    <col min="4615" max="4615" width="12.453125" style="19" bestFit="1" customWidth="1"/>
    <col min="4616" max="4616" width="14.453125" style="19" bestFit="1" customWidth="1"/>
    <col min="4617" max="4617" width="10" style="19" customWidth="1"/>
    <col min="4618" max="4618" width="24.453125" style="19" customWidth="1"/>
    <col min="4619" max="4619" width="19" style="19" customWidth="1"/>
    <col min="4620" max="4620" width="18.453125" style="19" customWidth="1"/>
    <col min="4621" max="4621" width="11" style="19" customWidth="1"/>
    <col min="4622" max="4622" width="10.54296875" style="19" customWidth="1"/>
    <col min="4623" max="4623" width="9.54296875" style="19" customWidth="1"/>
    <col min="4624" max="4624" width="32.453125" style="19" customWidth="1"/>
    <col min="4625" max="4625" width="7" style="19" customWidth="1"/>
    <col min="4626" max="4626" width="11" style="19" customWidth="1"/>
    <col min="4627" max="4627" width="9.453125" style="19"/>
    <col min="4628" max="4628" width="11" style="19" customWidth="1"/>
    <col min="4629" max="4629" width="10.453125" style="19" bestFit="1" customWidth="1"/>
    <col min="4630" max="4864" width="9.453125" style="19"/>
    <col min="4865" max="4865" width="9" style="19" bestFit="1" customWidth="1"/>
    <col min="4866" max="4866" width="8.54296875" style="19" customWidth="1"/>
    <col min="4867" max="4867" width="9.54296875" style="19" customWidth="1"/>
    <col min="4868" max="4868" width="7.54296875" style="19" customWidth="1"/>
    <col min="4869" max="4869" width="11" style="19" bestFit="1" customWidth="1"/>
    <col min="4870" max="4870" width="10.453125" style="19" bestFit="1" customWidth="1"/>
    <col min="4871" max="4871" width="12.453125" style="19" bestFit="1" customWidth="1"/>
    <col min="4872" max="4872" width="14.453125" style="19" bestFit="1" customWidth="1"/>
    <col min="4873" max="4873" width="10" style="19" customWidth="1"/>
    <col min="4874" max="4874" width="24.453125" style="19" customWidth="1"/>
    <col min="4875" max="4875" width="19" style="19" customWidth="1"/>
    <col min="4876" max="4876" width="18.453125" style="19" customWidth="1"/>
    <col min="4877" max="4877" width="11" style="19" customWidth="1"/>
    <col min="4878" max="4878" width="10.54296875" style="19" customWidth="1"/>
    <col min="4879" max="4879" width="9.54296875" style="19" customWidth="1"/>
    <col min="4880" max="4880" width="32.453125" style="19" customWidth="1"/>
    <col min="4881" max="4881" width="7" style="19" customWidth="1"/>
    <col min="4882" max="4882" width="11" style="19" customWidth="1"/>
    <col min="4883" max="4883" width="9.453125" style="19"/>
    <col min="4884" max="4884" width="11" style="19" customWidth="1"/>
    <col min="4885" max="4885" width="10.453125" style="19" bestFit="1" customWidth="1"/>
    <col min="4886" max="5120" width="9.453125" style="19"/>
    <col min="5121" max="5121" width="9" style="19" bestFit="1" customWidth="1"/>
    <col min="5122" max="5122" width="8.54296875" style="19" customWidth="1"/>
    <col min="5123" max="5123" width="9.54296875" style="19" customWidth="1"/>
    <col min="5124" max="5124" width="7.54296875" style="19" customWidth="1"/>
    <col min="5125" max="5125" width="11" style="19" bestFit="1" customWidth="1"/>
    <col min="5126" max="5126" width="10.453125" style="19" bestFit="1" customWidth="1"/>
    <col min="5127" max="5127" width="12.453125" style="19" bestFit="1" customWidth="1"/>
    <col min="5128" max="5128" width="14.453125" style="19" bestFit="1" customWidth="1"/>
    <col min="5129" max="5129" width="10" style="19" customWidth="1"/>
    <col min="5130" max="5130" width="24.453125" style="19" customWidth="1"/>
    <col min="5131" max="5131" width="19" style="19" customWidth="1"/>
    <col min="5132" max="5132" width="18.453125" style="19" customWidth="1"/>
    <col min="5133" max="5133" width="11" style="19" customWidth="1"/>
    <col min="5134" max="5134" width="10.54296875" style="19" customWidth="1"/>
    <col min="5135" max="5135" width="9.54296875" style="19" customWidth="1"/>
    <col min="5136" max="5136" width="32.453125" style="19" customWidth="1"/>
    <col min="5137" max="5137" width="7" style="19" customWidth="1"/>
    <col min="5138" max="5138" width="11" style="19" customWidth="1"/>
    <col min="5139" max="5139" width="9.453125" style="19"/>
    <col min="5140" max="5140" width="11" style="19" customWidth="1"/>
    <col min="5141" max="5141" width="10.453125" style="19" bestFit="1" customWidth="1"/>
    <col min="5142" max="5376" width="9.453125" style="19"/>
    <col min="5377" max="5377" width="9" style="19" bestFit="1" customWidth="1"/>
    <col min="5378" max="5378" width="8.54296875" style="19" customWidth="1"/>
    <col min="5379" max="5379" width="9.54296875" style="19" customWidth="1"/>
    <col min="5380" max="5380" width="7.54296875" style="19" customWidth="1"/>
    <col min="5381" max="5381" width="11" style="19" bestFit="1" customWidth="1"/>
    <col min="5382" max="5382" width="10.453125" style="19" bestFit="1" customWidth="1"/>
    <col min="5383" max="5383" width="12.453125" style="19" bestFit="1" customWidth="1"/>
    <col min="5384" max="5384" width="14.453125" style="19" bestFit="1" customWidth="1"/>
    <col min="5385" max="5385" width="10" style="19" customWidth="1"/>
    <col min="5386" max="5386" width="24.453125" style="19" customWidth="1"/>
    <col min="5387" max="5387" width="19" style="19" customWidth="1"/>
    <col min="5388" max="5388" width="18.453125" style="19" customWidth="1"/>
    <col min="5389" max="5389" width="11" style="19" customWidth="1"/>
    <col min="5390" max="5390" width="10.54296875" style="19" customWidth="1"/>
    <col min="5391" max="5391" width="9.54296875" style="19" customWidth="1"/>
    <col min="5392" max="5392" width="32.453125" style="19" customWidth="1"/>
    <col min="5393" max="5393" width="7" style="19" customWidth="1"/>
    <col min="5394" max="5394" width="11" style="19" customWidth="1"/>
    <col min="5395" max="5395" width="9.453125" style="19"/>
    <col min="5396" max="5396" width="11" style="19" customWidth="1"/>
    <col min="5397" max="5397" width="10.453125" style="19" bestFit="1" customWidth="1"/>
    <col min="5398" max="5632" width="9.453125" style="19"/>
    <col min="5633" max="5633" width="9" style="19" bestFit="1" customWidth="1"/>
    <col min="5634" max="5634" width="8.54296875" style="19" customWidth="1"/>
    <col min="5635" max="5635" width="9.54296875" style="19" customWidth="1"/>
    <col min="5636" max="5636" width="7.54296875" style="19" customWidth="1"/>
    <col min="5637" max="5637" width="11" style="19" bestFit="1" customWidth="1"/>
    <col min="5638" max="5638" width="10.453125" style="19" bestFit="1" customWidth="1"/>
    <col min="5639" max="5639" width="12.453125" style="19" bestFit="1" customWidth="1"/>
    <col min="5640" max="5640" width="14.453125" style="19" bestFit="1" customWidth="1"/>
    <col min="5641" max="5641" width="10" style="19" customWidth="1"/>
    <col min="5642" max="5642" width="24.453125" style="19" customWidth="1"/>
    <col min="5643" max="5643" width="19" style="19" customWidth="1"/>
    <col min="5644" max="5644" width="18.453125" style="19" customWidth="1"/>
    <col min="5645" max="5645" width="11" style="19" customWidth="1"/>
    <col min="5646" max="5646" width="10.54296875" style="19" customWidth="1"/>
    <col min="5647" max="5647" width="9.54296875" style="19" customWidth="1"/>
    <col min="5648" max="5648" width="32.453125" style="19" customWidth="1"/>
    <col min="5649" max="5649" width="7" style="19" customWidth="1"/>
    <col min="5650" max="5650" width="11" style="19" customWidth="1"/>
    <col min="5651" max="5651" width="9.453125" style="19"/>
    <col min="5652" max="5652" width="11" style="19" customWidth="1"/>
    <col min="5653" max="5653" width="10.453125" style="19" bestFit="1" customWidth="1"/>
    <col min="5654" max="5888" width="9.453125" style="19"/>
    <col min="5889" max="5889" width="9" style="19" bestFit="1" customWidth="1"/>
    <col min="5890" max="5890" width="8.54296875" style="19" customWidth="1"/>
    <col min="5891" max="5891" width="9.54296875" style="19" customWidth="1"/>
    <col min="5892" max="5892" width="7.54296875" style="19" customWidth="1"/>
    <col min="5893" max="5893" width="11" style="19" bestFit="1" customWidth="1"/>
    <col min="5894" max="5894" width="10.453125" style="19" bestFit="1" customWidth="1"/>
    <col min="5895" max="5895" width="12.453125" style="19" bestFit="1" customWidth="1"/>
    <col min="5896" max="5896" width="14.453125" style="19" bestFit="1" customWidth="1"/>
    <col min="5897" max="5897" width="10" style="19" customWidth="1"/>
    <col min="5898" max="5898" width="24.453125" style="19" customWidth="1"/>
    <col min="5899" max="5899" width="19" style="19" customWidth="1"/>
    <col min="5900" max="5900" width="18.453125" style="19" customWidth="1"/>
    <col min="5901" max="5901" width="11" style="19" customWidth="1"/>
    <col min="5902" max="5902" width="10.54296875" style="19" customWidth="1"/>
    <col min="5903" max="5903" width="9.54296875" style="19" customWidth="1"/>
    <col min="5904" max="5904" width="32.453125" style="19" customWidth="1"/>
    <col min="5905" max="5905" width="7" style="19" customWidth="1"/>
    <col min="5906" max="5906" width="11" style="19" customWidth="1"/>
    <col min="5907" max="5907" width="9.453125" style="19"/>
    <col min="5908" max="5908" width="11" style="19" customWidth="1"/>
    <col min="5909" max="5909" width="10.453125" style="19" bestFit="1" customWidth="1"/>
    <col min="5910" max="6144" width="9.453125" style="19"/>
    <col min="6145" max="6145" width="9" style="19" bestFit="1" customWidth="1"/>
    <col min="6146" max="6146" width="8.54296875" style="19" customWidth="1"/>
    <col min="6147" max="6147" width="9.54296875" style="19" customWidth="1"/>
    <col min="6148" max="6148" width="7.54296875" style="19" customWidth="1"/>
    <col min="6149" max="6149" width="11" style="19" bestFit="1" customWidth="1"/>
    <col min="6150" max="6150" width="10.453125" style="19" bestFit="1" customWidth="1"/>
    <col min="6151" max="6151" width="12.453125" style="19" bestFit="1" customWidth="1"/>
    <col min="6152" max="6152" width="14.453125" style="19" bestFit="1" customWidth="1"/>
    <col min="6153" max="6153" width="10" style="19" customWidth="1"/>
    <col min="6154" max="6154" width="24.453125" style="19" customWidth="1"/>
    <col min="6155" max="6155" width="19" style="19" customWidth="1"/>
    <col min="6156" max="6156" width="18.453125" style="19" customWidth="1"/>
    <col min="6157" max="6157" width="11" style="19" customWidth="1"/>
    <col min="6158" max="6158" width="10.54296875" style="19" customWidth="1"/>
    <col min="6159" max="6159" width="9.54296875" style="19" customWidth="1"/>
    <col min="6160" max="6160" width="32.453125" style="19" customWidth="1"/>
    <col min="6161" max="6161" width="7" style="19" customWidth="1"/>
    <col min="6162" max="6162" width="11" style="19" customWidth="1"/>
    <col min="6163" max="6163" width="9.453125" style="19"/>
    <col min="6164" max="6164" width="11" style="19" customWidth="1"/>
    <col min="6165" max="6165" width="10.453125" style="19" bestFit="1" customWidth="1"/>
    <col min="6166" max="6400" width="9.453125" style="19"/>
    <col min="6401" max="6401" width="9" style="19" bestFit="1" customWidth="1"/>
    <col min="6402" max="6402" width="8.54296875" style="19" customWidth="1"/>
    <col min="6403" max="6403" width="9.54296875" style="19" customWidth="1"/>
    <col min="6404" max="6404" width="7.54296875" style="19" customWidth="1"/>
    <col min="6405" max="6405" width="11" style="19" bestFit="1" customWidth="1"/>
    <col min="6406" max="6406" width="10.453125" style="19" bestFit="1" customWidth="1"/>
    <col min="6407" max="6407" width="12.453125" style="19" bestFit="1" customWidth="1"/>
    <col min="6408" max="6408" width="14.453125" style="19" bestFit="1" customWidth="1"/>
    <col min="6409" max="6409" width="10" style="19" customWidth="1"/>
    <col min="6410" max="6410" width="24.453125" style="19" customWidth="1"/>
    <col min="6411" max="6411" width="19" style="19" customWidth="1"/>
    <col min="6412" max="6412" width="18.453125" style="19" customWidth="1"/>
    <col min="6413" max="6413" width="11" style="19" customWidth="1"/>
    <col min="6414" max="6414" width="10.54296875" style="19" customWidth="1"/>
    <col min="6415" max="6415" width="9.54296875" style="19" customWidth="1"/>
    <col min="6416" max="6416" width="32.453125" style="19" customWidth="1"/>
    <col min="6417" max="6417" width="7" style="19" customWidth="1"/>
    <col min="6418" max="6418" width="11" style="19" customWidth="1"/>
    <col min="6419" max="6419" width="9.453125" style="19"/>
    <col min="6420" max="6420" width="11" style="19" customWidth="1"/>
    <col min="6421" max="6421" width="10.453125" style="19" bestFit="1" customWidth="1"/>
    <col min="6422" max="6656" width="9.453125" style="19"/>
    <col min="6657" max="6657" width="9" style="19" bestFit="1" customWidth="1"/>
    <col min="6658" max="6658" width="8.54296875" style="19" customWidth="1"/>
    <col min="6659" max="6659" width="9.54296875" style="19" customWidth="1"/>
    <col min="6660" max="6660" width="7.54296875" style="19" customWidth="1"/>
    <col min="6661" max="6661" width="11" style="19" bestFit="1" customWidth="1"/>
    <col min="6662" max="6662" width="10.453125" style="19" bestFit="1" customWidth="1"/>
    <col min="6663" max="6663" width="12.453125" style="19" bestFit="1" customWidth="1"/>
    <col min="6664" max="6664" width="14.453125" style="19" bestFit="1" customWidth="1"/>
    <col min="6665" max="6665" width="10" style="19" customWidth="1"/>
    <col min="6666" max="6666" width="24.453125" style="19" customWidth="1"/>
    <col min="6667" max="6667" width="19" style="19" customWidth="1"/>
    <col min="6668" max="6668" width="18.453125" style="19" customWidth="1"/>
    <col min="6669" max="6669" width="11" style="19" customWidth="1"/>
    <col min="6670" max="6670" width="10.54296875" style="19" customWidth="1"/>
    <col min="6671" max="6671" width="9.54296875" style="19" customWidth="1"/>
    <col min="6672" max="6672" width="32.453125" style="19" customWidth="1"/>
    <col min="6673" max="6673" width="7" style="19" customWidth="1"/>
    <col min="6674" max="6674" width="11" style="19" customWidth="1"/>
    <col min="6675" max="6675" width="9.453125" style="19"/>
    <col min="6676" max="6676" width="11" style="19" customWidth="1"/>
    <col min="6677" max="6677" width="10.453125" style="19" bestFit="1" customWidth="1"/>
    <col min="6678" max="6912" width="9.453125" style="19"/>
    <col min="6913" max="6913" width="9" style="19" bestFit="1" customWidth="1"/>
    <col min="6914" max="6914" width="8.54296875" style="19" customWidth="1"/>
    <col min="6915" max="6915" width="9.54296875" style="19" customWidth="1"/>
    <col min="6916" max="6916" width="7.54296875" style="19" customWidth="1"/>
    <col min="6917" max="6917" width="11" style="19" bestFit="1" customWidth="1"/>
    <col min="6918" max="6918" width="10.453125" style="19" bestFit="1" customWidth="1"/>
    <col min="6919" max="6919" width="12.453125" style="19" bestFit="1" customWidth="1"/>
    <col min="6920" max="6920" width="14.453125" style="19" bestFit="1" customWidth="1"/>
    <col min="6921" max="6921" width="10" style="19" customWidth="1"/>
    <col min="6922" max="6922" width="24.453125" style="19" customWidth="1"/>
    <col min="6923" max="6923" width="19" style="19" customWidth="1"/>
    <col min="6924" max="6924" width="18.453125" style="19" customWidth="1"/>
    <col min="6925" max="6925" width="11" style="19" customWidth="1"/>
    <col min="6926" max="6926" width="10.54296875" style="19" customWidth="1"/>
    <col min="6927" max="6927" width="9.54296875" style="19" customWidth="1"/>
    <col min="6928" max="6928" width="32.453125" style="19" customWidth="1"/>
    <col min="6929" max="6929" width="7" style="19" customWidth="1"/>
    <col min="6930" max="6930" width="11" style="19" customWidth="1"/>
    <col min="6931" max="6931" width="9.453125" style="19"/>
    <col min="6932" max="6932" width="11" style="19" customWidth="1"/>
    <col min="6933" max="6933" width="10.453125" style="19" bestFit="1" customWidth="1"/>
    <col min="6934" max="7168" width="9.453125" style="19"/>
    <col min="7169" max="7169" width="9" style="19" bestFit="1" customWidth="1"/>
    <col min="7170" max="7170" width="8.54296875" style="19" customWidth="1"/>
    <col min="7171" max="7171" width="9.54296875" style="19" customWidth="1"/>
    <col min="7172" max="7172" width="7.54296875" style="19" customWidth="1"/>
    <col min="7173" max="7173" width="11" style="19" bestFit="1" customWidth="1"/>
    <col min="7174" max="7174" width="10.453125" style="19" bestFit="1" customWidth="1"/>
    <col min="7175" max="7175" width="12.453125" style="19" bestFit="1" customWidth="1"/>
    <col min="7176" max="7176" width="14.453125" style="19" bestFit="1" customWidth="1"/>
    <col min="7177" max="7177" width="10" style="19" customWidth="1"/>
    <col min="7178" max="7178" width="24.453125" style="19" customWidth="1"/>
    <col min="7179" max="7179" width="19" style="19" customWidth="1"/>
    <col min="7180" max="7180" width="18.453125" style="19" customWidth="1"/>
    <col min="7181" max="7181" width="11" style="19" customWidth="1"/>
    <col min="7182" max="7182" width="10.54296875" style="19" customWidth="1"/>
    <col min="7183" max="7183" width="9.54296875" style="19" customWidth="1"/>
    <col min="7184" max="7184" width="32.453125" style="19" customWidth="1"/>
    <col min="7185" max="7185" width="7" style="19" customWidth="1"/>
    <col min="7186" max="7186" width="11" style="19" customWidth="1"/>
    <col min="7187" max="7187" width="9.453125" style="19"/>
    <col min="7188" max="7188" width="11" style="19" customWidth="1"/>
    <col min="7189" max="7189" width="10.453125" style="19" bestFit="1" customWidth="1"/>
    <col min="7190" max="7424" width="9.453125" style="19"/>
    <col min="7425" max="7425" width="9" style="19" bestFit="1" customWidth="1"/>
    <col min="7426" max="7426" width="8.54296875" style="19" customWidth="1"/>
    <col min="7427" max="7427" width="9.54296875" style="19" customWidth="1"/>
    <col min="7428" max="7428" width="7.54296875" style="19" customWidth="1"/>
    <col min="7429" max="7429" width="11" style="19" bestFit="1" customWidth="1"/>
    <col min="7430" max="7430" width="10.453125" style="19" bestFit="1" customWidth="1"/>
    <col min="7431" max="7431" width="12.453125" style="19" bestFit="1" customWidth="1"/>
    <col min="7432" max="7432" width="14.453125" style="19" bestFit="1" customWidth="1"/>
    <col min="7433" max="7433" width="10" style="19" customWidth="1"/>
    <col min="7434" max="7434" width="24.453125" style="19" customWidth="1"/>
    <col min="7435" max="7435" width="19" style="19" customWidth="1"/>
    <col min="7436" max="7436" width="18.453125" style="19" customWidth="1"/>
    <col min="7437" max="7437" width="11" style="19" customWidth="1"/>
    <col min="7438" max="7438" width="10.54296875" style="19" customWidth="1"/>
    <col min="7439" max="7439" width="9.54296875" style="19" customWidth="1"/>
    <col min="7440" max="7440" width="32.453125" style="19" customWidth="1"/>
    <col min="7441" max="7441" width="7" style="19" customWidth="1"/>
    <col min="7442" max="7442" width="11" style="19" customWidth="1"/>
    <col min="7443" max="7443" width="9.453125" style="19"/>
    <col min="7444" max="7444" width="11" style="19" customWidth="1"/>
    <col min="7445" max="7445" width="10.453125" style="19" bestFit="1" customWidth="1"/>
    <col min="7446" max="7680" width="9.453125" style="19"/>
    <col min="7681" max="7681" width="9" style="19" bestFit="1" customWidth="1"/>
    <col min="7682" max="7682" width="8.54296875" style="19" customWidth="1"/>
    <col min="7683" max="7683" width="9.54296875" style="19" customWidth="1"/>
    <col min="7684" max="7684" width="7.54296875" style="19" customWidth="1"/>
    <col min="7685" max="7685" width="11" style="19" bestFit="1" customWidth="1"/>
    <col min="7686" max="7686" width="10.453125" style="19" bestFit="1" customWidth="1"/>
    <col min="7687" max="7687" width="12.453125" style="19" bestFit="1" customWidth="1"/>
    <col min="7688" max="7688" width="14.453125" style="19" bestFit="1" customWidth="1"/>
    <col min="7689" max="7689" width="10" style="19" customWidth="1"/>
    <col min="7690" max="7690" width="24.453125" style="19" customWidth="1"/>
    <col min="7691" max="7691" width="19" style="19" customWidth="1"/>
    <col min="7692" max="7692" width="18.453125" style="19" customWidth="1"/>
    <col min="7693" max="7693" width="11" style="19" customWidth="1"/>
    <col min="7694" max="7694" width="10.54296875" style="19" customWidth="1"/>
    <col min="7695" max="7695" width="9.54296875" style="19" customWidth="1"/>
    <col min="7696" max="7696" width="32.453125" style="19" customWidth="1"/>
    <col min="7697" max="7697" width="7" style="19" customWidth="1"/>
    <col min="7698" max="7698" width="11" style="19" customWidth="1"/>
    <col min="7699" max="7699" width="9.453125" style="19"/>
    <col min="7700" max="7700" width="11" style="19" customWidth="1"/>
    <col min="7701" max="7701" width="10.453125" style="19" bestFit="1" customWidth="1"/>
    <col min="7702" max="7936" width="9.453125" style="19"/>
    <col min="7937" max="7937" width="9" style="19" bestFit="1" customWidth="1"/>
    <col min="7938" max="7938" width="8.54296875" style="19" customWidth="1"/>
    <col min="7939" max="7939" width="9.54296875" style="19" customWidth="1"/>
    <col min="7940" max="7940" width="7.54296875" style="19" customWidth="1"/>
    <col min="7941" max="7941" width="11" style="19" bestFit="1" customWidth="1"/>
    <col min="7942" max="7942" width="10.453125" style="19" bestFit="1" customWidth="1"/>
    <col min="7943" max="7943" width="12.453125" style="19" bestFit="1" customWidth="1"/>
    <col min="7944" max="7944" width="14.453125" style="19" bestFit="1" customWidth="1"/>
    <col min="7945" max="7945" width="10" style="19" customWidth="1"/>
    <col min="7946" max="7946" width="24.453125" style="19" customWidth="1"/>
    <col min="7947" max="7947" width="19" style="19" customWidth="1"/>
    <col min="7948" max="7948" width="18.453125" style="19" customWidth="1"/>
    <col min="7949" max="7949" width="11" style="19" customWidth="1"/>
    <col min="7950" max="7950" width="10.54296875" style="19" customWidth="1"/>
    <col min="7951" max="7951" width="9.54296875" style="19" customWidth="1"/>
    <col min="7952" max="7952" width="32.453125" style="19" customWidth="1"/>
    <col min="7953" max="7953" width="7" style="19" customWidth="1"/>
    <col min="7954" max="7954" width="11" style="19" customWidth="1"/>
    <col min="7955" max="7955" width="9.453125" style="19"/>
    <col min="7956" max="7956" width="11" style="19" customWidth="1"/>
    <col min="7957" max="7957" width="10.453125" style="19" bestFit="1" customWidth="1"/>
    <col min="7958" max="8192" width="9.453125" style="19"/>
    <col min="8193" max="8193" width="9" style="19" bestFit="1" customWidth="1"/>
    <col min="8194" max="8194" width="8.54296875" style="19" customWidth="1"/>
    <col min="8195" max="8195" width="9.54296875" style="19" customWidth="1"/>
    <col min="8196" max="8196" width="7.54296875" style="19" customWidth="1"/>
    <col min="8197" max="8197" width="11" style="19" bestFit="1" customWidth="1"/>
    <col min="8198" max="8198" width="10.453125" style="19" bestFit="1" customWidth="1"/>
    <col min="8199" max="8199" width="12.453125" style="19" bestFit="1" customWidth="1"/>
    <col min="8200" max="8200" width="14.453125" style="19" bestFit="1" customWidth="1"/>
    <col min="8201" max="8201" width="10" style="19" customWidth="1"/>
    <col min="8202" max="8202" width="24.453125" style="19" customWidth="1"/>
    <col min="8203" max="8203" width="19" style="19" customWidth="1"/>
    <col min="8204" max="8204" width="18.453125" style="19" customWidth="1"/>
    <col min="8205" max="8205" width="11" style="19" customWidth="1"/>
    <col min="8206" max="8206" width="10.54296875" style="19" customWidth="1"/>
    <col min="8207" max="8207" width="9.54296875" style="19" customWidth="1"/>
    <col min="8208" max="8208" width="32.453125" style="19" customWidth="1"/>
    <col min="8209" max="8209" width="7" style="19" customWidth="1"/>
    <col min="8210" max="8210" width="11" style="19" customWidth="1"/>
    <col min="8211" max="8211" width="9.453125" style="19"/>
    <col min="8212" max="8212" width="11" style="19" customWidth="1"/>
    <col min="8213" max="8213" width="10.453125" style="19" bestFit="1" customWidth="1"/>
    <col min="8214" max="8448" width="9.453125" style="19"/>
    <col min="8449" max="8449" width="9" style="19" bestFit="1" customWidth="1"/>
    <col min="8450" max="8450" width="8.54296875" style="19" customWidth="1"/>
    <col min="8451" max="8451" width="9.54296875" style="19" customWidth="1"/>
    <col min="8452" max="8452" width="7.54296875" style="19" customWidth="1"/>
    <col min="8453" max="8453" width="11" style="19" bestFit="1" customWidth="1"/>
    <col min="8454" max="8454" width="10.453125" style="19" bestFit="1" customWidth="1"/>
    <col min="8455" max="8455" width="12.453125" style="19" bestFit="1" customWidth="1"/>
    <col min="8456" max="8456" width="14.453125" style="19" bestFit="1" customWidth="1"/>
    <col min="8457" max="8457" width="10" style="19" customWidth="1"/>
    <col min="8458" max="8458" width="24.453125" style="19" customWidth="1"/>
    <col min="8459" max="8459" width="19" style="19" customWidth="1"/>
    <col min="8460" max="8460" width="18.453125" style="19" customWidth="1"/>
    <col min="8461" max="8461" width="11" style="19" customWidth="1"/>
    <col min="8462" max="8462" width="10.54296875" style="19" customWidth="1"/>
    <col min="8463" max="8463" width="9.54296875" style="19" customWidth="1"/>
    <col min="8464" max="8464" width="32.453125" style="19" customWidth="1"/>
    <col min="8465" max="8465" width="7" style="19" customWidth="1"/>
    <col min="8466" max="8466" width="11" style="19" customWidth="1"/>
    <col min="8467" max="8467" width="9.453125" style="19"/>
    <col min="8468" max="8468" width="11" style="19" customWidth="1"/>
    <col min="8469" max="8469" width="10.453125" style="19" bestFit="1" customWidth="1"/>
    <col min="8470" max="8704" width="9.453125" style="19"/>
    <col min="8705" max="8705" width="9" style="19" bestFit="1" customWidth="1"/>
    <col min="8706" max="8706" width="8.54296875" style="19" customWidth="1"/>
    <col min="8707" max="8707" width="9.54296875" style="19" customWidth="1"/>
    <col min="8708" max="8708" width="7.54296875" style="19" customWidth="1"/>
    <col min="8709" max="8709" width="11" style="19" bestFit="1" customWidth="1"/>
    <col min="8710" max="8710" width="10.453125" style="19" bestFit="1" customWidth="1"/>
    <col min="8711" max="8711" width="12.453125" style="19" bestFit="1" customWidth="1"/>
    <col min="8712" max="8712" width="14.453125" style="19" bestFit="1" customWidth="1"/>
    <col min="8713" max="8713" width="10" style="19" customWidth="1"/>
    <col min="8714" max="8714" width="24.453125" style="19" customWidth="1"/>
    <col min="8715" max="8715" width="19" style="19" customWidth="1"/>
    <col min="8716" max="8716" width="18.453125" style="19" customWidth="1"/>
    <col min="8717" max="8717" width="11" style="19" customWidth="1"/>
    <col min="8718" max="8718" width="10.54296875" style="19" customWidth="1"/>
    <col min="8719" max="8719" width="9.54296875" style="19" customWidth="1"/>
    <col min="8720" max="8720" width="32.453125" style="19" customWidth="1"/>
    <col min="8721" max="8721" width="7" style="19" customWidth="1"/>
    <col min="8722" max="8722" width="11" style="19" customWidth="1"/>
    <col min="8723" max="8723" width="9.453125" style="19"/>
    <col min="8724" max="8724" width="11" style="19" customWidth="1"/>
    <col min="8725" max="8725" width="10.453125" style="19" bestFit="1" customWidth="1"/>
    <col min="8726" max="8960" width="9.453125" style="19"/>
    <col min="8961" max="8961" width="9" style="19" bestFit="1" customWidth="1"/>
    <col min="8962" max="8962" width="8.54296875" style="19" customWidth="1"/>
    <col min="8963" max="8963" width="9.54296875" style="19" customWidth="1"/>
    <col min="8964" max="8964" width="7.54296875" style="19" customWidth="1"/>
    <col min="8965" max="8965" width="11" style="19" bestFit="1" customWidth="1"/>
    <col min="8966" max="8966" width="10.453125" style="19" bestFit="1" customWidth="1"/>
    <col min="8967" max="8967" width="12.453125" style="19" bestFit="1" customWidth="1"/>
    <col min="8968" max="8968" width="14.453125" style="19" bestFit="1" customWidth="1"/>
    <col min="8969" max="8969" width="10" style="19" customWidth="1"/>
    <col min="8970" max="8970" width="24.453125" style="19" customWidth="1"/>
    <col min="8971" max="8971" width="19" style="19" customWidth="1"/>
    <col min="8972" max="8972" width="18.453125" style="19" customWidth="1"/>
    <col min="8973" max="8973" width="11" style="19" customWidth="1"/>
    <col min="8974" max="8974" width="10.54296875" style="19" customWidth="1"/>
    <col min="8975" max="8975" width="9.54296875" style="19" customWidth="1"/>
    <col min="8976" max="8976" width="32.453125" style="19" customWidth="1"/>
    <col min="8977" max="8977" width="7" style="19" customWidth="1"/>
    <col min="8978" max="8978" width="11" style="19" customWidth="1"/>
    <col min="8979" max="8979" width="9.453125" style="19"/>
    <col min="8980" max="8980" width="11" style="19" customWidth="1"/>
    <col min="8981" max="8981" width="10.453125" style="19" bestFit="1" customWidth="1"/>
    <col min="8982" max="9216" width="9.453125" style="19"/>
    <col min="9217" max="9217" width="9" style="19" bestFit="1" customWidth="1"/>
    <col min="9218" max="9218" width="8.54296875" style="19" customWidth="1"/>
    <col min="9219" max="9219" width="9.54296875" style="19" customWidth="1"/>
    <col min="9220" max="9220" width="7.54296875" style="19" customWidth="1"/>
    <col min="9221" max="9221" width="11" style="19" bestFit="1" customWidth="1"/>
    <col min="9222" max="9222" width="10.453125" style="19" bestFit="1" customWidth="1"/>
    <col min="9223" max="9223" width="12.453125" style="19" bestFit="1" customWidth="1"/>
    <col min="9224" max="9224" width="14.453125" style="19" bestFit="1" customWidth="1"/>
    <col min="9225" max="9225" width="10" style="19" customWidth="1"/>
    <col min="9226" max="9226" width="24.453125" style="19" customWidth="1"/>
    <col min="9227" max="9227" width="19" style="19" customWidth="1"/>
    <col min="9228" max="9228" width="18.453125" style="19" customWidth="1"/>
    <col min="9229" max="9229" width="11" style="19" customWidth="1"/>
    <col min="9230" max="9230" width="10.54296875" style="19" customWidth="1"/>
    <col min="9231" max="9231" width="9.54296875" style="19" customWidth="1"/>
    <col min="9232" max="9232" width="32.453125" style="19" customWidth="1"/>
    <col min="9233" max="9233" width="7" style="19" customWidth="1"/>
    <col min="9234" max="9234" width="11" style="19" customWidth="1"/>
    <col min="9235" max="9235" width="9.453125" style="19"/>
    <col min="9236" max="9236" width="11" style="19" customWidth="1"/>
    <col min="9237" max="9237" width="10.453125" style="19" bestFit="1" customWidth="1"/>
    <col min="9238" max="9472" width="9.453125" style="19"/>
    <col min="9473" max="9473" width="9" style="19" bestFit="1" customWidth="1"/>
    <col min="9474" max="9474" width="8.54296875" style="19" customWidth="1"/>
    <col min="9475" max="9475" width="9.54296875" style="19" customWidth="1"/>
    <col min="9476" max="9476" width="7.54296875" style="19" customWidth="1"/>
    <col min="9477" max="9477" width="11" style="19" bestFit="1" customWidth="1"/>
    <col min="9478" max="9478" width="10.453125" style="19" bestFit="1" customWidth="1"/>
    <col min="9479" max="9479" width="12.453125" style="19" bestFit="1" customWidth="1"/>
    <col min="9480" max="9480" width="14.453125" style="19" bestFit="1" customWidth="1"/>
    <col min="9481" max="9481" width="10" style="19" customWidth="1"/>
    <col min="9482" max="9482" width="24.453125" style="19" customWidth="1"/>
    <col min="9483" max="9483" width="19" style="19" customWidth="1"/>
    <col min="9484" max="9484" width="18.453125" style="19" customWidth="1"/>
    <col min="9485" max="9485" width="11" style="19" customWidth="1"/>
    <col min="9486" max="9486" width="10.54296875" style="19" customWidth="1"/>
    <col min="9487" max="9487" width="9.54296875" style="19" customWidth="1"/>
    <col min="9488" max="9488" width="32.453125" style="19" customWidth="1"/>
    <col min="9489" max="9489" width="7" style="19" customWidth="1"/>
    <col min="9490" max="9490" width="11" style="19" customWidth="1"/>
    <col min="9491" max="9491" width="9.453125" style="19"/>
    <col min="9492" max="9492" width="11" style="19" customWidth="1"/>
    <col min="9493" max="9493" width="10.453125" style="19" bestFit="1" customWidth="1"/>
    <col min="9494" max="9728" width="9.453125" style="19"/>
    <col min="9729" max="9729" width="9" style="19" bestFit="1" customWidth="1"/>
    <col min="9730" max="9730" width="8.54296875" style="19" customWidth="1"/>
    <col min="9731" max="9731" width="9.54296875" style="19" customWidth="1"/>
    <col min="9732" max="9732" width="7.54296875" style="19" customWidth="1"/>
    <col min="9733" max="9733" width="11" style="19" bestFit="1" customWidth="1"/>
    <col min="9734" max="9734" width="10.453125" style="19" bestFit="1" customWidth="1"/>
    <col min="9735" max="9735" width="12.453125" style="19" bestFit="1" customWidth="1"/>
    <col min="9736" max="9736" width="14.453125" style="19" bestFit="1" customWidth="1"/>
    <col min="9737" max="9737" width="10" style="19" customWidth="1"/>
    <col min="9738" max="9738" width="24.453125" style="19" customWidth="1"/>
    <col min="9739" max="9739" width="19" style="19" customWidth="1"/>
    <col min="9740" max="9740" width="18.453125" style="19" customWidth="1"/>
    <col min="9741" max="9741" width="11" style="19" customWidth="1"/>
    <col min="9742" max="9742" width="10.54296875" style="19" customWidth="1"/>
    <col min="9743" max="9743" width="9.54296875" style="19" customWidth="1"/>
    <col min="9744" max="9744" width="32.453125" style="19" customWidth="1"/>
    <col min="9745" max="9745" width="7" style="19" customWidth="1"/>
    <col min="9746" max="9746" width="11" style="19" customWidth="1"/>
    <col min="9747" max="9747" width="9.453125" style="19"/>
    <col min="9748" max="9748" width="11" style="19" customWidth="1"/>
    <col min="9749" max="9749" width="10.453125" style="19" bestFit="1" customWidth="1"/>
    <col min="9750" max="9984" width="9.453125" style="19"/>
    <col min="9985" max="9985" width="9" style="19" bestFit="1" customWidth="1"/>
    <col min="9986" max="9986" width="8.54296875" style="19" customWidth="1"/>
    <col min="9987" max="9987" width="9.54296875" style="19" customWidth="1"/>
    <col min="9988" max="9988" width="7.54296875" style="19" customWidth="1"/>
    <col min="9989" max="9989" width="11" style="19" bestFit="1" customWidth="1"/>
    <col min="9990" max="9990" width="10.453125" style="19" bestFit="1" customWidth="1"/>
    <col min="9991" max="9991" width="12.453125" style="19" bestFit="1" customWidth="1"/>
    <col min="9992" max="9992" width="14.453125" style="19" bestFit="1" customWidth="1"/>
    <col min="9993" max="9993" width="10" style="19" customWidth="1"/>
    <col min="9994" max="9994" width="24.453125" style="19" customWidth="1"/>
    <col min="9995" max="9995" width="19" style="19" customWidth="1"/>
    <col min="9996" max="9996" width="18.453125" style="19" customWidth="1"/>
    <col min="9997" max="9997" width="11" style="19" customWidth="1"/>
    <col min="9998" max="9998" width="10.54296875" style="19" customWidth="1"/>
    <col min="9999" max="9999" width="9.54296875" style="19" customWidth="1"/>
    <col min="10000" max="10000" width="32.453125" style="19" customWidth="1"/>
    <col min="10001" max="10001" width="7" style="19" customWidth="1"/>
    <col min="10002" max="10002" width="11" style="19" customWidth="1"/>
    <col min="10003" max="10003" width="9.453125" style="19"/>
    <col min="10004" max="10004" width="11" style="19" customWidth="1"/>
    <col min="10005" max="10005" width="10.453125" style="19" bestFit="1" customWidth="1"/>
    <col min="10006" max="10240" width="9.453125" style="19"/>
    <col min="10241" max="10241" width="9" style="19" bestFit="1" customWidth="1"/>
    <col min="10242" max="10242" width="8.54296875" style="19" customWidth="1"/>
    <col min="10243" max="10243" width="9.54296875" style="19" customWidth="1"/>
    <col min="10244" max="10244" width="7.54296875" style="19" customWidth="1"/>
    <col min="10245" max="10245" width="11" style="19" bestFit="1" customWidth="1"/>
    <col min="10246" max="10246" width="10.453125" style="19" bestFit="1" customWidth="1"/>
    <col min="10247" max="10247" width="12.453125" style="19" bestFit="1" customWidth="1"/>
    <col min="10248" max="10248" width="14.453125" style="19" bestFit="1" customWidth="1"/>
    <col min="10249" max="10249" width="10" style="19" customWidth="1"/>
    <col min="10250" max="10250" width="24.453125" style="19" customWidth="1"/>
    <col min="10251" max="10251" width="19" style="19" customWidth="1"/>
    <col min="10252" max="10252" width="18.453125" style="19" customWidth="1"/>
    <col min="10253" max="10253" width="11" style="19" customWidth="1"/>
    <col min="10254" max="10254" width="10.54296875" style="19" customWidth="1"/>
    <col min="10255" max="10255" width="9.54296875" style="19" customWidth="1"/>
    <col min="10256" max="10256" width="32.453125" style="19" customWidth="1"/>
    <col min="10257" max="10257" width="7" style="19" customWidth="1"/>
    <col min="10258" max="10258" width="11" style="19" customWidth="1"/>
    <col min="10259" max="10259" width="9.453125" style="19"/>
    <col min="10260" max="10260" width="11" style="19" customWidth="1"/>
    <col min="10261" max="10261" width="10.453125" style="19" bestFit="1" customWidth="1"/>
    <col min="10262" max="10496" width="9.453125" style="19"/>
    <col min="10497" max="10497" width="9" style="19" bestFit="1" customWidth="1"/>
    <col min="10498" max="10498" width="8.54296875" style="19" customWidth="1"/>
    <col min="10499" max="10499" width="9.54296875" style="19" customWidth="1"/>
    <col min="10500" max="10500" width="7.54296875" style="19" customWidth="1"/>
    <col min="10501" max="10501" width="11" style="19" bestFit="1" customWidth="1"/>
    <col min="10502" max="10502" width="10.453125" style="19" bestFit="1" customWidth="1"/>
    <col min="10503" max="10503" width="12.453125" style="19" bestFit="1" customWidth="1"/>
    <col min="10504" max="10504" width="14.453125" style="19" bestFit="1" customWidth="1"/>
    <col min="10505" max="10505" width="10" style="19" customWidth="1"/>
    <col min="10506" max="10506" width="24.453125" style="19" customWidth="1"/>
    <col min="10507" max="10507" width="19" style="19" customWidth="1"/>
    <col min="10508" max="10508" width="18.453125" style="19" customWidth="1"/>
    <col min="10509" max="10509" width="11" style="19" customWidth="1"/>
    <col min="10510" max="10510" width="10.54296875" style="19" customWidth="1"/>
    <col min="10511" max="10511" width="9.54296875" style="19" customWidth="1"/>
    <col min="10512" max="10512" width="32.453125" style="19" customWidth="1"/>
    <col min="10513" max="10513" width="7" style="19" customWidth="1"/>
    <col min="10514" max="10514" width="11" style="19" customWidth="1"/>
    <col min="10515" max="10515" width="9.453125" style="19"/>
    <col min="10516" max="10516" width="11" style="19" customWidth="1"/>
    <col min="10517" max="10517" width="10.453125" style="19" bestFit="1" customWidth="1"/>
    <col min="10518" max="10752" width="9.453125" style="19"/>
    <col min="10753" max="10753" width="9" style="19" bestFit="1" customWidth="1"/>
    <col min="10754" max="10754" width="8.54296875" style="19" customWidth="1"/>
    <col min="10755" max="10755" width="9.54296875" style="19" customWidth="1"/>
    <col min="10756" max="10756" width="7.54296875" style="19" customWidth="1"/>
    <col min="10757" max="10757" width="11" style="19" bestFit="1" customWidth="1"/>
    <col min="10758" max="10758" width="10.453125" style="19" bestFit="1" customWidth="1"/>
    <col min="10759" max="10759" width="12.453125" style="19" bestFit="1" customWidth="1"/>
    <col min="10760" max="10760" width="14.453125" style="19" bestFit="1" customWidth="1"/>
    <col min="10761" max="10761" width="10" style="19" customWidth="1"/>
    <col min="10762" max="10762" width="24.453125" style="19" customWidth="1"/>
    <col min="10763" max="10763" width="19" style="19" customWidth="1"/>
    <col min="10764" max="10764" width="18.453125" style="19" customWidth="1"/>
    <col min="10765" max="10765" width="11" style="19" customWidth="1"/>
    <col min="10766" max="10766" width="10.54296875" style="19" customWidth="1"/>
    <col min="10767" max="10767" width="9.54296875" style="19" customWidth="1"/>
    <col min="10768" max="10768" width="32.453125" style="19" customWidth="1"/>
    <col min="10769" max="10769" width="7" style="19" customWidth="1"/>
    <col min="10770" max="10770" width="11" style="19" customWidth="1"/>
    <col min="10771" max="10771" width="9.453125" style="19"/>
    <col min="10772" max="10772" width="11" style="19" customWidth="1"/>
    <col min="10773" max="10773" width="10.453125" style="19" bestFit="1" customWidth="1"/>
    <col min="10774" max="11008" width="9.453125" style="19"/>
    <col min="11009" max="11009" width="9" style="19" bestFit="1" customWidth="1"/>
    <col min="11010" max="11010" width="8.54296875" style="19" customWidth="1"/>
    <col min="11011" max="11011" width="9.54296875" style="19" customWidth="1"/>
    <col min="11012" max="11012" width="7.54296875" style="19" customWidth="1"/>
    <col min="11013" max="11013" width="11" style="19" bestFit="1" customWidth="1"/>
    <col min="11014" max="11014" width="10.453125" style="19" bestFit="1" customWidth="1"/>
    <col min="11015" max="11015" width="12.453125" style="19" bestFit="1" customWidth="1"/>
    <col min="11016" max="11016" width="14.453125" style="19" bestFit="1" customWidth="1"/>
    <col min="11017" max="11017" width="10" style="19" customWidth="1"/>
    <col min="11018" max="11018" width="24.453125" style="19" customWidth="1"/>
    <col min="11019" max="11019" width="19" style="19" customWidth="1"/>
    <col min="11020" max="11020" width="18.453125" style="19" customWidth="1"/>
    <col min="11021" max="11021" width="11" style="19" customWidth="1"/>
    <col min="11022" max="11022" width="10.54296875" style="19" customWidth="1"/>
    <col min="11023" max="11023" width="9.54296875" style="19" customWidth="1"/>
    <col min="11024" max="11024" width="32.453125" style="19" customWidth="1"/>
    <col min="11025" max="11025" width="7" style="19" customWidth="1"/>
    <col min="11026" max="11026" width="11" style="19" customWidth="1"/>
    <col min="11027" max="11027" width="9.453125" style="19"/>
    <col min="11028" max="11028" width="11" style="19" customWidth="1"/>
    <col min="11029" max="11029" width="10.453125" style="19" bestFit="1" customWidth="1"/>
    <col min="11030" max="11264" width="9.453125" style="19"/>
    <col min="11265" max="11265" width="9" style="19" bestFit="1" customWidth="1"/>
    <col min="11266" max="11266" width="8.54296875" style="19" customWidth="1"/>
    <col min="11267" max="11267" width="9.54296875" style="19" customWidth="1"/>
    <col min="11268" max="11268" width="7.54296875" style="19" customWidth="1"/>
    <col min="11269" max="11269" width="11" style="19" bestFit="1" customWidth="1"/>
    <col min="11270" max="11270" width="10.453125" style="19" bestFit="1" customWidth="1"/>
    <col min="11271" max="11271" width="12.453125" style="19" bestFit="1" customWidth="1"/>
    <col min="11272" max="11272" width="14.453125" style="19" bestFit="1" customWidth="1"/>
    <col min="11273" max="11273" width="10" style="19" customWidth="1"/>
    <col min="11274" max="11274" width="24.453125" style="19" customWidth="1"/>
    <col min="11275" max="11275" width="19" style="19" customWidth="1"/>
    <col min="11276" max="11276" width="18.453125" style="19" customWidth="1"/>
    <col min="11277" max="11277" width="11" style="19" customWidth="1"/>
    <col min="11278" max="11278" width="10.54296875" style="19" customWidth="1"/>
    <col min="11279" max="11279" width="9.54296875" style="19" customWidth="1"/>
    <col min="11280" max="11280" width="32.453125" style="19" customWidth="1"/>
    <col min="11281" max="11281" width="7" style="19" customWidth="1"/>
    <col min="11282" max="11282" width="11" style="19" customWidth="1"/>
    <col min="11283" max="11283" width="9.453125" style="19"/>
    <col min="11284" max="11284" width="11" style="19" customWidth="1"/>
    <col min="11285" max="11285" width="10.453125" style="19" bestFit="1" customWidth="1"/>
    <col min="11286" max="11520" width="9.453125" style="19"/>
    <col min="11521" max="11521" width="9" style="19" bestFit="1" customWidth="1"/>
    <col min="11522" max="11522" width="8.54296875" style="19" customWidth="1"/>
    <col min="11523" max="11523" width="9.54296875" style="19" customWidth="1"/>
    <col min="11524" max="11524" width="7.54296875" style="19" customWidth="1"/>
    <col min="11525" max="11525" width="11" style="19" bestFit="1" customWidth="1"/>
    <col min="11526" max="11526" width="10.453125" style="19" bestFit="1" customWidth="1"/>
    <col min="11527" max="11527" width="12.453125" style="19" bestFit="1" customWidth="1"/>
    <col min="11528" max="11528" width="14.453125" style="19" bestFit="1" customWidth="1"/>
    <col min="11529" max="11529" width="10" style="19" customWidth="1"/>
    <col min="11530" max="11530" width="24.453125" style="19" customWidth="1"/>
    <col min="11531" max="11531" width="19" style="19" customWidth="1"/>
    <col min="11532" max="11532" width="18.453125" style="19" customWidth="1"/>
    <col min="11533" max="11533" width="11" style="19" customWidth="1"/>
    <col min="11534" max="11534" width="10.54296875" style="19" customWidth="1"/>
    <col min="11535" max="11535" width="9.54296875" style="19" customWidth="1"/>
    <col min="11536" max="11536" width="32.453125" style="19" customWidth="1"/>
    <col min="11537" max="11537" width="7" style="19" customWidth="1"/>
    <col min="11538" max="11538" width="11" style="19" customWidth="1"/>
    <col min="11539" max="11539" width="9.453125" style="19"/>
    <col min="11540" max="11540" width="11" style="19" customWidth="1"/>
    <col min="11541" max="11541" width="10.453125" style="19" bestFit="1" customWidth="1"/>
    <col min="11542" max="11776" width="9.453125" style="19"/>
    <col min="11777" max="11777" width="9" style="19" bestFit="1" customWidth="1"/>
    <col min="11778" max="11778" width="8.54296875" style="19" customWidth="1"/>
    <col min="11779" max="11779" width="9.54296875" style="19" customWidth="1"/>
    <col min="11780" max="11780" width="7.54296875" style="19" customWidth="1"/>
    <col min="11781" max="11781" width="11" style="19" bestFit="1" customWidth="1"/>
    <col min="11782" max="11782" width="10.453125" style="19" bestFit="1" customWidth="1"/>
    <col min="11783" max="11783" width="12.453125" style="19" bestFit="1" customWidth="1"/>
    <col min="11784" max="11784" width="14.453125" style="19" bestFit="1" customWidth="1"/>
    <col min="11785" max="11785" width="10" style="19" customWidth="1"/>
    <col min="11786" max="11786" width="24.453125" style="19" customWidth="1"/>
    <col min="11787" max="11787" width="19" style="19" customWidth="1"/>
    <col min="11788" max="11788" width="18.453125" style="19" customWidth="1"/>
    <col min="11789" max="11789" width="11" style="19" customWidth="1"/>
    <col min="11790" max="11790" width="10.54296875" style="19" customWidth="1"/>
    <col min="11791" max="11791" width="9.54296875" style="19" customWidth="1"/>
    <col min="11792" max="11792" width="32.453125" style="19" customWidth="1"/>
    <col min="11793" max="11793" width="7" style="19" customWidth="1"/>
    <col min="11794" max="11794" width="11" style="19" customWidth="1"/>
    <col min="11795" max="11795" width="9.453125" style="19"/>
    <col min="11796" max="11796" width="11" style="19" customWidth="1"/>
    <col min="11797" max="11797" width="10.453125" style="19" bestFit="1" customWidth="1"/>
    <col min="11798" max="12032" width="9.453125" style="19"/>
    <col min="12033" max="12033" width="9" style="19" bestFit="1" customWidth="1"/>
    <col min="12034" max="12034" width="8.54296875" style="19" customWidth="1"/>
    <col min="12035" max="12035" width="9.54296875" style="19" customWidth="1"/>
    <col min="12036" max="12036" width="7.54296875" style="19" customWidth="1"/>
    <col min="12037" max="12037" width="11" style="19" bestFit="1" customWidth="1"/>
    <col min="12038" max="12038" width="10.453125" style="19" bestFit="1" customWidth="1"/>
    <col min="12039" max="12039" width="12.453125" style="19" bestFit="1" customWidth="1"/>
    <col min="12040" max="12040" width="14.453125" style="19" bestFit="1" customWidth="1"/>
    <col min="12041" max="12041" width="10" style="19" customWidth="1"/>
    <col min="12042" max="12042" width="24.453125" style="19" customWidth="1"/>
    <col min="12043" max="12043" width="19" style="19" customWidth="1"/>
    <col min="12044" max="12044" width="18.453125" style="19" customWidth="1"/>
    <col min="12045" max="12045" width="11" style="19" customWidth="1"/>
    <col min="12046" max="12046" width="10.54296875" style="19" customWidth="1"/>
    <col min="12047" max="12047" width="9.54296875" style="19" customWidth="1"/>
    <col min="12048" max="12048" width="32.453125" style="19" customWidth="1"/>
    <col min="12049" max="12049" width="7" style="19" customWidth="1"/>
    <col min="12050" max="12050" width="11" style="19" customWidth="1"/>
    <col min="12051" max="12051" width="9.453125" style="19"/>
    <col min="12052" max="12052" width="11" style="19" customWidth="1"/>
    <col min="12053" max="12053" width="10.453125" style="19" bestFit="1" customWidth="1"/>
    <col min="12054" max="12288" width="9.453125" style="19"/>
    <col min="12289" max="12289" width="9" style="19" bestFit="1" customWidth="1"/>
    <col min="12290" max="12290" width="8.54296875" style="19" customWidth="1"/>
    <col min="12291" max="12291" width="9.54296875" style="19" customWidth="1"/>
    <col min="12292" max="12292" width="7.54296875" style="19" customWidth="1"/>
    <col min="12293" max="12293" width="11" style="19" bestFit="1" customWidth="1"/>
    <col min="12294" max="12294" width="10.453125" style="19" bestFit="1" customWidth="1"/>
    <col min="12295" max="12295" width="12.453125" style="19" bestFit="1" customWidth="1"/>
    <col min="12296" max="12296" width="14.453125" style="19" bestFit="1" customWidth="1"/>
    <col min="12297" max="12297" width="10" style="19" customWidth="1"/>
    <col min="12298" max="12298" width="24.453125" style="19" customWidth="1"/>
    <col min="12299" max="12299" width="19" style="19" customWidth="1"/>
    <col min="12300" max="12300" width="18.453125" style="19" customWidth="1"/>
    <col min="12301" max="12301" width="11" style="19" customWidth="1"/>
    <col min="12302" max="12302" width="10.54296875" style="19" customWidth="1"/>
    <col min="12303" max="12303" width="9.54296875" style="19" customWidth="1"/>
    <col min="12304" max="12304" width="32.453125" style="19" customWidth="1"/>
    <col min="12305" max="12305" width="7" style="19" customWidth="1"/>
    <col min="12306" max="12306" width="11" style="19" customWidth="1"/>
    <col min="12307" max="12307" width="9.453125" style="19"/>
    <col min="12308" max="12308" width="11" style="19" customWidth="1"/>
    <col min="12309" max="12309" width="10.453125" style="19" bestFit="1" customWidth="1"/>
    <col min="12310" max="12544" width="9.453125" style="19"/>
    <col min="12545" max="12545" width="9" style="19" bestFit="1" customWidth="1"/>
    <col min="12546" max="12546" width="8.54296875" style="19" customWidth="1"/>
    <col min="12547" max="12547" width="9.54296875" style="19" customWidth="1"/>
    <col min="12548" max="12548" width="7.54296875" style="19" customWidth="1"/>
    <col min="12549" max="12549" width="11" style="19" bestFit="1" customWidth="1"/>
    <col min="12550" max="12550" width="10.453125" style="19" bestFit="1" customWidth="1"/>
    <col min="12551" max="12551" width="12.453125" style="19" bestFit="1" customWidth="1"/>
    <col min="12552" max="12552" width="14.453125" style="19" bestFit="1" customWidth="1"/>
    <col min="12553" max="12553" width="10" style="19" customWidth="1"/>
    <col min="12554" max="12554" width="24.453125" style="19" customWidth="1"/>
    <col min="12555" max="12555" width="19" style="19" customWidth="1"/>
    <col min="12556" max="12556" width="18.453125" style="19" customWidth="1"/>
    <col min="12557" max="12557" width="11" style="19" customWidth="1"/>
    <col min="12558" max="12558" width="10.54296875" style="19" customWidth="1"/>
    <col min="12559" max="12559" width="9.54296875" style="19" customWidth="1"/>
    <col min="12560" max="12560" width="32.453125" style="19" customWidth="1"/>
    <col min="12561" max="12561" width="7" style="19" customWidth="1"/>
    <col min="12562" max="12562" width="11" style="19" customWidth="1"/>
    <col min="12563" max="12563" width="9.453125" style="19"/>
    <col min="12564" max="12564" width="11" style="19" customWidth="1"/>
    <col min="12565" max="12565" width="10.453125" style="19" bestFit="1" customWidth="1"/>
    <col min="12566" max="12800" width="9.453125" style="19"/>
    <col min="12801" max="12801" width="9" style="19" bestFit="1" customWidth="1"/>
    <col min="12802" max="12802" width="8.54296875" style="19" customWidth="1"/>
    <col min="12803" max="12803" width="9.54296875" style="19" customWidth="1"/>
    <col min="12804" max="12804" width="7.54296875" style="19" customWidth="1"/>
    <col min="12805" max="12805" width="11" style="19" bestFit="1" customWidth="1"/>
    <col min="12806" max="12806" width="10.453125" style="19" bestFit="1" customWidth="1"/>
    <col min="12807" max="12807" width="12.453125" style="19" bestFit="1" customWidth="1"/>
    <col min="12808" max="12808" width="14.453125" style="19" bestFit="1" customWidth="1"/>
    <col min="12809" max="12809" width="10" style="19" customWidth="1"/>
    <col min="12810" max="12810" width="24.453125" style="19" customWidth="1"/>
    <col min="12811" max="12811" width="19" style="19" customWidth="1"/>
    <col min="12812" max="12812" width="18.453125" style="19" customWidth="1"/>
    <col min="12813" max="12813" width="11" style="19" customWidth="1"/>
    <col min="12814" max="12814" width="10.54296875" style="19" customWidth="1"/>
    <col min="12815" max="12815" width="9.54296875" style="19" customWidth="1"/>
    <col min="12816" max="12816" width="32.453125" style="19" customWidth="1"/>
    <col min="12817" max="12817" width="7" style="19" customWidth="1"/>
    <col min="12818" max="12818" width="11" style="19" customWidth="1"/>
    <col min="12819" max="12819" width="9.453125" style="19"/>
    <col min="12820" max="12820" width="11" style="19" customWidth="1"/>
    <col min="12821" max="12821" width="10.453125" style="19" bestFit="1" customWidth="1"/>
    <col min="12822" max="13056" width="9.453125" style="19"/>
    <col min="13057" max="13057" width="9" style="19" bestFit="1" customWidth="1"/>
    <col min="13058" max="13058" width="8.54296875" style="19" customWidth="1"/>
    <col min="13059" max="13059" width="9.54296875" style="19" customWidth="1"/>
    <col min="13060" max="13060" width="7.54296875" style="19" customWidth="1"/>
    <col min="13061" max="13061" width="11" style="19" bestFit="1" customWidth="1"/>
    <col min="13062" max="13062" width="10.453125" style="19" bestFit="1" customWidth="1"/>
    <col min="13063" max="13063" width="12.453125" style="19" bestFit="1" customWidth="1"/>
    <col min="13064" max="13064" width="14.453125" style="19" bestFit="1" customWidth="1"/>
    <col min="13065" max="13065" width="10" style="19" customWidth="1"/>
    <col min="13066" max="13066" width="24.453125" style="19" customWidth="1"/>
    <col min="13067" max="13067" width="19" style="19" customWidth="1"/>
    <col min="13068" max="13068" width="18.453125" style="19" customWidth="1"/>
    <col min="13069" max="13069" width="11" style="19" customWidth="1"/>
    <col min="13070" max="13070" width="10.54296875" style="19" customWidth="1"/>
    <col min="13071" max="13071" width="9.54296875" style="19" customWidth="1"/>
    <col min="13072" max="13072" width="32.453125" style="19" customWidth="1"/>
    <col min="13073" max="13073" width="7" style="19" customWidth="1"/>
    <col min="13074" max="13074" width="11" style="19" customWidth="1"/>
    <col min="13075" max="13075" width="9.453125" style="19"/>
    <col min="13076" max="13076" width="11" style="19" customWidth="1"/>
    <col min="13077" max="13077" width="10.453125" style="19" bestFit="1" customWidth="1"/>
    <col min="13078" max="13312" width="9.453125" style="19"/>
    <col min="13313" max="13313" width="9" style="19" bestFit="1" customWidth="1"/>
    <col min="13314" max="13314" width="8.54296875" style="19" customWidth="1"/>
    <col min="13315" max="13315" width="9.54296875" style="19" customWidth="1"/>
    <col min="13316" max="13316" width="7.54296875" style="19" customWidth="1"/>
    <col min="13317" max="13317" width="11" style="19" bestFit="1" customWidth="1"/>
    <col min="13318" max="13318" width="10.453125" style="19" bestFit="1" customWidth="1"/>
    <col min="13319" max="13319" width="12.453125" style="19" bestFit="1" customWidth="1"/>
    <col min="13320" max="13320" width="14.453125" style="19" bestFit="1" customWidth="1"/>
    <col min="13321" max="13321" width="10" style="19" customWidth="1"/>
    <col min="13322" max="13322" width="24.453125" style="19" customWidth="1"/>
    <col min="13323" max="13323" width="19" style="19" customWidth="1"/>
    <col min="13324" max="13324" width="18.453125" style="19" customWidth="1"/>
    <col min="13325" max="13325" width="11" style="19" customWidth="1"/>
    <col min="13326" max="13326" width="10.54296875" style="19" customWidth="1"/>
    <col min="13327" max="13327" width="9.54296875" style="19" customWidth="1"/>
    <col min="13328" max="13328" width="32.453125" style="19" customWidth="1"/>
    <col min="13329" max="13329" width="7" style="19" customWidth="1"/>
    <col min="13330" max="13330" width="11" style="19" customWidth="1"/>
    <col min="13331" max="13331" width="9.453125" style="19"/>
    <col min="13332" max="13332" width="11" style="19" customWidth="1"/>
    <col min="13333" max="13333" width="10.453125" style="19" bestFit="1" customWidth="1"/>
    <col min="13334" max="13568" width="9.453125" style="19"/>
    <col min="13569" max="13569" width="9" style="19" bestFit="1" customWidth="1"/>
    <col min="13570" max="13570" width="8.54296875" style="19" customWidth="1"/>
    <col min="13571" max="13571" width="9.54296875" style="19" customWidth="1"/>
    <col min="13572" max="13572" width="7.54296875" style="19" customWidth="1"/>
    <col min="13573" max="13573" width="11" style="19" bestFit="1" customWidth="1"/>
    <col min="13574" max="13574" width="10.453125" style="19" bestFit="1" customWidth="1"/>
    <col min="13575" max="13575" width="12.453125" style="19" bestFit="1" customWidth="1"/>
    <col min="13576" max="13576" width="14.453125" style="19" bestFit="1" customWidth="1"/>
    <col min="13577" max="13577" width="10" style="19" customWidth="1"/>
    <col min="13578" max="13578" width="24.453125" style="19" customWidth="1"/>
    <col min="13579" max="13579" width="19" style="19" customWidth="1"/>
    <col min="13580" max="13580" width="18.453125" style="19" customWidth="1"/>
    <col min="13581" max="13581" width="11" style="19" customWidth="1"/>
    <col min="13582" max="13582" width="10.54296875" style="19" customWidth="1"/>
    <col min="13583" max="13583" width="9.54296875" style="19" customWidth="1"/>
    <col min="13584" max="13584" width="32.453125" style="19" customWidth="1"/>
    <col min="13585" max="13585" width="7" style="19" customWidth="1"/>
    <col min="13586" max="13586" width="11" style="19" customWidth="1"/>
    <col min="13587" max="13587" width="9.453125" style="19"/>
    <col min="13588" max="13588" width="11" style="19" customWidth="1"/>
    <col min="13589" max="13589" width="10.453125" style="19" bestFit="1" customWidth="1"/>
    <col min="13590" max="13824" width="9.453125" style="19"/>
    <col min="13825" max="13825" width="9" style="19" bestFit="1" customWidth="1"/>
    <col min="13826" max="13826" width="8.54296875" style="19" customWidth="1"/>
    <col min="13827" max="13827" width="9.54296875" style="19" customWidth="1"/>
    <col min="13828" max="13828" width="7.54296875" style="19" customWidth="1"/>
    <col min="13829" max="13829" width="11" style="19" bestFit="1" customWidth="1"/>
    <col min="13830" max="13830" width="10.453125" style="19" bestFit="1" customWidth="1"/>
    <col min="13831" max="13831" width="12.453125" style="19" bestFit="1" customWidth="1"/>
    <col min="13832" max="13832" width="14.453125" style="19" bestFit="1" customWidth="1"/>
    <col min="13833" max="13833" width="10" style="19" customWidth="1"/>
    <col min="13834" max="13834" width="24.453125" style="19" customWidth="1"/>
    <col min="13835" max="13835" width="19" style="19" customWidth="1"/>
    <col min="13836" max="13836" width="18.453125" style="19" customWidth="1"/>
    <col min="13837" max="13837" width="11" style="19" customWidth="1"/>
    <col min="13838" max="13838" width="10.54296875" style="19" customWidth="1"/>
    <col min="13839" max="13839" width="9.54296875" style="19" customWidth="1"/>
    <col min="13840" max="13840" width="32.453125" style="19" customWidth="1"/>
    <col min="13841" max="13841" width="7" style="19" customWidth="1"/>
    <col min="13842" max="13842" width="11" style="19" customWidth="1"/>
    <col min="13843" max="13843" width="9.453125" style="19"/>
    <col min="13844" max="13844" width="11" style="19" customWidth="1"/>
    <col min="13845" max="13845" width="10.453125" style="19" bestFit="1" customWidth="1"/>
    <col min="13846" max="14080" width="9.453125" style="19"/>
    <col min="14081" max="14081" width="9" style="19" bestFit="1" customWidth="1"/>
    <col min="14082" max="14082" width="8.54296875" style="19" customWidth="1"/>
    <col min="14083" max="14083" width="9.54296875" style="19" customWidth="1"/>
    <col min="14084" max="14084" width="7.54296875" style="19" customWidth="1"/>
    <col min="14085" max="14085" width="11" style="19" bestFit="1" customWidth="1"/>
    <col min="14086" max="14086" width="10.453125" style="19" bestFit="1" customWidth="1"/>
    <col min="14087" max="14087" width="12.453125" style="19" bestFit="1" customWidth="1"/>
    <col min="14088" max="14088" width="14.453125" style="19" bestFit="1" customWidth="1"/>
    <col min="14089" max="14089" width="10" style="19" customWidth="1"/>
    <col min="14090" max="14090" width="24.453125" style="19" customWidth="1"/>
    <col min="14091" max="14091" width="19" style="19" customWidth="1"/>
    <col min="14092" max="14092" width="18.453125" style="19" customWidth="1"/>
    <col min="14093" max="14093" width="11" style="19" customWidth="1"/>
    <col min="14094" max="14094" width="10.54296875" style="19" customWidth="1"/>
    <col min="14095" max="14095" width="9.54296875" style="19" customWidth="1"/>
    <col min="14096" max="14096" width="32.453125" style="19" customWidth="1"/>
    <col min="14097" max="14097" width="7" style="19" customWidth="1"/>
    <col min="14098" max="14098" width="11" style="19" customWidth="1"/>
    <col min="14099" max="14099" width="9.453125" style="19"/>
    <col min="14100" max="14100" width="11" style="19" customWidth="1"/>
    <col min="14101" max="14101" width="10.453125" style="19" bestFit="1" customWidth="1"/>
    <col min="14102" max="14336" width="9.453125" style="19"/>
    <col min="14337" max="14337" width="9" style="19" bestFit="1" customWidth="1"/>
    <col min="14338" max="14338" width="8.54296875" style="19" customWidth="1"/>
    <col min="14339" max="14339" width="9.54296875" style="19" customWidth="1"/>
    <col min="14340" max="14340" width="7.54296875" style="19" customWidth="1"/>
    <col min="14341" max="14341" width="11" style="19" bestFit="1" customWidth="1"/>
    <col min="14342" max="14342" width="10.453125" style="19" bestFit="1" customWidth="1"/>
    <col min="14343" max="14343" width="12.453125" style="19" bestFit="1" customWidth="1"/>
    <col min="14344" max="14344" width="14.453125" style="19" bestFit="1" customWidth="1"/>
    <col min="14345" max="14345" width="10" style="19" customWidth="1"/>
    <col min="14346" max="14346" width="24.453125" style="19" customWidth="1"/>
    <col min="14347" max="14347" width="19" style="19" customWidth="1"/>
    <col min="14348" max="14348" width="18.453125" style="19" customWidth="1"/>
    <col min="14349" max="14349" width="11" style="19" customWidth="1"/>
    <col min="14350" max="14350" width="10.54296875" style="19" customWidth="1"/>
    <col min="14351" max="14351" width="9.54296875" style="19" customWidth="1"/>
    <col min="14352" max="14352" width="32.453125" style="19" customWidth="1"/>
    <col min="14353" max="14353" width="7" style="19" customWidth="1"/>
    <col min="14354" max="14354" width="11" style="19" customWidth="1"/>
    <col min="14355" max="14355" width="9.453125" style="19"/>
    <col min="14356" max="14356" width="11" style="19" customWidth="1"/>
    <col min="14357" max="14357" width="10.453125" style="19" bestFit="1" customWidth="1"/>
    <col min="14358" max="14592" width="9.453125" style="19"/>
    <col min="14593" max="14593" width="9" style="19" bestFit="1" customWidth="1"/>
    <col min="14594" max="14594" width="8.54296875" style="19" customWidth="1"/>
    <col min="14595" max="14595" width="9.54296875" style="19" customWidth="1"/>
    <col min="14596" max="14596" width="7.54296875" style="19" customWidth="1"/>
    <col min="14597" max="14597" width="11" style="19" bestFit="1" customWidth="1"/>
    <col min="14598" max="14598" width="10.453125" style="19" bestFit="1" customWidth="1"/>
    <col min="14599" max="14599" width="12.453125" style="19" bestFit="1" customWidth="1"/>
    <col min="14600" max="14600" width="14.453125" style="19" bestFit="1" customWidth="1"/>
    <col min="14601" max="14601" width="10" style="19" customWidth="1"/>
    <col min="14602" max="14602" width="24.453125" style="19" customWidth="1"/>
    <col min="14603" max="14603" width="19" style="19" customWidth="1"/>
    <col min="14604" max="14604" width="18.453125" style="19" customWidth="1"/>
    <col min="14605" max="14605" width="11" style="19" customWidth="1"/>
    <col min="14606" max="14606" width="10.54296875" style="19" customWidth="1"/>
    <col min="14607" max="14607" width="9.54296875" style="19" customWidth="1"/>
    <col min="14608" max="14608" width="32.453125" style="19" customWidth="1"/>
    <col min="14609" max="14609" width="7" style="19" customWidth="1"/>
    <col min="14610" max="14610" width="11" style="19" customWidth="1"/>
    <col min="14611" max="14611" width="9.453125" style="19"/>
    <col min="14612" max="14612" width="11" style="19" customWidth="1"/>
    <col min="14613" max="14613" width="10.453125" style="19" bestFit="1" customWidth="1"/>
    <col min="14614" max="14848" width="9.453125" style="19"/>
    <col min="14849" max="14849" width="9" style="19" bestFit="1" customWidth="1"/>
    <col min="14850" max="14850" width="8.54296875" style="19" customWidth="1"/>
    <col min="14851" max="14851" width="9.54296875" style="19" customWidth="1"/>
    <col min="14852" max="14852" width="7.54296875" style="19" customWidth="1"/>
    <col min="14853" max="14853" width="11" style="19" bestFit="1" customWidth="1"/>
    <col min="14854" max="14854" width="10.453125" style="19" bestFit="1" customWidth="1"/>
    <col min="14855" max="14855" width="12.453125" style="19" bestFit="1" customWidth="1"/>
    <col min="14856" max="14856" width="14.453125" style="19" bestFit="1" customWidth="1"/>
    <col min="14857" max="14857" width="10" style="19" customWidth="1"/>
    <col min="14858" max="14858" width="24.453125" style="19" customWidth="1"/>
    <col min="14859" max="14859" width="19" style="19" customWidth="1"/>
    <col min="14860" max="14860" width="18.453125" style="19" customWidth="1"/>
    <col min="14861" max="14861" width="11" style="19" customWidth="1"/>
    <col min="14862" max="14862" width="10.54296875" style="19" customWidth="1"/>
    <col min="14863" max="14863" width="9.54296875" style="19" customWidth="1"/>
    <col min="14864" max="14864" width="32.453125" style="19" customWidth="1"/>
    <col min="14865" max="14865" width="7" style="19" customWidth="1"/>
    <col min="14866" max="14866" width="11" style="19" customWidth="1"/>
    <col min="14867" max="14867" width="9.453125" style="19"/>
    <col min="14868" max="14868" width="11" style="19" customWidth="1"/>
    <col min="14869" max="14869" width="10.453125" style="19" bestFit="1" customWidth="1"/>
    <col min="14870" max="15104" width="9.453125" style="19"/>
    <col min="15105" max="15105" width="9" style="19" bestFit="1" customWidth="1"/>
    <col min="15106" max="15106" width="8.54296875" style="19" customWidth="1"/>
    <col min="15107" max="15107" width="9.54296875" style="19" customWidth="1"/>
    <col min="15108" max="15108" width="7.54296875" style="19" customWidth="1"/>
    <col min="15109" max="15109" width="11" style="19" bestFit="1" customWidth="1"/>
    <col min="15110" max="15110" width="10.453125" style="19" bestFit="1" customWidth="1"/>
    <col min="15111" max="15111" width="12.453125" style="19" bestFit="1" customWidth="1"/>
    <col min="15112" max="15112" width="14.453125" style="19" bestFit="1" customWidth="1"/>
    <col min="15113" max="15113" width="10" style="19" customWidth="1"/>
    <col min="15114" max="15114" width="24.453125" style="19" customWidth="1"/>
    <col min="15115" max="15115" width="19" style="19" customWidth="1"/>
    <col min="15116" max="15116" width="18.453125" style="19" customWidth="1"/>
    <col min="15117" max="15117" width="11" style="19" customWidth="1"/>
    <col min="15118" max="15118" width="10.54296875" style="19" customWidth="1"/>
    <col min="15119" max="15119" width="9.54296875" style="19" customWidth="1"/>
    <col min="15120" max="15120" width="32.453125" style="19" customWidth="1"/>
    <col min="15121" max="15121" width="7" style="19" customWidth="1"/>
    <col min="15122" max="15122" width="11" style="19" customWidth="1"/>
    <col min="15123" max="15123" width="9.453125" style="19"/>
    <col min="15124" max="15124" width="11" style="19" customWidth="1"/>
    <col min="15125" max="15125" width="10.453125" style="19" bestFit="1" customWidth="1"/>
    <col min="15126" max="15360" width="9.453125" style="19"/>
    <col min="15361" max="15361" width="9" style="19" bestFit="1" customWidth="1"/>
    <col min="15362" max="15362" width="8.54296875" style="19" customWidth="1"/>
    <col min="15363" max="15363" width="9.54296875" style="19" customWidth="1"/>
    <col min="15364" max="15364" width="7.54296875" style="19" customWidth="1"/>
    <col min="15365" max="15365" width="11" style="19" bestFit="1" customWidth="1"/>
    <col min="15366" max="15366" width="10.453125" style="19" bestFit="1" customWidth="1"/>
    <col min="15367" max="15367" width="12.453125" style="19" bestFit="1" customWidth="1"/>
    <col min="15368" max="15368" width="14.453125" style="19" bestFit="1" customWidth="1"/>
    <col min="15369" max="15369" width="10" style="19" customWidth="1"/>
    <col min="15370" max="15370" width="24.453125" style="19" customWidth="1"/>
    <col min="15371" max="15371" width="19" style="19" customWidth="1"/>
    <col min="15372" max="15372" width="18.453125" style="19" customWidth="1"/>
    <col min="15373" max="15373" width="11" style="19" customWidth="1"/>
    <col min="15374" max="15374" width="10.54296875" style="19" customWidth="1"/>
    <col min="15375" max="15375" width="9.54296875" style="19" customWidth="1"/>
    <col min="15376" max="15376" width="32.453125" style="19" customWidth="1"/>
    <col min="15377" max="15377" width="7" style="19" customWidth="1"/>
    <col min="15378" max="15378" width="11" style="19" customWidth="1"/>
    <col min="15379" max="15379" width="9.453125" style="19"/>
    <col min="15380" max="15380" width="11" style="19" customWidth="1"/>
    <col min="15381" max="15381" width="10.453125" style="19" bestFit="1" customWidth="1"/>
    <col min="15382" max="15616" width="9.453125" style="19"/>
    <col min="15617" max="15617" width="9" style="19" bestFit="1" customWidth="1"/>
    <col min="15618" max="15618" width="8.54296875" style="19" customWidth="1"/>
    <col min="15619" max="15619" width="9.54296875" style="19" customWidth="1"/>
    <col min="15620" max="15620" width="7.54296875" style="19" customWidth="1"/>
    <col min="15621" max="15621" width="11" style="19" bestFit="1" customWidth="1"/>
    <col min="15622" max="15622" width="10.453125" style="19" bestFit="1" customWidth="1"/>
    <col min="15623" max="15623" width="12.453125" style="19" bestFit="1" customWidth="1"/>
    <col min="15624" max="15624" width="14.453125" style="19" bestFit="1" customWidth="1"/>
    <col min="15625" max="15625" width="10" style="19" customWidth="1"/>
    <col min="15626" max="15626" width="24.453125" style="19" customWidth="1"/>
    <col min="15627" max="15627" width="19" style="19" customWidth="1"/>
    <col min="15628" max="15628" width="18.453125" style="19" customWidth="1"/>
    <col min="15629" max="15629" width="11" style="19" customWidth="1"/>
    <col min="15630" max="15630" width="10.54296875" style="19" customWidth="1"/>
    <col min="15631" max="15631" width="9.54296875" style="19" customWidth="1"/>
    <col min="15632" max="15632" width="32.453125" style="19" customWidth="1"/>
    <col min="15633" max="15633" width="7" style="19" customWidth="1"/>
    <col min="15634" max="15634" width="11" style="19" customWidth="1"/>
    <col min="15635" max="15635" width="9.453125" style="19"/>
    <col min="15636" max="15636" width="11" style="19" customWidth="1"/>
    <col min="15637" max="15637" width="10.453125" style="19" bestFit="1" customWidth="1"/>
    <col min="15638" max="15872" width="9.453125" style="19"/>
    <col min="15873" max="15873" width="9" style="19" bestFit="1" customWidth="1"/>
    <col min="15874" max="15874" width="8.54296875" style="19" customWidth="1"/>
    <col min="15875" max="15875" width="9.54296875" style="19" customWidth="1"/>
    <col min="15876" max="15876" width="7.54296875" style="19" customWidth="1"/>
    <col min="15877" max="15877" width="11" style="19" bestFit="1" customWidth="1"/>
    <col min="15878" max="15878" width="10.453125" style="19" bestFit="1" customWidth="1"/>
    <col min="15879" max="15879" width="12.453125" style="19" bestFit="1" customWidth="1"/>
    <col min="15880" max="15880" width="14.453125" style="19" bestFit="1" customWidth="1"/>
    <col min="15881" max="15881" width="10" style="19" customWidth="1"/>
    <col min="15882" max="15882" width="24.453125" style="19" customWidth="1"/>
    <col min="15883" max="15883" width="19" style="19" customWidth="1"/>
    <col min="15884" max="15884" width="18.453125" style="19" customWidth="1"/>
    <col min="15885" max="15885" width="11" style="19" customWidth="1"/>
    <col min="15886" max="15886" width="10.54296875" style="19" customWidth="1"/>
    <col min="15887" max="15887" width="9.54296875" style="19" customWidth="1"/>
    <col min="15888" max="15888" width="32.453125" style="19" customWidth="1"/>
    <col min="15889" max="15889" width="7" style="19" customWidth="1"/>
    <col min="15890" max="15890" width="11" style="19" customWidth="1"/>
    <col min="15891" max="15891" width="9.453125" style="19"/>
    <col min="15892" max="15892" width="11" style="19" customWidth="1"/>
    <col min="15893" max="15893" width="10.453125" style="19" bestFit="1" customWidth="1"/>
    <col min="15894" max="16128" width="9.453125" style="19"/>
    <col min="16129" max="16129" width="9" style="19" bestFit="1" customWidth="1"/>
    <col min="16130" max="16130" width="8.54296875" style="19" customWidth="1"/>
    <col min="16131" max="16131" width="9.54296875" style="19" customWidth="1"/>
    <col min="16132" max="16132" width="7.54296875" style="19" customWidth="1"/>
    <col min="16133" max="16133" width="11" style="19" bestFit="1" customWidth="1"/>
    <col min="16134" max="16134" width="10.453125" style="19" bestFit="1" customWidth="1"/>
    <col min="16135" max="16135" width="12.453125" style="19" bestFit="1" customWidth="1"/>
    <col min="16136" max="16136" width="14.453125" style="19" bestFit="1" customWidth="1"/>
    <col min="16137" max="16137" width="10" style="19" customWidth="1"/>
    <col min="16138" max="16138" width="24.453125" style="19" customWidth="1"/>
    <col min="16139" max="16139" width="19" style="19" customWidth="1"/>
    <col min="16140" max="16140" width="18.453125" style="19" customWidth="1"/>
    <col min="16141" max="16141" width="11" style="19" customWidth="1"/>
    <col min="16142" max="16142" width="10.54296875" style="19" customWidth="1"/>
    <col min="16143" max="16143" width="9.54296875" style="19" customWidth="1"/>
    <col min="16144" max="16144" width="32.453125" style="19" customWidth="1"/>
    <col min="16145" max="16145" width="7" style="19" customWidth="1"/>
    <col min="16146" max="16146" width="11" style="19" customWidth="1"/>
    <col min="16147" max="16147" width="9.453125" style="19"/>
    <col min="16148" max="16148" width="11" style="19" customWidth="1"/>
    <col min="16149" max="16149" width="10.453125" style="19" bestFit="1" customWidth="1"/>
    <col min="16150" max="16384" width="9.453125" style="19"/>
  </cols>
  <sheetData>
    <row r="1" spans="1:22" ht="14.5">
      <c r="G1" s="20">
        <f>SUBTOTAL(9,G3:G461)</f>
        <v>-2647840.609999998</v>
      </c>
      <c r="H1" s="20">
        <f>SUBTOTAL(9,H3:H461)</f>
        <v>-353225232.13</v>
      </c>
    </row>
    <row r="2" spans="1:22" s="21" customFormat="1" ht="29">
      <c r="A2" s="128" t="s">
        <v>592</v>
      </c>
      <c r="B2" s="128" t="s">
        <v>569</v>
      </c>
      <c r="C2" s="763" t="s">
        <v>585</v>
      </c>
      <c r="D2" s="128" t="s">
        <v>686</v>
      </c>
      <c r="E2" s="128" t="s">
        <v>568</v>
      </c>
      <c r="F2" s="128" t="s">
        <v>583</v>
      </c>
      <c r="G2" s="128" t="s">
        <v>587</v>
      </c>
      <c r="H2" s="763" t="s">
        <v>588</v>
      </c>
      <c r="I2" s="763" t="s">
        <v>586</v>
      </c>
      <c r="J2" s="128" t="s">
        <v>589</v>
      </c>
      <c r="K2" s="128" t="s">
        <v>591</v>
      </c>
      <c r="L2" s="128" t="s">
        <v>590</v>
      </c>
      <c r="M2" s="128" t="s">
        <v>687</v>
      </c>
      <c r="N2" s="128" t="s">
        <v>656</v>
      </c>
      <c r="O2" s="128" t="s">
        <v>1141</v>
      </c>
      <c r="P2" s="128" t="s">
        <v>674</v>
      </c>
      <c r="Q2" s="128" t="s">
        <v>1142</v>
      </c>
      <c r="R2" s="128" t="s">
        <v>688</v>
      </c>
      <c r="S2" s="128" t="s">
        <v>659</v>
      </c>
      <c r="T2" s="128" t="s">
        <v>638</v>
      </c>
      <c r="U2" s="128" t="s">
        <v>584</v>
      </c>
      <c r="V2" s="763" t="s">
        <v>1143</v>
      </c>
    </row>
    <row r="3" spans="1:22" ht="14.5">
      <c r="A3" s="61" t="s">
        <v>1144</v>
      </c>
      <c r="B3" s="61" t="s">
        <v>1145</v>
      </c>
      <c r="C3" s="61" t="s">
        <v>1153</v>
      </c>
      <c r="D3" s="61" t="s">
        <v>1417</v>
      </c>
      <c r="E3" s="61" t="s">
        <v>1812</v>
      </c>
      <c r="F3" s="77">
        <v>44721</v>
      </c>
      <c r="G3" s="62">
        <v>263879.3</v>
      </c>
      <c r="H3" s="62">
        <v>23260960.300000001</v>
      </c>
      <c r="I3" s="61" t="s">
        <v>20</v>
      </c>
      <c r="J3" s="61" t="s">
        <v>288</v>
      </c>
      <c r="K3" s="61" t="s">
        <v>660</v>
      </c>
      <c r="L3" s="61" t="s">
        <v>1813</v>
      </c>
      <c r="M3" s="61" t="s">
        <v>1812</v>
      </c>
      <c r="N3" s="61" t="s">
        <v>288</v>
      </c>
      <c r="O3" s="61" t="s">
        <v>740</v>
      </c>
      <c r="P3" s="61" t="s">
        <v>288</v>
      </c>
      <c r="Q3" s="61" t="s">
        <v>288</v>
      </c>
      <c r="R3" s="61" t="s">
        <v>1150</v>
      </c>
      <c r="S3" s="77"/>
      <c r="T3" s="61" t="s">
        <v>288</v>
      </c>
      <c r="U3" s="77">
        <v>44721</v>
      </c>
      <c r="V3" s="61" t="s">
        <v>740</v>
      </c>
    </row>
    <row r="4" spans="1:22" ht="14.5">
      <c r="A4" s="61" t="s">
        <v>1144</v>
      </c>
      <c r="B4" s="61" t="s">
        <v>1145</v>
      </c>
      <c r="C4" s="61" t="s">
        <v>1153</v>
      </c>
      <c r="D4" s="61" t="s">
        <v>1417</v>
      </c>
      <c r="E4" s="61" t="s">
        <v>1814</v>
      </c>
      <c r="F4" s="77">
        <v>44739</v>
      </c>
      <c r="G4" s="62">
        <v>3687.83</v>
      </c>
      <c r="H4" s="62">
        <v>325082.21000000002</v>
      </c>
      <c r="I4" s="61" t="s">
        <v>20</v>
      </c>
      <c r="J4" s="61" t="s">
        <v>288</v>
      </c>
      <c r="K4" s="61" t="s">
        <v>660</v>
      </c>
      <c r="L4" s="61" t="s">
        <v>1815</v>
      </c>
      <c r="M4" s="61" t="s">
        <v>1814</v>
      </c>
      <c r="N4" s="61" t="s">
        <v>288</v>
      </c>
      <c r="O4" s="61" t="s">
        <v>740</v>
      </c>
      <c r="P4" s="61" t="s">
        <v>288</v>
      </c>
      <c r="Q4" s="61" t="s">
        <v>288</v>
      </c>
      <c r="R4" s="61" t="s">
        <v>1150</v>
      </c>
      <c r="S4" s="77"/>
      <c r="T4" s="61" t="s">
        <v>288</v>
      </c>
      <c r="U4" s="77">
        <v>44739</v>
      </c>
      <c r="V4" s="61" t="s">
        <v>740</v>
      </c>
    </row>
    <row r="5" spans="1:22" ht="14.5">
      <c r="A5" s="61" t="s">
        <v>1144</v>
      </c>
      <c r="B5" s="61" t="s">
        <v>1145</v>
      </c>
      <c r="C5" s="61" t="s">
        <v>1153</v>
      </c>
      <c r="D5" s="61" t="s">
        <v>1417</v>
      </c>
      <c r="E5" s="61" t="s">
        <v>1816</v>
      </c>
      <c r="F5" s="77">
        <v>44741</v>
      </c>
      <c r="G5" s="62">
        <v>12533.56</v>
      </c>
      <c r="H5" s="62">
        <v>1104833.31</v>
      </c>
      <c r="I5" s="61" t="s">
        <v>20</v>
      </c>
      <c r="J5" s="61" t="s">
        <v>288</v>
      </c>
      <c r="K5" s="61" t="s">
        <v>660</v>
      </c>
      <c r="L5" s="61" t="s">
        <v>1817</v>
      </c>
      <c r="M5" s="61" t="s">
        <v>1816</v>
      </c>
      <c r="N5" s="61" t="s">
        <v>288</v>
      </c>
      <c r="O5" s="61" t="s">
        <v>740</v>
      </c>
      <c r="P5" s="61" t="s">
        <v>288</v>
      </c>
      <c r="Q5" s="61" t="s">
        <v>288</v>
      </c>
      <c r="R5" s="61" t="s">
        <v>1150</v>
      </c>
      <c r="S5" s="77"/>
      <c r="T5" s="61" t="s">
        <v>288</v>
      </c>
      <c r="U5" s="77">
        <v>44741</v>
      </c>
      <c r="V5" s="61" t="s">
        <v>740</v>
      </c>
    </row>
    <row r="6" spans="1:22" ht="14.5">
      <c r="A6" s="61" t="s">
        <v>1144</v>
      </c>
      <c r="B6" s="61" t="s">
        <v>1145</v>
      </c>
      <c r="C6" s="61" t="s">
        <v>1153</v>
      </c>
      <c r="D6" s="61" t="s">
        <v>1417</v>
      </c>
      <c r="E6" s="61" t="s">
        <v>1818</v>
      </c>
      <c r="F6" s="77">
        <v>44742</v>
      </c>
      <c r="G6" s="62">
        <v>7839.22</v>
      </c>
      <c r="H6" s="62">
        <v>725127.85</v>
      </c>
      <c r="I6" s="61" t="s">
        <v>20</v>
      </c>
      <c r="J6" s="61" t="s">
        <v>288</v>
      </c>
      <c r="K6" s="61" t="s">
        <v>660</v>
      </c>
      <c r="L6" s="61" t="s">
        <v>1819</v>
      </c>
      <c r="M6" s="61" t="s">
        <v>1818</v>
      </c>
      <c r="N6" s="61" t="s">
        <v>288</v>
      </c>
      <c r="O6" s="61" t="s">
        <v>740</v>
      </c>
      <c r="P6" s="61" t="s">
        <v>288</v>
      </c>
      <c r="Q6" s="61" t="s">
        <v>288</v>
      </c>
      <c r="R6" s="61" t="s">
        <v>1150</v>
      </c>
      <c r="S6" s="77"/>
      <c r="T6" s="61" t="s">
        <v>288</v>
      </c>
      <c r="U6" s="77">
        <v>44742</v>
      </c>
      <c r="V6" s="61" t="s">
        <v>740</v>
      </c>
    </row>
    <row r="7" spans="1:22" ht="14.5">
      <c r="A7" s="61" t="s">
        <v>1144</v>
      </c>
      <c r="B7" s="61" t="s">
        <v>1145</v>
      </c>
      <c r="C7" s="61" t="s">
        <v>1153</v>
      </c>
      <c r="D7" s="61" t="s">
        <v>1417</v>
      </c>
      <c r="E7" s="61" t="s">
        <v>1820</v>
      </c>
      <c r="F7" s="77">
        <v>44740</v>
      </c>
      <c r="G7" s="62">
        <v>5251.57</v>
      </c>
      <c r="H7" s="62">
        <v>462925.9</v>
      </c>
      <c r="I7" s="61" t="s">
        <v>20</v>
      </c>
      <c r="J7" s="61" t="s">
        <v>288</v>
      </c>
      <c r="K7" s="61" t="s">
        <v>660</v>
      </c>
      <c r="L7" s="61" t="s">
        <v>1821</v>
      </c>
      <c r="M7" s="61" t="s">
        <v>1820</v>
      </c>
      <c r="N7" s="61" t="s">
        <v>288</v>
      </c>
      <c r="O7" s="61" t="s">
        <v>740</v>
      </c>
      <c r="P7" s="61" t="s">
        <v>288</v>
      </c>
      <c r="Q7" s="61" t="s">
        <v>288</v>
      </c>
      <c r="R7" s="61" t="s">
        <v>1150</v>
      </c>
      <c r="S7" s="77"/>
      <c r="T7" s="61" t="s">
        <v>288</v>
      </c>
      <c r="U7" s="77">
        <v>44740</v>
      </c>
      <c r="V7" s="61" t="s">
        <v>740</v>
      </c>
    </row>
    <row r="8" spans="1:22" ht="14.5">
      <c r="A8" s="61" t="s">
        <v>1144</v>
      </c>
      <c r="B8" s="61" t="s">
        <v>1145</v>
      </c>
      <c r="C8" s="61" t="s">
        <v>1153</v>
      </c>
      <c r="D8" s="61" t="s">
        <v>1417</v>
      </c>
      <c r="E8" s="61" t="s">
        <v>1822</v>
      </c>
      <c r="F8" s="77">
        <v>44742</v>
      </c>
      <c r="G8" s="62">
        <v>1781.6</v>
      </c>
      <c r="H8" s="62">
        <v>164798</v>
      </c>
      <c r="I8" s="61" t="s">
        <v>20</v>
      </c>
      <c r="J8" s="61" t="s">
        <v>288</v>
      </c>
      <c r="K8" s="61" t="s">
        <v>660</v>
      </c>
      <c r="L8" s="61" t="s">
        <v>1823</v>
      </c>
      <c r="M8" s="61" t="s">
        <v>1822</v>
      </c>
      <c r="N8" s="61" t="s">
        <v>288</v>
      </c>
      <c r="O8" s="61" t="s">
        <v>740</v>
      </c>
      <c r="P8" s="61" t="s">
        <v>288</v>
      </c>
      <c r="Q8" s="61" t="s">
        <v>288</v>
      </c>
      <c r="R8" s="61" t="s">
        <v>1150</v>
      </c>
      <c r="S8" s="77"/>
      <c r="T8" s="61" t="s">
        <v>288</v>
      </c>
      <c r="U8" s="77">
        <v>44742</v>
      </c>
      <c r="V8" s="61" t="s">
        <v>740</v>
      </c>
    </row>
    <row r="9" spans="1:22" ht="14.5">
      <c r="A9" s="61" t="s">
        <v>1144</v>
      </c>
      <c r="B9" s="61" t="s">
        <v>1145</v>
      </c>
      <c r="C9" s="61" t="s">
        <v>1153</v>
      </c>
      <c r="D9" s="61" t="s">
        <v>1417</v>
      </c>
      <c r="E9" s="61" t="s">
        <v>1824</v>
      </c>
      <c r="F9" s="77">
        <v>44740</v>
      </c>
      <c r="G9" s="62">
        <v>10335.26</v>
      </c>
      <c r="H9" s="62">
        <v>911053.17</v>
      </c>
      <c r="I9" s="61" t="s">
        <v>20</v>
      </c>
      <c r="J9" s="61" t="s">
        <v>288</v>
      </c>
      <c r="K9" s="61" t="s">
        <v>660</v>
      </c>
      <c r="L9" s="61" t="s">
        <v>1825</v>
      </c>
      <c r="M9" s="61" t="s">
        <v>1824</v>
      </c>
      <c r="N9" s="61" t="s">
        <v>288</v>
      </c>
      <c r="O9" s="61" t="s">
        <v>740</v>
      </c>
      <c r="P9" s="61" t="s">
        <v>288</v>
      </c>
      <c r="Q9" s="61" t="s">
        <v>288</v>
      </c>
      <c r="R9" s="61" t="s">
        <v>1150</v>
      </c>
      <c r="S9" s="77"/>
      <c r="T9" s="61" t="s">
        <v>288</v>
      </c>
      <c r="U9" s="77">
        <v>44740</v>
      </c>
      <c r="V9" s="61" t="s">
        <v>740</v>
      </c>
    </row>
    <row r="10" spans="1:22" ht="14.5">
      <c r="A10" s="61" t="s">
        <v>1144</v>
      </c>
      <c r="B10" s="61" t="s">
        <v>1145</v>
      </c>
      <c r="C10" s="61" t="s">
        <v>1153</v>
      </c>
      <c r="D10" s="61" t="s">
        <v>1417</v>
      </c>
      <c r="E10" s="61" t="s">
        <v>1826</v>
      </c>
      <c r="F10" s="77">
        <v>44741</v>
      </c>
      <c r="G10" s="62">
        <v>14346.86</v>
      </c>
      <c r="H10" s="62">
        <v>1264675.71</v>
      </c>
      <c r="I10" s="61" t="s">
        <v>20</v>
      </c>
      <c r="J10" s="61" t="s">
        <v>288</v>
      </c>
      <c r="K10" s="61" t="s">
        <v>660</v>
      </c>
      <c r="L10" s="61" t="s">
        <v>1827</v>
      </c>
      <c r="M10" s="61" t="s">
        <v>1826</v>
      </c>
      <c r="N10" s="61" t="s">
        <v>288</v>
      </c>
      <c r="O10" s="61" t="s">
        <v>740</v>
      </c>
      <c r="P10" s="61" t="s">
        <v>288</v>
      </c>
      <c r="Q10" s="61" t="s">
        <v>288</v>
      </c>
      <c r="R10" s="61" t="s">
        <v>1150</v>
      </c>
      <c r="S10" s="77"/>
      <c r="T10" s="61" t="s">
        <v>288</v>
      </c>
      <c r="U10" s="77">
        <v>44741</v>
      </c>
      <c r="V10" s="61" t="s">
        <v>740</v>
      </c>
    </row>
    <row r="11" spans="1:22" ht="14.5">
      <c r="A11" s="61" t="s">
        <v>1144</v>
      </c>
      <c r="B11" s="61" t="s">
        <v>1145</v>
      </c>
      <c r="C11" s="61" t="s">
        <v>1153</v>
      </c>
      <c r="D11" s="61" t="s">
        <v>1417</v>
      </c>
      <c r="E11" s="61" t="s">
        <v>1828</v>
      </c>
      <c r="F11" s="77">
        <v>44726</v>
      </c>
      <c r="G11" s="62">
        <v>32099.83</v>
      </c>
      <c r="H11" s="62">
        <v>2829600.01</v>
      </c>
      <c r="I11" s="61" t="s">
        <v>20</v>
      </c>
      <c r="J11" s="61" t="s">
        <v>288</v>
      </c>
      <c r="K11" s="61" t="s">
        <v>1829</v>
      </c>
      <c r="L11" s="61" t="s">
        <v>1830</v>
      </c>
      <c r="M11" s="61" t="s">
        <v>1828</v>
      </c>
      <c r="N11" s="61" t="s">
        <v>288</v>
      </c>
      <c r="O11" s="61" t="s">
        <v>1831</v>
      </c>
      <c r="P11" s="61" t="s">
        <v>288</v>
      </c>
      <c r="Q11" s="61" t="s">
        <v>288</v>
      </c>
      <c r="R11" s="61" t="s">
        <v>1150</v>
      </c>
      <c r="S11" s="77">
        <v>44745</v>
      </c>
      <c r="T11" s="61" t="s">
        <v>1832</v>
      </c>
      <c r="U11" s="77">
        <v>44726</v>
      </c>
      <c r="V11" s="61" t="s">
        <v>1831</v>
      </c>
    </row>
    <row r="12" spans="1:22" ht="14.5">
      <c r="A12" s="61" t="s">
        <v>1144</v>
      </c>
      <c r="B12" s="61" t="s">
        <v>1145</v>
      </c>
      <c r="C12" s="61" t="s">
        <v>1146</v>
      </c>
      <c r="D12" s="61" t="s">
        <v>1417</v>
      </c>
      <c r="E12" s="61" t="s">
        <v>1833</v>
      </c>
      <c r="F12" s="77">
        <v>44695</v>
      </c>
      <c r="G12" s="62">
        <v>6</v>
      </c>
      <c r="H12" s="62">
        <v>513</v>
      </c>
      <c r="I12" s="61" t="s">
        <v>20</v>
      </c>
      <c r="J12" s="61" t="s">
        <v>288</v>
      </c>
      <c r="K12" s="61" t="s">
        <v>660</v>
      </c>
      <c r="L12" s="61" t="s">
        <v>1834</v>
      </c>
      <c r="M12" s="61" t="s">
        <v>1833</v>
      </c>
      <c r="N12" s="61" t="s">
        <v>288</v>
      </c>
      <c r="O12" s="61" t="s">
        <v>740</v>
      </c>
      <c r="P12" s="61" t="s">
        <v>288</v>
      </c>
      <c r="Q12" s="61" t="s">
        <v>288</v>
      </c>
      <c r="R12" s="61" t="s">
        <v>1150</v>
      </c>
      <c r="S12" s="77">
        <v>44746</v>
      </c>
      <c r="T12" s="61" t="s">
        <v>1835</v>
      </c>
      <c r="U12" s="77">
        <v>44695</v>
      </c>
      <c r="V12" s="61" t="s">
        <v>740</v>
      </c>
    </row>
    <row r="13" spans="1:22" ht="14.5">
      <c r="A13" s="61" t="s">
        <v>1144</v>
      </c>
      <c r="B13" s="61" t="s">
        <v>1145</v>
      </c>
      <c r="C13" s="61" t="s">
        <v>1153</v>
      </c>
      <c r="D13" s="61" t="s">
        <v>1417</v>
      </c>
      <c r="E13" s="61" t="s">
        <v>1836</v>
      </c>
      <c r="F13" s="77">
        <v>44730</v>
      </c>
      <c r="G13" s="62">
        <v>160321.89000000001</v>
      </c>
      <c r="H13" s="62">
        <v>14132374.6</v>
      </c>
      <c r="I13" s="61" t="s">
        <v>20</v>
      </c>
      <c r="J13" s="61" t="s">
        <v>288</v>
      </c>
      <c r="K13" s="61" t="s">
        <v>660</v>
      </c>
      <c r="L13" s="61" t="s">
        <v>1837</v>
      </c>
      <c r="M13" s="61" t="s">
        <v>1836</v>
      </c>
      <c r="N13" s="61" t="s">
        <v>288</v>
      </c>
      <c r="O13" s="61" t="s">
        <v>740</v>
      </c>
      <c r="P13" s="61" t="s">
        <v>288</v>
      </c>
      <c r="Q13" s="61" t="s">
        <v>288</v>
      </c>
      <c r="R13" s="61" t="s">
        <v>1150</v>
      </c>
      <c r="S13" s="77">
        <v>44746</v>
      </c>
      <c r="T13" s="61" t="s">
        <v>1838</v>
      </c>
      <c r="U13" s="77">
        <v>44730</v>
      </c>
      <c r="V13" s="61" t="s">
        <v>740</v>
      </c>
    </row>
    <row r="14" spans="1:22" ht="14.5">
      <c r="A14" s="61" t="s">
        <v>1144</v>
      </c>
      <c r="B14" s="61" t="s">
        <v>1145</v>
      </c>
      <c r="C14" s="61" t="s">
        <v>1153</v>
      </c>
      <c r="D14" s="61" t="s">
        <v>1417</v>
      </c>
      <c r="E14" s="61" t="s">
        <v>1839</v>
      </c>
      <c r="F14" s="77">
        <v>44732</v>
      </c>
      <c r="G14" s="62">
        <v>94084.11</v>
      </c>
      <c r="H14" s="62">
        <v>8293514.2999999998</v>
      </c>
      <c r="I14" s="61" t="s">
        <v>20</v>
      </c>
      <c r="J14" s="61" t="s">
        <v>288</v>
      </c>
      <c r="K14" s="61" t="s">
        <v>660</v>
      </c>
      <c r="L14" s="61" t="s">
        <v>1840</v>
      </c>
      <c r="M14" s="61" t="s">
        <v>1839</v>
      </c>
      <c r="N14" s="61" t="s">
        <v>288</v>
      </c>
      <c r="O14" s="61" t="s">
        <v>740</v>
      </c>
      <c r="P14" s="61" t="s">
        <v>288</v>
      </c>
      <c r="Q14" s="61" t="s">
        <v>288</v>
      </c>
      <c r="R14" s="61" t="s">
        <v>1150</v>
      </c>
      <c r="S14" s="77">
        <v>44746</v>
      </c>
      <c r="T14" s="61" t="s">
        <v>1838</v>
      </c>
      <c r="U14" s="77">
        <v>44732</v>
      </c>
      <c r="V14" s="61" t="s">
        <v>740</v>
      </c>
    </row>
    <row r="15" spans="1:22" ht="14.5">
      <c r="A15" s="61" t="s">
        <v>1144</v>
      </c>
      <c r="B15" s="61" t="s">
        <v>1145</v>
      </c>
      <c r="C15" s="61" t="s">
        <v>1153</v>
      </c>
      <c r="D15" s="61" t="s">
        <v>1417</v>
      </c>
      <c r="E15" s="61" t="s">
        <v>1841</v>
      </c>
      <c r="F15" s="77">
        <v>44732</v>
      </c>
      <c r="G15" s="62">
        <v>65352.85</v>
      </c>
      <c r="H15" s="62">
        <v>5760853.7300000004</v>
      </c>
      <c r="I15" s="61" t="s">
        <v>20</v>
      </c>
      <c r="J15" s="61" t="s">
        <v>288</v>
      </c>
      <c r="K15" s="61" t="s">
        <v>660</v>
      </c>
      <c r="L15" s="61" t="s">
        <v>1842</v>
      </c>
      <c r="M15" s="61" t="s">
        <v>1841</v>
      </c>
      <c r="N15" s="61" t="s">
        <v>288</v>
      </c>
      <c r="O15" s="61" t="s">
        <v>740</v>
      </c>
      <c r="P15" s="61" t="s">
        <v>288</v>
      </c>
      <c r="Q15" s="61" t="s">
        <v>288</v>
      </c>
      <c r="R15" s="61" t="s">
        <v>1150</v>
      </c>
      <c r="S15" s="77">
        <v>44746</v>
      </c>
      <c r="T15" s="61" t="s">
        <v>1838</v>
      </c>
      <c r="U15" s="77">
        <v>44732</v>
      </c>
      <c r="V15" s="61" t="s">
        <v>740</v>
      </c>
    </row>
    <row r="16" spans="1:22" ht="14.5">
      <c r="A16" s="61" t="s">
        <v>1144</v>
      </c>
      <c r="B16" s="61" t="s">
        <v>1145</v>
      </c>
      <c r="C16" s="61" t="s">
        <v>1153</v>
      </c>
      <c r="D16" s="61" t="s">
        <v>1417</v>
      </c>
      <c r="E16" s="61" t="s">
        <v>1843</v>
      </c>
      <c r="F16" s="77">
        <v>44732</v>
      </c>
      <c r="G16" s="62">
        <v>93087.96</v>
      </c>
      <c r="H16" s="62">
        <v>8205703.6699999999</v>
      </c>
      <c r="I16" s="61" t="s">
        <v>20</v>
      </c>
      <c r="J16" s="61" t="s">
        <v>288</v>
      </c>
      <c r="K16" s="61" t="s">
        <v>660</v>
      </c>
      <c r="L16" s="61" t="s">
        <v>1844</v>
      </c>
      <c r="M16" s="61" t="s">
        <v>1843</v>
      </c>
      <c r="N16" s="61" t="s">
        <v>288</v>
      </c>
      <c r="O16" s="61" t="s">
        <v>740</v>
      </c>
      <c r="P16" s="61" t="s">
        <v>288</v>
      </c>
      <c r="Q16" s="61" t="s">
        <v>288</v>
      </c>
      <c r="R16" s="61" t="s">
        <v>1150</v>
      </c>
      <c r="S16" s="77">
        <v>44746</v>
      </c>
      <c r="T16" s="61" t="s">
        <v>1838</v>
      </c>
      <c r="U16" s="77">
        <v>44732</v>
      </c>
      <c r="V16" s="61" t="s">
        <v>740</v>
      </c>
    </row>
    <row r="17" spans="1:22" ht="14.5">
      <c r="A17" s="61" t="s">
        <v>1144</v>
      </c>
      <c r="B17" s="61" t="s">
        <v>1145</v>
      </c>
      <c r="C17" s="61" t="s">
        <v>1153</v>
      </c>
      <c r="D17" s="61" t="s">
        <v>1417</v>
      </c>
      <c r="E17" s="61" t="s">
        <v>1845</v>
      </c>
      <c r="F17" s="77">
        <v>44732</v>
      </c>
      <c r="G17" s="62">
        <v>19911.98</v>
      </c>
      <c r="H17" s="62">
        <v>1755241.04</v>
      </c>
      <c r="I17" s="61" t="s">
        <v>20</v>
      </c>
      <c r="J17" s="61" t="s">
        <v>288</v>
      </c>
      <c r="K17" s="61" t="s">
        <v>660</v>
      </c>
      <c r="L17" s="61" t="s">
        <v>1846</v>
      </c>
      <c r="M17" s="61" t="s">
        <v>1845</v>
      </c>
      <c r="N17" s="61" t="s">
        <v>288</v>
      </c>
      <c r="O17" s="61" t="s">
        <v>740</v>
      </c>
      <c r="P17" s="61" t="s">
        <v>288</v>
      </c>
      <c r="Q17" s="61" t="s">
        <v>288</v>
      </c>
      <c r="R17" s="61" t="s">
        <v>1150</v>
      </c>
      <c r="S17" s="77">
        <v>44746</v>
      </c>
      <c r="T17" s="61" t="s">
        <v>1838</v>
      </c>
      <c r="U17" s="77">
        <v>44732</v>
      </c>
      <c r="V17" s="61" t="s">
        <v>740</v>
      </c>
    </row>
    <row r="18" spans="1:22" ht="14.5">
      <c r="A18" s="61" t="s">
        <v>1144</v>
      </c>
      <c r="B18" s="61" t="s">
        <v>1145</v>
      </c>
      <c r="C18" s="61" t="s">
        <v>1153</v>
      </c>
      <c r="D18" s="61" t="s">
        <v>1417</v>
      </c>
      <c r="E18" s="61" t="s">
        <v>1847</v>
      </c>
      <c r="F18" s="77">
        <v>44732</v>
      </c>
      <c r="G18" s="62">
        <v>36295.26</v>
      </c>
      <c r="H18" s="62">
        <v>3199427.17</v>
      </c>
      <c r="I18" s="61" t="s">
        <v>20</v>
      </c>
      <c r="J18" s="61" t="s">
        <v>288</v>
      </c>
      <c r="K18" s="61" t="s">
        <v>660</v>
      </c>
      <c r="L18" s="61" t="s">
        <v>1848</v>
      </c>
      <c r="M18" s="61" t="s">
        <v>1847</v>
      </c>
      <c r="N18" s="61" t="s">
        <v>288</v>
      </c>
      <c r="O18" s="61" t="s">
        <v>740</v>
      </c>
      <c r="P18" s="61" t="s">
        <v>288</v>
      </c>
      <c r="Q18" s="61" t="s">
        <v>288</v>
      </c>
      <c r="R18" s="61" t="s">
        <v>1150</v>
      </c>
      <c r="S18" s="77">
        <v>44746</v>
      </c>
      <c r="T18" s="61" t="s">
        <v>1838</v>
      </c>
      <c r="U18" s="77">
        <v>44732</v>
      </c>
      <c r="V18" s="61" t="s">
        <v>740</v>
      </c>
    </row>
    <row r="19" spans="1:22" ht="14.5">
      <c r="A19" s="61" t="s">
        <v>1144</v>
      </c>
      <c r="B19" s="61" t="s">
        <v>1145</v>
      </c>
      <c r="C19" s="61" t="s">
        <v>1153</v>
      </c>
      <c r="D19" s="61" t="s">
        <v>1417</v>
      </c>
      <c r="E19" s="61" t="s">
        <v>1849</v>
      </c>
      <c r="F19" s="77">
        <v>44732</v>
      </c>
      <c r="G19" s="62">
        <v>42848.57</v>
      </c>
      <c r="H19" s="62">
        <v>3777101.45</v>
      </c>
      <c r="I19" s="61" t="s">
        <v>20</v>
      </c>
      <c r="J19" s="61" t="s">
        <v>288</v>
      </c>
      <c r="K19" s="61" t="s">
        <v>660</v>
      </c>
      <c r="L19" s="61" t="s">
        <v>1850</v>
      </c>
      <c r="M19" s="61" t="s">
        <v>1849</v>
      </c>
      <c r="N19" s="61" t="s">
        <v>288</v>
      </c>
      <c r="O19" s="61" t="s">
        <v>740</v>
      </c>
      <c r="P19" s="61" t="s">
        <v>288</v>
      </c>
      <c r="Q19" s="61" t="s">
        <v>288</v>
      </c>
      <c r="R19" s="61" t="s">
        <v>1150</v>
      </c>
      <c r="S19" s="77">
        <v>44746</v>
      </c>
      <c r="T19" s="61" t="s">
        <v>1838</v>
      </c>
      <c r="U19" s="77">
        <v>44732</v>
      </c>
      <c r="V19" s="61" t="s">
        <v>740</v>
      </c>
    </row>
    <row r="20" spans="1:22" ht="14.5">
      <c r="A20" s="61" t="s">
        <v>1144</v>
      </c>
      <c r="B20" s="61" t="s">
        <v>1145</v>
      </c>
      <c r="C20" s="61" t="s">
        <v>1153</v>
      </c>
      <c r="D20" s="61" t="s">
        <v>1417</v>
      </c>
      <c r="E20" s="61" t="s">
        <v>1851</v>
      </c>
      <c r="F20" s="77">
        <v>44732</v>
      </c>
      <c r="G20" s="62">
        <v>2442.23</v>
      </c>
      <c r="H20" s="62">
        <v>215282.57</v>
      </c>
      <c r="I20" s="61" t="s">
        <v>20</v>
      </c>
      <c r="J20" s="61" t="s">
        <v>288</v>
      </c>
      <c r="K20" s="61" t="s">
        <v>660</v>
      </c>
      <c r="L20" s="61" t="s">
        <v>1852</v>
      </c>
      <c r="M20" s="61" t="s">
        <v>1851</v>
      </c>
      <c r="N20" s="61" t="s">
        <v>288</v>
      </c>
      <c r="O20" s="61" t="s">
        <v>740</v>
      </c>
      <c r="P20" s="61" t="s">
        <v>288</v>
      </c>
      <c r="Q20" s="61" t="s">
        <v>288</v>
      </c>
      <c r="R20" s="61" t="s">
        <v>1150</v>
      </c>
      <c r="S20" s="77">
        <v>44746</v>
      </c>
      <c r="T20" s="61" t="s">
        <v>1838</v>
      </c>
      <c r="U20" s="77">
        <v>44732</v>
      </c>
      <c r="V20" s="61" t="s">
        <v>740</v>
      </c>
    </row>
    <row r="21" spans="1:22" ht="14.5">
      <c r="A21" s="61" t="s">
        <v>1144</v>
      </c>
      <c r="B21" s="61" t="s">
        <v>1145</v>
      </c>
      <c r="C21" s="61" t="s">
        <v>1153</v>
      </c>
      <c r="D21" s="61" t="s">
        <v>1417</v>
      </c>
      <c r="E21" s="61" t="s">
        <v>1853</v>
      </c>
      <c r="F21" s="77">
        <v>44735</v>
      </c>
      <c r="G21" s="62">
        <v>5227.8</v>
      </c>
      <c r="H21" s="62">
        <v>460830.57</v>
      </c>
      <c r="I21" s="61" t="s">
        <v>20</v>
      </c>
      <c r="J21" s="61" t="s">
        <v>288</v>
      </c>
      <c r="K21" s="61" t="s">
        <v>660</v>
      </c>
      <c r="L21" s="61" t="s">
        <v>1854</v>
      </c>
      <c r="M21" s="61" t="s">
        <v>1853</v>
      </c>
      <c r="N21" s="61" t="s">
        <v>288</v>
      </c>
      <c r="O21" s="61" t="s">
        <v>740</v>
      </c>
      <c r="P21" s="61" t="s">
        <v>288</v>
      </c>
      <c r="Q21" s="61" t="s">
        <v>288</v>
      </c>
      <c r="R21" s="61" t="s">
        <v>1150</v>
      </c>
      <c r="S21" s="77">
        <v>44746</v>
      </c>
      <c r="T21" s="61" t="s">
        <v>1838</v>
      </c>
      <c r="U21" s="77">
        <v>44735</v>
      </c>
      <c r="V21" s="61" t="s">
        <v>740</v>
      </c>
    </row>
    <row r="22" spans="1:22" ht="14.5">
      <c r="A22" s="61" t="s">
        <v>1144</v>
      </c>
      <c r="B22" s="61" t="s">
        <v>1145</v>
      </c>
      <c r="C22" s="61" t="s">
        <v>1153</v>
      </c>
      <c r="D22" s="61" t="s">
        <v>1417</v>
      </c>
      <c r="E22" s="61" t="s">
        <v>1855</v>
      </c>
      <c r="F22" s="77">
        <v>44734</v>
      </c>
      <c r="G22" s="62">
        <v>12098.42</v>
      </c>
      <c r="H22" s="62">
        <v>1066475.72</v>
      </c>
      <c r="I22" s="61" t="s">
        <v>20</v>
      </c>
      <c r="J22" s="61" t="s">
        <v>288</v>
      </c>
      <c r="K22" s="61" t="s">
        <v>660</v>
      </c>
      <c r="L22" s="61" t="s">
        <v>1856</v>
      </c>
      <c r="M22" s="61" t="s">
        <v>1855</v>
      </c>
      <c r="N22" s="61" t="s">
        <v>288</v>
      </c>
      <c r="O22" s="61" t="s">
        <v>740</v>
      </c>
      <c r="P22" s="61" t="s">
        <v>288</v>
      </c>
      <c r="Q22" s="61" t="s">
        <v>288</v>
      </c>
      <c r="R22" s="61" t="s">
        <v>1150</v>
      </c>
      <c r="S22" s="77">
        <v>44746</v>
      </c>
      <c r="T22" s="61" t="s">
        <v>1838</v>
      </c>
      <c r="U22" s="77">
        <v>44734</v>
      </c>
      <c r="V22" s="61" t="s">
        <v>740</v>
      </c>
    </row>
    <row r="23" spans="1:22" ht="14.5">
      <c r="A23" s="61" t="s">
        <v>1144</v>
      </c>
      <c r="B23" s="61" t="s">
        <v>1145</v>
      </c>
      <c r="C23" s="61" t="s">
        <v>1153</v>
      </c>
      <c r="D23" s="61" t="s">
        <v>1417</v>
      </c>
      <c r="E23" s="61" t="s">
        <v>1857</v>
      </c>
      <c r="F23" s="77">
        <v>44733</v>
      </c>
      <c r="G23" s="62">
        <v>94266.85</v>
      </c>
      <c r="H23" s="62">
        <v>8309622.8300000001</v>
      </c>
      <c r="I23" s="61" t="s">
        <v>20</v>
      </c>
      <c r="J23" s="61" t="s">
        <v>288</v>
      </c>
      <c r="K23" s="61" t="s">
        <v>660</v>
      </c>
      <c r="L23" s="61" t="s">
        <v>1858</v>
      </c>
      <c r="M23" s="61" t="s">
        <v>1857</v>
      </c>
      <c r="N23" s="61" t="s">
        <v>288</v>
      </c>
      <c r="O23" s="61" t="s">
        <v>740</v>
      </c>
      <c r="P23" s="61" t="s">
        <v>288</v>
      </c>
      <c r="Q23" s="61" t="s">
        <v>288</v>
      </c>
      <c r="R23" s="61" t="s">
        <v>1150</v>
      </c>
      <c r="S23" s="77">
        <v>44746</v>
      </c>
      <c r="T23" s="61" t="s">
        <v>1838</v>
      </c>
      <c r="U23" s="77">
        <v>44733</v>
      </c>
      <c r="V23" s="61" t="s">
        <v>740</v>
      </c>
    </row>
    <row r="24" spans="1:22" ht="14.5">
      <c r="A24" s="61" t="s">
        <v>1144</v>
      </c>
      <c r="B24" s="61" t="s">
        <v>1145</v>
      </c>
      <c r="C24" s="61" t="s">
        <v>1153</v>
      </c>
      <c r="D24" s="61" t="s">
        <v>1417</v>
      </c>
      <c r="E24" s="61" t="s">
        <v>1859</v>
      </c>
      <c r="F24" s="77">
        <v>44733</v>
      </c>
      <c r="G24" s="62">
        <v>132439.82</v>
      </c>
      <c r="H24" s="62">
        <v>11674570.130000001</v>
      </c>
      <c r="I24" s="61" t="s">
        <v>20</v>
      </c>
      <c r="J24" s="61" t="s">
        <v>288</v>
      </c>
      <c r="K24" s="61" t="s">
        <v>660</v>
      </c>
      <c r="L24" s="61" t="s">
        <v>1860</v>
      </c>
      <c r="M24" s="61" t="s">
        <v>1859</v>
      </c>
      <c r="N24" s="61" t="s">
        <v>288</v>
      </c>
      <c r="O24" s="61" t="s">
        <v>740</v>
      </c>
      <c r="P24" s="61" t="s">
        <v>288</v>
      </c>
      <c r="Q24" s="61" t="s">
        <v>288</v>
      </c>
      <c r="R24" s="61" t="s">
        <v>1150</v>
      </c>
      <c r="S24" s="77">
        <v>44746</v>
      </c>
      <c r="T24" s="61" t="s">
        <v>1838</v>
      </c>
      <c r="U24" s="77">
        <v>44733</v>
      </c>
      <c r="V24" s="61" t="s">
        <v>740</v>
      </c>
    </row>
    <row r="25" spans="1:22" ht="14.5">
      <c r="A25" s="61" t="s">
        <v>1144</v>
      </c>
      <c r="B25" s="61" t="s">
        <v>1145</v>
      </c>
      <c r="C25" s="61" t="s">
        <v>1153</v>
      </c>
      <c r="D25" s="61" t="s">
        <v>1417</v>
      </c>
      <c r="E25" s="61" t="s">
        <v>1861</v>
      </c>
      <c r="F25" s="77">
        <v>44721</v>
      </c>
      <c r="G25" s="62">
        <v>42164.88</v>
      </c>
      <c r="H25" s="62">
        <v>3716834.17</v>
      </c>
      <c r="I25" s="61" t="s">
        <v>20</v>
      </c>
      <c r="J25" s="61" t="s">
        <v>288</v>
      </c>
      <c r="K25" s="61" t="s">
        <v>660</v>
      </c>
      <c r="L25" s="61" t="s">
        <v>1862</v>
      </c>
      <c r="M25" s="61" t="s">
        <v>1861</v>
      </c>
      <c r="N25" s="61" t="s">
        <v>288</v>
      </c>
      <c r="O25" s="61" t="s">
        <v>740</v>
      </c>
      <c r="P25" s="61" t="s">
        <v>288</v>
      </c>
      <c r="Q25" s="61" t="s">
        <v>288</v>
      </c>
      <c r="R25" s="61" t="s">
        <v>1150</v>
      </c>
      <c r="S25" s="77">
        <v>44746</v>
      </c>
      <c r="T25" s="61" t="s">
        <v>1838</v>
      </c>
      <c r="U25" s="77">
        <v>44721</v>
      </c>
      <c r="V25" s="61" t="s">
        <v>740</v>
      </c>
    </row>
    <row r="26" spans="1:22" ht="14.5">
      <c r="A26" s="61" t="s">
        <v>1144</v>
      </c>
      <c r="B26" s="61" t="s">
        <v>1145</v>
      </c>
      <c r="C26" s="61" t="s">
        <v>1153</v>
      </c>
      <c r="D26" s="61" t="s">
        <v>1417</v>
      </c>
      <c r="E26" s="61" t="s">
        <v>1863</v>
      </c>
      <c r="F26" s="77">
        <v>44731</v>
      </c>
      <c r="G26" s="62">
        <v>34884.17</v>
      </c>
      <c r="H26" s="62">
        <v>3075039.59</v>
      </c>
      <c r="I26" s="61" t="s">
        <v>20</v>
      </c>
      <c r="J26" s="61" t="s">
        <v>288</v>
      </c>
      <c r="K26" s="61" t="s">
        <v>660</v>
      </c>
      <c r="L26" s="61" t="s">
        <v>1864</v>
      </c>
      <c r="M26" s="61" t="s">
        <v>1863</v>
      </c>
      <c r="N26" s="61" t="s">
        <v>288</v>
      </c>
      <c r="O26" s="61" t="s">
        <v>740</v>
      </c>
      <c r="P26" s="61" t="s">
        <v>288</v>
      </c>
      <c r="Q26" s="61" t="s">
        <v>288</v>
      </c>
      <c r="R26" s="61" t="s">
        <v>1150</v>
      </c>
      <c r="S26" s="77">
        <v>44746</v>
      </c>
      <c r="T26" s="61" t="s">
        <v>1838</v>
      </c>
      <c r="U26" s="77">
        <v>44731</v>
      </c>
      <c r="V26" s="61" t="s">
        <v>740</v>
      </c>
    </row>
    <row r="27" spans="1:22" ht="14.5">
      <c r="A27" s="61" t="s">
        <v>1144</v>
      </c>
      <c r="B27" s="61" t="s">
        <v>1145</v>
      </c>
      <c r="C27" s="61" t="s">
        <v>1153</v>
      </c>
      <c r="D27" s="61" t="s">
        <v>1417</v>
      </c>
      <c r="E27" s="61" t="s">
        <v>1865</v>
      </c>
      <c r="F27" s="77">
        <v>44731</v>
      </c>
      <c r="G27" s="62">
        <v>26595.3</v>
      </c>
      <c r="H27" s="62">
        <v>2344375.7000000002</v>
      </c>
      <c r="I27" s="61" t="s">
        <v>20</v>
      </c>
      <c r="J27" s="61" t="s">
        <v>288</v>
      </c>
      <c r="K27" s="61" t="s">
        <v>660</v>
      </c>
      <c r="L27" s="61" t="s">
        <v>1866</v>
      </c>
      <c r="M27" s="61" t="s">
        <v>1865</v>
      </c>
      <c r="N27" s="61" t="s">
        <v>288</v>
      </c>
      <c r="O27" s="61" t="s">
        <v>740</v>
      </c>
      <c r="P27" s="61" t="s">
        <v>288</v>
      </c>
      <c r="Q27" s="61" t="s">
        <v>288</v>
      </c>
      <c r="R27" s="61" t="s">
        <v>1150</v>
      </c>
      <c r="S27" s="77">
        <v>44746</v>
      </c>
      <c r="T27" s="61" t="s">
        <v>1838</v>
      </c>
      <c r="U27" s="77">
        <v>44731</v>
      </c>
      <c r="V27" s="61" t="s">
        <v>740</v>
      </c>
    </row>
    <row r="28" spans="1:22" ht="14.5">
      <c r="A28" s="61" t="s">
        <v>1144</v>
      </c>
      <c r="B28" s="61" t="s">
        <v>1145</v>
      </c>
      <c r="C28" s="61" t="s">
        <v>1153</v>
      </c>
      <c r="D28" s="61" t="s">
        <v>1417</v>
      </c>
      <c r="E28" s="61" t="s">
        <v>1867</v>
      </c>
      <c r="F28" s="77">
        <v>44732</v>
      </c>
      <c r="G28" s="62">
        <v>170626.8</v>
      </c>
      <c r="H28" s="62">
        <v>15040752.42</v>
      </c>
      <c r="I28" s="61" t="s">
        <v>20</v>
      </c>
      <c r="J28" s="61" t="s">
        <v>288</v>
      </c>
      <c r="K28" s="61" t="s">
        <v>660</v>
      </c>
      <c r="L28" s="61" t="s">
        <v>1868</v>
      </c>
      <c r="M28" s="61" t="s">
        <v>1867</v>
      </c>
      <c r="N28" s="61" t="s">
        <v>288</v>
      </c>
      <c r="O28" s="61" t="s">
        <v>740</v>
      </c>
      <c r="P28" s="61" t="s">
        <v>288</v>
      </c>
      <c r="Q28" s="61" t="s">
        <v>288</v>
      </c>
      <c r="R28" s="61" t="s">
        <v>1150</v>
      </c>
      <c r="S28" s="77">
        <v>44746</v>
      </c>
      <c r="T28" s="61" t="s">
        <v>1838</v>
      </c>
      <c r="U28" s="77">
        <v>44732</v>
      </c>
      <c r="V28" s="61" t="s">
        <v>740</v>
      </c>
    </row>
    <row r="29" spans="1:22" ht="14.5">
      <c r="A29" s="61" t="s">
        <v>1144</v>
      </c>
      <c r="B29" s="61" t="s">
        <v>1145</v>
      </c>
      <c r="C29" s="61" t="s">
        <v>1153</v>
      </c>
      <c r="D29" s="61" t="s">
        <v>1417</v>
      </c>
      <c r="E29" s="61" t="s">
        <v>1869</v>
      </c>
      <c r="F29" s="77">
        <v>44732</v>
      </c>
      <c r="G29" s="62">
        <v>253523.85</v>
      </c>
      <c r="H29" s="62">
        <v>22348127.379999999</v>
      </c>
      <c r="I29" s="61" t="s">
        <v>20</v>
      </c>
      <c r="J29" s="61" t="s">
        <v>288</v>
      </c>
      <c r="K29" s="61" t="s">
        <v>660</v>
      </c>
      <c r="L29" s="61" t="s">
        <v>1870</v>
      </c>
      <c r="M29" s="61" t="s">
        <v>1869</v>
      </c>
      <c r="N29" s="61" t="s">
        <v>288</v>
      </c>
      <c r="O29" s="61" t="s">
        <v>740</v>
      </c>
      <c r="P29" s="61" t="s">
        <v>288</v>
      </c>
      <c r="Q29" s="61" t="s">
        <v>288</v>
      </c>
      <c r="R29" s="61" t="s">
        <v>1150</v>
      </c>
      <c r="S29" s="77">
        <v>44746</v>
      </c>
      <c r="T29" s="61" t="s">
        <v>1838</v>
      </c>
      <c r="U29" s="77">
        <v>44732</v>
      </c>
      <c r="V29" s="61" t="s">
        <v>740</v>
      </c>
    </row>
    <row r="30" spans="1:22" ht="14.5">
      <c r="A30" s="61" t="s">
        <v>1144</v>
      </c>
      <c r="B30" s="61" t="s">
        <v>1145</v>
      </c>
      <c r="C30" s="61" t="s">
        <v>1153</v>
      </c>
      <c r="D30" s="61" t="s">
        <v>1417</v>
      </c>
      <c r="E30" s="61" t="s">
        <v>1871</v>
      </c>
      <c r="F30" s="77">
        <v>44732</v>
      </c>
      <c r="G30" s="62">
        <v>122669.44</v>
      </c>
      <c r="H30" s="62">
        <v>10813311.140000001</v>
      </c>
      <c r="I30" s="61" t="s">
        <v>20</v>
      </c>
      <c r="J30" s="61" t="s">
        <v>288</v>
      </c>
      <c r="K30" s="61" t="s">
        <v>660</v>
      </c>
      <c r="L30" s="61" t="s">
        <v>1872</v>
      </c>
      <c r="M30" s="61" t="s">
        <v>1871</v>
      </c>
      <c r="N30" s="61" t="s">
        <v>288</v>
      </c>
      <c r="O30" s="61" t="s">
        <v>740</v>
      </c>
      <c r="P30" s="61" t="s">
        <v>288</v>
      </c>
      <c r="Q30" s="61" t="s">
        <v>288</v>
      </c>
      <c r="R30" s="61" t="s">
        <v>1150</v>
      </c>
      <c r="S30" s="77">
        <v>44746</v>
      </c>
      <c r="T30" s="61" t="s">
        <v>1838</v>
      </c>
      <c r="U30" s="77">
        <v>44732</v>
      </c>
      <c r="V30" s="61" t="s">
        <v>740</v>
      </c>
    </row>
    <row r="31" spans="1:22" ht="14.5">
      <c r="A31" s="61" t="s">
        <v>1144</v>
      </c>
      <c r="B31" s="61" t="s">
        <v>1145</v>
      </c>
      <c r="C31" s="61" t="s">
        <v>1153</v>
      </c>
      <c r="D31" s="61" t="s">
        <v>1417</v>
      </c>
      <c r="E31" s="61" t="s">
        <v>1873</v>
      </c>
      <c r="F31" s="77">
        <v>44732</v>
      </c>
      <c r="G31" s="62">
        <v>153959</v>
      </c>
      <c r="H31" s="62">
        <v>13571485.85</v>
      </c>
      <c r="I31" s="61" t="s">
        <v>20</v>
      </c>
      <c r="J31" s="61" t="s">
        <v>288</v>
      </c>
      <c r="K31" s="61" t="s">
        <v>660</v>
      </c>
      <c r="L31" s="61" t="s">
        <v>1874</v>
      </c>
      <c r="M31" s="61" t="s">
        <v>1873</v>
      </c>
      <c r="N31" s="61" t="s">
        <v>288</v>
      </c>
      <c r="O31" s="61" t="s">
        <v>740</v>
      </c>
      <c r="P31" s="61" t="s">
        <v>288</v>
      </c>
      <c r="Q31" s="61" t="s">
        <v>288</v>
      </c>
      <c r="R31" s="61" t="s">
        <v>1150</v>
      </c>
      <c r="S31" s="77">
        <v>44746</v>
      </c>
      <c r="T31" s="61" t="s">
        <v>1838</v>
      </c>
      <c r="U31" s="77">
        <v>44732</v>
      </c>
      <c r="V31" s="61" t="s">
        <v>740</v>
      </c>
    </row>
    <row r="32" spans="1:22" ht="14.5">
      <c r="A32" s="61" t="s">
        <v>1144</v>
      </c>
      <c r="B32" s="61" t="s">
        <v>1145</v>
      </c>
      <c r="C32" s="61" t="s">
        <v>1153</v>
      </c>
      <c r="D32" s="61" t="s">
        <v>1417</v>
      </c>
      <c r="E32" s="61" t="s">
        <v>1875</v>
      </c>
      <c r="F32" s="77">
        <v>44732</v>
      </c>
      <c r="G32" s="62">
        <v>9075.35</v>
      </c>
      <c r="H32" s="62">
        <v>799992.1</v>
      </c>
      <c r="I32" s="61" t="s">
        <v>20</v>
      </c>
      <c r="J32" s="61" t="s">
        <v>288</v>
      </c>
      <c r="K32" s="61" t="s">
        <v>660</v>
      </c>
      <c r="L32" s="61" t="s">
        <v>1876</v>
      </c>
      <c r="M32" s="61" t="s">
        <v>1875</v>
      </c>
      <c r="N32" s="61" t="s">
        <v>288</v>
      </c>
      <c r="O32" s="61" t="s">
        <v>740</v>
      </c>
      <c r="P32" s="61" t="s">
        <v>288</v>
      </c>
      <c r="Q32" s="61" t="s">
        <v>288</v>
      </c>
      <c r="R32" s="61" t="s">
        <v>1150</v>
      </c>
      <c r="S32" s="77">
        <v>44746</v>
      </c>
      <c r="T32" s="61" t="s">
        <v>1838</v>
      </c>
      <c r="U32" s="77">
        <v>44732</v>
      </c>
      <c r="V32" s="61" t="s">
        <v>740</v>
      </c>
    </row>
    <row r="33" spans="1:22" ht="14.5">
      <c r="A33" s="61" t="s">
        <v>1144</v>
      </c>
      <c r="B33" s="61" t="s">
        <v>1145</v>
      </c>
      <c r="C33" s="61" t="s">
        <v>1153</v>
      </c>
      <c r="D33" s="61" t="s">
        <v>1417</v>
      </c>
      <c r="E33" s="61" t="s">
        <v>1877</v>
      </c>
      <c r="F33" s="77">
        <v>44732</v>
      </c>
      <c r="G33" s="62">
        <v>14542.43</v>
      </c>
      <c r="H33" s="62">
        <v>1281915.2</v>
      </c>
      <c r="I33" s="61" t="s">
        <v>20</v>
      </c>
      <c r="J33" s="61" t="s">
        <v>288</v>
      </c>
      <c r="K33" s="61" t="s">
        <v>660</v>
      </c>
      <c r="L33" s="61" t="s">
        <v>1878</v>
      </c>
      <c r="M33" s="61" t="s">
        <v>1877</v>
      </c>
      <c r="N33" s="61" t="s">
        <v>288</v>
      </c>
      <c r="O33" s="61" t="s">
        <v>740</v>
      </c>
      <c r="P33" s="61" t="s">
        <v>288</v>
      </c>
      <c r="Q33" s="61" t="s">
        <v>288</v>
      </c>
      <c r="R33" s="61" t="s">
        <v>1150</v>
      </c>
      <c r="S33" s="77">
        <v>44746</v>
      </c>
      <c r="T33" s="61" t="s">
        <v>1838</v>
      </c>
      <c r="U33" s="77">
        <v>44732</v>
      </c>
      <c r="V33" s="61" t="s">
        <v>740</v>
      </c>
    </row>
    <row r="34" spans="1:22" ht="14.5">
      <c r="A34" s="61" t="s">
        <v>1144</v>
      </c>
      <c r="B34" s="61" t="s">
        <v>1145</v>
      </c>
      <c r="C34" s="61" t="s">
        <v>1153</v>
      </c>
      <c r="D34" s="61" t="s">
        <v>1417</v>
      </c>
      <c r="E34" s="61" t="s">
        <v>1879</v>
      </c>
      <c r="F34" s="77">
        <v>44732</v>
      </c>
      <c r="G34" s="62">
        <v>26788.69</v>
      </c>
      <c r="H34" s="62">
        <v>2361423.02</v>
      </c>
      <c r="I34" s="61" t="s">
        <v>20</v>
      </c>
      <c r="J34" s="61" t="s">
        <v>288</v>
      </c>
      <c r="K34" s="61" t="s">
        <v>660</v>
      </c>
      <c r="L34" s="61" t="s">
        <v>1880</v>
      </c>
      <c r="M34" s="61" t="s">
        <v>1879</v>
      </c>
      <c r="N34" s="61" t="s">
        <v>288</v>
      </c>
      <c r="O34" s="61" t="s">
        <v>740</v>
      </c>
      <c r="P34" s="61" t="s">
        <v>288</v>
      </c>
      <c r="Q34" s="61" t="s">
        <v>288</v>
      </c>
      <c r="R34" s="61" t="s">
        <v>1150</v>
      </c>
      <c r="S34" s="77">
        <v>44746</v>
      </c>
      <c r="T34" s="61" t="s">
        <v>1838</v>
      </c>
      <c r="U34" s="77">
        <v>44732</v>
      </c>
      <c r="V34" s="61" t="s">
        <v>740</v>
      </c>
    </row>
    <row r="35" spans="1:22" ht="14.5">
      <c r="A35" s="61" t="s">
        <v>1144</v>
      </c>
      <c r="B35" s="61" t="s">
        <v>1145</v>
      </c>
      <c r="C35" s="61" t="s">
        <v>1153</v>
      </c>
      <c r="D35" s="61" t="s">
        <v>1417</v>
      </c>
      <c r="E35" s="61" t="s">
        <v>1881</v>
      </c>
      <c r="F35" s="77">
        <v>44732</v>
      </c>
      <c r="G35" s="62">
        <v>33458.53</v>
      </c>
      <c r="H35" s="62">
        <v>2949369.42</v>
      </c>
      <c r="I35" s="61" t="s">
        <v>20</v>
      </c>
      <c r="J35" s="61" t="s">
        <v>288</v>
      </c>
      <c r="K35" s="61" t="s">
        <v>660</v>
      </c>
      <c r="L35" s="61" t="s">
        <v>1882</v>
      </c>
      <c r="M35" s="61" t="s">
        <v>1881</v>
      </c>
      <c r="N35" s="61" t="s">
        <v>288</v>
      </c>
      <c r="O35" s="61" t="s">
        <v>740</v>
      </c>
      <c r="P35" s="61" t="s">
        <v>288</v>
      </c>
      <c r="Q35" s="61" t="s">
        <v>288</v>
      </c>
      <c r="R35" s="61" t="s">
        <v>1150</v>
      </c>
      <c r="S35" s="77">
        <v>44746</v>
      </c>
      <c r="T35" s="61" t="s">
        <v>1838</v>
      </c>
      <c r="U35" s="77">
        <v>44732</v>
      </c>
      <c r="V35" s="61" t="s">
        <v>740</v>
      </c>
    </row>
    <row r="36" spans="1:22" ht="14.5">
      <c r="A36" s="61" t="s">
        <v>1144</v>
      </c>
      <c r="B36" s="61" t="s">
        <v>1145</v>
      </c>
      <c r="C36" s="61" t="s">
        <v>1153</v>
      </c>
      <c r="D36" s="61" t="s">
        <v>1417</v>
      </c>
      <c r="E36" s="61" t="s">
        <v>1883</v>
      </c>
      <c r="F36" s="77">
        <v>44733</v>
      </c>
      <c r="G36" s="62">
        <v>313188.34000000003</v>
      </c>
      <c r="H36" s="62">
        <v>27607552.170000002</v>
      </c>
      <c r="I36" s="61" t="s">
        <v>20</v>
      </c>
      <c r="J36" s="61" t="s">
        <v>288</v>
      </c>
      <c r="K36" s="61" t="s">
        <v>660</v>
      </c>
      <c r="L36" s="61" t="s">
        <v>1884</v>
      </c>
      <c r="M36" s="61" t="s">
        <v>1883</v>
      </c>
      <c r="N36" s="61" t="s">
        <v>288</v>
      </c>
      <c r="O36" s="61" t="s">
        <v>740</v>
      </c>
      <c r="P36" s="61" t="s">
        <v>288</v>
      </c>
      <c r="Q36" s="61" t="s">
        <v>288</v>
      </c>
      <c r="R36" s="61" t="s">
        <v>1150</v>
      </c>
      <c r="S36" s="77">
        <v>44746</v>
      </c>
      <c r="T36" s="61" t="s">
        <v>1838</v>
      </c>
      <c r="U36" s="77">
        <v>44733</v>
      </c>
      <c r="V36" s="61" t="s">
        <v>740</v>
      </c>
    </row>
    <row r="37" spans="1:22" ht="14.5">
      <c r="A37" s="61" t="s">
        <v>1144</v>
      </c>
      <c r="B37" s="61" t="s">
        <v>1145</v>
      </c>
      <c r="C37" s="61" t="s">
        <v>1153</v>
      </c>
      <c r="D37" s="61" t="s">
        <v>1417</v>
      </c>
      <c r="E37" s="61" t="s">
        <v>1885</v>
      </c>
      <c r="F37" s="77">
        <v>44732</v>
      </c>
      <c r="G37" s="62">
        <v>88311.38</v>
      </c>
      <c r="H37" s="62">
        <v>7784648.1500000004</v>
      </c>
      <c r="I37" s="61" t="s">
        <v>20</v>
      </c>
      <c r="J37" s="61" t="s">
        <v>288</v>
      </c>
      <c r="K37" s="61" t="s">
        <v>660</v>
      </c>
      <c r="L37" s="61" t="s">
        <v>1886</v>
      </c>
      <c r="M37" s="61" t="s">
        <v>1885</v>
      </c>
      <c r="N37" s="61" t="s">
        <v>288</v>
      </c>
      <c r="O37" s="61" t="s">
        <v>740</v>
      </c>
      <c r="P37" s="61" t="s">
        <v>288</v>
      </c>
      <c r="Q37" s="61" t="s">
        <v>288</v>
      </c>
      <c r="R37" s="61" t="s">
        <v>1150</v>
      </c>
      <c r="S37" s="77">
        <v>44746</v>
      </c>
      <c r="T37" s="61" t="s">
        <v>1838</v>
      </c>
      <c r="U37" s="77">
        <v>44732</v>
      </c>
      <c r="V37" s="61" t="s">
        <v>740</v>
      </c>
    </row>
    <row r="38" spans="1:22" ht="14.5">
      <c r="A38" s="61" t="s">
        <v>1144</v>
      </c>
      <c r="B38" s="61" t="s">
        <v>1145</v>
      </c>
      <c r="C38" s="61" t="s">
        <v>1153</v>
      </c>
      <c r="D38" s="61" t="s">
        <v>1417</v>
      </c>
      <c r="E38" s="61" t="s">
        <v>1887</v>
      </c>
      <c r="F38" s="77">
        <v>44735</v>
      </c>
      <c r="G38" s="62">
        <v>6525.36</v>
      </c>
      <c r="H38" s="62">
        <v>575210.48</v>
      </c>
      <c r="I38" s="61" t="s">
        <v>20</v>
      </c>
      <c r="J38" s="61" t="s">
        <v>288</v>
      </c>
      <c r="K38" s="61" t="s">
        <v>660</v>
      </c>
      <c r="L38" s="61" t="s">
        <v>1888</v>
      </c>
      <c r="M38" s="61" t="s">
        <v>1887</v>
      </c>
      <c r="N38" s="61" t="s">
        <v>288</v>
      </c>
      <c r="O38" s="61" t="s">
        <v>740</v>
      </c>
      <c r="P38" s="61" t="s">
        <v>288</v>
      </c>
      <c r="Q38" s="61" t="s">
        <v>288</v>
      </c>
      <c r="R38" s="61" t="s">
        <v>1150</v>
      </c>
      <c r="S38" s="77">
        <v>44749</v>
      </c>
      <c r="T38" s="61" t="s">
        <v>1889</v>
      </c>
      <c r="U38" s="77">
        <v>44735</v>
      </c>
      <c r="V38" s="61" t="s">
        <v>740</v>
      </c>
    </row>
    <row r="39" spans="1:22" ht="14.5">
      <c r="A39" s="61" t="s">
        <v>1144</v>
      </c>
      <c r="B39" s="61" t="s">
        <v>1145</v>
      </c>
      <c r="C39" s="61" t="s">
        <v>1153</v>
      </c>
      <c r="D39" s="61" t="s">
        <v>1417</v>
      </c>
      <c r="E39" s="61" t="s">
        <v>1890</v>
      </c>
      <c r="F39" s="77">
        <v>44738</v>
      </c>
      <c r="G39" s="62">
        <v>29050.92</v>
      </c>
      <c r="H39" s="62">
        <v>2560838.6</v>
      </c>
      <c r="I39" s="61" t="s">
        <v>20</v>
      </c>
      <c r="J39" s="61" t="s">
        <v>288</v>
      </c>
      <c r="K39" s="61" t="s">
        <v>660</v>
      </c>
      <c r="L39" s="61" t="s">
        <v>1891</v>
      </c>
      <c r="M39" s="61" t="s">
        <v>1890</v>
      </c>
      <c r="N39" s="61" t="s">
        <v>288</v>
      </c>
      <c r="O39" s="61" t="s">
        <v>740</v>
      </c>
      <c r="P39" s="61" t="s">
        <v>288</v>
      </c>
      <c r="Q39" s="61" t="s">
        <v>288</v>
      </c>
      <c r="R39" s="61" t="s">
        <v>1150</v>
      </c>
      <c r="S39" s="77">
        <v>44749</v>
      </c>
      <c r="T39" s="61" t="s">
        <v>1889</v>
      </c>
      <c r="U39" s="77">
        <v>44738</v>
      </c>
      <c r="V39" s="61" t="s">
        <v>740</v>
      </c>
    </row>
    <row r="40" spans="1:22" ht="14.5">
      <c r="A40" s="61" t="s">
        <v>1144</v>
      </c>
      <c r="B40" s="61" t="s">
        <v>1145</v>
      </c>
      <c r="C40" s="61" t="s">
        <v>1153</v>
      </c>
      <c r="D40" s="61" t="s">
        <v>1417</v>
      </c>
      <c r="E40" s="61" t="s">
        <v>1892</v>
      </c>
      <c r="F40" s="77">
        <v>44738</v>
      </c>
      <c r="G40" s="62">
        <v>104389.8</v>
      </c>
      <c r="H40" s="62">
        <v>9201960.8699999992</v>
      </c>
      <c r="I40" s="61" t="s">
        <v>20</v>
      </c>
      <c r="J40" s="61" t="s">
        <v>288</v>
      </c>
      <c r="K40" s="61" t="s">
        <v>660</v>
      </c>
      <c r="L40" s="61" t="s">
        <v>1893</v>
      </c>
      <c r="M40" s="61" t="s">
        <v>1892</v>
      </c>
      <c r="N40" s="61" t="s">
        <v>288</v>
      </c>
      <c r="O40" s="61" t="s">
        <v>740</v>
      </c>
      <c r="P40" s="61" t="s">
        <v>288</v>
      </c>
      <c r="Q40" s="61" t="s">
        <v>288</v>
      </c>
      <c r="R40" s="61" t="s">
        <v>1150</v>
      </c>
      <c r="S40" s="77">
        <v>44749</v>
      </c>
      <c r="T40" s="61" t="s">
        <v>1889</v>
      </c>
      <c r="U40" s="77">
        <v>44738</v>
      </c>
      <c r="V40" s="61" t="s">
        <v>740</v>
      </c>
    </row>
    <row r="41" spans="1:22" ht="14.5">
      <c r="A41" s="61" t="s">
        <v>1144</v>
      </c>
      <c r="B41" s="61" t="s">
        <v>1145</v>
      </c>
      <c r="C41" s="61" t="s">
        <v>1153</v>
      </c>
      <c r="D41" s="61" t="s">
        <v>1417</v>
      </c>
      <c r="E41" s="61" t="s">
        <v>1894</v>
      </c>
      <c r="F41" s="77">
        <v>44738</v>
      </c>
      <c r="G41" s="62">
        <v>9184.69</v>
      </c>
      <c r="H41" s="62">
        <v>809630.42</v>
      </c>
      <c r="I41" s="61" t="s">
        <v>20</v>
      </c>
      <c r="J41" s="61" t="s">
        <v>288</v>
      </c>
      <c r="K41" s="61" t="s">
        <v>660</v>
      </c>
      <c r="L41" s="61" t="s">
        <v>1895</v>
      </c>
      <c r="M41" s="61" t="s">
        <v>1894</v>
      </c>
      <c r="N41" s="61" t="s">
        <v>288</v>
      </c>
      <c r="O41" s="61" t="s">
        <v>740</v>
      </c>
      <c r="P41" s="61" t="s">
        <v>288</v>
      </c>
      <c r="Q41" s="61" t="s">
        <v>288</v>
      </c>
      <c r="R41" s="61" t="s">
        <v>1150</v>
      </c>
      <c r="S41" s="77">
        <v>44749</v>
      </c>
      <c r="T41" s="61" t="s">
        <v>1889</v>
      </c>
      <c r="U41" s="77">
        <v>44738</v>
      </c>
      <c r="V41" s="61" t="s">
        <v>740</v>
      </c>
    </row>
    <row r="42" spans="1:22" ht="14.5">
      <c r="A42" s="61" t="s">
        <v>1144</v>
      </c>
      <c r="B42" s="61" t="s">
        <v>1145</v>
      </c>
      <c r="C42" s="61" t="s">
        <v>1153</v>
      </c>
      <c r="D42" s="61" t="s">
        <v>1417</v>
      </c>
      <c r="E42" s="61" t="s">
        <v>1896</v>
      </c>
      <c r="F42" s="77">
        <v>44738</v>
      </c>
      <c r="G42" s="62">
        <v>14323.75</v>
      </c>
      <c r="H42" s="62">
        <v>1262638.56</v>
      </c>
      <c r="I42" s="61" t="s">
        <v>20</v>
      </c>
      <c r="J42" s="61" t="s">
        <v>288</v>
      </c>
      <c r="K42" s="61" t="s">
        <v>660</v>
      </c>
      <c r="L42" s="61" t="s">
        <v>1897</v>
      </c>
      <c r="M42" s="61" t="s">
        <v>1896</v>
      </c>
      <c r="N42" s="61" t="s">
        <v>288</v>
      </c>
      <c r="O42" s="61" t="s">
        <v>740</v>
      </c>
      <c r="P42" s="61" t="s">
        <v>288</v>
      </c>
      <c r="Q42" s="61" t="s">
        <v>288</v>
      </c>
      <c r="R42" s="61" t="s">
        <v>1150</v>
      </c>
      <c r="S42" s="77">
        <v>44749</v>
      </c>
      <c r="T42" s="61" t="s">
        <v>1889</v>
      </c>
      <c r="U42" s="77">
        <v>44738</v>
      </c>
      <c r="V42" s="61" t="s">
        <v>740</v>
      </c>
    </row>
    <row r="43" spans="1:22" ht="14.5">
      <c r="A43" s="61" t="s">
        <v>1144</v>
      </c>
      <c r="B43" s="61" t="s">
        <v>1145</v>
      </c>
      <c r="C43" s="61" t="s">
        <v>1153</v>
      </c>
      <c r="D43" s="61" t="s">
        <v>1417</v>
      </c>
      <c r="E43" s="61" t="s">
        <v>1898</v>
      </c>
      <c r="F43" s="77">
        <v>44738</v>
      </c>
      <c r="G43" s="62">
        <v>27047.05</v>
      </c>
      <c r="H43" s="62">
        <v>2384197.46</v>
      </c>
      <c r="I43" s="61" t="s">
        <v>20</v>
      </c>
      <c r="J43" s="61" t="s">
        <v>288</v>
      </c>
      <c r="K43" s="61" t="s">
        <v>660</v>
      </c>
      <c r="L43" s="61" t="s">
        <v>1899</v>
      </c>
      <c r="M43" s="61" t="s">
        <v>1898</v>
      </c>
      <c r="N43" s="61" t="s">
        <v>288</v>
      </c>
      <c r="O43" s="61" t="s">
        <v>740</v>
      </c>
      <c r="P43" s="61" t="s">
        <v>288</v>
      </c>
      <c r="Q43" s="61" t="s">
        <v>288</v>
      </c>
      <c r="R43" s="61" t="s">
        <v>1150</v>
      </c>
      <c r="S43" s="77">
        <v>44749</v>
      </c>
      <c r="T43" s="61" t="s">
        <v>1889</v>
      </c>
      <c r="U43" s="77">
        <v>44738</v>
      </c>
      <c r="V43" s="61" t="s">
        <v>740</v>
      </c>
    </row>
    <row r="44" spans="1:22" ht="14.5">
      <c r="A44" s="61" t="s">
        <v>1144</v>
      </c>
      <c r="B44" s="61" t="s">
        <v>1145</v>
      </c>
      <c r="C44" s="61" t="s">
        <v>1153</v>
      </c>
      <c r="D44" s="61" t="s">
        <v>1417</v>
      </c>
      <c r="E44" s="61" t="s">
        <v>1900</v>
      </c>
      <c r="F44" s="77">
        <v>44738</v>
      </c>
      <c r="G44" s="62">
        <v>27116.720000000001</v>
      </c>
      <c r="H44" s="62">
        <v>2390338.87</v>
      </c>
      <c r="I44" s="61" t="s">
        <v>20</v>
      </c>
      <c r="J44" s="61" t="s">
        <v>288</v>
      </c>
      <c r="K44" s="61" t="s">
        <v>660</v>
      </c>
      <c r="L44" s="61" t="s">
        <v>1901</v>
      </c>
      <c r="M44" s="61" t="s">
        <v>1900</v>
      </c>
      <c r="N44" s="61" t="s">
        <v>288</v>
      </c>
      <c r="O44" s="61" t="s">
        <v>740</v>
      </c>
      <c r="P44" s="61" t="s">
        <v>288</v>
      </c>
      <c r="Q44" s="61" t="s">
        <v>288</v>
      </c>
      <c r="R44" s="61" t="s">
        <v>1150</v>
      </c>
      <c r="S44" s="77">
        <v>44749</v>
      </c>
      <c r="T44" s="61" t="s">
        <v>1889</v>
      </c>
      <c r="U44" s="77">
        <v>44738</v>
      </c>
      <c r="V44" s="61" t="s">
        <v>740</v>
      </c>
    </row>
    <row r="45" spans="1:22" ht="14.5">
      <c r="A45" s="61" t="s">
        <v>1144</v>
      </c>
      <c r="B45" s="61" t="s">
        <v>1145</v>
      </c>
      <c r="C45" s="61" t="s">
        <v>1153</v>
      </c>
      <c r="D45" s="61" t="s">
        <v>1417</v>
      </c>
      <c r="E45" s="61" t="s">
        <v>1902</v>
      </c>
      <c r="F45" s="77">
        <v>44738</v>
      </c>
      <c r="G45" s="62">
        <v>32474.46</v>
      </c>
      <c r="H45" s="62">
        <v>2862623.65</v>
      </c>
      <c r="I45" s="61" t="s">
        <v>20</v>
      </c>
      <c r="J45" s="61" t="s">
        <v>288</v>
      </c>
      <c r="K45" s="61" t="s">
        <v>660</v>
      </c>
      <c r="L45" s="61" t="s">
        <v>1903</v>
      </c>
      <c r="M45" s="61" t="s">
        <v>1902</v>
      </c>
      <c r="N45" s="61" t="s">
        <v>288</v>
      </c>
      <c r="O45" s="61" t="s">
        <v>740</v>
      </c>
      <c r="P45" s="61" t="s">
        <v>288</v>
      </c>
      <c r="Q45" s="61" t="s">
        <v>288</v>
      </c>
      <c r="R45" s="61" t="s">
        <v>1150</v>
      </c>
      <c r="S45" s="77">
        <v>44749</v>
      </c>
      <c r="T45" s="61" t="s">
        <v>1889</v>
      </c>
      <c r="U45" s="77">
        <v>44738</v>
      </c>
      <c r="V45" s="61" t="s">
        <v>740</v>
      </c>
    </row>
    <row r="46" spans="1:22" ht="14.5">
      <c r="A46" s="61" t="s">
        <v>1144</v>
      </c>
      <c r="B46" s="61" t="s">
        <v>1145</v>
      </c>
      <c r="C46" s="61" t="s">
        <v>1153</v>
      </c>
      <c r="D46" s="61" t="s">
        <v>1417</v>
      </c>
      <c r="E46" s="61" t="s">
        <v>1904</v>
      </c>
      <c r="F46" s="77">
        <v>44739</v>
      </c>
      <c r="G46" s="62">
        <v>69541.259999999995</v>
      </c>
      <c r="H46" s="62">
        <v>6130062.0700000003</v>
      </c>
      <c r="I46" s="61" t="s">
        <v>20</v>
      </c>
      <c r="J46" s="61" t="s">
        <v>288</v>
      </c>
      <c r="K46" s="61" t="s">
        <v>660</v>
      </c>
      <c r="L46" s="61" t="s">
        <v>1905</v>
      </c>
      <c r="M46" s="61" t="s">
        <v>1904</v>
      </c>
      <c r="N46" s="61" t="s">
        <v>288</v>
      </c>
      <c r="O46" s="61" t="s">
        <v>740</v>
      </c>
      <c r="P46" s="61" t="s">
        <v>288</v>
      </c>
      <c r="Q46" s="61" t="s">
        <v>288</v>
      </c>
      <c r="R46" s="61" t="s">
        <v>1150</v>
      </c>
      <c r="S46" s="77">
        <v>44749</v>
      </c>
      <c r="T46" s="61" t="s">
        <v>1889</v>
      </c>
      <c r="U46" s="77">
        <v>44739</v>
      </c>
      <c r="V46" s="61" t="s">
        <v>740</v>
      </c>
    </row>
    <row r="47" spans="1:22" ht="14.5">
      <c r="A47" s="61" t="s">
        <v>1144</v>
      </c>
      <c r="B47" s="61" t="s">
        <v>1145</v>
      </c>
      <c r="C47" s="61" t="s">
        <v>1153</v>
      </c>
      <c r="D47" s="61" t="s">
        <v>1417</v>
      </c>
      <c r="E47" s="61" t="s">
        <v>1906</v>
      </c>
      <c r="F47" s="77">
        <v>44739</v>
      </c>
      <c r="G47" s="62">
        <v>81350.149999999994</v>
      </c>
      <c r="H47" s="62">
        <v>7171015.7199999997</v>
      </c>
      <c r="I47" s="61" t="s">
        <v>20</v>
      </c>
      <c r="J47" s="61" t="s">
        <v>288</v>
      </c>
      <c r="K47" s="61" t="s">
        <v>660</v>
      </c>
      <c r="L47" s="61" t="s">
        <v>1907</v>
      </c>
      <c r="M47" s="61" t="s">
        <v>1906</v>
      </c>
      <c r="N47" s="61" t="s">
        <v>288</v>
      </c>
      <c r="O47" s="61" t="s">
        <v>740</v>
      </c>
      <c r="P47" s="61" t="s">
        <v>288</v>
      </c>
      <c r="Q47" s="61" t="s">
        <v>288</v>
      </c>
      <c r="R47" s="61" t="s">
        <v>1150</v>
      </c>
      <c r="S47" s="77">
        <v>44749</v>
      </c>
      <c r="T47" s="61" t="s">
        <v>1889</v>
      </c>
      <c r="U47" s="77">
        <v>44739</v>
      </c>
      <c r="V47" s="61" t="s">
        <v>740</v>
      </c>
    </row>
    <row r="48" spans="1:22" ht="14.5">
      <c r="A48" s="61" t="s">
        <v>1144</v>
      </c>
      <c r="B48" s="61" t="s">
        <v>1145</v>
      </c>
      <c r="C48" s="61" t="s">
        <v>1153</v>
      </c>
      <c r="D48" s="61" t="s">
        <v>1417</v>
      </c>
      <c r="E48" s="61" t="s">
        <v>1908</v>
      </c>
      <c r="F48" s="77">
        <v>44739</v>
      </c>
      <c r="G48" s="62">
        <v>528.96</v>
      </c>
      <c r="H48" s="62">
        <v>46627.82</v>
      </c>
      <c r="I48" s="61" t="s">
        <v>20</v>
      </c>
      <c r="J48" s="61" t="s">
        <v>288</v>
      </c>
      <c r="K48" s="61" t="s">
        <v>660</v>
      </c>
      <c r="L48" s="61" t="s">
        <v>1909</v>
      </c>
      <c r="M48" s="61" t="s">
        <v>1908</v>
      </c>
      <c r="N48" s="61" t="s">
        <v>288</v>
      </c>
      <c r="O48" s="61" t="s">
        <v>740</v>
      </c>
      <c r="P48" s="61" t="s">
        <v>288</v>
      </c>
      <c r="Q48" s="61" t="s">
        <v>288</v>
      </c>
      <c r="R48" s="61" t="s">
        <v>1150</v>
      </c>
      <c r="S48" s="77">
        <v>44749</v>
      </c>
      <c r="T48" s="61" t="s">
        <v>1889</v>
      </c>
      <c r="U48" s="77">
        <v>44739</v>
      </c>
      <c r="V48" s="61" t="s">
        <v>740</v>
      </c>
    </row>
    <row r="49" spans="1:22" ht="14.5">
      <c r="A49" s="61" t="s">
        <v>1144</v>
      </c>
      <c r="B49" s="61" t="s">
        <v>1145</v>
      </c>
      <c r="C49" s="61" t="s">
        <v>1153</v>
      </c>
      <c r="D49" s="61" t="s">
        <v>1417</v>
      </c>
      <c r="E49" s="61" t="s">
        <v>1910</v>
      </c>
      <c r="F49" s="77">
        <v>44739</v>
      </c>
      <c r="G49" s="62">
        <v>3306.03</v>
      </c>
      <c r="H49" s="62">
        <v>291426.53999999998</v>
      </c>
      <c r="I49" s="61" t="s">
        <v>20</v>
      </c>
      <c r="J49" s="61" t="s">
        <v>288</v>
      </c>
      <c r="K49" s="61" t="s">
        <v>660</v>
      </c>
      <c r="L49" s="61" t="s">
        <v>1911</v>
      </c>
      <c r="M49" s="61" t="s">
        <v>1910</v>
      </c>
      <c r="N49" s="61" t="s">
        <v>288</v>
      </c>
      <c r="O49" s="61" t="s">
        <v>740</v>
      </c>
      <c r="P49" s="61" t="s">
        <v>288</v>
      </c>
      <c r="Q49" s="61" t="s">
        <v>288</v>
      </c>
      <c r="R49" s="61" t="s">
        <v>1150</v>
      </c>
      <c r="S49" s="77">
        <v>44749</v>
      </c>
      <c r="T49" s="61" t="s">
        <v>1889</v>
      </c>
      <c r="U49" s="77">
        <v>44739</v>
      </c>
      <c r="V49" s="61" t="s">
        <v>740</v>
      </c>
    </row>
    <row r="50" spans="1:22" ht="14.5">
      <c r="A50" s="61" t="s">
        <v>1144</v>
      </c>
      <c r="B50" s="61" t="s">
        <v>1145</v>
      </c>
      <c r="C50" s="61" t="s">
        <v>1153</v>
      </c>
      <c r="D50" s="61" t="s">
        <v>1417</v>
      </c>
      <c r="E50" s="61" t="s">
        <v>1912</v>
      </c>
      <c r="F50" s="77">
        <v>44739</v>
      </c>
      <c r="G50" s="62">
        <v>175733.94</v>
      </c>
      <c r="H50" s="62">
        <v>15490946.810000001</v>
      </c>
      <c r="I50" s="61" t="s">
        <v>20</v>
      </c>
      <c r="J50" s="61" t="s">
        <v>288</v>
      </c>
      <c r="K50" s="61" t="s">
        <v>660</v>
      </c>
      <c r="L50" s="61" t="s">
        <v>1913</v>
      </c>
      <c r="M50" s="61" t="s">
        <v>1912</v>
      </c>
      <c r="N50" s="61" t="s">
        <v>288</v>
      </c>
      <c r="O50" s="61" t="s">
        <v>740</v>
      </c>
      <c r="P50" s="61" t="s">
        <v>288</v>
      </c>
      <c r="Q50" s="61" t="s">
        <v>288</v>
      </c>
      <c r="R50" s="61" t="s">
        <v>1150</v>
      </c>
      <c r="S50" s="77">
        <v>44749</v>
      </c>
      <c r="T50" s="61" t="s">
        <v>1889</v>
      </c>
      <c r="U50" s="77">
        <v>44739</v>
      </c>
      <c r="V50" s="61" t="s">
        <v>740</v>
      </c>
    </row>
    <row r="51" spans="1:22" ht="14.5">
      <c r="A51" s="61" t="s">
        <v>1144</v>
      </c>
      <c r="B51" s="61" t="s">
        <v>1145</v>
      </c>
      <c r="C51" s="61" t="s">
        <v>1153</v>
      </c>
      <c r="D51" s="61" t="s">
        <v>1417</v>
      </c>
      <c r="E51" s="61" t="s">
        <v>1914</v>
      </c>
      <c r="F51" s="77">
        <v>44738</v>
      </c>
      <c r="G51" s="62">
        <v>11372.75</v>
      </c>
      <c r="H51" s="62">
        <v>1002507.91</v>
      </c>
      <c r="I51" s="61" t="s">
        <v>20</v>
      </c>
      <c r="J51" s="61" t="s">
        <v>288</v>
      </c>
      <c r="K51" s="61" t="s">
        <v>660</v>
      </c>
      <c r="L51" s="61" t="s">
        <v>1915</v>
      </c>
      <c r="M51" s="61" t="s">
        <v>1914</v>
      </c>
      <c r="N51" s="61" t="s">
        <v>288</v>
      </c>
      <c r="O51" s="61" t="s">
        <v>740</v>
      </c>
      <c r="P51" s="61" t="s">
        <v>288</v>
      </c>
      <c r="Q51" s="61" t="s">
        <v>288</v>
      </c>
      <c r="R51" s="61" t="s">
        <v>1150</v>
      </c>
      <c r="S51" s="77">
        <v>44749</v>
      </c>
      <c r="T51" s="61" t="s">
        <v>1889</v>
      </c>
      <c r="U51" s="77">
        <v>44738</v>
      </c>
      <c r="V51" s="61" t="s">
        <v>740</v>
      </c>
    </row>
    <row r="52" spans="1:22" ht="14.5">
      <c r="A52" s="61" t="s">
        <v>1144</v>
      </c>
      <c r="B52" s="61" t="s">
        <v>1145</v>
      </c>
      <c r="C52" s="61" t="s">
        <v>1153</v>
      </c>
      <c r="D52" s="61" t="s">
        <v>1417</v>
      </c>
      <c r="E52" s="61" t="s">
        <v>1916</v>
      </c>
      <c r="F52" s="77">
        <v>44738</v>
      </c>
      <c r="G52" s="62">
        <v>16485.12</v>
      </c>
      <c r="H52" s="62">
        <v>1453163.33</v>
      </c>
      <c r="I52" s="61" t="s">
        <v>20</v>
      </c>
      <c r="J52" s="61" t="s">
        <v>288</v>
      </c>
      <c r="K52" s="61" t="s">
        <v>660</v>
      </c>
      <c r="L52" s="61" t="s">
        <v>1917</v>
      </c>
      <c r="M52" s="61" t="s">
        <v>1916</v>
      </c>
      <c r="N52" s="61" t="s">
        <v>288</v>
      </c>
      <c r="O52" s="61" t="s">
        <v>740</v>
      </c>
      <c r="P52" s="61" t="s">
        <v>288</v>
      </c>
      <c r="Q52" s="61" t="s">
        <v>288</v>
      </c>
      <c r="R52" s="61" t="s">
        <v>1150</v>
      </c>
      <c r="S52" s="77">
        <v>44749</v>
      </c>
      <c r="T52" s="61" t="s">
        <v>1889</v>
      </c>
      <c r="U52" s="77">
        <v>44738</v>
      </c>
      <c r="V52" s="61" t="s">
        <v>740</v>
      </c>
    </row>
    <row r="53" spans="1:22" ht="14.5">
      <c r="A53" s="61" t="s">
        <v>1144</v>
      </c>
      <c r="B53" s="61" t="s">
        <v>1145</v>
      </c>
      <c r="C53" s="61" t="s">
        <v>1153</v>
      </c>
      <c r="D53" s="61" t="s">
        <v>1417</v>
      </c>
      <c r="E53" s="61" t="s">
        <v>1918</v>
      </c>
      <c r="F53" s="77">
        <v>44739</v>
      </c>
      <c r="G53" s="62">
        <v>11666.59</v>
      </c>
      <c r="H53" s="62">
        <v>1028409.91</v>
      </c>
      <c r="I53" s="61" t="s">
        <v>20</v>
      </c>
      <c r="J53" s="61" t="s">
        <v>288</v>
      </c>
      <c r="K53" s="61" t="s">
        <v>660</v>
      </c>
      <c r="L53" s="61" t="s">
        <v>1919</v>
      </c>
      <c r="M53" s="61" t="s">
        <v>1918</v>
      </c>
      <c r="N53" s="61" t="s">
        <v>288</v>
      </c>
      <c r="O53" s="61" t="s">
        <v>740</v>
      </c>
      <c r="P53" s="61" t="s">
        <v>288</v>
      </c>
      <c r="Q53" s="61" t="s">
        <v>288</v>
      </c>
      <c r="R53" s="61" t="s">
        <v>1150</v>
      </c>
      <c r="S53" s="77">
        <v>44749</v>
      </c>
      <c r="T53" s="61" t="s">
        <v>1889</v>
      </c>
      <c r="U53" s="77">
        <v>44739</v>
      </c>
      <c r="V53" s="61" t="s">
        <v>740</v>
      </c>
    </row>
    <row r="54" spans="1:22" ht="14.5">
      <c r="A54" s="61" t="s">
        <v>1144</v>
      </c>
      <c r="B54" s="61" t="s">
        <v>1145</v>
      </c>
      <c r="C54" s="61" t="s">
        <v>1153</v>
      </c>
      <c r="D54" s="61" t="s">
        <v>1417</v>
      </c>
      <c r="E54" s="61" t="s">
        <v>1920</v>
      </c>
      <c r="F54" s="77">
        <v>44739</v>
      </c>
      <c r="G54" s="62">
        <v>65947.240000000005</v>
      </c>
      <c r="H54" s="62">
        <v>5813249.21</v>
      </c>
      <c r="I54" s="61" t="s">
        <v>20</v>
      </c>
      <c r="J54" s="61" t="s">
        <v>288</v>
      </c>
      <c r="K54" s="61" t="s">
        <v>660</v>
      </c>
      <c r="L54" s="61" t="s">
        <v>1921</v>
      </c>
      <c r="M54" s="61" t="s">
        <v>1920</v>
      </c>
      <c r="N54" s="61" t="s">
        <v>288</v>
      </c>
      <c r="O54" s="61" t="s">
        <v>740</v>
      </c>
      <c r="P54" s="61" t="s">
        <v>288</v>
      </c>
      <c r="Q54" s="61" t="s">
        <v>288</v>
      </c>
      <c r="R54" s="61" t="s">
        <v>1150</v>
      </c>
      <c r="S54" s="77">
        <v>44749</v>
      </c>
      <c r="T54" s="61" t="s">
        <v>1889</v>
      </c>
      <c r="U54" s="77">
        <v>44739</v>
      </c>
      <c r="V54" s="61" t="s">
        <v>740</v>
      </c>
    </row>
    <row r="55" spans="1:22" ht="14.5">
      <c r="A55" s="61" t="s">
        <v>1144</v>
      </c>
      <c r="B55" s="61" t="s">
        <v>1145</v>
      </c>
      <c r="C55" s="61" t="s">
        <v>1153</v>
      </c>
      <c r="D55" s="61" t="s">
        <v>1417</v>
      </c>
      <c r="E55" s="61" t="s">
        <v>1922</v>
      </c>
      <c r="F55" s="77">
        <v>44739</v>
      </c>
      <c r="G55" s="62">
        <v>131518.85999999999</v>
      </c>
      <c r="H55" s="62">
        <v>11593387.51</v>
      </c>
      <c r="I55" s="61" t="s">
        <v>20</v>
      </c>
      <c r="J55" s="61" t="s">
        <v>288</v>
      </c>
      <c r="K55" s="61" t="s">
        <v>660</v>
      </c>
      <c r="L55" s="61" t="s">
        <v>1923</v>
      </c>
      <c r="M55" s="61" t="s">
        <v>1922</v>
      </c>
      <c r="N55" s="61" t="s">
        <v>288</v>
      </c>
      <c r="O55" s="61" t="s">
        <v>740</v>
      </c>
      <c r="P55" s="61" t="s">
        <v>288</v>
      </c>
      <c r="Q55" s="61" t="s">
        <v>288</v>
      </c>
      <c r="R55" s="61" t="s">
        <v>1150</v>
      </c>
      <c r="S55" s="77">
        <v>44749</v>
      </c>
      <c r="T55" s="61" t="s">
        <v>1889</v>
      </c>
      <c r="U55" s="77">
        <v>44739</v>
      </c>
      <c r="V55" s="61" t="s">
        <v>740</v>
      </c>
    </row>
    <row r="56" spans="1:22" ht="14.5">
      <c r="A56" s="61" t="s">
        <v>1144</v>
      </c>
      <c r="B56" s="61" t="s">
        <v>1145</v>
      </c>
      <c r="C56" s="61" t="s">
        <v>1153</v>
      </c>
      <c r="D56" s="61" t="s">
        <v>1417</v>
      </c>
      <c r="E56" s="61" t="s">
        <v>1924</v>
      </c>
      <c r="F56" s="77">
        <v>44735</v>
      </c>
      <c r="G56" s="62">
        <v>130320.52</v>
      </c>
      <c r="H56" s="62">
        <v>11487753.84</v>
      </c>
      <c r="I56" s="61" t="s">
        <v>20</v>
      </c>
      <c r="J56" s="61" t="s">
        <v>288</v>
      </c>
      <c r="K56" s="61" t="s">
        <v>660</v>
      </c>
      <c r="L56" s="61" t="s">
        <v>1925</v>
      </c>
      <c r="M56" s="61" t="s">
        <v>1924</v>
      </c>
      <c r="N56" s="61" t="s">
        <v>288</v>
      </c>
      <c r="O56" s="61" t="s">
        <v>740</v>
      </c>
      <c r="P56" s="61" t="s">
        <v>288</v>
      </c>
      <c r="Q56" s="61" t="s">
        <v>288</v>
      </c>
      <c r="R56" s="61" t="s">
        <v>1150</v>
      </c>
      <c r="S56" s="77">
        <v>44749</v>
      </c>
      <c r="T56" s="61" t="s">
        <v>1889</v>
      </c>
      <c r="U56" s="77">
        <v>44735</v>
      </c>
      <c r="V56" s="61" t="s">
        <v>740</v>
      </c>
    </row>
    <row r="57" spans="1:22" ht="14.5">
      <c r="A57" s="61" t="s">
        <v>1144</v>
      </c>
      <c r="B57" s="61" t="s">
        <v>1145</v>
      </c>
      <c r="C57" s="61" t="s">
        <v>1153</v>
      </c>
      <c r="D57" s="61" t="s">
        <v>1417</v>
      </c>
      <c r="E57" s="61" t="s">
        <v>1926</v>
      </c>
      <c r="F57" s="77">
        <v>44741</v>
      </c>
      <c r="G57" s="62">
        <v>13481.4</v>
      </c>
      <c r="H57" s="62">
        <v>1188385.4099999999</v>
      </c>
      <c r="I57" s="61" t="s">
        <v>20</v>
      </c>
      <c r="J57" s="61" t="s">
        <v>288</v>
      </c>
      <c r="K57" s="61" t="s">
        <v>660</v>
      </c>
      <c r="L57" s="61" t="s">
        <v>1927</v>
      </c>
      <c r="M57" s="61" t="s">
        <v>1926</v>
      </c>
      <c r="N57" s="61" t="s">
        <v>288</v>
      </c>
      <c r="O57" s="61" t="s">
        <v>740</v>
      </c>
      <c r="P57" s="61" t="s">
        <v>288</v>
      </c>
      <c r="Q57" s="61" t="s">
        <v>288</v>
      </c>
      <c r="R57" s="61" t="s">
        <v>1150</v>
      </c>
      <c r="S57" s="77">
        <v>44749</v>
      </c>
      <c r="T57" s="61" t="s">
        <v>1889</v>
      </c>
      <c r="U57" s="77">
        <v>44741</v>
      </c>
      <c r="V57" s="61" t="s">
        <v>740</v>
      </c>
    </row>
    <row r="58" spans="1:22" ht="14.5">
      <c r="A58" s="61" t="s">
        <v>1144</v>
      </c>
      <c r="B58" s="61" t="s">
        <v>1145</v>
      </c>
      <c r="C58" s="61" t="s">
        <v>1153</v>
      </c>
      <c r="D58" s="61" t="s">
        <v>1417</v>
      </c>
      <c r="E58" s="61" t="s">
        <v>1928</v>
      </c>
      <c r="F58" s="77">
        <v>44741</v>
      </c>
      <c r="G58" s="62">
        <v>25666.5</v>
      </c>
      <c r="H58" s="62">
        <v>2262501.98</v>
      </c>
      <c r="I58" s="61" t="s">
        <v>20</v>
      </c>
      <c r="J58" s="61" t="s">
        <v>288</v>
      </c>
      <c r="K58" s="61" t="s">
        <v>660</v>
      </c>
      <c r="L58" s="61" t="s">
        <v>1929</v>
      </c>
      <c r="M58" s="61" t="s">
        <v>1928</v>
      </c>
      <c r="N58" s="61" t="s">
        <v>288</v>
      </c>
      <c r="O58" s="61" t="s">
        <v>740</v>
      </c>
      <c r="P58" s="61" t="s">
        <v>288</v>
      </c>
      <c r="Q58" s="61" t="s">
        <v>288</v>
      </c>
      <c r="R58" s="61" t="s">
        <v>1150</v>
      </c>
      <c r="S58" s="77">
        <v>44749</v>
      </c>
      <c r="T58" s="61" t="s">
        <v>1889</v>
      </c>
      <c r="U58" s="77">
        <v>44741</v>
      </c>
      <c r="V58" s="61" t="s">
        <v>740</v>
      </c>
    </row>
    <row r="59" spans="1:22" ht="14.5">
      <c r="A59" s="61" t="s">
        <v>1144</v>
      </c>
      <c r="B59" s="61" t="s">
        <v>1145</v>
      </c>
      <c r="C59" s="61" t="s">
        <v>1153</v>
      </c>
      <c r="D59" s="61" t="s">
        <v>1417</v>
      </c>
      <c r="E59" s="61" t="s">
        <v>1930</v>
      </c>
      <c r="F59" s="77">
        <v>44741</v>
      </c>
      <c r="G59" s="62">
        <v>30851.65</v>
      </c>
      <c r="H59" s="62">
        <v>2719572.95</v>
      </c>
      <c r="I59" s="61" t="s">
        <v>20</v>
      </c>
      <c r="J59" s="61" t="s">
        <v>288</v>
      </c>
      <c r="K59" s="61" t="s">
        <v>660</v>
      </c>
      <c r="L59" s="61" t="s">
        <v>1931</v>
      </c>
      <c r="M59" s="61" t="s">
        <v>1930</v>
      </c>
      <c r="N59" s="61" t="s">
        <v>288</v>
      </c>
      <c r="O59" s="61" t="s">
        <v>740</v>
      </c>
      <c r="P59" s="61" t="s">
        <v>288</v>
      </c>
      <c r="Q59" s="61" t="s">
        <v>288</v>
      </c>
      <c r="R59" s="61" t="s">
        <v>1150</v>
      </c>
      <c r="S59" s="77">
        <v>44749</v>
      </c>
      <c r="T59" s="61" t="s">
        <v>1889</v>
      </c>
      <c r="U59" s="77">
        <v>44741</v>
      </c>
      <c r="V59" s="61" t="s">
        <v>740</v>
      </c>
    </row>
    <row r="60" spans="1:22" ht="14.5">
      <c r="A60" s="61" t="s">
        <v>1144</v>
      </c>
      <c r="B60" s="61" t="s">
        <v>1145</v>
      </c>
      <c r="C60" s="61" t="s">
        <v>1153</v>
      </c>
      <c r="D60" s="61" t="s">
        <v>1417</v>
      </c>
      <c r="E60" s="61" t="s">
        <v>1932</v>
      </c>
      <c r="F60" s="77">
        <v>44739</v>
      </c>
      <c r="G60" s="62">
        <v>7389.15</v>
      </c>
      <c r="H60" s="62">
        <v>651353.56999999995</v>
      </c>
      <c r="I60" s="61" t="s">
        <v>20</v>
      </c>
      <c r="J60" s="61" t="s">
        <v>288</v>
      </c>
      <c r="K60" s="61" t="s">
        <v>660</v>
      </c>
      <c r="L60" s="61" t="s">
        <v>1933</v>
      </c>
      <c r="M60" s="61" t="s">
        <v>1932</v>
      </c>
      <c r="N60" s="61" t="s">
        <v>288</v>
      </c>
      <c r="O60" s="61" t="s">
        <v>740</v>
      </c>
      <c r="P60" s="61" t="s">
        <v>288</v>
      </c>
      <c r="Q60" s="61" t="s">
        <v>288</v>
      </c>
      <c r="R60" s="61" t="s">
        <v>1150</v>
      </c>
      <c r="S60" s="77">
        <v>44749</v>
      </c>
      <c r="T60" s="61" t="s">
        <v>1889</v>
      </c>
      <c r="U60" s="77">
        <v>44739</v>
      </c>
      <c r="V60" s="61" t="s">
        <v>740</v>
      </c>
    </row>
    <row r="61" spans="1:22" ht="14.5">
      <c r="A61" s="61" t="s">
        <v>1144</v>
      </c>
      <c r="B61" s="61" t="s">
        <v>1145</v>
      </c>
      <c r="C61" s="61" t="s">
        <v>1153</v>
      </c>
      <c r="D61" s="61" t="s">
        <v>1417</v>
      </c>
      <c r="E61" s="61" t="s">
        <v>1934</v>
      </c>
      <c r="F61" s="77">
        <v>44741</v>
      </c>
      <c r="G61" s="62">
        <v>13250.5</v>
      </c>
      <c r="H61" s="62">
        <v>1168031.58</v>
      </c>
      <c r="I61" s="61" t="s">
        <v>20</v>
      </c>
      <c r="J61" s="61" t="s">
        <v>288</v>
      </c>
      <c r="K61" s="61" t="s">
        <v>660</v>
      </c>
      <c r="L61" s="61" t="s">
        <v>1935</v>
      </c>
      <c r="M61" s="61" t="s">
        <v>1934</v>
      </c>
      <c r="N61" s="61" t="s">
        <v>288</v>
      </c>
      <c r="O61" s="61" t="s">
        <v>740</v>
      </c>
      <c r="P61" s="61" t="s">
        <v>288</v>
      </c>
      <c r="Q61" s="61" t="s">
        <v>288</v>
      </c>
      <c r="R61" s="61" t="s">
        <v>1150</v>
      </c>
      <c r="S61" s="77">
        <v>44749</v>
      </c>
      <c r="T61" s="61" t="s">
        <v>1889</v>
      </c>
      <c r="U61" s="77">
        <v>44741</v>
      </c>
      <c r="V61" s="61" t="s">
        <v>740</v>
      </c>
    </row>
    <row r="62" spans="1:22" ht="14.5">
      <c r="A62" s="61" t="s">
        <v>1144</v>
      </c>
      <c r="B62" s="61" t="s">
        <v>1145</v>
      </c>
      <c r="C62" s="61" t="s">
        <v>1153</v>
      </c>
      <c r="D62" s="61" t="s">
        <v>1417</v>
      </c>
      <c r="E62" s="61" t="s">
        <v>1936</v>
      </c>
      <c r="F62" s="77">
        <v>44738</v>
      </c>
      <c r="G62" s="62">
        <v>3100.8</v>
      </c>
      <c r="H62" s="62">
        <v>273335.52</v>
      </c>
      <c r="I62" s="61" t="s">
        <v>20</v>
      </c>
      <c r="J62" s="61" t="s">
        <v>288</v>
      </c>
      <c r="K62" s="61" t="s">
        <v>660</v>
      </c>
      <c r="L62" s="61" t="s">
        <v>1937</v>
      </c>
      <c r="M62" s="61" t="s">
        <v>1936</v>
      </c>
      <c r="N62" s="61" t="s">
        <v>288</v>
      </c>
      <c r="O62" s="61" t="s">
        <v>740</v>
      </c>
      <c r="P62" s="61" t="s">
        <v>288</v>
      </c>
      <c r="Q62" s="61" t="s">
        <v>288</v>
      </c>
      <c r="R62" s="61" t="s">
        <v>1150</v>
      </c>
      <c r="S62" s="77">
        <v>44749</v>
      </c>
      <c r="T62" s="61" t="s">
        <v>1889</v>
      </c>
      <c r="U62" s="77">
        <v>44738</v>
      </c>
      <c r="V62" s="61" t="s">
        <v>740</v>
      </c>
    </row>
    <row r="63" spans="1:22" ht="14.5">
      <c r="A63" s="61" t="s">
        <v>1144</v>
      </c>
      <c r="B63" s="61" t="s">
        <v>1145</v>
      </c>
      <c r="C63" s="61" t="s">
        <v>1153</v>
      </c>
      <c r="D63" s="61" t="s">
        <v>1417</v>
      </c>
      <c r="E63" s="61" t="s">
        <v>1938</v>
      </c>
      <c r="F63" s="77">
        <v>44714</v>
      </c>
      <c r="G63" s="62">
        <v>143231.89000000001</v>
      </c>
      <c r="H63" s="62">
        <v>12625891.1</v>
      </c>
      <c r="I63" s="61" t="s">
        <v>20</v>
      </c>
      <c r="J63" s="61" t="s">
        <v>288</v>
      </c>
      <c r="K63" s="61" t="s">
        <v>660</v>
      </c>
      <c r="L63" s="61" t="s">
        <v>1939</v>
      </c>
      <c r="M63" s="61" t="s">
        <v>1938</v>
      </c>
      <c r="N63" s="61" t="s">
        <v>288</v>
      </c>
      <c r="O63" s="61" t="s">
        <v>740</v>
      </c>
      <c r="P63" s="61" t="s">
        <v>288</v>
      </c>
      <c r="Q63" s="61" t="s">
        <v>288</v>
      </c>
      <c r="R63" s="61" t="s">
        <v>1150</v>
      </c>
      <c r="S63" s="77">
        <v>44749</v>
      </c>
      <c r="T63" s="61" t="s">
        <v>1889</v>
      </c>
      <c r="U63" s="77">
        <v>44714</v>
      </c>
      <c r="V63" s="61" t="s">
        <v>740</v>
      </c>
    </row>
    <row r="64" spans="1:22" ht="14.5">
      <c r="A64" s="61" t="s">
        <v>1144</v>
      </c>
      <c r="B64" s="61" t="s">
        <v>1145</v>
      </c>
      <c r="C64" s="61" t="s">
        <v>1153</v>
      </c>
      <c r="D64" s="61" t="s">
        <v>1417</v>
      </c>
      <c r="E64" s="61" t="s">
        <v>1940</v>
      </c>
      <c r="F64" s="77">
        <v>44714</v>
      </c>
      <c r="G64" s="62">
        <v>17357.82</v>
      </c>
      <c r="H64" s="62">
        <v>1530091.83</v>
      </c>
      <c r="I64" s="61" t="s">
        <v>20</v>
      </c>
      <c r="J64" s="61" t="s">
        <v>288</v>
      </c>
      <c r="K64" s="61" t="s">
        <v>660</v>
      </c>
      <c r="L64" s="61" t="s">
        <v>1941</v>
      </c>
      <c r="M64" s="61" t="s">
        <v>1940</v>
      </c>
      <c r="N64" s="61" t="s">
        <v>288</v>
      </c>
      <c r="O64" s="61" t="s">
        <v>740</v>
      </c>
      <c r="P64" s="61" t="s">
        <v>288</v>
      </c>
      <c r="Q64" s="61" t="s">
        <v>288</v>
      </c>
      <c r="R64" s="61" t="s">
        <v>1150</v>
      </c>
      <c r="S64" s="77">
        <v>44749</v>
      </c>
      <c r="T64" s="61" t="s">
        <v>1889</v>
      </c>
      <c r="U64" s="77">
        <v>44714</v>
      </c>
      <c r="V64" s="61" t="s">
        <v>740</v>
      </c>
    </row>
    <row r="65" spans="1:22" ht="14.5">
      <c r="A65" s="61" t="s">
        <v>1144</v>
      </c>
      <c r="B65" s="61" t="s">
        <v>1145</v>
      </c>
      <c r="C65" s="61" t="s">
        <v>1153</v>
      </c>
      <c r="D65" s="61" t="s">
        <v>1417</v>
      </c>
      <c r="E65" s="61" t="s">
        <v>1942</v>
      </c>
      <c r="F65" s="77">
        <v>44723</v>
      </c>
      <c r="G65" s="62">
        <v>43204.95</v>
      </c>
      <c r="H65" s="62">
        <v>3808516.34</v>
      </c>
      <c r="I65" s="61" t="s">
        <v>20</v>
      </c>
      <c r="J65" s="61" t="s">
        <v>288</v>
      </c>
      <c r="K65" s="61" t="s">
        <v>660</v>
      </c>
      <c r="L65" s="61" t="s">
        <v>1943</v>
      </c>
      <c r="M65" s="61" t="s">
        <v>1942</v>
      </c>
      <c r="N65" s="61" t="s">
        <v>288</v>
      </c>
      <c r="O65" s="61" t="s">
        <v>740</v>
      </c>
      <c r="P65" s="61" t="s">
        <v>288</v>
      </c>
      <c r="Q65" s="61" t="s">
        <v>288</v>
      </c>
      <c r="R65" s="61" t="s">
        <v>1150</v>
      </c>
      <c r="S65" s="77">
        <v>44749</v>
      </c>
      <c r="T65" s="61" t="s">
        <v>1889</v>
      </c>
      <c r="U65" s="77">
        <v>44723</v>
      </c>
      <c r="V65" s="61" t="s">
        <v>740</v>
      </c>
    </row>
    <row r="66" spans="1:22" ht="14.5">
      <c r="A66" s="61" t="s">
        <v>1144</v>
      </c>
      <c r="B66" s="61" t="s">
        <v>1145</v>
      </c>
      <c r="C66" s="61" t="s">
        <v>1153</v>
      </c>
      <c r="D66" s="61" t="s">
        <v>1417</v>
      </c>
      <c r="E66" s="61" t="s">
        <v>1944</v>
      </c>
      <c r="F66" s="77">
        <v>44732</v>
      </c>
      <c r="G66" s="62">
        <v>71726.17</v>
      </c>
      <c r="H66" s="62">
        <v>6322661.8899999997</v>
      </c>
      <c r="I66" s="61" t="s">
        <v>20</v>
      </c>
      <c r="J66" s="61" t="s">
        <v>288</v>
      </c>
      <c r="K66" s="61" t="s">
        <v>660</v>
      </c>
      <c r="L66" s="61" t="s">
        <v>1945</v>
      </c>
      <c r="M66" s="61" t="s">
        <v>1944</v>
      </c>
      <c r="N66" s="61" t="s">
        <v>288</v>
      </c>
      <c r="O66" s="61" t="s">
        <v>740</v>
      </c>
      <c r="P66" s="61" t="s">
        <v>288</v>
      </c>
      <c r="Q66" s="61" t="s">
        <v>288</v>
      </c>
      <c r="R66" s="61" t="s">
        <v>1150</v>
      </c>
      <c r="S66" s="77">
        <v>44749</v>
      </c>
      <c r="T66" s="61" t="s">
        <v>1889</v>
      </c>
      <c r="U66" s="77">
        <v>44732</v>
      </c>
      <c r="V66" s="61" t="s">
        <v>740</v>
      </c>
    </row>
    <row r="67" spans="1:22" ht="14.5">
      <c r="A67" s="61" t="s">
        <v>1144</v>
      </c>
      <c r="B67" s="61" t="s">
        <v>1145</v>
      </c>
      <c r="C67" s="61" t="s">
        <v>1153</v>
      </c>
      <c r="D67" s="61" t="s">
        <v>1417</v>
      </c>
      <c r="E67" s="61" t="s">
        <v>1946</v>
      </c>
      <c r="F67" s="77">
        <v>44732</v>
      </c>
      <c r="G67" s="62">
        <v>19721.88</v>
      </c>
      <c r="H67" s="62">
        <v>1738483.72</v>
      </c>
      <c r="I67" s="61" t="s">
        <v>20</v>
      </c>
      <c r="J67" s="61" t="s">
        <v>288</v>
      </c>
      <c r="K67" s="61" t="s">
        <v>660</v>
      </c>
      <c r="L67" s="61" t="s">
        <v>1947</v>
      </c>
      <c r="M67" s="61" t="s">
        <v>1946</v>
      </c>
      <c r="N67" s="61" t="s">
        <v>288</v>
      </c>
      <c r="O67" s="61" t="s">
        <v>740</v>
      </c>
      <c r="P67" s="61" t="s">
        <v>288</v>
      </c>
      <c r="Q67" s="61" t="s">
        <v>288</v>
      </c>
      <c r="R67" s="61" t="s">
        <v>1150</v>
      </c>
      <c r="S67" s="77">
        <v>44749</v>
      </c>
      <c r="T67" s="61" t="s">
        <v>1889</v>
      </c>
      <c r="U67" s="77">
        <v>44732</v>
      </c>
      <c r="V67" s="61" t="s">
        <v>740</v>
      </c>
    </row>
    <row r="68" spans="1:22" ht="14.5">
      <c r="A68" s="61" t="s">
        <v>1144</v>
      </c>
      <c r="B68" s="61" t="s">
        <v>1145</v>
      </c>
      <c r="C68" s="61" t="s">
        <v>1153</v>
      </c>
      <c r="D68" s="61" t="s">
        <v>1417</v>
      </c>
      <c r="E68" s="61" t="s">
        <v>1948</v>
      </c>
      <c r="F68" s="77">
        <v>44739</v>
      </c>
      <c r="G68" s="62">
        <v>29828.11</v>
      </c>
      <c r="H68" s="62">
        <v>2629347.9</v>
      </c>
      <c r="I68" s="61" t="s">
        <v>20</v>
      </c>
      <c r="J68" s="61" t="s">
        <v>288</v>
      </c>
      <c r="K68" s="61" t="s">
        <v>660</v>
      </c>
      <c r="L68" s="61" t="s">
        <v>1949</v>
      </c>
      <c r="M68" s="61" t="s">
        <v>1948</v>
      </c>
      <c r="N68" s="61" t="s">
        <v>288</v>
      </c>
      <c r="O68" s="61" t="s">
        <v>740</v>
      </c>
      <c r="P68" s="61" t="s">
        <v>288</v>
      </c>
      <c r="Q68" s="61" t="s">
        <v>288</v>
      </c>
      <c r="R68" s="61" t="s">
        <v>1150</v>
      </c>
      <c r="S68" s="77">
        <v>44749</v>
      </c>
      <c r="T68" s="61" t="s">
        <v>1889</v>
      </c>
      <c r="U68" s="77">
        <v>44739</v>
      </c>
      <c r="V68" s="61" t="s">
        <v>740</v>
      </c>
    </row>
    <row r="69" spans="1:22" ht="14.5">
      <c r="A69" s="61" t="s">
        <v>1144</v>
      </c>
      <c r="B69" s="61" t="s">
        <v>1145</v>
      </c>
      <c r="C69" s="61" t="s">
        <v>1153</v>
      </c>
      <c r="D69" s="61" t="s">
        <v>1417</v>
      </c>
      <c r="E69" s="61" t="s">
        <v>1950</v>
      </c>
      <c r="F69" s="77">
        <v>44740</v>
      </c>
      <c r="G69" s="62">
        <v>107838.06</v>
      </c>
      <c r="H69" s="62">
        <v>9505924.9900000002</v>
      </c>
      <c r="I69" s="61" t="s">
        <v>20</v>
      </c>
      <c r="J69" s="61" t="s">
        <v>288</v>
      </c>
      <c r="K69" s="61" t="s">
        <v>660</v>
      </c>
      <c r="L69" s="61" t="s">
        <v>1951</v>
      </c>
      <c r="M69" s="61" t="s">
        <v>1950</v>
      </c>
      <c r="N69" s="61" t="s">
        <v>288</v>
      </c>
      <c r="O69" s="61" t="s">
        <v>740</v>
      </c>
      <c r="P69" s="61" t="s">
        <v>288</v>
      </c>
      <c r="Q69" s="61" t="s">
        <v>288</v>
      </c>
      <c r="R69" s="61" t="s">
        <v>1150</v>
      </c>
      <c r="S69" s="77">
        <v>44749</v>
      </c>
      <c r="T69" s="61" t="s">
        <v>1889</v>
      </c>
      <c r="U69" s="77">
        <v>44740</v>
      </c>
      <c r="V69" s="61" t="s">
        <v>740</v>
      </c>
    </row>
    <row r="70" spans="1:22" ht="14.5">
      <c r="A70" s="61" t="s">
        <v>1144</v>
      </c>
      <c r="B70" s="61" t="s">
        <v>1145</v>
      </c>
      <c r="C70" s="61" t="s">
        <v>1153</v>
      </c>
      <c r="D70" s="61" t="s">
        <v>1417</v>
      </c>
      <c r="E70" s="61" t="s">
        <v>1952</v>
      </c>
      <c r="F70" s="77">
        <v>44742</v>
      </c>
      <c r="G70" s="62">
        <v>135336.57999999999</v>
      </c>
      <c r="H70" s="62">
        <v>12518633.65</v>
      </c>
      <c r="I70" s="61" t="s">
        <v>20</v>
      </c>
      <c r="J70" s="61" t="s">
        <v>288</v>
      </c>
      <c r="K70" s="61" t="s">
        <v>660</v>
      </c>
      <c r="L70" s="61" t="s">
        <v>1953</v>
      </c>
      <c r="M70" s="61" t="s">
        <v>1952</v>
      </c>
      <c r="N70" s="61" t="s">
        <v>288</v>
      </c>
      <c r="O70" s="61" t="s">
        <v>740</v>
      </c>
      <c r="P70" s="61" t="s">
        <v>288</v>
      </c>
      <c r="Q70" s="61" t="s">
        <v>288</v>
      </c>
      <c r="R70" s="61" t="s">
        <v>1150</v>
      </c>
      <c r="S70" s="77">
        <v>44749</v>
      </c>
      <c r="T70" s="61" t="s">
        <v>1889</v>
      </c>
      <c r="U70" s="77">
        <v>44742</v>
      </c>
      <c r="V70" s="61" t="s">
        <v>740</v>
      </c>
    </row>
    <row r="71" spans="1:22" ht="14.5">
      <c r="A71" s="61" t="s">
        <v>1144</v>
      </c>
      <c r="B71" s="61" t="s">
        <v>1145</v>
      </c>
      <c r="C71" s="61" t="s">
        <v>1153</v>
      </c>
      <c r="D71" s="61" t="s">
        <v>1417</v>
      </c>
      <c r="E71" s="61" t="s">
        <v>1954</v>
      </c>
      <c r="F71" s="77">
        <v>44742</v>
      </c>
      <c r="G71" s="62">
        <v>93507.06</v>
      </c>
      <c r="H71" s="62">
        <v>8649403.0500000007</v>
      </c>
      <c r="I71" s="61" t="s">
        <v>20</v>
      </c>
      <c r="J71" s="61" t="s">
        <v>288</v>
      </c>
      <c r="K71" s="61" t="s">
        <v>660</v>
      </c>
      <c r="L71" s="61" t="s">
        <v>1955</v>
      </c>
      <c r="M71" s="61" t="s">
        <v>1954</v>
      </c>
      <c r="N71" s="61" t="s">
        <v>288</v>
      </c>
      <c r="O71" s="61" t="s">
        <v>740</v>
      </c>
      <c r="P71" s="61" t="s">
        <v>288</v>
      </c>
      <c r="Q71" s="61" t="s">
        <v>288</v>
      </c>
      <c r="R71" s="61" t="s">
        <v>1150</v>
      </c>
      <c r="S71" s="77">
        <v>44749</v>
      </c>
      <c r="T71" s="61" t="s">
        <v>1889</v>
      </c>
      <c r="U71" s="77">
        <v>44742</v>
      </c>
      <c r="V71" s="61" t="s">
        <v>740</v>
      </c>
    </row>
    <row r="72" spans="1:22" ht="14.5">
      <c r="A72" s="61" t="s">
        <v>1144</v>
      </c>
      <c r="B72" s="61" t="s">
        <v>1145</v>
      </c>
      <c r="C72" s="61" t="s">
        <v>1153</v>
      </c>
      <c r="D72" s="61" t="s">
        <v>1417</v>
      </c>
      <c r="E72" s="61" t="s">
        <v>1956</v>
      </c>
      <c r="F72" s="77">
        <v>44740</v>
      </c>
      <c r="G72" s="62">
        <v>31408.54</v>
      </c>
      <c r="H72" s="62">
        <v>2768662.8</v>
      </c>
      <c r="I72" s="61" t="s">
        <v>20</v>
      </c>
      <c r="J72" s="61" t="s">
        <v>288</v>
      </c>
      <c r="K72" s="61" t="s">
        <v>660</v>
      </c>
      <c r="L72" s="61" t="s">
        <v>1957</v>
      </c>
      <c r="M72" s="61" t="s">
        <v>1956</v>
      </c>
      <c r="N72" s="61" t="s">
        <v>288</v>
      </c>
      <c r="O72" s="61" t="s">
        <v>740</v>
      </c>
      <c r="P72" s="61" t="s">
        <v>288</v>
      </c>
      <c r="Q72" s="61" t="s">
        <v>288</v>
      </c>
      <c r="R72" s="61" t="s">
        <v>1150</v>
      </c>
      <c r="S72" s="77">
        <v>44749</v>
      </c>
      <c r="T72" s="61" t="s">
        <v>1889</v>
      </c>
      <c r="U72" s="77">
        <v>44740</v>
      </c>
      <c r="V72" s="61" t="s">
        <v>740</v>
      </c>
    </row>
    <row r="73" spans="1:22" ht="14.5">
      <c r="A73" s="61" t="s">
        <v>1144</v>
      </c>
      <c r="B73" s="61" t="s">
        <v>1145</v>
      </c>
      <c r="C73" s="61" t="s">
        <v>1153</v>
      </c>
      <c r="D73" s="61" t="s">
        <v>1417</v>
      </c>
      <c r="E73" s="61" t="s">
        <v>1958</v>
      </c>
      <c r="F73" s="77">
        <v>44742</v>
      </c>
      <c r="G73" s="62">
        <v>67110.149999999994</v>
      </c>
      <c r="H73" s="62">
        <v>6207688.8799999999</v>
      </c>
      <c r="I73" s="61" t="s">
        <v>20</v>
      </c>
      <c r="J73" s="61" t="s">
        <v>288</v>
      </c>
      <c r="K73" s="61" t="s">
        <v>660</v>
      </c>
      <c r="L73" s="61" t="s">
        <v>1959</v>
      </c>
      <c r="M73" s="61" t="s">
        <v>1958</v>
      </c>
      <c r="N73" s="61" t="s">
        <v>288</v>
      </c>
      <c r="O73" s="61" t="s">
        <v>740</v>
      </c>
      <c r="P73" s="61" t="s">
        <v>288</v>
      </c>
      <c r="Q73" s="61" t="s">
        <v>288</v>
      </c>
      <c r="R73" s="61" t="s">
        <v>1150</v>
      </c>
      <c r="S73" s="77">
        <v>44749</v>
      </c>
      <c r="T73" s="61" t="s">
        <v>1889</v>
      </c>
      <c r="U73" s="77">
        <v>44742</v>
      </c>
      <c r="V73" s="61" t="s">
        <v>740</v>
      </c>
    </row>
    <row r="74" spans="1:22" ht="14.5">
      <c r="A74" s="61" t="s">
        <v>1144</v>
      </c>
      <c r="B74" s="61" t="s">
        <v>1145</v>
      </c>
      <c r="C74" s="61" t="s">
        <v>1153</v>
      </c>
      <c r="D74" s="61" t="s">
        <v>1417</v>
      </c>
      <c r="E74" s="61" t="s">
        <v>1960</v>
      </c>
      <c r="F74" s="77">
        <v>44738</v>
      </c>
      <c r="G74" s="62">
        <v>1230.21</v>
      </c>
      <c r="H74" s="62">
        <v>108443.01</v>
      </c>
      <c r="I74" s="61" t="s">
        <v>20</v>
      </c>
      <c r="J74" s="61" t="s">
        <v>288</v>
      </c>
      <c r="K74" s="61" t="s">
        <v>660</v>
      </c>
      <c r="L74" s="61" t="s">
        <v>1961</v>
      </c>
      <c r="M74" s="61" t="s">
        <v>1960</v>
      </c>
      <c r="N74" s="61" t="s">
        <v>288</v>
      </c>
      <c r="O74" s="61" t="s">
        <v>740</v>
      </c>
      <c r="P74" s="61" t="s">
        <v>288</v>
      </c>
      <c r="Q74" s="61" t="s">
        <v>288</v>
      </c>
      <c r="R74" s="61" t="s">
        <v>1150</v>
      </c>
      <c r="S74" s="77">
        <v>44762</v>
      </c>
      <c r="T74" s="61" t="s">
        <v>1962</v>
      </c>
      <c r="U74" s="77">
        <v>44738</v>
      </c>
      <c r="V74" s="61" t="s">
        <v>740</v>
      </c>
    </row>
    <row r="75" spans="1:22" ht="14.5">
      <c r="A75" s="61" t="s">
        <v>1144</v>
      </c>
      <c r="B75" s="61" t="s">
        <v>1145</v>
      </c>
      <c r="C75" s="61" t="s">
        <v>1153</v>
      </c>
      <c r="D75" s="61" t="s">
        <v>1417</v>
      </c>
      <c r="E75" s="61" t="s">
        <v>1963</v>
      </c>
      <c r="F75" s="77">
        <v>44742</v>
      </c>
      <c r="G75" s="62">
        <v>210662.06</v>
      </c>
      <c r="H75" s="62">
        <v>19486240.550000001</v>
      </c>
      <c r="I75" s="61" t="s">
        <v>20</v>
      </c>
      <c r="J75" s="61" t="s">
        <v>288</v>
      </c>
      <c r="K75" s="61" t="s">
        <v>660</v>
      </c>
      <c r="L75" s="61" t="s">
        <v>1964</v>
      </c>
      <c r="M75" s="61" t="s">
        <v>1963</v>
      </c>
      <c r="N75" s="61" t="s">
        <v>288</v>
      </c>
      <c r="O75" s="61" t="s">
        <v>740</v>
      </c>
      <c r="P75" s="61" t="s">
        <v>288</v>
      </c>
      <c r="Q75" s="61" t="s">
        <v>288</v>
      </c>
      <c r="R75" s="61" t="s">
        <v>1150</v>
      </c>
      <c r="S75" s="77">
        <v>44762</v>
      </c>
      <c r="T75" s="61" t="s">
        <v>1962</v>
      </c>
      <c r="U75" s="77">
        <v>44742</v>
      </c>
      <c r="V75" s="61" t="s">
        <v>740</v>
      </c>
    </row>
    <row r="76" spans="1:22" ht="14.5">
      <c r="A76" s="61" t="s">
        <v>1144</v>
      </c>
      <c r="B76" s="61" t="s">
        <v>1145</v>
      </c>
      <c r="C76" s="61" t="s">
        <v>1153</v>
      </c>
      <c r="D76" s="61" t="s">
        <v>1417</v>
      </c>
      <c r="E76" s="61" t="s">
        <v>1965</v>
      </c>
      <c r="F76" s="77">
        <v>44742</v>
      </c>
      <c r="G76" s="62">
        <v>270303.19</v>
      </c>
      <c r="H76" s="62">
        <v>25003045.079999998</v>
      </c>
      <c r="I76" s="61" t="s">
        <v>20</v>
      </c>
      <c r="J76" s="61" t="s">
        <v>288</v>
      </c>
      <c r="K76" s="61" t="s">
        <v>660</v>
      </c>
      <c r="L76" s="61" t="s">
        <v>1966</v>
      </c>
      <c r="M76" s="61" t="s">
        <v>1965</v>
      </c>
      <c r="N76" s="61" t="s">
        <v>288</v>
      </c>
      <c r="O76" s="61" t="s">
        <v>740</v>
      </c>
      <c r="P76" s="61" t="s">
        <v>288</v>
      </c>
      <c r="Q76" s="61" t="s">
        <v>288</v>
      </c>
      <c r="R76" s="61" t="s">
        <v>1150</v>
      </c>
      <c r="S76" s="77">
        <v>44762</v>
      </c>
      <c r="T76" s="61" t="s">
        <v>1962</v>
      </c>
      <c r="U76" s="77">
        <v>44742</v>
      </c>
      <c r="V76" s="61" t="s">
        <v>740</v>
      </c>
    </row>
    <row r="77" spans="1:22" ht="14.5">
      <c r="A77" s="61" t="s">
        <v>1144</v>
      </c>
      <c r="B77" s="61" t="s">
        <v>1145</v>
      </c>
      <c r="C77" s="61" t="s">
        <v>1153</v>
      </c>
      <c r="D77" s="61" t="s">
        <v>1417</v>
      </c>
      <c r="E77" s="61" t="s">
        <v>1967</v>
      </c>
      <c r="F77" s="77">
        <v>44730</v>
      </c>
      <c r="G77" s="62">
        <v>22127.33</v>
      </c>
      <c r="H77" s="62">
        <v>1950524.14</v>
      </c>
      <c r="I77" s="61" t="s">
        <v>20</v>
      </c>
      <c r="J77" s="61" t="s">
        <v>288</v>
      </c>
      <c r="K77" s="61" t="s">
        <v>660</v>
      </c>
      <c r="L77" s="61" t="s">
        <v>1968</v>
      </c>
      <c r="M77" s="61" t="s">
        <v>1967</v>
      </c>
      <c r="N77" s="61" t="s">
        <v>288</v>
      </c>
      <c r="O77" s="61" t="s">
        <v>740</v>
      </c>
      <c r="P77" s="61" t="s">
        <v>288</v>
      </c>
      <c r="Q77" s="61" t="s">
        <v>288</v>
      </c>
      <c r="R77" s="61" t="s">
        <v>1150</v>
      </c>
      <c r="S77" s="77">
        <v>44762</v>
      </c>
      <c r="T77" s="61" t="s">
        <v>1962</v>
      </c>
      <c r="U77" s="77">
        <v>44730</v>
      </c>
      <c r="V77" s="61" t="s">
        <v>740</v>
      </c>
    </row>
    <row r="78" spans="1:22" ht="14.5">
      <c r="A78" s="61" t="s">
        <v>1144</v>
      </c>
      <c r="B78" s="61" t="s">
        <v>1145</v>
      </c>
      <c r="C78" s="61" t="s">
        <v>1153</v>
      </c>
      <c r="D78" s="61" t="s">
        <v>1417</v>
      </c>
      <c r="E78" s="61" t="s">
        <v>1969</v>
      </c>
      <c r="F78" s="77">
        <v>44730</v>
      </c>
      <c r="G78" s="62">
        <v>29621.97</v>
      </c>
      <c r="H78" s="62">
        <v>2611176.66</v>
      </c>
      <c r="I78" s="61" t="s">
        <v>20</v>
      </c>
      <c r="J78" s="61" t="s">
        <v>288</v>
      </c>
      <c r="K78" s="61" t="s">
        <v>660</v>
      </c>
      <c r="L78" s="61" t="s">
        <v>1970</v>
      </c>
      <c r="M78" s="61" t="s">
        <v>1969</v>
      </c>
      <c r="N78" s="61" t="s">
        <v>288</v>
      </c>
      <c r="O78" s="61" t="s">
        <v>740</v>
      </c>
      <c r="P78" s="61" t="s">
        <v>288</v>
      </c>
      <c r="Q78" s="61" t="s">
        <v>288</v>
      </c>
      <c r="R78" s="61" t="s">
        <v>1150</v>
      </c>
      <c r="S78" s="77">
        <v>44762</v>
      </c>
      <c r="T78" s="61" t="s">
        <v>1962</v>
      </c>
      <c r="U78" s="77">
        <v>44730</v>
      </c>
      <c r="V78" s="61" t="s">
        <v>740</v>
      </c>
    </row>
    <row r="79" spans="1:22" ht="14.5">
      <c r="A79" s="61" t="s">
        <v>1144</v>
      </c>
      <c r="B79" s="61" t="s">
        <v>1145</v>
      </c>
      <c r="C79" s="61" t="s">
        <v>1153</v>
      </c>
      <c r="D79" s="61" t="s">
        <v>1417</v>
      </c>
      <c r="E79" s="61" t="s">
        <v>1971</v>
      </c>
      <c r="F79" s="77">
        <v>44740</v>
      </c>
      <c r="G79" s="62">
        <v>128686.65</v>
      </c>
      <c r="H79" s="62">
        <v>11343728.199999999</v>
      </c>
      <c r="I79" s="61" t="s">
        <v>20</v>
      </c>
      <c r="J79" s="61" t="s">
        <v>288</v>
      </c>
      <c r="K79" s="61" t="s">
        <v>660</v>
      </c>
      <c r="L79" s="61" t="s">
        <v>1972</v>
      </c>
      <c r="M79" s="61" t="s">
        <v>1971</v>
      </c>
      <c r="N79" s="61" t="s">
        <v>288</v>
      </c>
      <c r="O79" s="61" t="s">
        <v>740</v>
      </c>
      <c r="P79" s="61" t="s">
        <v>288</v>
      </c>
      <c r="Q79" s="61" t="s">
        <v>288</v>
      </c>
      <c r="R79" s="61" t="s">
        <v>1150</v>
      </c>
      <c r="S79" s="77">
        <v>44762</v>
      </c>
      <c r="T79" s="61" t="s">
        <v>1962</v>
      </c>
      <c r="U79" s="77">
        <v>44740</v>
      </c>
      <c r="V79" s="61" t="s">
        <v>740</v>
      </c>
    </row>
    <row r="80" spans="1:22" ht="14.5">
      <c r="A80" s="61" t="s">
        <v>1144</v>
      </c>
      <c r="B80" s="61" t="s">
        <v>1145</v>
      </c>
      <c r="C80" s="61" t="s">
        <v>1153</v>
      </c>
      <c r="D80" s="61" t="s">
        <v>1417</v>
      </c>
      <c r="E80" s="61" t="s">
        <v>1973</v>
      </c>
      <c r="F80" s="77">
        <v>44736</v>
      </c>
      <c r="G80" s="62">
        <v>28272.89</v>
      </c>
      <c r="H80" s="62">
        <v>2492255.25</v>
      </c>
      <c r="I80" s="61" t="s">
        <v>20</v>
      </c>
      <c r="J80" s="61" t="s">
        <v>288</v>
      </c>
      <c r="K80" s="61" t="s">
        <v>660</v>
      </c>
      <c r="L80" s="61" t="s">
        <v>1974</v>
      </c>
      <c r="M80" s="61" t="s">
        <v>1973</v>
      </c>
      <c r="N80" s="61" t="s">
        <v>288</v>
      </c>
      <c r="O80" s="61" t="s">
        <v>740</v>
      </c>
      <c r="P80" s="61" t="s">
        <v>288</v>
      </c>
      <c r="Q80" s="61" t="s">
        <v>288</v>
      </c>
      <c r="R80" s="61" t="s">
        <v>1150</v>
      </c>
      <c r="S80" s="77">
        <v>44762</v>
      </c>
      <c r="T80" s="61" t="s">
        <v>1962</v>
      </c>
      <c r="U80" s="77">
        <v>44736</v>
      </c>
      <c r="V80" s="61" t="s">
        <v>740</v>
      </c>
    </row>
    <row r="81" spans="1:22" ht="14.5">
      <c r="A81" s="61" t="s">
        <v>1144</v>
      </c>
      <c r="B81" s="61" t="s">
        <v>1145</v>
      </c>
      <c r="C81" s="61" t="s">
        <v>1153</v>
      </c>
      <c r="D81" s="61" t="s">
        <v>1417</v>
      </c>
      <c r="E81" s="61" t="s">
        <v>1975</v>
      </c>
      <c r="F81" s="77">
        <v>44740</v>
      </c>
      <c r="G81" s="62">
        <v>36528.07</v>
      </c>
      <c r="H81" s="62">
        <v>3219949.37</v>
      </c>
      <c r="I81" s="61" t="s">
        <v>20</v>
      </c>
      <c r="J81" s="61" t="s">
        <v>288</v>
      </c>
      <c r="K81" s="61" t="s">
        <v>660</v>
      </c>
      <c r="L81" s="61" t="s">
        <v>1976</v>
      </c>
      <c r="M81" s="61" t="s">
        <v>1975</v>
      </c>
      <c r="N81" s="61" t="s">
        <v>288</v>
      </c>
      <c r="O81" s="61" t="s">
        <v>740</v>
      </c>
      <c r="P81" s="61" t="s">
        <v>288</v>
      </c>
      <c r="Q81" s="61" t="s">
        <v>288</v>
      </c>
      <c r="R81" s="61" t="s">
        <v>1150</v>
      </c>
      <c r="S81" s="77">
        <v>44762</v>
      </c>
      <c r="T81" s="61" t="s">
        <v>1962</v>
      </c>
      <c r="U81" s="77">
        <v>44740</v>
      </c>
      <c r="V81" s="61" t="s">
        <v>740</v>
      </c>
    </row>
    <row r="82" spans="1:22" ht="14.5">
      <c r="A82" s="61" t="s">
        <v>1144</v>
      </c>
      <c r="B82" s="61" t="s">
        <v>1145</v>
      </c>
      <c r="C82" s="61" t="s">
        <v>1153</v>
      </c>
      <c r="D82" s="61" t="s">
        <v>1417</v>
      </c>
      <c r="E82" s="61" t="s">
        <v>1977</v>
      </c>
      <c r="F82" s="77">
        <v>44740</v>
      </c>
      <c r="G82" s="62">
        <v>26716.91</v>
      </c>
      <c r="H82" s="62">
        <v>2355095.62</v>
      </c>
      <c r="I82" s="61" t="s">
        <v>20</v>
      </c>
      <c r="J82" s="61" t="s">
        <v>288</v>
      </c>
      <c r="K82" s="61" t="s">
        <v>660</v>
      </c>
      <c r="L82" s="61" t="s">
        <v>1978</v>
      </c>
      <c r="M82" s="61" t="s">
        <v>1977</v>
      </c>
      <c r="N82" s="61" t="s">
        <v>288</v>
      </c>
      <c r="O82" s="61" t="s">
        <v>740</v>
      </c>
      <c r="P82" s="61" t="s">
        <v>288</v>
      </c>
      <c r="Q82" s="61" t="s">
        <v>288</v>
      </c>
      <c r="R82" s="61" t="s">
        <v>1150</v>
      </c>
      <c r="S82" s="77">
        <v>44762</v>
      </c>
      <c r="T82" s="61" t="s">
        <v>1962</v>
      </c>
      <c r="U82" s="77">
        <v>44740</v>
      </c>
      <c r="V82" s="61" t="s">
        <v>740</v>
      </c>
    </row>
    <row r="83" spans="1:22" ht="14.5">
      <c r="A83" s="61" t="s">
        <v>1144</v>
      </c>
      <c r="B83" s="61" t="s">
        <v>1145</v>
      </c>
      <c r="C83" s="61" t="s">
        <v>1153</v>
      </c>
      <c r="D83" s="61" t="s">
        <v>1417</v>
      </c>
      <c r="E83" s="61" t="s">
        <v>1979</v>
      </c>
      <c r="F83" s="77">
        <v>44740</v>
      </c>
      <c r="G83" s="62">
        <v>98676.19</v>
      </c>
      <c r="H83" s="62">
        <v>8698306.1500000004</v>
      </c>
      <c r="I83" s="61" t="s">
        <v>20</v>
      </c>
      <c r="J83" s="61" t="s">
        <v>288</v>
      </c>
      <c r="K83" s="61" t="s">
        <v>660</v>
      </c>
      <c r="L83" s="61" t="s">
        <v>1980</v>
      </c>
      <c r="M83" s="61" t="s">
        <v>1979</v>
      </c>
      <c r="N83" s="61" t="s">
        <v>288</v>
      </c>
      <c r="O83" s="61" t="s">
        <v>740</v>
      </c>
      <c r="P83" s="61" t="s">
        <v>288</v>
      </c>
      <c r="Q83" s="61" t="s">
        <v>288</v>
      </c>
      <c r="R83" s="61" t="s">
        <v>1150</v>
      </c>
      <c r="S83" s="77">
        <v>44749</v>
      </c>
      <c r="T83" s="61" t="s">
        <v>1889</v>
      </c>
      <c r="U83" s="77">
        <v>44740</v>
      </c>
      <c r="V83" s="61" t="s">
        <v>740</v>
      </c>
    </row>
    <row r="84" spans="1:22" ht="14.5">
      <c r="A84" s="61" t="s">
        <v>1144</v>
      </c>
      <c r="B84" s="61" t="s">
        <v>1145</v>
      </c>
      <c r="C84" s="61" t="s">
        <v>1153</v>
      </c>
      <c r="D84" s="61" t="s">
        <v>1417</v>
      </c>
      <c r="E84" s="61" t="s">
        <v>1981</v>
      </c>
      <c r="F84" s="77">
        <v>44742</v>
      </c>
      <c r="G84" s="62">
        <v>38.78</v>
      </c>
      <c r="H84" s="62">
        <v>3587.15</v>
      </c>
      <c r="I84" s="61" t="s">
        <v>20</v>
      </c>
      <c r="J84" s="61" t="s">
        <v>288</v>
      </c>
      <c r="K84" s="61" t="s">
        <v>1829</v>
      </c>
      <c r="L84" s="61" t="s">
        <v>1982</v>
      </c>
      <c r="M84" s="61" t="s">
        <v>1981</v>
      </c>
      <c r="N84" s="61" t="s">
        <v>288</v>
      </c>
      <c r="O84" s="61" t="s">
        <v>1831</v>
      </c>
      <c r="P84" s="61" t="s">
        <v>288</v>
      </c>
      <c r="Q84" s="61" t="s">
        <v>288</v>
      </c>
      <c r="R84" s="61" t="s">
        <v>1150</v>
      </c>
      <c r="S84" s="77">
        <v>44762</v>
      </c>
      <c r="T84" s="61" t="s">
        <v>1983</v>
      </c>
      <c r="U84" s="77">
        <v>44742</v>
      </c>
      <c r="V84" s="61" t="s">
        <v>1831</v>
      </c>
    </row>
    <row r="85" spans="1:22" ht="14.5">
      <c r="A85" s="61" t="s">
        <v>1144</v>
      </c>
      <c r="B85" s="61" t="s">
        <v>1145</v>
      </c>
      <c r="C85" s="61" t="s">
        <v>1153</v>
      </c>
      <c r="D85" s="61" t="s">
        <v>1417</v>
      </c>
      <c r="E85" s="61" t="s">
        <v>1984</v>
      </c>
      <c r="F85" s="77">
        <v>44742</v>
      </c>
      <c r="G85" s="62">
        <v>2384.6999999999998</v>
      </c>
      <c r="H85" s="62">
        <v>220584.75</v>
      </c>
      <c r="I85" s="61" t="s">
        <v>20</v>
      </c>
      <c r="J85" s="61" t="s">
        <v>288</v>
      </c>
      <c r="K85" s="61" t="s">
        <v>1829</v>
      </c>
      <c r="L85" s="61" t="s">
        <v>1985</v>
      </c>
      <c r="M85" s="61" t="s">
        <v>1984</v>
      </c>
      <c r="N85" s="61" t="s">
        <v>288</v>
      </c>
      <c r="O85" s="61" t="s">
        <v>1831</v>
      </c>
      <c r="P85" s="61" t="s">
        <v>288</v>
      </c>
      <c r="Q85" s="61" t="s">
        <v>288</v>
      </c>
      <c r="R85" s="61" t="s">
        <v>1150</v>
      </c>
      <c r="S85" s="77">
        <v>44762</v>
      </c>
      <c r="T85" s="61" t="s">
        <v>1983</v>
      </c>
      <c r="U85" s="77">
        <v>44742</v>
      </c>
      <c r="V85" s="61" t="s">
        <v>1831</v>
      </c>
    </row>
    <row r="86" spans="1:22" ht="14.5">
      <c r="A86" s="61" t="s">
        <v>1144</v>
      </c>
      <c r="B86" s="61" t="s">
        <v>1145</v>
      </c>
      <c r="C86" s="61" t="s">
        <v>1153</v>
      </c>
      <c r="D86" s="61" t="s">
        <v>1417</v>
      </c>
      <c r="E86" s="61" t="s">
        <v>1986</v>
      </c>
      <c r="F86" s="77">
        <v>44742</v>
      </c>
      <c r="G86" s="62">
        <v>141330.6</v>
      </c>
      <c r="H86" s="62">
        <v>13073080.5</v>
      </c>
      <c r="I86" s="61" t="s">
        <v>20</v>
      </c>
      <c r="J86" s="61" t="s">
        <v>288</v>
      </c>
      <c r="K86" s="61" t="s">
        <v>1829</v>
      </c>
      <c r="L86" s="61" t="s">
        <v>1987</v>
      </c>
      <c r="M86" s="61" t="s">
        <v>1986</v>
      </c>
      <c r="N86" s="61" t="s">
        <v>288</v>
      </c>
      <c r="O86" s="61" t="s">
        <v>1831</v>
      </c>
      <c r="P86" s="61" t="s">
        <v>288</v>
      </c>
      <c r="Q86" s="61" t="s">
        <v>288</v>
      </c>
      <c r="R86" s="61" t="s">
        <v>1150</v>
      </c>
      <c r="S86" s="77">
        <v>44762</v>
      </c>
      <c r="T86" s="61" t="s">
        <v>1983</v>
      </c>
      <c r="U86" s="77">
        <v>44742</v>
      </c>
      <c r="V86" s="61" t="s">
        <v>1831</v>
      </c>
    </row>
    <row r="87" spans="1:22" ht="14.5">
      <c r="A87" s="61" t="s">
        <v>1144</v>
      </c>
      <c r="B87" s="61" t="s">
        <v>1145</v>
      </c>
      <c r="C87" s="61" t="s">
        <v>1153</v>
      </c>
      <c r="D87" s="61" t="s">
        <v>1417</v>
      </c>
      <c r="E87" s="61" t="s">
        <v>1988</v>
      </c>
      <c r="F87" s="77">
        <v>44742</v>
      </c>
      <c r="G87" s="62">
        <v>27983.06</v>
      </c>
      <c r="H87" s="62">
        <v>2588433.0499999998</v>
      </c>
      <c r="I87" s="61" t="s">
        <v>20</v>
      </c>
      <c r="J87" s="61" t="s">
        <v>288</v>
      </c>
      <c r="K87" s="61" t="s">
        <v>1829</v>
      </c>
      <c r="L87" s="61" t="s">
        <v>1989</v>
      </c>
      <c r="M87" s="61" t="s">
        <v>1988</v>
      </c>
      <c r="N87" s="61" t="s">
        <v>288</v>
      </c>
      <c r="O87" s="61" t="s">
        <v>1831</v>
      </c>
      <c r="P87" s="61" t="s">
        <v>288</v>
      </c>
      <c r="Q87" s="61" t="s">
        <v>288</v>
      </c>
      <c r="R87" s="61" t="s">
        <v>1150</v>
      </c>
      <c r="S87" s="77">
        <v>44762</v>
      </c>
      <c r="T87" s="61" t="s">
        <v>1983</v>
      </c>
      <c r="U87" s="77">
        <v>44742</v>
      </c>
      <c r="V87" s="61" t="s">
        <v>1831</v>
      </c>
    </row>
    <row r="88" spans="1:22" ht="14.5">
      <c r="A88" s="61" t="s">
        <v>1144</v>
      </c>
      <c r="B88" s="61" t="s">
        <v>1145</v>
      </c>
      <c r="C88" s="61" t="s">
        <v>1153</v>
      </c>
      <c r="D88" s="61" t="s">
        <v>1417</v>
      </c>
      <c r="E88" s="61" t="s">
        <v>1990</v>
      </c>
      <c r="F88" s="77">
        <v>44742</v>
      </c>
      <c r="G88" s="62">
        <v>130546.21</v>
      </c>
      <c r="H88" s="62">
        <v>12075524.43</v>
      </c>
      <c r="I88" s="61" t="s">
        <v>20</v>
      </c>
      <c r="J88" s="61" t="s">
        <v>288</v>
      </c>
      <c r="K88" s="61" t="s">
        <v>1829</v>
      </c>
      <c r="L88" s="61" t="s">
        <v>1991</v>
      </c>
      <c r="M88" s="61" t="s">
        <v>1990</v>
      </c>
      <c r="N88" s="61" t="s">
        <v>288</v>
      </c>
      <c r="O88" s="61" t="s">
        <v>1831</v>
      </c>
      <c r="P88" s="61" t="s">
        <v>288</v>
      </c>
      <c r="Q88" s="61" t="s">
        <v>288</v>
      </c>
      <c r="R88" s="61" t="s">
        <v>1150</v>
      </c>
      <c r="S88" s="77">
        <v>44762</v>
      </c>
      <c r="T88" s="61" t="s">
        <v>1983</v>
      </c>
      <c r="U88" s="77">
        <v>44742</v>
      </c>
      <c r="V88" s="61" t="s">
        <v>1831</v>
      </c>
    </row>
    <row r="89" spans="1:22" ht="14.5">
      <c r="A89" s="61" t="s">
        <v>1144</v>
      </c>
      <c r="B89" s="61" t="s">
        <v>1145</v>
      </c>
      <c r="C89" s="61" t="s">
        <v>1153</v>
      </c>
      <c r="D89" s="61" t="s">
        <v>1417</v>
      </c>
      <c r="E89" s="61" t="s">
        <v>1992</v>
      </c>
      <c r="F89" s="77">
        <v>44742</v>
      </c>
      <c r="G89" s="62">
        <v>25743.88</v>
      </c>
      <c r="H89" s="62">
        <v>2381308.9</v>
      </c>
      <c r="I89" s="61" t="s">
        <v>20</v>
      </c>
      <c r="J89" s="61" t="s">
        <v>288</v>
      </c>
      <c r="K89" s="61" t="s">
        <v>1829</v>
      </c>
      <c r="L89" s="61" t="s">
        <v>1993</v>
      </c>
      <c r="M89" s="61" t="s">
        <v>1992</v>
      </c>
      <c r="N89" s="61" t="s">
        <v>288</v>
      </c>
      <c r="O89" s="61" t="s">
        <v>1831</v>
      </c>
      <c r="P89" s="61" t="s">
        <v>288</v>
      </c>
      <c r="Q89" s="61" t="s">
        <v>288</v>
      </c>
      <c r="R89" s="61" t="s">
        <v>1150</v>
      </c>
      <c r="S89" s="77">
        <v>44762</v>
      </c>
      <c r="T89" s="61" t="s">
        <v>1983</v>
      </c>
      <c r="U89" s="77">
        <v>44742</v>
      </c>
      <c r="V89" s="61" t="s">
        <v>1831</v>
      </c>
    </row>
    <row r="90" spans="1:22" ht="14.5">
      <c r="A90" s="61" t="s">
        <v>1144</v>
      </c>
      <c r="B90" s="61" t="s">
        <v>1145</v>
      </c>
      <c r="C90" s="61" t="s">
        <v>1153</v>
      </c>
      <c r="D90" s="61" t="s">
        <v>1417</v>
      </c>
      <c r="E90" s="61" t="s">
        <v>1994</v>
      </c>
      <c r="F90" s="77">
        <v>44738</v>
      </c>
      <c r="G90" s="62">
        <v>4259.3900000000003</v>
      </c>
      <c r="H90" s="62">
        <v>375465.23</v>
      </c>
      <c r="I90" s="61" t="s">
        <v>20</v>
      </c>
      <c r="J90" s="61" t="s">
        <v>288</v>
      </c>
      <c r="K90" s="61" t="s">
        <v>1829</v>
      </c>
      <c r="L90" s="61" t="s">
        <v>1995</v>
      </c>
      <c r="M90" s="61" t="s">
        <v>1994</v>
      </c>
      <c r="N90" s="61" t="s">
        <v>288</v>
      </c>
      <c r="O90" s="61" t="s">
        <v>1831</v>
      </c>
      <c r="P90" s="61" t="s">
        <v>288</v>
      </c>
      <c r="Q90" s="61" t="s">
        <v>288</v>
      </c>
      <c r="R90" s="61" t="s">
        <v>1150</v>
      </c>
      <c r="S90" s="77">
        <v>44772</v>
      </c>
      <c r="T90" s="61" t="s">
        <v>1996</v>
      </c>
      <c r="U90" s="77">
        <v>44738</v>
      </c>
      <c r="V90" s="61" t="s">
        <v>1831</v>
      </c>
    </row>
    <row r="91" spans="1:22" ht="14.5">
      <c r="A91" s="61" t="s">
        <v>1144</v>
      </c>
      <c r="B91" s="61" t="s">
        <v>1145</v>
      </c>
      <c r="C91" s="61" t="s">
        <v>1153</v>
      </c>
      <c r="D91" s="61" t="s">
        <v>1417</v>
      </c>
      <c r="E91" s="61" t="s">
        <v>1997</v>
      </c>
      <c r="F91" s="77">
        <v>44741</v>
      </c>
      <c r="G91" s="62">
        <v>16466.54</v>
      </c>
      <c r="H91" s="62">
        <v>1451525.5</v>
      </c>
      <c r="I91" s="61" t="s">
        <v>20</v>
      </c>
      <c r="J91" s="61" t="s">
        <v>288</v>
      </c>
      <c r="K91" s="61" t="s">
        <v>1829</v>
      </c>
      <c r="L91" s="61" t="s">
        <v>1998</v>
      </c>
      <c r="M91" s="61" t="s">
        <v>1997</v>
      </c>
      <c r="N91" s="61" t="s">
        <v>288</v>
      </c>
      <c r="O91" s="61" t="s">
        <v>1831</v>
      </c>
      <c r="P91" s="61" t="s">
        <v>288</v>
      </c>
      <c r="Q91" s="61" t="s">
        <v>288</v>
      </c>
      <c r="R91" s="61" t="s">
        <v>1150</v>
      </c>
      <c r="S91" s="77">
        <v>44772</v>
      </c>
      <c r="T91" s="61" t="s">
        <v>1996</v>
      </c>
      <c r="U91" s="77">
        <v>44741</v>
      </c>
      <c r="V91" s="61" t="s">
        <v>1831</v>
      </c>
    </row>
    <row r="92" spans="1:22" ht="14.5">
      <c r="A92" s="61" t="s">
        <v>1144</v>
      </c>
      <c r="B92" s="61" t="s">
        <v>1145</v>
      </c>
      <c r="C92" s="61" t="s">
        <v>1153</v>
      </c>
      <c r="D92" s="61" t="s">
        <v>1417</v>
      </c>
      <c r="E92" s="61" t="s">
        <v>1999</v>
      </c>
      <c r="F92" s="77">
        <v>44741</v>
      </c>
      <c r="G92" s="62">
        <v>28676.27</v>
      </c>
      <c r="H92" s="62">
        <v>2527813.2000000002</v>
      </c>
      <c r="I92" s="61" t="s">
        <v>20</v>
      </c>
      <c r="J92" s="61" t="s">
        <v>288</v>
      </c>
      <c r="K92" s="61" t="s">
        <v>660</v>
      </c>
      <c r="L92" s="61" t="s">
        <v>2000</v>
      </c>
      <c r="M92" s="61" t="s">
        <v>1999</v>
      </c>
      <c r="N92" s="61" t="s">
        <v>288</v>
      </c>
      <c r="O92" s="61" t="s">
        <v>740</v>
      </c>
      <c r="P92" s="61" t="s">
        <v>288</v>
      </c>
      <c r="Q92" s="61" t="s">
        <v>288</v>
      </c>
      <c r="R92" s="61" t="s">
        <v>1150</v>
      </c>
      <c r="S92" s="77">
        <v>44762</v>
      </c>
      <c r="T92" s="61" t="s">
        <v>1962</v>
      </c>
      <c r="U92" s="77">
        <v>44741</v>
      </c>
      <c r="V92" s="61" t="s">
        <v>740</v>
      </c>
    </row>
    <row r="93" spans="1:22" ht="14.5">
      <c r="A93" s="61" t="s">
        <v>1144</v>
      </c>
      <c r="B93" s="61" t="s">
        <v>1145</v>
      </c>
      <c r="C93" s="61" t="s">
        <v>1153</v>
      </c>
      <c r="D93" s="61" t="s">
        <v>1417</v>
      </c>
      <c r="E93" s="61" t="s">
        <v>2001</v>
      </c>
      <c r="F93" s="77">
        <v>44741</v>
      </c>
      <c r="G93" s="62">
        <v>52269.46</v>
      </c>
      <c r="H93" s="62">
        <v>4607552.9000000004</v>
      </c>
      <c r="I93" s="61" t="s">
        <v>20</v>
      </c>
      <c r="J93" s="61" t="s">
        <v>288</v>
      </c>
      <c r="K93" s="61" t="s">
        <v>660</v>
      </c>
      <c r="L93" s="61" t="s">
        <v>2002</v>
      </c>
      <c r="M93" s="61" t="s">
        <v>2001</v>
      </c>
      <c r="N93" s="61" t="s">
        <v>288</v>
      </c>
      <c r="O93" s="61" t="s">
        <v>740</v>
      </c>
      <c r="P93" s="61" t="s">
        <v>288</v>
      </c>
      <c r="Q93" s="61" t="s">
        <v>288</v>
      </c>
      <c r="R93" s="61" t="s">
        <v>1150</v>
      </c>
      <c r="S93" s="77">
        <v>44762</v>
      </c>
      <c r="T93" s="61" t="s">
        <v>1962</v>
      </c>
      <c r="U93" s="77">
        <v>44741</v>
      </c>
      <c r="V93" s="61" t="s">
        <v>740</v>
      </c>
    </row>
    <row r="94" spans="1:22" ht="14.5">
      <c r="A94" s="61" t="s">
        <v>1144</v>
      </c>
      <c r="B94" s="61" t="s">
        <v>1145</v>
      </c>
      <c r="C94" s="61" t="s">
        <v>1153</v>
      </c>
      <c r="D94" s="61" t="s">
        <v>1417</v>
      </c>
      <c r="E94" s="61" t="s">
        <v>2003</v>
      </c>
      <c r="F94" s="77">
        <v>44740</v>
      </c>
      <c r="G94" s="62">
        <v>16740.669999999998</v>
      </c>
      <c r="H94" s="62">
        <v>1475690.06</v>
      </c>
      <c r="I94" s="61" t="s">
        <v>20</v>
      </c>
      <c r="J94" s="61" t="s">
        <v>288</v>
      </c>
      <c r="K94" s="61" t="s">
        <v>660</v>
      </c>
      <c r="L94" s="61" t="s">
        <v>2004</v>
      </c>
      <c r="M94" s="61" t="s">
        <v>2003</v>
      </c>
      <c r="N94" s="61" t="s">
        <v>288</v>
      </c>
      <c r="O94" s="61" t="s">
        <v>740</v>
      </c>
      <c r="P94" s="61" t="s">
        <v>288</v>
      </c>
      <c r="Q94" s="61" t="s">
        <v>288</v>
      </c>
      <c r="R94" s="61" t="s">
        <v>1150</v>
      </c>
      <c r="S94" s="77">
        <v>44762</v>
      </c>
      <c r="T94" s="61" t="s">
        <v>1962</v>
      </c>
      <c r="U94" s="77">
        <v>44740</v>
      </c>
      <c r="V94" s="61" t="s">
        <v>740</v>
      </c>
    </row>
    <row r="95" spans="1:22" ht="14.5">
      <c r="A95" s="61" t="s">
        <v>1144</v>
      </c>
      <c r="B95" s="61" t="s">
        <v>1145</v>
      </c>
      <c r="C95" s="61" t="s">
        <v>1153</v>
      </c>
      <c r="D95" s="61" t="s">
        <v>1417</v>
      </c>
      <c r="E95" s="61" t="s">
        <v>2005</v>
      </c>
      <c r="F95" s="77">
        <v>44739</v>
      </c>
      <c r="G95" s="62">
        <v>1181.1500000000001</v>
      </c>
      <c r="H95" s="62">
        <v>104118.37</v>
      </c>
      <c r="I95" s="61" t="s">
        <v>20</v>
      </c>
      <c r="J95" s="61" t="s">
        <v>288</v>
      </c>
      <c r="K95" s="61" t="s">
        <v>660</v>
      </c>
      <c r="L95" s="61" t="s">
        <v>2006</v>
      </c>
      <c r="M95" s="61" t="s">
        <v>2005</v>
      </c>
      <c r="N95" s="61" t="s">
        <v>288</v>
      </c>
      <c r="O95" s="61" t="s">
        <v>740</v>
      </c>
      <c r="P95" s="61" t="s">
        <v>288</v>
      </c>
      <c r="Q95" s="61" t="s">
        <v>288</v>
      </c>
      <c r="R95" s="61" t="s">
        <v>1150</v>
      </c>
      <c r="S95" s="77">
        <v>44762</v>
      </c>
      <c r="T95" s="61" t="s">
        <v>1962</v>
      </c>
      <c r="U95" s="77">
        <v>44739</v>
      </c>
      <c r="V95" s="61" t="s">
        <v>740</v>
      </c>
    </row>
    <row r="96" spans="1:22" ht="14.5">
      <c r="A96" s="61" t="s">
        <v>1144</v>
      </c>
      <c r="B96" s="61" t="s">
        <v>1145</v>
      </c>
      <c r="C96" s="61" t="s">
        <v>1153</v>
      </c>
      <c r="D96" s="61" t="s">
        <v>1417</v>
      </c>
      <c r="E96" s="61" t="s">
        <v>2007</v>
      </c>
      <c r="F96" s="77">
        <v>44741</v>
      </c>
      <c r="G96" s="62">
        <v>91868.39</v>
      </c>
      <c r="H96" s="62">
        <v>8098198.5800000001</v>
      </c>
      <c r="I96" s="61" t="s">
        <v>20</v>
      </c>
      <c r="J96" s="61" t="s">
        <v>288</v>
      </c>
      <c r="K96" s="61" t="s">
        <v>1829</v>
      </c>
      <c r="L96" s="61" t="s">
        <v>2008</v>
      </c>
      <c r="M96" s="61" t="s">
        <v>2007</v>
      </c>
      <c r="N96" s="61" t="s">
        <v>288</v>
      </c>
      <c r="O96" s="61" t="s">
        <v>1831</v>
      </c>
      <c r="P96" s="61" t="s">
        <v>288</v>
      </c>
      <c r="Q96" s="61" t="s">
        <v>288</v>
      </c>
      <c r="R96" s="61" t="s">
        <v>1150</v>
      </c>
      <c r="S96" s="77">
        <v>44772</v>
      </c>
      <c r="T96" s="61" t="s">
        <v>1996</v>
      </c>
      <c r="U96" s="77">
        <v>44741</v>
      </c>
      <c r="V96" s="61" t="s">
        <v>1831</v>
      </c>
    </row>
    <row r="97" spans="1:22" ht="14.5">
      <c r="A97" s="61" t="s">
        <v>1144</v>
      </c>
      <c r="B97" s="61" t="s">
        <v>1145</v>
      </c>
      <c r="C97" s="61" t="s">
        <v>1153</v>
      </c>
      <c r="D97" s="61" t="s">
        <v>1417</v>
      </c>
      <c r="E97" s="61" t="s">
        <v>2009</v>
      </c>
      <c r="F97" s="77">
        <v>44741</v>
      </c>
      <c r="G97" s="62">
        <v>90015.12</v>
      </c>
      <c r="H97" s="62">
        <v>7934832.8300000001</v>
      </c>
      <c r="I97" s="61" t="s">
        <v>20</v>
      </c>
      <c r="J97" s="61" t="s">
        <v>288</v>
      </c>
      <c r="K97" s="61" t="s">
        <v>1829</v>
      </c>
      <c r="L97" s="61" t="s">
        <v>2010</v>
      </c>
      <c r="M97" s="61" t="s">
        <v>2009</v>
      </c>
      <c r="N97" s="61" t="s">
        <v>288</v>
      </c>
      <c r="O97" s="61" t="s">
        <v>1831</v>
      </c>
      <c r="P97" s="61" t="s">
        <v>288</v>
      </c>
      <c r="Q97" s="61" t="s">
        <v>288</v>
      </c>
      <c r="R97" s="61" t="s">
        <v>1150</v>
      </c>
      <c r="S97" s="77">
        <v>44772</v>
      </c>
      <c r="T97" s="61" t="s">
        <v>1996</v>
      </c>
      <c r="U97" s="77">
        <v>44741</v>
      </c>
      <c r="V97" s="61" t="s">
        <v>1831</v>
      </c>
    </row>
    <row r="98" spans="1:22" ht="14.5">
      <c r="A98" s="61" t="s">
        <v>1144</v>
      </c>
      <c r="B98" s="61" t="s">
        <v>1145</v>
      </c>
      <c r="C98" s="61" t="s">
        <v>1153</v>
      </c>
      <c r="D98" s="61" t="s">
        <v>1417</v>
      </c>
      <c r="E98" s="61" t="s">
        <v>2011</v>
      </c>
      <c r="F98" s="77">
        <v>44741</v>
      </c>
      <c r="G98" s="62">
        <v>61.59</v>
      </c>
      <c r="H98" s="62">
        <v>5429.16</v>
      </c>
      <c r="I98" s="61" t="s">
        <v>20</v>
      </c>
      <c r="J98" s="61" t="s">
        <v>288</v>
      </c>
      <c r="K98" s="61" t="s">
        <v>1829</v>
      </c>
      <c r="L98" s="61" t="s">
        <v>2012</v>
      </c>
      <c r="M98" s="61" t="s">
        <v>2011</v>
      </c>
      <c r="N98" s="61" t="s">
        <v>288</v>
      </c>
      <c r="O98" s="61" t="s">
        <v>1831</v>
      </c>
      <c r="P98" s="61" t="s">
        <v>288</v>
      </c>
      <c r="Q98" s="61" t="s">
        <v>288</v>
      </c>
      <c r="R98" s="61" t="s">
        <v>1150</v>
      </c>
      <c r="S98" s="77">
        <v>44772</v>
      </c>
      <c r="T98" s="61" t="s">
        <v>1996</v>
      </c>
      <c r="U98" s="77">
        <v>44741</v>
      </c>
      <c r="V98" s="61" t="s">
        <v>1831</v>
      </c>
    </row>
    <row r="99" spans="1:22" ht="14.5">
      <c r="A99" s="61" t="s">
        <v>1144</v>
      </c>
      <c r="B99" s="61" t="s">
        <v>1145</v>
      </c>
      <c r="C99" s="61" t="s">
        <v>1153</v>
      </c>
      <c r="D99" s="61" t="s">
        <v>1417</v>
      </c>
      <c r="E99" s="61" t="s">
        <v>2013</v>
      </c>
      <c r="F99" s="77">
        <v>44741</v>
      </c>
      <c r="G99" s="62">
        <v>129465.67</v>
      </c>
      <c r="H99" s="62">
        <v>11412398.810000001</v>
      </c>
      <c r="I99" s="61" t="s">
        <v>20</v>
      </c>
      <c r="J99" s="61" t="s">
        <v>288</v>
      </c>
      <c r="K99" s="61" t="s">
        <v>1829</v>
      </c>
      <c r="L99" s="61" t="s">
        <v>2014</v>
      </c>
      <c r="M99" s="61" t="s">
        <v>2013</v>
      </c>
      <c r="N99" s="61" t="s">
        <v>288</v>
      </c>
      <c r="O99" s="61" t="s">
        <v>1831</v>
      </c>
      <c r="P99" s="61" t="s">
        <v>288</v>
      </c>
      <c r="Q99" s="61" t="s">
        <v>288</v>
      </c>
      <c r="R99" s="61" t="s">
        <v>1150</v>
      </c>
      <c r="S99" s="77">
        <v>44772</v>
      </c>
      <c r="T99" s="61" t="s">
        <v>1996</v>
      </c>
      <c r="U99" s="77">
        <v>44741</v>
      </c>
      <c r="V99" s="61" t="s">
        <v>1831</v>
      </c>
    </row>
    <row r="100" spans="1:22" ht="14.5">
      <c r="A100" s="61" t="s">
        <v>1144</v>
      </c>
      <c r="B100" s="61" t="s">
        <v>1145</v>
      </c>
      <c r="C100" s="61" t="s">
        <v>1153</v>
      </c>
      <c r="D100" s="61" t="s">
        <v>1417</v>
      </c>
      <c r="E100" s="61" t="s">
        <v>2015</v>
      </c>
      <c r="F100" s="77">
        <v>44741</v>
      </c>
      <c r="G100" s="62">
        <v>102780.84</v>
      </c>
      <c r="H100" s="62">
        <v>9060131.0500000007</v>
      </c>
      <c r="I100" s="61" t="s">
        <v>20</v>
      </c>
      <c r="J100" s="61" t="s">
        <v>288</v>
      </c>
      <c r="K100" s="61" t="s">
        <v>1829</v>
      </c>
      <c r="L100" s="61" t="s">
        <v>2016</v>
      </c>
      <c r="M100" s="61" t="s">
        <v>2015</v>
      </c>
      <c r="N100" s="61" t="s">
        <v>288</v>
      </c>
      <c r="O100" s="61" t="s">
        <v>1831</v>
      </c>
      <c r="P100" s="61" t="s">
        <v>288</v>
      </c>
      <c r="Q100" s="61" t="s">
        <v>288</v>
      </c>
      <c r="R100" s="61" t="s">
        <v>1150</v>
      </c>
      <c r="S100" s="77">
        <v>44772</v>
      </c>
      <c r="T100" s="61" t="s">
        <v>1996</v>
      </c>
      <c r="U100" s="77">
        <v>44741</v>
      </c>
      <c r="V100" s="61" t="s">
        <v>1831</v>
      </c>
    </row>
    <row r="101" spans="1:22" ht="14.5">
      <c r="A101" s="61" t="s">
        <v>1144</v>
      </c>
      <c r="B101" s="61" t="s">
        <v>1145</v>
      </c>
      <c r="C101" s="61" t="s">
        <v>1153</v>
      </c>
      <c r="D101" s="61" t="s">
        <v>1417</v>
      </c>
      <c r="E101" s="61" t="s">
        <v>2017</v>
      </c>
      <c r="F101" s="77">
        <v>44741</v>
      </c>
      <c r="G101" s="62">
        <v>125451.2</v>
      </c>
      <c r="H101" s="62">
        <v>11058523.279999999</v>
      </c>
      <c r="I101" s="61" t="s">
        <v>20</v>
      </c>
      <c r="J101" s="61" t="s">
        <v>288</v>
      </c>
      <c r="K101" s="61" t="s">
        <v>1829</v>
      </c>
      <c r="L101" s="61" t="s">
        <v>2018</v>
      </c>
      <c r="M101" s="61" t="s">
        <v>2017</v>
      </c>
      <c r="N101" s="61" t="s">
        <v>288</v>
      </c>
      <c r="O101" s="61" t="s">
        <v>1831</v>
      </c>
      <c r="P101" s="61" t="s">
        <v>288</v>
      </c>
      <c r="Q101" s="61" t="s">
        <v>288</v>
      </c>
      <c r="R101" s="61" t="s">
        <v>1150</v>
      </c>
      <c r="S101" s="77">
        <v>44772</v>
      </c>
      <c r="T101" s="61" t="s">
        <v>1996</v>
      </c>
      <c r="U101" s="77">
        <v>44741</v>
      </c>
      <c r="V101" s="61" t="s">
        <v>1831</v>
      </c>
    </row>
    <row r="102" spans="1:22" ht="14.5">
      <c r="A102" s="61" t="s">
        <v>1162</v>
      </c>
      <c r="B102" s="61" t="s">
        <v>1145</v>
      </c>
      <c r="C102" s="61" t="s">
        <v>2019</v>
      </c>
      <c r="D102" s="61" t="s">
        <v>2020</v>
      </c>
      <c r="E102" s="61" t="s">
        <v>2021</v>
      </c>
      <c r="F102" s="77">
        <v>44540</v>
      </c>
      <c r="G102" s="62">
        <v>-1658.85</v>
      </c>
      <c r="H102" s="62">
        <v>-140753.42000000001</v>
      </c>
      <c r="I102" s="61" t="s">
        <v>20</v>
      </c>
      <c r="J102" s="61" t="s">
        <v>288</v>
      </c>
      <c r="K102" s="61" t="s">
        <v>1163</v>
      </c>
      <c r="L102" s="61" t="s">
        <v>2022</v>
      </c>
      <c r="M102" s="61" t="s">
        <v>1364</v>
      </c>
      <c r="N102" s="61" t="s">
        <v>288</v>
      </c>
      <c r="O102" s="61" t="s">
        <v>1163</v>
      </c>
      <c r="P102" s="61" t="s">
        <v>288</v>
      </c>
      <c r="Q102" s="61" t="s">
        <v>288</v>
      </c>
      <c r="R102" s="61" t="s">
        <v>1150</v>
      </c>
      <c r="S102" s="77"/>
      <c r="T102" s="61" t="s">
        <v>288</v>
      </c>
      <c r="U102" s="77">
        <v>44540</v>
      </c>
      <c r="V102" s="61" t="s">
        <v>288</v>
      </c>
    </row>
    <row r="103" spans="1:22" ht="14.5">
      <c r="A103" s="61" t="s">
        <v>1162</v>
      </c>
      <c r="B103" s="61" t="s">
        <v>1145</v>
      </c>
      <c r="C103" s="61" t="s">
        <v>1153</v>
      </c>
      <c r="D103" s="61" t="s">
        <v>1417</v>
      </c>
      <c r="E103" s="61" t="s">
        <v>2023</v>
      </c>
      <c r="F103" s="77">
        <v>44540</v>
      </c>
      <c r="G103" s="62">
        <v>1658.85</v>
      </c>
      <c r="H103" s="62">
        <v>140753.42000000001</v>
      </c>
      <c r="I103" s="61" t="s">
        <v>20</v>
      </c>
      <c r="J103" s="61" t="s">
        <v>288</v>
      </c>
      <c r="K103" s="61" t="s">
        <v>1163</v>
      </c>
      <c r="L103" s="61" t="s">
        <v>2022</v>
      </c>
      <c r="M103" s="61" t="s">
        <v>2023</v>
      </c>
      <c r="N103" s="61" t="s">
        <v>288</v>
      </c>
      <c r="O103" s="61" t="s">
        <v>1163</v>
      </c>
      <c r="P103" s="61" t="s">
        <v>288</v>
      </c>
      <c r="Q103" s="61" t="s">
        <v>288</v>
      </c>
      <c r="R103" s="61" t="s">
        <v>1150</v>
      </c>
      <c r="S103" s="77"/>
      <c r="T103" s="61" t="s">
        <v>288</v>
      </c>
      <c r="U103" s="77">
        <v>44540</v>
      </c>
      <c r="V103" s="61" t="s">
        <v>288</v>
      </c>
    </row>
    <row r="104" spans="1:22" ht="14.5">
      <c r="A104" s="61" t="s">
        <v>1170</v>
      </c>
      <c r="B104" s="61" t="s">
        <v>1145</v>
      </c>
      <c r="C104" s="61" t="s">
        <v>690</v>
      </c>
      <c r="D104" s="61" t="s">
        <v>1349</v>
      </c>
      <c r="E104" s="61" t="s">
        <v>1186</v>
      </c>
      <c r="F104" s="77">
        <v>43278</v>
      </c>
      <c r="G104" s="62">
        <v>13.86</v>
      </c>
      <c r="H104" s="62">
        <v>1160</v>
      </c>
      <c r="I104" s="61" t="s">
        <v>269</v>
      </c>
      <c r="J104" s="61" t="s">
        <v>288</v>
      </c>
      <c r="K104" s="61" t="s">
        <v>1179</v>
      </c>
      <c r="L104" s="61" t="s">
        <v>1187</v>
      </c>
      <c r="M104" s="61" t="s">
        <v>1350</v>
      </c>
      <c r="N104" s="61" t="s">
        <v>1179</v>
      </c>
      <c r="O104" s="61" t="s">
        <v>288</v>
      </c>
      <c r="P104" s="61" t="s">
        <v>1158</v>
      </c>
      <c r="Q104" s="61" t="s">
        <v>288</v>
      </c>
      <c r="R104" s="61" t="s">
        <v>1159</v>
      </c>
      <c r="S104" s="77"/>
      <c r="T104" s="61" t="s">
        <v>288</v>
      </c>
      <c r="U104" s="77">
        <v>43278</v>
      </c>
      <c r="V104" s="61" t="s">
        <v>288</v>
      </c>
    </row>
    <row r="105" spans="1:22" ht="14.5">
      <c r="A105" s="61" t="s">
        <v>577</v>
      </c>
      <c r="B105" s="61" t="s">
        <v>1145</v>
      </c>
      <c r="C105" s="61" t="s">
        <v>678</v>
      </c>
      <c r="D105" s="61" t="s">
        <v>1351</v>
      </c>
      <c r="E105" s="61" t="s">
        <v>2024</v>
      </c>
      <c r="F105" s="77">
        <v>44725</v>
      </c>
      <c r="G105" s="62">
        <v>-1226.7</v>
      </c>
      <c r="H105" s="62">
        <v>-108133.61</v>
      </c>
      <c r="I105" s="61" t="s">
        <v>20</v>
      </c>
      <c r="J105" s="61" t="s">
        <v>288</v>
      </c>
      <c r="K105" s="61" t="s">
        <v>2025</v>
      </c>
      <c r="L105" s="61" t="s">
        <v>2025</v>
      </c>
      <c r="M105" s="61" t="s">
        <v>2024</v>
      </c>
      <c r="N105" s="61" t="s">
        <v>288</v>
      </c>
      <c r="O105" s="61" t="s">
        <v>288</v>
      </c>
      <c r="P105" s="61" t="s">
        <v>665</v>
      </c>
      <c r="Q105" s="61" t="s">
        <v>288</v>
      </c>
      <c r="R105" s="61" t="s">
        <v>1150</v>
      </c>
      <c r="S105" s="77"/>
      <c r="T105" s="61" t="s">
        <v>288</v>
      </c>
      <c r="U105" s="77">
        <v>44604</v>
      </c>
      <c r="V105" s="61" t="s">
        <v>288</v>
      </c>
    </row>
    <row r="106" spans="1:22" ht="14.5">
      <c r="A106" s="61" t="s">
        <v>577</v>
      </c>
      <c r="B106" s="61" t="s">
        <v>1145</v>
      </c>
      <c r="C106" s="61" t="s">
        <v>675</v>
      </c>
      <c r="D106" s="61" t="s">
        <v>1351</v>
      </c>
      <c r="E106" s="61" t="s">
        <v>2026</v>
      </c>
      <c r="F106" s="77">
        <v>44742</v>
      </c>
      <c r="G106" s="62">
        <v>0</v>
      </c>
      <c r="H106" s="62">
        <v>-145764020</v>
      </c>
      <c r="I106" s="61" t="s">
        <v>20</v>
      </c>
      <c r="J106" s="61" t="s">
        <v>288</v>
      </c>
      <c r="K106" s="61" t="s">
        <v>1459</v>
      </c>
      <c r="L106" s="61" t="s">
        <v>2027</v>
      </c>
      <c r="M106" s="61" t="s">
        <v>2026</v>
      </c>
      <c r="N106" s="61" t="s">
        <v>288</v>
      </c>
      <c r="O106" s="61" t="s">
        <v>288</v>
      </c>
      <c r="P106" s="61" t="s">
        <v>288</v>
      </c>
      <c r="Q106" s="61" t="s">
        <v>288</v>
      </c>
      <c r="R106" s="61" t="s">
        <v>1150</v>
      </c>
      <c r="S106" s="77">
        <v>44743</v>
      </c>
      <c r="T106" s="61" t="s">
        <v>2028</v>
      </c>
      <c r="U106" s="77">
        <v>44742</v>
      </c>
      <c r="V106" s="61" t="s">
        <v>288</v>
      </c>
    </row>
    <row r="107" spans="1:22" ht="14.5">
      <c r="A107" s="61" t="s">
        <v>1170</v>
      </c>
      <c r="B107" s="61" t="s">
        <v>693</v>
      </c>
      <c r="C107" s="61" t="s">
        <v>676</v>
      </c>
      <c r="D107" s="61" t="s">
        <v>1349</v>
      </c>
      <c r="E107" s="61" t="s">
        <v>1214</v>
      </c>
      <c r="F107" s="77">
        <v>43908</v>
      </c>
      <c r="G107" s="62">
        <v>1920.19</v>
      </c>
      <c r="H107" s="62">
        <v>163120</v>
      </c>
      <c r="I107" s="61" t="s">
        <v>269</v>
      </c>
      <c r="J107" s="61" t="s">
        <v>1215</v>
      </c>
      <c r="K107" s="61" t="s">
        <v>663</v>
      </c>
      <c r="L107" s="61" t="s">
        <v>1216</v>
      </c>
      <c r="M107" s="61" t="s">
        <v>1214</v>
      </c>
      <c r="N107" s="61" t="s">
        <v>663</v>
      </c>
      <c r="O107" s="61" t="s">
        <v>288</v>
      </c>
      <c r="P107" s="61" t="s">
        <v>664</v>
      </c>
      <c r="Q107" s="61" t="s">
        <v>288</v>
      </c>
      <c r="R107" s="61" t="s">
        <v>1159</v>
      </c>
      <c r="S107" s="77"/>
      <c r="T107" s="61" t="s">
        <v>288</v>
      </c>
      <c r="U107" s="77">
        <v>43908</v>
      </c>
      <c r="V107" s="61" t="s">
        <v>288</v>
      </c>
    </row>
    <row r="108" spans="1:22" ht="14.5">
      <c r="A108" s="61" t="s">
        <v>1170</v>
      </c>
      <c r="B108" s="61" t="s">
        <v>693</v>
      </c>
      <c r="C108" s="61" t="s">
        <v>676</v>
      </c>
      <c r="D108" s="61" t="s">
        <v>1349</v>
      </c>
      <c r="E108" s="61" t="s">
        <v>1214</v>
      </c>
      <c r="F108" s="77">
        <v>43908</v>
      </c>
      <c r="G108" s="62">
        <v>3279.11</v>
      </c>
      <c r="H108" s="62">
        <v>278560</v>
      </c>
      <c r="I108" s="61" t="s">
        <v>269</v>
      </c>
      <c r="J108" s="61" t="s">
        <v>1217</v>
      </c>
      <c r="K108" s="61" t="s">
        <v>663</v>
      </c>
      <c r="L108" s="61" t="s">
        <v>1216</v>
      </c>
      <c r="M108" s="61" t="s">
        <v>1214</v>
      </c>
      <c r="N108" s="61" t="s">
        <v>663</v>
      </c>
      <c r="O108" s="61" t="s">
        <v>288</v>
      </c>
      <c r="P108" s="61" t="s">
        <v>664</v>
      </c>
      <c r="Q108" s="61" t="s">
        <v>288</v>
      </c>
      <c r="R108" s="61" t="s">
        <v>1159</v>
      </c>
      <c r="S108" s="77"/>
      <c r="T108" s="61" t="s">
        <v>288</v>
      </c>
      <c r="U108" s="77">
        <v>43908</v>
      </c>
      <c r="V108" s="61" t="s">
        <v>288</v>
      </c>
    </row>
    <row r="109" spans="1:22" ht="14.5">
      <c r="A109" s="61" t="s">
        <v>1170</v>
      </c>
      <c r="B109" s="61" t="s">
        <v>693</v>
      </c>
      <c r="C109" s="61" t="s">
        <v>676</v>
      </c>
      <c r="D109" s="61" t="s">
        <v>1349</v>
      </c>
      <c r="E109" s="61" t="s">
        <v>1201</v>
      </c>
      <c r="F109" s="77">
        <v>43871</v>
      </c>
      <c r="G109" s="62">
        <v>3728.37</v>
      </c>
      <c r="H109" s="62">
        <v>316725</v>
      </c>
      <c r="I109" s="61" t="s">
        <v>269</v>
      </c>
      <c r="J109" s="61" t="s">
        <v>1202</v>
      </c>
      <c r="K109" s="61" t="s">
        <v>663</v>
      </c>
      <c r="L109" s="61" t="s">
        <v>1203</v>
      </c>
      <c r="M109" s="61" t="s">
        <v>1201</v>
      </c>
      <c r="N109" s="61" t="s">
        <v>663</v>
      </c>
      <c r="O109" s="61" t="s">
        <v>288</v>
      </c>
      <c r="P109" s="61" t="s">
        <v>664</v>
      </c>
      <c r="Q109" s="61" t="s">
        <v>288</v>
      </c>
      <c r="R109" s="61" t="s">
        <v>288</v>
      </c>
      <c r="S109" s="77"/>
      <c r="T109" s="61" t="s">
        <v>288</v>
      </c>
      <c r="U109" s="77">
        <v>43871</v>
      </c>
      <c r="V109" s="61" t="s">
        <v>288</v>
      </c>
    </row>
    <row r="110" spans="1:22" ht="14.5">
      <c r="A110" s="61" t="s">
        <v>1170</v>
      </c>
      <c r="B110" s="61" t="s">
        <v>693</v>
      </c>
      <c r="C110" s="61" t="s">
        <v>676</v>
      </c>
      <c r="D110" s="61" t="s">
        <v>1349</v>
      </c>
      <c r="E110" s="61" t="s">
        <v>1204</v>
      </c>
      <c r="F110" s="77">
        <v>43871</v>
      </c>
      <c r="G110" s="62">
        <v>2799.82</v>
      </c>
      <c r="H110" s="62">
        <v>237845</v>
      </c>
      <c r="I110" s="61" t="s">
        <v>269</v>
      </c>
      <c r="J110" s="61" t="s">
        <v>1205</v>
      </c>
      <c r="K110" s="61" t="s">
        <v>663</v>
      </c>
      <c r="L110" s="61" t="s">
        <v>1206</v>
      </c>
      <c r="M110" s="61" t="s">
        <v>1204</v>
      </c>
      <c r="N110" s="61" t="s">
        <v>663</v>
      </c>
      <c r="O110" s="61" t="s">
        <v>288</v>
      </c>
      <c r="P110" s="61" t="s">
        <v>664</v>
      </c>
      <c r="Q110" s="61" t="s">
        <v>288</v>
      </c>
      <c r="R110" s="61" t="s">
        <v>288</v>
      </c>
      <c r="S110" s="77"/>
      <c r="T110" s="61" t="s">
        <v>288</v>
      </c>
      <c r="U110" s="77">
        <v>43871</v>
      </c>
      <c r="V110" s="61" t="s">
        <v>288</v>
      </c>
    </row>
    <row r="111" spans="1:22" ht="14.5">
      <c r="A111" s="61" t="s">
        <v>1170</v>
      </c>
      <c r="B111" s="61" t="s">
        <v>693</v>
      </c>
      <c r="C111" s="61" t="s">
        <v>676</v>
      </c>
      <c r="D111" s="61" t="s">
        <v>1349</v>
      </c>
      <c r="E111" s="61" t="s">
        <v>1352</v>
      </c>
      <c r="F111" s="77">
        <v>44153</v>
      </c>
      <c r="G111" s="62">
        <v>8850.0300000000007</v>
      </c>
      <c r="H111" s="62">
        <v>751810</v>
      </c>
      <c r="I111" s="61" t="s">
        <v>269</v>
      </c>
      <c r="J111" s="61" t="s">
        <v>1353</v>
      </c>
      <c r="K111" s="61" t="s">
        <v>663</v>
      </c>
      <c r="L111" s="61" t="s">
        <v>1354</v>
      </c>
      <c r="M111" s="61" t="s">
        <v>1352</v>
      </c>
      <c r="N111" s="61" t="s">
        <v>663</v>
      </c>
      <c r="O111" s="61" t="s">
        <v>288</v>
      </c>
      <c r="P111" s="61" t="s">
        <v>664</v>
      </c>
      <c r="Q111" s="61" t="s">
        <v>288</v>
      </c>
      <c r="R111" s="61" t="s">
        <v>288</v>
      </c>
      <c r="S111" s="77"/>
      <c r="T111" s="61" t="s">
        <v>288</v>
      </c>
      <c r="U111" s="77">
        <v>44153</v>
      </c>
      <c r="V111" s="61" t="s">
        <v>288</v>
      </c>
    </row>
    <row r="112" spans="1:22" ht="14.5">
      <c r="A112" s="61" t="s">
        <v>577</v>
      </c>
      <c r="B112" s="61" t="s">
        <v>693</v>
      </c>
      <c r="C112" s="61" t="s">
        <v>676</v>
      </c>
      <c r="D112" s="61" t="s">
        <v>1351</v>
      </c>
      <c r="E112" s="61" t="s">
        <v>2029</v>
      </c>
      <c r="F112" s="77">
        <v>44643</v>
      </c>
      <c r="G112" s="62">
        <v>-96596.26</v>
      </c>
      <c r="H112" s="62">
        <v>-8215511.9100000001</v>
      </c>
      <c r="I112" s="61" t="s">
        <v>20</v>
      </c>
      <c r="J112" s="61" t="s">
        <v>2030</v>
      </c>
      <c r="K112" s="61" t="s">
        <v>2031</v>
      </c>
      <c r="L112" s="61" t="s">
        <v>2032</v>
      </c>
      <c r="M112" s="61" t="s">
        <v>2029</v>
      </c>
      <c r="N112" s="61" t="s">
        <v>288</v>
      </c>
      <c r="O112" s="61" t="s">
        <v>288</v>
      </c>
      <c r="P112" s="61" t="s">
        <v>658</v>
      </c>
      <c r="Q112" s="61" t="s">
        <v>288</v>
      </c>
      <c r="R112" s="61" t="s">
        <v>1150</v>
      </c>
      <c r="S112" s="77">
        <v>44748</v>
      </c>
      <c r="T112" s="61" t="s">
        <v>2033</v>
      </c>
      <c r="U112" s="77">
        <v>44643</v>
      </c>
      <c r="V112" s="61" t="s">
        <v>677</v>
      </c>
    </row>
    <row r="113" spans="1:22" ht="14.5">
      <c r="A113" s="61" t="s">
        <v>577</v>
      </c>
      <c r="B113" s="61" t="s">
        <v>693</v>
      </c>
      <c r="C113" s="61" t="s">
        <v>676</v>
      </c>
      <c r="D113" s="61" t="s">
        <v>1351</v>
      </c>
      <c r="E113" s="61" t="s">
        <v>2034</v>
      </c>
      <c r="F113" s="77">
        <v>44742</v>
      </c>
      <c r="G113" s="62">
        <v>-1057168.28</v>
      </c>
      <c r="H113" s="62">
        <v>-93189383.879999995</v>
      </c>
      <c r="I113" s="61" t="s">
        <v>20</v>
      </c>
      <c r="J113" s="61" t="s">
        <v>2035</v>
      </c>
      <c r="K113" s="61" t="s">
        <v>2036</v>
      </c>
      <c r="L113" s="61" t="s">
        <v>2037</v>
      </c>
      <c r="M113" s="61" t="s">
        <v>2034</v>
      </c>
      <c r="N113" s="61" t="s">
        <v>288</v>
      </c>
      <c r="O113" s="61" t="s">
        <v>288</v>
      </c>
      <c r="P113" s="61" t="s">
        <v>1399</v>
      </c>
      <c r="Q113" s="61" t="s">
        <v>288</v>
      </c>
      <c r="R113" s="61" t="s">
        <v>1150</v>
      </c>
      <c r="S113" s="77"/>
      <c r="T113" s="61" t="s">
        <v>288</v>
      </c>
      <c r="U113" s="77">
        <v>44742</v>
      </c>
      <c r="V113" s="61" t="s">
        <v>288</v>
      </c>
    </row>
    <row r="114" spans="1:22" ht="14.5">
      <c r="A114" s="61" t="s">
        <v>577</v>
      </c>
      <c r="B114" s="61" t="s">
        <v>693</v>
      </c>
      <c r="C114" s="61" t="s">
        <v>676</v>
      </c>
      <c r="D114" s="61" t="s">
        <v>1351</v>
      </c>
      <c r="E114" s="61" t="s">
        <v>2038</v>
      </c>
      <c r="F114" s="77">
        <v>44706</v>
      </c>
      <c r="G114" s="62">
        <v>-359200.38</v>
      </c>
      <c r="H114" s="62">
        <v>-30711632.489999998</v>
      </c>
      <c r="I114" s="61" t="s">
        <v>20</v>
      </c>
      <c r="J114" s="61" t="s">
        <v>2039</v>
      </c>
      <c r="K114" s="61" t="s">
        <v>2040</v>
      </c>
      <c r="L114" s="61" t="s">
        <v>2041</v>
      </c>
      <c r="M114" s="61" t="s">
        <v>2038</v>
      </c>
      <c r="N114" s="61" t="s">
        <v>288</v>
      </c>
      <c r="O114" s="61" t="s">
        <v>288</v>
      </c>
      <c r="P114" s="61" t="s">
        <v>1404</v>
      </c>
      <c r="Q114" s="61" t="s">
        <v>288</v>
      </c>
      <c r="R114" s="61" t="s">
        <v>1150</v>
      </c>
      <c r="S114" s="77"/>
      <c r="T114" s="61" t="s">
        <v>288</v>
      </c>
      <c r="U114" s="77">
        <v>44706</v>
      </c>
      <c r="V114" s="61" t="s">
        <v>288</v>
      </c>
    </row>
    <row r="115" spans="1:22" ht="14.5">
      <c r="A115" s="61" t="s">
        <v>577</v>
      </c>
      <c r="B115" s="61" t="s">
        <v>693</v>
      </c>
      <c r="C115" s="61" t="s">
        <v>676</v>
      </c>
      <c r="D115" s="61" t="s">
        <v>1351</v>
      </c>
      <c r="E115" s="61" t="s">
        <v>2042</v>
      </c>
      <c r="F115" s="77">
        <v>44656</v>
      </c>
      <c r="G115" s="62">
        <v>-115806.89</v>
      </c>
      <c r="H115" s="62">
        <v>-9872537.3699999992</v>
      </c>
      <c r="I115" s="61" t="s">
        <v>20</v>
      </c>
      <c r="J115" s="61" t="s">
        <v>2043</v>
      </c>
      <c r="K115" s="61" t="s">
        <v>2031</v>
      </c>
      <c r="L115" s="61" t="s">
        <v>2044</v>
      </c>
      <c r="M115" s="61" t="s">
        <v>2042</v>
      </c>
      <c r="N115" s="61" t="s">
        <v>288</v>
      </c>
      <c r="O115" s="61" t="s">
        <v>288</v>
      </c>
      <c r="P115" s="61" t="s">
        <v>658</v>
      </c>
      <c r="Q115" s="61" t="s">
        <v>288</v>
      </c>
      <c r="R115" s="61" t="s">
        <v>1150</v>
      </c>
      <c r="S115" s="77">
        <v>44749</v>
      </c>
      <c r="T115" s="61" t="s">
        <v>2045</v>
      </c>
      <c r="U115" s="77">
        <v>44656</v>
      </c>
      <c r="V115" s="61" t="s">
        <v>677</v>
      </c>
    </row>
    <row r="116" spans="1:22" ht="14.5">
      <c r="A116" s="61" t="s">
        <v>577</v>
      </c>
      <c r="B116" s="61" t="s">
        <v>693</v>
      </c>
      <c r="C116" s="61" t="s">
        <v>676</v>
      </c>
      <c r="D116" s="61" t="s">
        <v>1351</v>
      </c>
      <c r="E116" s="61" t="s">
        <v>2046</v>
      </c>
      <c r="F116" s="77">
        <v>44661</v>
      </c>
      <c r="G116" s="62">
        <v>-30951.05</v>
      </c>
      <c r="H116" s="62">
        <v>-2638577.0099999998</v>
      </c>
      <c r="I116" s="61" t="s">
        <v>20</v>
      </c>
      <c r="J116" s="61" t="s">
        <v>2047</v>
      </c>
      <c r="K116" s="61" t="s">
        <v>2048</v>
      </c>
      <c r="L116" s="61" t="s">
        <v>2049</v>
      </c>
      <c r="M116" s="61" t="s">
        <v>2046</v>
      </c>
      <c r="N116" s="61" t="s">
        <v>288</v>
      </c>
      <c r="O116" s="61" t="s">
        <v>288</v>
      </c>
      <c r="P116" s="61" t="s">
        <v>658</v>
      </c>
      <c r="Q116" s="61" t="s">
        <v>288</v>
      </c>
      <c r="R116" s="61" t="s">
        <v>1150</v>
      </c>
      <c r="S116" s="77">
        <v>44770</v>
      </c>
      <c r="T116" s="61" t="s">
        <v>2050</v>
      </c>
      <c r="U116" s="77">
        <v>44661</v>
      </c>
      <c r="V116" s="61" t="s">
        <v>677</v>
      </c>
    </row>
    <row r="117" spans="1:22" ht="14.5">
      <c r="A117" s="61" t="s">
        <v>1170</v>
      </c>
      <c r="B117" s="61" t="s">
        <v>1145</v>
      </c>
      <c r="C117" s="61" t="s">
        <v>690</v>
      </c>
      <c r="D117" s="61" t="s">
        <v>1349</v>
      </c>
      <c r="E117" s="61" t="s">
        <v>1355</v>
      </c>
      <c r="F117" s="77">
        <v>44105</v>
      </c>
      <c r="G117" s="62">
        <v>5955.93</v>
      </c>
      <c r="H117" s="62">
        <v>500000</v>
      </c>
      <c r="I117" s="61" t="s">
        <v>269</v>
      </c>
      <c r="J117" s="61" t="s">
        <v>1356</v>
      </c>
      <c r="K117" s="61" t="s">
        <v>1357</v>
      </c>
      <c r="L117" s="61" t="s">
        <v>288</v>
      </c>
      <c r="M117" s="61" t="s">
        <v>1355</v>
      </c>
      <c r="N117" s="61" t="s">
        <v>1357</v>
      </c>
      <c r="O117" s="61" t="s">
        <v>288</v>
      </c>
      <c r="P117" s="61" t="s">
        <v>1358</v>
      </c>
      <c r="Q117" s="61" t="s">
        <v>288</v>
      </c>
      <c r="R117" s="61" t="s">
        <v>1150</v>
      </c>
      <c r="S117" s="77"/>
      <c r="T117" s="61" t="s">
        <v>288</v>
      </c>
      <c r="U117" s="77">
        <v>44105</v>
      </c>
      <c r="V117" s="61" t="s">
        <v>288</v>
      </c>
    </row>
    <row r="118" spans="1:22" ht="14.5">
      <c r="A118" s="61" t="s">
        <v>1170</v>
      </c>
      <c r="B118" s="61" t="s">
        <v>1145</v>
      </c>
      <c r="C118" s="61" t="s">
        <v>690</v>
      </c>
      <c r="D118" s="61" t="s">
        <v>1349</v>
      </c>
      <c r="E118" s="61" t="s">
        <v>1359</v>
      </c>
      <c r="F118" s="77">
        <v>44105</v>
      </c>
      <c r="G118" s="62">
        <v>774.73</v>
      </c>
      <c r="H118" s="62">
        <v>65000</v>
      </c>
      <c r="I118" s="61" t="s">
        <v>269</v>
      </c>
      <c r="J118" s="61" t="s">
        <v>1360</v>
      </c>
      <c r="K118" s="61" t="s">
        <v>1361</v>
      </c>
      <c r="L118" s="61" t="s">
        <v>288</v>
      </c>
      <c r="M118" s="61" t="s">
        <v>1359</v>
      </c>
      <c r="N118" s="61" t="s">
        <v>1361</v>
      </c>
      <c r="O118" s="61" t="s">
        <v>288</v>
      </c>
      <c r="P118" s="61" t="s">
        <v>1362</v>
      </c>
      <c r="Q118" s="61" t="s">
        <v>288</v>
      </c>
      <c r="R118" s="61" t="s">
        <v>1150</v>
      </c>
      <c r="S118" s="77"/>
      <c r="T118" s="61" t="s">
        <v>288</v>
      </c>
      <c r="U118" s="77">
        <v>44105</v>
      </c>
      <c r="V118" s="61" t="s">
        <v>288</v>
      </c>
    </row>
    <row r="119" spans="1:22" ht="14.5">
      <c r="A119" s="61" t="s">
        <v>1218</v>
      </c>
      <c r="B119" s="61" t="s">
        <v>693</v>
      </c>
      <c r="C119" s="61" t="s">
        <v>593</v>
      </c>
      <c r="D119" s="61" t="s">
        <v>1363</v>
      </c>
      <c r="E119" s="61" t="s">
        <v>2051</v>
      </c>
      <c r="F119" s="77">
        <v>44742</v>
      </c>
      <c r="G119" s="62">
        <v>-227540.98</v>
      </c>
      <c r="H119" s="62">
        <v>-21047540.649999999</v>
      </c>
      <c r="I119" s="61" t="s">
        <v>20</v>
      </c>
      <c r="J119" s="61" t="s">
        <v>2052</v>
      </c>
      <c r="K119" s="61" t="s">
        <v>657</v>
      </c>
      <c r="L119" s="61" t="s">
        <v>2053</v>
      </c>
      <c r="M119" s="61" t="s">
        <v>2051</v>
      </c>
      <c r="N119" s="61" t="s">
        <v>677</v>
      </c>
      <c r="O119" s="61" t="s">
        <v>288</v>
      </c>
      <c r="P119" s="61" t="s">
        <v>658</v>
      </c>
      <c r="Q119" s="61" t="s">
        <v>288</v>
      </c>
      <c r="R119" s="61" t="s">
        <v>288</v>
      </c>
      <c r="S119" s="77"/>
      <c r="T119" s="61" t="s">
        <v>288</v>
      </c>
      <c r="U119" s="77">
        <v>44742</v>
      </c>
      <c r="V119" s="61" t="s">
        <v>677</v>
      </c>
    </row>
    <row r="120" spans="1:22" ht="14.5">
      <c r="A120" s="61" t="s">
        <v>1170</v>
      </c>
      <c r="B120" s="61" t="s">
        <v>693</v>
      </c>
      <c r="C120" s="61" t="s">
        <v>1171</v>
      </c>
      <c r="D120" s="61" t="s">
        <v>1349</v>
      </c>
      <c r="E120" s="61" t="s">
        <v>1177</v>
      </c>
      <c r="F120" s="77">
        <v>41973</v>
      </c>
      <c r="G120" s="62">
        <v>1008.95</v>
      </c>
      <c r="H120" s="62">
        <v>80000</v>
      </c>
      <c r="I120" s="61" t="s">
        <v>269</v>
      </c>
      <c r="J120" s="61" t="s">
        <v>1178</v>
      </c>
      <c r="K120" s="61" t="s">
        <v>1179</v>
      </c>
      <c r="L120" s="61" t="s">
        <v>1175</v>
      </c>
      <c r="M120" s="61" t="s">
        <v>1364</v>
      </c>
      <c r="N120" s="61" t="s">
        <v>1179</v>
      </c>
      <c r="O120" s="61" t="s">
        <v>288</v>
      </c>
      <c r="P120" s="61" t="s">
        <v>1158</v>
      </c>
      <c r="Q120" s="61" t="s">
        <v>288</v>
      </c>
      <c r="R120" s="61" t="s">
        <v>1150</v>
      </c>
      <c r="S120" s="77"/>
      <c r="T120" s="61" t="s">
        <v>288</v>
      </c>
      <c r="U120" s="77">
        <v>41973</v>
      </c>
      <c r="V120" s="61" t="s">
        <v>288</v>
      </c>
    </row>
    <row r="121" spans="1:22" ht="14.5">
      <c r="A121" s="61" t="s">
        <v>1170</v>
      </c>
      <c r="B121" s="61" t="s">
        <v>693</v>
      </c>
      <c r="C121" s="61" t="s">
        <v>593</v>
      </c>
      <c r="D121" s="61" t="s">
        <v>288</v>
      </c>
      <c r="E121" s="61" t="s">
        <v>1180</v>
      </c>
      <c r="F121" s="77">
        <v>42369</v>
      </c>
      <c r="G121" s="62">
        <v>-302.69</v>
      </c>
      <c r="H121" s="62">
        <v>-24000</v>
      </c>
      <c r="I121" s="61" t="s">
        <v>269</v>
      </c>
      <c r="J121" s="61" t="s">
        <v>1178</v>
      </c>
      <c r="K121" s="61" t="s">
        <v>1179</v>
      </c>
      <c r="L121" s="61" t="s">
        <v>1175</v>
      </c>
      <c r="M121" s="61" t="s">
        <v>1180</v>
      </c>
      <c r="N121" s="61" t="s">
        <v>1179</v>
      </c>
      <c r="O121" s="61" t="s">
        <v>288</v>
      </c>
      <c r="P121" s="61" t="s">
        <v>1161</v>
      </c>
      <c r="Q121" s="61" t="s">
        <v>288</v>
      </c>
      <c r="R121" s="61" t="s">
        <v>1159</v>
      </c>
      <c r="S121" s="77"/>
      <c r="T121" s="61" t="s">
        <v>288</v>
      </c>
      <c r="U121" s="77">
        <v>42369</v>
      </c>
      <c r="V121" s="61" t="s">
        <v>288</v>
      </c>
    </row>
    <row r="122" spans="1:22" ht="14.5">
      <c r="A122" s="61" t="s">
        <v>577</v>
      </c>
      <c r="B122" s="61" t="s">
        <v>1145</v>
      </c>
      <c r="C122" s="61" t="s">
        <v>675</v>
      </c>
      <c r="D122" s="61" t="s">
        <v>1458</v>
      </c>
      <c r="E122" s="61" t="s">
        <v>2054</v>
      </c>
      <c r="F122" s="77">
        <v>44742</v>
      </c>
      <c r="G122" s="62">
        <v>0</v>
      </c>
      <c r="H122" s="62">
        <v>20513397</v>
      </c>
      <c r="I122" s="61" t="s">
        <v>20</v>
      </c>
      <c r="J122" s="61" t="s">
        <v>2055</v>
      </c>
      <c r="K122" s="61" t="s">
        <v>2056</v>
      </c>
      <c r="L122" s="61" t="s">
        <v>2027</v>
      </c>
      <c r="M122" s="61" t="s">
        <v>2054</v>
      </c>
      <c r="N122" s="61" t="s">
        <v>288</v>
      </c>
      <c r="O122" s="61" t="s">
        <v>288</v>
      </c>
      <c r="P122" s="61" t="s">
        <v>288</v>
      </c>
      <c r="Q122" s="61" t="s">
        <v>288</v>
      </c>
      <c r="R122" s="61" t="s">
        <v>1150</v>
      </c>
      <c r="S122" s="77">
        <v>44743</v>
      </c>
      <c r="T122" s="61" t="s">
        <v>2057</v>
      </c>
      <c r="U122" s="77">
        <v>44742</v>
      </c>
      <c r="V122" s="61" t="s">
        <v>288</v>
      </c>
    </row>
    <row r="123" spans="1:22" ht="14.5">
      <c r="A123" s="61" t="s">
        <v>1170</v>
      </c>
      <c r="B123" s="61" t="s">
        <v>693</v>
      </c>
      <c r="C123" s="61" t="s">
        <v>676</v>
      </c>
      <c r="D123" s="61" t="s">
        <v>1349</v>
      </c>
      <c r="E123" s="61" t="s">
        <v>1365</v>
      </c>
      <c r="F123" s="77">
        <v>44145</v>
      </c>
      <c r="G123" s="62">
        <v>44250.15</v>
      </c>
      <c r="H123" s="62">
        <v>3759050</v>
      </c>
      <c r="I123" s="61" t="s">
        <v>269</v>
      </c>
      <c r="J123" s="61" t="s">
        <v>1366</v>
      </c>
      <c r="K123" s="61" t="s">
        <v>663</v>
      </c>
      <c r="L123" s="61" t="s">
        <v>1198</v>
      </c>
      <c r="M123" s="61" t="s">
        <v>1365</v>
      </c>
      <c r="N123" s="61" t="s">
        <v>663</v>
      </c>
      <c r="O123" s="61" t="s">
        <v>288</v>
      </c>
      <c r="P123" s="61" t="s">
        <v>664</v>
      </c>
      <c r="Q123" s="61" t="s">
        <v>288</v>
      </c>
      <c r="R123" s="61" t="s">
        <v>288</v>
      </c>
      <c r="S123" s="77"/>
      <c r="T123" s="61" t="s">
        <v>288</v>
      </c>
      <c r="U123" s="77">
        <v>44145</v>
      </c>
      <c r="V123" s="61" t="s">
        <v>288</v>
      </c>
    </row>
    <row r="124" spans="1:22" ht="14.5">
      <c r="A124" s="61" t="s">
        <v>1170</v>
      </c>
      <c r="B124" s="61" t="s">
        <v>693</v>
      </c>
      <c r="C124" s="61" t="s">
        <v>676</v>
      </c>
      <c r="D124" s="61" t="s">
        <v>1349</v>
      </c>
      <c r="E124" s="61" t="s">
        <v>1188</v>
      </c>
      <c r="F124" s="77">
        <v>43046</v>
      </c>
      <c r="G124" s="62">
        <v>9198.18</v>
      </c>
      <c r="H124" s="62">
        <v>768600</v>
      </c>
      <c r="I124" s="61" t="s">
        <v>269</v>
      </c>
      <c r="J124" s="61" t="s">
        <v>1189</v>
      </c>
      <c r="K124" s="61" t="s">
        <v>663</v>
      </c>
      <c r="L124" s="61" t="s">
        <v>1190</v>
      </c>
      <c r="M124" s="61" t="s">
        <v>1188</v>
      </c>
      <c r="N124" s="61" t="s">
        <v>663</v>
      </c>
      <c r="O124" s="61" t="s">
        <v>288</v>
      </c>
      <c r="P124" s="61" t="s">
        <v>664</v>
      </c>
      <c r="Q124" s="61" t="s">
        <v>288</v>
      </c>
      <c r="R124" s="61" t="s">
        <v>288</v>
      </c>
      <c r="S124" s="77"/>
      <c r="T124" s="61" t="s">
        <v>288</v>
      </c>
      <c r="U124" s="77">
        <v>43046</v>
      </c>
      <c r="V124" s="61" t="s">
        <v>288</v>
      </c>
    </row>
    <row r="125" spans="1:22" ht="14.5">
      <c r="A125" s="61" t="s">
        <v>1170</v>
      </c>
      <c r="B125" s="61" t="s">
        <v>288</v>
      </c>
      <c r="C125" s="61" t="s">
        <v>676</v>
      </c>
      <c r="D125" s="61" t="s">
        <v>1349</v>
      </c>
      <c r="E125" s="61" t="s">
        <v>1191</v>
      </c>
      <c r="F125" s="77">
        <v>43046</v>
      </c>
      <c r="G125" s="62">
        <v>20072.400000000001</v>
      </c>
      <c r="H125" s="62">
        <v>1677250</v>
      </c>
      <c r="I125" s="61" t="s">
        <v>269</v>
      </c>
      <c r="J125" s="61" t="s">
        <v>1192</v>
      </c>
      <c r="K125" s="61" t="s">
        <v>663</v>
      </c>
      <c r="L125" s="61" t="s">
        <v>1190</v>
      </c>
      <c r="M125" s="61" t="s">
        <v>1191</v>
      </c>
      <c r="N125" s="61" t="s">
        <v>663</v>
      </c>
      <c r="O125" s="61" t="s">
        <v>288</v>
      </c>
      <c r="P125" s="61" t="s">
        <v>664</v>
      </c>
      <c r="Q125" s="61" t="s">
        <v>288</v>
      </c>
      <c r="R125" s="61" t="s">
        <v>288</v>
      </c>
      <c r="S125" s="77"/>
      <c r="T125" s="61" t="s">
        <v>288</v>
      </c>
      <c r="U125" s="77">
        <v>43046</v>
      </c>
      <c r="V125" s="61" t="s">
        <v>288</v>
      </c>
    </row>
    <row r="126" spans="1:22" ht="14.5">
      <c r="A126" s="61" t="s">
        <v>1170</v>
      </c>
      <c r="B126" s="61" t="s">
        <v>693</v>
      </c>
      <c r="C126" s="61" t="s">
        <v>676</v>
      </c>
      <c r="D126" s="61" t="s">
        <v>1349</v>
      </c>
      <c r="E126" s="61" t="s">
        <v>1196</v>
      </c>
      <c r="F126" s="77">
        <v>43869</v>
      </c>
      <c r="G126" s="62">
        <v>14000</v>
      </c>
      <c r="H126" s="62">
        <v>1189300</v>
      </c>
      <c r="I126" s="61" t="s">
        <v>269</v>
      </c>
      <c r="J126" s="61" t="s">
        <v>1197</v>
      </c>
      <c r="K126" s="61" t="s">
        <v>663</v>
      </c>
      <c r="L126" s="61" t="s">
        <v>1198</v>
      </c>
      <c r="M126" s="61" t="s">
        <v>1196</v>
      </c>
      <c r="N126" s="61" t="s">
        <v>663</v>
      </c>
      <c r="O126" s="61" t="s">
        <v>288</v>
      </c>
      <c r="P126" s="61" t="s">
        <v>664</v>
      </c>
      <c r="Q126" s="61" t="s">
        <v>288</v>
      </c>
      <c r="R126" s="61" t="s">
        <v>288</v>
      </c>
      <c r="S126" s="77"/>
      <c r="T126" s="61" t="s">
        <v>288</v>
      </c>
      <c r="U126" s="77">
        <v>43869</v>
      </c>
      <c r="V126" s="61" t="s">
        <v>288</v>
      </c>
    </row>
    <row r="127" spans="1:22" ht="14.5">
      <c r="A127" s="61" t="s">
        <v>1170</v>
      </c>
      <c r="B127" s="61" t="s">
        <v>693</v>
      </c>
      <c r="C127" s="61" t="s">
        <v>676</v>
      </c>
      <c r="D127" s="61" t="s">
        <v>1349</v>
      </c>
      <c r="E127" s="61" t="s">
        <v>1199</v>
      </c>
      <c r="F127" s="77">
        <v>43869</v>
      </c>
      <c r="G127" s="62">
        <v>18642.73</v>
      </c>
      <c r="H127" s="62">
        <v>1583700</v>
      </c>
      <c r="I127" s="61" t="s">
        <v>269</v>
      </c>
      <c r="J127" s="61" t="s">
        <v>1200</v>
      </c>
      <c r="K127" s="61" t="s">
        <v>663</v>
      </c>
      <c r="L127" s="61" t="s">
        <v>1198</v>
      </c>
      <c r="M127" s="61" t="s">
        <v>1199</v>
      </c>
      <c r="N127" s="61" t="s">
        <v>663</v>
      </c>
      <c r="O127" s="61" t="s">
        <v>288</v>
      </c>
      <c r="P127" s="61" t="s">
        <v>664</v>
      </c>
      <c r="Q127" s="61" t="s">
        <v>288</v>
      </c>
      <c r="R127" s="61" t="s">
        <v>288</v>
      </c>
      <c r="S127" s="77"/>
      <c r="T127" s="61" t="s">
        <v>288</v>
      </c>
      <c r="U127" s="77">
        <v>43869</v>
      </c>
      <c r="V127" s="61" t="s">
        <v>288</v>
      </c>
    </row>
    <row r="128" spans="1:22" ht="14.5">
      <c r="A128" s="61" t="s">
        <v>1170</v>
      </c>
      <c r="B128" s="61" t="s">
        <v>693</v>
      </c>
      <c r="C128" s="61" t="s">
        <v>676</v>
      </c>
      <c r="D128" s="61" t="s">
        <v>1349</v>
      </c>
      <c r="E128" s="61" t="s">
        <v>1209</v>
      </c>
      <c r="F128" s="77">
        <v>43906</v>
      </c>
      <c r="G128" s="62">
        <v>16395.53</v>
      </c>
      <c r="H128" s="62">
        <v>1392800</v>
      </c>
      <c r="I128" s="61" t="s">
        <v>269</v>
      </c>
      <c r="J128" s="61" t="s">
        <v>1210</v>
      </c>
      <c r="K128" s="61" t="s">
        <v>663</v>
      </c>
      <c r="L128" s="61" t="s">
        <v>1198</v>
      </c>
      <c r="M128" s="61" t="s">
        <v>1209</v>
      </c>
      <c r="N128" s="61" t="s">
        <v>663</v>
      </c>
      <c r="O128" s="61" t="s">
        <v>288</v>
      </c>
      <c r="P128" s="61" t="s">
        <v>664</v>
      </c>
      <c r="Q128" s="61" t="s">
        <v>288</v>
      </c>
      <c r="R128" s="61" t="s">
        <v>288</v>
      </c>
      <c r="S128" s="77"/>
      <c r="T128" s="61" t="s">
        <v>288</v>
      </c>
      <c r="U128" s="77">
        <v>43906</v>
      </c>
      <c r="V128" s="61" t="s">
        <v>288</v>
      </c>
    </row>
    <row r="129" spans="1:22" ht="14.5">
      <c r="A129" s="61" t="s">
        <v>1170</v>
      </c>
      <c r="B129" s="61" t="s">
        <v>693</v>
      </c>
      <c r="C129" s="61" t="s">
        <v>676</v>
      </c>
      <c r="D129" s="61" t="s">
        <v>1349</v>
      </c>
      <c r="E129" s="61" t="s">
        <v>1207</v>
      </c>
      <c r="F129" s="77">
        <v>43906</v>
      </c>
      <c r="G129" s="62">
        <v>9600.94</v>
      </c>
      <c r="H129" s="62">
        <v>815600</v>
      </c>
      <c r="I129" s="61" t="s">
        <v>269</v>
      </c>
      <c r="J129" s="61" t="s">
        <v>1208</v>
      </c>
      <c r="K129" s="61" t="s">
        <v>663</v>
      </c>
      <c r="L129" s="61" t="s">
        <v>1198</v>
      </c>
      <c r="M129" s="61" t="s">
        <v>1207</v>
      </c>
      <c r="N129" s="61" t="s">
        <v>663</v>
      </c>
      <c r="O129" s="61" t="s">
        <v>288</v>
      </c>
      <c r="P129" s="61" t="s">
        <v>664</v>
      </c>
      <c r="Q129" s="61" t="s">
        <v>288</v>
      </c>
      <c r="R129" s="61" t="s">
        <v>288</v>
      </c>
      <c r="S129" s="77"/>
      <c r="T129" s="61" t="s">
        <v>288</v>
      </c>
      <c r="U129" s="77">
        <v>43906</v>
      </c>
      <c r="V129" s="61" t="s">
        <v>288</v>
      </c>
    </row>
    <row r="130" spans="1:22" ht="14.5">
      <c r="A130" s="61" t="s">
        <v>1170</v>
      </c>
      <c r="B130" s="61" t="s">
        <v>693</v>
      </c>
      <c r="C130" s="61" t="s">
        <v>676</v>
      </c>
      <c r="D130" s="61" t="s">
        <v>1349</v>
      </c>
      <c r="E130" s="61" t="s">
        <v>1211</v>
      </c>
      <c r="F130" s="77">
        <v>43898</v>
      </c>
      <c r="G130" s="62">
        <v>4530.8999999999996</v>
      </c>
      <c r="H130" s="62">
        <v>384900</v>
      </c>
      <c r="I130" s="61" t="s">
        <v>269</v>
      </c>
      <c r="J130" s="61" t="s">
        <v>1212</v>
      </c>
      <c r="K130" s="61" t="s">
        <v>663</v>
      </c>
      <c r="L130" s="61" t="s">
        <v>1213</v>
      </c>
      <c r="M130" s="61" t="s">
        <v>1211</v>
      </c>
      <c r="N130" s="61" t="s">
        <v>663</v>
      </c>
      <c r="O130" s="61" t="s">
        <v>288</v>
      </c>
      <c r="P130" s="61" t="s">
        <v>664</v>
      </c>
      <c r="Q130" s="61" t="s">
        <v>288</v>
      </c>
      <c r="R130" s="61" t="s">
        <v>1159</v>
      </c>
      <c r="S130" s="77"/>
      <c r="T130" s="61" t="s">
        <v>288</v>
      </c>
      <c r="U130" s="77">
        <v>43898</v>
      </c>
      <c r="V130" s="61" t="s">
        <v>288</v>
      </c>
    </row>
    <row r="131" spans="1:22" ht="14.5">
      <c r="A131" s="61" t="s">
        <v>1170</v>
      </c>
      <c r="B131" s="61" t="s">
        <v>693</v>
      </c>
      <c r="C131" s="61" t="s">
        <v>676</v>
      </c>
      <c r="D131" s="61" t="s">
        <v>1349</v>
      </c>
      <c r="E131" s="61" t="s">
        <v>1211</v>
      </c>
      <c r="F131" s="77">
        <v>43898</v>
      </c>
      <c r="G131" s="62">
        <v>4807.6499999999996</v>
      </c>
      <c r="H131" s="62">
        <v>408410</v>
      </c>
      <c r="I131" s="61" t="s">
        <v>269</v>
      </c>
      <c r="J131" s="61" t="s">
        <v>1212</v>
      </c>
      <c r="K131" s="61" t="s">
        <v>663</v>
      </c>
      <c r="L131" s="61" t="s">
        <v>1213</v>
      </c>
      <c r="M131" s="61" t="s">
        <v>1211</v>
      </c>
      <c r="N131" s="61" t="s">
        <v>663</v>
      </c>
      <c r="O131" s="61" t="s">
        <v>288</v>
      </c>
      <c r="P131" s="61" t="s">
        <v>664</v>
      </c>
      <c r="Q131" s="61" t="s">
        <v>288</v>
      </c>
      <c r="R131" s="61" t="s">
        <v>1159</v>
      </c>
      <c r="S131" s="77"/>
      <c r="T131" s="61" t="s">
        <v>288</v>
      </c>
      <c r="U131" s="77">
        <v>43898</v>
      </c>
      <c r="V131" s="61" t="s">
        <v>288</v>
      </c>
    </row>
    <row r="132" spans="1:22" ht="14.5">
      <c r="A132" s="61" t="s">
        <v>1170</v>
      </c>
      <c r="B132" s="61" t="s">
        <v>693</v>
      </c>
      <c r="C132" s="61" t="s">
        <v>676</v>
      </c>
      <c r="D132" s="61" t="s">
        <v>1349</v>
      </c>
      <c r="E132" s="61" t="s">
        <v>1211</v>
      </c>
      <c r="F132" s="77">
        <v>43898</v>
      </c>
      <c r="G132" s="62">
        <v>773.4</v>
      </c>
      <c r="H132" s="62">
        <v>65700</v>
      </c>
      <c r="I132" s="61" t="s">
        <v>269</v>
      </c>
      <c r="J132" s="61" t="s">
        <v>1212</v>
      </c>
      <c r="K132" s="61" t="s">
        <v>663</v>
      </c>
      <c r="L132" s="61" t="s">
        <v>1213</v>
      </c>
      <c r="M132" s="61" t="s">
        <v>1211</v>
      </c>
      <c r="N132" s="61" t="s">
        <v>663</v>
      </c>
      <c r="O132" s="61" t="s">
        <v>288</v>
      </c>
      <c r="P132" s="61" t="s">
        <v>664</v>
      </c>
      <c r="Q132" s="61" t="s">
        <v>288</v>
      </c>
      <c r="R132" s="61" t="s">
        <v>1159</v>
      </c>
      <c r="S132" s="77"/>
      <c r="T132" s="61" t="s">
        <v>288</v>
      </c>
      <c r="U132" s="77">
        <v>43898</v>
      </c>
      <c r="V132" s="61" t="s">
        <v>288</v>
      </c>
    </row>
    <row r="133" spans="1:22" ht="14.5">
      <c r="A133" s="61" t="s">
        <v>1170</v>
      </c>
      <c r="B133" s="61" t="s">
        <v>693</v>
      </c>
      <c r="C133" s="61" t="s">
        <v>676</v>
      </c>
      <c r="D133" s="61" t="s">
        <v>1349</v>
      </c>
      <c r="E133" s="61" t="s">
        <v>1211</v>
      </c>
      <c r="F133" s="77">
        <v>43898</v>
      </c>
      <c r="G133" s="62">
        <v>3948.97</v>
      </c>
      <c r="H133" s="62">
        <v>335465</v>
      </c>
      <c r="I133" s="61" t="s">
        <v>269</v>
      </c>
      <c r="J133" s="61" t="s">
        <v>1212</v>
      </c>
      <c r="K133" s="61" t="s">
        <v>663</v>
      </c>
      <c r="L133" s="61" t="s">
        <v>1213</v>
      </c>
      <c r="M133" s="61" t="s">
        <v>1211</v>
      </c>
      <c r="N133" s="61" t="s">
        <v>663</v>
      </c>
      <c r="O133" s="61" t="s">
        <v>288</v>
      </c>
      <c r="P133" s="61" t="s">
        <v>664</v>
      </c>
      <c r="Q133" s="61" t="s">
        <v>288</v>
      </c>
      <c r="R133" s="61" t="s">
        <v>1159</v>
      </c>
      <c r="S133" s="77"/>
      <c r="T133" s="61" t="s">
        <v>288</v>
      </c>
      <c r="U133" s="77">
        <v>43898</v>
      </c>
      <c r="V133" s="61" t="s">
        <v>288</v>
      </c>
    </row>
    <row r="134" spans="1:22" ht="14.5">
      <c r="A134" s="61" t="s">
        <v>1170</v>
      </c>
      <c r="B134" s="61" t="s">
        <v>693</v>
      </c>
      <c r="C134" s="61" t="s">
        <v>676</v>
      </c>
      <c r="D134" s="61" t="s">
        <v>1349</v>
      </c>
      <c r="E134" s="61" t="s">
        <v>1211</v>
      </c>
      <c r="F134" s="77">
        <v>43898</v>
      </c>
      <c r="G134" s="62">
        <v>1809.71</v>
      </c>
      <c r="H134" s="62">
        <v>153735</v>
      </c>
      <c r="I134" s="61" t="s">
        <v>269</v>
      </c>
      <c r="J134" s="61" t="s">
        <v>1212</v>
      </c>
      <c r="K134" s="61" t="s">
        <v>663</v>
      </c>
      <c r="L134" s="61" t="s">
        <v>1213</v>
      </c>
      <c r="M134" s="61" t="s">
        <v>1211</v>
      </c>
      <c r="N134" s="61" t="s">
        <v>663</v>
      </c>
      <c r="O134" s="61" t="s">
        <v>288</v>
      </c>
      <c r="P134" s="61" t="s">
        <v>664</v>
      </c>
      <c r="Q134" s="61" t="s">
        <v>288</v>
      </c>
      <c r="R134" s="61" t="s">
        <v>1159</v>
      </c>
      <c r="S134" s="77"/>
      <c r="T134" s="61" t="s">
        <v>288</v>
      </c>
      <c r="U134" s="77">
        <v>43898</v>
      </c>
      <c r="V134" s="61" t="s">
        <v>288</v>
      </c>
    </row>
    <row r="135" spans="1:22" ht="14.5">
      <c r="A135" s="61" t="s">
        <v>1144</v>
      </c>
      <c r="B135" s="61" t="s">
        <v>1145</v>
      </c>
      <c r="C135" s="61" t="s">
        <v>639</v>
      </c>
      <c r="D135" s="61" t="s">
        <v>1428</v>
      </c>
      <c r="E135" s="61" t="s">
        <v>2058</v>
      </c>
      <c r="F135" s="77">
        <v>44739</v>
      </c>
      <c r="G135" s="62">
        <v>-178895.3</v>
      </c>
      <c r="H135" s="62">
        <v>-15769620.699999999</v>
      </c>
      <c r="I135" s="61" t="s">
        <v>20</v>
      </c>
      <c r="J135" s="61" t="s">
        <v>2059</v>
      </c>
      <c r="K135" s="61" t="s">
        <v>660</v>
      </c>
      <c r="L135" s="61" t="s">
        <v>2060</v>
      </c>
      <c r="M135" s="61" t="s">
        <v>1812</v>
      </c>
      <c r="N135" s="61" t="s">
        <v>288</v>
      </c>
      <c r="O135" s="61" t="s">
        <v>740</v>
      </c>
      <c r="P135" s="61" t="s">
        <v>288</v>
      </c>
      <c r="Q135" s="61" t="s">
        <v>288</v>
      </c>
      <c r="R135" s="61" t="s">
        <v>1150</v>
      </c>
      <c r="S135" s="77"/>
      <c r="T135" s="61" t="s">
        <v>288</v>
      </c>
      <c r="U135" s="77">
        <v>44739</v>
      </c>
      <c r="V135" s="61" t="s">
        <v>740</v>
      </c>
    </row>
    <row r="136" spans="1:22" ht="14.5">
      <c r="A136" s="61" t="s">
        <v>640</v>
      </c>
      <c r="B136" s="61" t="s">
        <v>1145</v>
      </c>
      <c r="C136" s="61" t="s">
        <v>639</v>
      </c>
      <c r="D136" s="61" t="s">
        <v>1429</v>
      </c>
      <c r="E136" s="61" t="s">
        <v>2061</v>
      </c>
      <c r="F136" s="77">
        <v>44741</v>
      </c>
      <c r="G136" s="62">
        <v>-400000</v>
      </c>
      <c r="H136" s="62">
        <v>-38048000</v>
      </c>
      <c r="I136" s="61" t="s">
        <v>20</v>
      </c>
      <c r="J136" s="61" t="s">
        <v>2062</v>
      </c>
      <c r="K136" s="61" t="s">
        <v>660</v>
      </c>
      <c r="L136" s="61" t="s">
        <v>1431</v>
      </c>
      <c r="M136" s="61" t="s">
        <v>2061</v>
      </c>
      <c r="N136" s="61" t="s">
        <v>288</v>
      </c>
      <c r="O136" s="61" t="s">
        <v>740</v>
      </c>
      <c r="P136" s="61" t="s">
        <v>288</v>
      </c>
      <c r="Q136" s="61" t="s">
        <v>288</v>
      </c>
      <c r="R136" s="61" t="s">
        <v>1159</v>
      </c>
      <c r="S136" s="77"/>
      <c r="T136" s="61" t="s">
        <v>288</v>
      </c>
      <c r="U136" s="77">
        <v>44741</v>
      </c>
      <c r="V136" s="61" t="s">
        <v>740</v>
      </c>
    </row>
    <row r="137" spans="1:22" ht="14.5">
      <c r="A137" s="61" t="s">
        <v>640</v>
      </c>
      <c r="B137" s="61" t="s">
        <v>288</v>
      </c>
      <c r="C137" s="61" t="s">
        <v>639</v>
      </c>
      <c r="D137" s="61" t="s">
        <v>1429</v>
      </c>
      <c r="E137" s="61" t="s">
        <v>2063</v>
      </c>
      <c r="F137" s="77">
        <v>44671</v>
      </c>
      <c r="G137" s="62">
        <v>-100871.69</v>
      </c>
      <c r="H137" s="62">
        <v>-8916929.4100000001</v>
      </c>
      <c r="I137" s="61" t="s">
        <v>20</v>
      </c>
      <c r="J137" s="61" t="s">
        <v>2064</v>
      </c>
      <c r="K137" s="61" t="s">
        <v>1829</v>
      </c>
      <c r="L137" s="61" t="s">
        <v>2065</v>
      </c>
      <c r="M137" s="61" t="s">
        <v>2063</v>
      </c>
      <c r="N137" s="61" t="s">
        <v>288</v>
      </c>
      <c r="O137" s="61" t="s">
        <v>1831</v>
      </c>
      <c r="P137" s="61" t="s">
        <v>288</v>
      </c>
      <c r="Q137" s="61" t="s">
        <v>288</v>
      </c>
      <c r="R137" s="61" t="s">
        <v>288</v>
      </c>
      <c r="S137" s="77"/>
      <c r="T137" s="61" t="s">
        <v>288</v>
      </c>
      <c r="U137" s="77">
        <v>44671</v>
      </c>
      <c r="V137" s="61" t="s">
        <v>1831</v>
      </c>
    </row>
    <row r="138" spans="1:22" ht="14.5">
      <c r="A138" s="61" t="s">
        <v>640</v>
      </c>
      <c r="B138" s="61" t="s">
        <v>288</v>
      </c>
      <c r="C138" s="61" t="s">
        <v>639</v>
      </c>
      <c r="D138" s="61" t="s">
        <v>1429</v>
      </c>
      <c r="E138" s="61" t="s">
        <v>2066</v>
      </c>
      <c r="F138" s="77">
        <v>44676</v>
      </c>
      <c r="G138" s="62">
        <v>-117183.2</v>
      </c>
      <c r="H138" s="62">
        <v>-10341820.42</v>
      </c>
      <c r="I138" s="61" t="s">
        <v>20</v>
      </c>
      <c r="J138" s="61" t="s">
        <v>2067</v>
      </c>
      <c r="K138" s="61" t="s">
        <v>1829</v>
      </c>
      <c r="L138" s="61" t="s">
        <v>2065</v>
      </c>
      <c r="M138" s="61" t="s">
        <v>2066</v>
      </c>
      <c r="N138" s="61" t="s">
        <v>288</v>
      </c>
      <c r="O138" s="61" t="s">
        <v>1831</v>
      </c>
      <c r="P138" s="61" t="s">
        <v>288</v>
      </c>
      <c r="Q138" s="61" t="s">
        <v>288</v>
      </c>
      <c r="R138" s="61" t="s">
        <v>288</v>
      </c>
      <c r="S138" s="77"/>
      <c r="T138" s="61" t="s">
        <v>288</v>
      </c>
      <c r="U138" s="77">
        <v>44676</v>
      </c>
      <c r="V138" s="61" t="s">
        <v>1831</v>
      </c>
    </row>
    <row r="139" spans="1:22" ht="14.5">
      <c r="A139" s="61" t="s">
        <v>640</v>
      </c>
      <c r="B139" s="61" t="s">
        <v>2068</v>
      </c>
      <c r="C139" s="61" t="s">
        <v>639</v>
      </c>
      <c r="D139" s="61" t="s">
        <v>1429</v>
      </c>
      <c r="E139" s="61" t="s">
        <v>2069</v>
      </c>
      <c r="F139" s="77">
        <v>44676</v>
      </c>
      <c r="G139" s="62">
        <v>-150211.46</v>
      </c>
      <c r="H139" s="62">
        <v>-13564094.84</v>
      </c>
      <c r="I139" s="61" t="s">
        <v>20</v>
      </c>
      <c r="J139" s="61" t="s">
        <v>2070</v>
      </c>
      <c r="K139" s="61" t="s">
        <v>1829</v>
      </c>
      <c r="L139" s="61" t="s">
        <v>2065</v>
      </c>
      <c r="M139" s="61" t="s">
        <v>2069</v>
      </c>
      <c r="N139" s="61" t="s">
        <v>288</v>
      </c>
      <c r="O139" s="61" t="s">
        <v>1831</v>
      </c>
      <c r="P139" s="61" t="s">
        <v>288</v>
      </c>
      <c r="Q139" s="61" t="s">
        <v>288</v>
      </c>
      <c r="R139" s="61" t="s">
        <v>1159</v>
      </c>
      <c r="S139" s="77"/>
      <c r="T139" s="61" t="s">
        <v>288</v>
      </c>
      <c r="U139" s="77">
        <v>44676</v>
      </c>
      <c r="V139" s="61" t="s">
        <v>1831</v>
      </c>
    </row>
    <row r="140" spans="1:22" ht="14.5">
      <c r="A140" s="61" t="s">
        <v>640</v>
      </c>
      <c r="B140" s="61" t="s">
        <v>288</v>
      </c>
      <c r="C140" s="61" t="s">
        <v>639</v>
      </c>
      <c r="D140" s="61" t="s">
        <v>1429</v>
      </c>
      <c r="E140" s="61" t="s">
        <v>2071</v>
      </c>
      <c r="F140" s="77">
        <v>44700</v>
      </c>
      <c r="G140" s="62">
        <v>-169671</v>
      </c>
      <c r="H140" s="62">
        <v>-16143800.390000001</v>
      </c>
      <c r="I140" s="61" t="s">
        <v>20</v>
      </c>
      <c r="J140" s="61" t="s">
        <v>2072</v>
      </c>
      <c r="K140" s="61" t="s">
        <v>660</v>
      </c>
      <c r="L140" s="61" t="s">
        <v>1431</v>
      </c>
      <c r="M140" s="61" t="s">
        <v>2071</v>
      </c>
      <c r="N140" s="61" t="s">
        <v>288</v>
      </c>
      <c r="O140" s="61" t="s">
        <v>740</v>
      </c>
      <c r="P140" s="61" t="s">
        <v>288</v>
      </c>
      <c r="Q140" s="61" t="s">
        <v>288</v>
      </c>
      <c r="R140" s="61" t="s">
        <v>288</v>
      </c>
      <c r="S140" s="77"/>
      <c r="T140" s="61" t="s">
        <v>288</v>
      </c>
      <c r="U140" s="77">
        <v>44700</v>
      </c>
      <c r="V140" s="61" t="s">
        <v>740</v>
      </c>
    </row>
    <row r="141" spans="1:22" ht="14.5">
      <c r="A141" s="61" t="s">
        <v>640</v>
      </c>
      <c r="B141" s="61" t="s">
        <v>1145</v>
      </c>
      <c r="C141" s="61" t="s">
        <v>639</v>
      </c>
      <c r="D141" s="61" t="s">
        <v>1429</v>
      </c>
      <c r="E141" s="61" t="s">
        <v>2073</v>
      </c>
      <c r="F141" s="77">
        <v>44712</v>
      </c>
      <c r="G141" s="62">
        <v>-230181</v>
      </c>
      <c r="H141" s="62">
        <v>-20920455.149999999</v>
      </c>
      <c r="I141" s="61" t="s">
        <v>20</v>
      </c>
      <c r="J141" s="61" t="s">
        <v>2074</v>
      </c>
      <c r="K141" s="61" t="s">
        <v>660</v>
      </c>
      <c r="L141" s="61" t="s">
        <v>1431</v>
      </c>
      <c r="M141" s="61" t="s">
        <v>2073</v>
      </c>
      <c r="N141" s="61" t="s">
        <v>288</v>
      </c>
      <c r="O141" s="61" t="s">
        <v>740</v>
      </c>
      <c r="P141" s="61" t="s">
        <v>288</v>
      </c>
      <c r="Q141" s="61" t="s">
        <v>288</v>
      </c>
      <c r="R141" s="61" t="s">
        <v>1159</v>
      </c>
      <c r="S141" s="77"/>
      <c r="T141" s="61" t="s">
        <v>288</v>
      </c>
      <c r="U141" s="77">
        <v>44712</v>
      </c>
      <c r="V141" s="61" t="s">
        <v>740</v>
      </c>
    </row>
    <row r="142" spans="1:22" ht="14.5">
      <c r="A142" s="61" t="s">
        <v>640</v>
      </c>
      <c r="B142" s="61" t="s">
        <v>2068</v>
      </c>
      <c r="C142" s="61" t="s">
        <v>639</v>
      </c>
      <c r="D142" s="61" t="s">
        <v>1429</v>
      </c>
      <c r="E142" s="61" t="s">
        <v>2075</v>
      </c>
      <c r="F142" s="77">
        <v>44714</v>
      </c>
      <c r="G142" s="62">
        <v>-234233</v>
      </c>
      <c r="H142" s="62">
        <v>-22042270.93</v>
      </c>
      <c r="I142" s="61" t="s">
        <v>20</v>
      </c>
      <c r="J142" s="61" t="s">
        <v>2076</v>
      </c>
      <c r="K142" s="61" t="s">
        <v>1829</v>
      </c>
      <c r="L142" s="61" t="s">
        <v>2077</v>
      </c>
      <c r="M142" s="61" t="s">
        <v>2075</v>
      </c>
      <c r="N142" s="61" t="s">
        <v>288</v>
      </c>
      <c r="O142" s="61" t="s">
        <v>1831</v>
      </c>
      <c r="P142" s="61" t="s">
        <v>288</v>
      </c>
      <c r="Q142" s="61" t="s">
        <v>288</v>
      </c>
      <c r="R142" s="61" t="s">
        <v>1159</v>
      </c>
      <c r="S142" s="77"/>
      <c r="T142" s="61" t="s">
        <v>288</v>
      </c>
      <c r="U142" s="77">
        <v>44714</v>
      </c>
      <c r="V142" s="61" t="s">
        <v>1831</v>
      </c>
    </row>
    <row r="143" spans="1:22" ht="14.5">
      <c r="A143" s="61" t="s">
        <v>640</v>
      </c>
      <c r="B143" s="61" t="s">
        <v>288</v>
      </c>
      <c r="C143" s="61" t="s">
        <v>639</v>
      </c>
      <c r="D143" s="61" t="s">
        <v>1429</v>
      </c>
      <c r="E143" s="61" t="s">
        <v>2078</v>
      </c>
      <c r="F143" s="77">
        <v>44721</v>
      </c>
      <c r="G143" s="62">
        <v>-52150.48</v>
      </c>
      <c r="H143" s="62">
        <v>-4597064.8099999996</v>
      </c>
      <c r="I143" s="61" t="s">
        <v>20</v>
      </c>
      <c r="J143" s="61" t="s">
        <v>2079</v>
      </c>
      <c r="K143" s="61" t="s">
        <v>1829</v>
      </c>
      <c r="L143" s="61" t="s">
        <v>2077</v>
      </c>
      <c r="M143" s="61" t="s">
        <v>2078</v>
      </c>
      <c r="N143" s="61" t="s">
        <v>288</v>
      </c>
      <c r="O143" s="61" t="s">
        <v>1831</v>
      </c>
      <c r="P143" s="61" t="s">
        <v>288</v>
      </c>
      <c r="Q143" s="61" t="s">
        <v>288</v>
      </c>
      <c r="R143" s="61" t="s">
        <v>288</v>
      </c>
      <c r="S143" s="77"/>
      <c r="T143" s="61" t="s">
        <v>288</v>
      </c>
      <c r="U143" s="77">
        <v>44721</v>
      </c>
      <c r="V143" s="61" t="s">
        <v>1831</v>
      </c>
    </row>
    <row r="144" spans="1:22" ht="14.5">
      <c r="A144" s="61" t="s">
        <v>640</v>
      </c>
      <c r="B144" s="61" t="s">
        <v>288</v>
      </c>
      <c r="C144" s="61" t="s">
        <v>639</v>
      </c>
      <c r="D144" s="61" t="s">
        <v>1429</v>
      </c>
      <c r="E144" s="61" t="s">
        <v>2080</v>
      </c>
      <c r="F144" s="77">
        <v>44741</v>
      </c>
      <c r="G144" s="62">
        <v>-102139</v>
      </c>
      <c r="H144" s="62">
        <v>-9033428.5099999998</v>
      </c>
      <c r="I144" s="61" t="s">
        <v>20</v>
      </c>
      <c r="J144" s="61" t="s">
        <v>2081</v>
      </c>
      <c r="K144" s="61" t="s">
        <v>660</v>
      </c>
      <c r="L144" s="61" t="s">
        <v>1431</v>
      </c>
      <c r="M144" s="61" t="s">
        <v>2080</v>
      </c>
      <c r="N144" s="61" t="s">
        <v>288</v>
      </c>
      <c r="O144" s="61" t="s">
        <v>740</v>
      </c>
      <c r="P144" s="61" t="s">
        <v>288</v>
      </c>
      <c r="Q144" s="61" t="s">
        <v>288</v>
      </c>
      <c r="R144" s="61" t="s">
        <v>288</v>
      </c>
      <c r="S144" s="77"/>
      <c r="T144" s="61" t="s">
        <v>288</v>
      </c>
      <c r="U144" s="77">
        <v>44741</v>
      </c>
      <c r="V144" s="61" t="s">
        <v>740</v>
      </c>
    </row>
    <row r="145" spans="1:22" ht="14.5">
      <c r="A145" s="61" t="s">
        <v>640</v>
      </c>
      <c r="B145" s="61" t="s">
        <v>288</v>
      </c>
      <c r="C145" s="61" t="s">
        <v>2082</v>
      </c>
      <c r="D145" s="61" t="s">
        <v>1429</v>
      </c>
      <c r="E145" s="61" t="s">
        <v>2083</v>
      </c>
      <c r="F145" s="77">
        <v>44741</v>
      </c>
      <c r="G145" s="62">
        <v>-53959.54</v>
      </c>
      <c r="H145" s="62">
        <v>-4772316.6399999997</v>
      </c>
      <c r="I145" s="61" t="s">
        <v>20</v>
      </c>
      <c r="J145" s="61" t="s">
        <v>2084</v>
      </c>
      <c r="K145" s="61" t="s">
        <v>1829</v>
      </c>
      <c r="L145" s="61" t="s">
        <v>2085</v>
      </c>
      <c r="M145" s="61" t="s">
        <v>2083</v>
      </c>
      <c r="N145" s="61" t="s">
        <v>288</v>
      </c>
      <c r="O145" s="61" t="s">
        <v>1831</v>
      </c>
      <c r="P145" s="61" t="s">
        <v>288</v>
      </c>
      <c r="Q145" s="61" t="s">
        <v>288</v>
      </c>
      <c r="R145" s="61" t="s">
        <v>288</v>
      </c>
      <c r="S145" s="77"/>
      <c r="T145" s="61" t="s">
        <v>288</v>
      </c>
      <c r="U145" s="77">
        <v>44741</v>
      </c>
      <c r="V145" s="61" t="s">
        <v>1831</v>
      </c>
    </row>
    <row r="146" spans="1:22" ht="14.5">
      <c r="A146" s="61" t="s">
        <v>640</v>
      </c>
      <c r="B146" s="61" t="s">
        <v>288</v>
      </c>
      <c r="C146" s="61" t="s">
        <v>639</v>
      </c>
      <c r="D146" s="61" t="s">
        <v>1429</v>
      </c>
      <c r="E146" s="61" t="s">
        <v>2086</v>
      </c>
      <c r="F146" s="77">
        <v>44742</v>
      </c>
      <c r="G146" s="62">
        <v>-300000</v>
      </c>
      <c r="H146" s="62">
        <v>-27952359.859999999</v>
      </c>
      <c r="I146" s="61" t="s">
        <v>20</v>
      </c>
      <c r="J146" s="61" t="s">
        <v>2087</v>
      </c>
      <c r="K146" s="61" t="s">
        <v>660</v>
      </c>
      <c r="L146" s="61" t="s">
        <v>1431</v>
      </c>
      <c r="M146" s="61" t="s">
        <v>2086</v>
      </c>
      <c r="N146" s="61" t="s">
        <v>288</v>
      </c>
      <c r="O146" s="61" t="s">
        <v>740</v>
      </c>
      <c r="P146" s="61" t="s">
        <v>288</v>
      </c>
      <c r="Q146" s="61" t="s">
        <v>288</v>
      </c>
      <c r="R146" s="61" t="s">
        <v>288</v>
      </c>
      <c r="S146" s="77"/>
      <c r="T146" s="61" t="s">
        <v>288</v>
      </c>
      <c r="U146" s="77">
        <v>44742</v>
      </c>
      <c r="V146" s="61" t="s">
        <v>740</v>
      </c>
    </row>
    <row r="147" spans="1:22" ht="14.5">
      <c r="A147" s="61" t="s">
        <v>640</v>
      </c>
      <c r="B147" s="61" t="s">
        <v>288</v>
      </c>
      <c r="C147" s="61" t="s">
        <v>639</v>
      </c>
      <c r="D147" s="61" t="s">
        <v>1430</v>
      </c>
      <c r="E147" s="61" t="s">
        <v>2088</v>
      </c>
      <c r="F147" s="77">
        <v>44703</v>
      </c>
      <c r="G147" s="62">
        <v>446069</v>
      </c>
      <c r="H147" s="62">
        <v>37938168.450000003</v>
      </c>
      <c r="I147" s="61" t="s">
        <v>20</v>
      </c>
      <c r="J147" s="61" t="s">
        <v>2089</v>
      </c>
      <c r="K147" s="61" t="s">
        <v>660</v>
      </c>
      <c r="L147" s="61" t="s">
        <v>2090</v>
      </c>
      <c r="M147" s="61" t="s">
        <v>2091</v>
      </c>
      <c r="N147" s="61" t="s">
        <v>288</v>
      </c>
      <c r="O147" s="61" t="s">
        <v>740</v>
      </c>
      <c r="P147" s="61" t="s">
        <v>288</v>
      </c>
      <c r="Q147" s="61" t="s">
        <v>288</v>
      </c>
      <c r="R147" s="61" t="s">
        <v>288</v>
      </c>
      <c r="S147" s="77"/>
      <c r="T147" s="61" t="s">
        <v>288</v>
      </c>
      <c r="U147" s="77">
        <v>44703</v>
      </c>
      <c r="V147" s="61" t="s">
        <v>740</v>
      </c>
    </row>
    <row r="148" spans="1:22" ht="14.5">
      <c r="A148" s="61" t="s">
        <v>640</v>
      </c>
      <c r="B148" s="61" t="s">
        <v>288</v>
      </c>
      <c r="C148" s="61" t="s">
        <v>639</v>
      </c>
      <c r="D148" s="61" t="s">
        <v>1430</v>
      </c>
      <c r="E148" s="61" t="s">
        <v>2092</v>
      </c>
      <c r="F148" s="77">
        <v>44704</v>
      </c>
      <c r="G148" s="62">
        <v>83179</v>
      </c>
      <c r="H148" s="62">
        <v>7074373.9500000002</v>
      </c>
      <c r="I148" s="61" t="s">
        <v>20</v>
      </c>
      <c r="J148" s="61" t="s">
        <v>2089</v>
      </c>
      <c r="K148" s="61" t="s">
        <v>660</v>
      </c>
      <c r="L148" s="61" t="s">
        <v>2090</v>
      </c>
      <c r="M148" s="61" t="s">
        <v>2091</v>
      </c>
      <c r="N148" s="61" t="s">
        <v>288</v>
      </c>
      <c r="O148" s="61" t="s">
        <v>740</v>
      </c>
      <c r="P148" s="61" t="s">
        <v>288</v>
      </c>
      <c r="Q148" s="61" t="s">
        <v>288</v>
      </c>
      <c r="R148" s="61" t="s">
        <v>288</v>
      </c>
      <c r="S148" s="77"/>
      <c r="T148" s="61" t="s">
        <v>288</v>
      </c>
      <c r="U148" s="77">
        <v>44704</v>
      </c>
      <c r="V148" s="61" t="s">
        <v>740</v>
      </c>
    </row>
    <row r="149" spans="1:22" ht="14.5">
      <c r="A149" s="61" t="s">
        <v>640</v>
      </c>
      <c r="B149" s="61" t="s">
        <v>288</v>
      </c>
      <c r="C149" s="61" t="s">
        <v>639</v>
      </c>
      <c r="D149" s="61" t="s">
        <v>1430</v>
      </c>
      <c r="E149" s="61" t="s">
        <v>2093</v>
      </c>
      <c r="F149" s="77">
        <v>44706</v>
      </c>
      <c r="G149" s="62">
        <v>1285</v>
      </c>
      <c r="H149" s="62">
        <v>109289.25</v>
      </c>
      <c r="I149" s="61" t="s">
        <v>20</v>
      </c>
      <c r="J149" s="61" t="s">
        <v>2089</v>
      </c>
      <c r="K149" s="61" t="s">
        <v>660</v>
      </c>
      <c r="L149" s="61" t="s">
        <v>2094</v>
      </c>
      <c r="M149" s="61" t="s">
        <v>2091</v>
      </c>
      <c r="N149" s="61" t="s">
        <v>288</v>
      </c>
      <c r="O149" s="61" t="s">
        <v>740</v>
      </c>
      <c r="P149" s="61" t="s">
        <v>288</v>
      </c>
      <c r="Q149" s="61" t="s">
        <v>288</v>
      </c>
      <c r="R149" s="61" t="s">
        <v>288</v>
      </c>
      <c r="S149" s="77"/>
      <c r="T149" s="61" t="s">
        <v>288</v>
      </c>
      <c r="U149" s="77">
        <v>44706</v>
      </c>
      <c r="V149" s="61" t="s">
        <v>740</v>
      </c>
    </row>
    <row r="150" spans="1:22" ht="14.5">
      <c r="A150" s="61" t="s">
        <v>640</v>
      </c>
      <c r="B150" s="61" t="s">
        <v>288</v>
      </c>
      <c r="C150" s="61" t="s">
        <v>639</v>
      </c>
      <c r="D150" s="61" t="s">
        <v>1430</v>
      </c>
      <c r="E150" s="61" t="s">
        <v>2095</v>
      </c>
      <c r="F150" s="77">
        <v>44714</v>
      </c>
      <c r="G150" s="62">
        <v>61690</v>
      </c>
      <c r="H150" s="62">
        <v>5246734.5</v>
      </c>
      <c r="I150" s="61" t="s">
        <v>20</v>
      </c>
      <c r="J150" s="61" t="s">
        <v>2089</v>
      </c>
      <c r="K150" s="61" t="s">
        <v>660</v>
      </c>
      <c r="L150" s="61" t="s">
        <v>2096</v>
      </c>
      <c r="M150" s="61" t="s">
        <v>2091</v>
      </c>
      <c r="N150" s="61" t="s">
        <v>288</v>
      </c>
      <c r="O150" s="61" t="s">
        <v>740</v>
      </c>
      <c r="P150" s="61" t="s">
        <v>288</v>
      </c>
      <c r="Q150" s="61" t="s">
        <v>288</v>
      </c>
      <c r="R150" s="61" t="s">
        <v>288</v>
      </c>
      <c r="S150" s="77"/>
      <c r="T150" s="61" t="s">
        <v>288</v>
      </c>
      <c r="U150" s="77">
        <v>44714</v>
      </c>
      <c r="V150" s="61" t="s">
        <v>740</v>
      </c>
    </row>
    <row r="151" spans="1:22" ht="14.5">
      <c r="A151" s="61" t="s">
        <v>640</v>
      </c>
      <c r="B151" s="61" t="s">
        <v>288</v>
      </c>
      <c r="C151" s="61" t="s">
        <v>639</v>
      </c>
      <c r="D151" s="61" t="s">
        <v>1430</v>
      </c>
      <c r="E151" s="61" t="s">
        <v>2097</v>
      </c>
      <c r="F151" s="77">
        <v>44719</v>
      </c>
      <c r="G151" s="62">
        <v>35063</v>
      </c>
      <c r="H151" s="62">
        <v>2982108.15</v>
      </c>
      <c r="I151" s="61" t="s">
        <v>20</v>
      </c>
      <c r="J151" s="61" t="s">
        <v>2089</v>
      </c>
      <c r="K151" s="61" t="s">
        <v>660</v>
      </c>
      <c r="L151" s="61" t="s">
        <v>2098</v>
      </c>
      <c r="M151" s="61" t="s">
        <v>2091</v>
      </c>
      <c r="N151" s="61" t="s">
        <v>288</v>
      </c>
      <c r="O151" s="61" t="s">
        <v>740</v>
      </c>
      <c r="P151" s="61" t="s">
        <v>288</v>
      </c>
      <c r="Q151" s="61" t="s">
        <v>288</v>
      </c>
      <c r="R151" s="61" t="s">
        <v>288</v>
      </c>
      <c r="S151" s="77"/>
      <c r="T151" s="61" t="s">
        <v>288</v>
      </c>
      <c r="U151" s="77">
        <v>44719</v>
      </c>
      <c r="V151" s="61" t="s">
        <v>740</v>
      </c>
    </row>
    <row r="152" spans="1:22" ht="14.5">
      <c r="A152" s="61" t="s">
        <v>640</v>
      </c>
      <c r="B152" s="61" t="s">
        <v>288</v>
      </c>
      <c r="C152" s="61" t="s">
        <v>639</v>
      </c>
      <c r="D152" s="61" t="s">
        <v>1430</v>
      </c>
      <c r="E152" s="61" t="s">
        <v>2099</v>
      </c>
      <c r="F152" s="77">
        <v>44732</v>
      </c>
      <c r="G152" s="62">
        <v>13212</v>
      </c>
      <c r="H152" s="62">
        <v>1123680.6000000001</v>
      </c>
      <c r="I152" s="61" t="s">
        <v>20</v>
      </c>
      <c r="J152" s="61" t="s">
        <v>2089</v>
      </c>
      <c r="K152" s="61" t="s">
        <v>660</v>
      </c>
      <c r="L152" s="61" t="s">
        <v>2100</v>
      </c>
      <c r="M152" s="61" t="s">
        <v>2091</v>
      </c>
      <c r="N152" s="61" t="s">
        <v>288</v>
      </c>
      <c r="O152" s="61" t="s">
        <v>740</v>
      </c>
      <c r="P152" s="61" t="s">
        <v>288</v>
      </c>
      <c r="Q152" s="61" t="s">
        <v>288</v>
      </c>
      <c r="R152" s="61" t="s">
        <v>288</v>
      </c>
      <c r="S152" s="77"/>
      <c r="T152" s="61" t="s">
        <v>288</v>
      </c>
      <c r="U152" s="77">
        <v>44732</v>
      </c>
      <c r="V152" s="61" t="s">
        <v>740</v>
      </c>
    </row>
    <row r="153" spans="1:22" ht="14.5">
      <c r="A153" s="61" t="s">
        <v>640</v>
      </c>
      <c r="B153" s="61" t="s">
        <v>288</v>
      </c>
      <c r="C153" s="61" t="s">
        <v>639</v>
      </c>
      <c r="D153" s="61" t="s">
        <v>1430</v>
      </c>
      <c r="E153" s="61" t="s">
        <v>2101</v>
      </c>
      <c r="F153" s="77">
        <v>44732</v>
      </c>
      <c r="G153" s="62">
        <v>294332</v>
      </c>
      <c r="H153" s="62">
        <v>25032936.600000001</v>
      </c>
      <c r="I153" s="61" t="s">
        <v>20</v>
      </c>
      <c r="J153" s="61" t="s">
        <v>2089</v>
      </c>
      <c r="K153" s="61" t="s">
        <v>660</v>
      </c>
      <c r="L153" s="61" t="s">
        <v>2102</v>
      </c>
      <c r="M153" s="61" t="s">
        <v>2091</v>
      </c>
      <c r="N153" s="61" t="s">
        <v>288</v>
      </c>
      <c r="O153" s="61" t="s">
        <v>740</v>
      </c>
      <c r="P153" s="61" t="s">
        <v>288</v>
      </c>
      <c r="Q153" s="61" t="s">
        <v>288</v>
      </c>
      <c r="R153" s="61" t="s">
        <v>288</v>
      </c>
      <c r="S153" s="77"/>
      <c r="T153" s="61" t="s">
        <v>288</v>
      </c>
      <c r="U153" s="77">
        <v>44732</v>
      </c>
      <c r="V153" s="61" t="s">
        <v>740</v>
      </c>
    </row>
    <row r="154" spans="1:22" ht="14.5">
      <c r="A154" s="61" t="s">
        <v>640</v>
      </c>
      <c r="B154" s="61" t="s">
        <v>288</v>
      </c>
      <c r="C154" s="61" t="s">
        <v>639</v>
      </c>
      <c r="D154" s="61" t="s">
        <v>1430</v>
      </c>
      <c r="E154" s="61" t="s">
        <v>2103</v>
      </c>
      <c r="F154" s="77">
        <v>44732</v>
      </c>
      <c r="G154" s="62">
        <v>202264</v>
      </c>
      <c r="H154" s="62">
        <v>17202553.199999999</v>
      </c>
      <c r="I154" s="61" t="s">
        <v>20</v>
      </c>
      <c r="J154" s="61" t="s">
        <v>2089</v>
      </c>
      <c r="K154" s="61" t="s">
        <v>660</v>
      </c>
      <c r="L154" s="61" t="s">
        <v>2104</v>
      </c>
      <c r="M154" s="61" t="s">
        <v>2091</v>
      </c>
      <c r="N154" s="61" t="s">
        <v>288</v>
      </c>
      <c r="O154" s="61" t="s">
        <v>740</v>
      </c>
      <c r="P154" s="61" t="s">
        <v>288</v>
      </c>
      <c r="Q154" s="61" t="s">
        <v>288</v>
      </c>
      <c r="R154" s="61" t="s">
        <v>288</v>
      </c>
      <c r="S154" s="77"/>
      <c r="T154" s="61" t="s">
        <v>288</v>
      </c>
      <c r="U154" s="77">
        <v>44732</v>
      </c>
      <c r="V154" s="61" t="s">
        <v>740</v>
      </c>
    </row>
    <row r="155" spans="1:22" ht="14.5">
      <c r="A155" s="61" t="s">
        <v>640</v>
      </c>
      <c r="B155" s="61" t="s">
        <v>288</v>
      </c>
      <c r="C155" s="61" t="s">
        <v>676</v>
      </c>
      <c r="D155" s="61" t="s">
        <v>1430</v>
      </c>
      <c r="E155" s="61" t="s">
        <v>2105</v>
      </c>
      <c r="F155" s="77">
        <v>44711</v>
      </c>
      <c r="G155" s="62">
        <v>301458</v>
      </c>
      <c r="H155" s="62">
        <v>25639002.899999999</v>
      </c>
      <c r="I155" s="61" t="s">
        <v>20</v>
      </c>
      <c r="J155" s="61" t="s">
        <v>2089</v>
      </c>
      <c r="K155" s="61" t="s">
        <v>660</v>
      </c>
      <c r="L155" s="61" t="s">
        <v>2106</v>
      </c>
      <c r="M155" s="61" t="s">
        <v>2091</v>
      </c>
      <c r="N155" s="61" t="s">
        <v>288</v>
      </c>
      <c r="O155" s="61" t="s">
        <v>740</v>
      </c>
      <c r="P155" s="61" t="s">
        <v>2107</v>
      </c>
      <c r="Q155" s="61" t="s">
        <v>288</v>
      </c>
      <c r="R155" s="61" t="s">
        <v>288</v>
      </c>
      <c r="S155" s="77"/>
      <c r="T155" s="61" t="s">
        <v>288</v>
      </c>
      <c r="U155" s="77">
        <v>44711</v>
      </c>
      <c r="V155" s="61" t="s">
        <v>740</v>
      </c>
    </row>
    <row r="156" spans="1:22" ht="14.5">
      <c r="A156" s="61" t="s">
        <v>640</v>
      </c>
      <c r="B156" s="61" t="s">
        <v>288</v>
      </c>
      <c r="C156" s="61" t="s">
        <v>676</v>
      </c>
      <c r="D156" s="61" t="s">
        <v>1430</v>
      </c>
      <c r="E156" s="61" t="s">
        <v>2108</v>
      </c>
      <c r="F156" s="77">
        <v>44732</v>
      </c>
      <c r="G156" s="62">
        <v>439807</v>
      </c>
      <c r="H156" s="62">
        <v>37405585.350000001</v>
      </c>
      <c r="I156" s="61" t="s">
        <v>20</v>
      </c>
      <c r="J156" s="61" t="s">
        <v>2089</v>
      </c>
      <c r="K156" s="61" t="s">
        <v>660</v>
      </c>
      <c r="L156" s="61" t="s">
        <v>2109</v>
      </c>
      <c r="M156" s="61" t="s">
        <v>2091</v>
      </c>
      <c r="N156" s="61" t="s">
        <v>288</v>
      </c>
      <c r="O156" s="61" t="s">
        <v>740</v>
      </c>
      <c r="P156" s="61" t="s">
        <v>2107</v>
      </c>
      <c r="Q156" s="61" t="s">
        <v>288</v>
      </c>
      <c r="R156" s="61" t="s">
        <v>288</v>
      </c>
      <c r="S156" s="77"/>
      <c r="T156" s="61" t="s">
        <v>288</v>
      </c>
      <c r="U156" s="77">
        <v>44732</v>
      </c>
      <c r="V156" s="61" t="s">
        <v>740</v>
      </c>
    </row>
    <row r="157" spans="1:22" ht="14.5">
      <c r="A157" s="61" t="s">
        <v>640</v>
      </c>
      <c r="B157" s="61" t="s">
        <v>288</v>
      </c>
      <c r="C157" s="61" t="s">
        <v>639</v>
      </c>
      <c r="D157" s="61" t="s">
        <v>1430</v>
      </c>
      <c r="E157" s="61" t="s">
        <v>2110</v>
      </c>
      <c r="F157" s="77">
        <v>44675</v>
      </c>
      <c r="G157" s="62">
        <v>1179.6300000000001</v>
      </c>
      <c r="H157" s="62">
        <v>104277.8</v>
      </c>
      <c r="I157" s="61" t="s">
        <v>20</v>
      </c>
      <c r="J157" s="61" t="s">
        <v>2111</v>
      </c>
      <c r="K157" s="61" t="s">
        <v>1829</v>
      </c>
      <c r="L157" s="61" t="s">
        <v>2112</v>
      </c>
      <c r="M157" s="61" t="s">
        <v>2063</v>
      </c>
      <c r="N157" s="61" t="s">
        <v>288</v>
      </c>
      <c r="O157" s="61" t="s">
        <v>1831</v>
      </c>
      <c r="P157" s="61" t="s">
        <v>288</v>
      </c>
      <c r="Q157" s="61" t="s">
        <v>288</v>
      </c>
      <c r="R157" s="61" t="s">
        <v>288</v>
      </c>
      <c r="S157" s="77"/>
      <c r="T157" s="61" t="s">
        <v>288</v>
      </c>
      <c r="U157" s="77">
        <v>44675</v>
      </c>
      <c r="V157" s="61" t="s">
        <v>1831</v>
      </c>
    </row>
    <row r="158" spans="1:22" ht="14.5">
      <c r="A158" s="61" t="s">
        <v>640</v>
      </c>
      <c r="B158" s="61" t="s">
        <v>288</v>
      </c>
      <c r="C158" s="61" t="s">
        <v>639</v>
      </c>
      <c r="D158" s="61" t="s">
        <v>1430</v>
      </c>
      <c r="E158" s="61" t="s">
        <v>2113</v>
      </c>
      <c r="F158" s="77">
        <v>44677</v>
      </c>
      <c r="G158" s="62">
        <v>38448.370000000003</v>
      </c>
      <c r="H158" s="62">
        <v>3398787.12</v>
      </c>
      <c r="I158" s="61" t="s">
        <v>20</v>
      </c>
      <c r="J158" s="61" t="s">
        <v>2111</v>
      </c>
      <c r="K158" s="61" t="s">
        <v>1829</v>
      </c>
      <c r="L158" s="61" t="s">
        <v>2114</v>
      </c>
      <c r="M158" s="61" t="s">
        <v>2063</v>
      </c>
      <c r="N158" s="61" t="s">
        <v>288</v>
      </c>
      <c r="O158" s="61" t="s">
        <v>1831</v>
      </c>
      <c r="P158" s="61" t="s">
        <v>288</v>
      </c>
      <c r="Q158" s="61" t="s">
        <v>288</v>
      </c>
      <c r="R158" s="61" t="s">
        <v>288</v>
      </c>
      <c r="S158" s="77"/>
      <c r="T158" s="61" t="s">
        <v>288</v>
      </c>
      <c r="U158" s="77">
        <v>44677</v>
      </c>
      <c r="V158" s="61" t="s">
        <v>1831</v>
      </c>
    </row>
    <row r="159" spans="1:22" ht="14.5">
      <c r="A159" s="61" t="s">
        <v>640</v>
      </c>
      <c r="B159" s="61" t="s">
        <v>288</v>
      </c>
      <c r="C159" s="61" t="s">
        <v>639</v>
      </c>
      <c r="D159" s="61" t="s">
        <v>1430</v>
      </c>
      <c r="E159" s="61" t="s">
        <v>2115</v>
      </c>
      <c r="F159" s="77">
        <v>44693</v>
      </c>
      <c r="G159" s="62">
        <v>24455.37</v>
      </c>
      <c r="H159" s="62">
        <v>2161823.6800000002</v>
      </c>
      <c r="I159" s="61" t="s">
        <v>20</v>
      </c>
      <c r="J159" s="61" t="s">
        <v>2111</v>
      </c>
      <c r="K159" s="61" t="s">
        <v>1829</v>
      </c>
      <c r="L159" s="61" t="s">
        <v>2116</v>
      </c>
      <c r="M159" s="61" t="s">
        <v>2063</v>
      </c>
      <c r="N159" s="61" t="s">
        <v>288</v>
      </c>
      <c r="O159" s="61" t="s">
        <v>1831</v>
      </c>
      <c r="P159" s="61" t="s">
        <v>288</v>
      </c>
      <c r="Q159" s="61" t="s">
        <v>288</v>
      </c>
      <c r="R159" s="61" t="s">
        <v>288</v>
      </c>
      <c r="S159" s="77"/>
      <c r="T159" s="61" t="s">
        <v>288</v>
      </c>
      <c r="U159" s="77">
        <v>44693</v>
      </c>
      <c r="V159" s="61" t="s">
        <v>1831</v>
      </c>
    </row>
    <row r="160" spans="1:22" ht="14.5">
      <c r="A160" s="61" t="s">
        <v>640</v>
      </c>
      <c r="B160" s="61" t="s">
        <v>288</v>
      </c>
      <c r="C160" s="61" t="s">
        <v>639</v>
      </c>
      <c r="D160" s="61" t="s">
        <v>1430</v>
      </c>
      <c r="E160" s="61" t="s">
        <v>2117</v>
      </c>
      <c r="F160" s="77">
        <v>44698</v>
      </c>
      <c r="G160" s="62">
        <v>13381.78</v>
      </c>
      <c r="H160" s="62">
        <v>1182932.3700000001</v>
      </c>
      <c r="I160" s="61" t="s">
        <v>20</v>
      </c>
      <c r="J160" s="61" t="s">
        <v>2111</v>
      </c>
      <c r="K160" s="61" t="s">
        <v>1829</v>
      </c>
      <c r="L160" s="61" t="s">
        <v>2118</v>
      </c>
      <c r="M160" s="61" t="s">
        <v>2063</v>
      </c>
      <c r="N160" s="61" t="s">
        <v>288</v>
      </c>
      <c r="O160" s="61" t="s">
        <v>1831</v>
      </c>
      <c r="P160" s="61" t="s">
        <v>288</v>
      </c>
      <c r="Q160" s="61" t="s">
        <v>288</v>
      </c>
      <c r="R160" s="61" t="s">
        <v>288</v>
      </c>
      <c r="S160" s="77"/>
      <c r="T160" s="61" t="s">
        <v>288</v>
      </c>
      <c r="U160" s="77">
        <v>44698</v>
      </c>
      <c r="V160" s="61" t="s">
        <v>1831</v>
      </c>
    </row>
    <row r="161" spans="1:22" ht="14.5">
      <c r="A161" s="61" t="s">
        <v>640</v>
      </c>
      <c r="B161" s="61" t="s">
        <v>288</v>
      </c>
      <c r="C161" s="61" t="s">
        <v>639</v>
      </c>
      <c r="D161" s="61" t="s">
        <v>1430</v>
      </c>
      <c r="E161" s="61" t="s">
        <v>2119</v>
      </c>
      <c r="F161" s="77">
        <v>44698</v>
      </c>
      <c r="G161" s="62">
        <v>22276.98</v>
      </c>
      <c r="H161" s="62">
        <v>1969256.77</v>
      </c>
      <c r="I161" s="61" t="s">
        <v>20</v>
      </c>
      <c r="J161" s="61" t="s">
        <v>2111</v>
      </c>
      <c r="K161" s="61" t="s">
        <v>1829</v>
      </c>
      <c r="L161" s="61" t="s">
        <v>2120</v>
      </c>
      <c r="M161" s="61" t="s">
        <v>2063</v>
      </c>
      <c r="N161" s="61" t="s">
        <v>288</v>
      </c>
      <c r="O161" s="61" t="s">
        <v>1831</v>
      </c>
      <c r="P161" s="61" t="s">
        <v>288</v>
      </c>
      <c r="Q161" s="61" t="s">
        <v>288</v>
      </c>
      <c r="R161" s="61" t="s">
        <v>288</v>
      </c>
      <c r="S161" s="77"/>
      <c r="T161" s="61" t="s">
        <v>288</v>
      </c>
      <c r="U161" s="77">
        <v>44698</v>
      </c>
      <c r="V161" s="61" t="s">
        <v>1831</v>
      </c>
    </row>
    <row r="162" spans="1:22" ht="14.5">
      <c r="A162" s="61" t="s">
        <v>640</v>
      </c>
      <c r="B162" s="61" t="s">
        <v>288</v>
      </c>
      <c r="C162" s="61" t="s">
        <v>639</v>
      </c>
      <c r="D162" s="61" t="s">
        <v>1430</v>
      </c>
      <c r="E162" s="61" t="s">
        <v>2121</v>
      </c>
      <c r="F162" s="77">
        <v>44689</v>
      </c>
      <c r="G162" s="62">
        <v>985.84</v>
      </c>
      <c r="H162" s="62">
        <v>87003.77</v>
      </c>
      <c r="I162" s="61" t="s">
        <v>20</v>
      </c>
      <c r="J162" s="61" t="s">
        <v>2122</v>
      </c>
      <c r="K162" s="61" t="s">
        <v>1829</v>
      </c>
      <c r="L162" s="61" t="s">
        <v>2123</v>
      </c>
      <c r="M162" s="61" t="s">
        <v>2066</v>
      </c>
      <c r="N162" s="61" t="s">
        <v>288</v>
      </c>
      <c r="O162" s="61" t="s">
        <v>1831</v>
      </c>
      <c r="P162" s="61" t="s">
        <v>288</v>
      </c>
      <c r="Q162" s="61" t="s">
        <v>288</v>
      </c>
      <c r="R162" s="61" t="s">
        <v>288</v>
      </c>
      <c r="S162" s="77"/>
      <c r="T162" s="61" t="s">
        <v>288</v>
      </c>
      <c r="U162" s="77">
        <v>44689</v>
      </c>
      <c r="V162" s="61" t="s">
        <v>1831</v>
      </c>
    </row>
    <row r="163" spans="1:22" ht="14.5">
      <c r="A163" s="61" t="s">
        <v>640</v>
      </c>
      <c r="B163" s="61" t="s">
        <v>288</v>
      </c>
      <c r="C163" s="61" t="s">
        <v>639</v>
      </c>
      <c r="D163" s="61" t="s">
        <v>1430</v>
      </c>
      <c r="E163" s="61" t="s">
        <v>2115</v>
      </c>
      <c r="F163" s="77">
        <v>44693</v>
      </c>
      <c r="G163" s="62">
        <v>20108.900000000001</v>
      </c>
      <c r="H163" s="62">
        <v>1774679.58</v>
      </c>
      <c r="I163" s="61" t="s">
        <v>20</v>
      </c>
      <c r="J163" s="61" t="s">
        <v>2122</v>
      </c>
      <c r="K163" s="61" t="s">
        <v>1829</v>
      </c>
      <c r="L163" s="61" t="s">
        <v>2116</v>
      </c>
      <c r="M163" s="61" t="s">
        <v>2066</v>
      </c>
      <c r="N163" s="61" t="s">
        <v>288</v>
      </c>
      <c r="O163" s="61" t="s">
        <v>1831</v>
      </c>
      <c r="P163" s="61" t="s">
        <v>288</v>
      </c>
      <c r="Q163" s="61" t="s">
        <v>288</v>
      </c>
      <c r="R163" s="61" t="s">
        <v>288</v>
      </c>
      <c r="S163" s="77"/>
      <c r="T163" s="61" t="s">
        <v>288</v>
      </c>
      <c r="U163" s="77">
        <v>44693</v>
      </c>
      <c r="V163" s="61" t="s">
        <v>1831</v>
      </c>
    </row>
    <row r="164" spans="1:22" ht="14.5">
      <c r="A164" s="61" t="s">
        <v>640</v>
      </c>
      <c r="B164" s="61" t="s">
        <v>288</v>
      </c>
      <c r="C164" s="61" t="s">
        <v>639</v>
      </c>
      <c r="D164" s="61" t="s">
        <v>1430</v>
      </c>
      <c r="E164" s="61" t="s">
        <v>2119</v>
      </c>
      <c r="F164" s="77">
        <v>44698</v>
      </c>
      <c r="G164" s="62">
        <v>68764.570000000007</v>
      </c>
      <c r="H164" s="62">
        <v>6068709.7999999998</v>
      </c>
      <c r="I164" s="61" t="s">
        <v>20</v>
      </c>
      <c r="J164" s="61" t="s">
        <v>2122</v>
      </c>
      <c r="K164" s="61" t="s">
        <v>1829</v>
      </c>
      <c r="L164" s="61" t="s">
        <v>2120</v>
      </c>
      <c r="M164" s="61" t="s">
        <v>2066</v>
      </c>
      <c r="N164" s="61" t="s">
        <v>288</v>
      </c>
      <c r="O164" s="61" t="s">
        <v>1831</v>
      </c>
      <c r="P164" s="61" t="s">
        <v>288</v>
      </c>
      <c r="Q164" s="61" t="s">
        <v>288</v>
      </c>
      <c r="R164" s="61" t="s">
        <v>288</v>
      </c>
      <c r="S164" s="77"/>
      <c r="T164" s="61" t="s">
        <v>288</v>
      </c>
      <c r="U164" s="77">
        <v>44698</v>
      </c>
      <c r="V164" s="61" t="s">
        <v>1831</v>
      </c>
    </row>
    <row r="165" spans="1:22" ht="14.5">
      <c r="A165" s="61" t="s">
        <v>640</v>
      </c>
      <c r="B165" s="61" t="s">
        <v>288</v>
      </c>
      <c r="C165" s="61" t="s">
        <v>639</v>
      </c>
      <c r="D165" s="61" t="s">
        <v>1430</v>
      </c>
      <c r="E165" s="61" t="s">
        <v>2124</v>
      </c>
      <c r="F165" s="77">
        <v>44704</v>
      </c>
      <c r="G165" s="62">
        <v>27002.75</v>
      </c>
      <c r="H165" s="62">
        <v>2383085.56</v>
      </c>
      <c r="I165" s="61" t="s">
        <v>20</v>
      </c>
      <c r="J165" s="61" t="s">
        <v>2122</v>
      </c>
      <c r="K165" s="61" t="s">
        <v>1829</v>
      </c>
      <c r="L165" s="61" t="s">
        <v>2125</v>
      </c>
      <c r="M165" s="61" t="s">
        <v>2066</v>
      </c>
      <c r="N165" s="61" t="s">
        <v>288</v>
      </c>
      <c r="O165" s="61" t="s">
        <v>1831</v>
      </c>
      <c r="P165" s="61" t="s">
        <v>288</v>
      </c>
      <c r="Q165" s="61" t="s">
        <v>288</v>
      </c>
      <c r="R165" s="61" t="s">
        <v>288</v>
      </c>
      <c r="S165" s="77"/>
      <c r="T165" s="61" t="s">
        <v>288</v>
      </c>
      <c r="U165" s="77">
        <v>44704</v>
      </c>
      <c r="V165" s="61" t="s">
        <v>1831</v>
      </c>
    </row>
    <row r="166" spans="1:22" ht="14.5">
      <c r="A166" s="61" t="s">
        <v>640</v>
      </c>
      <c r="B166" s="61" t="s">
        <v>288</v>
      </c>
      <c r="C166" s="61" t="s">
        <v>639</v>
      </c>
      <c r="D166" s="61" t="s">
        <v>1430</v>
      </c>
      <c r="E166" s="61" t="s">
        <v>2126</v>
      </c>
      <c r="F166" s="77">
        <v>44707</v>
      </c>
      <c r="G166" s="62">
        <v>6954.27</v>
      </c>
      <c r="H166" s="62">
        <v>613738.23999999999</v>
      </c>
      <c r="I166" s="61" t="s">
        <v>20</v>
      </c>
      <c r="J166" s="61" t="s">
        <v>2122</v>
      </c>
      <c r="K166" s="61" t="s">
        <v>1829</v>
      </c>
      <c r="L166" s="61" t="s">
        <v>2127</v>
      </c>
      <c r="M166" s="61" t="s">
        <v>2066</v>
      </c>
      <c r="N166" s="61" t="s">
        <v>288</v>
      </c>
      <c r="O166" s="61" t="s">
        <v>1831</v>
      </c>
      <c r="P166" s="61" t="s">
        <v>288</v>
      </c>
      <c r="Q166" s="61" t="s">
        <v>288</v>
      </c>
      <c r="R166" s="61" t="s">
        <v>288</v>
      </c>
      <c r="S166" s="77"/>
      <c r="T166" s="61" t="s">
        <v>288</v>
      </c>
      <c r="U166" s="77">
        <v>44707</v>
      </c>
      <c r="V166" s="61" t="s">
        <v>1831</v>
      </c>
    </row>
    <row r="167" spans="1:22" ht="14.5">
      <c r="A167" s="61" t="s">
        <v>640</v>
      </c>
      <c r="B167" s="61" t="s">
        <v>288</v>
      </c>
      <c r="C167" s="61" t="s">
        <v>639</v>
      </c>
      <c r="D167" s="61" t="s">
        <v>1430</v>
      </c>
      <c r="E167" s="61" t="s">
        <v>2128</v>
      </c>
      <c r="F167" s="77">
        <v>44714</v>
      </c>
      <c r="G167" s="62">
        <v>16984.46</v>
      </c>
      <c r="H167" s="62">
        <v>1498937.01</v>
      </c>
      <c r="I167" s="61" t="s">
        <v>20</v>
      </c>
      <c r="J167" s="61" t="s">
        <v>2122</v>
      </c>
      <c r="K167" s="61" t="s">
        <v>1829</v>
      </c>
      <c r="L167" s="61" t="s">
        <v>2129</v>
      </c>
      <c r="M167" s="61" t="s">
        <v>2066</v>
      </c>
      <c r="N167" s="61" t="s">
        <v>288</v>
      </c>
      <c r="O167" s="61" t="s">
        <v>1831</v>
      </c>
      <c r="P167" s="61" t="s">
        <v>288</v>
      </c>
      <c r="Q167" s="61" t="s">
        <v>288</v>
      </c>
      <c r="R167" s="61" t="s">
        <v>288</v>
      </c>
      <c r="S167" s="77"/>
      <c r="T167" s="61" t="s">
        <v>288</v>
      </c>
      <c r="U167" s="77">
        <v>44714</v>
      </c>
      <c r="V167" s="61" t="s">
        <v>1831</v>
      </c>
    </row>
    <row r="168" spans="1:22" ht="14.5">
      <c r="A168" s="61" t="s">
        <v>640</v>
      </c>
      <c r="B168" s="61" t="s">
        <v>288</v>
      </c>
      <c r="C168" s="61" t="s">
        <v>639</v>
      </c>
      <c r="D168" s="61" t="s">
        <v>1430</v>
      </c>
      <c r="E168" s="61" t="s">
        <v>2130</v>
      </c>
      <c r="F168" s="77">
        <v>44717</v>
      </c>
      <c r="G168" s="62">
        <v>15521.93</v>
      </c>
      <c r="H168" s="62">
        <v>1369863.71</v>
      </c>
      <c r="I168" s="61" t="s">
        <v>20</v>
      </c>
      <c r="J168" s="61" t="s">
        <v>2122</v>
      </c>
      <c r="K168" s="61" t="s">
        <v>1829</v>
      </c>
      <c r="L168" s="61" t="s">
        <v>2131</v>
      </c>
      <c r="M168" s="61" t="s">
        <v>2066</v>
      </c>
      <c r="N168" s="61" t="s">
        <v>288</v>
      </c>
      <c r="O168" s="61" t="s">
        <v>1831</v>
      </c>
      <c r="P168" s="61" t="s">
        <v>288</v>
      </c>
      <c r="Q168" s="61" t="s">
        <v>288</v>
      </c>
      <c r="R168" s="61" t="s">
        <v>288</v>
      </c>
      <c r="S168" s="77"/>
      <c r="T168" s="61" t="s">
        <v>288</v>
      </c>
      <c r="U168" s="77">
        <v>44717</v>
      </c>
      <c r="V168" s="61" t="s">
        <v>1831</v>
      </c>
    </row>
    <row r="169" spans="1:22" ht="14.5">
      <c r="A169" s="61" t="s">
        <v>640</v>
      </c>
      <c r="B169" s="61" t="s">
        <v>288</v>
      </c>
      <c r="C169" s="61" t="s">
        <v>639</v>
      </c>
      <c r="D169" s="61" t="s">
        <v>1430</v>
      </c>
      <c r="E169" s="61" t="s">
        <v>2132</v>
      </c>
      <c r="F169" s="77">
        <v>44739</v>
      </c>
      <c r="G169" s="62">
        <v>3894.89</v>
      </c>
      <c r="H169" s="62">
        <v>343737.44</v>
      </c>
      <c r="I169" s="61" t="s">
        <v>20</v>
      </c>
      <c r="J169" s="61" t="s">
        <v>2122</v>
      </c>
      <c r="K169" s="61" t="s">
        <v>1829</v>
      </c>
      <c r="L169" s="61" t="s">
        <v>2133</v>
      </c>
      <c r="M169" s="61" t="s">
        <v>2066</v>
      </c>
      <c r="N169" s="61" t="s">
        <v>288</v>
      </c>
      <c r="O169" s="61" t="s">
        <v>1831</v>
      </c>
      <c r="P169" s="61" t="s">
        <v>288</v>
      </c>
      <c r="Q169" s="61" t="s">
        <v>288</v>
      </c>
      <c r="R169" s="61" t="s">
        <v>288</v>
      </c>
      <c r="S169" s="77"/>
      <c r="T169" s="61" t="s">
        <v>288</v>
      </c>
      <c r="U169" s="77">
        <v>44739</v>
      </c>
      <c r="V169" s="61" t="s">
        <v>1831</v>
      </c>
    </row>
    <row r="170" spans="1:22" ht="14.5">
      <c r="A170" s="61" t="s">
        <v>640</v>
      </c>
      <c r="B170" s="61" t="s">
        <v>2068</v>
      </c>
      <c r="C170" s="61" t="s">
        <v>639</v>
      </c>
      <c r="D170" s="61" t="s">
        <v>1430</v>
      </c>
      <c r="E170" s="61" t="s">
        <v>2115</v>
      </c>
      <c r="F170" s="77">
        <v>44693</v>
      </c>
      <c r="G170" s="62">
        <v>78842.39</v>
      </c>
      <c r="H170" s="62">
        <v>7119467.8200000003</v>
      </c>
      <c r="I170" s="61" t="s">
        <v>20</v>
      </c>
      <c r="J170" s="61" t="s">
        <v>2134</v>
      </c>
      <c r="K170" s="61" t="s">
        <v>1829</v>
      </c>
      <c r="L170" s="61" t="s">
        <v>2116</v>
      </c>
      <c r="M170" s="61" t="s">
        <v>2069</v>
      </c>
      <c r="N170" s="61" t="s">
        <v>288</v>
      </c>
      <c r="O170" s="61" t="s">
        <v>1831</v>
      </c>
      <c r="P170" s="61" t="s">
        <v>288</v>
      </c>
      <c r="Q170" s="61" t="s">
        <v>288</v>
      </c>
      <c r="R170" s="61" t="s">
        <v>1159</v>
      </c>
      <c r="S170" s="77"/>
      <c r="T170" s="61" t="s">
        <v>288</v>
      </c>
      <c r="U170" s="77">
        <v>44693</v>
      </c>
      <c r="V170" s="61" t="s">
        <v>1831</v>
      </c>
    </row>
    <row r="171" spans="1:22" ht="14.5">
      <c r="A171" s="61" t="s">
        <v>640</v>
      </c>
      <c r="B171" s="61" t="s">
        <v>2068</v>
      </c>
      <c r="C171" s="61" t="s">
        <v>639</v>
      </c>
      <c r="D171" s="61" t="s">
        <v>1430</v>
      </c>
      <c r="E171" s="61" t="s">
        <v>2135</v>
      </c>
      <c r="F171" s="77">
        <v>44717</v>
      </c>
      <c r="G171" s="62">
        <v>2840.75</v>
      </c>
      <c r="H171" s="62">
        <v>256519.73</v>
      </c>
      <c r="I171" s="61" t="s">
        <v>20</v>
      </c>
      <c r="J171" s="61" t="s">
        <v>2134</v>
      </c>
      <c r="K171" s="61" t="s">
        <v>1829</v>
      </c>
      <c r="L171" s="61" t="s">
        <v>2136</v>
      </c>
      <c r="M171" s="61" t="s">
        <v>2069</v>
      </c>
      <c r="N171" s="61" t="s">
        <v>288</v>
      </c>
      <c r="O171" s="61" t="s">
        <v>1831</v>
      </c>
      <c r="P171" s="61" t="s">
        <v>288</v>
      </c>
      <c r="Q171" s="61" t="s">
        <v>288</v>
      </c>
      <c r="R171" s="61" t="s">
        <v>1159</v>
      </c>
      <c r="S171" s="77"/>
      <c r="T171" s="61" t="s">
        <v>288</v>
      </c>
      <c r="U171" s="77">
        <v>44717</v>
      </c>
      <c r="V171" s="61" t="s">
        <v>1831</v>
      </c>
    </row>
    <row r="172" spans="1:22" ht="14.5">
      <c r="A172" s="61" t="s">
        <v>640</v>
      </c>
      <c r="B172" s="61" t="s">
        <v>288</v>
      </c>
      <c r="C172" s="61" t="s">
        <v>639</v>
      </c>
      <c r="D172" s="61" t="s">
        <v>1430</v>
      </c>
      <c r="E172" s="61" t="s">
        <v>2092</v>
      </c>
      <c r="F172" s="77">
        <v>44704</v>
      </c>
      <c r="G172" s="62">
        <v>21591</v>
      </c>
      <c r="H172" s="62">
        <v>2054333.35</v>
      </c>
      <c r="I172" s="61" t="s">
        <v>20</v>
      </c>
      <c r="J172" s="61" t="s">
        <v>2137</v>
      </c>
      <c r="K172" s="61" t="s">
        <v>660</v>
      </c>
      <c r="L172" s="61" t="s">
        <v>2090</v>
      </c>
      <c r="M172" s="61" t="s">
        <v>2071</v>
      </c>
      <c r="N172" s="61" t="s">
        <v>288</v>
      </c>
      <c r="O172" s="61" t="s">
        <v>740</v>
      </c>
      <c r="P172" s="61" t="s">
        <v>288</v>
      </c>
      <c r="Q172" s="61" t="s">
        <v>288</v>
      </c>
      <c r="R172" s="61" t="s">
        <v>288</v>
      </c>
      <c r="S172" s="77"/>
      <c r="T172" s="61" t="s">
        <v>288</v>
      </c>
      <c r="U172" s="77">
        <v>44704</v>
      </c>
      <c r="V172" s="61" t="s">
        <v>740</v>
      </c>
    </row>
    <row r="173" spans="1:22" ht="14.5">
      <c r="A173" s="61" t="s">
        <v>640</v>
      </c>
      <c r="B173" s="61" t="s">
        <v>288</v>
      </c>
      <c r="C173" s="61" t="s">
        <v>639</v>
      </c>
      <c r="D173" s="61" t="s">
        <v>1430</v>
      </c>
      <c r="E173" s="61" t="s">
        <v>2097</v>
      </c>
      <c r="F173" s="77">
        <v>44719</v>
      </c>
      <c r="G173" s="62">
        <v>15836</v>
      </c>
      <c r="H173" s="62">
        <v>1506758.51</v>
      </c>
      <c r="I173" s="61" t="s">
        <v>20</v>
      </c>
      <c r="J173" s="61" t="s">
        <v>2137</v>
      </c>
      <c r="K173" s="61" t="s">
        <v>660</v>
      </c>
      <c r="L173" s="61" t="s">
        <v>2098</v>
      </c>
      <c r="M173" s="61" t="s">
        <v>2071</v>
      </c>
      <c r="N173" s="61" t="s">
        <v>288</v>
      </c>
      <c r="O173" s="61" t="s">
        <v>740</v>
      </c>
      <c r="P173" s="61" t="s">
        <v>288</v>
      </c>
      <c r="Q173" s="61" t="s">
        <v>288</v>
      </c>
      <c r="R173" s="61" t="s">
        <v>288</v>
      </c>
      <c r="S173" s="77"/>
      <c r="T173" s="61" t="s">
        <v>288</v>
      </c>
      <c r="U173" s="77">
        <v>44719</v>
      </c>
      <c r="V173" s="61" t="s">
        <v>740</v>
      </c>
    </row>
    <row r="174" spans="1:22" ht="14.5">
      <c r="A174" s="61" t="s">
        <v>640</v>
      </c>
      <c r="B174" s="61" t="s">
        <v>288</v>
      </c>
      <c r="C174" s="61" t="s">
        <v>639</v>
      </c>
      <c r="D174" s="61" t="s">
        <v>1430</v>
      </c>
      <c r="E174" s="61" t="s">
        <v>2138</v>
      </c>
      <c r="F174" s="77">
        <v>44719</v>
      </c>
      <c r="G174" s="62">
        <v>3247</v>
      </c>
      <c r="H174" s="62">
        <v>308944.49</v>
      </c>
      <c r="I174" s="61" t="s">
        <v>20</v>
      </c>
      <c r="J174" s="61" t="s">
        <v>2137</v>
      </c>
      <c r="K174" s="61" t="s">
        <v>660</v>
      </c>
      <c r="L174" s="61" t="s">
        <v>2139</v>
      </c>
      <c r="M174" s="61" t="s">
        <v>2071</v>
      </c>
      <c r="N174" s="61" t="s">
        <v>288</v>
      </c>
      <c r="O174" s="61" t="s">
        <v>740</v>
      </c>
      <c r="P174" s="61" t="s">
        <v>288</v>
      </c>
      <c r="Q174" s="61" t="s">
        <v>288</v>
      </c>
      <c r="R174" s="61" t="s">
        <v>288</v>
      </c>
      <c r="S174" s="77"/>
      <c r="T174" s="61" t="s">
        <v>288</v>
      </c>
      <c r="U174" s="77">
        <v>44719</v>
      </c>
      <c r="V174" s="61" t="s">
        <v>740</v>
      </c>
    </row>
    <row r="175" spans="1:22" ht="14.5">
      <c r="A175" s="61" t="s">
        <v>640</v>
      </c>
      <c r="B175" s="61" t="s">
        <v>288</v>
      </c>
      <c r="C175" s="61" t="s">
        <v>639</v>
      </c>
      <c r="D175" s="61" t="s">
        <v>1430</v>
      </c>
      <c r="E175" s="61" t="s">
        <v>2101</v>
      </c>
      <c r="F175" s="77">
        <v>44732</v>
      </c>
      <c r="G175" s="62">
        <v>36110</v>
      </c>
      <c r="H175" s="62">
        <v>3435782.38</v>
      </c>
      <c r="I175" s="61" t="s">
        <v>20</v>
      </c>
      <c r="J175" s="61" t="s">
        <v>2137</v>
      </c>
      <c r="K175" s="61" t="s">
        <v>660</v>
      </c>
      <c r="L175" s="61" t="s">
        <v>2102</v>
      </c>
      <c r="M175" s="61" t="s">
        <v>2071</v>
      </c>
      <c r="N175" s="61" t="s">
        <v>288</v>
      </c>
      <c r="O175" s="61" t="s">
        <v>740</v>
      </c>
      <c r="P175" s="61" t="s">
        <v>288</v>
      </c>
      <c r="Q175" s="61" t="s">
        <v>288</v>
      </c>
      <c r="R175" s="61" t="s">
        <v>288</v>
      </c>
      <c r="S175" s="77"/>
      <c r="T175" s="61" t="s">
        <v>288</v>
      </c>
      <c r="U175" s="77">
        <v>44732</v>
      </c>
      <c r="V175" s="61" t="s">
        <v>740</v>
      </c>
    </row>
    <row r="176" spans="1:22" ht="14.5">
      <c r="A176" s="61" t="s">
        <v>640</v>
      </c>
      <c r="B176" s="61" t="s">
        <v>288</v>
      </c>
      <c r="C176" s="61" t="s">
        <v>639</v>
      </c>
      <c r="D176" s="61" t="s">
        <v>1430</v>
      </c>
      <c r="E176" s="61" t="s">
        <v>2103</v>
      </c>
      <c r="F176" s="77">
        <v>44732</v>
      </c>
      <c r="G176" s="62">
        <v>26392</v>
      </c>
      <c r="H176" s="62">
        <v>2511137.3199999998</v>
      </c>
      <c r="I176" s="61" t="s">
        <v>20</v>
      </c>
      <c r="J176" s="61" t="s">
        <v>2137</v>
      </c>
      <c r="K176" s="61" t="s">
        <v>660</v>
      </c>
      <c r="L176" s="61" t="s">
        <v>2104</v>
      </c>
      <c r="M176" s="61" t="s">
        <v>2071</v>
      </c>
      <c r="N176" s="61" t="s">
        <v>288</v>
      </c>
      <c r="O176" s="61" t="s">
        <v>740</v>
      </c>
      <c r="P176" s="61" t="s">
        <v>288</v>
      </c>
      <c r="Q176" s="61" t="s">
        <v>288</v>
      </c>
      <c r="R176" s="61" t="s">
        <v>288</v>
      </c>
      <c r="S176" s="77"/>
      <c r="T176" s="61" t="s">
        <v>288</v>
      </c>
      <c r="U176" s="77">
        <v>44732</v>
      </c>
      <c r="V176" s="61" t="s">
        <v>740</v>
      </c>
    </row>
    <row r="177" spans="1:22" ht="14.5">
      <c r="A177" s="61" t="s">
        <v>640</v>
      </c>
      <c r="B177" s="61" t="s">
        <v>288</v>
      </c>
      <c r="C177" s="61" t="s">
        <v>676</v>
      </c>
      <c r="D177" s="61" t="s">
        <v>1430</v>
      </c>
      <c r="E177" s="61" t="s">
        <v>2105</v>
      </c>
      <c r="F177" s="77">
        <v>44711</v>
      </c>
      <c r="G177" s="62">
        <v>37438</v>
      </c>
      <c r="H177" s="62">
        <v>3562138.49</v>
      </c>
      <c r="I177" s="61" t="s">
        <v>20</v>
      </c>
      <c r="J177" s="61" t="s">
        <v>2137</v>
      </c>
      <c r="K177" s="61" t="s">
        <v>660</v>
      </c>
      <c r="L177" s="61" t="s">
        <v>2106</v>
      </c>
      <c r="M177" s="61" t="s">
        <v>2071</v>
      </c>
      <c r="N177" s="61" t="s">
        <v>288</v>
      </c>
      <c r="O177" s="61" t="s">
        <v>740</v>
      </c>
      <c r="P177" s="61" t="s">
        <v>2107</v>
      </c>
      <c r="Q177" s="61" t="s">
        <v>288</v>
      </c>
      <c r="R177" s="61" t="s">
        <v>288</v>
      </c>
      <c r="S177" s="77"/>
      <c r="T177" s="61" t="s">
        <v>288</v>
      </c>
      <c r="U177" s="77">
        <v>44711</v>
      </c>
      <c r="V177" s="61" t="s">
        <v>740</v>
      </c>
    </row>
    <row r="178" spans="1:22" ht="14.5">
      <c r="A178" s="61" t="s">
        <v>640</v>
      </c>
      <c r="B178" s="61" t="s">
        <v>288</v>
      </c>
      <c r="C178" s="61" t="s">
        <v>676</v>
      </c>
      <c r="D178" s="61" t="s">
        <v>1430</v>
      </c>
      <c r="E178" s="61" t="s">
        <v>2108</v>
      </c>
      <c r="F178" s="77">
        <v>44732</v>
      </c>
      <c r="G178" s="62">
        <v>8669</v>
      </c>
      <c r="H178" s="62">
        <v>824835.15</v>
      </c>
      <c r="I178" s="61" t="s">
        <v>20</v>
      </c>
      <c r="J178" s="61" t="s">
        <v>2137</v>
      </c>
      <c r="K178" s="61" t="s">
        <v>660</v>
      </c>
      <c r="L178" s="61" t="s">
        <v>2109</v>
      </c>
      <c r="M178" s="61" t="s">
        <v>2071</v>
      </c>
      <c r="N178" s="61" t="s">
        <v>288</v>
      </c>
      <c r="O178" s="61" t="s">
        <v>740</v>
      </c>
      <c r="P178" s="61" t="s">
        <v>2107</v>
      </c>
      <c r="Q178" s="61" t="s">
        <v>288</v>
      </c>
      <c r="R178" s="61" t="s">
        <v>288</v>
      </c>
      <c r="S178" s="77"/>
      <c r="T178" s="61" t="s">
        <v>288</v>
      </c>
      <c r="U178" s="77">
        <v>44732</v>
      </c>
      <c r="V178" s="61" t="s">
        <v>740</v>
      </c>
    </row>
    <row r="179" spans="1:22" ht="14.5">
      <c r="A179" s="61" t="s">
        <v>640</v>
      </c>
      <c r="B179" s="61" t="s">
        <v>1145</v>
      </c>
      <c r="C179" s="61" t="s">
        <v>639</v>
      </c>
      <c r="D179" s="61" t="s">
        <v>1430</v>
      </c>
      <c r="E179" s="61" t="s">
        <v>2099</v>
      </c>
      <c r="F179" s="77">
        <v>44732</v>
      </c>
      <c r="G179" s="62">
        <v>1245</v>
      </c>
      <c r="H179" s="62">
        <v>113154.29</v>
      </c>
      <c r="I179" s="61" t="s">
        <v>20</v>
      </c>
      <c r="J179" s="61" t="s">
        <v>2140</v>
      </c>
      <c r="K179" s="61" t="s">
        <v>660</v>
      </c>
      <c r="L179" s="61" t="s">
        <v>2100</v>
      </c>
      <c r="M179" s="61" t="s">
        <v>2073</v>
      </c>
      <c r="N179" s="61" t="s">
        <v>288</v>
      </c>
      <c r="O179" s="61" t="s">
        <v>740</v>
      </c>
      <c r="P179" s="61" t="s">
        <v>288</v>
      </c>
      <c r="Q179" s="61" t="s">
        <v>288</v>
      </c>
      <c r="R179" s="61" t="s">
        <v>1159</v>
      </c>
      <c r="S179" s="77"/>
      <c r="T179" s="61" t="s">
        <v>288</v>
      </c>
      <c r="U179" s="77">
        <v>44732</v>
      </c>
      <c r="V179" s="61" t="s">
        <v>740</v>
      </c>
    </row>
    <row r="180" spans="1:22" ht="14.5">
      <c r="A180" s="61" t="s">
        <v>640</v>
      </c>
      <c r="B180" s="61" t="s">
        <v>1145</v>
      </c>
      <c r="C180" s="61" t="s">
        <v>639</v>
      </c>
      <c r="D180" s="61" t="s">
        <v>1430</v>
      </c>
      <c r="E180" s="61" t="s">
        <v>2101</v>
      </c>
      <c r="F180" s="77">
        <v>44732</v>
      </c>
      <c r="G180" s="62">
        <v>31012</v>
      </c>
      <c r="H180" s="62">
        <v>2818586.92</v>
      </c>
      <c r="I180" s="61" t="s">
        <v>20</v>
      </c>
      <c r="J180" s="61" t="s">
        <v>2140</v>
      </c>
      <c r="K180" s="61" t="s">
        <v>660</v>
      </c>
      <c r="L180" s="61" t="s">
        <v>2102</v>
      </c>
      <c r="M180" s="61" t="s">
        <v>2073</v>
      </c>
      <c r="N180" s="61" t="s">
        <v>288</v>
      </c>
      <c r="O180" s="61" t="s">
        <v>740</v>
      </c>
      <c r="P180" s="61" t="s">
        <v>288</v>
      </c>
      <c r="Q180" s="61" t="s">
        <v>288</v>
      </c>
      <c r="R180" s="61" t="s">
        <v>1159</v>
      </c>
      <c r="S180" s="77"/>
      <c r="T180" s="61" t="s">
        <v>288</v>
      </c>
      <c r="U180" s="77">
        <v>44732</v>
      </c>
      <c r="V180" s="61" t="s">
        <v>740</v>
      </c>
    </row>
    <row r="181" spans="1:22" ht="14.5">
      <c r="A181" s="61" t="s">
        <v>640</v>
      </c>
      <c r="B181" s="61" t="s">
        <v>1145</v>
      </c>
      <c r="C181" s="61" t="s">
        <v>639</v>
      </c>
      <c r="D181" s="61" t="s">
        <v>1430</v>
      </c>
      <c r="E181" s="61" t="s">
        <v>2103</v>
      </c>
      <c r="F181" s="77">
        <v>44732</v>
      </c>
      <c r="G181" s="62">
        <v>16898</v>
      </c>
      <c r="H181" s="62">
        <v>1535808.13</v>
      </c>
      <c r="I181" s="61" t="s">
        <v>20</v>
      </c>
      <c r="J181" s="61" t="s">
        <v>2140</v>
      </c>
      <c r="K181" s="61" t="s">
        <v>660</v>
      </c>
      <c r="L181" s="61" t="s">
        <v>2104</v>
      </c>
      <c r="M181" s="61" t="s">
        <v>2073</v>
      </c>
      <c r="N181" s="61" t="s">
        <v>288</v>
      </c>
      <c r="O181" s="61" t="s">
        <v>740</v>
      </c>
      <c r="P181" s="61" t="s">
        <v>288</v>
      </c>
      <c r="Q181" s="61" t="s">
        <v>288</v>
      </c>
      <c r="R181" s="61" t="s">
        <v>1159</v>
      </c>
      <c r="S181" s="77"/>
      <c r="T181" s="61" t="s">
        <v>288</v>
      </c>
      <c r="U181" s="77">
        <v>44732</v>
      </c>
      <c r="V181" s="61" t="s">
        <v>740</v>
      </c>
    </row>
    <row r="182" spans="1:22" ht="14.5">
      <c r="A182" s="61" t="s">
        <v>640</v>
      </c>
      <c r="B182" s="61" t="s">
        <v>1145</v>
      </c>
      <c r="C182" s="61" t="s">
        <v>639</v>
      </c>
      <c r="D182" s="61" t="s">
        <v>1430</v>
      </c>
      <c r="E182" s="61" t="s">
        <v>2141</v>
      </c>
      <c r="F182" s="77">
        <v>44740</v>
      </c>
      <c r="G182" s="62">
        <v>86635</v>
      </c>
      <c r="H182" s="62">
        <v>7873993.21</v>
      </c>
      <c r="I182" s="61" t="s">
        <v>20</v>
      </c>
      <c r="J182" s="61" t="s">
        <v>2140</v>
      </c>
      <c r="K182" s="61" t="s">
        <v>660</v>
      </c>
      <c r="L182" s="61" t="s">
        <v>2142</v>
      </c>
      <c r="M182" s="61" t="s">
        <v>2073</v>
      </c>
      <c r="N182" s="61" t="s">
        <v>288</v>
      </c>
      <c r="O182" s="61" t="s">
        <v>740</v>
      </c>
      <c r="P182" s="61" t="s">
        <v>288</v>
      </c>
      <c r="Q182" s="61" t="s">
        <v>288</v>
      </c>
      <c r="R182" s="61" t="s">
        <v>1159</v>
      </c>
      <c r="S182" s="77"/>
      <c r="T182" s="61" t="s">
        <v>288</v>
      </c>
      <c r="U182" s="77">
        <v>44740</v>
      </c>
      <c r="V182" s="61" t="s">
        <v>740</v>
      </c>
    </row>
    <row r="183" spans="1:22" ht="14.5">
      <c r="A183" s="61" t="s">
        <v>640</v>
      </c>
      <c r="B183" s="61" t="s">
        <v>1145</v>
      </c>
      <c r="C183" s="61" t="s">
        <v>676</v>
      </c>
      <c r="D183" s="61" t="s">
        <v>1430</v>
      </c>
      <c r="E183" s="61" t="s">
        <v>2108</v>
      </c>
      <c r="F183" s="77">
        <v>44732</v>
      </c>
      <c r="G183" s="62">
        <v>35996</v>
      </c>
      <c r="H183" s="62">
        <v>3271567.61</v>
      </c>
      <c r="I183" s="61" t="s">
        <v>20</v>
      </c>
      <c r="J183" s="61" t="s">
        <v>2140</v>
      </c>
      <c r="K183" s="61" t="s">
        <v>660</v>
      </c>
      <c r="L183" s="61" t="s">
        <v>2109</v>
      </c>
      <c r="M183" s="61" t="s">
        <v>2073</v>
      </c>
      <c r="N183" s="61" t="s">
        <v>288</v>
      </c>
      <c r="O183" s="61" t="s">
        <v>740</v>
      </c>
      <c r="P183" s="61" t="s">
        <v>2107</v>
      </c>
      <c r="Q183" s="61" t="s">
        <v>288</v>
      </c>
      <c r="R183" s="61" t="s">
        <v>1159</v>
      </c>
      <c r="S183" s="77"/>
      <c r="T183" s="61" t="s">
        <v>288</v>
      </c>
      <c r="U183" s="77">
        <v>44732</v>
      </c>
      <c r="V183" s="61" t="s">
        <v>740</v>
      </c>
    </row>
    <row r="184" spans="1:22" ht="14.5">
      <c r="A184" s="61" t="s">
        <v>640</v>
      </c>
      <c r="B184" s="61" t="s">
        <v>2068</v>
      </c>
      <c r="C184" s="61" t="s">
        <v>639</v>
      </c>
      <c r="D184" s="61" t="s">
        <v>1430</v>
      </c>
      <c r="E184" s="61" t="s">
        <v>2128</v>
      </c>
      <c r="F184" s="77">
        <v>44714</v>
      </c>
      <c r="G184" s="62">
        <v>21260.71</v>
      </c>
      <c r="H184" s="62">
        <v>2000718.64</v>
      </c>
      <c r="I184" s="61" t="s">
        <v>20</v>
      </c>
      <c r="J184" s="61" t="s">
        <v>2143</v>
      </c>
      <c r="K184" s="61" t="s">
        <v>1829</v>
      </c>
      <c r="L184" s="61" t="s">
        <v>2129</v>
      </c>
      <c r="M184" s="61" t="s">
        <v>2075</v>
      </c>
      <c r="N184" s="61" t="s">
        <v>288</v>
      </c>
      <c r="O184" s="61" t="s">
        <v>1831</v>
      </c>
      <c r="P184" s="61" t="s">
        <v>288</v>
      </c>
      <c r="Q184" s="61" t="s">
        <v>288</v>
      </c>
      <c r="R184" s="61" t="s">
        <v>1159</v>
      </c>
      <c r="S184" s="77"/>
      <c r="T184" s="61" t="s">
        <v>288</v>
      </c>
      <c r="U184" s="77">
        <v>44714</v>
      </c>
      <c r="V184" s="61" t="s">
        <v>1831</v>
      </c>
    </row>
    <row r="185" spans="1:22" ht="14.5">
      <c r="A185" s="61" t="s">
        <v>640</v>
      </c>
      <c r="B185" s="61" t="s">
        <v>2068</v>
      </c>
      <c r="C185" s="61" t="s">
        <v>639</v>
      </c>
      <c r="D185" s="61" t="s">
        <v>1430</v>
      </c>
      <c r="E185" s="61" t="s">
        <v>2132</v>
      </c>
      <c r="F185" s="77">
        <v>44739</v>
      </c>
      <c r="G185" s="62">
        <v>35782.36</v>
      </c>
      <c r="H185" s="62">
        <v>3367264.53</v>
      </c>
      <c r="I185" s="61" t="s">
        <v>20</v>
      </c>
      <c r="J185" s="61" t="s">
        <v>2143</v>
      </c>
      <c r="K185" s="61" t="s">
        <v>1829</v>
      </c>
      <c r="L185" s="61" t="s">
        <v>2133</v>
      </c>
      <c r="M185" s="61" t="s">
        <v>2075</v>
      </c>
      <c r="N185" s="61" t="s">
        <v>288</v>
      </c>
      <c r="O185" s="61" t="s">
        <v>1831</v>
      </c>
      <c r="P185" s="61" t="s">
        <v>288</v>
      </c>
      <c r="Q185" s="61" t="s">
        <v>288</v>
      </c>
      <c r="R185" s="61" t="s">
        <v>1159</v>
      </c>
      <c r="S185" s="77"/>
      <c r="T185" s="61" t="s">
        <v>288</v>
      </c>
      <c r="U185" s="77">
        <v>44739</v>
      </c>
      <c r="V185" s="61" t="s">
        <v>1831</v>
      </c>
    </row>
    <row r="186" spans="1:22" ht="14.5">
      <c r="A186" s="61" t="s">
        <v>640</v>
      </c>
      <c r="B186" s="61" t="s">
        <v>2068</v>
      </c>
      <c r="C186" s="61" t="s">
        <v>639</v>
      </c>
      <c r="D186" s="61" t="s">
        <v>1430</v>
      </c>
      <c r="E186" s="61" t="s">
        <v>2144</v>
      </c>
      <c r="F186" s="77">
        <v>44740</v>
      </c>
      <c r="G186" s="62">
        <v>41257.56</v>
      </c>
      <c r="H186" s="62">
        <v>3882502.96</v>
      </c>
      <c r="I186" s="61" t="s">
        <v>20</v>
      </c>
      <c r="J186" s="61" t="s">
        <v>2143</v>
      </c>
      <c r="K186" s="61" t="s">
        <v>1829</v>
      </c>
      <c r="L186" s="61" t="s">
        <v>2145</v>
      </c>
      <c r="M186" s="61" t="s">
        <v>2075</v>
      </c>
      <c r="N186" s="61" t="s">
        <v>288</v>
      </c>
      <c r="O186" s="61" t="s">
        <v>1831</v>
      </c>
      <c r="P186" s="61" t="s">
        <v>288</v>
      </c>
      <c r="Q186" s="61" t="s">
        <v>288</v>
      </c>
      <c r="R186" s="61" t="s">
        <v>1159</v>
      </c>
      <c r="S186" s="77"/>
      <c r="T186" s="61" t="s">
        <v>288</v>
      </c>
      <c r="U186" s="77">
        <v>44740</v>
      </c>
      <c r="V186" s="61" t="s">
        <v>1831</v>
      </c>
    </row>
    <row r="187" spans="1:22" ht="14.5">
      <c r="A187" s="61" t="s">
        <v>640</v>
      </c>
      <c r="B187" s="61" t="s">
        <v>288</v>
      </c>
      <c r="C187" s="61" t="s">
        <v>639</v>
      </c>
      <c r="D187" s="61" t="s">
        <v>1430</v>
      </c>
      <c r="E187" s="61" t="s">
        <v>2146</v>
      </c>
      <c r="F187" s="77">
        <v>44721</v>
      </c>
      <c r="G187" s="62">
        <v>3798.87</v>
      </c>
      <c r="H187" s="62">
        <v>334870.39</v>
      </c>
      <c r="I187" s="61" t="s">
        <v>20</v>
      </c>
      <c r="J187" s="61" t="s">
        <v>2147</v>
      </c>
      <c r="K187" s="61" t="s">
        <v>1829</v>
      </c>
      <c r="L187" s="61" t="s">
        <v>2148</v>
      </c>
      <c r="M187" s="61" t="s">
        <v>2078</v>
      </c>
      <c r="N187" s="61" t="s">
        <v>288</v>
      </c>
      <c r="O187" s="61" t="s">
        <v>1831</v>
      </c>
      <c r="P187" s="61" t="s">
        <v>288</v>
      </c>
      <c r="Q187" s="61" t="s">
        <v>288</v>
      </c>
      <c r="R187" s="61" t="s">
        <v>288</v>
      </c>
      <c r="S187" s="77"/>
      <c r="T187" s="61" t="s">
        <v>288</v>
      </c>
      <c r="U187" s="77">
        <v>44721</v>
      </c>
      <c r="V187" s="61" t="s">
        <v>1831</v>
      </c>
    </row>
    <row r="188" spans="1:22" ht="14.5">
      <c r="A188" s="61" t="s">
        <v>640</v>
      </c>
      <c r="B188" s="61" t="s">
        <v>288</v>
      </c>
      <c r="C188" s="61" t="s">
        <v>639</v>
      </c>
      <c r="D188" s="61" t="s">
        <v>1430</v>
      </c>
      <c r="E188" s="61" t="s">
        <v>2149</v>
      </c>
      <c r="F188" s="77">
        <v>44732</v>
      </c>
      <c r="G188" s="62">
        <v>29469.119999999999</v>
      </c>
      <c r="H188" s="62">
        <v>2597702.9300000002</v>
      </c>
      <c r="I188" s="61" t="s">
        <v>20</v>
      </c>
      <c r="J188" s="61" t="s">
        <v>2147</v>
      </c>
      <c r="K188" s="61" t="s">
        <v>1829</v>
      </c>
      <c r="L188" s="61" t="s">
        <v>2150</v>
      </c>
      <c r="M188" s="61" t="s">
        <v>2078</v>
      </c>
      <c r="N188" s="61" t="s">
        <v>288</v>
      </c>
      <c r="O188" s="61" t="s">
        <v>1831</v>
      </c>
      <c r="P188" s="61" t="s">
        <v>288</v>
      </c>
      <c r="Q188" s="61" t="s">
        <v>288</v>
      </c>
      <c r="R188" s="61" t="s">
        <v>288</v>
      </c>
      <c r="S188" s="77"/>
      <c r="T188" s="61" t="s">
        <v>288</v>
      </c>
      <c r="U188" s="77">
        <v>44732</v>
      </c>
      <c r="V188" s="61" t="s">
        <v>1831</v>
      </c>
    </row>
    <row r="189" spans="1:22" ht="14.5">
      <c r="A189" s="61" t="s">
        <v>640</v>
      </c>
      <c r="B189" s="61" t="s">
        <v>288</v>
      </c>
      <c r="C189" s="61" t="s">
        <v>639</v>
      </c>
      <c r="D189" s="61" t="s">
        <v>1430</v>
      </c>
      <c r="E189" s="61" t="s">
        <v>2132</v>
      </c>
      <c r="F189" s="77">
        <v>44739</v>
      </c>
      <c r="G189" s="62">
        <v>1190.69</v>
      </c>
      <c r="H189" s="62">
        <v>104959.32</v>
      </c>
      <c r="I189" s="61" t="s">
        <v>20</v>
      </c>
      <c r="J189" s="61" t="s">
        <v>2147</v>
      </c>
      <c r="K189" s="61" t="s">
        <v>1829</v>
      </c>
      <c r="L189" s="61" t="s">
        <v>2133</v>
      </c>
      <c r="M189" s="61" t="s">
        <v>2078</v>
      </c>
      <c r="N189" s="61" t="s">
        <v>288</v>
      </c>
      <c r="O189" s="61" t="s">
        <v>1831</v>
      </c>
      <c r="P189" s="61" t="s">
        <v>288</v>
      </c>
      <c r="Q189" s="61" t="s">
        <v>288</v>
      </c>
      <c r="R189" s="61" t="s">
        <v>288</v>
      </c>
      <c r="S189" s="77"/>
      <c r="T189" s="61" t="s">
        <v>288</v>
      </c>
      <c r="U189" s="77">
        <v>44739</v>
      </c>
      <c r="V189" s="61" t="s">
        <v>1831</v>
      </c>
    </row>
    <row r="190" spans="1:22" ht="14.5">
      <c r="A190" s="61" t="s">
        <v>640</v>
      </c>
      <c r="B190" s="61" t="s">
        <v>288</v>
      </c>
      <c r="C190" s="61" t="s">
        <v>639</v>
      </c>
      <c r="D190" s="61" t="s">
        <v>1430</v>
      </c>
      <c r="E190" s="61" t="s">
        <v>2144</v>
      </c>
      <c r="F190" s="77">
        <v>44740</v>
      </c>
      <c r="G190" s="62">
        <v>16154.77</v>
      </c>
      <c r="H190" s="62">
        <v>1424042.97</v>
      </c>
      <c r="I190" s="61" t="s">
        <v>20</v>
      </c>
      <c r="J190" s="61" t="s">
        <v>2147</v>
      </c>
      <c r="K190" s="61" t="s">
        <v>1829</v>
      </c>
      <c r="L190" s="61" t="s">
        <v>2145</v>
      </c>
      <c r="M190" s="61" t="s">
        <v>2078</v>
      </c>
      <c r="N190" s="61" t="s">
        <v>288</v>
      </c>
      <c r="O190" s="61" t="s">
        <v>1831</v>
      </c>
      <c r="P190" s="61" t="s">
        <v>288</v>
      </c>
      <c r="Q190" s="61" t="s">
        <v>288</v>
      </c>
      <c r="R190" s="61" t="s">
        <v>288</v>
      </c>
      <c r="S190" s="77"/>
      <c r="T190" s="61" t="s">
        <v>288</v>
      </c>
      <c r="U190" s="77">
        <v>44740</v>
      </c>
      <c r="V190" s="61" t="s">
        <v>1831</v>
      </c>
    </row>
    <row r="191" spans="1:22" ht="14.5">
      <c r="A191" s="61" t="s">
        <v>640</v>
      </c>
      <c r="B191" s="61" t="s">
        <v>288</v>
      </c>
      <c r="C191" s="61" t="s">
        <v>639</v>
      </c>
      <c r="D191" s="61" t="s">
        <v>1430</v>
      </c>
      <c r="E191" s="61" t="s">
        <v>2141</v>
      </c>
      <c r="F191" s="77">
        <v>44740</v>
      </c>
      <c r="G191" s="62">
        <v>2730</v>
      </c>
      <c r="H191" s="62">
        <v>241448.03</v>
      </c>
      <c r="I191" s="61" t="s">
        <v>20</v>
      </c>
      <c r="J191" s="61" t="s">
        <v>2151</v>
      </c>
      <c r="K191" s="61" t="s">
        <v>660</v>
      </c>
      <c r="L191" s="61" t="s">
        <v>2142</v>
      </c>
      <c r="M191" s="61" t="s">
        <v>2080</v>
      </c>
      <c r="N191" s="61" t="s">
        <v>288</v>
      </c>
      <c r="O191" s="61" t="s">
        <v>740</v>
      </c>
      <c r="P191" s="61" t="s">
        <v>288</v>
      </c>
      <c r="Q191" s="61" t="s">
        <v>288</v>
      </c>
      <c r="R191" s="61" t="s">
        <v>288</v>
      </c>
      <c r="S191" s="77"/>
      <c r="T191" s="61" t="s">
        <v>288</v>
      </c>
      <c r="U191" s="77">
        <v>44740</v>
      </c>
      <c r="V191" s="61" t="s">
        <v>740</v>
      </c>
    </row>
    <row r="192" spans="1:22" ht="14.5">
      <c r="A192" s="61" t="s">
        <v>577</v>
      </c>
      <c r="B192" s="61" t="s">
        <v>693</v>
      </c>
      <c r="C192" s="61" t="s">
        <v>678</v>
      </c>
      <c r="D192" s="61" t="s">
        <v>1351</v>
      </c>
      <c r="E192" s="61" t="s">
        <v>2152</v>
      </c>
      <c r="F192" s="77">
        <v>44695</v>
      </c>
      <c r="G192" s="62">
        <v>-31027.73</v>
      </c>
      <c r="H192" s="62">
        <v>-2652870.92</v>
      </c>
      <c r="I192" s="61" t="s">
        <v>20</v>
      </c>
      <c r="J192" s="61" t="s">
        <v>2153</v>
      </c>
      <c r="K192" s="61" t="s">
        <v>2154</v>
      </c>
      <c r="L192" s="61" t="s">
        <v>2155</v>
      </c>
      <c r="M192" s="61" t="s">
        <v>2152</v>
      </c>
      <c r="N192" s="61" t="s">
        <v>288</v>
      </c>
      <c r="O192" s="61" t="s">
        <v>288</v>
      </c>
      <c r="P192" s="61" t="s">
        <v>666</v>
      </c>
      <c r="Q192" s="61" t="s">
        <v>288</v>
      </c>
      <c r="R192" s="61" t="s">
        <v>1150</v>
      </c>
      <c r="S192" s="77"/>
      <c r="T192" s="61" t="s">
        <v>288</v>
      </c>
      <c r="U192" s="77">
        <v>44677</v>
      </c>
      <c r="V192" s="61" t="s">
        <v>288</v>
      </c>
    </row>
    <row r="193" spans="1:22" ht="14.5">
      <c r="A193" s="61" t="s">
        <v>577</v>
      </c>
      <c r="B193" s="61" t="s">
        <v>693</v>
      </c>
      <c r="C193" s="61" t="s">
        <v>678</v>
      </c>
      <c r="D193" s="61" t="s">
        <v>1351</v>
      </c>
      <c r="E193" s="61" t="s">
        <v>2156</v>
      </c>
      <c r="F193" s="77">
        <v>44695</v>
      </c>
      <c r="G193" s="62">
        <v>-11414.25</v>
      </c>
      <c r="H193" s="62">
        <v>-975918.38</v>
      </c>
      <c r="I193" s="61" t="s">
        <v>20</v>
      </c>
      <c r="J193" s="61" t="s">
        <v>2157</v>
      </c>
      <c r="K193" s="61" t="s">
        <v>2158</v>
      </c>
      <c r="L193" s="61" t="s">
        <v>2159</v>
      </c>
      <c r="M193" s="61" t="s">
        <v>2156</v>
      </c>
      <c r="N193" s="61" t="s">
        <v>288</v>
      </c>
      <c r="O193" s="61" t="s">
        <v>288</v>
      </c>
      <c r="P193" s="61" t="s">
        <v>2160</v>
      </c>
      <c r="Q193" s="61" t="s">
        <v>288</v>
      </c>
      <c r="R193" s="61" t="s">
        <v>1150</v>
      </c>
      <c r="S193" s="77"/>
      <c r="T193" s="61" t="s">
        <v>288</v>
      </c>
      <c r="U193" s="77">
        <v>44659</v>
      </c>
      <c r="V193" s="61" t="s">
        <v>288</v>
      </c>
    </row>
    <row r="194" spans="1:22" ht="14.5">
      <c r="A194" s="61" t="s">
        <v>577</v>
      </c>
      <c r="B194" s="61" t="s">
        <v>693</v>
      </c>
      <c r="C194" s="61" t="s">
        <v>678</v>
      </c>
      <c r="D194" s="61" t="s">
        <v>1351</v>
      </c>
      <c r="E194" s="61" t="s">
        <v>2161</v>
      </c>
      <c r="F194" s="77">
        <v>44695</v>
      </c>
      <c r="G194" s="62">
        <v>-5814</v>
      </c>
      <c r="H194" s="62">
        <v>-497097</v>
      </c>
      <c r="I194" s="61" t="s">
        <v>20</v>
      </c>
      <c r="J194" s="61" t="s">
        <v>2157</v>
      </c>
      <c r="K194" s="61" t="s">
        <v>2158</v>
      </c>
      <c r="L194" s="61" t="s">
        <v>2162</v>
      </c>
      <c r="M194" s="61" t="s">
        <v>2161</v>
      </c>
      <c r="N194" s="61" t="s">
        <v>288</v>
      </c>
      <c r="O194" s="61" t="s">
        <v>288</v>
      </c>
      <c r="P194" s="61" t="s">
        <v>2160</v>
      </c>
      <c r="Q194" s="61" t="s">
        <v>288</v>
      </c>
      <c r="R194" s="61" t="s">
        <v>1150</v>
      </c>
      <c r="S194" s="77"/>
      <c r="T194" s="61" t="s">
        <v>288</v>
      </c>
      <c r="U194" s="77">
        <v>44659</v>
      </c>
      <c r="V194" s="61" t="s">
        <v>288</v>
      </c>
    </row>
    <row r="195" spans="1:22" ht="14.5">
      <c r="A195" s="61" t="s">
        <v>577</v>
      </c>
      <c r="B195" s="61" t="s">
        <v>693</v>
      </c>
      <c r="C195" s="61" t="s">
        <v>678</v>
      </c>
      <c r="D195" s="61" t="s">
        <v>1351</v>
      </c>
      <c r="E195" s="61" t="s">
        <v>2163</v>
      </c>
      <c r="F195" s="77">
        <v>44695</v>
      </c>
      <c r="G195" s="62">
        <v>-2210.4</v>
      </c>
      <c r="H195" s="62">
        <v>-188989.2</v>
      </c>
      <c r="I195" s="61" t="s">
        <v>20</v>
      </c>
      <c r="J195" s="61" t="s">
        <v>2157</v>
      </c>
      <c r="K195" s="61" t="s">
        <v>2158</v>
      </c>
      <c r="L195" s="61" t="s">
        <v>2164</v>
      </c>
      <c r="M195" s="61" t="s">
        <v>2163</v>
      </c>
      <c r="N195" s="61" t="s">
        <v>288</v>
      </c>
      <c r="O195" s="61" t="s">
        <v>288</v>
      </c>
      <c r="P195" s="61" t="s">
        <v>1168</v>
      </c>
      <c r="Q195" s="61" t="s">
        <v>288</v>
      </c>
      <c r="R195" s="61" t="s">
        <v>1150</v>
      </c>
      <c r="S195" s="77"/>
      <c r="T195" s="61" t="s">
        <v>288</v>
      </c>
      <c r="U195" s="77">
        <v>44666</v>
      </c>
      <c r="V195" s="61" t="s">
        <v>288</v>
      </c>
    </row>
    <row r="196" spans="1:22" ht="14.5">
      <c r="A196" s="61" t="s">
        <v>577</v>
      </c>
      <c r="B196" s="61" t="s">
        <v>693</v>
      </c>
      <c r="C196" s="61" t="s">
        <v>678</v>
      </c>
      <c r="D196" s="61" t="s">
        <v>1351</v>
      </c>
      <c r="E196" s="61" t="s">
        <v>2165</v>
      </c>
      <c r="F196" s="77">
        <v>44695</v>
      </c>
      <c r="G196" s="62">
        <v>-7132.03</v>
      </c>
      <c r="H196" s="62">
        <v>-609788.56999999995</v>
      </c>
      <c r="I196" s="61" t="s">
        <v>20</v>
      </c>
      <c r="J196" s="61" t="s">
        <v>2166</v>
      </c>
      <c r="K196" s="61" t="s">
        <v>2167</v>
      </c>
      <c r="L196" s="61" t="s">
        <v>2168</v>
      </c>
      <c r="M196" s="61" t="s">
        <v>2165</v>
      </c>
      <c r="N196" s="61" t="s">
        <v>288</v>
      </c>
      <c r="O196" s="61" t="s">
        <v>288</v>
      </c>
      <c r="P196" s="61" t="s">
        <v>1461</v>
      </c>
      <c r="Q196" s="61" t="s">
        <v>288</v>
      </c>
      <c r="R196" s="61" t="s">
        <v>1150</v>
      </c>
      <c r="S196" s="77"/>
      <c r="T196" s="61" t="s">
        <v>288</v>
      </c>
      <c r="U196" s="77">
        <v>44679</v>
      </c>
      <c r="V196" s="61" t="s">
        <v>288</v>
      </c>
    </row>
    <row r="197" spans="1:22" ht="14.5">
      <c r="A197" s="61" t="s">
        <v>577</v>
      </c>
      <c r="B197" s="61" t="s">
        <v>693</v>
      </c>
      <c r="C197" s="61" t="s">
        <v>678</v>
      </c>
      <c r="D197" s="61" t="s">
        <v>1351</v>
      </c>
      <c r="E197" s="61" t="s">
        <v>2169</v>
      </c>
      <c r="F197" s="77">
        <v>44695</v>
      </c>
      <c r="G197" s="62">
        <v>-15551.8</v>
      </c>
      <c r="H197" s="62">
        <v>-1329678.8999999999</v>
      </c>
      <c r="I197" s="61" t="s">
        <v>20</v>
      </c>
      <c r="J197" s="61" t="s">
        <v>2170</v>
      </c>
      <c r="K197" s="61" t="s">
        <v>2171</v>
      </c>
      <c r="L197" s="61" t="s">
        <v>2172</v>
      </c>
      <c r="M197" s="61" t="s">
        <v>2169</v>
      </c>
      <c r="N197" s="61" t="s">
        <v>288</v>
      </c>
      <c r="O197" s="61" t="s">
        <v>288</v>
      </c>
      <c r="P197" s="61" t="s">
        <v>679</v>
      </c>
      <c r="Q197" s="61" t="s">
        <v>288</v>
      </c>
      <c r="R197" s="61" t="s">
        <v>1150</v>
      </c>
      <c r="S197" s="77"/>
      <c r="T197" s="61" t="s">
        <v>288</v>
      </c>
      <c r="U197" s="77">
        <v>44678</v>
      </c>
      <c r="V197" s="61" t="s">
        <v>288</v>
      </c>
    </row>
    <row r="198" spans="1:22" ht="14.5">
      <c r="A198" s="61" t="s">
        <v>577</v>
      </c>
      <c r="B198" s="61" t="s">
        <v>693</v>
      </c>
      <c r="C198" s="61" t="s">
        <v>678</v>
      </c>
      <c r="D198" s="61" t="s">
        <v>1351</v>
      </c>
      <c r="E198" s="61" t="s">
        <v>2173</v>
      </c>
      <c r="F198" s="77">
        <v>44695</v>
      </c>
      <c r="G198" s="62">
        <v>-1606.6</v>
      </c>
      <c r="H198" s="62">
        <v>-137364.29999999999</v>
      </c>
      <c r="I198" s="61" t="s">
        <v>20</v>
      </c>
      <c r="J198" s="61" t="s">
        <v>2170</v>
      </c>
      <c r="K198" s="61" t="s">
        <v>2174</v>
      </c>
      <c r="L198" s="61" t="s">
        <v>2175</v>
      </c>
      <c r="M198" s="61" t="s">
        <v>2173</v>
      </c>
      <c r="N198" s="61" t="s">
        <v>288</v>
      </c>
      <c r="O198" s="61" t="s">
        <v>288</v>
      </c>
      <c r="P198" s="61" t="s">
        <v>679</v>
      </c>
      <c r="Q198" s="61" t="s">
        <v>288</v>
      </c>
      <c r="R198" s="61" t="s">
        <v>1150</v>
      </c>
      <c r="S198" s="77"/>
      <c r="T198" s="61" t="s">
        <v>288</v>
      </c>
      <c r="U198" s="77">
        <v>44678</v>
      </c>
      <c r="V198" s="61" t="s">
        <v>288</v>
      </c>
    </row>
    <row r="199" spans="1:22" ht="14.5">
      <c r="A199" s="61" t="s">
        <v>577</v>
      </c>
      <c r="B199" s="61" t="s">
        <v>693</v>
      </c>
      <c r="C199" s="61" t="s">
        <v>678</v>
      </c>
      <c r="D199" s="61" t="s">
        <v>1351</v>
      </c>
      <c r="E199" s="61" t="s">
        <v>2176</v>
      </c>
      <c r="F199" s="77">
        <v>44695</v>
      </c>
      <c r="G199" s="62">
        <v>-1171.2</v>
      </c>
      <c r="H199" s="62">
        <v>-100137.60000000001</v>
      </c>
      <c r="I199" s="61" t="s">
        <v>20</v>
      </c>
      <c r="J199" s="61" t="s">
        <v>2170</v>
      </c>
      <c r="K199" s="61" t="s">
        <v>2177</v>
      </c>
      <c r="L199" s="61" t="s">
        <v>2178</v>
      </c>
      <c r="M199" s="61" t="s">
        <v>2176</v>
      </c>
      <c r="N199" s="61" t="s">
        <v>288</v>
      </c>
      <c r="O199" s="61" t="s">
        <v>288</v>
      </c>
      <c r="P199" s="61" t="s">
        <v>679</v>
      </c>
      <c r="Q199" s="61" t="s">
        <v>288</v>
      </c>
      <c r="R199" s="61" t="s">
        <v>1150</v>
      </c>
      <c r="S199" s="77"/>
      <c r="T199" s="61" t="s">
        <v>288</v>
      </c>
      <c r="U199" s="77">
        <v>44678</v>
      </c>
      <c r="V199" s="61" t="s">
        <v>288</v>
      </c>
    </row>
    <row r="200" spans="1:22" ht="14.5">
      <c r="A200" s="61" t="s">
        <v>577</v>
      </c>
      <c r="B200" s="61" t="s">
        <v>693</v>
      </c>
      <c r="C200" s="61" t="s">
        <v>678</v>
      </c>
      <c r="D200" s="61" t="s">
        <v>1351</v>
      </c>
      <c r="E200" s="61" t="s">
        <v>2179</v>
      </c>
      <c r="F200" s="77">
        <v>44695</v>
      </c>
      <c r="G200" s="62">
        <v>-6670</v>
      </c>
      <c r="H200" s="62">
        <v>-570285</v>
      </c>
      <c r="I200" s="61" t="s">
        <v>20</v>
      </c>
      <c r="J200" s="61" t="s">
        <v>2170</v>
      </c>
      <c r="K200" s="61" t="s">
        <v>2180</v>
      </c>
      <c r="L200" s="61" t="s">
        <v>2181</v>
      </c>
      <c r="M200" s="61" t="s">
        <v>2179</v>
      </c>
      <c r="N200" s="61" t="s">
        <v>288</v>
      </c>
      <c r="O200" s="61" t="s">
        <v>288</v>
      </c>
      <c r="P200" s="61" t="s">
        <v>679</v>
      </c>
      <c r="Q200" s="61" t="s">
        <v>288</v>
      </c>
      <c r="R200" s="61" t="s">
        <v>1150</v>
      </c>
      <c r="S200" s="77"/>
      <c r="T200" s="61" t="s">
        <v>288</v>
      </c>
      <c r="U200" s="77">
        <v>44688</v>
      </c>
      <c r="V200" s="61" t="s">
        <v>288</v>
      </c>
    </row>
    <row r="201" spans="1:22" ht="14.5">
      <c r="A201" s="61" t="s">
        <v>577</v>
      </c>
      <c r="B201" s="61" t="s">
        <v>693</v>
      </c>
      <c r="C201" s="61" t="s">
        <v>678</v>
      </c>
      <c r="D201" s="61" t="s">
        <v>1351</v>
      </c>
      <c r="E201" s="61" t="s">
        <v>2182</v>
      </c>
      <c r="F201" s="77">
        <v>44695</v>
      </c>
      <c r="G201" s="62">
        <v>-2508.67</v>
      </c>
      <c r="H201" s="62">
        <v>-214491.29</v>
      </c>
      <c r="I201" s="61" t="s">
        <v>20</v>
      </c>
      <c r="J201" s="61" t="s">
        <v>2183</v>
      </c>
      <c r="K201" s="61" t="s">
        <v>2184</v>
      </c>
      <c r="L201" s="61" t="s">
        <v>2185</v>
      </c>
      <c r="M201" s="61" t="s">
        <v>2182</v>
      </c>
      <c r="N201" s="61" t="s">
        <v>288</v>
      </c>
      <c r="O201" s="61" t="s">
        <v>288</v>
      </c>
      <c r="P201" s="61" t="s">
        <v>671</v>
      </c>
      <c r="Q201" s="61" t="s">
        <v>288</v>
      </c>
      <c r="R201" s="61" t="s">
        <v>1150</v>
      </c>
      <c r="S201" s="77"/>
      <c r="T201" s="61" t="s">
        <v>288</v>
      </c>
      <c r="U201" s="77">
        <v>44688</v>
      </c>
      <c r="V201" s="61" t="s">
        <v>288</v>
      </c>
    </row>
    <row r="202" spans="1:22" ht="14.5">
      <c r="A202" s="61" t="s">
        <v>577</v>
      </c>
      <c r="B202" s="61" t="s">
        <v>693</v>
      </c>
      <c r="C202" s="61" t="s">
        <v>678</v>
      </c>
      <c r="D202" s="61" t="s">
        <v>1351</v>
      </c>
      <c r="E202" s="61" t="s">
        <v>2186</v>
      </c>
      <c r="F202" s="77">
        <v>44695</v>
      </c>
      <c r="G202" s="62">
        <v>-10491.56</v>
      </c>
      <c r="H202" s="62">
        <v>-897028.38</v>
      </c>
      <c r="I202" s="61" t="s">
        <v>20</v>
      </c>
      <c r="J202" s="61" t="s">
        <v>2183</v>
      </c>
      <c r="K202" s="61" t="s">
        <v>2187</v>
      </c>
      <c r="L202" s="61" t="s">
        <v>2188</v>
      </c>
      <c r="M202" s="61" t="s">
        <v>2186</v>
      </c>
      <c r="N202" s="61" t="s">
        <v>288</v>
      </c>
      <c r="O202" s="61" t="s">
        <v>288</v>
      </c>
      <c r="P202" s="61" t="s">
        <v>671</v>
      </c>
      <c r="Q202" s="61" t="s">
        <v>288</v>
      </c>
      <c r="R202" s="61" t="s">
        <v>1150</v>
      </c>
      <c r="S202" s="77">
        <v>44759</v>
      </c>
      <c r="T202" s="61" t="s">
        <v>2189</v>
      </c>
      <c r="U202" s="77">
        <v>44665</v>
      </c>
      <c r="V202" s="61" t="s">
        <v>288</v>
      </c>
    </row>
    <row r="203" spans="1:22" ht="14.5">
      <c r="A203" s="61" t="s">
        <v>577</v>
      </c>
      <c r="B203" s="61" t="s">
        <v>693</v>
      </c>
      <c r="C203" s="61" t="s">
        <v>678</v>
      </c>
      <c r="D203" s="61" t="s">
        <v>1351</v>
      </c>
      <c r="E203" s="61" t="s">
        <v>2190</v>
      </c>
      <c r="F203" s="77">
        <v>44695</v>
      </c>
      <c r="G203" s="62">
        <v>-2307.87</v>
      </c>
      <c r="H203" s="62">
        <v>-197322.89</v>
      </c>
      <c r="I203" s="61" t="s">
        <v>20</v>
      </c>
      <c r="J203" s="61" t="s">
        <v>2191</v>
      </c>
      <c r="K203" s="61" t="s">
        <v>2192</v>
      </c>
      <c r="L203" s="61" t="s">
        <v>2193</v>
      </c>
      <c r="M203" s="61" t="s">
        <v>2190</v>
      </c>
      <c r="N203" s="61" t="s">
        <v>288</v>
      </c>
      <c r="O203" s="61" t="s">
        <v>288</v>
      </c>
      <c r="P203" s="61" t="s">
        <v>1392</v>
      </c>
      <c r="Q203" s="61" t="s">
        <v>288</v>
      </c>
      <c r="R203" s="61" t="s">
        <v>1150</v>
      </c>
      <c r="S203" s="77"/>
      <c r="T203" s="61" t="s">
        <v>288</v>
      </c>
      <c r="U203" s="77">
        <v>44663</v>
      </c>
      <c r="V203" s="61" t="s">
        <v>288</v>
      </c>
    </row>
    <row r="204" spans="1:22" ht="14.5">
      <c r="A204" s="61" t="s">
        <v>577</v>
      </c>
      <c r="B204" s="61" t="s">
        <v>693</v>
      </c>
      <c r="C204" s="61" t="s">
        <v>678</v>
      </c>
      <c r="D204" s="61" t="s">
        <v>1351</v>
      </c>
      <c r="E204" s="61" t="s">
        <v>2194</v>
      </c>
      <c r="F204" s="77">
        <v>44695</v>
      </c>
      <c r="G204" s="62">
        <v>-3370.5</v>
      </c>
      <c r="H204" s="62">
        <v>-288177.75</v>
      </c>
      <c r="I204" s="61" t="s">
        <v>20</v>
      </c>
      <c r="J204" s="61" t="s">
        <v>2195</v>
      </c>
      <c r="K204" s="61" t="s">
        <v>2196</v>
      </c>
      <c r="L204" s="61" t="s">
        <v>2197</v>
      </c>
      <c r="M204" s="61" t="s">
        <v>2194</v>
      </c>
      <c r="N204" s="61" t="s">
        <v>288</v>
      </c>
      <c r="O204" s="61" t="s">
        <v>288</v>
      </c>
      <c r="P204" s="61" t="s">
        <v>1400</v>
      </c>
      <c r="Q204" s="61" t="s">
        <v>288</v>
      </c>
      <c r="R204" s="61" t="s">
        <v>1150</v>
      </c>
      <c r="S204" s="77"/>
      <c r="T204" s="61" t="s">
        <v>288</v>
      </c>
      <c r="U204" s="77">
        <v>44692</v>
      </c>
      <c r="V204" s="61" t="s">
        <v>288</v>
      </c>
    </row>
    <row r="205" spans="1:22" ht="14.5">
      <c r="A205" s="61" t="s">
        <v>577</v>
      </c>
      <c r="B205" s="61" t="s">
        <v>693</v>
      </c>
      <c r="C205" s="61" t="s">
        <v>678</v>
      </c>
      <c r="D205" s="61" t="s">
        <v>1351</v>
      </c>
      <c r="E205" s="61" t="s">
        <v>2198</v>
      </c>
      <c r="F205" s="77">
        <v>44705</v>
      </c>
      <c r="G205" s="62">
        <v>-5222.6000000000004</v>
      </c>
      <c r="H205" s="62">
        <v>-446532.3</v>
      </c>
      <c r="I205" s="61" t="s">
        <v>20</v>
      </c>
      <c r="J205" s="61" t="s">
        <v>2199</v>
      </c>
      <c r="K205" s="61" t="s">
        <v>2200</v>
      </c>
      <c r="L205" s="61" t="s">
        <v>2201</v>
      </c>
      <c r="M205" s="61" t="s">
        <v>2198</v>
      </c>
      <c r="N205" s="61" t="s">
        <v>288</v>
      </c>
      <c r="O205" s="61" t="s">
        <v>288</v>
      </c>
      <c r="P205" s="61" t="s">
        <v>1194</v>
      </c>
      <c r="Q205" s="61" t="s">
        <v>288</v>
      </c>
      <c r="R205" s="61" t="s">
        <v>1150</v>
      </c>
      <c r="S205" s="77"/>
      <c r="T205" s="61" t="s">
        <v>288</v>
      </c>
      <c r="U205" s="77">
        <v>44699</v>
      </c>
      <c r="V205" s="61" t="s">
        <v>288</v>
      </c>
    </row>
    <row r="206" spans="1:22" ht="14.5">
      <c r="A206" s="61" t="s">
        <v>577</v>
      </c>
      <c r="B206" s="61" t="s">
        <v>693</v>
      </c>
      <c r="C206" s="61" t="s">
        <v>678</v>
      </c>
      <c r="D206" s="61" t="s">
        <v>1351</v>
      </c>
      <c r="E206" s="61" t="s">
        <v>2202</v>
      </c>
      <c r="F206" s="77">
        <v>44705</v>
      </c>
      <c r="G206" s="62">
        <v>-26634.21</v>
      </c>
      <c r="H206" s="62">
        <v>-2277224.96</v>
      </c>
      <c r="I206" s="61" t="s">
        <v>20</v>
      </c>
      <c r="J206" s="61" t="s">
        <v>2199</v>
      </c>
      <c r="K206" s="61" t="s">
        <v>2203</v>
      </c>
      <c r="L206" s="61" t="s">
        <v>2204</v>
      </c>
      <c r="M206" s="61" t="s">
        <v>2202</v>
      </c>
      <c r="N206" s="61" t="s">
        <v>288</v>
      </c>
      <c r="O206" s="61" t="s">
        <v>288</v>
      </c>
      <c r="P206" s="61" t="s">
        <v>1194</v>
      </c>
      <c r="Q206" s="61" t="s">
        <v>288</v>
      </c>
      <c r="R206" s="61" t="s">
        <v>1150</v>
      </c>
      <c r="S206" s="77"/>
      <c r="T206" s="61" t="s">
        <v>288</v>
      </c>
      <c r="U206" s="77">
        <v>44671</v>
      </c>
      <c r="V206" s="61" t="s">
        <v>288</v>
      </c>
    </row>
    <row r="207" spans="1:22" ht="14.5">
      <c r="A207" s="61" t="s">
        <v>577</v>
      </c>
      <c r="B207" s="61" t="s">
        <v>693</v>
      </c>
      <c r="C207" s="61" t="s">
        <v>678</v>
      </c>
      <c r="D207" s="61" t="s">
        <v>1351</v>
      </c>
      <c r="E207" s="61" t="s">
        <v>2205</v>
      </c>
      <c r="F207" s="77">
        <v>44705</v>
      </c>
      <c r="G207" s="62">
        <v>-4189.3100000000004</v>
      </c>
      <c r="H207" s="62">
        <v>-358186.01</v>
      </c>
      <c r="I207" s="61" t="s">
        <v>20</v>
      </c>
      <c r="J207" s="61" t="s">
        <v>2199</v>
      </c>
      <c r="K207" s="61" t="s">
        <v>2206</v>
      </c>
      <c r="L207" s="61" t="s">
        <v>2206</v>
      </c>
      <c r="M207" s="61" t="s">
        <v>2205</v>
      </c>
      <c r="N207" s="61" t="s">
        <v>288</v>
      </c>
      <c r="O207" s="61" t="s">
        <v>288</v>
      </c>
      <c r="P207" s="61" t="s">
        <v>1194</v>
      </c>
      <c r="Q207" s="61" t="s">
        <v>288</v>
      </c>
      <c r="R207" s="61" t="s">
        <v>1150</v>
      </c>
      <c r="S207" s="77">
        <v>44770</v>
      </c>
      <c r="T207" s="61" t="s">
        <v>2207</v>
      </c>
      <c r="U207" s="77">
        <v>44674</v>
      </c>
      <c r="V207" s="61" t="s">
        <v>288</v>
      </c>
    </row>
    <row r="208" spans="1:22" ht="14.5">
      <c r="A208" s="61" t="s">
        <v>577</v>
      </c>
      <c r="B208" s="61" t="s">
        <v>693</v>
      </c>
      <c r="C208" s="61" t="s">
        <v>678</v>
      </c>
      <c r="D208" s="61" t="s">
        <v>1351</v>
      </c>
      <c r="E208" s="61" t="s">
        <v>2208</v>
      </c>
      <c r="F208" s="77">
        <v>44718</v>
      </c>
      <c r="G208" s="62">
        <v>-4254.9799999999996</v>
      </c>
      <c r="H208" s="62">
        <v>-375076.49</v>
      </c>
      <c r="I208" s="61" t="s">
        <v>20</v>
      </c>
      <c r="J208" s="61" t="s">
        <v>2209</v>
      </c>
      <c r="K208" s="61" t="s">
        <v>2210</v>
      </c>
      <c r="L208" s="61" t="s">
        <v>2211</v>
      </c>
      <c r="M208" s="61" t="s">
        <v>2208</v>
      </c>
      <c r="N208" s="61" t="s">
        <v>288</v>
      </c>
      <c r="O208" s="61" t="s">
        <v>288</v>
      </c>
      <c r="P208" s="61" t="s">
        <v>1194</v>
      </c>
      <c r="Q208" s="61" t="s">
        <v>288</v>
      </c>
      <c r="R208" s="61" t="s">
        <v>1150</v>
      </c>
      <c r="S208" s="77"/>
      <c r="T208" s="61" t="s">
        <v>288</v>
      </c>
      <c r="U208" s="77">
        <v>44695</v>
      </c>
      <c r="V208" s="61" t="s">
        <v>288</v>
      </c>
    </row>
    <row r="209" spans="1:22" ht="14.5">
      <c r="A209" s="61" t="s">
        <v>577</v>
      </c>
      <c r="B209" s="61" t="s">
        <v>693</v>
      </c>
      <c r="C209" s="61" t="s">
        <v>678</v>
      </c>
      <c r="D209" s="61" t="s">
        <v>1351</v>
      </c>
      <c r="E209" s="61" t="s">
        <v>2212</v>
      </c>
      <c r="F209" s="77">
        <v>44661</v>
      </c>
      <c r="G209" s="62">
        <v>-13254.32</v>
      </c>
      <c r="H209" s="62">
        <v>-1129930.78</v>
      </c>
      <c r="I209" s="61" t="s">
        <v>20</v>
      </c>
      <c r="J209" s="61" t="s">
        <v>2213</v>
      </c>
      <c r="K209" s="61" t="s">
        <v>2214</v>
      </c>
      <c r="L209" s="61" t="s">
        <v>2215</v>
      </c>
      <c r="M209" s="61" t="s">
        <v>2212</v>
      </c>
      <c r="N209" s="61" t="s">
        <v>288</v>
      </c>
      <c r="O209" s="61" t="s">
        <v>288</v>
      </c>
      <c r="P209" s="61" t="s">
        <v>1194</v>
      </c>
      <c r="Q209" s="61" t="s">
        <v>288</v>
      </c>
      <c r="R209" s="61" t="s">
        <v>1150</v>
      </c>
      <c r="S209" s="77">
        <v>44761</v>
      </c>
      <c r="T209" s="61" t="s">
        <v>2216</v>
      </c>
      <c r="U209" s="77">
        <v>44654</v>
      </c>
      <c r="V209" s="61" t="s">
        <v>288</v>
      </c>
    </row>
    <row r="210" spans="1:22" ht="14.5">
      <c r="A210" s="61" t="s">
        <v>577</v>
      </c>
      <c r="B210" s="61" t="s">
        <v>693</v>
      </c>
      <c r="C210" s="61" t="s">
        <v>678</v>
      </c>
      <c r="D210" s="61" t="s">
        <v>1351</v>
      </c>
      <c r="E210" s="61" t="s">
        <v>2217</v>
      </c>
      <c r="F210" s="77">
        <v>44728</v>
      </c>
      <c r="G210" s="62">
        <v>-9619.9500000000007</v>
      </c>
      <c r="H210" s="62">
        <v>-847998.59</v>
      </c>
      <c r="I210" s="61" t="s">
        <v>20</v>
      </c>
      <c r="J210" s="61" t="s">
        <v>1372</v>
      </c>
      <c r="K210" s="61" t="s">
        <v>2218</v>
      </c>
      <c r="L210" s="61" t="s">
        <v>2219</v>
      </c>
      <c r="M210" s="61" t="s">
        <v>2217</v>
      </c>
      <c r="N210" s="61" t="s">
        <v>288</v>
      </c>
      <c r="O210" s="61" t="s">
        <v>288</v>
      </c>
      <c r="P210" s="61" t="s">
        <v>1194</v>
      </c>
      <c r="Q210" s="61" t="s">
        <v>288</v>
      </c>
      <c r="R210" s="61" t="s">
        <v>1150</v>
      </c>
      <c r="S210" s="77"/>
      <c r="T210" s="61" t="s">
        <v>288</v>
      </c>
      <c r="U210" s="77">
        <v>44706</v>
      </c>
      <c r="V210" s="61" t="s">
        <v>288</v>
      </c>
    </row>
    <row r="211" spans="1:22" ht="14.5">
      <c r="A211" s="61" t="s">
        <v>577</v>
      </c>
      <c r="B211" s="61" t="s">
        <v>1145</v>
      </c>
      <c r="C211" s="61" t="s">
        <v>678</v>
      </c>
      <c r="D211" s="61" t="s">
        <v>1351</v>
      </c>
      <c r="E211" s="61" t="s">
        <v>2220</v>
      </c>
      <c r="F211" s="77">
        <v>44737</v>
      </c>
      <c r="G211" s="62">
        <v>-1747.7</v>
      </c>
      <c r="H211" s="62">
        <v>-154059.76</v>
      </c>
      <c r="I211" s="61" t="s">
        <v>20</v>
      </c>
      <c r="J211" s="61" t="s">
        <v>1373</v>
      </c>
      <c r="K211" s="61" t="s">
        <v>2221</v>
      </c>
      <c r="L211" s="61" t="s">
        <v>2222</v>
      </c>
      <c r="M211" s="61" t="s">
        <v>2220</v>
      </c>
      <c r="N211" s="61" t="s">
        <v>288</v>
      </c>
      <c r="O211" s="61" t="s">
        <v>288</v>
      </c>
      <c r="P211" s="61" t="s">
        <v>1194</v>
      </c>
      <c r="Q211" s="61" t="s">
        <v>288</v>
      </c>
      <c r="R211" s="61" t="s">
        <v>1150</v>
      </c>
      <c r="S211" s="77"/>
      <c r="T211" s="61" t="s">
        <v>288</v>
      </c>
      <c r="U211" s="77">
        <v>44724</v>
      </c>
      <c r="V211" s="61" t="s">
        <v>288</v>
      </c>
    </row>
    <row r="212" spans="1:22" ht="14.5">
      <c r="A212" s="61" t="s">
        <v>577</v>
      </c>
      <c r="B212" s="61" t="s">
        <v>1145</v>
      </c>
      <c r="C212" s="61" t="s">
        <v>678</v>
      </c>
      <c r="D212" s="61" t="s">
        <v>1351</v>
      </c>
      <c r="E212" s="61" t="s">
        <v>2223</v>
      </c>
      <c r="F212" s="77">
        <v>44737</v>
      </c>
      <c r="G212" s="62">
        <v>-20512.89</v>
      </c>
      <c r="H212" s="62">
        <v>-1808211.25</v>
      </c>
      <c r="I212" s="61" t="s">
        <v>20</v>
      </c>
      <c r="J212" s="61" t="s">
        <v>1373</v>
      </c>
      <c r="K212" s="61" t="s">
        <v>2224</v>
      </c>
      <c r="L212" s="61" t="s">
        <v>2225</v>
      </c>
      <c r="M212" s="61" t="s">
        <v>2223</v>
      </c>
      <c r="N212" s="61" t="s">
        <v>288</v>
      </c>
      <c r="O212" s="61" t="s">
        <v>288</v>
      </c>
      <c r="P212" s="61" t="s">
        <v>1194</v>
      </c>
      <c r="Q212" s="61" t="s">
        <v>288</v>
      </c>
      <c r="R212" s="61" t="s">
        <v>1150</v>
      </c>
      <c r="S212" s="77"/>
      <c r="T212" s="61" t="s">
        <v>288</v>
      </c>
      <c r="U212" s="77">
        <v>44707</v>
      </c>
      <c r="V212" s="61" t="s">
        <v>288</v>
      </c>
    </row>
    <row r="213" spans="1:22" ht="14.5">
      <c r="A213" s="61" t="s">
        <v>577</v>
      </c>
      <c r="B213" s="61" t="s">
        <v>693</v>
      </c>
      <c r="C213" s="61" t="s">
        <v>678</v>
      </c>
      <c r="D213" s="61" t="s">
        <v>1351</v>
      </c>
      <c r="E213" s="61" t="s">
        <v>2226</v>
      </c>
      <c r="F213" s="77">
        <v>44733</v>
      </c>
      <c r="G213" s="62">
        <v>-2720.37</v>
      </c>
      <c r="H213" s="62">
        <v>-239800.62</v>
      </c>
      <c r="I213" s="61" t="s">
        <v>20</v>
      </c>
      <c r="J213" s="61" t="s">
        <v>2227</v>
      </c>
      <c r="K213" s="61" t="s">
        <v>2228</v>
      </c>
      <c r="L213" s="61" t="s">
        <v>2229</v>
      </c>
      <c r="M213" s="61" t="s">
        <v>2226</v>
      </c>
      <c r="N213" s="61" t="s">
        <v>288</v>
      </c>
      <c r="O213" s="61" t="s">
        <v>288</v>
      </c>
      <c r="P213" s="61" t="s">
        <v>1194</v>
      </c>
      <c r="Q213" s="61" t="s">
        <v>288</v>
      </c>
      <c r="R213" s="61" t="s">
        <v>1150</v>
      </c>
      <c r="S213" s="77"/>
      <c r="T213" s="61" t="s">
        <v>288</v>
      </c>
      <c r="U213" s="77">
        <v>44715</v>
      </c>
      <c r="V213" s="61" t="s">
        <v>288</v>
      </c>
    </row>
    <row r="214" spans="1:22" ht="14.5">
      <c r="A214" s="61" t="s">
        <v>577</v>
      </c>
      <c r="B214" s="61" t="s">
        <v>693</v>
      </c>
      <c r="C214" s="61" t="s">
        <v>678</v>
      </c>
      <c r="D214" s="61" t="s">
        <v>1351</v>
      </c>
      <c r="E214" s="61" t="s">
        <v>2230</v>
      </c>
      <c r="F214" s="77">
        <v>44733</v>
      </c>
      <c r="G214" s="62">
        <v>-1595.67</v>
      </c>
      <c r="H214" s="62">
        <v>-140658.31</v>
      </c>
      <c r="I214" s="61" t="s">
        <v>20</v>
      </c>
      <c r="J214" s="61" t="s">
        <v>2227</v>
      </c>
      <c r="K214" s="61" t="s">
        <v>2231</v>
      </c>
      <c r="L214" s="61" t="s">
        <v>2232</v>
      </c>
      <c r="M214" s="61" t="s">
        <v>2230</v>
      </c>
      <c r="N214" s="61" t="s">
        <v>288</v>
      </c>
      <c r="O214" s="61" t="s">
        <v>288</v>
      </c>
      <c r="P214" s="61" t="s">
        <v>1194</v>
      </c>
      <c r="Q214" s="61" t="s">
        <v>288</v>
      </c>
      <c r="R214" s="61" t="s">
        <v>1150</v>
      </c>
      <c r="S214" s="77"/>
      <c r="T214" s="61" t="s">
        <v>288</v>
      </c>
      <c r="U214" s="77">
        <v>44710</v>
      </c>
      <c r="V214" s="61" t="s">
        <v>288</v>
      </c>
    </row>
    <row r="215" spans="1:22" ht="14.5">
      <c r="A215" s="61" t="s">
        <v>577</v>
      </c>
      <c r="B215" s="61" t="s">
        <v>693</v>
      </c>
      <c r="C215" s="61" t="s">
        <v>676</v>
      </c>
      <c r="D215" s="61" t="s">
        <v>1351</v>
      </c>
      <c r="E215" s="61" t="s">
        <v>2233</v>
      </c>
      <c r="F215" s="77">
        <v>44698</v>
      </c>
      <c r="G215" s="62">
        <v>-46317.4</v>
      </c>
      <c r="H215" s="62">
        <v>-3960137.7</v>
      </c>
      <c r="I215" s="61" t="s">
        <v>20</v>
      </c>
      <c r="J215" s="61" t="s">
        <v>2234</v>
      </c>
      <c r="K215" s="61" t="s">
        <v>2235</v>
      </c>
      <c r="L215" s="61" t="s">
        <v>2236</v>
      </c>
      <c r="M215" s="61" t="s">
        <v>2233</v>
      </c>
      <c r="N215" s="61" t="s">
        <v>288</v>
      </c>
      <c r="O215" s="61" t="s">
        <v>288</v>
      </c>
      <c r="P215" s="61" t="s">
        <v>2237</v>
      </c>
      <c r="Q215" s="61" t="s">
        <v>288</v>
      </c>
      <c r="R215" s="61" t="s">
        <v>1150</v>
      </c>
      <c r="S215" s="77">
        <v>44749</v>
      </c>
      <c r="T215" s="61" t="s">
        <v>2238</v>
      </c>
      <c r="U215" s="77">
        <v>44698</v>
      </c>
      <c r="V215" s="61" t="s">
        <v>288</v>
      </c>
    </row>
    <row r="216" spans="1:22" ht="14.5">
      <c r="A216" s="61" t="s">
        <v>577</v>
      </c>
      <c r="B216" s="61" t="s">
        <v>693</v>
      </c>
      <c r="C216" s="61" t="s">
        <v>676</v>
      </c>
      <c r="D216" s="61" t="s">
        <v>1351</v>
      </c>
      <c r="E216" s="61" t="s">
        <v>2239</v>
      </c>
      <c r="F216" s="77">
        <v>44669</v>
      </c>
      <c r="G216" s="62">
        <v>-103289.15</v>
      </c>
      <c r="H216" s="62">
        <v>-8805400.0399999991</v>
      </c>
      <c r="I216" s="61" t="s">
        <v>20</v>
      </c>
      <c r="J216" s="61" t="s">
        <v>2240</v>
      </c>
      <c r="K216" s="61" t="s">
        <v>2048</v>
      </c>
      <c r="L216" s="61" t="s">
        <v>2241</v>
      </c>
      <c r="M216" s="61" t="s">
        <v>2239</v>
      </c>
      <c r="N216" s="61" t="s">
        <v>288</v>
      </c>
      <c r="O216" s="61" t="s">
        <v>288</v>
      </c>
      <c r="P216" s="61" t="s">
        <v>658</v>
      </c>
      <c r="Q216" s="61" t="s">
        <v>288</v>
      </c>
      <c r="R216" s="61" t="s">
        <v>1150</v>
      </c>
      <c r="S216" s="77"/>
      <c r="T216" s="61" t="s">
        <v>288</v>
      </c>
      <c r="U216" s="77">
        <v>44669</v>
      </c>
      <c r="V216" s="61" t="s">
        <v>677</v>
      </c>
    </row>
    <row r="217" spans="1:22" ht="14.5">
      <c r="A217" s="61" t="s">
        <v>577</v>
      </c>
      <c r="B217" s="61" t="s">
        <v>693</v>
      </c>
      <c r="C217" s="61" t="s">
        <v>676</v>
      </c>
      <c r="D217" s="61" t="s">
        <v>1351</v>
      </c>
      <c r="E217" s="61" t="s">
        <v>2242</v>
      </c>
      <c r="F217" s="77">
        <v>44670</v>
      </c>
      <c r="G217" s="62">
        <v>-3621.36</v>
      </c>
      <c r="H217" s="62">
        <v>-308720.94</v>
      </c>
      <c r="I217" s="61" t="s">
        <v>20</v>
      </c>
      <c r="J217" s="61" t="s">
        <v>2240</v>
      </c>
      <c r="K217" s="61" t="s">
        <v>2031</v>
      </c>
      <c r="L217" s="61" t="s">
        <v>2243</v>
      </c>
      <c r="M217" s="61" t="s">
        <v>2242</v>
      </c>
      <c r="N217" s="61" t="s">
        <v>288</v>
      </c>
      <c r="O217" s="61" t="s">
        <v>288</v>
      </c>
      <c r="P217" s="61" t="s">
        <v>658</v>
      </c>
      <c r="Q217" s="61" t="s">
        <v>288</v>
      </c>
      <c r="R217" s="61" t="s">
        <v>1150</v>
      </c>
      <c r="S217" s="77"/>
      <c r="T217" s="61" t="s">
        <v>288</v>
      </c>
      <c r="U217" s="77">
        <v>44670</v>
      </c>
      <c r="V217" s="61" t="s">
        <v>677</v>
      </c>
    </row>
    <row r="218" spans="1:22" ht="14.5">
      <c r="A218" s="61" t="s">
        <v>577</v>
      </c>
      <c r="B218" s="61" t="s">
        <v>693</v>
      </c>
      <c r="C218" s="61" t="s">
        <v>676</v>
      </c>
      <c r="D218" s="61" t="s">
        <v>1351</v>
      </c>
      <c r="E218" s="61" t="s">
        <v>2244</v>
      </c>
      <c r="F218" s="77">
        <v>44670</v>
      </c>
      <c r="G218" s="62">
        <v>-39224.47</v>
      </c>
      <c r="H218" s="62">
        <v>-3343886.07</v>
      </c>
      <c r="I218" s="61" t="s">
        <v>20</v>
      </c>
      <c r="J218" s="61" t="s">
        <v>2240</v>
      </c>
      <c r="K218" s="61" t="s">
        <v>2245</v>
      </c>
      <c r="L218" s="61" t="s">
        <v>2246</v>
      </c>
      <c r="M218" s="61" t="s">
        <v>2244</v>
      </c>
      <c r="N218" s="61" t="s">
        <v>288</v>
      </c>
      <c r="O218" s="61" t="s">
        <v>288</v>
      </c>
      <c r="P218" s="61" t="s">
        <v>658</v>
      </c>
      <c r="Q218" s="61" t="s">
        <v>288</v>
      </c>
      <c r="R218" s="61" t="s">
        <v>1150</v>
      </c>
      <c r="S218" s="77"/>
      <c r="T218" s="61" t="s">
        <v>288</v>
      </c>
      <c r="U218" s="77">
        <v>44670</v>
      </c>
      <c r="V218" s="61" t="s">
        <v>677</v>
      </c>
    </row>
    <row r="219" spans="1:22" ht="14.5">
      <c r="A219" s="61" t="s">
        <v>577</v>
      </c>
      <c r="B219" s="61" t="s">
        <v>693</v>
      </c>
      <c r="C219" s="61" t="s">
        <v>676</v>
      </c>
      <c r="D219" s="61" t="s">
        <v>1351</v>
      </c>
      <c r="E219" s="61" t="s">
        <v>2247</v>
      </c>
      <c r="F219" s="77">
        <v>44671</v>
      </c>
      <c r="G219" s="62">
        <v>-146014.87</v>
      </c>
      <c r="H219" s="62">
        <v>-12447767.67</v>
      </c>
      <c r="I219" s="61" t="s">
        <v>20</v>
      </c>
      <c r="J219" s="61" t="s">
        <v>2240</v>
      </c>
      <c r="K219" s="61" t="s">
        <v>2048</v>
      </c>
      <c r="L219" s="61" t="s">
        <v>2248</v>
      </c>
      <c r="M219" s="61" t="s">
        <v>2247</v>
      </c>
      <c r="N219" s="61" t="s">
        <v>288</v>
      </c>
      <c r="O219" s="61" t="s">
        <v>288</v>
      </c>
      <c r="P219" s="61" t="s">
        <v>658</v>
      </c>
      <c r="Q219" s="61" t="s">
        <v>288</v>
      </c>
      <c r="R219" s="61" t="s">
        <v>1150</v>
      </c>
      <c r="S219" s="77"/>
      <c r="T219" s="61" t="s">
        <v>288</v>
      </c>
      <c r="U219" s="77">
        <v>44671</v>
      </c>
      <c r="V219" s="61" t="s">
        <v>677</v>
      </c>
    </row>
    <row r="220" spans="1:22" ht="14.5">
      <c r="A220" s="61" t="s">
        <v>577</v>
      </c>
      <c r="B220" s="61" t="s">
        <v>693</v>
      </c>
      <c r="C220" s="61" t="s">
        <v>676</v>
      </c>
      <c r="D220" s="61" t="s">
        <v>1351</v>
      </c>
      <c r="E220" s="61" t="s">
        <v>2249</v>
      </c>
      <c r="F220" s="77">
        <v>44672</v>
      </c>
      <c r="G220" s="62">
        <v>-4253.8900000000003</v>
      </c>
      <c r="H220" s="62">
        <v>-362644.12</v>
      </c>
      <c r="I220" s="61" t="s">
        <v>20</v>
      </c>
      <c r="J220" s="61" t="s">
        <v>2240</v>
      </c>
      <c r="K220" s="61" t="s">
        <v>2031</v>
      </c>
      <c r="L220" s="61" t="s">
        <v>2250</v>
      </c>
      <c r="M220" s="61" t="s">
        <v>2249</v>
      </c>
      <c r="N220" s="61" t="s">
        <v>288</v>
      </c>
      <c r="O220" s="61" t="s">
        <v>288</v>
      </c>
      <c r="P220" s="61" t="s">
        <v>658</v>
      </c>
      <c r="Q220" s="61" t="s">
        <v>288</v>
      </c>
      <c r="R220" s="61" t="s">
        <v>1150</v>
      </c>
      <c r="S220" s="77"/>
      <c r="T220" s="61" t="s">
        <v>288</v>
      </c>
      <c r="U220" s="77">
        <v>44672</v>
      </c>
      <c r="V220" s="61" t="s">
        <v>677</v>
      </c>
    </row>
    <row r="221" spans="1:22" ht="14.5">
      <c r="A221" s="61" t="s">
        <v>577</v>
      </c>
      <c r="B221" s="61" t="s">
        <v>693</v>
      </c>
      <c r="C221" s="61" t="s">
        <v>676</v>
      </c>
      <c r="D221" s="61" t="s">
        <v>1351</v>
      </c>
      <c r="E221" s="61" t="s">
        <v>2251</v>
      </c>
      <c r="F221" s="77">
        <v>44690</v>
      </c>
      <c r="G221" s="62">
        <v>-1834.51</v>
      </c>
      <c r="H221" s="62">
        <v>-156850.60999999999</v>
      </c>
      <c r="I221" s="61" t="s">
        <v>20</v>
      </c>
      <c r="J221" s="61" t="s">
        <v>2240</v>
      </c>
      <c r="K221" s="61" t="s">
        <v>2031</v>
      </c>
      <c r="L221" s="61" t="s">
        <v>2252</v>
      </c>
      <c r="M221" s="61" t="s">
        <v>2251</v>
      </c>
      <c r="N221" s="61" t="s">
        <v>288</v>
      </c>
      <c r="O221" s="61" t="s">
        <v>288</v>
      </c>
      <c r="P221" s="61" t="s">
        <v>658</v>
      </c>
      <c r="Q221" s="61" t="s">
        <v>288</v>
      </c>
      <c r="R221" s="61" t="s">
        <v>1150</v>
      </c>
      <c r="S221" s="77"/>
      <c r="T221" s="61" t="s">
        <v>288</v>
      </c>
      <c r="U221" s="77">
        <v>44690</v>
      </c>
      <c r="V221" s="61" t="s">
        <v>677</v>
      </c>
    </row>
    <row r="222" spans="1:22" ht="14.5">
      <c r="A222" s="61" t="s">
        <v>577</v>
      </c>
      <c r="B222" s="61" t="s">
        <v>693</v>
      </c>
      <c r="C222" s="61" t="s">
        <v>676</v>
      </c>
      <c r="D222" s="61" t="s">
        <v>1351</v>
      </c>
      <c r="E222" s="61" t="s">
        <v>2253</v>
      </c>
      <c r="F222" s="77">
        <v>44704</v>
      </c>
      <c r="G222" s="62">
        <v>-1506.37</v>
      </c>
      <c r="H222" s="62">
        <v>-128794.64</v>
      </c>
      <c r="I222" s="61" t="s">
        <v>20</v>
      </c>
      <c r="J222" s="61" t="s">
        <v>2240</v>
      </c>
      <c r="K222" s="61" t="s">
        <v>2031</v>
      </c>
      <c r="L222" s="61" t="s">
        <v>2254</v>
      </c>
      <c r="M222" s="61" t="s">
        <v>2253</v>
      </c>
      <c r="N222" s="61" t="s">
        <v>288</v>
      </c>
      <c r="O222" s="61" t="s">
        <v>288</v>
      </c>
      <c r="P222" s="61" t="s">
        <v>658</v>
      </c>
      <c r="Q222" s="61" t="s">
        <v>288</v>
      </c>
      <c r="R222" s="61" t="s">
        <v>1150</v>
      </c>
      <c r="S222" s="77"/>
      <c r="T222" s="61" t="s">
        <v>288</v>
      </c>
      <c r="U222" s="77">
        <v>44704</v>
      </c>
      <c r="V222" s="61" t="s">
        <v>677</v>
      </c>
    </row>
    <row r="223" spans="1:22" ht="14.5">
      <c r="A223" s="61" t="s">
        <v>577</v>
      </c>
      <c r="B223" s="61" t="s">
        <v>693</v>
      </c>
      <c r="C223" s="61" t="s">
        <v>676</v>
      </c>
      <c r="D223" s="61" t="s">
        <v>1351</v>
      </c>
      <c r="E223" s="61" t="s">
        <v>2255</v>
      </c>
      <c r="F223" s="77">
        <v>44690</v>
      </c>
      <c r="G223" s="62">
        <v>-3599.89</v>
      </c>
      <c r="H223" s="62">
        <v>-307790.59999999998</v>
      </c>
      <c r="I223" s="61" t="s">
        <v>20</v>
      </c>
      <c r="J223" s="61" t="s">
        <v>2240</v>
      </c>
      <c r="K223" s="61" t="s">
        <v>2245</v>
      </c>
      <c r="L223" s="61" t="s">
        <v>2256</v>
      </c>
      <c r="M223" s="61" t="s">
        <v>2255</v>
      </c>
      <c r="N223" s="61" t="s">
        <v>288</v>
      </c>
      <c r="O223" s="61" t="s">
        <v>288</v>
      </c>
      <c r="P223" s="61" t="s">
        <v>658</v>
      </c>
      <c r="Q223" s="61" t="s">
        <v>288</v>
      </c>
      <c r="R223" s="61" t="s">
        <v>1150</v>
      </c>
      <c r="S223" s="77"/>
      <c r="T223" s="61" t="s">
        <v>288</v>
      </c>
      <c r="U223" s="77">
        <v>44690</v>
      </c>
      <c r="V223" s="61" t="s">
        <v>677</v>
      </c>
    </row>
    <row r="224" spans="1:22" ht="14.5">
      <c r="A224" s="61" t="s">
        <v>577</v>
      </c>
      <c r="B224" s="61" t="s">
        <v>693</v>
      </c>
      <c r="C224" s="61" t="s">
        <v>676</v>
      </c>
      <c r="D224" s="61" t="s">
        <v>1351</v>
      </c>
      <c r="E224" s="61" t="s">
        <v>2257</v>
      </c>
      <c r="F224" s="77">
        <v>44705</v>
      </c>
      <c r="G224" s="62">
        <v>-2438.3000000000002</v>
      </c>
      <c r="H224" s="62">
        <v>-208474.65</v>
      </c>
      <c r="I224" s="61" t="s">
        <v>20</v>
      </c>
      <c r="J224" s="61" t="s">
        <v>2240</v>
      </c>
      <c r="K224" s="61" t="s">
        <v>2245</v>
      </c>
      <c r="L224" s="61" t="s">
        <v>2258</v>
      </c>
      <c r="M224" s="61" t="s">
        <v>2257</v>
      </c>
      <c r="N224" s="61" t="s">
        <v>288</v>
      </c>
      <c r="O224" s="61" t="s">
        <v>288</v>
      </c>
      <c r="P224" s="61" t="s">
        <v>658</v>
      </c>
      <c r="Q224" s="61" t="s">
        <v>288</v>
      </c>
      <c r="R224" s="61" t="s">
        <v>1150</v>
      </c>
      <c r="S224" s="77"/>
      <c r="T224" s="61" t="s">
        <v>288</v>
      </c>
      <c r="U224" s="77">
        <v>44705</v>
      </c>
      <c r="V224" s="61" t="s">
        <v>677</v>
      </c>
    </row>
    <row r="225" spans="1:22" ht="14.5">
      <c r="A225" s="61" t="s">
        <v>577</v>
      </c>
      <c r="B225" s="61" t="s">
        <v>693</v>
      </c>
      <c r="C225" s="61" t="s">
        <v>676</v>
      </c>
      <c r="D225" s="61" t="s">
        <v>1351</v>
      </c>
      <c r="E225" s="61" t="s">
        <v>2259</v>
      </c>
      <c r="F225" s="77">
        <v>44698</v>
      </c>
      <c r="G225" s="62">
        <v>-11686.68</v>
      </c>
      <c r="H225" s="62">
        <v>-999211.14</v>
      </c>
      <c r="I225" s="61" t="s">
        <v>20</v>
      </c>
      <c r="J225" s="61" t="s">
        <v>2240</v>
      </c>
      <c r="K225" s="61" t="s">
        <v>2260</v>
      </c>
      <c r="L225" s="61" t="s">
        <v>2261</v>
      </c>
      <c r="M225" s="61" t="s">
        <v>2259</v>
      </c>
      <c r="N225" s="61" t="s">
        <v>288</v>
      </c>
      <c r="O225" s="61" t="s">
        <v>288</v>
      </c>
      <c r="P225" s="61" t="s">
        <v>658</v>
      </c>
      <c r="Q225" s="61" t="s">
        <v>288</v>
      </c>
      <c r="R225" s="61" t="s">
        <v>1150</v>
      </c>
      <c r="S225" s="77"/>
      <c r="T225" s="61" t="s">
        <v>288</v>
      </c>
      <c r="U225" s="77">
        <v>44698</v>
      </c>
      <c r="V225" s="61" t="s">
        <v>677</v>
      </c>
    </row>
    <row r="226" spans="1:22" ht="14.5">
      <c r="A226" s="61" t="s">
        <v>577</v>
      </c>
      <c r="B226" s="61" t="s">
        <v>693</v>
      </c>
      <c r="C226" s="61" t="s">
        <v>676</v>
      </c>
      <c r="D226" s="61" t="s">
        <v>1351</v>
      </c>
      <c r="E226" s="61" t="s">
        <v>2262</v>
      </c>
      <c r="F226" s="77">
        <v>44697</v>
      </c>
      <c r="G226" s="62">
        <v>-4913.97</v>
      </c>
      <c r="H226" s="62">
        <v>-420144.44</v>
      </c>
      <c r="I226" s="61" t="s">
        <v>20</v>
      </c>
      <c r="J226" s="61" t="s">
        <v>2240</v>
      </c>
      <c r="K226" s="61" t="s">
        <v>2048</v>
      </c>
      <c r="L226" s="61" t="s">
        <v>2263</v>
      </c>
      <c r="M226" s="61" t="s">
        <v>2262</v>
      </c>
      <c r="N226" s="61" t="s">
        <v>288</v>
      </c>
      <c r="O226" s="61" t="s">
        <v>288</v>
      </c>
      <c r="P226" s="61" t="s">
        <v>658</v>
      </c>
      <c r="Q226" s="61" t="s">
        <v>288</v>
      </c>
      <c r="R226" s="61" t="s">
        <v>1150</v>
      </c>
      <c r="S226" s="77"/>
      <c r="T226" s="61" t="s">
        <v>288</v>
      </c>
      <c r="U226" s="77">
        <v>44697</v>
      </c>
      <c r="V226" s="61" t="s">
        <v>677</v>
      </c>
    </row>
    <row r="227" spans="1:22" ht="14.5">
      <c r="A227" s="61" t="s">
        <v>577</v>
      </c>
      <c r="B227" s="61" t="s">
        <v>693</v>
      </c>
      <c r="C227" s="61" t="s">
        <v>676</v>
      </c>
      <c r="D227" s="61" t="s">
        <v>1351</v>
      </c>
      <c r="E227" s="61" t="s">
        <v>2264</v>
      </c>
      <c r="F227" s="77">
        <v>44704</v>
      </c>
      <c r="G227" s="62">
        <v>-7200.1</v>
      </c>
      <c r="H227" s="62">
        <v>-615608.55000000005</v>
      </c>
      <c r="I227" s="61" t="s">
        <v>20</v>
      </c>
      <c r="J227" s="61" t="s">
        <v>2240</v>
      </c>
      <c r="K227" s="61" t="s">
        <v>2048</v>
      </c>
      <c r="L227" s="61" t="s">
        <v>2265</v>
      </c>
      <c r="M227" s="61" t="s">
        <v>2264</v>
      </c>
      <c r="N227" s="61" t="s">
        <v>288</v>
      </c>
      <c r="O227" s="61" t="s">
        <v>288</v>
      </c>
      <c r="P227" s="61" t="s">
        <v>658</v>
      </c>
      <c r="Q227" s="61" t="s">
        <v>288</v>
      </c>
      <c r="R227" s="61" t="s">
        <v>1150</v>
      </c>
      <c r="S227" s="77"/>
      <c r="T227" s="61" t="s">
        <v>288</v>
      </c>
      <c r="U227" s="77">
        <v>44704</v>
      </c>
      <c r="V227" s="61" t="s">
        <v>677</v>
      </c>
    </row>
    <row r="228" spans="1:22" ht="14.5">
      <c r="A228" s="61" t="s">
        <v>577</v>
      </c>
      <c r="B228" s="61" t="s">
        <v>693</v>
      </c>
      <c r="C228" s="61" t="s">
        <v>676</v>
      </c>
      <c r="D228" s="61" t="s">
        <v>1351</v>
      </c>
      <c r="E228" s="61" t="s">
        <v>2266</v>
      </c>
      <c r="F228" s="77">
        <v>44699</v>
      </c>
      <c r="G228" s="62">
        <v>-1560.92</v>
      </c>
      <c r="H228" s="62">
        <v>-133458.66</v>
      </c>
      <c r="I228" s="61" t="s">
        <v>20</v>
      </c>
      <c r="J228" s="61" t="s">
        <v>2240</v>
      </c>
      <c r="K228" s="61" t="s">
        <v>2267</v>
      </c>
      <c r="L228" s="61" t="s">
        <v>2268</v>
      </c>
      <c r="M228" s="61" t="s">
        <v>2266</v>
      </c>
      <c r="N228" s="61" t="s">
        <v>288</v>
      </c>
      <c r="O228" s="61" t="s">
        <v>288</v>
      </c>
      <c r="P228" s="61" t="s">
        <v>658</v>
      </c>
      <c r="Q228" s="61" t="s">
        <v>288</v>
      </c>
      <c r="R228" s="61" t="s">
        <v>1150</v>
      </c>
      <c r="S228" s="77"/>
      <c r="T228" s="61" t="s">
        <v>288</v>
      </c>
      <c r="U228" s="77">
        <v>44699</v>
      </c>
      <c r="V228" s="61" t="s">
        <v>677</v>
      </c>
    </row>
    <row r="229" spans="1:22" ht="14.5">
      <c r="A229" s="61" t="s">
        <v>577</v>
      </c>
      <c r="B229" s="61" t="s">
        <v>693</v>
      </c>
      <c r="C229" s="61" t="s">
        <v>676</v>
      </c>
      <c r="D229" s="61" t="s">
        <v>1351</v>
      </c>
      <c r="E229" s="61" t="s">
        <v>2269</v>
      </c>
      <c r="F229" s="77">
        <v>44691</v>
      </c>
      <c r="G229" s="62">
        <v>-2441.8200000000002</v>
      </c>
      <c r="H229" s="62">
        <v>-208775.61</v>
      </c>
      <c r="I229" s="61" t="s">
        <v>20</v>
      </c>
      <c r="J229" s="61" t="s">
        <v>2240</v>
      </c>
      <c r="K229" s="61" t="s">
        <v>2031</v>
      </c>
      <c r="L229" s="61" t="s">
        <v>2270</v>
      </c>
      <c r="M229" s="61" t="s">
        <v>2269</v>
      </c>
      <c r="N229" s="61" t="s">
        <v>288</v>
      </c>
      <c r="O229" s="61" t="s">
        <v>288</v>
      </c>
      <c r="P229" s="61" t="s">
        <v>658</v>
      </c>
      <c r="Q229" s="61" t="s">
        <v>288</v>
      </c>
      <c r="R229" s="61" t="s">
        <v>1150</v>
      </c>
      <c r="S229" s="77"/>
      <c r="T229" s="61" t="s">
        <v>288</v>
      </c>
      <c r="U229" s="77">
        <v>44691</v>
      </c>
      <c r="V229" s="61" t="s">
        <v>677</v>
      </c>
    </row>
    <row r="230" spans="1:22" ht="14.5">
      <c r="A230" s="61" t="s">
        <v>577</v>
      </c>
      <c r="B230" s="61" t="s">
        <v>693</v>
      </c>
      <c r="C230" s="61" t="s">
        <v>676</v>
      </c>
      <c r="D230" s="61" t="s">
        <v>1351</v>
      </c>
      <c r="E230" s="61" t="s">
        <v>2271</v>
      </c>
      <c r="F230" s="77">
        <v>44698</v>
      </c>
      <c r="G230" s="62">
        <v>-9142.01</v>
      </c>
      <c r="H230" s="62">
        <v>-781641.86</v>
      </c>
      <c r="I230" s="61" t="s">
        <v>20</v>
      </c>
      <c r="J230" s="61" t="s">
        <v>2240</v>
      </c>
      <c r="K230" s="61" t="s">
        <v>2031</v>
      </c>
      <c r="L230" s="61" t="s">
        <v>2272</v>
      </c>
      <c r="M230" s="61" t="s">
        <v>2271</v>
      </c>
      <c r="N230" s="61" t="s">
        <v>288</v>
      </c>
      <c r="O230" s="61" t="s">
        <v>288</v>
      </c>
      <c r="P230" s="61" t="s">
        <v>658</v>
      </c>
      <c r="Q230" s="61" t="s">
        <v>288</v>
      </c>
      <c r="R230" s="61" t="s">
        <v>1150</v>
      </c>
      <c r="S230" s="77"/>
      <c r="T230" s="61" t="s">
        <v>288</v>
      </c>
      <c r="U230" s="77">
        <v>44698</v>
      </c>
      <c r="V230" s="61" t="s">
        <v>677</v>
      </c>
    </row>
    <row r="231" spans="1:22" ht="14.5">
      <c r="A231" s="61" t="s">
        <v>577</v>
      </c>
      <c r="B231" s="61" t="s">
        <v>693</v>
      </c>
      <c r="C231" s="61" t="s">
        <v>676</v>
      </c>
      <c r="D231" s="61" t="s">
        <v>1351</v>
      </c>
      <c r="E231" s="61" t="s">
        <v>2273</v>
      </c>
      <c r="F231" s="77">
        <v>44690</v>
      </c>
      <c r="G231" s="62">
        <v>-13984.53</v>
      </c>
      <c r="H231" s="62">
        <v>-1195677.32</v>
      </c>
      <c r="I231" s="61" t="s">
        <v>20</v>
      </c>
      <c r="J231" s="61" t="s">
        <v>2240</v>
      </c>
      <c r="K231" s="61" t="s">
        <v>2245</v>
      </c>
      <c r="L231" s="61" t="s">
        <v>2274</v>
      </c>
      <c r="M231" s="61" t="s">
        <v>2273</v>
      </c>
      <c r="N231" s="61" t="s">
        <v>288</v>
      </c>
      <c r="O231" s="61" t="s">
        <v>288</v>
      </c>
      <c r="P231" s="61" t="s">
        <v>658</v>
      </c>
      <c r="Q231" s="61" t="s">
        <v>288</v>
      </c>
      <c r="R231" s="61" t="s">
        <v>1150</v>
      </c>
      <c r="S231" s="77"/>
      <c r="T231" s="61" t="s">
        <v>288</v>
      </c>
      <c r="U231" s="77">
        <v>44690</v>
      </c>
      <c r="V231" s="61" t="s">
        <v>677</v>
      </c>
    </row>
    <row r="232" spans="1:22" ht="14.5">
      <c r="A232" s="61" t="s">
        <v>577</v>
      </c>
      <c r="B232" s="61" t="s">
        <v>693</v>
      </c>
      <c r="C232" s="61" t="s">
        <v>676</v>
      </c>
      <c r="D232" s="61" t="s">
        <v>1351</v>
      </c>
      <c r="E232" s="61" t="s">
        <v>2275</v>
      </c>
      <c r="F232" s="77">
        <v>44690</v>
      </c>
      <c r="G232" s="62">
        <v>-3380.65</v>
      </c>
      <c r="H232" s="62">
        <v>-289045.58</v>
      </c>
      <c r="I232" s="61" t="s">
        <v>20</v>
      </c>
      <c r="J232" s="61" t="s">
        <v>2240</v>
      </c>
      <c r="K232" s="61" t="s">
        <v>2048</v>
      </c>
      <c r="L232" s="61" t="s">
        <v>2276</v>
      </c>
      <c r="M232" s="61" t="s">
        <v>2275</v>
      </c>
      <c r="N232" s="61" t="s">
        <v>288</v>
      </c>
      <c r="O232" s="61" t="s">
        <v>288</v>
      </c>
      <c r="P232" s="61" t="s">
        <v>658</v>
      </c>
      <c r="Q232" s="61" t="s">
        <v>288</v>
      </c>
      <c r="R232" s="61" t="s">
        <v>1150</v>
      </c>
      <c r="S232" s="77"/>
      <c r="T232" s="61" t="s">
        <v>288</v>
      </c>
      <c r="U232" s="77">
        <v>44690</v>
      </c>
      <c r="V232" s="61" t="s">
        <v>677</v>
      </c>
    </row>
    <row r="233" spans="1:22" ht="14.5">
      <c r="A233" s="61" t="s">
        <v>577</v>
      </c>
      <c r="B233" s="61" t="s">
        <v>693</v>
      </c>
      <c r="C233" s="61" t="s">
        <v>676</v>
      </c>
      <c r="D233" s="61" t="s">
        <v>1351</v>
      </c>
      <c r="E233" s="61" t="s">
        <v>2277</v>
      </c>
      <c r="F233" s="77">
        <v>44690</v>
      </c>
      <c r="G233" s="62">
        <v>-30948.959999999999</v>
      </c>
      <c r="H233" s="62">
        <v>-2646136.08</v>
      </c>
      <c r="I233" s="61" t="s">
        <v>20</v>
      </c>
      <c r="J233" s="61" t="s">
        <v>2240</v>
      </c>
      <c r="K233" s="61" t="s">
        <v>2048</v>
      </c>
      <c r="L233" s="61" t="s">
        <v>2278</v>
      </c>
      <c r="M233" s="61" t="s">
        <v>2277</v>
      </c>
      <c r="N233" s="61" t="s">
        <v>288</v>
      </c>
      <c r="O233" s="61" t="s">
        <v>288</v>
      </c>
      <c r="P233" s="61" t="s">
        <v>658</v>
      </c>
      <c r="Q233" s="61" t="s">
        <v>288</v>
      </c>
      <c r="R233" s="61" t="s">
        <v>1150</v>
      </c>
      <c r="S233" s="77"/>
      <c r="T233" s="61" t="s">
        <v>288</v>
      </c>
      <c r="U233" s="77">
        <v>44690</v>
      </c>
      <c r="V233" s="61" t="s">
        <v>677</v>
      </c>
    </row>
    <row r="234" spans="1:22" ht="14.5">
      <c r="A234" s="61" t="s">
        <v>577</v>
      </c>
      <c r="B234" s="61" t="s">
        <v>693</v>
      </c>
      <c r="C234" s="61" t="s">
        <v>676</v>
      </c>
      <c r="D234" s="61" t="s">
        <v>1351</v>
      </c>
      <c r="E234" s="61" t="s">
        <v>2279</v>
      </c>
      <c r="F234" s="77">
        <v>44698</v>
      </c>
      <c r="G234" s="62">
        <v>-1645.76</v>
      </c>
      <c r="H234" s="62">
        <v>-140712.48000000001</v>
      </c>
      <c r="I234" s="61" t="s">
        <v>20</v>
      </c>
      <c r="J234" s="61" t="s">
        <v>2240</v>
      </c>
      <c r="K234" s="61" t="s">
        <v>2048</v>
      </c>
      <c r="L234" s="61" t="s">
        <v>2280</v>
      </c>
      <c r="M234" s="61" t="s">
        <v>2279</v>
      </c>
      <c r="N234" s="61" t="s">
        <v>288</v>
      </c>
      <c r="O234" s="61" t="s">
        <v>288</v>
      </c>
      <c r="P234" s="61" t="s">
        <v>658</v>
      </c>
      <c r="Q234" s="61" t="s">
        <v>288</v>
      </c>
      <c r="R234" s="61" t="s">
        <v>1150</v>
      </c>
      <c r="S234" s="77"/>
      <c r="T234" s="61" t="s">
        <v>288</v>
      </c>
      <c r="U234" s="77">
        <v>44698</v>
      </c>
      <c r="V234" s="61" t="s">
        <v>677</v>
      </c>
    </row>
    <row r="235" spans="1:22" ht="14.5">
      <c r="A235" s="61" t="s">
        <v>577</v>
      </c>
      <c r="B235" s="61" t="s">
        <v>693</v>
      </c>
      <c r="C235" s="61" t="s">
        <v>676</v>
      </c>
      <c r="D235" s="61" t="s">
        <v>1351</v>
      </c>
      <c r="E235" s="61" t="s">
        <v>2281</v>
      </c>
      <c r="F235" s="77">
        <v>44691</v>
      </c>
      <c r="G235" s="62">
        <v>-16723.63</v>
      </c>
      <c r="H235" s="62">
        <v>-1429870.37</v>
      </c>
      <c r="I235" s="61" t="s">
        <v>20</v>
      </c>
      <c r="J235" s="61" t="s">
        <v>2240</v>
      </c>
      <c r="K235" s="61" t="s">
        <v>2048</v>
      </c>
      <c r="L235" s="61" t="s">
        <v>2282</v>
      </c>
      <c r="M235" s="61" t="s">
        <v>2281</v>
      </c>
      <c r="N235" s="61" t="s">
        <v>288</v>
      </c>
      <c r="O235" s="61" t="s">
        <v>288</v>
      </c>
      <c r="P235" s="61" t="s">
        <v>658</v>
      </c>
      <c r="Q235" s="61" t="s">
        <v>288</v>
      </c>
      <c r="R235" s="61" t="s">
        <v>1150</v>
      </c>
      <c r="S235" s="77"/>
      <c r="T235" s="61" t="s">
        <v>288</v>
      </c>
      <c r="U235" s="77">
        <v>44691</v>
      </c>
      <c r="V235" s="61" t="s">
        <v>677</v>
      </c>
    </row>
    <row r="236" spans="1:22" ht="14.5">
      <c r="A236" s="61" t="s">
        <v>577</v>
      </c>
      <c r="B236" s="61" t="s">
        <v>693</v>
      </c>
      <c r="C236" s="61" t="s">
        <v>676</v>
      </c>
      <c r="D236" s="61" t="s">
        <v>1351</v>
      </c>
      <c r="E236" s="61" t="s">
        <v>2283</v>
      </c>
      <c r="F236" s="77">
        <v>44713</v>
      </c>
      <c r="G236" s="62">
        <v>-3979.79</v>
      </c>
      <c r="H236" s="62">
        <v>-350818.49</v>
      </c>
      <c r="I236" s="61" t="s">
        <v>20</v>
      </c>
      <c r="J236" s="61" t="s">
        <v>2240</v>
      </c>
      <c r="K236" s="61" t="s">
        <v>2031</v>
      </c>
      <c r="L236" s="61" t="s">
        <v>2284</v>
      </c>
      <c r="M236" s="61" t="s">
        <v>2283</v>
      </c>
      <c r="N236" s="61" t="s">
        <v>288</v>
      </c>
      <c r="O236" s="61" t="s">
        <v>288</v>
      </c>
      <c r="P236" s="61" t="s">
        <v>658</v>
      </c>
      <c r="Q236" s="61" t="s">
        <v>288</v>
      </c>
      <c r="R236" s="61" t="s">
        <v>1150</v>
      </c>
      <c r="S236" s="77"/>
      <c r="T236" s="61" t="s">
        <v>288</v>
      </c>
      <c r="U236" s="77">
        <v>44713</v>
      </c>
      <c r="V236" s="61" t="s">
        <v>677</v>
      </c>
    </row>
    <row r="237" spans="1:22" ht="14.5">
      <c r="A237" s="61" t="s">
        <v>577</v>
      </c>
      <c r="B237" s="61" t="s">
        <v>693</v>
      </c>
      <c r="C237" s="61" t="s">
        <v>676</v>
      </c>
      <c r="D237" s="61" t="s">
        <v>1351</v>
      </c>
      <c r="E237" s="61" t="s">
        <v>2285</v>
      </c>
      <c r="F237" s="77">
        <v>44721</v>
      </c>
      <c r="G237" s="62">
        <v>-26633.23</v>
      </c>
      <c r="H237" s="62">
        <v>-2347719.2200000002</v>
      </c>
      <c r="I237" s="61" t="s">
        <v>20</v>
      </c>
      <c r="J237" s="61" t="s">
        <v>2240</v>
      </c>
      <c r="K237" s="61" t="s">
        <v>2245</v>
      </c>
      <c r="L237" s="61" t="s">
        <v>2286</v>
      </c>
      <c r="M237" s="61" t="s">
        <v>2285</v>
      </c>
      <c r="N237" s="61" t="s">
        <v>288</v>
      </c>
      <c r="O237" s="61" t="s">
        <v>288</v>
      </c>
      <c r="P237" s="61" t="s">
        <v>658</v>
      </c>
      <c r="Q237" s="61" t="s">
        <v>288</v>
      </c>
      <c r="R237" s="61" t="s">
        <v>1150</v>
      </c>
      <c r="S237" s="77"/>
      <c r="T237" s="61" t="s">
        <v>288</v>
      </c>
      <c r="U237" s="77">
        <v>44721</v>
      </c>
      <c r="V237" s="61" t="s">
        <v>677</v>
      </c>
    </row>
    <row r="238" spans="1:22" ht="14.5">
      <c r="A238" s="61" t="s">
        <v>577</v>
      </c>
      <c r="B238" s="61" t="s">
        <v>693</v>
      </c>
      <c r="C238" s="61" t="s">
        <v>676</v>
      </c>
      <c r="D238" s="61" t="s">
        <v>1351</v>
      </c>
      <c r="E238" s="61" t="s">
        <v>2287</v>
      </c>
      <c r="F238" s="77">
        <v>44717</v>
      </c>
      <c r="G238" s="62">
        <v>-12247.2</v>
      </c>
      <c r="H238" s="62">
        <v>-1079590.68</v>
      </c>
      <c r="I238" s="61" t="s">
        <v>20</v>
      </c>
      <c r="J238" s="61" t="s">
        <v>2240</v>
      </c>
      <c r="K238" s="61" t="s">
        <v>2245</v>
      </c>
      <c r="L238" s="61" t="s">
        <v>2288</v>
      </c>
      <c r="M238" s="61" t="s">
        <v>2287</v>
      </c>
      <c r="N238" s="61" t="s">
        <v>288</v>
      </c>
      <c r="O238" s="61" t="s">
        <v>288</v>
      </c>
      <c r="P238" s="61" t="s">
        <v>658</v>
      </c>
      <c r="Q238" s="61" t="s">
        <v>288</v>
      </c>
      <c r="R238" s="61" t="s">
        <v>1150</v>
      </c>
      <c r="S238" s="77"/>
      <c r="T238" s="61" t="s">
        <v>288</v>
      </c>
      <c r="U238" s="77">
        <v>44717</v>
      </c>
      <c r="V238" s="61" t="s">
        <v>677</v>
      </c>
    </row>
    <row r="239" spans="1:22" ht="14.5">
      <c r="A239" s="61" t="s">
        <v>577</v>
      </c>
      <c r="B239" s="61" t="s">
        <v>693</v>
      </c>
      <c r="C239" s="61" t="s">
        <v>676</v>
      </c>
      <c r="D239" s="61" t="s">
        <v>1351</v>
      </c>
      <c r="E239" s="61" t="s">
        <v>2289</v>
      </c>
      <c r="F239" s="77">
        <v>44717</v>
      </c>
      <c r="G239" s="62">
        <v>-118505.13</v>
      </c>
      <c r="H239" s="62">
        <v>-10446227.210000001</v>
      </c>
      <c r="I239" s="61" t="s">
        <v>20</v>
      </c>
      <c r="J239" s="61" t="s">
        <v>2240</v>
      </c>
      <c r="K239" s="61" t="s">
        <v>2048</v>
      </c>
      <c r="L239" s="61" t="s">
        <v>2290</v>
      </c>
      <c r="M239" s="61" t="s">
        <v>2289</v>
      </c>
      <c r="N239" s="61" t="s">
        <v>288</v>
      </c>
      <c r="O239" s="61" t="s">
        <v>288</v>
      </c>
      <c r="P239" s="61" t="s">
        <v>658</v>
      </c>
      <c r="Q239" s="61" t="s">
        <v>288</v>
      </c>
      <c r="R239" s="61" t="s">
        <v>1150</v>
      </c>
      <c r="S239" s="77"/>
      <c r="T239" s="61" t="s">
        <v>288</v>
      </c>
      <c r="U239" s="77">
        <v>44717</v>
      </c>
      <c r="V239" s="61" t="s">
        <v>677</v>
      </c>
    </row>
    <row r="240" spans="1:22" ht="14.5">
      <c r="A240" s="61" t="s">
        <v>577</v>
      </c>
      <c r="B240" s="61" t="s">
        <v>693</v>
      </c>
      <c r="C240" s="61" t="s">
        <v>676</v>
      </c>
      <c r="D240" s="61" t="s">
        <v>1351</v>
      </c>
      <c r="E240" s="61" t="s">
        <v>2291</v>
      </c>
      <c r="F240" s="77">
        <v>44713</v>
      </c>
      <c r="G240" s="62">
        <v>-2809.6</v>
      </c>
      <c r="H240" s="62">
        <v>-247666.24</v>
      </c>
      <c r="I240" s="61" t="s">
        <v>20</v>
      </c>
      <c r="J240" s="61" t="s">
        <v>2240</v>
      </c>
      <c r="K240" s="61" t="s">
        <v>2031</v>
      </c>
      <c r="L240" s="61" t="s">
        <v>2292</v>
      </c>
      <c r="M240" s="61" t="s">
        <v>2291</v>
      </c>
      <c r="N240" s="61" t="s">
        <v>288</v>
      </c>
      <c r="O240" s="61" t="s">
        <v>288</v>
      </c>
      <c r="P240" s="61" t="s">
        <v>658</v>
      </c>
      <c r="Q240" s="61" t="s">
        <v>288</v>
      </c>
      <c r="R240" s="61" t="s">
        <v>1150</v>
      </c>
      <c r="S240" s="77"/>
      <c r="T240" s="61" t="s">
        <v>288</v>
      </c>
      <c r="U240" s="77">
        <v>44713</v>
      </c>
      <c r="V240" s="61" t="s">
        <v>677</v>
      </c>
    </row>
    <row r="241" spans="1:22" ht="14.5">
      <c r="A241" s="61" t="s">
        <v>577</v>
      </c>
      <c r="B241" s="61" t="s">
        <v>693</v>
      </c>
      <c r="C241" s="61" t="s">
        <v>676</v>
      </c>
      <c r="D241" s="61" t="s">
        <v>1351</v>
      </c>
      <c r="E241" s="61" t="s">
        <v>2293</v>
      </c>
      <c r="F241" s="77">
        <v>44643</v>
      </c>
      <c r="G241" s="62">
        <v>-8599.33</v>
      </c>
      <c r="H241" s="62">
        <v>-731373.02</v>
      </c>
      <c r="I241" s="61" t="s">
        <v>20</v>
      </c>
      <c r="J241" s="61" t="s">
        <v>2240</v>
      </c>
      <c r="K241" s="61" t="s">
        <v>2267</v>
      </c>
      <c r="L241" s="61" t="s">
        <v>2294</v>
      </c>
      <c r="M241" s="61" t="s">
        <v>2293</v>
      </c>
      <c r="N241" s="61" t="s">
        <v>288</v>
      </c>
      <c r="O241" s="61" t="s">
        <v>288</v>
      </c>
      <c r="P241" s="61" t="s">
        <v>658</v>
      </c>
      <c r="Q241" s="61" t="s">
        <v>288</v>
      </c>
      <c r="R241" s="61" t="s">
        <v>1150</v>
      </c>
      <c r="S241" s="77">
        <v>44748</v>
      </c>
      <c r="T241" s="61" t="s">
        <v>2295</v>
      </c>
      <c r="U241" s="77">
        <v>44643</v>
      </c>
      <c r="V241" s="61" t="s">
        <v>677</v>
      </c>
    </row>
    <row r="242" spans="1:22" ht="14.5">
      <c r="A242" s="61" t="s">
        <v>577</v>
      </c>
      <c r="B242" s="61" t="s">
        <v>693</v>
      </c>
      <c r="C242" s="61" t="s">
        <v>676</v>
      </c>
      <c r="D242" s="61" t="s">
        <v>1351</v>
      </c>
      <c r="E242" s="61" t="s">
        <v>2296</v>
      </c>
      <c r="F242" s="77">
        <v>44642</v>
      </c>
      <c r="G242" s="62">
        <v>-5719.03</v>
      </c>
      <c r="H242" s="62">
        <v>-486403.5</v>
      </c>
      <c r="I242" s="61" t="s">
        <v>20</v>
      </c>
      <c r="J242" s="61" t="s">
        <v>2240</v>
      </c>
      <c r="K242" s="61" t="s">
        <v>2267</v>
      </c>
      <c r="L242" s="61" t="s">
        <v>2297</v>
      </c>
      <c r="M242" s="61" t="s">
        <v>2296</v>
      </c>
      <c r="N242" s="61" t="s">
        <v>288</v>
      </c>
      <c r="O242" s="61" t="s">
        <v>288</v>
      </c>
      <c r="P242" s="61" t="s">
        <v>658</v>
      </c>
      <c r="Q242" s="61" t="s">
        <v>288</v>
      </c>
      <c r="R242" s="61" t="s">
        <v>1150</v>
      </c>
      <c r="S242" s="77">
        <v>44748</v>
      </c>
      <c r="T242" s="61" t="s">
        <v>2298</v>
      </c>
      <c r="U242" s="77">
        <v>44642</v>
      </c>
      <c r="V242" s="61" t="s">
        <v>677</v>
      </c>
    </row>
    <row r="243" spans="1:22" ht="14.5">
      <c r="A243" s="61" t="s">
        <v>577</v>
      </c>
      <c r="B243" s="61" t="s">
        <v>693</v>
      </c>
      <c r="C243" s="61" t="s">
        <v>676</v>
      </c>
      <c r="D243" s="61" t="s">
        <v>1351</v>
      </c>
      <c r="E243" s="61" t="s">
        <v>2299</v>
      </c>
      <c r="F243" s="77">
        <v>44634</v>
      </c>
      <c r="G243" s="62">
        <v>-61071.76</v>
      </c>
      <c r="H243" s="62">
        <v>-5194153.1900000004</v>
      </c>
      <c r="I243" s="61" t="s">
        <v>20</v>
      </c>
      <c r="J243" s="61" t="s">
        <v>2240</v>
      </c>
      <c r="K243" s="61" t="s">
        <v>2031</v>
      </c>
      <c r="L243" s="61" t="s">
        <v>2300</v>
      </c>
      <c r="M243" s="61" t="s">
        <v>2299</v>
      </c>
      <c r="N243" s="61" t="s">
        <v>288</v>
      </c>
      <c r="O243" s="61" t="s">
        <v>288</v>
      </c>
      <c r="P243" s="61" t="s">
        <v>658</v>
      </c>
      <c r="Q243" s="61" t="s">
        <v>288</v>
      </c>
      <c r="R243" s="61" t="s">
        <v>1150</v>
      </c>
      <c r="S243" s="77">
        <v>44749</v>
      </c>
      <c r="T243" s="61" t="s">
        <v>2301</v>
      </c>
      <c r="U243" s="77">
        <v>44634</v>
      </c>
      <c r="V243" s="61" t="s">
        <v>677</v>
      </c>
    </row>
    <row r="244" spans="1:22" ht="14.5">
      <c r="A244" s="61" t="s">
        <v>577</v>
      </c>
      <c r="B244" s="61" t="s">
        <v>693</v>
      </c>
      <c r="C244" s="61" t="s">
        <v>676</v>
      </c>
      <c r="D244" s="61" t="s">
        <v>1351</v>
      </c>
      <c r="E244" s="61" t="s">
        <v>2302</v>
      </c>
      <c r="F244" s="77">
        <v>44669</v>
      </c>
      <c r="G244" s="62">
        <v>-1811.25</v>
      </c>
      <c r="H244" s="62">
        <v>-154409.06</v>
      </c>
      <c r="I244" s="61" t="s">
        <v>20</v>
      </c>
      <c r="J244" s="61" t="s">
        <v>2240</v>
      </c>
      <c r="K244" s="61" t="s">
        <v>2048</v>
      </c>
      <c r="L244" s="61" t="s">
        <v>2303</v>
      </c>
      <c r="M244" s="61" t="s">
        <v>2302</v>
      </c>
      <c r="N244" s="61" t="s">
        <v>288</v>
      </c>
      <c r="O244" s="61" t="s">
        <v>288</v>
      </c>
      <c r="P244" s="61" t="s">
        <v>658</v>
      </c>
      <c r="Q244" s="61" t="s">
        <v>288</v>
      </c>
      <c r="R244" s="61" t="s">
        <v>1150</v>
      </c>
      <c r="S244" s="77">
        <v>44770</v>
      </c>
      <c r="T244" s="61" t="s">
        <v>2304</v>
      </c>
      <c r="U244" s="77">
        <v>44669</v>
      </c>
      <c r="V244" s="61" t="s">
        <v>677</v>
      </c>
    </row>
    <row r="245" spans="1:22" ht="14.5">
      <c r="A245" s="61" t="s">
        <v>577</v>
      </c>
      <c r="B245" s="61" t="s">
        <v>693</v>
      </c>
      <c r="C245" s="61" t="s">
        <v>676</v>
      </c>
      <c r="D245" s="61" t="s">
        <v>1351</v>
      </c>
      <c r="E245" s="61" t="s">
        <v>2305</v>
      </c>
      <c r="F245" s="77">
        <v>44733</v>
      </c>
      <c r="G245" s="62">
        <v>-20488.97</v>
      </c>
      <c r="H245" s="62">
        <v>-1806102.71</v>
      </c>
      <c r="I245" s="61" t="s">
        <v>20</v>
      </c>
      <c r="J245" s="61" t="s">
        <v>1374</v>
      </c>
      <c r="K245" s="61" t="s">
        <v>2306</v>
      </c>
      <c r="L245" s="61" t="s">
        <v>2307</v>
      </c>
      <c r="M245" s="61" t="s">
        <v>2305</v>
      </c>
      <c r="N245" s="61" t="s">
        <v>288</v>
      </c>
      <c r="O245" s="61" t="s">
        <v>288</v>
      </c>
      <c r="P245" s="61" t="s">
        <v>658</v>
      </c>
      <c r="Q245" s="61" t="s">
        <v>288</v>
      </c>
      <c r="R245" s="61" t="s">
        <v>1150</v>
      </c>
      <c r="S245" s="77"/>
      <c r="T245" s="61" t="s">
        <v>288</v>
      </c>
      <c r="U245" s="77">
        <v>44733</v>
      </c>
      <c r="V245" s="61" t="s">
        <v>677</v>
      </c>
    </row>
    <row r="246" spans="1:22" ht="14.5">
      <c r="A246" s="61" t="s">
        <v>577</v>
      </c>
      <c r="B246" s="61" t="s">
        <v>693</v>
      </c>
      <c r="C246" s="61" t="s">
        <v>676</v>
      </c>
      <c r="D246" s="61" t="s">
        <v>1351</v>
      </c>
      <c r="E246" s="61" t="s">
        <v>2308</v>
      </c>
      <c r="F246" s="77">
        <v>44658</v>
      </c>
      <c r="G246" s="62">
        <v>-2482.21</v>
      </c>
      <c r="H246" s="62">
        <v>-211608.4</v>
      </c>
      <c r="I246" s="61" t="s">
        <v>20</v>
      </c>
      <c r="J246" s="61" t="s">
        <v>1225</v>
      </c>
      <c r="K246" s="61" t="s">
        <v>2048</v>
      </c>
      <c r="L246" s="61" t="s">
        <v>2309</v>
      </c>
      <c r="M246" s="61" t="s">
        <v>2308</v>
      </c>
      <c r="N246" s="61" t="s">
        <v>288</v>
      </c>
      <c r="O246" s="61" t="s">
        <v>288</v>
      </c>
      <c r="P246" s="61" t="s">
        <v>658</v>
      </c>
      <c r="Q246" s="61" t="s">
        <v>288</v>
      </c>
      <c r="R246" s="61" t="s">
        <v>1150</v>
      </c>
      <c r="S246" s="77"/>
      <c r="T246" s="61" t="s">
        <v>288</v>
      </c>
      <c r="U246" s="77">
        <v>44658</v>
      </c>
      <c r="V246" s="61" t="s">
        <v>677</v>
      </c>
    </row>
    <row r="247" spans="1:22" ht="14.5">
      <c r="A247" s="61" t="s">
        <v>577</v>
      </c>
      <c r="B247" s="61" t="s">
        <v>693</v>
      </c>
      <c r="C247" s="61" t="s">
        <v>676</v>
      </c>
      <c r="D247" s="61" t="s">
        <v>1351</v>
      </c>
      <c r="E247" s="61" t="s">
        <v>2310</v>
      </c>
      <c r="F247" s="77">
        <v>44664</v>
      </c>
      <c r="G247" s="62">
        <v>-100759.44</v>
      </c>
      <c r="H247" s="62">
        <v>-8589742.2599999998</v>
      </c>
      <c r="I247" s="61" t="s">
        <v>20</v>
      </c>
      <c r="J247" s="61" t="s">
        <v>1225</v>
      </c>
      <c r="K247" s="61" t="s">
        <v>2048</v>
      </c>
      <c r="L247" s="61" t="s">
        <v>2311</v>
      </c>
      <c r="M247" s="61" t="s">
        <v>2310</v>
      </c>
      <c r="N247" s="61" t="s">
        <v>288</v>
      </c>
      <c r="O247" s="61" t="s">
        <v>288</v>
      </c>
      <c r="P247" s="61" t="s">
        <v>658</v>
      </c>
      <c r="Q247" s="61" t="s">
        <v>288</v>
      </c>
      <c r="R247" s="61" t="s">
        <v>1150</v>
      </c>
      <c r="S247" s="77"/>
      <c r="T247" s="61" t="s">
        <v>288</v>
      </c>
      <c r="U247" s="77">
        <v>44664</v>
      </c>
      <c r="V247" s="61" t="s">
        <v>677</v>
      </c>
    </row>
    <row r="248" spans="1:22" ht="14.5">
      <c r="A248" s="61" t="s">
        <v>577</v>
      </c>
      <c r="B248" s="61" t="s">
        <v>693</v>
      </c>
      <c r="C248" s="61" t="s">
        <v>676</v>
      </c>
      <c r="D248" s="61" t="s">
        <v>1351</v>
      </c>
      <c r="E248" s="61" t="s">
        <v>2312</v>
      </c>
      <c r="F248" s="77">
        <v>44714</v>
      </c>
      <c r="G248" s="62">
        <v>-155856.47</v>
      </c>
      <c r="H248" s="62">
        <v>-13738747.83</v>
      </c>
      <c r="I248" s="61" t="s">
        <v>20</v>
      </c>
      <c r="J248" s="61" t="s">
        <v>1225</v>
      </c>
      <c r="K248" s="61" t="s">
        <v>2313</v>
      </c>
      <c r="L248" s="61" t="s">
        <v>2314</v>
      </c>
      <c r="M248" s="61" t="s">
        <v>2312</v>
      </c>
      <c r="N248" s="61" t="s">
        <v>288</v>
      </c>
      <c r="O248" s="61" t="s">
        <v>288</v>
      </c>
      <c r="P248" s="61" t="s">
        <v>658</v>
      </c>
      <c r="Q248" s="61" t="s">
        <v>288</v>
      </c>
      <c r="R248" s="61" t="s">
        <v>1150</v>
      </c>
      <c r="S248" s="77"/>
      <c r="T248" s="61" t="s">
        <v>288</v>
      </c>
      <c r="U248" s="77">
        <v>44714</v>
      </c>
      <c r="V248" s="61" t="s">
        <v>677</v>
      </c>
    </row>
    <row r="249" spans="1:22" ht="14.5">
      <c r="A249" s="61" t="s">
        <v>577</v>
      </c>
      <c r="B249" s="61" t="s">
        <v>693</v>
      </c>
      <c r="C249" s="61" t="s">
        <v>676</v>
      </c>
      <c r="D249" s="61" t="s">
        <v>1351</v>
      </c>
      <c r="E249" s="61" t="s">
        <v>2315</v>
      </c>
      <c r="F249" s="77">
        <v>44714</v>
      </c>
      <c r="G249" s="62">
        <v>-100500.75</v>
      </c>
      <c r="H249" s="62">
        <v>-8859141.1099999994</v>
      </c>
      <c r="I249" s="61" t="s">
        <v>20</v>
      </c>
      <c r="J249" s="61" t="s">
        <v>1225</v>
      </c>
      <c r="K249" s="61" t="s">
        <v>2313</v>
      </c>
      <c r="L249" s="61" t="s">
        <v>2316</v>
      </c>
      <c r="M249" s="61" t="s">
        <v>2315</v>
      </c>
      <c r="N249" s="61" t="s">
        <v>288</v>
      </c>
      <c r="O249" s="61" t="s">
        <v>288</v>
      </c>
      <c r="P249" s="61" t="s">
        <v>658</v>
      </c>
      <c r="Q249" s="61" t="s">
        <v>288</v>
      </c>
      <c r="R249" s="61" t="s">
        <v>1150</v>
      </c>
      <c r="S249" s="77"/>
      <c r="T249" s="61" t="s">
        <v>288</v>
      </c>
      <c r="U249" s="77">
        <v>44714</v>
      </c>
      <c r="V249" s="61" t="s">
        <v>677</v>
      </c>
    </row>
    <row r="250" spans="1:22" ht="14.5">
      <c r="A250" s="61" t="s">
        <v>577</v>
      </c>
      <c r="B250" s="61" t="s">
        <v>693</v>
      </c>
      <c r="C250" s="61" t="s">
        <v>676</v>
      </c>
      <c r="D250" s="61" t="s">
        <v>1351</v>
      </c>
      <c r="E250" s="61" t="s">
        <v>2317</v>
      </c>
      <c r="F250" s="77">
        <v>44714</v>
      </c>
      <c r="G250" s="62">
        <v>-8706.0300000000007</v>
      </c>
      <c r="H250" s="62">
        <v>-767436.54</v>
      </c>
      <c r="I250" s="61" t="s">
        <v>20</v>
      </c>
      <c r="J250" s="61" t="s">
        <v>1225</v>
      </c>
      <c r="K250" s="61" t="s">
        <v>2313</v>
      </c>
      <c r="L250" s="61" t="s">
        <v>2318</v>
      </c>
      <c r="M250" s="61" t="s">
        <v>2317</v>
      </c>
      <c r="N250" s="61" t="s">
        <v>288</v>
      </c>
      <c r="O250" s="61" t="s">
        <v>288</v>
      </c>
      <c r="P250" s="61" t="s">
        <v>658</v>
      </c>
      <c r="Q250" s="61" t="s">
        <v>288</v>
      </c>
      <c r="R250" s="61" t="s">
        <v>1150</v>
      </c>
      <c r="S250" s="77"/>
      <c r="T250" s="61" t="s">
        <v>288</v>
      </c>
      <c r="U250" s="77">
        <v>44714</v>
      </c>
      <c r="V250" s="61" t="s">
        <v>677</v>
      </c>
    </row>
    <row r="251" spans="1:22" ht="14.5">
      <c r="A251" s="61" t="s">
        <v>577</v>
      </c>
      <c r="B251" s="61" t="s">
        <v>693</v>
      </c>
      <c r="C251" s="61" t="s">
        <v>676</v>
      </c>
      <c r="D251" s="61" t="s">
        <v>1351</v>
      </c>
      <c r="E251" s="61" t="s">
        <v>2319</v>
      </c>
      <c r="F251" s="77">
        <v>44714</v>
      </c>
      <c r="G251" s="62">
        <v>-130724.26</v>
      </c>
      <c r="H251" s="62">
        <v>-11523343.52</v>
      </c>
      <c r="I251" s="61" t="s">
        <v>20</v>
      </c>
      <c r="J251" s="61" t="s">
        <v>1225</v>
      </c>
      <c r="K251" s="61" t="s">
        <v>2313</v>
      </c>
      <c r="L251" s="61" t="s">
        <v>2320</v>
      </c>
      <c r="M251" s="61" t="s">
        <v>2319</v>
      </c>
      <c r="N251" s="61" t="s">
        <v>288</v>
      </c>
      <c r="O251" s="61" t="s">
        <v>288</v>
      </c>
      <c r="P251" s="61" t="s">
        <v>658</v>
      </c>
      <c r="Q251" s="61" t="s">
        <v>288</v>
      </c>
      <c r="R251" s="61" t="s">
        <v>1150</v>
      </c>
      <c r="S251" s="77"/>
      <c r="T251" s="61" t="s">
        <v>288</v>
      </c>
      <c r="U251" s="77">
        <v>44714</v>
      </c>
      <c r="V251" s="61" t="s">
        <v>677</v>
      </c>
    </row>
    <row r="252" spans="1:22" ht="14.5">
      <c r="A252" s="61" t="s">
        <v>577</v>
      </c>
      <c r="B252" s="61" t="s">
        <v>693</v>
      </c>
      <c r="C252" s="61" t="s">
        <v>676</v>
      </c>
      <c r="D252" s="61" t="s">
        <v>1351</v>
      </c>
      <c r="E252" s="61" t="s">
        <v>2321</v>
      </c>
      <c r="F252" s="77">
        <v>44714</v>
      </c>
      <c r="G252" s="62">
        <v>-115107.27</v>
      </c>
      <c r="H252" s="62">
        <v>-10146705.85</v>
      </c>
      <c r="I252" s="61" t="s">
        <v>20</v>
      </c>
      <c r="J252" s="61" t="s">
        <v>1225</v>
      </c>
      <c r="K252" s="61" t="s">
        <v>2313</v>
      </c>
      <c r="L252" s="61" t="s">
        <v>2322</v>
      </c>
      <c r="M252" s="61" t="s">
        <v>2321</v>
      </c>
      <c r="N252" s="61" t="s">
        <v>288</v>
      </c>
      <c r="O252" s="61" t="s">
        <v>288</v>
      </c>
      <c r="P252" s="61" t="s">
        <v>658</v>
      </c>
      <c r="Q252" s="61" t="s">
        <v>288</v>
      </c>
      <c r="R252" s="61" t="s">
        <v>1150</v>
      </c>
      <c r="S252" s="77"/>
      <c r="T252" s="61" t="s">
        <v>288</v>
      </c>
      <c r="U252" s="77">
        <v>44714</v>
      </c>
      <c r="V252" s="61" t="s">
        <v>677</v>
      </c>
    </row>
    <row r="253" spans="1:22" ht="14.5">
      <c r="A253" s="61" t="s">
        <v>577</v>
      </c>
      <c r="B253" s="61" t="s">
        <v>693</v>
      </c>
      <c r="C253" s="61" t="s">
        <v>676</v>
      </c>
      <c r="D253" s="61" t="s">
        <v>1351</v>
      </c>
      <c r="E253" s="61" t="s">
        <v>2323</v>
      </c>
      <c r="F253" s="77">
        <v>44714</v>
      </c>
      <c r="G253" s="62">
        <v>-8756.23</v>
      </c>
      <c r="H253" s="62">
        <v>-771861.67</v>
      </c>
      <c r="I253" s="61" t="s">
        <v>20</v>
      </c>
      <c r="J253" s="61" t="s">
        <v>1225</v>
      </c>
      <c r="K253" s="61" t="s">
        <v>2313</v>
      </c>
      <c r="L253" s="61" t="s">
        <v>2324</v>
      </c>
      <c r="M253" s="61" t="s">
        <v>2323</v>
      </c>
      <c r="N253" s="61" t="s">
        <v>288</v>
      </c>
      <c r="O253" s="61" t="s">
        <v>288</v>
      </c>
      <c r="P253" s="61" t="s">
        <v>658</v>
      </c>
      <c r="Q253" s="61" t="s">
        <v>288</v>
      </c>
      <c r="R253" s="61" t="s">
        <v>1150</v>
      </c>
      <c r="S253" s="77"/>
      <c r="T253" s="61" t="s">
        <v>288</v>
      </c>
      <c r="U253" s="77">
        <v>44714</v>
      </c>
      <c r="V253" s="61" t="s">
        <v>677</v>
      </c>
    </row>
    <row r="254" spans="1:22" ht="14.5">
      <c r="A254" s="61" t="s">
        <v>577</v>
      </c>
      <c r="B254" s="61" t="s">
        <v>693</v>
      </c>
      <c r="C254" s="61" t="s">
        <v>676</v>
      </c>
      <c r="D254" s="61" t="s">
        <v>1351</v>
      </c>
      <c r="E254" s="61" t="s">
        <v>2325</v>
      </c>
      <c r="F254" s="77">
        <v>44714</v>
      </c>
      <c r="G254" s="62">
        <v>-14393.4</v>
      </c>
      <c r="H254" s="62">
        <v>-1268778.21</v>
      </c>
      <c r="I254" s="61" t="s">
        <v>20</v>
      </c>
      <c r="J254" s="61" t="s">
        <v>1225</v>
      </c>
      <c r="K254" s="61" t="s">
        <v>2313</v>
      </c>
      <c r="L254" s="61" t="s">
        <v>2326</v>
      </c>
      <c r="M254" s="61" t="s">
        <v>2325</v>
      </c>
      <c r="N254" s="61" t="s">
        <v>288</v>
      </c>
      <c r="O254" s="61" t="s">
        <v>288</v>
      </c>
      <c r="P254" s="61" t="s">
        <v>658</v>
      </c>
      <c r="Q254" s="61" t="s">
        <v>288</v>
      </c>
      <c r="R254" s="61" t="s">
        <v>1150</v>
      </c>
      <c r="S254" s="77"/>
      <c r="T254" s="61" t="s">
        <v>288</v>
      </c>
      <c r="U254" s="77">
        <v>44714</v>
      </c>
      <c r="V254" s="61" t="s">
        <v>677</v>
      </c>
    </row>
    <row r="255" spans="1:22" ht="14.5">
      <c r="A255" s="61" t="s">
        <v>577</v>
      </c>
      <c r="B255" s="61" t="s">
        <v>693</v>
      </c>
      <c r="C255" s="61" t="s">
        <v>676</v>
      </c>
      <c r="D255" s="61" t="s">
        <v>1351</v>
      </c>
      <c r="E255" s="61" t="s">
        <v>2327</v>
      </c>
      <c r="F255" s="77">
        <v>44719</v>
      </c>
      <c r="G255" s="62">
        <v>-3818.66</v>
      </c>
      <c r="H255" s="62">
        <v>-336614.88</v>
      </c>
      <c r="I255" s="61" t="s">
        <v>20</v>
      </c>
      <c r="J255" s="61" t="s">
        <v>1225</v>
      </c>
      <c r="K255" s="61" t="s">
        <v>2313</v>
      </c>
      <c r="L255" s="61" t="s">
        <v>2328</v>
      </c>
      <c r="M255" s="61" t="s">
        <v>2327</v>
      </c>
      <c r="N255" s="61" t="s">
        <v>288</v>
      </c>
      <c r="O255" s="61" t="s">
        <v>288</v>
      </c>
      <c r="P255" s="61" t="s">
        <v>658</v>
      </c>
      <c r="Q255" s="61" t="s">
        <v>288</v>
      </c>
      <c r="R255" s="61" t="s">
        <v>1150</v>
      </c>
      <c r="S255" s="77"/>
      <c r="T255" s="61" t="s">
        <v>288</v>
      </c>
      <c r="U255" s="77">
        <v>44719</v>
      </c>
      <c r="V255" s="61" t="s">
        <v>677</v>
      </c>
    </row>
    <row r="256" spans="1:22" ht="14.5">
      <c r="A256" s="61" t="s">
        <v>577</v>
      </c>
      <c r="B256" s="61" t="s">
        <v>693</v>
      </c>
      <c r="C256" s="61" t="s">
        <v>676</v>
      </c>
      <c r="D256" s="61" t="s">
        <v>1351</v>
      </c>
      <c r="E256" s="61" t="s">
        <v>2329</v>
      </c>
      <c r="F256" s="77">
        <v>44719</v>
      </c>
      <c r="G256" s="62">
        <v>-23752.94</v>
      </c>
      <c r="H256" s="62">
        <v>-2093821.66</v>
      </c>
      <c r="I256" s="61" t="s">
        <v>20</v>
      </c>
      <c r="J256" s="61" t="s">
        <v>1225</v>
      </c>
      <c r="K256" s="61" t="s">
        <v>2313</v>
      </c>
      <c r="L256" s="61" t="s">
        <v>2330</v>
      </c>
      <c r="M256" s="61" t="s">
        <v>2329</v>
      </c>
      <c r="N256" s="61" t="s">
        <v>288</v>
      </c>
      <c r="O256" s="61" t="s">
        <v>288</v>
      </c>
      <c r="P256" s="61" t="s">
        <v>658</v>
      </c>
      <c r="Q256" s="61" t="s">
        <v>288</v>
      </c>
      <c r="R256" s="61" t="s">
        <v>1150</v>
      </c>
      <c r="S256" s="77"/>
      <c r="T256" s="61" t="s">
        <v>288</v>
      </c>
      <c r="U256" s="77">
        <v>44719</v>
      </c>
      <c r="V256" s="61" t="s">
        <v>677</v>
      </c>
    </row>
    <row r="257" spans="1:22" ht="14.5">
      <c r="A257" s="61" t="s">
        <v>577</v>
      </c>
      <c r="B257" s="61" t="s">
        <v>693</v>
      </c>
      <c r="C257" s="61" t="s">
        <v>676</v>
      </c>
      <c r="D257" s="61" t="s">
        <v>1351</v>
      </c>
      <c r="E257" s="61" t="s">
        <v>2331</v>
      </c>
      <c r="F257" s="77">
        <v>44719</v>
      </c>
      <c r="G257" s="62">
        <v>-11688.98</v>
      </c>
      <c r="H257" s="62">
        <v>-1030383.59</v>
      </c>
      <c r="I257" s="61" t="s">
        <v>20</v>
      </c>
      <c r="J257" s="61" t="s">
        <v>1225</v>
      </c>
      <c r="K257" s="61" t="s">
        <v>2313</v>
      </c>
      <c r="L257" s="61" t="s">
        <v>2332</v>
      </c>
      <c r="M257" s="61" t="s">
        <v>2331</v>
      </c>
      <c r="N257" s="61" t="s">
        <v>288</v>
      </c>
      <c r="O257" s="61" t="s">
        <v>288</v>
      </c>
      <c r="P257" s="61" t="s">
        <v>658</v>
      </c>
      <c r="Q257" s="61" t="s">
        <v>288</v>
      </c>
      <c r="R257" s="61" t="s">
        <v>1150</v>
      </c>
      <c r="S257" s="77"/>
      <c r="T257" s="61" t="s">
        <v>288</v>
      </c>
      <c r="U257" s="77">
        <v>44719</v>
      </c>
      <c r="V257" s="61" t="s">
        <v>677</v>
      </c>
    </row>
    <row r="258" spans="1:22" ht="14.5">
      <c r="A258" s="61" t="s">
        <v>577</v>
      </c>
      <c r="B258" s="61" t="s">
        <v>693</v>
      </c>
      <c r="C258" s="61" t="s">
        <v>676</v>
      </c>
      <c r="D258" s="61" t="s">
        <v>1351</v>
      </c>
      <c r="E258" s="61" t="s">
        <v>2333</v>
      </c>
      <c r="F258" s="77">
        <v>44719</v>
      </c>
      <c r="G258" s="62">
        <v>-37340.07</v>
      </c>
      <c r="H258" s="62">
        <v>-3291527.17</v>
      </c>
      <c r="I258" s="61" t="s">
        <v>20</v>
      </c>
      <c r="J258" s="61" t="s">
        <v>1225</v>
      </c>
      <c r="K258" s="61" t="s">
        <v>2313</v>
      </c>
      <c r="L258" s="61" t="s">
        <v>2334</v>
      </c>
      <c r="M258" s="61" t="s">
        <v>2333</v>
      </c>
      <c r="N258" s="61" t="s">
        <v>288</v>
      </c>
      <c r="O258" s="61" t="s">
        <v>288</v>
      </c>
      <c r="P258" s="61" t="s">
        <v>658</v>
      </c>
      <c r="Q258" s="61" t="s">
        <v>288</v>
      </c>
      <c r="R258" s="61" t="s">
        <v>1150</v>
      </c>
      <c r="S258" s="77"/>
      <c r="T258" s="61" t="s">
        <v>288</v>
      </c>
      <c r="U258" s="77">
        <v>44719</v>
      </c>
      <c r="V258" s="61" t="s">
        <v>677</v>
      </c>
    </row>
    <row r="259" spans="1:22" ht="14.5">
      <c r="A259" s="61" t="s">
        <v>577</v>
      </c>
      <c r="B259" s="61" t="s">
        <v>693</v>
      </c>
      <c r="C259" s="61" t="s">
        <v>676</v>
      </c>
      <c r="D259" s="61" t="s">
        <v>1351</v>
      </c>
      <c r="E259" s="61" t="s">
        <v>2335</v>
      </c>
      <c r="F259" s="77">
        <v>44719</v>
      </c>
      <c r="G259" s="62">
        <v>-9236.4500000000007</v>
      </c>
      <c r="H259" s="62">
        <v>-814193.07</v>
      </c>
      <c r="I259" s="61" t="s">
        <v>20</v>
      </c>
      <c r="J259" s="61" t="s">
        <v>1225</v>
      </c>
      <c r="K259" s="61" t="s">
        <v>2313</v>
      </c>
      <c r="L259" s="61" t="s">
        <v>2336</v>
      </c>
      <c r="M259" s="61" t="s">
        <v>2335</v>
      </c>
      <c r="N259" s="61" t="s">
        <v>288</v>
      </c>
      <c r="O259" s="61" t="s">
        <v>288</v>
      </c>
      <c r="P259" s="61" t="s">
        <v>658</v>
      </c>
      <c r="Q259" s="61" t="s">
        <v>288</v>
      </c>
      <c r="R259" s="61" t="s">
        <v>1150</v>
      </c>
      <c r="S259" s="77"/>
      <c r="T259" s="61" t="s">
        <v>288</v>
      </c>
      <c r="U259" s="77">
        <v>44719</v>
      </c>
      <c r="V259" s="61" t="s">
        <v>677</v>
      </c>
    </row>
    <row r="260" spans="1:22" ht="14.5">
      <c r="A260" s="61" t="s">
        <v>577</v>
      </c>
      <c r="B260" s="61" t="s">
        <v>693</v>
      </c>
      <c r="C260" s="61" t="s">
        <v>676</v>
      </c>
      <c r="D260" s="61" t="s">
        <v>1351</v>
      </c>
      <c r="E260" s="61" t="s">
        <v>2337</v>
      </c>
      <c r="F260" s="77">
        <v>44719</v>
      </c>
      <c r="G260" s="62">
        <v>-4358.2299999999996</v>
      </c>
      <c r="H260" s="62">
        <v>-384177.97</v>
      </c>
      <c r="I260" s="61" t="s">
        <v>20</v>
      </c>
      <c r="J260" s="61" t="s">
        <v>1225</v>
      </c>
      <c r="K260" s="61" t="s">
        <v>2313</v>
      </c>
      <c r="L260" s="61" t="s">
        <v>2338</v>
      </c>
      <c r="M260" s="61" t="s">
        <v>2337</v>
      </c>
      <c r="N260" s="61" t="s">
        <v>288</v>
      </c>
      <c r="O260" s="61" t="s">
        <v>288</v>
      </c>
      <c r="P260" s="61" t="s">
        <v>658</v>
      </c>
      <c r="Q260" s="61" t="s">
        <v>288</v>
      </c>
      <c r="R260" s="61" t="s">
        <v>1150</v>
      </c>
      <c r="S260" s="77"/>
      <c r="T260" s="61" t="s">
        <v>288</v>
      </c>
      <c r="U260" s="77">
        <v>44719</v>
      </c>
      <c r="V260" s="61" t="s">
        <v>677</v>
      </c>
    </row>
    <row r="261" spans="1:22" ht="14.5">
      <c r="A261" s="61" t="s">
        <v>577</v>
      </c>
      <c r="B261" s="61" t="s">
        <v>693</v>
      </c>
      <c r="C261" s="61" t="s">
        <v>676</v>
      </c>
      <c r="D261" s="61" t="s">
        <v>1351</v>
      </c>
      <c r="E261" s="61" t="s">
        <v>2339</v>
      </c>
      <c r="F261" s="77">
        <v>44719</v>
      </c>
      <c r="G261" s="62">
        <v>-3100.4</v>
      </c>
      <c r="H261" s="62">
        <v>-273300.26</v>
      </c>
      <c r="I261" s="61" t="s">
        <v>20</v>
      </c>
      <c r="J261" s="61" t="s">
        <v>1225</v>
      </c>
      <c r="K261" s="61" t="s">
        <v>2313</v>
      </c>
      <c r="L261" s="61" t="s">
        <v>2340</v>
      </c>
      <c r="M261" s="61" t="s">
        <v>2339</v>
      </c>
      <c r="N261" s="61" t="s">
        <v>288</v>
      </c>
      <c r="O261" s="61" t="s">
        <v>288</v>
      </c>
      <c r="P261" s="61" t="s">
        <v>658</v>
      </c>
      <c r="Q261" s="61" t="s">
        <v>288</v>
      </c>
      <c r="R261" s="61" t="s">
        <v>1150</v>
      </c>
      <c r="S261" s="77"/>
      <c r="T261" s="61" t="s">
        <v>288</v>
      </c>
      <c r="U261" s="77">
        <v>44719</v>
      </c>
      <c r="V261" s="61" t="s">
        <v>677</v>
      </c>
    </row>
    <row r="262" spans="1:22" ht="14.5">
      <c r="A262" s="61" t="s">
        <v>577</v>
      </c>
      <c r="B262" s="61" t="s">
        <v>693</v>
      </c>
      <c r="C262" s="61" t="s">
        <v>676</v>
      </c>
      <c r="D262" s="61" t="s">
        <v>1351</v>
      </c>
      <c r="E262" s="61" t="s">
        <v>2341</v>
      </c>
      <c r="F262" s="77">
        <v>44719</v>
      </c>
      <c r="G262" s="62">
        <v>-14535.13</v>
      </c>
      <c r="H262" s="62">
        <v>-1281271.71</v>
      </c>
      <c r="I262" s="61" t="s">
        <v>20</v>
      </c>
      <c r="J262" s="61" t="s">
        <v>1225</v>
      </c>
      <c r="K262" s="61" t="s">
        <v>2313</v>
      </c>
      <c r="L262" s="61" t="s">
        <v>2342</v>
      </c>
      <c r="M262" s="61" t="s">
        <v>2341</v>
      </c>
      <c r="N262" s="61" t="s">
        <v>288</v>
      </c>
      <c r="O262" s="61" t="s">
        <v>288</v>
      </c>
      <c r="P262" s="61" t="s">
        <v>658</v>
      </c>
      <c r="Q262" s="61" t="s">
        <v>288</v>
      </c>
      <c r="R262" s="61" t="s">
        <v>1150</v>
      </c>
      <c r="S262" s="77"/>
      <c r="T262" s="61" t="s">
        <v>288</v>
      </c>
      <c r="U262" s="77">
        <v>44719</v>
      </c>
      <c r="V262" s="61" t="s">
        <v>677</v>
      </c>
    </row>
    <row r="263" spans="1:22" ht="14.5">
      <c r="A263" s="61" t="s">
        <v>577</v>
      </c>
      <c r="B263" s="61" t="s">
        <v>693</v>
      </c>
      <c r="C263" s="61" t="s">
        <v>676</v>
      </c>
      <c r="D263" s="61" t="s">
        <v>1351</v>
      </c>
      <c r="E263" s="61" t="s">
        <v>2343</v>
      </c>
      <c r="F263" s="77">
        <v>44727</v>
      </c>
      <c r="G263" s="62">
        <v>-2034.02</v>
      </c>
      <c r="H263" s="62">
        <v>-179298.86</v>
      </c>
      <c r="I263" s="61" t="s">
        <v>20</v>
      </c>
      <c r="J263" s="61" t="s">
        <v>1225</v>
      </c>
      <c r="K263" s="61" t="s">
        <v>2245</v>
      </c>
      <c r="L263" s="61" t="s">
        <v>2344</v>
      </c>
      <c r="M263" s="61" t="s">
        <v>2343</v>
      </c>
      <c r="N263" s="61" t="s">
        <v>288</v>
      </c>
      <c r="O263" s="61" t="s">
        <v>288</v>
      </c>
      <c r="P263" s="61" t="s">
        <v>658</v>
      </c>
      <c r="Q263" s="61" t="s">
        <v>288</v>
      </c>
      <c r="R263" s="61" t="s">
        <v>1150</v>
      </c>
      <c r="S263" s="77"/>
      <c r="T263" s="61" t="s">
        <v>288</v>
      </c>
      <c r="U263" s="77">
        <v>44727</v>
      </c>
      <c r="V263" s="61" t="s">
        <v>677</v>
      </c>
    </row>
    <row r="264" spans="1:22" ht="14.5">
      <c r="A264" s="61" t="s">
        <v>577</v>
      </c>
      <c r="B264" s="61" t="s">
        <v>1145</v>
      </c>
      <c r="C264" s="61" t="s">
        <v>678</v>
      </c>
      <c r="D264" s="61" t="s">
        <v>1351</v>
      </c>
      <c r="E264" s="61" t="s">
        <v>2345</v>
      </c>
      <c r="F264" s="77">
        <v>44728</v>
      </c>
      <c r="G264" s="62">
        <v>-26189.06</v>
      </c>
      <c r="H264" s="62">
        <v>-2308565.64</v>
      </c>
      <c r="I264" s="61" t="s">
        <v>20</v>
      </c>
      <c r="J264" s="61" t="s">
        <v>1225</v>
      </c>
      <c r="K264" s="61" t="s">
        <v>2031</v>
      </c>
      <c r="L264" s="61" t="s">
        <v>2346</v>
      </c>
      <c r="M264" s="61" t="s">
        <v>2345</v>
      </c>
      <c r="N264" s="61" t="s">
        <v>288</v>
      </c>
      <c r="O264" s="61" t="s">
        <v>288</v>
      </c>
      <c r="P264" s="61" t="s">
        <v>658</v>
      </c>
      <c r="Q264" s="61" t="s">
        <v>288</v>
      </c>
      <c r="R264" s="61" t="s">
        <v>1150</v>
      </c>
      <c r="S264" s="77"/>
      <c r="T264" s="61" t="s">
        <v>288</v>
      </c>
      <c r="U264" s="77">
        <v>44728</v>
      </c>
      <c r="V264" s="61" t="s">
        <v>677</v>
      </c>
    </row>
    <row r="265" spans="1:22" ht="14.5">
      <c r="A265" s="61" t="s">
        <v>577</v>
      </c>
      <c r="B265" s="61" t="s">
        <v>693</v>
      </c>
      <c r="C265" s="61" t="s">
        <v>676</v>
      </c>
      <c r="D265" s="61" t="s">
        <v>1351</v>
      </c>
      <c r="E265" s="61" t="s">
        <v>2347</v>
      </c>
      <c r="F265" s="77">
        <v>44658</v>
      </c>
      <c r="G265" s="62">
        <v>-3265.46</v>
      </c>
      <c r="H265" s="62">
        <v>-278380.46999999997</v>
      </c>
      <c r="I265" s="61" t="s">
        <v>20</v>
      </c>
      <c r="J265" s="61" t="s">
        <v>1225</v>
      </c>
      <c r="K265" s="61" t="s">
        <v>2048</v>
      </c>
      <c r="L265" s="61" t="s">
        <v>2348</v>
      </c>
      <c r="M265" s="61" t="s">
        <v>2347</v>
      </c>
      <c r="N265" s="61" t="s">
        <v>288</v>
      </c>
      <c r="O265" s="61" t="s">
        <v>288</v>
      </c>
      <c r="P265" s="61" t="s">
        <v>658</v>
      </c>
      <c r="Q265" s="61" t="s">
        <v>288</v>
      </c>
      <c r="R265" s="61" t="s">
        <v>1150</v>
      </c>
      <c r="S265" s="77">
        <v>44749</v>
      </c>
      <c r="T265" s="61" t="s">
        <v>2349</v>
      </c>
      <c r="U265" s="77">
        <v>44658</v>
      </c>
      <c r="V265" s="61" t="s">
        <v>677</v>
      </c>
    </row>
    <row r="266" spans="1:22" ht="14.5">
      <c r="A266" s="61" t="s">
        <v>577</v>
      </c>
      <c r="B266" s="61" t="s">
        <v>693</v>
      </c>
      <c r="C266" s="61" t="s">
        <v>676</v>
      </c>
      <c r="D266" s="61" t="s">
        <v>1351</v>
      </c>
      <c r="E266" s="61" t="s">
        <v>2350</v>
      </c>
      <c r="F266" s="77">
        <v>44658</v>
      </c>
      <c r="G266" s="62">
        <v>-5053.66</v>
      </c>
      <c r="H266" s="62">
        <v>-430824.52</v>
      </c>
      <c r="I266" s="61" t="s">
        <v>20</v>
      </c>
      <c r="J266" s="61" t="s">
        <v>1225</v>
      </c>
      <c r="K266" s="61" t="s">
        <v>2048</v>
      </c>
      <c r="L266" s="61" t="s">
        <v>2351</v>
      </c>
      <c r="M266" s="61" t="s">
        <v>2350</v>
      </c>
      <c r="N266" s="61" t="s">
        <v>288</v>
      </c>
      <c r="O266" s="61" t="s">
        <v>288</v>
      </c>
      <c r="P266" s="61" t="s">
        <v>658</v>
      </c>
      <c r="Q266" s="61" t="s">
        <v>288</v>
      </c>
      <c r="R266" s="61" t="s">
        <v>1150</v>
      </c>
      <c r="S266" s="77">
        <v>44749</v>
      </c>
      <c r="T266" s="61" t="s">
        <v>2352</v>
      </c>
      <c r="U266" s="77">
        <v>44658</v>
      </c>
      <c r="V266" s="61" t="s">
        <v>677</v>
      </c>
    </row>
    <row r="267" spans="1:22" ht="14.5">
      <c r="A267" s="61" t="s">
        <v>577</v>
      </c>
      <c r="B267" s="61" t="s">
        <v>693</v>
      </c>
      <c r="C267" s="61" t="s">
        <v>676</v>
      </c>
      <c r="D267" s="61" t="s">
        <v>1351</v>
      </c>
      <c r="E267" s="61" t="s">
        <v>2353</v>
      </c>
      <c r="F267" s="77">
        <v>44656</v>
      </c>
      <c r="G267" s="62">
        <v>-13309.45</v>
      </c>
      <c r="H267" s="62">
        <v>-1134630.6100000001</v>
      </c>
      <c r="I267" s="61" t="s">
        <v>20</v>
      </c>
      <c r="J267" s="61" t="s">
        <v>1225</v>
      </c>
      <c r="K267" s="61" t="s">
        <v>2048</v>
      </c>
      <c r="L267" s="61" t="s">
        <v>2354</v>
      </c>
      <c r="M267" s="61" t="s">
        <v>2353</v>
      </c>
      <c r="N267" s="61" t="s">
        <v>288</v>
      </c>
      <c r="O267" s="61" t="s">
        <v>288</v>
      </c>
      <c r="P267" s="61" t="s">
        <v>658</v>
      </c>
      <c r="Q267" s="61" t="s">
        <v>288</v>
      </c>
      <c r="R267" s="61" t="s">
        <v>1150</v>
      </c>
      <c r="S267" s="77">
        <v>44749</v>
      </c>
      <c r="T267" s="61" t="s">
        <v>2355</v>
      </c>
      <c r="U267" s="77">
        <v>44656</v>
      </c>
      <c r="V267" s="61" t="s">
        <v>677</v>
      </c>
    </row>
    <row r="268" spans="1:22" ht="14.5">
      <c r="A268" s="61" t="s">
        <v>577</v>
      </c>
      <c r="B268" s="61" t="s">
        <v>693</v>
      </c>
      <c r="C268" s="61" t="s">
        <v>678</v>
      </c>
      <c r="D268" s="61" t="s">
        <v>1351</v>
      </c>
      <c r="E268" s="61" t="s">
        <v>2356</v>
      </c>
      <c r="F268" s="77">
        <v>44672</v>
      </c>
      <c r="G268" s="62">
        <v>-3444</v>
      </c>
      <c r="H268" s="62">
        <v>-293601</v>
      </c>
      <c r="I268" s="61" t="s">
        <v>20</v>
      </c>
      <c r="J268" s="61" t="s">
        <v>1226</v>
      </c>
      <c r="K268" s="61" t="s">
        <v>2357</v>
      </c>
      <c r="L268" s="61" t="s">
        <v>2357</v>
      </c>
      <c r="M268" s="61" t="s">
        <v>2356</v>
      </c>
      <c r="N268" s="61" t="s">
        <v>288</v>
      </c>
      <c r="O268" s="61" t="s">
        <v>288</v>
      </c>
      <c r="P268" s="61" t="s">
        <v>666</v>
      </c>
      <c r="Q268" s="61" t="s">
        <v>288</v>
      </c>
      <c r="R268" s="61" t="s">
        <v>1150</v>
      </c>
      <c r="S268" s="77"/>
      <c r="T268" s="61" t="s">
        <v>288</v>
      </c>
      <c r="U268" s="77">
        <v>44657</v>
      </c>
      <c r="V268" s="61" t="s">
        <v>288</v>
      </c>
    </row>
    <row r="269" spans="1:22" ht="14.5">
      <c r="A269" s="61" t="s">
        <v>577</v>
      </c>
      <c r="B269" s="61" t="s">
        <v>693</v>
      </c>
      <c r="C269" s="61" t="s">
        <v>678</v>
      </c>
      <c r="D269" s="61" t="s">
        <v>1351</v>
      </c>
      <c r="E269" s="61" t="s">
        <v>2358</v>
      </c>
      <c r="F269" s="77">
        <v>44705</v>
      </c>
      <c r="G269" s="62">
        <v>-794.98</v>
      </c>
      <c r="H269" s="62">
        <v>-67970.789999999994</v>
      </c>
      <c r="I269" s="61" t="s">
        <v>20</v>
      </c>
      <c r="J269" s="61" t="s">
        <v>1226</v>
      </c>
      <c r="K269" s="61" t="s">
        <v>2359</v>
      </c>
      <c r="L269" s="61" t="s">
        <v>2359</v>
      </c>
      <c r="M269" s="61" t="s">
        <v>2358</v>
      </c>
      <c r="N269" s="61" t="s">
        <v>288</v>
      </c>
      <c r="O269" s="61" t="s">
        <v>288</v>
      </c>
      <c r="P269" s="61" t="s">
        <v>666</v>
      </c>
      <c r="Q269" s="61" t="s">
        <v>288</v>
      </c>
      <c r="R269" s="61" t="s">
        <v>1150</v>
      </c>
      <c r="S269" s="77"/>
      <c r="T269" s="61" t="s">
        <v>288</v>
      </c>
      <c r="U269" s="77">
        <v>44699</v>
      </c>
      <c r="V269" s="61" t="s">
        <v>288</v>
      </c>
    </row>
    <row r="270" spans="1:22" ht="14.5">
      <c r="A270" s="61" t="s">
        <v>577</v>
      </c>
      <c r="B270" s="61" t="s">
        <v>693</v>
      </c>
      <c r="C270" s="61" t="s">
        <v>678</v>
      </c>
      <c r="D270" s="61" t="s">
        <v>1351</v>
      </c>
      <c r="E270" s="61" t="s">
        <v>2360</v>
      </c>
      <c r="F270" s="77">
        <v>44705</v>
      </c>
      <c r="G270" s="62">
        <v>-1385.74</v>
      </c>
      <c r="H270" s="62">
        <v>-118480.77</v>
      </c>
      <c r="I270" s="61" t="s">
        <v>20</v>
      </c>
      <c r="J270" s="61" t="s">
        <v>1226</v>
      </c>
      <c r="K270" s="61" t="s">
        <v>2361</v>
      </c>
      <c r="L270" s="61" t="s">
        <v>2361</v>
      </c>
      <c r="M270" s="61" t="s">
        <v>2360</v>
      </c>
      <c r="N270" s="61" t="s">
        <v>288</v>
      </c>
      <c r="O270" s="61" t="s">
        <v>288</v>
      </c>
      <c r="P270" s="61" t="s">
        <v>666</v>
      </c>
      <c r="Q270" s="61" t="s">
        <v>288</v>
      </c>
      <c r="R270" s="61" t="s">
        <v>1150</v>
      </c>
      <c r="S270" s="77"/>
      <c r="T270" s="61" t="s">
        <v>288</v>
      </c>
      <c r="U270" s="77">
        <v>44699</v>
      </c>
      <c r="V270" s="61" t="s">
        <v>288</v>
      </c>
    </row>
    <row r="271" spans="1:22" ht="14.5">
      <c r="A271" s="61" t="s">
        <v>577</v>
      </c>
      <c r="B271" s="61" t="s">
        <v>693</v>
      </c>
      <c r="C271" s="61" t="s">
        <v>678</v>
      </c>
      <c r="D271" s="61" t="s">
        <v>1351</v>
      </c>
      <c r="E271" s="61" t="s">
        <v>2362</v>
      </c>
      <c r="F271" s="77">
        <v>44705</v>
      </c>
      <c r="G271" s="62">
        <v>-16325.09</v>
      </c>
      <c r="H271" s="62">
        <v>-1395795.2</v>
      </c>
      <c r="I271" s="61" t="s">
        <v>20</v>
      </c>
      <c r="J271" s="61" t="s">
        <v>1226</v>
      </c>
      <c r="K271" s="61" t="s">
        <v>2363</v>
      </c>
      <c r="L271" s="61" t="s">
        <v>2363</v>
      </c>
      <c r="M271" s="61" t="s">
        <v>2362</v>
      </c>
      <c r="N271" s="61" t="s">
        <v>288</v>
      </c>
      <c r="O271" s="61" t="s">
        <v>288</v>
      </c>
      <c r="P271" s="61" t="s">
        <v>666</v>
      </c>
      <c r="Q271" s="61" t="s">
        <v>288</v>
      </c>
      <c r="R271" s="61" t="s">
        <v>1150</v>
      </c>
      <c r="S271" s="77"/>
      <c r="T271" s="61" t="s">
        <v>288</v>
      </c>
      <c r="U271" s="77">
        <v>44668</v>
      </c>
      <c r="V271" s="61" t="s">
        <v>288</v>
      </c>
    </row>
    <row r="272" spans="1:22" ht="14.5">
      <c r="A272" s="61" t="s">
        <v>577</v>
      </c>
      <c r="B272" s="61" t="s">
        <v>693</v>
      </c>
      <c r="C272" s="61" t="s">
        <v>678</v>
      </c>
      <c r="D272" s="61" t="s">
        <v>1351</v>
      </c>
      <c r="E272" s="61" t="s">
        <v>2364</v>
      </c>
      <c r="F272" s="77">
        <v>44629</v>
      </c>
      <c r="G272" s="62">
        <v>-1498.84</v>
      </c>
      <c r="H272" s="62">
        <v>-127476.34</v>
      </c>
      <c r="I272" s="61" t="s">
        <v>20</v>
      </c>
      <c r="J272" s="61" t="s">
        <v>1226</v>
      </c>
      <c r="K272" s="61" t="s">
        <v>2365</v>
      </c>
      <c r="L272" s="61" t="s">
        <v>2365</v>
      </c>
      <c r="M272" s="61" t="s">
        <v>2364</v>
      </c>
      <c r="N272" s="61" t="s">
        <v>288</v>
      </c>
      <c r="O272" s="61" t="s">
        <v>288</v>
      </c>
      <c r="P272" s="61" t="s">
        <v>666</v>
      </c>
      <c r="Q272" s="61" t="s">
        <v>288</v>
      </c>
      <c r="R272" s="61" t="s">
        <v>1150</v>
      </c>
      <c r="S272" s="77">
        <v>44745</v>
      </c>
      <c r="T272" s="61" t="s">
        <v>2366</v>
      </c>
      <c r="U272" s="77">
        <v>44622</v>
      </c>
      <c r="V272" s="61" t="s">
        <v>288</v>
      </c>
    </row>
    <row r="273" spans="1:22" ht="14.5">
      <c r="A273" s="61" t="s">
        <v>577</v>
      </c>
      <c r="B273" s="61" t="s">
        <v>693</v>
      </c>
      <c r="C273" s="61" t="s">
        <v>678</v>
      </c>
      <c r="D273" s="61" t="s">
        <v>1351</v>
      </c>
      <c r="E273" s="61" t="s">
        <v>2367</v>
      </c>
      <c r="F273" s="77">
        <v>44633</v>
      </c>
      <c r="G273" s="62">
        <v>-1529.85</v>
      </c>
      <c r="H273" s="62">
        <v>-130113.74</v>
      </c>
      <c r="I273" s="61" t="s">
        <v>20</v>
      </c>
      <c r="J273" s="61" t="s">
        <v>1226</v>
      </c>
      <c r="K273" s="61" t="s">
        <v>2368</v>
      </c>
      <c r="L273" s="61" t="s">
        <v>2368</v>
      </c>
      <c r="M273" s="61" t="s">
        <v>2367</v>
      </c>
      <c r="N273" s="61" t="s">
        <v>288</v>
      </c>
      <c r="O273" s="61" t="s">
        <v>288</v>
      </c>
      <c r="P273" s="61" t="s">
        <v>666</v>
      </c>
      <c r="Q273" s="61" t="s">
        <v>288</v>
      </c>
      <c r="R273" s="61" t="s">
        <v>1150</v>
      </c>
      <c r="S273" s="77">
        <v>44745</v>
      </c>
      <c r="T273" s="61" t="s">
        <v>2369</v>
      </c>
      <c r="U273" s="77">
        <v>44628</v>
      </c>
      <c r="V273" s="61" t="s">
        <v>288</v>
      </c>
    </row>
    <row r="274" spans="1:22" ht="14.5">
      <c r="A274" s="61" t="s">
        <v>577</v>
      </c>
      <c r="B274" s="61" t="s">
        <v>693</v>
      </c>
      <c r="C274" s="61" t="s">
        <v>678</v>
      </c>
      <c r="D274" s="61" t="s">
        <v>1351</v>
      </c>
      <c r="E274" s="61" t="s">
        <v>2370</v>
      </c>
      <c r="F274" s="77">
        <v>44633</v>
      </c>
      <c r="G274" s="62">
        <v>-20072.14</v>
      </c>
      <c r="H274" s="62">
        <v>-1707135.51</v>
      </c>
      <c r="I274" s="61" t="s">
        <v>20</v>
      </c>
      <c r="J274" s="61" t="s">
        <v>1226</v>
      </c>
      <c r="K274" s="61" t="s">
        <v>2371</v>
      </c>
      <c r="L274" s="61" t="s">
        <v>2371</v>
      </c>
      <c r="M274" s="61" t="s">
        <v>2370</v>
      </c>
      <c r="N274" s="61" t="s">
        <v>288</v>
      </c>
      <c r="O274" s="61" t="s">
        <v>288</v>
      </c>
      <c r="P274" s="61" t="s">
        <v>666</v>
      </c>
      <c r="Q274" s="61" t="s">
        <v>288</v>
      </c>
      <c r="R274" s="61" t="s">
        <v>1150</v>
      </c>
      <c r="S274" s="77">
        <v>44746</v>
      </c>
      <c r="T274" s="61" t="s">
        <v>2372</v>
      </c>
      <c r="U274" s="77">
        <v>44628</v>
      </c>
      <c r="V274" s="61" t="s">
        <v>288</v>
      </c>
    </row>
    <row r="275" spans="1:22" ht="14.5">
      <c r="A275" s="61" t="s">
        <v>577</v>
      </c>
      <c r="B275" s="61" t="s">
        <v>693</v>
      </c>
      <c r="C275" s="61" t="s">
        <v>678</v>
      </c>
      <c r="D275" s="61" t="s">
        <v>1351</v>
      </c>
      <c r="E275" s="61" t="s">
        <v>2373</v>
      </c>
      <c r="F275" s="77">
        <v>44636</v>
      </c>
      <c r="G275" s="62">
        <v>-8142.96</v>
      </c>
      <c r="H275" s="62">
        <v>-692558.75</v>
      </c>
      <c r="I275" s="61" t="s">
        <v>20</v>
      </c>
      <c r="J275" s="61" t="s">
        <v>1226</v>
      </c>
      <c r="K275" s="61" t="s">
        <v>2374</v>
      </c>
      <c r="L275" s="61" t="s">
        <v>2374</v>
      </c>
      <c r="M275" s="61" t="s">
        <v>2373</v>
      </c>
      <c r="N275" s="61" t="s">
        <v>288</v>
      </c>
      <c r="O275" s="61" t="s">
        <v>288</v>
      </c>
      <c r="P275" s="61" t="s">
        <v>666</v>
      </c>
      <c r="Q275" s="61" t="s">
        <v>288</v>
      </c>
      <c r="R275" s="61" t="s">
        <v>1150</v>
      </c>
      <c r="S275" s="77">
        <v>44759</v>
      </c>
      <c r="T275" s="61" t="s">
        <v>2375</v>
      </c>
      <c r="U275" s="77">
        <v>44636</v>
      </c>
      <c r="V275" s="61" t="s">
        <v>288</v>
      </c>
    </row>
    <row r="276" spans="1:22" ht="14.5">
      <c r="A276" s="61" t="s">
        <v>577</v>
      </c>
      <c r="B276" s="61" t="s">
        <v>693</v>
      </c>
      <c r="C276" s="61" t="s">
        <v>678</v>
      </c>
      <c r="D276" s="61" t="s">
        <v>1351</v>
      </c>
      <c r="E276" s="61" t="s">
        <v>2376</v>
      </c>
      <c r="F276" s="77">
        <v>44647</v>
      </c>
      <c r="G276" s="62">
        <v>-5185.43</v>
      </c>
      <c r="H276" s="62">
        <v>-441020.82</v>
      </c>
      <c r="I276" s="61" t="s">
        <v>20</v>
      </c>
      <c r="J276" s="61" t="s">
        <v>1226</v>
      </c>
      <c r="K276" s="61" t="s">
        <v>2377</v>
      </c>
      <c r="L276" s="61" t="s">
        <v>2377</v>
      </c>
      <c r="M276" s="61" t="s">
        <v>2376</v>
      </c>
      <c r="N276" s="61" t="s">
        <v>288</v>
      </c>
      <c r="O276" s="61" t="s">
        <v>288</v>
      </c>
      <c r="P276" s="61" t="s">
        <v>666</v>
      </c>
      <c r="Q276" s="61" t="s">
        <v>288</v>
      </c>
      <c r="R276" s="61" t="s">
        <v>1150</v>
      </c>
      <c r="S276" s="77">
        <v>44759</v>
      </c>
      <c r="T276" s="61" t="s">
        <v>2378</v>
      </c>
      <c r="U276" s="77">
        <v>44636</v>
      </c>
      <c r="V276" s="61" t="s">
        <v>288</v>
      </c>
    </row>
    <row r="277" spans="1:22" ht="14.5">
      <c r="A277" s="61" t="s">
        <v>577</v>
      </c>
      <c r="B277" s="61" t="s">
        <v>693</v>
      </c>
      <c r="C277" s="61" t="s">
        <v>678</v>
      </c>
      <c r="D277" s="61" t="s">
        <v>1351</v>
      </c>
      <c r="E277" s="61" t="s">
        <v>2379</v>
      </c>
      <c r="F277" s="77">
        <v>44642</v>
      </c>
      <c r="G277" s="62">
        <v>-162.34</v>
      </c>
      <c r="H277" s="62">
        <v>-13807.02</v>
      </c>
      <c r="I277" s="61" t="s">
        <v>20</v>
      </c>
      <c r="J277" s="61" t="s">
        <v>1226</v>
      </c>
      <c r="K277" s="61" t="s">
        <v>2380</v>
      </c>
      <c r="L277" s="61" t="s">
        <v>2380</v>
      </c>
      <c r="M277" s="61" t="s">
        <v>2379</v>
      </c>
      <c r="N277" s="61" t="s">
        <v>288</v>
      </c>
      <c r="O277" s="61" t="s">
        <v>288</v>
      </c>
      <c r="P277" s="61" t="s">
        <v>666</v>
      </c>
      <c r="Q277" s="61" t="s">
        <v>288</v>
      </c>
      <c r="R277" s="61" t="s">
        <v>1150</v>
      </c>
      <c r="S277" s="77">
        <v>44759</v>
      </c>
      <c r="T277" s="61" t="s">
        <v>2381</v>
      </c>
      <c r="U277" s="77">
        <v>44642</v>
      </c>
      <c r="V277" s="61" t="s">
        <v>288</v>
      </c>
    </row>
    <row r="278" spans="1:22" ht="14.5">
      <c r="A278" s="61" t="s">
        <v>577</v>
      </c>
      <c r="B278" s="61" t="s">
        <v>693</v>
      </c>
      <c r="C278" s="61" t="s">
        <v>678</v>
      </c>
      <c r="D278" s="61" t="s">
        <v>1351</v>
      </c>
      <c r="E278" s="61" t="s">
        <v>2382</v>
      </c>
      <c r="F278" s="77">
        <v>44643</v>
      </c>
      <c r="G278" s="62">
        <v>-1062.83</v>
      </c>
      <c r="H278" s="62">
        <v>-90393.69</v>
      </c>
      <c r="I278" s="61" t="s">
        <v>20</v>
      </c>
      <c r="J278" s="61" t="s">
        <v>1226</v>
      </c>
      <c r="K278" s="61" t="s">
        <v>2383</v>
      </c>
      <c r="L278" s="61" t="s">
        <v>2383</v>
      </c>
      <c r="M278" s="61" t="s">
        <v>2382</v>
      </c>
      <c r="N278" s="61" t="s">
        <v>288</v>
      </c>
      <c r="O278" s="61" t="s">
        <v>288</v>
      </c>
      <c r="P278" s="61" t="s">
        <v>666</v>
      </c>
      <c r="Q278" s="61" t="s">
        <v>288</v>
      </c>
      <c r="R278" s="61" t="s">
        <v>1150</v>
      </c>
      <c r="S278" s="77">
        <v>44759</v>
      </c>
      <c r="T278" s="61" t="s">
        <v>2384</v>
      </c>
      <c r="U278" s="77">
        <v>44643</v>
      </c>
      <c r="V278" s="61" t="s">
        <v>288</v>
      </c>
    </row>
    <row r="279" spans="1:22" ht="14.5">
      <c r="A279" s="61" t="s">
        <v>577</v>
      </c>
      <c r="B279" s="61" t="s">
        <v>693</v>
      </c>
      <c r="C279" s="61" t="s">
        <v>678</v>
      </c>
      <c r="D279" s="61" t="s">
        <v>1351</v>
      </c>
      <c r="E279" s="61" t="s">
        <v>2385</v>
      </c>
      <c r="F279" s="77">
        <v>44642</v>
      </c>
      <c r="G279" s="62">
        <v>-5314.83</v>
      </c>
      <c r="H279" s="62">
        <v>-452026.29</v>
      </c>
      <c r="I279" s="61" t="s">
        <v>20</v>
      </c>
      <c r="J279" s="61" t="s">
        <v>1226</v>
      </c>
      <c r="K279" s="61" t="s">
        <v>2383</v>
      </c>
      <c r="L279" s="61" t="s">
        <v>2386</v>
      </c>
      <c r="M279" s="61" t="s">
        <v>2385</v>
      </c>
      <c r="N279" s="61" t="s">
        <v>288</v>
      </c>
      <c r="O279" s="61" t="s">
        <v>288</v>
      </c>
      <c r="P279" s="61" t="s">
        <v>666</v>
      </c>
      <c r="Q279" s="61" t="s">
        <v>288</v>
      </c>
      <c r="R279" s="61" t="s">
        <v>1150</v>
      </c>
      <c r="S279" s="77">
        <v>44759</v>
      </c>
      <c r="T279" s="61" t="s">
        <v>2387</v>
      </c>
      <c r="U279" s="77">
        <v>44642</v>
      </c>
      <c r="V279" s="61" t="s">
        <v>288</v>
      </c>
    </row>
    <row r="280" spans="1:22" ht="14.5">
      <c r="A280" s="61" t="s">
        <v>577</v>
      </c>
      <c r="B280" s="61" t="s">
        <v>693</v>
      </c>
      <c r="C280" s="61" t="s">
        <v>678</v>
      </c>
      <c r="D280" s="61" t="s">
        <v>1351</v>
      </c>
      <c r="E280" s="61" t="s">
        <v>2388</v>
      </c>
      <c r="F280" s="77">
        <v>44649</v>
      </c>
      <c r="G280" s="62">
        <v>-1961.06</v>
      </c>
      <c r="H280" s="62">
        <v>-166788.15</v>
      </c>
      <c r="I280" s="61" t="s">
        <v>20</v>
      </c>
      <c r="J280" s="61" t="s">
        <v>1226</v>
      </c>
      <c r="K280" s="61" t="s">
        <v>2389</v>
      </c>
      <c r="L280" s="61" t="s">
        <v>2389</v>
      </c>
      <c r="M280" s="61" t="s">
        <v>2388</v>
      </c>
      <c r="N280" s="61" t="s">
        <v>288</v>
      </c>
      <c r="O280" s="61" t="s">
        <v>288</v>
      </c>
      <c r="P280" s="61" t="s">
        <v>666</v>
      </c>
      <c r="Q280" s="61" t="s">
        <v>288</v>
      </c>
      <c r="R280" s="61" t="s">
        <v>1150</v>
      </c>
      <c r="S280" s="77">
        <v>44759</v>
      </c>
      <c r="T280" s="61" t="s">
        <v>2390</v>
      </c>
      <c r="U280" s="77">
        <v>44643</v>
      </c>
      <c r="V280" s="61" t="s">
        <v>288</v>
      </c>
    </row>
    <row r="281" spans="1:22" ht="14.5">
      <c r="A281" s="61" t="s">
        <v>577</v>
      </c>
      <c r="B281" s="61" t="s">
        <v>693</v>
      </c>
      <c r="C281" s="61" t="s">
        <v>678</v>
      </c>
      <c r="D281" s="61" t="s">
        <v>1351</v>
      </c>
      <c r="E281" s="61" t="s">
        <v>2391</v>
      </c>
      <c r="F281" s="77">
        <v>44700</v>
      </c>
      <c r="G281" s="62">
        <v>-1087.8599999999999</v>
      </c>
      <c r="H281" s="62">
        <v>-93012.03</v>
      </c>
      <c r="I281" s="61" t="s">
        <v>20</v>
      </c>
      <c r="J281" s="61" t="s">
        <v>2392</v>
      </c>
      <c r="K281" s="61" t="s">
        <v>2393</v>
      </c>
      <c r="L281" s="61" t="s">
        <v>2393</v>
      </c>
      <c r="M281" s="61" t="s">
        <v>2391</v>
      </c>
      <c r="N281" s="61" t="s">
        <v>288</v>
      </c>
      <c r="O281" s="61" t="s">
        <v>288</v>
      </c>
      <c r="P281" s="61" t="s">
        <v>666</v>
      </c>
      <c r="Q281" s="61" t="s">
        <v>288</v>
      </c>
      <c r="R281" s="61" t="s">
        <v>1150</v>
      </c>
      <c r="S281" s="77"/>
      <c r="T281" s="61" t="s">
        <v>288</v>
      </c>
      <c r="U281" s="77">
        <v>44663</v>
      </c>
      <c r="V281" s="61" t="s">
        <v>288</v>
      </c>
    </row>
    <row r="282" spans="1:22" ht="14.5">
      <c r="A282" s="61" t="s">
        <v>577</v>
      </c>
      <c r="B282" s="61" t="s">
        <v>693</v>
      </c>
      <c r="C282" s="61" t="s">
        <v>678</v>
      </c>
      <c r="D282" s="61" t="s">
        <v>1351</v>
      </c>
      <c r="E282" s="61" t="s">
        <v>2394</v>
      </c>
      <c r="F282" s="77">
        <v>44700</v>
      </c>
      <c r="G282" s="62">
        <v>-18086.21</v>
      </c>
      <c r="H282" s="62">
        <v>-1546370.96</v>
      </c>
      <c r="I282" s="61" t="s">
        <v>20</v>
      </c>
      <c r="J282" s="61" t="s">
        <v>2392</v>
      </c>
      <c r="K282" s="61" t="s">
        <v>2395</v>
      </c>
      <c r="L282" s="61" t="s">
        <v>2395</v>
      </c>
      <c r="M282" s="61" t="s">
        <v>2394</v>
      </c>
      <c r="N282" s="61" t="s">
        <v>288</v>
      </c>
      <c r="O282" s="61" t="s">
        <v>288</v>
      </c>
      <c r="P282" s="61" t="s">
        <v>666</v>
      </c>
      <c r="Q282" s="61" t="s">
        <v>288</v>
      </c>
      <c r="R282" s="61" t="s">
        <v>1150</v>
      </c>
      <c r="S282" s="77"/>
      <c r="T282" s="61" t="s">
        <v>288</v>
      </c>
      <c r="U282" s="77">
        <v>44693</v>
      </c>
      <c r="V282" s="61" t="s">
        <v>288</v>
      </c>
    </row>
    <row r="283" spans="1:22" ht="14.5">
      <c r="A283" s="61" t="s">
        <v>577</v>
      </c>
      <c r="B283" s="61" t="s">
        <v>693</v>
      </c>
      <c r="C283" s="61" t="s">
        <v>678</v>
      </c>
      <c r="D283" s="61" t="s">
        <v>1351</v>
      </c>
      <c r="E283" s="61" t="s">
        <v>2396</v>
      </c>
      <c r="F283" s="77">
        <v>44700</v>
      </c>
      <c r="G283" s="62">
        <v>-9506.35</v>
      </c>
      <c r="H283" s="62">
        <v>-812792.93</v>
      </c>
      <c r="I283" s="61" t="s">
        <v>20</v>
      </c>
      <c r="J283" s="61" t="s">
        <v>2392</v>
      </c>
      <c r="K283" s="61" t="s">
        <v>2397</v>
      </c>
      <c r="L283" s="61" t="s">
        <v>2398</v>
      </c>
      <c r="M283" s="61" t="s">
        <v>2396</v>
      </c>
      <c r="N283" s="61" t="s">
        <v>288</v>
      </c>
      <c r="O283" s="61" t="s">
        <v>288</v>
      </c>
      <c r="P283" s="61" t="s">
        <v>666</v>
      </c>
      <c r="Q283" s="61" t="s">
        <v>288</v>
      </c>
      <c r="R283" s="61" t="s">
        <v>1150</v>
      </c>
      <c r="S283" s="77"/>
      <c r="T283" s="61" t="s">
        <v>288</v>
      </c>
      <c r="U283" s="77">
        <v>44693</v>
      </c>
      <c r="V283" s="61" t="s">
        <v>288</v>
      </c>
    </row>
    <row r="284" spans="1:22" ht="14.5">
      <c r="A284" s="61" t="s">
        <v>577</v>
      </c>
      <c r="B284" s="61" t="s">
        <v>693</v>
      </c>
      <c r="C284" s="61" t="s">
        <v>678</v>
      </c>
      <c r="D284" s="61" t="s">
        <v>1351</v>
      </c>
      <c r="E284" s="61" t="s">
        <v>2399</v>
      </c>
      <c r="F284" s="77">
        <v>44656</v>
      </c>
      <c r="G284" s="62">
        <v>-17691.22</v>
      </c>
      <c r="H284" s="62">
        <v>-1508176.51</v>
      </c>
      <c r="I284" s="61" t="s">
        <v>20</v>
      </c>
      <c r="J284" s="61" t="s">
        <v>1220</v>
      </c>
      <c r="K284" s="61" t="s">
        <v>2400</v>
      </c>
      <c r="L284" s="61" t="s">
        <v>2400</v>
      </c>
      <c r="M284" s="61" t="s">
        <v>2399</v>
      </c>
      <c r="N284" s="61" t="s">
        <v>288</v>
      </c>
      <c r="O284" s="61" t="s">
        <v>288</v>
      </c>
      <c r="P284" s="61" t="s">
        <v>666</v>
      </c>
      <c r="Q284" s="61" t="s">
        <v>288</v>
      </c>
      <c r="R284" s="61" t="s">
        <v>1150</v>
      </c>
      <c r="S284" s="77"/>
      <c r="T284" s="61" t="s">
        <v>288</v>
      </c>
      <c r="U284" s="77">
        <v>44650</v>
      </c>
      <c r="V284" s="61" t="s">
        <v>288</v>
      </c>
    </row>
    <row r="285" spans="1:22" ht="14.5">
      <c r="A285" s="61" t="s">
        <v>577</v>
      </c>
      <c r="B285" s="61" t="s">
        <v>693</v>
      </c>
      <c r="C285" s="61" t="s">
        <v>678</v>
      </c>
      <c r="D285" s="61" t="s">
        <v>1351</v>
      </c>
      <c r="E285" s="61" t="s">
        <v>2401</v>
      </c>
      <c r="F285" s="77">
        <v>44657</v>
      </c>
      <c r="G285" s="62">
        <v>-18236.060000000001</v>
      </c>
      <c r="H285" s="62">
        <v>-1554624.12</v>
      </c>
      <c r="I285" s="61" t="s">
        <v>20</v>
      </c>
      <c r="J285" s="61" t="s">
        <v>1220</v>
      </c>
      <c r="K285" s="61" t="s">
        <v>2402</v>
      </c>
      <c r="L285" s="61" t="s">
        <v>2402</v>
      </c>
      <c r="M285" s="61" t="s">
        <v>2401</v>
      </c>
      <c r="N285" s="61" t="s">
        <v>288</v>
      </c>
      <c r="O285" s="61" t="s">
        <v>288</v>
      </c>
      <c r="P285" s="61" t="s">
        <v>666</v>
      </c>
      <c r="Q285" s="61" t="s">
        <v>288</v>
      </c>
      <c r="R285" s="61" t="s">
        <v>1150</v>
      </c>
      <c r="S285" s="77"/>
      <c r="T285" s="61" t="s">
        <v>288</v>
      </c>
      <c r="U285" s="77">
        <v>44657</v>
      </c>
      <c r="V285" s="61" t="s">
        <v>288</v>
      </c>
    </row>
    <row r="286" spans="1:22" ht="14.5">
      <c r="A286" s="61" t="s">
        <v>577</v>
      </c>
      <c r="B286" s="61" t="s">
        <v>693</v>
      </c>
      <c r="C286" s="61" t="s">
        <v>678</v>
      </c>
      <c r="D286" s="61" t="s">
        <v>1351</v>
      </c>
      <c r="E286" s="61" t="s">
        <v>2403</v>
      </c>
      <c r="F286" s="77">
        <v>44664</v>
      </c>
      <c r="G286" s="62">
        <v>-11521.21</v>
      </c>
      <c r="H286" s="62">
        <v>-982183.15</v>
      </c>
      <c r="I286" s="61" t="s">
        <v>20</v>
      </c>
      <c r="J286" s="61" t="s">
        <v>1220</v>
      </c>
      <c r="K286" s="61" t="s">
        <v>2404</v>
      </c>
      <c r="L286" s="61" t="s">
        <v>2404</v>
      </c>
      <c r="M286" s="61" t="s">
        <v>2403</v>
      </c>
      <c r="N286" s="61" t="s">
        <v>288</v>
      </c>
      <c r="O286" s="61" t="s">
        <v>288</v>
      </c>
      <c r="P286" s="61" t="s">
        <v>666</v>
      </c>
      <c r="Q286" s="61" t="s">
        <v>288</v>
      </c>
      <c r="R286" s="61" t="s">
        <v>1150</v>
      </c>
      <c r="S286" s="77"/>
      <c r="T286" s="61" t="s">
        <v>288</v>
      </c>
      <c r="U286" s="77">
        <v>44656</v>
      </c>
      <c r="V286" s="61" t="s">
        <v>288</v>
      </c>
    </row>
    <row r="287" spans="1:22" ht="14.5">
      <c r="A287" s="61" t="s">
        <v>577</v>
      </c>
      <c r="B287" s="61" t="s">
        <v>693</v>
      </c>
      <c r="C287" s="61" t="s">
        <v>678</v>
      </c>
      <c r="D287" s="61" t="s">
        <v>1351</v>
      </c>
      <c r="E287" s="61" t="s">
        <v>2405</v>
      </c>
      <c r="F287" s="77">
        <v>44669</v>
      </c>
      <c r="G287" s="62">
        <v>-10654.03</v>
      </c>
      <c r="H287" s="62">
        <v>-908256.06</v>
      </c>
      <c r="I287" s="61" t="s">
        <v>20</v>
      </c>
      <c r="J287" s="61" t="s">
        <v>1220</v>
      </c>
      <c r="K287" s="61" t="s">
        <v>2406</v>
      </c>
      <c r="L287" s="61" t="s">
        <v>2406</v>
      </c>
      <c r="M287" s="61" t="s">
        <v>2405</v>
      </c>
      <c r="N287" s="61" t="s">
        <v>288</v>
      </c>
      <c r="O287" s="61" t="s">
        <v>288</v>
      </c>
      <c r="P287" s="61" t="s">
        <v>666</v>
      </c>
      <c r="Q287" s="61" t="s">
        <v>288</v>
      </c>
      <c r="R287" s="61" t="s">
        <v>1150</v>
      </c>
      <c r="S287" s="77"/>
      <c r="T287" s="61" t="s">
        <v>288</v>
      </c>
      <c r="U287" s="77">
        <v>44664</v>
      </c>
      <c r="V287" s="61" t="s">
        <v>288</v>
      </c>
    </row>
    <row r="288" spans="1:22" ht="14.5">
      <c r="A288" s="61" t="s">
        <v>577</v>
      </c>
      <c r="B288" s="61" t="s">
        <v>693</v>
      </c>
      <c r="C288" s="61" t="s">
        <v>678</v>
      </c>
      <c r="D288" s="61" t="s">
        <v>1351</v>
      </c>
      <c r="E288" s="61" t="s">
        <v>2407</v>
      </c>
      <c r="F288" s="77">
        <v>44669</v>
      </c>
      <c r="G288" s="62">
        <v>-17271.5</v>
      </c>
      <c r="H288" s="62">
        <v>-1472395.38</v>
      </c>
      <c r="I288" s="61" t="s">
        <v>20</v>
      </c>
      <c r="J288" s="61" t="s">
        <v>1220</v>
      </c>
      <c r="K288" s="61" t="s">
        <v>2408</v>
      </c>
      <c r="L288" s="61" t="s">
        <v>2408</v>
      </c>
      <c r="M288" s="61" t="s">
        <v>2407</v>
      </c>
      <c r="N288" s="61" t="s">
        <v>288</v>
      </c>
      <c r="O288" s="61" t="s">
        <v>288</v>
      </c>
      <c r="P288" s="61" t="s">
        <v>666</v>
      </c>
      <c r="Q288" s="61" t="s">
        <v>288</v>
      </c>
      <c r="R288" s="61" t="s">
        <v>1150</v>
      </c>
      <c r="S288" s="77"/>
      <c r="T288" s="61" t="s">
        <v>288</v>
      </c>
      <c r="U288" s="77">
        <v>44664</v>
      </c>
      <c r="V288" s="61" t="s">
        <v>288</v>
      </c>
    </row>
    <row r="289" spans="1:22" ht="14.5">
      <c r="A289" s="61" t="s">
        <v>577</v>
      </c>
      <c r="B289" s="61" t="s">
        <v>693</v>
      </c>
      <c r="C289" s="61" t="s">
        <v>678</v>
      </c>
      <c r="D289" s="61" t="s">
        <v>1351</v>
      </c>
      <c r="E289" s="61" t="s">
        <v>2409</v>
      </c>
      <c r="F289" s="77">
        <v>44675</v>
      </c>
      <c r="G289" s="62">
        <v>-3022.8</v>
      </c>
      <c r="H289" s="62">
        <v>-257693.7</v>
      </c>
      <c r="I289" s="61" t="s">
        <v>20</v>
      </c>
      <c r="J289" s="61" t="s">
        <v>1220</v>
      </c>
      <c r="K289" s="61" t="s">
        <v>2410</v>
      </c>
      <c r="L289" s="61" t="s">
        <v>2411</v>
      </c>
      <c r="M289" s="61" t="s">
        <v>2409</v>
      </c>
      <c r="N289" s="61" t="s">
        <v>288</v>
      </c>
      <c r="O289" s="61" t="s">
        <v>288</v>
      </c>
      <c r="P289" s="61" t="s">
        <v>1400</v>
      </c>
      <c r="Q289" s="61" t="s">
        <v>288</v>
      </c>
      <c r="R289" s="61" t="s">
        <v>1150</v>
      </c>
      <c r="S289" s="77"/>
      <c r="T289" s="61" t="s">
        <v>288</v>
      </c>
      <c r="U289" s="77">
        <v>44671</v>
      </c>
      <c r="V289" s="61" t="s">
        <v>288</v>
      </c>
    </row>
    <row r="290" spans="1:22" ht="14.5">
      <c r="A290" s="61" t="s">
        <v>577</v>
      </c>
      <c r="B290" s="61" t="s">
        <v>693</v>
      </c>
      <c r="C290" s="61" t="s">
        <v>678</v>
      </c>
      <c r="D290" s="61" t="s">
        <v>1351</v>
      </c>
      <c r="E290" s="61" t="s">
        <v>2412</v>
      </c>
      <c r="F290" s="77">
        <v>44707</v>
      </c>
      <c r="G290" s="62">
        <v>-1832.89</v>
      </c>
      <c r="H290" s="62">
        <v>-156712.1</v>
      </c>
      <c r="I290" s="61" t="s">
        <v>20</v>
      </c>
      <c r="J290" s="61" t="s">
        <v>1220</v>
      </c>
      <c r="K290" s="61" t="s">
        <v>2413</v>
      </c>
      <c r="L290" s="61" t="s">
        <v>2413</v>
      </c>
      <c r="M290" s="61" t="s">
        <v>2412</v>
      </c>
      <c r="N290" s="61" t="s">
        <v>288</v>
      </c>
      <c r="O290" s="61" t="s">
        <v>288</v>
      </c>
      <c r="P290" s="61" t="s">
        <v>666</v>
      </c>
      <c r="Q290" s="61" t="s">
        <v>288</v>
      </c>
      <c r="R290" s="61" t="s">
        <v>1150</v>
      </c>
      <c r="S290" s="77"/>
      <c r="T290" s="61" t="s">
        <v>288</v>
      </c>
      <c r="U290" s="77">
        <v>44707</v>
      </c>
      <c r="V290" s="61" t="s">
        <v>288</v>
      </c>
    </row>
    <row r="291" spans="1:22" ht="14.5">
      <c r="A291" s="61" t="s">
        <v>577</v>
      </c>
      <c r="B291" s="61" t="s">
        <v>693</v>
      </c>
      <c r="C291" s="61" t="s">
        <v>678</v>
      </c>
      <c r="D291" s="61" t="s">
        <v>1351</v>
      </c>
      <c r="E291" s="61" t="s">
        <v>2414</v>
      </c>
      <c r="F291" s="77">
        <v>44707</v>
      </c>
      <c r="G291" s="62">
        <v>-3283.5</v>
      </c>
      <c r="H291" s="62">
        <v>-280739.25</v>
      </c>
      <c r="I291" s="61" t="s">
        <v>20</v>
      </c>
      <c r="J291" s="61" t="s">
        <v>1220</v>
      </c>
      <c r="K291" s="61" t="s">
        <v>2415</v>
      </c>
      <c r="L291" s="61" t="s">
        <v>2415</v>
      </c>
      <c r="M291" s="61" t="s">
        <v>2414</v>
      </c>
      <c r="N291" s="61" t="s">
        <v>288</v>
      </c>
      <c r="O291" s="61" t="s">
        <v>288</v>
      </c>
      <c r="P291" s="61" t="s">
        <v>666</v>
      </c>
      <c r="Q291" s="61" t="s">
        <v>288</v>
      </c>
      <c r="R291" s="61" t="s">
        <v>1150</v>
      </c>
      <c r="S291" s="77"/>
      <c r="T291" s="61" t="s">
        <v>288</v>
      </c>
      <c r="U291" s="77">
        <v>44707</v>
      </c>
      <c r="V291" s="61" t="s">
        <v>288</v>
      </c>
    </row>
    <row r="292" spans="1:22" ht="14.5">
      <c r="A292" s="61" t="s">
        <v>577</v>
      </c>
      <c r="B292" s="61" t="s">
        <v>1145</v>
      </c>
      <c r="C292" s="61" t="s">
        <v>678</v>
      </c>
      <c r="D292" s="61" t="s">
        <v>1351</v>
      </c>
      <c r="E292" s="61" t="s">
        <v>2416</v>
      </c>
      <c r="F292" s="77">
        <v>44727</v>
      </c>
      <c r="G292" s="62">
        <v>-15921.17</v>
      </c>
      <c r="H292" s="62">
        <v>-1403451.14</v>
      </c>
      <c r="I292" s="61" t="s">
        <v>20</v>
      </c>
      <c r="J292" s="61" t="s">
        <v>1220</v>
      </c>
      <c r="K292" s="61" t="s">
        <v>2417</v>
      </c>
      <c r="L292" s="61" t="s">
        <v>2417</v>
      </c>
      <c r="M292" s="61" t="s">
        <v>2416</v>
      </c>
      <c r="N292" s="61" t="s">
        <v>288</v>
      </c>
      <c r="O292" s="61" t="s">
        <v>288</v>
      </c>
      <c r="P292" s="61" t="s">
        <v>666</v>
      </c>
      <c r="Q292" s="61" t="s">
        <v>288</v>
      </c>
      <c r="R292" s="61" t="s">
        <v>1150</v>
      </c>
      <c r="S292" s="77"/>
      <c r="T292" s="61" t="s">
        <v>288</v>
      </c>
      <c r="U292" s="77">
        <v>44718</v>
      </c>
      <c r="V292" s="61" t="s">
        <v>288</v>
      </c>
    </row>
    <row r="293" spans="1:22" ht="14.5">
      <c r="A293" s="61" t="s">
        <v>577</v>
      </c>
      <c r="B293" s="61" t="s">
        <v>693</v>
      </c>
      <c r="C293" s="61" t="s">
        <v>678</v>
      </c>
      <c r="D293" s="61" t="s">
        <v>1351</v>
      </c>
      <c r="E293" s="61" t="s">
        <v>2418</v>
      </c>
      <c r="F293" s="77">
        <v>44728</v>
      </c>
      <c r="G293" s="62">
        <v>-6185.9</v>
      </c>
      <c r="H293" s="62">
        <v>-545287.09</v>
      </c>
      <c r="I293" s="61" t="s">
        <v>20</v>
      </c>
      <c r="J293" s="61" t="s">
        <v>1220</v>
      </c>
      <c r="K293" s="61" t="s">
        <v>2419</v>
      </c>
      <c r="L293" s="61" t="s">
        <v>2419</v>
      </c>
      <c r="M293" s="61" t="s">
        <v>2418</v>
      </c>
      <c r="N293" s="61" t="s">
        <v>288</v>
      </c>
      <c r="O293" s="61" t="s">
        <v>288</v>
      </c>
      <c r="P293" s="61" t="s">
        <v>666</v>
      </c>
      <c r="Q293" s="61" t="s">
        <v>288</v>
      </c>
      <c r="R293" s="61" t="s">
        <v>1150</v>
      </c>
      <c r="S293" s="77"/>
      <c r="T293" s="61" t="s">
        <v>288</v>
      </c>
      <c r="U293" s="77">
        <v>44721</v>
      </c>
      <c r="V293" s="61" t="s">
        <v>288</v>
      </c>
    </row>
    <row r="294" spans="1:22" ht="14.5">
      <c r="A294" s="61" t="s">
        <v>577</v>
      </c>
      <c r="B294" s="61" t="s">
        <v>693</v>
      </c>
      <c r="C294" s="61" t="s">
        <v>678</v>
      </c>
      <c r="D294" s="61" t="s">
        <v>1351</v>
      </c>
      <c r="E294" s="61" t="s">
        <v>2420</v>
      </c>
      <c r="F294" s="77">
        <v>44728</v>
      </c>
      <c r="G294" s="62">
        <v>-859.42</v>
      </c>
      <c r="H294" s="62">
        <v>-75757.87</v>
      </c>
      <c r="I294" s="61" t="s">
        <v>20</v>
      </c>
      <c r="J294" s="61" t="s">
        <v>1220</v>
      </c>
      <c r="K294" s="61" t="s">
        <v>2421</v>
      </c>
      <c r="L294" s="61" t="s">
        <v>2421</v>
      </c>
      <c r="M294" s="61" t="s">
        <v>2420</v>
      </c>
      <c r="N294" s="61" t="s">
        <v>288</v>
      </c>
      <c r="O294" s="61" t="s">
        <v>288</v>
      </c>
      <c r="P294" s="61" t="s">
        <v>666</v>
      </c>
      <c r="Q294" s="61" t="s">
        <v>288</v>
      </c>
      <c r="R294" s="61" t="s">
        <v>1150</v>
      </c>
      <c r="S294" s="77"/>
      <c r="T294" s="61" t="s">
        <v>288</v>
      </c>
      <c r="U294" s="77">
        <v>44721</v>
      </c>
      <c r="V294" s="61" t="s">
        <v>288</v>
      </c>
    </row>
    <row r="295" spans="1:22" ht="14.5">
      <c r="A295" s="61" t="s">
        <v>577</v>
      </c>
      <c r="B295" s="61" t="s">
        <v>693</v>
      </c>
      <c r="C295" s="61" t="s">
        <v>678</v>
      </c>
      <c r="D295" s="61" t="s">
        <v>1351</v>
      </c>
      <c r="E295" s="61" t="s">
        <v>2422</v>
      </c>
      <c r="F295" s="77">
        <v>44728</v>
      </c>
      <c r="G295" s="62">
        <v>-368.12</v>
      </c>
      <c r="H295" s="62">
        <v>-32449.78</v>
      </c>
      <c r="I295" s="61" t="s">
        <v>20</v>
      </c>
      <c r="J295" s="61" t="s">
        <v>1220</v>
      </c>
      <c r="K295" s="61" t="s">
        <v>2423</v>
      </c>
      <c r="L295" s="61" t="s">
        <v>2423</v>
      </c>
      <c r="M295" s="61" t="s">
        <v>2422</v>
      </c>
      <c r="N295" s="61" t="s">
        <v>288</v>
      </c>
      <c r="O295" s="61" t="s">
        <v>288</v>
      </c>
      <c r="P295" s="61" t="s">
        <v>666</v>
      </c>
      <c r="Q295" s="61" t="s">
        <v>288</v>
      </c>
      <c r="R295" s="61" t="s">
        <v>1150</v>
      </c>
      <c r="S295" s="77"/>
      <c r="T295" s="61" t="s">
        <v>288</v>
      </c>
      <c r="U295" s="77">
        <v>44720</v>
      </c>
      <c r="V295" s="61" t="s">
        <v>288</v>
      </c>
    </row>
    <row r="296" spans="1:22" ht="14.5">
      <c r="A296" s="61" t="s">
        <v>577</v>
      </c>
      <c r="B296" s="61" t="s">
        <v>1145</v>
      </c>
      <c r="C296" s="61" t="s">
        <v>678</v>
      </c>
      <c r="D296" s="61" t="s">
        <v>1351</v>
      </c>
      <c r="E296" s="61" t="s">
        <v>2424</v>
      </c>
      <c r="F296" s="77">
        <v>44732</v>
      </c>
      <c r="G296" s="62">
        <v>-2169</v>
      </c>
      <c r="H296" s="62">
        <v>-191197.35</v>
      </c>
      <c r="I296" s="61" t="s">
        <v>20</v>
      </c>
      <c r="J296" s="61" t="s">
        <v>1220</v>
      </c>
      <c r="K296" s="61" t="s">
        <v>2425</v>
      </c>
      <c r="L296" s="61" t="s">
        <v>2425</v>
      </c>
      <c r="M296" s="61" t="s">
        <v>2424</v>
      </c>
      <c r="N296" s="61" t="s">
        <v>288</v>
      </c>
      <c r="O296" s="61" t="s">
        <v>288</v>
      </c>
      <c r="P296" s="61" t="s">
        <v>666</v>
      </c>
      <c r="Q296" s="61" t="s">
        <v>288</v>
      </c>
      <c r="R296" s="61" t="s">
        <v>1150</v>
      </c>
      <c r="S296" s="77"/>
      <c r="T296" s="61" t="s">
        <v>288</v>
      </c>
      <c r="U296" s="77">
        <v>44726</v>
      </c>
      <c r="V296" s="61" t="s">
        <v>288</v>
      </c>
    </row>
    <row r="297" spans="1:22" ht="14.5">
      <c r="A297" s="61" t="s">
        <v>577</v>
      </c>
      <c r="B297" s="61" t="s">
        <v>1145</v>
      </c>
      <c r="C297" s="61" t="s">
        <v>678</v>
      </c>
      <c r="D297" s="61" t="s">
        <v>1351</v>
      </c>
      <c r="E297" s="61" t="s">
        <v>2426</v>
      </c>
      <c r="F297" s="77">
        <v>44732</v>
      </c>
      <c r="G297" s="62">
        <v>-57143.74</v>
      </c>
      <c r="H297" s="62">
        <v>-5037220.68</v>
      </c>
      <c r="I297" s="61" t="s">
        <v>20</v>
      </c>
      <c r="J297" s="61" t="s">
        <v>1220</v>
      </c>
      <c r="K297" s="61" t="s">
        <v>2427</v>
      </c>
      <c r="L297" s="61" t="s">
        <v>2427</v>
      </c>
      <c r="M297" s="61" t="s">
        <v>2426</v>
      </c>
      <c r="N297" s="61" t="s">
        <v>288</v>
      </c>
      <c r="O297" s="61" t="s">
        <v>288</v>
      </c>
      <c r="P297" s="61" t="s">
        <v>666</v>
      </c>
      <c r="Q297" s="61" t="s">
        <v>288</v>
      </c>
      <c r="R297" s="61" t="s">
        <v>1150</v>
      </c>
      <c r="S297" s="77"/>
      <c r="T297" s="61" t="s">
        <v>288</v>
      </c>
      <c r="U297" s="77">
        <v>44724</v>
      </c>
      <c r="V297" s="61" t="s">
        <v>288</v>
      </c>
    </row>
    <row r="298" spans="1:22" ht="14.5">
      <c r="A298" s="61" t="s">
        <v>577</v>
      </c>
      <c r="B298" s="61" t="s">
        <v>1145</v>
      </c>
      <c r="C298" s="61" t="s">
        <v>678</v>
      </c>
      <c r="D298" s="61" t="s">
        <v>1351</v>
      </c>
      <c r="E298" s="61" t="s">
        <v>2428</v>
      </c>
      <c r="F298" s="77">
        <v>44732</v>
      </c>
      <c r="G298" s="62">
        <v>-10445.120000000001</v>
      </c>
      <c r="H298" s="62">
        <v>-920737.33</v>
      </c>
      <c r="I298" s="61" t="s">
        <v>20</v>
      </c>
      <c r="J298" s="61" t="s">
        <v>1220</v>
      </c>
      <c r="K298" s="61" t="s">
        <v>2429</v>
      </c>
      <c r="L298" s="61" t="s">
        <v>2429</v>
      </c>
      <c r="M298" s="61" t="s">
        <v>2428</v>
      </c>
      <c r="N298" s="61" t="s">
        <v>288</v>
      </c>
      <c r="O298" s="61" t="s">
        <v>288</v>
      </c>
      <c r="P298" s="61" t="s">
        <v>666</v>
      </c>
      <c r="Q298" s="61" t="s">
        <v>288</v>
      </c>
      <c r="R298" s="61" t="s">
        <v>1150</v>
      </c>
      <c r="S298" s="77"/>
      <c r="T298" s="61" t="s">
        <v>288</v>
      </c>
      <c r="U298" s="77">
        <v>44732</v>
      </c>
      <c r="V298" s="61" t="s">
        <v>288</v>
      </c>
    </row>
    <row r="299" spans="1:22" ht="14.5">
      <c r="A299" s="61" t="s">
        <v>577</v>
      </c>
      <c r="B299" s="61" t="s">
        <v>1145</v>
      </c>
      <c r="C299" s="61" t="s">
        <v>678</v>
      </c>
      <c r="D299" s="61" t="s">
        <v>1351</v>
      </c>
      <c r="E299" s="61" t="s">
        <v>2430</v>
      </c>
      <c r="F299" s="77">
        <v>44737</v>
      </c>
      <c r="G299" s="62">
        <v>-7263.7</v>
      </c>
      <c r="H299" s="62">
        <v>-640295.16</v>
      </c>
      <c r="I299" s="61" t="s">
        <v>20</v>
      </c>
      <c r="J299" s="61" t="s">
        <v>1220</v>
      </c>
      <c r="K299" s="61" t="s">
        <v>2431</v>
      </c>
      <c r="L299" s="61" t="s">
        <v>2431</v>
      </c>
      <c r="M299" s="61" t="s">
        <v>2430</v>
      </c>
      <c r="N299" s="61" t="s">
        <v>288</v>
      </c>
      <c r="O299" s="61" t="s">
        <v>288</v>
      </c>
      <c r="P299" s="61" t="s">
        <v>666</v>
      </c>
      <c r="Q299" s="61" t="s">
        <v>288</v>
      </c>
      <c r="R299" s="61" t="s">
        <v>1150</v>
      </c>
      <c r="S299" s="77"/>
      <c r="T299" s="61" t="s">
        <v>288</v>
      </c>
      <c r="U299" s="77">
        <v>44733</v>
      </c>
      <c r="V299" s="61" t="s">
        <v>288</v>
      </c>
    </row>
    <row r="300" spans="1:22" ht="14.5">
      <c r="A300" s="61" t="s">
        <v>577</v>
      </c>
      <c r="B300" s="61" t="s">
        <v>1145</v>
      </c>
      <c r="C300" s="61" t="s">
        <v>678</v>
      </c>
      <c r="D300" s="61" t="s">
        <v>1351</v>
      </c>
      <c r="E300" s="61" t="s">
        <v>2432</v>
      </c>
      <c r="F300" s="77">
        <v>44737</v>
      </c>
      <c r="G300" s="62">
        <v>-2100</v>
      </c>
      <c r="H300" s="62">
        <v>-185115</v>
      </c>
      <c r="I300" s="61" t="s">
        <v>20</v>
      </c>
      <c r="J300" s="61" t="s">
        <v>1220</v>
      </c>
      <c r="K300" s="61" t="s">
        <v>2433</v>
      </c>
      <c r="L300" s="61" t="s">
        <v>2433</v>
      </c>
      <c r="M300" s="61" t="s">
        <v>2432</v>
      </c>
      <c r="N300" s="61" t="s">
        <v>288</v>
      </c>
      <c r="O300" s="61" t="s">
        <v>288</v>
      </c>
      <c r="P300" s="61" t="s">
        <v>666</v>
      </c>
      <c r="Q300" s="61" t="s">
        <v>288</v>
      </c>
      <c r="R300" s="61" t="s">
        <v>1150</v>
      </c>
      <c r="S300" s="77"/>
      <c r="T300" s="61" t="s">
        <v>288</v>
      </c>
      <c r="U300" s="77">
        <v>44733</v>
      </c>
      <c r="V300" s="61" t="s">
        <v>288</v>
      </c>
    </row>
    <row r="301" spans="1:22" ht="14.5">
      <c r="A301" s="61" t="s">
        <v>577</v>
      </c>
      <c r="B301" s="61" t="s">
        <v>693</v>
      </c>
      <c r="C301" s="61" t="s">
        <v>678</v>
      </c>
      <c r="D301" s="61" t="s">
        <v>1351</v>
      </c>
      <c r="E301" s="61" t="s">
        <v>2434</v>
      </c>
      <c r="F301" s="77">
        <v>44675</v>
      </c>
      <c r="G301" s="62">
        <v>-4290.92</v>
      </c>
      <c r="H301" s="62">
        <v>-365800.93</v>
      </c>
      <c r="I301" s="61" t="s">
        <v>20</v>
      </c>
      <c r="J301" s="61" t="s">
        <v>1220</v>
      </c>
      <c r="K301" s="61" t="s">
        <v>2435</v>
      </c>
      <c r="L301" s="61" t="s">
        <v>2436</v>
      </c>
      <c r="M301" s="61" t="s">
        <v>2434</v>
      </c>
      <c r="N301" s="61" t="s">
        <v>288</v>
      </c>
      <c r="O301" s="61" t="s">
        <v>288</v>
      </c>
      <c r="P301" s="61" t="s">
        <v>666</v>
      </c>
      <c r="Q301" s="61" t="s">
        <v>288</v>
      </c>
      <c r="R301" s="61" t="s">
        <v>1150</v>
      </c>
      <c r="S301" s="77"/>
      <c r="T301" s="61" t="s">
        <v>288</v>
      </c>
      <c r="U301" s="77">
        <v>44670</v>
      </c>
      <c r="V301" s="61" t="s">
        <v>288</v>
      </c>
    </row>
    <row r="302" spans="1:22" ht="14.5">
      <c r="A302" s="61" t="s">
        <v>577</v>
      </c>
      <c r="B302" s="61" t="s">
        <v>693</v>
      </c>
      <c r="C302" s="61" t="s">
        <v>678</v>
      </c>
      <c r="D302" s="61" t="s">
        <v>1351</v>
      </c>
      <c r="E302" s="61" t="s">
        <v>2437</v>
      </c>
      <c r="F302" s="77">
        <v>44675</v>
      </c>
      <c r="G302" s="62">
        <v>-4564.55</v>
      </c>
      <c r="H302" s="62">
        <v>-389127.89</v>
      </c>
      <c r="I302" s="61" t="s">
        <v>20</v>
      </c>
      <c r="J302" s="61" t="s">
        <v>1220</v>
      </c>
      <c r="K302" s="61" t="s">
        <v>2438</v>
      </c>
      <c r="L302" s="61" t="s">
        <v>2439</v>
      </c>
      <c r="M302" s="61" t="s">
        <v>2437</v>
      </c>
      <c r="N302" s="61" t="s">
        <v>288</v>
      </c>
      <c r="O302" s="61" t="s">
        <v>288</v>
      </c>
      <c r="P302" s="61" t="s">
        <v>666</v>
      </c>
      <c r="Q302" s="61" t="s">
        <v>288</v>
      </c>
      <c r="R302" s="61" t="s">
        <v>1150</v>
      </c>
      <c r="S302" s="77"/>
      <c r="T302" s="61" t="s">
        <v>288</v>
      </c>
      <c r="U302" s="77">
        <v>44670</v>
      </c>
      <c r="V302" s="61" t="s">
        <v>288</v>
      </c>
    </row>
    <row r="303" spans="1:22" ht="14.5">
      <c r="A303" s="61" t="s">
        <v>577</v>
      </c>
      <c r="B303" s="61" t="s">
        <v>693</v>
      </c>
      <c r="C303" s="61" t="s">
        <v>678</v>
      </c>
      <c r="D303" s="61" t="s">
        <v>1351</v>
      </c>
      <c r="E303" s="61" t="s">
        <v>2440</v>
      </c>
      <c r="F303" s="77">
        <v>44675</v>
      </c>
      <c r="G303" s="62">
        <v>-1880.84</v>
      </c>
      <c r="H303" s="62">
        <v>-160341.60999999999</v>
      </c>
      <c r="I303" s="61" t="s">
        <v>20</v>
      </c>
      <c r="J303" s="61" t="s">
        <v>1220</v>
      </c>
      <c r="K303" s="61" t="s">
        <v>2441</v>
      </c>
      <c r="L303" s="61" t="s">
        <v>2442</v>
      </c>
      <c r="M303" s="61" t="s">
        <v>2440</v>
      </c>
      <c r="N303" s="61" t="s">
        <v>288</v>
      </c>
      <c r="O303" s="61" t="s">
        <v>288</v>
      </c>
      <c r="P303" s="61" t="s">
        <v>666</v>
      </c>
      <c r="Q303" s="61" t="s">
        <v>288</v>
      </c>
      <c r="R303" s="61" t="s">
        <v>1150</v>
      </c>
      <c r="S303" s="77"/>
      <c r="T303" s="61" t="s">
        <v>288</v>
      </c>
      <c r="U303" s="77">
        <v>44670</v>
      </c>
      <c r="V303" s="61" t="s">
        <v>288</v>
      </c>
    </row>
    <row r="304" spans="1:22" ht="14.5">
      <c r="A304" s="61" t="s">
        <v>577</v>
      </c>
      <c r="B304" s="61" t="s">
        <v>693</v>
      </c>
      <c r="C304" s="61" t="s">
        <v>678</v>
      </c>
      <c r="D304" s="61" t="s">
        <v>1351</v>
      </c>
      <c r="E304" s="61" t="s">
        <v>2443</v>
      </c>
      <c r="F304" s="77">
        <v>44718</v>
      </c>
      <c r="G304" s="62">
        <v>-10539.74</v>
      </c>
      <c r="H304" s="62">
        <v>-929078.08</v>
      </c>
      <c r="I304" s="61" t="s">
        <v>20</v>
      </c>
      <c r="J304" s="61" t="s">
        <v>1220</v>
      </c>
      <c r="K304" s="61" t="s">
        <v>2444</v>
      </c>
      <c r="L304" s="61" t="s">
        <v>2445</v>
      </c>
      <c r="M304" s="61" t="s">
        <v>2443</v>
      </c>
      <c r="N304" s="61" t="s">
        <v>288</v>
      </c>
      <c r="O304" s="61" t="s">
        <v>288</v>
      </c>
      <c r="P304" s="61" t="s">
        <v>666</v>
      </c>
      <c r="Q304" s="61" t="s">
        <v>288</v>
      </c>
      <c r="R304" s="61" t="s">
        <v>1150</v>
      </c>
      <c r="S304" s="77"/>
      <c r="T304" s="61" t="s">
        <v>288</v>
      </c>
      <c r="U304" s="77">
        <v>44713</v>
      </c>
      <c r="V304" s="61" t="s">
        <v>288</v>
      </c>
    </row>
    <row r="305" spans="1:22" ht="14.5">
      <c r="A305" s="61" t="s">
        <v>577</v>
      </c>
      <c r="B305" s="61" t="s">
        <v>693</v>
      </c>
      <c r="C305" s="61" t="s">
        <v>678</v>
      </c>
      <c r="D305" s="61" t="s">
        <v>1351</v>
      </c>
      <c r="E305" s="61" t="s">
        <v>2446</v>
      </c>
      <c r="F305" s="77">
        <v>44718</v>
      </c>
      <c r="G305" s="62">
        <v>-2457.5</v>
      </c>
      <c r="H305" s="62">
        <v>-216628.63</v>
      </c>
      <c r="I305" s="61" t="s">
        <v>20</v>
      </c>
      <c r="J305" s="61" t="s">
        <v>1220</v>
      </c>
      <c r="K305" s="61" t="s">
        <v>2447</v>
      </c>
      <c r="L305" s="61" t="s">
        <v>2448</v>
      </c>
      <c r="M305" s="61" t="s">
        <v>2446</v>
      </c>
      <c r="N305" s="61" t="s">
        <v>288</v>
      </c>
      <c r="O305" s="61" t="s">
        <v>288</v>
      </c>
      <c r="P305" s="61" t="s">
        <v>666</v>
      </c>
      <c r="Q305" s="61" t="s">
        <v>288</v>
      </c>
      <c r="R305" s="61" t="s">
        <v>1150</v>
      </c>
      <c r="S305" s="77"/>
      <c r="T305" s="61" t="s">
        <v>288</v>
      </c>
      <c r="U305" s="77">
        <v>44711</v>
      </c>
      <c r="V305" s="61" t="s">
        <v>288</v>
      </c>
    </row>
    <row r="306" spans="1:22" ht="14.5">
      <c r="A306" s="61" t="s">
        <v>577</v>
      </c>
      <c r="B306" s="61" t="s">
        <v>693</v>
      </c>
      <c r="C306" s="61" t="s">
        <v>678</v>
      </c>
      <c r="D306" s="61" t="s">
        <v>1351</v>
      </c>
      <c r="E306" s="61" t="s">
        <v>2449</v>
      </c>
      <c r="F306" s="77">
        <v>44718</v>
      </c>
      <c r="G306" s="62">
        <v>-13107.5</v>
      </c>
      <c r="H306" s="62">
        <v>-1155426.1299999999</v>
      </c>
      <c r="I306" s="61" t="s">
        <v>20</v>
      </c>
      <c r="J306" s="61" t="s">
        <v>1220</v>
      </c>
      <c r="K306" s="61" t="s">
        <v>2450</v>
      </c>
      <c r="L306" s="61" t="s">
        <v>2451</v>
      </c>
      <c r="M306" s="61" t="s">
        <v>2449</v>
      </c>
      <c r="N306" s="61" t="s">
        <v>288</v>
      </c>
      <c r="O306" s="61" t="s">
        <v>288</v>
      </c>
      <c r="P306" s="61" t="s">
        <v>666</v>
      </c>
      <c r="Q306" s="61" t="s">
        <v>288</v>
      </c>
      <c r="R306" s="61" t="s">
        <v>1150</v>
      </c>
      <c r="S306" s="77"/>
      <c r="T306" s="61" t="s">
        <v>288</v>
      </c>
      <c r="U306" s="77">
        <v>44712</v>
      </c>
      <c r="V306" s="61" t="s">
        <v>288</v>
      </c>
    </row>
    <row r="307" spans="1:22" ht="14.5">
      <c r="A307" s="61" t="s">
        <v>577</v>
      </c>
      <c r="B307" s="61" t="s">
        <v>1145</v>
      </c>
      <c r="C307" s="61" t="s">
        <v>678</v>
      </c>
      <c r="D307" s="61" t="s">
        <v>1351</v>
      </c>
      <c r="E307" s="61" t="s">
        <v>2452</v>
      </c>
      <c r="F307" s="77">
        <v>44738</v>
      </c>
      <c r="G307" s="62">
        <v>-8182.7</v>
      </c>
      <c r="H307" s="62">
        <v>-721305.01</v>
      </c>
      <c r="I307" s="61" t="s">
        <v>20</v>
      </c>
      <c r="J307" s="61" t="s">
        <v>1220</v>
      </c>
      <c r="K307" s="61" t="s">
        <v>2453</v>
      </c>
      <c r="L307" s="61" t="s">
        <v>2454</v>
      </c>
      <c r="M307" s="61" t="s">
        <v>2452</v>
      </c>
      <c r="N307" s="61" t="s">
        <v>288</v>
      </c>
      <c r="O307" s="61" t="s">
        <v>288</v>
      </c>
      <c r="P307" s="61" t="s">
        <v>666</v>
      </c>
      <c r="Q307" s="61" t="s">
        <v>288</v>
      </c>
      <c r="R307" s="61" t="s">
        <v>1150</v>
      </c>
      <c r="S307" s="77"/>
      <c r="T307" s="61" t="s">
        <v>288</v>
      </c>
      <c r="U307" s="77">
        <v>44734</v>
      </c>
      <c r="V307" s="61" t="s">
        <v>288</v>
      </c>
    </row>
    <row r="308" spans="1:22" ht="14.5">
      <c r="A308" s="61" t="s">
        <v>577</v>
      </c>
      <c r="B308" s="61" t="s">
        <v>1145</v>
      </c>
      <c r="C308" s="61" t="s">
        <v>678</v>
      </c>
      <c r="D308" s="61" t="s">
        <v>1351</v>
      </c>
      <c r="E308" s="61" t="s">
        <v>2455</v>
      </c>
      <c r="F308" s="77">
        <v>44738</v>
      </c>
      <c r="G308" s="62">
        <v>-28210.76</v>
      </c>
      <c r="H308" s="62">
        <v>-2486778.4900000002</v>
      </c>
      <c r="I308" s="61" t="s">
        <v>20</v>
      </c>
      <c r="J308" s="61" t="s">
        <v>1220</v>
      </c>
      <c r="K308" s="61" t="s">
        <v>2456</v>
      </c>
      <c r="L308" s="61" t="s">
        <v>2457</v>
      </c>
      <c r="M308" s="61" t="s">
        <v>2455</v>
      </c>
      <c r="N308" s="61" t="s">
        <v>288</v>
      </c>
      <c r="O308" s="61" t="s">
        <v>288</v>
      </c>
      <c r="P308" s="61" t="s">
        <v>666</v>
      </c>
      <c r="Q308" s="61" t="s">
        <v>288</v>
      </c>
      <c r="R308" s="61" t="s">
        <v>1150</v>
      </c>
      <c r="S308" s="77"/>
      <c r="T308" s="61" t="s">
        <v>288</v>
      </c>
      <c r="U308" s="77">
        <v>44734</v>
      </c>
      <c r="V308" s="61" t="s">
        <v>288</v>
      </c>
    </row>
    <row r="309" spans="1:22" ht="14.5">
      <c r="A309" s="61" t="s">
        <v>577</v>
      </c>
      <c r="B309" s="61" t="s">
        <v>1145</v>
      </c>
      <c r="C309" s="61" t="s">
        <v>678</v>
      </c>
      <c r="D309" s="61" t="s">
        <v>1351</v>
      </c>
      <c r="E309" s="61" t="s">
        <v>2458</v>
      </c>
      <c r="F309" s="77">
        <v>44738</v>
      </c>
      <c r="G309" s="62">
        <v>-1680</v>
      </c>
      <c r="H309" s="62">
        <v>-148092</v>
      </c>
      <c r="I309" s="61" t="s">
        <v>20</v>
      </c>
      <c r="J309" s="61" t="s">
        <v>1220</v>
      </c>
      <c r="K309" s="61" t="s">
        <v>2459</v>
      </c>
      <c r="L309" s="61" t="s">
        <v>2460</v>
      </c>
      <c r="M309" s="61" t="s">
        <v>2458</v>
      </c>
      <c r="N309" s="61" t="s">
        <v>288</v>
      </c>
      <c r="O309" s="61" t="s">
        <v>288</v>
      </c>
      <c r="P309" s="61" t="s">
        <v>666</v>
      </c>
      <c r="Q309" s="61" t="s">
        <v>288</v>
      </c>
      <c r="R309" s="61" t="s">
        <v>1150</v>
      </c>
      <c r="S309" s="77"/>
      <c r="T309" s="61" t="s">
        <v>288</v>
      </c>
      <c r="U309" s="77">
        <v>44734</v>
      </c>
      <c r="V309" s="61" t="s">
        <v>288</v>
      </c>
    </row>
    <row r="310" spans="1:22" ht="14.5">
      <c r="A310" s="61" t="s">
        <v>577</v>
      </c>
      <c r="B310" s="61" t="s">
        <v>1145</v>
      </c>
      <c r="C310" s="61" t="s">
        <v>678</v>
      </c>
      <c r="D310" s="61" t="s">
        <v>1351</v>
      </c>
      <c r="E310" s="61" t="s">
        <v>2461</v>
      </c>
      <c r="F310" s="77">
        <v>44734</v>
      </c>
      <c r="G310" s="62">
        <v>-20938.900000000001</v>
      </c>
      <c r="H310" s="62">
        <v>-1845764.04</v>
      </c>
      <c r="I310" s="61" t="s">
        <v>20</v>
      </c>
      <c r="J310" s="61" t="s">
        <v>1220</v>
      </c>
      <c r="K310" s="61" t="s">
        <v>2450</v>
      </c>
      <c r="L310" s="61" t="s">
        <v>2462</v>
      </c>
      <c r="M310" s="61" t="s">
        <v>2461</v>
      </c>
      <c r="N310" s="61" t="s">
        <v>288</v>
      </c>
      <c r="O310" s="61" t="s">
        <v>288</v>
      </c>
      <c r="P310" s="61" t="s">
        <v>666</v>
      </c>
      <c r="Q310" s="61" t="s">
        <v>288</v>
      </c>
      <c r="R310" s="61" t="s">
        <v>1150</v>
      </c>
      <c r="S310" s="77"/>
      <c r="T310" s="61" t="s">
        <v>288</v>
      </c>
      <c r="U310" s="77">
        <v>44734</v>
      </c>
      <c r="V310" s="61" t="s">
        <v>288</v>
      </c>
    </row>
    <row r="311" spans="1:22" ht="14.5">
      <c r="A311" s="61" t="s">
        <v>577</v>
      </c>
      <c r="B311" s="61" t="s">
        <v>1145</v>
      </c>
      <c r="C311" s="61" t="s">
        <v>678</v>
      </c>
      <c r="D311" s="61" t="s">
        <v>1351</v>
      </c>
      <c r="E311" s="61" t="s">
        <v>2463</v>
      </c>
      <c r="F311" s="77">
        <v>44738</v>
      </c>
      <c r="G311" s="62">
        <v>-1918.77</v>
      </c>
      <c r="H311" s="62">
        <v>-169139.58</v>
      </c>
      <c r="I311" s="61" t="s">
        <v>20</v>
      </c>
      <c r="J311" s="61" t="s">
        <v>1220</v>
      </c>
      <c r="K311" s="61" t="s">
        <v>2464</v>
      </c>
      <c r="L311" s="61" t="s">
        <v>2465</v>
      </c>
      <c r="M311" s="61" t="s">
        <v>2463</v>
      </c>
      <c r="N311" s="61" t="s">
        <v>288</v>
      </c>
      <c r="O311" s="61" t="s">
        <v>288</v>
      </c>
      <c r="P311" s="61" t="s">
        <v>666</v>
      </c>
      <c r="Q311" s="61" t="s">
        <v>288</v>
      </c>
      <c r="R311" s="61" t="s">
        <v>1150</v>
      </c>
      <c r="S311" s="77"/>
      <c r="T311" s="61" t="s">
        <v>288</v>
      </c>
      <c r="U311" s="77">
        <v>44734</v>
      </c>
      <c r="V311" s="61" t="s">
        <v>288</v>
      </c>
    </row>
    <row r="312" spans="1:22" ht="14.5">
      <c r="A312" s="61" t="s">
        <v>577</v>
      </c>
      <c r="B312" s="61" t="s">
        <v>693</v>
      </c>
      <c r="C312" s="61" t="s">
        <v>678</v>
      </c>
      <c r="D312" s="61" t="s">
        <v>1351</v>
      </c>
      <c r="E312" s="61" t="s">
        <v>2466</v>
      </c>
      <c r="F312" s="77">
        <v>44636</v>
      </c>
      <c r="G312" s="62">
        <v>-18793.38</v>
      </c>
      <c r="H312" s="62">
        <v>-1598376.97</v>
      </c>
      <c r="I312" s="61" t="s">
        <v>20</v>
      </c>
      <c r="J312" s="61" t="s">
        <v>2467</v>
      </c>
      <c r="K312" s="61" t="s">
        <v>2468</v>
      </c>
      <c r="L312" s="61" t="s">
        <v>2469</v>
      </c>
      <c r="M312" s="61" t="s">
        <v>2466</v>
      </c>
      <c r="N312" s="61" t="s">
        <v>288</v>
      </c>
      <c r="O312" s="61" t="s">
        <v>288</v>
      </c>
      <c r="P312" s="61" t="s">
        <v>1368</v>
      </c>
      <c r="Q312" s="61" t="s">
        <v>288</v>
      </c>
      <c r="R312" s="61" t="s">
        <v>1150</v>
      </c>
      <c r="S312" s="77"/>
      <c r="T312" s="61" t="s">
        <v>288</v>
      </c>
      <c r="U312" s="77">
        <v>44625</v>
      </c>
      <c r="V312" s="61" t="s">
        <v>288</v>
      </c>
    </row>
    <row r="313" spans="1:22" ht="14.5">
      <c r="A313" s="61" t="s">
        <v>577</v>
      </c>
      <c r="B313" s="61" t="s">
        <v>693</v>
      </c>
      <c r="C313" s="61" t="s">
        <v>678</v>
      </c>
      <c r="D313" s="61" t="s">
        <v>1351</v>
      </c>
      <c r="E313" s="61" t="s">
        <v>2470</v>
      </c>
      <c r="F313" s="77">
        <v>44678</v>
      </c>
      <c r="G313" s="62">
        <v>-6955.04</v>
      </c>
      <c r="H313" s="62">
        <v>-592917.16</v>
      </c>
      <c r="I313" s="61" t="s">
        <v>20</v>
      </c>
      <c r="J313" s="61" t="s">
        <v>2471</v>
      </c>
      <c r="K313" s="61" t="s">
        <v>2472</v>
      </c>
      <c r="L313" s="61" t="s">
        <v>2473</v>
      </c>
      <c r="M313" s="61" t="s">
        <v>2470</v>
      </c>
      <c r="N313" s="61" t="s">
        <v>288</v>
      </c>
      <c r="O313" s="61" t="s">
        <v>288</v>
      </c>
      <c r="P313" s="61" t="s">
        <v>1368</v>
      </c>
      <c r="Q313" s="61" t="s">
        <v>288</v>
      </c>
      <c r="R313" s="61" t="s">
        <v>1150</v>
      </c>
      <c r="S313" s="77">
        <v>44759</v>
      </c>
      <c r="T313" s="61" t="s">
        <v>2474</v>
      </c>
      <c r="U313" s="77">
        <v>44668</v>
      </c>
      <c r="V313" s="61" t="s">
        <v>288</v>
      </c>
    </row>
    <row r="314" spans="1:22" ht="14.5">
      <c r="A314" s="61" t="s">
        <v>577</v>
      </c>
      <c r="B314" s="61" t="s">
        <v>693</v>
      </c>
      <c r="C314" s="61" t="s">
        <v>678</v>
      </c>
      <c r="D314" s="61" t="s">
        <v>1351</v>
      </c>
      <c r="E314" s="61" t="s">
        <v>2475</v>
      </c>
      <c r="F314" s="77">
        <v>44710</v>
      </c>
      <c r="G314" s="62">
        <v>-5959.99</v>
      </c>
      <c r="H314" s="62">
        <v>-509579.15</v>
      </c>
      <c r="I314" s="61" t="s">
        <v>20</v>
      </c>
      <c r="J314" s="61" t="s">
        <v>1375</v>
      </c>
      <c r="K314" s="61" t="s">
        <v>2476</v>
      </c>
      <c r="L314" s="61" t="s">
        <v>2477</v>
      </c>
      <c r="M314" s="61" t="s">
        <v>2475</v>
      </c>
      <c r="N314" s="61" t="s">
        <v>288</v>
      </c>
      <c r="O314" s="61" t="s">
        <v>288</v>
      </c>
      <c r="P314" s="61" t="s">
        <v>1368</v>
      </c>
      <c r="Q314" s="61" t="s">
        <v>288</v>
      </c>
      <c r="R314" s="61" t="s">
        <v>1150</v>
      </c>
      <c r="S314" s="77"/>
      <c r="T314" s="61" t="s">
        <v>288</v>
      </c>
      <c r="U314" s="77">
        <v>44693</v>
      </c>
      <c r="V314" s="61" t="s">
        <v>288</v>
      </c>
    </row>
    <row r="315" spans="1:22" ht="14.5">
      <c r="A315" s="61" t="s">
        <v>577</v>
      </c>
      <c r="B315" s="61" t="s">
        <v>693</v>
      </c>
      <c r="C315" s="61" t="s">
        <v>678</v>
      </c>
      <c r="D315" s="61" t="s">
        <v>1351</v>
      </c>
      <c r="E315" s="61" t="s">
        <v>2478</v>
      </c>
      <c r="F315" s="77">
        <v>44710</v>
      </c>
      <c r="G315" s="62">
        <v>-4163.22</v>
      </c>
      <c r="H315" s="62">
        <v>-355955.31</v>
      </c>
      <c r="I315" s="61" t="s">
        <v>20</v>
      </c>
      <c r="J315" s="61" t="s">
        <v>1375</v>
      </c>
      <c r="K315" s="61" t="s">
        <v>2479</v>
      </c>
      <c r="L315" s="61" t="s">
        <v>2480</v>
      </c>
      <c r="M315" s="61" t="s">
        <v>2478</v>
      </c>
      <c r="N315" s="61" t="s">
        <v>288</v>
      </c>
      <c r="O315" s="61" t="s">
        <v>288</v>
      </c>
      <c r="P315" s="61" t="s">
        <v>1368</v>
      </c>
      <c r="Q315" s="61" t="s">
        <v>288</v>
      </c>
      <c r="R315" s="61" t="s">
        <v>1150</v>
      </c>
      <c r="S315" s="77"/>
      <c r="T315" s="61" t="s">
        <v>288</v>
      </c>
      <c r="U315" s="77">
        <v>44698</v>
      </c>
      <c r="V315" s="61" t="s">
        <v>288</v>
      </c>
    </row>
    <row r="316" spans="1:22" ht="14.5">
      <c r="A316" s="61" t="s">
        <v>577</v>
      </c>
      <c r="B316" s="61" t="s">
        <v>1145</v>
      </c>
      <c r="C316" s="61" t="s">
        <v>678</v>
      </c>
      <c r="D316" s="61" t="s">
        <v>1351</v>
      </c>
      <c r="E316" s="61" t="s">
        <v>2481</v>
      </c>
      <c r="F316" s="77">
        <v>44727</v>
      </c>
      <c r="G316" s="62">
        <v>-1749.84</v>
      </c>
      <c r="H316" s="62">
        <v>-154248.4</v>
      </c>
      <c r="I316" s="61" t="s">
        <v>20</v>
      </c>
      <c r="J316" s="61" t="s">
        <v>1375</v>
      </c>
      <c r="K316" s="61" t="s">
        <v>2482</v>
      </c>
      <c r="L316" s="61" t="s">
        <v>2483</v>
      </c>
      <c r="M316" s="61" t="s">
        <v>2481</v>
      </c>
      <c r="N316" s="61" t="s">
        <v>288</v>
      </c>
      <c r="O316" s="61" t="s">
        <v>288</v>
      </c>
      <c r="P316" s="61" t="s">
        <v>1368</v>
      </c>
      <c r="Q316" s="61" t="s">
        <v>288</v>
      </c>
      <c r="R316" s="61" t="s">
        <v>1150</v>
      </c>
      <c r="S316" s="77"/>
      <c r="T316" s="61" t="s">
        <v>288</v>
      </c>
      <c r="U316" s="77">
        <v>44717</v>
      </c>
      <c r="V316" s="61" t="s">
        <v>288</v>
      </c>
    </row>
    <row r="317" spans="1:22" ht="14.5">
      <c r="A317" s="61" t="s">
        <v>577</v>
      </c>
      <c r="B317" s="61" t="s">
        <v>1145</v>
      </c>
      <c r="C317" s="61" t="s">
        <v>678</v>
      </c>
      <c r="D317" s="61" t="s">
        <v>1351</v>
      </c>
      <c r="E317" s="61" t="s">
        <v>2484</v>
      </c>
      <c r="F317" s="77">
        <v>44727</v>
      </c>
      <c r="G317" s="62">
        <v>-394.82</v>
      </c>
      <c r="H317" s="62">
        <v>-34803.379999999997</v>
      </c>
      <c r="I317" s="61" t="s">
        <v>20</v>
      </c>
      <c r="J317" s="61" t="s">
        <v>1375</v>
      </c>
      <c r="K317" s="61" t="s">
        <v>2485</v>
      </c>
      <c r="L317" s="61" t="s">
        <v>2486</v>
      </c>
      <c r="M317" s="61" t="s">
        <v>2484</v>
      </c>
      <c r="N317" s="61" t="s">
        <v>288</v>
      </c>
      <c r="O317" s="61" t="s">
        <v>288</v>
      </c>
      <c r="P317" s="61" t="s">
        <v>1368</v>
      </c>
      <c r="Q317" s="61" t="s">
        <v>288</v>
      </c>
      <c r="R317" s="61" t="s">
        <v>1150</v>
      </c>
      <c r="S317" s="77"/>
      <c r="T317" s="61" t="s">
        <v>288</v>
      </c>
      <c r="U317" s="77">
        <v>44717</v>
      </c>
      <c r="V317" s="61" t="s">
        <v>288</v>
      </c>
    </row>
    <row r="318" spans="1:22" ht="14.5">
      <c r="A318" s="61" t="s">
        <v>577</v>
      </c>
      <c r="B318" s="61" t="s">
        <v>1145</v>
      </c>
      <c r="C318" s="61" t="s">
        <v>678</v>
      </c>
      <c r="D318" s="61" t="s">
        <v>1351</v>
      </c>
      <c r="E318" s="61" t="s">
        <v>2487</v>
      </c>
      <c r="F318" s="77">
        <v>44727</v>
      </c>
      <c r="G318" s="62">
        <v>-673.83</v>
      </c>
      <c r="H318" s="62">
        <v>-59398.11</v>
      </c>
      <c r="I318" s="61" t="s">
        <v>20</v>
      </c>
      <c r="J318" s="61" t="s">
        <v>1375</v>
      </c>
      <c r="K318" s="61" t="s">
        <v>2488</v>
      </c>
      <c r="L318" s="61" t="s">
        <v>2489</v>
      </c>
      <c r="M318" s="61" t="s">
        <v>2487</v>
      </c>
      <c r="N318" s="61" t="s">
        <v>288</v>
      </c>
      <c r="O318" s="61" t="s">
        <v>288</v>
      </c>
      <c r="P318" s="61" t="s">
        <v>1368</v>
      </c>
      <c r="Q318" s="61" t="s">
        <v>288</v>
      </c>
      <c r="R318" s="61" t="s">
        <v>1150</v>
      </c>
      <c r="S318" s="77"/>
      <c r="T318" s="61" t="s">
        <v>288</v>
      </c>
      <c r="U318" s="77">
        <v>44717</v>
      </c>
      <c r="V318" s="61" t="s">
        <v>288</v>
      </c>
    </row>
    <row r="319" spans="1:22" ht="14.5">
      <c r="A319" s="61" t="s">
        <v>577</v>
      </c>
      <c r="B319" s="61" t="s">
        <v>693</v>
      </c>
      <c r="C319" s="61" t="s">
        <v>678</v>
      </c>
      <c r="D319" s="61" t="s">
        <v>1351</v>
      </c>
      <c r="E319" s="61" t="s">
        <v>2490</v>
      </c>
      <c r="F319" s="77">
        <v>44679</v>
      </c>
      <c r="G319" s="62">
        <v>-3850.76</v>
      </c>
      <c r="H319" s="62">
        <v>-328277.28999999998</v>
      </c>
      <c r="I319" s="61" t="s">
        <v>20</v>
      </c>
      <c r="J319" s="61" t="s">
        <v>1375</v>
      </c>
      <c r="K319" s="61" t="s">
        <v>2491</v>
      </c>
      <c r="L319" s="61" t="s">
        <v>2492</v>
      </c>
      <c r="M319" s="61" t="s">
        <v>2490</v>
      </c>
      <c r="N319" s="61" t="s">
        <v>288</v>
      </c>
      <c r="O319" s="61" t="s">
        <v>288</v>
      </c>
      <c r="P319" s="61" t="s">
        <v>1368</v>
      </c>
      <c r="Q319" s="61" t="s">
        <v>288</v>
      </c>
      <c r="R319" s="61" t="s">
        <v>1150</v>
      </c>
      <c r="S319" s="77"/>
      <c r="T319" s="61" t="s">
        <v>288</v>
      </c>
      <c r="U319" s="77">
        <v>44679</v>
      </c>
      <c r="V319" s="61" t="s">
        <v>288</v>
      </c>
    </row>
    <row r="320" spans="1:22" ht="14.5">
      <c r="A320" s="61" t="s">
        <v>577</v>
      </c>
      <c r="B320" s="61" t="s">
        <v>693</v>
      </c>
      <c r="C320" s="61" t="s">
        <v>676</v>
      </c>
      <c r="D320" s="61" t="s">
        <v>1351</v>
      </c>
      <c r="E320" s="61" t="s">
        <v>2493</v>
      </c>
      <c r="F320" s="77">
        <v>44692</v>
      </c>
      <c r="G320" s="62">
        <v>-87720.63</v>
      </c>
      <c r="H320" s="62">
        <v>-7500113.8700000001</v>
      </c>
      <c r="I320" s="61" t="s">
        <v>20</v>
      </c>
      <c r="J320" s="61" t="s">
        <v>1376</v>
      </c>
      <c r="K320" s="61" t="s">
        <v>2494</v>
      </c>
      <c r="L320" s="61" t="s">
        <v>2495</v>
      </c>
      <c r="M320" s="61" t="s">
        <v>2493</v>
      </c>
      <c r="N320" s="61" t="s">
        <v>288</v>
      </c>
      <c r="O320" s="61" t="s">
        <v>288</v>
      </c>
      <c r="P320" s="61" t="s">
        <v>662</v>
      </c>
      <c r="Q320" s="61" t="s">
        <v>288</v>
      </c>
      <c r="R320" s="61" t="s">
        <v>1150</v>
      </c>
      <c r="S320" s="77"/>
      <c r="T320" s="61" t="s">
        <v>288</v>
      </c>
      <c r="U320" s="77">
        <v>44692</v>
      </c>
      <c r="V320" s="61" t="s">
        <v>288</v>
      </c>
    </row>
    <row r="321" spans="1:22" ht="14.5">
      <c r="A321" s="61" t="s">
        <v>577</v>
      </c>
      <c r="B321" s="61" t="s">
        <v>693</v>
      </c>
      <c r="C321" s="61" t="s">
        <v>676</v>
      </c>
      <c r="D321" s="61" t="s">
        <v>1351</v>
      </c>
      <c r="E321" s="61" t="s">
        <v>2496</v>
      </c>
      <c r="F321" s="77">
        <v>44704</v>
      </c>
      <c r="G321" s="62">
        <v>-83202.02</v>
      </c>
      <c r="H321" s="62">
        <v>-7113772.71</v>
      </c>
      <c r="I321" s="61" t="s">
        <v>20</v>
      </c>
      <c r="J321" s="61" t="s">
        <v>1376</v>
      </c>
      <c r="K321" s="61" t="s">
        <v>2494</v>
      </c>
      <c r="L321" s="61" t="s">
        <v>2497</v>
      </c>
      <c r="M321" s="61" t="s">
        <v>2496</v>
      </c>
      <c r="N321" s="61" t="s">
        <v>288</v>
      </c>
      <c r="O321" s="61" t="s">
        <v>288</v>
      </c>
      <c r="P321" s="61" t="s">
        <v>662</v>
      </c>
      <c r="Q321" s="61" t="s">
        <v>288</v>
      </c>
      <c r="R321" s="61" t="s">
        <v>1150</v>
      </c>
      <c r="S321" s="77"/>
      <c r="T321" s="61" t="s">
        <v>288</v>
      </c>
      <c r="U321" s="77">
        <v>44704</v>
      </c>
      <c r="V321" s="61" t="s">
        <v>288</v>
      </c>
    </row>
    <row r="322" spans="1:22" ht="14.5">
      <c r="A322" s="61" t="s">
        <v>577</v>
      </c>
      <c r="B322" s="61" t="s">
        <v>693</v>
      </c>
      <c r="C322" s="61" t="s">
        <v>676</v>
      </c>
      <c r="D322" s="61" t="s">
        <v>1351</v>
      </c>
      <c r="E322" s="61" t="s">
        <v>2498</v>
      </c>
      <c r="F322" s="77">
        <v>44710</v>
      </c>
      <c r="G322" s="62">
        <v>-95339.6</v>
      </c>
      <c r="H322" s="62">
        <v>-8151535.7999999998</v>
      </c>
      <c r="I322" s="61" t="s">
        <v>20</v>
      </c>
      <c r="J322" s="61" t="s">
        <v>1376</v>
      </c>
      <c r="K322" s="61" t="s">
        <v>2494</v>
      </c>
      <c r="L322" s="61" t="s">
        <v>2499</v>
      </c>
      <c r="M322" s="61" t="s">
        <v>2498</v>
      </c>
      <c r="N322" s="61" t="s">
        <v>288</v>
      </c>
      <c r="O322" s="61" t="s">
        <v>288</v>
      </c>
      <c r="P322" s="61" t="s">
        <v>662</v>
      </c>
      <c r="Q322" s="61" t="s">
        <v>288</v>
      </c>
      <c r="R322" s="61" t="s">
        <v>1150</v>
      </c>
      <c r="S322" s="77"/>
      <c r="T322" s="61" t="s">
        <v>288</v>
      </c>
      <c r="U322" s="77">
        <v>44710</v>
      </c>
      <c r="V322" s="61" t="s">
        <v>288</v>
      </c>
    </row>
    <row r="323" spans="1:22" ht="14.5">
      <c r="A323" s="61" t="s">
        <v>577</v>
      </c>
      <c r="B323" s="61" t="s">
        <v>693</v>
      </c>
      <c r="C323" s="61" t="s">
        <v>676</v>
      </c>
      <c r="D323" s="61" t="s">
        <v>1351</v>
      </c>
      <c r="E323" s="61" t="s">
        <v>2500</v>
      </c>
      <c r="F323" s="77">
        <v>44686</v>
      </c>
      <c r="G323" s="62">
        <v>-37017.040000000001</v>
      </c>
      <c r="H323" s="62">
        <v>-3164956.92</v>
      </c>
      <c r="I323" s="61" t="s">
        <v>20</v>
      </c>
      <c r="J323" s="61" t="s">
        <v>1376</v>
      </c>
      <c r="K323" s="61" t="s">
        <v>2501</v>
      </c>
      <c r="L323" s="61" t="s">
        <v>2502</v>
      </c>
      <c r="M323" s="61" t="s">
        <v>2500</v>
      </c>
      <c r="N323" s="61" t="s">
        <v>288</v>
      </c>
      <c r="O323" s="61" t="s">
        <v>288</v>
      </c>
      <c r="P323" s="61" t="s">
        <v>662</v>
      </c>
      <c r="Q323" s="61" t="s">
        <v>288</v>
      </c>
      <c r="R323" s="61" t="s">
        <v>1150</v>
      </c>
      <c r="S323" s="77"/>
      <c r="T323" s="61" t="s">
        <v>288</v>
      </c>
      <c r="U323" s="77">
        <v>44686</v>
      </c>
      <c r="V323" s="61" t="s">
        <v>288</v>
      </c>
    </row>
    <row r="324" spans="1:22" ht="14.5">
      <c r="A324" s="61" t="s">
        <v>577</v>
      </c>
      <c r="B324" s="61" t="s">
        <v>693</v>
      </c>
      <c r="C324" s="61" t="s">
        <v>676</v>
      </c>
      <c r="D324" s="61" t="s">
        <v>1351</v>
      </c>
      <c r="E324" s="61" t="s">
        <v>2503</v>
      </c>
      <c r="F324" s="77">
        <v>44691</v>
      </c>
      <c r="G324" s="62">
        <v>-43884.160000000003</v>
      </c>
      <c r="H324" s="62">
        <v>-3752095.68</v>
      </c>
      <c r="I324" s="61" t="s">
        <v>20</v>
      </c>
      <c r="J324" s="61" t="s">
        <v>1376</v>
      </c>
      <c r="K324" s="61" t="s">
        <v>2504</v>
      </c>
      <c r="L324" s="61" t="s">
        <v>2505</v>
      </c>
      <c r="M324" s="61" t="s">
        <v>2503</v>
      </c>
      <c r="N324" s="61" t="s">
        <v>288</v>
      </c>
      <c r="O324" s="61" t="s">
        <v>288</v>
      </c>
      <c r="P324" s="61" t="s">
        <v>662</v>
      </c>
      <c r="Q324" s="61" t="s">
        <v>288</v>
      </c>
      <c r="R324" s="61" t="s">
        <v>1150</v>
      </c>
      <c r="S324" s="77"/>
      <c r="T324" s="61" t="s">
        <v>288</v>
      </c>
      <c r="U324" s="77">
        <v>44691</v>
      </c>
      <c r="V324" s="61" t="s">
        <v>288</v>
      </c>
    </row>
    <row r="325" spans="1:22" ht="14.5">
      <c r="A325" s="61" t="s">
        <v>577</v>
      </c>
      <c r="B325" s="61" t="s">
        <v>693</v>
      </c>
      <c r="C325" s="61" t="s">
        <v>676</v>
      </c>
      <c r="D325" s="61" t="s">
        <v>1351</v>
      </c>
      <c r="E325" s="61" t="s">
        <v>2506</v>
      </c>
      <c r="F325" s="77">
        <v>44693</v>
      </c>
      <c r="G325" s="62">
        <v>-35130.769999999997</v>
      </c>
      <c r="H325" s="62">
        <v>-3003680.84</v>
      </c>
      <c r="I325" s="61" t="s">
        <v>20</v>
      </c>
      <c r="J325" s="61" t="s">
        <v>1376</v>
      </c>
      <c r="K325" s="61" t="s">
        <v>2501</v>
      </c>
      <c r="L325" s="61" t="s">
        <v>2507</v>
      </c>
      <c r="M325" s="61" t="s">
        <v>2506</v>
      </c>
      <c r="N325" s="61" t="s">
        <v>288</v>
      </c>
      <c r="O325" s="61" t="s">
        <v>288</v>
      </c>
      <c r="P325" s="61" t="s">
        <v>662</v>
      </c>
      <c r="Q325" s="61" t="s">
        <v>288</v>
      </c>
      <c r="R325" s="61" t="s">
        <v>1150</v>
      </c>
      <c r="S325" s="77"/>
      <c r="T325" s="61" t="s">
        <v>288</v>
      </c>
      <c r="U325" s="77">
        <v>44693</v>
      </c>
      <c r="V325" s="61" t="s">
        <v>288</v>
      </c>
    </row>
    <row r="326" spans="1:22" ht="14.5">
      <c r="A326" s="61" t="s">
        <v>577</v>
      </c>
      <c r="B326" s="61" t="s">
        <v>693</v>
      </c>
      <c r="C326" s="61" t="s">
        <v>676</v>
      </c>
      <c r="D326" s="61" t="s">
        <v>1351</v>
      </c>
      <c r="E326" s="61" t="s">
        <v>2508</v>
      </c>
      <c r="F326" s="77">
        <v>44592</v>
      </c>
      <c r="G326" s="62">
        <v>-140628.73000000001</v>
      </c>
      <c r="H326" s="62">
        <v>-11932347.74</v>
      </c>
      <c r="I326" s="61" t="s">
        <v>20</v>
      </c>
      <c r="J326" s="61" t="s">
        <v>1376</v>
      </c>
      <c r="K326" s="61" t="s">
        <v>2509</v>
      </c>
      <c r="L326" s="61" t="s">
        <v>2510</v>
      </c>
      <c r="M326" s="61" t="s">
        <v>2508</v>
      </c>
      <c r="N326" s="61" t="s">
        <v>288</v>
      </c>
      <c r="O326" s="61" t="s">
        <v>288</v>
      </c>
      <c r="P326" s="61" t="s">
        <v>662</v>
      </c>
      <c r="Q326" s="61" t="s">
        <v>288</v>
      </c>
      <c r="R326" s="61" t="s">
        <v>1150</v>
      </c>
      <c r="S326" s="77">
        <v>44762</v>
      </c>
      <c r="T326" s="61" t="s">
        <v>2511</v>
      </c>
      <c r="U326" s="77">
        <v>44592</v>
      </c>
      <c r="V326" s="61" t="s">
        <v>288</v>
      </c>
    </row>
    <row r="327" spans="1:22" ht="14.5">
      <c r="A327" s="61" t="s">
        <v>577</v>
      </c>
      <c r="B327" s="61" t="s">
        <v>693</v>
      </c>
      <c r="C327" s="61" t="s">
        <v>676</v>
      </c>
      <c r="D327" s="61" t="s">
        <v>1351</v>
      </c>
      <c r="E327" s="61" t="s">
        <v>2512</v>
      </c>
      <c r="F327" s="77">
        <v>44648</v>
      </c>
      <c r="G327" s="62">
        <v>-88158.04</v>
      </c>
      <c r="H327" s="62">
        <v>-7497841.2999999998</v>
      </c>
      <c r="I327" s="61" t="s">
        <v>20</v>
      </c>
      <c r="J327" s="61" t="s">
        <v>1376</v>
      </c>
      <c r="K327" s="61" t="s">
        <v>2504</v>
      </c>
      <c r="L327" s="61" t="s">
        <v>2513</v>
      </c>
      <c r="M327" s="61" t="s">
        <v>2512</v>
      </c>
      <c r="N327" s="61" t="s">
        <v>288</v>
      </c>
      <c r="O327" s="61" t="s">
        <v>288</v>
      </c>
      <c r="P327" s="61" t="s">
        <v>662</v>
      </c>
      <c r="Q327" s="61" t="s">
        <v>288</v>
      </c>
      <c r="R327" s="61" t="s">
        <v>1150</v>
      </c>
      <c r="S327" s="77">
        <v>44762</v>
      </c>
      <c r="T327" s="61" t="s">
        <v>2514</v>
      </c>
      <c r="U327" s="77">
        <v>44648</v>
      </c>
      <c r="V327" s="61" t="s">
        <v>288</v>
      </c>
    </row>
    <row r="328" spans="1:22" ht="14.5">
      <c r="A328" s="61" t="s">
        <v>577</v>
      </c>
      <c r="B328" s="61" t="s">
        <v>693</v>
      </c>
      <c r="C328" s="61" t="s">
        <v>676</v>
      </c>
      <c r="D328" s="61" t="s">
        <v>1351</v>
      </c>
      <c r="E328" s="61" t="s">
        <v>2515</v>
      </c>
      <c r="F328" s="77">
        <v>44648</v>
      </c>
      <c r="G328" s="62">
        <v>-90495.73</v>
      </c>
      <c r="H328" s="62">
        <v>-7696661.8399999999</v>
      </c>
      <c r="I328" s="61" t="s">
        <v>20</v>
      </c>
      <c r="J328" s="61" t="s">
        <v>1376</v>
      </c>
      <c r="K328" s="61" t="s">
        <v>2516</v>
      </c>
      <c r="L328" s="61" t="s">
        <v>2517</v>
      </c>
      <c r="M328" s="61" t="s">
        <v>2515</v>
      </c>
      <c r="N328" s="61" t="s">
        <v>288</v>
      </c>
      <c r="O328" s="61" t="s">
        <v>288</v>
      </c>
      <c r="P328" s="61" t="s">
        <v>662</v>
      </c>
      <c r="Q328" s="61" t="s">
        <v>288</v>
      </c>
      <c r="R328" s="61" t="s">
        <v>1150</v>
      </c>
      <c r="S328" s="77">
        <v>44762</v>
      </c>
      <c r="T328" s="61" t="s">
        <v>2518</v>
      </c>
      <c r="U328" s="77">
        <v>44648</v>
      </c>
      <c r="V328" s="61" t="s">
        <v>288</v>
      </c>
    </row>
    <row r="329" spans="1:22" ht="14.5">
      <c r="A329" s="61" t="s">
        <v>577</v>
      </c>
      <c r="B329" s="61" t="s">
        <v>693</v>
      </c>
      <c r="C329" s="61" t="s">
        <v>676</v>
      </c>
      <c r="D329" s="61" t="s">
        <v>1351</v>
      </c>
      <c r="E329" s="61" t="s">
        <v>2519</v>
      </c>
      <c r="F329" s="77">
        <v>44734</v>
      </c>
      <c r="G329" s="62">
        <v>-65202.38</v>
      </c>
      <c r="H329" s="62">
        <v>-5747589.7999999998</v>
      </c>
      <c r="I329" s="61" t="s">
        <v>20</v>
      </c>
      <c r="J329" s="61" t="s">
        <v>2520</v>
      </c>
      <c r="K329" s="61" t="s">
        <v>2494</v>
      </c>
      <c r="L329" s="61" t="s">
        <v>2521</v>
      </c>
      <c r="M329" s="61" t="s">
        <v>2519</v>
      </c>
      <c r="N329" s="61" t="s">
        <v>288</v>
      </c>
      <c r="O329" s="61" t="s">
        <v>288</v>
      </c>
      <c r="P329" s="61" t="s">
        <v>662</v>
      </c>
      <c r="Q329" s="61" t="s">
        <v>288</v>
      </c>
      <c r="R329" s="61" t="s">
        <v>1150</v>
      </c>
      <c r="S329" s="77"/>
      <c r="T329" s="61" t="s">
        <v>288</v>
      </c>
      <c r="U329" s="77">
        <v>44734</v>
      </c>
      <c r="V329" s="61" t="s">
        <v>288</v>
      </c>
    </row>
    <row r="330" spans="1:22" ht="14.5">
      <c r="A330" s="61" t="s">
        <v>577</v>
      </c>
      <c r="B330" s="61" t="s">
        <v>693</v>
      </c>
      <c r="C330" s="61" t="s">
        <v>676</v>
      </c>
      <c r="D330" s="61" t="s">
        <v>1351</v>
      </c>
      <c r="E330" s="61" t="s">
        <v>2522</v>
      </c>
      <c r="F330" s="77">
        <v>44733</v>
      </c>
      <c r="G330" s="62">
        <v>-76548.56</v>
      </c>
      <c r="H330" s="62">
        <v>-6747755.5599999996</v>
      </c>
      <c r="I330" s="61" t="s">
        <v>20</v>
      </c>
      <c r="J330" s="61" t="s">
        <v>2520</v>
      </c>
      <c r="K330" s="61" t="s">
        <v>2523</v>
      </c>
      <c r="L330" s="61" t="s">
        <v>2524</v>
      </c>
      <c r="M330" s="61" t="s">
        <v>2522</v>
      </c>
      <c r="N330" s="61" t="s">
        <v>288</v>
      </c>
      <c r="O330" s="61" t="s">
        <v>288</v>
      </c>
      <c r="P330" s="61" t="s">
        <v>662</v>
      </c>
      <c r="Q330" s="61" t="s">
        <v>288</v>
      </c>
      <c r="R330" s="61" t="s">
        <v>1150</v>
      </c>
      <c r="S330" s="77"/>
      <c r="T330" s="61" t="s">
        <v>288</v>
      </c>
      <c r="U330" s="77">
        <v>44733</v>
      </c>
      <c r="V330" s="61" t="s">
        <v>288</v>
      </c>
    </row>
    <row r="331" spans="1:22" ht="14.5">
      <c r="A331" s="61" t="s">
        <v>577</v>
      </c>
      <c r="B331" s="61" t="s">
        <v>693</v>
      </c>
      <c r="C331" s="61" t="s">
        <v>676</v>
      </c>
      <c r="D331" s="61" t="s">
        <v>1351</v>
      </c>
      <c r="E331" s="61" t="s">
        <v>2525</v>
      </c>
      <c r="F331" s="77">
        <v>44720</v>
      </c>
      <c r="G331" s="62">
        <v>-104266.74</v>
      </c>
      <c r="H331" s="62">
        <v>-9191113.1300000008</v>
      </c>
      <c r="I331" s="61" t="s">
        <v>20</v>
      </c>
      <c r="J331" s="61" t="s">
        <v>1377</v>
      </c>
      <c r="K331" s="61" t="s">
        <v>2494</v>
      </c>
      <c r="L331" s="61" t="s">
        <v>2526</v>
      </c>
      <c r="M331" s="61" t="s">
        <v>2525</v>
      </c>
      <c r="N331" s="61" t="s">
        <v>288</v>
      </c>
      <c r="O331" s="61" t="s">
        <v>288</v>
      </c>
      <c r="P331" s="61" t="s">
        <v>662</v>
      </c>
      <c r="Q331" s="61" t="s">
        <v>288</v>
      </c>
      <c r="R331" s="61" t="s">
        <v>1150</v>
      </c>
      <c r="S331" s="77"/>
      <c r="T331" s="61" t="s">
        <v>288</v>
      </c>
      <c r="U331" s="77">
        <v>44720</v>
      </c>
      <c r="V331" s="61" t="s">
        <v>288</v>
      </c>
    </row>
    <row r="332" spans="1:22" ht="14.5">
      <c r="A332" s="61" t="s">
        <v>577</v>
      </c>
      <c r="B332" s="61" t="s">
        <v>693</v>
      </c>
      <c r="C332" s="61" t="s">
        <v>676</v>
      </c>
      <c r="D332" s="61" t="s">
        <v>1351</v>
      </c>
      <c r="E332" s="61" t="s">
        <v>2527</v>
      </c>
      <c r="F332" s="77">
        <v>44718</v>
      </c>
      <c r="G332" s="62">
        <v>-19102.400000000001</v>
      </c>
      <c r="H332" s="62">
        <v>-1683876.56</v>
      </c>
      <c r="I332" s="61" t="s">
        <v>20</v>
      </c>
      <c r="J332" s="61" t="s">
        <v>1377</v>
      </c>
      <c r="K332" s="61" t="s">
        <v>2528</v>
      </c>
      <c r="L332" s="61" t="s">
        <v>2529</v>
      </c>
      <c r="M332" s="61" t="s">
        <v>2527</v>
      </c>
      <c r="N332" s="61" t="s">
        <v>288</v>
      </c>
      <c r="O332" s="61" t="s">
        <v>288</v>
      </c>
      <c r="P332" s="61" t="s">
        <v>662</v>
      </c>
      <c r="Q332" s="61" t="s">
        <v>288</v>
      </c>
      <c r="R332" s="61" t="s">
        <v>1150</v>
      </c>
      <c r="S332" s="77"/>
      <c r="T332" s="61" t="s">
        <v>288</v>
      </c>
      <c r="U332" s="77">
        <v>44718</v>
      </c>
      <c r="V332" s="61" t="s">
        <v>288</v>
      </c>
    </row>
    <row r="333" spans="1:22" ht="14.5">
      <c r="A333" s="61" t="s">
        <v>577</v>
      </c>
      <c r="B333" s="61" t="s">
        <v>693</v>
      </c>
      <c r="C333" s="61" t="s">
        <v>676</v>
      </c>
      <c r="D333" s="61" t="s">
        <v>1351</v>
      </c>
      <c r="E333" s="61" t="s">
        <v>2530</v>
      </c>
      <c r="F333" s="77">
        <v>44635</v>
      </c>
      <c r="G333" s="62">
        <v>-16338.57</v>
      </c>
      <c r="H333" s="62">
        <v>-1389595.38</v>
      </c>
      <c r="I333" s="61" t="s">
        <v>20</v>
      </c>
      <c r="J333" s="61" t="s">
        <v>1377</v>
      </c>
      <c r="K333" s="61" t="s">
        <v>2516</v>
      </c>
      <c r="L333" s="61" t="s">
        <v>2531</v>
      </c>
      <c r="M333" s="61" t="s">
        <v>2530</v>
      </c>
      <c r="N333" s="61" t="s">
        <v>288</v>
      </c>
      <c r="O333" s="61" t="s">
        <v>288</v>
      </c>
      <c r="P333" s="61" t="s">
        <v>662</v>
      </c>
      <c r="Q333" s="61" t="s">
        <v>288</v>
      </c>
      <c r="R333" s="61" t="s">
        <v>1150</v>
      </c>
      <c r="S333" s="77">
        <v>44749</v>
      </c>
      <c r="T333" s="61" t="s">
        <v>2532</v>
      </c>
      <c r="U333" s="77">
        <v>44635</v>
      </c>
      <c r="V333" s="61" t="s">
        <v>288</v>
      </c>
    </row>
    <row r="334" spans="1:22" ht="14.5">
      <c r="A334" s="61" t="s">
        <v>577</v>
      </c>
      <c r="B334" s="61" t="s">
        <v>693</v>
      </c>
      <c r="C334" s="61" t="s">
        <v>676</v>
      </c>
      <c r="D334" s="61" t="s">
        <v>1351</v>
      </c>
      <c r="E334" s="61" t="s">
        <v>2533</v>
      </c>
      <c r="F334" s="77">
        <v>44636</v>
      </c>
      <c r="G334" s="62">
        <v>-17377.740000000002</v>
      </c>
      <c r="H334" s="62">
        <v>-1477976.79</v>
      </c>
      <c r="I334" s="61" t="s">
        <v>20</v>
      </c>
      <c r="J334" s="61" t="s">
        <v>1377</v>
      </c>
      <c r="K334" s="61" t="s">
        <v>2504</v>
      </c>
      <c r="L334" s="61" t="s">
        <v>2534</v>
      </c>
      <c r="M334" s="61" t="s">
        <v>2533</v>
      </c>
      <c r="N334" s="61" t="s">
        <v>288</v>
      </c>
      <c r="O334" s="61" t="s">
        <v>288</v>
      </c>
      <c r="P334" s="61" t="s">
        <v>662</v>
      </c>
      <c r="Q334" s="61" t="s">
        <v>288</v>
      </c>
      <c r="R334" s="61" t="s">
        <v>1150</v>
      </c>
      <c r="S334" s="77">
        <v>44749</v>
      </c>
      <c r="T334" s="61" t="s">
        <v>2535</v>
      </c>
      <c r="U334" s="77">
        <v>44636</v>
      </c>
      <c r="V334" s="61" t="s">
        <v>288</v>
      </c>
    </row>
    <row r="335" spans="1:22" ht="14.5">
      <c r="A335" s="61" t="s">
        <v>577</v>
      </c>
      <c r="B335" s="61" t="s">
        <v>1145</v>
      </c>
      <c r="C335" s="61" t="s">
        <v>678</v>
      </c>
      <c r="D335" s="61" t="s">
        <v>1351</v>
      </c>
      <c r="E335" s="61" t="s">
        <v>2536</v>
      </c>
      <c r="F335" s="77">
        <v>44737</v>
      </c>
      <c r="G335" s="62">
        <v>-10087.620000000001</v>
      </c>
      <c r="H335" s="62">
        <v>-889223.7</v>
      </c>
      <c r="I335" s="61" t="s">
        <v>20</v>
      </c>
      <c r="J335" s="61" t="s">
        <v>2537</v>
      </c>
      <c r="K335" s="61" t="s">
        <v>2538</v>
      </c>
      <c r="L335" s="61" t="s">
        <v>2539</v>
      </c>
      <c r="M335" s="61" t="s">
        <v>2536</v>
      </c>
      <c r="N335" s="61" t="s">
        <v>288</v>
      </c>
      <c r="O335" s="61" t="s">
        <v>288</v>
      </c>
      <c r="P335" s="61" t="s">
        <v>670</v>
      </c>
      <c r="Q335" s="61" t="s">
        <v>288</v>
      </c>
      <c r="R335" s="61" t="s">
        <v>1150</v>
      </c>
      <c r="S335" s="77"/>
      <c r="T335" s="61" t="s">
        <v>288</v>
      </c>
      <c r="U335" s="77">
        <v>44731</v>
      </c>
      <c r="V335" s="61" t="s">
        <v>288</v>
      </c>
    </row>
    <row r="336" spans="1:22" ht="14.5">
      <c r="A336" s="61" t="s">
        <v>577</v>
      </c>
      <c r="B336" s="61" t="s">
        <v>693</v>
      </c>
      <c r="C336" s="61" t="s">
        <v>678</v>
      </c>
      <c r="D336" s="61" t="s">
        <v>1351</v>
      </c>
      <c r="E336" s="61" t="s">
        <v>2540</v>
      </c>
      <c r="F336" s="77">
        <v>44654</v>
      </c>
      <c r="G336" s="62">
        <v>-7470</v>
      </c>
      <c r="H336" s="62">
        <v>-635323.5</v>
      </c>
      <c r="I336" s="61" t="s">
        <v>20</v>
      </c>
      <c r="J336" s="61" t="s">
        <v>2537</v>
      </c>
      <c r="K336" s="61" t="s">
        <v>2541</v>
      </c>
      <c r="L336" s="61" t="s">
        <v>2542</v>
      </c>
      <c r="M336" s="61" t="s">
        <v>2540</v>
      </c>
      <c r="N336" s="61" t="s">
        <v>288</v>
      </c>
      <c r="O336" s="61" t="s">
        <v>288</v>
      </c>
      <c r="P336" s="61" t="s">
        <v>670</v>
      </c>
      <c r="Q336" s="61" t="s">
        <v>288</v>
      </c>
      <c r="R336" s="61" t="s">
        <v>1150</v>
      </c>
      <c r="S336" s="77">
        <v>44759</v>
      </c>
      <c r="T336" s="61" t="s">
        <v>2543</v>
      </c>
      <c r="U336" s="77">
        <v>44644</v>
      </c>
      <c r="V336" s="61" t="s">
        <v>288</v>
      </c>
    </row>
    <row r="337" spans="1:22" ht="14.5">
      <c r="A337" s="61" t="s">
        <v>577</v>
      </c>
      <c r="B337" s="61" t="s">
        <v>693</v>
      </c>
      <c r="C337" s="61" t="s">
        <v>678</v>
      </c>
      <c r="D337" s="61" t="s">
        <v>1351</v>
      </c>
      <c r="E337" s="61" t="s">
        <v>2544</v>
      </c>
      <c r="F337" s="77">
        <v>44678</v>
      </c>
      <c r="G337" s="62">
        <v>-11204.37</v>
      </c>
      <c r="H337" s="62">
        <v>-955172.54</v>
      </c>
      <c r="I337" s="61" t="s">
        <v>20</v>
      </c>
      <c r="J337" s="61" t="s">
        <v>1378</v>
      </c>
      <c r="K337" s="61" t="s">
        <v>2545</v>
      </c>
      <c r="L337" s="61" t="s">
        <v>2545</v>
      </c>
      <c r="M337" s="61" t="s">
        <v>2544</v>
      </c>
      <c r="N337" s="61" t="s">
        <v>288</v>
      </c>
      <c r="O337" s="61" t="s">
        <v>288</v>
      </c>
      <c r="P337" s="61" t="s">
        <v>1195</v>
      </c>
      <c r="Q337" s="61" t="s">
        <v>288</v>
      </c>
      <c r="R337" s="61" t="s">
        <v>1150</v>
      </c>
      <c r="S337" s="77">
        <v>44770</v>
      </c>
      <c r="T337" s="61" t="s">
        <v>2546</v>
      </c>
      <c r="U337" s="77">
        <v>44676</v>
      </c>
      <c r="V337" s="61" t="s">
        <v>288</v>
      </c>
    </row>
    <row r="338" spans="1:22" ht="14.5">
      <c r="A338" s="61" t="s">
        <v>577</v>
      </c>
      <c r="B338" s="61" t="s">
        <v>693</v>
      </c>
      <c r="C338" s="61" t="s">
        <v>678</v>
      </c>
      <c r="D338" s="61" t="s">
        <v>1351</v>
      </c>
      <c r="E338" s="61" t="s">
        <v>2547</v>
      </c>
      <c r="F338" s="77">
        <v>44678</v>
      </c>
      <c r="G338" s="62">
        <v>-1303.04</v>
      </c>
      <c r="H338" s="62">
        <v>-111084.16</v>
      </c>
      <c r="I338" s="61" t="s">
        <v>20</v>
      </c>
      <c r="J338" s="61" t="s">
        <v>1378</v>
      </c>
      <c r="K338" s="61" t="s">
        <v>2548</v>
      </c>
      <c r="L338" s="61" t="s">
        <v>2548</v>
      </c>
      <c r="M338" s="61" t="s">
        <v>2547</v>
      </c>
      <c r="N338" s="61" t="s">
        <v>288</v>
      </c>
      <c r="O338" s="61" t="s">
        <v>288</v>
      </c>
      <c r="P338" s="61" t="s">
        <v>1195</v>
      </c>
      <c r="Q338" s="61" t="s">
        <v>288</v>
      </c>
      <c r="R338" s="61" t="s">
        <v>1150</v>
      </c>
      <c r="S338" s="77">
        <v>44770</v>
      </c>
      <c r="T338" s="61" t="s">
        <v>2549</v>
      </c>
      <c r="U338" s="77">
        <v>44676</v>
      </c>
      <c r="V338" s="61" t="s">
        <v>288</v>
      </c>
    </row>
    <row r="339" spans="1:22" ht="14.5">
      <c r="A339" s="61" t="s">
        <v>577</v>
      </c>
      <c r="B339" s="61" t="s">
        <v>693</v>
      </c>
      <c r="C339" s="61" t="s">
        <v>678</v>
      </c>
      <c r="D339" s="61" t="s">
        <v>1351</v>
      </c>
      <c r="E339" s="61" t="s">
        <v>2550</v>
      </c>
      <c r="F339" s="77">
        <v>44669</v>
      </c>
      <c r="G339" s="62">
        <v>-3004.78</v>
      </c>
      <c r="H339" s="62">
        <v>-256157.5</v>
      </c>
      <c r="I339" s="61" t="s">
        <v>20</v>
      </c>
      <c r="J339" s="61" t="s">
        <v>1379</v>
      </c>
      <c r="K339" s="61" t="s">
        <v>2551</v>
      </c>
      <c r="L339" s="61" t="s">
        <v>2551</v>
      </c>
      <c r="M339" s="61" t="s">
        <v>2550</v>
      </c>
      <c r="N339" s="61" t="s">
        <v>288</v>
      </c>
      <c r="O339" s="61" t="s">
        <v>288</v>
      </c>
      <c r="P339" s="61" t="s">
        <v>1195</v>
      </c>
      <c r="Q339" s="61" t="s">
        <v>288</v>
      </c>
      <c r="R339" s="61" t="s">
        <v>1150</v>
      </c>
      <c r="S339" s="77">
        <v>44759</v>
      </c>
      <c r="T339" s="61" t="s">
        <v>2552</v>
      </c>
      <c r="U339" s="77">
        <v>44664</v>
      </c>
      <c r="V339" s="61" t="s">
        <v>288</v>
      </c>
    </row>
    <row r="340" spans="1:22" ht="14.5">
      <c r="A340" s="61" t="s">
        <v>577</v>
      </c>
      <c r="B340" s="61" t="s">
        <v>1145</v>
      </c>
      <c r="C340" s="61" t="s">
        <v>678</v>
      </c>
      <c r="D340" s="61" t="s">
        <v>1351</v>
      </c>
      <c r="E340" s="61" t="s">
        <v>2553</v>
      </c>
      <c r="F340" s="77">
        <v>44737</v>
      </c>
      <c r="G340" s="62">
        <v>-7508.7</v>
      </c>
      <c r="H340" s="62">
        <v>-661891.91</v>
      </c>
      <c r="I340" s="61" t="s">
        <v>20</v>
      </c>
      <c r="J340" s="61" t="s">
        <v>2554</v>
      </c>
      <c r="K340" s="61" t="s">
        <v>2555</v>
      </c>
      <c r="L340" s="61" t="s">
        <v>2555</v>
      </c>
      <c r="M340" s="61" t="s">
        <v>2553</v>
      </c>
      <c r="N340" s="61" t="s">
        <v>288</v>
      </c>
      <c r="O340" s="61" t="s">
        <v>288</v>
      </c>
      <c r="P340" s="61" t="s">
        <v>1195</v>
      </c>
      <c r="Q340" s="61" t="s">
        <v>288</v>
      </c>
      <c r="R340" s="61" t="s">
        <v>1150</v>
      </c>
      <c r="S340" s="77"/>
      <c r="T340" s="61" t="s">
        <v>288</v>
      </c>
      <c r="U340" s="77">
        <v>44734</v>
      </c>
      <c r="V340" s="61" t="s">
        <v>288</v>
      </c>
    </row>
    <row r="341" spans="1:22" ht="14.5">
      <c r="A341" s="61" t="s">
        <v>577</v>
      </c>
      <c r="B341" s="61" t="s">
        <v>693</v>
      </c>
      <c r="C341" s="61" t="s">
        <v>676</v>
      </c>
      <c r="D341" s="61" t="s">
        <v>1351</v>
      </c>
      <c r="E341" s="61" t="s">
        <v>2556</v>
      </c>
      <c r="F341" s="77">
        <v>44629</v>
      </c>
      <c r="G341" s="62">
        <v>-5681</v>
      </c>
      <c r="H341" s="62">
        <v>-483169.05</v>
      </c>
      <c r="I341" s="61" t="s">
        <v>20</v>
      </c>
      <c r="J341" s="61" t="s">
        <v>2557</v>
      </c>
      <c r="K341" s="61" t="s">
        <v>2558</v>
      </c>
      <c r="L341" s="61" t="s">
        <v>2559</v>
      </c>
      <c r="M341" s="61" t="s">
        <v>2556</v>
      </c>
      <c r="N341" s="61" t="s">
        <v>288</v>
      </c>
      <c r="O341" s="61" t="s">
        <v>288</v>
      </c>
      <c r="P341" s="61" t="s">
        <v>2560</v>
      </c>
      <c r="Q341" s="61" t="s">
        <v>288</v>
      </c>
      <c r="R341" s="61" t="s">
        <v>1150</v>
      </c>
      <c r="S341" s="77">
        <v>44763</v>
      </c>
      <c r="T341" s="61" t="s">
        <v>2561</v>
      </c>
      <c r="U341" s="77">
        <v>44629</v>
      </c>
      <c r="V341" s="61" t="s">
        <v>288</v>
      </c>
    </row>
    <row r="342" spans="1:22" ht="14.5">
      <c r="A342" s="61" t="s">
        <v>577</v>
      </c>
      <c r="B342" s="61" t="s">
        <v>693</v>
      </c>
      <c r="C342" s="61" t="s">
        <v>676</v>
      </c>
      <c r="D342" s="61" t="s">
        <v>1351</v>
      </c>
      <c r="E342" s="61" t="s">
        <v>2562</v>
      </c>
      <c r="F342" s="77">
        <v>44633</v>
      </c>
      <c r="G342" s="62">
        <v>-12827.38</v>
      </c>
      <c r="H342" s="62">
        <v>-1090968.67</v>
      </c>
      <c r="I342" s="61" t="s">
        <v>20</v>
      </c>
      <c r="J342" s="61" t="s">
        <v>2557</v>
      </c>
      <c r="K342" s="61" t="s">
        <v>2558</v>
      </c>
      <c r="L342" s="61" t="s">
        <v>2563</v>
      </c>
      <c r="M342" s="61" t="s">
        <v>2562</v>
      </c>
      <c r="N342" s="61" t="s">
        <v>288</v>
      </c>
      <c r="O342" s="61" t="s">
        <v>288</v>
      </c>
      <c r="P342" s="61" t="s">
        <v>2560</v>
      </c>
      <c r="Q342" s="61" t="s">
        <v>288</v>
      </c>
      <c r="R342" s="61" t="s">
        <v>1150</v>
      </c>
      <c r="S342" s="77">
        <v>44761</v>
      </c>
      <c r="T342" s="61" t="s">
        <v>2564</v>
      </c>
      <c r="U342" s="77">
        <v>44633</v>
      </c>
      <c r="V342" s="61" t="s">
        <v>288</v>
      </c>
    </row>
    <row r="343" spans="1:22" ht="14.5">
      <c r="A343" s="61" t="s">
        <v>577</v>
      </c>
      <c r="B343" s="61" t="s">
        <v>693</v>
      </c>
      <c r="C343" s="61" t="s">
        <v>678</v>
      </c>
      <c r="D343" s="61" t="s">
        <v>1351</v>
      </c>
      <c r="E343" s="61" t="s">
        <v>2565</v>
      </c>
      <c r="F343" s="77">
        <v>44725</v>
      </c>
      <c r="G343" s="62">
        <v>-326.2</v>
      </c>
      <c r="H343" s="62">
        <v>-28754.53</v>
      </c>
      <c r="I343" s="61" t="s">
        <v>20</v>
      </c>
      <c r="J343" s="61" t="s">
        <v>2566</v>
      </c>
      <c r="K343" s="61" t="s">
        <v>2567</v>
      </c>
      <c r="L343" s="61" t="s">
        <v>2567</v>
      </c>
      <c r="M343" s="61" t="s">
        <v>2565</v>
      </c>
      <c r="N343" s="61" t="s">
        <v>288</v>
      </c>
      <c r="O343" s="61" t="s">
        <v>288</v>
      </c>
      <c r="P343" s="61" t="s">
        <v>665</v>
      </c>
      <c r="Q343" s="61" t="s">
        <v>288</v>
      </c>
      <c r="R343" s="61" t="s">
        <v>1150</v>
      </c>
      <c r="S343" s="77"/>
      <c r="T343" s="61" t="s">
        <v>288</v>
      </c>
      <c r="U343" s="77">
        <v>44543</v>
      </c>
      <c r="V343" s="61" t="s">
        <v>288</v>
      </c>
    </row>
    <row r="344" spans="1:22" ht="14.5">
      <c r="A344" s="61" t="s">
        <v>577</v>
      </c>
      <c r="B344" s="61" t="s">
        <v>693</v>
      </c>
      <c r="C344" s="61" t="s">
        <v>678</v>
      </c>
      <c r="D344" s="61" t="s">
        <v>1351</v>
      </c>
      <c r="E344" s="61" t="s">
        <v>2568</v>
      </c>
      <c r="F344" s="77">
        <v>44725</v>
      </c>
      <c r="G344" s="62">
        <v>-329.69</v>
      </c>
      <c r="H344" s="62">
        <v>-29062.17</v>
      </c>
      <c r="I344" s="61" t="s">
        <v>20</v>
      </c>
      <c r="J344" s="61" t="s">
        <v>2566</v>
      </c>
      <c r="K344" s="61" t="s">
        <v>2569</v>
      </c>
      <c r="L344" s="61" t="s">
        <v>2569</v>
      </c>
      <c r="M344" s="61" t="s">
        <v>2568</v>
      </c>
      <c r="N344" s="61" t="s">
        <v>288</v>
      </c>
      <c r="O344" s="61" t="s">
        <v>288</v>
      </c>
      <c r="P344" s="61" t="s">
        <v>665</v>
      </c>
      <c r="Q344" s="61" t="s">
        <v>288</v>
      </c>
      <c r="R344" s="61" t="s">
        <v>1150</v>
      </c>
      <c r="S344" s="77"/>
      <c r="T344" s="61" t="s">
        <v>288</v>
      </c>
      <c r="U344" s="77">
        <v>44528</v>
      </c>
      <c r="V344" s="61" t="s">
        <v>288</v>
      </c>
    </row>
    <row r="345" spans="1:22" ht="14.5">
      <c r="A345" s="61" t="s">
        <v>577</v>
      </c>
      <c r="B345" s="61" t="s">
        <v>1145</v>
      </c>
      <c r="C345" s="61" t="s">
        <v>678</v>
      </c>
      <c r="D345" s="61" t="s">
        <v>1351</v>
      </c>
      <c r="E345" s="61" t="s">
        <v>2570</v>
      </c>
      <c r="F345" s="77">
        <v>44725</v>
      </c>
      <c r="G345" s="62">
        <v>-15259.26</v>
      </c>
      <c r="H345" s="62">
        <v>-1345103.77</v>
      </c>
      <c r="I345" s="61" t="s">
        <v>20</v>
      </c>
      <c r="J345" s="61" t="s">
        <v>2566</v>
      </c>
      <c r="K345" s="61" t="s">
        <v>2571</v>
      </c>
      <c r="L345" s="61" t="s">
        <v>2571</v>
      </c>
      <c r="M345" s="61" t="s">
        <v>2570</v>
      </c>
      <c r="N345" s="61" t="s">
        <v>288</v>
      </c>
      <c r="O345" s="61" t="s">
        <v>288</v>
      </c>
      <c r="P345" s="61" t="s">
        <v>665</v>
      </c>
      <c r="Q345" s="61" t="s">
        <v>288</v>
      </c>
      <c r="R345" s="61" t="s">
        <v>1150</v>
      </c>
      <c r="S345" s="77"/>
      <c r="T345" s="61" t="s">
        <v>288</v>
      </c>
      <c r="U345" s="77">
        <v>44628</v>
      </c>
      <c r="V345" s="61" t="s">
        <v>288</v>
      </c>
    </row>
    <row r="346" spans="1:22" ht="14.5">
      <c r="A346" s="61" t="s">
        <v>577</v>
      </c>
      <c r="B346" s="61" t="s">
        <v>1145</v>
      </c>
      <c r="C346" s="61" t="s">
        <v>678</v>
      </c>
      <c r="D346" s="61" t="s">
        <v>1351</v>
      </c>
      <c r="E346" s="61" t="s">
        <v>2572</v>
      </c>
      <c r="F346" s="77">
        <v>44725</v>
      </c>
      <c r="G346" s="62">
        <v>-16875.89</v>
      </c>
      <c r="H346" s="62">
        <v>-1487609.7</v>
      </c>
      <c r="I346" s="61" t="s">
        <v>20</v>
      </c>
      <c r="J346" s="61" t="s">
        <v>2566</v>
      </c>
      <c r="K346" s="61" t="s">
        <v>2573</v>
      </c>
      <c r="L346" s="61" t="s">
        <v>2573</v>
      </c>
      <c r="M346" s="61" t="s">
        <v>2572</v>
      </c>
      <c r="N346" s="61" t="s">
        <v>288</v>
      </c>
      <c r="O346" s="61" t="s">
        <v>288</v>
      </c>
      <c r="P346" s="61" t="s">
        <v>665</v>
      </c>
      <c r="Q346" s="61" t="s">
        <v>288</v>
      </c>
      <c r="R346" s="61" t="s">
        <v>1150</v>
      </c>
      <c r="S346" s="77"/>
      <c r="T346" s="61" t="s">
        <v>288</v>
      </c>
      <c r="U346" s="77">
        <v>44638</v>
      </c>
      <c r="V346" s="61" t="s">
        <v>288</v>
      </c>
    </row>
    <row r="347" spans="1:22" ht="14.5">
      <c r="A347" s="61" t="s">
        <v>577</v>
      </c>
      <c r="B347" s="61" t="s">
        <v>1145</v>
      </c>
      <c r="C347" s="61" t="s">
        <v>678</v>
      </c>
      <c r="D347" s="61" t="s">
        <v>1351</v>
      </c>
      <c r="E347" s="61" t="s">
        <v>2574</v>
      </c>
      <c r="F347" s="77">
        <v>44732</v>
      </c>
      <c r="G347" s="62">
        <v>-13924.85</v>
      </c>
      <c r="H347" s="62">
        <v>-1227475.53</v>
      </c>
      <c r="I347" s="61" t="s">
        <v>20</v>
      </c>
      <c r="J347" s="61" t="s">
        <v>2566</v>
      </c>
      <c r="K347" s="61" t="s">
        <v>2575</v>
      </c>
      <c r="L347" s="61" t="s">
        <v>2575</v>
      </c>
      <c r="M347" s="61" t="s">
        <v>2574</v>
      </c>
      <c r="N347" s="61" t="s">
        <v>288</v>
      </c>
      <c r="O347" s="61" t="s">
        <v>288</v>
      </c>
      <c r="P347" s="61" t="s">
        <v>665</v>
      </c>
      <c r="Q347" s="61" t="s">
        <v>288</v>
      </c>
      <c r="R347" s="61" t="s">
        <v>1150</v>
      </c>
      <c r="S347" s="77"/>
      <c r="T347" s="61" t="s">
        <v>288</v>
      </c>
      <c r="U347" s="77">
        <v>44658</v>
      </c>
      <c r="V347" s="61" t="s">
        <v>288</v>
      </c>
    </row>
    <row r="348" spans="1:22" ht="14.5">
      <c r="A348" s="61" t="s">
        <v>577</v>
      </c>
      <c r="B348" s="61" t="s">
        <v>1145</v>
      </c>
      <c r="C348" s="61" t="s">
        <v>678</v>
      </c>
      <c r="D348" s="61" t="s">
        <v>1351</v>
      </c>
      <c r="E348" s="61" t="s">
        <v>2576</v>
      </c>
      <c r="F348" s="77">
        <v>44732</v>
      </c>
      <c r="G348" s="62">
        <v>-21520.799999999999</v>
      </c>
      <c r="H348" s="62">
        <v>-1897058.52</v>
      </c>
      <c r="I348" s="61" t="s">
        <v>20</v>
      </c>
      <c r="J348" s="61" t="s">
        <v>2566</v>
      </c>
      <c r="K348" s="61" t="s">
        <v>2577</v>
      </c>
      <c r="L348" s="61" t="s">
        <v>2577</v>
      </c>
      <c r="M348" s="61" t="s">
        <v>2576</v>
      </c>
      <c r="N348" s="61" t="s">
        <v>288</v>
      </c>
      <c r="O348" s="61" t="s">
        <v>288</v>
      </c>
      <c r="P348" s="61" t="s">
        <v>665</v>
      </c>
      <c r="Q348" s="61" t="s">
        <v>288</v>
      </c>
      <c r="R348" s="61" t="s">
        <v>1150</v>
      </c>
      <c r="S348" s="77"/>
      <c r="T348" s="61" t="s">
        <v>288</v>
      </c>
      <c r="U348" s="77">
        <v>44656</v>
      </c>
      <c r="V348" s="61" t="s">
        <v>288</v>
      </c>
    </row>
    <row r="349" spans="1:22" ht="14.5">
      <c r="A349" s="61" t="s">
        <v>577</v>
      </c>
      <c r="B349" s="61" t="s">
        <v>1145</v>
      </c>
      <c r="C349" s="61" t="s">
        <v>678</v>
      </c>
      <c r="D349" s="61" t="s">
        <v>1351</v>
      </c>
      <c r="E349" s="61" t="s">
        <v>2578</v>
      </c>
      <c r="F349" s="77">
        <v>44732</v>
      </c>
      <c r="G349" s="62">
        <v>-5147.32</v>
      </c>
      <c r="H349" s="62">
        <v>-453736.26</v>
      </c>
      <c r="I349" s="61" t="s">
        <v>20</v>
      </c>
      <c r="J349" s="61" t="s">
        <v>2566</v>
      </c>
      <c r="K349" s="61" t="s">
        <v>2579</v>
      </c>
      <c r="L349" s="61" t="s">
        <v>2579</v>
      </c>
      <c r="M349" s="61" t="s">
        <v>2578</v>
      </c>
      <c r="N349" s="61" t="s">
        <v>288</v>
      </c>
      <c r="O349" s="61" t="s">
        <v>288</v>
      </c>
      <c r="P349" s="61" t="s">
        <v>665</v>
      </c>
      <c r="Q349" s="61" t="s">
        <v>288</v>
      </c>
      <c r="R349" s="61" t="s">
        <v>1150</v>
      </c>
      <c r="S349" s="77"/>
      <c r="T349" s="61" t="s">
        <v>288</v>
      </c>
      <c r="U349" s="77">
        <v>44637</v>
      </c>
      <c r="V349" s="61" t="s">
        <v>288</v>
      </c>
    </row>
    <row r="350" spans="1:22" ht="14.5">
      <c r="A350" s="61" t="s">
        <v>577</v>
      </c>
      <c r="B350" s="61" t="s">
        <v>693</v>
      </c>
      <c r="C350" s="61" t="s">
        <v>678</v>
      </c>
      <c r="D350" s="61" t="s">
        <v>1351</v>
      </c>
      <c r="E350" s="61" t="s">
        <v>2580</v>
      </c>
      <c r="F350" s="77">
        <v>44725</v>
      </c>
      <c r="G350" s="62">
        <v>-42355.39</v>
      </c>
      <c r="H350" s="62">
        <v>-3733627.63</v>
      </c>
      <c r="I350" s="61" t="s">
        <v>20</v>
      </c>
      <c r="J350" s="61" t="s">
        <v>2566</v>
      </c>
      <c r="K350" s="61" t="s">
        <v>2581</v>
      </c>
      <c r="L350" s="61" t="s">
        <v>2581</v>
      </c>
      <c r="M350" s="61" t="s">
        <v>2580</v>
      </c>
      <c r="N350" s="61" t="s">
        <v>288</v>
      </c>
      <c r="O350" s="61" t="s">
        <v>288</v>
      </c>
      <c r="P350" s="61" t="s">
        <v>665</v>
      </c>
      <c r="Q350" s="61" t="s">
        <v>288</v>
      </c>
      <c r="R350" s="61" t="s">
        <v>1150</v>
      </c>
      <c r="S350" s="77">
        <v>44749</v>
      </c>
      <c r="T350" s="61" t="s">
        <v>2582</v>
      </c>
      <c r="U350" s="77">
        <v>44616</v>
      </c>
      <c r="V350" s="61" t="s">
        <v>288</v>
      </c>
    </row>
    <row r="351" spans="1:22" ht="14.5">
      <c r="A351" s="61" t="s">
        <v>577</v>
      </c>
      <c r="B351" s="61" t="s">
        <v>693</v>
      </c>
      <c r="C351" s="61" t="s">
        <v>678</v>
      </c>
      <c r="D351" s="61" t="s">
        <v>1351</v>
      </c>
      <c r="E351" s="61" t="s">
        <v>2583</v>
      </c>
      <c r="F351" s="77">
        <v>44718</v>
      </c>
      <c r="G351" s="62">
        <v>-25690.5</v>
      </c>
      <c r="H351" s="62">
        <v>-2264617.58</v>
      </c>
      <c r="I351" s="61" t="s">
        <v>20</v>
      </c>
      <c r="J351" s="61" t="s">
        <v>2584</v>
      </c>
      <c r="K351" s="61" t="s">
        <v>2585</v>
      </c>
      <c r="L351" s="61" t="s">
        <v>2586</v>
      </c>
      <c r="M351" s="61" t="s">
        <v>2583</v>
      </c>
      <c r="N351" s="61" t="s">
        <v>288</v>
      </c>
      <c r="O351" s="61" t="s">
        <v>288</v>
      </c>
      <c r="P351" s="61" t="s">
        <v>2160</v>
      </c>
      <c r="Q351" s="61" t="s">
        <v>288</v>
      </c>
      <c r="R351" s="61" t="s">
        <v>1150</v>
      </c>
      <c r="S351" s="77"/>
      <c r="T351" s="61" t="s">
        <v>288</v>
      </c>
      <c r="U351" s="77">
        <v>44664</v>
      </c>
      <c r="V351" s="61" t="s">
        <v>288</v>
      </c>
    </row>
    <row r="352" spans="1:22" ht="14.5">
      <c r="A352" s="61" t="s">
        <v>577</v>
      </c>
      <c r="B352" s="61" t="s">
        <v>693</v>
      </c>
      <c r="C352" s="61" t="s">
        <v>678</v>
      </c>
      <c r="D352" s="61" t="s">
        <v>1351</v>
      </c>
      <c r="E352" s="61" t="s">
        <v>2587</v>
      </c>
      <c r="F352" s="77">
        <v>44692</v>
      </c>
      <c r="G352" s="62">
        <v>-2287.2600000000002</v>
      </c>
      <c r="H352" s="62">
        <v>-195560.73</v>
      </c>
      <c r="I352" s="61" t="s">
        <v>20</v>
      </c>
      <c r="J352" s="61" t="s">
        <v>1460</v>
      </c>
      <c r="K352" s="61" t="s">
        <v>2588</v>
      </c>
      <c r="L352" s="61" t="s">
        <v>2588</v>
      </c>
      <c r="M352" s="61" t="s">
        <v>2587</v>
      </c>
      <c r="N352" s="61" t="s">
        <v>288</v>
      </c>
      <c r="O352" s="61" t="s">
        <v>288</v>
      </c>
      <c r="P352" s="61" t="s">
        <v>1461</v>
      </c>
      <c r="Q352" s="61" t="s">
        <v>288</v>
      </c>
      <c r="R352" s="61" t="s">
        <v>1150</v>
      </c>
      <c r="S352" s="77"/>
      <c r="T352" s="61" t="s">
        <v>288</v>
      </c>
      <c r="U352" s="77">
        <v>44676</v>
      </c>
      <c r="V352" s="61" t="s">
        <v>288</v>
      </c>
    </row>
    <row r="353" spans="1:22" ht="14.5">
      <c r="A353" s="61" t="s">
        <v>577</v>
      </c>
      <c r="B353" s="61" t="s">
        <v>693</v>
      </c>
      <c r="C353" s="61" t="s">
        <v>678</v>
      </c>
      <c r="D353" s="61" t="s">
        <v>1351</v>
      </c>
      <c r="E353" s="61" t="s">
        <v>2589</v>
      </c>
      <c r="F353" s="77">
        <v>44692</v>
      </c>
      <c r="G353" s="62">
        <v>-4766.2299999999996</v>
      </c>
      <c r="H353" s="62">
        <v>-407512.67</v>
      </c>
      <c r="I353" s="61" t="s">
        <v>20</v>
      </c>
      <c r="J353" s="61" t="s">
        <v>1460</v>
      </c>
      <c r="K353" s="61" t="s">
        <v>2590</v>
      </c>
      <c r="L353" s="61" t="s">
        <v>2590</v>
      </c>
      <c r="M353" s="61" t="s">
        <v>2589</v>
      </c>
      <c r="N353" s="61" t="s">
        <v>288</v>
      </c>
      <c r="O353" s="61" t="s">
        <v>288</v>
      </c>
      <c r="P353" s="61" t="s">
        <v>1461</v>
      </c>
      <c r="Q353" s="61" t="s">
        <v>288</v>
      </c>
      <c r="R353" s="61" t="s">
        <v>1150</v>
      </c>
      <c r="S353" s="77"/>
      <c r="T353" s="61" t="s">
        <v>288</v>
      </c>
      <c r="U353" s="77">
        <v>44648</v>
      </c>
      <c r="V353" s="61" t="s">
        <v>288</v>
      </c>
    </row>
    <row r="354" spans="1:22" ht="14.5">
      <c r="A354" s="61" t="s">
        <v>577</v>
      </c>
      <c r="B354" s="61" t="s">
        <v>693</v>
      </c>
      <c r="C354" s="61" t="s">
        <v>678</v>
      </c>
      <c r="D354" s="61" t="s">
        <v>1351</v>
      </c>
      <c r="E354" s="61" t="s">
        <v>2591</v>
      </c>
      <c r="F354" s="77">
        <v>44700</v>
      </c>
      <c r="G354" s="62">
        <v>-17577.509999999998</v>
      </c>
      <c r="H354" s="62">
        <v>-1502877.11</v>
      </c>
      <c r="I354" s="61" t="s">
        <v>20</v>
      </c>
      <c r="J354" s="61" t="s">
        <v>1460</v>
      </c>
      <c r="K354" s="61" t="s">
        <v>2592</v>
      </c>
      <c r="L354" s="61" t="s">
        <v>2593</v>
      </c>
      <c r="M354" s="61" t="s">
        <v>2591</v>
      </c>
      <c r="N354" s="61" t="s">
        <v>288</v>
      </c>
      <c r="O354" s="61" t="s">
        <v>288</v>
      </c>
      <c r="P354" s="61" t="s">
        <v>1461</v>
      </c>
      <c r="Q354" s="61" t="s">
        <v>288</v>
      </c>
      <c r="R354" s="61" t="s">
        <v>1150</v>
      </c>
      <c r="S354" s="77"/>
      <c r="T354" s="61" t="s">
        <v>288</v>
      </c>
      <c r="U354" s="77">
        <v>44693</v>
      </c>
      <c r="V354" s="61" t="s">
        <v>288</v>
      </c>
    </row>
    <row r="355" spans="1:22" ht="14.5">
      <c r="A355" s="61" t="s">
        <v>577</v>
      </c>
      <c r="B355" s="61" t="s">
        <v>693</v>
      </c>
      <c r="C355" s="61" t="s">
        <v>678</v>
      </c>
      <c r="D355" s="61" t="s">
        <v>1351</v>
      </c>
      <c r="E355" s="61" t="s">
        <v>2594</v>
      </c>
      <c r="F355" s="77">
        <v>44700</v>
      </c>
      <c r="G355" s="62">
        <v>-8470.91</v>
      </c>
      <c r="H355" s="62">
        <v>-724262.81</v>
      </c>
      <c r="I355" s="61" t="s">
        <v>20</v>
      </c>
      <c r="J355" s="61" t="s">
        <v>1460</v>
      </c>
      <c r="K355" s="61" t="s">
        <v>2595</v>
      </c>
      <c r="L355" s="61" t="s">
        <v>2596</v>
      </c>
      <c r="M355" s="61" t="s">
        <v>2594</v>
      </c>
      <c r="N355" s="61" t="s">
        <v>288</v>
      </c>
      <c r="O355" s="61" t="s">
        <v>288</v>
      </c>
      <c r="P355" s="61" t="s">
        <v>1461</v>
      </c>
      <c r="Q355" s="61" t="s">
        <v>288</v>
      </c>
      <c r="R355" s="61" t="s">
        <v>1150</v>
      </c>
      <c r="S355" s="77"/>
      <c r="T355" s="61" t="s">
        <v>288</v>
      </c>
      <c r="U355" s="77">
        <v>44666</v>
      </c>
      <c r="V355" s="61" t="s">
        <v>288</v>
      </c>
    </row>
    <row r="356" spans="1:22" ht="14.5">
      <c r="A356" s="61" t="s">
        <v>577</v>
      </c>
      <c r="B356" s="61" t="s">
        <v>693</v>
      </c>
      <c r="C356" s="61" t="s">
        <v>678</v>
      </c>
      <c r="D356" s="61" t="s">
        <v>1351</v>
      </c>
      <c r="E356" s="61" t="s">
        <v>2597</v>
      </c>
      <c r="F356" s="77">
        <v>44714</v>
      </c>
      <c r="G356" s="62">
        <v>-8257.43</v>
      </c>
      <c r="H356" s="62">
        <v>-727892.45</v>
      </c>
      <c r="I356" s="61" t="s">
        <v>20</v>
      </c>
      <c r="J356" s="61" t="s">
        <v>1460</v>
      </c>
      <c r="K356" s="61" t="s">
        <v>2598</v>
      </c>
      <c r="L356" s="61" t="s">
        <v>2598</v>
      </c>
      <c r="M356" s="61" t="s">
        <v>2597</v>
      </c>
      <c r="N356" s="61" t="s">
        <v>288</v>
      </c>
      <c r="O356" s="61" t="s">
        <v>288</v>
      </c>
      <c r="P356" s="61" t="s">
        <v>1461</v>
      </c>
      <c r="Q356" s="61" t="s">
        <v>288</v>
      </c>
      <c r="R356" s="61" t="s">
        <v>1150</v>
      </c>
      <c r="S356" s="77"/>
      <c r="T356" s="61" t="s">
        <v>288</v>
      </c>
      <c r="U356" s="77">
        <v>44710</v>
      </c>
      <c r="V356" s="61" t="s">
        <v>288</v>
      </c>
    </row>
    <row r="357" spans="1:22" ht="14.5">
      <c r="A357" s="61" t="s">
        <v>577</v>
      </c>
      <c r="B357" s="61" t="s">
        <v>693</v>
      </c>
      <c r="C357" s="61" t="s">
        <v>678</v>
      </c>
      <c r="D357" s="61" t="s">
        <v>1351</v>
      </c>
      <c r="E357" s="61" t="s">
        <v>2599</v>
      </c>
      <c r="F357" s="77">
        <v>44709</v>
      </c>
      <c r="G357" s="62">
        <v>-1574.93</v>
      </c>
      <c r="H357" s="62">
        <v>-134656.51999999999</v>
      </c>
      <c r="I357" s="61" t="s">
        <v>20</v>
      </c>
      <c r="J357" s="61" t="s">
        <v>1460</v>
      </c>
      <c r="K357" s="61" t="s">
        <v>2600</v>
      </c>
      <c r="L357" s="61" t="s">
        <v>2600</v>
      </c>
      <c r="M357" s="61" t="s">
        <v>2599</v>
      </c>
      <c r="N357" s="61" t="s">
        <v>288</v>
      </c>
      <c r="O357" s="61" t="s">
        <v>288</v>
      </c>
      <c r="P357" s="61" t="s">
        <v>1461</v>
      </c>
      <c r="Q357" s="61" t="s">
        <v>288</v>
      </c>
      <c r="R357" s="61" t="s">
        <v>1150</v>
      </c>
      <c r="S357" s="77"/>
      <c r="T357" s="61" t="s">
        <v>288</v>
      </c>
      <c r="U357" s="77">
        <v>44709</v>
      </c>
      <c r="V357" s="61" t="s">
        <v>288</v>
      </c>
    </row>
    <row r="358" spans="1:22" ht="14.5">
      <c r="A358" s="61" t="s">
        <v>577</v>
      </c>
      <c r="B358" s="61" t="s">
        <v>693</v>
      </c>
      <c r="C358" s="61" t="s">
        <v>678</v>
      </c>
      <c r="D358" s="61" t="s">
        <v>1351</v>
      </c>
      <c r="E358" s="61" t="s">
        <v>2601</v>
      </c>
      <c r="F358" s="77">
        <v>44714</v>
      </c>
      <c r="G358" s="62">
        <v>-2520.5</v>
      </c>
      <c r="H358" s="62">
        <v>-222182.08</v>
      </c>
      <c r="I358" s="61" t="s">
        <v>20</v>
      </c>
      <c r="J358" s="61" t="s">
        <v>1460</v>
      </c>
      <c r="K358" s="61" t="s">
        <v>2602</v>
      </c>
      <c r="L358" s="61" t="s">
        <v>2602</v>
      </c>
      <c r="M358" s="61" t="s">
        <v>2601</v>
      </c>
      <c r="N358" s="61" t="s">
        <v>288</v>
      </c>
      <c r="O358" s="61" t="s">
        <v>288</v>
      </c>
      <c r="P358" s="61" t="s">
        <v>1461</v>
      </c>
      <c r="Q358" s="61" t="s">
        <v>288</v>
      </c>
      <c r="R358" s="61" t="s">
        <v>1150</v>
      </c>
      <c r="S358" s="77"/>
      <c r="T358" s="61" t="s">
        <v>288</v>
      </c>
      <c r="U358" s="77">
        <v>44626</v>
      </c>
      <c r="V358" s="61" t="s">
        <v>288</v>
      </c>
    </row>
    <row r="359" spans="1:22" ht="14.5">
      <c r="A359" s="61" t="s">
        <v>577</v>
      </c>
      <c r="B359" s="61" t="s">
        <v>693</v>
      </c>
      <c r="C359" s="61" t="s">
        <v>678</v>
      </c>
      <c r="D359" s="61" t="s">
        <v>1351</v>
      </c>
      <c r="E359" s="61" t="s">
        <v>2603</v>
      </c>
      <c r="F359" s="77">
        <v>44714</v>
      </c>
      <c r="G359" s="62">
        <v>-6427.48</v>
      </c>
      <c r="H359" s="62">
        <v>-566582.36</v>
      </c>
      <c r="I359" s="61" t="s">
        <v>20</v>
      </c>
      <c r="J359" s="61" t="s">
        <v>1460</v>
      </c>
      <c r="K359" s="61" t="s">
        <v>2604</v>
      </c>
      <c r="L359" s="61" t="s">
        <v>2604</v>
      </c>
      <c r="M359" s="61" t="s">
        <v>2603</v>
      </c>
      <c r="N359" s="61" t="s">
        <v>288</v>
      </c>
      <c r="O359" s="61" t="s">
        <v>288</v>
      </c>
      <c r="P359" s="61" t="s">
        <v>1461</v>
      </c>
      <c r="Q359" s="61" t="s">
        <v>288</v>
      </c>
      <c r="R359" s="61" t="s">
        <v>1150</v>
      </c>
      <c r="S359" s="77"/>
      <c r="T359" s="61" t="s">
        <v>288</v>
      </c>
      <c r="U359" s="77">
        <v>44703</v>
      </c>
      <c r="V359" s="61" t="s">
        <v>288</v>
      </c>
    </row>
    <row r="360" spans="1:22" ht="14.5">
      <c r="A360" s="61" t="s">
        <v>577</v>
      </c>
      <c r="B360" s="61" t="s">
        <v>693</v>
      </c>
      <c r="C360" s="61" t="s">
        <v>678</v>
      </c>
      <c r="D360" s="61" t="s">
        <v>1351</v>
      </c>
      <c r="E360" s="61" t="s">
        <v>2605</v>
      </c>
      <c r="F360" s="77">
        <v>44727</v>
      </c>
      <c r="G360" s="62">
        <v>-7594.83</v>
      </c>
      <c r="H360" s="62">
        <v>-669484.26</v>
      </c>
      <c r="I360" s="61" t="s">
        <v>20</v>
      </c>
      <c r="J360" s="61" t="s">
        <v>1460</v>
      </c>
      <c r="K360" s="61" t="s">
        <v>2606</v>
      </c>
      <c r="L360" s="61" t="s">
        <v>2606</v>
      </c>
      <c r="M360" s="61" t="s">
        <v>2605</v>
      </c>
      <c r="N360" s="61" t="s">
        <v>288</v>
      </c>
      <c r="O360" s="61" t="s">
        <v>288</v>
      </c>
      <c r="P360" s="61" t="s">
        <v>1461</v>
      </c>
      <c r="Q360" s="61" t="s">
        <v>288</v>
      </c>
      <c r="R360" s="61" t="s">
        <v>1150</v>
      </c>
      <c r="S360" s="77"/>
      <c r="T360" s="61" t="s">
        <v>288</v>
      </c>
      <c r="U360" s="77">
        <v>44716</v>
      </c>
      <c r="V360" s="61" t="s">
        <v>288</v>
      </c>
    </row>
    <row r="361" spans="1:22" ht="14.5">
      <c r="A361" s="61" t="s">
        <v>577</v>
      </c>
      <c r="B361" s="61" t="s">
        <v>693</v>
      </c>
      <c r="C361" s="61" t="s">
        <v>678</v>
      </c>
      <c r="D361" s="61" t="s">
        <v>1351</v>
      </c>
      <c r="E361" s="61" t="s">
        <v>2607</v>
      </c>
      <c r="F361" s="77">
        <v>44727</v>
      </c>
      <c r="G361" s="62">
        <v>-4808.47</v>
      </c>
      <c r="H361" s="62">
        <v>-423866.63</v>
      </c>
      <c r="I361" s="61" t="s">
        <v>20</v>
      </c>
      <c r="J361" s="61" t="s">
        <v>1460</v>
      </c>
      <c r="K361" s="61" t="s">
        <v>2608</v>
      </c>
      <c r="L361" s="61" t="s">
        <v>2608</v>
      </c>
      <c r="M361" s="61" t="s">
        <v>2607</v>
      </c>
      <c r="N361" s="61" t="s">
        <v>288</v>
      </c>
      <c r="O361" s="61" t="s">
        <v>288</v>
      </c>
      <c r="P361" s="61" t="s">
        <v>1461</v>
      </c>
      <c r="Q361" s="61" t="s">
        <v>288</v>
      </c>
      <c r="R361" s="61" t="s">
        <v>1150</v>
      </c>
      <c r="S361" s="77"/>
      <c r="T361" s="61" t="s">
        <v>288</v>
      </c>
      <c r="U361" s="77">
        <v>44718</v>
      </c>
      <c r="V361" s="61" t="s">
        <v>288</v>
      </c>
    </row>
    <row r="362" spans="1:22" ht="14.5">
      <c r="A362" s="61" t="s">
        <v>577</v>
      </c>
      <c r="B362" s="61" t="s">
        <v>693</v>
      </c>
      <c r="C362" s="61" t="s">
        <v>678</v>
      </c>
      <c r="D362" s="61" t="s">
        <v>1351</v>
      </c>
      <c r="E362" s="61" t="s">
        <v>2609</v>
      </c>
      <c r="F362" s="77">
        <v>44728</v>
      </c>
      <c r="G362" s="62">
        <v>-1039.8499999999999</v>
      </c>
      <c r="H362" s="62">
        <v>-91662.78</v>
      </c>
      <c r="I362" s="61" t="s">
        <v>20</v>
      </c>
      <c r="J362" s="61" t="s">
        <v>1460</v>
      </c>
      <c r="K362" s="61" t="s">
        <v>2610</v>
      </c>
      <c r="L362" s="61" t="s">
        <v>2610</v>
      </c>
      <c r="M362" s="61" t="s">
        <v>2609</v>
      </c>
      <c r="N362" s="61" t="s">
        <v>288</v>
      </c>
      <c r="O362" s="61" t="s">
        <v>288</v>
      </c>
      <c r="P362" s="61" t="s">
        <v>1461</v>
      </c>
      <c r="Q362" s="61" t="s">
        <v>288</v>
      </c>
      <c r="R362" s="61" t="s">
        <v>1150</v>
      </c>
      <c r="S362" s="77"/>
      <c r="T362" s="61" t="s">
        <v>288</v>
      </c>
      <c r="U362" s="77">
        <v>44724</v>
      </c>
      <c r="V362" s="61" t="s">
        <v>288</v>
      </c>
    </row>
    <row r="363" spans="1:22" ht="14.5">
      <c r="A363" s="61" t="s">
        <v>577</v>
      </c>
      <c r="B363" s="61" t="s">
        <v>693</v>
      </c>
      <c r="C363" s="61" t="s">
        <v>678</v>
      </c>
      <c r="D363" s="61" t="s">
        <v>1351</v>
      </c>
      <c r="E363" s="61" t="s">
        <v>2611</v>
      </c>
      <c r="F363" s="77">
        <v>44728</v>
      </c>
      <c r="G363" s="62">
        <v>-1087.1199999999999</v>
      </c>
      <c r="H363" s="62">
        <v>-95829.63</v>
      </c>
      <c r="I363" s="61" t="s">
        <v>20</v>
      </c>
      <c r="J363" s="61" t="s">
        <v>1460</v>
      </c>
      <c r="K363" s="61" t="s">
        <v>2612</v>
      </c>
      <c r="L363" s="61" t="s">
        <v>2612</v>
      </c>
      <c r="M363" s="61" t="s">
        <v>2611</v>
      </c>
      <c r="N363" s="61" t="s">
        <v>288</v>
      </c>
      <c r="O363" s="61" t="s">
        <v>288</v>
      </c>
      <c r="P363" s="61" t="s">
        <v>1461</v>
      </c>
      <c r="Q363" s="61" t="s">
        <v>288</v>
      </c>
      <c r="R363" s="61" t="s">
        <v>1150</v>
      </c>
      <c r="S363" s="77"/>
      <c r="T363" s="61" t="s">
        <v>288</v>
      </c>
      <c r="U363" s="77">
        <v>44724</v>
      </c>
      <c r="V363" s="61" t="s">
        <v>288</v>
      </c>
    </row>
    <row r="364" spans="1:22" ht="14.5">
      <c r="A364" s="61" t="s">
        <v>577</v>
      </c>
      <c r="B364" s="61" t="s">
        <v>693</v>
      </c>
      <c r="C364" s="61" t="s">
        <v>678</v>
      </c>
      <c r="D364" s="61" t="s">
        <v>1351</v>
      </c>
      <c r="E364" s="61" t="s">
        <v>2613</v>
      </c>
      <c r="F364" s="77">
        <v>44733</v>
      </c>
      <c r="G364" s="62">
        <v>-14187.05</v>
      </c>
      <c r="H364" s="62">
        <v>-1250588.46</v>
      </c>
      <c r="I364" s="61" t="s">
        <v>20</v>
      </c>
      <c r="J364" s="61" t="s">
        <v>1460</v>
      </c>
      <c r="K364" s="61" t="s">
        <v>2614</v>
      </c>
      <c r="L364" s="61" t="s">
        <v>2615</v>
      </c>
      <c r="M364" s="61" t="s">
        <v>2613</v>
      </c>
      <c r="N364" s="61" t="s">
        <v>288</v>
      </c>
      <c r="O364" s="61" t="s">
        <v>288</v>
      </c>
      <c r="P364" s="61" t="s">
        <v>1461</v>
      </c>
      <c r="Q364" s="61" t="s">
        <v>288</v>
      </c>
      <c r="R364" s="61" t="s">
        <v>1150</v>
      </c>
      <c r="S364" s="77"/>
      <c r="T364" s="61" t="s">
        <v>288</v>
      </c>
      <c r="U364" s="77">
        <v>44730</v>
      </c>
      <c r="V364" s="61" t="s">
        <v>288</v>
      </c>
    </row>
    <row r="365" spans="1:22" ht="14.5">
      <c r="A365" s="61" t="s">
        <v>577</v>
      </c>
      <c r="B365" s="61" t="s">
        <v>693</v>
      </c>
      <c r="C365" s="61" t="s">
        <v>678</v>
      </c>
      <c r="D365" s="61" t="s">
        <v>1351</v>
      </c>
      <c r="E365" s="61" t="s">
        <v>2616</v>
      </c>
      <c r="F365" s="77">
        <v>44733</v>
      </c>
      <c r="G365" s="62">
        <v>-4073.37</v>
      </c>
      <c r="H365" s="62">
        <v>-359067.57</v>
      </c>
      <c r="I365" s="61" t="s">
        <v>20</v>
      </c>
      <c r="J365" s="61" t="s">
        <v>1460</v>
      </c>
      <c r="K365" s="61" t="s">
        <v>2617</v>
      </c>
      <c r="L365" s="61" t="s">
        <v>2617</v>
      </c>
      <c r="M365" s="61" t="s">
        <v>2616</v>
      </c>
      <c r="N365" s="61" t="s">
        <v>288</v>
      </c>
      <c r="O365" s="61" t="s">
        <v>288</v>
      </c>
      <c r="P365" s="61" t="s">
        <v>1461</v>
      </c>
      <c r="Q365" s="61" t="s">
        <v>288</v>
      </c>
      <c r="R365" s="61" t="s">
        <v>1150</v>
      </c>
      <c r="S365" s="77"/>
      <c r="T365" s="61" t="s">
        <v>288</v>
      </c>
      <c r="U365" s="77">
        <v>44730</v>
      </c>
      <c r="V365" s="61" t="s">
        <v>288</v>
      </c>
    </row>
    <row r="366" spans="1:22" ht="14.5">
      <c r="A366" s="61" t="s">
        <v>577</v>
      </c>
      <c r="B366" s="61" t="s">
        <v>1145</v>
      </c>
      <c r="C366" s="61" t="s">
        <v>678</v>
      </c>
      <c r="D366" s="61" t="s">
        <v>1351</v>
      </c>
      <c r="E366" s="61" t="s">
        <v>2618</v>
      </c>
      <c r="F366" s="77">
        <v>44738</v>
      </c>
      <c r="G366" s="62">
        <v>-1565.51</v>
      </c>
      <c r="H366" s="62">
        <v>-137999.71</v>
      </c>
      <c r="I366" s="61" t="s">
        <v>20</v>
      </c>
      <c r="J366" s="61" t="s">
        <v>1460</v>
      </c>
      <c r="K366" s="61" t="s">
        <v>2619</v>
      </c>
      <c r="L366" s="61" t="s">
        <v>2620</v>
      </c>
      <c r="M366" s="61" t="s">
        <v>2618</v>
      </c>
      <c r="N366" s="61" t="s">
        <v>288</v>
      </c>
      <c r="O366" s="61" t="s">
        <v>288</v>
      </c>
      <c r="P366" s="61" t="s">
        <v>1461</v>
      </c>
      <c r="Q366" s="61" t="s">
        <v>288</v>
      </c>
      <c r="R366" s="61" t="s">
        <v>1150</v>
      </c>
      <c r="S366" s="77"/>
      <c r="T366" s="61" t="s">
        <v>288</v>
      </c>
      <c r="U366" s="77">
        <v>44730</v>
      </c>
      <c r="V366" s="61" t="s">
        <v>288</v>
      </c>
    </row>
    <row r="367" spans="1:22" ht="14.5">
      <c r="A367" s="61" t="s">
        <v>577</v>
      </c>
      <c r="B367" s="61" t="s">
        <v>1145</v>
      </c>
      <c r="C367" s="61" t="s">
        <v>678</v>
      </c>
      <c r="D367" s="61" t="s">
        <v>1351</v>
      </c>
      <c r="E367" s="61" t="s">
        <v>2621</v>
      </c>
      <c r="F367" s="77">
        <v>44738</v>
      </c>
      <c r="G367" s="62">
        <v>-4683.59</v>
      </c>
      <c r="H367" s="62">
        <v>-412858.46</v>
      </c>
      <c r="I367" s="61" t="s">
        <v>20</v>
      </c>
      <c r="J367" s="61" t="s">
        <v>1460</v>
      </c>
      <c r="K367" s="61" t="s">
        <v>2622</v>
      </c>
      <c r="L367" s="61" t="s">
        <v>2623</v>
      </c>
      <c r="M367" s="61" t="s">
        <v>2621</v>
      </c>
      <c r="N367" s="61" t="s">
        <v>288</v>
      </c>
      <c r="O367" s="61" t="s">
        <v>288</v>
      </c>
      <c r="P367" s="61" t="s">
        <v>1461</v>
      </c>
      <c r="Q367" s="61" t="s">
        <v>288</v>
      </c>
      <c r="R367" s="61" t="s">
        <v>1150</v>
      </c>
      <c r="S367" s="77"/>
      <c r="T367" s="61" t="s">
        <v>288</v>
      </c>
      <c r="U367" s="77">
        <v>44730</v>
      </c>
      <c r="V367" s="61" t="s">
        <v>288</v>
      </c>
    </row>
    <row r="368" spans="1:22" ht="14.5">
      <c r="A368" s="61" t="s">
        <v>577</v>
      </c>
      <c r="B368" s="61" t="s">
        <v>693</v>
      </c>
      <c r="C368" s="61" t="s">
        <v>678</v>
      </c>
      <c r="D368" s="61" t="s">
        <v>1351</v>
      </c>
      <c r="E368" s="61" t="s">
        <v>2624</v>
      </c>
      <c r="F368" s="77">
        <v>44741</v>
      </c>
      <c r="G368" s="62">
        <v>-2775.32</v>
      </c>
      <c r="H368" s="62">
        <v>-244644.46</v>
      </c>
      <c r="I368" s="61" t="s">
        <v>20</v>
      </c>
      <c r="J368" s="61" t="s">
        <v>1460</v>
      </c>
      <c r="K368" s="61" t="s">
        <v>2625</v>
      </c>
      <c r="L368" s="61" t="s">
        <v>2625</v>
      </c>
      <c r="M368" s="61" t="s">
        <v>2624</v>
      </c>
      <c r="N368" s="61" t="s">
        <v>288</v>
      </c>
      <c r="O368" s="61" t="s">
        <v>288</v>
      </c>
      <c r="P368" s="61" t="s">
        <v>1461</v>
      </c>
      <c r="Q368" s="61" t="s">
        <v>288</v>
      </c>
      <c r="R368" s="61" t="s">
        <v>1150</v>
      </c>
      <c r="S368" s="77"/>
      <c r="T368" s="61" t="s">
        <v>288</v>
      </c>
      <c r="U368" s="77">
        <v>44735</v>
      </c>
      <c r="V368" s="61" t="s">
        <v>288</v>
      </c>
    </row>
    <row r="369" spans="1:22" ht="14.5">
      <c r="A369" s="61" t="s">
        <v>577</v>
      </c>
      <c r="B369" s="61" t="s">
        <v>693</v>
      </c>
      <c r="C369" s="61" t="s">
        <v>678</v>
      </c>
      <c r="D369" s="61" t="s">
        <v>1351</v>
      </c>
      <c r="E369" s="61" t="s">
        <v>2626</v>
      </c>
      <c r="F369" s="77">
        <v>44741</v>
      </c>
      <c r="G369" s="62">
        <v>-6735.54</v>
      </c>
      <c r="H369" s="62">
        <v>-593737.85</v>
      </c>
      <c r="I369" s="61" t="s">
        <v>20</v>
      </c>
      <c r="J369" s="61" t="s">
        <v>1460</v>
      </c>
      <c r="K369" s="61" t="s">
        <v>2627</v>
      </c>
      <c r="L369" s="61" t="s">
        <v>2627</v>
      </c>
      <c r="M369" s="61" t="s">
        <v>2626</v>
      </c>
      <c r="N369" s="61" t="s">
        <v>288</v>
      </c>
      <c r="O369" s="61" t="s">
        <v>288</v>
      </c>
      <c r="P369" s="61" t="s">
        <v>1461</v>
      </c>
      <c r="Q369" s="61" t="s">
        <v>288</v>
      </c>
      <c r="R369" s="61" t="s">
        <v>1150</v>
      </c>
      <c r="S369" s="77"/>
      <c r="T369" s="61" t="s">
        <v>288</v>
      </c>
      <c r="U369" s="77">
        <v>44737</v>
      </c>
      <c r="V369" s="61" t="s">
        <v>288</v>
      </c>
    </row>
    <row r="370" spans="1:22" ht="14.5">
      <c r="A370" s="61" t="s">
        <v>577</v>
      </c>
      <c r="B370" s="61" t="s">
        <v>1145</v>
      </c>
      <c r="C370" s="61" t="s">
        <v>678</v>
      </c>
      <c r="D370" s="61" t="s">
        <v>1351</v>
      </c>
      <c r="E370" s="61" t="s">
        <v>2628</v>
      </c>
      <c r="F370" s="77">
        <v>44742</v>
      </c>
      <c r="G370" s="62">
        <v>-1315.02</v>
      </c>
      <c r="H370" s="62">
        <v>-115919.01</v>
      </c>
      <c r="I370" s="61" t="s">
        <v>20</v>
      </c>
      <c r="J370" s="61" t="s">
        <v>1460</v>
      </c>
      <c r="K370" s="61" t="s">
        <v>2629</v>
      </c>
      <c r="L370" s="61" t="s">
        <v>2629</v>
      </c>
      <c r="M370" s="61" t="s">
        <v>2628</v>
      </c>
      <c r="N370" s="61" t="s">
        <v>288</v>
      </c>
      <c r="O370" s="61" t="s">
        <v>288</v>
      </c>
      <c r="P370" s="61" t="s">
        <v>1461</v>
      </c>
      <c r="Q370" s="61" t="s">
        <v>288</v>
      </c>
      <c r="R370" s="61" t="s">
        <v>1150</v>
      </c>
      <c r="S370" s="77"/>
      <c r="T370" s="61" t="s">
        <v>288</v>
      </c>
      <c r="U370" s="77">
        <v>44739</v>
      </c>
      <c r="V370" s="61" t="s">
        <v>288</v>
      </c>
    </row>
    <row r="371" spans="1:22" ht="14.5">
      <c r="A371" s="61" t="s">
        <v>577</v>
      </c>
      <c r="B371" s="61" t="s">
        <v>1145</v>
      </c>
      <c r="C371" s="61" t="s">
        <v>678</v>
      </c>
      <c r="D371" s="61" t="s">
        <v>1351</v>
      </c>
      <c r="E371" s="61" t="s">
        <v>2630</v>
      </c>
      <c r="F371" s="77">
        <v>44742</v>
      </c>
      <c r="G371" s="62">
        <v>-13761.61</v>
      </c>
      <c r="H371" s="62">
        <v>-1213085.92</v>
      </c>
      <c r="I371" s="61" t="s">
        <v>20</v>
      </c>
      <c r="J371" s="61" t="s">
        <v>1460</v>
      </c>
      <c r="K371" s="61" t="s">
        <v>2629</v>
      </c>
      <c r="L371" s="61" t="s">
        <v>2631</v>
      </c>
      <c r="M371" s="61" t="s">
        <v>2630</v>
      </c>
      <c r="N371" s="61" t="s">
        <v>288</v>
      </c>
      <c r="O371" s="61" t="s">
        <v>288</v>
      </c>
      <c r="P371" s="61" t="s">
        <v>1461</v>
      </c>
      <c r="Q371" s="61" t="s">
        <v>288</v>
      </c>
      <c r="R371" s="61" t="s">
        <v>1150</v>
      </c>
      <c r="S371" s="77"/>
      <c r="T371" s="61" t="s">
        <v>288</v>
      </c>
      <c r="U371" s="77">
        <v>44737</v>
      </c>
      <c r="V371" s="61" t="s">
        <v>288</v>
      </c>
    </row>
    <row r="372" spans="1:22" ht="14.5">
      <c r="A372" s="61" t="s">
        <v>577</v>
      </c>
      <c r="B372" s="61" t="s">
        <v>693</v>
      </c>
      <c r="C372" s="61" t="s">
        <v>678</v>
      </c>
      <c r="D372" s="61" t="s">
        <v>1351</v>
      </c>
      <c r="E372" s="61" t="s">
        <v>2632</v>
      </c>
      <c r="F372" s="77">
        <v>44649</v>
      </c>
      <c r="G372" s="62">
        <v>-5496.46</v>
      </c>
      <c r="H372" s="62">
        <v>-467473.91999999998</v>
      </c>
      <c r="I372" s="61" t="s">
        <v>20</v>
      </c>
      <c r="J372" s="61" t="s">
        <v>1460</v>
      </c>
      <c r="K372" s="61" t="s">
        <v>2633</v>
      </c>
      <c r="L372" s="61" t="s">
        <v>2633</v>
      </c>
      <c r="M372" s="61" t="s">
        <v>2632</v>
      </c>
      <c r="N372" s="61" t="s">
        <v>288</v>
      </c>
      <c r="O372" s="61" t="s">
        <v>288</v>
      </c>
      <c r="P372" s="61" t="s">
        <v>1461</v>
      </c>
      <c r="Q372" s="61" t="s">
        <v>288</v>
      </c>
      <c r="R372" s="61" t="s">
        <v>1150</v>
      </c>
      <c r="S372" s="77">
        <v>44748</v>
      </c>
      <c r="T372" s="61" t="s">
        <v>2634</v>
      </c>
      <c r="U372" s="77">
        <v>44643</v>
      </c>
      <c r="V372" s="61" t="s">
        <v>288</v>
      </c>
    </row>
    <row r="373" spans="1:22" ht="14.5">
      <c r="A373" s="61" t="s">
        <v>577</v>
      </c>
      <c r="B373" s="61" t="s">
        <v>693</v>
      </c>
      <c r="C373" s="61" t="s">
        <v>678</v>
      </c>
      <c r="D373" s="61" t="s">
        <v>1351</v>
      </c>
      <c r="E373" s="61" t="s">
        <v>2635</v>
      </c>
      <c r="F373" s="77">
        <v>44661</v>
      </c>
      <c r="G373" s="62">
        <v>-14448.19</v>
      </c>
      <c r="H373" s="62">
        <v>-1231708.2</v>
      </c>
      <c r="I373" s="61" t="s">
        <v>20</v>
      </c>
      <c r="J373" s="61" t="s">
        <v>1460</v>
      </c>
      <c r="K373" s="61" t="s">
        <v>2636</v>
      </c>
      <c r="L373" s="61" t="s">
        <v>2636</v>
      </c>
      <c r="M373" s="61" t="s">
        <v>2635</v>
      </c>
      <c r="N373" s="61" t="s">
        <v>288</v>
      </c>
      <c r="O373" s="61" t="s">
        <v>288</v>
      </c>
      <c r="P373" s="61" t="s">
        <v>1461</v>
      </c>
      <c r="Q373" s="61" t="s">
        <v>288</v>
      </c>
      <c r="R373" s="61" t="s">
        <v>1150</v>
      </c>
      <c r="S373" s="77">
        <v>44749</v>
      </c>
      <c r="T373" s="61" t="s">
        <v>2637</v>
      </c>
      <c r="U373" s="77">
        <v>44588</v>
      </c>
      <c r="V373" s="61" t="s">
        <v>288</v>
      </c>
    </row>
    <row r="374" spans="1:22" ht="14.5">
      <c r="A374" s="61" t="s">
        <v>577</v>
      </c>
      <c r="B374" s="61" t="s">
        <v>693</v>
      </c>
      <c r="C374" s="61" t="s">
        <v>678</v>
      </c>
      <c r="D374" s="61" t="s">
        <v>1351</v>
      </c>
      <c r="E374" s="61" t="s">
        <v>2638</v>
      </c>
      <c r="F374" s="77">
        <v>44675</v>
      </c>
      <c r="G374" s="62">
        <v>-13099.94</v>
      </c>
      <c r="H374" s="62">
        <v>-1116769.8899999999</v>
      </c>
      <c r="I374" s="61" t="s">
        <v>20</v>
      </c>
      <c r="J374" s="61" t="s">
        <v>1460</v>
      </c>
      <c r="K374" s="61" t="s">
        <v>2639</v>
      </c>
      <c r="L374" s="61" t="s">
        <v>2640</v>
      </c>
      <c r="M374" s="61" t="s">
        <v>2638</v>
      </c>
      <c r="N374" s="61" t="s">
        <v>288</v>
      </c>
      <c r="O374" s="61" t="s">
        <v>288</v>
      </c>
      <c r="P374" s="61" t="s">
        <v>1461</v>
      </c>
      <c r="Q374" s="61" t="s">
        <v>288</v>
      </c>
      <c r="R374" s="61" t="s">
        <v>1150</v>
      </c>
      <c r="S374" s="77">
        <v>44749</v>
      </c>
      <c r="T374" s="61" t="s">
        <v>2641</v>
      </c>
      <c r="U374" s="77">
        <v>44664</v>
      </c>
      <c r="V374" s="61" t="s">
        <v>288</v>
      </c>
    </row>
    <row r="375" spans="1:22" ht="14.5">
      <c r="A375" s="61" t="s">
        <v>577</v>
      </c>
      <c r="B375" s="61" t="s">
        <v>693</v>
      </c>
      <c r="C375" s="61" t="s">
        <v>678</v>
      </c>
      <c r="D375" s="61" t="s">
        <v>1351</v>
      </c>
      <c r="E375" s="61" t="s">
        <v>2642</v>
      </c>
      <c r="F375" s="77">
        <v>44675</v>
      </c>
      <c r="G375" s="62">
        <v>-2512.11</v>
      </c>
      <c r="H375" s="62">
        <v>-214157.38</v>
      </c>
      <c r="I375" s="61" t="s">
        <v>20</v>
      </c>
      <c r="J375" s="61" t="s">
        <v>1460</v>
      </c>
      <c r="K375" s="61" t="s">
        <v>2639</v>
      </c>
      <c r="L375" s="61" t="s">
        <v>2643</v>
      </c>
      <c r="M375" s="61" t="s">
        <v>2642</v>
      </c>
      <c r="N375" s="61" t="s">
        <v>288</v>
      </c>
      <c r="O375" s="61" t="s">
        <v>288</v>
      </c>
      <c r="P375" s="61" t="s">
        <v>1461</v>
      </c>
      <c r="Q375" s="61" t="s">
        <v>288</v>
      </c>
      <c r="R375" s="61" t="s">
        <v>1150</v>
      </c>
      <c r="S375" s="77">
        <v>44749</v>
      </c>
      <c r="T375" s="61" t="s">
        <v>2644</v>
      </c>
      <c r="U375" s="77">
        <v>44667</v>
      </c>
      <c r="V375" s="61" t="s">
        <v>288</v>
      </c>
    </row>
    <row r="376" spans="1:22" ht="14.5">
      <c r="A376" s="61" t="s">
        <v>577</v>
      </c>
      <c r="B376" s="61" t="s">
        <v>693</v>
      </c>
      <c r="C376" s="61" t="s">
        <v>678</v>
      </c>
      <c r="D376" s="61" t="s">
        <v>1351</v>
      </c>
      <c r="E376" s="61" t="s">
        <v>2645</v>
      </c>
      <c r="F376" s="77">
        <v>44727</v>
      </c>
      <c r="G376" s="62">
        <v>-629.32000000000005</v>
      </c>
      <c r="H376" s="62">
        <v>-55474.559999999998</v>
      </c>
      <c r="I376" s="61" t="s">
        <v>20</v>
      </c>
      <c r="J376" s="61" t="s">
        <v>1460</v>
      </c>
      <c r="K376" s="61" t="s">
        <v>2646</v>
      </c>
      <c r="L376" s="61" t="s">
        <v>2646</v>
      </c>
      <c r="M376" s="61" t="s">
        <v>2645</v>
      </c>
      <c r="N376" s="61" t="s">
        <v>288</v>
      </c>
      <c r="O376" s="61" t="s">
        <v>288</v>
      </c>
      <c r="P376" s="61" t="s">
        <v>1461</v>
      </c>
      <c r="Q376" s="61" t="s">
        <v>288</v>
      </c>
      <c r="R376" s="61" t="s">
        <v>1150</v>
      </c>
      <c r="S376" s="77">
        <v>44749</v>
      </c>
      <c r="T376" s="61" t="s">
        <v>2647</v>
      </c>
      <c r="U376" s="77">
        <v>44720</v>
      </c>
      <c r="V376" s="61" t="s">
        <v>288</v>
      </c>
    </row>
    <row r="377" spans="1:22" ht="14.5">
      <c r="A377" s="61" t="s">
        <v>577</v>
      </c>
      <c r="B377" s="61" t="s">
        <v>693</v>
      </c>
      <c r="C377" s="61" t="s">
        <v>678</v>
      </c>
      <c r="D377" s="61" t="s">
        <v>1351</v>
      </c>
      <c r="E377" s="61" t="s">
        <v>2648</v>
      </c>
      <c r="F377" s="77">
        <v>44667</v>
      </c>
      <c r="G377" s="62">
        <v>-5893.57</v>
      </c>
      <c r="H377" s="62">
        <v>-502426.84</v>
      </c>
      <c r="I377" s="61" t="s">
        <v>20</v>
      </c>
      <c r="J377" s="61" t="s">
        <v>1460</v>
      </c>
      <c r="K377" s="61" t="s">
        <v>2649</v>
      </c>
      <c r="L377" s="61" t="s">
        <v>2649</v>
      </c>
      <c r="M377" s="61" t="s">
        <v>2648</v>
      </c>
      <c r="N377" s="61" t="s">
        <v>288</v>
      </c>
      <c r="O377" s="61" t="s">
        <v>288</v>
      </c>
      <c r="P377" s="61" t="s">
        <v>1461</v>
      </c>
      <c r="Q377" s="61" t="s">
        <v>288</v>
      </c>
      <c r="R377" s="61" t="s">
        <v>1150</v>
      </c>
      <c r="S377" s="77">
        <v>44763</v>
      </c>
      <c r="T377" s="61" t="s">
        <v>2650</v>
      </c>
      <c r="U377" s="77">
        <v>44656</v>
      </c>
      <c r="V377" s="61" t="s">
        <v>288</v>
      </c>
    </row>
    <row r="378" spans="1:22" ht="14.5">
      <c r="A378" s="61" t="s">
        <v>577</v>
      </c>
      <c r="B378" s="61" t="s">
        <v>693</v>
      </c>
      <c r="C378" s="61" t="s">
        <v>678</v>
      </c>
      <c r="D378" s="61" t="s">
        <v>1351</v>
      </c>
      <c r="E378" s="61" t="s">
        <v>2651</v>
      </c>
      <c r="F378" s="77">
        <v>44661</v>
      </c>
      <c r="G378" s="62">
        <v>-5108.26</v>
      </c>
      <c r="H378" s="62">
        <v>-435479.17</v>
      </c>
      <c r="I378" s="61" t="s">
        <v>20</v>
      </c>
      <c r="J378" s="61" t="s">
        <v>1460</v>
      </c>
      <c r="K378" s="61" t="s">
        <v>2652</v>
      </c>
      <c r="L378" s="61" t="s">
        <v>2652</v>
      </c>
      <c r="M378" s="61" t="s">
        <v>2651</v>
      </c>
      <c r="N378" s="61" t="s">
        <v>288</v>
      </c>
      <c r="O378" s="61" t="s">
        <v>288</v>
      </c>
      <c r="P378" s="61" t="s">
        <v>1461</v>
      </c>
      <c r="Q378" s="61" t="s">
        <v>288</v>
      </c>
      <c r="R378" s="61" t="s">
        <v>1150</v>
      </c>
      <c r="S378" s="77">
        <v>44770</v>
      </c>
      <c r="T378" s="61" t="s">
        <v>2653</v>
      </c>
      <c r="U378" s="77">
        <v>44654</v>
      </c>
      <c r="V378" s="61" t="s">
        <v>288</v>
      </c>
    </row>
    <row r="379" spans="1:22" ht="14.5">
      <c r="A379" s="61" t="s">
        <v>577</v>
      </c>
      <c r="B379" s="61" t="s">
        <v>693</v>
      </c>
      <c r="C379" s="61" t="s">
        <v>678</v>
      </c>
      <c r="D379" s="61" t="s">
        <v>1351</v>
      </c>
      <c r="E379" s="61" t="s">
        <v>2654</v>
      </c>
      <c r="F379" s="77">
        <v>44692</v>
      </c>
      <c r="G379" s="62">
        <v>-1529.11</v>
      </c>
      <c r="H379" s="62">
        <v>-130738.91</v>
      </c>
      <c r="I379" s="61" t="s">
        <v>20</v>
      </c>
      <c r="J379" s="61" t="s">
        <v>1460</v>
      </c>
      <c r="K379" s="61" t="s">
        <v>2655</v>
      </c>
      <c r="L379" s="61" t="s">
        <v>2655</v>
      </c>
      <c r="M379" s="61" t="s">
        <v>2654</v>
      </c>
      <c r="N379" s="61" t="s">
        <v>288</v>
      </c>
      <c r="O379" s="61" t="s">
        <v>288</v>
      </c>
      <c r="P379" s="61" t="s">
        <v>1461</v>
      </c>
      <c r="Q379" s="61" t="s">
        <v>288</v>
      </c>
      <c r="R379" s="61" t="s">
        <v>1150</v>
      </c>
      <c r="S379" s="77">
        <v>44763</v>
      </c>
      <c r="T379" s="61" t="s">
        <v>2656</v>
      </c>
      <c r="U379" s="77">
        <v>44672</v>
      </c>
      <c r="V379" s="61" t="s">
        <v>288</v>
      </c>
    </row>
    <row r="380" spans="1:22" ht="14.5">
      <c r="A380" s="61" t="s">
        <v>577</v>
      </c>
      <c r="B380" s="61" t="s">
        <v>1145</v>
      </c>
      <c r="C380" s="61" t="s">
        <v>678</v>
      </c>
      <c r="D380" s="61" t="s">
        <v>1351</v>
      </c>
      <c r="E380" s="61" t="s">
        <v>2657</v>
      </c>
      <c r="F380" s="77">
        <v>44727</v>
      </c>
      <c r="G380" s="62">
        <v>-5704.29</v>
      </c>
      <c r="H380" s="62">
        <v>-502833.16</v>
      </c>
      <c r="I380" s="61" t="s">
        <v>20</v>
      </c>
      <c r="J380" s="61" t="s">
        <v>1382</v>
      </c>
      <c r="K380" s="61" t="s">
        <v>2658</v>
      </c>
      <c r="L380" s="61" t="s">
        <v>2658</v>
      </c>
      <c r="M380" s="61" t="s">
        <v>2657</v>
      </c>
      <c r="N380" s="61" t="s">
        <v>288</v>
      </c>
      <c r="O380" s="61" t="s">
        <v>288</v>
      </c>
      <c r="P380" s="61" t="s">
        <v>1381</v>
      </c>
      <c r="Q380" s="61" t="s">
        <v>288</v>
      </c>
      <c r="R380" s="61" t="s">
        <v>1150</v>
      </c>
      <c r="S380" s="77"/>
      <c r="T380" s="61" t="s">
        <v>288</v>
      </c>
      <c r="U380" s="77">
        <v>44718</v>
      </c>
      <c r="V380" s="61" t="s">
        <v>288</v>
      </c>
    </row>
    <row r="381" spans="1:22" ht="14.5">
      <c r="A381" s="61" t="s">
        <v>577</v>
      </c>
      <c r="B381" s="61" t="s">
        <v>693</v>
      </c>
      <c r="C381" s="61" t="s">
        <v>678</v>
      </c>
      <c r="D381" s="61" t="s">
        <v>1351</v>
      </c>
      <c r="E381" s="61" t="s">
        <v>2659</v>
      </c>
      <c r="F381" s="77">
        <v>44710</v>
      </c>
      <c r="G381" s="62">
        <v>-7815.39</v>
      </c>
      <c r="H381" s="62">
        <v>-668215.85</v>
      </c>
      <c r="I381" s="61" t="s">
        <v>20</v>
      </c>
      <c r="J381" s="61" t="s">
        <v>1383</v>
      </c>
      <c r="K381" s="61" t="s">
        <v>2660</v>
      </c>
      <c r="L381" s="61" t="s">
        <v>2661</v>
      </c>
      <c r="M381" s="61" t="s">
        <v>2659</v>
      </c>
      <c r="N381" s="61" t="s">
        <v>288</v>
      </c>
      <c r="O381" s="61" t="s">
        <v>288</v>
      </c>
      <c r="P381" s="61" t="s">
        <v>2662</v>
      </c>
      <c r="Q381" s="61" t="s">
        <v>288</v>
      </c>
      <c r="R381" s="61" t="s">
        <v>1150</v>
      </c>
      <c r="S381" s="77"/>
      <c r="T381" s="61" t="s">
        <v>288</v>
      </c>
      <c r="U381" s="77">
        <v>44704</v>
      </c>
      <c r="V381" s="61" t="s">
        <v>288</v>
      </c>
    </row>
    <row r="382" spans="1:22" ht="14.5">
      <c r="A382" s="61" t="s">
        <v>577</v>
      </c>
      <c r="B382" s="61" t="s">
        <v>1145</v>
      </c>
      <c r="C382" s="61" t="s">
        <v>678</v>
      </c>
      <c r="D382" s="61" t="s">
        <v>1351</v>
      </c>
      <c r="E382" s="61" t="s">
        <v>2663</v>
      </c>
      <c r="F382" s="77">
        <v>44732</v>
      </c>
      <c r="G382" s="62">
        <v>-1669.51</v>
      </c>
      <c r="H382" s="62">
        <v>-147167.31</v>
      </c>
      <c r="I382" s="61" t="s">
        <v>20</v>
      </c>
      <c r="J382" s="61" t="s">
        <v>1383</v>
      </c>
      <c r="K382" s="61" t="s">
        <v>2664</v>
      </c>
      <c r="L382" s="61" t="s">
        <v>2664</v>
      </c>
      <c r="M382" s="61" t="s">
        <v>2663</v>
      </c>
      <c r="N382" s="61" t="s">
        <v>288</v>
      </c>
      <c r="O382" s="61" t="s">
        <v>288</v>
      </c>
      <c r="P382" s="61" t="s">
        <v>1381</v>
      </c>
      <c r="Q382" s="61" t="s">
        <v>288</v>
      </c>
      <c r="R382" s="61" t="s">
        <v>1150</v>
      </c>
      <c r="S382" s="77"/>
      <c r="T382" s="61" t="s">
        <v>288</v>
      </c>
      <c r="U382" s="77">
        <v>44728</v>
      </c>
      <c r="V382" s="61" t="s">
        <v>288</v>
      </c>
    </row>
    <row r="383" spans="1:22" ht="14.5">
      <c r="A383" s="61" t="s">
        <v>577</v>
      </c>
      <c r="B383" s="61" t="s">
        <v>693</v>
      </c>
      <c r="C383" s="61" t="s">
        <v>678</v>
      </c>
      <c r="D383" s="61" t="s">
        <v>1351</v>
      </c>
      <c r="E383" s="61" t="s">
        <v>2665</v>
      </c>
      <c r="F383" s="77">
        <v>44733</v>
      </c>
      <c r="G383" s="62">
        <v>-1438.5</v>
      </c>
      <c r="H383" s="62">
        <v>-126803.78</v>
      </c>
      <c r="I383" s="61" t="s">
        <v>20</v>
      </c>
      <c r="J383" s="61" t="s">
        <v>2666</v>
      </c>
      <c r="K383" s="61" t="s">
        <v>2667</v>
      </c>
      <c r="L383" s="61" t="s">
        <v>2667</v>
      </c>
      <c r="M383" s="61" t="s">
        <v>2665</v>
      </c>
      <c r="N383" s="61" t="s">
        <v>288</v>
      </c>
      <c r="O383" s="61" t="s">
        <v>288</v>
      </c>
      <c r="P383" s="61" t="s">
        <v>2662</v>
      </c>
      <c r="Q383" s="61" t="s">
        <v>288</v>
      </c>
      <c r="R383" s="61" t="s">
        <v>1150</v>
      </c>
      <c r="S383" s="77"/>
      <c r="T383" s="61" t="s">
        <v>288</v>
      </c>
      <c r="U383" s="77">
        <v>44728</v>
      </c>
      <c r="V383" s="61" t="s">
        <v>288</v>
      </c>
    </row>
    <row r="384" spans="1:22" ht="14.5">
      <c r="A384" s="61" t="s">
        <v>577</v>
      </c>
      <c r="B384" s="61" t="s">
        <v>1145</v>
      </c>
      <c r="C384" s="61" t="s">
        <v>678</v>
      </c>
      <c r="D384" s="61" t="s">
        <v>1351</v>
      </c>
      <c r="E384" s="61" t="s">
        <v>2668</v>
      </c>
      <c r="F384" s="77">
        <v>44733</v>
      </c>
      <c r="G384" s="62">
        <v>-51342.75</v>
      </c>
      <c r="H384" s="62">
        <v>-4525863.41</v>
      </c>
      <c r="I384" s="61" t="s">
        <v>20</v>
      </c>
      <c r="J384" s="61" t="s">
        <v>1462</v>
      </c>
      <c r="K384" s="61" t="s">
        <v>2669</v>
      </c>
      <c r="L384" s="61" t="s">
        <v>2670</v>
      </c>
      <c r="M384" s="61" t="s">
        <v>2668</v>
      </c>
      <c r="N384" s="61" t="s">
        <v>288</v>
      </c>
      <c r="O384" s="61" t="s">
        <v>288</v>
      </c>
      <c r="P384" s="61" t="s">
        <v>1176</v>
      </c>
      <c r="Q384" s="61" t="s">
        <v>288</v>
      </c>
      <c r="R384" s="61" t="s">
        <v>1150</v>
      </c>
      <c r="S384" s="77">
        <v>44768</v>
      </c>
      <c r="T384" s="61" t="s">
        <v>2671</v>
      </c>
      <c r="U384" s="77">
        <v>44733</v>
      </c>
      <c r="V384" s="61" t="s">
        <v>288</v>
      </c>
    </row>
    <row r="385" spans="1:22" ht="14.5">
      <c r="A385" s="61" t="s">
        <v>577</v>
      </c>
      <c r="B385" s="61" t="s">
        <v>693</v>
      </c>
      <c r="C385" s="61" t="s">
        <v>678</v>
      </c>
      <c r="D385" s="61" t="s">
        <v>1351</v>
      </c>
      <c r="E385" s="61" t="s">
        <v>2672</v>
      </c>
      <c r="F385" s="77">
        <v>44714</v>
      </c>
      <c r="G385" s="62">
        <v>-40548.9</v>
      </c>
      <c r="H385" s="62">
        <v>-3574385.54</v>
      </c>
      <c r="I385" s="61" t="s">
        <v>20</v>
      </c>
      <c r="J385" s="61" t="s">
        <v>2673</v>
      </c>
      <c r="K385" s="61" t="s">
        <v>2674</v>
      </c>
      <c r="L385" s="61" t="s">
        <v>2675</v>
      </c>
      <c r="M385" s="61" t="s">
        <v>2672</v>
      </c>
      <c r="N385" s="61" t="s">
        <v>288</v>
      </c>
      <c r="O385" s="61" t="s">
        <v>288</v>
      </c>
      <c r="P385" s="61" t="s">
        <v>1176</v>
      </c>
      <c r="Q385" s="61" t="s">
        <v>288</v>
      </c>
      <c r="R385" s="61" t="s">
        <v>1150</v>
      </c>
      <c r="S385" s="77">
        <v>44749</v>
      </c>
      <c r="T385" s="61" t="s">
        <v>2676</v>
      </c>
      <c r="U385" s="77">
        <v>44714</v>
      </c>
      <c r="V385" s="61" t="s">
        <v>288</v>
      </c>
    </row>
    <row r="386" spans="1:22" ht="14.5">
      <c r="A386" s="61" t="s">
        <v>577</v>
      </c>
      <c r="B386" s="61" t="s">
        <v>693</v>
      </c>
      <c r="C386" s="61" t="s">
        <v>678</v>
      </c>
      <c r="D386" s="61" t="s">
        <v>1351</v>
      </c>
      <c r="E386" s="61" t="s">
        <v>2677</v>
      </c>
      <c r="F386" s="77">
        <v>44636</v>
      </c>
      <c r="G386" s="62">
        <v>-2491.16</v>
      </c>
      <c r="H386" s="62">
        <v>-211873.16</v>
      </c>
      <c r="I386" s="61" t="s">
        <v>20</v>
      </c>
      <c r="J386" s="61" t="s">
        <v>2678</v>
      </c>
      <c r="K386" s="61" t="s">
        <v>2679</v>
      </c>
      <c r="L386" s="61" t="s">
        <v>2679</v>
      </c>
      <c r="M386" s="61" t="s">
        <v>2677</v>
      </c>
      <c r="N386" s="61" t="s">
        <v>288</v>
      </c>
      <c r="O386" s="61" t="s">
        <v>288</v>
      </c>
      <c r="P386" s="61" t="s">
        <v>1168</v>
      </c>
      <c r="Q386" s="61" t="s">
        <v>288</v>
      </c>
      <c r="R386" s="61" t="s">
        <v>1150</v>
      </c>
      <c r="S386" s="77">
        <v>44749</v>
      </c>
      <c r="T386" s="61" t="s">
        <v>2680</v>
      </c>
      <c r="U386" s="77">
        <v>44622</v>
      </c>
      <c r="V386" s="61" t="s">
        <v>288</v>
      </c>
    </row>
    <row r="387" spans="1:22" ht="14.5">
      <c r="A387" s="61" t="s">
        <v>577</v>
      </c>
      <c r="B387" s="61" t="s">
        <v>693</v>
      </c>
      <c r="C387" s="61" t="s">
        <v>678</v>
      </c>
      <c r="D387" s="61" t="s">
        <v>1351</v>
      </c>
      <c r="E387" s="61" t="s">
        <v>2681</v>
      </c>
      <c r="F387" s="77">
        <v>44636</v>
      </c>
      <c r="G387" s="62">
        <v>-6805.44</v>
      </c>
      <c r="H387" s="62">
        <v>-578802.67000000004</v>
      </c>
      <c r="I387" s="61" t="s">
        <v>20</v>
      </c>
      <c r="J387" s="61" t="s">
        <v>2678</v>
      </c>
      <c r="K387" s="61" t="s">
        <v>2682</v>
      </c>
      <c r="L387" s="61" t="s">
        <v>2682</v>
      </c>
      <c r="M387" s="61" t="s">
        <v>2681</v>
      </c>
      <c r="N387" s="61" t="s">
        <v>288</v>
      </c>
      <c r="O387" s="61" t="s">
        <v>288</v>
      </c>
      <c r="P387" s="61" t="s">
        <v>1168</v>
      </c>
      <c r="Q387" s="61" t="s">
        <v>288</v>
      </c>
      <c r="R387" s="61" t="s">
        <v>1150</v>
      </c>
      <c r="S387" s="77">
        <v>44749</v>
      </c>
      <c r="T387" s="61" t="s">
        <v>2683</v>
      </c>
      <c r="U387" s="77">
        <v>44616</v>
      </c>
      <c r="V387" s="61" t="s">
        <v>288</v>
      </c>
    </row>
    <row r="388" spans="1:22" ht="14.5">
      <c r="A388" s="61" t="s">
        <v>577</v>
      </c>
      <c r="B388" s="61" t="s">
        <v>1145</v>
      </c>
      <c r="C388" s="61" t="s">
        <v>678</v>
      </c>
      <c r="D388" s="61" t="s">
        <v>1351</v>
      </c>
      <c r="E388" s="61" t="s">
        <v>2684</v>
      </c>
      <c r="F388" s="77">
        <v>44742</v>
      </c>
      <c r="G388" s="62">
        <v>-3309.12</v>
      </c>
      <c r="H388" s="62">
        <v>-291698.93</v>
      </c>
      <c r="I388" s="61" t="s">
        <v>20</v>
      </c>
      <c r="J388" s="61" t="s">
        <v>2685</v>
      </c>
      <c r="K388" s="61" t="s">
        <v>2686</v>
      </c>
      <c r="L388" s="61" t="s">
        <v>2687</v>
      </c>
      <c r="M388" s="61" t="s">
        <v>2684</v>
      </c>
      <c r="N388" s="61" t="s">
        <v>288</v>
      </c>
      <c r="O388" s="61" t="s">
        <v>288</v>
      </c>
      <c r="P388" s="61" t="s">
        <v>1168</v>
      </c>
      <c r="Q388" s="61" t="s">
        <v>288</v>
      </c>
      <c r="R388" s="61" t="s">
        <v>1150</v>
      </c>
      <c r="S388" s="77"/>
      <c r="T388" s="61" t="s">
        <v>288</v>
      </c>
      <c r="U388" s="77">
        <v>44732</v>
      </c>
      <c r="V388" s="61" t="s">
        <v>288</v>
      </c>
    </row>
    <row r="389" spans="1:22" ht="14.5">
      <c r="A389" s="61" t="s">
        <v>577</v>
      </c>
      <c r="B389" s="61" t="s">
        <v>1145</v>
      </c>
      <c r="C389" s="61" t="s">
        <v>678</v>
      </c>
      <c r="D389" s="61" t="s">
        <v>1351</v>
      </c>
      <c r="E389" s="61" t="s">
        <v>2688</v>
      </c>
      <c r="F389" s="77">
        <v>44742</v>
      </c>
      <c r="G389" s="62">
        <v>-905</v>
      </c>
      <c r="H389" s="62">
        <v>-79775.75</v>
      </c>
      <c r="I389" s="61" t="s">
        <v>20</v>
      </c>
      <c r="J389" s="61" t="s">
        <v>2685</v>
      </c>
      <c r="K389" s="61" t="s">
        <v>2686</v>
      </c>
      <c r="L389" s="61" t="s">
        <v>2689</v>
      </c>
      <c r="M389" s="61" t="s">
        <v>2688</v>
      </c>
      <c r="N389" s="61" t="s">
        <v>288</v>
      </c>
      <c r="O389" s="61" t="s">
        <v>288</v>
      </c>
      <c r="P389" s="61" t="s">
        <v>1168</v>
      </c>
      <c r="Q389" s="61" t="s">
        <v>288</v>
      </c>
      <c r="R389" s="61" t="s">
        <v>1150</v>
      </c>
      <c r="S389" s="77"/>
      <c r="T389" s="61" t="s">
        <v>288</v>
      </c>
      <c r="U389" s="77">
        <v>44732</v>
      </c>
      <c r="V389" s="61" t="s">
        <v>288</v>
      </c>
    </row>
    <row r="390" spans="1:22" ht="14.5">
      <c r="A390" s="61" t="s">
        <v>577</v>
      </c>
      <c r="B390" s="61" t="s">
        <v>693</v>
      </c>
      <c r="C390" s="61" t="s">
        <v>678</v>
      </c>
      <c r="D390" s="61" t="s">
        <v>1351</v>
      </c>
      <c r="E390" s="61" t="s">
        <v>2690</v>
      </c>
      <c r="F390" s="77">
        <v>44647</v>
      </c>
      <c r="G390" s="62">
        <v>-80691.839999999997</v>
      </c>
      <c r="H390" s="62">
        <v>-6862840.9900000002</v>
      </c>
      <c r="I390" s="61" t="s">
        <v>20</v>
      </c>
      <c r="J390" s="61" t="s">
        <v>2685</v>
      </c>
      <c r="K390" s="61" t="s">
        <v>2691</v>
      </c>
      <c r="L390" s="61" t="s">
        <v>2691</v>
      </c>
      <c r="M390" s="61" t="s">
        <v>2690</v>
      </c>
      <c r="N390" s="61" t="s">
        <v>288</v>
      </c>
      <c r="O390" s="61" t="s">
        <v>288</v>
      </c>
      <c r="P390" s="61" t="s">
        <v>1168</v>
      </c>
      <c r="Q390" s="61" t="s">
        <v>288</v>
      </c>
      <c r="R390" s="61" t="s">
        <v>1150</v>
      </c>
      <c r="S390" s="77">
        <v>44762</v>
      </c>
      <c r="T390" s="61" t="s">
        <v>2692</v>
      </c>
      <c r="U390" s="77">
        <v>44615</v>
      </c>
      <c r="V390" s="61" t="s">
        <v>288</v>
      </c>
    </row>
    <row r="391" spans="1:22" ht="14.5">
      <c r="A391" s="61" t="s">
        <v>577</v>
      </c>
      <c r="B391" s="61" t="s">
        <v>693</v>
      </c>
      <c r="C391" s="61" t="s">
        <v>678</v>
      </c>
      <c r="D391" s="61" t="s">
        <v>1351</v>
      </c>
      <c r="E391" s="61" t="s">
        <v>2693</v>
      </c>
      <c r="F391" s="77">
        <v>44705</v>
      </c>
      <c r="G391" s="62">
        <v>-95247.24</v>
      </c>
      <c r="H391" s="62">
        <v>-8143639.0199999996</v>
      </c>
      <c r="I391" s="61" t="s">
        <v>20</v>
      </c>
      <c r="J391" s="61" t="s">
        <v>2694</v>
      </c>
      <c r="K391" s="61" t="s">
        <v>2695</v>
      </c>
      <c r="L391" s="61" t="s">
        <v>2696</v>
      </c>
      <c r="M391" s="61" t="s">
        <v>2693</v>
      </c>
      <c r="N391" s="61" t="s">
        <v>288</v>
      </c>
      <c r="O391" s="61" t="s">
        <v>288</v>
      </c>
      <c r="P391" s="61" t="s">
        <v>1168</v>
      </c>
      <c r="Q391" s="61" t="s">
        <v>288</v>
      </c>
      <c r="R391" s="61" t="s">
        <v>1150</v>
      </c>
      <c r="S391" s="77"/>
      <c r="T391" s="61" t="s">
        <v>288</v>
      </c>
      <c r="U391" s="77">
        <v>44705</v>
      </c>
      <c r="V391" s="61" t="s">
        <v>288</v>
      </c>
    </row>
    <row r="392" spans="1:22" ht="14.5">
      <c r="A392" s="61" t="s">
        <v>577</v>
      </c>
      <c r="B392" s="61" t="s">
        <v>693</v>
      </c>
      <c r="C392" s="61" t="s">
        <v>678</v>
      </c>
      <c r="D392" s="61" t="s">
        <v>1351</v>
      </c>
      <c r="E392" s="61" t="s">
        <v>2697</v>
      </c>
      <c r="F392" s="77">
        <v>44741</v>
      </c>
      <c r="G392" s="62">
        <v>-83337.119999999995</v>
      </c>
      <c r="H392" s="62">
        <v>-7346167.1299999999</v>
      </c>
      <c r="I392" s="61" t="s">
        <v>20</v>
      </c>
      <c r="J392" s="61" t="s">
        <v>2694</v>
      </c>
      <c r="K392" s="61" t="s">
        <v>2698</v>
      </c>
      <c r="L392" s="61" t="s">
        <v>2698</v>
      </c>
      <c r="M392" s="61" t="s">
        <v>2697</v>
      </c>
      <c r="N392" s="61" t="s">
        <v>288</v>
      </c>
      <c r="O392" s="61" t="s">
        <v>288</v>
      </c>
      <c r="P392" s="61" t="s">
        <v>1168</v>
      </c>
      <c r="Q392" s="61" t="s">
        <v>288</v>
      </c>
      <c r="R392" s="61" t="s">
        <v>1150</v>
      </c>
      <c r="S392" s="77"/>
      <c r="T392" s="61" t="s">
        <v>288</v>
      </c>
      <c r="U392" s="77">
        <v>44706</v>
      </c>
      <c r="V392" s="61" t="s">
        <v>288</v>
      </c>
    </row>
    <row r="393" spans="1:22" ht="14.5">
      <c r="A393" s="61" t="s">
        <v>577</v>
      </c>
      <c r="B393" s="61" t="s">
        <v>693</v>
      </c>
      <c r="C393" s="61" t="s">
        <v>678</v>
      </c>
      <c r="D393" s="61" t="s">
        <v>1351</v>
      </c>
      <c r="E393" s="61" t="s">
        <v>2699</v>
      </c>
      <c r="F393" s="77">
        <v>44741</v>
      </c>
      <c r="G393" s="62">
        <v>-28522.080000000002</v>
      </c>
      <c r="H393" s="62">
        <v>-2514221.35</v>
      </c>
      <c r="I393" s="61" t="s">
        <v>20</v>
      </c>
      <c r="J393" s="61" t="s">
        <v>2694</v>
      </c>
      <c r="K393" s="61" t="s">
        <v>2700</v>
      </c>
      <c r="L393" s="61" t="s">
        <v>2700</v>
      </c>
      <c r="M393" s="61" t="s">
        <v>2699</v>
      </c>
      <c r="N393" s="61" t="s">
        <v>288</v>
      </c>
      <c r="O393" s="61" t="s">
        <v>288</v>
      </c>
      <c r="P393" s="61" t="s">
        <v>1168</v>
      </c>
      <c r="Q393" s="61" t="s">
        <v>288</v>
      </c>
      <c r="R393" s="61" t="s">
        <v>1150</v>
      </c>
      <c r="S393" s="77"/>
      <c r="T393" s="61" t="s">
        <v>288</v>
      </c>
      <c r="U393" s="77">
        <v>44704</v>
      </c>
      <c r="V393" s="61" t="s">
        <v>288</v>
      </c>
    </row>
    <row r="394" spans="1:22" ht="14.5">
      <c r="A394" s="61" t="s">
        <v>577</v>
      </c>
      <c r="B394" s="61" t="s">
        <v>693</v>
      </c>
      <c r="C394" s="61" t="s">
        <v>678</v>
      </c>
      <c r="D394" s="61" t="s">
        <v>1351</v>
      </c>
      <c r="E394" s="61" t="s">
        <v>2701</v>
      </c>
      <c r="F394" s="77">
        <v>44741</v>
      </c>
      <c r="G394" s="62">
        <v>-1353.6</v>
      </c>
      <c r="H394" s="62">
        <v>-119319.84</v>
      </c>
      <c r="I394" s="61" t="s">
        <v>20</v>
      </c>
      <c r="J394" s="61" t="s">
        <v>2694</v>
      </c>
      <c r="K394" s="61" t="s">
        <v>2702</v>
      </c>
      <c r="L394" s="61" t="s">
        <v>2702</v>
      </c>
      <c r="M394" s="61" t="s">
        <v>2701</v>
      </c>
      <c r="N394" s="61" t="s">
        <v>288</v>
      </c>
      <c r="O394" s="61" t="s">
        <v>288</v>
      </c>
      <c r="P394" s="61" t="s">
        <v>1168</v>
      </c>
      <c r="Q394" s="61" t="s">
        <v>288</v>
      </c>
      <c r="R394" s="61" t="s">
        <v>1150</v>
      </c>
      <c r="S394" s="77"/>
      <c r="T394" s="61" t="s">
        <v>288</v>
      </c>
      <c r="U394" s="77">
        <v>44724</v>
      </c>
      <c r="V394" s="61" t="s">
        <v>288</v>
      </c>
    </row>
    <row r="395" spans="1:22" ht="14.5">
      <c r="A395" s="61" t="s">
        <v>577</v>
      </c>
      <c r="B395" s="61" t="s">
        <v>693</v>
      </c>
      <c r="C395" s="61" t="s">
        <v>678</v>
      </c>
      <c r="D395" s="61" t="s">
        <v>1351</v>
      </c>
      <c r="E395" s="61" t="s">
        <v>2703</v>
      </c>
      <c r="F395" s="77">
        <v>44741</v>
      </c>
      <c r="G395" s="62">
        <v>-1553.76</v>
      </c>
      <c r="H395" s="62">
        <v>-136963.94</v>
      </c>
      <c r="I395" s="61" t="s">
        <v>20</v>
      </c>
      <c r="J395" s="61" t="s">
        <v>2694</v>
      </c>
      <c r="K395" s="61" t="s">
        <v>2704</v>
      </c>
      <c r="L395" s="61" t="s">
        <v>2704</v>
      </c>
      <c r="M395" s="61" t="s">
        <v>2703</v>
      </c>
      <c r="N395" s="61" t="s">
        <v>288</v>
      </c>
      <c r="O395" s="61" t="s">
        <v>288</v>
      </c>
      <c r="P395" s="61" t="s">
        <v>1168</v>
      </c>
      <c r="Q395" s="61" t="s">
        <v>288</v>
      </c>
      <c r="R395" s="61" t="s">
        <v>1150</v>
      </c>
      <c r="S395" s="77"/>
      <c r="T395" s="61" t="s">
        <v>288</v>
      </c>
      <c r="U395" s="77">
        <v>44708</v>
      </c>
      <c r="V395" s="61" t="s">
        <v>288</v>
      </c>
    </row>
    <row r="396" spans="1:22" ht="14.5">
      <c r="A396" s="61" t="s">
        <v>577</v>
      </c>
      <c r="B396" s="61" t="s">
        <v>693</v>
      </c>
      <c r="C396" s="61" t="s">
        <v>678</v>
      </c>
      <c r="D396" s="61" t="s">
        <v>1351</v>
      </c>
      <c r="E396" s="61" t="s">
        <v>2705</v>
      </c>
      <c r="F396" s="77">
        <v>44627</v>
      </c>
      <c r="G396" s="62">
        <v>-81527.27</v>
      </c>
      <c r="H396" s="62">
        <v>-6933894.3099999996</v>
      </c>
      <c r="I396" s="61" t="s">
        <v>20</v>
      </c>
      <c r="J396" s="61" t="s">
        <v>2706</v>
      </c>
      <c r="K396" s="61" t="s">
        <v>2707</v>
      </c>
      <c r="L396" s="61" t="s">
        <v>2707</v>
      </c>
      <c r="M396" s="61" t="s">
        <v>2705</v>
      </c>
      <c r="N396" s="61" t="s">
        <v>288</v>
      </c>
      <c r="O396" s="61" t="s">
        <v>288</v>
      </c>
      <c r="P396" s="61" t="s">
        <v>1168</v>
      </c>
      <c r="Q396" s="61" t="s">
        <v>288</v>
      </c>
      <c r="R396" s="61" t="s">
        <v>1150</v>
      </c>
      <c r="S396" s="77">
        <v>44749</v>
      </c>
      <c r="T396" s="61" t="s">
        <v>2708</v>
      </c>
      <c r="U396" s="77">
        <v>44599</v>
      </c>
      <c r="V396" s="61" t="s">
        <v>288</v>
      </c>
    </row>
    <row r="397" spans="1:22" ht="14.5">
      <c r="A397" s="61" t="s">
        <v>577</v>
      </c>
      <c r="B397" s="61" t="s">
        <v>693</v>
      </c>
      <c r="C397" s="61" t="s">
        <v>678</v>
      </c>
      <c r="D397" s="61" t="s">
        <v>1351</v>
      </c>
      <c r="E397" s="61" t="s">
        <v>2709</v>
      </c>
      <c r="F397" s="77">
        <v>44627</v>
      </c>
      <c r="G397" s="62">
        <v>-11621.86</v>
      </c>
      <c r="H397" s="62">
        <v>-988439.19</v>
      </c>
      <c r="I397" s="61" t="s">
        <v>20</v>
      </c>
      <c r="J397" s="61" t="s">
        <v>2706</v>
      </c>
      <c r="K397" s="61" t="s">
        <v>2710</v>
      </c>
      <c r="L397" s="61" t="s">
        <v>2710</v>
      </c>
      <c r="M397" s="61" t="s">
        <v>2709</v>
      </c>
      <c r="N397" s="61" t="s">
        <v>288</v>
      </c>
      <c r="O397" s="61" t="s">
        <v>288</v>
      </c>
      <c r="P397" s="61" t="s">
        <v>1168</v>
      </c>
      <c r="Q397" s="61" t="s">
        <v>288</v>
      </c>
      <c r="R397" s="61" t="s">
        <v>1150</v>
      </c>
      <c r="S397" s="77">
        <v>44749</v>
      </c>
      <c r="T397" s="61" t="s">
        <v>2711</v>
      </c>
      <c r="U397" s="77">
        <v>44596</v>
      </c>
      <c r="V397" s="61" t="s">
        <v>288</v>
      </c>
    </row>
    <row r="398" spans="1:22" ht="14.5">
      <c r="A398" s="61" t="s">
        <v>577</v>
      </c>
      <c r="B398" s="61" t="s">
        <v>693</v>
      </c>
      <c r="C398" s="61" t="s">
        <v>678</v>
      </c>
      <c r="D398" s="61" t="s">
        <v>1351</v>
      </c>
      <c r="E398" s="61" t="s">
        <v>2712</v>
      </c>
      <c r="F398" s="77">
        <v>44588</v>
      </c>
      <c r="G398" s="62">
        <v>-38814.49</v>
      </c>
      <c r="H398" s="62">
        <v>-3293409.48</v>
      </c>
      <c r="I398" s="61" t="s">
        <v>20</v>
      </c>
      <c r="J398" s="61" t="s">
        <v>2713</v>
      </c>
      <c r="K398" s="61" t="s">
        <v>2714</v>
      </c>
      <c r="L398" s="61" t="s">
        <v>2714</v>
      </c>
      <c r="M398" s="61" t="s">
        <v>2712</v>
      </c>
      <c r="N398" s="61" t="s">
        <v>288</v>
      </c>
      <c r="O398" s="61" t="s">
        <v>288</v>
      </c>
      <c r="P398" s="61" t="s">
        <v>1168</v>
      </c>
      <c r="Q398" s="61" t="s">
        <v>288</v>
      </c>
      <c r="R398" s="61" t="s">
        <v>1150</v>
      </c>
      <c r="S398" s="77">
        <v>44749</v>
      </c>
      <c r="T398" s="61" t="s">
        <v>2715</v>
      </c>
      <c r="U398" s="77">
        <v>44560</v>
      </c>
      <c r="V398" s="61" t="s">
        <v>288</v>
      </c>
    </row>
    <row r="399" spans="1:22" ht="14.5">
      <c r="A399" s="61" t="s">
        <v>577</v>
      </c>
      <c r="B399" s="61" t="s">
        <v>693</v>
      </c>
      <c r="C399" s="61" t="s">
        <v>678</v>
      </c>
      <c r="D399" s="61" t="s">
        <v>1351</v>
      </c>
      <c r="E399" s="61" t="s">
        <v>2716</v>
      </c>
      <c r="F399" s="77">
        <v>44588</v>
      </c>
      <c r="G399" s="62">
        <v>-50314.55</v>
      </c>
      <c r="H399" s="62">
        <v>-4269189.57</v>
      </c>
      <c r="I399" s="61" t="s">
        <v>20</v>
      </c>
      <c r="J399" s="61" t="s">
        <v>2713</v>
      </c>
      <c r="K399" s="61" t="s">
        <v>2717</v>
      </c>
      <c r="L399" s="61" t="s">
        <v>2717</v>
      </c>
      <c r="M399" s="61" t="s">
        <v>2716</v>
      </c>
      <c r="N399" s="61" t="s">
        <v>288</v>
      </c>
      <c r="O399" s="61" t="s">
        <v>288</v>
      </c>
      <c r="P399" s="61" t="s">
        <v>1168</v>
      </c>
      <c r="Q399" s="61" t="s">
        <v>288</v>
      </c>
      <c r="R399" s="61" t="s">
        <v>1150</v>
      </c>
      <c r="S399" s="77">
        <v>44749</v>
      </c>
      <c r="T399" s="61" t="s">
        <v>2718</v>
      </c>
      <c r="U399" s="77">
        <v>44560</v>
      </c>
      <c r="V399" s="61" t="s">
        <v>288</v>
      </c>
    </row>
    <row r="400" spans="1:22" ht="14.5">
      <c r="A400" s="61" t="s">
        <v>577</v>
      </c>
      <c r="B400" s="61" t="s">
        <v>693</v>
      </c>
      <c r="C400" s="61" t="s">
        <v>678</v>
      </c>
      <c r="D400" s="61" t="s">
        <v>1351</v>
      </c>
      <c r="E400" s="61" t="s">
        <v>2719</v>
      </c>
      <c r="F400" s="77">
        <v>44584</v>
      </c>
      <c r="G400" s="62">
        <v>-10903.75</v>
      </c>
      <c r="H400" s="62">
        <v>-925183.19</v>
      </c>
      <c r="I400" s="61" t="s">
        <v>20</v>
      </c>
      <c r="J400" s="61" t="s">
        <v>2713</v>
      </c>
      <c r="K400" s="61" t="s">
        <v>2720</v>
      </c>
      <c r="L400" s="61" t="s">
        <v>2720</v>
      </c>
      <c r="M400" s="61" t="s">
        <v>2719</v>
      </c>
      <c r="N400" s="61" t="s">
        <v>288</v>
      </c>
      <c r="O400" s="61" t="s">
        <v>288</v>
      </c>
      <c r="P400" s="61" t="s">
        <v>1168</v>
      </c>
      <c r="Q400" s="61" t="s">
        <v>288</v>
      </c>
      <c r="R400" s="61" t="s">
        <v>1150</v>
      </c>
      <c r="S400" s="77">
        <v>44763</v>
      </c>
      <c r="T400" s="61" t="s">
        <v>2721</v>
      </c>
      <c r="U400" s="77">
        <v>44584</v>
      </c>
      <c r="V400" s="61" t="s">
        <v>288</v>
      </c>
    </row>
    <row r="401" spans="1:22" ht="14.5">
      <c r="A401" s="61" t="s">
        <v>577</v>
      </c>
      <c r="B401" s="61" t="s">
        <v>693</v>
      </c>
      <c r="C401" s="61" t="s">
        <v>678</v>
      </c>
      <c r="D401" s="61" t="s">
        <v>1351</v>
      </c>
      <c r="E401" s="61" t="s">
        <v>2722</v>
      </c>
      <c r="F401" s="77">
        <v>44718</v>
      </c>
      <c r="G401" s="62">
        <v>-339.84</v>
      </c>
      <c r="H401" s="62">
        <v>-29956.9</v>
      </c>
      <c r="I401" s="61" t="s">
        <v>20</v>
      </c>
      <c r="J401" s="61" t="s">
        <v>2723</v>
      </c>
      <c r="K401" s="61" t="s">
        <v>2724</v>
      </c>
      <c r="L401" s="61" t="s">
        <v>2724</v>
      </c>
      <c r="M401" s="61" t="s">
        <v>2722</v>
      </c>
      <c r="N401" s="61" t="s">
        <v>288</v>
      </c>
      <c r="O401" s="61" t="s">
        <v>288</v>
      </c>
      <c r="P401" s="61" t="s">
        <v>1168</v>
      </c>
      <c r="Q401" s="61" t="s">
        <v>288</v>
      </c>
      <c r="R401" s="61" t="s">
        <v>1150</v>
      </c>
      <c r="S401" s="77"/>
      <c r="T401" s="61" t="s">
        <v>288</v>
      </c>
      <c r="U401" s="77">
        <v>44697</v>
      </c>
      <c r="V401" s="61" t="s">
        <v>288</v>
      </c>
    </row>
    <row r="402" spans="1:22" ht="14.5">
      <c r="A402" s="61" t="s">
        <v>577</v>
      </c>
      <c r="B402" s="61" t="s">
        <v>693</v>
      </c>
      <c r="C402" s="61" t="s">
        <v>678</v>
      </c>
      <c r="D402" s="61" t="s">
        <v>1351</v>
      </c>
      <c r="E402" s="61" t="s">
        <v>2725</v>
      </c>
      <c r="F402" s="77">
        <v>44718</v>
      </c>
      <c r="G402" s="62">
        <v>-7228.8</v>
      </c>
      <c r="H402" s="62">
        <v>-637218.72</v>
      </c>
      <c r="I402" s="61" t="s">
        <v>20</v>
      </c>
      <c r="J402" s="61" t="s">
        <v>2723</v>
      </c>
      <c r="K402" s="61" t="s">
        <v>2726</v>
      </c>
      <c r="L402" s="61" t="s">
        <v>2726</v>
      </c>
      <c r="M402" s="61" t="s">
        <v>2725</v>
      </c>
      <c r="N402" s="61" t="s">
        <v>288</v>
      </c>
      <c r="O402" s="61" t="s">
        <v>288</v>
      </c>
      <c r="P402" s="61" t="s">
        <v>1168</v>
      </c>
      <c r="Q402" s="61" t="s">
        <v>288</v>
      </c>
      <c r="R402" s="61" t="s">
        <v>1150</v>
      </c>
      <c r="S402" s="77"/>
      <c r="T402" s="61" t="s">
        <v>288</v>
      </c>
      <c r="U402" s="77">
        <v>44678</v>
      </c>
      <c r="V402" s="61" t="s">
        <v>288</v>
      </c>
    </row>
    <row r="403" spans="1:22" ht="14.5">
      <c r="A403" s="61" t="s">
        <v>577</v>
      </c>
      <c r="B403" s="61" t="s">
        <v>693</v>
      </c>
      <c r="C403" s="61" t="s">
        <v>676</v>
      </c>
      <c r="D403" s="61" t="s">
        <v>1351</v>
      </c>
      <c r="E403" s="61" t="s">
        <v>2727</v>
      </c>
      <c r="F403" s="77">
        <v>44626</v>
      </c>
      <c r="G403" s="62">
        <v>-36858.58</v>
      </c>
      <c r="H403" s="62">
        <v>-3134822.23</v>
      </c>
      <c r="I403" s="61" t="s">
        <v>20</v>
      </c>
      <c r="J403" s="61" t="s">
        <v>2728</v>
      </c>
      <c r="K403" s="61" t="s">
        <v>2729</v>
      </c>
      <c r="L403" s="61" t="s">
        <v>2730</v>
      </c>
      <c r="M403" s="61" t="s">
        <v>2727</v>
      </c>
      <c r="N403" s="61" t="s">
        <v>288</v>
      </c>
      <c r="O403" s="61" t="s">
        <v>288</v>
      </c>
      <c r="P403" s="61" t="s">
        <v>2731</v>
      </c>
      <c r="Q403" s="61" t="s">
        <v>288</v>
      </c>
      <c r="R403" s="61" t="s">
        <v>1150</v>
      </c>
      <c r="S403" s="77">
        <v>44749</v>
      </c>
      <c r="T403" s="61" t="s">
        <v>2732</v>
      </c>
      <c r="U403" s="77">
        <v>44626</v>
      </c>
      <c r="V403" s="61" t="s">
        <v>288</v>
      </c>
    </row>
    <row r="404" spans="1:22" ht="14.5">
      <c r="A404" s="61" t="s">
        <v>577</v>
      </c>
      <c r="B404" s="61" t="s">
        <v>693</v>
      </c>
      <c r="C404" s="61" t="s">
        <v>678</v>
      </c>
      <c r="D404" s="61" t="s">
        <v>1351</v>
      </c>
      <c r="E404" s="61" t="s">
        <v>2733</v>
      </c>
      <c r="F404" s="77">
        <v>44677</v>
      </c>
      <c r="G404" s="62">
        <v>-1318.17</v>
      </c>
      <c r="H404" s="62">
        <v>-112373.99</v>
      </c>
      <c r="I404" s="61" t="s">
        <v>20</v>
      </c>
      <c r="J404" s="61" t="s">
        <v>1463</v>
      </c>
      <c r="K404" s="61" t="s">
        <v>2734</v>
      </c>
      <c r="L404" s="61" t="s">
        <v>2735</v>
      </c>
      <c r="M404" s="61" t="s">
        <v>2733</v>
      </c>
      <c r="N404" s="61" t="s">
        <v>288</v>
      </c>
      <c r="O404" s="61" t="s">
        <v>288</v>
      </c>
      <c r="P404" s="61" t="s">
        <v>1219</v>
      </c>
      <c r="Q404" s="61" t="s">
        <v>288</v>
      </c>
      <c r="R404" s="61" t="s">
        <v>1150</v>
      </c>
      <c r="S404" s="77">
        <v>44749</v>
      </c>
      <c r="T404" s="61" t="s">
        <v>2736</v>
      </c>
      <c r="U404" s="77">
        <v>44677</v>
      </c>
      <c r="V404" s="61" t="s">
        <v>288</v>
      </c>
    </row>
    <row r="405" spans="1:22" ht="14.5">
      <c r="A405" s="61" t="s">
        <v>577</v>
      </c>
      <c r="B405" s="61" t="s">
        <v>693</v>
      </c>
      <c r="C405" s="61" t="s">
        <v>676</v>
      </c>
      <c r="D405" s="61" t="s">
        <v>1351</v>
      </c>
      <c r="E405" s="61" t="s">
        <v>2737</v>
      </c>
      <c r="F405" s="77">
        <v>44635</v>
      </c>
      <c r="G405" s="62">
        <v>-9792.4500000000007</v>
      </c>
      <c r="H405" s="62">
        <v>-832847.87</v>
      </c>
      <c r="I405" s="61" t="s">
        <v>20</v>
      </c>
      <c r="J405" s="61" t="s">
        <v>1463</v>
      </c>
      <c r="K405" s="61" t="s">
        <v>2734</v>
      </c>
      <c r="L405" s="61" t="s">
        <v>2738</v>
      </c>
      <c r="M405" s="61" t="s">
        <v>2737</v>
      </c>
      <c r="N405" s="61" t="s">
        <v>288</v>
      </c>
      <c r="O405" s="61" t="s">
        <v>288</v>
      </c>
      <c r="P405" s="61" t="s">
        <v>1219</v>
      </c>
      <c r="Q405" s="61" t="s">
        <v>288</v>
      </c>
      <c r="R405" s="61" t="s">
        <v>1150</v>
      </c>
      <c r="S405" s="77">
        <v>44766</v>
      </c>
      <c r="T405" s="61" t="s">
        <v>2739</v>
      </c>
      <c r="U405" s="77">
        <v>44635</v>
      </c>
      <c r="V405" s="61" t="s">
        <v>288</v>
      </c>
    </row>
    <row r="406" spans="1:22" ht="14.5">
      <c r="A406" s="61" t="s">
        <v>577</v>
      </c>
      <c r="B406" s="61" t="s">
        <v>693</v>
      </c>
      <c r="C406" s="61" t="s">
        <v>676</v>
      </c>
      <c r="D406" s="61" t="s">
        <v>1351</v>
      </c>
      <c r="E406" s="61" t="s">
        <v>2740</v>
      </c>
      <c r="F406" s="77">
        <v>44700</v>
      </c>
      <c r="G406" s="62">
        <v>-16182.42</v>
      </c>
      <c r="H406" s="62">
        <v>-1383596.91</v>
      </c>
      <c r="I406" s="61" t="s">
        <v>20</v>
      </c>
      <c r="J406" s="61" t="s">
        <v>1384</v>
      </c>
      <c r="K406" s="61" t="s">
        <v>2741</v>
      </c>
      <c r="L406" s="61" t="s">
        <v>2742</v>
      </c>
      <c r="M406" s="61" t="s">
        <v>2740</v>
      </c>
      <c r="N406" s="61" t="s">
        <v>288</v>
      </c>
      <c r="O406" s="61" t="s">
        <v>288</v>
      </c>
      <c r="P406" s="61" t="s">
        <v>1219</v>
      </c>
      <c r="Q406" s="61" t="s">
        <v>288</v>
      </c>
      <c r="R406" s="61" t="s">
        <v>1150</v>
      </c>
      <c r="S406" s="77"/>
      <c r="T406" s="61" t="s">
        <v>288</v>
      </c>
      <c r="U406" s="77">
        <v>44700</v>
      </c>
      <c r="V406" s="61" t="s">
        <v>288</v>
      </c>
    </row>
    <row r="407" spans="1:22" ht="14.5">
      <c r="A407" s="61" t="s">
        <v>577</v>
      </c>
      <c r="B407" s="61" t="s">
        <v>1145</v>
      </c>
      <c r="C407" s="61" t="s">
        <v>678</v>
      </c>
      <c r="D407" s="61" t="s">
        <v>1351</v>
      </c>
      <c r="E407" s="61" t="s">
        <v>2743</v>
      </c>
      <c r="F407" s="77">
        <v>44720</v>
      </c>
      <c r="G407" s="62">
        <v>-41393.71</v>
      </c>
      <c r="H407" s="62">
        <v>-3648855.54</v>
      </c>
      <c r="I407" s="61" t="s">
        <v>20</v>
      </c>
      <c r="J407" s="61" t="s">
        <v>1384</v>
      </c>
      <c r="K407" s="61" t="s">
        <v>2741</v>
      </c>
      <c r="L407" s="61" t="s">
        <v>2744</v>
      </c>
      <c r="M407" s="61" t="s">
        <v>2743</v>
      </c>
      <c r="N407" s="61" t="s">
        <v>288</v>
      </c>
      <c r="O407" s="61" t="s">
        <v>288</v>
      </c>
      <c r="P407" s="61" t="s">
        <v>1219</v>
      </c>
      <c r="Q407" s="61" t="s">
        <v>288</v>
      </c>
      <c r="R407" s="61" t="s">
        <v>1150</v>
      </c>
      <c r="S407" s="77"/>
      <c r="T407" s="61" t="s">
        <v>288</v>
      </c>
      <c r="U407" s="77">
        <v>44720</v>
      </c>
      <c r="V407" s="61" t="s">
        <v>288</v>
      </c>
    </row>
    <row r="408" spans="1:22" ht="14.5">
      <c r="A408" s="61" t="s">
        <v>577</v>
      </c>
      <c r="B408" s="61" t="s">
        <v>1145</v>
      </c>
      <c r="C408" s="61" t="s">
        <v>678</v>
      </c>
      <c r="D408" s="61" t="s">
        <v>1351</v>
      </c>
      <c r="E408" s="61" t="s">
        <v>2745</v>
      </c>
      <c r="F408" s="77">
        <v>44733</v>
      </c>
      <c r="G408" s="62">
        <v>-1909.01</v>
      </c>
      <c r="H408" s="62">
        <v>-168279.23</v>
      </c>
      <c r="I408" s="61" t="s">
        <v>20</v>
      </c>
      <c r="J408" s="61" t="s">
        <v>1384</v>
      </c>
      <c r="K408" s="61" t="s">
        <v>2746</v>
      </c>
      <c r="L408" s="61" t="s">
        <v>2747</v>
      </c>
      <c r="M408" s="61" t="s">
        <v>2745</v>
      </c>
      <c r="N408" s="61" t="s">
        <v>288</v>
      </c>
      <c r="O408" s="61" t="s">
        <v>288</v>
      </c>
      <c r="P408" s="61" t="s">
        <v>1219</v>
      </c>
      <c r="Q408" s="61" t="s">
        <v>288</v>
      </c>
      <c r="R408" s="61" t="s">
        <v>1150</v>
      </c>
      <c r="S408" s="77"/>
      <c r="T408" s="61" t="s">
        <v>288</v>
      </c>
      <c r="U408" s="77">
        <v>44733</v>
      </c>
      <c r="V408" s="61" t="s">
        <v>288</v>
      </c>
    </row>
    <row r="409" spans="1:22" ht="14.5">
      <c r="A409" s="61" t="s">
        <v>577</v>
      </c>
      <c r="B409" s="61" t="s">
        <v>693</v>
      </c>
      <c r="C409" s="61" t="s">
        <v>678</v>
      </c>
      <c r="D409" s="61" t="s">
        <v>1351</v>
      </c>
      <c r="E409" s="61" t="s">
        <v>2748</v>
      </c>
      <c r="F409" s="77">
        <v>44686</v>
      </c>
      <c r="G409" s="62">
        <v>-1532.82</v>
      </c>
      <c r="H409" s="62">
        <v>-131056.11</v>
      </c>
      <c r="I409" s="61" t="s">
        <v>20</v>
      </c>
      <c r="J409" s="61" t="s">
        <v>1384</v>
      </c>
      <c r="K409" s="61" t="s">
        <v>2734</v>
      </c>
      <c r="L409" s="61" t="s">
        <v>2749</v>
      </c>
      <c r="M409" s="61" t="s">
        <v>2748</v>
      </c>
      <c r="N409" s="61" t="s">
        <v>288</v>
      </c>
      <c r="O409" s="61" t="s">
        <v>288</v>
      </c>
      <c r="P409" s="61" t="s">
        <v>1219</v>
      </c>
      <c r="Q409" s="61" t="s">
        <v>288</v>
      </c>
      <c r="R409" s="61" t="s">
        <v>1150</v>
      </c>
      <c r="S409" s="77">
        <v>44760</v>
      </c>
      <c r="T409" s="61" t="s">
        <v>2750</v>
      </c>
      <c r="U409" s="77">
        <v>44686</v>
      </c>
      <c r="V409" s="61" t="s">
        <v>288</v>
      </c>
    </row>
    <row r="410" spans="1:22" ht="14.5">
      <c r="A410" s="61" t="s">
        <v>577</v>
      </c>
      <c r="B410" s="61" t="s">
        <v>693</v>
      </c>
      <c r="C410" s="61" t="s">
        <v>676</v>
      </c>
      <c r="D410" s="61" t="s">
        <v>1351</v>
      </c>
      <c r="E410" s="61" t="s">
        <v>2751</v>
      </c>
      <c r="F410" s="77">
        <v>44707</v>
      </c>
      <c r="G410" s="62">
        <v>-40468.28</v>
      </c>
      <c r="H410" s="62">
        <v>-3460037.94</v>
      </c>
      <c r="I410" s="61" t="s">
        <v>20</v>
      </c>
      <c r="J410" s="61" t="s">
        <v>2752</v>
      </c>
      <c r="K410" s="61" t="s">
        <v>2753</v>
      </c>
      <c r="L410" s="61" t="s">
        <v>2754</v>
      </c>
      <c r="M410" s="61" t="s">
        <v>2751</v>
      </c>
      <c r="N410" s="61" t="s">
        <v>288</v>
      </c>
      <c r="O410" s="61" t="s">
        <v>288</v>
      </c>
      <c r="P410" s="61" t="s">
        <v>2755</v>
      </c>
      <c r="Q410" s="61" t="s">
        <v>288</v>
      </c>
      <c r="R410" s="61" t="s">
        <v>1150</v>
      </c>
      <c r="S410" s="77"/>
      <c r="T410" s="61" t="s">
        <v>288</v>
      </c>
      <c r="U410" s="77">
        <v>44707</v>
      </c>
      <c r="V410" s="61" t="s">
        <v>288</v>
      </c>
    </row>
    <row r="411" spans="1:22" ht="14.5">
      <c r="A411" s="61" t="s">
        <v>577</v>
      </c>
      <c r="B411" s="61" t="s">
        <v>693</v>
      </c>
      <c r="C411" s="61" t="s">
        <v>676</v>
      </c>
      <c r="D411" s="61" t="s">
        <v>1351</v>
      </c>
      <c r="E411" s="61" t="s">
        <v>2756</v>
      </c>
      <c r="F411" s="77">
        <v>44690</v>
      </c>
      <c r="G411" s="62">
        <v>-17717.87</v>
      </c>
      <c r="H411" s="62">
        <v>-1514877.89</v>
      </c>
      <c r="I411" s="61" t="s">
        <v>20</v>
      </c>
      <c r="J411" s="61" t="s">
        <v>2757</v>
      </c>
      <c r="K411" s="61" t="s">
        <v>2758</v>
      </c>
      <c r="L411" s="61" t="s">
        <v>2759</v>
      </c>
      <c r="M411" s="61" t="s">
        <v>2756</v>
      </c>
      <c r="N411" s="61" t="s">
        <v>288</v>
      </c>
      <c r="O411" s="61" t="s">
        <v>288</v>
      </c>
      <c r="P411" s="61" t="s">
        <v>2755</v>
      </c>
      <c r="Q411" s="61" t="s">
        <v>288</v>
      </c>
      <c r="R411" s="61" t="s">
        <v>1150</v>
      </c>
      <c r="S411" s="77"/>
      <c r="T411" s="61" t="s">
        <v>288</v>
      </c>
      <c r="U411" s="77">
        <v>44690</v>
      </c>
      <c r="V411" s="61" t="s">
        <v>288</v>
      </c>
    </row>
    <row r="412" spans="1:22" ht="14.5">
      <c r="A412" s="61" t="s">
        <v>577</v>
      </c>
      <c r="B412" s="61" t="s">
        <v>693</v>
      </c>
      <c r="C412" s="61" t="s">
        <v>676</v>
      </c>
      <c r="D412" s="61" t="s">
        <v>1351</v>
      </c>
      <c r="E412" s="61" t="s">
        <v>2760</v>
      </c>
      <c r="F412" s="77">
        <v>44703</v>
      </c>
      <c r="G412" s="62">
        <v>-320.10000000000002</v>
      </c>
      <c r="H412" s="62">
        <v>-27368.55</v>
      </c>
      <c r="I412" s="61" t="s">
        <v>20</v>
      </c>
      <c r="J412" s="61" t="s">
        <v>2757</v>
      </c>
      <c r="K412" s="61" t="s">
        <v>2758</v>
      </c>
      <c r="L412" s="61" t="s">
        <v>2761</v>
      </c>
      <c r="M412" s="61" t="s">
        <v>2760</v>
      </c>
      <c r="N412" s="61" t="s">
        <v>288</v>
      </c>
      <c r="O412" s="61" t="s">
        <v>288</v>
      </c>
      <c r="P412" s="61" t="s">
        <v>2755</v>
      </c>
      <c r="Q412" s="61" t="s">
        <v>288</v>
      </c>
      <c r="R412" s="61" t="s">
        <v>1150</v>
      </c>
      <c r="S412" s="77"/>
      <c r="T412" s="61" t="s">
        <v>288</v>
      </c>
      <c r="U412" s="77">
        <v>44703</v>
      </c>
      <c r="V412" s="61" t="s">
        <v>288</v>
      </c>
    </row>
    <row r="413" spans="1:22" ht="14.5">
      <c r="A413" s="61" t="s">
        <v>577</v>
      </c>
      <c r="B413" s="61" t="s">
        <v>693</v>
      </c>
      <c r="C413" s="61" t="s">
        <v>676</v>
      </c>
      <c r="D413" s="61" t="s">
        <v>1351</v>
      </c>
      <c r="E413" s="61" t="s">
        <v>2762</v>
      </c>
      <c r="F413" s="77">
        <v>44703</v>
      </c>
      <c r="G413" s="62">
        <v>-1047.0899999999999</v>
      </c>
      <c r="H413" s="62">
        <v>-89526.2</v>
      </c>
      <c r="I413" s="61" t="s">
        <v>20</v>
      </c>
      <c r="J413" s="61" t="s">
        <v>2757</v>
      </c>
      <c r="K413" s="61" t="s">
        <v>2763</v>
      </c>
      <c r="L413" s="61" t="s">
        <v>2764</v>
      </c>
      <c r="M413" s="61" t="s">
        <v>2762</v>
      </c>
      <c r="N413" s="61" t="s">
        <v>288</v>
      </c>
      <c r="O413" s="61" t="s">
        <v>288</v>
      </c>
      <c r="P413" s="61" t="s">
        <v>2755</v>
      </c>
      <c r="Q413" s="61" t="s">
        <v>288</v>
      </c>
      <c r="R413" s="61" t="s">
        <v>1150</v>
      </c>
      <c r="S413" s="77"/>
      <c r="T413" s="61" t="s">
        <v>288</v>
      </c>
      <c r="U413" s="77">
        <v>44703</v>
      </c>
      <c r="V413" s="61" t="s">
        <v>288</v>
      </c>
    </row>
    <row r="414" spans="1:22" ht="14.5">
      <c r="A414" s="61" t="s">
        <v>577</v>
      </c>
      <c r="B414" s="61" t="s">
        <v>693</v>
      </c>
      <c r="C414" s="61" t="s">
        <v>676</v>
      </c>
      <c r="D414" s="61" t="s">
        <v>1351</v>
      </c>
      <c r="E414" s="61" t="s">
        <v>2765</v>
      </c>
      <c r="F414" s="77">
        <v>44703</v>
      </c>
      <c r="G414" s="62">
        <v>-7062.43</v>
      </c>
      <c r="H414" s="62">
        <v>-603837.77</v>
      </c>
      <c r="I414" s="61" t="s">
        <v>20</v>
      </c>
      <c r="J414" s="61" t="s">
        <v>2757</v>
      </c>
      <c r="K414" s="61" t="s">
        <v>2758</v>
      </c>
      <c r="L414" s="61" t="s">
        <v>2766</v>
      </c>
      <c r="M414" s="61" t="s">
        <v>2765</v>
      </c>
      <c r="N414" s="61" t="s">
        <v>288</v>
      </c>
      <c r="O414" s="61" t="s">
        <v>288</v>
      </c>
      <c r="P414" s="61" t="s">
        <v>2755</v>
      </c>
      <c r="Q414" s="61" t="s">
        <v>288</v>
      </c>
      <c r="R414" s="61" t="s">
        <v>1150</v>
      </c>
      <c r="S414" s="77"/>
      <c r="T414" s="61" t="s">
        <v>288</v>
      </c>
      <c r="U414" s="77">
        <v>44703</v>
      </c>
      <c r="V414" s="61" t="s">
        <v>288</v>
      </c>
    </row>
    <row r="415" spans="1:22" ht="14.5">
      <c r="A415" s="61" t="s">
        <v>577</v>
      </c>
      <c r="B415" s="61" t="s">
        <v>693</v>
      </c>
      <c r="C415" s="61" t="s">
        <v>676</v>
      </c>
      <c r="D415" s="61" t="s">
        <v>1351</v>
      </c>
      <c r="E415" s="61" t="s">
        <v>2767</v>
      </c>
      <c r="F415" s="77">
        <v>44712</v>
      </c>
      <c r="G415" s="62">
        <v>-42384.93</v>
      </c>
      <c r="H415" s="62">
        <v>-3736231.58</v>
      </c>
      <c r="I415" s="61" t="s">
        <v>20</v>
      </c>
      <c r="J415" s="61" t="s">
        <v>2757</v>
      </c>
      <c r="K415" s="61" t="s">
        <v>2758</v>
      </c>
      <c r="L415" s="61" t="s">
        <v>2768</v>
      </c>
      <c r="M415" s="61" t="s">
        <v>2767</v>
      </c>
      <c r="N415" s="61" t="s">
        <v>288</v>
      </c>
      <c r="O415" s="61" t="s">
        <v>288</v>
      </c>
      <c r="P415" s="61" t="s">
        <v>2755</v>
      </c>
      <c r="Q415" s="61" t="s">
        <v>288</v>
      </c>
      <c r="R415" s="61" t="s">
        <v>1150</v>
      </c>
      <c r="S415" s="77"/>
      <c r="T415" s="61" t="s">
        <v>288</v>
      </c>
      <c r="U415" s="77">
        <v>44712</v>
      </c>
      <c r="V415" s="61" t="s">
        <v>288</v>
      </c>
    </row>
    <row r="416" spans="1:22" ht="14.5">
      <c r="A416" s="61" t="s">
        <v>577</v>
      </c>
      <c r="B416" s="61" t="s">
        <v>693</v>
      </c>
      <c r="C416" s="61" t="s">
        <v>676</v>
      </c>
      <c r="D416" s="61" t="s">
        <v>1351</v>
      </c>
      <c r="E416" s="61" t="s">
        <v>2769</v>
      </c>
      <c r="F416" s="77">
        <v>44724</v>
      </c>
      <c r="G416" s="62">
        <v>-7012.16</v>
      </c>
      <c r="H416" s="62">
        <v>-618121.9</v>
      </c>
      <c r="I416" s="61" t="s">
        <v>20</v>
      </c>
      <c r="J416" s="61" t="s">
        <v>2757</v>
      </c>
      <c r="K416" s="61" t="s">
        <v>2758</v>
      </c>
      <c r="L416" s="61" t="s">
        <v>2770</v>
      </c>
      <c r="M416" s="61" t="s">
        <v>2769</v>
      </c>
      <c r="N416" s="61" t="s">
        <v>288</v>
      </c>
      <c r="O416" s="61" t="s">
        <v>288</v>
      </c>
      <c r="P416" s="61" t="s">
        <v>2755</v>
      </c>
      <c r="Q416" s="61" t="s">
        <v>288</v>
      </c>
      <c r="R416" s="61" t="s">
        <v>1150</v>
      </c>
      <c r="S416" s="77"/>
      <c r="T416" s="61" t="s">
        <v>288</v>
      </c>
      <c r="U416" s="77">
        <v>44724</v>
      </c>
      <c r="V416" s="61" t="s">
        <v>288</v>
      </c>
    </row>
    <row r="417" spans="1:22" ht="14.5">
      <c r="A417" s="61" t="s">
        <v>577</v>
      </c>
      <c r="B417" s="61" t="s">
        <v>693</v>
      </c>
      <c r="C417" s="61" t="s">
        <v>676</v>
      </c>
      <c r="D417" s="61" t="s">
        <v>1351</v>
      </c>
      <c r="E417" s="61" t="s">
        <v>2771</v>
      </c>
      <c r="F417" s="77">
        <v>44692</v>
      </c>
      <c r="G417" s="62">
        <v>-23138.02</v>
      </c>
      <c r="H417" s="62">
        <v>-1978300.71</v>
      </c>
      <c r="I417" s="61" t="s">
        <v>20</v>
      </c>
      <c r="J417" s="61" t="s">
        <v>2757</v>
      </c>
      <c r="K417" s="61" t="s">
        <v>2763</v>
      </c>
      <c r="L417" s="61" t="s">
        <v>2772</v>
      </c>
      <c r="M417" s="61" t="s">
        <v>2771</v>
      </c>
      <c r="N417" s="61" t="s">
        <v>288</v>
      </c>
      <c r="O417" s="61" t="s">
        <v>288</v>
      </c>
      <c r="P417" s="61" t="s">
        <v>2755</v>
      </c>
      <c r="Q417" s="61" t="s">
        <v>288</v>
      </c>
      <c r="R417" s="61" t="s">
        <v>1150</v>
      </c>
      <c r="S417" s="77">
        <v>44749</v>
      </c>
      <c r="T417" s="61" t="s">
        <v>2773</v>
      </c>
      <c r="U417" s="77">
        <v>44692</v>
      </c>
      <c r="V417" s="61" t="s">
        <v>288</v>
      </c>
    </row>
    <row r="418" spans="1:22" ht="14.5">
      <c r="A418" s="61" t="s">
        <v>577</v>
      </c>
      <c r="B418" s="61" t="s">
        <v>693</v>
      </c>
      <c r="C418" s="61" t="s">
        <v>676</v>
      </c>
      <c r="D418" s="61" t="s">
        <v>1351</v>
      </c>
      <c r="E418" s="61" t="s">
        <v>2774</v>
      </c>
      <c r="F418" s="77">
        <v>44672</v>
      </c>
      <c r="G418" s="62">
        <v>-3847.31</v>
      </c>
      <c r="H418" s="62">
        <v>-327983.18</v>
      </c>
      <c r="I418" s="61" t="s">
        <v>20</v>
      </c>
      <c r="J418" s="61" t="s">
        <v>2757</v>
      </c>
      <c r="K418" s="61" t="s">
        <v>2758</v>
      </c>
      <c r="L418" s="61" t="s">
        <v>2775</v>
      </c>
      <c r="M418" s="61" t="s">
        <v>2774</v>
      </c>
      <c r="N418" s="61" t="s">
        <v>288</v>
      </c>
      <c r="O418" s="61" t="s">
        <v>288</v>
      </c>
      <c r="P418" s="61" t="s">
        <v>2755</v>
      </c>
      <c r="Q418" s="61" t="s">
        <v>288</v>
      </c>
      <c r="R418" s="61" t="s">
        <v>1150</v>
      </c>
      <c r="S418" s="77">
        <v>44761</v>
      </c>
      <c r="T418" s="61" t="s">
        <v>2776</v>
      </c>
      <c r="U418" s="77">
        <v>44672</v>
      </c>
      <c r="V418" s="61" t="s">
        <v>288</v>
      </c>
    </row>
    <row r="419" spans="1:22" ht="14.5">
      <c r="A419" s="61" t="s">
        <v>577</v>
      </c>
      <c r="B419" s="61" t="s">
        <v>693</v>
      </c>
      <c r="C419" s="61" t="s">
        <v>676</v>
      </c>
      <c r="D419" s="61" t="s">
        <v>1351</v>
      </c>
      <c r="E419" s="61" t="s">
        <v>2777</v>
      </c>
      <c r="F419" s="77">
        <v>44690</v>
      </c>
      <c r="G419" s="62">
        <v>-3138.93</v>
      </c>
      <c r="H419" s="62">
        <v>-268378.52</v>
      </c>
      <c r="I419" s="61" t="s">
        <v>20</v>
      </c>
      <c r="J419" s="61" t="s">
        <v>2757</v>
      </c>
      <c r="K419" s="61" t="s">
        <v>2763</v>
      </c>
      <c r="L419" s="61" t="s">
        <v>2778</v>
      </c>
      <c r="M419" s="61" t="s">
        <v>2777</v>
      </c>
      <c r="N419" s="61" t="s">
        <v>288</v>
      </c>
      <c r="O419" s="61" t="s">
        <v>288</v>
      </c>
      <c r="P419" s="61" t="s">
        <v>2755</v>
      </c>
      <c r="Q419" s="61" t="s">
        <v>288</v>
      </c>
      <c r="R419" s="61" t="s">
        <v>1150</v>
      </c>
      <c r="S419" s="77">
        <v>44759</v>
      </c>
      <c r="T419" s="61" t="s">
        <v>2779</v>
      </c>
      <c r="U419" s="77">
        <v>44690</v>
      </c>
      <c r="V419" s="61" t="s">
        <v>288</v>
      </c>
    </row>
    <row r="420" spans="1:22" ht="14.5">
      <c r="A420" s="61" t="s">
        <v>577</v>
      </c>
      <c r="B420" s="61" t="s">
        <v>693</v>
      </c>
      <c r="C420" s="61" t="s">
        <v>676</v>
      </c>
      <c r="D420" s="61" t="s">
        <v>1351</v>
      </c>
      <c r="E420" s="61" t="s">
        <v>2780</v>
      </c>
      <c r="F420" s="77">
        <v>44704</v>
      </c>
      <c r="G420" s="62">
        <v>-36520.120000000003</v>
      </c>
      <c r="H420" s="62">
        <v>-3122470.26</v>
      </c>
      <c r="I420" s="61" t="s">
        <v>20</v>
      </c>
      <c r="J420" s="61" t="s">
        <v>2781</v>
      </c>
      <c r="K420" s="61" t="s">
        <v>2782</v>
      </c>
      <c r="L420" s="61" t="s">
        <v>2783</v>
      </c>
      <c r="M420" s="61" t="s">
        <v>2780</v>
      </c>
      <c r="N420" s="61" t="s">
        <v>288</v>
      </c>
      <c r="O420" s="61" t="s">
        <v>288</v>
      </c>
      <c r="P420" s="61" t="s">
        <v>2784</v>
      </c>
      <c r="Q420" s="61" t="s">
        <v>288</v>
      </c>
      <c r="R420" s="61" t="s">
        <v>1150</v>
      </c>
      <c r="S420" s="77"/>
      <c r="T420" s="61" t="s">
        <v>288</v>
      </c>
      <c r="U420" s="77">
        <v>44704</v>
      </c>
      <c r="V420" s="61" t="s">
        <v>288</v>
      </c>
    </row>
    <row r="421" spans="1:22" ht="14.5">
      <c r="A421" s="61" t="s">
        <v>577</v>
      </c>
      <c r="B421" s="61" t="s">
        <v>693</v>
      </c>
      <c r="C421" s="61" t="s">
        <v>676</v>
      </c>
      <c r="D421" s="61" t="s">
        <v>1351</v>
      </c>
      <c r="E421" s="61" t="s">
        <v>2785</v>
      </c>
      <c r="F421" s="77">
        <v>44706</v>
      </c>
      <c r="G421" s="62">
        <v>-3197.33</v>
      </c>
      <c r="H421" s="62">
        <v>-273371.71999999997</v>
      </c>
      <c r="I421" s="61" t="s">
        <v>20</v>
      </c>
      <c r="J421" s="61" t="s">
        <v>2781</v>
      </c>
      <c r="K421" s="61" t="s">
        <v>2782</v>
      </c>
      <c r="L421" s="61" t="s">
        <v>2786</v>
      </c>
      <c r="M421" s="61" t="s">
        <v>2785</v>
      </c>
      <c r="N421" s="61" t="s">
        <v>288</v>
      </c>
      <c r="O421" s="61" t="s">
        <v>288</v>
      </c>
      <c r="P421" s="61" t="s">
        <v>2784</v>
      </c>
      <c r="Q421" s="61" t="s">
        <v>288</v>
      </c>
      <c r="R421" s="61" t="s">
        <v>1150</v>
      </c>
      <c r="S421" s="77"/>
      <c r="T421" s="61" t="s">
        <v>288</v>
      </c>
      <c r="U421" s="77">
        <v>44706</v>
      </c>
      <c r="V421" s="61" t="s">
        <v>288</v>
      </c>
    </row>
    <row r="422" spans="1:22" ht="14.5">
      <c r="A422" s="61" t="s">
        <v>577</v>
      </c>
      <c r="B422" s="61" t="s">
        <v>693</v>
      </c>
      <c r="C422" s="61" t="s">
        <v>676</v>
      </c>
      <c r="D422" s="61" t="s">
        <v>1351</v>
      </c>
      <c r="E422" s="61" t="s">
        <v>2787</v>
      </c>
      <c r="F422" s="77">
        <v>44671</v>
      </c>
      <c r="G422" s="62">
        <v>-21730</v>
      </c>
      <c r="H422" s="62">
        <v>-1852482.5</v>
      </c>
      <c r="I422" s="61" t="s">
        <v>20</v>
      </c>
      <c r="J422" s="61" t="s">
        <v>2788</v>
      </c>
      <c r="K422" s="61" t="s">
        <v>2789</v>
      </c>
      <c r="L422" s="61" t="s">
        <v>2790</v>
      </c>
      <c r="M422" s="61" t="s">
        <v>2787</v>
      </c>
      <c r="N422" s="61" t="s">
        <v>288</v>
      </c>
      <c r="O422" s="61" t="s">
        <v>288</v>
      </c>
      <c r="P422" s="61" t="s">
        <v>2784</v>
      </c>
      <c r="Q422" s="61" t="s">
        <v>288</v>
      </c>
      <c r="R422" s="61" t="s">
        <v>1150</v>
      </c>
      <c r="S422" s="77">
        <v>44749</v>
      </c>
      <c r="T422" s="61" t="s">
        <v>2791</v>
      </c>
      <c r="U422" s="77">
        <v>44671</v>
      </c>
      <c r="V422" s="61" t="s">
        <v>288</v>
      </c>
    </row>
    <row r="423" spans="1:22" ht="14.5">
      <c r="A423" s="61" t="s">
        <v>577</v>
      </c>
      <c r="B423" s="61" t="s">
        <v>693</v>
      </c>
      <c r="C423" s="61" t="s">
        <v>676</v>
      </c>
      <c r="D423" s="61" t="s">
        <v>1351</v>
      </c>
      <c r="E423" s="61" t="s">
        <v>2792</v>
      </c>
      <c r="F423" s="77">
        <v>44693</v>
      </c>
      <c r="G423" s="62">
        <v>-34081</v>
      </c>
      <c r="H423" s="62">
        <v>-2913925.5</v>
      </c>
      <c r="I423" s="61" t="s">
        <v>20</v>
      </c>
      <c r="J423" s="61" t="s">
        <v>2793</v>
      </c>
      <c r="K423" s="61" t="s">
        <v>2789</v>
      </c>
      <c r="L423" s="61" t="s">
        <v>2794</v>
      </c>
      <c r="M423" s="61" t="s">
        <v>2792</v>
      </c>
      <c r="N423" s="61" t="s">
        <v>288</v>
      </c>
      <c r="O423" s="61" t="s">
        <v>288</v>
      </c>
      <c r="P423" s="61" t="s">
        <v>2784</v>
      </c>
      <c r="Q423" s="61" t="s">
        <v>288</v>
      </c>
      <c r="R423" s="61" t="s">
        <v>1150</v>
      </c>
      <c r="S423" s="77">
        <v>44759</v>
      </c>
      <c r="T423" s="61" t="s">
        <v>2795</v>
      </c>
      <c r="U423" s="77">
        <v>44693</v>
      </c>
      <c r="V423" s="61" t="s">
        <v>288</v>
      </c>
    </row>
    <row r="424" spans="1:22" ht="14.5">
      <c r="A424" s="61" t="s">
        <v>577</v>
      </c>
      <c r="B424" s="61" t="s">
        <v>693</v>
      </c>
      <c r="C424" s="61" t="s">
        <v>676</v>
      </c>
      <c r="D424" s="61" t="s">
        <v>1351</v>
      </c>
      <c r="E424" s="61" t="s">
        <v>2796</v>
      </c>
      <c r="F424" s="77">
        <v>44693</v>
      </c>
      <c r="G424" s="62">
        <v>-229180.19</v>
      </c>
      <c r="H424" s="62">
        <v>-19594906.25</v>
      </c>
      <c r="I424" s="61" t="s">
        <v>20</v>
      </c>
      <c r="J424" s="61" t="s">
        <v>2797</v>
      </c>
      <c r="K424" s="61" t="s">
        <v>2798</v>
      </c>
      <c r="L424" s="61" t="s">
        <v>2799</v>
      </c>
      <c r="M424" s="61" t="s">
        <v>2796</v>
      </c>
      <c r="N424" s="61" t="s">
        <v>288</v>
      </c>
      <c r="O424" s="61" t="s">
        <v>288</v>
      </c>
      <c r="P424" s="61" t="s">
        <v>1369</v>
      </c>
      <c r="Q424" s="61" t="s">
        <v>288</v>
      </c>
      <c r="R424" s="61" t="s">
        <v>1150</v>
      </c>
      <c r="S424" s="77"/>
      <c r="T424" s="61" t="s">
        <v>288</v>
      </c>
      <c r="U424" s="77">
        <v>44693</v>
      </c>
      <c r="V424" s="61" t="s">
        <v>288</v>
      </c>
    </row>
    <row r="425" spans="1:22" ht="14.5">
      <c r="A425" s="61" t="s">
        <v>577</v>
      </c>
      <c r="B425" s="61" t="s">
        <v>693</v>
      </c>
      <c r="C425" s="61" t="s">
        <v>676</v>
      </c>
      <c r="D425" s="61" t="s">
        <v>1351</v>
      </c>
      <c r="E425" s="61" t="s">
        <v>2800</v>
      </c>
      <c r="F425" s="77">
        <v>44704</v>
      </c>
      <c r="G425" s="62">
        <v>-120791.79</v>
      </c>
      <c r="H425" s="62">
        <v>-10327698.050000001</v>
      </c>
      <c r="I425" s="61" t="s">
        <v>20</v>
      </c>
      <c r="J425" s="61" t="s">
        <v>2797</v>
      </c>
      <c r="K425" s="61" t="s">
        <v>2798</v>
      </c>
      <c r="L425" s="61" t="s">
        <v>2801</v>
      </c>
      <c r="M425" s="61" t="s">
        <v>2800</v>
      </c>
      <c r="N425" s="61" t="s">
        <v>288</v>
      </c>
      <c r="O425" s="61" t="s">
        <v>288</v>
      </c>
      <c r="P425" s="61" t="s">
        <v>1369</v>
      </c>
      <c r="Q425" s="61" t="s">
        <v>288</v>
      </c>
      <c r="R425" s="61" t="s">
        <v>1150</v>
      </c>
      <c r="S425" s="77"/>
      <c r="T425" s="61" t="s">
        <v>288</v>
      </c>
      <c r="U425" s="77">
        <v>44704</v>
      </c>
      <c r="V425" s="61" t="s">
        <v>288</v>
      </c>
    </row>
    <row r="426" spans="1:22" ht="14.5">
      <c r="A426" s="61" t="s">
        <v>577</v>
      </c>
      <c r="B426" s="61" t="s">
        <v>693</v>
      </c>
      <c r="C426" s="61" t="s">
        <v>676</v>
      </c>
      <c r="D426" s="61" t="s">
        <v>1351</v>
      </c>
      <c r="E426" s="61" t="s">
        <v>2802</v>
      </c>
      <c r="F426" s="77">
        <v>44705</v>
      </c>
      <c r="G426" s="62">
        <v>-72930.62</v>
      </c>
      <c r="H426" s="62">
        <v>-6235568.0099999998</v>
      </c>
      <c r="I426" s="61" t="s">
        <v>20</v>
      </c>
      <c r="J426" s="61" t="s">
        <v>2797</v>
      </c>
      <c r="K426" s="61" t="s">
        <v>2798</v>
      </c>
      <c r="L426" s="61" t="s">
        <v>2803</v>
      </c>
      <c r="M426" s="61" t="s">
        <v>2802</v>
      </c>
      <c r="N426" s="61" t="s">
        <v>288</v>
      </c>
      <c r="O426" s="61" t="s">
        <v>288</v>
      </c>
      <c r="P426" s="61" t="s">
        <v>1369</v>
      </c>
      <c r="Q426" s="61" t="s">
        <v>288</v>
      </c>
      <c r="R426" s="61" t="s">
        <v>1150</v>
      </c>
      <c r="S426" s="77"/>
      <c r="T426" s="61" t="s">
        <v>288</v>
      </c>
      <c r="U426" s="77">
        <v>44705</v>
      </c>
      <c r="V426" s="61" t="s">
        <v>288</v>
      </c>
    </row>
    <row r="427" spans="1:22" ht="14.5">
      <c r="A427" s="61" t="s">
        <v>577</v>
      </c>
      <c r="B427" s="61" t="s">
        <v>693</v>
      </c>
      <c r="C427" s="61" t="s">
        <v>676</v>
      </c>
      <c r="D427" s="61" t="s">
        <v>1351</v>
      </c>
      <c r="E427" s="61" t="s">
        <v>2804</v>
      </c>
      <c r="F427" s="77">
        <v>44704</v>
      </c>
      <c r="G427" s="62">
        <v>-107432.1</v>
      </c>
      <c r="H427" s="62">
        <v>-9185444.5500000007</v>
      </c>
      <c r="I427" s="61" t="s">
        <v>20</v>
      </c>
      <c r="J427" s="61" t="s">
        <v>2797</v>
      </c>
      <c r="K427" s="61" t="s">
        <v>2798</v>
      </c>
      <c r="L427" s="61" t="s">
        <v>2805</v>
      </c>
      <c r="M427" s="61" t="s">
        <v>2804</v>
      </c>
      <c r="N427" s="61" t="s">
        <v>288</v>
      </c>
      <c r="O427" s="61" t="s">
        <v>288</v>
      </c>
      <c r="P427" s="61" t="s">
        <v>1369</v>
      </c>
      <c r="Q427" s="61" t="s">
        <v>288</v>
      </c>
      <c r="R427" s="61" t="s">
        <v>1150</v>
      </c>
      <c r="S427" s="77"/>
      <c r="T427" s="61" t="s">
        <v>288</v>
      </c>
      <c r="U427" s="77">
        <v>44704</v>
      </c>
      <c r="V427" s="61" t="s">
        <v>288</v>
      </c>
    </row>
    <row r="428" spans="1:22" ht="14.5">
      <c r="A428" s="61" t="s">
        <v>577</v>
      </c>
      <c r="B428" s="61" t="s">
        <v>693</v>
      </c>
      <c r="C428" s="61" t="s">
        <v>676</v>
      </c>
      <c r="D428" s="61" t="s">
        <v>1351</v>
      </c>
      <c r="E428" s="61" t="s">
        <v>2806</v>
      </c>
      <c r="F428" s="77">
        <v>44704</v>
      </c>
      <c r="G428" s="62">
        <v>-186790.37</v>
      </c>
      <c r="H428" s="62">
        <v>-15970576.640000001</v>
      </c>
      <c r="I428" s="61" t="s">
        <v>20</v>
      </c>
      <c r="J428" s="61" t="s">
        <v>2797</v>
      </c>
      <c r="K428" s="61" t="s">
        <v>2798</v>
      </c>
      <c r="L428" s="61" t="s">
        <v>2807</v>
      </c>
      <c r="M428" s="61" t="s">
        <v>2806</v>
      </c>
      <c r="N428" s="61" t="s">
        <v>288</v>
      </c>
      <c r="O428" s="61" t="s">
        <v>288</v>
      </c>
      <c r="P428" s="61" t="s">
        <v>1369</v>
      </c>
      <c r="Q428" s="61" t="s">
        <v>288</v>
      </c>
      <c r="R428" s="61" t="s">
        <v>1150</v>
      </c>
      <c r="S428" s="77"/>
      <c r="T428" s="61" t="s">
        <v>288</v>
      </c>
      <c r="U428" s="77">
        <v>44704</v>
      </c>
      <c r="V428" s="61" t="s">
        <v>288</v>
      </c>
    </row>
    <row r="429" spans="1:22" ht="14.5">
      <c r="A429" s="61" t="s">
        <v>577</v>
      </c>
      <c r="B429" s="61" t="s">
        <v>693</v>
      </c>
      <c r="C429" s="61" t="s">
        <v>676</v>
      </c>
      <c r="D429" s="61" t="s">
        <v>1351</v>
      </c>
      <c r="E429" s="61" t="s">
        <v>2808</v>
      </c>
      <c r="F429" s="77">
        <v>44713</v>
      </c>
      <c r="G429" s="62">
        <v>-166045.82999999999</v>
      </c>
      <c r="H429" s="62">
        <v>-14636939.91</v>
      </c>
      <c r="I429" s="61" t="s">
        <v>20</v>
      </c>
      <c r="J429" s="61" t="s">
        <v>2797</v>
      </c>
      <c r="K429" s="61" t="s">
        <v>2798</v>
      </c>
      <c r="L429" s="61" t="s">
        <v>2809</v>
      </c>
      <c r="M429" s="61" t="s">
        <v>2808</v>
      </c>
      <c r="N429" s="61" t="s">
        <v>288</v>
      </c>
      <c r="O429" s="61" t="s">
        <v>288</v>
      </c>
      <c r="P429" s="61" t="s">
        <v>1369</v>
      </c>
      <c r="Q429" s="61" t="s">
        <v>288</v>
      </c>
      <c r="R429" s="61" t="s">
        <v>1150</v>
      </c>
      <c r="S429" s="77"/>
      <c r="T429" s="61" t="s">
        <v>288</v>
      </c>
      <c r="U429" s="77">
        <v>44712</v>
      </c>
      <c r="V429" s="61" t="s">
        <v>288</v>
      </c>
    </row>
    <row r="430" spans="1:22" ht="14.5">
      <c r="A430" s="61" t="s">
        <v>577</v>
      </c>
      <c r="B430" s="61" t="s">
        <v>693</v>
      </c>
      <c r="C430" s="61" t="s">
        <v>676</v>
      </c>
      <c r="D430" s="61" t="s">
        <v>1351</v>
      </c>
      <c r="E430" s="61" t="s">
        <v>2810</v>
      </c>
      <c r="F430" s="77">
        <v>44725</v>
      </c>
      <c r="G430" s="62">
        <v>-176555.15</v>
      </c>
      <c r="H430" s="62">
        <v>-15563336.470000001</v>
      </c>
      <c r="I430" s="61" t="s">
        <v>20</v>
      </c>
      <c r="J430" s="61" t="s">
        <v>2797</v>
      </c>
      <c r="K430" s="61" t="s">
        <v>2798</v>
      </c>
      <c r="L430" s="61" t="s">
        <v>2811</v>
      </c>
      <c r="M430" s="61" t="s">
        <v>2810</v>
      </c>
      <c r="N430" s="61" t="s">
        <v>288</v>
      </c>
      <c r="O430" s="61" t="s">
        <v>288</v>
      </c>
      <c r="P430" s="61" t="s">
        <v>1369</v>
      </c>
      <c r="Q430" s="61" t="s">
        <v>288</v>
      </c>
      <c r="R430" s="61" t="s">
        <v>1150</v>
      </c>
      <c r="S430" s="77"/>
      <c r="T430" s="61" t="s">
        <v>288</v>
      </c>
      <c r="U430" s="77">
        <v>44725</v>
      </c>
      <c r="V430" s="61" t="s">
        <v>288</v>
      </c>
    </row>
    <row r="431" spans="1:22" ht="14.5">
      <c r="A431" s="61" t="s">
        <v>577</v>
      </c>
      <c r="B431" s="61" t="s">
        <v>693</v>
      </c>
      <c r="C431" s="61" t="s">
        <v>676</v>
      </c>
      <c r="D431" s="61" t="s">
        <v>1351</v>
      </c>
      <c r="E431" s="61" t="s">
        <v>2812</v>
      </c>
      <c r="F431" s="77">
        <v>44713</v>
      </c>
      <c r="G431" s="62">
        <v>-90805.68</v>
      </c>
      <c r="H431" s="62">
        <v>-8004520.6900000004</v>
      </c>
      <c r="I431" s="61" t="s">
        <v>20</v>
      </c>
      <c r="J431" s="61" t="s">
        <v>2797</v>
      </c>
      <c r="K431" s="61" t="s">
        <v>2798</v>
      </c>
      <c r="L431" s="61" t="s">
        <v>2813</v>
      </c>
      <c r="M431" s="61" t="s">
        <v>2812</v>
      </c>
      <c r="N431" s="61" t="s">
        <v>288</v>
      </c>
      <c r="O431" s="61" t="s">
        <v>288</v>
      </c>
      <c r="P431" s="61" t="s">
        <v>1369</v>
      </c>
      <c r="Q431" s="61" t="s">
        <v>288</v>
      </c>
      <c r="R431" s="61" t="s">
        <v>1150</v>
      </c>
      <c r="S431" s="77"/>
      <c r="T431" s="61" t="s">
        <v>288</v>
      </c>
      <c r="U431" s="77">
        <v>44712</v>
      </c>
      <c r="V431" s="61" t="s">
        <v>288</v>
      </c>
    </row>
    <row r="432" spans="1:22" ht="14.5">
      <c r="A432" s="61" t="s">
        <v>577</v>
      </c>
      <c r="B432" s="61" t="s">
        <v>693</v>
      </c>
      <c r="C432" s="61" t="s">
        <v>676</v>
      </c>
      <c r="D432" s="61" t="s">
        <v>1351</v>
      </c>
      <c r="E432" s="61" t="s">
        <v>2814</v>
      </c>
      <c r="F432" s="77">
        <v>44713</v>
      </c>
      <c r="G432" s="62">
        <v>-109790.39999999999</v>
      </c>
      <c r="H432" s="62">
        <v>-9678023.7599999998</v>
      </c>
      <c r="I432" s="61" t="s">
        <v>20</v>
      </c>
      <c r="J432" s="61" t="s">
        <v>2797</v>
      </c>
      <c r="K432" s="61" t="s">
        <v>2798</v>
      </c>
      <c r="L432" s="61" t="s">
        <v>2815</v>
      </c>
      <c r="M432" s="61" t="s">
        <v>2814</v>
      </c>
      <c r="N432" s="61" t="s">
        <v>288</v>
      </c>
      <c r="O432" s="61" t="s">
        <v>288</v>
      </c>
      <c r="P432" s="61" t="s">
        <v>1369</v>
      </c>
      <c r="Q432" s="61" t="s">
        <v>288</v>
      </c>
      <c r="R432" s="61" t="s">
        <v>1150</v>
      </c>
      <c r="S432" s="77"/>
      <c r="T432" s="61" t="s">
        <v>288</v>
      </c>
      <c r="U432" s="77">
        <v>44712</v>
      </c>
      <c r="V432" s="61" t="s">
        <v>288</v>
      </c>
    </row>
    <row r="433" spans="1:22" ht="14.5">
      <c r="A433" s="61" t="s">
        <v>577</v>
      </c>
      <c r="B433" s="61" t="s">
        <v>693</v>
      </c>
      <c r="C433" s="61" t="s">
        <v>676</v>
      </c>
      <c r="D433" s="61" t="s">
        <v>1351</v>
      </c>
      <c r="E433" s="61" t="s">
        <v>2816</v>
      </c>
      <c r="F433" s="77">
        <v>44713</v>
      </c>
      <c r="G433" s="62">
        <v>-233161.48</v>
      </c>
      <c r="H433" s="62">
        <v>-20553184.460000001</v>
      </c>
      <c r="I433" s="61" t="s">
        <v>20</v>
      </c>
      <c r="J433" s="61" t="s">
        <v>2797</v>
      </c>
      <c r="K433" s="61" t="s">
        <v>2798</v>
      </c>
      <c r="L433" s="61" t="s">
        <v>2817</v>
      </c>
      <c r="M433" s="61" t="s">
        <v>2816</v>
      </c>
      <c r="N433" s="61" t="s">
        <v>288</v>
      </c>
      <c r="O433" s="61" t="s">
        <v>288</v>
      </c>
      <c r="P433" s="61" t="s">
        <v>1369</v>
      </c>
      <c r="Q433" s="61" t="s">
        <v>288</v>
      </c>
      <c r="R433" s="61" t="s">
        <v>1150</v>
      </c>
      <c r="S433" s="77"/>
      <c r="T433" s="61" t="s">
        <v>288</v>
      </c>
      <c r="U433" s="77">
        <v>44712</v>
      </c>
      <c r="V433" s="61" t="s">
        <v>288</v>
      </c>
    </row>
    <row r="434" spans="1:22" ht="14.5">
      <c r="A434" s="61" t="s">
        <v>577</v>
      </c>
      <c r="B434" s="61" t="s">
        <v>693</v>
      </c>
      <c r="C434" s="61" t="s">
        <v>676</v>
      </c>
      <c r="D434" s="61" t="s">
        <v>1351</v>
      </c>
      <c r="E434" s="61" t="s">
        <v>2818</v>
      </c>
      <c r="F434" s="77">
        <v>44713</v>
      </c>
      <c r="G434" s="62">
        <v>-136295.74</v>
      </c>
      <c r="H434" s="62">
        <v>-12014469.48</v>
      </c>
      <c r="I434" s="61" t="s">
        <v>20</v>
      </c>
      <c r="J434" s="61" t="s">
        <v>2797</v>
      </c>
      <c r="K434" s="61" t="s">
        <v>2798</v>
      </c>
      <c r="L434" s="61" t="s">
        <v>2819</v>
      </c>
      <c r="M434" s="61" t="s">
        <v>2818</v>
      </c>
      <c r="N434" s="61" t="s">
        <v>288</v>
      </c>
      <c r="O434" s="61" t="s">
        <v>288</v>
      </c>
      <c r="P434" s="61" t="s">
        <v>1369</v>
      </c>
      <c r="Q434" s="61" t="s">
        <v>288</v>
      </c>
      <c r="R434" s="61" t="s">
        <v>1150</v>
      </c>
      <c r="S434" s="77"/>
      <c r="T434" s="61" t="s">
        <v>288</v>
      </c>
      <c r="U434" s="77">
        <v>44713</v>
      </c>
      <c r="V434" s="61" t="s">
        <v>288</v>
      </c>
    </row>
    <row r="435" spans="1:22" ht="14.5">
      <c r="A435" s="61" t="s">
        <v>577</v>
      </c>
      <c r="B435" s="61" t="s">
        <v>693</v>
      </c>
      <c r="C435" s="61" t="s">
        <v>676</v>
      </c>
      <c r="D435" s="61" t="s">
        <v>1351</v>
      </c>
      <c r="E435" s="61" t="s">
        <v>2820</v>
      </c>
      <c r="F435" s="77">
        <v>44727</v>
      </c>
      <c r="G435" s="62">
        <v>-226060.41</v>
      </c>
      <c r="H435" s="62">
        <v>-19927225.140000001</v>
      </c>
      <c r="I435" s="61" t="s">
        <v>20</v>
      </c>
      <c r="J435" s="61" t="s">
        <v>2797</v>
      </c>
      <c r="K435" s="61" t="s">
        <v>2798</v>
      </c>
      <c r="L435" s="61" t="s">
        <v>2821</v>
      </c>
      <c r="M435" s="61" t="s">
        <v>2820</v>
      </c>
      <c r="N435" s="61" t="s">
        <v>288</v>
      </c>
      <c r="O435" s="61" t="s">
        <v>288</v>
      </c>
      <c r="P435" s="61" t="s">
        <v>1369</v>
      </c>
      <c r="Q435" s="61" t="s">
        <v>288</v>
      </c>
      <c r="R435" s="61" t="s">
        <v>1150</v>
      </c>
      <c r="S435" s="77"/>
      <c r="T435" s="61" t="s">
        <v>288</v>
      </c>
      <c r="U435" s="77">
        <v>44727</v>
      </c>
      <c r="V435" s="61" t="s">
        <v>288</v>
      </c>
    </row>
    <row r="436" spans="1:22" ht="14.5">
      <c r="A436" s="61" t="s">
        <v>577</v>
      </c>
      <c r="B436" s="61" t="s">
        <v>693</v>
      </c>
      <c r="C436" s="61" t="s">
        <v>676</v>
      </c>
      <c r="D436" s="61" t="s">
        <v>1351</v>
      </c>
      <c r="E436" s="61" t="s">
        <v>2822</v>
      </c>
      <c r="F436" s="77">
        <v>44657</v>
      </c>
      <c r="G436" s="62">
        <v>-2361.11</v>
      </c>
      <c r="H436" s="62">
        <v>-201284.63</v>
      </c>
      <c r="I436" s="61" t="s">
        <v>20</v>
      </c>
      <c r="J436" s="61" t="s">
        <v>2823</v>
      </c>
      <c r="K436" s="61" t="s">
        <v>2824</v>
      </c>
      <c r="L436" s="61" t="s">
        <v>2825</v>
      </c>
      <c r="M436" s="61" t="s">
        <v>2822</v>
      </c>
      <c r="N436" s="61" t="s">
        <v>288</v>
      </c>
      <c r="O436" s="61" t="s">
        <v>288</v>
      </c>
      <c r="P436" s="61" t="s">
        <v>667</v>
      </c>
      <c r="Q436" s="61" t="s">
        <v>288</v>
      </c>
      <c r="R436" s="61" t="s">
        <v>1150</v>
      </c>
      <c r="S436" s="77">
        <v>44749</v>
      </c>
      <c r="T436" s="61" t="s">
        <v>2826</v>
      </c>
      <c r="U436" s="77">
        <v>44657</v>
      </c>
      <c r="V436" s="61" t="s">
        <v>288</v>
      </c>
    </row>
    <row r="437" spans="1:22" ht="14.5">
      <c r="A437" s="61" t="s">
        <v>577</v>
      </c>
      <c r="B437" s="61" t="s">
        <v>693</v>
      </c>
      <c r="C437" s="61" t="s">
        <v>676</v>
      </c>
      <c r="D437" s="61" t="s">
        <v>1351</v>
      </c>
      <c r="E437" s="61" t="s">
        <v>2827</v>
      </c>
      <c r="F437" s="77">
        <v>44734</v>
      </c>
      <c r="G437" s="62">
        <v>-172592.21</v>
      </c>
      <c r="H437" s="62">
        <v>-15214003.310000001</v>
      </c>
      <c r="I437" s="61" t="s">
        <v>20</v>
      </c>
      <c r="J437" s="61" t="s">
        <v>1464</v>
      </c>
      <c r="K437" s="61" t="s">
        <v>2798</v>
      </c>
      <c r="L437" s="61" t="s">
        <v>2828</v>
      </c>
      <c r="M437" s="61" t="s">
        <v>2827</v>
      </c>
      <c r="N437" s="61" t="s">
        <v>288</v>
      </c>
      <c r="O437" s="61" t="s">
        <v>288</v>
      </c>
      <c r="P437" s="61" t="s">
        <v>1369</v>
      </c>
      <c r="Q437" s="61" t="s">
        <v>288</v>
      </c>
      <c r="R437" s="61" t="s">
        <v>1150</v>
      </c>
      <c r="S437" s="77"/>
      <c r="T437" s="61" t="s">
        <v>288</v>
      </c>
      <c r="U437" s="77">
        <v>44734</v>
      </c>
      <c r="V437" s="61" t="s">
        <v>288</v>
      </c>
    </row>
    <row r="438" spans="1:22" ht="14.5">
      <c r="A438" s="61" t="s">
        <v>577</v>
      </c>
      <c r="B438" s="61" t="s">
        <v>693</v>
      </c>
      <c r="C438" s="61" t="s">
        <v>676</v>
      </c>
      <c r="D438" s="61" t="s">
        <v>1351</v>
      </c>
      <c r="E438" s="61" t="s">
        <v>2829</v>
      </c>
      <c r="F438" s="77">
        <v>44741</v>
      </c>
      <c r="G438" s="62">
        <v>-53126.19</v>
      </c>
      <c r="H438" s="62">
        <v>-4683073.6500000004</v>
      </c>
      <c r="I438" s="61" t="s">
        <v>20</v>
      </c>
      <c r="J438" s="61" t="s">
        <v>1464</v>
      </c>
      <c r="K438" s="61" t="s">
        <v>2830</v>
      </c>
      <c r="L438" s="61" t="s">
        <v>2831</v>
      </c>
      <c r="M438" s="61" t="s">
        <v>2829</v>
      </c>
      <c r="N438" s="61" t="s">
        <v>288</v>
      </c>
      <c r="O438" s="61" t="s">
        <v>288</v>
      </c>
      <c r="P438" s="61" t="s">
        <v>1369</v>
      </c>
      <c r="Q438" s="61" t="s">
        <v>288</v>
      </c>
      <c r="R438" s="61" t="s">
        <v>1150</v>
      </c>
      <c r="S438" s="77"/>
      <c r="T438" s="61" t="s">
        <v>288</v>
      </c>
      <c r="U438" s="77">
        <v>44741</v>
      </c>
      <c r="V438" s="61" t="s">
        <v>288</v>
      </c>
    </row>
    <row r="439" spans="1:22" ht="14.5">
      <c r="A439" s="61" t="s">
        <v>577</v>
      </c>
      <c r="B439" s="61" t="s">
        <v>693</v>
      </c>
      <c r="C439" s="61" t="s">
        <v>676</v>
      </c>
      <c r="D439" s="61" t="s">
        <v>1351</v>
      </c>
      <c r="E439" s="61" t="s">
        <v>2832</v>
      </c>
      <c r="F439" s="77">
        <v>44741</v>
      </c>
      <c r="G439" s="62">
        <v>-88056.35</v>
      </c>
      <c r="H439" s="62">
        <v>-7762167.25</v>
      </c>
      <c r="I439" s="61" t="s">
        <v>20</v>
      </c>
      <c r="J439" s="61" t="s">
        <v>1464</v>
      </c>
      <c r="K439" s="61" t="s">
        <v>2830</v>
      </c>
      <c r="L439" s="61" t="s">
        <v>2833</v>
      </c>
      <c r="M439" s="61" t="s">
        <v>2832</v>
      </c>
      <c r="N439" s="61" t="s">
        <v>288</v>
      </c>
      <c r="O439" s="61" t="s">
        <v>288</v>
      </c>
      <c r="P439" s="61" t="s">
        <v>1369</v>
      </c>
      <c r="Q439" s="61" t="s">
        <v>288</v>
      </c>
      <c r="R439" s="61" t="s">
        <v>1150</v>
      </c>
      <c r="S439" s="77"/>
      <c r="T439" s="61" t="s">
        <v>288</v>
      </c>
      <c r="U439" s="77">
        <v>44741</v>
      </c>
      <c r="V439" s="61" t="s">
        <v>288</v>
      </c>
    </row>
    <row r="440" spans="1:22" ht="14.5">
      <c r="A440" s="61" t="s">
        <v>577</v>
      </c>
      <c r="B440" s="61" t="s">
        <v>693</v>
      </c>
      <c r="C440" s="61" t="s">
        <v>676</v>
      </c>
      <c r="D440" s="61" t="s">
        <v>1351</v>
      </c>
      <c r="E440" s="61" t="s">
        <v>2834</v>
      </c>
      <c r="F440" s="77">
        <v>44672</v>
      </c>
      <c r="G440" s="62">
        <v>-65759.66</v>
      </c>
      <c r="H440" s="62">
        <v>-5606011.0199999996</v>
      </c>
      <c r="I440" s="61" t="s">
        <v>20</v>
      </c>
      <c r="J440" s="61" t="s">
        <v>1464</v>
      </c>
      <c r="K440" s="61" t="s">
        <v>2835</v>
      </c>
      <c r="L440" s="61" t="s">
        <v>2836</v>
      </c>
      <c r="M440" s="61" t="s">
        <v>2834</v>
      </c>
      <c r="N440" s="61" t="s">
        <v>288</v>
      </c>
      <c r="O440" s="61" t="s">
        <v>288</v>
      </c>
      <c r="P440" s="61" t="s">
        <v>1369</v>
      </c>
      <c r="Q440" s="61" t="s">
        <v>288</v>
      </c>
      <c r="R440" s="61" t="s">
        <v>1150</v>
      </c>
      <c r="S440" s="77"/>
      <c r="T440" s="61" t="s">
        <v>288</v>
      </c>
      <c r="U440" s="77">
        <v>44672</v>
      </c>
      <c r="V440" s="61" t="s">
        <v>288</v>
      </c>
    </row>
    <row r="441" spans="1:22" ht="14.5">
      <c r="A441" s="61" t="s">
        <v>577</v>
      </c>
      <c r="B441" s="61" t="s">
        <v>693</v>
      </c>
      <c r="C441" s="61" t="s">
        <v>676</v>
      </c>
      <c r="D441" s="61" t="s">
        <v>1351</v>
      </c>
      <c r="E441" s="61" t="s">
        <v>2837</v>
      </c>
      <c r="F441" s="77">
        <v>44704</v>
      </c>
      <c r="G441" s="62">
        <v>-1528.22</v>
      </c>
      <c r="H441" s="62">
        <v>-130662.81</v>
      </c>
      <c r="I441" s="61" t="s">
        <v>20</v>
      </c>
      <c r="J441" s="61" t="s">
        <v>1464</v>
      </c>
      <c r="K441" s="61" t="s">
        <v>2835</v>
      </c>
      <c r="L441" s="61" t="s">
        <v>2838</v>
      </c>
      <c r="M441" s="61" t="s">
        <v>2837</v>
      </c>
      <c r="N441" s="61" t="s">
        <v>288</v>
      </c>
      <c r="O441" s="61" t="s">
        <v>288</v>
      </c>
      <c r="P441" s="61" t="s">
        <v>1369</v>
      </c>
      <c r="Q441" s="61" t="s">
        <v>288</v>
      </c>
      <c r="R441" s="61" t="s">
        <v>1150</v>
      </c>
      <c r="S441" s="77"/>
      <c r="T441" s="61" t="s">
        <v>288</v>
      </c>
      <c r="U441" s="77">
        <v>44704</v>
      </c>
      <c r="V441" s="61" t="s">
        <v>288</v>
      </c>
    </row>
    <row r="442" spans="1:22" ht="14.5">
      <c r="A442" s="61" t="s">
        <v>577</v>
      </c>
      <c r="B442" s="61" t="s">
        <v>693</v>
      </c>
      <c r="C442" s="61" t="s">
        <v>678</v>
      </c>
      <c r="D442" s="61" t="s">
        <v>1351</v>
      </c>
      <c r="E442" s="61" t="s">
        <v>2839</v>
      </c>
      <c r="F442" s="77">
        <v>44724</v>
      </c>
      <c r="G442" s="62">
        <v>-2988.76</v>
      </c>
      <c r="H442" s="62">
        <v>-263459.19</v>
      </c>
      <c r="I442" s="61" t="s">
        <v>20</v>
      </c>
      <c r="J442" s="61" t="s">
        <v>1464</v>
      </c>
      <c r="K442" s="61" t="s">
        <v>2840</v>
      </c>
      <c r="L442" s="61" t="s">
        <v>2841</v>
      </c>
      <c r="M442" s="61" t="s">
        <v>2839</v>
      </c>
      <c r="N442" s="61" t="s">
        <v>288</v>
      </c>
      <c r="O442" s="61" t="s">
        <v>288</v>
      </c>
      <c r="P442" s="61" t="s">
        <v>288</v>
      </c>
      <c r="Q442" s="61" t="s">
        <v>288</v>
      </c>
      <c r="R442" s="61" t="s">
        <v>1150</v>
      </c>
      <c r="S442" s="77"/>
      <c r="T442" s="61" t="s">
        <v>288</v>
      </c>
      <c r="U442" s="77">
        <v>44724</v>
      </c>
      <c r="V442" s="61" t="s">
        <v>288</v>
      </c>
    </row>
    <row r="443" spans="1:22" ht="14.5">
      <c r="A443" s="61" t="s">
        <v>577</v>
      </c>
      <c r="B443" s="61" t="s">
        <v>693</v>
      </c>
      <c r="C443" s="61" t="s">
        <v>676</v>
      </c>
      <c r="D443" s="61" t="s">
        <v>1351</v>
      </c>
      <c r="E443" s="61" t="s">
        <v>2842</v>
      </c>
      <c r="F443" s="77">
        <v>44671</v>
      </c>
      <c r="G443" s="62">
        <v>-126835.29</v>
      </c>
      <c r="H443" s="62">
        <v>-10812708.470000001</v>
      </c>
      <c r="I443" s="61" t="s">
        <v>20</v>
      </c>
      <c r="J443" s="61" t="s">
        <v>1464</v>
      </c>
      <c r="K443" s="61" t="s">
        <v>2840</v>
      </c>
      <c r="L443" s="61" t="s">
        <v>2843</v>
      </c>
      <c r="M443" s="61" t="s">
        <v>2842</v>
      </c>
      <c r="N443" s="61" t="s">
        <v>288</v>
      </c>
      <c r="O443" s="61" t="s">
        <v>288</v>
      </c>
      <c r="P443" s="61" t="s">
        <v>1369</v>
      </c>
      <c r="Q443" s="61" t="s">
        <v>288</v>
      </c>
      <c r="R443" s="61" t="s">
        <v>1150</v>
      </c>
      <c r="S443" s="77">
        <v>44749</v>
      </c>
      <c r="T443" s="61" t="s">
        <v>2844</v>
      </c>
      <c r="U443" s="77">
        <v>44671</v>
      </c>
      <c r="V443" s="61" t="s">
        <v>288</v>
      </c>
    </row>
    <row r="444" spans="1:22" ht="14.5">
      <c r="A444" s="61" t="s">
        <v>577</v>
      </c>
      <c r="B444" s="61" t="s">
        <v>693</v>
      </c>
      <c r="C444" s="61" t="s">
        <v>676</v>
      </c>
      <c r="D444" s="61" t="s">
        <v>1351</v>
      </c>
      <c r="E444" s="61" t="s">
        <v>2845</v>
      </c>
      <c r="F444" s="77">
        <v>44671</v>
      </c>
      <c r="G444" s="62">
        <v>-145843.88</v>
      </c>
      <c r="H444" s="62">
        <v>-12433190.77</v>
      </c>
      <c r="I444" s="61" t="s">
        <v>20</v>
      </c>
      <c r="J444" s="61" t="s">
        <v>1464</v>
      </c>
      <c r="K444" s="61" t="s">
        <v>2840</v>
      </c>
      <c r="L444" s="61" t="s">
        <v>2846</v>
      </c>
      <c r="M444" s="61" t="s">
        <v>2845</v>
      </c>
      <c r="N444" s="61" t="s">
        <v>288</v>
      </c>
      <c r="O444" s="61" t="s">
        <v>288</v>
      </c>
      <c r="P444" s="61" t="s">
        <v>1369</v>
      </c>
      <c r="Q444" s="61" t="s">
        <v>288</v>
      </c>
      <c r="R444" s="61" t="s">
        <v>1150</v>
      </c>
      <c r="S444" s="77">
        <v>44749</v>
      </c>
      <c r="T444" s="61" t="s">
        <v>2847</v>
      </c>
      <c r="U444" s="77">
        <v>44671</v>
      </c>
      <c r="V444" s="61" t="s">
        <v>288</v>
      </c>
    </row>
    <row r="445" spans="1:22" ht="14.5">
      <c r="A445" s="61" t="s">
        <v>577</v>
      </c>
      <c r="B445" s="61" t="s">
        <v>693</v>
      </c>
      <c r="C445" s="61" t="s">
        <v>676</v>
      </c>
      <c r="D445" s="61" t="s">
        <v>1351</v>
      </c>
      <c r="E445" s="61" t="s">
        <v>2848</v>
      </c>
      <c r="F445" s="77">
        <v>44671</v>
      </c>
      <c r="G445" s="62">
        <v>-206584.61</v>
      </c>
      <c r="H445" s="62">
        <v>-17611338</v>
      </c>
      <c r="I445" s="61" t="s">
        <v>20</v>
      </c>
      <c r="J445" s="61" t="s">
        <v>1464</v>
      </c>
      <c r="K445" s="61" t="s">
        <v>2840</v>
      </c>
      <c r="L445" s="61" t="s">
        <v>2849</v>
      </c>
      <c r="M445" s="61" t="s">
        <v>2848</v>
      </c>
      <c r="N445" s="61" t="s">
        <v>288</v>
      </c>
      <c r="O445" s="61" t="s">
        <v>288</v>
      </c>
      <c r="P445" s="61" t="s">
        <v>1369</v>
      </c>
      <c r="Q445" s="61" t="s">
        <v>288</v>
      </c>
      <c r="R445" s="61" t="s">
        <v>1150</v>
      </c>
      <c r="S445" s="77">
        <v>44749</v>
      </c>
      <c r="T445" s="61" t="s">
        <v>2850</v>
      </c>
      <c r="U445" s="77">
        <v>44671</v>
      </c>
      <c r="V445" s="61" t="s">
        <v>288</v>
      </c>
    </row>
    <row r="446" spans="1:22" ht="14.5">
      <c r="A446" s="61" t="s">
        <v>577</v>
      </c>
      <c r="B446" s="61" t="s">
        <v>693</v>
      </c>
      <c r="C446" s="61" t="s">
        <v>676</v>
      </c>
      <c r="D446" s="61" t="s">
        <v>1351</v>
      </c>
      <c r="E446" s="61" t="s">
        <v>2851</v>
      </c>
      <c r="F446" s="77">
        <v>44621</v>
      </c>
      <c r="G446" s="62">
        <v>-88060.91</v>
      </c>
      <c r="H446" s="62">
        <v>-7489580.4000000004</v>
      </c>
      <c r="I446" s="61" t="s">
        <v>20</v>
      </c>
      <c r="J446" s="61" t="s">
        <v>1464</v>
      </c>
      <c r="K446" s="61" t="s">
        <v>2852</v>
      </c>
      <c r="L446" s="61" t="s">
        <v>2853</v>
      </c>
      <c r="M446" s="61" t="s">
        <v>2851</v>
      </c>
      <c r="N446" s="61" t="s">
        <v>288</v>
      </c>
      <c r="O446" s="61" t="s">
        <v>288</v>
      </c>
      <c r="P446" s="61" t="s">
        <v>1369</v>
      </c>
      <c r="Q446" s="61" t="s">
        <v>288</v>
      </c>
      <c r="R446" s="61" t="s">
        <v>1150</v>
      </c>
      <c r="S446" s="77">
        <v>44763</v>
      </c>
      <c r="T446" s="61" t="s">
        <v>2854</v>
      </c>
      <c r="U446" s="77">
        <v>44621</v>
      </c>
      <c r="V446" s="61" t="s">
        <v>288</v>
      </c>
    </row>
    <row r="447" spans="1:22" ht="14.5">
      <c r="A447" s="61" t="s">
        <v>577</v>
      </c>
      <c r="B447" s="61" t="s">
        <v>693</v>
      </c>
      <c r="C447" s="61" t="s">
        <v>676</v>
      </c>
      <c r="D447" s="61" t="s">
        <v>1351</v>
      </c>
      <c r="E447" s="61" t="s">
        <v>2855</v>
      </c>
      <c r="F447" s="77">
        <v>44692</v>
      </c>
      <c r="G447" s="62">
        <v>-125728.01</v>
      </c>
      <c r="H447" s="62">
        <v>-10749744.859999999</v>
      </c>
      <c r="I447" s="61" t="s">
        <v>20</v>
      </c>
      <c r="J447" s="61" t="s">
        <v>1464</v>
      </c>
      <c r="K447" s="61" t="s">
        <v>2840</v>
      </c>
      <c r="L447" s="61" t="s">
        <v>2856</v>
      </c>
      <c r="M447" s="61" t="s">
        <v>2855</v>
      </c>
      <c r="N447" s="61" t="s">
        <v>288</v>
      </c>
      <c r="O447" s="61" t="s">
        <v>288</v>
      </c>
      <c r="P447" s="61" t="s">
        <v>1369</v>
      </c>
      <c r="Q447" s="61" t="s">
        <v>288</v>
      </c>
      <c r="R447" s="61" t="s">
        <v>1150</v>
      </c>
      <c r="S447" s="77">
        <v>44766</v>
      </c>
      <c r="T447" s="61" t="s">
        <v>2857</v>
      </c>
      <c r="U447" s="77">
        <v>44692</v>
      </c>
      <c r="V447" s="61" t="s">
        <v>288</v>
      </c>
    </row>
    <row r="448" spans="1:22" ht="14.5">
      <c r="A448" s="61" t="s">
        <v>577</v>
      </c>
      <c r="B448" s="61" t="s">
        <v>693</v>
      </c>
      <c r="C448" s="61" t="s">
        <v>678</v>
      </c>
      <c r="D448" s="61" t="s">
        <v>1351</v>
      </c>
      <c r="E448" s="61" t="s">
        <v>2858</v>
      </c>
      <c r="F448" s="77">
        <v>44681</v>
      </c>
      <c r="G448" s="62">
        <v>-1250</v>
      </c>
      <c r="H448" s="62">
        <v>-106562.5</v>
      </c>
      <c r="I448" s="61" t="s">
        <v>20</v>
      </c>
      <c r="J448" s="61" t="s">
        <v>2859</v>
      </c>
      <c r="K448" s="61" t="s">
        <v>2860</v>
      </c>
      <c r="L448" s="61" t="s">
        <v>2861</v>
      </c>
      <c r="M448" s="61" t="s">
        <v>2858</v>
      </c>
      <c r="N448" s="61" t="s">
        <v>288</v>
      </c>
      <c r="O448" s="61" t="s">
        <v>288</v>
      </c>
      <c r="P448" s="61" t="s">
        <v>1385</v>
      </c>
      <c r="Q448" s="61" t="s">
        <v>288</v>
      </c>
      <c r="R448" s="61" t="s">
        <v>1150</v>
      </c>
      <c r="S448" s="77"/>
      <c r="T448" s="61" t="s">
        <v>288</v>
      </c>
      <c r="U448" s="77">
        <v>44676</v>
      </c>
      <c r="V448" s="61" t="s">
        <v>288</v>
      </c>
    </row>
    <row r="449" spans="1:22" ht="14.5">
      <c r="A449" s="61" t="s">
        <v>577</v>
      </c>
      <c r="B449" s="61" t="s">
        <v>1145</v>
      </c>
      <c r="C449" s="61" t="s">
        <v>678</v>
      </c>
      <c r="D449" s="61" t="s">
        <v>1351</v>
      </c>
      <c r="E449" s="61" t="s">
        <v>2862</v>
      </c>
      <c r="F449" s="77">
        <v>44742</v>
      </c>
      <c r="G449" s="62">
        <v>-1360</v>
      </c>
      <c r="H449" s="62">
        <v>-119884</v>
      </c>
      <c r="I449" s="61" t="s">
        <v>20</v>
      </c>
      <c r="J449" s="61" t="s">
        <v>2863</v>
      </c>
      <c r="K449" s="61" t="s">
        <v>2864</v>
      </c>
      <c r="L449" s="61" t="s">
        <v>2864</v>
      </c>
      <c r="M449" s="61" t="s">
        <v>2862</v>
      </c>
      <c r="N449" s="61" t="s">
        <v>288</v>
      </c>
      <c r="O449" s="61" t="s">
        <v>288</v>
      </c>
      <c r="P449" s="61" t="s">
        <v>1385</v>
      </c>
      <c r="Q449" s="61" t="s">
        <v>288</v>
      </c>
      <c r="R449" s="61" t="s">
        <v>1150</v>
      </c>
      <c r="S449" s="77"/>
      <c r="T449" s="61" t="s">
        <v>288</v>
      </c>
      <c r="U449" s="77">
        <v>44733</v>
      </c>
      <c r="V449" s="61" t="s">
        <v>288</v>
      </c>
    </row>
    <row r="450" spans="1:22" ht="14.5">
      <c r="A450" s="61" t="s">
        <v>577</v>
      </c>
      <c r="B450" s="61" t="s">
        <v>693</v>
      </c>
      <c r="C450" s="61" t="s">
        <v>678</v>
      </c>
      <c r="D450" s="61" t="s">
        <v>1351</v>
      </c>
      <c r="E450" s="61" t="s">
        <v>2865</v>
      </c>
      <c r="F450" s="77">
        <v>44661</v>
      </c>
      <c r="G450" s="62">
        <v>-1180</v>
      </c>
      <c r="H450" s="62">
        <v>-100595</v>
      </c>
      <c r="I450" s="61" t="s">
        <v>20</v>
      </c>
      <c r="J450" s="61" t="s">
        <v>2863</v>
      </c>
      <c r="K450" s="61" t="s">
        <v>2866</v>
      </c>
      <c r="L450" s="61" t="s">
        <v>2866</v>
      </c>
      <c r="M450" s="61" t="s">
        <v>2865</v>
      </c>
      <c r="N450" s="61" t="s">
        <v>288</v>
      </c>
      <c r="O450" s="61" t="s">
        <v>288</v>
      </c>
      <c r="P450" s="61" t="s">
        <v>1385</v>
      </c>
      <c r="Q450" s="61" t="s">
        <v>288</v>
      </c>
      <c r="R450" s="61" t="s">
        <v>1150</v>
      </c>
      <c r="S450" s="77">
        <v>44770</v>
      </c>
      <c r="T450" s="61" t="s">
        <v>2867</v>
      </c>
      <c r="U450" s="77">
        <v>44650</v>
      </c>
      <c r="V450" s="61" t="s">
        <v>288</v>
      </c>
    </row>
    <row r="451" spans="1:22" ht="14.5">
      <c r="A451" s="61" t="s">
        <v>577</v>
      </c>
      <c r="B451" s="61" t="s">
        <v>1145</v>
      </c>
      <c r="C451" s="61" t="s">
        <v>678</v>
      </c>
      <c r="D451" s="61" t="s">
        <v>1351</v>
      </c>
      <c r="E451" s="61" t="s">
        <v>2868</v>
      </c>
      <c r="F451" s="77">
        <v>44727</v>
      </c>
      <c r="G451" s="62">
        <v>-1320</v>
      </c>
      <c r="H451" s="62">
        <v>-116358</v>
      </c>
      <c r="I451" s="61" t="s">
        <v>20</v>
      </c>
      <c r="J451" s="61" t="s">
        <v>2869</v>
      </c>
      <c r="K451" s="61" t="s">
        <v>2870</v>
      </c>
      <c r="L451" s="61" t="s">
        <v>2870</v>
      </c>
      <c r="M451" s="61" t="s">
        <v>2868</v>
      </c>
      <c r="N451" s="61" t="s">
        <v>288</v>
      </c>
      <c r="O451" s="61" t="s">
        <v>288</v>
      </c>
      <c r="P451" s="61" t="s">
        <v>1385</v>
      </c>
      <c r="Q451" s="61" t="s">
        <v>288</v>
      </c>
      <c r="R451" s="61" t="s">
        <v>1150</v>
      </c>
      <c r="S451" s="77"/>
      <c r="T451" s="61" t="s">
        <v>288</v>
      </c>
      <c r="U451" s="77">
        <v>44705</v>
      </c>
      <c r="V451" s="61" t="s">
        <v>288</v>
      </c>
    </row>
    <row r="452" spans="1:22" ht="14.5">
      <c r="A452" s="61" t="s">
        <v>577</v>
      </c>
      <c r="B452" s="61" t="s">
        <v>693</v>
      </c>
      <c r="C452" s="61" t="s">
        <v>676</v>
      </c>
      <c r="D452" s="61" t="s">
        <v>1351</v>
      </c>
      <c r="E452" s="61" t="s">
        <v>2871</v>
      </c>
      <c r="F452" s="77">
        <v>44672</v>
      </c>
      <c r="G452" s="62">
        <v>-22217.599999999999</v>
      </c>
      <c r="H452" s="62">
        <v>-1894050.4</v>
      </c>
      <c r="I452" s="61" t="s">
        <v>20</v>
      </c>
      <c r="J452" s="61" t="s">
        <v>2872</v>
      </c>
      <c r="K452" s="61" t="s">
        <v>2873</v>
      </c>
      <c r="L452" s="61" t="s">
        <v>2874</v>
      </c>
      <c r="M452" s="61" t="s">
        <v>2871</v>
      </c>
      <c r="N452" s="61" t="s">
        <v>288</v>
      </c>
      <c r="O452" s="61" t="s">
        <v>288</v>
      </c>
      <c r="P452" s="61" t="s">
        <v>2875</v>
      </c>
      <c r="Q452" s="61" t="s">
        <v>288</v>
      </c>
      <c r="R452" s="61" t="s">
        <v>1150</v>
      </c>
      <c r="S452" s="77"/>
      <c r="T452" s="61" t="s">
        <v>288</v>
      </c>
      <c r="U452" s="77">
        <v>44672</v>
      </c>
      <c r="V452" s="61" t="s">
        <v>288</v>
      </c>
    </row>
    <row r="453" spans="1:22" ht="14.5">
      <c r="A453" s="61" t="s">
        <v>577</v>
      </c>
      <c r="B453" s="61" t="s">
        <v>693</v>
      </c>
      <c r="C453" s="61" t="s">
        <v>676</v>
      </c>
      <c r="D453" s="61" t="s">
        <v>1351</v>
      </c>
      <c r="E453" s="61" t="s">
        <v>2876</v>
      </c>
      <c r="F453" s="77">
        <v>44704</v>
      </c>
      <c r="G453" s="62">
        <v>-34993.86</v>
      </c>
      <c r="H453" s="62">
        <v>-2991975.03</v>
      </c>
      <c r="I453" s="61" t="s">
        <v>20</v>
      </c>
      <c r="J453" s="61" t="s">
        <v>2877</v>
      </c>
      <c r="K453" s="61" t="s">
        <v>2873</v>
      </c>
      <c r="L453" s="61" t="s">
        <v>2878</v>
      </c>
      <c r="M453" s="61" t="s">
        <v>2876</v>
      </c>
      <c r="N453" s="61" t="s">
        <v>288</v>
      </c>
      <c r="O453" s="61" t="s">
        <v>288</v>
      </c>
      <c r="P453" s="61" t="s">
        <v>2875</v>
      </c>
      <c r="Q453" s="61" t="s">
        <v>288</v>
      </c>
      <c r="R453" s="61" t="s">
        <v>1150</v>
      </c>
      <c r="S453" s="77"/>
      <c r="T453" s="61" t="s">
        <v>288</v>
      </c>
      <c r="U453" s="77">
        <v>44704</v>
      </c>
      <c r="V453" s="61" t="s">
        <v>288</v>
      </c>
    </row>
    <row r="454" spans="1:22" ht="14.5">
      <c r="A454" s="61" t="s">
        <v>577</v>
      </c>
      <c r="B454" s="61" t="s">
        <v>693</v>
      </c>
      <c r="C454" s="61" t="s">
        <v>676</v>
      </c>
      <c r="D454" s="61" t="s">
        <v>1351</v>
      </c>
      <c r="E454" s="61" t="s">
        <v>2879</v>
      </c>
      <c r="F454" s="77">
        <v>44711</v>
      </c>
      <c r="G454" s="62">
        <v>-1888.48</v>
      </c>
      <c r="H454" s="62">
        <v>-161465.04</v>
      </c>
      <c r="I454" s="61" t="s">
        <v>20</v>
      </c>
      <c r="J454" s="61" t="s">
        <v>2877</v>
      </c>
      <c r="K454" s="61" t="s">
        <v>2873</v>
      </c>
      <c r="L454" s="61" t="s">
        <v>2499</v>
      </c>
      <c r="M454" s="61" t="s">
        <v>2879</v>
      </c>
      <c r="N454" s="61" t="s">
        <v>288</v>
      </c>
      <c r="O454" s="61" t="s">
        <v>288</v>
      </c>
      <c r="P454" s="61" t="s">
        <v>2875</v>
      </c>
      <c r="Q454" s="61" t="s">
        <v>288</v>
      </c>
      <c r="R454" s="61" t="s">
        <v>1150</v>
      </c>
      <c r="S454" s="77"/>
      <c r="T454" s="61" t="s">
        <v>288</v>
      </c>
      <c r="U454" s="77">
        <v>44711</v>
      </c>
      <c r="V454" s="61" t="s">
        <v>288</v>
      </c>
    </row>
    <row r="455" spans="1:22" ht="14.5">
      <c r="A455" s="61" t="s">
        <v>577</v>
      </c>
      <c r="B455" s="61" t="s">
        <v>693</v>
      </c>
      <c r="C455" s="61" t="s">
        <v>676</v>
      </c>
      <c r="D455" s="61" t="s">
        <v>1351</v>
      </c>
      <c r="E455" s="61" t="s">
        <v>2880</v>
      </c>
      <c r="F455" s="77">
        <v>44703</v>
      </c>
      <c r="G455" s="62">
        <v>-53861.55</v>
      </c>
      <c r="H455" s="62">
        <v>-4605162.53</v>
      </c>
      <c r="I455" s="61" t="s">
        <v>20</v>
      </c>
      <c r="J455" s="61" t="s">
        <v>2877</v>
      </c>
      <c r="K455" s="61" t="s">
        <v>2881</v>
      </c>
      <c r="L455" s="61" t="s">
        <v>2882</v>
      </c>
      <c r="M455" s="61" t="s">
        <v>2880</v>
      </c>
      <c r="N455" s="61" t="s">
        <v>288</v>
      </c>
      <c r="O455" s="61" t="s">
        <v>288</v>
      </c>
      <c r="P455" s="61" t="s">
        <v>2875</v>
      </c>
      <c r="Q455" s="61" t="s">
        <v>288</v>
      </c>
      <c r="R455" s="61" t="s">
        <v>1150</v>
      </c>
      <c r="S455" s="77"/>
      <c r="T455" s="61" t="s">
        <v>288</v>
      </c>
      <c r="U455" s="77">
        <v>44703</v>
      </c>
      <c r="V455" s="61" t="s">
        <v>288</v>
      </c>
    </row>
    <row r="456" spans="1:22" ht="14.5">
      <c r="A456" s="61" t="s">
        <v>577</v>
      </c>
      <c r="B456" s="61" t="s">
        <v>693</v>
      </c>
      <c r="C456" s="61" t="s">
        <v>676</v>
      </c>
      <c r="D456" s="61" t="s">
        <v>1351</v>
      </c>
      <c r="E456" s="61" t="s">
        <v>2883</v>
      </c>
      <c r="F456" s="77">
        <v>44635</v>
      </c>
      <c r="G456" s="62">
        <v>-20373.73</v>
      </c>
      <c r="H456" s="62">
        <v>-1732785.74</v>
      </c>
      <c r="I456" s="61" t="s">
        <v>20</v>
      </c>
      <c r="J456" s="61" t="s">
        <v>2884</v>
      </c>
      <c r="K456" s="61" t="s">
        <v>2885</v>
      </c>
      <c r="L456" s="61" t="s">
        <v>2886</v>
      </c>
      <c r="M456" s="61" t="s">
        <v>2883</v>
      </c>
      <c r="N456" s="61" t="s">
        <v>288</v>
      </c>
      <c r="O456" s="61" t="s">
        <v>288</v>
      </c>
      <c r="P456" s="61" t="s">
        <v>2875</v>
      </c>
      <c r="Q456" s="61" t="s">
        <v>288</v>
      </c>
      <c r="R456" s="61" t="s">
        <v>1150</v>
      </c>
      <c r="S456" s="77">
        <v>44763</v>
      </c>
      <c r="T456" s="61" t="s">
        <v>2887</v>
      </c>
      <c r="U456" s="77">
        <v>44635</v>
      </c>
      <c r="V456" s="61" t="s">
        <v>288</v>
      </c>
    </row>
    <row r="457" spans="1:22" ht="14.5">
      <c r="A457" s="61" t="s">
        <v>577</v>
      </c>
      <c r="B457" s="61" t="s">
        <v>693</v>
      </c>
      <c r="C457" s="61" t="s">
        <v>676</v>
      </c>
      <c r="D457" s="61" t="s">
        <v>1351</v>
      </c>
      <c r="E457" s="61" t="s">
        <v>2888</v>
      </c>
      <c r="F457" s="77">
        <v>44675</v>
      </c>
      <c r="G457" s="62">
        <v>-9659.1</v>
      </c>
      <c r="H457" s="62">
        <v>-823438.28</v>
      </c>
      <c r="I457" s="61" t="s">
        <v>20</v>
      </c>
      <c r="J457" s="61" t="s">
        <v>2884</v>
      </c>
      <c r="K457" s="61" t="s">
        <v>2889</v>
      </c>
      <c r="L457" s="61" t="s">
        <v>2890</v>
      </c>
      <c r="M457" s="61" t="s">
        <v>2888</v>
      </c>
      <c r="N457" s="61" t="s">
        <v>288</v>
      </c>
      <c r="O457" s="61" t="s">
        <v>288</v>
      </c>
      <c r="P457" s="61" t="s">
        <v>2875</v>
      </c>
      <c r="Q457" s="61" t="s">
        <v>288</v>
      </c>
      <c r="R457" s="61" t="s">
        <v>1150</v>
      </c>
      <c r="S457" s="77">
        <v>44761</v>
      </c>
      <c r="T457" s="61" t="s">
        <v>2891</v>
      </c>
      <c r="U457" s="77">
        <v>44675</v>
      </c>
      <c r="V457" s="61" t="s">
        <v>288</v>
      </c>
    </row>
    <row r="458" spans="1:22" ht="14.5">
      <c r="A458" s="61" t="s">
        <v>577</v>
      </c>
      <c r="B458" s="61" t="s">
        <v>693</v>
      </c>
      <c r="C458" s="61" t="s">
        <v>678</v>
      </c>
      <c r="D458" s="61" t="s">
        <v>1351</v>
      </c>
      <c r="E458" s="61" t="s">
        <v>2892</v>
      </c>
      <c r="F458" s="77">
        <v>44714</v>
      </c>
      <c r="G458" s="62">
        <v>-7232.5</v>
      </c>
      <c r="H458" s="62">
        <v>-637544.88</v>
      </c>
      <c r="I458" s="61" t="s">
        <v>20</v>
      </c>
      <c r="J458" s="61" t="s">
        <v>2893</v>
      </c>
      <c r="K458" s="61" t="s">
        <v>2894</v>
      </c>
      <c r="L458" s="61" t="s">
        <v>2894</v>
      </c>
      <c r="M458" s="61" t="s">
        <v>2892</v>
      </c>
      <c r="N458" s="61" t="s">
        <v>288</v>
      </c>
      <c r="O458" s="61" t="s">
        <v>288</v>
      </c>
      <c r="P458" s="61" t="s">
        <v>679</v>
      </c>
      <c r="Q458" s="61" t="s">
        <v>288</v>
      </c>
      <c r="R458" s="61" t="s">
        <v>1150</v>
      </c>
      <c r="S458" s="77"/>
      <c r="T458" s="61" t="s">
        <v>288</v>
      </c>
      <c r="U458" s="77">
        <v>44689</v>
      </c>
      <c r="V458" s="61" t="s">
        <v>288</v>
      </c>
    </row>
    <row r="459" spans="1:22" ht="14.5">
      <c r="A459" s="61" t="s">
        <v>577</v>
      </c>
      <c r="B459" s="61" t="s">
        <v>693</v>
      </c>
      <c r="C459" s="61" t="s">
        <v>678</v>
      </c>
      <c r="D459" s="61" t="s">
        <v>1351</v>
      </c>
      <c r="E459" s="61" t="s">
        <v>2895</v>
      </c>
      <c r="F459" s="77">
        <v>44661</v>
      </c>
      <c r="G459" s="62">
        <v>-1650</v>
      </c>
      <c r="H459" s="62">
        <v>-140662.5</v>
      </c>
      <c r="I459" s="61" t="s">
        <v>20</v>
      </c>
      <c r="J459" s="61" t="s">
        <v>1386</v>
      </c>
      <c r="K459" s="61" t="s">
        <v>2896</v>
      </c>
      <c r="L459" s="61" t="s">
        <v>2896</v>
      </c>
      <c r="M459" s="61" t="s">
        <v>2895</v>
      </c>
      <c r="N459" s="61" t="s">
        <v>288</v>
      </c>
      <c r="O459" s="61" t="s">
        <v>288</v>
      </c>
      <c r="P459" s="61" t="s">
        <v>679</v>
      </c>
      <c r="Q459" s="61" t="s">
        <v>288</v>
      </c>
      <c r="R459" s="61" t="s">
        <v>1150</v>
      </c>
      <c r="S459" s="77"/>
      <c r="T459" s="61" t="s">
        <v>288</v>
      </c>
      <c r="U459" s="77">
        <v>44653</v>
      </c>
      <c r="V459" s="61" t="s">
        <v>288</v>
      </c>
    </row>
    <row r="460" spans="1:22" ht="14.5">
      <c r="A460" s="61" t="s">
        <v>577</v>
      </c>
      <c r="B460" s="61" t="s">
        <v>693</v>
      </c>
      <c r="C460" s="61" t="s">
        <v>678</v>
      </c>
      <c r="D460" s="61" t="s">
        <v>1351</v>
      </c>
      <c r="E460" s="61" t="s">
        <v>2897</v>
      </c>
      <c r="F460" s="77">
        <v>44661</v>
      </c>
      <c r="G460" s="62">
        <v>-15409.7</v>
      </c>
      <c r="H460" s="62">
        <v>-1313676.93</v>
      </c>
      <c r="I460" s="61" t="s">
        <v>20</v>
      </c>
      <c r="J460" s="61" t="s">
        <v>1386</v>
      </c>
      <c r="K460" s="61" t="s">
        <v>2898</v>
      </c>
      <c r="L460" s="61" t="s">
        <v>2898</v>
      </c>
      <c r="M460" s="61" t="s">
        <v>2897</v>
      </c>
      <c r="N460" s="61" t="s">
        <v>288</v>
      </c>
      <c r="O460" s="61" t="s">
        <v>288</v>
      </c>
      <c r="P460" s="61" t="s">
        <v>679</v>
      </c>
      <c r="Q460" s="61" t="s">
        <v>288</v>
      </c>
      <c r="R460" s="61" t="s">
        <v>1150</v>
      </c>
      <c r="S460" s="77"/>
      <c r="T460" s="61" t="s">
        <v>288</v>
      </c>
      <c r="U460" s="77">
        <v>44653</v>
      </c>
      <c r="V460" s="61" t="s">
        <v>288</v>
      </c>
    </row>
    <row r="461" spans="1:22" ht="14.5">
      <c r="A461" s="61" t="s">
        <v>577</v>
      </c>
      <c r="B461" s="61" t="s">
        <v>693</v>
      </c>
      <c r="C461" s="61" t="s">
        <v>678</v>
      </c>
      <c r="D461" s="61" t="s">
        <v>1351</v>
      </c>
      <c r="E461" s="61" t="s">
        <v>2899</v>
      </c>
      <c r="F461" s="77">
        <v>44649</v>
      </c>
      <c r="G461" s="62">
        <v>-18108</v>
      </c>
      <c r="H461" s="62">
        <v>-1540085.4</v>
      </c>
      <c r="I461" s="61" t="s">
        <v>20</v>
      </c>
      <c r="J461" s="61" t="s">
        <v>2900</v>
      </c>
      <c r="K461" s="61" t="s">
        <v>2901</v>
      </c>
      <c r="L461" s="61" t="s">
        <v>2901</v>
      </c>
      <c r="M461" s="61" t="s">
        <v>2899</v>
      </c>
      <c r="N461" s="61" t="s">
        <v>288</v>
      </c>
      <c r="O461" s="61" t="s">
        <v>288</v>
      </c>
      <c r="P461" s="61" t="s">
        <v>679</v>
      </c>
      <c r="Q461" s="61" t="s">
        <v>288</v>
      </c>
      <c r="R461" s="61" t="s">
        <v>1150</v>
      </c>
      <c r="S461" s="77">
        <v>44763</v>
      </c>
      <c r="T461" s="61" t="s">
        <v>2902</v>
      </c>
      <c r="U461" s="77">
        <v>44622</v>
      </c>
      <c r="V461" s="61" t="s">
        <v>288</v>
      </c>
    </row>
    <row r="462" spans="1:22" ht="14.5">
      <c r="A462" s="61" t="s">
        <v>577</v>
      </c>
      <c r="B462" s="61" t="s">
        <v>693</v>
      </c>
      <c r="C462" s="61" t="s">
        <v>678</v>
      </c>
      <c r="D462" s="61" t="s">
        <v>1351</v>
      </c>
      <c r="E462" s="61" t="s">
        <v>2903</v>
      </c>
      <c r="F462" s="77">
        <v>44728</v>
      </c>
      <c r="G462" s="62">
        <v>-8891.6</v>
      </c>
      <c r="H462" s="62">
        <v>-783794.54</v>
      </c>
      <c r="I462" s="61" t="s">
        <v>20</v>
      </c>
      <c r="J462" s="61" t="s">
        <v>2904</v>
      </c>
      <c r="K462" s="61" t="s">
        <v>2905</v>
      </c>
      <c r="L462" s="61" t="s">
        <v>2905</v>
      </c>
      <c r="M462" s="61" t="s">
        <v>2903</v>
      </c>
      <c r="N462" s="61" t="s">
        <v>288</v>
      </c>
      <c r="O462" s="61" t="s">
        <v>288</v>
      </c>
      <c r="P462" s="61" t="s">
        <v>679</v>
      </c>
      <c r="Q462" s="61" t="s">
        <v>288</v>
      </c>
      <c r="R462" s="61" t="s">
        <v>1150</v>
      </c>
      <c r="S462" s="77"/>
      <c r="T462" s="61" t="s">
        <v>288</v>
      </c>
      <c r="U462" s="77">
        <v>44719</v>
      </c>
      <c r="V462" s="61" t="s">
        <v>288</v>
      </c>
    </row>
    <row r="463" spans="1:22" ht="14.5">
      <c r="A463" s="61" t="s">
        <v>577</v>
      </c>
      <c r="B463" s="61" t="s">
        <v>693</v>
      </c>
      <c r="C463" s="61" t="s">
        <v>678</v>
      </c>
      <c r="D463" s="61" t="s">
        <v>1351</v>
      </c>
      <c r="E463" s="61" t="s">
        <v>2906</v>
      </c>
      <c r="F463" s="77">
        <v>44728</v>
      </c>
      <c r="G463" s="62">
        <v>-26612.799999999999</v>
      </c>
      <c r="H463" s="62">
        <v>-2345918.3199999998</v>
      </c>
      <c r="I463" s="61" t="s">
        <v>20</v>
      </c>
      <c r="J463" s="61" t="s">
        <v>2904</v>
      </c>
      <c r="K463" s="61" t="s">
        <v>2907</v>
      </c>
      <c r="L463" s="61" t="s">
        <v>2907</v>
      </c>
      <c r="M463" s="61" t="s">
        <v>2906</v>
      </c>
      <c r="N463" s="61" t="s">
        <v>288</v>
      </c>
      <c r="O463" s="61" t="s">
        <v>288</v>
      </c>
      <c r="P463" s="61" t="s">
        <v>679</v>
      </c>
      <c r="Q463" s="61" t="s">
        <v>288</v>
      </c>
      <c r="R463" s="61" t="s">
        <v>1150</v>
      </c>
      <c r="S463" s="77"/>
      <c r="T463" s="61" t="s">
        <v>288</v>
      </c>
      <c r="U463" s="77">
        <v>44719</v>
      </c>
      <c r="V463" s="61" t="s">
        <v>288</v>
      </c>
    </row>
    <row r="464" spans="1:22" ht="14.5">
      <c r="A464" s="61" t="s">
        <v>577</v>
      </c>
      <c r="B464" s="61" t="s">
        <v>693</v>
      </c>
      <c r="C464" s="61" t="s">
        <v>678</v>
      </c>
      <c r="D464" s="61" t="s">
        <v>1351</v>
      </c>
      <c r="E464" s="61" t="s">
        <v>2908</v>
      </c>
      <c r="F464" s="77">
        <v>44705</v>
      </c>
      <c r="G464" s="62">
        <v>-7067.35</v>
      </c>
      <c r="H464" s="62">
        <v>-604258.43000000005</v>
      </c>
      <c r="I464" s="61" t="s">
        <v>20</v>
      </c>
      <c r="J464" s="61" t="s">
        <v>1387</v>
      </c>
      <c r="K464" s="61" t="s">
        <v>2909</v>
      </c>
      <c r="L464" s="61" t="s">
        <v>2909</v>
      </c>
      <c r="M464" s="61" t="s">
        <v>2908</v>
      </c>
      <c r="N464" s="61" t="s">
        <v>288</v>
      </c>
      <c r="O464" s="61" t="s">
        <v>288</v>
      </c>
      <c r="P464" s="61" t="s">
        <v>671</v>
      </c>
      <c r="Q464" s="61" t="s">
        <v>288</v>
      </c>
      <c r="R464" s="61" t="s">
        <v>1150</v>
      </c>
      <c r="S464" s="77"/>
      <c r="T464" s="61" t="s">
        <v>288</v>
      </c>
      <c r="U464" s="77">
        <v>44686</v>
      </c>
      <c r="V464" s="61" t="s">
        <v>288</v>
      </c>
    </row>
    <row r="465" spans="1:22" ht="14.5">
      <c r="A465" s="61" t="s">
        <v>577</v>
      </c>
      <c r="B465" s="61" t="s">
        <v>693</v>
      </c>
      <c r="C465" s="61" t="s">
        <v>678</v>
      </c>
      <c r="D465" s="61" t="s">
        <v>1351</v>
      </c>
      <c r="E465" s="61" t="s">
        <v>2910</v>
      </c>
      <c r="F465" s="77">
        <v>44732</v>
      </c>
      <c r="G465" s="62">
        <v>-2388.6799999999998</v>
      </c>
      <c r="H465" s="62">
        <v>-210562.14</v>
      </c>
      <c r="I465" s="61" t="s">
        <v>20</v>
      </c>
      <c r="J465" s="61" t="s">
        <v>1387</v>
      </c>
      <c r="K465" s="61" t="s">
        <v>2911</v>
      </c>
      <c r="L465" s="61" t="s">
        <v>2911</v>
      </c>
      <c r="M465" s="61" t="s">
        <v>2910</v>
      </c>
      <c r="N465" s="61" t="s">
        <v>288</v>
      </c>
      <c r="O465" s="61" t="s">
        <v>288</v>
      </c>
      <c r="P465" s="61" t="s">
        <v>671</v>
      </c>
      <c r="Q465" s="61" t="s">
        <v>288</v>
      </c>
      <c r="R465" s="61" t="s">
        <v>1150</v>
      </c>
      <c r="S465" s="77"/>
      <c r="T465" s="61" t="s">
        <v>288</v>
      </c>
      <c r="U465" s="77">
        <v>44730</v>
      </c>
      <c r="V465" s="61" t="s">
        <v>288</v>
      </c>
    </row>
    <row r="466" spans="1:22" ht="14.5">
      <c r="A466" s="61" t="s">
        <v>577</v>
      </c>
      <c r="B466" s="61" t="s">
        <v>693</v>
      </c>
      <c r="C466" s="61" t="s">
        <v>678</v>
      </c>
      <c r="D466" s="61" t="s">
        <v>1351</v>
      </c>
      <c r="E466" s="61" t="s">
        <v>2912</v>
      </c>
      <c r="F466" s="77">
        <v>44732</v>
      </c>
      <c r="G466" s="62">
        <v>-3234.37</v>
      </c>
      <c r="H466" s="62">
        <v>-285109.71999999997</v>
      </c>
      <c r="I466" s="61" t="s">
        <v>20</v>
      </c>
      <c r="J466" s="61" t="s">
        <v>1387</v>
      </c>
      <c r="K466" s="61" t="s">
        <v>2913</v>
      </c>
      <c r="L466" s="61" t="s">
        <v>2913</v>
      </c>
      <c r="M466" s="61" t="s">
        <v>2912</v>
      </c>
      <c r="N466" s="61" t="s">
        <v>288</v>
      </c>
      <c r="O466" s="61" t="s">
        <v>288</v>
      </c>
      <c r="P466" s="61" t="s">
        <v>671</v>
      </c>
      <c r="Q466" s="61" t="s">
        <v>288</v>
      </c>
      <c r="R466" s="61" t="s">
        <v>1150</v>
      </c>
      <c r="S466" s="77"/>
      <c r="T466" s="61" t="s">
        <v>288</v>
      </c>
      <c r="U466" s="77">
        <v>44728</v>
      </c>
      <c r="V466" s="61" t="s">
        <v>288</v>
      </c>
    </row>
    <row r="467" spans="1:22" ht="14.5">
      <c r="A467" s="61" t="s">
        <v>577</v>
      </c>
      <c r="B467" s="61" t="s">
        <v>693</v>
      </c>
      <c r="C467" s="61" t="s">
        <v>678</v>
      </c>
      <c r="D467" s="61" t="s">
        <v>1351</v>
      </c>
      <c r="E467" s="61" t="s">
        <v>2914</v>
      </c>
      <c r="F467" s="77">
        <v>44733</v>
      </c>
      <c r="G467" s="62">
        <v>-3311.89</v>
      </c>
      <c r="H467" s="62">
        <v>-291943.09999999998</v>
      </c>
      <c r="I467" s="61" t="s">
        <v>20</v>
      </c>
      <c r="J467" s="61" t="s">
        <v>1387</v>
      </c>
      <c r="K467" s="61" t="s">
        <v>2915</v>
      </c>
      <c r="L467" s="61" t="s">
        <v>2915</v>
      </c>
      <c r="M467" s="61" t="s">
        <v>2914</v>
      </c>
      <c r="N467" s="61" t="s">
        <v>288</v>
      </c>
      <c r="O467" s="61" t="s">
        <v>288</v>
      </c>
      <c r="P467" s="61" t="s">
        <v>671</v>
      </c>
      <c r="Q467" s="61" t="s">
        <v>288</v>
      </c>
      <c r="R467" s="61" t="s">
        <v>1150</v>
      </c>
      <c r="S467" s="77"/>
      <c r="T467" s="61" t="s">
        <v>288</v>
      </c>
      <c r="U467" s="77">
        <v>44707</v>
      </c>
      <c r="V467" s="61" t="s">
        <v>288</v>
      </c>
    </row>
    <row r="468" spans="1:22" ht="14.5">
      <c r="A468" s="61" t="s">
        <v>577</v>
      </c>
      <c r="B468" s="61" t="s">
        <v>693</v>
      </c>
      <c r="C468" s="61" t="s">
        <v>678</v>
      </c>
      <c r="D468" s="61" t="s">
        <v>1351</v>
      </c>
      <c r="E468" s="61" t="s">
        <v>2916</v>
      </c>
      <c r="F468" s="77">
        <v>44733</v>
      </c>
      <c r="G468" s="62">
        <v>-2281.3200000000002</v>
      </c>
      <c r="H468" s="62">
        <v>-201098.36</v>
      </c>
      <c r="I468" s="61" t="s">
        <v>20</v>
      </c>
      <c r="J468" s="61" t="s">
        <v>1387</v>
      </c>
      <c r="K468" s="61" t="s">
        <v>2917</v>
      </c>
      <c r="L468" s="61" t="s">
        <v>2917</v>
      </c>
      <c r="M468" s="61" t="s">
        <v>2916</v>
      </c>
      <c r="N468" s="61" t="s">
        <v>288</v>
      </c>
      <c r="O468" s="61" t="s">
        <v>288</v>
      </c>
      <c r="P468" s="61" t="s">
        <v>671</v>
      </c>
      <c r="Q468" s="61" t="s">
        <v>288</v>
      </c>
      <c r="R468" s="61" t="s">
        <v>1150</v>
      </c>
      <c r="S468" s="77"/>
      <c r="T468" s="61" t="s">
        <v>288</v>
      </c>
      <c r="U468" s="77">
        <v>44724</v>
      </c>
      <c r="V468" s="61" t="s">
        <v>288</v>
      </c>
    </row>
    <row r="469" spans="1:22" ht="14.5">
      <c r="A469" s="61" t="s">
        <v>577</v>
      </c>
      <c r="B469" s="61" t="s">
        <v>693</v>
      </c>
      <c r="C469" s="61" t="s">
        <v>678</v>
      </c>
      <c r="D469" s="61" t="s">
        <v>1351</v>
      </c>
      <c r="E469" s="61" t="s">
        <v>2918</v>
      </c>
      <c r="F469" s="77">
        <v>44733</v>
      </c>
      <c r="G469" s="62">
        <v>-53669.84</v>
      </c>
      <c r="H469" s="62">
        <v>-4730996.4000000004</v>
      </c>
      <c r="I469" s="61" t="s">
        <v>20</v>
      </c>
      <c r="J469" s="61" t="s">
        <v>1387</v>
      </c>
      <c r="K469" s="61" t="s">
        <v>2917</v>
      </c>
      <c r="L469" s="61" t="s">
        <v>2919</v>
      </c>
      <c r="M469" s="61" t="s">
        <v>2918</v>
      </c>
      <c r="N469" s="61" t="s">
        <v>288</v>
      </c>
      <c r="O469" s="61" t="s">
        <v>288</v>
      </c>
      <c r="P469" s="61" t="s">
        <v>671</v>
      </c>
      <c r="Q469" s="61" t="s">
        <v>288</v>
      </c>
      <c r="R469" s="61" t="s">
        <v>1150</v>
      </c>
      <c r="S469" s="77"/>
      <c r="T469" s="61" t="s">
        <v>288</v>
      </c>
      <c r="U469" s="77">
        <v>44707</v>
      </c>
      <c r="V469" s="61" t="s">
        <v>288</v>
      </c>
    </row>
    <row r="470" spans="1:22" ht="14.5">
      <c r="A470" s="61" t="s">
        <v>577</v>
      </c>
      <c r="B470" s="61" t="s">
        <v>693</v>
      </c>
      <c r="C470" s="61" t="s">
        <v>678</v>
      </c>
      <c r="D470" s="61" t="s">
        <v>1351</v>
      </c>
      <c r="E470" s="61" t="s">
        <v>2920</v>
      </c>
      <c r="F470" s="77">
        <v>44702</v>
      </c>
      <c r="G470" s="62">
        <v>-6184.81</v>
      </c>
      <c r="H470" s="62">
        <v>-528801.26</v>
      </c>
      <c r="I470" s="61" t="s">
        <v>20</v>
      </c>
      <c r="J470" s="61" t="s">
        <v>1387</v>
      </c>
      <c r="K470" s="61" t="s">
        <v>2921</v>
      </c>
      <c r="L470" s="61" t="s">
        <v>2922</v>
      </c>
      <c r="M470" s="61" t="s">
        <v>2920</v>
      </c>
      <c r="N470" s="61" t="s">
        <v>288</v>
      </c>
      <c r="O470" s="61" t="s">
        <v>288</v>
      </c>
      <c r="P470" s="61" t="s">
        <v>671</v>
      </c>
      <c r="Q470" s="61" t="s">
        <v>288</v>
      </c>
      <c r="R470" s="61" t="s">
        <v>1150</v>
      </c>
      <c r="S470" s="77"/>
      <c r="T470" s="61" t="s">
        <v>288</v>
      </c>
      <c r="U470" s="77">
        <v>44698</v>
      </c>
      <c r="V470" s="61" t="s">
        <v>288</v>
      </c>
    </row>
    <row r="471" spans="1:22" ht="14.5">
      <c r="A471" s="61" t="s">
        <v>577</v>
      </c>
      <c r="B471" s="61" t="s">
        <v>693</v>
      </c>
      <c r="C471" s="61" t="s">
        <v>678</v>
      </c>
      <c r="D471" s="61" t="s">
        <v>1351</v>
      </c>
      <c r="E471" s="61" t="s">
        <v>2923</v>
      </c>
      <c r="F471" s="77">
        <v>44661</v>
      </c>
      <c r="G471" s="62">
        <v>-5901.92</v>
      </c>
      <c r="H471" s="62">
        <v>-503138.68</v>
      </c>
      <c r="I471" s="61" t="s">
        <v>20</v>
      </c>
      <c r="J471" s="61" t="s">
        <v>1387</v>
      </c>
      <c r="K471" s="61" t="s">
        <v>2924</v>
      </c>
      <c r="L471" s="61" t="s">
        <v>2925</v>
      </c>
      <c r="M471" s="61" t="s">
        <v>2923</v>
      </c>
      <c r="N471" s="61" t="s">
        <v>288</v>
      </c>
      <c r="O471" s="61" t="s">
        <v>288</v>
      </c>
      <c r="P471" s="61" t="s">
        <v>671</v>
      </c>
      <c r="Q471" s="61" t="s">
        <v>288</v>
      </c>
      <c r="R471" s="61" t="s">
        <v>1150</v>
      </c>
      <c r="S471" s="77">
        <v>44748</v>
      </c>
      <c r="T471" s="61" t="s">
        <v>2926</v>
      </c>
      <c r="U471" s="77">
        <v>44657</v>
      </c>
      <c r="V471" s="61" t="s">
        <v>288</v>
      </c>
    </row>
    <row r="472" spans="1:22" ht="14.5">
      <c r="A472" s="61" t="s">
        <v>577</v>
      </c>
      <c r="B472" s="61" t="s">
        <v>693</v>
      </c>
      <c r="C472" s="61" t="s">
        <v>678</v>
      </c>
      <c r="D472" s="61" t="s">
        <v>1351</v>
      </c>
      <c r="E472" s="61" t="s">
        <v>2927</v>
      </c>
      <c r="F472" s="77">
        <v>44702</v>
      </c>
      <c r="G472" s="62">
        <v>-11614.62</v>
      </c>
      <c r="H472" s="62">
        <v>-993050.01</v>
      </c>
      <c r="I472" s="61" t="s">
        <v>20</v>
      </c>
      <c r="J472" s="61" t="s">
        <v>1387</v>
      </c>
      <c r="K472" s="61" t="s">
        <v>2928</v>
      </c>
      <c r="L472" s="61" t="s">
        <v>2929</v>
      </c>
      <c r="M472" s="61" t="s">
        <v>2927</v>
      </c>
      <c r="N472" s="61" t="s">
        <v>288</v>
      </c>
      <c r="O472" s="61" t="s">
        <v>288</v>
      </c>
      <c r="P472" s="61" t="s">
        <v>671</v>
      </c>
      <c r="Q472" s="61" t="s">
        <v>288</v>
      </c>
      <c r="R472" s="61" t="s">
        <v>1150</v>
      </c>
      <c r="S472" s="77">
        <v>44770</v>
      </c>
      <c r="T472" s="61" t="s">
        <v>2930</v>
      </c>
      <c r="U472" s="77">
        <v>44678</v>
      </c>
      <c r="V472" s="61" t="s">
        <v>288</v>
      </c>
    </row>
    <row r="473" spans="1:22" ht="14.5">
      <c r="A473" s="61" t="s">
        <v>577</v>
      </c>
      <c r="B473" s="61" t="s">
        <v>693</v>
      </c>
      <c r="C473" s="61" t="s">
        <v>676</v>
      </c>
      <c r="D473" s="61" t="s">
        <v>1351</v>
      </c>
      <c r="E473" s="61" t="s">
        <v>2931</v>
      </c>
      <c r="F473" s="77">
        <v>44704</v>
      </c>
      <c r="G473" s="62">
        <v>-13308</v>
      </c>
      <c r="H473" s="62">
        <v>-1137834</v>
      </c>
      <c r="I473" s="61" t="s">
        <v>20</v>
      </c>
      <c r="J473" s="61" t="s">
        <v>2932</v>
      </c>
      <c r="K473" s="61" t="s">
        <v>2933</v>
      </c>
      <c r="L473" s="61" t="s">
        <v>2934</v>
      </c>
      <c r="M473" s="61" t="s">
        <v>2931</v>
      </c>
      <c r="N473" s="61" t="s">
        <v>288</v>
      </c>
      <c r="O473" s="61" t="s">
        <v>288</v>
      </c>
      <c r="P473" s="61" t="s">
        <v>2935</v>
      </c>
      <c r="Q473" s="61" t="s">
        <v>288</v>
      </c>
      <c r="R473" s="61" t="s">
        <v>1150</v>
      </c>
      <c r="S473" s="77"/>
      <c r="T473" s="61" t="s">
        <v>288</v>
      </c>
      <c r="U473" s="77">
        <v>44704</v>
      </c>
      <c r="V473" s="61" t="s">
        <v>288</v>
      </c>
    </row>
    <row r="474" spans="1:22" ht="14.5">
      <c r="A474" s="61" t="s">
        <v>577</v>
      </c>
      <c r="B474" s="61" t="s">
        <v>693</v>
      </c>
      <c r="C474" s="61" t="s">
        <v>676</v>
      </c>
      <c r="D474" s="61" t="s">
        <v>1351</v>
      </c>
      <c r="E474" s="61" t="s">
        <v>2936</v>
      </c>
      <c r="F474" s="77">
        <v>44698</v>
      </c>
      <c r="G474" s="62">
        <v>-795</v>
      </c>
      <c r="H474" s="62">
        <v>-67972.5</v>
      </c>
      <c r="I474" s="61" t="s">
        <v>20</v>
      </c>
      <c r="J474" s="61" t="s">
        <v>2932</v>
      </c>
      <c r="K474" s="61" t="s">
        <v>2937</v>
      </c>
      <c r="L474" s="61" t="s">
        <v>2938</v>
      </c>
      <c r="M474" s="61" t="s">
        <v>2936</v>
      </c>
      <c r="N474" s="61" t="s">
        <v>288</v>
      </c>
      <c r="O474" s="61" t="s">
        <v>288</v>
      </c>
      <c r="P474" s="61" t="s">
        <v>2935</v>
      </c>
      <c r="Q474" s="61" t="s">
        <v>288</v>
      </c>
      <c r="R474" s="61" t="s">
        <v>1150</v>
      </c>
      <c r="S474" s="77">
        <v>44747</v>
      </c>
      <c r="T474" s="61" t="s">
        <v>2939</v>
      </c>
      <c r="U474" s="77">
        <v>44698</v>
      </c>
      <c r="V474" s="61" t="s">
        <v>288</v>
      </c>
    </row>
    <row r="475" spans="1:22" ht="14.5">
      <c r="A475" s="61" t="s">
        <v>577</v>
      </c>
      <c r="B475" s="61" t="s">
        <v>693</v>
      </c>
      <c r="C475" s="61" t="s">
        <v>676</v>
      </c>
      <c r="D475" s="61" t="s">
        <v>1351</v>
      </c>
      <c r="E475" s="61" t="s">
        <v>2940</v>
      </c>
      <c r="F475" s="77">
        <v>44720</v>
      </c>
      <c r="G475" s="62">
        <v>-1249.5</v>
      </c>
      <c r="H475" s="62">
        <v>-110143.43</v>
      </c>
      <c r="I475" s="61" t="s">
        <v>20</v>
      </c>
      <c r="J475" s="61" t="s">
        <v>2941</v>
      </c>
      <c r="K475" s="61" t="s">
        <v>2933</v>
      </c>
      <c r="L475" s="61" t="s">
        <v>2942</v>
      </c>
      <c r="M475" s="61" t="s">
        <v>2940</v>
      </c>
      <c r="N475" s="61" t="s">
        <v>288</v>
      </c>
      <c r="O475" s="61" t="s">
        <v>288</v>
      </c>
      <c r="P475" s="61" t="s">
        <v>2935</v>
      </c>
      <c r="Q475" s="61" t="s">
        <v>288</v>
      </c>
      <c r="R475" s="61" t="s">
        <v>1150</v>
      </c>
      <c r="S475" s="77"/>
      <c r="T475" s="61" t="s">
        <v>288</v>
      </c>
      <c r="U475" s="77">
        <v>44720</v>
      </c>
      <c r="V475" s="61" t="s">
        <v>288</v>
      </c>
    </row>
    <row r="476" spans="1:22" ht="14.5">
      <c r="A476" s="61" t="s">
        <v>577</v>
      </c>
      <c r="B476" s="61" t="s">
        <v>693</v>
      </c>
      <c r="C476" s="61" t="s">
        <v>676</v>
      </c>
      <c r="D476" s="61" t="s">
        <v>1351</v>
      </c>
      <c r="E476" s="61" t="s">
        <v>2943</v>
      </c>
      <c r="F476" s="77">
        <v>44742</v>
      </c>
      <c r="G476" s="62">
        <v>-15433.5</v>
      </c>
      <c r="H476" s="62">
        <v>-1360463.03</v>
      </c>
      <c r="I476" s="61" t="s">
        <v>20</v>
      </c>
      <c r="J476" s="61" t="s">
        <v>2941</v>
      </c>
      <c r="K476" s="61" t="s">
        <v>2944</v>
      </c>
      <c r="L476" s="61" t="s">
        <v>2945</v>
      </c>
      <c r="M476" s="61" t="s">
        <v>2943</v>
      </c>
      <c r="N476" s="61" t="s">
        <v>288</v>
      </c>
      <c r="O476" s="61" t="s">
        <v>288</v>
      </c>
      <c r="P476" s="61" t="s">
        <v>2935</v>
      </c>
      <c r="Q476" s="61" t="s">
        <v>288</v>
      </c>
      <c r="R476" s="61" t="s">
        <v>1150</v>
      </c>
      <c r="S476" s="77"/>
      <c r="T476" s="61" t="s">
        <v>288</v>
      </c>
      <c r="U476" s="77">
        <v>44742</v>
      </c>
      <c r="V476" s="61" t="s">
        <v>288</v>
      </c>
    </row>
    <row r="477" spans="1:22" ht="14.5">
      <c r="A477" s="61" t="s">
        <v>577</v>
      </c>
      <c r="B477" s="61" t="s">
        <v>693</v>
      </c>
      <c r="C477" s="61" t="s">
        <v>676</v>
      </c>
      <c r="D477" s="61" t="s">
        <v>1351</v>
      </c>
      <c r="E477" s="61" t="s">
        <v>2946</v>
      </c>
      <c r="F477" s="77">
        <v>44651</v>
      </c>
      <c r="G477" s="62">
        <v>-2703</v>
      </c>
      <c r="H477" s="62">
        <v>-229890.15</v>
      </c>
      <c r="I477" s="61" t="s">
        <v>20</v>
      </c>
      <c r="J477" s="61" t="s">
        <v>2941</v>
      </c>
      <c r="K477" s="61" t="s">
        <v>2947</v>
      </c>
      <c r="L477" s="61" t="s">
        <v>2948</v>
      </c>
      <c r="M477" s="61" t="s">
        <v>2946</v>
      </c>
      <c r="N477" s="61" t="s">
        <v>288</v>
      </c>
      <c r="O477" s="61" t="s">
        <v>288</v>
      </c>
      <c r="P477" s="61" t="s">
        <v>2935</v>
      </c>
      <c r="Q477" s="61" t="s">
        <v>288</v>
      </c>
      <c r="R477" s="61" t="s">
        <v>1150</v>
      </c>
      <c r="S477" s="77"/>
      <c r="T477" s="61" t="s">
        <v>288</v>
      </c>
      <c r="U477" s="77">
        <v>44651</v>
      </c>
      <c r="V477" s="61" t="s">
        <v>288</v>
      </c>
    </row>
    <row r="478" spans="1:22" ht="14.5">
      <c r="A478" s="61" t="s">
        <v>577</v>
      </c>
      <c r="B478" s="61" t="s">
        <v>693</v>
      </c>
      <c r="C478" s="61" t="s">
        <v>676</v>
      </c>
      <c r="D478" s="61" t="s">
        <v>1351</v>
      </c>
      <c r="E478" s="61" t="s">
        <v>2949</v>
      </c>
      <c r="F478" s="77">
        <v>44671</v>
      </c>
      <c r="G478" s="62">
        <v>-12816</v>
      </c>
      <c r="H478" s="62">
        <v>-1092564</v>
      </c>
      <c r="I478" s="61" t="s">
        <v>20</v>
      </c>
      <c r="J478" s="61" t="s">
        <v>2941</v>
      </c>
      <c r="K478" s="61" t="s">
        <v>2937</v>
      </c>
      <c r="L478" s="61" t="s">
        <v>2950</v>
      </c>
      <c r="M478" s="61" t="s">
        <v>2949</v>
      </c>
      <c r="N478" s="61" t="s">
        <v>288</v>
      </c>
      <c r="O478" s="61" t="s">
        <v>288</v>
      </c>
      <c r="P478" s="61" t="s">
        <v>2935</v>
      </c>
      <c r="Q478" s="61" t="s">
        <v>288</v>
      </c>
      <c r="R478" s="61" t="s">
        <v>1150</v>
      </c>
      <c r="S478" s="77"/>
      <c r="T478" s="61" t="s">
        <v>288</v>
      </c>
      <c r="U478" s="77">
        <v>44671</v>
      </c>
      <c r="V478" s="61" t="s">
        <v>288</v>
      </c>
    </row>
    <row r="479" spans="1:22" ht="14.5">
      <c r="A479" s="61" t="s">
        <v>577</v>
      </c>
      <c r="B479" s="61" t="s">
        <v>1145</v>
      </c>
      <c r="C479" s="61" t="s">
        <v>678</v>
      </c>
      <c r="D479" s="61" t="s">
        <v>1351</v>
      </c>
      <c r="E479" s="61" t="s">
        <v>2951</v>
      </c>
      <c r="F479" s="77">
        <v>44731</v>
      </c>
      <c r="G479" s="62">
        <v>-1158.3</v>
      </c>
      <c r="H479" s="62">
        <v>-102104.15</v>
      </c>
      <c r="I479" s="61" t="s">
        <v>20</v>
      </c>
      <c r="J479" s="61" t="s">
        <v>2952</v>
      </c>
      <c r="K479" s="61" t="s">
        <v>2953</v>
      </c>
      <c r="L479" s="61" t="s">
        <v>2954</v>
      </c>
      <c r="M479" s="61" t="s">
        <v>2951</v>
      </c>
      <c r="N479" s="61" t="s">
        <v>288</v>
      </c>
      <c r="O479" s="61" t="s">
        <v>288</v>
      </c>
      <c r="P479" s="61" t="s">
        <v>737</v>
      </c>
      <c r="Q479" s="61" t="s">
        <v>288</v>
      </c>
      <c r="R479" s="61" t="s">
        <v>1150</v>
      </c>
      <c r="S479" s="77"/>
      <c r="T479" s="61" t="s">
        <v>288</v>
      </c>
      <c r="U479" s="77">
        <v>44731</v>
      </c>
      <c r="V479" s="61" t="s">
        <v>288</v>
      </c>
    </row>
    <row r="480" spans="1:22" ht="14.5">
      <c r="A480" s="61" t="s">
        <v>577</v>
      </c>
      <c r="B480" s="61" t="s">
        <v>1145</v>
      </c>
      <c r="C480" s="61" t="s">
        <v>678</v>
      </c>
      <c r="D480" s="61" t="s">
        <v>1351</v>
      </c>
      <c r="E480" s="61" t="s">
        <v>2955</v>
      </c>
      <c r="F480" s="77">
        <v>44727</v>
      </c>
      <c r="G480" s="62">
        <v>-2092.42</v>
      </c>
      <c r="H480" s="62">
        <v>-184446.82</v>
      </c>
      <c r="I480" s="61" t="s">
        <v>20</v>
      </c>
      <c r="J480" s="61" t="s">
        <v>2952</v>
      </c>
      <c r="K480" s="61" t="s">
        <v>2956</v>
      </c>
      <c r="L480" s="61" t="s">
        <v>2957</v>
      </c>
      <c r="M480" s="61" t="s">
        <v>2955</v>
      </c>
      <c r="N480" s="61" t="s">
        <v>288</v>
      </c>
      <c r="O480" s="61" t="s">
        <v>288</v>
      </c>
      <c r="P480" s="61" t="s">
        <v>1367</v>
      </c>
      <c r="Q480" s="61" t="s">
        <v>288</v>
      </c>
      <c r="R480" s="61" t="s">
        <v>1150</v>
      </c>
      <c r="S480" s="77"/>
      <c r="T480" s="61" t="s">
        <v>288</v>
      </c>
      <c r="U480" s="77">
        <v>44727</v>
      </c>
      <c r="V480" s="61" t="s">
        <v>288</v>
      </c>
    </row>
    <row r="481" spans="1:22" ht="14.5">
      <c r="A481" s="61" t="s">
        <v>577</v>
      </c>
      <c r="B481" s="61" t="s">
        <v>1145</v>
      </c>
      <c r="C481" s="61" t="s">
        <v>678</v>
      </c>
      <c r="D481" s="61" t="s">
        <v>1351</v>
      </c>
      <c r="E481" s="61" t="s">
        <v>2958</v>
      </c>
      <c r="F481" s="77">
        <v>44727</v>
      </c>
      <c r="G481" s="62">
        <v>-1538.35</v>
      </c>
      <c r="H481" s="62">
        <v>-135605.54999999999</v>
      </c>
      <c r="I481" s="61" t="s">
        <v>20</v>
      </c>
      <c r="J481" s="61" t="s">
        <v>2952</v>
      </c>
      <c r="K481" s="61" t="s">
        <v>2959</v>
      </c>
      <c r="L481" s="61" t="s">
        <v>2960</v>
      </c>
      <c r="M481" s="61" t="s">
        <v>2958</v>
      </c>
      <c r="N481" s="61" t="s">
        <v>288</v>
      </c>
      <c r="O481" s="61" t="s">
        <v>288</v>
      </c>
      <c r="P481" s="61" t="s">
        <v>1367</v>
      </c>
      <c r="Q481" s="61" t="s">
        <v>288</v>
      </c>
      <c r="R481" s="61" t="s">
        <v>1150</v>
      </c>
      <c r="S481" s="77"/>
      <c r="T481" s="61" t="s">
        <v>288</v>
      </c>
      <c r="U481" s="77">
        <v>44727</v>
      </c>
      <c r="V481" s="61" t="s">
        <v>288</v>
      </c>
    </row>
    <row r="482" spans="1:22" ht="14.5">
      <c r="A482" s="61" t="s">
        <v>577</v>
      </c>
      <c r="B482" s="61" t="s">
        <v>1145</v>
      </c>
      <c r="C482" s="61" t="s">
        <v>678</v>
      </c>
      <c r="D482" s="61" t="s">
        <v>1351</v>
      </c>
      <c r="E482" s="61" t="s">
        <v>2961</v>
      </c>
      <c r="F482" s="77">
        <v>44713</v>
      </c>
      <c r="G482" s="62">
        <v>-41512.46</v>
      </c>
      <c r="H482" s="62">
        <v>-3659323.35</v>
      </c>
      <c r="I482" s="61" t="s">
        <v>20</v>
      </c>
      <c r="J482" s="61" t="s">
        <v>2952</v>
      </c>
      <c r="K482" s="61" t="s">
        <v>2962</v>
      </c>
      <c r="L482" s="61" t="s">
        <v>2963</v>
      </c>
      <c r="M482" s="61" t="s">
        <v>2961</v>
      </c>
      <c r="N482" s="61" t="s">
        <v>288</v>
      </c>
      <c r="O482" s="61" t="s">
        <v>288</v>
      </c>
      <c r="P482" s="61" t="s">
        <v>1367</v>
      </c>
      <c r="Q482" s="61" t="s">
        <v>288</v>
      </c>
      <c r="R482" s="61" t="s">
        <v>1150</v>
      </c>
      <c r="S482" s="77">
        <v>44762</v>
      </c>
      <c r="T482" s="61" t="s">
        <v>2964</v>
      </c>
      <c r="U482" s="77">
        <v>44712</v>
      </c>
      <c r="V482" s="61" t="s">
        <v>288</v>
      </c>
    </row>
    <row r="483" spans="1:22" ht="14.5">
      <c r="A483" s="61" t="s">
        <v>577</v>
      </c>
      <c r="B483" s="61" t="s">
        <v>693</v>
      </c>
      <c r="C483" s="61" t="s">
        <v>678</v>
      </c>
      <c r="D483" s="61" t="s">
        <v>1351</v>
      </c>
      <c r="E483" s="61" t="s">
        <v>2965</v>
      </c>
      <c r="F483" s="77">
        <v>44700</v>
      </c>
      <c r="G483" s="62">
        <v>-22314.959999999999</v>
      </c>
      <c r="H483" s="62">
        <v>-1907929.08</v>
      </c>
      <c r="I483" s="61" t="s">
        <v>20</v>
      </c>
      <c r="J483" s="61" t="s">
        <v>2966</v>
      </c>
      <c r="K483" s="61" t="s">
        <v>2956</v>
      </c>
      <c r="L483" s="61" t="s">
        <v>2967</v>
      </c>
      <c r="M483" s="61" t="s">
        <v>2965</v>
      </c>
      <c r="N483" s="61" t="s">
        <v>288</v>
      </c>
      <c r="O483" s="61" t="s">
        <v>288</v>
      </c>
      <c r="P483" s="61" t="s">
        <v>1367</v>
      </c>
      <c r="Q483" s="61" t="s">
        <v>288</v>
      </c>
      <c r="R483" s="61" t="s">
        <v>1150</v>
      </c>
      <c r="S483" s="77">
        <v>44745</v>
      </c>
      <c r="T483" s="61" t="s">
        <v>2968</v>
      </c>
      <c r="U483" s="77">
        <v>44700</v>
      </c>
      <c r="V483" s="61" t="s">
        <v>288</v>
      </c>
    </row>
    <row r="484" spans="1:22" ht="14.5">
      <c r="A484" s="61" t="s">
        <v>577</v>
      </c>
      <c r="B484" s="61" t="s">
        <v>1145</v>
      </c>
      <c r="C484" s="61" t="s">
        <v>678</v>
      </c>
      <c r="D484" s="61" t="s">
        <v>1351</v>
      </c>
      <c r="E484" s="61" t="s">
        <v>2969</v>
      </c>
      <c r="F484" s="77">
        <v>44741</v>
      </c>
      <c r="G484" s="62">
        <v>-1585.93</v>
      </c>
      <c r="H484" s="62">
        <v>-139799.73000000001</v>
      </c>
      <c r="I484" s="61" t="s">
        <v>20</v>
      </c>
      <c r="J484" s="61" t="s">
        <v>1465</v>
      </c>
      <c r="K484" s="61" t="s">
        <v>2956</v>
      </c>
      <c r="L484" s="61" t="s">
        <v>2970</v>
      </c>
      <c r="M484" s="61" t="s">
        <v>2969</v>
      </c>
      <c r="N484" s="61" t="s">
        <v>288</v>
      </c>
      <c r="O484" s="61" t="s">
        <v>288</v>
      </c>
      <c r="P484" s="61" t="s">
        <v>1367</v>
      </c>
      <c r="Q484" s="61" t="s">
        <v>288</v>
      </c>
      <c r="R484" s="61" t="s">
        <v>1150</v>
      </c>
      <c r="S484" s="77"/>
      <c r="T484" s="61" t="s">
        <v>288</v>
      </c>
      <c r="U484" s="77">
        <v>44741</v>
      </c>
      <c r="V484" s="61" t="s">
        <v>288</v>
      </c>
    </row>
    <row r="485" spans="1:22" ht="14.5">
      <c r="A485" s="61" t="s">
        <v>577</v>
      </c>
      <c r="B485" s="61" t="s">
        <v>693</v>
      </c>
      <c r="C485" s="61" t="s">
        <v>676</v>
      </c>
      <c r="D485" s="61" t="s">
        <v>1351</v>
      </c>
      <c r="E485" s="61" t="s">
        <v>2971</v>
      </c>
      <c r="F485" s="77">
        <v>44713</v>
      </c>
      <c r="G485" s="62">
        <v>-84066.1</v>
      </c>
      <c r="H485" s="62">
        <v>-7410426.7199999997</v>
      </c>
      <c r="I485" s="61" t="s">
        <v>20</v>
      </c>
      <c r="J485" s="61" t="s">
        <v>2972</v>
      </c>
      <c r="K485" s="61" t="s">
        <v>2973</v>
      </c>
      <c r="L485" s="61" t="s">
        <v>2974</v>
      </c>
      <c r="M485" s="61" t="s">
        <v>2971</v>
      </c>
      <c r="N485" s="61" t="s">
        <v>288</v>
      </c>
      <c r="O485" s="61" t="s">
        <v>288</v>
      </c>
      <c r="P485" s="61" t="s">
        <v>1370</v>
      </c>
      <c r="Q485" s="61" t="s">
        <v>288</v>
      </c>
      <c r="R485" s="61" t="s">
        <v>1150</v>
      </c>
      <c r="S485" s="77"/>
      <c r="T485" s="61" t="s">
        <v>288</v>
      </c>
      <c r="U485" s="77">
        <v>44713</v>
      </c>
      <c r="V485" s="61" t="s">
        <v>288</v>
      </c>
    </row>
    <row r="486" spans="1:22" ht="14.5">
      <c r="A486" s="61" t="s">
        <v>577</v>
      </c>
      <c r="B486" s="61" t="s">
        <v>693</v>
      </c>
      <c r="C486" s="61" t="s">
        <v>676</v>
      </c>
      <c r="D486" s="61" t="s">
        <v>1351</v>
      </c>
      <c r="E486" s="61" t="s">
        <v>2975</v>
      </c>
      <c r="F486" s="77">
        <v>44720</v>
      </c>
      <c r="G486" s="62">
        <v>-143087.51999999999</v>
      </c>
      <c r="H486" s="62">
        <v>-12613164.890000001</v>
      </c>
      <c r="I486" s="61" t="s">
        <v>20</v>
      </c>
      <c r="J486" s="61" t="s">
        <v>2972</v>
      </c>
      <c r="K486" s="61" t="s">
        <v>2973</v>
      </c>
      <c r="L486" s="61" t="s">
        <v>2976</v>
      </c>
      <c r="M486" s="61" t="s">
        <v>2975</v>
      </c>
      <c r="N486" s="61" t="s">
        <v>288</v>
      </c>
      <c r="O486" s="61" t="s">
        <v>288</v>
      </c>
      <c r="P486" s="61" t="s">
        <v>1370</v>
      </c>
      <c r="Q486" s="61" t="s">
        <v>288</v>
      </c>
      <c r="R486" s="61" t="s">
        <v>1150</v>
      </c>
      <c r="S486" s="77"/>
      <c r="T486" s="61" t="s">
        <v>288</v>
      </c>
      <c r="U486" s="77">
        <v>44720</v>
      </c>
      <c r="V486" s="61" t="s">
        <v>288</v>
      </c>
    </row>
    <row r="487" spans="1:22" ht="14.5">
      <c r="A487" s="61" t="s">
        <v>577</v>
      </c>
      <c r="B487" s="61" t="s">
        <v>693</v>
      </c>
      <c r="C487" s="61" t="s">
        <v>676</v>
      </c>
      <c r="D487" s="61" t="s">
        <v>1351</v>
      </c>
      <c r="E487" s="61" t="s">
        <v>2977</v>
      </c>
      <c r="F487" s="77">
        <v>44727</v>
      </c>
      <c r="G487" s="62">
        <v>-204043.47</v>
      </c>
      <c r="H487" s="62">
        <v>-17986431.879999999</v>
      </c>
      <c r="I487" s="61" t="s">
        <v>20</v>
      </c>
      <c r="J487" s="61" t="s">
        <v>2972</v>
      </c>
      <c r="K487" s="61" t="s">
        <v>2973</v>
      </c>
      <c r="L487" s="61" t="s">
        <v>2978</v>
      </c>
      <c r="M487" s="61" t="s">
        <v>2977</v>
      </c>
      <c r="N487" s="61" t="s">
        <v>288</v>
      </c>
      <c r="O487" s="61" t="s">
        <v>288</v>
      </c>
      <c r="P487" s="61" t="s">
        <v>1370</v>
      </c>
      <c r="Q487" s="61" t="s">
        <v>288</v>
      </c>
      <c r="R487" s="61" t="s">
        <v>1150</v>
      </c>
      <c r="S487" s="77"/>
      <c r="T487" s="61" t="s">
        <v>288</v>
      </c>
      <c r="U487" s="77">
        <v>44727</v>
      </c>
      <c r="V487" s="61" t="s">
        <v>288</v>
      </c>
    </row>
    <row r="488" spans="1:22" ht="14.5">
      <c r="A488" s="61" t="s">
        <v>577</v>
      </c>
      <c r="B488" s="61" t="s">
        <v>693</v>
      </c>
      <c r="C488" s="61" t="s">
        <v>676</v>
      </c>
      <c r="D488" s="61" t="s">
        <v>1351</v>
      </c>
      <c r="E488" s="61" t="s">
        <v>2979</v>
      </c>
      <c r="F488" s="77">
        <v>44721</v>
      </c>
      <c r="G488" s="62">
        <v>-40329.120000000003</v>
      </c>
      <c r="H488" s="62">
        <v>-3555011.93</v>
      </c>
      <c r="I488" s="61" t="s">
        <v>20</v>
      </c>
      <c r="J488" s="61" t="s">
        <v>2972</v>
      </c>
      <c r="K488" s="61" t="s">
        <v>2980</v>
      </c>
      <c r="L488" s="61" t="s">
        <v>2981</v>
      </c>
      <c r="M488" s="61" t="s">
        <v>2979</v>
      </c>
      <c r="N488" s="61" t="s">
        <v>288</v>
      </c>
      <c r="O488" s="61" t="s">
        <v>288</v>
      </c>
      <c r="P488" s="61" t="s">
        <v>1370</v>
      </c>
      <c r="Q488" s="61" t="s">
        <v>288</v>
      </c>
      <c r="R488" s="61" t="s">
        <v>1150</v>
      </c>
      <c r="S488" s="77"/>
      <c r="T488" s="61" t="s">
        <v>288</v>
      </c>
      <c r="U488" s="77">
        <v>44721</v>
      </c>
      <c r="V488" s="61" t="s">
        <v>288</v>
      </c>
    </row>
    <row r="489" spans="1:22" ht="14.5">
      <c r="A489" s="61" t="s">
        <v>577</v>
      </c>
      <c r="B489" s="61" t="s">
        <v>693</v>
      </c>
      <c r="C489" s="61" t="s">
        <v>676</v>
      </c>
      <c r="D489" s="61" t="s">
        <v>1351</v>
      </c>
      <c r="E489" s="61" t="s">
        <v>2982</v>
      </c>
      <c r="F489" s="77">
        <v>44733</v>
      </c>
      <c r="G489" s="62">
        <v>-10804.35</v>
      </c>
      <c r="H489" s="62">
        <v>-952403.45</v>
      </c>
      <c r="I489" s="61" t="s">
        <v>20</v>
      </c>
      <c r="J489" s="61" t="s">
        <v>2972</v>
      </c>
      <c r="K489" s="61" t="s">
        <v>2973</v>
      </c>
      <c r="L489" s="61" t="s">
        <v>2983</v>
      </c>
      <c r="M489" s="61" t="s">
        <v>2982</v>
      </c>
      <c r="N489" s="61" t="s">
        <v>288</v>
      </c>
      <c r="O489" s="61" t="s">
        <v>288</v>
      </c>
      <c r="P489" s="61" t="s">
        <v>1370</v>
      </c>
      <c r="Q489" s="61" t="s">
        <v>288</v>
      </c>
      <c r="R489" s="61" t="s">
        <v>1150</v>
      </c>
      <c r="S489" s="77"/>
      <c r="T489" s="61" t="s">
        <v>288</v>
      </c>
      <c r="U489" s="77">
        <v>44733</v>
      </c>
      <c r="V489" s="61" t="s">
        <v>288</v>
      </c>
    </row>
    <row r="490" spans="1:22" ht="14.5">
      <c r="A490" s="61" t="s">
        <v>577</v>
      </c>
      <c r="B490" s="61" t="s">
        <v>693</v>
      </c>
      <c r="C490" s="61" t="s">
        <v>676</v>
      </c>
      <c r="D490" s="61" t="s">
        <v>1351</v>
      </c>
      <c r="E490" s="61" t="s">
        <v>2984</v>
      </c>
      <c r="F490" s="77">
        <v>44727</v>
      </c>
      <c r="G490" s="62">
        <v>-6105.58</v>
      </c>
      <c r="H490" s="62">
        <v>-538206.88</v>
      </c>
      <c r="I490" s="61" t="s">
        <v>20</v>
      </c>
      <c r="J490" s="61" t="s">
        <v>2972</v>
      </c>
      <c r="K490" s="61" t="s">
        <v>2980</v>
      </c>
      <c r="L490" s="61" t="s">
        <v>2985</v>
      </c>
      <c r="M490" s="61" t="s">
        <v>2984</v>
      </c>
      <c r="N490" s="61" t="s">
        <v>288</v>
      </c>
      <c r="O490" s="61" t="s">
        <v>288</v>
      </c>
      <c r="P490" s="61" t="s">
        <v>1370</v>
      </c>
      <c r="Q490" s="61" t="s">
        <v>288</v>
      </c>
      <c r="R490" s="61" t="s">
        <v>1150</v>
      </c>
      <c r="S490" s="77"/>
      <c r="T490" s="61" t="s">
        <v>288</v>
      </c>
      <c r="U490" s="77">
        <v>44727</v>
      </c>
      <c r="V490" s="61" t="s">
        <v>288</v>
      </c>
    </row>
    <row r="491" spans="1:22" ht="14.5">
      <c r="A491" s="61" t="s">
        <v>577</v>
      </c>
      <c r="B491" s="61" t="s">
        <v>693</v>
      </c>
      <c r="C491" s="61" t="s">
        <v>676</v>
      </c>
      <c r="D491" s="61" t="s">
        <v>1351</v>
      </c>
      <c r="E491" s="61" t="s">
        <v>2986</v>
      </c>
      <c r="F491" s="77">
        <v>44734</v>
      </c>
      <c r="G491" s="62">
        <v>-2002.63</v>
      </c>
      <c r="H491" s="62">
        <v>-176531.83</v>
      </c>
      <c r="I491" s="61" t="s">
        <v>20</v>
      </c>
      <c r="J491" s="61" t="s">
        <v>2972</v>
      </c>
      <c r="K491" s="61" t="s">
        <v>2980</v>
      </c>
      <c r="L491" s="61" t="s">
        <v>2987</v>
      </c>
      <c r="M491" s="61" t="s">
        <v>2986</v>
      </c>
      <c r="N491" s="61" t="s">
        <v>288</v>
      </c>
      <c r="O491" s="61" t="s">
        <v>288</v>
      </c>
      <c r="P491" s="61" t="s">
        <v>1370</v>
      </c>
      <c r="Q491" s="61" t="s">
        <v>288</v>
      </c>
      <c r="R491" s="61" t="s">
        <v>1150</v>
      </c>
      <c r="S491" s="77"/>
      <c r="T491" s="61" t="s">
        <v>288</v>
      </c>
      <c r="U491" s="77">
        <v>44734</v>
      </c>
      <c r="V491" s="61" t="s">
        <v>288</v>
      </c>
    </row>
    <row r="492" spans="1:22" ht="14.5">
      <c r="A492" s="61" t="s">
        <v>577</v>
      </c>
      <c r="B492" s="61" t="s">
        <v>693</v>
      </c>
      <c r="C492" s="61" t="s">
        <v>676</v>
      </c>
      <c r="D492" s="61" t="s">
        <v>1351</v>
      </c>
      <c r="E492" s="61" t="s">
        <v>2988</v>
      </c>
      <c r="F492" s="77">
        <v>44675</v>
      </c>
      <c r="G492" s="62">
        <v>-153702.59</v>
      </c>
      <c r="H492" s="62">
        <v>-13103145.800000001</v>
      </c>
      <c r="I492" s="61" t="s">
        <v>20</v>
      </c>
      <c r="J492" s="61" t="s">
        <v>2972</v>
      </c>
      <c r="K492" s="61" t="s">
        <v>2989</v>
      </c>
      <c r="L492" s="61" t="s">
        <v>2990</v>
      </c>
      <c r="M492" s="61" t="s">
        <v>2988</v>
      </c>
      <c r="N492" s="61" t="s">
        <v>288</v>
      </c>
      <c r="O492" s="61" t="s">
        <v>288</v>
      </c>
      <c r="P492" s="61" t="s">
        <v>1370</v>
      </c>
      <c r="Q492" s="61" t="s">
        <v>288</v>
      </c>
      <c r="R492" s="61" t="s">
        <v>1150</v>
      </c>
      <c r="S492" s="77"/>
      <c r="T492" s="61" t="s">
        <v>288</v>
      </c>
      <c r="U492" s="77">
        <v>44675</v>
      </c>
      <c r="V492" s="61" t="s">
        <v>288</v>
      </c>
    </row>
    <row r="493" spans="1:22" ht="14.5">
      <c r="A493" s="61" t="s">
        <v>577</v>
      </c>
      <c r="B493" s="61" t="s">
        <v>693</v>
      </c>
      <c r="C493" s="61" t="s">
        <v>676</v>
      </c>
      <c r="D493" s="61" t="s">
        <v>1351</v>
      </c>
      <c r="E493" s="61" t="s">
        <v>2991</v>
      </c>
      <c r="F493" s="77">
        <v>44678</v>
      </c>
      <c r="G493" s="62">
        <v>-21839.4</v>
      </c>
      <c r="H493" s="62">
        <v>-1861808.85</v>
      </c>
      <c r="I493" s="61" t="s">
        <v>20</v>
      </c>
      <c r="J493" s="61" t="s">
        <v>2972</v>
      </c>
      <c r="K493" s="61" t="s">
        <v>2989</v>
      </c>
      <c r="L493" s="61" t="s">
        <v>2992</v>
      </c>
      <c r="M493" s="61" t="s">
        <v>2991</v>
      </c>
      <c r="N493" s="61" t="s">
        <v>288</v>
      </c>
      <c r="O493" s="61" t="s">
        <v>288</v>
      </c>
      <c r="P493" s="61" t="s">
        <v>1370</v>
      </c>
      <c r="Q493" s="61" t="s">
        <v>288</v>
      </c>
      <c r="R493" s="61" t="s">
        <v>1150</v>
      </c>
      <c r="S493" s="77"/>
      <c r="T493" s="61" t="s">
        <v>288</v>
      </c>
      <c r="U493" s="77">
        <v>44678</v>
      </c>
      <c r="V493" s="61" t="s">
        <v>288</v>
      </c>
    </row>
    <row r="494" spans="1:22" ht="14.5">
      <c r="A494" s="61" t="s">
        <v>577</v>
      </c>
      <c r="B494" s="61" t="s">
        <v>693</v>
      </c>
      <c r="C494" s="61" t="s">
        <v>676</v>
      </c>
      <c r="D494" s="61" t="s">
        <v>1351</v>
      </c>
      <c r="E494" s="61" t="s">
        <v>2993</v>
      </c>
      <c r="F494" s="77">
        <v>44705</v>
      </c>
      <c r="G494" s="62">
        <v>-146695.22</v>
      </c>
      <c r="H494" s="62">
        <v>-12542441.310000001</v>
      </c>
      <c r="I494" s="61" t="s">
        <v>20</v>
      </c>
      <c r="J494" s="61" t="s">
        <v>2972</v>
      </c>
      <c r="K494" s="61" t="s">
        <v>2989</v>
      </c>
      <c r="L494" s="61" t="s">
        <v>2994</v>
      </c>
      <c r="M494" s="61" t="s">
        <v>2993</v>
      </c>
      <c r="N494" s="61" t="s">
        <v>288</v>
      </c>
      <c r="O494" s="61" t="s">
        <v>288</v>
      </c>
      <c r="P494" s="61" t="s">
        <v>1370</v>
      </c>
      <c r="Q494" s="61" t="s">
        <v>288</v>
      </c>
      <c r="R494" s="61" t="s">
        <v>1150</v>
      </c>
      <c r="S494" s="77"/>
      <c r="T494" s="61" t="s">
        <v>288</v>
      </c>
      <c r="U494" s="77">
        <v>44705</v>
      </c>
      <c r="V494" s="61" t="s">
        <v>288</v>
      </c>
    </row>
    <row r="495" spans="1:22" ht="14.5">
      <c r="A495" s="61" t="s">
        <v>577</v>
      </c>
      <c r="B495" s="61" t="s">
        <v>693</v>
      </c>
      <c r="C495" s="61" t="s">
        <v>676</v>
      </c>
      <c r="D495" s="61" t="s">
        <v>1351</v>
      </c>
      <c r="E495" s="61" t="s">
        <v>2995</v>
      </c>
      <c r="F495" s="77">
        <v>44719</v>
      </c>
      <c r="G495" s="62">
        <v>-2816.69</v>
      </c>
      <c r="H495" s="62">
        <v>-248291.22</v>
      </c>
      <c r="I495" s="61" t="s">
        <v>20</v>
      </c>
      <c r="J495" s="61" t="s">
        <v>2972</v>
      </c>
      <c r="K495" s="61" t="s">
        <v>2989</v>
      </c>
      <c r="L495" s="61" t="s">
        <v>2996</v>
      </c>
      <c r="M495" s="61" t="s">
        <v>2995</v>
      </c>
      <c r="N495" s="61" t="s">
        <v>288</v>
      </c>
      <c r="O495" s="61" t="s">
        <v>288</v>
      </c>
      <c r="P495" s="61" t="s">
        <v>1370</v>
      </c>
      <c r="Q495" s="61" t="s">
        <v>288</v>
      </c>
      <c r="R495" s="61" t="s">
        <v>1150</v>
      </c>
      <c r="S495" s="77"/>
      <c r="T495" s="61" t="s">
        <v>288</v>
      </c>
      <c r="U495" s="77">
        <v>44719</v>
      </c>
      <c r="V495" s="61" t="s">
        <v>288</v>
      </c>
    </row>
    <row r="496" spans="1:22" ht="14.5">
      <c r="A496" s="61" t="s">
        <v>577</v>
      </c>
      <c r="B496" s="61" t="s">
        <v>693</v>
      </c>
      <c r="C496" s="61" t="s">
        <v>678</v>
      </c>
      <c r="D496" s="61" t="s">
        <v>1351</v>
      </c>
      <c r="E496" s="61" t="s">
        <v>2997</v>
      </c>
      <c r="F496" s="77">
        <v>44733</v>
      </c>
      <c r="G496" s="62">
        <v>-160778.28</v>
      </c>
      <c r="H496" s="62">
        <v>-14172605.380000001</v>
      </c>
      <c r="I496" s="61" t="s">
        <v>20</v>
      </c>
      <c r="J496" s="61" t="s">
        <v>2972</v>
      </c>
      <c r="K496" s="61" t="s">
        <v>2998</v>
      </c>
      <c r="L496" s="61" t="s">
        <v>2999</v>
      </c>
      <c r="M496" s="61" t="s">
        <v>2997</v>
      </c>
      <c r="N496" s="61" t="s">
        <v>288</v>
      </c>
      <c r="O496" s="61" t="s">
        <v>288</v>
      </c>
      <c r="P496" s="61" t="s">
        <v>1370</v>
      </c>
      <c r="Q496" s="61" t="s">
        <v>288</v>
      </c>
      <c r="R496" s="61" t="s">
        <v>1150</v>
      </c>
      <c r="S496" s="77"/>
      <c r="T496" s="61" t="s">
        <v>288</v>
      </c>
      <c r="U496" s="77">
        <v>44733</v>
      </c>
      <c r="V496" s="61" t="s">
        <v>288</v>
      </c>
    </row>
    <row r="497" spans="1:22" ht="14.5">
      <c r="A497" s="61" t="s">
        <v>577</v>
      </c>
      <c r="B497" s="61" t="s">
        <v>693</v>
      </c>
      <c r="C497" s="61" t="s">
        <v>676</v>
      </c>
      <c r="D497" s="61" t="s">
        <v>1351</v>
      </c>
      <c r="E497" s="61" t="s">
        <v>3000</v>
      </c>
      <c r="F497" s="77">
        <v>44621</v>
      </c>
      <c r="G497" s="62">
        <v>-154800.54999999999</v>
      </c>
      <c r="H497" s="62">
        <v>-13165786.779999999</v>
      </c>
      <c r="I497" s="61" t="s">
        <v>20</v>
      </c>
      <c r="J497" s="61" t="s">
        <v>2972</v>
      </c>
      <c r="K497" s="61" t="s">
        <v>2989</v>
      </c>
      <c r="L497" s="61" t="s">
        <v>3001</v>
      </c>
      <c r="M497" s="61" t="s">
        <v>3000</v>
      </c>
      <c r="N497" s="61" t="s">
        <v>288</v>
      </c>
      <c r="O497" s="61" t="s">
        <v>288</v>
      </c>
      <c r="P497" s="61" t="s">
        <v>1370</v>
      </c>
      <c r="Q497" s="61" t="s">
        <v>288</v>
      </c>
      <c r="R497" s="61" t="s">
        <v>1150</v>
      </c>
      <c r="S497" s="77">
        <v>44763</v>
      </c>
      <c r="T497" s="61" t="s">
        <v>3002</v>
      </c>
      <c r="U497" s="77">
        <v>44621</v>
      </c>
      <c r="V497" s="61" t="s">
        <v>288</v>
      </c>
    </row>
    <row r="498" spans="1:22" ht="14.5">
      <c r="A498" s="61" t="s">
        <v>577</v>
      </c>
      <c r="B498" s="61" t="s">
        <v>693</v>
      </c>
      <c r="C498" s="61" t="s">
        <v>676</v>
      </c>
      <c r="D498" s="61" t="s">
        <v>1351</v>
      </c>
      <c r="E498" s="61" t="s">
        <v>3003</v>
      </c>
      <c r="F498" s="77">
        <v>44693</v>
      </c>
      <c r="G498" s="62">
        <v>-68558.039999999994</v>
      </c>
      <c r="H498" s="62">
        <v>-5861712.4199999999</v>
      </c>
      <c r="I498" s="61" t="s">
        <v>20</v>
      </c>
      <c r="J498" s="61" t="s">
        <v>3004</v>
      </c>
      <c r="K498" s="61" t="s">
        <v>3005</v>
      </c>
      <c r="L498" s="61" t="s">
        <v>3006</v>
      </c>
      <c r="M498" s="61" t="s">
        <v>3003</v>
      </c>
      <c r="N498" s="61" t="s">
        <v>288</v>
      </c>
      <c r="O498" s="61" t="s">
        <v>288</v>
      </c>
      <c r="P498" s="61" t="s">
        <v>1370</v>
      </c>
      <c r="Q498" s="61" t="s">
        <v>288</v>
      </c>
      <c r="R498" s="61" t="s">
        <v>1150</v>
      </c>
      <c r="S498" s="77"/>
      <c r="T498" s="61" t="s">
        <v>288</v>
      </c>
      <c r="U498" s="77">
        <v>44693</v>
      </c>
      <c r="V498" s="61" t="s">
        <v>288</v>
      </c>
    </row>
    <row r="499" spans="1:22" ht="14.5">
      <c r="A499" s="61" t="s">
        <v>577</v>
      </c>
      <c r="B499" s="61" t="s">
        <v>693</v>
      </c>
      <c r="C499" s="61" t="s">
        <v>676</v>
      </c>
      <c r="D499" s="61" t="s">
        <v>1351</v>
      </c>
      <c r="E499" s="61" t="s">
        <v>3007</v>
      </c>
      <c r="F499" s="77">
        <v>44711</v>
      </c>
      <c r="G499" s="62">
        <v>-3498</v>
      </c>
      <c r="H499" s="62">
        <v>-299079</v>
      </c>
      <c r="I499" s="61" t="s">
        <v>20</v>
      </c>
      <c r="J499" s="61" t="s">
        <v>3004</v>
      </c>
      <c r="K499" s="61" t="s">
        <v>3005</v>
      </c>
      <c r="L499" s="61" t="s">
        <v>3008</v>
      </c>
      <c r="M499" s="61" t="s">
        <v>3007</v>
      </c>
      <c r="N499" s="61" t="s">
        <v>288</v>
      </c>
      <c r="O499" s="61" t="s">
        <v>288</v>
      </c>
      <c r="P499" s="61" t="s">
        <v>1370</v>
      </c>
      <c r="Q499" s="61" t="s">
        <v>288</v>
      </c>
      <c r="R499" s="61" t="s">
        <v>1150</v>
      </c>
      <c r="S499" s="77"/>
      <c r="T499" s="61" t="s">
        <v>288</v>
      </c>
      <c r="U499" s="77">
        <v>44711</v>
      </c>
      <c r="V499" s="61" t="s">
        <v>288</v>
      </c>
    </row>
    <row r="500" spans="1:22" ht="14.5">
      <c r="A500" s="61" t="s">
        <v>577</v>
      </c>
      <c r="B500" s="61" t="s">
        <v>693</v>
      </c>
      <c r="C500" s="61" t="s">
        <v>676</v>
      </c>
      <c r="D500" s="61" t="s">
        <v>1351</v>
      </c>
      <c r="E500" s="61" t="s">
        <v>3009</v>
      </c>
      <c r="F500" s="77">
        <v>44700</v>
      </c>
      <c r="G500" s="62">
        <v>-115864.62</v>
      </c>
      <c r="H500" s="62">
        <v>-9906425.0099999998</v>
      </c>
      <c r="I500" s="61" t="s">
        <v>20</v>
      </c>
      <c r="J500" s="61" t="s">
        <v>3004</v>
      </c>
      <c r="K500" s="61" t="s">
        <v>2973</v>
      </c>
      <c r="L500" s="61" t="s">
        <v>3010</v>
      </c>
      <c r="M500" s="61" t="s">
        <v>3009</v>
      </c>
      <c r="N500" s="61" t="s">
        <v>288</v>
      </c>
      <c r="O500" s="61" t="s">
        <v>288</v>
      </c>
      <c r="P500" s="61" t="s">
        <v>1370</v>
      </c>
      <c r="Q500" s="61" t="s">
        <v>288</v>
      </c>
      <c r="R500" s="61" t="s">
        <v>1150</v>
      </c>
      <c r="S500" s="77"/>
      <c r="T500" s="61" t="s">
        <v>288</v>
      </c>
      <c r="U500" s="77">
        <v>44700</v>
      </c>
      <c r="V500" s="61" t="s">
        <v>288</v>
      </c>
    </row>
    <row r="501" spans="1:22" ht="14.5">
      <c r="A501" s="61" t="s">
        <v>577</v>
      </c>
      <c r="B501" s="61" t="s">
        <v>693</v>
      </c>
      <c r="C501" s="61" t="s">
        <v>676</v>
      </c>
      <c r="D501" s="61" t="s">
        <v>1351</v>
      </c>
      <c r="E501" s="61" t="s">
        <v>3011</v>
      </c>
      <c r="F501" s="77">
        <v>44710</v>
      </c>
      <c r="G501" s="62">
        <v>-235718.16</v>
      </c>
      <c r="H501" s="62">
        <v>-20153902.68</v>
      </c>
      <c r="I501" s="61" t="s">
        <v>20</v>
      </c>
      <c r="J501" s="61" t="s">
        <v>3004</v>
      </c>
      <c r="K501" s="61" t="s">
        <v>2973</v>
      </c>
      <c r="L501" s="61" t="s">
        <v>3012</v>
      </c>
      <c r="M501" s="61" t="s">
        <v>3011</v>
      </c>
      <c r="N501" s="61" t="s">
        <v>288</v>
      </c>
      <c r="O501" s="61" t="s">
        <v>288</v>
      </c>
      <c r="P501" s="61" t="s">
        <v>1370</v>
      </c>
      <c r="Q501" s="61" t="s">
        <v>288</v>
      </c>
      <c r="R501" s="61" t="s">
        <v>1150</v>
      </c>
      <c r="S501" s="77"/>
      <c r="T501" s="61" t="s">
        <v>288</v>
      </c>
      <c r="U501" s="77">
        <v>44710</v>
      </c>
      <c r="V501" s="61" t="s">
        <v>288</v>
      </c>
    </row>
    <row r="502" spans="1:22" ht="14.5">
      <c r="A502" s="61" t="s">
        <v>577</v>
      </c>
      <c r="B502" s="61" t="s">
        <v>693</v>
      </c>
      <c r="C502" s="61" t="s">
        <v>676</v>
      </c>
      <c r="D502" s="61" t="s">
        <v>1351</v>
      </c>
      <c r="E502" s="61" t="s">
        <v>3013</v>
      </c>
      <c r="F502" s="77">
        <v>44711</v>
      </c>
      <c r="G502" s="62">
        <v>-2552.5500000000002</v>
      </c>
      <c r="H502" s="62">
        <v>-218243.03</v>
      </c>
      <c r="I502" s="61" t="s">
        <v>20</v>
      </c>
      <c r="J502" s="61" t="s">
        <v>3004</v>
      </c>
      <c r="K502" s="61" t="s">
        <v>2973</v>
      </c>
      <c r="L502" s="61" t="s">
        <v>3014</v>
      </c>
      <c r="M502" s="61" t="s">
        <v>3013</v>
      </c>
      <c r="N502" s="61" t="s">
        <v>288</v>
      </c>
      <c r="O502" s="61" t="s">
        <v>288</v>
      </c>
      <c r="P502" s="61" t="s">
        <v>1370</v>
      </c>
      <c r="Q502" s="61" t="s">
        <v>288</v>
      </c>
      <c r="R502" s="61" t="s">
        <v>1150</v>
      </c>
      <c r="S502" s="77"/>
      <c r="T502" s="61" t="s">
        <v>288</v>
      </c>
      <c r="U502" s="77">
        <v>44711</v>
      </c>
      <c r="V502" s="61" t="s">
        <v>288</v>
      </c>
    </row>
    <row r="503" spans="1:22" ht="14.5">
      <c r="A503" s="61" t="s">
        <v>577</v>
      </c>
      <c r="B503" s="61" t="s">
        <v>693</v>
      </c>
      <c r="C503" s="61" t="s">
        <v>678</v>
      </c>
      <c r="D503" s="61" t="s">
        <v>1351</v>
      </c>
      <c r="E503" s="61" t="s">
        <v>3015</v>
      </c>
      <c r="F503" s="77">
        <v>44681</v>
      </c>
      <c r="G503" s="62">
        <v>-969.99</v>
      </c>
      <c r="H503" s="62">
        <v>-82691.649999999994</v>
      </c>
      <c r="I503" s="61" t="s">
        <v>20</v>
      </c>
      <c r="J503" s="61" t="s">
        <v>1466</v>
      </c>
      <c r="K503" s="61" t="s">
        <v>3016</v>
      </c>
      <c r="L503" s="61" t="s">
        <v>3017</v>
      </c>
      <c r="M503" s="61" t="s">
        <v>3015</v>
      </c>
      <c r="N503" s="61" t="s">
        <v>288</v>
      </c>
      <c r="O503" s="61" t="s">
        <v>288</v>
      </c>
      <c r="P503" s="61" t="s">
        <v>1388</v>
      </c>
      <c r="Q503" s="61" t="s">
        <v>288</v>
      </c>
      <c r="R503" s="61" t="s">
        <v>1150</v>
      </c>
      <c r="S503" s="77"/>
      <c r="T503" s="61" t="s">
        <v>288</v>
      </c>
      <c r="U503" s="77">
        <v>44668</v>
      </c>
      <c r="V503" s="61" t="s">
        <v>288</v>
      </c>
    </row>
    <row r="504" spans="1:22" ht="14.5">
      <c r="A504" s="61" t="s">
        <v>577</v>
      </c>
      <c r="B504" s="61" t="s">
        <v>693</v>
      </c>
      <c r="C504" s="61" t="s">
        <v>678</v>
      </c>
      <c r="D504" s="61" t="s">
        <v>1351</v>
      </c>
      <c r="E504" s="61" t="s">
        <v>3018</v>
      </c>
      <c r="F504" s="77">
        <v>44681</v>
      </c>
      <c r="G504" s="62">
        <v>-2785.44</v>
      </c>
      <c r="H504" s="62">
        <v>-237458.76</v>
      </c>
      <c r="I504" s="61" t="s">
        <v>20</v>
      </c>
      <c r="J504" s="61" t="s">
        <v>1466</v>
      </c>
      <c r="K504" s="61" t="s">
        <v>3019</v>
      </c>
      <c r="L504" s="61" t="s">
        <v>3020</v>
      </c>
      <c r="M504" s="61" t="s">
        <v>3018</v>
      </c>
      <c r="N504" s="61" t="s">
        <v>288</v>
      </c>
      <c r="O504" s="61" t="s">
        <v>288</v>
      </c>
      <c r="P504" s="61" t="s">
        <v>1388</v>
      </c>
      <c r="Q504" s="61" t="s">
        <v>288</v>
      </c>
      <c r="R504" s="61" t="s">
        <v>1150</v>
      </c>
      <c r="S504" s="77"/>
      <c r="T504" s="61" t="s">
        <v>288</v>
      </c>
      <c r="U504" s="77">
        <v>44649</v>
      </c>
      <c r="V504" s="61" t="s">
        <v>288</v>
      </c>
    </row>
    <row r="505" spans="1:22" ht="14.5">
      <c r="A505" s="61" t="s">
        <v>577</v>
      </c>
      <c r="B505" s="61" t="s">
        <v>1145</v>
      </c>
      <c r="C505" s="61" t="s">
        <v>678</v>
      </c>
      <c r="D505" s="61" t="s">
        <v>1351</v>
      </c>
      <c r="E505" s="61" t="s">
        <v>3021</v>
      </c>
      <c r="F505" s="77">
        <v>44742</v>
      </c>
      <c r="G505" s="62">
        <v>-1100.17</v>
      </c>
      <c r="H505" s="62">
        <v>-96979.99</v>
      </c>
      <c r="I505" s="61" t="s">
        <v>20</v>
      </c>
      <c r="J505" s="61" t="s">
        <v>1466</v>
      </c>
      <c r="K505" s="61" t="s">
        <v>3022</v>
      </c>
      <c r="L505" s="61" t="s">
        <v>3023</v>
      </c>
      <c r="M505" s="61" t="s">
        <v>3021</v>
      </c>
      <c r="N505" s="61" t="s">
        <v>288</v>
      </c>
      <c r="O505" s="61" t="s">
        <v>288</v>
      </c>
      <c r="P505" s="61" t="s">
        <v>1388</v>
      </c>
      <c r="Q505" s="61" t="s">
        <v>288</v>
      </c>
      <c r="R505" s="61" t="s">
        <v>1150</v>
      </c>
      <c r="S505" s="77"/>
      <c r="T505" s="61" t="s">
        <v>288</v>
      </c>
      <c r="U505" s="77">
        <v>44706</v>
      </c>
      <c r="V505" s="61" t="s">
        <v>288</v>
      </c>
    </row>
    <row r="506" spans="1:22" ht="14.5">
      <c r="A506" s="61" t="s">
        <v>577</v>
      </c>
      <c r="B506" s="61" t="s">
        <v>693</v>
      </c>
      <c r="C506" s="61" t="s">
        <v>678</v>
      </c>
      <c r="D506" s="61" t="s">
        <v>1351</v>
      </c>
      <c r="E506" s="61" t="s">
        <v>3024</v>
      </c>
      <c r="F506" s="77">
        <v>44710</v>
      </c>
      <c r="G506" s="62">
        <v>-3732.57</v>
      </c>
      <c r="H506" s="62">
        <v>-319134.74</v>
      </c>
      <c r="I506" s="61" t="s">
        <v>20</v>
      </c>
      <c r="J506" s="61" t="s">
        <v>1466</v>
      </c>
      <c r="K506" s="61" t="s">
        <v>3025</v>
      </c>
      <c r="L506" s="61" t="s">
        <v>3025</v>
      </c>
      <c r="M506" s="61" t="s">
        <v>3024</v>
      </c>
      <c r="N506" s="61" t="s">
        <v>288</v>
      </c>
      <c r="O506" s="61" t="s">
        <v>288</v>
      </c>
      <c r="P506" s="61" t="s">
        <v>1388</v>
      </c>
      <c r="Q506" s="61" t="s">
        <v>288</v>
      </c>
      <c r="R506" s="61" t="s">
        <v>1150</v>
      </c>
      <c r="S506" s="77">
        <v>44748</v>
      </c>
      <c r="T506" s="61" t="s">
        <v>3026</v>
      </c>
      <c r="U506" s="77">
        <v>44607</v>
      </c>
      <c r="V506" s="61" t="s">
        <v>288</v>
      </c>
    </row>
    <row r="507" spans="1:22" ht="14.5">
      <c r="A507" s="61" t="s">
        <v>577</v>
      </c>
      <c r="B507" s="61" t="s">
        <v>693</v>
      </c>
      <c r="C507" s="61" t="s">
        <v>678</v>
      </c>
      <c r="D507" s="61" t="s">
        <v>1351</v>
      </c>
      <c r="E507" s="61" t="s">
        <v>3027</v>
      </c>
      <c r="F507" s="77">
        <v>44706</v>
      </c>
      <c r="G507" s="62">
        <v>-3977.21</v>
      </c>
      <c r="H507" s="62">
        <v>-340051.46</v>
      </c>
      <c r="I507" s="61" t="s">
        <v>20</v>
      </c>
      <c r="J507" s="61" t="s">
        <v>3028</v>
      </c>
      <c r="K507" s="61" t="s">
        <v>3029</v>
      </c>
      <c r="L507" s="61" t="s">
        <v>3030</v>
      </c>
      <c r="M507" s="61" t="s">
        <v>3027</v>
      </c>
      <c r="N507" s="61" t="s">
        <v>288</v>
      </c>
      <c r="O507" s="61" t="s">
        <v>288</v>
      </c>
      <c r="P507" s="61" t="s">
        <v>288</v>
      </c>
      <c r="Q507" s="61" t="s">
        <v>288</v>
      </c>
      <c r="R507" s="61" t="s">
        <v>1150</v>
      </c>
      <c r="S507" s="77">
        <v>44770</v>
      </c>
      <c r="T507" s="61" t="s">
        <v>3031</v>
      </c>
      <c r="U507" s="77">
        <v>44706</v>
      </c>
      <c r="V507" s="61" t="s">
        <v>288</v>
      </c>
    </row>
    <row r="508" spans="1:22" ht="14.5">
      <c r="A508" s="61" t="s">
        <v>577</v>
      </c>
      <c r="B508" s="61" t="s">
        <v>693</v>
      </c>
      <c r="C508" s="61" t="s">
        <v>678</v>
      </c>
      <c r="D508" s="61" t="s">
        <v>1351</v>
      </c>
      <c r="E508" s="61" t="s">
        <v>3032</v>
      </c>
      <c r="F508" s="77">
        <v>44656</v>
      </c>
      <c r="G508" s="62">
        <v>-8114.33</v>
      </c>
      <c r="H508" s="62">
        <v>-691746.63</v>
      </c>
      <c r="I508" s="61" t="s">
        <v>20</v>
      </c>
      <c r="J508" s="61" t="s">
        <v>1389</v>
      </c>
      <c r="K508" s="61" t="s">
        <v>3033</v>
      </c>
      <c r="L508" s="61" t="s">
        <v>3034</v>
      </c>
      <c r="M508" s="61" t="s">
        <v>3032</v>
      </c>
      <c r="N508" s="61" t="s">
        <v>288</v>
      </c>
      <c r="O508" s="61" t="s">
        <v>288</v>
      </c>
      <c r="P508" s="61" t="s">
        <v>737</v>
      </c>
      <c r="Q508" s="61" t="s">
        <v>288</v>
      </c>
      <c r="R508" s="61" t="s">
        <v>1150</v>
      </c>
      <c r="S508" s="77"/>
      <c r="T508" s="61" t="s">
        <v>288</v>
      </c>
      <c r="U508" s="77">
        <v>44656</v>
      </c>
      <c r="V508" s="61" t="s">
        <v>288</v>
      </c>
    </row>
    <row r="509" spans="1:22" ht="14.5">
      <c r="A509" s="61" t="s">
        <v>577</v>
      </c>
      <c r="B509" s="61" t="s">
        <v>1145</v>
      </c>
      <c r="C509" s="61" t="s">
        <v>678</v>
      </c>
      <c r="D509" s="61" t="s">
        <v>1351</v>
      </c>
      <c r="E509" s="61" t="s">
        <v>3035</v>
      </c>
      <c r="F509" s="77">
        <v>44728</v>
      </c>
      <c r="G509" s="62">
        <v>-1755</v>
      </c>
      <c r="H509" s="62">
        <v>-154703.25</v>
      </c>
      <c r="I509" s="61" t="s">
        <v>20</v>
      </c>
      <c r="J509" s="61" t="s">
        <v>1389</v>
      </c>
      <c r="K509" s="61" t="s">
        <v>2953</v>
      </c>
      <c r="L509" s="61" t="s">
        <v>3036</v>
      </c>
      <c r="M509" s="61" t="s">
        <v>3035</v>
      </c>
      <c r="N509" s="61" t="s">
        <v>288</v>
      </c>
      <c r="O509" s="61" t="s">
        <v>288</v>
      </c>
      <c r="P509" s="61" t="s">
        <v>737</v>
      </c>
      <c r="Q509" s="61" t="s">
        <v>288</v>
      </c>
      <c r="R509" s="61" t="s">
        <v>1150</v>
      </c>
      <c r="S509" s="77"/>
      <c r="T509" s="61" t="s">
        <v>288</v>
      </c>
      <c r="U509" s="77">
        <v>44728</v>
      </c>
      <c r="V509" s="61" t="s">
        <v>288</v>
      </c>
    </row>
    <row r="510" spans="1:22" ht="14.5">
      <c r="A510" s="61" t="s">
        <v>577</v>
      </c>
      <c r="B510" s="61" t="s">
        <v>1145</v>
      </c>
      <c r="C510" s="61" t="s">
        <v>678</v>
      </c>
      <c r="D510" s="61" t="s">
        <v>1351</v>
      </c>
      <c r="E510" s="61" t="s">
        <v>3037</v>
      </c>
      <c r="F510" s="77">
        <v>44731</v>
      </c>
      <c r="G510" s="62">
        <v>-1671.72</v>
      </c>
      <c r="H510" s="62">
        <v>-147362.12</v>
      </c>
      <c r="I510" s="61" t="s">
        <v>20</v>
      </c>
      <c r="J510" s="61" t="s">
        <v>1389</v>
      </c>
      <c r="K510" s="61" t="s">
        <v>3038</v>
      </c>
      <c r="L510" s="61" t="s">
        <v>3039</v>
      </c>
      <c r="M510" s="61" t="s">
        <v>3037</v>
      </c>
      <c r="N510" s="61" t="s">
        <v>288</v>
      </c>
      <c r="O510" s="61" t="s">
        <v>288</v>
      </c>
      <c r="P510" s="61" t="s">
        <v>737</v>
      </c>
      <c r="Q510" s="61" t="s">
        <v>288</v>
      </c>
      <c r="R510" s="61" t="s">
        <v>1150</v>
      </c>
      <c r="S510" s="77"/>
      <c r="T510" s="61" t="s">
        <v>288</v>
      </c>
      <c r="U510" s="77">
        <v>44731</v>
      </c>
      <c r="V510" s="61" t="s">
        <v>288</v>
      </c>
    </row>
    <row r="511" spans="1:22" ht="14.5">
      <c r="A511" s="61" t="s">
        <v>577</v>
      </c>
      <c r="B511" s="61" t="s">
        <v>1145</v>
      </c>
      <c r="C511" s="61" t="s">
        <v>678</v>
      </c>
      <c r="D511" s="61" t="s">
        <v>1351</v>
      </c>
      <c r="E511" s="61" t="s">
        <v>3040</v>
      </c>
      <c r="F511" s="77">
        <v>44726</v>
      </c>
      <c r="G511" s="62">
        <v>-4658.22</v>
      </c>
      <c r="H511" s="62">
        <v>-410622.09</v>
      </c>
      <c r="I511" s="61" t="s">
        <v>20</v>
      </c>
      <c r="J511" s="61" t="s">
        <v>1389</v>
      </c>
      <c r="K511" s="61" t="s">
        <v>3041</v>
      </c>
      <c r="L511" s="61" t="s">
        <v>3042</v>
      </c>
      <c r="M511" s="61" t="s">
        <v>3040</v>
      </c>
      <c r="N511" s="61" t="s">
        <v>288</v>
      </c>
      <c r="O511" s="61" t="s">
        <v>288</v>
      </c>
      <c r="P511" s="61" t="s">
        <v>737</v>
      </c>
      <c r="Q511" s="61" t="s">
        <v>288</v>
      </c>
      <c r="R511" s="61" t="s">
        <v>1150</v>
      </c>
      <c r="S511" s="77"/>
      <c r="T511" s="61" t="s">
        <v>288</v>
      </c>
      <c r="U511" s="77">
        <v>44726</v>
      </c>
      <c r="V511" s="61" t="s">
        <v>288</v>
      </c>
    </row>
    <row r="512" spans="1:22" ht="14.5">
      <c r="A512" s="61" t="s">
        <v>577</v>
      </c>
      <c r="B512" s="61" t="s">
        <v>1145</v>
      </c>
      <c r="C512" s="61" t="s">
        <v>678</v>
      </c>
      <c r="D512" s="61" t="s">
        <v>1351</v>
      </c>
      <c r="E512" s="61" t="s">
        <v>3043</v>
      </c>
      <c r="F512" s="77">
        <v>44733</v>
      </c>
      <c r="G512" s="62">
        <v>-3310.2</v>
      </c>
      <c r="H512" s="62">
        <v>-291794.13</v>
      </c>
      <c r="I512" s="61" t="s">
        <v>20</v>
      </c>
      <c r="J512" s="61" t="s">
        <v>1389</v>
      </c>
      <c r="K512" s="61" t="s">
        <v>2953</v>
      </c>
      <c r="L512" s="61" t="s">
        <v>3044</v>
      </c>
      <c r="M512" s="61" t="s">
        <v>3043</v>
      </c>
      <c r="N512" s="61" t="s">
        <v>288</v>
      </c>
      <c r="O512" s="61" t="s">
        <v>288</v>
      </c>
      <c r="P512" s="61" t="s">
        <v>737</v>
      </c>
      <c r="Q512" s="61" t="s">
        <v>288</v>
      </c>
      <c r="R512" s="61" t="s">
        <v>1150</v>
      </c>
      <c r="S512" s="77"/>
      <c r="T512" s="61" t="s">
        <v>288</v>
      </c>
      <c r="U512" s="77">
        <v>44733</v>
      </c>
      <c r="V512" s="61" t="s">
        <v>288</v>
      </c>
    </row>
    <row r="513" spans="1:22" ht="14.5">
      <c r="A513" s="61" t="s">
        <v>577</v>
      </c>
      <c r="B513" s="61" t="s">
        <v>1145</v>
      </c>
      <c r="C513" s="61" t="s">
        <v>678</v>
      </c>
      <c r="D513" s="61" t="s">
        <v>1351</v>
      </c>
      <c r="E513" s="61" t="s">
        <v>3045</v>
      </c>
      <c r="F513" s="77">
        <v>44733</v>
      </c>
      <c r="G513" s="62">
        <v>-9154.2999999999993</v>
      </c>
      <c r="H513" s="62">
        <v>-806951.55</v>
      </c>
      <c r="I513" s="61" t="s">
        <v>20</v>
      </c>
      <c r="J513" s="61" t="s">
        <v>1389</v>
      </c>
      <c r="K513" s="61" t="s">
        <v>2953</v>
      </c>
      <c r="L513" s="61" t="s">
        <v>3046</v>
      </c>
      <c r="M513" s="61" t="s">
        <v>3045</v>
      </c>
      <c r="N513" s="61" t="s">
        <v>288</v>
      </c>
      <c r="O513" s="61" t="s">
        <v>288</v>
      </c>
      <c r="P513" s="61" t="s">
        <v>737</v>
      </c>
      <c r="Q513" s="61" t="s">
        <v>288</v>
      </c>
      <c r="R513" s="61" t="s">
        <v>1150</v>
      </c>
      <c r="S513" s="77"/>
      <c r="T513" s="61" t="s">
        <v>288</v>
      </c>
      <c r="U513" s="77">
        <v>44733</v>
      </c>
      <c r="V513" s="61" t="s">
        <v>288</v>
      </c>
    </row>
    <row r="514" spans="1:22" ht="14.5">
      <c r="A514" s="61" t="s">
        <v>577</v>
      </c>
      <c r="B514" s="61" t="s">
        <v>693</v>
      </c>
      <c r="C514" s="61" t="s">
        <v>676</v>
      </c>
      <c r="D514" s="61" t="s">
        <v>1351</v>
      </c>
      <c r="E514" s="61" t="s">
        <v>3047</v>
      </c>
      <c r="F514" s="77">
        <v>44671</v>
      </c>
      <c r="G514" s="62">
        <v>-518.79999999999995</v>
      </c>
      <c r="H514" s="62">
        <v>-44227.7</v>
      </c>
      <c r="I514" s="61" t="s">
        <v>20</v>
      </c>
      <c r="J514" s="61" t="s">
        <v>1389</v>
      </c>
      <c r="K514" s="61" t="s">
        <v>3048</v>
      </c>
      <c r="L514" s="61" t="s">
        <v>3049</v>
      </c>
      <c r="M514" s="61" t="s">
        <v>3047</v>
      </c>
      <c r="N514" s="61" t="s">
        <v>288</v>
      </c>
      <c r="O514" s="61" t="s">
        <v>288</v>
      </c>
      <c r="P514" s="61" t="s">
        <v>737</v>
      </c>
      <c r="Q514" s="61" t="s">
        <v>288</v>
      </c>
      <c r="R514" s="61" t="s">
        <v>1150</v>
      </c>
      <c r="S514" s="77">
        <v>44749</v>
      </c>
      <c r="T514" s="61" t="s">
        <v>3050</v>
      </c>
      <c r="U514" s="77">
        <v>44671</v>
      </c>
      <c r="V514" s="61" t="s">
        <v>288</v>
      </c>
    </row>
    <row r="515" spans="1:22" ht="14.5">
      <c r="A515" s="61" t="s">
        <v>577</v>
      </c>
      <c r="B515" s="61" t="s">
        <v>693</v>
      </c>
      <c r="C515" s="61" t="s">
        <v>676</v>
      </c>
      <c r="D515" s="61" t="s">
        <v>1351</v>
      </c>
      <c r="E515" s="61" t="s">
        <v>3051</v>
      </c>
      <c r="F515" s="77">
        <v>44669</v>
      </c>
      <c r="G515" s="62">
        <v>-20306.64</v>
      </c>
      <c r="H515" s="62">
        <v>-1731141.06</v>
      </c>
      <c r="I515" s="61" t="s">
        <v>20</v>
      </c>
      <c r="J515" s="61" t="s">
        <v>1389</v>
      </c>
      <c r="K515" s="61" t="s">
        <v>3052</v>
      </c>
      <c r="L515" s="61" t="s">
        <v>3053</v>
      </c>
      <c r="M515" s="61" t="s">
        <v>3051</v>
      </c>
      <c r="N515" s="61" t="s">
        <v>288</v>
      </c>
      <c r="O515" s="61" t="s">
        <v>288</v>
      </c>
      <c r="P515" s="61" t="s">
        <v>737</v>
      </c>
      <c r="Q515" s="61" t="s">
        <v>288</v>
      </c>
      <c r="R515" s="61" t="s">
        <v>1150</v>
      </c>
      <c r="S515" s="77">
        <v>44749</v>
      </c>
      <c r="T515" s="61" t="s">
        <v>3054</v>
      </c>
      <c r="U515" s="77">
        <v>44669</v>
      </c>
      <c r="V515" s="61" t="s">
        <v>288</v>
      </c>
    </row>
    <row r="516" spans="1:22" ht="14.5">
      <c r="A516" s="61" t="s">
        <v>577</v>
      </c>
      <c r="B516" s="61" t="s">
        <v>693</v>
      </c>
      <c r="C516" s="61" t="s">
        <v>678</v>
      </c>
      <c r="D516" s="61" t="s">
        <v>1351</v>
      </c>
      <c r="E516" s="61" t="s">
        <v>3055</v>
      </c>
      <c r="F516" s="77">
        <v>44668</v>
      </c>
      <c r="G516" s="62">
        <v>-2312.02</v>
      </c>
      <c r="H516" s="62">
        <v>-197099.71</v>
      </c>
      <c r="I516" s="61" t="s">
        <v>20</v>
      </c>
      <c r="J516" s="61" t="s">
        <v>1389</v>
      </c>
      <c r="K516" s="61" t="s">
        <v>2953</v>
      </c>
      <c r="L516" s="61" t="s">
        <v>3056</v>
      </c>
      <c r="M516" s="61" t="s">
        <v>3055</v>
      </c>
      <c r="N516" s="61" t="s">
        <v>288</v>
      </c>
      <c r="O516" s="61" t="s">
        <v>288</v>
      </c>
      <c r="P516" s="61" t="s">
        <v>737</v>
      </c>
      <c r="Q516" s="61" t="s">
        <v>288</v>
      </c>
      <c r="R516" s="61" t="s">
        <v>1150</v>
      </c>
      <c r="S516" s="77">
        <v>44749</v>
      </c>
      <c r="T516" s="61" t="s">
        <v>3057</v>
      </c>
      <c r="U516" s="77">
        <v>44668</v>
      </c>
      <c r="V516" s="61" t="s">
        <v>288</v>
      </c>
    </row>
    <row r="517" spans="1:22" ht="14.5">
      <c r="A517" s="61" t="s">
        <v>577</v>
      </c>
      <c r="B517" s="61" t="s">
        <v>693</v>
      </c>
      <c r="C517" s="61" t="s">
        <v>678</v>
      </c>
      <c r="D517" s="61" t="s">
        <v>1351</v>
      </c>
      <c r="E517" s="61" t="s">
        <v>3058</v>
      </c>
      <c r="F517" s="77">
        <v>44668</v>
      </c>
      <c r="G517" s="62">
        <v>-26774.07</v>
      </c>
      <c r="H517" s="62">
        <v>-2282489.4700000002</v>
      </c>
      <c r="I517" s="61" t="s">
        <v>20</v>
      </c>
      <c r="J517" s="61" t="s">
        <v>1389</v>
      </c>
      <c r="K517" s="61" t="s">
        <v>3059</v>
      </c>
      <c r="L517" s="61" t="s">
        <v>3060</v>
      </c>
      <c r="M517" s="61" t="s">
        <v>3058</v>
      </c>
      <c r="N517" s="61" t="s">
        <v>288</v>
      </c>
      <c r="O517" s="61" t="s">
        <v>288</v>
      </c>
      <c r="P517" s="61" t="s">
        <v>737</v>
      </c>
      <c r="Q517" s="61" t="s">
        <v>288</v>
      </c>
      <c r="R517" s="61" t="s">
        <v>1150</v>
      </c>
      <c r="S517" s="77">
        <v>44749</v>
      </c>
      <c r="T517" s="61" t="s">
        <v>3061</v>
      </c>
      <c r="U517" s="77">
        <v>44668</v>
      </c>
      <c r="V517" s="61" t="s">
        <v>288</v>
      </c>
    </row>
    <row r="518" spans="1:22" ht="14.5">
      <c r="A518" s="61" t="s">
        <v>577</v>
      </c>
      <c r="B518" s="61" t="s">
        <v>693</v>
      </c>
      <c r="C518" s="61" t="s">
        <v>678</v>
      </c>
      <c r="D518" s="61" t="s">
        <v>1351</v>
      </c>
      <c r="E518" s="61" t="s">
        <v>3062</v>
      </c>
      <c r="F518" s="77">
        <v>44636</v>
      </c>
      <c r="G518" s="62">
        <v>-18319.38</v>
      </c>
      <c r="H518" s="62">
        <v>-1558063.27</v>
      </c>
      <c r="I518" s="61" t="s">
        <v>20</v>
      </c>
      <c r="J518" s="61" t="s">
        <v>3063</v>
      </c>
      <c r="K518" s="61" t="s">
        <v>3064</v>
      </c>
      <c r="L518" s="61" t="s">
        <v>3065</v>
      </c>
      <c r="M518" s="61" t="s">
        <v>3062</v>
      </c>
      <c r="N518" s="61" t="s">
        <v>288</v>
      </c>
      <c r="O518" s="61" t="s">
        <v>288</v>
      </c>
      <c r="P518" s="61" t="s">
        <v>1390</v>
      </c>
      <c r="Q518" s="61" t="s">
        <v>288</v>
      </c>
      <c r="R518" s="61" t="s">
        <v>1150</v>
      </c>
      <c r="S518" s="77">
        <v>44763</v>
      </c>
      <c r="T518" s="61" t="s">
        <v>3066</v>
      </c>
      <c r="U518" s="77">
        <v>44624</v>
      </c>
      <c r="V518" s="61" t="s">
        <v>288</v>
      </c>
    </row>
    <row r="519" spans="1:22" ht="14.5">
      <c r="A519" s="61" t="s">
        <v>577</v>
      </c>
      <c r="B519" s="61" t="s">
        <v>693</v>
      </c>
      <c r="C519" s="61" t="s">
        <v>678</v>
      </c>
      <c r="D519" s="61" t="s">
        <v>1351</v>
      </c>
      <c r="E519" s="61" t="s">
        <v>3067</v>
      </c>
      <c r="F519" s="77">
        <v>44539</v>
      </c>
      <c r="G519" s="62">
        <v>-797.74</v>
      </c>
      <c r="H519" s="62">
        <v>-67688.240000000005</v>
      </c>
      <c r="I519" s="61" t="s">
        <v>20</v>
      </c>
      <c r="J519" s="61" t="s">
        <v>3068</v>
      </c>
      <c r="K519" s="61" t="s">
        <v>3069</v>
      </c>
      <c r="L519" s="61" t="s">
        <v>3070</v>
      </c>
      <c r="M519" s="61" t="s">
        <v>3067</v>
      </c>
      <c r="N519" s="61" t="s">
        <v>288</v>
      </c>
      <c r="O519" s="61" t="s">
        <v>288</v>
      </c>
      <c r="P519" s="61" t="s">
        <v>669</v>
      </c>
      <c r="Q519" s="61" t="s">
        <v>288</v>
      </c>
      <c r="R519" s="61" t="s">
        <v>1150</v>
      </c>
      <c r="S519" s="77"/>
      <c r="T519" s="61" t="s">
        <v>288</v>
      </c>
      <c r="U519" s="77">
        <v>44539</v>
      </c>
      <c r="V519" s="61" t="s">
        <v>288</v>
      </c>
    </row>
    <row r="520" spans="1:22" ht="14.5">
      <c r="A520" s="61" t="s">
        <v>577</v>
      </c>
      <c r="B520" s="61" t="s">
        <v>693</v>
      </c>
      <c r="C520" s="61" t="s">
        <v>676</v>
      </c>
      <c r="D520" s="61" t="s">
        <v>1351</v>
      </c>
      <c r="E520" s="61" t="s">
        <v>3071</v>
      </c>
      <c r="F520" s="77">
        <v>44535</v>
      </c>
      <c r="G520" s="62">
        <v>-15356.8</v>
      </c>
      <c r="H520" s="62">
        <v>-1303024.48</v>
      </c>
      <c r="I520" s="61" t="s">
        <v>20</v>
      </c>
      <c r="J520" s="61" t="s">
        <v>1391</v>
      </c>
      <c r="K520" s="61" t="s">
        <v>1467</v>
      </c>
      <c r="L520" s="61" t="s">
        <v>3072</v>
      </c>
      <c r="M520" s="61" t="s">
        <v>3071</v>
      </c>
      <c r="N520" s="61" t="s">
        <v>288</v>
      </c>
      <c r="O520" s="61" t="s">
        <v>288</v>
      </c>
      <c r="P520" s="61" t="s">
        <v>669</v>
      </c>
      <c r="Q520" s="61" t="s">
        <v>288</v>
      </c>
      <c r="R520" s="61" t="s">
        <v>1150</v>
      </c>
      <c r="S520" s="77"/>
      <c r="T520" s="61" t="s">
        <v>288</v>
      </c>
      <c r="U520" s="77">
        <v>44535</v>
      </c>
      <c r="V520" s="61" t="s">
        <v>288</v>
      </c>
    </row>
    <row r="521" spans="1:22" ht="14.5">
      <c r="A521" s="61" t="s">
        <v>577</v>
      </c>
      <c r="B521" s="61" t="s">
        <v>693</v>
      </c>
      <c r="C521" s="61" t="s">
        <v>678</v>
      </c>
      <c r="D521" s="61" t="s">
        <v>1351</v>
      </c>
      <c r="E521" s="61" t="s">
        <v>3073</v>
      </c>
      <c r="F521" s="77">
        <v>44718</v>
      </c>
      <c r="G521" s="62">
        <v>-1036.03</v>
      </c>
      <c r="H521" s="62">
        <v>-91326.04</v>
      </c>
      <c r="I521" s="61" t="s">
        <v>20</v>
      </c>
      <c r="J521" s="61" t="s">
        <v>1391</v>
      </c>
      <c r="K521" s="61" t="s">
        <v>3074</v>
      </c>
      <c r="L521" s="61" t="s">
        <v>3075</v>
      </c>
      <c r="M521" s="61" t="s">
        <v>3073</v>
      </c>
      <c r="N521" s="61" t="s">
        <v>288</v>
      </c>
      <c r="O521" s="61" t="s">
        <v>288</v>
      </c>
      <c r="P521" s="61" t="s">
        <v>669</v>
      </c>
      <c r="Q521" s="61" t="s">
        <v>288</v>
      </c>
      <c r="R521" s="61" t="s">
        <v>1150</v>
      </c>
      <c r="S521" s="77"/>
      <c r="T521" s="61" t="s">
        <v>288</v>
      </c>
      <c r="U521" s="77">
        <v>44718</v>
      </c>
      <c r="V521" s="61" t="s">
        <v>288</v>
      </c>
    </row>
    <row r="522" spans="1:22" ht="14.5">
      <c r="A522" s="61" t="s">
        <v>577</v>
      </c>
      <c r="B522" s="61" t="s">
        <v>693</v>
      </c>
      <c r="C522" s="61" t="s">
        <v>678</v>
      </c>
      <c r="D522" s="61" t="s">
        <v>1351</v>
      </c>
      <c r="E522" s="61" t="s">
        <v>3076</v>
      </c>
      <c r="F522" s="77">
        <v>44713</v>
      </c>
      <c r="G522" s="62">
        <v>-25.7</v>
      </c>
      <c r="H522" s="62">
        <v>-2265.46</v>
      </c>
      <c r="I522" s="61" t="s">
        <v>20</v>
      </c>
      <c r="J522" s="61" t="s">
        <v>1391</v>
      </c>
      <c r="K522" s="61" t="s">
        <v>3077</v>
      </c>
      <c r="L522" s="61" t="s">
        <v>3078</v>
      </c>
      <c r="M522" s="61" t="s">
        <v>3076</v>
      </c>
      <c r="N522" s="61" t="s">
        <v>288</v>
      </c>
      <c r="O522" s="61" t="s">
        <v>288</v>
      </c>
      <c r="P522" s="61" t="s">
        <v>669</v>
      </c>
      <c r="Q522" s="61" t="s">
        <v>288</v>
      </c>
      <c r="R522" s="61" t="s">
        <v>1150</v>
      </c>
      <c r="S522" s="77">
        <v>44762</v>
      </c>
      <c r="T522" s="61" t="s">
        <v>3079</v>
      </c>
      <c r="U522" s="77">
        <v>44713</v>
      </c>
      <c r="V522" s="61" t="s">
        <v>288</v>
      </c>
    </row>
    <row r="523" spans="1:22" ht="14.5">
      <c r="A523" s="61" t="s">
        <v>577</v>
      </c>
      <c r="B523" s="61" t="s">
        <v>693</v>
      </c>
      <c r="C523" s="61" t="s">
        <v>678</v>
      </c>
      <c r="D523" s="61" t="s">
        <v>1351</v>
      </c>
      <c r="E523" s="61" t="s">
        <v>3080</v>
      </c>
      <c r="F523" s="77">
        <v>44675</v>
      </c>
      <c r="G523" s="62">
        <v>-8396.44</v>
      </c>
      <c r="H523" s="62">
        <v>-715796.51</v>
      </c>
      <c r="I523" s="61" t="s">
        <v>20</v>
      </c>
      <c r="J523" s="61" t="s">
        <v>3081</v>
      </c>
      <c r="K523" s="61" t="s">
        <v>3077</v>
      </c>
      <c r="L523" s="61" t="s">
        <v>3082</v>
      </c>
      <c r="M523" s="61" t="s">
        <v>3080</v>
      </c>
      <c r="N523" s="61" t="s">
        <v>288</v>
      </c>
      <c r="O523" s="61" t="s">
        <v>288</v>
      </c>
      <c r="P523" s="61" t="s">
        <v>669</v>
      </c>
      <c r="Q523" s="61" t="s">
        <v>288</v>
      </c>
      <c r="R523" s="61" t="s">
        <v>1150</v>
      </c>
      <c r="S523" s="77">
        <v>44745</v>
      </c>
      <c r="T523" s="61" t="s">
        <v>3083</v>
      </c>
      <c r="U523" s="77">
        <v>44672</v>
      </c>
      <c r="V523" s="61" t="s">
        <v>288</v>
      </c>
    </row>
    <row r="524" spans="1:22" ht="14.5">
      <c r="A524" s="61" t="s">
        <v>577</v>
      </c>
      <c r="B524" s="61" t="s">
        <v>693</v>
      </c>
      <c r="C524" s="61" t="s">
        <v>678</v>
      </c>
      <c r="D524" s="61" t="s">
        <v>1351</v>
      </c>
      <c r="E524" s="61" t="s">
        <v>3084</v>
      </c>
      <c r="F524" s="77">
        <v>44679</v>
      </c>
      <c r="G524" s="62">
        <v>-25981.62</v>
      </c>
      <c r="H524" s="62">
        <v>-2214933.11</v>
      </c>
      <c r="I524" s="61" t="s">
        <v>20</v>
      </c>
      <c r="J524" s="61" t="s">
        <v>3081</v>
      </c>
      <c r="K524" s="61" t="s">
        <v>3085</v>
      </c>
      <c r="L524" s="61" t="s">
        <v>3086</v>
      </c>
      <c r="M524" s="61" t="s">
        <v>3084</v>
      </c>
      <c r="N524" s="61" t="s">
        <v>288</v>
      </c>
      <c r="O524" s="61" t="s">
        <v>288</v>
      </c>
      <c r="P524" s="61" t="s">
        <v>669</v>
      </c>
      <c r="Q524" s="61" t="s">
        <v>288</v>
      </c>
      <c r="R524" s="61" t="s">
        <v>1150</v>
      </c>
      <c r="S524" s="77">
        <v>44749</v>
      </c>
      <c r="T524" s="61" t="s">
        <v>3087</v>
      </c>
      <c r="U524" s="77">
        <v>44679</v>
      </c>
      <c r="V524" s="61" t="s">
        <v>288</v>
      </c>
    </row>
    <row r="525" spans="1:22" ht="14.5">
      <c r="A525" s="61" t="s">
        <v>577</v>
      </c>
      <c r="B525" s="61" t="s">
        <v>693</v>
      </c>
      <c r="C525" s="61" t="s">
        <v>678</v>
      </c>
      <c r="D525" s="61" t="s">
        <v>1351</v>
      </c>
      <c r="E525" s="61" t="s">
        <v>3088</v>
      </c>
      <c r="F525" s="77">
        <v>44678</v>
      </c>
      <c r="G525" s="62">
        <v>-307.76</v>
      </c>
      <c r="H525" s="62">
        <v>-26236.54</v>
      </c>
      <c r="I525" s="61" t="s">
        <v>20</v>
      </c>
      <c r="J525" s="61" t="s">
        <v>3081</v>
      </c>
      <c r="K525" s="61" t="s">
        <v>3089</v>
      </c>
      <c r="L525" s="61" t="s">
        <v>3090</v>
      </c>
      <c r="M525" s="61" t="s">
        <v>3088</v>
      </c>
      <c r="N525" s="61" t="s">
        <v>288</v>
      </c>
      <c r="O525" s="61" t="s">
        <v>288</v>
      </c>
      <c r="P525" s="61" t="s">
        <v>669</v>
      </c>
      <c r="Q525" s="61" t="s">
        <v>288</v>
      </c>
      <c r="R525" s="61" t="s">
        <v>1150</v>
      </c>
      <c r="S525" s="77">
        <v>44749</v>
      </c>
      <c r="T525" s="61" t="s">
        <v>3091</v>
      </c>
      <c r="U525" s="77">
        <v>44678</v>
      </c>
      <c r="V525" s="61" t="s">
        <v>288</v>
      </c>
    </row>
    <row r="526" spans="1:22" ht="14.5">
      <c r="A526" s="61" t="s">
        <v>577</v>
      </c>
      <c r="B526" s="61" t="s">
        <v>693</v>
      </c>
      <c r="C526" s="61" t="s">
        <v>676</v>
      </c>
      <c r="D526" s="61" t="s">
        <v>1351</v>
      </c>
      <c r="E526" s="61" t="s">
        <v>3092</v>
      </c>
      <c r="F526" s="77">
        <v>44535</v>
      </c>
      <c r="G526" s="62">
        <v>-7530.12</v>
      </c>
      <c r="H526" s="62">
        <v>-638930.68000000005</v>
      </c>
      <c r="I526" s="61" t="s">
        <v>20</v>
      </c>
      <c r="J526" s="61" t="s">
        <v>1224</v>
      </c>
      <c r="K526" s="61" t="s">
        <v>3093</v>
      </c>
      <c r="L526" s="61" t="s">
        <v>3094</v>
      </c>
      <c r="M526" s="61" t="s">
        <v>3092</v>
      </c>
      <c r="N526" s="61" t="s">
        <v>288</v>
      </c>
      <c r="O526" s="61" t="s">
        <v>288</v>
      </c>
      <c r="P526" s="61" t="s">
        <v>669</v>
      </c>
      <c r="Q526" s="61" t="s">
        <v>288</v>
      </c>
      <c r="R526" s="61" t="s">
        <v>1150</v>
      </c>
      <c r="S526" s="77"/>
      <c r="T526" s="61" t="s">
        <v>288</v>
      </c>
      <c r="U526" s="77">
        <v>44535</v>
      </c>
      <c r="V526" s="61" t="s">
        <v>288</v>
      </c>
    </row>
    <row r="527" spans="1:22" ht="14.5">
      <c r="A527" s="61" t="s">
        <v>577</v>
      </c>
      <c r="B527" s="61" t="s">
        <v>693</v>
      </c>
      <c r="C527" s="61" t="s">
        <v>676</v>
      </c>
      <c r="D527" s="61" t="s">
        <v>1351</v>
      </c>
      <c r="E527" s="61" t="s">
        <v>3095</v>
      </c>
      <c r="F527" s="77">
        <v>44535</v>
      </c>
      <c r="G527" s="62">
        <v>-5239.49</v>
      </c>
      <c r="H527" s="62">
        <v>-444570.73</v>
      </c>
      <c r="I527" s="61" t="s">
        <v>20</v>
      </c>
      <c r="J527" s="61" t="s">
        <v>1224</v>
      </c>
      <c r="K527" s="61" t="s">
        <v>3096</v>
      </c>
      <c r="L527" s="61" t="s">
        <v>3097</v>
      </c>
      <c r="M527" s="61" t="s">
        <v>3095</v>
      </c>
      <c r="N527" s="61" t="s">
        <v>288</v>
      </c>
      <c r="O527" s="61" t="s">
        <v>288</v>
      </c>
      <c r="P527" s="61" t="s">
        <v>669</v>
      </c>
      <c r="Q527" s="61" t="s">
        <v>288</v>
      </c>
      <c r="R527" s="61" t="s">
        <v>1150</v>
      </c>
      <c r="S527" s="77"/>
      <c r="T527" s="61" t="s">
        <v>288</v>
      </c>
      <c r="U527" s="77">
        <v>44535</v>
      </c>
      <c r="V527" s="61" t="s">
        <v>288</v>
      </c>
    </row>
    <row r="528" spans="1:22" ht="14.5">
      <c r="A528" s="61" t="s">
        <v>577</v>
      </c>
      <c r="B528" s="61" t="s">
        <v>693</v>
      </c>
      <c r="C528" s="61" t="s">
        <v>676</v>
      </c>
      <c r="D528" s="61" t="s">
        <v>1351</v>
      </c>
      <c r="E528" s="61" t="s">
        <v>3098</v>
      </c>
      <c r="F528" s="77">
        <v>44535</v>
      </c>
      <c r="G528" s="62">
        <v>-388.86</v>
      </c>
      <c r="H528" s="62">
        <v>-32994.769999999997</v>
      </c>
      <c r="I528" s="61" t="s">
        <v>20</v>
      </c>
      <c r="J528" s="61" t="s">
        <v>1224</v>
      </c>
      <c r="K528" s="61" t="s">
        <v>3099</v>
      </c>
      <c r="L528" s="61" t="s">
        <v>3100</v>
      </c>
      <c r="M528" s="61" t="s">
        <v>3098</v>
      </c>
      <c r="N528" s="61" t="s">
        <v>288</v>
      </c>
      <c r="O528" s="61" t="s">
        <v>288</v>
      </c>
      <c r="P528" s="61" t="s">
        <v>669</v>
      </c>
      <c r="Q528" s="61" t="s">
        <v>288</v>
      </c>
      <c r="R528" s="61" t="s">
        <v>1150</v>
      </c>
      <c r="S528" s="77"/>
      <c r="T528" s="61" t="s">
        <v>288</v>
      </c>
      <c r="U528" s="77">
        <v>44535</v>
      </c>
      <c r="V528" s="61" t="s">
        <v>288</v>
      </c>
    </row>
    <row r="529" spans="1:22" ht="14.5">
      <c r="A529" s="61" t="s">
        <v>577</v>
      </c>
      <c r="B529" s="61" t="s">
        <v>693</v>
      </c>
      <c r="C529" s="61" t="s">
        <v>676</v>
      </c>
      <c r="D529" s="61" t="s">
        <v>1351</v>
      </c>
      <c r="E529" s="61" t="s">
        <v>3101</v>
      </c>
      <c r="F529" s="77">
        <v>44535</v>
      </c>
      <c r="G529" s="62">
        <v>-260.83</v>
      </c>
      <c r="H529" s="62">
        <v>-22131.43</v>
      </c>
      <c r="I529" s="61" t="s">
        <v>20</v>
      </c>
      <c r="J529" s="61" t="s">
        <v>1224</v>
      </c>
      <c r="K529" s="61" t="s">
        <v>3102</v>
      </c>
      <c r="L529" s="61" t="s">
        <v>3103</v>
      </c>
      <c r="M529" s="61" t="s">
        <v>3101</v>
      </c>
      <c r="N529" s="61" t="s">
        <v>288</v>
      </c>
      <c r="O529" s="61" t="s">
        <v>288</v>
      </c>
      <c r="P529" s="61" t="s">
        <v>669</v>
      </c>
      <c r="Q529" s="61" t="s">
        <v>288</v>
      </c>
      <c r="R529" s="61" t="s">
        <v>1150</v>
      </c>
      <c r="S529" s="77"/>
      <c r="T529" s="61" t="s">
        <v>288</v>
      </c>
      <c r="U529" s="77">
        <v>44535</v>
      </c>
      <c r="V529" s="61" t="s">
        <v>288</v>
      </c>
    </row>
    <row r="530" spans="1:22" ht="14.5">
      <c r="A530" s="61" t="s">
        <v>577</v>
      </c>
      <c r="B530" s="61" t="s">
        <v>693</v>
      </c>
      <c r="C530" s="61" t="s">
        <v>676</v>
      </c>
      <c r="D530" s="61" t="s">
        <v>1351</v>
      </c>
      <c r="E530" s="61" t="s">
        <v>3104</v>
      </c>
      <c r="F530" s="77">
        <v>44535</v>
      </c>
      <c r="G530" s="62">
        <v>-9451.5400000000009</v>
      </c>
      <c r="H530" s="62">
        <v>-801963.17</v>
      </c>
      <c r="I530" s="61" t="s">
        <v>20</v>
      </c>
      <c r="J530" s="61" t="s">
        <v>1224</v>
      </c>
      <c r="K530" s="61" t="s">
        <v>3105</v>
      </c>
      <c r="L530" s="61" t="s">
        <v>3106</v>
      </c>
      <c r="M530" s="61" t="s">
        <v>3104</v>
      </c>
      <c r="N530" s="61" t="s">
        <v>288</v>
      </c>
      <c r="O530" s="61" t="s">
        <v>288</v>
      </c>
      <c r="P530" s="61" t="s">
        <v>669</v>
      </c>
      <c r="Q530" s="61" t="s">
        <v>288</v>
      </c>
      <c r="R530" s="61" t="s">
        <v>1150</v>
      </c>
      <c r="S530" s="77"/>
      <c r="T530" s="61" t="s">
        <v>288</v>
      </c>
      <c r="U530" s="77">
        <v>44535</v>
      </c>
      <c r="V530" s="61" t="s">
        <v>288</v>
      </c>
    </row>
    <row r="531" spans="1:22" ht="14.5">
      <c r="A531" s="61" t="s">
        <v>577</v>
      </c>
      <c r="B531" s="61" t="s">
        <v>693</v>
      </c>
      <c r="C531" s="61" t="s">
        <v>676</v>
      </c>
      <c r="D531" s="61" t="s">
        <v>1351</v>
      </c>
      <c r="E531" s="61" t="s">
        <v>3107</v>
      </c>
      <c r="F531" s="77">
        <v>44535</v>
      </c>
      <c r="G531" s="62">
        <v>-5096.04</v>
      </c>
      <c r="H531" s="62">
        <v>-432398.99</v>
      </c>
      <c r="I531" s="61" t="s">
        <v>20</v>
      </c>
      <c r="J531" s="61" t="s">
        <v>1224</v>
      </c>
      <c r="K531" s="61" t="s">
        <v>3108</v>
      </c>
      <c r="L531" s="61" t="s">
        <v>3109</v>
      </c>
      <c r="M531" s="61" t="s">
        <v>3107</v>
      </c>
      <c r="N531" s="61" t="s">
        <v>288</v>
      </c>
      <c r="O531" s="61" t="s">
        <v>288</v>
      </c>
      <c r="P531" s="61" t="s">
        <v>669</v>
      </c>
      <c r="Q531" s="61" t="s">
        <v>288</v>
      </c>
      <c r="R531" s="61" t="s">
        <v>1150</v>
      </c>
      <c r="S531" s="77"/>
      <c r="T531" s="61" t="s">
        <v>288</v>
      </c>
      <c r="U531" s="77">
        <v>44535</v>
      </c>
      <c r="V531" s="61" t="s">
        <v>288</v>
      </c>
    </row>
    <row r="532" spans="1:22" ht="14.5">
      <c r="A532" s="61" t="s">
        <v>577</v>
      </c>
      <c r="B532" s="61" t="s">
        <v>693</v>
      </c>
      <c r="C532" s="61" t="s">
        <v>676</v>
      </c>
      <c r="D532" s="61" t="s">
        <v>1351</v>
      </c>
      <c r="E532" s="61" t="s">
        <v>3110</v>
      </c>
      <c r="F532" s="77">
        <v>44630</v>
      </c>
      <c r="G532" s="62">
        <v>-770.56</v>
      </c>
      <c r="H532" s="62">
        <v>-65536.13</v>
      </c>
      <c r="I532" s="61" t="s">
        <v>20</v>
      </c>
      <c r="J532" s="61" t="s">
        <v>1224</v>
      </c>
      <c r="K532" s="61" t="s">
        <v>3111</v>
      </c>
      <c r="L532" s="61" t="s">
        <v>3112</v>
      </c>
      <c r="M532" s="61" t="s">
        <v>3110</v>
      </c>
      <c r="N532" s="61" t="s">
        <v>288</v>
      </c>
      <c r="O532" s="61" t="s">
        <v>288</v>
      </c>
      <c r="P532" s="61" t="s">
        <v>669</v>
      </c>
      <c r="Q532" s="61" t="s">
        <v>288</v>
      </c>
      <c r="R532" s="61" t="s">
        <v>1150</v>
      </c>
      <c r="S532" s="77"/>
      <c r="T532" s="61" t="s">
        <v>288</v>
      </c>
      <c r="U532" s="77">
        <v>44630</v>
      </c>
      <c r="V532" s="61" t="s">
        <v>288</v>
      </c>
    </row>
    <row r="533" spans="1:22" ht="14.5">
      <c r="A533" s="61" t="s">
        <v>577</v>
      </c>
      <c r="B533" s="61" t="s">
        <v>1145</v>
      </c>
      <c r="C533" s="61" t="s">
        <v>678</v>
      </c>
      <c r="D533" s="61" t="s">
        <v>1351</v>
      </c>
      <c r="E533" s="61" t="s">
        <v>3113</v>
      </c>
      <c r="F533" s="77">
        <v>44726</v>
      </c>
      <c r="G533" s="62">
        <v>-132.41999999999999</v>
      </c>
      <c r="H533" s="62">
        <v>-11672.82</v>
      </c>
      <c r="I533" s="61" t="s">
        <v>20</v>
      </c>
      <c r="J533" s="61" t="s">
        <v>1224</v>
      </c>
      <c r="K533" s="61" t="s">
        <v>3114</v>
      </c>
      <c r="L533" s="61" t="s">
        <v>3115</v>
      </c>
      <c r="M533" s="61" t="s">
        <v>3113</v>
      </c>
      <c r="N533" s="61" t="s">
        <v>288</v>
      </c>
      <c r="O533" s="61" t="s">
        <v>288</v>
      </c>
      <c r="P533" s="61" t="s">
        <v>669</v>
      </c>
      <c r="Q533" s="61" t="s">
        <v>288</v>
      </c>
      <c r="R533" s="61" t="s">
        <v>1150</v>
      </c>
      <c r="S533" s="77"/>
      <c r="T533" s="61" t="s">
        <v>288</v>
      </c>
      <c r="U533" s="77">
        <v>44726</v>
      </c>
      <c r="V533" s="61" t="s">
        <v>288</v>
      </c>
    </row>
    <row r="534" spans="1:22" ht="14.5">
      <c r="A534" s="61" t="s">
        <v>577</v>
      </c>
      <c r="B534" s="61" t="s">
        <v>693</v>
      </c>
      <c r="C534" s="61" t="s">
        <v>676</v>
      </c>
      <c r="D534" s="61" t="s">
        <v>1351</v>
      </c>
      <c r="E534" s="61" t="s">
        <v>3116</v>
      </c>
      <c r="F534" s="77">
        <v>44644</v>
      </c>
      <c r="G534" s="62">
        <v>-7432.91</v>
      </c>
      <c r="H534" s="62">
        <v>-632169</v>
      </c>
      <c r="I534" s="61" t="s">
        <v>20</v>
      </c>
      <c r="J534" s="61" t="s">
        <v>1221</v>
      </c>
      <c r="K534" s="61" t="s">
        <v>3117</v>
      </c>
      <c r="L534" s="61" t="s">
        <v>3118</v>
      </c>
      <c r="M534" s="61" t="s">
        <v>3116</v>
      </c>
      <c r="N534" s="61" t="s">
        <v>288</v>
      </c>
      <c r="O534" s="61" t="s">
        <v>288</v>
      </c>
      <c r="P534" s="61" t="s">
        <v>669</v>
      </c>
      <c r="Q534" s="61" t="s">
        <v>288</v>
      </c>
      <c r="R534" s="61" t="s">
        <v>1150</v>
      </c>
      <c r="S534" s="77"/>
      <c r="T534" s="61" t="s">
        <v>288</v>
      </c>
      <c r="U534" s="77">
        <v>44644</v>
      </c>
      <c r="V534" s="61" t="s">
        <v>288</v>
      </c>
    </row>
    <row r="535" spans="1:22" ht="14.5">
      <c r="A535" s="61" t="s">
        <v>577</v>
      </c>
      <c r="B535" s="61" t="s">
        <v>693</v>
      </c>
      <c r="C535" s="61" t="s">
        <v>678</v>
      </c>
      <c r="D535" s="61" t="s">
        <v>1351</v>
      </c>
      <c r="E535" s="61" t="s">
        <v>3119</v>
      </c>
      <c r="F535" s="77">
        <v>44689</v>
      </c>
      <c r="G535" s="62">
        <v>-1571.21</v>
      </c>
      <c r="H535" s="62">
        <v>-134338.46</v>
      </c>
      <c r="I535" s="61" t="s">
        <v>20</v>
      </c>
      <c r="J535" s="61" t="s">
        <v>3120</v>
      </c>
      <c r="K535" s="61" t="s">
        <v>3077</v>
      </c>
      <c r="L535" s="61" t="s">
        <v>3121</v>
      </c>
      <c r="M535" s="61" t="s">
        <v>3119</v>
      </c>
      <c r="N535" s="61" t="s">
        <v>288</v>
      </c>
      <c r="O535" s="61" t="s">
        <v>288</v>
      </c>
      <c r="P535" s="61" t="s">
        <v>669</v>
      </c>
      <c r="Q535" s="61" t="s">
        <v>288</v>
      </c>
      <c r="R535" s="61" t="s">
        <v>1150</v>
      </c>
      <c r="S535" s="77"/>
      <c r="T535" s="61" t="s">
        <v>288</v>
      </c>
      <c r="U535" s="77">
        <v>44689</v>
      </c>
      <c r="V535" s="61" t="s">
        <v>288</v>
      </c>
    </row>
    <row r="536" spans="1:22" ht="14.5">
      <c r="A536" s="61" t="s">
        <v>577</v>
      </c>
      <c r="B536" s="61" t="s">
        <v>693</v>
      </c>
      <c r="C536" s="61" t="s">
        <v>678</v>
      </c>
      <c r="D536" s="61" t="s">
        <v>1351</v>
      </c>
      <c r="E536" s="61" t="s">
        <v>3122</v>
      </c>
      <c r="F536" s="77">
        <v>44691</v>
      </c>
      <c r="G536" s="62">
        <v>-9424.32</v>
      </c>
      <c r="H536" s="62">
        <v>-805779.36</v>
      </c>
      <c r="I536" s="61" t="s">
        <v>20</v>
      </c>
      <c r="J536" s="61" t="s">
        <v>3120</v>
      </c>
      <c r="K536" s="61" t="s">
        <v>3111</v>
      </c>
      <c r="L536" s="61" t="s">
        <v>3123</v>
      </c>
      <c r="M536" s="61" t="s">
        <v>3122</v>
      </c>
      <c r="N536" s="61" t="s">
        <v>288</v>
      </c>
      <c r="O536" s="61" t="s">
        <v>288</v>
      </c>
      <c r="P536" s="61" t="s">
        <v>669</v>
      </c>
      <c r="Q536" s="61" t="s">
        <v>288</v>
      </c>
      <c r="R536" s="61" t="s">
        <v>1150</v>
      </c>
      <c r="S536" s="77"/>
      <c r="T536" s="61" t="s">
        <v>288</v>
      </c>
      <c r="U536" s="77">
        <v>44691</v>
      </c>
      <c r="V536" s="61" t="s">
        <v>288</v>
      </c>
    </row>
    <row r="537" spans="1:22" ht="14.5">
      <c r="A537" s="61" t="s">
        <v>577</v>
      </c>
      <c r="B537" s="61" t="s">
        <v>693</v>
      </c>
      <c r="C537" s="61" t="s">
        <v>678</v>
      </c>
      <c r="D537" s="61" t="s">
        <v>1351</v>
      </c>
      <c r="E537" s="61" t="s">
        <v>3124</v>
      </c>
      <c r="F537" s="77">
        <v>44707</v>
      </c>
      <c r="G537" s="62">
        <v>-25.94</v>
      </c>
      <c r="H537" s="62">
        <v>-2217.87</v>
      </c>
      <c r="I537" s="61" t="s">
        <v>20</v>
      </c>
      <c r="J537" s="61" t="s">
        <v>3120</v>
      </c>
      <c r="K537" s="61" t="s">
        <v>3085</v>
      </c>
      <c r="L537" s="61" t="s">
        <v>3125</v>
      </c>
      <c r="M537" s="61" t="s">
        <v>3124</v>
      </c>
      <c r="N537" s="61" t="s">
        <v>288</v>
      </c>
      <c r="O537" s="61" t="s">
        <v>288</v>
      </c>
      <c r="P537" s="61" t="s">
        <v>669</v>
      </c>
      <c r="Q537" s="61" t="s">
        <v>288</v>
      </c>
      <c r="R537" s="61" t="s">
        <v>1150</v>
      </c>
      <c r="S537" s="77"/>
      <c r="T537" s="61" t="s">
        <v>288</v>
      </c>
      <c r="U537" s="77">
        <v>44707</v>
      </c>
      <c r="V537" s="61" t="s">
        <v>288</v>
      </c>
    </row>
    <row r="538" spans="1:22" ht="14.5">
      <c r="A538" s="61" t="s">
        <v>577</v>
      </c>
      <c r="B538" s="61" t="s">
        <v>693</v>
      </c>
      <c r="C538" s="61" t="s">
        <v>678</v>
      </c>
      <c r="D538" s="61" t="s">
        <v>1351</v>
      </c>
      <c r="E538" s="61" t="s">
        <v>3126</v>
      </c>
      <c r="F538" s="77">
        <v>44710</v>
      </c>
      <c r="G538" s="62">
        <v>-2897.21</v>
      </c>
      <c r="H538" s="62">
        <v>-247711.46</v>
      </c>
      <c r="I538" s="61" t="s">
        <v>20</v>
      </c>
      <c r="J538" s="61" t="s">
        <v>3120</v>
      </c>
      <c r="K538" s="61" t="s">
        <v>3048</v>
      </c>
      <c r="L538" s="61" t="s">
        <v>3127</v>
      </c>
      <c r="M538" s="61" t="s">
        <v>3126</v>
      </c>
      <c r="N538" s="61" t="s">
        <v>288</v>
      </c>
      <c r="O538" s="61" t="s">
        <v>288</v>
      </c>
      <c r="P538" s="61" t="s">
        <v>669</v>
      </c>
      <c r="Q538" s="61" t="s">
        <v>288</v>
      </c>
      <c r="R538" s="61" t="s">
        <v>1150</v>
      </c>
      <c r="S538" s="77"/>
      <c r="T538" s="61" t="s">
        <v>288</v>
      </c>
      <c r="U538" s="77">
        <v>44710</v>
      </c>
      <c r="V538" s="61" t="s">
        <v>288</v>
      </c>
    </row>
    <row r="539" spans="1:22" ht="14.5">
      <c r="A539" s="61" t="s">
        <v>577</v>
      </c>
      <c r="B539" s="61" t="s">
        <v>693</v>
      </c>
      <c r="C539" s="61" t="s">
        <v>678</v>
      </c>
      <c r="D539" s="61" t="s">
        <v>1351</v>
      </c>
      <c r="E539" s="61" t="s">
        <v>3128</v>
      </c>
      <c r="F539" s="77">
        <v>44691</v>
      </c>
      <c r="G539" s="62">
        <v>-991.76</v>
      </c>
      <c r="H539" s="62">
        <v>-84795.48</v>
      </c>
      <c r="I539" s="61" t="s">
        <v>20</v>
      </c>
      <c r="J539" s="61" t="s">
        <v>3120</v>
      </c>
      <c r="K539" s="61" t="s">
        <v>3085</v>
      </c>
      <c r="L539" s="61" t="s">
        <v>3129</v>
      </c>
      <c r="M539" s="61" t="s">
        <v>3128</v>
      </c>
      <c r="N539" s="61" t="s">
        <v>288</v>
      </c>
      <c r="O539" s="61" t="s">
        <v>288</v>
      </c>
      <c r="P539" s="61" t="s">
        <v>669</v>
      </c>
      <c r="Q539" s="61" t="s">
        <v>288</v>
      </c>
      <c r="R539" s="61" t="s">
        <v>1150</v>
      </c>
      <c r="S539" s="77"/>
      <c r="T539" s="61" t="s">
        <v>288</v>
      </c>
      <c r="U539" s="77">
        <v>44691</v>
      </c>
      <c r="V539" s="61" t="s">
        <v>288</v>
      </c>
    </row>
    <row r="540" spans="1:22" ht="14.5">
      <c r="A540" s="61" t="s">
        <v>577</v>
      </c>
      <c r="B540" s="61" t="s">
        <v>693</v>
      </c>
      <c r="C540" s="61" t="s">
        <v>678</v>
      </c>
      <c r="D540" s="61" t="s">
        <v>1351</v>
      </c>
      <c r="E540" s="61" t="s">
        <v>3130</v>
      </c>
      <c r="F540" s="77">
        <v>44712</v>
      </c>
      <c r="G540" s="62">
        <v>-5462.89</v>
      </c>
      <c r="H540" s="62">
        <v>-481553.75</v>
      </c>
      <c r="I540" s="61" t="s">
        <v>20</v>
      </c>
      <c r="J540" s="61" t="s">
        <v>3120</v>
      </c>
      <c r="K540" s="61" t="s">
        <v>3085</v>
      </c>
      <c r="L540" s="61" t="s">
        <v>3131</v>
      </c>
      <c r="M540" s="61" t="s">
        <v>3130</v>
      </c>
      <c r="N540" s="61" t="s">
        <v>288</v>
      </c>
      <c r="O540" s="61" t="s">
        <v>288</v>
      </c>
      <c r="P540" s="61" t="s">
        <v>669</v>
      </c>
      <c r="Q540" s="61" t="s">
        <v>288</v>
      </c>
      <c r="R540" s="61" t="s">
        <v>1150</v>
      </c>
      <c r="S540" s="77"/>
      <c r="T540" s="61" t="s">
        <v>288</v>
      </c>
      <c r="U540" s="77">
        <v>44712</v>
      </c>
      <c r="V540" s="61" t="s">
        <v>288</v>
      </c>
    </row>
    <row r="541" spans="1:22" ht="14.5">
      <c r="A541" s="61" t="s">
        <v>577</v>
      </c>
      <c r="B541" s="61" t="s">
        <v>693</v>
      </c>
      <c r="C541" s="61" t="s">
        <v>678</v>
      </c>
      <c r="D541" s="61" t="s">
        <v>1351</v>
      </c>
      <c r="E541" s="61" t="s">
        <v>3132</v>
      </c>
      <c r="F541" s="77">
        <v>44707</v>
      </c>
      <c r="G541" s="62">
        <v>-57.02</v>
      </c>
      <c r="H541" s="62">
        <v>-4875.21</v>
      </c>
      <c r="I541" s="61" t="s">
        <v>20</v>
      </c>
      <c r="J541" s="61" t="s">
        <v>3120</v>
      </c>
      <c r="K541" s="61" t="s">
        <v>3029</v>
      </c>
      <c r="L541" s="61" t="s">
        <v>3133</v>
      </c>
      <c r="M541" s="61" t="s">
        <v>3132</v>
      </c>
      <c r="N541" s="61" t="s">
        <v>288</v>
      </c>
      <c r="O541" s="61" t="s">
        <v>288</v>
      </c>
      <c r="P541" s="61" t="s">
        <v>669</v>
      </c>
      <c r="Q541" s="61" t="s">
        <v>288</v>
      </c>
      <c r="R541" s="61" t="s">
        <v>1150</v>
      </c>
      <c r="S541" s="77">
        <v>44768</v>
      </c>
      <c r="T541" s="61" t="s">
        <v>3134</v>
      </c>
      <c r="U541" s="77">
        <v>44707</v>
      </c>
      <c r="V541" s="61" t="s">
        <v>288</v>
      </c>
    </row>
    <row r="542" spans="1:22" ht="14.5">
      <c r="A542" s="61" t="s">
        <v>577</v>
      </c>
      <c r="B542" s="61" t="s">
        <v>693</v>
      </c>
      <c r="C542" s="61" t="s">
        <v>678</v>
      </c>
      <c r="D542" s="61" t="s">
        <v>1351</v>
      </c>
      <c r="E542" s="61" t="s">
        <v>3135</v>
      </c>
      <c r="F542" s="77">
        <v>44675</v>
      </c>
      <c r="G542" s="62">
        <v>-1209.19</v>
      </c>
      <c r="H542" s="62">
        <v>-103083.45</v>
      </c>
      <c r="I542" s="61" t="s">
        <v>20</v>
      </c>
      <c r="J542" s="61" t="s">
        <v>1468</v>
      </c>
      <c r="K542" s="61" t="s">
        <v>3136</v>
      </c>
      <c r="L542" s="61" t="s">
        <v>3137</v>
      </c>
      <c r="M542" s="61" t="s">
        <v>3135</v>
      </c>
      <c r="N542" s="61" t="s">
        <v>288</v>
      </c>
      <c r="O542" s="61" t="s">
        <v>288</v>
      </c>
      <c r="P542" s="61" t="s">
        <v>1392</v>
      </c>
      <c r="Q542" s="61" t="s">
        <v>288</v>
      </c>
      <c r="R542" s="61" t="s">
        <v>1150</v>
      </c>
      <c r="S542" s="77"/>
      <c r="T542" s="61" t="s">
        <v>288</v>
      </c>
      <c r="U542" s="77">
        <v>44657</v>
      </c>
      <c r="V542" s="61" t="s">
        <v>288</v>
      </c>
    </row>
    <row r="543" spans="1:22" ht="14.5">
      <c r="A543" s="61" t="s">
        <v>577</v>
      </c>
      <c r="B543" s="61" t="s">
        <v>693</v>
      </c>
      <c r="C543" s="61" t="s">
        <v>678</v>
      </c>
      <c r="D543" s="61" t="s">
        <v>1351</v>
      </c>
      <c r="E543" s="61" t="s">
        <v>3138</v>
      </c>
      <c r="F543" s="77">
        <v>44733</v>
      </c>
      <c r="G543" s="62">
        <v>-1193.3599999999999</v>
      </c>
      <c r="H543" s="62">
        <v>-105194.68</v>
      </c>
      <c r="I543" s="61" t="s">
        <v>20</v>
      </c>
      <c r="J543" s="61" t="s">
        <v>3139</v>
      </c>
      <c r="K543" s="61" t="s">
        <v>3140</v>
      </c>
      <c r="L543" s="61" t="s">
        <v>3140</v>
      </c>
      <c r="M543" s="61" t="s">
        <v>3138</v>
      </c>
      <c r="N543" s="61" t="s">
        <v>288</v>
      </c>
      <c r="O543" s="61" t="s">
        <v>288</v>
      </c>
      <c r="P543" s="61" t="s">
        <v>1392</v>
      </c>
      <c r="Q543" s="61" t="s">
        <v>288</v>
      </c>
      <c r="R543" s="61" t="s">
        <v>1150</v>
      </c>
      <c r="S543" s="77"/>
      <c r="T543" s="61" t="s">
        <v>288</v>
      </c>
      <c r="U543" s="77">
        <v>44705</v>
      </c>
      <c r="V543" s="61" t="s">
        <v>288</v>
      </c>
    </row>
    <row r="544" spans="1:22" ht="14.5">
      <c r="A544" s="61" t="s">
        <v>577</v>
      </c>
      <c r="B544" s="61" t="s">
        <v>1380</v>
      </c>
      <c r="C544" s="61" t="s">
        <v>678</v>
      </c>
      <c r="D544" s="61" t="s">
        <v>1351</v>
      </c>
      <c r="E544" s="61" t="s">
        <v>3141</v>
      </c>
      <c r="F544" s="77">
        <v>44705</v>
      </c>
      <c r="G544" s="62">
        <v>-1211.21</v>
      </c>
      <c r="H544" s="62">
        <v>-103558.46</v>
      </c>
      <c r="I544" s="61" t="s">
        <v>20</v>
      </c>
      <c r="J544" s="61" t="s">
        <v>3139</v>
      </c>
      <c r="K544" s="61" t="s">
        <v>3142</v>
      </c>
      <c r="L544" s="61" t="s">
        <v>3142</v>
      </c>
      <c r="M544" s="61" t="s">
        <v>3141</v>
      </c>
      <c r="N544" s="61" t="s">
        <v>288</v>
      </c>
      <c r="O544" s="61" t="s">
        <v>288</v>
      </c>
      <c r="P544" s="61" t="s">
        <v>1392</v>
      </c>
      <c r="Q544" s="61" t="s">
        <v>288</v>
      </c>
      <c r="R544" s="61" t="s">
        <v>1150</v>
      </c>
      <c r="S544" s="77"/>
      <c r="T544" s="61" t="s">
        <v>288</v>
      </c>
      <c r="U544" s="77">
        <v>44676</v>
      </c>
      <c r="V544" s="61" t="s">
        <v>288</v>
      </c>
    </row>
    <row r="545" spans="1:22" ht="14.5">
      <c r="A545" s="61" t="s">
        <v>577</v>
      </c>
      <c r="B545" s="61" t="s">
        <v>693</v>
      </c>
      <c r="C545" s="61" t="s">
        <v>678</v>
      </c>
      <c r="D545" s="61" t="s">
        <v>1351</v>
      </c>
      <c r="E545" s="61" t="s">
        <v>3143</v>
      </c>
      <c r="F545" s="77">
        <v>44728</v>
      </c>
      <c r="G545" s="62">
        <v>-1080.69</v>
      </c>
      <c r="H545" s="62">
        <v>-95262.82</v>
      </c>
      <c r="I545" s="61" t="s">
        <v>20</v>
      </c>
      <c r="J545" s="61" t="s">
        <v>3139</v>
      </c>
      <c r="K545" s="61" t="s">
        <v>3144</v>
      </c>
      <c r="L545" s="61" t="s">
        <v>3145</v>
      </c>
      <c r="M545" s="61" t="s">
        <v>3143</v>
      </c>
      <c r="N545" s="61" t="s">
        <v>288</v>
      </c>
      <c r="O545" s="61" t="s">
        <v>288</v>
      </c>
      <c r="P545" s="61" t="s">
        <v>1392</v>
      </c>
      <c r="Q545" s="61" t="s">
        <v>288</v>
      </c>
      <c r="R545" s="61" t="s">
        <v>1150</v>
      </c>
      <c r="S545" s="77"/>
      <c r="T545" s="61" t="s">
        <v>288</v>
      </c>
      <c r="U545" s="77">
        <v>44705</v>
      </c>
      <c r="V545" s="61" t="s">
        <v>288</v>
      </c>
    </row>
    <row r="546" spans="1:22" ht="14.5">
      <c r="A546" s="61" t="s">
        <v>577</v>
      </c>
      <c r="B546" s="61" t="s">
        <v>693</v>
      </c>
      <c r="C546" s="61" t="s">
        <v>678</v>
      </c>
      <c r="D546" s="61" t="s">
        <v>1351</v>
      </c>
      <c r="E546" s="61" t="s">
        <v>3146</v>
      </c>
      <c r="F546" s="77">
        <v>44728</v>
      </c>
      <c r="G546" s="62">
        <v>-1781.91</v>
      </c>
      <c r="H546" s="62">
        <v>-157075.37</v>
      </c>
      <c r="I546" s="61" t="s">
        <v>20</v>
      </c>
      <c r="J546" s="61" t="s">
        <v>3139</v>
      </c>
      <c r="K546" s="61" t="s">
        <v>3147</v>
      </c>
      <c r="L546" s="61" t="s">
        <v>3148</v>
      </c>
      <c r="M546" s="61" t="s">
        <v>3146</v>
      </c>
      <c r="N546" s="61" t="s">
        <v>288</v>
      </c>
      <c r="O546" s="61" t="s">
        <v>288</v>
      </c>
      <c r="P546" s="61" t="s">
        <v>1392</v>
      </c>
      <c r="Q546" s="61" t="s">
        <v>288</v>
      </c>
      <c r="R546" s="61" t="s">
        <v>1150</v>
      </c>
      <c r="S546" s="77"/>
      <c r="T546" s="61" t="s">
        <v>288</v>
      </c>
      <c r="U546" s="77">
        <v>44712</v>
      </c>
      <c r="V546" s="61" t="s">
        <v>288</v>
      </c>
    </row>
    <row r="547" spans="1:22" ht="14.5">
      <c r="A547" s="61" t="s">
        <v>577</v>
      </c>
      <c r="B547" s="61" t="s">
        <v>693</v>
      </c>
      <c r="C547" s="61" t="s">
        <v>678</v>
      </c>
      <c r="D547" s="61" t="s">
        <v>1351</v>
      </c>
      <c r="E547" s="61" t="s">
        <v>3149</v>
      </c>
      <c r="F547" s="77">
        <v>44728</v>
      </c>
      <c r="G547" s="62">
        <v>-23537.21</v>
      </c>
      <c r="H547" s="62">
        <v>-2074805.06</v>
      </c>
      <c r="I547" s="61" t="s">
        <v>20</v>
      </c>
      <c r="J547" s="61" t="s">
        <v>3139</v>
      </c>
      <c r="K547" s="61" t="s">
        <v>3150</v>
      </c>
      <c r="L547" s="61" t="s">
        <v>3151</v>
      </c>
      <c r="M547" s="61" t="s">
        <v>3149</v>
      </c>
      <c r="N547" s="61" t="s">
        <v>288</v>
      </c>
      <c r="O547" s="61" t="s">
        <v>288</v>
      </c>
      <c r="P547" s="61" t="s">
        <v>1392</v>
      </c>
      <c r="Q547" s="61" t="s">
        <v>288</v>
      </c>
      <c r="R547" s="61" t="s">
        <v>1150</v>
      </c>
      <c r="S547" s="77"/>
      <c r="T547" s="61" t="s">
        <v>288</v>
      </c>
      <c r="U547" s="77">
        <v>44674</v>
      </c>
      <c r="V547" s="61" t="s">
        <v>288</v>
      </c>
    </row>
    <row r="548" spans="1:22" ht="14.5">
      <c r="A548" s="61" t="s">
        <v>577</v>
      </c>
      <c r="B548" s="61" t="s">
        <v>693</v>
      </c>
      <c r="C548" s="61" t="s">
        <v>678</v>
      </c>
      <c r="D548" s="61" t="s">
        <v>1351</v>
      </c>
      <c r="E548" s="61" t="s">
        <v>3152</v>
      </c>
      <c r="F548" s="77">
        <v>44728</v>
      </c>
      <c r="G548" s="62">
        <v>-811.08</v>
      </c>
      <c r="H548" s="62">
        <v>-71496.7</v>
      </c>
      <c r="I548" s="61" t="s">
        <v>20</v>
      </c>
      <c r="J548" s="61" t="s">
        <v>3139</v>
      </c>
      <c r="K548" s="61" t="s">
        <v>3153</v>
      </c>
      <c r="L548" s="61" t="s">
        <v>3154</v>
      </c>
      <c r="M548" s="61" t="s">
        <v>3152</v>
      </c>
      <c r="N548" s="61" t="s">
        <v>288</v>
      </c>
      <c r="O548" s="61" t="s">
        <v>288</v>
      </c>
      <c r="P548" s="61" t="s">
        <v>1392</v>
      </c>
      <c r="Q548" s="61" t="s">
        <v>288</v>
      </c>
      <c r="R548" s="61" t="s">
        <v>1150</v>
      </c>
      <c r="S548" s="77"/>
      <c r="T548" s="61" t="s">
        <v>288</v>
      </c>
      <c r="U548" s="77">
        <v>44712</v>
      </c>
      <c r="V548" s="61" t="s">
        <v>288</v>
      </c>
    </row>
    <row r="549" spans="1:22" ht="14.5">
      <c r="A549" s="61" t="s">
        <v>577</v>
      </c>
      <c r="B549" s="61" t="s">
        <v>693</v>
      </c>
      <c r="C549" s="61" t="s">
        <v>678</v>
      </c>
      <c r="D549" s="61" t="s">
        <v>1351</v>
      </c>
      <c r="E549" s="61" t="s">
        <v>3155</v>
      </c>
      <c r="F549" s="77">
        <v>44702</v>
      </c>
      <c r="G549" s="62">
        <v>-1098.1600000000001</v>
      </c>
      <c r="H549" s="62">
        <v>-93892.68</v>
      </c>
      <c r="I549" s="61" t="s">
        <v>20</v>
      </c>
      <c r="J549" s="61" t="s">
        <v>3139</v>
      </c>
      <c r="K549" s="61" t="s">
        <v>3156</v>
      </c>
      <c r="L549" s="61" t="s">
        <v>3157</v>
      </c>
      <c r="M549" s="61" t="s">
        <v>3155</v>
      </c>
      <c r="N549" s="61" t="s">
        <v>288</v>
      </c>
      <c r="O549" s="61" t="s">
        <v>288</v>
      </c>
      <c r="P549" s="61" t="s">
        <v>1392</v>
      </c>
      <c r="Q549" s="61" t="s">
        <v>288</v>
      </c>
      <c r="R549" s="61" t="s">
        <v>1150</v>
      </c>
      <c r="S549" s="77"/>
      <c r="T549" s="61" t="s">
        <v>288</v>
      </c>
      <c r="U549" s="77">
        <v>44676</v>
      </c>
      <c r="V549" s="61" t="s">
        <v>288</v>
      </c>
    </row>
    <row r="550" spans="1:22" ht="14.5">
      <c r="A550" s="61" t="s">
        <v>577</v>
      </c>
      <c r="B550" s="61" t="s">
        <v>1145</v>
      </c>
      <c r="C550" s="61" t="s">
        <v>678</v>
      </c>
      <c r="D550" s="61" t="s">
        <v>1351</v>
      </c>
      <c r="E550" s="61" t="s">
        <v>3158</v>
      </c>
      <c r="F550" s="77">
        <v>44725</v>
      </c>
      <c r="G550" s="62">
        <v>-17680.900000000001</v>
      </c>
      <c r="H550" s="62">
        <v>-1558571.34</v>
      </c>
      <c r="I550" s="61" t="s">
        <v>20</v>
      </c>
      <c r="J550" s="61" t="s">
        <v>3139</v>
      </c>
      <c r="K550" s="61" t="s">
        <v>3159</v>
      </c>
      <c r="L550" s="61" t="s">
        <v>3160</v>
      </c>
      <c r="M550" s="61" t="s">
        <v>3158</v>
      </c>
      <c r="N550" s="61" t="s">
        <v>288</v>
      </c>
      <c r="O550" s="61" t="s">
        <v>288</v>
      </c>
      <c r="P550" s="61" t="s">
        <v>1392</v>
      </c>
      <c r="Q550" s="61" t="s">
        <v>288</v>
      </c>
      <c r="R550" s="61" t="s">
        <v>1150</v>
      </c>
      <c r="S550" s="77"/>
      <c r="T550" s="61" t="s">
        <v>288</v>
      </c>
      <c r="U550" s="77">
        <v>44679</v>
      </c>
      <c r="V550" s="61" t="s">
        <v>288</v>
      </c>
    </row>
    <row r="551" spans="1:22" ht="14.5">
      <c r="A551" s="61" t="s">
        <v>577</v>
      </c>
      <c r="B551" s="61" t="s">
        <v>1145</v>
      </c>
      <c r="C551" s="61" t="s">
        <v>678</v>
      </c>
      <c r="D551" s="61" t="s">
        <v>1351</v>
      </c>
      <c r="E551" s="61" t="s">
        <v>3161</v>
      </c>
      <c r="F551" s="77">
        <v>44725</v>
      </c>
      <c r="G551" s="62">
        <v>-877.83</v>
      </c>
      <c r="H551" s="62">
        <v>-77380.710000000006</v>
      </c>
      <c r="I551" s="61" t="s">
        <v>20</v>
      </c>
      <c r="J551" s="61" t="s">
        <v>3139</v>
      </c>
      <c r="K551" s="61" t="s">
        <v>3162</v>
      </c>
      <c r="L551" s="61" t="s">
        <v>3163</v>
      </c>
      <c r="M551" s="61" t="s">
        <v>3161</v>
      </c>
      <c r="N551" s="61" t="s">
        <v>288</v>
      </c>
      <c r="O551" s="61" t="s">
        <v>288</v>
      </c>
      <c r="P551" s="61" t="s">
        <v>1392</v>
      </c>
      <c r="Q551" s="61" t="s">
        <v>288</v>
      </c>
      <c r="R551" s="61" t="s">
        <v>1150</v>
      </c>
      <c r="S551" s="77"/>
      <c r="T551" s="61" t="s">
        <v>288</v>
      </c>
      <c r="U551" s="77">
        <v>44696</v>
      </c>
      <c r="V551" s="61" t="s">
        <v>288</v>
      </c>
    </row>
    <row r="552" spans="1:22" ht="14.5">
      <c r="A552" s="61" t="s">
        <v>577</v>
      </c>
      <c r="B552" s="61" t="s">
        <v>1145</v>
      </c>
      <c r="C552" s="61" t="s">
        <v>678</v>
      </c>
      <c r="D552" s="61" t="s">
        <v>1351</v>
      </c>
      <c r="E552" s="61" t="s">
        <v>3164</v>
      </c>
      <c r="F552" s="77">
        <v>44725</v>
      </c>
      <c r="G552" s="62">
        <v>-515.49</v>
      </c>
      <c r="H552" s="62">
        <v>-45440.44</v>
      </c>
      <c r="I552" s="61" t="s">
        <v>20</v>
      </c>
      <c r="J552" s="61" t="s">
        <v>3139</v>
      </c>
      <c r="K552" s="61" t="s">
        <v>3165</v>
      </c>
      <c r="L552" s="61" t="s">
        <v>3166</v>
      </c>
      <c r="M552" s="61" t="s">
        <v>3164</v>
      </c>
      <c r="N552" s="61" t="s">
        <v>288</v>
      </c>
      <c r="O552" s="61" t="s">
        <v>288</v>
      </c>
      <c r="P552" s="61" t="s">
        <v>1392</v>
      </c>
      <c r="Q552" s="61" t="s">
        <v>288</v>
      </c>
      <c r="R552" s="61" t="s">
        <v>1150</v>
      </c>
      <c r="S552" s="77"/>
      <c r="T552" s="61" t="s">
        <v>288</v>
      </c>
      <c r="U552" s="77">
        <v>44689</v>
      </c>
      <c r="V552" s="61" t="s">
        <v>288</v>
      </c>
    </row>
    <row r="553" spans="1:22" ht="14.5">
      <c r="A553" s="61" t="s">
        <v>577</v>
      </c>
      <c r="B553" s="61" t="s">
        <v>1145</v>
      </c>
      <c r="C553" s="61" t="s">
        <v>678</v>
      </c>
      <c r="D553" s="61" t="s">
        <v>1351</v>
      </c>
      <c r="E553" s="61" t="s">
        <v>3167</v>
      </c>
      <c r="F553" s="77">
        <v>44725</v>
      </c>
      <c r="G553" s="62">
        <v>-6071.97</v>
      </c>
      <c r="H553" s="62">
        <v>-535244.16</v>
      </c>
      <c r="I553" s="61" t="s">
        <v>20</v>
      </c>
      <c r="J553" s="61" t="s">
        <v>3139</v>
      </c>
      <c r="K553" s="61" t="s">
        <v>3168</v>
      </c>
      <c r="L553" s="61" t="s">
        <v>3169</v>
      </c>
      <c r="M553" s="61" t="s">
        <v>3167</v>
      </c>
      <c r="N553" s="61" t="s">
        <v>288</v>
      </c>
      <c r="O553" s="61" t="s">
        <v>288</v>
      </c>
      <c r="P553" s="61" t="s">
        <v>1392</v>
      </c>
      <c r="Q553" s="61" t="s">
        <v>288</v>
      </c>
      <c r="R553" s="61" t="s">
        <v>1150</v>
      </c>
      <c r="S553" s="77"/>
      <c r="T553" s="61" t="s">
        <v>288</v>
      </c>
      <c r="U553" s="77">
        <v>44704</v>
      </c>
      <c r="V553" s="61" t="s">
        <v>288</v>
      </c>
    </row>
    <row r="554" spans="1:22" ht="14.5">
      <c r="A554" s="61" t="s">
        <v>577</v>
      </c>
      <c r="B554" s="61" t="s">
        <v>693</v>
      </c>
      <c r="C554" s="61" t="s">
        <v>678</v>
      </c>
      <c r="D554" s="61" t="s">
        <v>1351</v>
      </c>
      <c r="E554" s="61" t="s">
        <v>3170</v>
      </c>
      <c r="F554" s="77">
        <v>44664</v>
      </c>
      <c r="G554" s="62">
        <v>-3055.27</v>
      </c>
      <c r="H554" s="62">
        <v>-260461.77</v>
      </c>
      <c r="I554" s="61" t="s">
        <v>20</v>
      </c>
      <c r="J554" s="61" t="s">
        <v>3139</v>
      </c>
      <c r="K554" s="61" t="s">
        <v>3171</v>
      </c>
      <c r="L554" s="61" t="s">
        <v>3172</v>
      </c>
      <c r="M554" s="61" t="s">
        <v>3170</v>
      </c>
      <c r="N554" s="61" t="s">
        <v>288</v>
      </c>
      <c r="O554" s="61" t="s">
        <v>288</v>
      </c>
      <c r="P554" s="61" t="s">
        <v>1392</v>
      </c>
      <c r="Q554" s="61" t="s">
        <v>288</v>
      </c>
      <c r="R554" s="61" t="s">
        <v>1150</v>
      </c>
      <c r="S554" s="77">
        <v>44745</v>
      </c>
      <c r="T554" s="61" t="s">
        <v>3173</v>
      </c>
      <c r="U554" s="77">
        <v>44651</v>
      </c>
      <c r="V554" s="61" t="s">
        <v>288</v>
      </c>
    </row>
    <row r="555" spans="1:22" ht="14.5">
      <c r="A555" s="61" t="s">
        <v>577</v>
      </c>
      <c r="B555" s="61" t="s">
        <v>693</v>
      </c>
      <c r="C555" s="61" t="s">
        <v>678</v>
      </c>
      <c r="D555" s="61" t="s">
        <v>1351</v>
      </c>
      <c r="E555" s="61" t="s">
        <v>3174</v>
      </c>
      <c r="F555" s="77">
        <v>44681</v>
      </c>
      <c r="G555" s="62">
        <v>-23875.75</v>
      </c>
      <c r="H555" s="62">
        <v>-2035407.69</v>
      </c>
      <c r="I555" s="61" t="s">
        <v>20</v>
      </c>
      <c r="J555" s="61" t="s">
        <v>3139</v>
      </c>
      <c r="K555" s="61" t="s">
        <v>3175</v>
      </c>
      <c r="L555" s="61" t="s">
        <v>3176</v>
      </c>
      <c r="M555" s="61" t="s">
        <v>3174</v>
      </c>
      <c r="N555" s="61" t="s">
        <v>288</v>
      </c>
      <c r="O555" s="61" t="s">
        <v>288</v>
      </c>
      <c r="P555" s="61" t="s">
        <v>1392</v>
      </c>
      <c r="Q555" s="61" t="s">
        <v>288</v>
      </c>
      <c r="R555" s="61" t="s">
        <v>1150</v>
      </c>
      <c r="S555" s="77">
        <v>44759</v>
      </c>
      <c r="T555" s="61" t="s">
        <v>3177</v>
      </c>
      <c r="U555" s="77">
        <v>44663</v>
      </c>
      <c r="V555" s="61" t="s">
        <v>288</v>
      </c>
    </row>
    <row r="556" spans="1:22" ht="14.5">
      <c r="A556" s="61" t="s">
        <v>577</v>
      </c>
      <c r="B556" s="61" t="s">
        <v>693</v>
      </c>
      <c r="C556" s="61" t="s">
        <v>678</v>
      </c>
      <c r="D556" s="61" t="s">
        <v>1351</v>
      </c>
      <c r="E556" s="61" t="s">
        <v>3178</v>
      </c>
      <c r="F556" s="77">
        <v>44681</v>
      </c>
      <c r="G556" s="62">
        <v>-27236.09</v>
      </c>
      <c r="H556" s="62">
        <v>-2321876.67</v>
      </c>
      <c r="I556" s="61" t="s">
        <v>20</v>
      </c>
      <c r="J556" s="61" t="s">
        <v>3139</v>
      </c>
      <c r="K556" s="61" t="s">
        <v>3179</v>
      </c>
      <c r="L556" s="61" t="s">
        <v>3180</v>
      </c>
      <c r="M556" s="61" t="s">
        <v>3178</v>
      </c>
      <c r="N556" s="61" t="s">
        <v>288</v>
      </c>
      <c r="O556" s="61" t="s">
        <v>288</v>
      </c>
      <c r="P556" s="61" t="s">
        <v>1392</v>
      </c>
      <c r="Q556" s="61" t="s">
        <v>288</v>
      </c>
      <c r="R556" s="61" t="s">
        <v>1150</v>
      </c>
      <c r="S556" s="77">
        <v>44759</v>
      </c>
      <c r="T556" s="61" t="s">
        <v>3181</v>
      </c>
      <c r="U556" s="77">
        <v>44656</v>
      </c>
      <c r="V556" s="61" t="s">
        <v>288</v>
      </c>
    </row>
    <row r="557" spans="1:22" ht="14.5">
      <c r="A557" s="61" t="s">
        <v>577</v>
      </c>
      <c r="B557" s="61" t="s">
        <v>693</v>
      </c>
      <c r="C557" s="61" t="s">
        <v>678</v>
      </c>
      <c r="D557" s="61" t="s">
        <v>1351</v>
      </c>
      <c r="E557" s="61" t="s">
        <v>3182</v>
      </c>
      <c r="F557" s="77">
        <v>44681</v>
      </c>
      <c r="G557" s="62">
        <v>-2911.77</v>
      </c>
      <c r="H557" s="62">
        <v>-248228.39</v>
      </c>
      <c r="I557" s="61" t="s">
        <v>20</v>
      </c>
      <c r="J557" s="61" t="s">
        <v>3139</v>
      </c>
      <c r="K557" s="61" t="s">
        <v>3183</v>
      </c>
      <c r="L557" s="61" t="s">
        <v>3184</v>
      </c>
      <c r="M557" s="61" t="s">
        <v>3182</v>
      </c>
      <c r="N557" s="61" t="s">
        <v>288</v>
      </c>
      <c r="O557" s="61" t="s">
        <v>288</v>
      </c>
      <c r="P557" s="61" t="s">
        <v>1392</v>
      </c>
      <c r="Q557" s="61" t="s">
        <v>288</v>
      </c>
      <c r="R557" s="61" t="s">
        <v>1150</v>
      </c>
      <c r="S557" s="77">
        <v>44759</v>
      </c>
      <c r="T557" s="61" t="s">
        <v>3185</v>
      </c>
      <c r="U557" s="77">
        <v>44663</v>
      </c>
      <c r="V557" s="61" t="s">
        <v>288</v>
      </c>
    </row>
    <row r="558" spans="1:22" ht="14.5">
      <c r="A558" s="61" t="s">
        <v>577</v>
      </c>
      <c r="B558" s="61" t="s">
        <v>693</v>
      </c>
      <c r="C558" s="61" t="s">
        <v>678</v>
      </c>
      <c r="D558" s="61" t="s">
        <v>1351</v>
      </c>
      <c r="E558" s="61" t="s">
        <v>3186</v>
      </c>
      <c r="F558" s="77">
        <v>44702</v>
      </c>
      <c r="G558" s="62">
        <v>-435.97</v>
      </c>
      <c r="H558" s="62">
        <v>-37275.440000000002</v>
      </c>
      <c r="I558" s="61" t="s">
        <v>20</v>
      </c>
      <c r="J558" s="61" t="s">
        <v>3139</v>
      </c>
      <c r="K558" s="61" t="s">
        <v>3187</v>
      </c>
      <c r="L558" s="61" t="s">
        <v>3188</v>
      </c>
      <c r="M558" s="61" t="s">
        <v>3186</v>
      </c>
      <c r="N558" s="61" t="s">
        <v>288</v>
      </c>
      <c r="O558" s="61" t="s">
        <v>288</v>
      </c>
      <c r="P558" s="61" t="s">
        <v>1392</v>
      </c>
      <c r="Q558" s="61" t="s">
        <v>288</v>
      </c>
      <c r="R558" s="61" t="s">
        <v>1150</v>
      </c>
      <c r="S558" s="77">
        <v>44762</v>
      </c>
      <c r="T558" s="61" t="s">
        <v>3189</v>
      </c>
      <c r="U558" s="77">
        <v>44675</v>
      </c>
      <c r="V558" s="61" t="s">
        <v>288</v>
      </c>
    </row>
    <row r="559" spans="1:22" ht="14.5">
      <c r="A559" s="61" t="s">
        <v>577</v>
      </c>
      <c r="B559" s="61" t="s">
        <v>693</v>
      </c>
      <c r="C559" s="61" t="s">
        <v>678</v>
      </c>
      <c r="D559" s="61" t="s">
        <v>1351</v>
      </c>
      <c r="E559" s="61" t="s">
        <v>3190</v>
      </c>
      <c r="F559" s="77">
        <v>44702</v>
      </c>
      <c r="G559" s="62">
        <v>-4087.96</v>
      </c>
      <c r="H559" s="62">
        <v>-349520.58</v>
      </c>
      <c r="I559" s="61" t="s">
        <v>20</v>
      </c>
      <c r="J559" s="61" t="s">
        <v>3139</v>
      </c>
      <c r="K559" s="61" t="s">
        <v>3191</v>
      </c>
      <c r="L559" s="61" t="s">
        <v>3192</v>
      </c>
      <c r="M559" s="61" t="s">
        <v>3190</v>
      </c>
      <c r="N559" s="61" t="s">
        <v>288</v>
      </c>
      <c r="O559" s="61" t="s">
        <v>288</v>
      </c>
      <c r="P559" s="61" t="s">
        <v>1392</v>
      </c>
      <c r="Q559" s="61" t="s">
        <v>288</v>
      </c>
      <c r="R559" s="61" t="s">
        <v>1150</v>
      </c>
      <c r="S559" s="77">
        <v>44762</v>
      </c>
      <c r="T559" s="61" t="s">
        <v>3193</v>
      </c>
      <c r="U559" s="77">
        <v>44670</v>
      </c>
      <c r="V559" s="61" t="s">
        <v>288</v>
      </c>
    </row>
    <row r="560" spans="1:22" ht="14.5">
      <c r="A560" s="61" t="s">
        <v>577</v>
      </c>
      <c r="B560" s="61" t="s">
        <v>693</v>
      </c>
      <c r="C560" s="61" t="s">
        <v>678</v>
      </c>
      <c r="D560" s="61" t="s">
        <v>1351</v>
      </c>
      <c r="E560" s="61" t="s">
        <v>3194</v>
      </c>
      <c r="F560" s="77">
        <v>44710</v>
      </c>
      <c r="G560" s="62">
        <v>-359</v>
      </c>
      <c r="H560" s="62">
        <v>-30694.5</v>
      </c>
      <c r="I560" s="61" t="s">
        <v>20</v>
      </c>
      <c r="J560" s="61" t="s">
        <v>3195</v>
      </c>
      <c r="K560" s="61" t="s">
        <v>3196</v>
      </c>
      <c r="L560" s="61" t="s">
        <v>3197</v>
      </c>
      <c r="M560" s="61" t="s">
        <v>3194</v>
      </c>
      <c r="N560" s="61" t="s">
        <v>288</v>
      </c>
      <c r="O560" s="61" t="s">
        <v>288</v>
      </c>
      <c r="P560" s="61" t="s">
        <v>1392</v>
      </c>
      <c r="Q560" s="61" t="s">
        <v>288</v>
      </c>
      <c r="R560" s="61" t="s">
        <v>1150</v>
      </c>
      <c r="S560" s="77"/>
      <c r="T560" s="61" t="s">
        <v>288</v>
      </c>
      <c r="U560" s="77">
        <v>44679</v>
      </c>
      <c r="V560" s="61" t="s">
        <v>288</v>
      </c>
    </row>
    <row r="561" spans="1:22" ht="14.5">
      <c r="A561" s="61" t="s">
        <v>577</v>
      </c>
      <c r="B561" s="61" t="s">
        <v>693</v>
      </c>
      <c r="C561" s="61" t="s">
        <v>678</v>
      </c>
      <c r="D561" s="61" t="s">
        <v>1351</v>
      </c>
      <c r="E561" s="61" t="s">
        <v>3198</v>
      </c>
      <c r="F561" s="77">
        <v>44681</v>
      </c>
      <c r="G561" s="62">
        <v>-1169.28</v>
      </c>
      <c r="H561" s="62">
        <v>-99681.12</v>
      </c>
      <c r="I561" s="61" t="s">
        <v>20</v>
      </c>
      <c r="J561" s="61" t="s">
        <v>3199</v>
      </c>
      <c r="K561" s="61" t="s">
        <v>3200</v>
      </c>
      <c r="L561" s="61" t="s">
        <v>3200</v>
      </c>
      <c r="M561" s="61" t="s">
        <v>3198</v>
      </c>
      <c r="N561" s="61" t="s">
        <v>288</v>
      </c>
      <c r="O561" s="61" t="s">
        <v>288</v>
      </c>
      <c r="P561" s="61" t="s">
        <v>3201</v>
      </c>
      <c r="Q561" s="61" t="s">
        <v>288</v>
      </c>
      <c r="R561" s="61" t="s">
        <v>1150</v>
      </c>
      <c r="S561" s="77"/>
      <c r="T561" s="61" t="s">
        <v>288</v>
      </c>
      <c r="U561" s="77">
        <v>44678</v>
      </c>
      <c r="V561" s="61" t="s">
        <v>288</v>
      </c>
    </row>
    <row r="562" spans="1:22" ht="14.5">
      <c r="A562" s="61" t="s">
        <v>577</v>
      </c>
      <c r="B562" s="61" t="s">
        <v>1145</v>
      </c>
      <c r="C562" s="61" t="s">
        <v>678</v>
      </c>
      <c r="D562" s="61" t="s">
        <v>1351</v>
      </c>
      <c r="E562" s="61" t="s">
        <v>3202</v>
      </c>
      <c r="F562" s="77">
        <v>44741</v>
      </c>
      <c r="G562" s="62">
        <v>-18072.3</v>
      </c>
      <c r="H562" s="62">
        <v>-1593073.25</v>
      </c>
      <c r="I562" s="61" t="s">
        <v>20</v>
      </c>
      <c r="J562" s="61" t="s">
        <v>3203</v>
      </c>
      <c r="K562" s="61" t="s">
        <v>3204</v>
      </c>
      <c r="L562" s="61" t="s">
        <v>3205</v>
      </c>
      <c r="M562" s="61" t="s">
        <v>3202</v>
      </c>
      <c r="N562" s="61" t="s">
        <v>288</v>
      </c>
      <c r="O562" s="61" t="s">
        <v>288</v>
      </c>
      <c r="P562" s="61" t="s">
        <v>3206</v>
      </c>
      <c r="Q562" s="61" t="s">
        <v>288</v>
      </c>
      <c r="R562" s="61" t="s">
        <v>1150</v>
      </c>
      <c r="S562" s="77"/>
      <c r="T562" s="61" t="s">
        <v>288</v>
      </c>
      <c r="U562" s="77">
        <v>44726</v>
      </c>
      <c r="V562" s="61" t="s">
        <v>288</v>
      </c>
    </row>
    <row r="563" spans="1:22" ht="14.5">
      <c r="A563" s="61" t="s">
        <v>577</v>
      </c>
      <c r="B563" s="61" t="s">
        <v>1145</v>
      </c>
      <c r="C563" s="61" t="s">
        <v>678</v>
      </c>
      <c r="D563" s="61" t="s">
        <v>1351</v>
      </c>
      <c r="E563" s="61" t="s">
        <v>3207</v>
      </c>
      <c r="F563" s="77">
        <v>44742</v>
      </c>
      <c r="G563" s="62">
        <v>-10104.15</v>
      </c>
      <c r="H563" s="62">
        <v>-890680.82</v>
      </c>
      <c r="I563" s="61" t="s">
        <v>20</v>
      </c>
      <c r="J563" s="61" t="s">
        <v>3208</v>
      </c>
      <c r="K563" s="61" t="s">
        <v>3209</v>
      </c>
      <c r="L563" s="61" t="s">
        <v>3210</v>
      </c>
      <c r="M563" s="61" t="s">
        <v>3207</v>
      </c>
      <c r="N563" s="61" t="s">
        <v>288</v>
      </c>
      <c r="O563" s="61" t="s">
        <v>288</v>
      </c>
      <c r="P563" s="61" t="s">
        <v>3206</v>
      </c>
      <c r="Q563" s="61" t="s">
        <v>288</v>
      </c>
      <c r="R563" s="61" t="s">
        <v>1150</v>
      </c>
      <c r="S563" s="77"/>
      <c r="T563" s="61" t="s">
        <v>288</v>
      </c>
      <c r="U563" s="77">
        <v>44737</v>
      </c>
      <c r="V563" s="61" t="s">
        <v>288</v>
      </c>
    </row>
    <row r="564" spans="1:22" ht="14.5">
      <c r="A564" s="61" t="s">
        <v>577</v>
      </c>
      <c r="B564" s="61" t="s">
        <v>693</v>
      </c>
      <c r="C564" s="61" t="s">
        <v>676</v>
      </c>
      <c r="D564" s="61" t="s">
        <v>1351</v>
      </c>
      <c r="E564" s="61" t="s">
        <v>3211</v>
      </c>
      <c r="F564" s="77">
        <v>44692</v>
      </c>
      <c r="G564" s="62">
        <v>-198586.5</v>
      </c>
      <c r="H564" s="62">
        <v>-16979145.75</v>
      </c>
      <c r="I564" s="61" t="s">
        <v>20</v>
      </c>
      <c r="J564" s="61" t="s">
        <v>3212</v>
      </c>
      <c r="K564" s="61" t="s">
        <v>3213</v>
      </c>
      <c r="L564" s="61" t="s">
        <v>3214</v>
      </c>
      <c r="M564" s="61" t="s">
        <v>3211</v>
      </c>
      <c r="N564" s="61" t="s">
        <v>288</v>
      </c>
      <c r="O564" s="61" t="s">
        <v>288</v>
      </c>
      <c r="P564" s="61" t="s">
        <v>1371</v>
      </c>
      <c r="Q564" s="61" t="s">
        <v>288</v>
      </c>
      <c r="R564" s="61" t="s">
        <v>1150</v>
      </c>
      <c r="S564" s="77"/>
      <c r="T564" s="61" t="s">
        <v>288</v>
      </c>
      <c r="U564" s="77">
        <v>44692</v>
      </c>
      <c r="V564" s="61" t="s">
        <v>288</v>
      </c>
    </row>
    <row r="565" spans="1:22" ht="14.5">
      <c r="A565" s="61" t="s">
        <v>577</v>
      </c>
      <c r="B565" s="61" t="s">
        <v>693</v>
      </c>
      <c r="C565" s="61" t="s">
        <v>676</v>
      </c>
      <c r="D565" s="61" t="s">
        <v>1351</v>
      </c>
      <c r="E565" s="61" t="s">
        <v>3215</v>
      </c>
      <c r="F565" s="77">
        <v>44705</v>
      </c>
      <c r="G565" s="62">
        <v>-37852.019999999997</v>
      </c>
      <c r="H565" s="62">
        <v>-3236347.71</v>
      </c>
      <c r="I565" s="61" t="s">
        <v>20</v>
      </c>
      <c r="J565" s="61" t="s">
        <v>3212</v>
      </c>
      <c r="K565" s="61" t="s">
        <v>3213</v>
      </c>
      <c r="L565" s="61" t="s">
        <v>3216</v>
      </c>
      <c r="M565" s="61" t="s">
        <v>3215</v>
      </c>
      <c r="N565" s="61" t="s">
        <v>288</v>
      </c>
      <c r="O565" s="61" t="s">
        <v>288</v>
      </c>
      <c r="P565" s="61" t="s">
        <v>1371</v>
      </c>
      <c r="Q565" s="61" t="s">
        <v>288</v>
      </c>
      <c r="R565" s="61" t="s">
        <v>1150</v>
      </c>
      <c r="S565" s="77"/>
      <c r="T565" s="61" t="s">
        <v>288</v>
      </c>
      <c r="U565" s="77">
        <v>44705</v>
      </c>
      <c r="V565" s="61" t="s">
        <v>288</v>
      </c>
    </row>
    <row r="566" spans="1:22" ht="14.5">
      <c r="A566" s="61" t="s">
        <v>577</v>
      </c>
      <c r="B566" s="61" t="s">
        <v>693</v>
      </c>
      <c r="C566" s="61" t="s">
        <v>676</v>
      </c>
      <c r="D566" s="61" t="s">
        <v>1351</v>
      </c>
      <c r="E566" s="61" t="s">
        <v>3217</v>
      </c>
      <c r="F566" s="77">
        <v>44692</v>
      </c>
      <c r="G566" s="62">
        <v>-2675.65</v>
      </c>
      <c r="H566" s="62">
        <v>-228768.08</v>
      </c>
      <c r="I566" s="61" t="s">
        <v>20</v>
      </c>
      <c r="J566" s="61" t="s">
        <v>3218</v>
      </c>
      <c r="K566" s="61" t="s">
        <v>3219</v>
      </c>
      <c r="L566" s="61" t="s">
        <v>3220</v>
      </c>
      <c r="M566" s="61" t="s">
        <v>3217</v>
      </c>
      <c r="N566" s="61" t="s">
        <v>288</v>
      </c>
      <c r="O566" s="61" t="s">
        <v>288</v>
      </c>
      <c r="P566" s="61" t="s">
        <v>1371</v>
      </c>
      <c r="Q566" s="61" t="s">
        <v>288</v>
      </c>
      <c r="R566" s="61" t="s">
        <v>1150</v>
      </c>
      <c r="S566" s="77"/>
      <c r="T566" s="61" t="s">
        <v>288</v>
      </c>
      <c r="U566" s="77">
        <v>44692</v>
      </c>
      <c r="V566" s="61" t="s">
        <v>288</v>
      </c>
    </row>
    <row r="567" spans="1:22" ht="14.5">
      <c r="A567" s="61" t="s">
        <v>577</v>
      </c>
      <c r="B567" s="61" t="s">
        <v>693</v>
      </c>
      <c r="C567" s="61" t="s">
        <v>676</v>
      </c>
      <c r="D567" s="61" t="s">
        <v>1351</v>
      </c>
      <c r="E567" s="61" t="s">
        <v>3221</v>
      </c>
      <c r="F567" s="77">
        <v>44677</v>
      </c>
      <c r="G567" s="62">
        <v>-211206.56</v>
      </c>
      <c r="H567" s="62">
        <v>-18005359.239999998</v>
      </c>
      <c r="I567" s="61" t="s">
        <v>20</v>
      </c>
      <c r="J567" s="61" t="s">
        <v>3218</v>
      </c>
      <c r="K567" s="61" t="s">
        <v>3219</v>
      </c>
      <c r="L567" s="61" t="s">
        <v>3222</v>
      </c>
      <c r="M567" s="61" t="s">
        <v>3221</v>
      </c>
      <c r="N567" s="61" t="s">
        <v>288</v>
      </c>
      <c r="O567" s="61" t="s">
        <v>288</v>
      </c>
      <c r="P567" s="61" t="s">
        <v>1371</v>
      </c>
      <c r="Q567" s="61" t="s">
        <v>288</v>
      </c>
      <c r="R567" s="61" t="s">
        <v>1150</v>
      </c>
      <c r="S567" s="77"/>
      <c r="T567" s="61" t="s">
        <v>288</v>
      </c>
      <c r="U567" s="77">
        <v>44677</v>
      </c>
      <c r="V567" s="61" t="s">
        <v>288</v>
      </c>
    </row>
    <row r="568" spans="1:22" ht="14.5">
      <c r="A568" s="61" t="s">
        <v>577</v>
      </c>
      <c r="B568" s="61" t="s">
        <v>693</v>
      </c>
      <c r="C568" s="61" t="s">
        <v>676</v>
      </c>
      <c r="D568" s="61" t="s">
        <v>1351</v>
      </c>
      <c r="E568" s="61" t="s">
        <v>3223</v>
      </c>
      <c r="F568" s="77">
        <v>44677</v>
      </c>
      <c r="G568" s="62">
        <v>-162459.29999999999</v>
      </c>
      <c r="H568" s="62">
        <v>-13849655.33</v>
      </c>
      <c r="I568" s="61" t="s">
        <v>20</v>
      </c>
      <c r="J568" s="61" t="s">
        <v>3218</v>
      </c>
      <c r="K568" s="61" t="s">
        <v>3219</v>
      </c>
      <c r="L568" s="61" t="s">
        <v>3224</v>
      </c>
      <c r="M568" s="61" t="s">
        <v>3223</v>
      </c>
      <c r="N568" s="61" t="s">
        <v>288</v>
      </c>
      <c r="O568" s="61" t="s">
        <v>288</v>
      </c>
      <c r="P568" s="61" t="s">
        <v>1371</v>
      </c>
      <c r="Q568" s="61" t="s">
        <v>288</v>
      </c>
      <c r="R568" s="61" t="s">
        <v>1150</v>
      </c>
      <c r="S568" s="77"/>
      <c r="T568" s="61" t="s">
        <v>288</v>
      </c>
      <c r="U568" s="77">
        <v>44677</v>
      </c>
      <c r="V568" s="61" t="s">
        <v>288</v>
      </c>
    </row>
    <row r="569" spans="1:22" ht="14.5">
      <c r="A569" s="61" t="s">
        <v>577</v>
      </c>
      <c r="B569" s="61" t="s">
        <v>693</v>
      </c>
      <c r="C569" s="61" t="s">
        <v>676</v>
      </c>
      <c r="D569" s="61" t="s">
        <v>1351</v>
      </c>
      <c r="E569" s="61" t="s">
        <v>3225</v>
      </c>
      <c r="F569" s="77">
        <v>44720</v>
      </c>
      <c r="G569" s="62">
        <v>-171253.03</v>
      </c>
      <c r="H569" s="62">
        <v>-15095954.59</v>
      </c>
      <c r="I569" s="61" t="s">
        <v>20</v>
      </c>
      <c r="J569" s="61" t="s">
        <v>1393</v>
      </c>
      <c r="K569" s="61" t="s">
        <v>3219</v>
      </c>
      <c r="L569" s="61" t="s">
        <v>3226</v>
      </c>
      <c r="M569" s="61" t="s">
        <v>3225</v>
      </c>
      <c r="N569" s="61" t="s">
        <v>288</v>
      </c>
      <c r="O569" s="61" t="s">
        <v>288</v>
      </c>
      <c r="P569" s="61" t="s">
        <v>1371</v>
      </c>
      <c r="Q569" s="61" t="s">
        <v>288</v>
      </c>
      <c r="R569" s="61" t="s">
        <v>1150</v>
      </c>
      <c r="S569" s="77"/>
      <c r="T569" s="61" t="s">
        <v>288</v>
      </c>
      <c r="U569" s="77">
        <v>44720</v>
      </c>
      <c r="V569" s="61" t="s">
        <v>288</v>
      </c>
    </row>
    <row r="570" spans="1:22" ht="14.5">
      <c r="A570" s="61" t="s">
        <v>577</v>
      </c>
      <c r="B570" s="61" t="s">
        <v>693</v>
      </c>
      <c r="C570" s="61" t="s">
        <v>676</v>
      </c>
      <c r="D570" s="61" t="s">
        <v>1351</v>
      </c>
      <c r="E570" s="61" t="s">
        <v>3227</v>
      </c>
      <c r="F570" s="77">
        <v>44720</v>
      </c>
      <c r="G570" s="62">
        <v>-106351.24</v>
      </c>
      <c r="H570" s="62">
        <v>-9374861.8100000005</v>
      </c>
      <c r="I570" s="61" t="s">
        <v>20</v>
      </c>
      <c r="J570" s="61" t="s">
        <v>1393</v>
      </c>
      <c r="K570" s="61" t="s">
        <v>3219</v>
      </c>
      <c r="L570" s="61" t="s">
        <v>3228</v>
      </c>
      <c r="M570" s="61" t="s">
        <v>3227</v>
      </c>
      <c r="N570" s="61" t="s">
        <v>288</v>
      </c>
      <c r="O570" s="61" t="s">
        <v>288</v>
      </c>
      <c r="P570" s="61" t="s">
        <v>1371</v>
      </c>
      <c r="Q570" s="61" t="s">
        <v>288</v>
      </c>
      <c r="R570" s="61" t="s">
        <v>1150</v>
      </c>
      <c r="S570" s="77"/>
      <c r="T570" s="61" t="s">
        <v>288</v>
      </c>
      <c r="U570" s="77">
        <v>44720</v>
      </c>
      <c r="V570" s="61" t="s">
        <v>288</v>
      </c>
    </row>
    <row r="571" spans="1:22" ht="14.5">
      <c r="A571" s="61" t="s">
        <v>577</v>
      </c>
      <c r="B571" s="61" t="s">
        <v>693</v>
      </c>
      <c r="C571" s="61" t="s">
        <v>676</v>
      </c>
      <c r="D571" s="61" t="s">
        <v>1351</v>
      </c>
      <c r="E571" s="61" t="s">
        <v>3229</v>
      </c>
      <c r="F571" s="77">
        <v>44733</v>
      </c>
      <c r="G571" s="62">
        <v>-132059.81</v>
      </c>
      <c r="H571" s="62">
        <v>-11641072.25</v>
      </c>
      <c r="I571" s="61" t="s">
        <v>20</v>
      </c>
      <c r="J571" s="61" t="s">
        <v>1393</v>
      </c>
      <c r="K571" s="61" t="s">
        <v>3219</v>
      </c>
      <c r="L571" s="61" t="s">
        <v>3230</v>
      </c>
      <c r="M571" s="61" t="s">
        <v>3229</v>
      </c>
      <c r="N571" s="61" t="s">
        <v>288</v>
      </c>
      <c r="O571" s="61" t="s">
        <v>288</v>
      </c>
      <c r="P571" s="61" t="s">
        <v>1371</v>
      </c>
      <c r="Q571" s="61" t="s">
        <v>288</v>
      </c>
      <c r="R571" s="61" t="s">
        <v>1150</v>
      </c>
      <c r="S571" s="77"/>
      <c r="T571" s="61" t="s">
        <v>288</v>
      </c>
      <c r="U571" s="77">
        <v>44733</v>
      </c>
      <c r="V571" s="61" t="s">
        <v>288</v>
      </c>
    </row>
    <row r="572" spans="1:22" ht="14.5">
      <c r="A572" s="61" t="s">
        <v>577</v>
      </c>
      <c r="B572" s="61" t="s">
        <v>693</v>
      </c>
      <c r="C572" s="61" t="s">
        <v>676</v>
      </c>
      <c r="D572" s="61" t="s">
        <v>1351</v>
      </c>
      <c r="E572" s="61" t="s">
        <v>3231</v>
      </c>
      <c r="F572" s="77">
        <v>44672</v>
      </c>
      <c r="G572" s="62">
        <v>-21565.43</v>
      </c>
      <c r="H572" s="62">
        <v>-1838452.91</v>
      </c>
      <c r="I572" s="61" t="s">
        <v>20</v>
      </c>
      <c r="J572" s="61" t="s">
        <v>1393</v>
      </c>
      <c r="K572" s="61" t="s">
        <v>3232</v>
      </c>
      <c r="L572" s="61" t="s">
        <v>3233</v>
      </c>
      <c r="M572" s="61" t="s">
        <v>3231</v>
      </c>
      <c r="N572" s="61" t="s">
        <v>288</v>
      </c>
      <c r="O572" s="61" t="s">
        <v>288</v>
      </c>
      <c r="P572" s="61" t="s">
        <v>1371</v>
      </c>
      <c r="Q572" s="61" t="s">
        <v>288</v>
      </c>
      <c r="R572" s="61" t="s">
        <v>1150</v>
      </c>
      <c r="S572" s="77"/>
      <c r="T572" s="61" t="s">
        <v>288</v>
      </c>
      <c r="U572" s="77">
        <v>44672</v>
      </c>
      <c r="V572" s="61" t="s">
        <v>288</v>
      </c>
    </row>
    <row r="573" spans="1:22" ht="14.5">
      <c r="A573" s="61" t="s">
        <v>577</v>
      </c>
      <c r="B573" s="61" t="s">
        <v>693</v>
      </c>
      <c r="C573" s="61" t="s">
        <v>676</v>
      </c>
      <c r="D573" s="61" t="s">
        <v>1351</v>
      </c>
      <c r="E573" s="61" t="s">
        <v>3234</v>
      </c>
      <c r="F573" s="77">
        <v>44677</v>
      </c>
      <c r="G573" s="62">
        <v>-1282.32</v>
      </c>
      <c r="H573" s="62">
        <v>-109317.78</v>
      </c>
      <c r="I573" s="61" t="s">
        <v>20</v>
      </c>
      <c r="J573" s="61" t="s">
        <v>1393</v>
      </c>
      <c r="K573" s="61" t="s">
        <v>3213</v>
      </c>
      <c r="L573" s="61" t="s">
        <v>3235</v>
      </c>
      <c r="M573" s="61" t="s">
        <v>3234</v>
      </c>
      <c r="N573" s="61" t="s">
        <v>288</v>
      </c>
      <c r="O573" s="61" t="s">
        <v>288</v>
      </c>
      <c r="P573" s="61" t="s">
        <v>1371</v>
      </c>
      <c r="Q573" s="61" t="s">
        <v>288</v>
      </c>
      <c r="R573" s="61" t="s">
        <v>1150</v>
      </c>
      <c r="S573" s="77"/>
      <c r="T573" s="61" t="s">
        <v>288</v>
      </c>
      <c r="U573" s="77">
        <v>44677</v>
      </c>
      <c r="V573" s="61" t="s">
        <v>288</v>
      </c>
    </row>
    <row r="574" spans="1:22" ht="14.5">
      <c r="A574" s="61" t="s">
        <v>577</v>
      </c>
      <c r="B574" s="61" t="s">
        <v>693</v>
      </c>
      <c r="C574" s="61" t="s">
        <v>676</v>
      </c>
      <c r="D574" s="61" t="s">
        <v>1351</v>
      </c>
      <c r="E574" s="61" t="s">
        <v>3236</v>
      </c>
      <c r="F574" s="77">
        <v>44710</v>
      </c>
      <c r="G574" s="62">
        <v>-1472</v>
      </c>
      <c r="H574" s="62">
        <v>-125856</v>
      </c>
      <c r="I574" s="61" t="s">
        <v>20</v>
      </c>
      <c r="J574" s="61" t="s">
        <v>1393</v>
      </c>
      <c r="K574" s="61" t="s">
        <v>3232</v>
      </c>
      <c r="L574" s="61" t="s">
        <v>3237</v>
      </c>
      <c r="M574" s="61" t="s">
        <v>3236</v>
      </c>
      <c r="N574" s="61" t="s">
        <v>288</v>
      </c>
      <c r="O574" s="61" t="s">
        <v>288</v>
      </c>
      <c r="P574" s="61" t="s">
        <v>1371</v>
      </c>
      <c r="Q574" s="61" t="s">
        <v>288</v>
      </c>
      <c r="R574" s="61" t="s">
        <v>1150</v>
      </c>
      <c r="S574" s="77"/>
      <c r="T574" s="61" t="s">
        <v>288</v>
      </c>
      <c r="U574" s="77">
        <v>44710</v>
      </c>
      <c r="V574" s="61" t="s">
        <v>288</v>
      </c>
    </row>
    <row r="575" spans="1:22" ht="14.5">
      <c r="A575" s="61" t="s">
        <v>577</v>
      </c>
      <c r="B575" s="61" t="s">
        <v>693</v>
      </c>
      <c r="C575" s="61" t="s">
        <v>676</v>
      </c>
      <c r="D575" s="61" t="s">
        <v>1351</v>
      </c>
      <c r="E575" s="61" t="s">
        <v>3238</v>
      </c>
      <c r="F575" s="77">
        <v>44705</v>
      </c>
      <c r="G575" s="62">
        <v>-28348.02</v>
      </c>
      <c r="H575" s="62">
        <v>-2423755.71</v>
      </c>
      <c r="I575" s="61" t="s">
        <v>20</v>
      </c>
      <c r="J575" s="61" t="s">
        <v>1393</v>
      </c>
      <c r="K575" s="61" t="s">
        <v>3213</v>
      </c>
      <c r="L575" s="61" t="s">
        <v>3239</v>
      </c>
      <c r="M575" s="61" t="s">
        <v>3238</v>
      </c>
      <c r="N575" s="61" t="s">
        <v>288</v>
      </c>
      <c r="O575" s="61" t="s">
        <v>288</v>
      </c>
      <c r="P575" s="61" t="s">
        <v>1371</v>
      </c>
      <c r="Q575" s="61" t="s">
        <v>288</v>
      </c>
      <c r="R575" s="61" t="s">
        <v>1150</v>
      </c>
      <c r="S575" s="77"/>
      <c r="T575" s="61" t="s">
        <v>288</v>
      </c>
      <c r="U575" s="77">
        <v>44705</v>
      </c>
      <c r="V575" s="61" t="s">
        <v>288</v>
      </c>
    </row>
    <row r="576" spans="1:22" ht="14.5">
      <c r="A576" s="61" t="s">
        <v>577</v>
      </c>
      <c r="B576" s="61" t="s">
        <v>693</v>
      </c>
      <c r="C576" s="61" t="s">
        <v>676</v>
      </c>
      <c r="D576" s="61" t="s">
        <v>1351</v>
      </c>
      <c r="E576" s="61" t="s">
        <v>3240</v>
      </c>
      <c r="F576" s="77">
        <v>44628</v>
      </c>
      <c r="G576" s="62">
        <v>-95790.399999999994</v>
      </c>
      <c r="H576" s="62">
        <v>-8146973.5199999996</v>
      </c>
      <c r="I576" s="61" t="s">
        <v>20</v>
      </c>
      <c r="J576" s="61" t="s">
        <v>1393</v>
      </c>
      <c r="K576" s="61" t="s">
        <v>3232</v>
      </c>
      <c r="L576" s="61" t="s">
        <v>3241</v>
      </c>
      <c r="M576" s="61" t="s">
        <v>3240</v>
      </c>
      <c r="N576" s="61" t="s">
        <v>288</v>
      </c>
      <c r="O576" s="61" t="s">
        <v>288</v>
      </c>
      <c r="P576" s="61" t="s">
        <v>1371</v>
      </c>
      <c r="Q576" s="61" t="s">
        <v>288</v>
      </c>
      <c r="R576" s="61" t="s">
        <v>1150</v>
      </c>
      <c r="S576" s="77">
        <v>44746</v>
      </c>
      <c r="T576" s="61" t="s">
        <v>3242</v>
      </c>
      <c r="U576" s="77">
        <v>44628</v>
      </c>
      <c r="V576" s="61" t="s">
        <v>288</v>
      </c>
    </row>
    <row r="577" spans="1:22" ht="14.5">
      <c r="A577" s="61" t="s">
        <v>577</v>
      </c>
      <c r="B577" s="61" t="s">
        <v>693</v>
      </c>
      <c r="C577" s="61" t="s">
        <v>676</v>
      </c>
      <c r="D577" s="61" t="s">
        <v>1351</v>
      </c>
      <c r="E577" s="61" t="s">
        <v>3243</v>
      </c>
      <c r="F577" s="77">
        <v>44642</v>
      </c>
      <c r="G577" s="62">
        <v>-61657.89</v>
      </c>
      <c r="H577" s="62">
        <v>-5244003.54</v>
      </c>
      <c r="I577" s="61" t="s">
        <v>20</v>
      </c>
      <c r="J577" s="61" t="s">
        <v>1393</v>
      </c>
      <c r="K577" s="61" t="s">
        <v>3232</v>
      </c>
      <c r="L577" s="61" t="s">
        <v>3244</v>
      </c>
      <c r="M577" s="61" t="s">
        <v>3243</v>
      </c>
      <c r="N577" s="61" t="s">
        <v>288</v>
      </c>
      <c r="O577" s="61" t="s">
        <v>288</v>
      </c>
      <c r="P577" s="61" t="s">
        <v>1371</v>
      </c>
      <c r="Q577" s="61" t="s">
        <v>288</v>
      </c>
      <c r="R577" s="61" t="s">
        <v>1150</v>
      </c>
      <c r="S577" s="77">
        <v>44749</v>
      </c>
      <c r="T577" s="61" t="s">
        <v>3245</v>
      </c>
      <c r="U577" s="77">
        <v>44642</v>
      </c>
      <c r="V577" s="61" t="s">
        <v>288</v>
      </c>
    </row>
    <row r="578" spans="1:22" ht="14.5">
      <c r="A578" s="61" t="s">
        <v>577</v>
      </c>
      <c r="B578" s="61" t="s">
        <v>693</v>
      </c>
      <c r="C578" s="61" t="s">
        <v>678</v>
      </c>
      <c r="D578" s="61" t="s">
        <v>1351</v>
      </c>
      <c r="E578" s="61" t="s">
        <v>3246</v>
      </c>
      <c r="F578" s="77">
        <v>44677</v>
      </c>
      <c r="G578" s="62">
        <v>-9094.4</v>
      </c>
      <c r="H578" s="62">
        <v>-775297.6</v>
      </c>
      <c r="I578" s="61" t="s">
        <v>20</v>
      </c>
      <c r="J578" s="61" t="s">
        <v>1393</v>
      </c>
      <c r="K578" s="61" t="s">
        <v>3232</v>
      </c>
      <c r="L578" s="61" t="s">
        <v>3247</v>
      </c>
      <c r="M578" s="61" t="s">
        <v>3246</v>
      </c>
      <c r="N578" s="61" t="s">
        <v>288</v>
      </c>
      <c r="O578" s="61" t="s">
        <v>288</v>
      </c>
      <c r="P578" s="61" t="s">
        <v>288</v>
      </c>
      <c r="Q578" s="61" t="s">
        <v>288</v>
      </c>
      <c r="R578" s="61" t="s">
        <v>1150</v>
      </c>
      <c r="S578" s="77">
        <v>44759</v>
      </c>
      <c r="T578" s="61" t="s">
        <v>3248</v>
      </c>
      <c r="U578" s="77">
        <v>44677</v>
      </c>
      <c r="V578" s="61" t="s">
        <v>288</v>
      </c>
    </row>
    <row r="579" spans="1:22" ht="14.5">
      <c r="A579" s="61" t="s">
        <v>577</v>
      </c>
      <c r="B579" s="61" t="s">
        <v>693</v>
      </c>
      <c r="C579" s="61" t="s">
        <v>678</v>
      </c>
      <c r="D579" s="61" t="s">
        <v>1351</v>
      </c>
      <c r="E579" s="61" t="s">
        <v>3249</v>
      </c>
      <c r="F579" s="77">
        <v>44677</v>
      </c>
      <c r="G579" s="62">
        <v>-8610.7999999999993</v>
      </c>
      <c r="H579" s="62">
        <v>-734070.7</v>
      </c>
      <c r="I579" s="61" t="s">
        <v>20</v>
      </c>
      <c r="J579" s="61" t="s">
        <v>1393</v>
      </c>
      <c r="K579" s="61" t="s">
        <v>3232</v>
      </c>
      <c r="L579" s="61" t="s">
        <v>3250</v>
      </c>
      <c r="M579" s="61" t="s">
        <v>3249</v>
      </c>
      <c r="N579" s="61" t="s">
        <v>288</v>
      </c>
      <c r="O579" s="61" t="s">
        <v>288</v>
      </c>
      <c r="P579" s="61" t="s">
        <v>288</v>
      </c>
      <c r="Q579" s="61" t="s">
        <v>288</v>
      </c>
      <c r="R579" s="61" t="s">
        <v>1150</v>
      </c>
      <c r="S579" s="77">
        <v>44759</v>
      </c>
      <c r="T579" s="61" t="s">
        <v>3251</v>
      </c>
      <c r="U579" s="77">
        <v>44677</v>
      </c>
      <c r="V579" s="61" t="s">
        <v>288</v>
      </c>
    </row>
    <row r="580" spans="1:22" ht="14.5">
      <c r="A580" s="61" t="s">
        <v>577</v>
      </c>
      <c r="B580" s="61" t="s">
        <v>693</v>
      </c>
      <c r="C580" s="61" t="s">
        <v>676</v>
      </c>
      <c r="D580" s="61" t="s">
        <v>1351</v>
      </c>
      <c r="E580" s="61" t="s">
        <v>3252</v>
      </c>
      <c r="F580" s="77">
        <v>44657</v>
      </c>
      <c r="G580" s="62">
        <v>-24891.360000000001</v>
      </c>
      <c r="H580" s="62">
        <v>-2121988.44</v>
      </c>
      <c r="I580" s="61" t="s">
        <v>20</v>
      </c>
      <c r="J580" s="61" t="s">
        <v>1393</v>
      </c>
      <c r="K580" s="61" t="s">
        <v>3213</v>
      </c>
      <c r="L580" s="61" t="s">
        <v>3253</v>
      </c>
      <c r="M580" s="61" t="s">
        <v>3252</v>
      </c>
      <c r="N580" s="61" t="s">
        <v>288</v>
      </c>
      <c r="O580" s="61" t="s">
        <v>288</v>
      </c>
      <c r="P580" s="61" t="s">
        <v>1371</v>
      </c>
      <c r="Q580" s="61" t="s">
        <v>288</v>
      </c>
      <c r="R580" s="61" t="s">
        <v>1150</v>
      </c>
      <c r="S580" s="77">
        <v>44766</v>
      </c>
      <c r="T580" s="61" t="s">
        <v>3254</v>
      </c>
      <c r="U580" s="77">
        <v>44657</v>
      </c>
      <c r="V580" s="61" t="s">
        <v>288</v>
      </c>
    </row>
    <row r="581" spans="1:22" ht="14.5">
      <c r="A581" s="61" t="s">
        <v>577</v>
      </c>
      <c r="B581" s="61" t="s">
        <v>693</v>
      </c>
      <c r="C581" s="61" t="s">
        <v>676</v>
      </c>
      <c r="D581" s="61" t="s">
        <v>1351</v>
      </c>
      <c r="E581" s="61" t="s">
        <v>3255</v>
      </c>
      <c r="F581" s="77">
        <v>44703</v>
      </c>
      <c r="G581" s="62">
        <v>-137777.22</v>
      </c>
      <c r="H581" s="62">
        <v>-11779952.310000001</v>
      </c>
      <c r="I581" s="61" t="s">
        <v>20</v>
      </c>
      <c r="J581" s="61" t="s">
        <v>3256</v>
      </c>
      <c r="K581" s="61" t="s">
        <v>3257</v>
      </c>
      <c r="L581" s="61" t="s">
        <v>3258</v>
      </c>
      <c r="M581" s="61" t="s">
        <v>3255</v>
      </c>
      <c r="N581" s="61" t="s">
        <v>288</v>
      </c>
      <c r="O581" s="61" t="s">
        <v>288</v>
      </c>
      <c r="P581" s="61" t="s">
        <v>3259</v>
      </c>
      <c r="Q581" s="61" t="s">
        <v>288</v>
      </c>
      <c r="R581" s="61" t="s">
        <v>1150</v>
      </c>
      <c r="S581" s="77"/>
      <c r="T581" s="61" t="s">
        <v>288</v>
      </c>
      <c r="U581" s="77">
        <v>44703</v>
      </c>
      <c r="V581" s="61" t="s">
        <v>288</v>
      </c>
    </row>
    <row r="582" spans="1:22" ht="14.5">
      <c r="A582" s="61" t="s">
        <v>577</v>
      </c>
      <c r="B582" s="61" t="s">
        <v>693</v>
      </c>
      <c r="C582" s="61" t="s">
        <v>676</v>
      </c>
      <c r="D582" s="61" t="s">
        <v>1351</v>
      </c>
      <c r="E582" s="61" t="s">
        <v>3260</v>
      </c>
      <c r="F582" s="77">
        <v>44727</v>
      </c>
      <c r="G582" s="62">
        <v>-135817.89000000001</v>
      </c>
      <c r="H582" s="62">
        <v>-11972347</v>
      </c>
      <c r="I582" s="61" t="s">
        <v>20</v>
      </c>
      <c r="J582" s="61" t="s">
        <v>3261</v>
      </c>
      <c r="K582" s="61" t="s">
        <v>3262</v>
      </c>
      <c r="L582" s="61" t="s">
        <v>3263</v>
      </c>
      <c r="M582" s="61" t="s">
        <v>3260</v>
      </c>
      <c r="N582" s="61" t="s">
        <v>288</v>
      </c>
      <c r="O582" s="61" t="s">
        <v>288</v>
      </c>
      <c r="P582" s="61" t="s">
        <v>3259</v>
      </c>
      <c r="Q582" s="61" t="s">
        <v>288</v>
      </c>
      <c r="R582" s="61" t="s">
        <v>1150</v>
      </c>
      <c r="S582" s="77"/>
      <c r="T582" s="61" t="s">
        <v>288</v>
      </c>
      <c r="U582" s="77">
        <v>44727</v>
      </c>
      <c r="V582" s="61" t="s">
        <v>288</v>
      </c>
    </row>
    <row r="583" spans="1:22" ht="14.5">
      <c r="A583" s="61" t="s">
        <v>577</v>
      </c>
      <c r="B583" s="61" t="s">
        <v>693</v>
      </c>
      <c r="C583" s="61" t="s">
        <v>676</v>
      </c>
      <c r="D583" s="61" t="s">
        <v>1351</v>
      </c>
      <c r="E583" s="61" t="s">
        <v>3264</v>
      </c>
      <c r="F583" s="77">
        <v>44726</v>
      </c>
      <c r="G583" s="62">
        <v>-3952</v>
      </c>
      <c r="H583" s="62">
        <v>-348368.8</v>
      </c>
      <c r="I583" s="61" t="s">
        <v>20</v>
      </c>
      <c r="J583" s="61" t="s">
        <v>3261</v>
      </c>
      <c r="K583" s="61" t="s">
        <v>3265</v>
      </c>
      <c r="L583" s="61" t="s">
        <v>3266</v>
      </c>
      <c r="M583" s="61" t="s">
        <v>3264</v>
      </c>
      <c r="N583" s="61" t="s">
        <v>288</v>
      </c>
      <c r="O583" s="61" t="s">
        <v>288</v>
      </c>
      <c r="P583" s="61" t="s">
        <v>3259</v>
      </c>
      <c r="Q583" s="61" t="s">
        <v>288</v>
      </c>
      <c r="R583" s="61" t="s">
        <v>1150</v>
      </c>
      <c r="S583" s="77"/>
      <c r="T583" s="61" t="s">
        <v>288</v>
      </c>
      <c r="U583" s="77">
        <v>44726</v>
      </c>
      <c r="V583" s="61" t="s">
        <v>288</v>
      </c>
    </row>
    <row r="584" spans="1:22" ht="14.5">
      <c r="A584" s="61" t="s">
        <v>577</v>
      </c>
      <c r="B584" s="61" t="s">
        <v>693</v>
      </c>
      <c r="C584" s="61" t="s">
        <v>676</v>
      </c>
      <c r="D584" s="61" t="s">
        <v>1351</v>
      </c>
      <c r="E584" s="61" t="s">
        <v>3267</v>
      </c>
      <c r="F584" s="77">
        <v>44707</v>
      </c>
      <c r="G584" s="62">
        <v>-89.92</v>
      </c>
      <c r="H584" s="62">
        <v>-7688.16</v>
      </c>
      <c r="I584" s="61" t="s">
        <v>20</v>
      </c>
      <c r="J584" s="61" t="s">
        <v>3268</v>
      </c>
      <c r="K584" s="61" t="s">
        <v>3269</v>
      </c>
      <c r="L584" s="61" t="s">
        <v>3270</v>
      </c>
      <c r="M584" s="61" t="s">
        <v>3267</v>
      </c>
      <c r="N584" s="61" t="s">
        <v>288</v>
      </c>
      <c r="O584" s="61" t="s">
        <v>288</v>
      </c>
      <c r="P584" s="61" t="s">
        <v>3271</v>
      </c>
      <c r="Q584" s="61" t="s">
        <v>288</v>
      </c>
      <c r="R584" s="61" t="s">
        <v>1150</v>
      </c>
      <c r="S584" s="77"/>
      <c r="T584" s="61" t="s">
        <v>288</v>
      </c>
      <c r="U584" s="77">
        <v>44707</v>
      </c>
      <c r="V584" s="61" t="s">
        <v>288</v>
      </c>
    </row>
    <row r="585" spans="1:22" ht="14.5">
      <c r="A585" s="61" t="s">
        <v>577</v>
      </c>
      <c r="B585" s="61" t="s">
        <v>693</v>
      </c>
      <c r="C585" s="61" t="s">
        <v>676</v>
      </c>
      <c r="D585" s="61" t="s">
        <v>1351</v>
      </c>
      <c r="E585" s="61" t="s">
        <v>3272</v>
      </c>
      <c r="F585" s="77">
        <v>44705</v>
      </c>
      <c r="G585" s="62">
        <v>-10993.77</v>
      </c>
      <c r="H585" s="62">
        <v>-939967.34</v>
      </c>
      <c r="I585" s="61" t="s">
        <v>20</v>
      </c>
      <c r="J585" s="61" t="s">
        <v>3268</v>
      </c>
      <c r="K585" s="61" t="s">
        <v>3273</v>
      </c>
      <c r="L585" s="61" t="s">
        <v>3274</v>
      </c>
      <c r="M585" s="61" t="s">
        <v>3272</v>
      </c>
      <c r="N585" s="61" t="s">
        <v>288</v>
      </c>
      <c r="O585" s="61" t="s">
        <v>288</v>
      </c>
      <c r="P585" s="61" t="s">
        <v>3271</v>
      </c>
      <c r="Q585" s="61" t="s">
        <v>288</v>
      </c>
      <c r="R585" s="61" t="s">
        <v>1150</v>
      </c>
      <c r="S585" s="77">
        <v>44759</v>
      </c>
      <c r="T585" s="61" t="s">
        <v>3275</v>
      </c>
      <c r="U585" s="77">
        <v>44705</v>
      </c>
      <c r="V585" s="61" t="s">
        <v>288</v>
      </c>
    </row>
    <row r="586" spans="1:22" ht="14.5">
      <c r="A586" s="61" t="s">
        <v>577</v>
      </c>
      <c r="B586" s="61" t="s">
        <v>693</v>
      </c>
      <c r="C586" s="61" t="s">
        <v>676</v>
      </c>
      <c r="D586" s="61" t="s">
        <v>1351</v>
      </c>
      <c r="E586" s="61" t="s">
        <v>3276</v>
      </c>
      <c r="F586" s="77">
        <v>44726</v>
      </c>
      <c r="G586" s="62">
        <v>-10487.36</v>
      </c>
      <c r="H586" s="62">
        <v>-924460.78</v>
      </c>
      <c r="I586" s="61" t="s">
        <v>20</v>
      </c>
      <c r="J586" s="61" t="s">
        <v>3277</v>
      </c>
      <c r="K586" s="61" t="s">
        <v>3278</v>
      </c>
      <c r="L586" s="61" t="s">
        <v>3279</v>
      </c>
      <c r="M586" s="61" t="s">
        <v>3276</v>
      </c>
      <c r="N586" s="61" t="s">
        <v>288</v>
      </c>
      <c r="O586" s="61" t="s">
        <v>288</v>
      </c>
      <c r="P586" s="61" t="s">
        <v>3271</v>
      </c>
      <c r="Q586" s="61" t="s">
        <v>288</v>
      </c>
      <c r="R586" s="61" t="s">
        <v>1150</v>
      </c>
      <c r="S586" s="77"/>
      <c r="T586" s="61" t="s">
        <v>288</v>
      </c>
      <c r="U586" s="77">
        <v>44726</v>
      </c>
      <c r="V586" s="61" t="s">
        <v>288</v>
      </c>
    </row>
    <row r="587" spans="1:22" ht="14.5">
      <c r="A587" s="61" t="s">
        <v>577</v>
      </c>
      <c r="B587" s="61" t="s">
        <v>693</v>
      </c>
      <c r="C587" s="61" t="s">
        <v>676</v>
      </c>
      <c r="D587" s="61" t="s">
        <v>1351</v>
      </c>
      <c r="E587" s="61" t="s">
        <v>3280</v>
      </c>
      <c r="F587" s="77">
        <v>44675</v>
      </c>
      <c r="G587" s="62">
        <v>-6967.12</v>
      </c>
      <c r="H587" s="62">
        <v>-593946.98</v>
      </c>
      <c r="I587" s="61" t="s">
        <v>20</v>
      </c>
      <c r="J587" s="61" t="s">
        <v>3277</v>
      </c>
      <c r="K587" s="61" t="s">
        <v>3269</v>
      </c>
      <c r="L587" s="61" t="s">
        <v>3281</v>
      </c>
      <c r="M587" s="61" t="s">
        <v>3280</v>
      </c>
      <c r="N587" s="61" t="s">
        <v>288</v>
      </c>
      <c r="O587" s="61" t="s">
        <v>288</v>
      </c>
      <c r="P587" s="61" t="s">
        <v>3271</v>
      </c>
      <c r="Q587" s="61" t="s">
        <v>288</v>
      </c>
      <c r="R587" s="61" t="s">
        <v>1150</v>
      </c>
      <c r="S587" s="77"/>
      <c r="T587" s="61" t="s">
        <v>288</v>
      </c>
      <c r="U587" s="77">
        <v>44675</v>
      </c>
      <c r="V587" s="61" t="s">
        <v>288</v>
      </c>
    </row>
    <row r="588" spans="1:22" ht="14.5">
      <c r="A588" s="61" t="s">
        <v>577</v>
      </c>
      <c r="B588" s="61" t="s">
        <v>693</v>
      </c>
      <c r="C588" s="61" t="s">
        <v>676</v>
      </c>
      <c r="D588" s="61" t="s">
        <v>1351</v>
      </c>
      <c r="E588" s="61" t="s">
        <v>3282</v>
      </c>
      <c r="F588" s="77">
        <v>44703</v>
      </c>
      <c r="G588" s="62">
        <v>-45141.7</v>
      </c>
      <c r="H588" s="62">
        <v>-3859615.35</v>
      </c>
      <c r="I588" s="61" t="s">
        <v>20</v>
      </c>
      <c r="J588" s="61" t="s">
        <v>3277</v>
      </c>
      <c r="K588" s="61" t="s">
        <v>3273</v>
      </c>
      <c r="L588" s="61" t="s">
        <v>3283</v>
      </c>
      <c r="M588" s="61" t="s">
        <v>3282</v>
      </c>
      <c r="N588" s="61" t="s">
        <v>288</v>
      </c>
      <c r="O588" s="61" t="s">
        <v>288</v>
      </c>
      <c r="P588" s="61" t="s">
        <v>3271</v>
      </c>
      <c r="Q588" s="61" t="s">
        <v>288</v>
      </c>
      <c r="R588" s="61" t="s">
        <v>1150</v>
      </c>
      <c r="S588" s="77"/>
      <c r="T588" s="61" t="s">
        <v>288</v>
      </c>
      <c r="U588" s="77">
        <v>44703</v>
      </c>
      <c r="V588" s="61" t="s">
        <v>288</v>
      </c>
    </row>
    <row r="589" spans="1:22" ht="14.5">
      <c r="A589" s="61" t="s">
        <v>577</v>
      </c>
      <c r="B589" s="61" t="s">
        <v>693</v>
      </c>
      <c r="C589" s="61" t="s">
        <v>676</v>
      </c>
      <c r="D589" s="61" t="s">
        <v>1351</v>
      </c>
      <c r="E589" s="61" t="s">
        <v>3284</v>
      </c>
      <c r="F589" s="77">
        <v>44719</v>
      </c>
      <c r="G589" s="62">
        <v>-2548.06</v>
      </c>
      <c r="H589" s="62">
        <v>-224611.49</v>
      </c>
      <c r="I589" s="61" t="s">
        <v>20</v>
      </c>
      <c r="J589" s="61" t="s">
        <v>3277</v>
      </c>
      <c r="K589" s="61" t="s">
        <v>3273</v>
      </c>
      <c r="L589" s="61" t="s">
        <v>3285</v>
      </c>
      <c r="M589" s="61" t="s">
        <v>3284</v>
      </c>
      <c r="N589" s="61" t="s">
        <v>288</v>
      </c>
      <c r="O589" s="61" t="s">
        <v>288</v>
      </c>
      <c r="P589" s="61" t="s">
        <v>3271</v>
      </c>
      <c r="Q589" s="61" t="s">
        <v>288</v>
      </c>
      <c r="R589" s="61" t="s">
        <v>1150</v>
      </c>
      <c r="S589" s="77"/>
      <c r="T589" s="61" t="s">
        <v>288</v>
      </c>
      <c r="U589" s="77">
        <v>44719</v>
      </c>
      <c r="V589" s="61" t="s">
        <v>288</v>
      </c>
    </row>
    <row r="590" spans="1:22" ht="14.5">
      <c r="A590" s="61" t="s">
        <v>577</v>
      </c>
      <c r="B590" s="61" t="s">
        <v>693</v>
      </c>
      <c r="C590" s="61" t="s">
        <v>676</v>
      </c>
      <c r="D590" s="61" t="s">
        <v>1351</v>
      </c>
      <c r="E590" s="61" t="s">
        <v>3286</v>
      </c>
      <c r="F590" s="77">
        <v>44703</v>
      </c>
      <c r="G590" s="62">
        <v>-1601.44</v>
      </c>
      <c r="H590" s="62">
        <v>-136923.12</v>
      </c>
      <c r="I590" s="61" t="s">
        <v>20</v>
      </c>
      <c r="J590" s="61" t="s">
        <v>3287</v>
      </c>
      <c r="K590" s="61" t="s">
        <v>3288</v>
      </c>
      <c r="L590" s="61" t="s">
        <v>3289</v>
      </c>
      <c r="M590" s="61" t="s">
        <v>3286</v>
      </c>
      <c r="N590" s="61" t="s">
        <v>288</v>
      </c>
      <c r="O590" s="61" t="s">
        <v>288</v>
      </c>
      <c r="P590" s="61" t="s">
        <v>3290</v>
      </c>
      <c r="Q590" s="61" t="s">
        <v>288</v>
      </c>
      <c r="R590" s="61" t="s">
        <v>1150</v>
      </c>
      <c r="S590" s="77"/>
      <c r="T590" s="61" t="s">
        <v>288</v>
      </c>
      <c r="U590" s="77">
        <v>44703</v>
      </c>
      <c r="V590" s="61" t="s">
        <v>288</v>
      </c>
    </row>
    <row r="591" spans="1:22" ht="14.5">
      <c r="A591" s="61" t="s">
        <v>577</v>
      </c>
      <c r="B591" s="61" t="s">
        <v>693</v>
      </c>
      <c r="C591" s="61" t="s">
        <v>676</v>
      </c>
      <c r="D591" s="61" t="s">
        <v>1351</v>
      </c>
      <c r="E591" s="61" t="s">
        <v>3291</v>
      </c>
      <c r="F591" s="77">
        <v>44740</v>
      </c>
      <c r="G591" s="62">
        <v>-1806</v>
      </c>
      <c r="H591" s="62">
        <v>-159198.9</v>
      </c>
      <c r="I591" s="61" t="s">
        <v>20</v>
      </c>
      <c r="J591" s="61" t="s">
        <v>3287</v>
      </c>
      <c r="K591" s="61" t="s">
        <v>3292</v>
      </c>
      <c r="L591" s="61" t="s">
        <v>3293</v>
      </c>
      <c r="M591" s="61" t="s">
        <v>3291</v>
      </c>
      <c r="N591" s="61" t="s">
        <v>288</v>
      </c>
      <c r="O591" s="61" t="s">
        <v>288</v>
      </c>
      <c r="P591" s="61" t="s">
        <v>3290</v>
      </c>
      <c r="Q591" s="61" t="s">
        <v>288</v>
      </c>
      <c r="R591" s="61" t="s">
        <v>1150</v>
      </c>
      <c r="S591" s="77">
        <v>44749</v>
      </c>
      <c r="T591" s="61" t="s">
        <v>3294</v>
      </c>
      <c r="U591" s="77">
        <v>44740</v>
      </c>
      <c r="V591" s="61" t="s">
        <v>288</v>
      </c>
    </row>
    <row r="592" spans="1:22" ht="14.5">
      <c r="A592" s="61" t="s">
        <v>577</v>
      </c>
      <c r="B592" s="61" t="s">
        <v>693</v>
      </c>
      <c r="C592" s="61" t="s">
        <v>676</v>
      </c>
      <c r="D592" s="61" t="s">
        <v>1351</v>
      </c>
      <c r="E592" s="61" t="s">
        <v>3295</v>
      </c>
      <c r="F592" s="77">
        <v>44671</v>
      </c>
      <c r="G592" s="62">
        <v>-4052.88</v>
      </c>
      <c r="H592" s="62">
        <v>-345508.02</v>
      </c>
      <c r="I592" s="61" t="s">
        <v>20</v>
      </c>
      <c r="J592" s="61" t="s">
        <v>3296</v>
      </c>
      <c r="K592" s="61" t="s">
        <v>3288</v>
      </c>
      <c r="L592" s="61" t="s">
        <v>3297</v>
      </c>
      <c r="M592" s="61" t="s">
        <v>3295</v>
      </c>
      <c r="N592" s="61" t="s">
        <v>288</v>
      </c>
      <c r="O592" s="61" t="s">
        <v>288</v>
      </c>
      <c r="P592" s="61" t="s">
        <v>3290</v>
      </c>
      <c r="Q592" s="61" t="s">
        <v>288</v>
      </c>
      <c r="R592" s="61" t="s">
        <v>1150</v>
      </c>
      <c r="S592" s="77"/>
      <c r="T592" s="61" t="s">
        <v>288</v>
      </c>
      <c r="U592" s="77">
        <v>44671</v>
      </c>
      <c r="V592" s="61" t="s">
        <v>288</v>
      </c>
    </row>
    <row r="593" spans="1:22" ht="14.5">
      <c r="A593" s="61" t="s">
        <v>577</v>
      </c>
      <c r="B593" s="61" t="s">
        <v>1145</v>
      </c>
      <c r="C593" s="61" t="s">
        <v>678</v>
      </c>
      <c r="D593" s="61" t="s">
        <v>1351</v>
      </c>
      <c r="E593" s="61" t="s">
        <v>3298</v>
      </c>
      <c r="F593" s="77">
        <v>44739</v>
      </c>
      <c r="G593" s="62">
        <v>-21860.06</v>
      </c>
      <c r="H593" s="62">
        <v>-1926964.29</v>
      </c>
      <c r="I593" s="61" t="s">
        <v>20</v>
      </c>
      <c r="J593" s="61" t="s">
        <v>3299</v>
      </c>
      <c r="K593" s="61" t="s">
        <v>3059</v>
      </c>
      <c r="L593" s="61" t="s">
        <v>3300</v>
      </c>
      <c r="M593" s="61" t="s">
        <v>3298</v>
      </c>
      <c r="N593" s="61" t="s">
        <v>288</v>
      </c>
      <c r="O593" s="61" t="s">
        <v>288</v>
      </c>
      <c r="P593" s="61" t="s">
        <v>737</v>
      </c>
      <c r="Q593" s="61" t="s">
        <v>288</v>
      </c>
      <c r="R593" s="61" t="s">
        <v>1150</v>
      </c>
      <c r="S593" s="77">
        <v>44749</v>
      </c>
      <c r="T593" s="61" t="s">
        <v>3301</v>
      </c>
      <c r="U593" s="77">
        <v>44739</v>
      </c>
      <c r="V593" s="61" t="s">
        <v>288</v>
      </c>
    </row>
    <row r="594" spans="1:22" ht="14.5">
      <c r="A594" s="61" t="s">
        <v>577</v>
      </c>
      <c r="B594" s="61" t="s">
        <v>1145</v>
      </c>
      <c r="C594" s="61" t="s">
        <v>676</v>
      </c>
      <c r="D594" s="61" t="s">
        <v>1351</v>
      </c>
      <c r="E594" s="61" t="s">
        <v>3302</v>
      </c>
      <c r="F594" s="77">
        <v>44410</v>
      </c>
      <c r="G594" s="62">
        <v>-27000</v>
      </c>
      <c r="H594" s="62">
        <v>-2266650</v>
      </c>
      <c r="I594" s="61" t="s">
        <v>20</v>
      </c>
      <c r="J594" s="61" t="s">
        <v>3303</v>
      </c>
      <c r="K594" s="61" t="s">
        <v>3304</v>
      </c>
      <c r="L594" s="61" t="s">
        <v>3305</v>
      </c>
      <c r="M594" s="61" t="s">
        <v>3302</v>
      </c>
      <c r="N594" s="61" t="s">
        <v>288</v>
      </c>
      <c r="O594" s="61" t="s">
        <v>288</v>
      </c>
      <c r="P594" s="61" t="s">
        <v>3306</v>
      </c>
      <c r="Q594" s="61" t="s">
        <v>288</v>
      </c>
      <c r="R594" s="61" t="s">
        <v>1150</v>
      </c>
      <c r="S594" s="77">
        <v>44760</v>
      </c>
      <c r="T594" s="61" t="s">
        <v>3307</v>
      </c>
      <c r="U594" s="77">
        <v>44410</v>
      </c>
      <c r="V594" s="61" t="s">
        <v>288</v>
      </c>
    </row>
    <row r="595" spans="1:22" ht="14.5">
      <c r="A595" s="61" t="s">
        <v>577</v>
      </c>
      <c r="B595" s="61" t="s">
        <v>693</v>
      </c>
      <c r="C595" s="61" t="s">
        <v>678</v>
      </c>
      <c r="D595" s="61" t="s">
        <v>1351</v>
      </c>
      <c r="E595" s="61" t="s">
        <v>3308</v>
      </c>
      <c r="F595" s="77">
        <v>44669</v>
      </c>
      <c r="G595" s="62">
        <v>-4991.93</v>
      </c>
      <c r="H595" s="62">
        <v>-425562.03</v>
      </c>
      <c r="I595" s="61" t="s">
        <v>20</v>
      </c>
      <c r="J595" s="61" t="s">
        <v>3309</v>
      </c>
      <c r="K595" s="61" t="s">
        <v>3033</v>
      </c>
      <c r="L595" s="61" t="s">
        <v>3310</v>
      </c>
      <c r="M595" s="61" t="s">
        <v>3308</v>
      </c>
      <c r="N595" s="61" t="s">
        <v>288</v>
      </c>
      <c r="O595" s="61" t="s">
        <v>288</v>
      </c>
      <c r="P595" s="61" t="s">
        <v>1395</v>
      </c>
      <c r="Q595" s="61" t="s">
        <v>288</v>
      </c>
      <c r="R595" s="61" t="s">
        <v>1150</v>
      </c>
      <c r="S595" s="77">
        <v>44749</v>
      </c>
      <c r="T595" s="61" t="s">
        <v>3311</v>
      </c>
      <c r="U595" s="77">
        <v>44669</v>
      </c>
      <c r="V595" s="61" t="s">
        <v>288</v>
      </c>
    </row>
    <row r="596" spans="1:22" ht="14.5">
      <c r="A596" s="61" t="s">
        <v>577</v>
      </c>
      <c r="B596" s="61" t="s">
        <v>693</v>
      </c>
      <c r="C596" s="61" t="s">
        <v>678</v>
      </c>
      <c r="D596" s="61" t="s">
        <v>1351</v>
      </c>
      <c r="E596" s="61" t="s">
        <v>3312</v>
      </c>
      <c r="F596" s="77">
        <v>44712</v>
      </c>
      <c r="G596" s="62">
        <v>-17866.849999999999</v>
      </c>
      <c r="H596" s="62">
        <v>-1574962.83</v>
      </c>
      <c r="I596" s="61" t="s">
        <v>20</v>
      </c>
      <c r="J596" s="61" t="s">
        <v>3313</v>
      </c>
      <c r="K596" s="61" t="s">
        <v>3314</v>
      </c>
      <c r="L596" s="61" t="s">
        <v>3315</v>
      </c>
      <c r="M596" s="61" t="s">
        <v>3312</v>
      </c>
      <c r="N596" s="61" t="s">
        <v>288</v>
      </c>
      <c r="O596" s="61" t="s">
        <v>288</v>
      </c>
      <c r="P596" s="61" t="s">
        <v>1395</v>
      </c>
      <c r="Q596" s="61" t="s">
        <v>288</v>
      </c>
      <c r="R596" s="61" t="s">
        <v>1150</v>
      </c>
      <c r="S596" s="77"/>
      <c r="T596" s="61" t="s">
        <v>288</v>
      </c>
      <c r="U596" s="77">
        <v>44712</v>
      </c>
      <c r="V596" s="61" t="s">
        <v>288</v>
      </c>
    </row>
    <row r="597" spans="1:22" ht="14.5">
      <c r="A597" s="61" t="s">
        <v>577</v>
      </c>
      <c r="B597" s="61" t="s">
        <v>1145</v>
      </c>
      <c r="C597" s="61" t="s">
        <v>678</v>
      </c>
      <c r="D597" s="61" t="s">
        <v>1351</v>
      </c>
      <c r="E597" s="61" t="s">
        <v>3316</v>
      </c>
      <c r="F597" s="77">
        <v>44740</v>
      </c>
      <c r="G597" s="62">
        <v>-3247.38</v>
      </c>
      <c r="H597" s="62">
        <v>-286256.55</v>
      </c>
      <c r="I597" s="61" t="s">
        <v>20</v>
      </c>
      <c r="J597" s="61" t="s">
        <v>3313</v>
      </c>
      <c r="K597" s="61" t="s">
        <v>3314</v>
      </c>
      <c r="L597" s="61" t="s">
        <v>3317</v>
      </c>
      <c r="M597" s="61" t="s">
        <v>3316</v>
      </c>
      <c r="N597" s="61" t="s">
        <v>288</v>
      </c>
      <c r="O597" s="61" t="s">
        <v>288</v>
      </c>
      <c r="P597" s="61" t="s">
        <v>1395</v>
      </c>
      <c r="Q597" s="61" t="s">
        <v>288</v>
      </c>
      <c r="R597" s="61" t="s">
        <v>1150</v>
      </c>
      <c r="S597" s="77"/>
      <c r="T597" s="61" t="s">
        <v>288</v>
      </c>
      <c r="U597" s="77">
        <v>44740</v>
      </c>
      <c r="V597" s="61" t="s">
        <v>288</v>
      </c>
    </row>
    <row r="598" spans="1:22" ht="14.5">
      <c r="A598" s="61" t="s">
        <v>577</v>
      </c>
      <c r="B598" s="61" t="s">
        <v>693</v>
      </c>
      <c r="C598" s="61" t="s">
        <v>678</v>
      </c>
      <c r="D598" s="61" t="s">
        <v>1351</v>
      </c>
      <c r="E598" s="61" t="s">
        <v>3318</v>
      </c>
      <c r="F598" s="77">
        <v>44699</v>
      </c>
      <c r="G598" s="62">
        <v>-1007.7</v>
      </c>
      <c r="H598" s="62">
        <v>-86158.35</v>
      </c>
      <c r="I598" s="61" t="s">
        <v>20</v>
      </c>
      <c r="J598" s="61" t="s">
        <v>3313</v>
      </c>
      <c r="K598" s="61" t="s">
        <v>3033</v>
      </c>
      <c r="L598" s="61" t="s">
        <v>3319</v>
      </c>
      <c r="M598" s="61" t="s">
        <v>3318</v>
      </c>
      <c r="N598" s="61" t="s">
        <v>288</v>
      </c>
      <c r="O598" s="61" t="s">
        <v>288</v>
      </c>
      <c r="P598" s="61" t="s">
        <v>1395</v>
      </c>
      <c r="Q598" s="61" t="s">
        <v>288</v>
      </c>
      <c r="R598" s="61" t="s">
        <v>1150</v>
      </c>
      <c r="S598" s="77">
        <v>44749</v>
      </c>
      <c r="T598" s="61" t="s">
        <v>3320</v>
      </c>
      <c r="U598" s="77">
        <v>44699</v>
      </c>
      <c r="V598" s="61" t="s">
        <v>288</v>
      </c>
    </row>
    <row r="599" spans="1:22" ht="14.5">
      <c r="A599" s="61" t="s">
        <v>577</v>
      </c>
      <c r="B599" s="61" t="s">
        <v>693</v>
      </c>
      <c r="C599" s="61" t="s">
        <v>678</v>
      </c>
      <c r="D599" s="61" t="s">
        <v>1351</v>
      </c>
      <c r="E599" s="61" t="s">
        <v>3321</v>
      </c>
      <c r="F599" s="77">
        <v>44699</v>
      </c>
      <c r="G599" s="62">
        <v>-2915.12</v>
      </c>
      <c r="H599" s="62">
        <v>-249242.76</v>
      </c>
      <c r="I599" s="61" t="s">
        <v>20</v>
      </c>
      <c r="J599" s="61" t="s">
        <v>3313</v>
      </c>
      <c r="K599" s="61" t="s">
        <v>3048</v>
      </c>
      <c r="L599" s="61" t="s">
        <v>3322</v>
      </c>
      <c r="M599" s="61" t="s">
        <v>3321</v>
      </c>
      <c r="N599" s="61" t="s">
        <v>288</v>
      </c>
      <c r="O599" s="61" t="s">
        <v>288</v>
      </c>
      <c r="P599" s="61" t="s">
        <v>1395</v>
      </c>
      <c r="Q599" s="61" t="s">
        <v>288</v>
      </c>
      <c r="R599" s="61" t="s">
        <v>1150</v>
      </c>
      <c r="S599" s="77">
        <v>44749</v>
      </c>
      <c r="T599" s="61" t="s">
        <v>3323</v>
      </c>
      <c r="U599" s="77">
        <v>44699</v>
      </c>
      <c r="V599" s="61" t="s">
        <v>288</v>
      </c>
    </row>
    <row r="600" spans="1:22" ht="14.5">
      <c r="A600" s="61" t="s">
        <v>577</v>
      </c>
      <c r="B600" s="61" t="s">
        <v>1145</v>
      </c>
      <c r="C600" s="61" t="s">
        <v>678</v>
      </c>
      <c r="D600" s="61" t="s">
        <v>1351</v>
      </c>
      <c r="E600" s="61" t="s">
        <v>3324</v>
      </c>
      <c r="F600" s="77">
        <v>44726</v>
      </c>
      <c r="G600" s="62">
        <v>-5738.41</v>
      </c>
      <c r="H600" s="62">
        <v>-505840.84</v>
      </c>
      <c r="I600" s="61" t="s">
        <v>20</v>
      </c>
      <c r="J600" s="61" t="s">
        <v>1394</v>
      </c>
      <c r="K600" s="61" t="s">
        <v>3325</v>
      </c>
      <c r="L600" s="61" t="s">
        <v>3326</v>
      </c>
      <c r="M600" s="61" t="s">
        <v>3324</v>
      </c>
      <c r="N600" s="61" t="s">
        <v>288</v>
      </c>
      <c r="O600" s="61" t="s">
        <v>288</v>
      </c>
      <c r="P600" s="61" t="s">
        <v>1395</v>
      </c>
      <c r="Q600" s="61" t="s">
        <v>288</v>
      </c>
      <c r="R600" s="61" t="s">
        <v>1150</v>
      </c>
      <c r="S600" s="77">
        <v>44767</v>
      </c>
      <c r="T600" s="61" t="s">
        <v>3327</v>
      </c>
      <c r="U600" s="77">
        <v>44726</v>
      </c>
      <c r="V600" s="61" t="s">
        <v>288</v>
      </c>
    </row>
    <row r="601" spans="1:22" ht="14.5">
      <c r="A601" s="61" t="s">
        <v>577</v>
      </c>
      <c r="B601" s="61" t="s">
        <v>693</v>
      </c>
      <c r="C601" s="61" t="s">
        <v>676</v>
      </c>
      <c r="D601" s="61" t="s">
        <v>1351</v>
      </c>
      <c r="E601" s="61" t="s">
        <v>3328</v>
      </c>
      <c r="F601" s="77">
        <v>44713</v>
      </c>
      <c r="G601" s="62">
        <v>-10816</v>
      </c>
      <c r="H601" s="62">
        <v>-953430.4</v>
      </c>
      <c r="I601" s="61" t="s">
        <v>20</v>
      </c>
      <c r="J601" s="61" t="s">
        <v>3329</v>
      </c>
      <c r="K601" s="61" t="s">
        <v>3330</v>
      </c>
      <c r="L601" s="61" t="s">
        <v>3331</v>
      </c>
      <c r="M601" s="61" t="s">
        <v>3328</v>
      </c>
      <c r="N601" s="61" t="s">
        <v>288</v>
      </c>
      <c r="O601" s="61" t="s">
        <v>288</v>
      </c>
      <c r="P601" s="61" t="s">
        <v>3332</v>
      </c>
      <c r="Q601" s="61" t="s">
        <v>288</v>
      </c>
      <c r="R601" s="61" t="s">
        <v>1150</v>
      </c>
      <c r="S601" s="77"/>
      <c r="T601" s="61" t="s">
        <v>288</v>
      </c>
      <c r="U601" s="77">
        <v>44713</v>
      </c>
      <c r="V601" s="61" t="s">
        <v>288</v>
      </c>
    </row>
    <row r="602" spans="1:22" ht="14.5">
      <c r="A602" s="61" t="s">
        <v>577</v>
      </c>
      <c r="B602" s="61" t="s">
        <v>693</v>
      </c>
      <c r="C602" s="61" t="s">
        <v>678</v>
      </c>
      <c r="D602" s="61" t="s">
        <v>1351</v>
      </c>
      <c r="E602" s="61" t="s">
        <v>3333</v>
      </c>
      <c r="F602" s="77">
        <v>44670</v>
      </c>
      <c r="G602" s="62">
        <v>-2514.1999999999998</v>
      </c>
      <c r="H602" s="62">
        <v>-214335.55</v>
      </c>
      <c r="I602" s="61" t="s">
        <v>20</v>
      </c>
      <c r="J602" s="61" t="s">
        <v>1396</v>
      </c>
      <c r="K602" s="61" t="s">
        <v>3334</v>
      </c>
      <c r="L602" s="61" t="s">
        <v>3335</v>
      </c>
      <c r="M602" s="61" t="s">
        <v>3333</v>
      </c>
      <c r="N602" s="61" t="s">
        <v>288</v>
      </c>
      <c r="O602" s="61" t="s">
        <v>288</v>
      </c>
      <c r="P602" s="61" t="s">
        <v>1397</v>
      </c>
      <c r="Q602" s="61" t="s">
        <v>288</v>
      </c>
      <c r="R602" s="61" t="s">
        <v>1150</v>
      </c>
      <c r="S602" s="77">
        <v>44749</v>
      </c>
      <c r="T602" s="61" t="s">
        <v>3336</v>
      </c>
      <c r="U602" s="77">
        <v>44670</v>
      </c>
      <c r="V602" s="61" t="s">
        <v>288</v>
      </c>
    </row>
    <row r="603" spans="1:22" ht="14.5">
      <c r="A603" s="61" t="s">
        <v>577</v>
      </c>
      <c r="B603" s="61" t="s">
        <v>693</v>
      </c>
      <c r="C603" s="61" t="s">
        <v>676</v>
      </c>
      <c r="D603" s="61" t="s">
        <v>1351</v>
      </c>
      <c r="E603" s="61" t="s">
        <v>3337</v>
      </c>
      <c r="F603" s="77">
        <v>44675</v>
      </c>
      <c r="G603" s="62">
        <v>-2577.9</v>
      </c>
      <c r="H603" s="62">
        <v>-219765.98</v>
      </c>
      <c r="I603" s="61" t="s">
        <v>20</v>
      </c>
      <c r="J603" s="61" t="s">
        <v>1396</v>
      </c>
      <c r="K603" s="61" t="s">
        <v>3338</v>
      </c>
      <c r="L603" s="61" t="s">
        <v>3339</v>
      </c>
      <c r="M603" s="61" t="s">
        <v>3337</v>
      </c>
      <c r="N603" s="61" t="s">
        <v>288</v>
      </c>
      <c r="O603" s="61" t="s">
        <v>288</v>
      </c>
      <c r="P603" s="61" t="s">
        <v>1397</v>
      </c>
      <c r="Q603" s="61" t="s">
        <v>288</v>
      </c>
      <c r="R603" s="61" t="s">
        <v>1150</v>
      </c>
      <c r="S603" s="77">
        <v>44749</v>
      </c>
      <c r="T603" s="61" t="s">
        <v>3340</v>
      </c>
      <c r="U603" s="77">
        <v>44675</v>
      </c>
      <c r="V603" s="61" t="s">
        <v>288</v>
      </c>
    </row>
    <row r="604" spans="1:22" ht="14.5">
      <c r="A604" s="61" t="s">
        <v>577</v>
      </c>
      <c r="B604" s="61" t="s">
        <v>693</v>
      </c>
      <c r="C604" s="61" t="s">
        <v>678</v>
      </c>
      <c r="D604" s="61" t="s">
        <v>1351</v>
      </c>
      <c r="E604" s="61" t="s">
        <v>3341</v>
      </c>
      <c r="F604" s="77">
        <v>44713</v>
      </c>
      <c r="G604" s="62">
        <v>-1702.5</v>
      </c>
      <c r="H604" s="62">
        <v>-150075.38</v>
      </c>
      <c r="I604" s="61" t="s">
        <v>20</v>
      </c>
      <c r="J604" s="61" t="s">
        <v>3342</v>
      </c>
      <c r="K604" s="61" t="s">
        <v>3334</v>
      </c>
      <c r="L604" s="61" t="s">
        <v>3343</v>
      </c>
      <c r="M604" s="61" t="s">
        <v>3341</v>
      </c>
      <c r="N604" s="61" t="s">
        <v>288</v>
      </c>
      <c r="O604" s="61" t="s">
        <v>288</v>
      </c>
      <c r="P604" s="61" t="s">
        <v>1397</v>
      </c>
      <c r="Q604" s="61" t="s">
        <v>288</v>
      </c>
      <c r="R604" s="61" t="s">
        <v>1150</v>
      </c>
      <c r="S604" s="77"/>
      <c r="T604" s="61" t="s">
        <v>288</v>
      </c>
      <c r="U604" s="77">
        <v>44713</v>
      </c>
      <c r="V604" s="61" t="s">
        <v>288</v>
      </c>
    </row>
    <row r="605" spans="1:22" ht="14.5">
      <c r="A605" s="61" t="s">
        <v>577</v>
      </c>
      <c r="B605" s="61" t="s">
        <v>1145</v>
      </c>
      <c r="C605" s="61" t="s">
        <v>678</v>
      </c>
      <c r="D605" s="61" t="s">
        <v>1351</v>
      </c>
      <c r="E605" s="61" t="s">
        <v>3344</v>
      </c>
      <c r="F605" s="77">
        <v>44735</v>
      </c>
      <c r="G605" s="62">
        <v>-2348.88</v>
      </c>
      <c r="H605" s="62">
        <v>-207053.77</v>
      </c>
      <c r="I605" s="61" t="s">
        <v>20</v>
      </c>
      <c r="J605" s="61" t="s">
        <v>3342</v>
      </c>
      <c r="K605" s="61" t="s">
        <v>3334</v>
      </c>
      <c r="L605" s="61" t="s">
        <v>3345</v>
      </c>
      <c r="M605" s="61" t="s">
        <v>3344</v>
      </c>
      <c r="N605" s="61" t="s">
        <v>288</v>
      </c>
      <c r="O605" s="61" t="s">
        <v>288</v>
      </c>
      <c r="P605" s="61" t="s">
        <v>1397</v>
      </c>
      <c r="Q605" s="61" t="s">
        <v>288</v>
      </c>
      <c r="R605" s="61" t="s">
        <v>1150</v>
      </c>
      <c r="S605" s="77"/>
      <c r="T605" s="61" t="s">
        <v>288</v>
      </c>
      <c r="U605" s="77">
        <v>44735</v>
      </c>
      <c r="V605" s="61" t="s">
        <v>288</v>
      </c>
    </row>
    <row r="606" spans="1:22" ht="14.5">
      <c r="A606" s="61" t="s">
        <v>577</v>
      </c>
      <c r="B606" s="61" t="s">
        <v>693</v>
      </c>
      <c r="C606" s="61" t="s">
        <v>676</v>
      </c>
      <c r="D606" s="61" t="s">
        <v>1351</v>
      </c>
      <c r="E606" s="61" t="s">
        <v>3346</v>
      </c>
      <c r="F606" s="77">
        <v>44663</v>
      </c>
      <c r="G606" s="62">
        <v>-1008.6</v>
      </c>
      <c r="H606" s="62">
        <v>-85983.15</v>
      </c>
      <c r="I606" s="61" t="s">
        <v>20</v>
      </c>
      <c r="J606" s="61" t="s">
        <v>1469</v>
      </c>
      <c r="K606" s="61" t="s">
        <v>3338</v>
      </c>
      <c r="L606" s="61" t="s">
        <v>3347</v>
      </c>
      <c r="M606" s="61" t="s">
        <v>3346</v>
      </c>
      <c r="N606" s="61" t="s">
        <v>288</v>
      </c>
      <c r="O606" s="61" t="s">
        <v>288</v>
      </c>
      <c r="P606" s="61" t="s">
        <v>1397</v>
      </c>
      <c r="Q606" s="61" t="s">
        <v>288</v>
      </c>
      <c r="R606" s="61" t="s">
        <v>1150</v>
      </c>
      <c r="S606" s="77">
        <v>44745</v>
      </c>
      <c r="T606" s="61" t="s">
        <v>3348</v>
      </c>
      <c r="U606" s="77">
        <v>44663</v>
      </c>
      <c r="V606" s="61" t="s">
        <v>288</v>
      </c>
    </row>
    <row r="607" spans="1:22" ht="14.5">
      <c r="A607" s="61" t="s">
        <v>577</v>
      </c>
      <c r="B607" s="61" t="s">
        <v>693</v>
      </c>
      <c r="C607" s="61" t="s">
        <v>676</v>
      </c>
      <c r="D607" s="61" t="s">
        <v>1351</v>
      </c>
      <c r="E607" s="61" t="s">
        <v>3349</v>
      </c>
      <c r="F607" s="77">
        <v>44594</v>
      </c>
      <c r="G607" s="62">
        <v>-25910.959999999999</v>
      </c>
      <c r="H607" s="62">
        <v>-2203727.15</v>
      </c>
      <c r="I607" s="61" t="s">
        <v>20</v>
      </c>
      <c r="J607" s="61" t="s">
        <v>3350</v>
      </c>
      <c r="K607" s="61" t="s">
        <v>3351</v>
      </c>
      <c r="L607" s="61" t="s">
        <v>3352</v>
      </c>
      <c r="M607" s="61" t="s">
        <v>3349</v>
      </c>
      <c r="N607" s="61" t="s">
        <v>288</v>
      </c>
      <c r="O607" s="61" t="s">
        <v>288</v>
      </c>
      <c r="P607" s="61" t="s">
        <v>1167</v>
      </c>
      <c r="Q607" s="61" t="s">
        <v>288</v>
      </c>
      <c r="R607" s="61" t="s">
        <v>1150</v>
      </c>
      <c r="S607" s="77">
        <v>44761</v>
      </c>
      <c r="T607" s="61" t="s">
        <v>3353</v>
      </c>
      <c r="U607" s="77">
        <v>44594</v>
      </c>
      <c r="V607" s="61" t="s">
        <v>288</v>
      </c>
    </row>
    <row r="608" spans="1:22" ht="14.5">
      <c r="A608" s="61" t="s">
        <v>577</v>
      </c>
      <c r="B608" s="61" t="s">
        <v>693</v>
      </c>
      <c r="C608" s="61" t="s">
        <v>678</v>
      </c>
      <c r="D608" s="61" t="s">
        <v>1351</v>
      </c>
      <c r="E608" s="61" t="s">
        <v>3354</v>
      </c>
      <c r="F608" s="77">
        <v>44629</v>
      </c>
      <c r="G608" s="62">
        <v>-6136.93</v>
      </c>
      <c r="H608" s="62">
        <v>-521945.9</v>
      </c>
      <c r="I608" s="61" t="s">
        <v>20</v>
      </c>
      <c r="J608" s="61" t="s">
        <v>3355</v>
      </c>
      <c r="K608" s="61" t="s">
        <v>3356</v>
      </c>
      <c r="L608" s="61" t="s">
        <v>3356</v>
      </c>
      <c r="M608" s="61" t="s">
        <v>3354</v>
      </c>
      <c r="N608" s="61" t="s">
        <v>288</v>
      </c>
      <c r="O608" s="61" t="s">
        <v>288</v>
      </c>
      <c r="P608" s="61" t="s">
        <v>3357</v>
      </c>
      <c r="Q608" s="61" t="s">
        <v>288</v>
      </c>
      <c r="R608" s="61" t="s">
        <v>1150</v>
      </c>
      <c r="S608" s="77">
        <v>44760</v>
      </c>
      <c r="T608" s="61" t="s">
        <v>3358</v>
      </c>
      <c r="U608" s="77">
        <v>44615</v>
      </c>
      <c r="V608" s="61" t="s">
        <v>288</v>
      </c>
    </row>
    <row r="609" spans="1:22" ht="14.5">
      <c r="A609" s="61" t="s">
        <v>577</v>
      </c>
      <c r="B609" s="61" t="s">
        <v>693</v>
      </c>
      <c r="C609" s="61" t="s">
        <v>676</v>
      </c>
      <c r="D609" s="61" t="s">
        <v>1351</v>
      </c>
      <c r="E609" s="61" t="s">
        <v>3359</v>
      </c>
      <c r="F609" s="77">
        <v>44742</v>
      </c>
      <c r="G609" s="62">
        <v>-45926.27</v>
      </c>
      <c r="H609" s="62">
        <v>-4048400.7</v>
      </c>
      <c r="I609" s="61" t="s">
        <v>20</v>
      </c>
      <c r="J609" s="61" t="s">
        <v>1398</v>
      </c>
      <c r="K609" s="61" t="s">
        <v>2036</v>
      </c>
      <c r="L609" s="61" t="s">
        <v>3360</v>
      </c>
      <c r="M609" s="61" t="s">
        <v>3359</v>
      </c>
      <c r="N609" s="61" t="s">
        <v>288</v>
      </c>
      <c r="O609" s="61" t="s">
        <v>288</v>
      </c>
      <c r="P609" s="61" t="s">
        <v>1399</v>
      </c>
      <c r="Q609" s="61" t="s">
        <v>288</v>
      </c>
      <c r="R609" s="61" t="s">
        <v>1150</v>
      </c>
      <c r="S609" s="77"/>
      <c r="T609" s="61" t="s">
        <v>288</v>
      </c>
      <c r="U609" s="77">
        <v>44742</v>
      </c>
      <c r="V609" s="61" t="s">
        <v>288</v>
      </c>
    </row>
    <row r="610" spans="1:22" ht="14.5">
      <c r="A610" s="61" t="s">
        <v>577</v>
      </c>
      <c r="B610" s="61" t="s">
        <v>693</v>
      </c>
      <c r="C610" s="61" t="s">
        <v>676</v>
      </c>
      <c r="D610" s="61" t="s">
        <v>1351</v>
      </c>
      <c r="E610" s="61" t="s">
        <v>3361</v>
      </c>
      <c r="F610" s="77">
        <v>44742</v>
      </c>
      <c r="G610" s="62">
        <v>-2975.34</v>
      </c>
      <c r="H610" s="62">
        <v>-262276.21999999997</v>
      </c>
      <c r="I610" s="61" t="s">
        <v>20</v>
      </c>
      <c r="J610" s="61" t="s">
        <v>1398</v>
      </c>
      <c r="K610" s="61" t="s">
        <v>2669</v>
      </c>
      <c r="L610" s="61" t="s">
        <v>3362</v>
      </c>
      <c r="M610" s="61" t="s">
        <v>3361</v>
      </c>
      <c r="N610" s="61" t="s">
        <v>288</v>
      </c>
      <c r="O610" s="61" t="s">
        <v>288</v>
      </c>
      <c r="P610" s="61" t="s">
        <v>1399</v>
      </c>
      <c r="Q610" s="61" t="s">
        <v>288</v>
      </c>
      <c r="R610" s="61" t="s">
        <v>1150</v>
      </c>
      <c r="S610" s="77"/>
      <c r="T610" s="61" t="s">
        <v>288</v>
      </c>
      <c r="U610" s="77">
        <v>44742</v>
      </c>
      <c r="V610" s="61" t="s">
        <v>288</v>
      </c>
    </row>
    <row r="611" spans="1:22" ht="14.5">
      <c r="A611" s="61" t="s">
        <v>577</v>
      </c>
      <c r="B611" s="61" t="s">
        <v>693</v>
      </c>
      <c r="C611" s="61" t="s">
        <v>676</v>
      </c>
      <c r="D611" s="61" t="s">
        <v>1351</v>
      </c>
      <c r="E611" s="61" t="s">
        <v>3363</v>
      </c>
      <c r="F611" s="77">
        <v>44742</v>
      </c>
      <c r="G611" s="62">
        <v>-65253.64</v>
      </c>
      <c r="H611" s="62">
        <v>-5752108.3700000001</v>
      </c>
      <c r="I611" s="61" t="s">
        <v>20</v>
      </c>
      <c r="J611" s="61" t="s">
        <v>1398</v>
      </c>
      <c r="K611" s="61" t="s">
        <v>2669</v>
      </c>
      <c r="L611" s="61" t="s">
        <v>3364</v>
      </c>
      <c r="M611" s="61" t="s">
        <v>3363</v>
      </c>
      <c r="N611" s="61" t="s">
        <v>288</v>
      </c>
      <c r="O611" s="61" t="s">
        <v>288</v>
      </c>
      <c r="P611" s="61" t="s">
        <v>1399</v>
      </c>
      <c r="Q611" s="61" t="s">
        <v>288</v>
      </c>
      <c r="R611" s="61" t="s">
        <v>1150</v>
      </c>
      <c r="S611" s="77"/>
      <c r="T611" s="61" t="s">
        <v>288</v>
      </c>
      <c r="U611" s="77">
        <v>44742</v>
      </c>
      <c r="V611" s="61" t="s">
        <v>288</v>
      </c>
    </row>
    <row r="612" spans="1:22" ht="14.5">
      <c r="A612" s="61" t="s">
        <v>577</v>
      </c>
      <c r="B612" s="61" t="s">
        <v>693</v>
      </c>
      <c r="C612" s="61" t="s">
        <v>676</v>
      </c>
      <c r="D612" s="61" t="s">
        <v>1351</v>
      </c>
      <c r="E612" s="61" t="s">
        <v>3365</v>
      </c>
      <c r="F612" s="77">
        <v>44742</v>
      </c>
      <c r="G612" s="62">
        <v>-33129.620000000003</v>
      </c>
      <c r="H612" s="62">
        <v>-2920376</v>
      </c>
      <c r="I612" s="61" t="s">
        <v>20</v>
      </c>
      <c r="J612" s="61" t="s">
        <v>1398</v>
      </c>
      <c r="K612" s="61" t="s">
        <v>2669</v>
      </c>
      <c r="L612" s="61" t="s">
        <v>3366</v>
      </c>
      <c r="M612" s="61" t="s">
        <v>3365</v>
      </c>
      <c r="N612" s="61" t="s">
        <v>288</v>
      </c>
      <c r="O612" s="61" t="s">
        <v>288</v>
      </c>
      <c r="P612" s="61" t="s">
        <v>1399</v>
      </c>
      <c r="Q612" s="61" t="s">
        <v>288</v>
      </c>
      <c r="R612" s="61" t="s">
        <v>1150</v>
      </c>
      <c r="S612" s="77"/>
      <c r="T612" s="61" t="s">
        <v>288</v>
      </c>
      <c r="U612" s="77">
        <v>44742</v>
      </c>
      <c r="V612" s="61" t="s">
        <v>288</v>
      </c>
    </row>
    <row r="613" spans="1:22" ht="14.5">
      <c r="A613" s="61" t="s">
        <v>577</v>
      </c>
      <c r="B613" s="61" t="s">
        <v>693</v>
      </c>
      <c r="C613" s="61" t="s">
        <v>676</v>
      </c>
      <c r="D613" s="61" t="s">
        <v>1351</v>
      </c>
      <c r="E613" s="61" t="s">
        <v>3367</v>
      </c>
      <c r="F613" s="77">
        <v>44742</v>
      </c>
      <c r="G613" s="62">
        <v>-548750.30000000005</v>
      </c>
      <c r="H613" s="62">
        <v>-48372338.950000003</v>
      </c>
      <c r="I613" s="61" t="s">
        <v>20</v>
      </c>
      <c r="J613" s="61" t="s">
        <v>1398</v>
      </c>
      <c r="K613" s="61" t="s">
        <v>2669</v>
      </c>
      <c r="L613" s="61" t="s">
        <v>3368</v>
      </c>
      <c r="M613" s="61" t="s">
        <v>3367</v>
      </c>
      <c r="N613" s="61" t="s">
        <v>288</v>
      </c>
      <c r="O613" s="61" t="s">
        <v>288</v>
      </c>
      <c r="P613" s="61" t="s">
        <v>1399</v>
      </c>
      <c r="Q613" s="61" t="s">
        <v>288</v>
      </c>
      <c r="R613" s="61" t="s">
        <v>1150</v>
      </c>
      <c r="S613" s="77"/>
      <c r="T613" s="61" t="s">
        <v>288</v>
      </c>
      <c r="U613" s="77">
        <v>44742</v>
      </c>
      <c r="V613" s="61" t="s">
        <v>288</v>
      </c>
    </row>
    <row r="614" spans="1:22" ht="14.5">
      <c r="A614" s="61" t="s">
        <v>577</v>
      </c>
      <c r="B614" s="61" t="s">
        <v>693</v>
      </c>
      <c r="C614" s="61" t="s">
        <v>678</v>
      </c>
      <c r="D614" s="61" t="s">
        <v>1351</v>
      </c>
      <c r="E614" s="61" t="s">
        <v>3369</v>
      </c>
      <c r="F614" s="77">
        <v>44733</v>
      </c>
      <c r="G614" s="62">
        <v>-213989.65</v>
      </c>
      <c r="H614" s="62">
        <v>-18863187.649999999</v>
      </c>
      <c r="I614" s="61" t="s">
        <v>20</v>
      </c>
      <c r="J614" s="61" t="s">
        <v>1470</v>
      </c>
      <c r="K614" s="61" t="s">
        <v>2669</v>
      </c>
      <c r="L614" s="61" t="s">
        <v>3370</v>
      </c>
      <c r="M614" s="61" t="s">
        <v>3369</v>
      </c>
      <c r="N614" s="61" t="s">
        <v>288</v>
      </c>
      <c r="O614" s="61" t="s">
        <v>288</v>
      </c>
      <c r="P614" s="61" t="s">
        <v>1399</v>
      </c>
      <c r="Q614" s="61" t="s">
        <v>288</v>
      </c>
      <c r="R614" s="61" t="s">
        <v>1150</v>
      </c>
      <c r="S614" s="77"/>
      <c r="T614" s="61" t="s">
        <v>288</v>
      </c>
      <c r="U614" s="77">
        <v>44733</v>
      </c>
      <c r="V614" s="61" t="s">
        <v>288</v>
      </c>
    </row>
    <row r="615" spans="1:22" ht="14.5">
      <c r="A615" s="61" t="s">
        <v>577</v>
      </c>
      <c r="B615" s="61" t="s">
        <v>693</v>
      </c>
      <c r="C615" s="61" t="s">
        <v>678</v>
      </c>
      <c r="D615" s="61" t="s">
        <v>1351</v>
      </c>
      <c r="E615" s="61" t="s">
        <v>3371</v>
      </c>
      <c r="F615" s="77">
        <v>44700</v>
      </c>
      <c r="G615" s="62">
        <v>-3532.3</v>
      </c>
      <c r="H615" s="62">
        <v>-302011.65000000002</v>
      </c>
      <c r="I615" s="61" t="s">
        <v>20</v>
      </c>
      <c r="J615" s="61" t="s">
        <v>3372</v>
      </c>
      <c r="K615" s="61" t="s">
        <v>3373</v>
      </c>
      <c r="L615" s="61" t="s">
        <v>3373</v>
      </c>
      <c r="M615" s="61" t="s">
        <v>3371</v>
      </c>
      <c r="N615" s="61" t="s">
        <v>288</v>
      </c>
      <c r="O615" s="61" t="s">
        <v>288</v>
      </c>
      <c r="P615" s="61" t="s">
        <v>1400</v>
      </c>
      <c r="Q615" s="61" t="s">
        <v>288</v>
      </c>
      <c r="R615" s="61" t="s">
        <v>1150</v>
      </c>
      <c r="S615" s="77">
        <v>44770</v>
      </c>
      <c r="T615" s="61" t="s">
        <v>3374</v>
      </c>
      <c r="U615" s="77">
        <v>44676</v>
      </c>
      <c r="V615" s="61" t="s">
        <v>288</v>
      </c>
    </row>
    <row r="616" spans="1:22" ht="14.5">
      <c r="A616" s="61" t="s">
        <v>577</v>
      </c>
      <c r="B616" s="61" t="s">
        <v>693</v>
      </c>
      <c r="C616" s="61" t="s">
        <v>678</v>
      </c>
      <c r="D616" s="61" t="s">
        <v>1351</v>
      </c>
      <c r="E616" s="61" t="s">
        <v>3375</v>
      </c>
      <c r="F616" s="77">
        <v>44675</v>
      </c>
      <c r="G616" s="62">
        <v>-2138.6</v>
      </c>
      <c r="H616" s="62">
        <v>-182315.65</v>
      </c>
      <c r="I616" s="61" t="s">
        <v>20</v>
      </c>
      <c r="J616" s="61" t="s">
        <v>1401</v>
      </c>
      <c r="K616" s="61" t="s">
        <v>3376</v>
      </c>
      <c r="L616" s="61" t="s">
        <v>3376</v>
      </c>
      <c r="M616" s="61" t="s">
        <v>3375</v>
      </c>
      <c r="N616" s="61" t="s">
        <v>288</v>
      </c>
      <c r="O616" s="61" t="s">
        <v>288</v>
      </c>
      <c r="P616" s="61" t="s">
        <v>1400</v>
      </c>
      <c r="Q616" s="61" t="s">
        <v>288</v>
      </c>
      <c r="R616" s="61" t="s">
        <v>1150</v>
      </c>
      <c r="S616" s="77"/>
      <c r="T616" s="61" t="s">
        <v>288</v>
      </c>
      <c r="U616" s="77">
        <v>44671</v>
      </c>
      <c r="V616" s="61" t="s">
        <v>288</v>
      </c>
    </row>
    <row r="617" spans="1:22" ht="14.5">
      <c r="A617" s="61" t="s">
        <v>577</v>
      </c>
      <c r="B617" s="61" t="s">
        <v>693</v>
      </c>
      <c r="C617" s="61" t="s">
        <v>678</v>
      </c>
      <c r="D617" s="61" t="s">
        <v>1351</v>
      </c>
      <c r="E617" s="61" t="s">
        <v>3377</v>
      </c>
      <c r="F617" s="77">
        <v>44705</v>
      </c>
      <c r="G617" s="62">
        <v>-2020.7</v>
      </c>
      <c r="H617" s="62">
        <v>-172769.85</v>
      </c>
      <c r="I617" s="61" t="s">
        <v>20</v>
      </c>
      <c r="J617" s="61" t="s">
        <v>1401</v>
      </c>
      <c r="K617" s="61" t="s">
        <v>3378</v>
      </c>
      <c r="L617" s="61" t="s">
        <v>3378</v>
      </c>
      <c r="M617" s="61" t="s">
        <v>3377</v>
      </c>
      <c r="N617" s="61" t="s">
        <v>288</v>
      </c>
      <c r="O617" s="61" t="s">
        <v>288</v>
      </c>
      <c r="P617" s="61" t="s">
        <v>1400</v>
      </c>
      <c r="Q617" s="61" t="s">
        <v>288</v>
      </c>
      <c r="R617" s="61" t="s">
        <v>1150</v>
      </c>
      <c r="S617" s="77"/>
      <c r="T617" s="61" t="s">
        <v>288</v>
      </c>
      <c r="U617" s="77">
        <v>44703</v>
      </c>
      <c r="V617" s="61" t="s">
        <v>288</v>
      </c>
    </row>
    <row r="618" spans="1:22" ht="14.5">
      <c r="A618" s="61" t="s">
        <v>577</v>
      </c>
      <c r="B618" s="61" t="s">
        <v>1145</v>
      </c>
      <c r="C618" s="61" t="s">
        <v>678</v>
      </c>
      <c r="D618" s="61" t="s">
        <v>1351</v>
      </c>
      <c r="E618" s="61" t="s">
        <v>3379</v>
      </c>
      <c r="F618" s="77">
        <v>44725</v>
      </c>
      <c r="G618" s="62">
        <v>-5779.49</v>
      </c>
      <c r="H618" s="62">
        <v>-509462.04</v>
      </c>
      <c r="I618" s="61" t="s">
        <v>20</v>
      </c>
      <c r="J618" s="61" t="s">
        <v>1401</v>
      </c>
      <c r="K618" s="61" t="s">
        <v>3380</v>
      </c>
      <c r="L618" s="61" t="s">
        <v>3380</v>
      </c>
      <c r="M618" s="61" t="s">
        <v>3379</v>
      </c>
      <c r="N618" s="61" t="s">
        <v>288</v>
      </c>
      <c r="O618" s="61" t="s">
        <v>288</v>
      </c>
      <c r="P618" s="61" t="s">
        <v>1400</v>
      </c>
      <c r="Q618" s="61" t="s">
        <v>288</v>
      </c>
      <c r="R618" s="61" t="s">
        <v>1150</v>
      </c>
      <c r="S618" s="77"/>
      <c r="T618" s="61" t="s">
        <v>288</v>
      </c>
      <c r="U618" s="77">
        <v>44717</v>
      </c>
      <c r="V618" s="61" t="s">
        <v>288</v>
      </c>
    </row>
    <row r="619" spans="1:22" ht="14.5">
      <c r="A619" s="61" t="s">
        <v>577</v>
      </c>
      <c r="B619" s="61" t="s">
        <v>1145</v>
      </c>
      <c r="C619" s="61" t="s">
        <v>678</v>
      </c>
      <c r="D619" s="61" t="s">
        <v>1351</v>
      </c>
      <c r="E619" s="61" t="s">
        <v>3381</v>
      </c>
      <c r="F619" s="77">
        <v>44737</v>
      </c>
      <c r="G619" s="62">
        <v>-2545.0700000000002</v>
      </c>
      <c r="H619" s="62">
        <v>-224347.92</v>
      </c>
      <c r="I619" s="61" t="s">
        <v>20</v>
      </c>
      <c r="J619" s="61" t="s">
        <v>1401</v>
      </c>
      <c r="K619" s="61" t="s">
        <v>3382</v>
      </c>
      <c r="L619" s="61" t="s">
        <v>3383</v>
      </c>
      <c r="M619" s="61" t="s">
        <v>3381</v>
      </c>
      <c r="N619" s="61" t="s">
        <v>288</v>
      </c>
      <c r="O619" s="61" t="s">
        <v>288</v>
      </c>
      <c r="P619" s="61" t="s">
        <v>1400</v>
      </c>
      <c r="Q619" s="61" t="s">
        <v>288</v>
      </c>
      <c r="R619" s="61" t="s">
        <v>1150</v>
      </c>
      <c r="S619" s="77"/>
      <c r="T619" s="61" t="s">
        <v>288</v>
      </c>
      <c r="U619" s="77">
        <v>44732</v>
      </c>
      <c r="V619" s="61" t="s">
        <v>288</v>
      </c>
    </row>
    <row r="620" spans="1:22" ht="14.5">
      <c r="A620" s="61" t="s">
        <v>577</v>
      </c>
      <c r="B620" s="61" t="s">
        <v>693</v>
      </c>
      <c r="C620" s="61" t="s">
        <v>678</v>
      </c>
      <c r="D620" s="61" t="s">
        <v>1351</v>
      </c>
      <c r="E620" s="61" t="s">
        <v>3384</v>
      </c>
      <c r="F620" s="77">
        <v>44672</v>
      </c>
      <c r="G620" s="62">
        <v>-3396.3</v>
      </c>
      <c r="H620" s="62">
        <v>-289534.58</v>
      </c>
      <c r="I620" s="61" t="s">
        <v>20</v>
      </c>
      <c r="J620" s="61" t="s">
        <v>1401</v>
      </c>
      <c r="K620" s="61" t="s">
        <v>3385</v>
      </c>
      <c r="L620" s="61" t="s">
        <v>3385</v>
      </c>
      <c r="M620" s="61" t="s">
        <v>3384</v>
      </c>
      <c r="N620" s="61" t="s">
        <v>288</v>
      </c>
      <c r="O620" s="61" t="s">
        <v>288</v>
      </c>
      <c r="P620" s="61" t="s">
        <v>1400</v>
      </c>
      <c r="Q620" s="61" t="s">
        <v>288</v>
      </c>
      <c r="R620" s="61" t="s">
        <v>1150</v>
      </c>
      <c r="S620" s="77">
        <v>44761</v>
      </c>
      <c r="T620" s="61" t="s">
        <v>3386</v>
      </c>
      <c r="U620" s="77">
        <v>44671</v>
      </c>
      <c r="V620" s="61" t="s">
        <v>288</v>
      </c>
    </row>
    <row r="621" spans="1:22" ht="14.5">
      <c r="A621" s="61" t="s">
        <v>577</v>
      </c>
      <c r="B621" s="61" t="s">
        <v>693</v>
      </c>
      <c r="C621" s="61" t="s">
        <v>678</v>
      </c>
      <c r="D621" s="61" t="s">
        <v>1351</v>
      </c>
      <c r="E621" s="61" t="s">
        <v>3387</v>
      </c>
      <c r="F621" s="77">
        <v>44718</v>
      </c>
      <c r="G621" s="62">
        <v>-1097.3</v>
      </c>
      <c r="H621" s="62">
        <v>-96727</v>
      </c>
      <c r="I621" s="61" t="s">
        <v>20</v>
      </c>
      <c r="J621" s="61" t="s">
        <v>3388</v>
      </c>
      <c r="K621" s="61" t="s">
        <v>3389</v>
      </c>
      <c r="L621" s="61" t="s">
        <v>3390</v>
      </c>
      <c r="M621" s="61" t="s">
        <v>3387</v>
      </c>
      <c r="N621" s="61" t="s">
        <v>288</v>
      </c>
      <c r="O621" s="61" t="s">
        <v>288</v>
      </c>
      <c r="P621" s="61" t="s">
        <v>1400</v>
      </c>
      <c r="Q621" s="61" t="s">
        <v>288</v>
      </c>
      <c r="R621" s="61" t="s">
        <v>1150</v>
      </c>
      <c r="S621" s="77"/>
      <c r="T621" s="61" t="s">
        <v>288</v>
      </c>
      <c r="U621" s="77">
        <v>44713</v>
      </c>
      <c r="V621" s="61" t="s">
        <v>288</v>
      </c>
    </row>
    <row r="622" spans="1:22" ht="14.5">
      <c r="A622" s="61" t="s">
        <v>577</v>
      </c>
      <c r="B622" s="61" t="s">
        <v>693</v>
      </c>
      <c r="C622" s="61" t="s">
        <v>676</v>
      </c>
      <c r="D622" s="61" t="s">
        <v>1351</v>
      </c>
      <c r="E622" s="61" t="s">
        <v>3391</v>
      </c>
      <c r="F622" s="77">
        <v>44721</v>
      </c>
      <c r="G622" s="62">
        <v>-39525.620000000003</v>
      </c>
      <c r="H622" s="62">
        <v>-3484183.4</v>
      </c>
      <c r="I622" s="61" t="s">
        <v>20</v>
      </c>
      <c r="J622" s="61" t="s">
        <v>3392</v>
      </c>
      <c r="K622" s="61" t="s">
        <v>3393</v>
      </c>
      <c r="L622" s="61" t="s">
        <v>3394</v>
      </c>
      <c r="M622" s="61" t="s">
        <v>3391</v>
      </c>
      <c r="N622" s="61" t="s">
        <v>288</v>
      </c>
      <c r="O622" s="61" t="s">
        <v>288</v>
      </c>
      <c r="P622" s="61" t="s">
        <v>667</v>
      </c>
      <c r="Q622" s="61" t="s">
        <v>288</v>
      </c>
      <c r="R622" s="61" t="s">
        <v>1150</v>
      </c>
      <c r="S622" s="77"/>
      <c r="T622" s="61" t="s">
        <v>288</v>
      </c>
      <c r="U622" s="77">
        <v>44721</v>
      </c>
      <c r="V622" s="61" t="s">
        <v>288</v>
      </c>
    </row>
    <row r="623" spans="1:22" ht="14.5">
      <c r="A623" s="61" t="s">
        <v>577</v>
      </c>
      <c r="B623" s="61" t="s">
        <v>693</v>
      </c>
      <c r="C623" s="61" t="s">
        <v>676</v>
      </c>
      <c r="D623" s="61" t="s">
        <v>1351</v>
      </c>
      <c r="E623" s="61" t="s">
        <v>3395</v>
      </c>
      <c r="F623" s="77">
        <v>44725</v>
      </c>
      <c r="G623" s="62">
        <v>-27521.57</v>
      </c>
      <c r="H623" s="62">
        <v>-2426026.4</v>
      </c>
      <c r="I623" s="61" t="s">
        <v>20</v>
      </c>
      <c r="J623" s="61" t="s">
        <v>3392</v>
      </c>
      <c r="K623" s="61" t="s">
        <v>3393</v>
      </c>
      <c r="L623" s="61" t="s">
        <v>3396</v>
      </c>
      <c r="M623" s="61" t="s">
        <v>3395</v>
      </c>
      <c r="N623" s="61" t="s">
        <v>288</v>
      </c>
      <c r="O623" s="61" t="s">
        <v>288</v>
      </c>
      <c r="P623" s="61" t="s">
        <v>667</v>
      </c>
      <c r="Q623" s="61" t="s">
        <v>288</v>
      </c>
      <c r="R623" s="61" t="s">
        <v>1150</v>
      </c>
      <c r="S623" s="77"/>
      <c r="T623" s="61" t="s">
        <v>288</v>
      </c>
      <c r="U623" s="77">
        <v>44725</v>
      </c>
      <c r="V623" s="61" t="s">
        <v>288</v>
      </c>
    </row>
    <row r="624" spans="1:22" ht="14.5">
      <c r="A624" s="61" t="s">
        <v>577</v>
      </c>
      <c r="B624" s="61" t="s">
        <v>693</v>
      </c>
      <c r="C624" s="61" t="s">
        <v>676</v>
      </c>
      <c r="D624" s="61" t="s">
        <v>1351</v>
      </c>
      <c r="E624" s="61" t="s">
        <v>3397</v>
      </c>
      <c r="F624" s="77">
        <v>44678</v>
      </c>
      <c r="G624" s="62">
        <v>-104189.32</v>
      </c>
      <c r="H624" s="62">
        <v>-8882139.5299999993</v>
      </c>
      <c r="I624" s="61" t="s">
        <v>20</v>
      </c>
      <c r="J624" s="61" t="s">
        <v>1402</v>
      </c>
      <c r="K624" s="61" t="s">
        <v>2824</v>
      </c>
      <c r="L624" s="61" t="s">
        <v>3398</v>
      </c>
      <c r="M624" s="61" t="s">
        <v>3397</v>
      </c>
      <c r="N624" s="61" t="s">
        <v>288</v>
      </c>
      <c r="O624" s="61" t="s">
        <v>288</v>
      </c>
      <c r="P624" s="61" t="s">
        <v>667</v>
      </c>
      <c r="Q624" s="61" t="s">
        <v>288</v>
      </c>
      <c r="R624" s="61" t="s">
        <v>1150</v>
      </c>
      <c r="S624" s="77"/>
      <c r="T624" s="61" t="s">
        <v>288</v>
      </c>
      <c r="U624" s="77">
        <v>44678</v>
      </c>
      <c r="V624" s="61" t="s">
        <v>288</v>
      </c>
    </row>
    <row r="625" spans="1:22" ht="14.5">
      <c r="A625" s="61" t="s">
        <v>577</v>
      </c>
      <c r="B625" s="61" t="s">
        <v>693</v>
      </c>
      <c r="C625" s="61" t="s">
        <v>676</v>
      </c>
      <c r="D625" s="61" t="s">
        <v>1351</v>
      </c>
      <c r="E625" s="61" t="s">
        <v>3399</v>
      </c>
      <c r="F625" s="77">
        <v>44711</v>
      </c>
      <c r="G625" s="62">
        <v>-6837.69</v>
      </c>
      <c r="H625" s="62">
        <v>-584622.5</v>
      </c>
      <c r="I625" s="61" t="s">
        <v>20</v>
      </c>
      <c r="J625" s="61" t="s">
        <v>1402</v>
      </c>
      <c r="K625" s="61" t="s">
        <v>2824</v>
      </c>
      <c r="L625" s="61" t="s">
        <v>3400</v>
      </c>
      <c r="M625" s="61" t="s">
        <v>3399</v>
      </c>
      <c r="N625" s="61" t="s">
        <v>288</v>
      </c>
      <c r="O625" s="61" t="s">
        <v>288</v>
      </c>
      <c r="P625" s="61" t="s">
        <v>667</v>
      </c>
      <c r="Q625" s="61" t="s">
        <v>288</v>
      </c>
      <c r="R625" s="61" t="s">
        <v>1150</v>
      </c>
      <c r="S625" s="77"/>
      <c r="T625" s="61" t="s">
        <v>288</v>
      </c>
      <c r="U625" s="77">
        <v>44711</v>
      </c>
      <c r="V625" s="61" t="s">
        <v>288</v>
      </c>
    </row>
    <row r="626" spans="1:22" ht="14.5">
      <c r="A626" s="61" t="s">
        <v>577</v>
      </c>
      <c r="B626" s="61" t="s">
        <v>693</v>
      </c>
      <c r="C626" s="61" t="s">
        <v>676</v>
      </c>
      <c r="D626" s="61" t="s">
        <v>1351</v>
      </c>
      <c r="E626" s="61" t="s">
        <v>3401</v>
      </c>
      <c r="F626" s="77">
        <v>44657</v>
      </c>
      <c r="G626" s="62">
        <v>-123188.61</v>
      </c>
      <c r="H626" s="62">
        <v>-10501829</v>
      </c>
      <c r="I626" s="61" t="s">
        <v>20</v>
      </c>
      <c r="J626" s="61" t="s">
        <v>1402</v>
      </c>
      <c r="K626" s="61" t="s">
        <v>2824</v>
      </c>
      <c r="L626" s="61" t="s">
        <v>3402</v>
      </c>
      <c r="M626" s="61" t="s">
        <v>3401</v>
      </c>
      <c r="N626" s="61" t="s">
        <v>288</v>
      </c>
      <c r="O626" s="61" t="s">
        <v>288</v>
      </c>
      <c r="P626" s="61" t="s">
        <v>667</v>
      </c>
      <c r="Q626" s="61" t="s">
        <v>288</v>
      </c>
      <c r="R626" s="61" t="s">
        <v>1150</v>
      </c>
      <c r="S626" s="77">
        <v>44749</v>
      </c>
      <c r="T626" s="61" t="s">
        <v>3403</v>
      </c>
      <c r="U626" s="77">
        <v>44657</v>
      </c>
      <c r="V626" s="61" t="s">
        <v>288</v>
      </c>
    </row>
    <row r="627" spans="1:22" ht="14.5">
      <c r="A627" s="61" t="s">
        <v>577</v>
      </c>
      <c r="B627" s="61" t="s">
        <v>693</v>
      </c>
      <c r="C627" s="61" t="s">
        <v>676</v>
      </c>
      <c r="D627" s="61" t="s">
        <v>1351</v>
      </c>
      <c r="E627" s="61" t="s">
        <v>3404</v>
      </c>
      <c r="F627" s="77">
        <v>44733</v>
      </c>
      <c r="G627" s="62">
        <v>-34169.19</v>
      </c>
      <c r="H627" s="62">
        <v>-3012014.1</v>
      </c>
      <c r="I627" s="61" t="s">
        <v>20</v>
      </c>
      <c r="J627" s="61" t="s">
        <v>1223</v>
      </c>
      <c r="K627" s="61" t="s">
        <v>3393</v>
      </c>
      <c r="L627" s="61" t="s">
        <v>3405</v>
      </c>
      <c r="M627" s="61" t="s">
        <v>3404</v>
      </c>
      <c r="N627" s="61" t="s">
        <v>288</v>
      </c>
      <c r="O627" s="61" t="s">
        <v>288</v>
      </c>
      <c r="P627" s="61" t="s">
        <v>667</v>
      </c>
      <c r="Q627" s="61" t="s">
        <v>288</v>
      </c>
      <c r="R627" s="61" t="s">
        <v>1150</v>
      </c>
      <c r="S627" s="77"/>
      <c r="T627" s="61" t="s">
        <v>288</v>
      </c>
      <c r="U627" s="77">
        <v>44733</v>
      </c>
      <c r="V627" s="61" t="s">
        <v>288</v>
      </c>
    </row>
    <row r="628" spans="1:22" ht="14.5">
      <c r="A628" s="61" t="s">
        <v>577</v>
      </c>
      <c r="B628" s="61" t="s">
        <v>693</v>
      </c>
      <c r="C628" s="61" t="s">
        <v>676</v>
      </c>
      <c r="D628" s="61" t="s">
        <v>1351</v>
      </c>
      <c r="E628" s="61" t="s">
        <v>3406</v>
      </c>
      <c r="F628" s="77">
        <v>44733</v>
      </c>
      <c r="G628" s="62">
        <v>-41761.69</v>
      </c>
      <c r="H628" s="62">
        <v>-3681292.97</v>
      </c>
      <c r="I628" s="61" t="s">
        <v>20</v>
      </c>
      <c r="J628" s="61" t="s">
        <v>1223</v>
      </c>
      <c r="K628" s="61" t="s">
        <v>3393</v>
      </c>
      <c r="L628" s="61" t="s">
        <v>3407</v>
      </c>
      <c r="M628" s="61" t="s">
        <v>3406</v>
      </c>
      <c r="N628" s="61" t="s">
        <v>288</v>
      </c>
      <c r="O628" s="61" t="s">
        <v>288</v>
      </c>
      <c r="P628" s="61" t="s">
        <v>667</v>
      </c>
      <c r="Q628" s="61" t="s">
        <v>288</v>
      </c>
      <c r="R628" s="61" t="s">
        <v>1150</v>
      </c>
      <c r="S628" s="77"/>
      <c r="T628" s="61" t="s">
        <v>288</v>
      </c>
      <c r="U628" s="77">
        <v>44733</v>
      </c>
      <c r="V628" s="61" t="s">
        <v>288</v>
      </c>
    </row>
    <row r="629" spans="1:22" ht="14.5">
      <c r="A629" s="61" t="s">
        <v>577</v>
      </c>
      <c r="B629" s="61" t="s">
        <v>693</v>
      </c>
      <c r="C629" s="61" t="s">
        <v>676</v>
      </c>
      <c r="D629" s="61" t="s">
        <v>1351</v>
      </c>
      <c r="E629" s="61" t="s">
        <v>3408</v>
      </c>
      <c r="F629" s="77">
        <v>44735</v>
      </c>
      <c r="G629" s="62">
        <v>-199126</v>
      </c>
      <c r="H629" s="62">
        <v>-17552956.899999999</v>
      </c>
      <c r="I629" s="61" t="s">
        <v>20</v>
      </c>
      <c r="J629" s="61" t="s">
        <v>1223</v>
      </c>
      <c r="K629" s="61" t="s">
        <v>3393</v>
      </c>
      <c r="L629" s="61" t="s">
        <v>3409</v>
      </c>
      <c r="M629" s="61" t="s">
        <v>3408</v>
      </c>
      <c r="N629" s="61" t="s">
        <v>288</v>
      </c>
      <c r="O629" s="61" t="s">
        <v>288</v>
      </c>
      <c r="P629" s="61" t="s">
        <v>667</v>
      </c>
      <c r="Q629" s="61" t="s">
        <v>288</v>
      </c>
      <c r="R629" s="61" t="s">
        <v>1150</v>
      </c>
      <c r="S629" s="77"/>
      <c r="T629" s="61" t="s">
        <v>288</v>
      </c>
      <c r="U629" s="77">
        <v>44735</v>
      </c>
      <c r="V629" s="61" t="s">
        <v>288</v>
      </c>
    </row>
    <row r="630" spans="1:22" ht="14.5">
      <c r="A630" s="61" t="s">
        <v>577</v>
      </c>
      <c r="B630" s="61" t="s">
        <v>693</v>
      </c>
      <c r="C630" s="61" t="s">
        <v>676</v>
      </c>
      <c r="D630" s="61" t="s">
        <v>1351</v>
      </c>
      <c r="E630" s="61" t="s">
        <v>3410</v>
      </c>
      <c r="F630" s="77">
        <v>44698</v>
      </c>
      <c r="G630" s="62">
        <v>-146531.49</v>
      </c>
      <c r="H630" s="62">
        <v>-12528442.4</v>
      </c>
      <c r="I630" s="61" t="s">
        <v>20</v>
      </c>
      <c r="J630" s="61" t="s">
        <v>1223</v>
      </c>
      <c r="K630" s="61" t="s">
        <v>2824</v>
      </c>
      <c r="L630" s="61" t="s">
        <v>3411</v>
      </c>
      <c r="M630" s="61" t="s">
        <v>3410</v>
      </c>
      <c r="N630" s="61" t="s">
        <v>288</v>
      </c>
      <c r="O630" s="61" t="s">
        <v>288</v>
      </c>
      <c r="P630" s="61" t="s">
        <v>667</v>
      </c>
      <c r="Q630" s="61" t="s">
        <v>288</v>
      </c>
      <c r="R630" s="61" t="s">
        <v>1150</v>
      </c>
      <c r="S630" s="77"/>
      <c r="T630" s="61" t="s">
        <v>288</v>
      </c>
      <c r="U630" s="77">
        <v>44698</v>
      </c>
      <c r="V630" s="61" t="s">
        <v>288</v>
      </c>
    </row>
    <row r="631" spans="1:22" ht="14.5">
      <c r="A631" s="61" t="s">
        <v>577</v>
      </c>
      <c r="B631" s="61" t="s">
        <v>693</v>
      </c>
      <c r="C631" s="61" t="s">
        <v>676</v>
      </c>
      <c r="D631" s="61" t="s">
        <v>1351</v>
      </c>
      <c r="E631" s="61" t="s">
        <v>3412</v>
      </c>
      <c r="F631" s="77">
        <v>44726</v>
      </c>
      <c r="G631" s="62">
        <v>-173718.64</v>
      </c>
      <c r="H631" s="62">
        <v>-15313298.119999999</v>
      </c>
      <c r="I631" s="61" t="s">
        <v>20</v>
      </c>
      <c r="J631" s="61" t="s">
        <v>1223</v>
      </c>
      <c r="K631" s="61" t="s">
        <v>2824</v>
      </c>
      <c r="L631" s="61" t="s">
        <v>3413</v>
      </c>
      <c r="M631" s="61" t="s">
        <v>3412</v>
      </c>
      <c r="N631" s="61" t="s">
        <v>288</v>
      </c>
      <c r="O631" s="61" t="s">
        <v>288</v>
      </c>
      <c r="P631" s="61" t="s">
        <v>667</v>
      </c>
      <c r="Q631" s="61" t="s">
        <v>288</v>
      </c>
      <c r="R631" s="61" t="s">
        <v>1150</v>
      </c>
      <c r="S631" s="77"/>
      <c r="T631" s="61" t="s">
        <v>288</v>
      </c>
      <c r="U631" s="77">
        <v>44726</v>
      </c>
      <c r="V631" s="61" t="s">
        <v>288</v>
      </c>
    </row>
    <row r="632" spans="1:22" ht="14.5">
      <c r="A632" s="61" t="s">
        <v>577</v>
      </c>
      <c r="B632" s="61" t="s">
        <v>693</v>
      </c>
      <c r="C632" s="61" t="s">
        <v>676</v>
      </c>
      <c r="D632" s="61" t="s">
        <v>1351</v>
      </c>
      <c r="E632" s="61" t="s">
        <v>3414</v>
      </c>
      <c r="F632" s="77">
        <v>44620</v>
      </c>
      <c r="G632" s="62">
        <v>-37985.01</v>
      </c>
      <c r="H632" s="62">
        <v>-3230625.1</v>
      </c>
      <c r="I632" s="61" t="s">
        <v>20</v>
      </c>
      <c r="J632" s="61" t="s">
        <v>1223</v>
      </c>
      <c r="K632" s="61" t="s">
        <v>3415</v>
      </c>
      <c r="L632" s="61" t="s">
        <v>3416</v>
      </c>
      <c r="M632" s="61" t="s">
        <v>3414</v>
      </c>
      <c r="N632" s="61" t="s">
        <v>288</v>
      </c>
      <c r="O632" s="61" t="s">
        <v>288</v>
      </c>
      <c r="P632" s="61" t="s">
        <v>667</v>
      </c>
      <c r="Q632" s="61" t="s">
        <v>288</v>
      </c>
      <c r="R632" s="61" t="s">
        <v>1150</v>
      </c>
      <c r="S632" s="77">
        <v>44763</v>
      </c>
      <c r="T632" s="61" t="s">
        <v>3417</v>
      </c>
      <c r="U632" s="77">
        <v>44620</v>
      </c>
      <c r="V632" s="61" t="s">
        <v>288</v>
      </c>
    </row>
    <row r="633" spans="1:22" ht="14.5">
      <c r="A633" s="61" t="s">
        <v>577</v>
      </c>
      <c r="B633" s="61" t="s">
        <v>693</v>
      </c>
      <c r="C633" s="61" t="s">
        <v>676</v>
      </c>
      <c r="D633" s="61" t="s">
        <v>1351</v>
      </c>
      <c r="E633" s="61" t="s">
        <v>3418</v>
      </c>
      <c r="F633" s="77">
        <v>44620</v>
      </c>
      <c r="G633" s="62">
        <v>-96331.51</v>
      </c>
      <c r="H633" s="62">
        <v>-8192994.9299999997</v>
      </c>
      <c r="I633" s="61" t="s">
        <v>20</v>
      </c>
      <c r="J633" s="61" t="s">
        <v>1223</v>
      </c>
      <c r="K633" s="61" t="s">
        <v>3415</v>
      </c>
      <c r="L633" s="61" t="s">
        <v>3419</v>
      </c>
      <c r="M633" s="61" t="s">
        <v>3418</v>
      </c>
      <c r="N633" s="61" t="s">
        <v>288</v>
      </c>
      <c r="O633" s="61" t="s">
        <v>288</v>
      </c>
      <c r="P633" s="61" t="s">
        <v>667</v>
      </c>
      <c r="Q633" s="61" t="s">
        <v>288</v>
      </c>
      <c r="R633" s="61" t="s">
        <v>1150</v>
      </c>
      <c r="S633" s="77">
        <v>44762</v>
      </c>
      <c r="T633" s="61" t="s">
        <v>3420</v>
      </c>
      <c r="U633" s="77">
        <v>44620</v>
      </c>
      <c r="V633" s="61" t="s">
        <v>288</v>
      </c>
    </row>
    <row r="634" spans="1:22" ht="14.5">
      <c r="A634" s="61" t="s">
        <v>577</v>
      </c>
      <c r="B634" s="61" t="s">
        <v>1157</v>
      </c>
      <c r="C634" s="61" t="s">
        <v>678</v>
      </c>
      <c r="D634" s="61" t="s">
        <v>1351</v>
      </c>
      <c r="E634" s="61" t="s">
        <v>3421</v>
      </c>
      <c r="F634" s="77">
        <v>44714</v>
      </c>
      <c r="G634" s="62">
        <v>-5930.4</v>
      </c>
      <c r="H634" s="62">
        <v>-522764.76</v>
      </c>
      <c r="I634" s="61" t="s">
        <v>20</v>
      </c>
      <c r="J634" s="61" t="s">
        <v>3422</v>
      </c>
      <c r="K634" s="61" t="s">
        <v>3423</v>
      </c>
      <c r="L634" s="61" t="s">
        <v>3423</v>
      </c>
      <c r="M634" s="61" t="s">
        <v>3421</v>
      </c>
      <c r="N634" s="61" t="s">
        <v>288</v>
      </c>
      <c r="O634" s="61" t="s">
        <v>288</v>
      </c>
      <c r="P634" s="61" t="s">
        <v>3424</v>
      </c>
      <c r="Q634" s="61" t="s">
        <v>288</v>
      </c>
      <c r="R634" s="61" t="s">
        <v>3425</v>
      </c>
      <c r="S634" s="77"/>
      <c r="T634" s="61" t="s">
        <v>288</v>
      </c>
      <c r="U634" s="77">
        <v>44698</v>
      </c>
      <c r="V634" s="61" t="s">
        <v>288</v>
      </c>
    </row>
    <row r="635" spans="1:22" ht="14.5">
      <c r="A635" s="61" t="s">
        <v>577</v>
      </c>
      <c r="B635" s="61" t="s">
        <v>1157</v>
      </c>
      <c r="C635" s="61" t="s">
        <v>678</v>
      </c>
      <c r="D635" s="61" t="s">
        <v>1351</v>
      </c>
      <c r="E635" s="61" t="s">
        <v>3426</v>
      </c>
      <c r="F635" s="77">
        <v>44675</v>
      </c>
      <c r="G635" s="62">
        <v>-11122.4</v>
      </c>
      <c r="H635" s="62">
        <v>-948184.6</v>
      </c>
      <c r="I635" s="61" t="s">
        <v>20</v>
      </c>
      <c r="J635" s="61" t="s">
        <v>3427</v>
      </c>
      <c r="K635" s="61" t="s">
        <v>3428</v>
      </c>
      <c r="L635" s="61" t="s">
        <v>3429</v>
      </c>
      <c r="M635" s="61" t="s">
        <v>3426</v>
      </c>
      <c r="N635" s="61" t="s">
        <v>288</v>
      </c>
      <c r="O635" s="61" t="s">
        <v>288</v>
      </c>
      <c r="P635" s="61" t="s">
        <v>3424</v>
      </c>
      <c r="Q635" s="61" t="s">
        <v>288</v>
      </c>
      <c r="R635" s="61" t="s">
        <v>1150</v>
      </c>
      <c r="S635" s="77"/>
      <c r="T635" s="61" t="s">
        <v>288</v>
      </c>
      <c r="U635" s="77">
        <v>44643</v>
      </c>
      <c r="V635" s="61" t="s">
        <v>288</v>
      </c>
    </row>
    <row r="636" spans="1:22" ht="14.5">
      <c r="A636" s="61" t="s">
        <v>577</v>
      </c>
      <c r="B636" s="61" t="s">
        <v>693</v>
      </c>
      <c r="C636" s="61" t="s">
        <v>678</v>
      </c>
      <c r="D636" s="61" t="s">
        <v>1351</v>
      </c>
      <c r="E636" s="61" t="s">
        <v>3430</v>
      </c>
      <c r="F636" s="77">
        <v>44737</v>
      </c>
      <c r="G636" s="62">
        <v>-5656.8</v>
      </c>
      <c r="H636" s="62">
        <v>-498646.92</v>
      </c>
      <c r="I636" s="61" t="s">
        <v>20</v>
      </c>
      <c r="J636" s="61" t="s">
        <v>3431</v>
      </c>
      <c r="K636" s="61" t="s">
        <v>3432</v>
      </c>
      <c r="L636" s="61" t="s">
        <v>3432</v>
      </c>
      <c r="M636" s="61" t="s">
        <v>3430</v>
      </c>
      <c r="N636" s="61" t="s">
        <v>288</v>
      </c>
      <c r="O636" s="61" t="s">
        <v>288</v>
      </c>
      <c r="P636" s="61" t="s">
        <v>3424</v>
      </c>
      <c r="Q636" s="61" t="s">
        <v>288</v>
      </c>
      <c r="R636" s="61" t="s">
        <v>1150</v>
      </c>
      <c r="S636" s="77">
        <v>44749</v>
      </c>
      <c r="T636" s="61" t="s">
        <v>3433</v>
      </c>
      <c r="U636" s="77">
        <v>44714</v>
      </c>
      <c r="V636" s="61" t="s">
        <v>288</v>
      </c>
    </row>
    <row r="637" spans="1:22" ht="14.5">
      <c r="A637" s="61" t="s">
        <v>577</v>
      </c>
      <c r="B637" s="61" t="s">
        <v>693</v>
      </c>
      <c r="C637" s="61" t="s">
        <v>678</v>
      </c>
      <c r="D637" s="61" t="s">
        <v>1351</v>
      </c>
      <c r="E637" s="61" t="s">
        <v>3434</v>
      </c>
      <c r="F637" s="77">
        <v>44721</v>
      </c>
      <c r="G637" s="62">
        <v>-540</v>
      </c>
      <c r="H637" s="62">
        <v>-47601</v>
      </c>
      <c r="I637" s="61" t="s">
        <v>20</v>
      </c>
      <c r="J637" s="61" t="s">
        <v>3435</v>
      </c>
      <c r="K637" s="61" t="s">
        <v>3436</v>
      </c>
      <c r="L637" s="61" t="s">
        <v>3437</v>
      </c>
      <c r="M637" s="61" t="s">
        <v>3434</v>
      </c>
      <c r="N637" s="61" t="s">
        <v>288</v>
      </c>
      <c r="O637" s="61" t="s">
        <v>288</v>
      </c>
      <c r="P637" s="61" t="s">
        <v>3438</v>
      </c>
      <c r="Q637" s="61" t="s">
        <v>288</v>
      </c>
      <c r="R637" s="61" t="s">
        <v>1150</v>
      </c>
      <c r="S637" s="77"/>
      <c r="T637" s="61" t="s">
        <v>288</v>
      </c>
      <c r="U637" s="77">
        <v>44721</v>
      </c>
      <c r="V637" s="61" t="s">
        <v>288</v>
      </c>
    </row>
    <row r="638" spans="1:22" ht="14.5">
      <c r="A638" s="61" t="s">
        <v>577</v>
      </c>
      <c r="B638" s="61" t="s">
        <v>693</v>
      </c>
      <c r="C638" s="61" t="s">
        <v>676</v>
      </c>
      <c r="D638" s="61" t="s">
        <v>1351</v>
      </c>
      <c r="E638" s="61" t="s">
        <v>3439</v>
      </c>
      <c r="F638" s="77">
        <v>44676</v>
      </c>
      <c r="G638" s="62">
        <v>-29614.44</v>
      </c>
      <c r="H638" s="62">
        <v>-2524631.0099999998</v>
      </c>
      <c r="I638" s="61" t="s">
        <v>20</v>
      </c>
      <c r="J638" s="61" t="s">
        <v>3440</v>
      </c>
      <c r="K638" s="61" t="s">
        <v>3441</v>
      </c>
      <c r="L638" s="61" t="s">
        <v>3442</v>
      </c>
      <c r="M638" s="61" t="s">
        <v>3439</v>
      </c>
      <c r="N638" s="61" t="s">
        <v>288</v>
      </c>
      <c r="O638" s="61" t="s">
        <v>288</v>
      </c>
      <c r="P638" s="61" t="s">
        <v>3443</v>
      </c>
      <c r="Q638" s="61" t="s">
        <v>288</v>
      </c>
      <c r="R638" s="61" t="s">
        <v>1150</v>
      </c>
      <c r="S638" s="77">
        <v>44749</v>
      </c>
      <c r="T638" s="61" t="s">
        <v>3444</v>
      </c>
      <c r="U638" s="77">
        <v>44676</v>
      </c>
      <c r="V638" s="61" t="s">
        <v>288</v>
      </c>
    </row>
    <row r="639" spans="1:22" ht="14.5">
      <c r="A639" s="61" t="s">
        <v>577</v>
      </c>
      <c r="B639" s="61" t="s">
        <v>693</v>
      </c>
      <c r="C639" s="61" t="s">
        <v>676</v>
      </c>
      <c r="D639" s="61" t="s">
        <v>1351</v>
      </c>
      <c r="E639" s="61" t="s">
        <v>3445</v>
      </c>
      <c r="F639" s="77">
        <v>44677</v>
      </c>
      <c r="G639" s="62">
        <v>-4546.88</v>
      </c>
      <c r="H639" s="62">
        <v>-387621.52</v>
      </c>
      <c r="I639" s="61" t="s">
        <v>20</v>
      </c>
      <c r="J639" s="61" t="s">
        <v>3440</v>
      </c>
      <c r="K639" s="61" t="s">
        <v>3446</v>
      </c>
      <c r="L639" s="61" t="s">
        <v>3447</v>
      </c>
      <c r="M639" s="61" t="s">
        <v>3445</v>
      </c>
      <c r="N639" s="61" t="s">
        <v>288</v>
      </c>
      <c r="O639" s="61" t="s">
        <v>288</v>
      </c>
      <c r="P639" s="61" t="s">
        <v>3443</v>
      </c>
      <c r="Q639" s="61" t="s">
        <v>288</v>
      </c>
      <c r="R639" s="61" t="s">
        <v>1150</v>
      </c>
      <c r="S639" s="77">
        <v>44761</v>
      </c>
      <c r="T639" s="61" t="s">
        <v>3448</v>
      </c>
      <c r="U639" s="77">
        <v>44677</v>
      </c>
      <c r="V639" s="61" t="s">
        <v>288</v>
      </c>
    </row>
    <row r="640" spans="1:22" ht="14.5">
      <c r="A640" s="61" t="s">
        <v>577</v>
      </c>
      <c r="B640" s="61" t="s">
        <v>693</v>
      </c>
      <c r="C640" s="61" t="s">
        <v>676</v>
      </c>
      <c r="D640" s="61" t="s">
        <v>1351</v>
      </c>
      <c r="E640" s="61" t="s">
        <v>3449</v>
      </c>
      <c r="F640" s="77">
        <v>44741</v>
      </c>
      <c r="G640" s="62">
        <v>-37145.040000000001</v>
      </c>
      <c r="H640" s="62">
        <v>-3274335.28</v>
      </c>
      <c r="I640" s="61" t="s">
        <v>20</v>
      </c>
      <c r="J640" s="61" t="s">
        <v>3450</v>
      </c>
      <c r="K640" s="61" t="s">
        <v>3451</v>
      </c>
      <c r="L640" s="61" t="s">
        <v>3452</v>
      </c>
      <c r="M640" s="61" t="s">
        <v>3449</v>
      </c>
      <c r="N640" s="61" t="s">
        <v>288</v>
      </c>
      <c r="O640" s="61" t="s">
        <v>288</v>
      </c>
      <c r="P640" s="61" t="s">
        <v>1404</v>
      </c>
      <c r="Q640" s="61" t="s">
        <v>288</v>
      </c>
      <c r="R640" s="61" t="s">
        <v>1150</v>
      </c>
      <c r="S640" s="77"/>
      <c r="T640" s="61" t="s">
        <v>288</v>
      </c>
      <c r="U640" s="77">
        <v>44741</v>
      </c>
      <c r="V640" s="61" t="s">
        <v>288</v>
      </c>
    </row>
    <row r="641" spans="1:22" ht="14.5">
      <c r="A641" s="61" t="s">
        <v>577</v>
      </c>
      <c r="B641" s="61" t="s">
        <v>693</v>
      </c>
      <c r="C641" s="61" t="s">
        <v>676</v>
      </c>
      <c r="D641" s="61" t="s">
        <v>1351</v>
      </c>
      <c r="E641" s="61" t="s">
        <v>3453</v>
      </c>
      <c r="F641" s="77">
        <v>44678</v>
      </c>
      <c r="G641" s="62">
        <v>-154228.59</v>
      </c>
      <c r="H641" s="62">
        <v>-13147987.300000001</v>
      </c>
      <c r="I641" s="61" t="s">
        <v>20</v>
      </c>
      <c r="J641" s="61" t="s">
        <v>1403</v>
      </c>
      <c r="K641" s="61" t="s">
        <v>2040</v>
      </c>
      <c r="L641" s="61" t="s">
        <v>3454</v>
      </c>
      <c r="M641" s="61" t="s">
        <v>3453</v>
      </c>
      <c r="N641" s="61" t="s">
        <v>288</v>
      </c>
      <c r="O641" s="61" t="s">
        <v>288</v>
      </c>
      <c r="P641" s="61" t="s">
        <v>1404</v>
      </c>
      <c r="Q641" s="61" t="s">
        <v>288</v>
      </c>
      <c r="R641" s="61" t="s">
        <v>1150</v>
      </c>
      <c r="S641" s="77"/>
      <c r="T641" s="61" t="s">
        <v>288</v>
      </c>
      <c r="U641" s="77">
        <v>44678</v>
      </c>
      <c r="V641" s="61" t="s">
        <v>288</v>
      </c>
    </row>
    <row r="642" spans="1:22" ht="14.5">
      <c r="A642" s="61" t="s">
        <v>577</v>
      </c>
      <c r="B642" s="61" t="s">
        <v>693</v>
      </c>
      <c r="C642" s="61" t="s">
        <v>676</v>
      </c>
      <c r="D642" s="61" t="s">
        <v>1351</v>
      </c>
      <c r="E642" s="61" t="s">
        <v>3455</v>
      </c>
      <c r="F642" s="77">
        <v>44678</v>
      </c>
      <c r="G642" s="62">
        <v>-129680.76</v>
      </c>
      <c r="H642" s="62">
        <v>-11055284.789999999</v>
      </c>
      <c r="I642" s="61" t="s">
        <v>20</v>
      </c>
      <c r="J642" s="61" t="s">
        <v>1403</v>
      </c>
      <c r="K642" s="61" t="s">
        <v>2040</v>
      </c>
      <c r="L642" s="61" t="s">
        <v>3456</v>
      </c>
      <c r="M642" s="61" t="s">
        <v>3455</v>
      </c>
      <c r="N642" s="61" t="s">
        <v>288</v>
      </c>
      <c r="O642" s="61" t="s">
        <v>288</v>
      </c>
      <c r="P642" s="61" t="s">
        <v>1404</v>
      </c>
      <c r="Q642" s="61" t="s">
        <v>288</v>
      </c>
      <c r="R642" s="61" t="s">
        <v>1150</v>
      </c>
      <c r="S642" s="77"/>
      <c r="T642" s="61" t="s">
        <v>288</v>
      </c>
      <c r="U642" s="77">
        <v>44678</v>
      </c>
      <c r="V642" s="61" t="s">
        <v>288</v>
      </c>
    </row>
    <row r="643" spans="1:22" ht="14.5">
      <c r="A643" s="61" t="s">
        <v>577</v>
      </c>
      <c r="B643" s="61" t="s">
        <v>693</v>
      </c>
      <c r="C643" s="61" t="s">
        <v>676</v>
      </c>
      <c r="D643" s="61" t="s">
        <v>1351</v>
      </c>
      <c r="E643" s="61" t="s">
        <v>3457</v>
      </c>
      <c r="F643" s="77">
        <v>44678</v>
      </c>
      <c r="G643" s="62">
        <v>-200222.5</v>
      </c>
      <c r="H643" s="62">
        <v>-17068968.129999999</v>
      </c>
      <c r="I643" s="61" t="s">
        <v>20</v>
      </c>
      <c r="J643" s="61" t="s">
        <v>1403</v>
      </c>
      <c r="K643" s="61" t="s">
        <v>2040</v>
      </c>
      <c r="L643" s="61" t="s">
        <v>3458</v>
      </c>
      <c r="M643" s="61" t="s">
        <v>3457</v>
      </c>
      <c r="N643" s="61" t="s">
        <v>288</v>
      </c>
      <c r="O643" s="61" t="s">
        <v>288</v>
      </c>
      <c r="P643" s="61" t="s">
        <v>1370</v>
      </c>
      <c r="Q643" s="61" t="s">
        <v>288</v>
      </c>
      <c r="R643" s="61" t="s">
        <v>1150</v>
      </c>
      <c r="S643" s="77"/>
      <c r="T643" s="61" t="s">
        <v>288</v>
      </c>
      <c r="U643" s="77">
        <v>44678</v>
      </c>
      <c r="V643" s="61" t="s">
        <v>288</v>
      </c>
    </row>
    <row r="644" spans="1:22" ht="14.5">
      <c r="A644" s="61" t="s">
        <v>577</v>
      </c>
      <c r="B644" s="61" t="s">
        <v>693</v>
      </c>
      <c r="C644" s="61" t="s">
        <v>676</v>
      </c>
      <c r="D644" s="61" t="s">
        <v>1351</v>
      </c>
      <c r="E644" s="61" t="s">
        <v>3459</v>
      </c>
      <c r="F644" s="77">
        <v>44691</v>
      </c>
      <c r="G644" s="62">
        <v>-216973.38</v>
      </c>
      <c r="H644" s="62">
        <v>-18551223.989999998</v>
      </c>
      <c r="I644" s="61" t="s">
        <v>20</v>
      </c>
      <c r="J644" s="61" t="s">
        <v>1403</v>
      </c>
      <c r="K644" s="61" t="s">
        <v>2040</v>
      </c>
      <c r="L644" s="61" t="s">
        <v>3460</v>
      </c>
      <c r="M644" s="61" t="s">
        <v>3459</v>
      </c>
      <c r="N644" s="61" t="s">
        <v>288</v>
      </c>
      <c r="O644" s="61" t="s">
        <v>288</v>
      </c>
      <c r="P644" s="61" t="s">
        <v>1404</v>
      </c>
      <c r="Q644" s="61" t="s">
        <v>288</v>
      </c>
      <c r="R644" s="61" t="s">
        <v>1150</v>
      </c>
      <c r="S644" s="77"/>
      <c r="T644" s="61" t="s">
        <v>288</v>
      </c>
      <c r="U644" s="77">
        <v>44691</v>
      </c>
      <c r="V644" s="61" t="s">
        <v>288</v>
      </c>
    </row>
    <row r="645" spans="1:22" ht="14.5">
      <c r="A645" s="61" t="s">
        <v>577</v>
      </c>
      <c r="B645" s="61" t="s">
        <v>693</v>
      </c>
      <c r="C645" s="61" t="s">
        <v>676</v>
      </c>
      <c r="D645" s="61" t="s">
        <v>1351</v>
      </c>
      <c r="E645" s="61" t="s">
        <v>3461</v>
      </c>
      <c r="F645" s="77">
        <v>44706</v>
      </c>
      <c r="G645" s="62">
        <v>-85817.7</v>
      </c>
      <c r="H645" s="62">
        <v>-7337413.3499999996</v>
      </c>
      <c r="I645" s="61" t="s">
        <v>20</v>
      </c>
      <c r="J645" s="61" t="s">
        <v>1403</v>
      </c>
      <c r="K645" s="61" t="s">
        <v>2040</v>
      </c>
      <c r="L645" s="61" t="s">
        <v>3462</v>
      </c>
      <c r="M645" s="61" t="s">
        <v>3461</v>
      </c>
      <c r="N645" s="61" t="s">
        <v>288</v>
      </c>
      <c r="O645" s="61" t="s">
        <v>288</v>
      </c>
      <c r="P645" s="61" t="s">
        <v>1404</v>
      </c>
      <c r="Q645" s="61" t="s">
        <v>288</v>
      </c>
      <c r="R645" s="61" t="s">
        <v>1150</v>
      </c>
      <c r="S645" s="77"/>
      <c r="T645" s="61" t="s">
        <v>288</v>
      </c>
      <c r="U645" s="77">
        <v>44706</v>
      </c>
      <c r="V645" s="61" t="s">
        <v>288</v>
      </c>
    </row>
    <row r="646" spans="1:22" ht="14.5">
      <c r="A646" s="61" t="s">
        <v>577</v>
      </c>
      <c r="B646" s="61" t="s">
        <v>693</v>
      </c>
      <c r="C646" s="61" t="s">
        <v>676</v>
      </c>
      <c r="D646" s="61" t="s">
        <v>1351</v>
      </c>
      <c r="E646" s="61" t="s">
        <v>3463</v>
      </c>
      <c r="F646" s="77">
        <v>44740</v>
      </c>
      <c r="G646" s="62">
        <v>-6855.5</v>
      </c>
      <c r="H646" s="62">
        <v>-604312.32999999996</v>
      </c>
      <c r="I646" s="61" t="s">
        <v>20</v>
      </c>
      <c r="J646" s="61" t="s">
        <v>1403</v>
      </c>
      <c r="K646" s="61" t="s">
        <v>2040</v>
      </c>
      <c r="L646" s="61" t="s">
        <v>3464</v>
      </c>
      <c r="M646" s="61" t="s">
        <v>3463</v>
      </c>
      <c r="N646" s="61" t="s">
        <v>288</v>
      </c>
      <c r="O646" s="61" t="s">
        <v>288</v>
      </c>
      <c r="P646" s="61" t="s">
        <v>1404</v>
      </c>
      <c r="Q646" s="61" t="s">
        <v>288</v>
      </c>
      <c r="R646" s="61" t="s">
        <v>1150</v>
      </c>
      <c r="S646" s="77">
        <v>44749</v>
      </c>
      <c r="T646" s="61" t="s">
        <v>3465</v>
      </c>
      <c r="U646" s="77">
        <v>44740</v>
      </c>
      <c r="V646" s="61" t="s">
        <v>288</v>
      </c>
    </row>
    <row r="647" spans="1:22" ht="14.5">
      <c r="A647" s="61" t="s">
        <v>577</v>
      </c>
      <c r="B647" s="61" t="s">
        <v>693</v>
      </c>
      <c r="C647" s="61" t="s">
        <v>676</v>
      </c>
      <c r="D647" s="61" t="s">
        <v>1351</v>
      </c>
      <c r="E647" s="61" t="s">
        <v>3466</v>
      </c>
      <c r="F647" s="77">
        <v>44678</v>
      </c>
      <c r="G647" s="62">
        <v>-115317.63</v>
      </c>
      <c r="H647" s="62">
        <v>-9830827.9600000009</v>
      </c>
      <c r="I647" s="61" t="s">
        <v>20</v>
      </c>
      <c r="J647" s="61" t="s">
        <v>1403</v>
      </c>
      <c r="K647" s="61" t="s">
        <v>2040</v>
      </c>
      <c r="L647" s="61" t="s">
        <v>3467</v>
      </c>
      <c r="M647" s="61" t="s">
        <v>3466</v>
      </c>
      <c r="N647" s="61" t="s">
        <v>288</v>
      </c>
      <c r="O647" s="61" t="s">
        <v>288</v>
      </c>
      <c r="P647" s="61" t="s">
        <v>1404</v>
      </c>
      <c r="Q647" s="61" t="s">
        <v>288</v>
      </c>
      <c r="R647" s="61" t="s">
        <v>1150</v>
      </c>
      <c r="S647" s="77">
        <v>44766</v>
      </c>
      <c r="T647" s="61" t="s">
        <v>3468</v>
      </c>
      <c r="U647" s="77">
        <v>44678</v>
      </c>
      <c r="V647" s="61" t="s">
        <v>288</v>
      </c>
    </row>
    <row r="648" spans="1:22" ht="14.5">
      <c r="A648" s="61" t="s">
        <v>577</v>
      </c>
      <c r="B648" s="61" t="s">
        <v>693</v>
      </c>
      <c r="C648" s="61" t="s">
        <v>676</v>
      </c>
      <c r="D648" s="61" t="s">
        <v>1351</v>
      </c>
      <c r="E648" s="61" t="s">
        <v>3469</v>
      </c>
      <c r="F648" s="77">
        <v>44693</v>
      </c>
      <c r="G648" s="62">
        <v>-309029.32</v>
      </c>
      <c r="H648" s="62">
        <v>-26422006.859999999</v>
      </c>
      <c r="I648" s="61" t="s">
        <v>20</v>
      </c>
      <c r="J648" s="61" t="s">
        <v>3470</v>
      </c>
      <c r="K648" s="61" t="s">
        <v>3471</v>
      </c>
      <c r="L648" s="61" t="s">
        <v>3472</v>
      </c>
      <c r="M648" s="61" t="s">
        <v>3469</v>
      </c>
      <c r="N648" s="61" t="s">
        <v>288</v>
      </c>
      <c r="O648" s="61" t="s">
        <v>288</v>
      </c>
      <c r="P648" s="61" t="s">
        <v>1405</v>
      </c>
      <c r="Q648" s="61" t="s">
        <v>288</v>
      </c>
      <c r="R648" s="61" t="s">
        <v>1150</v>
      </c>
      <c r="S648" s="77"/>
      <c r="T648" s="61" t="s">
        <v>288</v>
      </c>
      <c r="U648" s="77">
        <v>44693</v>
      </c>
      <c r="V648" s="61" t="s">
        <v>288</v>
      </c>
    </row>
    <row r="649" spans="1:22" ht="14.5">
      <c r="A649" s="61" t="s">
        <v>577</v>
      </c>
      <c r="B649" s="61" t="s">
        <v>693</v>
      </c>
      <c r="C649" s="61" t="s">
        <v>676</v>
      </c>
      <c r="D649" s="61" t="s">
        <v>1351</v>
      </c>
      <c r="E649" s="61" t="s">
        <v>3473</v>
      </c>
      <c r="F649" s="77">
        <v>44698</v>
      </c>
      <c r="G649" s="62">
        <v>-320787.43</v>
      </c>
      <c r="H649" s="62">
        <v>-27427325.27</v>
      </c>
      <c r="I649" s="61" t="s">
        <v>20</v>
      </c>
      <c r="J649" s="61" t="s">
        <v>3470</v>
      </c>
      <c r="K649" s="61" t="s">
        <v>3471</v>
      </c>
      <c r="L649" s="61" t="s">
        <v>3474</v>
      </c>
      <c r="M649" s="61" t="s">
        <v>3473</v>
      </c>
      <c r="N649" s="61" t="s">
        <v>288</v>
      </c>
      <c r="O649" s="61" t="s">
        <v>288</v>
      </c>
      <c r="P649" s="61" t="s">
        <v>1405</v>
      </c>
      <c r="Q649" s="61" t="s">
        <v>288</v>
      </c>
      <c r="R649" s="61" t="s">
        <v>1150</v>
      </c>
      <c r="S649" s="77"/>
      <c r="T649" s="61" t="s">
        <v>288</v>
      </c>
      <c r="U649" s="77">
        <v>44698</v>
      </c>
      <c r="V649" s="61" t="s">
        <v>288</v>
      </c>
    </row>
    <row r="650" spans="1:22" ht="14.5">
      <c r="A650" s="61" t="s">
        <v>577</v>
      </c>
      <c r="B650" s="61" t="s">
        <v>693</v>
      </c>
      <c r="C650" s="61" t="s">
        <v>676</v>
      </c>
      <c r="D650" s="61" t="s">
        <v>1351</v>
      </c>
      <c r="E650" s="61" t="s">
        <v>3475</v>
      </c>
      <c r="F650" s="77">
        <v>44629</v>
      </c>
      <c r="G650" s="62">
        <v>-280775.3</v>
      </c>
      <c r="H650" s="62">
        <v>-23879939.27</v>
      </c>
      <c r="I650" s="61" t="s">
        <v>20</v>
      </c>
      <c r="J650" s="61" t="s">
        <v>3476</v>
      </c>
      <c r="K650" s="61" t="s">
        <v>3477</v>
      </c>
      <c r="L650" s="61" t="s">
        <v>3478</v>
      </c>
      <c r="M650" s="61" t="s">
        <v>3475</v>
      </c>
      <c r="N650" s="61" t="s">
        <v>288</v>
      </c>
      <c r="O650" s="61" t="s">
        <v>288</v>
      </c>
      <c r="P650" s="61" t="s">
        <v>1405</v>
      </c>
      <c r="Q650" s="61" t="s">
        <v>288</v>
      </c>
      <c r="R650" s="61" t="s">
        <v>1150</v>
      </c>
      <c r="S650" s="77">
        <v>44766</v>
      </c>
      <c r="T650" s="61" t="s">
        <v>3479</v>
      </c>
      <c r="U650" s="77">
        <v>44629</v>
      </c>
      <c r="V650" s="61" t="s">
        <v>288</v>
      </c>
    </row>
    <row r="651" spans="1:22" ht="14.5">
      <c r="A651" s="61" t="s">
        <v>577</v>
      </c>
      <c r="B651" s="61" t="s">
        <v>693</v>
      </c>
      <c r="C651" s="61" t="s">
        <v>678</v>
      </c>
      <c r="D651" s="61" t="s">
        <v>1351</v>
      </c>
      <c r="E651" s="61" t="s">
        <v>3480</v>
      </c>
      <c r="F651" s="77">
        <v>44669</v>
      </c>
      <c r="G651" s="62">
        <v>-12129.65</v>
      </c>
      <c r="H651" s="62">
        <v>-1034052.66</v>
      </c>
      <c r="I651" s="61" t="s">
        <v>20</v>
      </c>
      <c r="J651" s="61" t="s">
        <v>1222</v>
      </c>
      <c r="K651" s="61" t="s">
        <v>2962</v>
      </c>
      <c r="L651" s="61" t="s">
        <v>3481</v>
      </c>
      <c r="M651" s="61" t="s">
        <v>3480</v>
      </c>
      <c r="N651" s="61" t="s">
        <v>288</v>
      </c>
      <c r="O651" s="61" t="s">
        <v>288</v>
      </c>
      <c r="P651" s="61" t="s">
        <v>668</v>
      </c>
      <c r="Q651" s="61" t="s">
        <v>288</v>
      </c>
      <c r="R651" s="61" t="s">
        <v>1150</v>
      </c>
      <c r="S651" s="77">
        <v>44745</v>
      </c>
      <c r="T651" s="61" t="s">
        <v>3482</v>
      </c>
      <c r="U651" s="77">
        <v>44669</v>
      </c>
      <c r="V651" s="61" t="s">
        <v>288</v>
      </c>
    </row>
    <row r="652" spans="1:22" ht="14.5">
      <c r="A652" s="61" t="s">
        <v>577</v>
      </c>
      <c r="B652" s="61" t="s">
        <v>693</v>
      </c>
      <c r="C652" s="61" t="s">
        <v>678</v>
      </c>
      <c r="D652" s="61" t="s">
        <v>1351</v>
      </c>
      <c r="E652" s="61" t="s">
        <v>3483</v>
      </c>
      <c r="F652" s="77">
        <v>44712</v>
      </c>
      <c r="G652" s="62">
        <v>-450.54</v>
      </c>
      <c r="H652" s="62">
        <v>-39715.1</v>
      </c>
      <c r="I652" s="61" t="s">
        <v>20</v>
      </c>
      <c r="J652" s="61" t="s">
        <v>1406</v>
      </c>
      <c r="K652" s="61" t="s">
        <v>3484</v>
      </c>
      <c r="L652" s="61" t="s">
        <v>3485</v>
      </c>
      <c r="M652" s="61" t="s">
        <v>3483</v>
      </c>
      <c r="N652" s="61" t="s">
        <v>288</v>
      </c>
      <c r="O652" s="61" t="s">
        <v>288</v>
      </c>
      <c r="P652" s="61" t="s">
        <v>668</v>
      </c>
      <c r="Q652" s="61" t="s">
        <v>288</v>
      </c>
      <c r="R652" s="61" t="s">
        <v>1150</v>
      </c>
      <c r="S652" s="77"/>
      <c r="T652" s="61" t="s">
        <v>288</v>
      </c>
      <c r="U652" s="77">
        <v>44712</v>
      </c>
      <c r="V652" s="61" t="s">
        <v>288</v>
      </c>
    </row>
    <row r="653" spans="1:22" ht="14.5">
      <c r="A653" s="61" t="s">
        <v>577</v>
      </c>
      <c r="B653" s="61" t="s">
        <v>693</v>
      </c>
      <c r="C653" s="61" t="s">
        <v>678</v>
      </c>
      <c r="D653" s="61" t="s">
        <v>1351</v>
      </c>
      <c r="E653" s="61" t="s">
        <v>3486</v>
      </c>
      <c r="F653" s="77">
        <v>44689</v>
      </c>
      <c r="G653" s="62">
        <v>-4403.57</v>
      </c>
      <c r="H653" s="62">
        <v>-376505.24</v>
      </c>
      <c r="I653" s="61" t="s">
        <v>20</v>
      </c>
      <c r="J653" s="61" t="s">
        <v>1406</v>
      </c>
      <c r="K653" s="61" t="s">
        <v>3487</v>
      </c>
      <c r="L653" s="61" t="s">
        <v>3488</v>
      </c>
      <c r="M653" s="61" t="s">
        <v>3486</v>
      </c>
      <c r="N653" s="61" t="s">
        <v>288</v>
      </c>
      <c r="O653" s="61" t="s">
        <v>288</v>
      </c>
      <c r="P653" s="61" t="s">
        <v>668</v>
      </c>
      <c r="Q653" s="61" t="s">
        <v>288</v>
      </c>
      <c r="R653" s="61" t="s">
        <v>1150</v>
      </c>
      <c r="S653" s="77"/>
      <c r="T653" s="61" t="s">
        <v>288</v>
      </c>
      <c r="U653" s="77">
        <v>44689</v>
      </c>
      <c r="V653" s="61" t="s">
        <v>288</v>
      </c>
    </row>
    <row r="654" spans="1:22" ht="14.5">
      <c r="A654" s="61" t="s">
        <v>577</v>
      </c>
      <c r="B654" s="61" t="s">
        <v>1145</v>
      </c>
      <c r="C654" s="61" t="s">
        <v>678</v>
      </c>
      <c r="D654" s="61" t="s">
        <v>1351</v>
      </c>
      <c r="E654" s="61" t="s">
        <v>3489</v>
      </c>
      <c r="F654" s="77">
        <v>44721</v>
      </c>
      <c r="G654" s="62">
        <v>-566.46</v>
      </c>
      <c r="H654" s="62">
        <v>-49933.45</v>
      </c>
      <c r="I654" s="61" t="s">
        <v>20</v>
      </c>
      <c r="J654" s="61" t="s">
        <v>1406</v>
      </c>
      <c r="K654" s="61" t="s">
        <v>3048</v>
      </c>
      <c r="L654" s="61" t="s">
        <v>3490</v>
      </c>
      <c r="M654" s="61" t="s">
        <v>3489</v>
      </c>
      <c r="N654" s="61" t="s">
        <v>288</v>
      </c>
      <c r="O654" s="61" t="s">
        <v>288</v>
      </c>
      <c r="P654" s="61" t="s">
        <v>668</v>
      </c>
      <c r="Q654" s="61" t="s">
        <v>288</v>
      </c>
      <c r="R654" s="61" t="s">
        <v>1150</v>
      </c>
      <c r="S654" s="77"/>
      <c r="T654" s="61" t="s">
        <v>288</v>
      </c>
      <c r="U654" s="77">
        <v>44721</v>
      </c>
      <c r="V654" s="61" t="s">
        <v>288</v>
      </c>
    </row>
    <row r="655" spans="1:22" ht="14.5">
      <c r="A655" s="61" t="s">
        <v>577</v>
      </c>
      <c r="B655" s="61" t="s">
        <v>1145</v>
      </c>
      <c r="C655" s="61" t="s">
        <v>678</v>
      </c>
      <c r="D655" s="61" t="s">
        <v>1351</v>
      </c>
      <c r="E655" s="61" t="s">
        <v>3491</v>
      </c>
      <c r="F655" s="77">
        <v>44739</v>
      </c>
      <c r="G655" s="62">
        <v>-2557.61</v>
      </c>
      <c r="H655" s="62">
        <v>-225453.32</v>
      </c>
      <c r="I655" s="61" t="s">
        <v>20</v>
      </c>
      <c r="J655" s="61" t="s">
        <v>1406</v>
      </c>
      <c r="K655" s="61" t="s">
        <v>3492</v>
      </c>
      <c r="L655" s="61" t="s">
        <v>3493</v>
      </c>
      <c r="M655" s="61" t="s">
        <v>3491</v>
      </c>
      <c r="N655" s="61" t="s">
        <v>288</v>
      </c>
      <c r="O655" s="61" t="s">
        <v>288</v>
      </c>
      <c r="P655" s="61" t="s">
        <v>668</v>
      </c>
      <c r="Q655" s="61" t="s">
        <v>288</v>
      </c>
      <c r="R655" s="61" t="s">
        <v>1150</v>
      </c>
      <c r="S655" s="77"/>
      <c r="T655" s="61" t="s">
        <v>288</v>
      </c>
      <c r="U655" s="77">
        <v>44739</v>
      </c>
      <c r="V655" s="61" t="s">
        <v>288</v>
      </c>
    </row>
    <row r="656" spans="1:22" ht="14.5">
      <c r="A656" s="61" t="s">
        <v>577</v>
      </c>
      <c r="B656" s="61" t="s">
        <v>693</v>
      </c>
      <c r="C656" s="61" t="s">
        <v>678</v>
      </c>
      <c r="D656" s="61" t="s">
        <v>1351</v>
      </c>
      <c r="E656" s="61" t="s">
        <v>3494</v>
      </c>
      <c r="F656" s="77">
        <v>44671</v>
      </c>
      <c r="G656" s="62">
        <v>-6366.37</v>
      </c>
      <c r="H656" s="62">
        <v>-542733.04</v>
      </c>
      <c r="I656" s="61" t="s">
        <v>20</v>
      </c>
      <c r="J656" s="61" t="s">
        <v>1406</v>
      </c>
      <c r="K656" s="61" t="s">
        <v>3048</v>
      </c>
      <c r="L656" s="61" t="s">
        <v>3495</v>
      </c>
      <c r="M656" s="61" t="s">
        <v>3494</v>
      </c>
      <c r="N656" s="61" t="s">
        <v>288</v>
      </c>
      <c r="O656" s="61" t="s">
        <v>288</v>
      </c>
      <c r="P656" s="61" t="s">
        <v>668</v>
      </c>
      <c r="Q656" s="61" t="s">
        <v>288</v>
      </c>
      <c r="R656" s="61" t="s">
        <v>1150</v>
      </c>
      <c r="S656" s="77">
        <v>44768</v>
      </c>
      <c r="T656" s="61" t="s">
        <v>3496</v>
      </c>
      <c r="U656" s="77">
        <v>44671</v>
      </c>
      <c r="V656" s="61" t="s">
        <v>288</v>
      </c>
    </row>
    <row r="657" spans="1:22" ht="14.5">
      <c r="A657" s="61" t="s">
        <v>577</v>
      </c>
      <c r="B657" s="61" t="s">
        <v>693</v>
      </c>
      <c r="C657" s="61" t="s">
        <v>678</v>
      </c>
      <c r="D657" s="61" t="s">
        <v>1351</v>
      </c>
      <c r="E657" s="61" t="s">
        <v>3497</v>
      </c>
      <c r="F657" s="77">
        <v>44699</v>
      </c>
      <c r="G657" s="62">
        <v>-24658.86</v>
      </c>
      <c r="H657" s="62">
        <v>-2108332.5299999998</v>
      </c>
      <c r="I657" s="61" t="s">
        <v>20</v>
      </c>
      <c r="J657" s="61" t="s">
        <v>1406</v>
      </c>
      <c r="K657" s="61" t="s">
        <v>3498</v>
      </c>
      <c r="L657" s="61" t="s">
        <v>3499</v>
      </c>
      <c r="M657" s="61" t="s">
        <v>3497</v>
      </c>
      <c r="N657" s="61" t="s">
        <v>288</v>
      </c>
      <c r="O657" s="61" t="s">
        <v>288</v>
      </c>
      <c r="P657" s="61" t="s">
        <v>668</v>
      </c>
      <c r="Q657" s="61" t="s">
        <v>288</v>
      </c>
      <c r="R657" s="61" t="s">
        <v>1150</v>
      </c>
      <c r="S657" s="77">
        <v>44768</v>
      </c>
      <c r="T657" s="61" t="s">
        <v>3500</v>
      </c>
      <c r="U657" s="77">
        <v>44699</v>
      </c>
      <c r="V657" s="61" t="s">
        <v>288</v>
      </c>
    </row>
    <row r="658" spans="1:22" ht="14.5">
      <c r="A658" s="61" t="s">
        <v>577</v>
      </c>
      <c r="B658" s="61" t="s">
        <v>693</v>
      </c>
      <c r="C658" s="61" t="s">
        <v>678</v>
      </c>
      <c r="D658" s="61" t="s">
        <v>1351</v>
      </c>
      <c r="E658" s="61" t="s">
        <v>3501</v>
      </c>
      <c r="F658" s="77">
        <v>44689</v>
      </c>
      <c r="G658" s="62">
        <v>-13735.48</v>
      </c>
      <c r="H658" s="62">
        <v>-1174383.54</v>
      </c>
      <c r="I658" s="61" t="s">
        <v>20</v>
      </c>
      <c r="J658" s="61" t="s">
        <v>1406</v>
      </c>
      <c r="K658" s="61" t="s">
        <v>3048</v>
      </c>
      <c r="L658" s="61" t="s">
        <v>3502</v>
      </c>
      <c r="M658" s="61" t="s">
        <v>3501</v>
      </c>
      <c r="N658" s="61" t="s">
        <v>288</v>
      </c>
      <c r="O658" s="61" t="s">
        <v>288</v>
      </c>
      <c r="P658" s="61" t="s">
        <v>668</v>
      </c>
      <c r="Q658" s="61" t="s">
        <v>288</v>
      </c>
      <c r="R658" s="61" t="s">
        <v>1150</v>
      </c>
      <c r="S658" s="77">
        <v>44768</v>
      </c>
      <c r="T658" s="61" t="s">
        <v>3503</v>
      </c>
      <c r="U658" s="77">
        <v>44689</v>
      </c>
      <c r="V658" s="61" t="s">
        <v>288</v>
      </c>
    </row>
    <row r="659" spans="1:22" ht="14.5">
      <c r="A659" s="61" t="s">
        <v>577</v>
      </c>
      <c r="B659" s="61" t="s">
        <v>1145</v>
      </c>
      <c r="C659" s="61" t="s">
        <v>678</v>
      </c>
      <c r="D659" s="61" t="s">
        <v>1351</v>
      </c>
      <c r="E659" s="61" t="s">
        <v>3504</v>
      </c>
      <c r="F659" s="77">
        <v>44717</v>
      </c>
      <c r="G659" s="62">
        <v>-5062.8999999999996</v>
      </c>
      <c r="H659" s="62">
        <v>-446294.64</v>
      </c>
      <c r="I659" s="61" t="s">
        <v>20</v>
      </c>
      <c r="J659" s="61" t="s">
        <v>1406</v>
      </c>
      <c r="K659" s="61" t="s">
        <v>3048</v>
      </c>
      <c r="L659" s="61" t="s">
        <v>3505</v>
      </c>
      <c r="M659" s="61" t="s">
        <v>3504</v>
      </c>
      <c r="N659" s="61" t="s">
        <v>288</v>
      </c>
      <c r="O659" s="61" t="s">
        <v>288</v>
      </c>
      <c r="P659" s="61" t="s">
        <v>668</v>
      </c>
      <c r="Q659" s="61" t="s">
        <v>288</v>
      </c>
      <c r="R659" s="61" t="s">
        <v>1150</v>
      </c>
      <c r="S659" s="77">
        <v>44768</v>
      </c>
      <c r="T659" s="61" t="s">
        <v>3506</v>
      </c>
      <c r="U659" s="77">
        <v>44717</v>
      </c>
      <c r="V659" s="61" t="s">
        <v>288</v>
      </c>
    </row>
    <row r="660" spans="1:22" ht="14.5">
      <c r="A660" s="61" t="s">
        <v>577</v>
      </c>
      <c r="B660" s="61" t="s">
        <v>1145</v>
      </c>
      <c r="C660" s="61" t="s">
        <v>678</v>
      </c>
      <c r="D660" s="61" t="s">
        <v>1351</v>
      </c>
      <c r="E660" s="61" t="s">
        <v>3507</v>
      </c>
      <c r="F660" s="77">
        <v>44741</v>
      </c>
      <c r="G660" s="62">
        <v>-19450.400000000001</v>
      </c>
      <c r="H660" s="62">
        <v>-1714552.76</v>
      </c>
      <c r="I660" s="61" t="s">
        <v>20</v>
      </c>
      <c r="J660" s="61" t="s">
        <v>1406</v>
      </c>
      <c r="K660" s="61" t="s">
        <v>3048</v>
      </c>
      <c r="L660" s="61" t="s">
        <v>3508</v>
      </c>
      <c r="M660" s="61" t="s">
        <v>3507</v>
      </c>
      <c r="N660" s="61" t="s">
        <v>288</v>
      </c>
      <c r="O660" s="61" t="s">
        <v>288</v>
      </c>
      <c r="P660" s="61" t="s">
        <v>668</v>
      </c>
      <c r="Q660" s="61" t="s">
        <v>288</v>
      </c>
      <c r="R660" s="61" t="s">
        <v>1150</v>
      </c>
      <c r="S660" s="77">
        <v>44768</v>
      </c>
      <c r="T660" s="61" t="s">
        <v>3509</v>
      </c>
      <c r="U660" s="77">
        <v>44741</v>
      </c>
      <c r="V660" s="61" t="s">
        <v>288</v>
      </c>
    </row>
    <row r="661" spans="1:22" ht="14.5">
      <c r="A661" s="61" t="s">
        <v>577</v>
      </c>
      <c r="B661" s="61" t="s">
        <v>693</v>
      </c>
      <c r="C661" s="61" t="s">
        <v>676</v>
      </c>
      <c r="D661" s="61" t="s">
        <v>1351</v>
      </c>
      <c r="E661" s="61" t="s">
        <v>3510</v>
      </c>
      <c r="F661" s="77">
        <v>44704</v>
      </c>
      <c r="G661" s="62">
        <v>-184371.89</v>
      </c>
      <c r="H661" s="62">
        <v>-15763796.6</v>
      </c>
      <c r="I661" s="61" t="s">
        <v>20</v>
      </c>
      <c r="J661" s="61" t="s">
        <v>1408</v>
      </c>
      <c r="K661" s="61" t="s">
        <v>3511</v>
      </c>
      <c r="L661" s="61" t="s">
        <v>3512</v>
      </c>
      <c r="M661" s="61" t="s">
        <v>3510</v>
      </c>
      <c r="N661" s="61" t="s">
        <v>288</v>
      </c>
      <c r="O661" s="61" t="s">
        <v>288</v>
      </c>
      <c r="P661" s="61" t="s">
        <v>1407</v>
      </c>
      <c r="Q661" s="61" t="s">
        <v>288</v>
      </c>
      <c r="R661" s="61" t="s">
        <v>1150</v>
      </c>
      <c r="S661" s="77"/>
      <c r="T661" s="61" t="s">
        <v>288</v>
      </c>
      <c r="U661" s="77">
        <v>44704</v>
      </c>
      <c r="V661" s="61" t="s">
        <v>288</v>
      </c>
    </row>
    <row r="662" spans="1:22" ht="14.5">
      <c r="A662" s="61" t="s">
        <v>577</v>
      </c>
      <c r="B662" s="61" t="s">
        <v>693</v>
      </c>
      <c r="C662" s="61" t="s">
        <v>676</v>
      </c>
      <c r="D662" s="61" t="s">
        <v>1351</v>
      </c>
      <c r="E662" s="61" t="s">
        <v>3513</v>
      </c>
      <c r="F662" s="77">
        <v>44704</v>
      </c>
      <c r="G662" s="62">
        <v>-260386.89</v>
      </c>
      <c r="H662" s="62">
        <v>-22263079.100000001</v>
      </c>
      <c r="I662" s="61" t="s">
        <v>20</v>
      </c>
      <c r="J662" s="61" t="s">
        <v>1408</v>
      </c>
      <c r="K662" s="61" t="s">
        <v>3511</v>
      </c>
      <c r="L662" s="61" t="s">
        <v>3514</v>
      </c>
      <c r="M662" s="61" t="s">
        <v>3513</v>
      </c>
      <c r="N662" s="61" t="s">
        <v>288</v>
      </c>
      <c r="O662" s="61" t="s">
        <v>288</v>
      </c>
      <c r="P662" s="61" t="s">
        <v>1407</v>
      </c>
      <c r="Q662" s="61" t="s">
        <v>288</v>
      </c>
      <c r="R662" s="61" t="s">
        <v>1150</v>
      </c>
      <c r="S662" s="77"/>
      <c r="T662" s="61" t="s">
        <v>288</v>
      </c>
      <c r="U662" s="77">
        <v>44704</v>
      </c>
      <c r="V662" s="61" t="s">
        <v>288</v>
      </c>
    </row>
    <row r="663" spans="1:22" ht="14.5">
      <c r="A663" s="61" t="s">
        <v>577</v>
      </c>
      <c r="B663" s="61" t="s">
        <v>693</v>
      </c>
      <c r="C663" s="61" t="s">
        <v>676</v>
      </c>
      <c r="D663" s="61" t="s">
        <v>1351</v>
      </c>
      <c r="E663" s="61" t="s">
        <v>3515</v>
      </c>
      <c r="F663" s="77">
        <v>44704</v>
      </c>
      <c r="G663" s="62">
        <v>-150112.56</v>
      </c>
      <c r="H663" s="62">
        <v>-12834623.880000001</v>
      </c>
      <c r="I663" s="61" t="s">
        <v>20</v>
      </c>
      <c r="J663" s="61" t="s">
        <v>1408</v>
      </c>
      <c r="K663" s="61" t="s">
        <v>3511</v>
      </c>
      <c r="L663" s="61" t="s">
        <v>3516</v>
      </c>
      <c r="M663" s="61" t="s">
        <v>3515</v>
      </c>
      <c r="N663" s="61" t="s">
        <v>288</v>
      </c>
      <c r="O663" s="61" t="s">
        <v>288</v>
      </c>
      <c r="P663" s="61" t="s">
        <v>1407</v>
      </c>
      <c r="Q663" s="61" t="s">
        <v>288</v>
      </c>
      <c r="R663" s="61" t="s">
        <v>1150</v>
      </c>
      <c r="S663" s="77"/>
      <c r="T663" s="61" t="s">
        <v>288</v>
      </c>
      <c r="U663" s="77">
        <v>44704</v>
      </c>
      <c r="V663" s="61" t="s">
        <v>288</v>
      </c>
    </row>
    <row r="664" spans="1:22" ht="14.5">
      <c r="A664" s="61" t="s">
        <v>577</v>
      </c>
      <c r="B664" s="61" t="s">
        <v>693</v>
      </c>
      <c r="C664" s="61" t="s">
        <v>676</v>
      </c>
      <c r="D664" s="61" t="s">
        <v>1351</v>
      </c>
      <c r="E664" s="61" t="s">
        <v>3517</v>
      </c>
      <c r="F664" s="77">
        <v>44704</v>
      </c>
      <c r="G664" s="62">
        <v>-161702.19</v>
      </c>
      <c r="H664" s="62">
        <v>-13825537.25</v>
      </c>
      <c r="I664" s="61" t="s">
        <v>20</v>
      </c>
      <c r="J664" s="61" t="s">
        <v>1408</v>
      </c>
      <c r="K664" s="61" t="s">
        <v>3511</v>
      </c>
      <c r="L664" s="61" t="s">
        <v>3518</v>
      </c>
      <c r="M664" s="61" t="s">
        <v>3517</v>
      </c>
      <c r="N664" s="61" t="s">
        <v>288</v>
      </c>
      <c r="O664" s="61" t="s">
        <v>288</v>
      </c>
      <c r="P664" s="61" t="s">
        <v>1407</v>
      </c>
      <c r="Q664" s="61" t="s">
        <v>288</v>
      </c>
      <c r="R664" s="61" t="s">
        <v>1150</v>
      </c>
      <c r="S664" s="77"/>
      <c r="T664" s="61" t="s">
        <v>288</v>
      </c>
      <c r="U664" s="77">
        <v>44704</v>
      </c>
      <c r="V664" s="61" t="s">
        <v>288</v>
      </c>
    </row>
    <row r="665" spans="1:22" ht="14.5">
      <c r="A665" s="61" t="s">
        <v>577</v>
      </c>
      <c r="B665" s="61" t="s">
        <v>693</v>
      </c>
      <c r="C665" s="61" t="s">
        <v>676</v>
      </c>
      <c r="D665" s="61" t="s">
        <v>1351</v>
      </c>
      <c r="E665" s="61" t="s">
        <v>3519</v>
      </c>
      <c r="F665" s="77">
        <v>44710</v>
      </c>
      <c r="G665" s="62">
        <v>-11942.97</v>
      </c>
      <c r="H665" s="62">
        <v>-1021123.94</v>
      </c>
      <c r="I665" s="61" t="s">
        <v>20</v>
      </c>
      <c r="J665" s="61" t="s">
        <v>1408</v>
      </c>
      <c r="K665" s="61" t="s">
        <v>3511</v>
      </c>
      <c r="L665" s="61" t="s">
        <v>3520</v>
      </c>
      <c r="M665" s="61" t="s">
        <v>3519</v>
      </c>
      <c r="N665" s="61" t="s">
        <v>288</v>
      </c>
      <c r="O665" s="61" t="s">
        <v>288</v>
      </c>
      <c r="P665" s="61" t="s">
        <v>1407</v>
      </c>
      <c r="Q665" s="61" t="s">
        <v>288</v>
      </c>
      <c r="R665" s="61" t="s">
        <v>1150</v>
      </c>
      <c r="S665" s="77"/>
      <c r="T665" s="61" t="s">
        <v>288</v>
      </c>
      <c r="U665" s="77">
        <v>44710</v>
      </c>
      <c r="V665" s="61" t="s">
        <v>288</v>
      </c>
    </row>
    <row r="666" spans="1:22" ht="14.5">
      <c r="A666" s="61" t="s">
        <v>577</v>
      </c>
      <c r="B666" s="61" t="s">
        <v>693</v>
      </c>
      <c r="C666" s="61" t="s">
        <v>676</v>
      </c>
      <c r="D666" s="61" t="s">
        <v>1351</v>
      </c>
      <c r="E666" s="61" t="s">
        <v>3521</v>
      </c>
      <c r="F666" s="77">
        <v>44693</v>
      </c>
      <c r="G666" s="62">
        <v>-190332.29</v>
      </c>
      <c r="H666" s="62">
        <v>-16273410.800000001</v>
      </c>
      <c r="I666" s="61" t="s">
        <v>20</v>
      </c>
      <c r="J666" s="61" t="s">
        <v>1408</v>
      </c>
      <c r="K666" s="61" t="s">
        <v>3522</v>
      </c>
      <c r="L666" s="61" t="s">
        <v>3523</v>
      </c>
      <c r="M666" s="61" t="s">
        <v>3521</v>
      </c>
      <c r="N666" s="61" t="s">
        <v>288</v>
      </c>
      <c r="O666" s="61" t="s">
        <v>288</v>
      </c>
      <c r="P666" s="61" t="s">
        <v>1407</v>
      </c>
      <c r="Q666" s="61" t="s">
        <v>288</v>
      </c>
      <c r="R666" s="61" t="s">
        <v>1150</v>
      </c>
      <c r="S666" s="77"/>
      <c r="T666" s="61" t="s">
        <v>288</v>
      </c>
      <c r="U666" s="77">
        <v>44693</v>
      </c>
      <c r="V666" s="61" t="s">
        <v>288</v>
      </c>
    </row>
    <row r="667" spans="1:22" ht="14.5">
      <c r="A667" s="61" t="s">
        <v>577</v>
      </c>
      <c r="B667" s="61" t="s">
        <v>693</v>
      </c>
      <c r="C667" s="61" t="s">
        <v>676</v>
      </c>
      <c r="D667" s="61" t="s">
        <v>1351</v>
      </c>
      <c r="E667" s="61" t="s">
        <v>3524</v>
      </c>
      <c r="F667" s="77">
        <v>44706</v>
      </c>
      <c r="G667" s="62">
        <v>-17783.28</v>
      </c>
      <c r="H667" s="62">
        <v>-1520470.44</v>
      </c>
      <c r="I667" s="61" t="s">
        <v>20</v>
      </c>
      <c r="J667" s="61" t="s">
        <v>1408</v>
      </c>
      <c r="K667" s="61" t="s">
        <v>3522</v>
      </c>
      <c r="L667" s="61" t="s">
        <v>3525</v>
      </c>
      <c r="M667" s="61" t="s">
        <v>3524</v>
      </c>
      <c r="N667" s="61" t="s">
        <v>288</v>
      </c>
      <c r="O667" s="61" t="s">
        <v>288</v>
      </c>
      <c r="P667" s="61" t="s">
        <v>1407</v>
      </c>
      <c r="Q667" s="61" t="s">
        <v>288</v>
      </c>
      <c r="R667" s="61" t="s">
        <v>1150</v>
      </c>
      <c r="S667" s="77"/>
      <c r="T667" s="61" t="s">
        <v>288</v>
      </c>
      <c r="U667" s="77">
        <v>44706</v>
      </c>
      <c r="V667" s="61" t="s">
        <v>288</v>
      </c>
    </row>
    <row r="668" spans="1:22" ht="14.5">
      <c r="A668" s="61" t="s">
        <v>577</v>
      </c>
      <c r="B668" s="61" t="s">
        <v>693</v>
      </c>
      <c r="C668" s="61" t="s">
        <v>676</v>
      </c>
      <c r="D668" s="61" t="s">
        <v>1351</v>
      </c>
      <c r="E668" s="61" t="s">
        <v>3526</v>
      </c>
      <c r="F668" s="77">
        <v>44711</v>
      </c>
      <c r="G668" s="62">
        <v>-49311.73</v>
      </c>
      <c r="H668" s="62">
        <v>-4216152.92</v>
      </c>
      <c r="I668" s="61" t="s">
        <v>20</v>
      </c>
      <c r="J668" s="61" t="s">
        <v>1408</v>
      </c>
      <c r="K668" s="61" t="s">
        <v>3522</v>
      </c>
      <c r="L668" s="61" t="s">
        <v>3527</v>
      </c>
      <c r="M668" s="61" t="s">
        <v>3526</v>
      </c>
      <c r="N668" s="61" t="s">
        <v>288</v>
      </c>
      <c r="O668" s="61" t="s">
        <v>288</v>
      </c>
      <c r="P668" s="61" t="s">
        <v>1407</v>
      </c>
      <c r="Q668" s="61" t="s">
        <v>288</v>
      </c>
      <c r="R668" s="61" t="s">
        <v>1150</v>
      </c>
      <c r="S668" s="77"/>
      <c r="T668" s="61" t="s">
        <v>288</v>
      </c>
      <c r="U668" s="77">
        <v>44711</v>
      </c>
      <c r="V668" s="61" t="s">
        <v>288</v>
      </c>
    </row>
    <row r="669" spans="1:22" ht="14.5">
      <c r="A669" s="61" t="s">
        <v>577</v>
      </c>
      <c r="B669" s="61" t="s">
        <v>693</v>
      </c>
      <c r="C669" s="61" t="s">
        <v>676</v>
      </c>
      <c r="D669" s="61" t="s">
        <v>1351</v>
      </c>
      <c r="E669" s="61" t="s">
        <v>3528</v>
      </c>
      <c r="F669" s="77">
        <v>44697</v>
      </c>
      <c r="G669" s="62">
        <v>-57319.11</v>
      </c>
      <c r="H669" s="62">
        <v>-4900783.91</v>
      </c>
      <c r="I669" s="61" t="s">
        <v>20</v>
      </c>
      <c r="J669" s="61" t="s">
        <v>1408</v>
      </c>
      <c r="K669" s="61" t="s">
        <v>3529</v>
      </c>
      <c r="L669" s="61" t="s">
        <v>3530</v>
      </c>
      <c r="M669" s="61" t="s">
        <v>3528</v>
      </c>
      <c r="N669" s="61" t="s">
        <v>288</v>
      </c>
      <c r="O669" s="61" t="s">
        <v>288</v>
      </c>
      <c r="P669" s="61" t="s">
        <v>1407</v>
      </c>
      <c r="Q669" s="61" t="s">
        <v>288</v>
      </c>
      <c r="R669" s="61" t="s">
        <v>1150</v>
      </c>
      <c r="S669" s="77"/>
      <c r="T669" s="61" t="s">
        <v>288</v>
      </c>
      <c r="U669" s="77">
        <v>44697</v>
      </c>
      <c r="V669" s="61" t="s">
        <v>288</v>
      </c>
    </row>
    <row r="670" spans="1:22" ht="14.5">
      <c r="A670" s="61" t="s">
        <v>577</v>
      </c>
      <c r="B670" s="61" t="s">
        <v>693</v>
      </c>
      <c r="C670" s="61" t="s">
        <v>676</v>
      </c>
      <c r="D670" s="61" t="s">
        <v>1351</v>
      </c>
      <c r="E670" s="61" t="s">
        <v>3531</v>
      </c>
      <c r="F670" s="77">
        <v>44704</v>
      </c>
      <c r="G670" s="62">
        <v>-52959.94</v>
      </c>
      <c r="H670" s="62">
        <v>-4528074.87</v>
      </c>
      <c r="I670" s="61" t="s">
        <v>20</v>
      </c>
      <c r="J670" s="61" t="s">
        <v>1408</v>
      </c>
      <c r="K670" s="61" t="s">
        <v>3529</v>
      </c>
      <c r="L670" s="61" t="s">
        <v>3532</v>
      </c>
      <c r="M670" s="61" t="s">
        <v>3531</v>
      </c>
      <c r="N670" s="61" t="s">
        <v>288</v>
      </c>
      <c r="O670" s="61" t="s">
        <v>288</v>
      </c>
      <c r="P670" s="61" t="s">
        <v>1407</v>
      </c>
      <c r="Q670" s="61" t="s">
        <v>288</v>
      </c>
      <c r="R670" s="61" t="s">
        <v>1150</v>
      </c>
      <c r="S670" s="77"/>
      <c r="T670" s="61" t="s">
        <v>288</v>
      </c>
      <c r="U670" s="77">
        <v>44704</v>
      </c>
      <c r="V670" s="61" t="s">
        <v>288</v>
      </c>
    </row>
    <row r="671" spans="1:22" ht="14.5">
      <c r="A671" s="61" t="s">
        <v>577</v>
      </c>
      <c r="B671" s="61" t="s">
        <v>693</v>
      </c>
      <c r="C671" s="61" t="s">
        <v>676</v>
      </c>
      <c r="D671" s="61" t="s">
        <v>1351</v>
      </c>
      <c r="E671" s="61" t="s">
        <v>3533</v>
      </c>
      <c r="F671" s="77">
        <v>44703</v>
      </c>
      <c r="G671" s="62">
        <v>-969.98</v>
      </c>
      <c r="H671" s="62">
        <v>-82933.289999999994</v>
      </c>
      <c r="I671" s="61" t="s">
        <v>20</v>
      </c>
      <c r="J671" s="61" t="s">
        <v>1408</v>
      </c>
      <c r="K671" s="61" t="s">
        <v>3534</v>
      </c>
      <c r="L671" s="61" t="s">
        <v>3535</v>
      </c>
      <c r="M671" s="61" t="s">
        <v>3533</v>
      </c>
      <c r="N671" s="61" t="s">
        <v>288</v>
      </c>
      <c r="O671" s="61" t="s">
        <v>288</v>
      </c>
      <c r="P671" s="61" t="s">
        <v>1407</v>
      </c>
      <c r="Q671" s="61" t="s">
        <v>288</v>
      </c>
      <c r="R671" s="61" t="s">
        <v>1150</v>
      </c>
      <c r="S671" s="77"/>
      <c r="T671" s="61" t="s">
        <v>288</v>
      </c>
      <c r="U671" s="77">
        <v>44703</v>
      </c>
      <c r="V671" s="61" t="s">
        <v>288</v>
      </c>
    </row>
    <row r="672" spans="1:22" ht="14.5">
      <c r="A672" s="61" t="s">
        <v>577</v>
      </c>
      <c r="B672" s="61" t="s">
        <v>693</v>
      </c>
      <c r="C672" s="61" t="s">
        <v>676</v>
      </c>
      <c r="D672" s="61" t="s">
        <v>1351</v>
      </c>
      <c r="E672" s="61" t="s">
        <v>3536</v>
      </c>
      <c r="F672" s="77">
        <v>44703</v>
      </c>
      <c r="G672" s="62">
        <v>-61061.57</v>
      </c>
      <c r="H672" s="62">
        <v>-5220764.24</v>
      </c>
      <c r="I672" s="61" t="s">
        <v>20</v>
      </c>
      <c r="J672" s="61" t="s">
        <v>1408</v>
      </c>
      <c r="K672" s="61" t="s">
        <v>3522</v>
      </c>
      <c r="L672" s="61" t="s">
        <v>3537</v>
      </c>
      <c r="M672" s="61" t="s">
        <v>3536</v>
      </c>
      <c r="N672" s="61" t="s">
        <v>288</v>
      </c>
      <c r="O672" s="61" t="s">
        <v>288</v>
      </c>
      <c r="P672" s="61" t="s">
        <v>1407</v>
      </c>
      <c r="Q672" s="61" t="s">
        <v>288</v>
      </c>
      <c r="R672" s="61" t="s">
        <v>1150</v>
      </c>
      <c r="S672" s="77"/>
      <c r="T672" s="61" t="s">
        <v>288</v>
      </c>
      <c r="U672" s="77">
        <v>44703</v>
      </c>
      <c r="V672" s="61" t="s">
        <v>288</v>
      </c>
    </row>
    <row r="673" spans="1:22" ht="14.5">
      <c r="A673" s="61" t="s">
        <v>577</v>
      </c>
      <c r="B673" s="61" t="s">
        <v>693</v>
      </c>
      <c r="C673" s="61" t="s">
        <v>676</v>
      </c>
      <c r="D673" s="61" t="s">
        <v>1351</v>
      </c>
      <c r="E673" s="61" t="s">
        <v>3538</v>
      </c>
      <c r="F673" s="77">
        <v>44704</v>
      </c>
      <c r="G673" s="62">
        <v>-7695</v>
      </c>
      <c r="H673" s="62">
        <v>-657922.5</v>
      </c>
      <c r="I673" s="61" t="s">
        <v>20</v>
      </c>
      <c r="J673" s="61" t="s">
        <v>1408</v>
      </c>
      <c r="K673" s="61" t="s">
        <v>3522</v>
      </c>
      <c r="L673" s="61" t="s">
        <v>3539</v>
      </c>
      <c r="M673" s="61" t="s">
        <v>3538</v>
      </c>
      <c r="N673" s="61" t="s">
        <v>288</v>
      </c>
      <c r="O673" s="61" t="s">
        <v>288</v>
      </c>
      <c r="P673" s="61" t="s">
        <v>1407</v>
      </c>
      <c r="Q673" s="61" t="s">
        <v>288</v>
      </c>
      <c r="R673" s="61" t="s">
        <v>1150</v>
      </c>
      <c r="S673" s="77"/>
      <c r="T673" s="61" t="s">
        <v>288</v>
      </c>
      <c r="U673" s="77">
        <v>44704</v>
      </c>
      <c r="V673" s="61" t="s">
        <v>288</v>
      </c>
    </row>
    <row r="674" spans="1:22" ht="14.5">
      <c r="A674" s="61" t="s">
        <v>577</v>
      </c>
      <c r="B674" s="61" t="s">
        <v>693</v>
      </c>
      <c r="C674" s="61" t="s">
        <v>676</v>
      </c>
      <c r="D674" s="61" t="s">
        <v>1351</v>
      </c>
      <c r="E674" s="61" t="s">
        <v>3540</v>
      </c>
      <c r="F674" s="77">
        <v>44711</v>
      </c>
      <c r="G674" s="62">
        <v>-86007.28</v>
      </c>
      <c r="H674" s="62">
        <v>-7353622.4400000004</v>
      </c>
      <c r="I674" s="61" t="s">
        <v>20</v>
      </c>
      <c r="J674" s="61" t="s">
        <v>1408</v>
      </c>
      <c r="K674" s="61" t="s">
        <v>3522</v>
      </c>
      <c r="L674" s="61" t="s">
        <v>3541</v>
      </c>
      <c r="M674" s="61" t="s">
        <v>3540</v>
      </c>
      <c r="N674" s="61" t="s">
        <v>288</v>
      </c>
      <c r="O674" s="61" t="s">
        <v>288</v>
      </c>
      <c r="P674" s="61" t="s">
        <v>1407</v>
      </c>
      <c r="Q674" s="61" t="s">
        <v>288</v>
      </c>
      <c r="R674" s="61" t="s">
        <v>1150</v>
      </c>
      <c r="S674" s="77"/>
      <c r="T674" s="61" t="s">
        <v>288</v>
      </c>
      <c r="U674" s="77">
        <v>44711</v>
      </c>
      <c r="V674" s="61" t="s">
        <v>288</v>
      </c>
    </row>
    <row r="675" spans="1:22" ht="14.5">
      <c r="A675" s="61" t="s">
        <v>577</v>
      </c>
      <c r="B675" s="61" t="s">
        <v>693</v>
      </c>
      <c r="C675" s="61" t="s">
        <v>676</v>
      </c>
      <c r="D675" s="61" t="s">
        <v>1351</v>
      </c>
      <c r="E675" s="61" t="s">
        <v>3542</v>
      </c>
      <c r="F675" s="77">
        <v>44697</v>
      </c>
      <c r="G675" s="62">
        <v>-215721.48</v>
      </c>
      <c r="H675" s="62">
        <v>-18444186.539999999</v>
      </c>
      <c r="I675" s="61" t="s">
        <v>20</v>
      </c>
      <c r="J675" s="61" t="s">
        <v>1408</v>
      </c>
      <c r="K675" s="61" t="s">
        <v>3529</v>
      </c>
      <c r="L675" s="61" t="s">
        <v>3543</v>
      </c>
      <c r="M675" s="61" t="s">
        <v>3542</v>
      </c>
      <c r="N675" s="61" t="s">
        <v>288</v>
      </c>
      <c r="O675" s="61" t="s">
        <v>288</v>
      </c>
      <c r="P675" s="61" t="s">
        <v>1407</v>
      </c>
      <c r="Q675" s="61" t="s">
        <v>288</v>
      </c>
      <c r="R675" s="61" t="s">
        <v>1150</v>
      </c>
      <c r="S675" s="77"/>
      <c r="T675" s="61" t="s">
        <v>288</v>
      </c>
      <c r="U675" s="77">
        <v>44697</v>
      </c>
      <c r="V675" s="61" t="s">
        <v>288</v>
      </c>
    </row>
    <row r="676" spans="1:22" ht="14.5">
      <c r="A676" s="61" t="s">
        <v>577</v>
      </c>
      <c r="B676" s="61" t="s">
        <v>693</v>
      </c>
      <c r="C676" s="61" t="s">
        <v>676</v>
      </c>
      <c r="D676" s="61" t="s">
        <v>1351</v>
      </c>
      <c r="E676" s="61" t="s">
        <v>3544</v>
      </c>
      <c r="F676" s="77">
        <v>44703</v>
      </c>
      <c r="G676" s="62">
        <v>-47339.34</v>
      </c>
      <c r="H676" s="62">
        <v>-4047513.57</v>
      </c>
      <c r="I676" s="61" t="s">
        <v>20</v>
      </c>
      <c r="J676" s="61" t="s">
        <v>1408</v>
      </c>
      <c r="K676" s="61" t="s">
        <v>3529</v>
      </c>
      <c r="L676" s="61" t="s">
        <v>3545</v>
      </c>
      <c r="M676" s="61" t="s">
        <v>3544</v>
      </c>
      <c r="N676" s="61" t="s">
        <v>288</v>
      </c>
      <c r="O676" s="61" t="s">
        <v>288</v>
      </c>
      <c r="P676" s="61" t="s">
        <v>1407</v>
      </c>
      <c r="Q676" s="61" t="s">
        <v>288</v>
      </c>
      <c r="R676" s="61" t="s">
        <v>1150</v>
      </c>
      <c r="S676" s="77"/>
      <c r="T676" s="61" t="s">
        <v>288</v>
      </c>
      <c r="U676" s="77">
        <v>44703</v>
      </c>
      <c r="V676" s="61" t="s">
        <v>288</v>
      </c>
    </row>
    <row r="677" spans="1:22" ht="14.5">
      <c r="A677" s="61" t="s">
        <v>577</v>
      </c>
      <c r="B677" s="61" t="s">
        <v>693</v>
      </c>
      <c r="C677" s="61" t="s">
        <v>678</v>
      </c>
      <c r="D677" s="61" t="s">
        <v>1351</v>
      </c>
      <c r="E677" s="61" t="s">
        <v>3546</v>
      </c>
      <c r="F677" s="77">
        <v>44724</v>
      </c>
      <c r="G677" s="62">
        <v>-97341.28</v>
      </c>
      <c r="H677" s="62">
        <v>-8580633.8300000001</v>
      </c>
      <c r="I677" s="61" t="s">
        <v>20</v>
      </c>
      <c r="J677" s="61" t="s">
        <v>1408</v>
      </c>
      <c r="K677" s="61" t="s">
        <v>3522</v>
      </c>
      <c r="L677" s="61" t="s">
        <v>3547</v>
      </c>
      <c r="M677" s="61" t="s">
        <v>3546</v>
      </c>
      <c r="N677" s="61" t="s">
        <v>288</v>
      </c>
      <c r="O677" s="61" t="s">
        <v>288</v>
      </c>
      <c r="P677" s="61" t="s">
        <v>288</v>
      </c>
      <c r="Q677" s="61" t="s">
        <v>288</v>
      </c>
      <c r="R677" s="61" t="s">
        <v>1150</v>
      </c>
      <c r="S677" s="77"/>
      <c r="T677" s="61" t="s">
        <v>288</v>
      </c>
      <c r="U677" s="77">
        <v>44724</v>
      </c>
      <c r="V677" s="61" t="s">
        <v>288</v>
      </c>
    </row>
    <row r="678" spans="1:22" ht="14.5">
      <c r="A678" s="61" t="s">
        <v>577</v>
      </c>
      <c r="B678" s="61" t="s">
        <v>693</v>
      </c>
      <c r="C678" s="61" t="s">
        <v>676</v>
      </c>
      <c r="D678" s="61" t="s">
        <v>1351</v>
      </c>
      <c r="E678" s="61" t="s">
        <v>3548</v>
      </c>
      <c r="F678" s="77">
        <v>44663</v>
      </c>
      <c r="G678" s="62">
        <v>-145999.62</v>
      </c>
      <c r="H678" s="62">
        <v>-12446467.609999999</v>
      </c>
      <c r="I678" s="61" t="s">
        <v>20</v>
      </c>
      <c r="J678" s="61" t="s">
        <v>1408</v>
      </c>
      <c r="K678" s="61" t="s">
        <v>3529</v>
      </c>
      <c r="L678" s="61" t="s">
        <v>3549</v>
      </c>
      <c r="M678" s="61" t="s">
        <v>3548</v>
      </c>
      <c r="N678" s="61" t="s">
        <v>288</v>
      </c>
      <c r="O678" s="61" t="s">
        <v>288</v>
      </c>
      <c r="P678" s="61" t="s">
        <v>1407</v>
      </c>
      <c r="Q678" s="61" t="s">
        <v>288</v>
      </c>
      <c r="R678" s="61" t="s">
        <v>1150</v>
      </c>
      <c r="S678" s="77">
        <v>44746</v>
      </c>
      <c r="T678" s="61" t="s">
        <v>3550</v>
      </c>
      <c r="U678" s="77">
        <v>44663</v>
      </c>
      <c r="V678" s="61" t="s">
        <v>288</v>
      </c>
    </row>
    <row r="679" spans="1:22" ht="14.5">
      <c r="A679" s="61" t="s">
        <v>577</v>
      </c>
      <c r="B679" s="61" t="s">
        <v>693</v>
      </c>
      <c r="C679" s="61" t="s">
        <v>676</v>
      </c>
      <c r="D679" s="61" t="s">
        <v>1351</v>
      </c>
      <c r="E679" s="61" t="s">
        <v>3551</v>
      </c>
      <c r="F679" s="77">
        <v>44669</v>
      </c>
      <c r="G679" s="62">
        <v>-174791.27</v>
      </c>
      <c r="H679" s="62">
        <v>-14900955.77</v>
      </c>
      <c r="I679" s="61" t="s">
        <v>20</v>
      </c>
      <c r="J679" s="61" t="s">
        <v>1408</v>
      </c>
      <c r="K679" s="61" t="s">
        <v>3522</v>
      </c>
      <c r="L679" s="61" t="s">
        <v>3552</v>
      </c>
      <c r="M679" s="61" t="s">
        <v>3551</v>
      </c>
      <c r="N679" s="61" t="s">
        <v>288</v>
      </c>
      <c r="O679" s="61" t="s">
        <v>288</v>
      </c>
      <c r="P679" s="61" t="s">
        <v>1407</v>
      </c>
      <c r="Q679" s="61" t="s">
        <v>288</v>
      </c>
      <c r="R679" s="61" t="s">
        <v>1150</v>
      </c>
      <c r="S679" s="77">
        <v>44746</v>
      </c>
      <c r="T679" s="61" t="s">
        <v>3553</v>
      </c>
      <c r="U679" s="77">
        <v>44669</v>
      </c>
      <c r="V679" s="61" t="s">
        <v>288</v>
      </c>
    </row>
    <row r="680" spans="1:22" ht="14.5">
      <c r="A680" s="61" t="s">
        <v>577</v>
      </c>
      <c r="B680" s="61" t="s">
        <v>693</v>
      </c>
      <c r="C680" s="61" t="s">
        <v>676</v>
      </c>
      <c r="D680" s="61" t="s">
        <v>1351</v>
      </c>
      <c r="E680" s="61" t="s">
        <v>3554</v>
      </c>
      <c r="F680" s="77">
        <v>44706</v>
      </c>
      <c r="G680" s="62">
        <v>-55058.38</v>
      </c>
      <c r="H680" s="62">
        <v>-4707491.49</v>
      </c>
      <c r="I680" s="61" t="s">
        <v>20</v>
      </c>
      <c r="J680" s="61" t="s">
        <v>1408</v>
      </c>
      <c r="K680" s="61" t="s">
        <v>3522</v>
      </c>
      <c r="L680" s="61" t="s">
        <v>3555</v>
      </c>
      <c r="M680" s="61" t="s">
        <v>3554</v>
      </c>
      <c r="N680" s="61" t="s">
        <v>288</v>
      </c>
      <c r="O680" s="61" t="s">
        <v>288</v>
      </c>
      <c r="P680" s="61" t="s">
        <v>1407</v>
      </c>
      <c r="Q680" s="61" t="s">
        <v>288</v>
      </c>
      <c r="R680" s="61" t="s">
        <v>1150</v>
      </c>
      <c r="S680" s="77">
        <v>44749</v>
      </c>
      <c r="T680" s="61" t="s">
        <v>3556</v>
      </c>
      <c r="U680" s="77">
        <v>44706</v>
      </c>
      <c r="V680" s="61" t="s">
        <v>288</v>
      </c>
    </row>
    <row r="681" spans="1:22" ht="14.5">
      <c r="A681" s="61" t="s">
        <v>577</v>
      </c>
      <c r="B681" s="61" t="s">
        <v>693</v>
      </c>
      <c r="C681" s="61" t="s">
        <v>676</v>
      </c>
      <c r="D681" s="61" t="s">
        <v>1351</v>
      </c>
      <c r="E681" s="61" t="s">
        <v>3557</v>
      </c>
      <c r="F681" s="77">
        <v>44697</v>
      </c>
      <c r="G681" s="62">
        <v>-87310.86</v>
      </c>
      <c r="H681" s="62">
        <v>-7465078.5300000003</v>
      </c>
      <c r="I681" s="61" t="s">
        <v>20</v>
      </c>
      <c r="J681" s="61" t="s">
        <v>1408</v>
      </c>
      <c r="K681" s="61" t="s">
        <v>3534</v>
      </c>
      <c r="L681" s="61" t="s">
        <v>3558</v>
      </c>
      <c r="M681" s="61" t="s">
        <v>3557</v>
      </c>
      <c r="N681" s="61" t="s">
        <v>288</v>
      </c>
      <c r="O681" s="61" t="s">
        <v>288</v>
      </c>
      <c r="P681" s="61" t="s">
        <v>1407</v>
      </c>
      <c r="Q681" s="61" t="s">
        <v>288</v>
      </c>
      <c r="R681" s="61" t="s">
        <v>1150</v>
      </c>
      <c r="S681" s="77">
        <v>44749</v>
      </c>
      <c r="T681" s="61" t="s">
        <v>3559</v>
      </c>
      <c r="U681" s="77">
        <v>44697</v>
      </c>
      <c r="V681" s="61" t="s">
        <v>288</v>
      </c>
    </row>
    <row r="682" spans="1:22" ht="14.5">
      <c r="A682" s="61" t="s">
        <v>577</v>
      </c>
      <c r="B682" s="61" t="s">
        <v>693</v>
      </c>
      <c r="C682" s="61" t="s">
        <v>676</v>
      </c>
      <c r="D682" s="61" t="s">
        <v>1351</v>
      </c>
      <c r="E682" s="61" t="s">
        <v>3560</v>
      </c>
      <c r="F682" s="77">
        <v>44706</v>
      </c>
      <c r="G682" s="62">
        <v>-29408.95</v>
      </c>
      <c r="H682" s="62">
        <v>-2514465.23</v>
      </c>
      <c r="I682" s="61" t="s">
        <v>20</v>
      </c>
      <c r="J682" s="61" t="s">
        <v>1408</v>
      </c>
      <c r="K682" s="61" t="s">
        <v>3522</v>
      </c>
      <c r="L682" s="61" t="s">
        <v>3561</v>
      </c>
      <c r="M682" s="61" t="s">
        <v>3560</v>
      </c>
      <c r="N682" s="61" t="s">
        <v>288</v>
      </c>
      <c r="O682" s="61" t="s">
        <v>288</v>
      </c>
      <c r="P682" s="61" t="s">
        <v>1407</v>
      </c>
      <c r="Q682" s="61" t="s">
        <v>288</v>
      </c>
      <c r="R682" s="61" t="s">
        <v>1150</v>
      </c>
      <c r="S682" s="77">
        <v>44749</v>
      </c>
      <c r="T682" s="61" t="s">
        <v>3562</v>
      </c>
      <c r="U682" s="77">
        <v>44706</v>
      </c>
      <c r="V682" s="61" t="s">
        <v>288</v>
      </c>
    </row>
    <row r="683" spans="1:22" ht="14.5">
      <c r="A683" s="61" t="s">
        <v>577</v>
      </c>
      <c r="B683" s="61" t="s">
        <v>693</v>
      </c>
      <c r="C683" s="61" t="s">
        <v>676</v>
      </c>
      <c r="D683" s="61" t="s">
        <v>1351</v>
      </c>
      <c r="E683" s="61" t="s">
        <v>3563</v>
      </c>
      <c r="F683" s="77">
        <v>44711</v>
      </c>
      <c r="G683" s="62">
        <v>-85845.59</v>
      </c>
      <c r="H683" s="62">
        <v>-7339797.9500000002</v>
      </c>
      <c r="I683" s="61" t="s">
        <v>20</v>
      </c>
      <c r="J683" s="61" t="s">
        <v>1408</v>
      </c>
      <c r="K683" s="61" t="s">
        <v>3522</v>
      </c>
      <c r="L683" s="61" t="s">
        <v>3564</v>
      </c>
      <c r="M683" s="61" t="s">
        <v>3563</v>
      </c>
      <c r="N683" s="61" t="s">
        <v>288</v>
      </c>
      <c r="O683" s="61" t="s">
        <v>288</v>
      </c>
      <c r="P683" s="61" t="s">
        <v>1407</v>
      </c>
      <c r="Q683" s="61" t="s">
        <v>288</v>
      </c>
      <c r="R683" s="61" t="s">
        <v>1150</v>
      </c>
      <c r="S683" s="77">
        <v>44749</v>
      </c>
      <c r="T683" s="61" t="s">
        <v>3565</v>
      </c>
      <c r="U683" s="77">
        <v>44711</v>
      </c>
      <c r="V683" s="61" t="s">
        <v>288</v>
      </c>
    </row>
    <row r="684" spans="1:22" ht="14.5">
      <c r="A684" s="61" t="s">
        <v>577</v>
      </c>
      <c r="B684" s="61" t="s">
        <v>693</v>
      </c>
      <c r="C684" s="61" t="s">
        <v>676</v>
      </c>
      <c r="D684" s="61" t="s">
        <v>1351</v>
      </c>
      <c r="E684" s="61" t="s">
        <v>3566</v>
      </c>
      <c r="F684" s="77">
        <v>44591</v>
      </c>
      <c r="G684" s="62">
        <v>-36936.76</v>
      </c>
      <c r="H684" s="62">
        <v>-3134084.09</v>
      </c>
      <c r="I684" s="61" t="s">
        <v>20</v>
      </c>
      <c r="J684" s="61" t="s">
        <v>1408</v>
      </c>
      <c r="K684" s="61" t="s">
        <v>3567</v>
      </c>
      <c r="L684" s="61" t="s">
        <v>3568</v>
      </c>
      <c r="M684" s="61" t="s">
        <v>3566</v>
      </c>
      <c r="N684" s="61" t="s">
        <v>288</v>
      </c>
      <c r="O684" s="61" t="s">
        <v>288</v>
      </c>
      <c r="P684" s="61" t="s">
        <v>1407</v>
      </c>
      <c r="Q684" s="61" t="s">
        <v>288</v>
      </c>
      <c r="R684" s="61" t="s">
        <v>1150</v>
      </c>
      <c r="S684" s="77">
        <v>44759</v>
      </c>
      <c r="T684" s="61" t="s">
        <v>3569</v>
      </c>
      <c r="U684" s="77">
        <v>44591</v>
      </c>
      <c r="V684" s="61" t="s">
        <v>288</v>
      </c>
    </row>
    <row r="685" spans="1:22" ht="14.5">
      <c r="A685" s="61" t="s">
        <v>577</v>
      </c>
      <c r="B685" s="61" t="s">
        <v>693</v>
      </c>
      <c r="C685" s="61" t="s">
        <v>676</v>
      </c>
      <c r="D685" s="61" t="s">
        <v>1351</v>
      </c>
      <c r="E685" s="61" t="s">
        <v>3570</v>
      </c>
      <c r="F685" s="77">
        <v>44633</v>
      </c>
      <c r="G685" s="62">
        <v>-1980.38</v>
      </c>
      <c r="H685" s="62">
        <v>-168431.32</v>
      </c>
      <c r="I685" s="61" t="s">
        <v>20</v>
      </c>
      <c r="J685" s="61" t="s">
        <v>1408</v>
      </c>
      <c r="K685" s="61" t="s">
        <v>3534</v>
      </c>
      <c r="L685" s="61" t="s">
        <v>3571</v>
      </c>
      <c r="M685" s="61" t="s">
        <v>3570</v>
      </c>
      <c r="N685" s="61" t="s">
        <v>288</v>
      </c>
      <c r="O685" s="61" t="s">
        <v>288</v>
      </c>
      <c r="P685" s="61" t="s">
        <v>1407</v>
      </c>
      <c r="Q685" s="61" t="s">
        <v>288</v>
      </c>
      <c r="R685" s="61" t="s">
        <v>1150</v>
      </c>
      <c r="S685" s="77">
        <v>44763</v>
      </c>
      <c r="T685" s="61" t="s">
        <v>3572</v>
      </c>
      <c r="U685" s="77">
        <v>44633</v>
      </c>
      <c r="V685" s="61" t="s">
        <v>288</v>
      </c>
    </row>
    <row r="686" spans="1:22" ht="14.5">
      <c r="A686" s="61" t="s">
        <v>577</v>
      </c>
      <c r="B686" s="61" t="s">
        <v>693</v>
      </c>
      <c r="C686" s="61" t="s">
        <v>676</v>
      </c>
      <c r="D686" s="61" t="s">
        <v>1351</v>
      </c>
      <c r="E686" s="61" t="s">
        <v>3573</v>
      </c>
      <c r="F686" s="77">
        <v>44664</v>
      </c>
      <c r="G686" s="62">
        <v>-78993.33</v>
      </c>
      <c r="H686" s="62">
        <v>-6734181.3799999999</v>
      </c>
      <c r="I686" s="61" t="s">
        <v>20</v>
      </c>
      <c r="J686" s="61" t="s">
        <v>1408</v>
      </c>
      <c r="K686" s="61" t="s">
        <v>3522</v>
      </c>
      <c r="L686" s="61" t="s">
        <v>3574</v>
      </c>
      <c r="M686" s="61" t="s">
        <v>3573</v>
      </c>
      <c r="N686" s="61" t="s">
        <v>288</v>
      </c>
      <c r="O686" s="61" t="s">
        <v>288</v>
      </c>
      <c r="P686" s="61" t="s">
        <v>1407</v>
      </c>
      <c r="Q686" s="61" t="s">
        <v>288</v>
      </c>
      <c r="R686" s="61" t="s">
        <v>1150</v>
      </c>
      <c r="S686" s="77">
        <v>44759</v>
      </c>
      <c r="T686" s="61" t="s">
        <v>3575</v>
      </c>
      <c r="U686" s="77">
        <v>44664</v>
      </c>
      <c r="V686" s="61" t="s">
        <v>288</v>
      </c>
    </row>
    <row r="687" spans="1:22" ht="14.5">
      <c r="A687" s="61" t="s">
        <v>577</v>
      </c>
      <c r="B687" s="61" t="s">
        <v>693</v>
      </c>
      <c r="C687" s="61" t="s">
        <v>676</v>
      </c>
      <c r="D687" s="61" t="s">
        <v>1351</v>
      </c>
      <c r="E687" s="61" t="s">
        <v>3576</v>
      </c>
      <c r="F687" s="77">
        <v>44711</v>
      </c>
      <c r="G687" s="62">
        <v>-32400.16</v>
      </c>
      <c r="H687" s="62">
        <v>-2770213.68</v>
      </c>
      <c r="I687" s="61" t="s">
        <v>20</v>
      </c>
      <c r="J687" s="61" t="s">
        <v>1408</v>
      </c>
      <c r="K687" s="61" t="s">
        <v>3522</v>
      </c>
      <c r="L687" s="61" t="s">
        <v>3577</v>
      </c>
      <c r="M687" s="61" t="s">
        <v>3576</v>
      </c>
      <c r="N687" s="61" t="s">
        <v>288</v>
      </c>
      <c r="O687" s="61" t="s">
        <v>288</v>
      </c>
      <c r="P687" s="61" t="s">
        <v>1407</v>
      </c>
      <c r="Q687" s="61" t="s">
        <v>288</v>
      </c>
      <c r="R687" s="61" t="s">
        <v>1150</v>
      </c>
      <c r="S687" s="77">
        <v>44761</v>
      </c>
      <c r="T687" s="61" t="s">
        <v>3578</v>
      </c>
      <c r="U687" s="77">
        <v>44711</v>
      </c>
      <c r="V687" s="61" t="s">
        <v>288</v>
      </c>
    </row>
    <row r="688" spans="1:22" ht="14.5">
      <c r="A688" s="61" t="s">
        <v>577</v>
      </c>
      <c r="B688" s="61" t="s">
        <v>693</v>
      </c>
      <c r="C688" s="61" t="s">
        <v>676</v>
      </c>
      <c r="D688" s="61" t="s">
        <v>1351</v>
      </c>
      <c r="E688" s="61" t="s">
        <v>3579</v>
      </c>
      <c r="F688" s="77">
        <v>44706</v>
      </c>
      <c r="G688" s="62">
        <v>-85721.49</v>
      </c>
      <c r="H688" s="62">
        <v>-7329187.4000000004</v>
      </c>
      <c r="I688" s="61" t="s">
        <v>20</v>
      </c>
      <c r="J688" s="61" t="s">
        <v>1408</v>
      </c>
      <c r="K688" s="61" t="s">
        <v>3522</v>
      </c>
      <c r="L688" s="61" t="s">
        <v>3580</v>
      </c>
      <c r="M688" s="61" t="s">
        <v>3579</v>
      </c>
      <c r="N688" s="61" t="s">
        <v>288</v>
      </c>
      <c r="O688" s="61" t="s">
        <v>288</v>
      </c>
      <c r="P688" s="61" t="s">
        <v>1407</v>
      </c>
      <c r="Q688" s="61" t="s">
        <v>288</v>
      </c>
      <c r="R688" s="61" t="s">
        <v>1150</v>
      </c>
      <c r="S688" s="77">
        <v>44759</v>
      </c>
      <c r="T688" s="61" t="s">
        <v>3581</v>
      </c>
      <c r="U688" s="77">
        <v>44706</v>
      </c>
      <c r="V688" s="61" t="s">
        <v>288</v>
      </c>
    </row>
    <row r="689" spans="1:22" ht="14.5">
      <c r="A689" s="61" t="s">
        <v>577</v>
      </c>
      <c r="B689" s="61" t="s">
        <v>693</v>
      </c>
      <c r="C689" s="61" t="s">
        <v>676</v>
      </c>
      <c r="D689" s="61" t="s">
        <v>1351</v>
      </c>
      <c r="E689" s="61" t="s">
        <v>3582</v>
      </c>
      <c r="F689" s="77">
        <v>44711</v>
      </c>
      <c r="G689" s="62">
        <v>-53244.71</v>
      </c>
      <c r="H689" s="62">
        <v>-4552422.71</v>
      </c>
      <c r="I689" s="61" t="s">
        <v>20</v>
      </c>
      <c r="J689" s="61" t="s">
        <v>1408</v>
      </c>
      <c r="K689" s="61" t="s">
        <v>3522</v>
      </c>
      <c r="L689" s="61" t="s">
        <v>3583</v>
      </c>
      <c r="M689" s="61" t="s">
        <v>3582</v>
      </c>
      <c r="N689" s="61" t="s">
        <v>288</v>
      </c>
      <c r="O689" s="61" t="s">
        <v>288</v>
      </c>
      <c r="P689" s="61" t="s">
        <v>1407</v>
      </c>
      <c r="Q689" s="61" t="s">
        <v>288</v>
      </c>
      <c r="R689" s="61" t="s">
        <v>1150</v>
      </c>
      <c r="S689" s="77">
        <v>44762</v>
      </c>
      <c r="T689" s="61" t="s">
        <v>3584</v>
      </c>
      <c r="U689" s="77">
        <v>44711</v>
      </c>
      <c r="V689" s="61" t="s">
        <v>288</v>
      </c>
    </row>
    <row r="690" spans="1:22" ht="14.5">
      <c r="A690" s="61" t="s">
        <v>577</v>
      </c>
      <c r="B690" s="61" t="s">
        <v>693</v>
      </c>
      <c r="C690" s="61" t="s">
        <v>676</v>
      </c>
      <c r="D690" s="61" t="s">
        <v>1351</v>
      </c>
      <c r="E690" s="61" t="s">
        <v>3585</v>
      </c>
      <c r="F690" s="77">
        <v>44690</v>
      </c>
      <c r="G690" s="62">
        <v>-93323.54</v>
      </c>
      <c r="H690" s="62">
        <v>-7979162.6699999999</v>
      </c>
      <c r="I690" s="61" t="s">
        <v>20</v>
      </c>
      <c r="J690" s="61" t="s">
        <v>1408</v>
      </c>
      <c r="K690" s="61" t="s">
        <v>3529</v>
      </c>
      <c r="L690" s="61" t="s">
        <v>3586</v>
      </c>
      <c r="M690" s="61" t="s">
        <v>3585</v>
      </c>
      <c r="N690" s="61" t="s">
        <v>288</v>
      </c>
      <c r="O690" s="61" t="s">
        <v>288</v>
      </c>
      <c r="P690" s="61" t="s">
        <v>1407</v>
      </c>
      <c r="Q690" s="61" t="s">
        <v>288</v>
      </c>
      <c r="R690" s="61" t="s">
        <v>1150</v>
      </c>
      <c r="S690" s="77">
        <v>44762</v>
      </c>
      <c r="T690" s="61" t="s">
        <v>3587</v>
      </c>
      <c r="U690" s="77">
        <v>44690</v>
      </c>
      <c r="V690" s="61" t="s">
        <v>288</v>
      </c>
    </row>
    <row r="691" spans="1:22" ht="14.5">
      <c r="A691" s="61" t="s">
        <v>577</v>
      </c>
      <c r="B691" s="61" t="s">
        <v>693</v>
      </c>
      <c r="C691" s="61" t="s">
        <v>676</v>
      </c>
      <c r="D691" s="61" t="s">
        <v>1351</v>
      </c>
      <c r="E691" s="61" t="s">
        <v>3588</v>
      </c>
      <c r="F691" s="77">
        <v>44635</v>
      </c>
      <c r="G691" s="62">
        <v>-113673.47</v>
      </c>
      <c r="H691" s="62">
        <v>-9667928.6199999992</v>
      </c>
      <c r="I691" s="61" t="s">
        <v>20</v>
      </c>
      <c r="J691" s="61" t="s">
        <v>1408</v>
      </c>
      <c r="K691" s="61" t="s">
        <v>3534</v>
      </c>
      <c r="L691" s="61" t="s">
        <v>3589</v>
      </c>
      <c r="M691" s="61" t="s">
        <v>3588</v>
      </c>
      <c r="N691" s="61" t="s">
        <v>288</v>
      </c>
      <c r="O691" s="61" t="s">
        <v>288</v>
      </c>
      <c r="P691" s="61" t="s">
        <v>1407</v>
      </c>
      <c r="Q691" s="61" t="s">
        <v>288</v>
      </c>
      <c r="R691" s="61" t="s">
        <v>1150</v>
      </c>
      <c r="S691" s="77">
        <v>44763</v>
      </c>
      <c r="T691" s="61" t="s">
        <v>3590</v>
      </c>
      <c r="U691" s="77">
        <v>44635</v>
      </c>
      <c r="V691" s="61" t="s">
        <v>288</v>
      </c>
    </row>
    <row r="692" spans="1:22" ht="14.5">
      <c r="A692" s="61" t="s">
        <v>577</v>
      </c>
      <c r="B692" s="61" t="s">
        <v>693</v>
      </c>
      <c r="C692" s="61" t="s">
        <v>676</v>
      </c>
      <c r="D692" s="61" t="s">
        <v>1351</v>
      </c>
      <c r="E692" s="61" t="s">
        <v>3591</v>
      </c>
      <c r="F692" s="77">
        <v>44698</v>
      </c>
      <c r="G692" s="62">
        <v>-19485.39</v>
      </c>
      <c r="H692" s="62">
        <v>-1666000.85</v>
      </c>
      <c r="I692" s="61" t="s">
        <v>20</v>
      </c>
      <c r="J692" s="61" t="s">
        <v>1408</v>
      </c>
      <c r="K692" s="61" t="s">
        <v>3534</v>
      </c>
      <c r="L692" s="61" t="s">
        <v>3592</v>
      </c>
      <c r="M692" s="61" t="s">
        <v>3591</v>
      </c>
      <c r="N692" s="61" t="s">
        <v>288</v>
      </c>
      <c r="O692" s="61" t="s">
        <v>288</v>
      </c>
      <c r="P692" s="61" t="s">
        <v>1407</v>
      </c>
      <c r="Q692" s="61" t="s">
        <v>288</v>
      </c>
      <c r="R692" s="61" t="s">
        <v>3425</v>
      </c>
      <c r="S692" s="77">
        <v>44766</v>
      </c>
      <c r="T692" s="61" t="s">
        <v>3593</v>
      </c>
      <c r="U692" s="77">
        <v>44698</v>
      </c>
      <c r="V692" s="61" t="s">
        <v>288</v>
      </c>
    </row>
    <row r="693" spans="1:22" ht="14.5">
      <c r="A693" s="61" t="s">
        <v>577</v>
      </c>
      <c r="B693" s="61" t="s">
        <v>693</v>
      </c>
      <c r="C693" s="61" t="s">
        <v>676</v>
      </c>
      <c r="D693" s="61" t="s">
        <v>1351</v>
      </c>
      <c r="E693" s="61" t="s">
        <v>3594</v>
      </c>
      <c r="F693" s="77">
        <v>44699</v>
      </c>
      <c r="G693" s="62">
        <v>-178645.96</v>
      </c>
      <c r="H693" s="62">
        <v>-15274229.58</v>
      </c>
      <c r="I693" s="61" t="s">
        <v>20</v>
      </c>
      <c r="J693" s="61" t="s">
        <v>1408</v>
      </c>
      <c r="K693" s="61" t="s">
        <v>3522</v>
      </c>
      <c r="L693" s="61" t="s">
        <v>3595</v>
      </c>
      <c r="M693" s="61" t="s">
        <v>3594</v>
      </c>
      <c r="N693" s="61" t="s">
        <v>288</v>
      </c>
      <c r="O693" s="61" t="s">
        <v>288</v>
      </c>
      <c r="P693" s="61" t="s">
        <v>1407</v>
      </c>
      <c r="Q693" s="61" t="s">
        <v>288</v>
      </c>
      <c r="R693" s="61" t="s">
        <v>1150</v>
      </c>
      <c r="S693" s="77">
        <v>44767</v>
      </c>
      <c r="T693" s="61" t="s">
        <v>3596</v>
      </c>
      <c r="U693" s="77">
        <v>44699</v>
      </c>
      <c r="V693" s="61" t="s">
        <v>288</v>
      </c>
    </row>
    <row r="694" spans="1:22" ht="14.5">
      <c r="A694" s="61" t="s">
        <v>577</v>
      </c>
      <c r="B694" s="61" t="s">
        <v>693</v>
      </c>
      <c r="C694" s="61" t="s">
        <v>676</v>
      </c>
      <c r="D694" s="61" t="s">
        <v>1351</v>
      </c>
      <c r="E694" s="61" t="s">
        <v>3597</v>
      </c>
      <c r="F694" s="77">
        <v>44699</v>
      </c>
      <c r="G694" s="62">
        <v>-13082.03</v>
      </c>
      <c r="H694" s="62">
        <v>-1118513.57</v>
      </c>
      <c r="I694" s="61" t="s">
        <v>20</v>
      </c>
      <c r="J694" s="61" t="s">
        <v>1408</v>
      </c>
      <c r="K694" s="61" t="s">
        <v>3529</v>
      </c>
      <c r="L694" s="61" t="s">
        <v>3598</v>
      </c>
      <c r="M694" s="61" t="s">
        <v>3597</v>
      </c>
      <c r="N694" s="61" t="s">
        <v>288</v>
      </c>
      <c r="O694" s="61" t="s">
        <v>288</v>
      </c>
      <c r="P694" s="61" t="s">
        <v>1407</v>
      </c>
      <c r="Q694" s="61" t="s">
        <v>288</v>
      </c>
      <c r="R694" s="61" t="s">
        <v>1150</v>
      </c>
      <c r="S694" s="77">
        <v>44766</v>
      </c>
      <c r="T694" s="61" t="s">
        <v>3599</v>
      </c>
      <c r="U694" s="77">
        <v>44699</v>
      </c>
      <c r="V694" s="61" t="s">
        <v>288</v>
      </c>
    </row>
    <row r="695" spans="1:22" ht="14.5">
      <c r="A695" s="61" t="s">
        <v>577</v>
      </c>
      <c r="B695" s="61" t="s">
        <v>693</v>
      </c>
      <c r="C695" s="61" t="s">
        <v>676</v>
      </c>
      <c r="D695" s="61" t="s">
        <v>1351</v>
      </c>
      <c r="E695" s="61" t="s">
        <v>3600</v>
      </c>
      <c r="F695" s="77">
        <v>44692</v>
      </c>
      <c r="G695" s="62">
        <v>-14249.52</v>
      </c>
      <c r="H695" s="62">
        <v>-1218333.96</v>
      </c>
      <c r="I695" s="61" t="s">
        <v>20</v>
      </c>
      <c r="J695" s="61" t="s">
        <v>1408</v>
      </c>
      <c r="K695" s="61" t="s">
        <v>3534</v>
      </c>
      <c r="L695" s="61" t="s">
        <v>3601</v>
      </c>
      <c r="M695" s="61" t="s">
        <v>3600</v>
      </c>
      <c r="N695" s="61" t="s">
        <v>288</v>
      </c>
      <c r="O695" s="61" t="s">
        <v>288</v>
      </c>
      <c r="P695" s="61" t="s">
        <v>1407</v>
      </c>
      <c r="Q695" s="61" t="s">
        <v>288</v>
      </c>
      <c r="R695" s="61" t="s">
        <v>1150</v>
      </c>
      <c r="S695" s="77">
        <v>44763</v>
      </c>
      <c r="T695" s="61" t="s">
        <v>3602</v>
      </c>
      <c r="U695" s="77">
        <v>44692</v>
      </c>
      <c r="V695" s="61" t="s">
        <v>288</v>
      </c>
    </row>
    <row r="696" spans="1:22" ht="14.5">
      <c r="A696" s="61" t="s">
        <v>577</v>
      </c>
      <c r="B696" s="61" t="s">
        <v>693</v>
      </c>
      <c r="C696" s="61" t="s">
        <v>678</v>
      </c>
      <c r="D696" s="61" t="s">
        <v>1351</v>
      </c>
      <c r="E696" s="61" t="s">
        <v>3603</v>
      </c>
      <c r="F696" s="77">
        <v>44641</v>
      </c>
      <c r="G696" s="62">
        <v>-14122.68</v>
      </c>
      <c r="H696" s="62">
        <v>-1201133.93</v>
      </c>
      <c r="I696" s="61" t="s">
        <v>20</v>
      </c>
      <c r="J696" s="61" t="s">
        <v>3604</v>
      </c>
      <c r="K696" s="61" t="s">
        <v>3605</v>
      </c>
      <c r="L696" s="61" t="s">
        <v>3605</v>
      </c>
      <c r="M696" s="61" t="s">
        <v>3603</v>
      </c>
      <c r="N696" s="61" t="s">
        <v>288</v>
      </c>
      <c r="O696" s="61" t="s">
        <v>288</v>
      </c>
      <c r="P696" s="61" t="s">
        <v>666</v>
      </c>
      <c r="Q696" s="61" t="s">
        <v>288</v>
      </c>
      <c r="R696" s="61" t="s">
        <v>1150</v>
      </c>
      <c r="S696" s="77">
        <v>44746</v>
      </c>
      <c r="T696" s="61" t="s">
        <v>3606</v>
      </c>
      <c r="U696" s="77">
        <v>44635</v>
      </c>
      <c r="V696" s="61" t="s">
        <v>288</v>
      </c>
    </row>
    <row r="697" spans="1:22" ht="14.5">
      <c r="A697" s="61" t="s">
        <v>577</v>
      </c>
      <c r="B697" s="61" t="s">
        <v>693</v>
      </c>
      <c r="C697" s="61" t="s">
        <v>678</v>
      </c>
      <c r="D697" s="61" t="s">
        <v>1351</v>
      </c>
      <c r="E697" s="61" t="s">
        <v>3607</v>
      </c>
      <c r="F697" s="77">
        <v>44661</v>
      </c>
      <c r="G697" s="62">
        <v>-7545.76</v>
      </c>
      <c r="H697" s="62">
        <v>-643276.04</v>
      </c>
      <c r="I697" s="61" t="s">
        <v>20</v>
      </c>
      <c r="J697" s="61" t="s">
        <v>3608</v>
      </c>
      <c r="K697" s="61" t="s">
        <v>3609</v>
      </c>
      <c r="L697" s="61" t="s">
        <v>3609</v>
      </c>
      <c r="M697" s="61" t="s">
        <v>3607</v>
      </c>
      <c r="N697" s="61" t="s">
        <v>288</v>
      </c>
      <c r="O697" s="61" t="s">
        <v>288</v>
      </c>
      <c r="P697" s="61" t="s">
        <v>1195</v>
      </c>
      <c r="Q697" s="61" t="s">
        <v>288</v>
      </c>
      <c r="R697" s="61" t="s">
        <v>1150</v>
      </c>
      <c r="S697" s="77">
        <v>44746</v>
      </c>
      <c r="T697" s="61" t="s">
        <v>3610</v>
      </c>
      <c r="U697" s="77">
        <v>44657</v>
      </c>
      <c r="V697" s="61" t="s">
        <v>288</v>
      </c>
    </row>
    <row r="698" spans="1:22" ht="14.5">
      <c r="A698" s="61" t="s">
        <v>577</v>
      </c>
      <c r="B698" s="61" t="s">
        <v>693</v>
      </c>
      <c r="C698" s="61" t="s">
        <v>678</v>
      </c>
      <c r="D698" s="61" t="s">
        <v>1351</v>
      </c>
      <c r="E698" s="61" t="s">
        <v>3611</v>
      </c>
      <c r="F698" s="77">
        <v>44656</v>
      </c>
      <c r="G698" s="62">
        <v>-29359.26</v>
      </c>
      <c r="H698" s="62">
        <v>-2502876.92</v>
      </c>
      <c r="I698" s="61" t="s">
        <v>20</v>
      </c>
      <c r="J698" s="61" t="s">
        <v>3612</v>
      </c>
      <c r="K698" s="61" t="s">
        <v>3613</v>
      </c>
      <c r="L698" s="61" t="s">
        <v>3613</v>
      </c>
      <c r="M698" s="61" t="s">
        <v>3611</v>
      </c>
      <c r="N698" s="61" t="s">
        <v>288</v>
      </c>
      <c r="O698" s="61" t="s">
        <v>288</v>
      </c>
      <c r="P698" s="61" t="s">
        <v>1381</v>
      </c>
      <c r="Q698" s="61" t="s">
        <v>288</v>
      </c>
      <c r="R698" s="61" t="s">
        <v>1150</v>
      </c>
      <c r="S698" s="77">
        <v>44759</v>
      </c>
      <c r="T698" s="61" t="s">
        <v>3614</v>
      </c>
      <c r="U698" s="77">
        <v>44656</v>
      </c>
      <c r="V698" s="61" t="s">
        <v>288</v>
      </c>
    </row>
    <row r="699" spans="1:22" ht="14.5">
      <c r="A699" s="61" t="s">
        <v>577</v>
      </c>
      <c r="B699" s="61" t="s">
        <v>1145</v>
      </c>
      <c r="C699" s="61" t="s">
        <v>678</v>
      </c>
      <c r="D699" s="61" t="s">
        <v>1351</v>
      </c>
      <c r="E699" s="61" t="s">
        <v>3615</v>
      </c>
      <c r="F699" s="77">
        <v>44739</v>
      </c>
      <c r="G699" s="62">
        <v>-3218.46</v>
      </c>
      <c r="H699" s="62">
        <v>-283707.25</v>
      </c>
      <c r="I699" s="61" t="s">
        <v>20</v>
      </c>
      <c r="J699" s="61" t="s">
        <v>3616</v>
      </c>
      <c r="K699" s="61" t="s">
        <v>3617</v>
      </c>
      <c r="L699" s="61" t="s">
        <v>3618</v>
      </c>
      <c r="M699" s="61" t="s">
        <v>3615</v>
      </c>
      <c r="N699" s="61" t="s">
        <v>288</v>
      </c>
      <c r="O699" s="61" t="s">
        <v>288</v>
      </c>
      <c r="P699" s="61" t="s">
        <v>737</v>
      </c>
      <c r="Q699" s="61" t="s">
        <v>288</v>
      </c>
      <c r="R699" s="61" t="s">
        <v>1150</v>
      </c>
      <c r="S699" s="77">
        <v>44749</v>
      </c>
      <c r="T699" s="61" t="s">
        <v>3619</v>
      </c>
      <c r="U699" s="77">
        <v>44739</v>
      </c>
      <c r="V699" s="61" t="s">
        <v>288</v>
      </c>
    </row>
    <row r="700" spans="1:22" ht="14.5">
      <c r="A700" s="61" t="s">
        <v>577</v>
      </c>
      <c r="B700" s="61" t="s">
        <v>693</v>
      </c>
      <c r="C700" s="61" t="s">
        <v>676</v>
      </c>
      <c r="D700" s="61" t="s">
        <v>1351</v>
      </c>
      <c r="E700" s="61" t="s">
        <v>3620</v>
      </c>
      <c r="F700" s="77">
        <v>44649</v>
      </c>
      <c r="G700" s="62">
        <v>-275695.92</v>
      </c>
      <c r="H700" s="62">
        <v>-23447938</v>
      </c>
      <c r="I700" s="61" t="s">
        <v>20</v>
      </c>
      <c r="J700" s="61" t="s">
        <v>3621</v>
      </c>
      <c r="K700" s="61" t="s">
        <v>3622</v>
      </c>
      <c r="L700" s="61" t="s">
        <v>3623</v>
      </c>
      <c r="M700" s="61" t="s">
        <v>3620</v>
      </c>
      <c r="N700" s="61" t="s">
        <v>288</v>
      </c>
      <c r="O700" s="61" t="s">
        <v>288</v>
      </c>
      <c r="P700" s="61" t="s">
        <v>3624</v>
      </c>
      <c r="Q700" s="61" t="s">
        <v>288</v>
      </c>
      <c r="R700" s="61" t="s">
        <v>1150</v>
      </c>
      <c r="S700" s="77">
        <v>44766</v>
      </c>
      <c r="T700" s="61" t="s">
        <v>3625</v>
      </c>
      <c r="U700" s="77">
        <v>44649</v>
      </c>
      <c r="V700" s="61" t="s">
        <v>288</v>
      </c>
    </row>
    <row r="701" spans="1:22" ht="14.5">
      <c r="A701" s="61" t="s">
        <v>577</v>
      </c>
      <c r="B701" s="61" t="s">
        <v>693</v>
      </c>
      <c r="C701" s="61" t="s">
        <v>678</v>
      </c>
      <c r="D701" s="61" t="s">
        <v>1351</v>
      </c>
      <c r="E701" s="61" t="s">
        <v>3626</v>
      </c>
      <c r="F701" s="77">
        <v>44724</v>
      </c>
      <c r="G701" s="62">
        <v>-78971.87</v>
      </c>
      <c r="H701" s="62">
        <v>-6961370.3399999999</v>
      </c>
      <c r="I701" s="61" t="s">
        <v>20</v>
      </c>
      <c r="J701" s="61" t="s">
        <v>3627</v>
      </c>
      <c r="K701" s="61" t="s">
        <v>2840</v>
      </c>
      <c r="L701" s="61" t="s">
        <v>3628</v>
      </c>
      <c r="M701" s="61" t="s">
        <v>3626</v>
      </c>
      <c r="N701" s="61" t="s">
        <v>288</v>
      </c>
      <c r="O701" s="61" t="s">
        <v>288</v>
      </c>
      <c r="P701" s="61" t="s">
        <v>288</v>
      </c>
      <c r="Q701" s="61" t="s">
        <v>288</v>
      </c>
      <c r="R701" s="61" t="s">
        <v>1150</v>
      </c>
      <c r="S701" s="77"/>
      <c r="T701" s="61" t="s">
        <v>288</v>
      </c>
      <c r="U701" s="77">
        <v>44724</v>
      </c>
      <c r="V701" s="61" t="s">
        <v>288</v>
      </c>
    </row>
    <row r="702" spans="1:22" ht="14.5">
      <c r="A702" s="61" t="s">
        <v>1170</v>
      </c>
      <c r="B702" s="61" t="s">
        <v>693</v>
      </c>
      <c r="C702" s="61" t="s">
        <v>1171</v>
      </c>
      <c r="D702" s="61" t="s">
        <v>1349</v>
      </c>
      <c r="E702" s="61" t="s">
        <v>1172</v>
      </c>
      <c r="F702" s="77">
        <v>41973</v>
      </c>
      <c r="G702" s="62">
        <v>45814.48</v>
      </c>
      <c r="H702" s="62">
        <v>3632630</v>
      </c>
      <c r="I702" s="61" t="s">
        <v>269</v>
      </c>
      <c r="J702" s="61" t="s">
        <v>1173</v>
      </c>
      <c r="K702" s="61" t="s">
        <v>1174</v>
      </c>
      <c r="L702" s="61" t="s">
        <v>1175</v>
      </c>
      <c r="M702" s="61" t="s">
        <v>1364</v>
      </c>
      <c r="N702" s="61" t="s">
        <v>1174</v>
      </c>
      <c r="O702" s="61" t="s">
        <v>288</v>
      </c>
      <c r="P702" s="61" t="s">
        <v>1161</v>
      </c>
      <c r="Q702" s="61" t="s">
        <v>288</v>
      </c>
      <c r="R702" s="61" t="s">
        <v>1150</v>
      </c>
      <c r="S702" s="77"/>
      <c r="T702" s="61" t="s">
        <v>288</v>
      </c>
      <c r="U702" s="77">
        <v>41973</v>
      </c>
      <c r="V702" s="61" t="s">
        <v>288</v>
      </c>
    </row>
    <row r="703" spans="1:22" ht="14.5">
      <c r="A703" s="61" t="s">
        <v>1170</v>
      </c>
      <c r="B703" s="61" t="s">
        <v>693</v>
      </c>
      <c r="C703" s="61" t="s">
        <v>593</v>
      </c>
      <c r="D703" s="61" t="s">
        <v>288</v>
      </c>
      <c r="E703" s="61" t="s">
        <v>1180</v>
      </c>
      <c r="F703" s="77">
        <v>42369</v>
      </c>
      <c r="G703" s="62">
        <v>345.19</v>
      </c>
      <c r="H703" s="62">
        <v>27370</v>
      </c>
      <c r="I703" s="61" t="s">
        <v>269</v>
      </c>
      <c r="J703" s="61" t="s">
        <v>1173</v>
      </c>
      <c r="K703" s="61" t="s">
        <v>1174</v>
      </c>
      <c r="L703" s="61" t="s">
        <v>1175</v>
      </c>
      <c r="M703" s="61" t="s">
        <v>1180</v>
      </c>
      <c r="N703" s="61" t="s">
        <v>1174</v>
      </c>
      <c r="O703" s="61" t="s">
        <v>288</v>
      </c>
      <c r="P703" s="61" t="s">
        <v>1161</v>
      </c>
      <c r="Q703" s="61" t="s">
        <v>288</v>
      </c>
      <c r="R703" s="61" t="s">
        <v>1159</v>
      </c>
      <c r="S703" s="77"/>
      <c r="T703" s="61" t="s">
        <v>288</v>
      </c>
      <c r="U703" s="77">
        <v>42369</v>
      </c>
      <c r="V703" s="61" t="s">
        <v>288</v>
      </c>
    </row>
    <row r="704" spans="1:22" ht="14.5">
      <c r="A704" s="61" t="s">
        <v>1162</v>
      </c>
      <c r="B704" s="61" t="s">
        <v>1145</v>
      </c>
      <c r="C704" s="61" t="s">
        <v>1146</v>
      </c>
      <c r="D704" s="61" t="s">
        <v>1417</v>
      </c>
      <c r="E704" s="61" t="s">
        <v>3629</v>
      </c>
      <c r="F704" s="77">
        <v>44668</v>
      </c>
      <c r="G704" s="62">
        <v>4300.84</v>
      </c>
      <c r="H704" s="62">
        <v>366646.61</v>
      </c>
      <c r="I704" s="61" t="s">
        <v>20</v>
      </c>
      <c r="J704" s="61" t="s">
        <v>3630</v>
      </c>
      <c r="K704" s="61" t="s">
        <v>1163</v>
      </c>
      <c r="L704" s="61" t="s">
        <v>3631</v>
      </c>
      <c r="M704" s="61" t="s">
        <v>3629</v>
      </c>
      <c r="N704" s="61" t="s">
        <v>288</v>
      </c>
      <c r="O704" s="61" t="s">
        <v>1163</v>
      </c>
      <c r="P704" s="61" t="s">
        <v>288</v>
      </c>
      <c r="Q704" s="61" t="s">
        <v>288</v>
      </c>
      <c r="R704" s="61" t="s">
        <v>1150</v>
      </c>
      <c r="S704" s="77"/>
      <c r="T704" s="61" t="s">
        <v>288</v>
      </c>
      <c r="U704" s="77">
        <v>44668</v>
      </c>
      <c r="V704" s="61" t="s">
        <v>288</v>
      </c>
    </row>
    <row r="705" spans="1:22" ht="14.5">
      <c r="A705" s="61" t="s">
        <v>1162</v>
      </c>
      <c r="B705" s="61" t="s">
        <v>1145</v>
      </c>
      <c r="C705" s="61" t="s">
        <v>1146</v>
      </c>
      <c r="D705" s="61" t="s">
        <v>1417</v>
      </c>
      <c r="E705" s="61" t="s">
        <v>3632</v>
      </c>
      <c r="F705" s="77">
        <v>44692</v>
      </c>
      <c r="G705" s="62">
        <v>2409</v>
      </c>
      <c r="H705" s="62">
        <v>205969.5</v>
      </c>
      <c r="I705" s="61" t="s">
        <v>20</v>
      </c>
      <c r="J705" s="61" t="s">
        <v>3630</v>
      </c>
      <c r="K705" s="61" t="s">
        <v>1163</v>
      </c>
      <c r="L705" s="61" t="s">
        <v>3633</v>
      </c>
      <c r="M705" s="61" t="s">
        <v>3632</v>
      </c>
      <c r="N705" s="61" t="s">
        <v>288</v>
      </c>
      <c r="O705" s="61" t="s">
        <v>1163</v>
      </c>
      <c r="P705" s="61" t="s">
        <v>288</v>
      </c>
      <c r="Q705" s="61" t="s">
        <v>288</v>
      </c>
      <c r="R705" s="61" t="s">
        <v>1150</v>
      </c>
      <c r="S705" s="77"/>
      <c r="T705" s="61" t="s">
        <v>288</v>
      </c>
      <c r="U705" s="77">
        <v>44692</v>
      </c>
      <c r="V705" s="61" t="s">
        <v>288</v>
      </c>
    </row>
    <row r="706" spans="1:22" ht="14.5">
      <c r="A706" s="61" t="s">
        <v>1162</v>
      </c>
      <c r="B706" s="61" t="s">
        <v>1145</v>
      </c>
      <c r="C706" s="61" t="s">
        <v>1146</v>
      </c>
      <c r="D706" s="61" t="s">
        <v>1417</v>
      </c>
      <c r="E706" s="61" t="s">
        <v>3634</v>
      </c>
      <c r="F706" s="77">
        <v>44710</v>
      </c>
      <c r="G706" s="62">
        <v>4624.8999999999996</v>
      </c>
      <c r="H706" s="62">
        <v>395428.95</v>
      </c>
      <c r="I706" s="61" t="s">
        <v>20</v>
      </c>
      <c r="J706" s="61" t="s">
        <v>3630</v>
      </c>
      <c r="K706" s="61" t="s">
        <v>1163</v>
      </c>
      <c r="L706" s="61" t="s">
        <v>3635</v>
      </c>
      <c r="M706" s="61" t="s">
        <v>3634</v>
      </c>
      <c r="N706" s="61" t="s">
        <v>288</v>
      </c>
      <c r="O706" s="61" t="s">
        <v>1163</v>
      </c>
      <c r="P706" s="61" t="s">
        <v>288</v>
      </c>
      <c r="Q706" s="61" t="s">
        <v>288</v>
      </c>
      <c r="R706" s="61" t="s">
        <v>1150</v>
      </c>
      <c r="S706" s="77"/>
      <c r="T706" s="61" t="s">
        <v>288</v>
      </c>
      <c r="U706" s="77">
        <v>44710</v>
      </c>
      <c r="V706" s="61" t="s">
        <v>288</v>
      </c>
    </row>
    <row r="707" spans="1:22" ht="14.5">
      <c r="A707" s="61" t="s">
        <v>1162</v>
      </c>
      <c r="B707" s="61" t="s">
        <v>1145</v>
      </c>
      <c r="C707" s="61" t="s">
        <v>1146</v>
      </c>
      <c r="D707" s="61" t="s">
        <v>1417</v>
      </c>
      <c r="E707" s="61" t="s">
        <v>3636</v>
      </c>
      <c r="F707" s="77">
        <v>44725</v>
      </c>
      <c r="G707" s="62">
        <v>4223</v>
      </c>
      <c r="H707" s="62">
        <v>372257.45</v>
      </c>
      <c r="I707" s="61" t="s">
        <v>20</v>
      </c>
      <c r="J707" s="61" t="s">
        <v>3630</v>
      </c>
      <c r="K707" s="61" t="s">
        <v>1163</v>
      </c>
      <c r="L707" s="61" t="s">
        <v>3637</v>
      </c>
      <c r="M707" s="61" t="s">
        <v>3636</v>
      </c>
      <c r="N707" s="61" t="s">
        <v>288</v>
      </c>
      <c r="O707" s="61" t="s">
        <v>1163</v>
      </c>
      <c r="P707" s="61" t="s">
        <v>288</v>
      </c>
      <c r="Q707" s="61" t="s">
        <v>288</v>
      </c>
      <c r="R707" s="61" t="s">
        <v>1150</v>
      </c>
      <c r="S707" s="77"/>
      <c r="T707" s="61" t="s">
        <v>288</v>
      </c>
      <c r="U707" s="77">
        <v>44725</v>
      </c>
      <c r="V707" s="61" t="s">
        <v>288</v>
      </c>
    </row>
    <row r="708" spans="1:22" ht="14.5">
      <c r="A708" s="61" t="s">
        <v>640</v>
      </c>
      <c r="B708" s="61" t="s">
        <v>288</v>
      </c>
      <c r="C708" s="61" t="s">
        <v>639</v>
      </c>
      <c r="D708" s="61" t="s">
        <v>1430</v>
      </c>
      <c r="E708" s="61" t="s">
        <v>3638</v>
      </c>
      <c r="F708" s="77">
        <v>44742</v>
      </c>
      <c r="G708" s="62">
        <v>133386</v>
      </c>
      <c r="H708" s="62">
        <v>12338205</v>
      </c>
      <c r="I708" s="61" t="s">
        <v>20</v>
      </c>
      <c r="J708" s="61" t="s">
        <v>3639</v>
      </c>
      <c r="K708" s="61" t="s">
        <v>660</v>
      </c>
      <c r="L708" s="61" t="s">
        <v>3640</v>
      </c>
      <c r="M708" s="61" t="s">
        <v>3638</v>
      </c>
      <c r="N708" s="61" t="s">
        <v>288</v>
      </c>
      <c r="O708" s="61" t="s">
        <v>740</v>
      </c>
      <c r="P708" s="61" t="s">
        <v>288</v>
      </c>
      <c r="Q708" s="61" t="s">
        <v>288</v>
      </c>
      <c r="R708" s="61" t="s">
        <v>288</v>
      </c>
      <c r="S708" s="77"/>
      <c r="T708" s="61" t="s">
        <v>288</v>
      </c>
      <c r="U708" s="77">
        <v>44742</v>
      </c>
      <c r="V708" s="61" t="s">
        <v>740</v>
      </c>
    </row>
    <row r="709" spans="1:22" ht="14.5">
      <c r="A709" s="61" t="s">
        <v>640</v>
      </c>
      <c r="B709" s="61" t="s">
        <v>288</v>
      </c>
      <c r="C709" s="61" t="s">
        <v>639</v>
      </c>
      <c r="D709" s="61" t="s">
        <v>1429</v>
      </c>
      <c r="E709" s="61" t="s">
        <v>3638</v>
      </c>
      <c r="F709" s="77">
        <v>44742</v>
      </c>
      <c r="G709" s="62">
        <v>-50994</v>
      </c>
      <c r="H709" s="62">
        <v>-4716945</v>
      </c>
      <c r="I709" s="61" t="s">
        <v>20</v>
      </c>
      <c r="J709" s="61" t="s">
        <v>3639</v>
      </c>
      <c r="K709" s="61" t="s">
        <v>660</v>
      </c>
      <c r="L709" s="61" t="s">
        <v>3640</v>
      </c>
      <c r="M709" s="61" t="s">
        <v>3638</v>
      </c>
      <c r="N709" s="61" t="s">
        <v>288</v>
      </c>
      <c r="O709" s="61" t="s">
        <v>740</v>
      </c>
      <c r="P709" s="61" t="s">
        <v>288</v>
      </c>
      <c r="Q709" s="61" t="s">
        <v>288</v>
      </c>
      <c r="R709" s="61" t="s">
        <v>288</v>
      </c>
      <c r="S709" s="77"/>
      <c r="T709" s="61" t="s">
        <v>288</v>
      </c>
      <c r="U709" s="77">
        <v>44742</v>
      </c>
      <c r="V709" s="61" t="s">
        <v>740</v>
      </c>
    </row>
    <row r="710" spans="1:22" ht="14.5">
      <c r="A710" s="61" t="s">
        <v>1144</v>
      </c>
      <c r="B710" s="61" t="s">
        <v>288</v>
      </c>
      <c r="C710" s="61" t="s">
        <v>639</v>
      </c>
      <c r="D710" s="61" t="s">
        <v>3641</v>
      </c>
      <c r="E710" s="61" t="s">
        <v>3642</v>
      </c>
      <c r="F710" s="77">
        <v>44742</v>
      </c>
      <c r="G710" s="62">
        <v>-32099.83</v>
      </c>
      <c r="H710" s="62">
        <v>-2969234.28</v>
      </c>
      <c r="I710" s="61" t="s">
        <v>20</v>
      </c>
      <c r="J710" s="61" t="s">
        <v>3643</v>
      </c>
      <c r="K710" s="61" t="s">
        <v>1829</v>
      </c>
      <c r="L710" s="61" t="s">
        <v>3644</v>
      </c>
      <c r="M710" s="61" t="s">
        <v>3642</v>
      </c>
      <c r="N710" s="61" t="s">
        <v>288</v>
      </c>
      <c r="O710" s="61" t="s">
        <v>1831</v>
      </c>
      <c r="P710" s="61" t="s">
        <v>288</v>
      </c>
      <c r="Q710" s="61" t="s">
        <v>288</v>
      </c>
      <c r="R710" s="61" t="s">
        <v>288</v>
      </c>
      <c r="S710" s="77"/>
      <c r="T710" s="61" t="s">
        <v>288</v>
      </c>
      <c r="U710" s="77">
        <v>44742</v>
      </c>
      <c r="V710" s="61" t="s">
        <v>1831</v>
      </c>
    </row>
    <row r="711" spans="1:22" ht="14.5">
      <c r="A711" s="61" t="s">
        <v>1144</v>
      </c>
      <c r="B711" s="61" t="s">
        <v>1145</v>
      </c>
      <c r="C711" s="61" t="s">
        <v>639</v>
      </c>
      <c r="D711" s="61" t="s">
        <v>3641</v>
      </c>
      <c r="E711" s="61" t="s">
        <v>3645</v>
      </c>
      <c r="F711" s="77">
        <v>44742</v>
      </c>
      <c r="G711" s="62">
        <v>-2154309</v>
      </c>
      <c r="H711" s="62">
        <v>-199273582.5</v>
      </c>
      <c r="I711" s="61" t="s">
        <v>20</v>
      </c>
      <c r="J711" s="61" t="s">
        <v>3646</v>
      </c>
      <c r="K711" s="61" t="s">
        <v>660</v>
      </c>
      <c r="L711" s="61" t="s">
        <v>3647</v>
      </c>
      <c r="M711" s="61" t="s">
        <v>3645</v>
      </c>
      <c r="N711" s="61" t="s">
        <v>288</v>
      </c>
      <c r="O711" s="61" t="s">
        <v>740</v>
      </c>
      <c r="P711" s="61" t="s">
        <v>288</v>
      </c>
      <c r="Q711" s="61" t="s">
        <v>288</v>
      </c>
      <c r="R711" s="61" t="s">
        <v>288</v>
      </c>
      <c r="S711" s="77"/>
      <c r="T711" s="61" t="s">
        <v>288</v>
      </c>
      <c r="U711" s="77">
        <v>44742</v>
      </c>
      <c r="V711" s="61" t="s">
        <v>740</v>
      </c>
    </row>
    <row r="712" spans="1:22" ht="14.5">
      <c r="A712" s="61" t="s">
        <v>1170</v>
      </c>
      <c r="B712" s="61" t="s">
        <v>1145</v>
      </c>
      <c r="C712" s="61" t="s">
        <v>690</v>
      </c>
      <c r="D712" s="61" t="s">
        <v>1349</v>
      </c>
      <c r="E712" s="61" t="s">
        <v>1409</v>
      </c>
      <c r="F712" s="77">
        <v>44105</v>
      </c>
      <c r="G712" s="62">
        <v>2382.37</v>
      </c>
      <c r="H712" s="62">
        <v>200000</v>
      </c>
      <c r="I712" s="61" t="s">
        <v>269</v>
      </c>
      <c r="J712" s="61" t="s">
        <v>1410</v>
      </c>
      <c r="K712" s="61" t="s">
        <v>1411</v>
      </c>
      <c r="L712" s="61" t="s">
        <v>288</v>
      </c>
      <c r="M712" s="61" t="s">
        <v>1409</v>
      </c>
      <c r="N712" s="61" t="s">
        <v>1411</v>
      </c>
      <c r="O712" s="61" t="s">
        <v>288</v>
      </c>
      <c r="P712" s="61" t="s">
        <v>1412</v>
      </c>
      <c r="Q712" s="61" t="s">
        <v>288</v>
      </c>
      <c r="R712" s="61" t="s">
        <v>1150</v>
      </c>
      <c r="S712" s="77"/>
      <c r="T712" s="61" t="s">
        <v>288</v>
      </c>
      <c r="U712" s="77">
        <v>44105</v>
      </c>
      <c r="V712" s="61" t="s">
        <v>288</v>
      </c>
    </row>
    <row r="713" spans="1:22" ht="14.5">
      <c r="A713" s="61" t="s">
        <v>1170</v>
      </c>
      <c r="B713" s="61" t="s">
        <v>1145</v>
      </c>
      <c r="C713" s="61" t="s">
        <v>690</v>
      </c>
      <c r="D713" s="61" t="s">
        <v>1349</v>
      </c>
      <c r="E713" s="61" t="s">
        <v>1413</v>
      </c>
      <c r="F713" s="77">
        <v>44105</v>
      </c>
      <c r="G713" s="62">
        <v>1191.19</v>
      </c>
      <c r="H713" s="62">
        <v>100000</v>
      </c>
      <c r="I713" s="61" t="s">
        <v>269</v>
      </c>
      <c r="J713" s="61" t="s">
        <v>1414</v>
      </c>
      <c r="K713" s="61" t="s">
        <v>1415</v>
      </c>
      <c r="L713" s="61" t="s">
        <v>288</v>
      </c>
      <c r="M713" s="61" t="s">
        <v>1413</v>
      </c>
      <c r="N713" s="61" t="s">
        <v>1415</v>
      </c>
      <c r="O713" s="61" t="s">
        <v>288</v>
      </c>
      <c r="P713" s="61" t="s">
        <v>1416</v>
      </c>
      <c r="Q713" s="61" t="s">
        <v>288</v>
      </c>
      <c r="R713" s="61" t="s">
        <v>1150</v>
      </c>
      <c r="S713" s="77"/>
      <c r="T713" s="61" t="s">
        <v>288</v>
      </c>
      <c r="U713" s="77">
        <v>44105</v>
      </c>
      <c r="V713" s="61" t="s">
        <v>288</v>
      </c>
    </row>
    <row r="714" spans="1:22" ht="14.5">
      <c r="A714" s="61" t="s">
        <v>1144</v>
      </c>
      <c r="B714" s="61" t="s">
        <v>1145</v>
      </c>
      <c r="C714" s="61" t="s">
        <v>1146</v>
      </c>
      <c r="D714" s="61" t="s">
        <v>1417</v>
      </c>
      <c r="E714" s="61" t="s">
        <v>3648</v>
      </c>
      <c r="F714" s="77">
        <v>44712</v>
      </c>
      <c r="G714" s="62">
        <v>14028.02</v>
      </c>
      <c r="H714" s="62">
        <v>1236569.96</v>
      </c>
      <c r="I714" s="61" t="s">
        <v>20</v>
      </c>
      <c r="J714" s="61" t="s">
        <v>3649</v>
      </c>
      <c r="K714" s="61" t="s">
        <v>3650</v>
      </c>
      <c r="L714" s="61" t="s">
        <v>3651</v>
      </c>
      <c r="M714" s="61" t="s">
        <v>3648</v>
      </c>
      <c r="N714" s="61" t="s">
        <v>288</v>
      </c>
      <c r="O714" s="61" t="s">
        <v>730</v>
      </c>
      <c r="P714" s="61" t="s">
        <v>288</v>
      </c>
      <c r="Q714" s="61" t="s">
        <v>288</v>
      </c>
      <c r="R714" s="61" t="s">
        <v>288</v>
      </c>
      <c r="S714" s="77">
        <v>44766</v>
      </c>
      <c r="T714" s="61" t="s">
        <v>3652</v>
      </c>
      <c r="U714" s="77">
        <v>44712</v>
      </c>
      <c r="V714" s="61" t="s">
        <v>730</v>
      </c>
    </row>
    <row r="715" spans="1:22" ht="14.5">
      <c r="A715" s="61" t="s">
        <v>1144</v>
      </c>
      <c r="B715" s="61" t="s">
        <v>1145</v>
      </c>
      <c r="C715" s="61" t="s">
        <v>1146</v>
      </c>
      <c r="D715" s="61" t="s">
        <v>1417</v>
      </c>
      <c r="E715" s="61" t="s">
        <v>3653</v>
      </c>
      <c r="F715" s="77">
        <v>44742</v>
      </c>
      <c r="G715" s="62">
        <v>20616.55</v>
      </c>
      <c r="H715" s="62">
        <v>1907030.88</v>
      </c>
      <c r="I715" s="61" t="s">
        <v>20</v>
      </c>
      <c r="J715" s="61" t="s">
        <v>3654</v>
      </c>
      <c r="K715" s="61" t="s">
        <v>3650</v>
      </c>
      <c r="L715" s="61" t="s">
        <v>3655</v>
      </c>
      <c r="M715" s="61" t="s">
        <v>3653</v>
      </c>
      <c r="N715" s="61" t="s">
        <v>288</v>
      </c>
      <c r="O715" s="61" t="s">
        <v>730</v>
      </c>
      <c r="P715" s="61" t="s">
        <v>288</v>
      </c>
      <c r="Q715" s="61" t="s">
        <v>288</v>
      </c>
      <c r="R715" s="61" t="s">
        <v>288</v>
      </c>
      <c r="S715" s="77"/>
      <c r="T715" s="61" t="s">
        <v>288</v>
      </c>
      <c r="U715" s="77">
        <v>44742</v>
      </c>
      <c r="V715" s="61" t="s">
        <v>730</v>
      </c>
    </row>
    <row r="716" spans="1:22" ht="14.5">
      <c r="A716" s="61" t="s">
        <v>1144</v>
      </c>
      <c r="B716" s="61" t="s">
        <v>1145</v>
      </c>
      <c r="C716" s="61" t="s">
        <v>1146</v>
      </c>
      <c r="D716" s="61" t="s">
        <v>1417</v>
      </c>
      <c r="E716" s="61" t="s">
        <v>3656</v>
      </c>
      <c r="F716" s="77">
        <v>44742</v>
      </c>
      <c r="G716" s="62">
        <v>900.3</v>
      </c>
      <c r="H716" s="62">
        <v>83277.75</v>
      </c>
      <c r="I716" s="61" t="s">
        <v>20</v>
      </c>
      <c r="J716" s="61" t="s">
        <v>3654</v>
      </c>
      <c r="K716" s="61" t="s">
        <v>3650</v>
      </c>
      <c r="L716" s="61" t="s">
        <v>3657</v>
      </c>
      <c r="M716" s="61" t="s">
        <v>3656</v>
      </c>
      <c r="N716" s="61" t="s">
        <v>288</v>
      </c>
      <c r="O716" s="61" t="s">
        <v>730</v>
      </c>
      <c r="P716" s="61" t="s">
        <v>288</v>
      </c>
      <c r="Q716" s="61" t="s">
        <v>288</v>
      </c>
      <c r="R716" s="61" t="s">
        <v>288</v>
      </c>
      <c r="S716" s="77"/>
      <c r="T716" s="61" t="s">
        <v>288</v>
      </c>
      <c r="U716" s="77">
        <v>44742</v>
      </c>
      <c r="V716" s="61" t="s">
        <v>730</v>
      </c>
    </row>
    <row r="717" spans="1:22" ht="14.5">
      <c r="A717" s="61" t="s">
        <v>1144</v>
      </c>
      <c r="B717" s="61" t="s">
        <v>1145</v>
      </c>
      <c r="C717" s="61" t="s">
        <v>1146</v>
      </c>
      <c r="D717" s="61" t="s">
        <v>1417</v>
      </c>
      <c r="E717" s="61" t="s">
        <v>3658</v>
      </c>
      <c r="F717" s="77">
        <v>44742</v>
      </c>
      <c r="G717" s="62">
        <v>3291.17</v>
      </c>
      <c r="H717" s="62">
        <v>304433.23</v>
      </c>
      <c r="I717" s="61" t="s">
        <v>20</v>
      </c>
      <c r="J717" s="61" t="s">
        <v>3654</v>
      </c>
      <c r="K717" s="61" t="s">
        <v>3650</v>
      </c>
      <c r="L717" s="61" t="s">
        <v>3659</v>
      </c>
      <c r="M717" s="61" t="s">
        <v>3658</v>
      </c>
      <c r="N717" s="61" t="s">
        <v>288</v>
      </c>
      <c r="O717" s="61" t="s">
        <v>730</v>
      </c>
      <c r="P717" s="61" t="s">
        <v>288</v>
      </c>
      <c r="Q717" s="61" t="s">
        <v>288</v>
      </c>
      <c r="R717" s="61" t="s">
        <v>288</v>
      </c>
      <c r="S717" s="77"/>
      <c r="T717" s="61" t="s">
        <v>288</v>
      </c>
      <c r="U717" s="77">
        <v>44742</v>
      </c>
      <c r="V717" s="61" t="s">
        <v>730</v>
      </c>
    </row>
    <row r="718" spans="1:22" ht="14.5">
      <c r="A718" s="61" t="s">
        <v>1218</v>
      </c>
      <c r="B718" s="61" t="s">
        <v>1145</v>
      </c>
      <c r="C718" s="61" t="s">
        <v>593</v>
      </c>
      <c r="D718" s="61" t="s">
        <v>1363</v>
      </c>
      <c r="E718" s="61" t="s">
        <v>3660</v>
      </c>
      <c r="F718" s="77">
        <v>44733</v>
      </c>
      <c r="G718" s="62">
        <v>-1362.9</v>
      </c>
      <c r="H718" s="62">
        <v>-120139.64</v>
      </c>
      <c r="I718" s="61" t="s">
        <v>20</v>
      </c>
      <c r="J718" s="61" t="s">
        <v>3661</v>
      </c>
      <c r="K718" s="61" t="s">
        <v>657</v>
      </c>
      <c r="L718" s="61" t="s">
        <v>3662</v>
      </c>
      <c r="M718" s="61" t="s">
        <v>3660</v>
      </c>
      <c r="N718" s="61" t="s">
        <v>677</v>
      </c>
      <c r="O718" s="61" t="s">
        <v>288</v>
      </c>
      <c r="P718" s="61" t="s">
        <v>658</v>
      </c>
      <c r="Q718" s="61" t="s">
        <v>288</v>
      </c>
      <c r="R718" s="61" t="s">
        <v>1150</v>
      </c>
      <c r="S718" s="77">
        <v>44773</v>
      </c>
      <c r="T718" s="61" t="s">
        <v>3663</v>
      </c>
      <c r="U718" s="77">
        <v>44733</v>
      </c>
      <c r="V718" s="61" t="s">
        <v>677</v>
      </c>
    </row>
    <row r="719" spans="1:22" ht="14.5">
      <c r="A719" s="61" t="s">
        <v>1218</v>
      </c>
      <c r="B719" s="61" t="s">
        <v>1145</v>
      </c>
      <c r="C719" s="61" t="s">
        <v>593</v>
      </c>
      <c r="D719" s="61" t="s">
        <v>1363</v>
      </c>
      <c r="E719" s="61" t="s">
        <v>3664</v>
      </c>
      <c r="F719" s="77">
        <v>44739</v>
      </c>
      <c r="G719" s="62">
        <v>-34122</v>
      </c>
      <c r="H719" s="62">
        <v>-3007854.3</v>
      </c>
      <c r="I719" s="61" t="s">
        <v>20</v>
      </c>
      <c r="J719" s="61" t="s">
        <v>3665</v>
      </c>
      <c r="K719" s="61" t="s">
        <v>657</v>
      </c>
      <c r="L719" s="61" t="s">
        <v>3666</v>
      </c>
      <c r="M719" s="61" t="s">
        <v>3664</v>
      </c>
      <c r="N719" s="61" t="s">
        <v>677</v>
      </c>
      <c r="O719" s="61" t="s">
        <v>288</v>
      </c>
      <c r="P719" s="61" t="s">
        <v>658</v>
      </c>
      <c r="Q719" s="61" t="s">
        <v>288</v>
      </c>
      <c r="R719" s="61" t="s">
        <v>1150</v>
      </c>
      <c r="S719" s="77"/>
      <c r="T719" s="61" t="s">
        <v>288</v>
      </c>
      <c r="U719" s="77">
        <v>44739</v>
      </c>
      <c r="V719" s="61" t="s">
        <v>677</v>
      </c>
    </row>
    <row r="720" spans="1:22" ht="14.5">
      <c r="A720" s="61" t="s">
        <v>1218</v>
      </c>
      <c r="B720" s="61" t="s">
        <v>1145</v>
      </c>
      <c r="C720" s="61" t="s">
        <v>593</v>
      </c>
      <c r="D720" s="61" t="s">
        <v>1363</v>
      </c>
      <c r="E720" s="61" t="s">
        <v>3667</v>
      </c>
      <c r="F720" s="77">
        <v>44742</v>
      </c>
      <c r="G720" s="62">
        <v>-61792.78</v>
      </c>
      <c r="H720" s="62">
        <v>-5447033.5599999996</v>
      </c>
      <c r="I720" s="61" t="s">
        <v>20</v>
      </c>
      <c r="J720" s="61" t="s">
        <v>3665</v>
      </c>
      <c r="K720" s="61" t="s">
        <v>657</v>
      </c>
      <c r="L720" s="61" t="s">
        <v>3668</v>
      </c>
      <c r="M720" s="61" t="s">
        <v>3667</v>
      </c>
      <c r="N720" s="61" t="s">
        <v>677</v>
      </c>
      <c r="O720" s="61" t="s">
        <v>288</v>
      </c>
      <c r="P720" s="61" t="s">
        <v>658</v>
      </c>
      <c r="Q720" s="61" t="s">
        <v>288</v>
      </c>
      <c r="R720" s="61" t="s">
        <v>1150</v>
      </c>
      <c r="S720" s="77"/>
      <c r="T720" s="61" t="s">
        <v>288</v>
      </c>
      <c r="U720" s="77">
        <v>44742</v>
      </c>
      <c r="V720" s="61" t="s">
        <v>677</v>
      </c>
    </row>
    <row r="721" spans="1:22" ht="14.5">
      <c r="A721" s="61" t="s">
        <v>1218</v>
      </c>
      <c r="B721" s="61" t="s">
        <v>1145</v>
      </c>
      <c r="C721" s="61" t="s">
        <v>593</v>
      </c>
      <c r="D721" s="61" t="s">
        <v>1363</v>
      </c>
      <c r="E721" s="61" t="s">
        <v>3669</v>
      </c>
      <c r="F721" s="77">
        <v>44733</v>
      </c>
      <c r="G721" s="62">
        <v>-906.37</v>
      </c>
      <c r="H721" s="62">
        <v>-79896.52</v>
      </c>
      <c r="I721" s="61" t="s">
        <v>20</v>
      </c>
      <c r="J721" s="61" t="s">
        <v>3670</v>
      </c>
      <c r="K721" s="61" t="s">
        <v>657</v>
      </c>
      <c r="L721" s="61" t="s">
        <v>3671</v>
      </c>
      <c r="M721" s="61" t="s">
        <v>3669</v>
      </c>
      <c r="N721" s="61" t="s">
        <v>677</v>
      </c>
      <c r="O721" s="61" t="s">
        <v>288</v>
      </c>
      <c r="P721" s="61" t="s">
        <v>658</v>
      </c>
      <c r="Q721" s="61" t="s">
        <v>288</v>
      </c>
      <c r="R721" s="61" t="s">
        <v>1150</v>
      </c>
      <c r="S721" s="77"/>
      <c r="T721" s="61" t="s">
        <v>288</v>
      </c>
      <c r="U721" s="77">
        <v>44733</v>
      </c>
      <c r="V721" s="61" t="s">
        <v>677</v>
      </c>
    </row>
    <row r="722" spans="1:22" ht="14.5">
      <c r="A722" s="61" t="s">
        <v>1218</v>
      </c>
      <c r="B722" s="61" t="s">
        <v>1145</v>
      </c>
      <c r="C722" s="61" t="s">
        <v>593</v>
      </c>
      <c r="D722" s="61" t="s">
        <v>1363</v>
      </c>
      <c r="E722" s="61" t="s">
        <v>3672</v>
      </c>
      <c r="F722" s="77">
        <v>44739</v>
      </c>
      <c r="G722" s="62">
        <v>-4400</v>
      </c>
      <c r="H722" s="62">
        <v>-387860</v>
      </c>
      <c r="I722" s="61" t="s">
        <v>20</v>
      </c>
      <c r="J722" s="61" t="s">
        <v>3673</v>
      </c>
      <c r="K722" s="61" t="s">
        <v>657</v>
      </c>
      <c r="L722" s="61" t="s">
        <v>3674</v>
      </c>
      <c r="M722" s="61" t="s">
        <v>3672</v>
      </c>
      <c r="N722" s="61" t="s">
        <v>677</v>
      </c>
      <c r="O722" s="61" t="s">
        <v>288</v>
      </c>
      <c r="P722" s="61" t="s">
        <v>658</v>
      </c>
      <c r="Q722" s="61" t="s">
        <v>288</v>
      </c>
      <c r="R722" s="61" t="s">
        <v>1150</v>
      </c>
      <c r="S722" s="77"/>
      <c r="T722" s="61" t="s">
        <v>288</v>
      </c>
      <c r="U722" s="77">
        <v>44739</v>
      </c>
      <c r="V722" s="61" t="s">
        <v>677</v>
      </c>
    </row>
    <row r="723" spans="1:22" ht="14.5">
      <c r="A723" s="61" t="s">
        <v>1218</v>
      </c>
      <c r="B723" s="61" t="s">
        <v>1145</v>
      </c>
      <c r="C723" s="61" t="s">
        <v>593</v>
      </c>
      <c r="D723" s="61" t="s">
        <v>1363</v>
      </c>
      <c r="E723" s="61" t="s">
        <v>3675</v>
      </c>
      <c r="F723" s="77">
        <v>44741</v>
      </c>
      <c r="G723" s="62">
        <v>-12901.28</v>
      </c>
      <c r="H723" s="62">
        <v>-1137247.83</v>
      </c>
      <c r="I723" s="61" t="s">
        <v>20</v>
      </c>
      <c r="J723" s="61" t="s">
        <v>3673</v>
      </c>
      <c r="K723" s="61" t="s">
        <v>657</v>
      </c>
      <c r="L723" s="61" t="s">
        <v>3676</v>
      </c>
      <c r="M723" s="61" t="s">
        <v>3675</v>
      </c>
      <c r="N723" s="61" t="s">
        <v>677</v>
      </c>
      <c r="O723" s="61" t="s">
        <v>288</v>
      </c>
      <c r="P723" s="61" t="s">
        <v>658</v>
      </c>
      <c r="Q723" s="61" t="s">
        <v>288</v>
      </c>
      <c r="R723" s="61" t="s">
        <v>1150</v>
      </c>
      <c r="S723" s="77"/>
      <c r="T723" s="61" t="s">
        <v>288</v>
      </c>
      <c r="U723" s="77">
        <v>44741</v>
      </c>
      <c r="V723" s="61" t="s">
        <v>677</v>
      </c>
    </row>
    <row r="724" spans="1:22" ht="14.5">
      <c r="A724" s="61" t="s">
        <v>1218</v>
      </c>
      <c r="B724" s="61" t="s">
        <v>1145</v>
      </c>
      <c r="C724" s="61" t="s">
        <v>593</v>
      </c>
      <c r="D724" s="61" t="s">
        <v>1363</v>
      </c>
      <c r="E724" s="61" t="s">
        <v>3677</v>
      </c>
      <c r="F724" s="77">
        <v>44741</v>
      </c>
      <c r="G724" s="62">
        <v>-7052.44</v>
      </c>
      <c r="H724" s="62">
        <v>-621672.59</v>
      </c>
      <c r="I724" s="61" t="s">
        <v>20</v>
      </c>
      <c r="J724" s="61" t="s">
        <v>3678</v>
      </c>
      <c r="K724" s="61" t="s">
        <v>657</v>
      </c>
      <c r="L724" s="61" t="s">
        <v>3679</v>
      </c>
      <c r="M724" s="61" t="s">
        <v>3677</v>
      </c>
      <c r="N724" s="61" t="s">
        <v>677</v>
      </c>
      <c r="O724" s="61" t="s">
        <v>288</v>
      </c>
      <c r="P724" s="61" t="s">
        <v>658</v>
      </c>
      <c r="Q724" s="61" t="s">
        <v>288</v>
      </c>
      <c r="R724" s="61" t="s">
        <v>1150</v>
      </c>
      <c r="S724" s="77"/>
      <c r="T724" s="61" t="s">
        <v>288</v>
      </c>
      <c r="U724" s="77">
        <v>44741</v>
      </c>
      <c r="V724" s="61" t="s">
        <v>677</v>
      </c>
    </row>
    <row r="725" spans="1:22" ht="14.5">
      <c r="A725" s="61" t="s">
        <v>1218</v>
      </c>
      <c r="B725" s="61" t="s">
        <v>1145</v>
      </c>
      <c r="C725" s="61" t="s">
        <v>593</v>
      </c>
      <c r="D725" s="61" t="s">
        <v>1363</v>
      </c>
      <c r="E725" s="61" t="s">
        <v>3680</v>
      </c>
      <c r="F725" s="77">
        <v>44739</v>
      </c>
      <c r="G725" s="62">
        <v>-14637</v>
      </c>
      <c r="H725" s="62">
        <v>-1290251.55</v>
      </c>
      <c r="I725" s="61" t="s">
        <v>20</v>
      </c>
      <c r="J725" s="61" t="s">
        <v>3681</v>
      </c>
      <c r="K725" s="61" t="s">
        <v>657</v>
      </c>
      <c r="L725" s="61" t="s">
        <v>3682</v>
      </c>
      <c r="M725" s="61" t="s">
        <v>3680</v>
      </c>
      <c r="N725" s="61" t="s">
        <v>677</v>
      </c>
      <c r="O725" s="61" t="s">
        <v>288</v>
      </c>
      <c r="P725" s="61" t="s">
        <v>658</v>
      </c>
      <c r="Q725" s="61" t="s">
        <v>288</v>
      </c>
      <c r="R725" s="61" t="s">
        <v>1150</v>
      </c>
      <c r="S725" s="77"/>
      <c r="T725" s="61" t="s">
        <v>288</v>
      </c>
      <c r="U725" s="77">
        <v>44739</v>
      </c>
      <c r="V725" s="61" t="s">
        <v>677</v>
      </c>
    </row>
    <row r="726" spans="1:22" ht="14.5">
      <c r="A726" s="61" t="s">
        <v>1218</v>
      </c>
      <c r="B726" s="61" t="s">
        <v>1145</v>
      </c>
      <c r="C726" s="61" t="s">
        <v>593</v>
      </c>
      <c r="D726" s="61" t="s">
        <v>1363</v>
      </c>
      <c r="E726" s="61" t="s">
        <v>3683</v>
      </c>
      <c r="F726" s="77">
        <v>44732</v>
      </c>
      <c r="G726" s="62">
        <v>-1971.09</v>
      </c>
      <c r="H726" s="62">
        <v>-173751.58</v>
      </c>
      <c r="I726" s="61" t="s">
        <v>20</v>
      </c>
      <c r="J726" s="61" t="s">
        <v>3684</v>
      </c>
      <c r="K726" s="61" t="s">
        <v>657</v>
      </c>
      <c r="L726" s="61" t="s">
        <v>3685</v>
      </c>
      <c r="M726" s="61" t="s">
        <v>3683</v>
      </c>
      <c r="N726" s="61" t="s">
        <v>677</v>
      </c>
      <c r="O726" s="61" t="s">
        <v>288</v>
      </c>
      <c r="P726" s="61" t="s">
        <v>658</v>
      </c>
      <c r="Q726" s="61" t="s">
        <v>288</v>
      </c>
      <c r="R726" s="61" t="s">
        <v>1150</v>
      </c>
      <c r="S726" s="77"/>
      <c r="T726" s="61" t="s">
        <v>288</v>
      </c>
      <c r="U726" s="77">
        <v>44732</v>
      </c>
      <c r="V726" s="61" t="s">
        <v>677</v>
      </c>
    </row>
    <row r="727" spans="1:22" ht="14.5">
      <c r="A727" s="61" t="s">
        <v>640</v>
      </c>
      <c r="B727" s="61" t="s">
        <v>288</v>
      </c>
      <c r="C727" s="61" t="s">
        <v>639</v>
      </c>
      <c r="D727" s="61" t="s">
        <v>1429</v>
      </c>
      <c r="E727" s="61" t="s">
        <v>2091</v>
      </c>
      <c r="F727" s="77">
        <v>44650</v>
      </c>
      <c r="G727" s="62">
        <v>-2040000</v>
      </c>
      <c r="H727" s="62">
        <v>-173502000</v>
      </c>
      <c r="I727" s="61" t="s">
        <v>20</v>
      </c>
      <c r="J727" s="61" t="s">
        <v>3686</v>
      </c>
      <c r="K727" s="61" t="s">
        <v>660</v>
      </c>
      <c r="L727" s="61" t="s">
        <v>3687</v>
      </c>
      <c r="M727" s="61" t="s">
        <v>2091</v>
      </c>
      <c r="N727" s="61" t="s">
        <v>288</v>
      </c>
      <c r="O727" s="61" t="s">
        <v>740</v>
      </c>
      <c r="P727" s="61" t="s">
        <v>288</v>
      </c>
      <c r="Q727" s="61" t="s">
        <v>288</v>
      </c>
      <c r="R727" s="61" t="s">
        <v>288</v>
      </c>
      <c r="S727" s="77"/>
      <c r="T727" s="61" t="s">
        <v>288</v>
      </c>
      <c r="U727" s="77">
        <v>44650</v>
      </c>
      <c r="V727" s="61" t="s">
        <v>740</v>
      </c>
    </row>
    <row r="728" spans="1:22" ht="14.5">
      <c r="A728" s="61" t="s">
        <v>1170</v>
      </c>
      <c r="B728" s="61" t="s">
        <v>288</v>
      </c>
      <c r="C728" s="61" t="s">
        <v>690</v>
      </c>
      <c r="D728" s="61" t="s">
        <v>1421</v>
      </c>
      <c r="E728" s="61" t="s">
        <v>3688</v>
      </c>
      <c r="F728" s="77">
        <v>44605</v>
      </c>
      <c r="G728" s="62">
        <v>-3898.49</v>
      </c>
      <c r="H728" s="62">
        <v>-335465</v>
      </c>
      <c r="I728" s="61" t="s">
        <v>269</v>
      </c>
      <c r="J728" s="61" t="s">
        <v>3689</v>
      </c>
      <c r="K728" s="61" t="s">
        <v>1249</v>
      </c>
      <c r="L728" s="61" t="s">
        <v>3689</v>
      </c>
      <c r="M728" s="61" t="s">
        <v>3688</v>
      </c>
      <c r="N728" s="61" t="s">
        <v>1249</v>
      </c>
      <c r="O728" s="61" t="s">
        <v>288</v>
      </c>
      <c r="P728" s="61" t="s">
        <v>1250</v>
      </c>
      <c r="Q728" s="61" t="s">
        <v>288</v>
      </c>
      <c r="R728" s="61" t="s">
        <v>288</v>
      </c>
      <c r="S728" s="77"/>
      <c r="T728" s="61" t="s">
        <v>288</v>
      </c>
      <c r="U728" s="77">
        <v>44605</v>
      </c>
      <c r="V728" s="61" t="s">
        <v>288</v>
      </c>
    </row>
    <row r="729" spans="1:22" ht="14.5">
      <c r="A729" s="61" t="s">
        <v>1164</v>
      </c>
      <c r="B729" s="61" t="s">
        <v>1145</v>
      </c>
      <c r="C729" s="61" t="s">
        <v>1146</v>
      </c>
      <c r="D729" s="61" t="s">
        <v>1417</v>
      </c>
      <c r="E729" s="61" t="s">
        <v>3690</v>
      </c>
      <c r="F729" s="77">
        <v>44742</v>
      </c>
      <c r="G729" s="62">
        <v>9361.68</v>
      </c>
      <c r="H729" s="62">
        <v>865955.4</v>
      </c>
      <c r="I729" s="61" t="s">
        <v>20</v>
      </c>
      <c r="J729" s="61" t="s">
        <v>3691</v>
      </c>
      <c r="K729" s="61" t="s">
        <v>3692</v>
      </c>
      <c r="L729" s="61" t="s">
        <v>3693</v>
      </c>
      <c r="M729" s="61" t="s">
        <v>3690</v>
      </c>
      <c r="N729" s="61" t="s">
        <v>288</v>
      </c>
      <c r="O729" s="61" t="s">
        <v>3692</v>
      </c>
      <c r="P729" s="61" t="s">
        <v>288</v>
      </c>
      <c r="Q729" s="61" t="s">
        <v>288</v>
      </c>
      <c r="R729" s="61" t="s">
        <v>288</v>
      </c>
      <c r="S729" s="77"/>
      <c r="T729" s="61" t="s">
        <v>288</v>
      </c>
      <c r="U729" s="77">
        <v>44742</v>
      </c>
      <c r="V729" s="61" t="s">
        <v>288</v>
      </c>
    </row>
    <row r="730" spans="1:22" ht="14.5">
      <c r="A730" s="61" t="s">
        <v>1164</v>
      </c>
      <c r="B730" s="61" t="s">
        <v>1145</v>
      </c>
      <c r="C730" s="61" t="s">
        <v>1146</v>
      </c>
      <c r="D730" s="61" t="s">
        <v>1417</v>
      </c>
      <c r="E730" s="61" t="s">
        <v>3694</v>
      </c>
      <c r="F730" s="77">
        <v>44698</v>
      </c>
      <c r="G730" s="62">
        <v>11344.44</v>
      </c>
      <c r="H730" s="62">
        <v>969949.62</v>
      </c>
      <c r="I730" s="61" t="s">
        <v>20</v>
      </c>
      <c r="J730" s="61" t="s">
        <v>3695</v>
      </c>
      <c r="K730" s="61" t="s">
        <v>3692</v>
      </c>
      <c r="L730" s="61" t="s">
        <v>3696</v>
      </c>
      <c r="M730" s="61" t="s">
        <v>3694</v>
      </c>
      <c r="N730" s="61" t="s">
        <v>288</v>
      </c>
      <c r="O730" s="61" t="s">
        <v>3692</v>
      </c>
      <c r="P730" s="61" t="s">
        <v>288</v>
      </c>
      <c r="Q730" s="61" t="s">
        <v>288</v>
      </c>
      <c r="R730" s="61" t="s">
        <v>288</v>
      </c>
      <c r="S730" s="77"/>
      <c r="T730" s="61" t="s">
        <v>288</v>
      </c>
      <c r="U730" s="77">
        <v>44698</v>
      </c>
      <c r="V730" s="61" t="s">
        <v>288</v>
      </c>
    </row>
    <row r="731" spans="1:22" ht="14.5">
      <c r="A731" s="61" t="s">
        <v>1164</v>
      </c>
      <c r="B731" s="61" t="s">
        <v>1145</v>
      </c>
      <c r="C731" s="61" t="s">
        <v>1146</v>
      </c>
      <c r="D731" s="61" t="s">
        <v>1417</v>
      </c>
      <c r="E731" s="61" t="s">
        <v>3697</v>
      </c>
      <c r="F731" s="77">
        <v>44712</v>
      </c>
      <c r="G731" s="62">
        <v>8901.48</v>
      </c>
      <c r="H731" s="62">
        <v>761076.54</v>
      </c>
      <c r="I731" s="61" t="s">
        <v>20</v>
      </c>
      <c r="J731" s="61" t="s">
        <v>3695</v>
      </c>
      <c r="K731" s="61" t="s">
        <v>3692</v>
      </c>
      <c r="L731" s="61" t="s">
        <v>3698</v>
      </c>
      <c r="M731" s="61" t="s">
        <v>3697</v>
      </c>
      <c r="N731" s="61" t="s">
        <v>288</v>
      </c>
      <c r="O731" s="61" t="s">
        <v>3692</v>
      </c>
      <c r="P731" s="61" t="s">
        <v>288</v>
      </c>
      <c r="Q731" s="61" t="s">
        <v>288</v>
      </c>
      <c r="R731" s="61" t="s">
        <v>288</v>
      </c>
      <c r="S731" s="77"/>
      <c r="T731" s="61" t="s">
        <v>288</v>
      </c>
      <c r="U731" s="77">
        <v>44712</v>
      </c>
      <c r="V731" s="61" t="s">
        <v>288</v>
      </c>
    </row>
    <row r="732" spans="1:22" ht="14.5">
      <c r="A732" s="61" t="s">
        <v>1164</v>
      </c>
      <c r="B732" s="61" t="s">
        <v>1145</v>
      </c>
      <c r="C732" s="61" t="s">
        <v>1146</v>
      </c>
      <c r="D732" s="61" t="s">
        <v>1417</v>
      </c>
      <c r="E732" s="61" t="s">
        <v>3699</v>
      </c>
      <c r="F732" s="77">
        <v>44592</v>
      </c>
      <c r="G732" s="62">
        <v>4124.2700000000004</v>
      </c>
      <c r="H732" s="62">
        <v>346232.47</v>
      </c>
      <c r="I732" s="61" t="s">
        <v>20</v>
      </c>
      <c r="J732" s="61" t="s">
        <v>1418</v>
      </c>
      <c r="K732" s="61" t="s">
        <v>1165</v>
      </c>
      <c r="L732" s="61" t="s">
        <v>3700</v>
      </c>
      <c r="M732" s="61" t="s">
        <v>3699</v>
      </c>
      <c r="N732" s="61" t="s">
        <v>288</v>
      </c>
      <c r="O732" s="61" t="s">
        <v>1165</v>
      </c>
      <c r="P732" s="61" t="s">
        <v>288</v>
      </c>
      <c r="Q732" s="61" t="s">
        <v>288</v>
      </c>
      <c r="R732" s="61" t="s">
        <v>288</v>
      </c>
      <c r="S732" s="77"/>
      <c r="T732" s="61" t="s">
        <v>288</v>
      </c>
      <c r="U732" s="77">
        <v>44592</v>
      </c>
      <c r="V732" s="61" t="s">
        <v>288</v>
      </c>
    </row>
    <row r="733" spans="1:22" ht="14.5">
      <c r="A733" s="61" t="s">
        <v>1164</v>
      </c>
      <c r="B733" s="61" t="s">
        <v>1145</v>
      </c>
      <c r="C733" s="61" t="s">
        <v>1146</v>
      </c>
      <c r="D733" s="61" t="s">
        <v>1417</v>
      </c>
      <c r="E733" s="61" t="s">
        <v>3701</v>
      </c>
      <c r="F733" s="77">
        <v>44651</v>
      </c>
      <c r="G733" s="62">
        <v>5773.5</v>
      </c>
      <c r="H733" s="62">
        <v>484685.33</v>
      </c>
      <c r="I733" s="61" t="s">
        <v>20</v>
      </c>
      <c r="J733" s="61" t="s">
        <v>1418</v>
      </c>
      <c r="K733" s="61" t="s">
        <v>1165</v>
      </c>
      <c r="L733" s="61" t="s">
        <v>3702</v>
      </c>
      <c r="M733" s="61" t="s">
        <v>3701</v>
      </c>
      <c r="N733" s="61" t="s">
        <v>288</v>
      </c>
      <c r="O733" s="61" t="s">
        <v>1165</v>
      </c>
      <c r="P733" s="61" t="s">
        <v>288</v>
      </c>
      <c r="Q733" s="61" t="s">
        <v>288</v>
      </c>
      <c r="R733" s="61" t="s">
        <v>288</v>
      </c>
      <c r="S733" s="77"/>
      <c r="T733" s="61" t="s">
        <v>288</v>
      </c>
      <c r="U733" s="77">
        <v>44651</v>
      </c>
      <c r="V733" s="61" t="s">
        <v>288</v>
      </c>
    </row>
    <row r="734" spans="1:22" ht="14.5">
      <c r="A734" s="61" t="s">
        <v>1164</v>
      </c>
      <c r="B734" s="61" t="s">
        <v>1145</v>
      </c>
      <c r="C734" s="61" t="s">
        <v>1146</v>
      </c>
      <c r="D734" s="61" t="s">
        <v>1417</v>
      </c>
      <c r="E734" s="61" t="s">
        <v>3703</v>
      </c>
      <c r="F734" s="77">
        <v>44681</v>
      </c>
      <c r="G734" s="62">
        <v>10956.15</v>
      </c>
      <c r="H734" s="62">
        <v>919768.79</v>
      </c>
      <c r="I734" s="61" t="s">
        <v>20</v>
      </c>
      <c r="J734" s="61" t="s">
        <v>1418</v>
      </c>
      <c r="K734" s="61" t="s">
        <v>1165</v>
      </c>
      <c r="L734" s="61" t="s">
        <v>3704</v>
      </c>
      <c r="M734" s="61" t="s">
        <v>3703</v>
      </c>
      <c r="N734" s="61" t="s">
        <v>288</v>
      </c>
      <c r="O734" s="61" t="s">
        <v>1165</v>
      </c>
      <c r="P734" s="61" t="s">
        <v>288</v>
      </c>
      <c r="Q734" s="61" t="s">
        <v>288</v>
      </c>
      <c r="R734" s="61" t="s">
        <v>288</v>
      </c>
      <c r="S734" s="77"/>
      <c r="T734" s="61" t="s">
        <v>288</v>
      </c>
      <c r="U734" s="77">
        <v>44681</v>
      </c>
      <c r="V734" s="61" t="s">
        <v>288</v>
      </c>
    </row>
    <row r="735" spans="1:22" ht="14.5">
      <c r="A735" s="61" t="s">
        <v>1164</v>
      </c>
      <c r="B735" s="61" t="s">
        <v>1157</v>
      </c>
      <c r="C735" s="61" t="s">
        <v>1146</v>
      </c>
      <c r="D735" s="61" t="s">
        <v>1417</v>
      </c>
      <c r="E735" s="61" t="s">
        <v>3705</v>
      </c>
      <c r="F735" s="77">
        <v>44712</v>
      </c>
      <c r="G735" s="62">
        <v>2767.58</v>
      </c>
      <c r="H735" s="62">
        <v>232338.34</v>
      </c>
      <c r="I735" s="61" t="s">
        <v>20</v>
      </c>
      <c r="J735" s="61" t="s">
        <v>1418</v>
      </c>
      <c r="K735" s="61" t="s">
        <v>1165</v>
      </c>
      <c r="L735" s="61" t="s">
        <v>3706</v>
      </c>
      <c r="M735" s="61" t="s">
        <v>3705</v>
      </c>
      <c r="N735" s="61" t="s">
        <v>288</v>
      </c>
      <c r="O735" s="61" t="s">
        <v>1165</v>
      </c>
      <c r="P735" s="61" t="s">
        <v>288</v>
      </c>
      <c r="Q735" s="61" t="s">
        <v>288</v>
      </c>
      <c r="R735" s="61" t="s">
        <v>288</v>
      </c>
      <c r="S735" s="77"/>
      <c r="T735" s="61" t="s">
        <v>288</v>
      </c>
      <c r="U735" s="77">
        <v>44712</v>
      </c>
      <c r="V735" s="61" t="s">
        <v>288</v>
      </c>
    </row>
    <row r="736" spans="1:22" ht="14.5">
      <c r="A736" s="61" t="s">
        <v>1164</v>
      </c>
      <c r="B736" s="61" t="s">
        <v>1157</v>
      </c>
      <c r="C736" s="61" t="s">
        <v>1146</v>
      </c>
      <c r="D736" s="61" t="s">
        <v>1417</v>
      </c>
      <c r="E736" s="61" t="s">
        <v>3707</v>
      </c>
      <c r="F736" s="77">
        <v>44742</v>
      </c>
      <c r="G736" s="62">
        <v>3874.88</v>
      </c>
      <c r="H736" s="62">
        <v>358426.4</v>
      </c>
      <c r="I736" s="61" t="s">
        <v>20</v>
      </c>
      <c r="J736" s="61" t="s">
        <v>1418</v>
      </c>
      <c r="K736" s="61" t="s">
        <v>1165</v>
      </c>
      <c r="L736" s="61" t="s">
        <v>3708</v>
      </c>
      <c r="M736" s="61" t="s">
        <v>3707</v>
      </c>
      <c r="N736" s="61" t="s">
        <v>288</v>
      </c>
      <c r="O736" s="61" t="s">
        <v>1165</v>
      </c>
      <c r="P736" s="61" t="s">
        <v>288</v>
      </c>
      <c r="Q736" s="61" t="s">
        <v>288</v>
      </c>
      <c r="R736" s="61" t="s">
        <v>288</v>
      </c>
      <c r="S736" s="77"/>
      <c r="T736" s="61" t="s">
        <v>288</v>
      </c>
      <c r="U736" s="77">
        <v>44742</v>
      </c>
      <c r="V736" s="61" t="s">
        <v>288</v>
      </c>
    </row>
    <row r="737" spans="1:22" ht="14.5">
      <c r="A737" s="61" t="s">
        <v>1164</v>
      </c>
      <c r="B737" s="61" t="s">
        <v>1145</v>
      </c>
      <c r="C737" s="61" t="s">
        <v>1146</v>
      </c>
      <c r="D737" s="61" t="s">
        <v>1417</v>
      </c>
      <c r="E737" s="61" t="s">
        <v>3709</v>
      </c>
      <c r="F737" s="77">
        <v>44668</v>
      </c>
      <c r="G737" s="62">
        <v>1091.25</v>
      </c>
      <c r="H737" s="62">
        <v>93029.06</v>
      </c>
      <c r="I737" s="61" t="s">
        <v>20</v>
      </c>
      <c r="J737" s="61" t="s">
        <v>3710</v>
      </c>
      <c r="K737" s="61" t="s">
        <v>3711</v>
      </c>
      <c r="L737" s="61" t="s">
        <v>3712</v>
      </c>
      <c r="M737" s="61" t="s">
        <v>3709</v>
      </c>
      <c r="N737" s="61" t="s">
        <v>288</v>
      </c>
      <c r="O737" s="61" t="s">
        <v>3711</v>
      </c>
      <c r="P737" s="61" t="s">
        <v>288</v>
      </c>
      <c r="Q737" s="61" t="s">
        <v>288</v>
      </c>
      <c r="R737" s="61" t="s">
        <v>288</v>
      </c>
      <c r="S737" s="77"/>
      <c r="T737" s="61" t="s">
        <v>288</v>
      </c>
      <c r="U737" s="77">
        <v>44668</v>
      </c>
      <c r="V737" s="61" t="s">
        <v>288</v>
      </c>
    </row>
    <row r="738" spans="1:22" ht="14.5">
      <c r="A738" s="61" t="s">
        <v>1162</v>
      </c>
      <c r="B738" s="61" t="s">
        <v>1145</v>
      </c>
      <c r="C738" s="61" t="s">
        <v>1146</v>
      </c>
      <c r="D738" s="61" t="s">
        <v>1417</v>
      </c>
      <c r="E738" s="61" t="s">
        <v>3713</v>
      </c>
      <c r="F738" s="77">
        <v>44681</v>
      </c>
      <c r="G738" s="62">
        <v>3515.1</v>
      </c>
      <c r="H738" s="62">
        <v>298959.26</v>
      </c>
      <c r="I738" s="61" t="s">
        <v>20</v>
      </c>
      <c r="J738" s="61" t="s">
        <v>3714</v>
      </c>
      <c r="K738" s="61" t="s">
        <v>3715</v>
      </c>
      <c r="L738" s="61" t="s">
        <v>3716</v>
      </c>
      <c r="M738" s="61" t="s">
        <v>3713</v>
      </c>
      <c r="N738" s="61" t="s">
        <v>288</v>
      </c>
      <c r="O738" s="61" t="s">
        <v>3715</v>
      </c>
      <c r="P738" s="61" t="s">
        <v>288</v>
      </c>
      <c r="Q738" s="61" t="s">
        <v>288</v>
      </c>
      <c r="R738" s="61" t="s">
        <v>288</v>
      </c>
      <c r="S738" s="77"/>
      <c r="T738" s="61" t="s">
        <v>288</v>
      </c>
      <c r="U738" s="77">
        <v>44681</v>
      </c>
      <c r="V738" s="61" t="s">
        <v>288</v>
      </c>
    </row>
    <row r="739" spans="1:22" ht="14.5">
      <c r="A739" s="61" t="s">
        <v>1162</v>
      </c>
      <c r="B739" s="61" t="s">
        <v>1145</v>
      </c>
      <c r="C739" s="61" t="s">
        <v>1146</v>
      </c>
      <c r="D739" s="61" t="s">
        <v>1417</v>
      </c>
      <c r="E739" s="61" t="s">
        <v>3717</v>
      </c>
      <c r="F739" s="77">
        <v>44681</v>
      </c>
      <c r="G739" s="62">
        <v>10824.8</v>
      </c>
      <c r="H739" s="62">
        <v>920649.24</v>
      </c>
      <c r="I739" s="61" t="s">
        <v>20</v>
      </c>
      <c r="J739" s="61" t="s">
        <v>3714</v>
      </c>
      <c r="K739" s="61" t="s">
        <v>3715</v>
      </c>
      <c r="L739" s="61" t="s">
        <v>3718</v>
      </c>
      <c r="M739" s="61" t="s">
        <v>3717</v>
      </c>
      <c r="N739" s="61" t="s">
        <v>288</v>
      </c>
      <c r="O739" s="61" t="s">
        <v>3715</v>
      </c>
      <c r="P739" s="61" t="s">
        <v>288</v>
      </c>
      <c r="Q739" s="61" t="s">
        <v>288</v>
      </c>
      <c r="R739" s="61" t="s">
        <v>288</v>
      </c>
      <c r="S739" s="77"/>
      <c r="T739" s="61" t="s">
        <v>288</v>
      </c>
      <c r="U739" s="77">
        <v>44681</v>
      </c>
      <c r="V739" s="61" t="s">
        <v>288</v>
      </c>
    </row>
    <row r="740" spans="1:22" ht="14.5">
      <c r="A740" s="61" t="s">
        <v>1164</v>
      </c>
      <c r="B740" s="61" t="s">
        <v>1145</v>
      </c>
      <c r="C740" s="61" t="s">
        <v>1146</v>
      </c>
      <c r="D740" s="61" t="s">
        <v>1417</v>
      </c>
      <c r="E740" s="61" t="s">
        <v>3719</v>
      </c>
      <c r="F740" s="77">
        <v>44742</v>
      </c>
      <c r="G740" s="62">
        <v>9002.1299999999992</v>
      </c>
      <c r="H740" s="62">
        <v>832697.03</v>
      </c>
      <c r="I740" s="61" t="s">
        <v>20</v>
      </c>
      <c r="J740" s="61" t="s">
        <v>3720</v>
      </c>
      <c r="K740" s="61" t="s">
        <v>3721</v>
      </c>
      <c r="L740" s="61" t="s">
        <v>3722</v>
      </c>
      <c r="M740" s="61" t="s">
        <v>3719</v>
      </c>
      <c r="N740" s="61" t="s">
        <v>288</v>
      </c>
      <c r="O740" s="61" t="s">
        <v>3721</v>
      </c>
      <c r="P740" s="61" t="s">
        <v>288</v>
      </c>
      <c r="Q740" s="61" t="s">
        <v>288</v>
      </c>
      <c r="R740" s="61" t="s">
        <v>288</v>
      </c>
      <c r="S740" s="77"/>
      <c r="T740" s="61" t="s">
        <v>288</v>
      </c>
      <c r="U740" s="77">
        <v>44742</v>
      </c>
      <c r="V740" s="61" t="s">
        <v>288</v>
      </c>
    </row>
    <row r="741" spans="1:22" ht="14.5">
      <c r="A741" s="61" t="s">
        <v>1164</v>
      </c>
      <c r="B741" s="61" t="s">
        <v>1145</v>
      </c>
      <c r="C741" s="61" t="s">
        <v>1146</v>
      </c>
      <c r="D741" s="61" t="s">
        <v>1417</v>
      </c>
      <c r="E741" s="61" t="s">
        <v>3723</v>
      </c>
      <c r="F741" s="77">
        <v>44620</v>
      </c>
      <c r="G741" s="62">
        <v>28883.52</v>
      </c>
      <c r="H741" s="62">
        <v>2456543.38</v>
      </c>
      <c r="I741" s="61" t="s">
        <v>20</v>
      </c>
      <c r="J741" s="61" t="s">
        <v>3724</v>
      </c>
      <c r="K741" s="61" t="s">
        <v>3725</v>
      </c>
      <c r="L741" s="61" t="s">
        <v>3726</v>
      </c>
      <c r="M741" s="61" t="s">
        <v>3723</v>
      </c>
      <c r="N741" s="61" t="s">
        <v>288</v>
      </c>
      <c r="O741" s="61" t="s">
        <v>3725</v>
      </c>
      <c r="P741" s="61" t="s">
        <v>288</v>
      </c>
      <c r="Q741" s="61" t="s">
        <v>288</v>
      </c>
      <c r="R741" s="61" t="s">
        <v>288</v>
      </c>
      <c r="S741" s="77"/>
      <c r="T741" s="61" t="s">
        <v>288</v>
      </c>
      <c r="U741" s="77">
        <v>44620</v>
      </c>
      <c r="V741" s="61" t="s">
        <v>288</v>
      </c>
    </row>
    <row r="742" spans="1:22" ht="14.5">
      <c r="A742" s="61" t="s">
        <v>1162</v>
      </c>
      <c r="B742" s="61" t="s">
        <v>1145</v>
      </c>
      <c r="C742" s="61" t="s">
        <v>1146</v>
      </c>
      <c r="D742" s="61" t="s">
        <v>1417</v>
      </c>
      <c r="E742" s="61" t="s">
        <v>3727</v>
      </c>
      <c r="F742" s="77">
        <v>44635</v>
      </c>
      <c r="G742" s="62">
        <v>17790.37</v>
      </c>
      <c r="H742" s="62">
        <v>1513070.97</v>
      </c>
      <c r="I742" s="61" t="s">
        <v>20</v>
      </c>
      <c r="J742" s="61" t="s">
        <v>3728</v>
      </c>
      <c r="K742" s="61" t="s">
        <v>3729</v>
      </c>
      <c r="L742" s="61" t="s">
        <v>3730</v>
      </c>
      <c r="M742" s="61" t="s">
        <v>3727</v>
      </c>
      <c r="N742" s="61" t="s">
        <v>288</v>
      </c>
      <c r="O742" s="61" t="s">
        <v>3729</v>
      </c>
      <c r="P742" s="61" t="s">
        <v>288</v>
      </c>
      <c r="Q742" s="61" t="s">
        <v>288</v>
      </c>
      <c r="R742" s="61" t="s">
        <v>288</v>
      </c>
      <c r="S742" s="77"/>
      <c r="T742" s="61" t="s">
        <v>288</v>
      </c>
      <c r="U742" s="77">
        <v>44635</v>
      </c>
      <c r="V742" s="61" t="s">
        <v>288</v>
      </c>
    </row>
    <row r="743" spans="1:22" ht="14.5">
      <c r="A743" s="61" t="s">
        <v>1162</v>
      </c>
      <c r="B743" s="61" t="s">
        <v>1145</v>
      </c>
      <c r="C743" s="61" t="s">
        <v>1146</v>
      </c>
      <c r="D743" s="61" t="s">
        <v>1417</v>
      </c>
      <c r="E743" s="61" t="s">
        <v>3731</v>
      </c>
      <c r="F743" s="77">
        <v>44661</v>
      </c>
      <c r="G743" s="62">
        <v>27564.560000000001</v>
      </c>
      <c r="H743" s="62">
        <v>2344365.83</v>
      </c>
      <c r="I743" s="61" t="s">
        <v>20</v>
      </c>
      <c r="J743" s="61" t="s">
        <v>3728</v>
      </c>
      <c r="K743" s="61" t="s">
        <v>3729</v>
      </c>
      <c r="L743" s="61" t="s">
        <v>3732</v>
      </c>
      <c r="M743" s="61" t="s">
        <v>3731</v>
      </c>
      <c r="N743" s="61" t="s">
        <v>288</v>
      </c>
      <c r="O743" s="61" t="s">
        <v>3729</v>
      </c>
      <c r="P743" s="61" t="s">
        <v>288</v>
      </c>
      <c r="Q743" s="61" t="s">
        <v>288</v>
      </c>
      <c r="R743" s="61" t="s">
        <v>288</v>
      </c>
      <c r="S743" s="77"/>
      <c r="T743" s="61" t="s">
        <v>288</v>
      </c>
      <c r="U743" s="77">
        <v>44661</v>
      </c>
      <c r="V743" s="61" t="s">
        <v>288</v>
      </c>
    </row>
    <row r="744" spans="1:22" ht="14.5">
      <c r="A744" s="61" t="s">
        <v>1162</v>
      </c>
      <c r="B744" s="61" t="s">
        <v>1145</v>
      </c>
      <c r="C744" s="61" t="s">
        <v>1146</v>
      </c>
      <c r="D744" s="61" t="s">
        <v>1417</v>
      </c>
      <c r="E744" s="61" t="s">
        <v>3733</v>
      </c>
      <c r="F744" s="77">
        <v>44698</v>
      </c>
      <c r="G744" s="62">
        <v>30617.13</v>
      </c>
      <c r="H744" s="62">
        <v>2603986.91</v>
      </c>
      <c r="I744" s="61" t="s">
        <v>20</v>
      </c>
      <c r="J744" s="61" t="s">
        <v>3728</v>
      </c>
      <c r="K744" s="61" t="s">
        <v>3729</v>
      </c>
      <c r="L744" s="61" t="s">
        <v>3734</v>
      </c>
      <c r="M744" s="61" t="s">
        <v>3733</v>
      </c>
      <c r="N744" s="61" t="s">
        <v>288</v>
      </c>
      <c r="O744" s="61" t="s">
        <v>3729</v>
      </c>
      <c r="P744" s="61" t="s">
        <v>288</v>
      </c>
      <c r="Q744" s="61" t="s">
        <v>288</v>
      </c>
      <c r="R744" s="61" t="s">
        <v>288</v>
      </c>
      <c r="S744" s="77"/>
      <c r="T744" s="61" t="s">
        <v>288</v>
      </c>
      <c r="U744" s="77">
        <v>44698</v>
      </c>
      <c r="V744" s="61" t="s">
        <v>288</v>
      </c>
    </row>
    <row r="745" spans="1:22" ht="14.5">
      <c r="A745" s="61" t="s">
        <v>1162</v>
      </c>
      <c r="B745" s="61" t="s">
        <v>1145</v>
      </c>
      <c r="C745" s="61" t="s">
        <v>1146</v>
      </c>
      <c r="D745" s="61" t="s">
        <v>1417</v>
      </c>
      <c r="E745" s="61" t="s">
        <v>3735</v>
      </c>
      <c r="F745" s="77">
        <v>44712</v>
      </c>
      <c r="G745" s="62">
        <v>28664.84</v>
      </c>
      <c r="H745" s="62">
        <v>2437944.64</v>
      </c>
      <c r="I745" s="61" t="s">
        <v>20</v>
      </c>
      <c r="J745" s="61" t="s">
        <v>3728</v>
      </c>
      <c r="K745" s="61" t="s">
        <v>3729</v>
      </c>
      <c r="L745" s="61" t="s">
        <v>3736</v>
      </c>
      <c r="M745" s="61" t="s">
        <v>3735</v>
      </c>
      <c r="N745" s="61" t="s">
        <v>288</v>
      </c>
      <c r="O745" s="61" t="s">
        <v>3729</v>
      </c>
      <c r="P745" s="61" t="s">
        <v>288</v>
      </c>
      <c r="Q745" s="61" t="s">
        <v>288</v>
      </c>
      <c r="R745" s="61" t="s">
        <v>288</v>
      </c>
      <c r="S745" s="77"/>
      <c r="T745" s="61" t="s">
        <v>288</v>
      </c>
      <c r="U745" s="77">
        <v>44712</v>
      </c>
      <c r="V745" s="61" t="s">
        <v>288</v>
      </c>
    </row>
    <row r="746" spans="1:22" ht="14.5">
      <c r="A746" s="61" t="s">
        <v>1162</v>
      </c>
      <c r="B746" s="61" t="s">
        <v>1145</v>
      </c>
      <c r="C746" s="61" t="s">
        <v>1146</v>
      </c>
      <c r="D746" s="61" t="s">
        <v>1417</v>
      </c>
      <c r="E746" s="61" t="s">
        <v>3737</v>
      </c>
      <c r="F746" s="77">
        <v>44742</v>
      </c>
      <c r="G746" s="62">
        <v>28376.35</v>
      </c>
      <c r="H746" s="62">
        <v>2624812.38</v>
      </c>
      <c r="I746" s="61" t="s">
        <v>20</v>
      </c>
      <c r="J746" s="61" t="s">
        <v>3728</v>
      </c>
      <c r="K746" s="61" t="s">
        <v>3729</v>
      </c>
      <c r="L746" s="61" t="s">
        <v>3738</v>
      </c>
      <c r="M746" s="61" t="s">
        <v>3737</v>
      </c>
      <c r="N746" s="61" t="s">
        <v>288</v>
      </c>
      <c r="O746" s="61" t="s">
        <v>3729</v>
      </c>
      <c r="P746" s="61" t="s">
        <v>288</v>
      </c>
      <c r="Q746" s="61" t="s">
        <v>288</v>
      </c>
      <c r="R746" s="61" t="s">
        <v>288</v>
      </c>
      <c r="S746" s="77"/>
      <c r="T746" s="61" t="s">
        <v>288</v>
      </c>
      <c r="U746" s="77">
        <v>44742</v>
      </c>
      <c r="V746" s="61" t="s">
        <v>288</v>
      </c>
    </row>
    <row r="747" spans="1:22" ht="14.5">
      <c r="A747" s="61" t="s">
        <v>1162</v>
      </c>
      <c r="B747" s="61" t="s">
        <v>1145</v>
      </c>
      <c r="C747" s="61" t="s">
        <v>1146</v>
      </c>
      <c r="D747" s="61" t="s">
        <v>1417</v>
      </c>
      <c r="E747" s="61" t="s">
        <v>3739</v>
      </c>
      <c r="F747" s="77">
        <v>44629</v>
      </c>
      <c r="G747" s="62">
        <v>47020.58</v>
      </c>
      <c r="H747" s="62">
        <v>3999100.33</v>
      </c>
      <c r="I747" s="61" t="s">
        <v>20</v>
      </c>
      <c r="J747" s="61" t="s">
        <v>3728</v>
      </c>
      <c r="K747" s="61" t="s">
        <v>3729</v>
      </c>
      <c r="L747" s="61" t="s">
        <v>3740</v>
      </c>
      <c r="M747" s="61" t="s">
        <v>3739</v>
      </c>
      <c r="N747" s="61" t="s">
        <v>288</v>
      </c>
      <c r="O747" s="61" t="s">
        <v>3729</v>
      </c>
      <c r="P747" s="61" t="s">
        <v>288</v>
      </c>
      <c r="Q747" s="61" t="s">
        <v>288</v>
      </c>
      <c r="R747" s="61" t="s">
        <v>288</v>
      </c>
      <c r="S747" s="77">
        <v>44745</v>
      </c>
      <c r="T747" s="61" t="s">
        <v>3741</v>
      </c>
      <c r="U747" s="77">
        <v>44629</v>
      </c>
      <c r="V747" s="61" t="s">
        <v>288</v>
      </c>
    </row>
    <row r="748" spans="1:22" ht="14.5">
      <c r="A748" s="61" t="s">
        <v>1218</v>
      </c>
      <c r="B748" s="61" t="s">
        <v>1145</v>
      </c>
      <c r="C748" s="61" t="s">
        <v>593</v>
      </c>
      <c r="D748" s="61" t="s">
        <v>1363</v>
      </c>
      <c r="E748" s="61" t="s">
        <v>3742</v>
      </c>
      <c r="F748" s="77">
        <v>44741</v>
      </c>
      <c r="G748" s="62">
        <v>-26.77</v>
      </c>
      <c r="H748" s="62">
        <v>-2359.7800000000002</v>
      </c>
      <c r="I748" s="61" t="s">
        <v>20</v>
      </c>
      <c r="J748" s="61" t="s">
        <v>3743</v>
      </c>
      <c r="K748" s="61" t="s">
        <v>657</v>
      </c>
      <c r="L748" s="61" t="s">
        <v>3744</v>
      </c>
      <c r="M748" s="61" t="s">
        <v>3742</v>
      </c>
      <c r="N748" s="61" t="s">
        <v>677</v>
      </c>
      <c r="O748" s="61" t="s">
        <v>288</v>
      </c>
      <c r="P748" s="61" t="s">
        <v>658</v>
      </c>
      <c r="Q748" s="61" t="s">
        <v>288</v>
      </c>
      <c r="R748" s="61" t="s">
        <v>1150</v>
      </c>
      <c r="S748" s="77"/>
      <c r="T748" s="61" t="s">
        <v>288</v>
      </c>
      <c r="U748" s="77">
        <v>44741</v>
      </c>
      <c r="V748" s="61" t="s">
        <v>677</v>
      </c>
    </row>
    <row r="749" spans="1:22" ht="14.5">
      <c r="A749" s="61" t="s">
        <v>1218</v>
      </c>
      <c r="B749" s="61" t="s">
        <v>1145</v>
      </c>
      <c r="C749" s="61" t="s">
        <v>593</v>
      </c>
      <c r="D749" s="61" t="s">
        <v>1363</v>
      </c>
      <c r="E749" s="61" t="s">
        <v>3745</v>
      </c>
      <c r="F749" s="77">
        <v>44742</v>
      </c>
      <c r="G749" s="62">
        <v>-1196.28</v>
      </c>
      <c r="H749" s="62">
        <v>-105452.08</v>
      </c>
      <c r="I749" s="61" t="s">
        <v>20</v>
      </c>
      <c r="J749" s="61" t="s">
        <v>3743</v>
      </c>
      <c r="K749" s="61" t="s">
        <v>657</v>
      </c>
      <c r="L749" s="61" t="s">
        <v>3746</v>
      </c>
      <c r="M749" s="61" t="s">
        <v>3745</v>
      </c>
      <c r="N749" s="61" t="s">
        <v>677</v>
      </c>
      <c r="O749" s="61" t="s">
        <v>288</v>
      </c>
      <c r="P749" s="61" t="s">
        <v>658</v>
      </c>
      <c r="Q749" s="61" t="s">
        <v>288</v>
      </c>
      <c r="R749" s="61" t="s">
        <v>1150</v>
      </c>
      <c r="S749" s="77"/>
      <c r="T749" s="61" t="s">
        <v>288</v>
      </c>
      <c r="U749" s="77">
        <v>44742</v>
      </c>
      <c r="V749" s="61" t="s">
        <v>677</v>
      </c>
    </row>
    <row r="750" spans="1:22" ht="14.5">
      <c r="A750" s="61" t="s">
        <v>1144</v>
      </c>
      <c r="B750" s="61" t="s">
        <v>1145</v>
      </c>
      <c r="C750" s="61" t="s">
        <v>1146</v>
      </c>
      <c r="D750" s="61" t="s">
        <v>1417</v>
      </c>
      <c r="E750" s="61" t="s">
        <v>3747</v>
      </c>
      <c r="F750" s="77">
        <v>44697</v>
      </c>
      <c r="G750" s="62">
        <v>15</v>
      </c>
      <c r="H750" s="62">
        <v>1282.5</v>
      </c>
      <c r="I750" s="61" t="s">
        <v>20</v>
      </c>
      <c r="J750" s="61" t="s">
        <v>1156</v>
      </c>
      <c r="K750" s="61" t="s">
        <v>660</v>
      </c>
      <c r="L750" s="61" t="s">
        <v>3748</v>
      </c>
      <c r="M750" s="61" t="s">
        <v>3747</v>
      </c>
      <c r="N750" s="61" t="s">
        <v>288</v>
      </c>
      <c r="O750" s="61" t="s">
        <v>740</v>
      </c>
      <c r="P750" s="61" t="s">
        <v>288</v>
      </c>
      <c r="Q750" s="61" t="s">
        <v>288</v>
      </c>
      <c r="R750" s="61" t="s">
        <v>1150</v>
      </c>
      <c r="S750" s="77"/>
      <c r="T750" s="61" t="s">
        <v>288</v>
      </c>
      <c r="U750" s="77">
        <v>44697</v>
      </c>
      <c r="V750" s="61" t="s">
        <v>740</v>
      </c>
    </row>
    <row r="751" spans="1:22" ht="14.5">
      <c r="A751" s="61" t="s">
        <v>1144</v>
      </c>
      <c r="B751" s="61" t="s">
        <v>1145</v>
      </c>
      <c r="C751" s="61" t="s">
        <v>1146</v>
      </c>
      <c r="D751" s="61" t="s">
        <v>1417</v>
      </c>
      <c r="E751" s="61" t="s">
        <v>3749</v>
      </c>
      <c r="F751" s="77">
        <v>44697</v>
      </c>
      <c r="G751" s="62">
        <v>127</v>
      </c>
      <c r="H751" s="62">
        <v>10858.5</v>
      </c>
      <c r="I751" s="61" t="s">
        <v>20</v>
      </c>
      <c r="J751" s="61" t="s">
        <v>1156</v>
      </c>
      <c r="K751" s="61" t="s">
        <v>660</v>
      </c>
      <c r="L751" s="61" t="s">
        <v>3750</v>
      </c>
      <c r="M751" s="61" t="s">
        <v>3749</v>
      </c>
      <c r="N751" s="61" t="s">
        <v>288</v>
      </c>
      <c r="O751" s="61" t="s">
        <v>740</v>
      </c>
      <c r="P751" s="61" t="s">
        <v>288</v>
      </c>
      <c r="Q751" s="61" t="s">
        <v>288</v>
      </c>
      <c r="R751" s="61" t="s">
        <v>1150</v>
      </c>
      <c r="S751" s="77"/>
      <c r="T751" s="61" t="s">
        <v>288</v>
      </c>
      <c r="U751" s="77">
        <v>44697</v>
      </c>
      <c r="V751" s="61" t="s">
        <v>740</v>
      </c>
    </row>
    <row r="752" spans="1:22" ht="14.5">
      <c r="A752" s="61" t="s">
        <v>1144</v>
      </c>
      <c r="B752" s="61" t="s">
        <v>1145</v>
      </c>
      <c r="C752" s="61" t="s">
        <v>1146</v>
      </c>
      <c r="D752" s="61" t="s">
        <v>1417</v>
      </c>
      <c r="E752" s="61" t="s">
        <v>3751</v>
      </c>
      <c r="F752" s="77">
        <v>44697</v>
      </c>
      <c r="G752" s="62">
        <v>112</v>
      </c>
      <c r="H752" s="62">
        <v>9576</v>
      </c>
      <c r="I752" s="61" t="s">
        <v>20</v>
      </c>
      <c r="J752" s="61" t="s">
        <v>1156</v>
      </c>
      <c r="K752" s="61" t="s">
        <v>660</v>
      </c>
      <c r="L752" s="61" t="s">
        <v>3752</v>
      </c>
      <c r="M752" s="61" t="s">
        <v>3751</v>
      </c>
      <c r="N752" s="61" t="s">
        <v>288</v>
      </c>
      <c r="O752" s="61" t="s">
        <v>740</v>
      </c>
      <c r="P752" s="61" t="s">
        <v>288</v>
      </c>
      <c r="Q752" s="61" t="s">
        <v>288</v>
      </c>
      <c r="R752" s="61" t="s">
        <v>1150</v>
      </c>
      <c r="S752" s="77"/>
      <c r="T752" s="61" t="s">
        <v>288</v>
      </c>
      <c r="U752" s="77">
        <v>44697</v>
      </c>
      <c r="V752" s="61" t="s">
        <v>740</v>
      </c>
    </row>
    <row r="753" spans="1:22" ht="14.5">
      <c r="A753" s="61" t="s">
        <v>1144</v>
      </c>
      <c r="B753" s="61" t="s">
        <v>1145</v>
      </c>
      <c r="C753" s="61" t="s">
        <v>1146</v>
      </c>
      <c r="D753" s="61" t="s">
        <v>1417</v>
      </c>
      <c r="E753" s="61" t="s">
        <v>3753</v>
      </c>
      <c r="F753" s="77">
        <v>44697</v>
      </c>
      <c r="G753" s="62">
        <v>15</v>
      </c>
      <c r="H753" s="62">
        <v>1282.5</v>
      </c>
      <c r="I753" s="61" t="s">
        <v>20</v>
      </c>
      <c r="J753" s="61" t="s">
        <v>1156</v>
      </c>
      <c r="K753" s="61" t="s">
        <v>660</v>
      </c>
      <c r="L753" s="61" t="s">
        <v>3754</v>
      </c>
      <c r="M753" s="61" t="s">
        <v>3753</v>
      </c>
      <c r="N753" s="61" t="s">
        <v>288</v>
      </c>
      <c r="O753" s="61" t="s">
        <v>740</v>
      </c>
      <c r="P753" s="61" t="s">
        <v>288</v>
      </c>
      <c r="Q753" s="61" t="s">
        <v>288</v>
      </c>
      <c r="R753" s="61" t="s">
        <v>1150</v>
      </c>
      <c r="S753" s="77"/>
      <c r="T753" s="61" t="s">
        <v>288</v>
      </c>
      <c r="U753" s="77">
        <v>44697</v>
      </c>
      <c r="V753" s="61" t="s">
        <v>740</v>
      </c>
    </row>
    <row r="754" spans="1:22" ht="14.5">
      <c r="A754" s="61" t="s">
        <v>1144</v>
      </c>
      <c r="B754" s="61" t="s">
        <v>1145</v>
      </c>
      <c r="C754" s="61" t="s">
        <v>1146</v>
      </c>
      <c r="D754" s="61" t="s">
        <v>1417</v>
      </c>
      <c r="E754" s="61" t="s">
        <v>3755</v>
      </c>
      <c r="F754" s="77">
        <v>44697</v>
      </c>
      <c r="G754" s="62">
        <v>224</v>
      </c>
      <c r="H754" s="62">
        <v>19152</v>
      </c>
      <c r="I754" s="61" t="s">
        <v>20</v>
      </c>
      <c r="J754" s="61" t="s">
        <v>1156</v>
      </c>
      <c r="K754" s="61" t="s">
        <v>660</v>
      </c>
      <c r="L754" s="61" t="s">
        <v>3756</v>
      </c>
      <c r="M754" s="61" t="s">
        <v>3755</v>
      </c>
      <c r="N754" s="61" t="s">
        <v>288</v>
      </c>
      <c r="O754" s="61" t="s">
        <v>740</v>
      </c>
      <c r="P754" s="61" t="s">
        <v>288</v>
      </c>
      <c r="Q754" s="61" t="s">
        <v>288</v>
      </c>
      <c r="R754" s="61" t="s">
        <v>1150</v>
      </c>
      <c r="S754" s="77"/>
      <c r="T754" s="61" t="s">
        <v>288</v>
      </c>
      <c r="U754" s="77">
        <v>44697</v>
      </c>
      <c r="V754" s="61" t="s">
        <v>740</v>
      </c>
    </row>
    <row r="755" spans="1:22" ht="14.5">
      <c r="A755" s="61" t="s">
        <v>1144</v>
      </c>
      <c r="B755" s="61" t="s">
        <v>1145</v>
      </c>
      <c r="C755" s="61" t="s">
        <v>1146</v>
      </c>
      <c r="D755" s="61" t="s">
        <v>1417</v>
      </c>
      <c r="E755" s="61" t="s">
        <v>3757</v>
      </c>
      <c r="F755" s="77">
        <v>44697</v>
      </c>
      <c r="G755" s="62">
        <v>112</v>
      </c>
      <c r="H755" s="62">
        <v>9576</v>
      </c>
      <c r="I755" s="61" t="s">
        <v>20</v>
      </c>
      <c r="J755" s="61" t="s">
        <v>1156</v>
      </c>
      <c r="K755" s="61" t="s">
        <v>660</v>
      </c>
      <c r="L755" s="61" t="s">
        <v>3758</v>
      </c>
      <c r="M755" s="61" t="s">
        <v>3757</v>
      </c>
      <c r="N755" s="61" t="s">
        <v>288</v>
      </c>
      <c r="O755" s="61" t="s">
        <v>740</v>
      </c>
      <c r="P755" s="61" t="s">
        <v>288</v>
      </c>
      <c r="Q755" s="61" t="s">
        <v>288</v>
      </c>
      <c r="R755" s="61" t="s">
        <v>1150</v>
      </c>
      <c r="S755" s="77"/>
      <c r="T755" s="61" t="s">
        <v>288</v>
      </c>
      <c r="U755" s="77">
        <v>44697</v>
      </c>
      <c r="V755" s="61" t="s">
        <v>740</v>
      </c>
    </row>
    <row r="756" spans="1:22" ht="14.5">
      <c r="A756" s="61" t="s">
        <v>1144</v>
      </c>
      <c r="B756" s="61" t="s">
        <v>1145</v>
      </c>
      <c r="C756" s="61" t="s">
        <v>1146</v>
      </c>
      <c r="D756" s="61" t="s">
        <v>1417</v>
      </c>
      <c r="E756" s="61" t="s">
        <v>3759</v>
      </c>
      <c r="F756" s="77">
        <v>44697</v>
      </c>
      <c r="G756" s="62">
        <v>15</v>
      </c>
      <c r="H756" s="62">
        <v>1282.5</v>
      </c>
      <c r="I756" s="61" t="s">
        <v>20</v>
      </c>
      <c r="J756" s="61" t="s">
        <v>1156</v>
      </c>
      <c r="K756" s="61" t="s">
        <v>660</v>
      </c>
      <c r="L756" s="61" t="s">
        <v>3760</v>
      </c>
      <c r="M756" s="61" t="s">
        <v>3759</v>
      </c>
      <c r="N756" s="61" t="s">
        <v>288</v>
      </c>
      <c r="O756" s="61" t="s">
        <v>740</v>
      </c>
      <c r="P756" s="61" t="s">
        <v>288</v>
      </c>
      <c r="Q756" s="61" t="s">
        <v>288</v>
      </c>
      <c r="R756" s="61" t="s">
        <v>1150</v>
      </c>
      <c r="S756" s="77"/>
      <c r="T756" s="61" t="s">
        <v>288</v>
      </c>
      <c r="U756" s="77">
        <v>44697</v>
      </c>
      <c r="V756" s="61" t="s">
        <v>740</v>
      </c>
    </row>
    <row r="757" spans="1:22" ht="14.5">
      <c r="A757" s="61" t="s">
        <v>1144</v>
      </c>
      <c r="B757" s="61" t="s">
        <v>1145</v>
      </c>
      <c r="C757" s="61" t="s">
        <v>1146</v>
      </c>
      <c r="D757" s="61" t="s">
        <v>1417</v>
      </c>
      <c r="E757" s="61" t="s">
        <v>3761</v>
      </c>
      <c r="F757" s="77">
        <v>44657</v>
      </c>
      <c r="G757" s="62">
        <v>43.4</v>
      </c>
      <c r="H757" s="62">
        <v>3699.85</v>
      </c>
      <c r="I757" s="61" t="s">
        <v>20</v>
      </c>
      <c r="J757" s="61" t="s">
        <v>1156</v>
      </c>
      <c r="K757" s="61" t="s">
        <v>660</v>
      </c>
      <c r="L757" s="61" t="s">
        <v>3762</v>
      </c>
      <c r="M757" s="61" t="s">
        <v>3761</v>
      </c>
      <c r="N757" s="61" t="s">
        <v>288</v>
      </c>
      <c r="O757" s="61" t="s">
        <v>740</v>
      </c>
      <c r="P757" s="61" t="s">
        <v>288</v>
      </c>
      <c r="Q757" s="61" t="s">
        <v>288</v>
      </c>
      <c r="R757" s="61" t="s">
        <v>1150</v>
      </c>
      <c r="S757" s="77"/>
      <c r="T757" s="61" t="s">
        <v>288</v>
      </c>
      <c r="U757" s="77">
        <v>44657</v>
      </c>
      <c r="V757" s="61" t="s">
        <v>740</v>
      </c>
    </row>
    <row r="758" spans="1:22" ht="14.5">
      <c r="A758" s="61" t="s">
        <v>1144</v>
      </c>
      <c r="B758" s="61" t="s">
        <v>1145</v>
      </c>
      <c r="C758" s="61" t="s">
        <v>1146</v>
      </c>
      <c r="D758" s="61" t="s">
        <v>1417</v>
      </c>
      <c r="E758" s="61" t="s">
        <v>3763</v>
      </c>
      <c r="F758" s="77">
        <v>44657</v>
      </c>
      <c r="G758" s="62">
        <v>43.4</v>
      </c>
      <c r="H758" s="62">
        <v>3699.85</v>
      </c>
      <c r="I758" s="61" t="s">
        <v>20</v>
      </c>
      <c r="J758" s="61" t="s">
        <v>1156</v>
      </c>
      <c r="K758" s="61" t="s">
        <v>660</v>
      </c>
      <c r="L758" s="61" t="s">
        <v>3764</v>
      </c>
      <c r="M758" s="61" t="s">
        <v>3763</v>
      </c>
      <c r="N758" s="61" t="s">
        <v>288</v>
      </c>
      <c r="O758" s="61" t="s">
        <v>740</v>
      </c>
      <c r="P758" s="61" t="s">
        <v>288</v>
      </c>
      <c r="Q758" s="61" t="s">
        <v>288</v>
      </c>
      <c r="R758" s="61" t="s">
        <v>1150</v>
      </c>
      <c r="S758" s="77"/>
      <c r="T758" s="61" t="s">
        <v>288</v>
      </c>
      <c r="U758" s="77">
        <v>44657</v>
      </c>
      <c r="V758" s="61" t="s">
        <v>740</v>
      </c>
    </row>
    <row r="759" spans="1:22" ht="14.5">
      <c r="A759" s="61" t="s">
        <v>1144</v>
      </c>
      <c r="B759" s="61" t="s">
        <v>1145</v>
      </c>
      <c r="C759" s="61" t="s">
        <v>1146</v>
      </c>
      <c r="D759" s="61" t="s">
        <v>1417</v>
      </c>
      <c r="E759" s="61" t="s">
        <v>3765</v>
      </c>
      <c r="F759" s="77">
        <v>44667</v>
      </c>
      <c r="G759" s="62">
        <v>21.7</v>
      </c>
      <c r="H759" s="62">
        <v>1849.93</v>
      </c>
      <c r="I759" s="61" t="s">
        <v>20</v>
      </c>
      <c r="J759" s="61" t="s">
        <v>1156</v>
      </c>
      <c r="K759" s="61" t="s">
        <v>660</v>
      </c>
      <c r="L759" s="61" t="s">
        <v>3766</v>
      </c>
      <c r="M759" s="61" t="s">
        <v>3765</v>
      </c>
      <c r="N759" s="61" t="s">
        <v>288</v>
      </c>
      <c r="O759" s="61" t="s">
        <v>740</v>
      </c>
      <c r="P759" s="61" t="s">
        <v>288</v>
      </c>
      <c r="Q759" s="61" t="s">
        <v>288</v>
      </c>
      <c r="R759" s="61" t="s">
        <v>1150</v>
      </c>
      <c r="S759" s="77"/>
      <c r="T759" s="61" t="s">
        <v>288</v>
      </c>
      <c r="U759" s="77">
        <v>44657</v>
      </c>
      <c r="V759" s="61" t="s">
        <v>740</v>
      </c>
    </row>
    <row r="760" spans="1:22" ht="14.5">
      <c r="A760" s="61" t="s">
        <v>1144</v>
      </c>
      <c r="B760" s="61" t="s">
        <v>1145</v>
      </c>
      <c r="C760" s="61" t="s">
        <v>1146</v>
      </c>
      <c r="D760" s="61" t="s">
        <v>1417</v>
      </c>
      <c r="E760" s="61" t="s">
        <v>3767</v>
      </c>
      <c r="F760" s="77">
        <v>44657</v>
      </c>
      <c r="G760" s="62">
        <v>21.7</v>
      </c>
      <c r="H760" s="62">
        <v>1849.93</v>
      </c>
      <c r="I760" s="61" t="s">
        <v>20</v>
      </c>
      <c r="J760" s="61" t="s">
        <v>1156</v>
      </c>
      <c r="K760" s="61" t="s">
        <v>660</v>
      </c>
      <c r="L760" s="61" t="s">
        <v>3768</v>
      </c>
      <c r="M760" s="61" t="s">
        <v>3767</v>
      </c>
      <c r="N760" s="61" t="s">
        <v>288</v>
      </c>
      <c r="O760" s="61" t="s">
        <v>740</v>
      </c>
      <c r="P760" s="61" t="s">
        <v>288</v>
      </c>
      <c r="Q760" s="61" t="s">
        <v>288</v>
      </c>
      <c r="R760" s="61" t="s">
        <v>1150</v>
      </c>
      <c r="S760" s="77"/>
      <c r="T760" s="61" t="s">
        <v>288</v>
      </c>
      <c r="U760" s="77">
        <v>44657</v>
      </c>
      <c r="V760" s="61" t="s">
        <v>740</v>
      </c>
    </row>
    <row r="761" spans="1:22" ht="14.5">
      <c r="A761" s="61" t="s">
        <v>1144</v>
      </c>
      <c r="B761" s="61" t="s">
        <v>1145</v>
      </c>
      <c r="C761" s="61" t="s">
        <v>1146</v>
      </c>
      <c r="D761" s="61" t="s">
        <v>1417</v>
      </c>
      <c r="E761" s="61" t="s">
        <v>3769</v>
      </c>
      <c r="F761" s="77">
        <v>44658</v>
      </c>
      <c r="G761" s="62">
        <v>21.7</v>
      </c>
      <c r="H761" s="62">
        <v>1849.93</v>
      </c>
      <c r="I761" s="61" t="s">
        <v>20</v>
      </c>
      <c r="J761" s="61" t="s">
        <v>1156</v>
      </c>
      <c r="K761" s="61" t="s">
        <v>660</v>
      </c>
      <c r="L761" s="61" t="s">
        <v>3770</v>
      </c>
      <c r="M761" s="61" t="s">
        <v>3769</v>
      </c>
      <c r="N761" s="61" t="s">
        <v>288</v>
      </c>
      <c r="O761" s="61" t="s">
        <v>740</v>
      </c>
      <c r="P761" s="61" t="s">
        <v>288</v>
      </c>
      <c r="Q761" s="61" t="s">
        <v>288</v>
      </c>
      <c r="R761" s="61" t="s">
        <v>1150</v>
      </c>
      <c r="S761" s="77"/>
      <c r="T761" s="61" t="s">
        <v>288</v>
      </c>
      <c r="U761" s="77">
        <v>44658</v>
      </c>
      <c r="V761" s="61" t="s">
        <v>740</v>
      </c>
    </row>
    <row r="762" spans="1:22" ht="14.5">
      <c r="A762" s="61" t="s">
        <v>1144</v>
      </c>
      <c r="B762" s="61" t="s">
        <v>1145</v>
      </c>
      <c r="C762" s="61" t="s">
        <v>1146</v>
      </c>
      <c r="D762" s="61" t="s">
        <v>1417</v>
      </c>
      <c r="E762" s="61" t="s">
        <v>3771</v>
      </c>
      <c r="F762" s="77">
        <v>44658</v>
      </c>
      <c r="G762" s="62">
        <v>65.099999999999994</v>
      </c>
      <c r="H762" s="62">
        <v>5549.78</v>
      </c>
      <c r="I762" s="61" t="s">
        <v>20</v>
      </c>
      <c r="J762" s="61" t="s">
        <v>1156</v>
      </c>
      <c r="K762" s="61" t="s">
        <v>660</v>
      </c>
      <c r="L762" s="61" t="s">
        <v>3772</v>
      </c>
      <c r="M762" s="61" t="s">
        <v>3771</v>
      </c>
      <c r="N762" s="61" t="s">
        <v>288</v>
      </c>
      <c r="O762" s="61" t="s">
        <v>740</v>
      </c>
      <c r="P762" s="61" t="s">
        <v>288</v>
      </c>
      <c r="Q762" s="61" t="s">
        <v>288</v>
      </c>
      <c r="R762" s="61" t="s">
        <v>1150</v>
      </c>
      <c r="S762" s="77"/>
      <c r="T762" s="61" t="s">
        <v>288</v>
      </c>
      <c r="U762" s="77">
        <v>44658</v>
      </c>
      <c r="V762" s="61" t="s">
        <v>740</v>
      </c>
    </row>
    <row r="763" spans="1:22" ht="14.5">
      <c r="A763" s="61" t="s">
        <v>1144</v>
      </c>
      <c r="B763" s="61" t="s">
        <v>1145</v>
      </c>
      <c r="C763" s="61" t="s">
        <v>1146</v>
      </c>
      <c r="D763" s="61" t="s">
        <v>1417</v>
      </c>
      <c r="E763" s="61" t="s">
        <v>3773</v>
      </c>
      <c r="F763" s="77">
        <v>44667</v>
      </c>
      <c r="G763" s="62">
        <v>32.549999999999997</v>
      </c>
      <c r="H763" s="62">
        <v>2774.89</v>
      </c>
      <c r="I763" s="61" t="s">
        <v>20</v>
      </c>
      <c r="J763" s="61" t="s">
        <v>1156</v>
      </c>
      <c r="K763" s="61" t="s">
        <v>660</v>
      </c>
      <c r="L763" s="61" t="s">
        <v>3774</v>
      </c>
      <c r="M763" s="61" t="s">
        <v>3773</v>
      </c>
      <c r="N763" s="61" t="s">
        <v>288</v>
      </c>
      <c r="O763" s="61" t="s">
        <v>740</v>
      </c>
      <c r="P763" s="61" t="s">
        <v>288</v>
      </c>
      <c r="Q763" s="61" t="s">
        <v>288</v>
      </c>
      <c r="R763" s="61" t="s">
        <v>1150</v>
      </c>
      <c r="S763" s="77"/>
      <c r="T763" s="61" t="s">
        <v>288</v>
      </c>
      <c r="U763" s="77">
        <v>44667</v>
      </c>
      <c r="V763" s="61" t="s">
        <v>740</v>
      </c>
    </row>
    <row r="764" spans="1:22" ht="14.5">
      <c r="A764" s="61" t="s">
        <v>1144</v>
      </c>
      <c r="B764" s="61" t="s">
        <v>1145</v>
      </c>
      <c r="C764" s="61" t="s">
        <v>1146</v>
      </c>
      <c r="D764" s="61" t="s">
        <v>1417</v>
      </c>
      <c r="E764" s="61" t="s">
        <v>3775</v>
      </c>
      <c r="F764" s="77">
        <v>44668</v>
      </c>
      <c r="G764" s="62">
        <v>66.38</v>
      </c>
      <c r="H764" s="62">
        <v>5658.9</v>
      </c>
      <c r="I764" s="61" t="s">
        <v>20</v>
      </c>
      <c r="J764" s="61" t="s">
        <v>1156</v>
      </c>
      <c r="K764" s="61" t="s">
        <v>660</v>
      </c>
      <c r="L764" s="61" t="s">
        <v>3776</v>
      </c>
      <c r="M764" s="61" t="s">
        <v>3775</v>
      </c>
      <c r="N764" s="61" t="s">
        <v>288</v>
      </c>
      <c r="O764" s="61" t="s">
        <v>740</v>
      </c>
      <c r="P764" s="61" t="s">
        <v>288</v>
      </c>
      <c r="Q764" s="61" t="s">
        <v>288</v>
      </c>
      <c r="R764" s="61" t="s">
        <v>1150</v>
      </c>
      <c r="S764" s="77"/>
      <c r="T764" s="61" t="s">
        <v>288</v>
      </c>
      <c r="U764" s="77">
        <v>44668</v>
      </c>
      <c r="V764" s="61" t="s">
        <v>740</v>
      </c>
    </row>
    <row r="765" spans="1:22" ht="14.5">
      <c r="A765" s="61" t="s">
        <v>1144</v>
      </c>
      <c r="B765" s="61" t="s">
        <v>1145</v>
      </c>
      <c r="C765" s="61" t="s">
        <v>1146</v>
      </c>
      <c r="D765" s="61" t="s">
        <v>1417</v>
      </c>
      <c r="E765" s="61" t="s">
        <v>3777</v>
      </c>
      <c r="F765" s="77">
        <v>44697</v>
      </c>
      <c r="G765" s="62">
        <v>202</v>
      </c>
      <c r="H765" s="62">
        <v>17271</v>
      </c>
      <c r="I765" s="61" t="s">
        <v>20</v>
      </c>
      <c r="J765" s="61" t="s">
        <v>1156</v>
      </c>
      <c r="K765" s="61" t="s">
        <v>660</v>
      </c>
      <c r="L765" s="61" t="s">
        <v>3778</v>
      </c>
      <c r="M765" s="61" t="s">
        <v>3777</v>
      </c>
      <c r="N765" s="61" t="s">
        <v>288</v>
      </c>
      <c r="O765" s="61" t="s">
        <v>740</v>
      </c>
      <c r="P765" s="61" t="s">
        <v>288</v>
      </c>
      <c r="Q765" s="61" t="s">
        <v>288</v>
      </c>
      <c r="R765" s="61" t="s">
        <v>1150</v>
      </c>
      <c r="S765" s="77"/>
      <c r="T765" s="61" t="s">
        <v>288</v>
      </c>
      <c r="U765" s="77">
        <v>44697</v>
      </c>
      <c r="V765" s="61" t="s">
        <v>740</v>
      </c>
    </row>
    <row r="766" spans="1:22" ht="14.5">
      <c r="A766" s="61" t="s">
        <v>1144</v>
      </c>
      <c r="B766" s="61" t="s">
        <v>1145</v>
      </c>
      <c r="C766" s="61" t="s">
        <v>1146</v>
      </c>
      <c r="D766" s="61" t="s">
        <v>1417</v>
      </c>
      <c r="E766" s="61" t="s">
        <v>3779</v>
      </c>
      <c r="F766" s="77">
        <v>44697</v>
      </c>
      <c r="G766" s="62">
        <v>127</v>
      </c>
      <c r="H766" s="62">
        <v>10858.5</v>
      </c>
      <c r="I766" s="61" t="s">
        <v>20</v>
      </c>
      <c r="J766" s="61" t="s">
        <v>1156</v>
      </c>
      <c r="K766" s="61" t="s">
        <v>660</v>
      </c>
      <c r="L766" s="61" t="s">
        <v>3780</v>
      </c>
      <c r="M766" s="61" t="s">
        <v>3779</v>
      </c>
      <c r="N766" s="61" t="s">
        <v>288</v>
      </c>
      <c r="O766" s="61" t="s">
        <v>740</v>
      </c>
      <c r="P766" s="61" t="s">
        <v>288</v>
      </c>
      <c r="Q766" s="61" t="s">
        <v>288</v>
      </c>
      <c r="R766" s="61" t="s">
        <v>1150</v>
      </c>
      <c r="S766" s="77"/>
      <c r="T766" s="61" t="s">
        <v>288</v>
      </c>
      <c r="U766" s="77">
        <v>44697</v>
      </c>
      <c r="V766" s="61" t="s">
        <v>740</v>
      </c>
    </row>
    <row r="767" spans="1:22" ht="14.5">
      <c r="A767" s="61" t="s">
        <v>1144</v>
      </c>
      <c r="B767" s="61" t="s">
        <v>1145</v>
      </c>
      <c r="C767" s="61" t="s">
        <v>1146</v>
      </c>
      <c r="D767" s="61" t="s">
        <v>1417</v>
      </c>
      <c r="E767" s="61" t="s">
        <v>3781</v>
      </c>
      <c r="F767" s="77">
        <v>44695</v>
      </c>
      <c r="G767" s="62">
        <v>56</v>
      </c>
      <c r="H767" s="62">
        <v>4788</v>
      </c>
      <c r="I767" s="61" t="s">
        <v>20</v>
      </c>
      <c r="J767" s="61" t="s">
        <v>1156</v>
      </c>
      <c r="K767" s="61" t="s">
        <v>660</v>
      </c>
      <c r="L767" s="61" t="s">
        <v>3782</v>
      </c>
      <c r="M767" s="61" t="s">
        <v>3781</v>
      </c>
      <c r="N767" s="61" t="s">
        <v>288</v>
      </c>
      <c r="O767" s="61" t="s">
        <v>740</v>
      </c>
      <c r="P767" s="61" t="s">
        <v>288</v>
      </c>
      <c r="Q767" s="61" t="s">
        <v>288</v>
      </c>
      <c r="R767" s="61" t="s">
        <v>1150</v>
      </c>
      <c r="S767" s="77">
        <v>44746</v>
      </c>
      <c r="T767" s="61" t="s">
        <v>1835</v>
      </c>
      <c r="U767" s="77">
        <v>44695</v>
      </c>
      <c r="V767" s="61" t="s">
        <v>740</v>
      </c>
    </row>
    <row r="768" spans="1:22" ht="14.5">
      <c r="A768" s="61" t="s">
        <v>1144</v>
      </c>
      <c r="B768" s="61" t="s">
        <v>1145</v>
      </c>
      <c r="C768" s="61" t="s">
        <v>1146</v>
      </c>
      <c r="D768" s="61" t="s">
        <v>1417</v>
      </c>
      <c r="E768" s="61" t="s">
        <v>3783</v>
      </c>
      <c r="F768" s="77">
        <v>44697</v>
      </c>
      <c r="G768" s="62">
        <v>6</v>
      </c>
      <c r="H768" s="62">
        <v>513</v>
      </c>
      <c r="I768" s="61" t="s">
        <v>20</v>
      </c>
      <c r="J768" s="61" t="s">
        <v>1156</v>
      </c>
      <c r="K768" s="61" t="s">
        <v>660</v>
      </c>
      <c r="L768" s="61" t="s">
        <v>3784</v>
      </c>
      <c r="M768" s="61" t="s">
        <v>3783</v>
      </c>
      <c r="N768" s="61" t="s">
        <v>288</v>
      </c>
      <c r="O768" s="61" t="s">
        <v>740</v>
      </c>
      <c r="P768" s="61" t="s">
        <v>288</v>
      </c>
      <c r="Q768" s="61" t="s">
        <v>288</v>
      </c>
      <c r="R768" s="61" t="s">
        <v>1150</v>
      </c>
      <c r="S768" s="77">
        <v>44746</v>
      </c>
      <c r="T768" s="61" t="s">
        <v>1835</v>
      </c>
      <c r="U768" s="77">
        <v>44697</v>
      </c>
      <c r="V768" s="61" t="s">
        <v>740</v>
      </c>
    </row>
    <row r="769" spans="1:22" ht="14.5">
      <c r="A769" s="61" t="s">
        <v>1144</v>
      </c>
      <c r="B769" s="61" t="s">
        <v>1145</v>
      </c>
      <c r="C769" s="61" t="s">
        <v>1146</v>
      </c>
      <c r="D769" s="61" t="s">
        <v>1417</v>
      </c>
      <c r="E769" s="61" t="s">
        <v>3785</v>
      </c>
      <c r="F769" s="77">
        <v>44695</v>
      </c>
      <c r="G769" s="62">
        <v>6</v>
      </c>
      <c r="H769" s="62">
        <v>513</v>
      </c>
      <c r="I769" s="61" t="s">
        <v>20</v>
      </c>
      <c r="J769" s="61" t="s">
        <v>1156</v>
      </c>
      <c r="K769" s="61" t="s">
        <v>660</v>
      </c>
      <c r="L769" s="61" t="s">
        <v>3786</v>
      </c>
      <c r="M769" s="61" t="s">
        <v>3785</v>
      </c>
      <c r="N769" s="61" t="s">
        <v>288</v>
      </c>
      <c r="O769" s="61" t="s">
        <v>740</v>
      </c>
      <c r="P769" s="61" t="s">
        <v>288</v>
      </c>
      <c r="Q769" s="61" t="s">
        <v>288</v>
      </c>
      <c r="R769" s="61" t="s">
        <v>1150</v>
      </c>
      <c r="S769" s="77">
        <v>44746</v>
      </c>
      <c r="T769" s="61" t="s">
        <v>1835</v>
      </c>
      <c r="U769" s="77">
        <v>44695</v>
      </c>
      <c r="V769" s="61" t="s">
        <v>740</v>
      </c>
    </row>
    <row r="770" spans="1:22" ht="14.5">
      <c r="A770" s="61" t="s">
        <v>1144</v>
      </c>
      <c r="B770" s="61" t="s">
        <v>1145</v>
      </c>
      <c r="C770" s="61" t="s">
        <v>1146</v>
      </c>
      <c r="D770" s="61" t="s">
        <v>1417</v>
      </c>
      <c r="E770" s="61" t="s">
        <v>3787</v>
      </c>
      <c r="F770" s="77">
        <v>44695</v>
      </c>
      <c r="G770" s="62">
        <v>6</v>
      </c>
      <c r="H770" s="62">
        <v>513</v>
      </c>
      <c r="I770" s="61" t="s">
        <v>20</v>
      </c>
      <c r="J770" s="61" t="s">
        <v>1156</v>
      </c>
      <c r="K770" s="61" t="s">
        <v>660</v>
      </c>
      <c r="L770" s="61" t="s">
        <v>3788</v>
      </c>
      <c r="M770" s="61" t="s">
        <v>3787</v>
      </c>
      <c r="N770" s="61" t="s">
        <v>288</v>
      </c>
      <c r="O770" s="61" t="s">
        <v>740</v>
      </c>
      <c r="P770" s="61" t="s">
        <v>288</v>
      </c>
      <c r="Q770" s="61" t="s">
        <v>288</v>
      </c>
      <c r="R770" s="61" t="s">
        <v>1150</v>
      </c>
      <c r="S770" s="77">
        <v>44746</v>
      </c>
      <c r="T770" s="61" t="s">
        <v>1835</v>
      </c>
      <c r="U770" s="77">
        <v>44695</v>
      </c>
      <c r="V770" s="61" t="s">
        <v>740</v>
      </c>
    </row>
    <row r="771" spans="1:22" ht="14.5">
      <c r="A771" s="61" t="s">
        <v>1144</v>
      </c>
      <c r="B771" s="61" t="s">
        <v>1145</v>
      </c>
      <c r="C771" s="61" t="s">
        <v>1146</v>
      </c>
      <c r="D771" s="61" t="s">
        <v>1417</v>
      </c>
      <c r="E771" s="61" t="s">
        <v>3789</v>
      </c>
      <c r="F771" s="77">
        <v>44695</v>
      </c>
      <c r="G771" s="62">
        <v>137</v>
      </c>
      <c r="H771" s="62">
        <v>11713.5</v>
      </c>
      <c r="I771" s="61" t="s">
        <v>20</v>
      </c>
      <c r="J771" s="61" t="s">
        <v>1156</v>
      </c>
      <c r="K771" s="61" t="s">
        <v>660</v>
      </c>
      <c r="L771" s="61" t="s">
        <v>3790</v>
      </c>
      <c r="M771" s="61" t="s">
        <v>3789</v>
      </c>
      <c r="N771" s="61" t="s">
        <v>288</v>
      </c>
      <c r="O771" s="61" t="s">
        <v>740</v>
      </c>
      <c r="P771" s="61" t="s">
        <v>288</v>
      </c>
      <c r="Q771" s="61" t="s">
        <v>288</v>
      </c>
      <c r="R771" s="61" t="s">
        <v>1150</v>
      </c>
      <c r="S771" s="77">
        <v>44746</v>
      </c>
      <c r="T771" s="61" t="s">
        <v>1835</v>
      </c>
      <c r="U771" s="77">
        <v>44695</v>
      </c>
      <c r="V771" s="61" t="s">
        <v>740</v>
      </c>
    </row>
    <row r="772" spans="1:22" ht="14.5">
      <c r="A772" s="61" t="s">
        <v>1144</v>
      </c>
      <c r="B772" s="61" t="s">
        <v>1145</v>
      </c>
      <c r="C772" s="61" t="s">
        <v>1146</v>
      </c>
      <c r="D772" s="61" t="s">
        <v>1417</v>
      </c>
      <c r="E772" s="61" t="s">
        <v>3791</v>
      </c>
      <c r="F772" s="77">
        <v>44695</v>
      </c>
      <c r="G772" s="62">
        <v>6</v>
      </c>
      <c r="H772" s="62">
        <v>513</v>
      </c>
      <c r="I772" s="61" t="s">
        <v>20</v>
      </c>
      <c r="J772" s="61" t="s">
        <v>1156</v>
      </c>
      <c r="K772" s="61" t="s">
        <v>660</v>
      </c>
      <c r="L772" s="61" t="s">
        <v>3792</v>
      </c>
      <c r="M772" s="61" t="s">
        <v>3791</v>
      </c>
      <c r="N772" s="61" t="s">
        <v>288</v>
      </c>
      <c r="O772" s="61" t="s">
        <v>740</v>
      </c>
      <c r="P772" s="61" t="s">
        <v>288</v>
      </c>
      <c r="Q772" s="61" t="s">
        <v>288</v>
      </c>
      <c r="R772" s="61" t="s">
        <v>1150</v>
      </c>
      <c r="S772" s="77">
        <v>44746</v>
      </c>
      <c r="T772" s="61" t="s">
        <v>1835</v>
      </c>
      <c r="U772" s="77">
        <v>44695</v>
      </c>
      <c r="V772" s="61" t="s">
        <v>740</v>
      </c>
    </row>
    <row r="773" spans="1:22" ht="14.5">
      <c r="A773" s="61" t="s">
        <v>1144</v>
      </c>
      <c r="B773" s="61" t="s">
        <v>1145</v>
      </c>
      <c r="C773" s="61" t="s">
        <v>1146</v>
      </c>
      <c r="D773" s="61" t="s">
        <v>1417</v>
      </c>
      <c r="E773" s="61" t="s">
        <v>3793</v>
      </c>
      <c r="F773" s="77">
        <v>44695</v>
      </c>
      <c r="G773" s="62">
        <v>100</v>
      </c>
      <c r="H773" s="62">
        <v>8550</v>
      </c>
      <c r="I773" s="61" t="s">
        <v>20</v>
      </c>
      <c r="J773" s="61" t="s">
        <v>1156</v>
      </c>
      <c r="K773" s="61" t="s">
        <v>660</v>
      </c>
      <c r="L773" s="61" t="s">
        <v>3794</v>
      </c>
      <c r="M773" s="61" t="s">
        <v>3793</v>
      </c>
      <c r="N773" s="61" t="s">
        <v>288</v>
      </c>
      <c r="O773" s="61" t="s">
        <v>740</v>
      </c>
      <c r="P773" s="61" t="s">
        <v>288</v>
      </c>
      <c r="Q773" s="61" t="s">
        <v>288</v>
      </c>
      <c r="R773" s="61" t="s">
        <v>1150</v>
      </c>
      <c r="S773" s="77">
        <v>44746</v>
      </c>
      <c r="T773" s="61" t="s">
        <v>1835</v>
      </c>
      <c r="U773" s="77">
        <v>44695</v>
      </c>
      <c r="V773" s="61" t="s">
        <v>740</v>
      </c>
    </row>
    <row r="774" spans="1:22" ht="14.5">
      <c r="A774" s="61" t="s">
        <v>1144</v>
      </c>
      <c r="B774" s="61" t="s">
        <v>1145</v>
      </c>
      <c r="C774" s="61" t="s">
        <v>1146</v>
      </c>
      <c r="D774" s="61" t="s">
        <v>1417</v>
      </c>
      <c r="E774" s="61" t="s">
        <v>3795</v>
      </c>
      <c r="F774" s="77">
        <v>44695</v>
      </c>
      <c r="G774" s="62">
        <v>81</v>
      </c>
      <c r="H774" s="62">
        <v>6925.5</v>
      </c>
      <c r="I774" s="61" t="s">
        <v>20</v>
      </c>
      <c r="J774" s="61" t="s">
        <v>1156</v>
      </c>
      <c r="K774" s="61" t="s">
        <v>660</v>
      </c>
      <c r="L774" s="61" t="s">
        <v>3796</v>
      </c>
      <c r="M774" s="61" t="s">
        <v>3795</v>
      </c>
      <c r="N774" s="61" t="s">
        <v>288</v>
      </c>
      <c r="O774" s="61" t="s">
        <v>740</v>
      </c>
      <c r="P774" s="61" t="s">
        <v>288</v>
      </c>
      <c r="Q774" s="61" t="s">
        <v>288</v>
      </c>
      <c r="R774" s="61" t="s">
        <v>1150</v>
      </c>
      <c r="S774" s="77">
        <v>44746</v>
      </c>
      <c r="T774" s="61" t="s">
        <v>1835</v>
      </c>
      <c r="U774" s="77">
        <v>44695</v>
      </c>
      <c r="V774" s="61" t="s">
        <v>740</v>
      </c>
    </row>
    <row r="775" spans="1:22" ht="14.5">
      <c r="A775" s="61" t="s">
        <v>1144</v>
      </c>
      <c r="B775" s="61" t="s">
        <v>1145</v>
      </c>
      <c r="C775" s="61" t="s">
        <v>1146</v>
      </c>
      <c r="D775" s="61" t="s">
        <v>1417</v>
      </c>
      <c r="E775" s="61" t="s">
        <v>3797</v>
      </c>
      <c r="F775" s="77">
        <v>44695</v>
      </c>
      <c r="G775" s="62">
        <v>6</v>
      </c>
      <c r="H775" s="62">
        <v>513</v>
      </c>
      <c r="I775" s="61" t="s">
        <v>20</v>
      </c>
      <c r="J775" s="61" t="s">
        <v>1156</v>
      </c>
      <c r="K775" s="61" t="s">
        <v>660</v>
      </c>
      <c r="L775" s="61" t="s">
        <v>3798</v>
      </c>
      <c r="M775" s="61" t="s">
        <v>3797</v>
      </c>
      <c r="N775" s="61" t="s">
        <v>288</v>
      </c>
      <c r="O775" s="61" t="s">
        <v>740</v>
      </c>
      <c r="P775" s="61" t="s">
        <v>288</v>
      </c>
      <c r="Q775" s="61" t="s">
        <v>288</v>
      </c>
      <c r="R775" s="61" t="s">
        <v>1150</v>
      </c>
      <c r="S775" s="77">
        <v>44746</v>
      </c>
      <c r="T775" s="61" t="s">
        <v>1835</v>
      </c>
      <c r="U775" s="77">
        <v>44695</v>
      </c>
      <c r="V775" s="61" t="s">
        <v>740</v>
      </c>
    </row>
    <row r="776" spans="1:22" ht="14.5">
      <c r="A776" s="61" t="s">
        <v>1144</v>
      </c>
      <c r="B776" s="61" t="s">
        <v>1145</v>
      </c>
      <c r="C776" s="61" t="s">
        <v>1146</v>
      </c>
      <c r="D776" s="61" t="s">
        <v>1417</v>
      </c>
      <c r="E776" s="61" t="s">
        <v>3799</v>
      </c>
      <c r="F776" s="77">
        <v>44695</v>
      </c>
      <c r="G776" s="62">
        <v>6</v>
      </c>
      <c r="H776" s="62">
        <v>513</v>
      </c>
      <c r="I776" s="61" t="s">
        <v>20</v>
      </c>
      <c r="J776" s="61" t="s">
        <v>1156</v>
      </c>
      <c r="K776" s="61" t="s">
        <v>660</v>
      </c>
      <c r="L776" s="61" t="s">
        <v>3800</v>
      </c>
      <c r="M776" s="61" t="s">
        <v>3799</v>
      </c>
      <c r="N776" s="61" t="s">
        <v>288</v>
      </c>
      <c r="O776" s="61" t="s">
        <v>740</v>
      </c>
      <c r="P776" s="61" t="s">
        <v>288</v>
      </c>
      <c r="Q776" s="61" t="s">
        <v>288</v>
      </c>
      <c r="R776" s="61" t="s">
        <v>1150</v>
      </c>
      <c r="S776" s="77">
        <v>44746</v>
      </c>
      <c r="T776" s="61" t="s">
        <v>1835</v>
      </c>
      <c r="U776" s="77">
        <v>44695</v>
      </c>
      <c r="V776" s="61" t="s">
        <v>740</v>
      </c>
    </row>
    <row r="777" spans="1:22" ht="14.5">
      <c r="A777" s="61" t="s">
        <v>1144</v>
      </c>
      <c r="B777" s="61" t="s">
        <v>1145</v>
      </c>
      <c r="C777" s="61" t="s">
        <v>1146</v>
      </c>
      <c r="D777" s="61" t="s">
        <v>1417</v>
      </c>
      <c r="E777" s="61" t="s">
        <v>3801</v>
      </c>
      <c r="F777" s="77">
        <v>44695</v>
      </c>
      <c r="G777" s="62">
        <v>6</v>
      </c>
      <c r="H777" s="62">
        <v>513</v>
      </c>
      <c r="I777" s="61" t="s">
        <v>20</v>
      </c>
      <c r="J777" s="61" t="s">
        <v>1156</v>
      </c>
      <c r="K777" s="61" t="s">
        <v>660</v>
      </c>
      <c r="L777" s="61" t="s">
        <v>3802</v>
      </c>
      <c r="M777" s="61" t="s">
        <v>3801</v>
      </c>
      <c r="N777" s="61" t="s">
        <v>288</v>
      </c>
      <c r="O777" s="61" t="s">
        <v>740</v>
      </c>
      <c r="P777" s="61" t="s">
        <v>288</v>
      </c>
      <c r="Q777" s="61" t="s">
        <v>288</v>
      </c>
      <c r="R777" s="61" t="s">
        <v>1150</v>
      </c>
      <c r="S777" s="77">
        <v>44746</v>
      </c>
      <c r="T777" s="61" t="s">
        <v>1835</v>
      </c>
      <c r="U777" s="77">
        <v>44695</v>
      </c>
      <c r="V777" s="61" t="s">
        <v>740</v>
      </c>
    </row>
    <row r="778" spans="1:22" ht="14.5">
      <c r="A778" s="61" t="s">
        <v>1144</v>
      </c>
      <c r="B778" s="61" t="s">
        <v>1145</v>
      </c>
      <c r="C778" s="61" t="s">
        <v>1146</v>
      </c>
      <c r="D778" s="61" t="s">
        <v>1417</v>
      </c>
      <c r="E778" s="61" t="s">
        <v>3803</v>
      </c>
      <c r="F778" s="77">
        <v>44695</v>
      </c>
      <c r="G778" s="62">
        <v>171</v>
      </c>
      <c r="H778" s="62">
        <v>14620.5</v>
      </c>
      <c r="I778" s="61" t="s">
        <v>20</v>
      </c>
      <c r="J778" s="61" t="s">
        <v>1156</v>
      </c>
      <c r="K778" s="61" t="s">
        <v>660</v>
      </c>
      <c r="L778" s="61" t="s">
        <v>3804</v>
      </c>
      <c r="M778" s="61" t="s">
        <v>3803</v>
      </c>
      <c r="N778" s="61" t="s">
        <v>288</v>
      </c>
      <c r="O778" s="61" t="s">
        <v>740</v>
      </c>
      <c r="P778" s="61" t="s">
        <v>288</v>
      </c>
      <c r="Q778" s="61" t="s">
        <v>288</v>
      </c>
      <c r="R778" s="61" t="s">
        <v>1150</v>
      </c>
      <c r="S778" s="77">
        <v>44746</v>
      </c>
      <c r="T778" s="61" t="s">
        <v>3805</v>
      </c>
      <c r="U778" s="77">
        <v>44695</v>
      </c>
      <c r="V778" s="61" t="s">
        <v>740</v>
      </c>
    </row>
    <row r="779" spans="1:22" ht="14.5">
      <c r="A779" s="61" t="s">
        <v>1144</v>
      </c>
      <c r="B779" s="61" t="s">
        <v>1145</v>
      </c>
      <c r="C779" s="61" t="s">
        <v>1146</v>
      </c>
      <c r="D779" s="61" t="s">
        <v>1417</v>
      </c>
      <c r="E779" s="61" t="s">
        <v>3806</v>
      </c>
      <c r="F779" s="77">
        <v>44695</v>
      </c>
      <c r="G779" s="62">
        <v>171</v>
      </c>
      <c r="H779" s="62">
        <v>14620.5</v>
      </c>
      <c r="I779" s="61" t="s">
        <v>20</v>
      </c>
      <c r="J779" s="61" t="s">
        <v>1156</v>
      </c>
      <c r="K779" s="61" t="s">
        <v>660</v>
      </c>
      <c r="L779" s="61" t="s">
        <v>3807</v>
      </c>
      <c r="M779" s="61" t="s">
        <v>3806</v>
      </c>
      <c r="N779" s="61" t="s">
        <v>288</v>
      </c>
      <c r="O779" s="61" t="s">
        <v>740</v>
      </c>
      <c r="P779" s="61" t="s">
        <v>288</v>
      </c>
      <c r="Q779" s="61" t="s">
        <v>288</v>
      </c>
      <c r="R779" s="61" t="s">
        <v>1150</v>
      </c>
      <c r="S779" s="77">
        <v>44746</v>
      </c>
      <c r="T779" s="61" t="s">
        <v>3805</v>
      </c>
      <c r="U779" s="77">
        <v>44695</v>
      </c>
      <c r="V779" s="61" t="s">
        <v>740</v>
      </c>
    </row>
    <row r="780" spans="1:22" ht="14.5">
      <c r="A780" s="61" t="s">
        <v>1144</v>
      </c>
      <c r="B780" s="61" t="s">
        <v>1145</v>
      </c>
      <c r="C780" s="61" t="s">
        <v>1146</v>
      </c>
      <c r="D780" s="61" t="s">
        <v>1417</v>
      </c>
      <c r="E780" s="61" t="s">
        <v>3808</v>
      </c>
      <c r="F780" s="77">
        <v>44695</v>
      </c>
      <c r="G780" s="62">
        <v>240</v>
      </c>
      <c r="H780" s="62">
        <v>20520</v>
      </c>
      <c r="I780" s="61" t="s">
        <v>20</v>
      </c>
      <c r="J780" s="61" t="s">
        <v>1156</v>
      </c>
      <c r="K780" s="61" t="s">
        <v>660</v>
      </c>
      <c r="L780" s="61" t="s">
        <v>3809</v>
      </c>
      <c r="M780" s="61" t="s">
        <v>3808</v>
      </c>
      <c r="N780" s="61" t="s">
        <v>288</v>
      </c>
      <c r="O780" s="61" t="s">
        <v>740</v>
      </c>
      <c r="P780" s="61" t="s">
        <v>288</v>
      </c>
      <c r="Q780" s="61" t="s">
        <v>288</v>
      </c>
      <c r="R780" s="61" t="s">
        <v>1150</v>
      </c>
      <c r="S780" s="77">
        <v>44746</v>
      </c>
      <c r="T780" s="61" t="s">
        <v>3805</v>
      </c>
      <c r="U780" s="77">
        <v>44695</v>
      </c>
      <c r="V780" s="61" t="s">
        <v>740</v>
      </c>
    </row>
    <row r="781" spans="1:22" ht="14.5">
      <c r="A781" s="61" t="s">
        <v>1144</v>
      </c>
      <c r="B781" s="61" t="s">
        <v>1145</v>
      </c>
      <c r="C781" s="61" t="s">
        <v>1146</v>
      </c>
      <c r="D781" s="61" t="s">
        <v>1417</v>
      </c>
      <c r="E781" s="61" t="s">
        <v>3810</v>
      </c>
      <c r="F781" s="77">
        <v>44695</v>
      </c>
      <c r="G781" s="62">
        <v>240</v>
      </c>
      <c r="H781" s="62">
        <v>20520</v>
      </c>
      <c r="I781" s="61" t="s">
        <v>20</v>
      </c>
      <c r="J781" s="61" t="s">
        <v>1156</v>
      </c>
      <c r="K781" s="61" t="s">
        <v>660</v>
      </c>
      <c r="L781" s="61" t="s">
        <v>3811</v>
      </c>
      <c r="M781" s="61" t="s">
        <v>3810</v>
      </c>
      <c r="N781" s="61" t="s">
        <v>288</v>
      </c>
      <c r="O781" s="61" t="s">
        <v>740</v>
      </c>
      <c r="P781" s="61" t="s">
        <v>288</v>
      </c>
      <c r="Q781" s="61" t="s">
        <v>288</v>
      </c>
      <c r="R781" s="61" t="s">
        <v>1150</v>
      </c>
      <c r="S781" s="77">
        <v>44746</v>
      </c>
      <c r="T781" s="61" t="s">
        <v>3805</v>
      </c>
      <c r="U781" s="77">
        <v>44695</v>
      </c>
      <c r="V781" s="61" t="s">
        <v>740</v>
      </c>
    </row>
    <row r="782" spans="1:22" ht="14.5">
      <c r="A782" s="61" t="s">
        <v>1144</v>
      </c>
      <c r="B782" s="61" t="s">
        <v>1145</v>
      </c>
      <c r="C782" s="61" t="s">
        <v>1146</v>
      </c>
      <c r="D782" s="61" t="s">
        <v>1417</v>
      </c>
      <c r="E782" s="61" t="s">
        <v>3812</v>
      </c>
      <c r="F782" s="77">
        <v>44695</v>
      </c>
      <c r="G782" s="62">
        <v>428</v>
      </c>
      <c r="H782" s="62">
        <v>36594</v>
      </c>
      <c r="I782" s="61" t="s">
        <v>20</v>
      </c>
      <c r="J782" s="61" t="s">
        <v>1156</v>
      </c>
      <c r="K782" s="61" t="s">
        <v>660</v>
      </c>
      <c r="L782" s="61" t="s">
        <v>3813</v>
      </c>
      <c r="M782" s="61" t="s">
        <v>3812</v>
      </c>
      <c r="N782" s="61" t="s">
        <v>288</v>
      </c>
      <c r="O782" s="61" t="s">
        <v>740</v>
      </c>
      <c r="P782" s="61" t="s">
        <v>288</v>
      </c>
      <c r="Q782" s="61" t="s">
        <v>288</v>
      </c>
      <c r="R782" s="61" t="s">
        <v>1150</v>
      </c>
      <c r="S782" s="77">
        <v>44746</v>
      </c>
      <c r="T782" s="61" t="s">
        <v>3805</v>
      </c>
      <c r="U782" s="77">
        <v>44695</v>
      </c>
      <c r="V782" s="61" t="s">
        <v>740</v>
      </c>
    </row>
    <row r="783" spans="1:22" ht="14.5">
      <c r="A783" s="61" t="s">
        <v>1144</v>
      </c>
      <c r="B783" s="61" t="s">
        <v>1145</v>
      </c>
      <c r="C783" s="61" t="s">
        <v>1146</v>
      </c>
      <c r="D783" s="61" t="s">
        <v>1417</v>
      </c>
      <c r="E783" s="61" t="s">
        <v>3814</v>
      </c>
      <c r="F783" s="77">
        <v>44695</v>
      </c>
      <c r="G783" s="62">
        <v>240</v>
      </c>
      <c r="H783" s="62">
        <v>20520</v>
      </c>
      <c r="I783" s="61" t="s">
        <v>20</v>
      </c>
      <c r="J783" s="61" t="s">
        <v>1156</v>
      </c>
      <c r="K783" s="61" t="s">
        <v>660</v>
      </c>
      <c r="L783" s="61" t="s">
        <v>3815</v>
      </c>
      <c r="M783" s="61" t="s">
        <v>3814</v>
      </c>
      <c r="N783" s="61" t="s">
        <v>288</v>
      </c>
      <c r="O783" s="61" t="s">
        <v>740</v>
      </c>
      <c r="P783" s="61" t="s">
        <v>288</v>
      </c>
      <c r="Q783" s="61" t="s">
        <v>288</v>
      </c>
      <c r="R783" s="61" t="s">
        <v>1150</v>
      </c>
      <c r="S783" s="77">
        <v>44746</v>
      </c>
      <c r="T783" s="61" t="s">
        <v>3805</v>
      </c>
      <c r="U783" s="77">
        <v>44695</v>
      </c>
      <c r="V783" s="61" t="s">
        <v>740</v>
      </c>
    </row>
    <row r="784" spans="1:22" ht="14.5">
      <c r="A784" s="61" t="s">
        <v>1144</v>
      </c>
      <c r="B784" s="61" t="s">
        <v>1145</v>
      </c>
      <c r="C784" s="61" t="s">
        <v>1146</v>
      </c>
      <c r="D784" s="61" t="s">
        <v>1417</v>
      </c>
      <c r="E784" s="61" t="s">
        <v>3816</v>
      </c>
      <c r="F784" s="77">
        <v>44695</v>
      </c>
      <c r="G784" s="62">
        <v>171</v>
      </c>
      <c r="H784" s="62">
        <v>14620.5</v>
      </c>
      <c r="I784" s="61" t="s">
        <v>20</v>
      </c>
      <c r="J784" s="61" t="s">
        <v>1156</v>
      </c>
      <c r="K784" s="61" t="s">
        <v>660</v>
      </c>
      <c r="L784" s="61" t="s">
        <v>3817</v>
      </c>
      <c r="M784" s="61" t="s">
        <v>3816</v>
      </c>
      <c r="N784" s="61" t="s">
        <v>288</v>
      </c>
      <c r="O784" s="61" t="s">
        <v>740</v>
      </c>
      <c r="P784" s="61" t="s">
        <v>288</v>
      </c>
      <c r="Q784" s="61" t="s">
        <v>288</v>
      </c>
      <c r="R784" s="61" t="s">
        <v>1150</v>
      </c>
      <c r="S784" s="77">
        <v>44746</v>
      </c>
      <c r="T784" s="61" t="s">
        <v>3805</v>
      </c>
      <c r="U784" s="77">
        <v>44695</v>
      </c>
      <c r="V784" s="61" t="s">
        <v>740</v>
      </c>
    </row>
    <row r="785" spans="1:22" ht="14.5">
      <c r="A785" s="61" t="s">
        <v>1144</v>
      </c>
      <c r="B785" s="61" t="s">
        <v>1145</v>
      </c>
      <c r="C785" s="61" t="s">
        <v>1146</v>
      </c>
      <c r="D785" s="61" t="s">
        <v>1417</v>
      </c>
      <c r="E785" s="61" t="s">
        <v>3818</v>
      </c>
      <c r="F785" s="77">
        <v>44695</v>
      </c>
      <c r="G785" s="62">
        <v>171</v>
      </c>
      <c r="H785" s="62">
        <v>14620.5</v>
      </c>
      <c r="I785" s="61" t="s">
        <v>20</v>
      </c>
      <c r="J785" s="61" t="s">
        <v>1156</v>
      </c>
      <c r="K785" s="61" t="s">
        <v>660</v>
      </c>
      <c r="L785" s="61" t="s">
        <v>3819</v>
      </c>
      <c r="M785" s="61" t="s">
        <v>3818</v>
      </c>
      <c r="N785" s="61" t="s">
        <v>288</v>
      </c>
      <c r="O785" s="61" t="s">
        <v>740</v>
      </c>
      <c r="P785" s="61" t="s">
        <v>288</v>
      </c>
      <c r="Q785" s="61" t="s">
        <v>288</v>
      </c>
      <c r="R785" s="61" t="s">
        <v>1150</v>
      </c>
      <c r="S785" s="77">
        <v>44746</v>
      </c>
      <c r="T785" s="61" t="s">
        <v>3805</v>
      </c>
      <c r="U785" s="77">
        <v>44695</v>
      </c>
      <c r="V785" s="61" t="s">
        <v>740</v>
      </c>
    </row>
    <row r="786" spans="1:22" ht="14.5">
      <c r="A786" s="61" t="s">
        <v>1144</v>
      </c>
      <c r="B786" s="61" t="s">
        <v>1145</v>
      </c>
      <c r="C786" s="61" t="s">
        <v>1146</v>
      </c>
      <c r="D786" s="61" t="s">
        <v>1417</v>
      </c>
      <c r="E786" s="61" t="s">
        <v>3820</v>
      </c>
      <c r="F786" s="77">
        <v>44695</v>
      </c>
      <c r="G786" s="62">
        <v>6</v>
      </c>
      <c r="H786" s="62">
        <v>513</v>
      </c>
      <c r="I786" s="61" t="s">
        <v>20</v>
      </c>
      <c r="J786" s="61" t="s">
        <v>1156</v>
      </c>
      <c r="K786" s="61" t="s">
        <v>660</v>
      </c>
      <c r="L786" s="61" t="s">
        <v>3821</v>
      </c>
      <c r="M786" s="61" t="s">
        <v>3820</v>
      </c>
      <c r="N786" s="61" t="s">
        <v>288</v>
      </c>
      <c r="O786" s="61" t="s">
        <v>740</v>
      </c>
      <c r="P786" s="61" t="s">
        <v>288</v>
      </c>
      <c r="Q786" s="61" t="s">
        <v>288</v>
      </c>
      <c r="R786" s="61" t="s">
        <v>1150</v>
      </c>
      <c r="S786" s="77">
        <v>44746</v>
      </c>
      <c r="T786" s="61" t="s">
        <v>3805</v>
      </c>
      <c r="U786" s="77">
        <v>44695</v>
      </c>
      <c r="V786" s="61" t="s">
        <v>740</v>
      </c>
    </row>
    <row r="787" spans="1:22" ht="14.5">
      <c r="A787" s="61" t="s">
        <v>1144</v>
      </c>
      <c r="B787" s="61" t="s">
        <v>1145</v>
      </c>
      <c r="C787" s="61" t="s">
        <v>1146</v>
      </c>
      <c r="D787" s="61" t="s">
        <v>1417</v>
      </c>
      <c r="E787" s="61" t="s">
        <v>3822</v>
      </c>
      <c r="F787" s="77">
        <v>44695</v>
      </c>
      <c r="G787" s="62">
        <v>156</v>
      </c>
      <c r="H787" s="62">
        <v>13338</v>
      </c>
      <c r="I787" s="61" t="s">
        <v>20</v>
      </c>
      <c r="J787" s="61" t="s">
        <v>1156</v>
      </c>
      <c r="K787" s="61" t="s">
        <v>660</v>
      </c>
      <c r="L787" s="61" t="s">
        <v>3823</v>
      </c>
      <c r="M787" s="61" t="s">
        <v>3822</v>
      </c>
      <c r="N787" s="61" t="s">
        <v>288</v>
      </c>
      <c r="O787" s="61" t="s">
        <v>740</v>
      </c>
      <c r="P787" s="61" t="s">
        <v>288</v>
      </c>
      <c r="Q787" s="61" t="s">
        <v>288</v>
      </c>
      <c r="R787" s="61" t="s">
        <v>1150</v>
      </c>
      <c r="S787" s="77">
        <v>44746</v>
      </c>
      <c r="T787" s="61" t="s">
        <v>1835</v>
      </c>
      <c r="U787" s="77">
        <v>44695</v>
      </c>
      <c r="V787" s="61" t="s">
        <v>740</v>
      </c>
    </row>
    <row r="788" spans="1:22" ht="14.5">
      <c r="A788" s="61" t="s">
        <v>1144</v>
      </c>
      <c r="B788" s="61" t="s">
        <v>1145</v>
      </c>
      <c r="C788" s="61" t="s">
        <v>1146</v>
      </c>
      <c r="D788" s="61" t="s">
        <v>1417</v>
      </c>
      <c r="E788" s="61" t="s">
        <v>3824</v>
      </c>
      <c r="F788" s="77">
        <v>44695</v>
      </c>
      <c r="G788" s="62">
        <v>100</v>
      </c>
      <c r="H788" s="62">
        <v>8550</v>
      </c>
      <c r="I788" s="61" t="s">
        <v>20</v>
      </c>
      <c r="J788" s="61" t="s">
        <v>1156</v>
      </c>
      <c r="K788" s="61" t="s">
        <v>660</v>
      </c>
      <c r="L788" s="61" t="s">
        <v>3825</v>
      </c>
      <c r="M788" s="61" t="s">
        <v>3824</v>
      </c>
      <c r="N788" s="61" t="s">
        <v>288</v>
      </c>
      <c r="O788" s="61" t="s">
        <v>740</v>
      </c>
      <c r="P788" s="61" t="s">
        <v>288</v>
      </c>
      <c r="Q788" s="61" t="s">
        <v>288</v>
      </c>
      <c r="R788" s="61" t="s">
        <v>1150</v>
      </c>
      <c r="S788" s="77">
        <v>44746</v>
      </c>
      <c r="T788" s="61" t="s">
        <v>1835</v>
      </c>
      <c r="U788" s="77">
        <v>44695</v>
      </c>
      <c r="V788" s="61" t="s">
        <v>740</v>
      </c>
    </row>
    <row r="789" spans="1:22" ht="14.5">
      <c r="A789" s="61" t="s">
        <v>1144</v>
      </c>
      <c r="B789" s="61" t="s">
        <v>1145</v>
      </c>
      <c r="C789" s="61" t="s">
        <v>1146</v>
      </c>
      <c r="D789" s="61" t="s">
        <v>1417</v>
      </c>
      <c r="E789" s="61" t="s">
        <v>3826</v>
      </c>
      <c r="F789" s="77">
        <v>44695</v>
      </c>
      <c r="G789" s="62">
        <v>81</v>
      </c>
      <c r="H789" s="62">
        <v>6925.5</v>
      </c>
      <c r="I789" s="61" t="s">
        <v>20</v>
      </c>
      <c r="J789" s="61" t="s">
        <v>1156</v>
      </c>
      <c r="K789" s="61" t="s">
        <v>660</v>
      </c>
      <c r="L789" s="61" t="s">
        <v>3827</v>
      </c>
      <c r="M789" s="61" t="s">
        <v>3826</v>
      </c>
      <c r="N789" s="61" t="s">
        <v>288</v>
      </c>
      <c r="O789" s="61" t="s">
        <v>740</v>
      </c>
      <c r="P789" s="61" t="s">
        <v>288</v>
      </c>
      <c r="Q789" s="61" t="s">
        <v>288</v>
      </c>
      <c r="R789" s="61" t="s">
        <v>1150</v>
      </c>
      <c r="S789" s="77">
        <v>44746</v>
      </c>
      <c r="T789" s="61" t="s">
        <v>1835</v>
      </c>
      <c r="U789" s="77">
        <v>44695</v>
      </c>
      <c r="V789" s="61" t="s">
        <v>740</v>
      </c>
    </row>
    <row r="790" spans="1:22" ht="14.5">
      <c r="A790" s="61" t="s">
        <v>1144</v>
      </c>
      <c r="B790" s="61" t="s">
        <v>1145</v>
      </c>
      <c r="C790" s="61" t="s">
        <v>1146</v>
      </c>
      <c r="D790" s="61" t="s">
        <v>1417</v>
      </c>
      <c r="E790" s="61" t="s">
        <v>3828</v>
      </c>
      <c r="F790" s="77">
        <v>44695</v>
      </c>
      <c r="G790" s="62">
        <v>6</v>
      </c>
      <c r="H790" s="62">
        <v>513</v>
      </c>
      <c r="I790" s="61" t="s">
        <v>20</v>
      </c>
      <c r="J790" s="61" t="s">
        <v>1156</v>
      </c>
      <c r="K790" s="61" t="s">
        <v>660</v>
      </c>
      <c r="L790" s="61" t="s">
        <v>3829</v>
      </c>
      <c r="M790" s="61" t="s">
        <v>3828</v>
      </c>
      <c r="N790" s="61" t="s">
        <v>288</v>
      </c>
      <c r="O790" s="61" t="s">
        <v>740</v>
      </c>
      <c r="P790" s="61" t="s">
        <v>288</v>
      </c>
      <c r="Q790" s="61" t="s">
        <v>288</v>
      </c>
      <c r="R790" s="61" t="s">
        <v>1150</v>
      </c>
      <c r="S790" s="77">
        <v>44746</v>
      </c>
      <c r="T790" s="61" t="s">
        <v>1835</v>
      </c>
      <c r="U790" s="77">
        <v>44695</v>
      </c>
      <c r="V790" s="61" t="s">
        <v>740</v>
      </c>
    </row>
    <row r="791" spans="1:22" ht="14.5">
      <c r="A791" s="61" t="s">
        <v>1144</v>
      </c>
      <c r="B791" s="61" t="s">
        <v>1145</v>
      </c>
      <c r="C791" s="61" t="s">
        <v>1146</v>
      </c>
      <c r="D791" s="61" t="s">
        <v>1417</v>
      </c>
      <c r="E791" s="61" t="s">
        <v>3830</v>
      </c>
      <c r="F791" s="77">
        <v>44695</v>
      </c>
      <c r="G791" s="62">
        <v>6</v>
      </c>
      <c r="H791" s="62">
        <v>513</v>
      </c>
      <c r="I791" s="61" t="s">
        <v>20</v>
      </c>
      <c r="J791" s="61" t="s">
        <v>1156</v>
      </c>
      <c r="K791" s="61" t="s">
        <v>660</v>
      </c>
      <c r="L791" s="61" t="s">
        <v>3831</v>
      </c>
      <c r="M791" s="61" t="s">
        <v>3830</v>
      </c>
      <c r="N791" s="61" t="s">
        <v>288</v>
      </c>
      <c r="O791" s="61" t="s">
        <v>740</v>
      </c>
      <c r="P791" s="61" t="s">
        <v>288</v>
      </c>
      <c r="Q791" s="61" t="s">
        <v>288</v>
      </c>
      <c r="R791" s="61" t="s">
        <v>1150</v>
      </c>
      <c r="S791" s="77">
        <v>44746</v>
      </c>
      <c r="T791" s="61" t="s">
        <v>1835</v>
      </c>
      <c r="U791" s="77">
        <v>44695</v>
      </c>
      <c r="V791" s="61" t="s">
        <v>740</v>
      </c>
    </row>
    <row r="792" spans="1:22" ht="14.5">
      <c r="A792" s="61" t="s">
        <v>1144</v>
      </c>
      <c r="B792" s="61" t="s">
        <v>1145</v>
      </c>
      <c r="C792" s="61" t="s">
        <v>1146</v>
      </c>
      <c r="D792" s="61" t="s">
        <v>1417</v>
      </c>
      <c r="E792" s="61" t="s">
        <v>3832</v>
      </c>
      <c r="F792" s="77">
        <v>44695</v>
      </c>
      <c r="G792" s="62">
        <v>6</v>
      </c>
      <c r="H792" s="62">
        <v>513</v>
      </c>
      <c r="I792" s="61" t="s">
        <v>20</v>
      </c>
      <c r="J792" s="61" t="s">
        <v>1156</v>
      </c>
      <c r="K792" s="61" t="s">
        <v>660</v>
      </c>
      <c r="L792" s="61" t="s">
        <v>3833</v>
      </c>
      <c r="M792" s="61" t="s">
        <v>3832</v>
      </c>
      <c r="N792" s="61" t="s">
        <v>288</v>
      </c>
      <c r="O792" s="61" t="s">
        <v>740</v>
      </c>
      <c r="P792" s="61" t="s">
        <v>288</v>
      </c>
      <c r="Q792" s="61" t="s">
        <v>288</v>
      </c>
      <c r="R792" s="61" t="s">
        <v>1150</v>
      </c>
      <c r="S792" s="77">
        <v>44746</v>
      </c>
      <c r="T792" s="61" t="s">
        <v>1835</v>
      </c>
      <c r="U792" s="77">
        <v>44695</v>
      </c>
      <c r="V792" s="61" t="s">
        <v>740</v>
      </c>
    </row>
    <row r="793" spans="1:22" ht="14.5">
      <c r="A793" s="61" t="s">
        <v>1144</v>
      </c>
      <c r="B793" s="61" t="s">
        <v>1145</v>
      </c>
      <c r="C793" s="61" t="s">
        <v>1146</v>
      </c>
      <c r="D793" s="61" t="s">
        <v>1417</v>
      </c>
      <c r="E793" s="61" t="s">
        <v>3834</v>
      </c>
      <c r="F793" s="77">
        <v>44695</v>
      </c>
      <c r="G793" s="62">
        <v>3580</v>
      </c>
      <c r="H793" s="62">
        <v>306090</v>
      </c>
      <c r="I793" s="61" t="s">
        <v>20</v>
      </c>
      <c r="J793" s="61" t="s">
        <v>1156</v>
      </c>
      <c r="K793" s="61" t="s">
        <v>660</v>
      </c>
      <c r="L793" s="61" t="s">
        <v>3835</v>
      </c>
      <c r="M793" s="61" t="s">
        <v>3834</v>
      </c>
      <c r="N793" s="61" t="s">
        <v>288</v>
      </c>
      <c r="O793" s="61" t="s">
        <v>740</v>
      </c>
      <c r="P793" s="61" t="s">
        <v>288</v>
      </c>
      <c r="Q793" s="61" t="s">
        <v>288</v>
      </c>
      <c r="R793" s="61" t="s">
        <v>1150</v>
      </c>
      <c r="S793" s="77">
        <v>44746</v>
      </c>
      <c r="T793" s="61" t="s">
        <v>1838</v>
      </c>
      <c r="U793" s="77">
        <v>44695</v>
      </c>
      <c r="V793" s="61" t="s">
        <v>740</v>
      </c>
    </row>
    <row r="794" spans="1:22" ht="14.5">
      <c r="A794" s="61" t="s">
        <v>1144</v>
      </c>
      <c r="B794" s="61" t="s">
        <v>1145</v>
      </c>
      <c r="C794" s="61" t="s">
        <v>1146</v>
      </c>
      <c r="D794" s="61" t="s">
        <v>1417</v>
      </c>
      <c r="E794" s="61" t="s">
        <v>3836</v>
      </c>
      <c r="F794" s="77">
        <v>44695</v>
      </c>
      <c r="G794" s="62">
        <v>4566</v>
      </c>
      <c r="H794" s="62">
        <v>390393</v>
      </c>
      <c r="I794" s="61" t="s">
        <v>20</v>
      </c>
      <c r="J794" s="61" t="s">
        <v>1156</v>
      </c>
      <c r="K794" s="61" t="s">
        <v>660</v>
      </c>
      <c r="L794" s="61" t="s">
        <v>3837</v>
      </c>
      <c r="M794" s="61" t="s">
        <v>3836</v>
      </c>
      <c r="N794" s="61" t="s">
        <v>288</v>
      </c>
      <c r="O794" s="61" t="s">
        <v>740</v>
      </c>
      <c r="P794" s="61" t="s">
        <v>288</v>
      </c>
      <c r="Q794" s="61" t="s">
        <v>288</v>
      </c>
      <c r="R794" s="61" t="s">
        <v>1150</v>
      </c>
      <c r="S794" s="77">
        <v>44746</v>
      </c>
      <c r="T794" s="61" t="s">
        <v>1838</v>
      </c>
      <c r="U794" s="77">
        <v>44695</v>
      </c>
      <c r="V794" s="61" t="s">
        <v>740</v>
      </c>
    </row>
    <row r="795" spans="1:22" ht="14.5">
      <c r="A795" s="61" t="s">
        <v>1144</v>
      </c>
      <c r="B795" s="61" t="s">
        <v>1145</v>
      </c>
      <c r="C795" s="61" t="s">
        <v>1146</v>
      </c>
      <c r="D795" s="61" t="s">
        <v>1417</v>
      </c>
      <c r="E795" s="61" t="s">
        <v>3838</v>
      </c>
      <c r="F795" s="77">
        <v>44695</v>
      </c>
      <c r="G795" s="62">
        <v>2403</v>
      </c>
      <c r="H795" s="62">
        <v>205456.5</v>
      </c>
      <c r="I795" s="61" t="s">
        <v>20</v>
      </c>
      <c r="J795" s="61" t="s">
        <v>1156</v>
      </c>
      <c r="K795" s="61" t="s">
        <v>660</v>
      </c>
      <c r="L795" s="61" t="s">
        <v>3839</v>
      </c>
      <c r="M795" s="61" t="s">
        <v>3838</v>
      </c>
      <c r="N795" s="61" t="s">
        <v>288</v>
      </c>
      <c r="O795" s="61" t="s">
        <v>740</v>
      </c>
      <c r="P795" s="61" t="s">
        <v>288</v>
      </c>
      <c r="Q795" s="61" t="s">
        <v>288</v>
      </c>
      <c r="R795" s="61" t="s">
        <v>1150</v>
      </c>
      <c r="S795" s="77">
        <v>44746</v>
      </c>
      <c r="T795" s="61" t="s">
        <v>1838</v>
      </c>
      <c r="U795" s="77">
        <v>44695</v>
      </c>
      <c r="V795" s="61" t="s">
        <v>740</v>
      </c>
    </row>
    <row r="796" spans="1:22" ht="14.5">
      <c r="A796" s="61" t="s">
        <v>1144</v>
      </c>
      <c r="B796" s="61" t="s">
        <v>1145</v>
      </c>
      <c r="C796" s="61" t="s">
        <v>1146</v>
      </c>
      <c r="D796" s="61" t="s">
        <v>1417</v>
      </c>
      <c r="E796" s="61" t="s">
        <v>3840</v>
      </c>
      <c r="F796" s="77">
        <v>44695</v>
      </c>
      <c r="G796" s="62">
        <v>156</v>
      </c>
      <c r="H796" s="62">
        <v>13338</v>
      </c>
      <c r="I796" s="61" t="s">
        <v>20</v>
      </c>
      <c r="J796" s="61" t="s">
        <v>1156</v>
      </c>
      <c r="K796" s="61" t="s">
        <v>660</v>
      </c>
      <c r="L796" s="61" t="s">
        <v>3841</v>
      </c>
      <c r="M796" s="61" t="s">
        <v>3840</v>
      </c>
      <c r="N796" s="61" t="s">
        <v>288</v>
      </c>
      <c r="O796" s="61" t="s">
        <v>740</v>
      </c>
      <c r="P796" s="61" t="s">
        <v>288</v>
      </c>
      <c r="Q796" s="61" t="s">
        <v>288</v>
      </c>
      <c r="R796" s="61" t="s">
        <v>1150</v>
      </c>
      <c r="S796" s="77">
        <v>44746</v>
      </c>
      <c r="T796" s="61" t="s">
        <v>3805</v>
      </c>
      <c r="U796" s="77">
        <v>44695</v>
      </c>
      <c r="V796" s="61" t="s">
        <v>740</v>
      </c>
    </row>
    <row r="797" spans="1:22" ht="14.5">
      <c r="A797" s="61" t="s">
        <v>1144</v>
      </c>
      <c r="B797" s="61" t="s">
        <v>1145</v>
      </c>
      <c r="C797" s="61" t="s">
        <v>1146</v>
      </c>
      <c r="D797" s="61" t="s">
        <v>1417</v>
      </c>
      <c r="E797" s="61" t="s">
        <v>3842</v>
      </c>
      <c r="F797" s="77">
        <v>44696</v>
      </c>
      <c r="G797" s="62">
        <v>1148</v>
      </c>
      <c r="H797" s="62">
        <v>98154</v>
      </c>
      <c r="I797" s="61" t="s">
        <v>20</v>
      </c>
      <c r="J797" s="61" t="s">
        <v>1156</v>
      </c>
      <c r="K797" s="61" t="s">
        <v>660</v>
      </c>
      <c r="L797" s="61" t="s">
        <v>3843</v>
      </c>
      <c r="M797" s="61" t="s">
        <v>3842</v>
      </c>
      <c r="N797" s="61" t="s">
        <v>288</v>
      </c>
      <c r="O797" s="61" t="s">
        <v>740</v>
      </c>
      <c r="P797" s="61" t="s">
        <v>288</v>
      </c>
      <c r="Q797" s="61" t="s">
        <v>288</v>
      </c>
      <c r="R797" s="61" t="s">
        <v>1150</v>
      </c>
      <c r="S797" s="77">
        <v>44762</v>
      </c>
      <c r="T797" s="61" t="s">
        <v>1962</v>
      </c>
      <c r="U797" s="77">
        <v>44696</v>
      </c>
      <c r="V797" s="61" t="s">
        <v>740</v>
      </c>
    </row>
    <row r="798" spans="1:22" ht="14.5">
      <c r="A798" s="61" t="s">
        <v>1144</v>
      </c>
      <c r="B798" s="61" t="s">
        <v>1145</v>
      </c>
      <c r="C798" s="61" t="s">
        <v>1146</v>
      </c>
      <c r="D798" s="61" t="s">
        <v>1417</v>
      </c>
      <c r="E798" s="61" t="s">
        <v>3844</v>
      </c>
      <c r="F798" s="77">
        <v>44695</v>
      </c>
      <c r="G798" s="62">
        <v>2226</v>
      </c>
      <c r="H798" s="62">
        <v>190323</v>
      </c>
      <c r="I798" s="61" t="s">
        <v>20</v>
      </c>
      <c r="J798" s="61" t="s">
        <v>1156</v>
      </c>
      <c r="K798" s="61" t="s">
        <v>660</v>
      </c>
      <c r="L798" s="61" t="s">
        <v>3845</v>
      </c>
      <c r="M798" s="61" t="s">
        <v>3844</v>
      </c>
      <c r="N798" s="61" t="s">
        <v>288</v>
      </c>
      <c r="O798" s="61" t="s">
        <v>740</v>
      </c>
      <c r="P798" s="61" t="s">
        <v>288</v>
      </c>
      <c r="Q798" s="61" t="s">
        <v>288</v>
      </c>
      <c r="R798" s="61" t="s">
        <v>1150</v>
      </c>
      <c r="S798" s="77">
        <v>44767</v>
      </c>
      <c r="T798" s="61" t="s">
        <v>3846</v>
      </c>
      <c r="U798" s="77">
        <v>44695</v>
      </c>
      <c r="V798" s="61" t="s">
        <v>740</v>
      </c>
    </row>
    <row r="799" spans="1:22" ht="14.5">
      <c r="A799" s="61" t="s">
        <v>1144</v>
      </c>
      <c r="B799" s="61" t="s">
        <v>1145</v>
      </c>
      <c r="C799" s="61" t="s">
        <v>1146</v>
      </c>
      <c r="D799" s="61" t="s">
        <v>1417</v>
      </c>
      <c r="E799" s="61" t="s">
        <v>3847</v>
      </c>
      <c r="F799" s="77">
        <v>44695</v>
      </c>
      <c r="G799" s="62">
        <v>50</v>
      </c>
      <c r="H799" s="62">
        <v>4275</v>
      </c>
      <c r="I799" s="61" t="s">
        <v>20</v>
      </c>
      <c r="J799" s="61" t="s">
        <v>1156</v>
      </c>
      <c r="K799" s="61" t="s">
        <v>660</v>
      </c>
      <c r="L799" s="61" t="s">
        <v>3848</v>
      </c>
      <c r="M799" s="61" t="s">
        <v>3847</v>
      </c>
      <c r="N799" s="61" t="s">
        <v>288</v>
      </c>
      <c r="O799" s="61" t="s">
        <v>740</v>
      </c>
      <c r="P799" s="61" t="s">
        <v>288</v>
      </c>
      <c r="Q799" s="61" t="s">
        <v>288</v>
      </c>
      <c r="R799" s="61" t="s">
        <v>1150</v>
      </c>
      <c r="S799" s="77">
        <v>44769</v>
      </c>
      <c r="T799" s="61" t="s">
        <v>3849</v>
      </c>
      <c r="U799" s="77">
        <v>44695</v>
      </c>
      <c r="V799" s="61" t="s">
        <v>740</v>
      </c>
    </row>
    <row r="800" spans="1:22" ht="14.5">
      <c r="A800" s="61" t="s">
        <v>1144</v>
      </c>
      <c r="B800" s="61" t="s">
        <v>1145</v>
      </c>
      <c r="C800" s="61" t="s">
        <v>1146</v>
      </c>
      <c r="D800" s="61" t="s">
        <v>1417</v>
      </c>
      <c r="E800" s="61" t="s">
        <v>3850</v>
      </c>
      <c r="F800" s="77">
        <v>44695</v>
      </c>
      <c r="G800" s="62">
        <v>137</v>
      </c>
      <c r="H800" s="62">
        <v>11713.5</v>
      </c>
      <c r="I800" s="61" t="s">
        <v>20</v>
      </c>
      <c r="J800" s="61" t="s">
        <v>1156</v>
      </c>
      <c r="K800" s="61" t="s">
        <v>660</v>
      </c>
      <c r="L800" s="61" t="s">
        <v>3851</v>
      </c>
      <c r="M800" s="61" t="s">
        <v>3850</v>
      </c>
      <c r="N800" s="61" t="s">
        <v>288</v>
      </c>
      <c r="O800" s="61" t="s">
        <v>740</v>
      </c>
      <c r="P800" s="61" t="s">
        <v>288</v>
      </c>
      <c r="Q800" s="61" t="s">
        <v>288</v>
      </c>
      <c r="R800" s="61" t="s">
        <v>1150</v>
      </c>
      <c r="S800" s="77">
        <v>44769</v>
      </c>
      <c r="T800" s="61" t="s">
        <v>3849</v>
      </c>
      <c r="U800" s="77">
        <v>44695</v>
      </c>
      <c r="V800" s="61" t="s">
        <v>740</v>
      </c>
    </row>
    <row r="801" spans="1:22" ht="14.5">
      <c r="A801" s="61" t="s">
        <v>1144</v>
      </c>
      <c r="B801" s="61" t="s">
        <v>1145</v>
      </c>
      <c r="C801" s="61" t="s">
        <v>1146</v>
      </c>
      <c r="D801" s="61" t="s">
        <v>1417</v>
      </c>
      <c r="E801" s="61" t="s">
        <v>3852</v>
      </c>
      <c r="F801" s="77">
        <v>44695</v>
      </c>
      <c r="G801" s="62">
        <v>100</v>
      </c>
      <c r="H801" s="62">
        <v>8550</v>
      </c>
      <c r="I801" s="61" t="s">
        <v>20</v>
      </c>
      <c r="J801" s="61" t="s">
        <v>1156</v>
      </c>
      <c r="K801" s="61" t="s">
        <v>660</v>
      </c>
      <c r="L801" s="61" t="s">
        <v>3853</v>
      </c>
      <c r="M801" s="61" t="s">
        <v>3852</v>
      </c>
      <c r="N801" s="61" t="s">
        <v>288</v>
      </c>
      <c r="O801" s="61" t="s">
        <v>740</v>
      </c>
      <c r="P801" s="61" t="s">
        <v>288</v>
      </c>
      <c r="Q801" s="61" t="s">
        <v>288</v>
      </c>
      <c r="R801" s="61" t="s">
        <v>1150</v>
      </c>
      <c r="S801" s="77">
        <v>44769</v>
      </c>
      <c r="T801" s="61" t="s">
        <v>3849</v>
      </c>
      <c r="U801" s="77">
        <v>44695</v>
      </c>
      <c r="V801" s="61" t="s">
        <v>740</v>
      </c>
    </row>
    <row r="802" spans="1:22" ht="14.5">
      <c r="A802" s="61" t="s">
        <v>1144</v>
      </c>
      <c r="B802" s="61" t="s">
        <v>1145</v>
      </c>
      <c r="C802" s="61" t="s">
        <v>1146</v>
      </c>
      <c r="D802" s="61" t="s">
        <v>1417</v>
      </c>
      <c r="E802" s="61" t="s">
        <v>3854</v>
      </c>
      <c r="F802" s="77">
        <v>44695</v>
      </c>
      <c r="G802" s="62">
        <v>1534</v>
      </c>
      <c r="H802" s="62">
        <v>131157</v>
      </c>
      <c r="I802" s="61" t="s">
        <v>20</v>
      </c>
      <c r="J802" s="61" t="s">
        <v>1156</v>
      </c>
      <c r="K802" s="61" t="s">
        <v>660</v>
      </c>
      <c r="L802" s="61" t="s">
        <v>3855</v>
      </c>
      <c r="M802" s="61" t="s">
        <v>3854</v>
      </c>
      <c r="N802" s="61" t="s">
        <v>288</v>
      </c>
      <c r="O802" s="61" t="s">
        <v>740</v>
      </c>
      <c r="P802" s="61" t="s">
        <v>288</v>
      </c>
      <c r="Q802" s="61" t="s">
        <v>288</v>
      </c>
      <c r="R802" s="61" t="s">
        <v>1150</v>
      </c>
      <c r="S802" s="77">
        <v>44767</v>
      </c>
      <c r="T802" s="61" t="s">
        <v>3846</v>
      </c>
      <c r="U802" s="77">
        <v>44695</v>
      </c>
      <c r="V802" s="61" t="s">
        <v>740</v>
      </c>
    </row>
    <row r="803" spans="1:22" ht="14.5">
      <c r="A803" s="61" t="s">
        <v>1144</v>
      </c>
      <c r="B803" s="61" t="s">
        <v>1145</v>
      </c>
      <c r="C803" s="61" t="s">
        <v>1146</v>
      </c>
      <c r="D803" s="61" t="s">
        <v>1417</v>
      </c>
      <c r="E803" s="61" t="s">
        <v>3856</v>
      </c>
      <c r="F803" s="77">
        <v>44695</v>
      </c>
      <c r="G803" s="62">
        <v>87</v>
      </c>
      <c r="H803" s="62">
        <v>7438.5</v>
      </c>
      <c r="I803" s="61" t="s">
        <v>20</v>
      </c>
      <c r="J803" s="61" t="s">
        <v>1156</v>
      </c>
      <c r="K803" s="61" t="s">
        <v>660</v>
      </c>
      <c r="L803" s="61" t="s">
        <v>3857</v>
      </c>
      <c r="M803" s="61" t="s">
        <v>3856</v>
      </c>
      <c r="N803" s="61" t="s">
        <v>288</v>
      </c>
      <c r="O803" s="61" t="s">
        <v>740</v>
      </c>
      <c r="P803" s="61" t="s">
        <v>288</v>
      </c>
      <c r="Q803" s="61" t="s">
        <v>288</v>
      </c>
      <c r="R803" s="61" t="s">
        <v>1150</v>
      </c>
      <c r="S803" s="77">
        <v>44769</v>
      </c>
      <c r="T803" s="61" t="s">
        <v>3849</v>
      </c>
      <c r="U803" s="77">
        <v>44695</v>
      </c>
      <c r="V803" s="61" t="s">
        <v>740</v>
      </c>
    </row>
    <row r="804" spans="1:22" ht="14.5">
      <c r="A804" s="61" t="s">
        <v>1144</v>
      </c>
      <c r="B804" s="61" t="s">
        <v>1145</v>
      </c>
      <c r="C804" s="61" t="s">
        <v>1146</v>
      </c>
      <c r="D804" s="61" t="s">
        <v>1417</v>
      </c>
      <c r="E804" s="61" t="s">
        <v>3858</v>
      </c>
      <c r="F804" s="77">
        <v>44695</v>
      </c>
      <c r="G804" s="62">
        <v>206</v>
      </c>
      <c r="H804" s="62">
        <v>17613</v>
      </c>
      <c r="I804" s="61" t="s">
        <v>20</v>
      </c>
      <c r="J804" s="61" t="s">
        <v>1156</v>
      </c>
      <c r="K804" s="61" t="s">
        <v>660</v>
      </c>
      <c r="L804" s="61" t="s">
        <v>3859</v>
      </c>
      <c r="M804" s="61" t="s">
        <v>3858</v>
      </c>
      <c r="N804" s="61" t="s">
        <v>288</v>
      </c>
      <c r="O804" s="61" t="s">
        <v>740</v>
      </c>
      <c r="P804" s="61" t="s">
        <v>288</v>
      </c>
      <c r="Q804" s="61" t="s">
        <v>288</v>
      </c>
      <c r="R804" s="61" t="s">
        <v>1150</v>
      </c>
      <c r="S804" s="77">
        <v>44769</v>
      </c>
      <c r="T804" s="61" t="s">
        <v>3849</v>
      </c>
      <c r="U804" s="77">
        <v>44695</v>
      </c>
      <c r="V804" s="61" t="s">
        <v>740</v>
      </c>
    </row>
    <row r="805" spans="1:22" ht="14.5">
      <c r="A805" s="61" t="s">
        <v>1144</v>
      </c>
      <c r="B805" s="61" t="s">
        <v>1145</v>
      </c>
      <c r="C805" s="61" t="s">
        <v>1146</v>
      </c>
      <c r="D805" s="61" t="s">
        <v>1417</v>
      </c>
      <c r="E805" s="61" t="s">
        <v>3860</v>
      </c>
      <c r="F805" s="77">
        <v>44695</v>
      </c>
      <c r="G805" s="62">
        <v>1534</v>
      </c>
      <c r="H805" s="62">
        <v>131157</v>
      </c>
      <c r="I805" s="61" t="s">
        <v>20</v>
      </c>
      <c r="J805" s="61" t="s">
        <v>1156</v>
      </c>
      <c r="K805" s="61" t="s">
        <v>660</v>
      </c>
      <c r="L805" s="61" t="s">
        <v>3861</v>
      </c>
      <c r="M805" s="61" t="s">
        <v>3860</v>
      </c>
      <c r="N805" s="61" t="s">
        <v>288</v>
      </c>
      <c r="O805" s="61" t="s">
        <v>740</v>
      </c>
      <c r="P805" s="61" t="s">
        <v>288</v>
      </c>
      <c r="Q805" s="61" t="s">
        <v>288</v>
      </c>
      <c r="R805" s="61" t="s">
        <v>1150</v>
      </c>
      <c r="S805" s="77">
        <v>44767</v>
      </c>
      <c r="T805" s="61" t="s">
        <v>3846</v>
      </c>
      <c r="U805" s="77">
        <v>44695</v>
      </c>
      <c r="V805" s="61" t="s">
        <v>740</v>
      </c>
    </row>
    <row r="806" spans="1:22" ht="14.5">
      <c r="A806" s="61" t="s">
        <v>1144</v>
      </c>
      <c r="B806" s="61" t="s">
        <v>1145</v>
      </c>
      <c r="C806" s="61" t="s">
        <v>1146</v>
      </c>
      <c r="D806" s="61" t="s">
        <v>1417</v>
      </c>
      <c r="E806" s="61" t="s">
        <v>3862</v>
      </c>
      <c r="F806" s="77">
        <v>44695</v>
      </c>
      <c r="G806" s="62">
        <v>1378</v>
      </c>
      <c r="H806" s="62">
        <v>117819</v>
      </c>
      <c r="I806" s="61" t="s">
        <v>20</v>
      </c>
      <c r="J806" s="61" t="s">
        <v>1156</v>
      </c>
      <c r="K806" s="61" t="s">
        <v>660</v>
      </c>
      <c r="L806" s="61" t="s">
        <v>3863</v>
      </c>
      <c r="M806" s="61" t="s">
        <v>3862</v>
      </c>
      <c r="N806" s="61" t="s">
        <v>288</v>
      </c>
      <c r="O806" s="61" t="s">
        <v>740</v>
      </c>
      <c r="P806" s="61" t="s">
        <v>288</v>
      </c>
      <c r="Q806" s="61" t="s">
        <v>288</v>
      </c>
      <c r="R806" s="61" t="s">
        <v>1150</v>
      </c>
      <c r="S806" s="77">
        <v>44767</v>
      </c>
      <c r="T806" s="61" t="s">
        <v>3846</v>
      </c>
      <c r="U806" s="77">
        <v>44695</v>
      </c>
      <c r="V806" s="61" t="s">
        <v>740</v>
      </c>
    </row>
    <row r="807" spans="1:22" ht="14.5">
      <c r="A807" s="61" t="s">
        <v>1144</v>
      </c>
      <c r="B807" s="61" t="s">
        <v>1145</v>
      </c>
      <c r="C807" s="61" t="s">
        <v>1146</v>
      </c>
      <c r="D807" s="61" t="s">
        <v>1417</v>
      </c>
      <c r="E807" s="61" t="s">
        <v>3864</v>
      </c>
      <c r="F807" s="77">
        <v>44695</v>
      </c>
      <c r="G807" s="62">
        <v>156</v>
      </c>
      <c r="H807" s="62">
        <v>13338</v>
      </c>
      <c r="I807" s="61" t="s">
        <v>20</v>
      </c>
      <c r="J807" s="61" t="s">
        <v>1156</v>
      </c>
      <c r="K807" s="61" t="s">
        <v>660</v>
      </c>
      <c r="L807" s="61" t="s">
        <v>3865</v>
      </c>
      <c r="M807" s="61" t="s">
        <v>3864</v>
      </c>
      <c r="N807" s="61" t="s">
        <v>288</v>
      </c>
      <c r="O807" s="61" t="s">
        <v>740</v>
      </c>
      <c r="P807" s="61" t="s">
        <v>288</v>
      </c>
      <c r="Q807" s="61" t="s">
        <v>288</v>
      </c>
      <c r="R807" s="61" t="s">
        <v>1150</v>
      </c>
      <c r="S807" s="77">
        <v>44769</v>
      </c>
      <c r="T807" s="61" t="s">
        <v>3849</v>
      </c>
      <c r="U807" s="77">
        <v>44695</v>
      </c>
      <c r="V807" s="61" t="s">
        <v>740</v>
      </c>
    </row>
    <row r="808" spans="1:22" ht="14.5">
      <c r="A808" s="61" t="s">
        <v>1144</v>
      </c>
      <c r="B808" s="61" t="s">
        <v>1145</v>
      </c>
      <c r="C808" s="61" t="s">
        <v>1146</v>
      </c>
      <c r="D808" s="61" t="s">
        <v>1417</v>
      </c>
      <c r="E808" s="61" t="s">
        <v>3866</v>
      </c>
      <c r="F808" s="77">
        <v>44695</v>
      </c>
      <c r="G808" s="62">
        <v>1500</v>
      </c>
      <c r="H808" s="62">
        <v>128250</v>
      </c>
      <c r="I808" s="61" t="s">
        <v>20</v>
      </c>
      <c r="J808" s="61" t="s">
        <v>1156</v>
      </c>
      <c r="K808" s="61" t="s">
        <v>660</v>
      </c>
      <c r="L808" s="61" t="s">
        <v>3867</v>
      </c>
      <c r="M808" s="61" t="s">
        <v>3866</v>
      </c>
      <c r="N808" s="61" t="s">
        <v>288</v>
      </c>
      <c r="O808" s="61" t="s">
        <v>740</v>
      </c>
      <c r="P808" s="61" t="s">
        <v>288</v>
      </c>
      <c r="Q808" s="61" t="s">
        <v>288</v>
      </c>
      <c r="R808" s="61" t="s">
        <v>1150</v>
      </c>
      <c r="S808" s="77">
        <v>44767</v>
      </c>
      <c r="T808" s="61" t="s">
        <v>3846</v>
      </c>
      <c r="U808" s="77">
        <v>44695</v>
      </c>
      <c r="V808" s="61" t="s">
        <v>740</v>
      </c>
    </row>
    <row r="809" spans="1:22" ht="14.5">
      <c r="A809" s="61" t="s">
        <v>1144</v>
      </c>
      <c r="B809" s="61" t="s">
        <v>1145</v>
      </c>
      <c r="C809" s="61" t="s">
        <v>1146</v>
      </c>
      <c r="D809" s="61" t="s">
        <v>1417</v>
      </c>
      <c r="E809" s="61" t="s">
        <v>3868</v>
      </c>
      <c r="F809" s="77">
        <v>44695</v>
      </c>
      <c r="G809" s="62">
        <v>1290</v>
      </c>
      <c r="H809" s="62">
        <v>110295</v>
      </c>
      <c r="I809" s="61" t="s">
        <v>20</v>
      </c>
      <c r="J809" s="61" t="s">
        <v>1156</v>
      </c>
      <c r="K809" s="61" t="s">
        <v>660</v>
      </c>
      <c r="L809" s="61" t="s">
        <v>3869</v>
      </c>
      <c r="M809" s="61" t="s">
        <v>3868</v>
      </c>
      <c r="N809" s="61" t="s">
        <v>288</v>
      </c>
      <c r="O809" s="61" t="s">
        <v>740</v>
      </c>
      <c r="P809" s="61" t="s">
        <v>288</v>
      </c>
      <c r="Q809" s="61" t="s">
        <v>288</v>
      </c>
      <c r="R809" s="61" t="s">
        <v>1150</v>
      </c>
      <c r="S809" s="77">
        <v>44767</v>
      </c>
      <c r="T809" s="61" t="s">
        <v>3846</v>
      </c>
      <c r="U809" s="77">
        <v>44695</v>
      </c>
      <c r="V809" s="61" t="s">
        <v>740</v>
      </c>
    </row>
    <row r="810" spans="1:22" ht="14.5">
      <c r="A810" s="61" t="s">
        <v>1144</v>
      </c>
      <c r="B810" s="61" t="s">
        <v>1145</v>
      </c>
      <c r="C810" s="61" t="s">
        <v>1146</v>
      </c>
      <c r="D810" s="61" t="s">
        <v>1417</v>
      </c>
      <c r="E810" s="61" t="s">
        <v>3870</v>
      </c>
      <c r="F810" s="77">
        <v>44695</v>
      </c>
      <c r="G810" s="62">
        <v>69</v>
      </c>
      <c r="H810" s="62">
        <v>5899.5</v>
      </c>
      <c r="I810" s="61" t="s">
        <v>20</v>
      </c>
      <c r="J810" s="61" t="s">
        <v>1156</v>
      </c>
      <c r="K810" s="61" t="s">
        <v>660</v>
      </c>
      <c r="L810" s="61" t="s">
        <v>3871</v>
      </c>
      <c r="M810" s="61" t="s">
        <v>3870</v>
      </c>
      <c r="N810" s="61" t="s">
        <v>288</v>
      </c>
      <c r="O810" s="61" t="s">
        <v>740</v>
      </c>
      <c r="P810" s="61" t="s">
        <v>288</v>
      </c>
      <c r="Q810" s="61" t="s">
        <v>288</v>
      </c>
      <c r="R810" s="61" t="s">
        <v>1150</v>
      </c>
      <c r="S810" s="77">
        <v>44769</v>
      </c>
      <c r="T810" s="61" t="s">
        <v>3849</v>
      </c>
      <c r="U810" s="77">
        <v>44695</v>
      </c>
      <c r="V810" s="61" t="s">
        <v>740</v>
      </c>
    </row>
    <row r="811" spans="1:22" ht="14.5">
      <c r="A811" s="61" t="s">
        <v>1144</v>
      </c>
      <c r="B811" s="61" t="s">
        <v>1145</v>
      </c>
      <c r="C811" s="61" t="s">
        <v>1146</v>
      </c>
      <c r="D811" s="61" t="s">
        <v>1417</v>
      </c>
      <c r="E811" s="61" t="s">
        <v>3872</v>
      </c>
      <c r="F811" s="77">
        <v>44695</v>
      </c>
      <c r="G811" s="62">
        <v>137</v>
      </c>
      <c r="H811" s="62">
        <v>11713.5</v>
      </c>
      <c r="I811" s="61" t="s">
        <v>20</v>
      </c>
      <c r="J811" s="61" t="s">
        <v>1156</v>
      </c>
      <c r="K811" s="61" t="s">
        <v>660</v>
      </c>
      <c r="L811" s="61" t="s">
        <v>3873</v>
      </c>
      <c r="M811" s="61" t="s">
        <v>3872</v>
      </c>
      <c r="N811" s="61" t="s">
        <v>288</v>
      </c>
      <c r="O811" s="61" t="s">
        <v>740</v>
      </c>
      <c r="P811" s="61" t="s">
        <v>288</v>
      </c>
      <c r="Q811" s="61" t="s">
        <v>288</v>
      </c>
      <c r="R811" s="61" t="s">
        <v>1150</v>
      </c>
      <c r="S811" s="77">
        <v>44769</v>
      </c>
      <c r="T811" s="61" t="s">
        <v>3849</v>
      </c>
      <c r="U811" s="77">
        <v>44695</v>
      </c>
      <c r="V811" s="61" t="s">
        <v>740</v>
      </c>
    </row>
    <row r="812" spans="1:22" ht="14.5">
      <c r="A812" s="61" t="s">
        <v>1144</v>
      </c>
      <c r="B812" s="61" t="s">
        <v>1145</v>
      </c>
      <c r="C812" s="61" t="s">
        <v>1146</v>
      </c>
      <c r="D812" s="61" t="s">
        <v>1417</v>
      </c>
      <c r="E812" s="61" t="s">
        <v>3874</v>
      </c>
      <c r="F812" s="77">
        <v>44695</v>
      </c>
      <c r="G812" s="62">
        <v>3</v>
      </c>
      <c r="H812" s="62">
        <v>256.5</v>
      </c>
      <c r="I812" s="61" t="s">
        <v>20</v>
      </c>
      <c r="J812" s="61" t="s">
        <v>1156</v>
      </c>
      <c r="K812" s="61" t="s">
        <v>660</v>
      </c>
      <c r="L812" s="61" t="s">
        <v>3875</v>
      </c>
      <c r="M812" s="61" t="s">
        <v>3874</v>
      </c>
      <c r="N812" s="61" t="s">
        <v>288</v>
      </c>
      <c r="O812" s="61" t="s">
        <v>740</v>
      </c>
      <c r="P812" s="61" t="s">
        <v>288</v>
      </c>
      <c r="Q812" s="61" t="s">
        <v>288</v>
      </c>
      <c r="R812" s="61" t="s">
        <v>1150</v>
      </c>
      <c r="S812" s="77">
        <v>44769</v>
      </c>
      <c r="T812" s="61" t="s">
        <v>3849</v>
      </c>
      <c r="U812" s="77">
        <v>44695</v>
      </c>
      <c r="V812" s="61" t="s">
        <v>740</v>
      </c>
    </row>
    <row r="813" spans="1:22" ht="14.5">
      <c r="A813" s="61" t="s">
        <v>1144</v>
      </c>
      <c r="B813" s="61" t="s">
        <v>1145</v>
      </c>
      <c r="C813" s="61" t="s">
        <v>1146</v>
      </c>
      <c r="D813" s="61" t="s">
        <v>1417</v>
      </c>
      <c r="E813" s="61" t="s">
        <v>3876</v>
      </c>
      <c r="F813" s="77">
        <v>44695</v>
      </c>
      <c r="G813" s="62">
        <v>32</v>
      </c>
      <c r="H813" s="62">
        <v>2736</v>
      </c>
      <c r="I813" s="61" t="s">
        <v>20</v>
      </c>
      <c r="J813" s="61" t="s">
        <v>1156</v>
      </c>
      <c r="K813" s="61" t="s">
        <v>660</v>
      </c>
      <c r="L813" s="61" t="s">
        <v>3877</v>
      </c>
      <c r="M813" s="61" t="s">
        <v>3876</v>
      </c>
      <c r="N813" s="61" t="s">
        <v>288</v>
      </c>
      <c r="O813" s="61" t="s">
        <v>740</v>
      </c>
      <c r="P813" s="61" t="s">
        <v>288</v>
      </c>
      <c r="Q813" s="61" t="s">
        <v>288</v>
      </c>
      <c r="R813" s="61" t="s">
        <v>1150</v>
      </c>
      <c r="S813" s="77">
        <v>44769</v>
      </c>
      <c r="T813" s="61" t="s">
        <v>3849</v>
      </c>
      <c r="U813" s="77">
        <v>44695</v>
      </c>
      <c r="V813" s="61" t="s">
        <v>740</v>
      </c>
    </row>
    <row r="814" spans="1:22" ht="14.5">
      <c r="A814" s="61" t="s">
        <v>1144</v>
      </c>
      <c r="B814" s="61" t="s">
        <v>1145</v>
      </c>
      <c r="C814" s="61" t="s">
        <v>1146</v>
      </c>
      <c r="D814" s="61" t="s">
        <v>1417</v>
      </c>
      <c r="E814" s="61" t="s">
        <v>3878</v>
      </c>
      <c r="F814" s="77">
        <v>44695</v>
      </c>
      <c r="G814" s="62">
        <v>35</v>
      </c>
      <c r="H814" s="62">
        <v>2992.5</v>
      </c>
      <c r="I814" s="61" t="s">
        <v>20</v>
      </c>
      <c r="J814" s="61" t="s">
        <v>1156</v>
      </c>
      <c r="K814" s="61" t="s">
        <v>660</v>
      </c>
      <c r="L814" s="61" t="s">
        <v>3879</v>
      </c>
      <c r="M814" s="61" t="s">
        <v>3878</v>
      </c>
      <c r="N814" s="61" t="s">
        <v>288</v>
      </c>
      <c r="O814" s="61" t="s">
        <v>740</v>
      </c>
      <c r="P814" s="61" t="s">
        <v>288</v>
      </c>
      <c r="Q814" s="61" t="s">
        <v>288</v>
      </c>
      <c r="R814" s="61" t="s">
        <v>1150</v>
      </c>
      <c r="S814" s="77">
        <v>44769</v>
      </c>
      <c r="T814" s="61" t="s">
        <v>3849</v>
      </c>
      <c r="U814" s="77">
        <v>44695</v>
      </c>
      <c r="V814" s="61" t="s">
        <v>740</v>
      </c>
    </row>
    <row r="815" spans="1:22" ht="14.5">
      <c r="A815" s="61" t="s">
        <v>1144</v>
      </c>
      <c r="B815" s="61" t="s">
        <v>1145</v>
      </c>
      <c r="C815" s="61" t="s">
        <v>1146</v>
      </c>
      <c r="D815" s="61" t="s">
        <v>1417</v>
      </c>
      <c r="E815" s="61" t="s">
        <v>3880</v>
      </c>
      <c r="F815" s="77">
        <v>44695</v>
      </c>
      <c r="G815" s="62">
        <v>3</v>
      </c>
      <c r="H815" s="62">
        <v>256.5</v>
      </c>
      <c r="I815" s="61" t="s">
        <v>20</v>
      </c>
      <c r="J815" s="61" t="s">
        <v>1156</v>
      </c>
      <c r="K815" s="61" t="s">
        <v>660</v>
      </c>
      <c r="L815" s="61" t="s">
        <v>3881</v>
      </c>
      <c r="M815" s="61" t="s">
        <v>3880</v>
      </c>
      <c r="N815" s="61" t="s">
        <v>288</v>
      </c>
      <c r="O815" s="61" t="s">
        <v>740</v>
      </c>
      <c r="P815" s="61" t="s">
        <v>288</v>
      </c>
      <c r="Q815" s="61" t="s">
        <v>288</v>
      </c>
      <c r="R815" s="61" t="s">
        <v>1150</v>
      </c>
      <c r="S815" s="77">
        <v>44769</v>
      </c>
      <c r="T815" s="61" t="s">
        <v>3849</v>
      </c>
      <c r="U815" s="77">
        <v>44695</v>
      </c>
      <c r="V815" s="61" t="s">
        <v>740</v>
      </c>
    </row>
    <row r="816" spans="1:22" ht="14.5">
      <c r="A816" s="61" t="s">
        <v>1144</v>
      </c>
      <c r="B816" s="61" t="s">
        <v>1145</v>
      </c>
      <c r="C816" s="61" t="s">
        <v>1146</v>
      </c>
      <c r="D816" s="61" t="s">
        <v>1417</v>
      </c>
      <c r="E816" s="61" t="s">
        <v>3882</v>
      </c>
      <c r="F816" s="77">
        <v>44695</v>
      </c>
      <c r="G816" s="62">
        <v>64</v>
      </c>
      <c r="H816" s="62">
        <v>5472</v>
      </c>
      <c r="I816" s="61" t="s">
        <v>20</v>
      </c>
      <c r="J816" s="61" t="s">
        <v>1156</v>
      </c>
      <c r="K816" s="61" t="s">
        <v>660</v>
      </c>
      <c r="L816" s="61" t="s">
        <v>3883</v>
      </c>
      <c r="M816" s="61" t="s">
        <v>3882</v>
      </c>
      <c r="N816" s="61" t="s">
        <v>288</v>
      </c>
      <c r="O816" s="61" t="s">
        <v>740</v>
      </c>
      <c r="P816" s="61" t="s">
        <v>288</v>
      </c>
      <c r="Q816" s="61" t="s">
        <v>288</v>
      </c>
      <c r="R816" s="61" t="s">
        <v>1150</v>
      </c>
      <c r="S816" s="77">
        <v>44769</v>
      </c>
      <c r="T816" s="61" t="s">
        <v>3849</v>
      </c>
      <c r="U816" s="77">
        <v>44695</v>
      </c>
      <c r="V816" s="61" t="s">
        <v>740</v>
      </c>
    </row>
    <row r="817" spans="1:22" ht="14.5">
      <c r="A817" s="61" t="s">
        <v>1144</v>
      </c>
      <c r="B817" s="61" t="s">
        <v>1145</v>
      </c>
      <c r="C817" s="61" t="s">
        <v>1146</v>
      </c>
      <c r="D817" s="61" t="s">
        <v>1417</v>
      </c>
      <c r="E817" s="61" t="s">
        <v>3884</v>
      </c>
      <c r="F817" s="77">
        <v>44695</v>
      </c>
      <c r="G817" s="62">
        <v>32</v>
      </c>
      <c r="H817" s="62">
        <v>2736</v>
      </c>
      <c r="I817" s="61" t="s">
        <v>20</v>
      </c>
      <c r="J817" s="61" t="s">
        <v>1156</v>
      </c>
      <c r="K817" s="61" t="s">
        <v>660</v>
      </c>
      <c r="L817" s="61" t="s">
        <v>3885</v>
      </c>
      <c r="M817" s="61" t="s">
        <v>3884</v>
      </c>
      <c r="N817" s="61" t="s">
        <v>288</v>
      </c>
      <c r="O817" s="61" t="s">
        <v>740</v>
      </c>
      <c r="P817" s="61" t="s">
        <v>288</v>
      </c>
      <c r="Q817" s="61" t="s">
        <v>288</v>
      </c>
      <c r="R817" s="61" t="s">
        <v>1150</v>
      </c>
      <c r="S817" s="77">
        <v>44769</v>
      </c>
      <c r="T817" s="61" t="s">
        <v>3849</v>
      </c>
      <c r="U817" s="77">
        <v>44695</v>
      </c>
      <c r="V817" s="61" t="s">
        <v>740</v>
      </c>
    </row>
    <row r="818" spans="1:22" ht="14.5">
      <c r="A818" s="61" t="s">
        <v>1144</v>
      </c>
      <c r="B818" s="61" t="s">
        <v>1145</v>
      </c>
      <c r="C818" s="61" t="s">
        <v>1146</v>
      </c>
      <c r="D818" s="61" t="s">
        <v>1417</v>
      </c>
      <c r="E818" s="61" t="s">
        <v>3886</v>
      </c>
      <c r="F818" s="77">
        <v>44695</v>
      </c>
      <c r="G818" s="62">
        <v>3</v>
      </c>
      <c r="H818" s="62">
        <v>256.5</v>
      </c>
      <c r="I818" s="61" t="s">
        <v>20</v>
      </c>
      <c r="J818" s="61" t="s">
        <v>1156</v>
      </c>
      <c r="K818" s="61" t="s">
        <v>660</v>
      </c>
      <c r="L818" s="61" t="s">
        <v>3887</v>
      </c>
      <c r="M818" s="61" t="s">
        <v>3886</v>
      </c>
      <c r="N818" s="61" t="s">
        <v>288</v>
      </c>
      <c r="O818" s="61" t="s">
        <v>740</v>
      </c>
      <c r="P818" s="61" t="s">
        <v>288</v>
      </c>
      <c r="Q818" s="61" t="s">
        <v>288</v>
      </c>
      <c r="R818" s="61" t="s">
        <v>1150</v>
      </c>
      <c r="S818" s="77">
        <v>44769</v>
      </c>
      <c r="T818" s="61" t="s">
        <v>3849</v>
      </c>
      <c r="U818" s="77">
        <v>44695</v>
      </c>
      <c r="V818" s="61" t="s">
        <v>740</v>
      </c>
    </row>
    <row r="819" spans="1:22" ht="14.5">
      <c r="A819" s="61" t="s">
        <v>1144</v>
      </c>
      <c r="B819" s="61" t="s">
        <v>1145</v>
      </c>
      <c r="C819" s="61" t="s">
        <v>1146</v>
      </c>
      <c r="D819" s="61" t="s">
        <v>1417</v>
      </c>
      <c r="E819" s="61" t="s">
        <v>1147</v>
      </c>
      <c r="F819" s="77">
        <v>43583</v>
      </c>
      <c r="G819" s="62">
        <v>38.5</v>
      </c>
      <c r="H819" s="62">
        <v>3207.05</v>
      </c>
      <c r="I819" s="61" t="s">
        <v>20</v>
      </c>
      <c r="J819" s="61" t="s">
        <v>1148</v>
      </c>
      <c r="K819" s="61" t="s">
        <v>660</v>
      </c>
      <c r="L819" s="61" t="s">
        <v>1149</v>
      </c>
      <c r="M819" s="61" t="s">
        <v>1147</v>
      </c>
      <c r="N819" s="61" t="s">
        <v>288</v>
      </c>
      <c r="O819" s="61" t="s">
        <v>740</v>
      </c>
      <c r="P819" s="61" t="s">
        <v>288</v>
      </c>
      <c r="Q819" s="61" t="s">
        <v>288</v>
      </c>
      <c r="R819" s="61" t="s">
        <v>1150</v>
      </c>
      <c r="S819" s="77"/>
      <c r="T819" s="61" t="s">
        <v>288</v>
      </c>
      <c r="U819" s="77">
        <v>43583</v>
      </c>
      <c r="V819" s="61" t="s">
        <v>740</v>
      </c>
    </row>
    <row r="820" spans="1:22" ht="14.5">
      <c r="A820" s="61" t="s">
        <v>1144</v>
      </c>
      <c r="B820" s="61" t="s">
        <v>1145</v>
      </c>
      <c r="C820" s="61" t="s">
        <v>1146</v>
      </c>
      <c r="D820" s="61" t="s">
        <v>1417</v>
      </c>
      <c r="E820" s="61" t="s">
        <v>1151</v>
      </c>
      <c r="F820" s="77">
        <v>43583</v>
      </c>
      <c r="G820" s="62">
        <v>16.5</v>
      </c>
      <c r="H820" s="62">
        <v>1374.45</v>
      </c>
      <c r="I820" s="61" t="s">
        <v>20</v>
      </c>
      <c r="J820" s="61" t="s">
        <v>1148</v>
      </c>
      <c r="K820" s="61" t="s">
        <v>660</v>
      </c>
      <c r="L820" s="61" t="s">
        <v>1152</v>
      </c>
      <c r="M820" s="61" t="s">
        <v>1151</v>
      </c>
      <c r="N820" s="61" t="s">
        <v>288</v>
      </c>
      <c r="O820" s="61" t="s">
        <v>740</v>
      </c>
      <c r="P820" s="61" t="s">
        <v>288</v>
      </c>
      <c r="Q820" s="61" t="s">
        <v>288</v>
      </c>
      <c r="R820" s="61" t="s">
        <v>1150</v>
      </c>
      <c r="S820" s="77"/>
      <c r="T820" s="61" t="s">
        <v>288</v>
      </c>
      <c r="U820" s="77">
        <v>43583</v>
      </c>
      <c r="V820" s="61" t="s">
        <v>740</v>
      </c>
    </row>
    <row r="821" spans="1:22" ht="14.5">
      <c r="A821" s="61" t="s">
        <v>1144</v>
      </c>
      <c r="B821" s="61" t="s">
        <v>1145</v>
      </c>
      <c r="C821" s="61" t="s">
        <v>1146</v>
      </c>
      <c r="D821" s="61" t="s">
        <v>1417</v>
      </c>
      <c r="E821" s="61" t="s">
        <v>1154</v>
      </c>
      <c r="F821" s="77">
        <v>43730</v>
      </c>
      <c r="G821" s="62">
        <v>6.2</v>
      </c>
      <c r="H821" s="62">
        <v>517.70000000000005</v>
      </c>
      <c r="I821" s="61" t="s">
        <v>20</v>
      </c>
      <c r="J821" s="61" t="s">
        <v>1148</v>
      </c>
      <c r="K821" s="61" t="s">
        <v>660</v>
      </c>
      <c r="L821" s="61" t="s">
        <v>1155</v>
      </c>
      <c r="M821" s="61" t="s">
        <v>1154</v>
      </c>
      <c r="N821" s="61" t="s">
        <v>288</v>
      </c>
      <c r="O821" s="61" t="s">
        <v>740</v>
      </c>
      <c r="P821" s="61" t="s">
        <v>288</v>
      </c>
      <c r="Q821" s="61" t="s">
        <v>288</v>
      </c>
      <c r="R821" s="61" t="s">
        <v>1150</v>
      </c>
      <c r="S821" s="77"/>
      <c r="T821" s="61" t="s">
        <v>288</v>
      </c>
      <c r="U821" s="77">
        <v>43730</v>
      </c>
      <c r="V821" s="61" t="s">
        <v>740</v>
      </c>
    </row>
    <row r="822" spans="1:22" ht="14.5">
      <c r="A822" s="61" t="s">
        <v>1170</v>
      </c>
      <c r="B822" s="61" t="s">
        <v>693</v>
      </c>
      <c r="C822" s="61" t="s">
        <v>690</v>
      </c>
      <c r="D822" s="61" t="s">
        <v>1421</v>
      </c>
      <c r="E822" s="61" t="s">
        <v>1181</v>
      </c>
      <c r="F822" s="77">
        <v>42641</v>
      </c>
      <c r="G822" s="62">
        <v>-268.89999999999998</v>
      </c>
      <c r="H822" s="62">
        <v>-21160</v>
      </c>
      <c r="I822" s="61" t="s">
        <v>269</v>
      </c>
      <c r="J822" s="61" t="s">
        <v>1182</v>
      </c>
      <c r="K822" s="61" t="s">
        <v>1179</v>
      </c>
      <c r="L822" s="61" t="s">
        <v>288</v>
      </c>
      <c r="M822" s="61" t="s">
        <v>1177</v>
      </c>
      <c r="N822" s="61" t="s">
        <v>1179</v>
      </c>
      <c r="O822" s="61" t="s">
        <v>288</v>
      </c>
      <c r="P822" s="61" t="s">
        <v>1158</v>
      </c>
      <c r="Q822" s="61" t="s">
        <v>288</v>
      </c>
      <c r="R822" s="61" t="s">
        <v>1150</v>
      </c>
      <c r="S822" s="77"/>
      <c r="T822" s="61" t="s">
        <v>288</v>
      </c>
      <c r="U822" s="77">
        <v>42641</v>
      </c>
      <c r="V822" s="61" t="s">
        <v>288</v>
      </c>
    </row>
    <row r="823" spans="1:22" ht="14.5">
      <c r="A823" s="61" t="s">
        <v>1144</v>
      </c>
      <c r="B823" s="61" t="s">
        <v>1145</v>
      </c>
      <c r="C823" s="61" t="s">
        <v>1146</v>
      </c>
      <c r="D823" s="61" t="s">
        <v>1417</v>
      </c>
      <c r="E823" s="61" t="s">
        <v>3888</v>
      </c>
      <c r="F823" s="77">
        <v>44725</v>
      </c>
      <c r="G823" s="62">
        <v>7309.5</v>
      </c>
      <c r="H823" s="62">
        <v>644332.43000000005</v>
      </c>
      <c r="I823" s="61" t="s">
        <v>20</v>
      </c>
      <c r="J823" s="61" t="s">
        <v>3889</v>
      </c>
      <c r="K823" s="61" t="s">
        <v>660</v>
      </c>
      <c r="L823" s="61" t="s">
        <v>3890</v>
      </c>
      <c r="M823" s="61" t="s">
        <v>3888</v>
      </c>
      <c r="N823" s="61" t="s">
        <v>288</v>
      </c>
      <c r="O823" s="61" t="s">
        <v>740</v>
      </c>
      <c r="P823" s="61" t="s">
        <v>288</v>
      </c>
      <c r="Q823" s="61" t="s">
        <v>288</v>
      </c>
      <c r="R823" s="61" t="s">
        <v>1150</v>
      </c>
      <c r="S823" s="77">
        <v>44762</v>
      </c>
      <c r="T823" s="61" t="s">
        <v>1962</v>
      </c>
      <c r="U823" s="77">
        <v>44725</v>
      </c>
      <c r="V823" s="61" t="s">
        <v>740</v>
      </c>
    </row>
    <row r="824" spans="1:22" ht="14.5">
      <c r="A824" s="61" t="s">
        <v>1170</v>
      </c>
      <c r="B824" s="61" t="s">
        <v>693</v>
      </c>
      <c r="C824" s="61" t="s">
        <v>690</v>
      </c>
      <c r="D824" s="61" t="s">
        <v>1349</v>
      </c>
      <c r="E824" s="61" t="s">
        <v>1183</v>
      </c>
      <c r="F824" s="77">
        <v>43278</v>
      </c>
      <c r="G824" s="62">
        <v>48327.96</v>
      </c>
      <c r="H824" s="62">
        <v>4045050</v>
      </c>
      <c r="I824" s="61" t="s">
        <v>269</v>
      </c>
      <c r="J824" s="61" t="s">
        <v>1184</v>
      </c>
      <c r="K824" s="61" t="s">
        <v>663</v>
      </c>
      <c r="L824" s="61" t="s">
        <v>1185</v>
      </c>
      <c r="M824" s="61" t="s">
        <v>1422</v>
      </c>
      <c r="N824" s="61" t="s">
        <v>663</v>
      </c>
      <c r="O824" s="61" t="s">
        <v>288</v>
      </c>
      <c r="P824" s="61" t="s">
        <v>664</v>
      </c>
      <c r="Q824" s="61" t="s">
        <v>288</v>
      </c>
      <c r="R824" s="61" t="s">
        <v>1150</v>
      </c>
      <c r="S824" s="77"/>
      <c r="T824" s="61" t="s">
        <v>288</v>
      </c>
      <c r="U824" s="77">
        <v>43278</v>
      </c>
      <c r="V824" s="61" t="s">
        <v>288</v>
      </c>
    </row>
    <row r="825" spans="1:22" ht="14.5">
      <c r="A825" s="61" t="s">
        <v>1170</v>
      </c>
      <c r="B825" s="61" t="s">
        <v>693</v>
      </c>
      <c r="C825" s="61" t="s">
        <v>676</v>
      </c>
      <c r="D825" s="61" t="s">
        <v>1349</v>
      </c>
      <c r="E825" s="61" t="s">
        <v>1423</v>
      </c>
      <c r="F825" s="77">
        <v>44012</v>
      </c>
      <c r="G825" s="62">
        <v>2964.44</v>
      </c>
      <c r="H825" s="62">
        <v>250000</v>
      </c>
      <c r="I825" s="61" t="s">
        <v>20</v>
      </c>
      <c r="J825" s="61" t="s">
        <v>1424</v>
      </c>
      <c r="K825" s="61" t="s">
        <v>663</v>
      </c>
      <c r="L825" s="61" t="s">
        <v>1425</v>
      </c>
      <c r="M825" s="61" t="s">
        <v>1423</v>
      </c>
      <c r="N825" s="61" t="s">
        <v>663</v>
      </c>
      <c r="O825" s="61" t="s">
        <v>288</v>
      </c>
      <c r="P825" s="61" t="s">
        <v>664</v>
      </c>
      <c r="Q825" s="61" t="s">
        <v>288</v>
      </c>
      <c r="R825" s="61" t="s">
        <v>1159</v>
      </c>
      <c r="S825" s="77"/>
      <c r="T825" s="61" t="s">
        <v>288</v>
      </c>
      <c r="U825" s="77">
        <v>44012</v>
      </c>
      <c r="V825" s="61" t="s">
        <v>288</v>
      </c>
    </row>
    <row r="826" spans="1:22" ht="14.5">
      <c r="A826" s="61" t="s">
        <v>1218</v>
      </c>
      <c r="B826" s="61" t="s">
        <v>1145</v>
      </c>
      <c r="C826" s="61" t="s">
        <v>593</v>
      </c>
      <c r="D826" s="61" t="s">
        <v>1363</v>
      </c>
      <c r="E826" s="61" t="s">
        <v>3891</v>
      </c>
      <c r="F826" s="77">
        <v>44742</v>
      </c>
      <c r="G826" s="62">
        <v>-219.78</v>
      </c>
      <c r="H826" s="62">
        <v>-19373.61</v>
      </c>
      <c r="I826" s="61" t="s">
        <v>20</v>
      </c>
      <c r="J826" s="61" t="s">
        <v>3892</v>
      </c>
      <c r="K826" s="61" t="s">
        <v>657</v>
      </c>
      <c r="L826" s="61" t="s">
        <v>3893</v>
      </c>
      <c r="M826" s="61" t="s">
        <v>3891</v>
      </c>
      <c r="N826" s="61" t="s">
        <v>677</v>
      </c>
      <c r="O826" s="61" t="s">
        <v>288</v>
      </c>
      <c r="P826" s="61" t="s">
        <v>658</v>
      </c>
      <c r="Q826" s="61" t="s">
        <v>288</v>
      </c>
      <c r="R826" s="61" t="s">
        <v>1150</v>
      </c>
      <c r="S826" s="77">
        <v>44773</v>
      </c>
      <c r="T826" s="61" t="s">
        <v>3663</v>
      </c>
      <c r="U826" s="77">
        <v>44742</v>
      </c>
      <c r="V826" s="61" t="s">
        <v>677</v>
      </c>
    </row>
    <row r="827" spans="1:22" ht="14.5">
      <c r="A827" s="61" t="s">
        <v>1218</v>
      </c>
      <c r="B827" s="61" t="s">
        <v>1145</v>
      </c>
      <c r="C827" s="61" t="s">
        <v>593</v>
      </c>
      <c r="D827" s="61" t="s">
        <v>1363</v>
      </c>
      <c r="E827" s="61" t="s">
        <v>3894</v>
      </c>
      <c r="F827" s="77">
        <v>44734</v>
      </c>
      <c r="G827" s="62">
        <v>-872.37</v>
      </c>
      <c r="H827" s="62">
        <v>-76899.42</v>
      </c>
      <c r="I827" s="61" t="s">
        <v>20</v>
      </c>
      <c r="J827" s="61" t="s">
        <v>3895</v>
      </c>
      <c r="K827" s="61" t="s">
        <v>657</v>
      </c>
      <c r="L827" s="61" t="s">
        <v>3896</v>
      </c>
      <c r="M827" s="61" t="s">
        <v>3894</v>
      </c>
      <c r="N827" s="61" t="s">
        <v>677</v>
      </c>
      <c r="O827" s="61" t="s">
        <v>288</v>
      </c>
      <c r="P827" s="61" t="s">
        <v>658</v>
      </c>
      <c r="Q827" s="61" t="s">
        <v>288</v>
      </c>
      <c r="R827" s="61" t="s">
        <v>1150</v>
      </c>
      <c r="S827" s="77"/>
      <c r="T827" s="61" t="s">
        <v>288</v>
      </c>
      <c r="U827" s="77">
        <v>44734</v>
      </c>
      <c r="V827" s="61" t="s">
        <v>677</v>
      </c>
    </row>
    <row r="828" spans="1:22" ht="14.5">
      <c r="A828" s="61" t="s">
        <v>1218</v>
      </c>
      <c r="B828" s="61" t="s">
        <v>1145</v>
      </c>
      <c r="C828" s="61" t="s">
        <v>593</v>
      </c>
      <c r="D828" s="61" t="s">
        <v>1363</v>
      </c>
      <c r="E828" s="61" t="s">
        <v>3897</v>
      </c>
      <c r="F828" s="77">
        <v>44739</v>
      </c>
      <c r="G828" s="62">
        <v>-32.4</v>
      </c>
      <c r="H828" s="62">
        <v>-2856.06</v>
      </c>
      <c r="I828" s="61" t="s">
        <v>20</v>
      </c>
      <c r="J828" s="61" t="s">
        <v>3895</v>
      </c>
      <c r="K828" s="61" t="s">
        <v>657</v>
      </c>
      <c r="L828" s="61" t="s">
        <v>3898</v>
      </c>
      <c r="M828" s="61" t="s">
        <v>3897</v>
      </c>
      <c r="N828" s="61" t="s">
        <v>677</v>
      </c>
      <c r="O828" s="61" t="s">
        <v>288</v>
      </c>
      <c r="P828" s="61" t="s">
        <v>658</v>
      </c>
      <c r="Q828" s="61" t="s">
        <v>288</v>
      </c>
      <c r="R828" s="61" t="s">
        <v>1150</v>
      </c>
      <c r="S828" s="77"/>
      <c r="T828" s="61" t="s">
        <v>288</v>
      </c>
      <c r="U828" s="77">
        <v>44739</v>
      </c>
      <c r="V828" s="61" t="s">
        <v>677</v>
      </c>
    </row>
    <row r="829" spans="1:22" ht="14.5">
      <c r="A829" s="61" t="s">
        <v>1218</v>
      </c>
      <c r="B829" s="61" t="s">
        <v>1145</v>
      </c>
      <c r="C829" s="61" t="s">
        <v>593</v>
      </c>
      <c r="D829" s="61" t="s">
        <v>1363</v>
      </c>
      <c r="E829" s="61" t="s">
        <v>3899</v>
      </c>
      <c r="F829" s="77">
        <v>44739</v>
      </c>
      <c r="G829" s="62">
        <v>-328</v>
      </c>
      <c r="H829" s="62">
        <v>-28913.200000000001</v>
      </c>
      <c r="I829" s="61" t="s">
        <v>20</v>
      </c>
      <c r="J829" s="61" t="s">
        <v>3900</v>
      </c>
      <c r="K829" s="61" t="s">
        <v>657</v>
      </c>
      <c r="L829" s="61" t="s">
        <v>3901</v>
      </c>
      <c r="M829" s="61" t="s">
        <v>3899</v>
      </c>
      <c r="N829" s="61" t="s">
        <v>677</v>
      </c>
      <c r="O829" s="61" t="s">
        <v>288</v>
      </c>
      <c r="P829" s="61" t="s">
        <v>658</v>
      </c>
      <c r="Q829" s="61" t="s">
        <v>288</v>
      </c>
      <c r="R829" s="61" t="s">
        <v>1150</v>
      </c>
      <c r="S829" s="77"/>
      <c r="T829" s="61" t="s">
        <v>288</v>
      </c>
      <c r="U829" s="77">
        <v>44739</v>
      </c>
      <c r="V829" s="61" t="s">
        <v>677</v>
      </c>
    </row>
    <row r="830" spans="1:22" ht="14.5">
      <c r="A830" s="61" t="s">
        <v>1218</v>
      </c>
      <c r="B830" s="61" t="s">
        <v>1145</v>
      </c>
      <c r="C830" s="61" t="s">
        <v>593</v>
      </c>
      <c r="D830" s="61" t="s">
        <v>1363</v>
      </c>
      <c r="E830" s="61" t="s">
        <v>3902</v>
      </c>
      <c r="F830" s="77">
        <v>44707</v>
      </c>
      <c r="G830" s="62">
        <v>-10599.71</v>
      </c>
      <c r="H830" s="62">
        <v>-906275.21</v>
      </c>
      <c r="I830" s="61" t="s">
        <v>20</v>
      </c>
      <c r="J830" s="61" t="s">
        <v>3903</v>
      </c>
      <c r="K830" s="61" t="s">
        <v>657</v>
      </c>
      <c r="L830" s="61" t="s">
        <v>3904</v>
      </c>
      <c r="M830" s="61" t="s">
        <v>3902</v>
      </c>
      <c r="N830" s="61" t="s">
        <v>677</v>
      </c>
      <c r="O830" s="61" t="s">
        <v>288</v>
      </c>
      <c r="P830" s="61" t="s">
        <v>658</v>
      </c>
      <c r="Q830" s="61" t="s">
        <v>288</v>
      </c>
      <c r="R830" s="61" t="s">
        <v>1150</v>
      </c>
      <c r="S830" s="77"/>
      <c r="T830" s="61" t="s">
        <v>288</v>
      </c>
      <c r="U830" s="77">
        <v>44707</v>
      </c>
      <c r="V830" s="61" t="s">
        <v>677</v>
      </c>
    </row>
    <row r="831" spans="1:22" ht="14.5">
      <c r="A831" s="61" t="s">
        <v>1218</v>
      </c>
      <c r="B831" s="61" t="s">
        <v>1145</v>
      </c>
      <c r="C831" s="61" t="s">
        <v>593</v>
      </c>
      <c r="D831" s="61" t="s">
        <v>1363</v>
      </c>
      <c r="E831" s="61" t="s">
        <v>3905</v>
      </c>
      <c r="F831" s="77">
        <v>44719</v>
      </c>
      <c r="G831" s="62">
        <v>-3017.73</v>
      </c>
      <c r="H831" s="62">
        <v>-266012.90000000002</v>
      </c>
      <c r="I831" s="61" t="s">
        <v>20</v>
      </c>
      <c r="J831" s="61" t="s">
        <v>3903</v>
      </c>
      <c r="K831" s="61" t="s">
        <v>657</v>
      </c>
      <c r="L831" s="61" t="s">
        <v>3906</v>
      </c>
      <c r="M831" s="61" t="s">
        <v>3905</v>
      </c>
      <c r="N831" s="61" t="s">
        <v>677</v>
      </c>
      <c r="O831" s="61" t="s">
        <v>288</v>
      </c>
      <c r="P831" s="61" t="s">
        <v>658</v>
      </c>
      <c r="Q831" s="61" t="s">
        <v>288</v>
      </c>
      <c r="R831" s="61" t="s">
        <v>1150</v>
      </c>
      <c r="S831" s="77"/>
      <c r="T831" s="61" t="s">
        <v>288</v>
      </c>
      <c r="U831" s="77">
        <v>44719</v>
      </c>
      <c r="V831" s="61" t="s">
        <v>677</v>
      </c>
    </row>
    <row r="832" spans="1:22" ht="14.5">
      <c r="A832" s="61" t="s">
        <v>1218</v>
      </c>
      <c r="B832" s="61" t="s">
        <v>1145</v>
      </c>
      <c r="C832" s="61" t="s">
        <v>593</v>
      </c>
      <c r="D832" s="61" t="s">
        <v>1363</v>
      </c>
      <c r="E832" s="61" t="s">
        <v>3907</v>
      </c>
      <c r="F832" s="77">
        <v>44734</v>
      </c>
      <c r="G832" s="62">
        <v>-1513.45</v>
      </c>
      <c r="H832" s="62">
        <v>-133410.62</v>
      </c>
      <c r="I832" s="61" t="s">
        <v>20</v>
      </c>
      <c r="J832" s="61" t="s">
        <v>3908</v>
      </c>
      <c r="K832" s="61" t="s">
        <v>657</v>
      </c>
      <c r="L832" s="61" t="s">
        <v>3909</v>
      </c>
      <c r="M832" s="61" t="s">
        <v>3907</v>
      </c>
      <c r="N832" s="61" t="s">
        <v>677</v>
      </c>
      <c r="O832" s="61" t="s">
        <v>288</v>
      </c>
      <c r="P832" s="61" t="s">
        <v>658</v>
      </c>
      <c r="Q832" s="61" t="s">
        <v>288</v>
      </c>
      <c r="R832" s="61" t="s">
        <v>1150</v>
      </c>
      <c r="S832" s="77"/>
      <c r="T832" s="61" t="s">
        <v>288</v>
      </c>
      <c r="U832" s="77">
        <v>44734</v>
      </c>
      <c r="V832" s="61" t="s">
        <v>677</v>
      </c>
    </row>
    <row r="833" spans="1:22" ht="14.5">
      <c r="A833" s="61" t="s">
        <v>1218</v>
      </c>
      <c r="B833" s="61" t="s">
        <v>1145</v>
      </c>
      <c r="C833" s="61" t="s">
        <v>593</v>
      </c>
      <c r="D833" s="61" t="s">
        <v>1363</v>
      </c>
      <c r="E833" s="61" t="s">
        <v>3910</v>
      </c>
      <c r="F833" s="77">
        <v>44734</v>
      </c>
      <c r="G833" s="62">
        <v>-883.8</v>
      </c>
      <c r="H833" s="62">
        <v>-77906.97</v>
      </c>
      <c r="I833" s="61" t="s">
        <v>20</v>
      </c>
      <c r="J833" s="61" t="s">
        <v>3908</v>
      </c>
      <c r="K833" s="61" t="s">
        <v>657</v>
      </c>
      <c r="L833" s="61" t="s">
        <v>3911</v>
      </c>
      <c r="M833" s="61" t="s">
        <v>3910</v>
      </c>
      <c r="N833" s="61" t="s">
        <v>677</v>
      </c>
      <c r="O833" s="61" t="s">
        <v>288</v>
      </c>
      <c r="P833" s="61" t="s">
        <v>658</v>
      </c>
      <c r="Q833" s="61" t="s">
        <v>288</v>
      </c>
      <c r="R833" s="61" t="s">
        <v>1150</v>
      </c>
      <c r="S833" s="77"/>
      <c r="T833" s="61" t="s">
        <v>288</v>
      </c>
      <c r="U833" s="77">
        <v>44734</v>
      </c>
      <c r="V833" s="61" t="s">
        <v>677</v>
      </c>
    </row>
    <row r="834" spans="1:22" ht="14.5">
      <c r="A834" s="61" t="s">
        <v>1218</v>
      </c>
      <c r="B834" s="61" t="s">
        <v>1145</v>
      </c>
      <c r="C834" s="61" t="s">
        <v>593</v>
      </c>
      <c r="D834" s="61" t="s">
        <v>1363</v>
      </c>
      <c r="E834" s="61" t="s">
        <v>3912</v>
      </c>
      <c r="F834" s="77">
        <v>44735</v>
      </c>
      <c r="G834" s="62">
        <v>-589.20000000000005</v>
      </c>
      <c r="H834" s="62">
        <v>-51937.98</v>
      </c>
      <c r="I834" s="61" t="s">
        <v>20</v>
      </c>
      <c r="J834" s="61" t="s">
        <v>3908</v>
      </c>
      <c r="K834" s="61" t="s">
        <v>657</v>
      </c>
      <c r="L834" s="61" t="s">
        <v>3913</v>
      </c>
      <c r="M834" s="61" t="s">
        <v>3912</v>
      </c>
      <c r="N834" s="61" t="s">
        <v>677</v>
      </c>
      <c r="O834" s="61" t="s">
        <v>288</v>
      </c>
      <c r="P834" s="61" t="s">
        <v>658</v>
      </c>
      <c r="Q834" s="61" t="s">
        <v>288</v>
      </c>
      <c r="R834" s="61" t="s">
        <v>1150</v>
      </c>
      <c r="S834" s="77"/>
      <c r="T834" s="61" t="s">
        <v>288</v>
      </c>
      <c r="U834" s="77">
        <v>44735</v>
      </c>
      <c r="V834" s="61" t="s">
        <v>677</v>
      </c>
    </row>
    <row r="835" spans="1:22" ht="14.5">
      <c r="A835" s="61" t="s">
        <v>1218</v>
      </c>
      <c r="B835" s="61" t="s">
        <v>1145</v>
      </c>
      <c r="C835" s="61" t="s">
        <v>593</v>
      </c>
      <c r="D835" s="61" t="s">
        <v>1363</v>
      </c>
      <c r="E835" s="61" t="s">
        <v>3914</v>
      </c>
      <c r="F835" s="77">
        <v>44719</v>
      </c>
      <c r="G835" s="62">
        <v>-818.29</v>
      </c>
      <c r="H835" s="62">
        <v>-72132.259999999995</v>
      </c>
      <c r="I835" s="61" t="s">
        <v>20</v>
      </c>
      <c r="J835" s="61" t="s">
        <v>3915</v>
      </c>
      <c r="K835" s="61" t="s">
        <v>657</v>
      </c>
      <c r="L835" s="61" t="s">
        <v>3916</v>
      </c>
      <c r="M835" s="61" t="s">
        <v>3914</v>
      </c>
      <c r="N835" s="61" t="s">
        <v>677</v>
      </c>
      <c r="O835" s="61" t="s">
        <v>288</v>
      </c>
      <c r="P835" s="61" t="s">
        <v>658</v>
      </c>
      <c r="Q835" s="61" t="s">
        <v>288</v>
      </c>
      <c r="R835" s="61" t="s">
        <v>1150</v>
      </c>
      <c r="S835" s="77"/>
      <c r="T835" s="61" t="s">
        <v>288</v>
      </c>
      <c r="U835" s="77">
        <v>44719</v>
      </c>
      <c r="V835" s="61" t="s">
        <v>677</v>
      </c>
    </row>
    <row r="836" spans="1:22" ht="14.5">
      <c r="A836" s="61" t="s">
        <v>1218</v>
      </c>
      <c r="B836" s="61" t="s">
        <v>1145</v>
      </c>
      <c r="C836" s="61" t="s">
        <v>593</v>
      </c>
      <c r="D836" s="61" t="s">
        <v>1363</v>
      </c>
      <c r="E836" s="61" t="s">
        <v>3917</v>
      </c>
      <c r="F836" s="77">
        <v>44734</v>
      </c>
      <c r="G836" s="62">
        <v>-1473.75</v>
      </c>
      <c r="H836" s="62">
        <v>-129911.06</v>
      </c>
      <c r="I836" s="61" t="s">
        <v>20</v>
      </c>
      <c r="J836" s="61" t="s">
        <v>3915</v>
      </c>
      <c r="K836" s="61" t="s">
        <v>657</v>
      </c>
      <c r="L836" s="61" t="s">
        <v>3918</v>
      </c>
      <c r="M836" s="61" t="s">
        <v>3917</v>
      </c>
      <c r="N836" s="61" t="s">
        <v>677</v>
      </c>
      <c r="O836" s="61" t="s">
        <v>288</v>
      </c>
      <c r="P836" s="61" t="s">
        <v>658</v>
      </c>
      <c r="Q836" s="61" t="s">
        <v>288</v>
      </c>
      <c r="R836" s="61" t="s">
        <v>1150</v>
      </c>
      <c r="S836" s="77"/>
      <c r="T836" s="61" t="s">
        <v>288</v>
      </c>
      <c r="U836" s="77">
        <v>44734</v>
      </c>
      <c r="V836" s="61" t="s">
        <v>677</v>
      </c>
    </row>
    <row r="837" spans="1:22" ht="14.5">
      <c r="A837" s="61" t="s">
        <v>1218</v>
      </c>
      <c r="B837" s="61" t="s">
        <v>1145</v>
      </c>
      <c r="C837" s="61" t="s">
        <v>593</v>
      </c>
      <c r="D837" s="61" t="s">
        <v>1363</v>
      </c>
      <c r="E837" s="61" t="s">
        <v>3919</v>
      </c>
      <c r="F837" s="77">
        <v>44719</v>
      </c>
      <c r="G837" s="62">
        <v>-1940.14</v>
      </c>
      <c r="H837" s="62">
        <v>-171023.34</v>
      </c>
      <c r="I837" s="61" t="s">
        <v>20</v>
      </c>
      <c r="J837" s="61" t="s">
        <v>3920</v>
      </c>
      <c r="K837" s="61" t="s">
        <v>657</v>
      </c>
      <c r="L837" s="61" t="s">
        <v>3921</v>
      </c>
      <c r="M837" s="61" t="s">
        <v>3919</v>
      </c>
      <c r="N837" s="61" t="s">
        <v>677</v>
      </c>
      <c r="O837" s="61" t="s">
        <v>288</v>
      </c>
      <c r="P837" s="61" t="s">
        <v>658</v>
      </c>
      <c r="Q837" s="61" t="s">
        <v>288</v>
      </c>
      <c r="R837" s="61" t="s">
        <v>1150</v>
      </c>
      <c r="S837" s="77"/>
      <c r="T837" s="61" t="s">
        <v>288</v>
      </c>
      <c r="U837" s="77">
        <v>44719</v>
      </c>
      <c r="V837" s="61" t="s">
        <v>677</v>
      </c>
    </row>
    <row r="838" spans="1:22" ht="14.5">
      <c r="A838" s="61" t="s">
        <v>1218</v>
      </c>
      <c r="B838" s="61" t="s">
        <v>1145</v>
      </c>
      <c r="C838" s="61" t="s">
        <v>593</v>
      </c>
      <c r="D838" s="61" t="s">
        <v>1363</v>
      </c>
      <c r="E838" s="61" t="s">
        <v>3922</v>
      </c>
      <c r="F838" s="77">
        <v>44733</v>
      </c>
      <c r="G838" s="62">
        <v>-20395.2</v>
      </c>
      <c r="H838" s="62">
        <v>-1797836.88</v>
      </c>
      <c r="I838" s="61" t="s">
        <v>20</v>
      </c>
      <c r="J838" s="61" t="s">
        <v>3920</v>
      </c>
      <c r="K838" s="61" t="s">
        <v>657</v>
      </c>
      <c r="L838" s="61" t="s">
        <v>3923</v>
      </c>
      <c r="M838" s="61" t="s">
        <v>3922</v>
      </c>
      <c r="N838" s="61" t="s">
        <v>677</v>
      </c>
      <c r="O838" s="61" t="s">
        <v>288</v>
      </c>
      <c r="P838" s="61" t="s">
        <v>658</v>
      </c>
      <c r="Q838" s="61" t="s">
        <v>288</v>
      </c>
      <c r="R838" s="61" t="s">
        <v>1150</v>
      </c>
      <c r="S838" s="77"/>
      <c r="T838" s="61" t="s">
        <v>288</v>
      </c>
      <c r="U838" s="77">
        <v>44733</v>
      </c>
      <c r="V838" s="61" t="s">
        <v>677</v>
      </c>
    </row>
    <row r="839" spans="1:22" ht="14.5">
      <c r="A839" s="61" t="s">
        <v>1218</v>
      </c>
      <c r="B839" s="61" t="s">
        <v>1145</v>
      </c>
      <c r="C839" s="61" t="s">
        <v>593</v>
      </c>
      <c r="D839" s="61" t="s">
        <v>1363</v>
      </c>
      <c r="E839" s="61" t="s">
        <v>3924</v>
      </c>
      <c r="F839" s="77">
        <v>44719</v>
      </c>
      <c r="G839" s="62">
        <v>-3721.2</v>
      </c>
      <c r="H839" s="62">
        <v>-328023.78000000003</v>
      </c>
      <c r="I839" s="61" t="s">
        <v>20</v>
      </c>
      <c r="J839" s="61" t="s">
        <v>3925</v>
      </c>
      <c r="K839" s="61" t="s">
        <v>657</v>
      </c>
      <c r="L839" s="61" t="s">
        <v>3926</v>
      </c>
      <c r="M839" s="61" t="s">
        <v>3924</v>
      </c>
      <c r="N839" s="61" t="s">
        <v>677</v>
      </c>
      <c r="O839" s="61" t="s">
        <v>288</v>
      </c>
      <c r="P839" s="61" t="s">
        <v>658</v>
      </c>
      <c r="Q839" s="61" t="s">
        <v>288</v>
      </c>
      <c r="R839" s="61" t="s">
        <v>1150</v>
      </c>
      <c r="S839" s="77"/>
      <c r="T839" s="61" t="s">
        <v>288</v>
      </c>
      <c r="U839" s="77">
        <v>44719</v>
      </c>
      <c r="V839" s="61" t="s">
        <v>677</v>
      </c>
    </row>
    <row r="840" spans="1:22" ht="14.5">
      <c r="A840" s="61" t="s">
        <v>1218</v>
      </c>
      <c r="B840" s="61" t="s">
        <v>1145</v>
      </c>
      <c r="C840" s="61" t="s">
        <v>593</v>
      </c>
      <c r="D840" s="61" t="s">
        <v>1363</v>
      </c>
      <c r="E840" s="61" t="s">
        <v>3927</v>
      </c>
      <c r="F840" s="77">
        <v>44733</v>
      </c>
      <c r="G840" s="62">
        <v>-493.75</v>
      </c>
      <c r="H840" s="62">
        <v>-43524.06</v>
      </c>
      <c r="I840" s="61" t="s">
        <v>20</v>
      </c>
      <c r="J840" s="61" t="s">
        <v>3925</v>
      </c>
      <c r="K840" s="61" t="s">
        <v>657</v>
      </c>
      <c r="L840" s="61" t="s">
        <v>3928</v>
      </c>
      <c r="M840" s="61" t="s">
        <v>3927</v>
      </c>
      <c r="N840" s="61" t="s">
        <v>677</v>
      </c>
      <c r="O840" s="61" t="s">
        <v>288</v>
      </c>
      <c r="P840" s="61" t="s">
        <v>658</v>
      </c>
      <c r="Q840" s="61" t="s">
        <v>288</v>
      </c>
      <c r="R840" s="61" t="s">
        <v>1150</v>
      </c>
      <c r="S840" s="77"/>
      <c r="T840" s="61" t="s">
        <v>288</v>
      </c>
      <c r="U840" s="77">
        <v>44733</v>
      </c>
      <c r="V840" s="61" t="s">
        <v>677</v>
      </c>
    </row>
    <row r="841" spans="1:22" ht="14.5">
      <c r="A841" s="61" t="s">
        <v>1218</v>
      </c>
      <c r="B841" s="61" t="s">
        <v>1145</v>
      </c>
      <c r="C841" s="61" t="s">
        <v>593</v>
      </c>
      <c r="D841" s="61" t="s">
        <v>1363</v>
      </c>
      <c r="E841" s="61" t="s">
        <v>3929</v>
      </c>
      <c r="F841" s="77">
        <v>44719</v>
      </c>
      <c r="G841" s="62">
        <v>-5222.78</v>
      </c>
      <c r="H841" s="62">
        <v>-460388.06</v>
      </c>
      <c r="I841" s="61" t="s">
        <v>20</v>
      </c>
      <c r="J841" s="61" t="s">
        <v>3930</v>
      </c>
      <c r="K841" s="61" t="s">
        <v>657</v>
      </c>
      <c r="L841" s="61" t="s">
        <v>3931</v>
      </c>
      <c r="M841" s="61" t="s">
        <v>3929</v>
      </c>
      <c r="N841" s="61" t="s">
        <v>677</v>
      </c>
      <c r="O841" s="61" t="s">
        <v>288</v>
      </c>
      <c r="P841" s="61" t="s">
        <v>658</v>
      </c>
      <c r="Q841" s="61" t="s">
        <v>288</v>
      </c>
      <c r="R841" s="61" t="s">
        <v>1150</v>
      </c>
      <c r="S841" s="77"/>
      <c r="T841" s="61" t="s">
        <v>288</v>
      </c>
      <c r="U841" s="77">
        <v>44719</v>
      </c>
      <c r="V841" s="61" t="s">
        <v>677</v>
      </c>
    </row>
    <row r="842" spans="1:22" ht="14.5">
      <c r="A842" s="61" t="s">
        <v>1218</v>
      </c>
      <c r="B842" s="61" t="s">
        <v>1145</v>
      </c>
      <c r="C842" s="61" t="s">
        <v>593</v>
      </c>
      <c r="D842" s="61" t="s">
        <v>1363</v>
      </c>
      <c r="E842" s="61" t="s">
        <v>3932</v>
      </c>
      <c r="F842" s="77">
        <v>44724</v>
      </c>
      <c r="G842" s="62">
        <v>-7414.47</v>
      </c>
      <c r="H842" s="62">
        <v>-653585.53</v>
      </c>
      <c r="I842" s="61" t="s">
        <v>20</v>
      </c>
      <c r="J842" s="61" t="s">
        <v>3930</v>
      </c>
      <c r="K842" s="61" t="s">
        <v>657</v>
      </c>
      <c r="L842" s="61" t="s">
        <v>3933</v>
      </c>
      <c r="M842" s="61" t="s">
        <v>3932</v>
      </c>
      <c r="N842" s="61" t="s">
        <v>677</v>
      </c>
      <c r="O842" s="61" t="s">
        <v>288</v>
      </c>
      <c r="P842" s="61" t="s">
        <v>658</v>
      </c>
      <c r="Q842" s="61" t="s">
        <v>288</v>
      </c>
      <c r="R842" s="61" t="s">
        <v>1150</v>
      </c>
      <c r="S842" s="77"/>
      <c r="T842" s="61" t="s">
        <v>288</v>
      </c>
      <c r="U842" s="77">
        <v>44724</v>
      </c>
      <c r="V842" s="61" t="s">
        <v>677</v>
      </c>
    </row>
    <row r="843" spans="1:22" ht="14.5">
      <c r="A843" s="61" t="s">
        <v>1218</v>
      </c>
      <c r="B843" s="61" t="s">
        <v>1145</v>
      </c>
      <c r="C843" s="61" t="s">
        <v>593</v>
      </c>
      <c r="D843" s="61" t="s">
        <v>1363</v>
      </c>
      <c r="E843" s="61" t="s">
        <v>3934</v>
      </c>
      <c r="F843" s="77">
        <v>44739</v>
      </c>
      <c r="G843" s="62">
        <v>-313.23</v>
      </c>
      <c r="H843" s="62">
        <v>-27611.22</v>
      </c>
      <c r="I843" s="61" t="s">
        <v>20</v>
      </c>
      <c r="J843" s="61" t="s">
        <v>3930</v>
      </c>
      <c r="K843" s="61" t="s">
        <v>657</v>
      </c>
      <c r="L843" s="61" t="s">
        <v>3935</v>
      </c>
      <c r="M843" s="61" t="s">
        <v>3934</v>
      </c>
      <c r="N843" s="61" t="s">
        <v>677</v>
      </c>
      <c r="O843" s="61" t="s">
        <v>288</v>
      </c>
      <c r="P843" s="61" t="s">
        <v>658</v>
      </c>
      <c r="Q843" s="61" t="s">
        <v>288</v>
      </c>
      <c r="R843" s="61" t="s">
        <v>1150</v>
      </c>
      <c r="S843" s="77"/>
      <c r="T843" s="61" t="s">
        <v>288</v>
      </c>
      <c r="U843" s="77">
        <v>44739</v>
      </c>
      <c r="V843" s="61" t="s">
        <v>677</v>
      </c>
    </row>
    <row r="844" spans="1:22" ht="14.5">
      <c r="A844" s="61" t="s">
        <v>1218</v>
      </c>
      <c r="B844" s="61" t="s">
        <v>1145</v>
      </c>
      <c r="C844" s="61" t="s">
        <v>593</v>
      </c>
      <c r="D844" s="61" t="s">
        <v>1363</v>
      </c>
      <c r="E844" s="61" t="s">
        <v>3936</v>
      </c>
      <c r="F844" s="77">
        <v>44741</v>
      </c>
      <c r="G844" s="62">
        <v>-53.5</v>
      </c>
      <c r="H844" s="62">
        <v>-4716.03</v>
      </c>
      <c r="I844" s="61" t="s">
        <v>20</v>
      </c>
      <c r="J844" s="61" t="s">
        <v>3937</v>
      </c>
      <c r="K844" s="61" t="s">
        <v>657</v>
      </c>
      <c r="L844" s="61" t="s">
        <v>3938</v>
      </c>
      <c r="M844" s="61" t="s">
        <v>3936</v>
      </c>
      <c r="N844" s="61" t="s">
        <v>677</v>
      </c>
      <c r="O844" s="61" t="s">
        <v>288</v>
      </c>
      <c r="P844" s="61" t="s">
        <v>658</v>
      </c>
      <c r="Q844" s="61" t="s">
        <v>288</v>
      </c>
      <c r="R844" s="61" t="s">
        <v>1150</v>
      </c>
      <c r="S844" s="77"/>
      <c r="T844" s="61" t="s">
        <v>288</v>
      </c>
      <c r="U844" s="77">
        <v>44741</v>
      </c>
      <c r="V844" s="61" t="s">
        <v>677</v>
      </c>
    </row>
    <row r="845" spans="1:22" ht="14.5">
      <c r="A845" s="63" t="s">
        <v>288</v>
      </c>
      <c r="B845" s="63" t="s">
        <v>288</v>
      </c>
      <c r="C845" s="63" t="s">
        <v>288</v>
      </c>
      <c r="D845" s="63" t="s">
        <v>288</v>
      </c>
      <c r="E845" s="63" t="s">
        <v>288</v>
      </c>
      <c r="F845" s="78"/>
      <c r="G845" s="64">
        <v>-17788656.620000001</v>
      </c>
      <c r="H845" s="64">
        <v>-1669451076.97</v>
      </c>
      <c r="I845" s="63" t="s">
        <v>288</v>
      </c>
      <c r="J845" s="63" t="s">
        <v>288</v>
      </c>
      <c r="K845" s="63" t="s">
        <v>288</v>
      </c>
      <c r="L845" s="63" t="s">
        <v>288</v>
      </c>
      <c r="M845" s="63" t="s">
        <v>288</v>
      </c>
      <c r="N845" s="63" t="s">
        <v>288</v>
      </c>
      <c r="O845" s="63" t="s">
        <v>288</v>
      </c>
      <c r="P845" s="63" t="s">
        <v>288</v>
      </c>
      <c r="Q845" s="63" t="s">
        <v>288</v>
      </c>
      <c r="R845" s="63" t="s">
        <v>288</v>
      </c>
      <c r="S845" s="78"/>
      <c r="T845" s="63" t="s">
        <v>288</v>
      </c>
      <c r="U845" s="78"/>
      <c r="V845" s="63" t="s">
        <v>288</v>
      </c>
    </row>
  </sheetData>
  <autoFilter ref="A2:V481" xr:uid="{00000000-0009-0000-0000-00000E000000}"/>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2:L75"/>
  <sheetViews>
    <sheetView workbookViewId="0">
      <pane xSplit="3" ySplit="3" topLeftCell="D46" activePane="bottomRight" state="frozen"/>
      <selection activeCell="H544" sqref="H544"/>
      <selection pane="topRight" activeCell="H544" sqref="H544"/>
      <selection pane="bottomLeft" activeCell="H544" sqref="H544"/>
      <selection pane="bottomRight" activeCell="L17" sqref="L17"/>
    </sheetView>
  </sheetViews>
  <sheetFormatPr defaultRowHeight="12.5"/>
  <cols>
    <col min="1" max="1" width="3.453125" style="19" customWidth="1"/>
    <col min="2" max="2" width="9.453125" style="19"/>
    <col min="3" max="3" width="31" style="19" bestFit="1" customWidth="1"/>
    <col min="4" max="4" width="10.54296875" style="19" bestFit="1" customWidth="1"/>
    <col min="5" max="5" width="18.81640625" style="23" bestFit="1" customWidth="1"/>
    <col min="6" max="6" width="15.1796875" style="19" bestFit="1" customWidth="1"/>
    <col min="7" max="7" width="33.453125" style="19" bestFit="1" customWidth="1"/>
    <col min="8" max="8" width="13.54296875" style="19" bestFit="1" customWidth="1"/>
    <col min="9" max="9" width="12" style="19" bestFit="1" customWidth="1"/>
    <col min="10" max="10" width="15" style="19" bestFit="1" customWidth="1"/>
    <col min="11" max="11" width="15.81640625" style="19" bestFit="1" customWidth="1"/>
    <col min="12" max="12" width="11.54296875" style="19" bestFit="1" customWidth="1"/>
    <col min="13" max="256" width="9.453125" style="19"/>
    <col min="257" max="257" width="3.453125" style="19" customWidth="1"/>
    <col min="258" max="258" width="9.453125" style="19"/>
    <col min="259" max="259" width="31" style="19" bestFit="1" customWidth="1"/>
    <col min="260" max="260" width="10.54296875" style="19" bestFit="1" customWidth="1"/>
    <col min="261" max="261" width="16.453125" style="19" bestFit="1" customWidth="1"/>
    <col min="262" max="262" width="14.453125" style="19" customWidth="1"/>
    <col min="263" max="263" width="33.453125" style="19" bestFit="1" customWidth="1"/>
    <col min="264" max="264" width="13.54296875" style="19" bestFit="1" customWidth="1"/>
    <col min="265" max="265" width="12" style="19" bestFit="1" customWidth="1"/>
    <col min="266" max="266" width="15" style="19" bestFit="1" customWidth="1"/>
    <col min="267" max="267" width="14.453125" style="19" bestFit="1" customWidth="1"/>
    <col min="268" max="268" width="11.54296875" style="19" bestFit="1" customWidth="1"/>
    <col min="269" max="512" width="9.453125" style="19"/>
    <col min="513" max="513" width="3.453125" style="19" customWidth="1"/>
    <col min="514" max="514" width="9.453125" style="19"/>
    <col min="515" max="515" width="31" style="19" bestFit="1" customWidth="1"/>
    <col min="516" max="516" width="10.54296875" style="19" bestFit="1" customWidth="1"/>
    <col min="517" max="517" width="16.453125" style="19" bestFit="1" customWidth="1"/>
    <col min="518" max="518" width="14.453125" style="19" customWidth="1"/>
    <col min="519" max="519" width="33.453125" style="19" bestFit="1" customWidth="1"/>
    <col min="520" max="520" width="13.54296875" style="19" bestFit="1" customWidth="1"/>
    <col min="521" max="521" width="12" style="19" bestFit="1" customWidth="1"/>
    <col min="522" max="522" width="15" style="19" bestFit="1" customWidth="1"/>
    <col min="523" max="523" width="14.453125" style="19" bestFit="1" customWidth="1"/>
    <col min="524" max="524" width="11.54296875" style="19" bestFit="1" customWidth="1"/>
    <col min="525" max="768" width="9.453125" style="19"/>
    <col min="769" max="769" width="3.453125" style="19" customWidth="1"/>
    <col min="770" max="770" width="9.453125" style="19"/>
    <col min="771" max="771" width="31" style="19" bestFit="1" customWidth="1"/>
    <col min="772" max="772" width="10.54296875" style="19" bestFit="1" customWidth="1"/>
    <col min="773" max="773" width="16.453125" style="19" bestFit="1" customWidth="1"/>
    <col min="774" max="774" width="14.453125" style="19" customWidth="1"/>
    <col min="775" max="775" width="33.453125" style="19" bestFit="1" customWidth="1"/>
    <col min="776" max="776" width="13.54296875" style="19" bestFit="1" customWidth="1"/>
    <col min="777" max="777" width="12" style="19" bestFit="1" customWidth="1"/>
    <col min="778" max="778" width="15" style="19" bestFit="1" customWidth="1"/>
    <col min="779" max="779" width="14.453125" style="19" bestFit="1" customWidth="1"/>
    <col min="780" max="780" width="11.54296875" style="19" bestFit="1" customWidth="1"/>
    <col min="781" max="1024" width="9.453125" style="19"/>
    <col min="1025" max="1025" width="3.453125" style="19" customWidth="1"/>
    <col min="1026" max="1026" width="9.453125" style="19"/>
    <col min="1027" max="1027" width="31" style="19" bestFit="1" customWidth="1"/>
    <col min="1028" max="1028" width="10.54296875" style="19" bestFit="1" customWidth="1"/>
    <col min="1029" max="1029" width="16.453125" style="19" bestFit="1" customWidth="1"/>
    <col min="1030" max="1030" width="14.453125" style="19" customWidth="1"/>
    <col min="1031" max="1031" width="33.453125" style="19" bestFit="1" customWidth="1"/>
    <col min="1032" max="1032" width="13.54296875" style="19" bestFit="1" customWidth="1"/>
    <col min="1033" max="1033" width="12" style="19" bestFit="1" customWidth="1"/>
    <col min="1034" max="1034" width="15" style="19" bestFit="1" customWidth="1"/>
    <col min="1035" max="1035" width="14.453125" style="19" bestFit="1" customWidth="1"/>
    <col min="1036" max="1036" width="11.54296875" style="19" bestFit="1" customWidth="1"/>
    <col min="1037" max="1280" width="9.453125" style="19"/>
    <col min="1281" max="1281" width="3.453125" style="19" customWidth="1"/>
    <col min="1282" max="1282" width="9.453125" style="19"/>
    <col min="1283" max="1283" width="31" style="19" bestFit="1" customWidth="1"/>
    <col min="1284" max="1284" width="10.54296875" style="19" bestFit="1" customWidth="1"/>
    <col min="1285" max="1285" width="16.453125" style="19" bestFit="1" customWidth="1"/>
    <col min="1286" max="1286" width="14.453125" style="19" customWidth="1"/>
    <col min="1287" max="1287" width="33.453125" style="19" bestFit="1" customWidth="1"/>
    <col min="1288" max="1288" width="13.54296875" style="19" bestFit="1" customWidth="1"/>
    <col min="1289" max="1289" width="12" style="19" bestFit="1" customWidth="1"/>
    <col min="1290" max="1290" width="15" style="19" bestFit="1" customWidth="1"/>
    <col min="1291" max="1291" width="14.453125" style="19" bestFit="1" customWidth="1"/>
    <col min="1292" max="1292" width="11.54296875" style="19" bestFit="1" customWidth="1"/>
    <col min="1293" max="1536" width="9.453125" style="19"/>
    <col min="1537" max="1537" width="3.453125" style="19" customWidth="1"/>
    <col min="1538" max="1538" width="9.453125" style="19"/>
    <col min="1539" max="1539" width="31" style="19" bestFit="1" customWidth="1"/>
    <col min="1540" max="1540" width="10.54296875" style="19" bestFit="1" customWidth="1"/>
    <col min="1541" max="1541" width="16.453125" style="19" bestFit="1" customWidth="1"/>
    <col min="1542" max="1542" width="14.453125" style="19" customWidth="1"/>
    <col min="1543" max="1543" width="33.453125" style="19" bestFit="1" customWidth="1"/>
    <col min="1544" max="1544" width="13.54296875" style="19" bestFit="1" customWidth="1"/>
    <col min="1545" max="1545" width="12" style="19" bestFit="1" customWidth="1"/>
    <col min="1546" max="1546" width="15" style="19" bestFit="1" customWidth="1"/>
    <col min="1547" max="1547" width="14.453125" style="19" bestFit="1" customWidth="1"/>
    <col min="1548" max="1548" width="11.54296875" style="19" bestFit="1" customWidth="1"/>
    <col min="1549" max="1792" width="9.453125" style="19"/>
    <col min="1793" max="1793" width="3.453125" style="19" customWidth="1"/>
    <col min="1794" max="1794" width="9.453125" style="19"/>
    <col min="1795" max="1795" width="31" style="19" bestFit="1" customWidth="1"/>
    <col min="1796" max="1796" width="10.54296875" style="19" bestFit="1" customWidth="1"/>
    <col min="1797" max="1797" width="16.453125" style="19" bestFit="1" customWidth="1"/>
    <col min="1798" max="1798" width="14.453125" style="19" customWidth="1"/>
    <col min="1799" max="1799" width="33.453125" style="19" bestFit="1" customWidth="1"/>
    <col min="1800" max="1800" width="13.54296875" style="19" bestFit="1" customWidth="1"/>
    <col min="1801" max="1801" width="12" style="19" bestFit="1" customWidth="1"/>
    <col min="1802" max="1802" width="15" style="19" bestFit="1" customWidth="1"/>
    <col min="1803" max="1803" width="14.453125" style="19" bestFit="1" customWidth="1"/>
    <col min="1804" max="1804" width="11.54296875" style="19" bestFit="1" customWidth="1"/>
    <col min="1805" max="2048" width="9.453125" style="19"/>
    <col min="2049" max="2049" width="3.453125" style="19" customWidth="1"/>
    <col min="2050" max="2050" width="9.453125" style="19"/>
    <col min="2051" max="2051" width="31" style="19" bestFit="1" customWidth="1"/>
    <col min="2052" max="2052" width="10.54296875" style="19" bestFit="1" customWidth="1"/>
    <col min="2053" max="2053" width="16.453125" style="19" bestFit="1" customWidth="1"/>
    <col min="2054" max="2054" width="14.453125" style="19" customWidth="1"/>
    <col min="2055" max="2055" width="33.453125" style="19" bestFit="1" customWidth="1"/>
    <col min="2056" max="2056" width="13.54296875" style="19" bestFit="1" customWidth="1"/>
    <col min="2057" max="2057" width="12" style="19" bestFit="1" customWidth="1"/>
    <col min="2058" max="2058" width="15" style="19" bestFit="1" customWidth="1"/>
    <col min="2059" max="2059" width="14.453125" style="19" bestFit="1" customWidth="1"/>
    <col min="2060" max="2060" width="11.54296875" style="19" bestFit="1" customWidth="1"/>
    <col min="2061" max="2304" width="9.453125" style="19"/>
    <col min="2305" max="2305" width="3.453125" style="19" customWidth="1"/>
    <col min="2306" max="2306" width="9.453125" style="19"/>
    <col min="2307" max="2307" width="31" style="19" bestFit="1" customWidth="1"/>
    <col min="2308" max="2308" width="10.54296875" style="19" bestFit="1" customWidth="1"/>
    <col min="2309" max="2309" width="16.453125" style="19" bestFit="1" customWidth="1"/>
    <col min="2310" max="2310" width="14.453125" style="19" customWidth="1"/>
    <col min="2311" max="2311" width="33.453125" style="19" bestFit="1" customWidth="1"/>
    <col min="2312" max="2312" width="13.54296875" style="19" bestFit="1" customWidth="1"/>
    <col min="2313" max="2313" width="12" style="19" bestFit="1" customWidth="1"/>
    <col min="2314" max="2314" width="15" style="19" bestFit="1" customWidth="1"/>
    <col min="2315" max="2315" width="14.453125" style="19" bestFit="1" customWidth="1"/>
    <col min="2316" max="2316" width="11.54296875" style="19" bestFit="1" customWidth="1"/>
    <col min="2317" max="2560" width="9.453125" style="19"/>
    <col min="2561" max="2561" width="3.453125" style="19" customWidth="1"/>
    <col min="2562" max="2562" width="9.453125" style="19"/>
    <col min="2563" max="2563" width="31" style="19" bestFit="1" customWidth="1"/>
    <col min="2564" max="2564" width="10.54296875" style="19" bestFit="1" customWidth="1"/>
    <col min="2565" max="2565" width="16.453125" style="19" bestFit="1" customWidth="1"/>
    <col min="2566" max="2566" width="14.453125" style="19" customWidth="1"/>
    <col min="2567" max="2567" width="33.453125" style="19" bestFit="1" customWidth="1"/>
    <col min="2568" max="2568" width="13.54296875" style="19" bestFit="1" customWidth="1"/>
    <col min="2569" max="2569" width="12" style="19" bestFit="1" customWidth="1"/>
    <col min="2570" max="2570" width="15" style="19" bestFit="1" customWidth="1"/>
    <col min="2571" max="2571" width="14.453125" style="19" bestFit="1" customWidth="1"/>
    <col min="2572" max="2572" width="11.54296875" style="19" bestFit="1" customWidth="1"/>
    <col min="2573" max="2816" width="9.453125" style="19"/>
    <col min="2817" max="2817" width="3.453125" style="19" customWidth="1"/>
    <col min="2818" max="2818" width="9.453125" style="19"/>
    <col min="2819" max="2819" width="31" style="19" bestFit="1" customWidth="1"/>
    <col min="2820" max="2820" width="10.54296875" style="19" bestFit="1" customWidth="1"/>
    <col min="2821" max="2821" width="16.453125" style="19" bestFit="1" customWidth="1"/>
    <col min="2822" max="2822" width="14.453125" style="19" customWidth="1"/>
    <col min="2823" max="2823" width="33.453125" style="19" bestFit="1" customWidth="1"/>
    <col min="2824" max="2824" width="13.54296875" style="19" bestFit="1" customWidth="1"/>
    <col min="2825" max="2825" width="12" style="19" bestFit="1" customWidth="1"/>
    <col min="2826" max="2826" width="15" style="19" bestFit="1" customWidth="1"/>
    <col min="2827" max="2827" width="14.453125" style="19" bestFit="1" customWidth="1"/>
    <col min="2828" max="2828" width="11.54296875" style="19" bestFit="1" customWidth="1"/>
    <col min="2829" max="3072" width="9.453125" style="19"/>
    <col min="3073" max="3073" width="3.453125" style="19" customWidth="1"/>
    <col min="3074" max="3074" width="9.453125" style="19"/>
    <col min="3075" max="3075" width="31" style="19" bestFit="1" customWidth="1"/>
    <col min="3076" max="3076" width="10.54296875" style="19" bestFit="1" customWidth="1"/>
    <col min="3077" max="3077" width="16.453125" style="19" bestFit="1" customWidth="1"/>
    <col min="3078" max="3078" width="14.453125" style="19" customWidth="1"/>
    <col min="3079" max="3079" width="33.453125" style="19" bestFit="1" customWidth="1"/>
    <col min="3080" max="3080" width="13.54296875" style="19" bestFit="1" customWidth="1"/>
    <col min="3081" max="3081" width="12" style="19" bestFit="1" customWidth="1"/>
    <col min="3082" max="3082" width="15" style="19" bestFit="1" customWidth="1"/>
    <col min="3083" max="3083" width="14.453125" style="19" bestFit="1" customWidth="1"/>
    <col min="3084" max="3084" width="11.54296875" style="19" bestFit="1" customWidth="1"/>
    <col min="3085" max="3328" width="9.453125" style="19"/>
    <col min="3329" max="3329" width="3.453125" style="19" customWidth="1"/>
    <col min="3330" max="3330" width="9.453125" style="19"/>
    <col min="3331" max="3331" width="31" style="19" bestFit="1" customWidth="1"/>
    <col min="3332" max="3332" width="10.54296875" style="19" bestFit="1" customWidth="1"/>
    <col min="3333" max="3333" width="16.453125" style="19" bestFit="1" customWidth="1"/>
    <col min="3334" max="3334" width="14.453125" style="19" customWidth="1"/>
    <col min="3335" max="3335" width="33.453125" style="19" bestFit="1" customWidth="1"/>
    <col min="3336" max="3336" width="13.54296875" style="19" bestFit="1" customWidth="1"/>
    <col min="3337" max="3337" width="12" style="19" bestFit="1" customWidth="1"/>
    <col min="3338" max="3338" width="15" style="19" bestFit="1" customWidth="1"/>
    <col min="3339" max="3339" width="14.453125" style="19" bestFit="1" customWidth="1"/>
    <col min="3340" max="3340" width="11.54296875" style="19" bestFit="1" customWidth="1"/>
    <col min="3341" max="3584" width="9.453125" style="19"/>
    <col min="3585" max="3585" width="3.453125" style="19" customWidth="1"/>
    <col min="3586" max="3586" width="9.453125" style="19"/>
    <col min="3587" max="3587" width="31" style="19" bestFit="1" customWidth="1"/>
    <col min="3588" max="3588" width="10.54296875" style="19" bestFit="1" customWidth="1"/>
    <col min="3589" max="3589" width="16.453125" style="19" bestFit="1" customWidth="1"/>
    <col min="3590" max="3590" width="14.453125" style="19" customWidth="1"/>
    <col min="3591" max="3591" width="33.453125" style="19" bestFit="1" customWidth="1"/>
    <col min="3592" max="3592" width="13.54296875" style="19" bestFit="1" customWidth="1"/>
    <col min="3593" max="3593" width="12" style="19" bestFit="1" customWidth="1"/>
    <col min="3594" max="3594" width="15" style="19" bestFit="1" customWidth="1"/>
    <col min="3595" max="3595" width="14.453125" style="19" bestFit="1" customWidth="1"/>
    <col min="3596" max="3596" width="11.54296875" style="19" bestFit="1" customWidth="1"/>
    <col min="3597" max="3840" width="9.453125" style="19"/>
    <col min="3841" max="3841" width="3.453125" style="19" customWidth="1"/>
    <col min="3842" max="3842" width="9.453125" style="19"/>
    <col min="3843" max="3843" width="31" style="19" bestFit="1" customWidth="1"/>
    <col min="3844" max="3844" width="10.54296875" style="19" bestFit="1" customWidth="1"/>
    <col min="3845" max="3845" width="16.453125" style="19" bestFit="1" customWidth="1"/>
    <col min="3846" max="3846" width="14.453125" style="19" customWidth="1"/>
    <col min="3847" max="3847" width="33.453125" style="19" bestFit="1" customWidth="1"/>
    <col min="3848" max="3848" width="13.54296875" style="19" bestFit="1" customWidth="1"/>
    <col min="3849" max="3849" width="12" style="19" bestFit="1" customWidth="1"/>
    <col min="3850" max="3850" width="15" style="19" bestFit="1" customWidth="1"/>
    <col min="3851" max="3851" width="14.453125" style="19" bestFit="1" customWidth="1"/>
    <col min="3852" max="3852" width="11.54296875" style="19" bestFit="1" customWidth="1"/>
    <col min="3853" max="4096" width="9.453125" style="19"/>
    <col min="4097" max="4097" width="3.453125" style="19" customWidth="1"/>
    <col min="4098" max="4098" width="9.453125" style="19"/>
    <col min="4099" max="4099" width="31" style="19" bestFit="1" customWidth="1"/>
    <col min="4100" max="4100" width="10.54296875" style="19" bestFit="1" customWidth="1"/>
    <col min="4101" max="4101" width="16.453125" style="19" bestFit="1" customWidth="1"/>
    <col min="4102" max="4102" width="14.453125" style="19" customWidth="1"/>
    <col min="4103" max="4103" width="33.453125" style="19" bestFit="1" customWidth="1"/>
    <col min="4104" max="4104" width="13.54296875" style="19" bestFit="1" customWidth="1"/>
    <col min="4105" max="4105" width="12" style="19" bestFit="1" customWidth="1"/>
    <col min="4106" max="4106" width="15" style="19" bestFit="1" customWidth="1"/>
    <col min="4107" max="4107" width="14.453125" style="19" bestFit="1" customWidth="1"/>
    <col min="4108" max="4108" width="11.54296875" style="19" bestFit="1" customWidth="1"/>
    <col min="4109" max="4352" width="9.453125" style="19"/>
    <col min="4353" max="4353" width="3.453125" style="19" customWidth="1"/>
    <col min="4354" max="4354" width="9.453125" style="19"/>
    <col min="4355" max="4355" width="31" style="19" bestFit="1" customWidth="1"/>
    <col min="4356" max="4356" width="10.54296875" style="19" bestFit="1" customWidth="1"/>
    <col min="4357" max="4357" width="16.453125" style="19" bestFit="1" customWidth="1"/>
    <col min="4358" max="4358" width="14.453125" style="19" customWidth="1"/>
    <col min="4359" max="4359" width="33.453125" style="19" bestFit="1" customWidth="1"/>
    <col min="4360" max="4360" width="13.54296875" style="19" bestFit="1" customWidth="1"/>
    <col min="4361" max="4361" width="12" style="19" bestFit="1" customWidth="1"/>
    <col min="4362" max="4362" width="15" style="19" bestFit="1" customWidth="1"/>
    <col min="4363" max="4363" width="14.453125" style="19" bestFit="1" customWidth="1"/>
    <col min="4364" max="4364" width="11.54296875" style="19" bestFit="1" customWidth="1"/>
    <col min="4365" max="4608" width="9.453125" style="19"/>
    <col min="4609" max="4609" width="3.453125" style="19" customWidth="1"/>
    <col min="4610" max="4610" width="9.453125" style="19"/>
    <col min="4611" max="4611" width="31" style="19" bestFit="1" customWidth="1"/>
    <col min="4612" max="4612" width="10.54296875" style="19" bestFit="1" customWidth="1"/>
    <col min="4613" max="4613" width="16.453125" style="19" bestFit="1" customWidth="1"/>
    <col min="4614" max="4614" width="14.453125" style="19" customWidth="1"/>
    <col min="4615" max="4615" width="33.453125" style="19" bestFit="1" customWidth="1"/>
    <col min="4616" max="4616" width="13.54296875" style="19" bestFit="1" customWidth="1"/>
    <col min="4617" max="4617" width="12" style="19" bestFit="1" customWidth="1"/>
    <col min="4618" max="4618" width="15" style="19" bestFit="1" customWidth="1"/>
    <col min="4619" max="4619" width="14.453125" style="19" bestFit="1" customWidth="1"/>
    <col min="4620" max="4620" width="11.54296875" style="19" bestFit="1" customWidth="1"/>
    <col min="4621" max="4864" width="9.453125" style="19"/>
    <col min="4865" max="4865" width="3.453125" style="19" customWidth="1"/>
    <col min="4866" max="4866" width="9.453125" style="19"/>
    <col min="4867" max="4867" width="31" style="19" bestFit="1" customWidth="1"/>
    <col min="4868" max="4868" width="10.54296875" style="19" bestFit="1" customWidth="1"/>
    <col min="4869" max="4869" width="16.453125" style="19" bestFit="1" customWidth="1"/>
    <col min="4870" max="4870" width="14.453125" style="19" customWidth="1"/>
    <col min="4871" max="4871" width="33.453125" style="19" bestFit="1" customWidth="1"/>
    <col min="4872" max="4872" width="13.54296875" style="19" bestFit="1" customWidth="1"/>
    <col min="4873" max="4873" width="12" style="19" bestFit="1" customWidth="1"/>
    <col min="4874" max="4874" width="15" style="19" bestFit="1" customWidth="1"/>
    <col min="4875" max="4875" width="14.453125" style="19" bestFit="1" customWidth="1"/>
    <col min="4876" max="4876" width="11.54296875" style="19" bestFit="1" customWidth="1"/>
    <col min="4877" max="5120" width="9.453125" style="19"/>
    <col min="5121" max="5121" width="3.453125" style="19" customWidth="1"/>
    <col min="5122" max="5122" width="9.453125" style="19"/>
    <col min="5123" max="5123" width="31" style="19" bestFit="1" customWidth="1"/>
    <col min="5124" max="5124" width="10.54296875" style="19" bestFit="1" customWidth="1"/>
    <col min="5125" max="5125" width="16.453125" style="19" bestFit="1" customWidth="1"/>
    <col min="5126" max="5126" width="14.453125" style="19" customWidth="1"/>
    <col min="5127" max="5127" width="33.453125" style="19" bestFit="1" customWidth="1"/>
    <col min="5128" max="5128" width="13.54296875" style="19" bestFit="1" customWidth="1"/>
    <col min="5129" max="5129" width="12" style="19" bestFit="1" customWidth="1"/>
    <col min="5130" max="5130" width="15" style="19" bestFit="1" customWidth="1"/>
    <col min="5131" max="5131" width="14.453125" style="19" bestFit="1" customWidth="1"/>
    <col min="5132" max="5132" width="11.54296875" style="19" bestFit="1" customWidth="1"/>
    <col min="5133" max="5376" width="9.453125" style="19"/>
    <col min="5377" max="5377" width="3.453125" style="19" customWidth="1"/>
    <col min="5378" max="5378" width="9.453125" style="19"/>
    <col min="5379" max="5379" width="31" style="19" bestFit="1" customWidth="1"/>
    <col min="5380" max="5380" width="10.54296875" style="19" bestFit="1" customWidth="1"/>
    <col min="5381" max="5381" width="16.453125" style="19" bestFit="1" customWidth="1"/>
    <col min="5382" max="5382" width="14.453125" style="19" customWidth="1"/>
    <col min="5383" max="5383" width="33.453125" style="19" bestFit="1" customWidth="1"/>
    <col min="5384" max="5384" width="13.54296875" style="19" bestFit="1" customWidth="1"/>
    <col min="5385" max="5385" width="12" style="19" bestFit="1" customWidth="1"/>
    <col min="5386" max="5386" width="15" style="19" bestFit="1" customWidth="1"/>
    <col min="5387" max="5387" width="14.453125" style="19" bestFit="1" customWidth="1"/>
    <col min="5388" max="5388" width="11.54296875" style="19" bestFit="1" customWidth="1"/>
    <col min="5389" max="5632" width="9.453125" style="19"/>
    <col min="5633" max="5633" width="3.453125" style="19" customWidth="1"/>
    <col min="5634" max="5634" width="9.453125" style="19"/>
    <col min="5635" max="5635" width="31" style="19" bestFit="1" customWidth="1"/>
    <col min="5636" max="5636" width="10.54296875" style="19" bestFit="1" customWidth="1"/>
    <col min="5637" max="5637" width="16.453125" style="19" bestFit="1" customWidth="1"/>
    <col min="5638" max="5638" width="14.453125" style="19" customWidth="1"/>
    <col min="5639" max="5639" width="33.453125" style="19" bestFit="1" customWidth="1"/>
    <col min="5640" max="5640" width="13.54296875" style="19" bestFit="1" customWidth="1"/>
    <col min="5641" max="5641" width="12" style="19" bestFit="1" customWidth="1"/>
    <col min="5642" max="5642" width="15" style="19" bestFit="1" customWidth="1"/>
    <col min="5643" max="5643" width="14.453125" style="19" bestFit="1" customWidth="1"/>
    <col min="5644" max="5644" width="11.54296875" style="19" bestFit="1" customWidth="1"/>
    <col min="5645" max="5888" width="9.453125" style="19"/>
    <col min="5889" max="5889" width="3.453125" style="19" customWidth="1"/>
    <col min="5890" max="5890" width="9.453125" style="19"/>
    <col min="5891" max="5891" width="31" style="19" bestFit="1" customWidth="1"/>
    <col min="5892" max="5892" width="10.54296875" style="19" bestFit="1" customWidth="1"/>
    <col min="5893" max="5893" width="16.453125" style="19" bestFit="1" customWidth="1"/>
    <col min="5894" max="5894" width="14.453125" style="19" customWidth="1"/>
    <col min="5895" max="5895" width="33.453125" style="19" bestFit="1" customWidth="1"/>
    <col min="5896" max="5896" width="13.54296875" style="19" bestFit="1" customWidth="1"/>
    <col min="5897" max="5897" width="12" style="19" bestFit="1" customWidth="1"/>
    <col min="5898" max="5898" width="15" style="19" bestFit="1" customWidth="1"/>
    <col min="5899" max="5899" width="14.453125" style="19" bestFit="1" customWidth="1"/>
    <col min="5900" max="5900" width="11.54296875" style="19" bestFit="1" customWidth="1"/>
    <col min="5901" max="6144" width="9.453125" style="19"/>
    <col min="6145" max="6145" width="3.453125" style="19" customWidth="1"/>
    <col min="6146" max="6146" width="9.453125" style="19"/>
    <col min="6147" max="6147" width="31" style="19" bestFit="1" customWidth="1"/>
    <col min="6148" max="6148" width="10.54296875" style="19" bestFit="1" customWidth="1"/>
    <col min="6149" max="6149" width="16.453125" style="19" bestFit="1" customWidth="1"/>
    <col min="6150" max="6150" width="14.453125" style="19" customWidth="1"/>
    <col min="6151" max="6151" width="33.453125" style="19" bestFit="1" customWidth="1"/>
    <col min="6152" max="6152" width="13.54296875" style="19" bestFit="1" customWidth="1"/>
    <col min="6153" max="6153" width="12" style="19" bestFit="1" customWidth="1"/>
    <col min="6154" max="6154" width="15" style="19" bestFit="1" customWidth="1"/>
    <col min="6155" max="6155" width="14.453125" style="19" bestFit="1" customWidth="1"/>
    <col min="6156" max="6156" width="11.54296875" style="19" bestFit="1" customWidth="1"/>
    <col min="6157" max="6400" width="9.453125" style="19"/>
    <col min="6401" max="6401" width="3.453125" style="19" customWidth="1"/>
    <col min="6402" max="6402" width="9.453125" style="19"/>
    <col min="6403" max="6403" width="31" style="19" bestFit="1" customWidth="1"/>
    <col min="6404" max="6404" width="10.54296875" style="19" bestFit="1" customWidth="1"/>
    <col min="6405" max="6405" width="16.453125" style="19" bestFit="1" customWidth="1"/>
    <col min="6406" max="6406" width="14.453125" style="19" customWidth="1"/>
    <col min="6407" max="6407" width="33.453125" style="19" bestFit="1" customWidth="1"/>
    <col min="6408" max="6408" width="13.54296875" style="19" bestFit="1" customWidth="1"/>
    <col min="6409" max="6409" width="12" style="19" bestFit="1" customWidth="1"/>
    <col min="6410" max="6410" width="15" style="19" bestFit="1" customWidth="1"/>
    <col min="6411" max="6411" width="14.453125" style="19" bestFit="1" customWidth="1"/>
    <col min="6412" max="6412" width="11.54296875" style="19" bestFit="1" customWidth="1"/>
    <col min="6413" max="6656" width="9.453125" style="19"/>
    <col min="6657" max="6657" width="3.453125" style="19" customWidth="1"/>
    <col min="6658" max="6658" width="9.453125" style="19"/>
    <col min="6659" max="6659" width="31" style="19" bestFit="1" customWidth="1"/>
    <col min="6660" max="6660" width="10.54296875" style="19" bestFit="1" customWidth="1"/>
    <col min="6661" max="6661" width="16.453125" style="19" bestFit="1" customWidth="1"/>
    <col min="6662" max="6662" width="14.453125" style="19" customWidth="1"/>
    <col min="6663" max="6663" width="33.453125" style="19" bestFit="1" customWidth="1"/>
    <col min="6664" max="6664" width="13.54296875" style="19" bestFit="1" customWidth="1"/>
    <col min="6665" max="6665" width="12" style="19" bestFit="1" customWidth="1"/>
    <col min="6666" max="6666" width="15" style="19" bestFit="1" customWidth="1"/>
    <col min="6667" max="6667" width="14.453125" style="19" bestFit="1" customWidth="1"/>
    <col min="6668" max="6668" width="11.54296875" style="19" bestFit="1" customWidth="1"/>
    <col min="6669" max="6912" width="9.453125" style="19"/>
    <col min="6913" max="6913" width="3.453125" style="19" customWidth="1"/>
    <col min="6914" max="6914" width="9.453125" style="19"/>
    <col min="6915" max="6915" width="31" style="19" bestFit="1" customWidth="1"/>
    <col min="6916" max="6916" width="10.54296875" style="19" bestFit="1" customWidth="1"/>
    <col min="6917" max="6917" width="16.453125" style="19" bestFit="1" customWidth="1"/>
    <col min="6918" max="6918" width="14.453125" style="19" customWidth="1"/>
    <col min="6919" max="6919" width="33.453125" style="19" bestFit="1" customWidth="1"/>
    <col min="6920" max="6920" width="13.54296875" style="19" bestFit="1" customWidth="1"/>
    <col min="6921" max="6921" width="12" style="19" bestFit="1" customWidth="1"/>
    <col min="6922" max="6922" width="15" style="19" bestFit="1" customWidth="1"/>
    <col min="6923" max="6923" width="14.453125" style="19" bestFit="1" customWidth="1"/>
    <col min="6924" max="6924" width="11.54296875" style="19" bestFit="1" customWidth="1"/>
    <col min="6925" max="7168" width="9.453125" style="19"/>
    <col min="7169" max="7169" width="3.453125" style="19" customWidth="1"/>
    <col min="7170" max="7170" width="9.453125" style="19"/>
    <col min="7171" max="7171" width="31" style="19" bestFit="1" customWidth="1"/>
    <col min="7172" max="7172" width="10.54296875" style="19" bestFit="1" customWidth="1"/>
    <col min="7173" max="7173" width="16.453125" style="19" bestFit="1" customWidth="1"/>
    <col min="7174" max="7174" width="14.453125" style="19" customWidth="1"/>
    <col min="7175" max="7175" width="33.453125" style="19" bestFit="1" customWidth="1"/>
    <col min="7176" max="7176" width="13.54296875" style="19" bestFit="1" customWidth="1"/>
    <col min="7177" max="7177" width="12" style="19" bestFit="1" customWidth="1"/>
    <col min="7178" max="7178" width="15" style="19" bestFit="1" customWidth="1"/>
    <col min="7179" max="7179" width="14.453125" style="19" bestFit="1" customWidth="1"/>
    <col min="7180" max="7180" width="11.54296875" style="19" bestFit="1" customWidth="1"/>
    <col min="7181" max="7424" width="9.453125" style="19"/>
    <col min="7425" max="7425" width="3.453125" style="19" customWidth="1"/>
    <col min="7426" max="7426" width="9.453125" style="19"/>
    <col min="7427" max="7427" width="31" style="19" bestFit="1" customWidth="1"/>
    <col min="7428" max="7428" width="10.54296875" style="19" bestFit="1" customWidth="1"/>
    <col min="7429" max="7429" width="16.453125" style="19" bestFit="1" customWidth="1"/>
    <col min="7430" max="7430" width="14.453125" style="19" customWidth="1"/>
    <col min="7431" max="7431" width="33.453125" style="19" bestFit="1" customWidth="1"/>
    <col min="7432" max="7432" width="13.54296875" style="19" bestFit="1" customWidth="1"/>
    <col min="7433" max="7433" width="12" style="19" bestFit="1" customWidth="1"/>
    <col min="7434" max="7434" width="15" style="19" bestFit="1" customWidth="1"/>
    <col min="7435" max="7435" width="14.453125" style="19" bestFit="1" customWidth="1"/>
    <col min="7436" max="7436" width="11.54296875" style="19" bestFit="1" customWidth="1"/>
    <col min="7437" max="7680" width="9.453125" style="19"/>
    <col min="7681" max="7681" width="3.453125" style="19" customWidth="1"/>
    <col min="7682" max="7682" width="9.453125" style="19"/>
    <col min="7683" max="7683" width="31" style="19" bestFit="1" customWidth="1"/>
    <col min="7684" max="7684" width="10.54296875" style="19" bestFit="1" customWidth="1"/>
    <col min="7685" max="7685" width="16.453125" style="19" bestFit="1" customWidth="1"/>
    <col min="7686" max="7686" width="14.453125" style="19" customWidth="1"/>
    <col min="7687" max="7687" width="33.453125" style="19" bestFit="1" customWidth="1"/>
    <col min="7688" max="7688" width="13.54296875" style="19" bestFit="1" customWidth="1"/>
    <col min="7689" max="7689" width="12" style="19" bestFit="1" customWidth="1"/>
    <col min="7690" max="7690" width="15" style="19" bestFit="1" customWidth="1"/>
    <col min="7691" max="7691" width="14.453125" style="19" bestFit="1" customWidth="1"/>
    <col min="7692" max="7692" width="11.54296875" style="19" bestFit="1" customWidth="1"/>
    <col min="7693" max="7936" width="9.453125" style="19"/>
    <col min="7937" max="7937" width="3.453125" style="19" customWidth="1"/>
    <col min="7938" max="7938" width="9.453125" style="19"/>
    <col min="7939" max="7939" width="31" style="19" bestFit="1" customWidth="1"/>
    <col min="7940" max="7940" width="10.54296875" style="19" bestFit="1" customWidth="1"/>
    <col min="7941" max="7941" width="16.453125" style="19" bestFit="1" customWidth="1"/>
    <col min="7942" max="7942" width="14.453125" style="19" customWidth="1"/>
    <col min="7943" max="7943" width="33.453125" style="19" bestFit="1" customWidth="1"/>
    <col min="7944" max="7944" width="13.54296875" style="19" bestFit="1" customWidth="1"/>
    <col min="7945" max="7945" width="12" style="19" bestFit="1" customWidth="1"/>
    <col min="7946" max="7946" width="15" style="19" bestFit="1" customWidth="1"/>
    <col min="7947" max="7947" width="14.453125" style="19" bestFit="1" customWidth="1"/>
    <col min="7948" max="7948" width="11.54296875" style="19" bestFit="1" customWidth="1"/>
    <col min="7949" max="8192" width="9.453125" style="19"/>
    <col min="8193" max="8193" width="3.453125" style="19" customWidth="1"/>
    <col min="8194" max="8194" width="9.453125" style="19"/>
    <col min="8195" max="8195" width="31" style="19" bestFit="1" customWidth="1"/>
    <col min="8196" max="8196" width="10.54296875" style="19" bestFit="1" customWidth="1"/>
    <col min="8197" max="8197" width="16.453125" style="19" bestFit="1" customWidth="1"/>
    <col min="8198" max="8198" width="14.453125" style="19" customWidth="1"/>
    <col min="8199" max="8199" width="33.453125" style="19" bestFit="1" customWidth="1"/>
    <col min="8200" max="8200" width="13.54296875" style="19" bestFit="1" customWidth="1"/>
    <col min="8201" max="8201" width="12" style="19" bestFit="1" customWidth="1"/>
    <col min="8202" max="8202" width="15" style="19" bestFit="1" customWidth="1"/>
    <col min="8203" max="8203" width="14.453125" style="19" bestFit="1" customWidth="1"/>
    <col min="8204" max="8204" width="11.54296875" style="19" bestFit="1" customWidth="1"/>
    <col min="8205" max="8448" width="9.453125" style="19"/>
    <col min="8449" max="8449" width="3.453125" style="19" customWidth="1"/>
    <col min="8450" max="8450" width="9.453125" style="19"/>
    <col min="8451" max="8451" width="31" style="19" bestFit="1" customWidth="1"/>
    <col min="8452" max="8452" width="10.54296875" style="19" bestFit="1" customWidth="1"/>
    <col min="8453" max="8453" width="16.453125" style="19" bestFit="1" customWidth="1"/>
    <col min="8454" max="8454" width="14.453125" style="19" customWidth="1"/>
    <col min="8455" max="8455" width="33.453125" style="19" bestFit="1" customWidth="1"/>
    <col min="8456" max="8456" width="13.54296875" style="19" bestFit="1" customWidth="1"/>
    <col min="8457" max="8457" width="12" style="19" bestFit="1" customWidth="1"/>
    <col min="8458" max="8458" width="15" style="19" bestFit="1" customWidth="1"/>
    <col min="8459" max="8459" width="14.453125" style="19" bestFit="1" customWidth="1"/>
    <col min="8460" max="8460" width="11.54296875" style="19" bestFit="1" customWidth="1"/>
    <col min="8461" max="8704" width="9.453125" style="19"/>
    <col min="8705" max="8705" width="3.453125" style="19" customWidth="1"/>
    <col min="8706" max="8706" width="9.453125" style="19"/>
    <col min="8707" max="8707" width="31" style="19" bestFit="1" customWidth="1"/>
    <col min="8708" max="8708" width="10.54296875" style="19" bestFit="1" customWidth="1"/>
    <col min="8709" max="8709" width="16.453125" style="19" bestFit="1" customWidth="1"/>
    <col min="8710" max="8710" width="14.453125" style="19" customWidth="1"/>
    <col min="8711" max="8711" width="33.453125" style="19" bestFit="1" customWidth="1"/>
    <col min="8712" max="8712" width="13.54296875" style="19" bestFit="1" customWidth="1"/>
    <col min="8713" max="8713" width="12" style="19" bestFit="1" customWidth="1"/>
    <col min="8714" max="8714" width="15" style="19" bestFit="1" customWidth="1"/>
    <col min="8715" max="8715" width="14.453125" style="19" bestFit="1" customWidth="1"/>
    <col min="8716" max="8716" width="11.54296875" style="19" bestFit="1" customWidth="1"/>
    <col min="8717" max="8960" width="9.453125" style="19"/>
    <col min="8961" max="8961" width="3.453125" style="19" customWidth="1"/>
    <col min="8962" max="8962" width="9.453125" style="19"/>
    <col min="8963" max="8963" width="31" style="19" bestFit="1" customWidth="1"/>
    <col min="8964" max="8964" width="10.54296875" style="19" bestFit="1" customWidth="1"/>
    <col min="8965" max="8965" width="16.453125" style="19" bestFit="1" customWidth="1"/>
    <col min="8966" max="8966" width="14.453125" style="19" customWidth="1"/>
    <col min="8967" max="8967" width="33.453125" style="19" bestFit="1" customWidth="1"/>
    <col min="8968" max="8968" width="13.54296875" style="19" bestFit="1" customWidth="1"/>
    <col min="8969" max="8969" width="12" style="19" bestFit="1" customWidth="1"/>
    <col min="8970" max="8970" width="15" style="19" bestFit="1" customWidth="1"/>
    <col min="8971" max="8971" width="14.453125" style="19" bestFit="1" customWidth="1"/>
    <col min="8972" max="8972" width="11.54296875" style="19" bestFit="1" customWidth="1"/>
    <col min="8973" max="9216" width="9.453125" style="19"/>
    <col min="9217" max="9217" width="3.453125" style="19" customWidth="1"/>
    <col min="9218" max="9218" width="9.453125" style="19"/>
    <col min="9219" max="9219" width="31" style="19" bestFit="1" customWidth="1"/>
    <col min="9220" max="9220" width="10.54296875" style="19" bestFit="1" customWidth="1"/>
    <col min="9221" max="9221" width="16.453125" style="19" bestFit="1" customWidth="1"/>
    <col min="9222" max="9222" width="14.453125" style="19" customWidth="1"/>
    <col min="9223" max="9223" width="33.453125" style="19" bestFit="1" customWidth="1"/>
    <col min="9224" max="9224" width="13.54296875" style="19" bestFit="1" customWidth="1"/>
    <col min="9225" max="9225" width="12" style="19" bestFit="1" customWidth="1"/>
    <col min="9226" max="9226" width="15" style="19" bestFit="1" customWidth="1"/>
    <col min="9227" max="9227" width="14.453125" style="19" bestFit="1" customWidth="1"/>
    <col min="9228" max="9228" width="11.54296875" style="19" bestFit="1" customWidth="1"/>
    <col min="9229" max="9472" width="9.453125" style="19"/>
    <col min="9473" max="9473" width="3.453125" style="19" customWidth="1"/>
    <col min="9474" max="9474" width="9.453125" style="19"/>
    <col min="9475" max="9475" width="31" style="19" bestFit="1" customWidth="1"/>
    <col min="9476" max="9476" width="10.54296875" style="19" bestFit="1" customWidth="1"/>
    <col min="9477" max="9477" width="16.453125" style="19" bestFit="1" customWidth="1"/>
    <col min="9478" max="9478" width="14.453125" style="19" customWidth="1"/>
    <col min="9479" max="9479" width="33.453125" style="19" bestFit="1" customWidth="1"/>
    <col min="9480" max="9480" width="13.54296875" style="19" bestFit="1" customWidth="1"/>
    <col min="9481" max="9481" width="12" style="19" bestFit="1" customWidth="1"/>
    <col min="9482" max="9482" width="15" style="19" bestFit="1" customWidth="1"/>
    <col min="9483" max="9483" width="14.453125" style="19" bestFit="1" customWidth="1"/>
    <col min="9484" max="9484" width="11.54296875" style="19" bestFit="1" customWidth="1"/>
    <col min="9485" max="9728" width="9.453125" style="19"/>
    <col min="9729" max="9729" width="3.453125" style="19" customWidth="1"/>
    <col min="9730" max="9730" width="9.453125" style="19"/>
    <col min="9731" max="9731" width="31" style="19" bestFit="1" customWidth="1"/>
    <col min="9732" max="9732" width="10.54296875" style="19" bestFit="1" customWidth="1"/>
    <col min="9733" max="9733" width="16.453125" style="19" bestFit="1" customWidth="1"/>
    <col min="9734" max="9734" width="14.453125" style="19" customWidth="1"/>
    <col min="9735" max="9735" width="33.453125" style="19" bestFit="1" customWidth="1"/>
    <col min="9736" max="9736" width="13.54296875" style="19" bestFit="1" customWidth="1"/>
    <col min="9737" max="9737" width="12" style="19" bestFit="1" customWidth="1"/>
    <col min="9738" max="9738" width="15" style="19" bestFit="1" customWidth="1"/>
    <col min="9739" max="9739" width="14.453125" style="19" bestFit="1" customWidth="1"/>
    <col min="9740" max="9740" width="11.54296875" style="19" bestFit="1" customWidth="1"/>
    <col min="9741" max="9984" width="9.453125" style="19"/>
    <col min="9985" max="9985" width="3.453125" style="19" customWidth="1"/>
    <col min="9986" max="9986" width="9.453125" style="19"/>
    <col min="9987" max="9987" width="31" style="19" bestFit="1" customWidth="1"/>
    <col min="9988" max="9988" width="10.54296875" style="19" bestFit="1" customWidth="1"/>
    <col min="9989" max="9989" width="16.453125" style="19" bestFit="1" customWidth="1"/>
    <col min="9990" max="9990" width="14.453125" style="19" customWidth="1"/>
    <col min="9991" max="9991" width="33.453125" style="19" bestFit="1" customWidth="1"/>
    <col min="9992" max="9992" width="13.54296875" style="19" bestFit="1" customWidth="1"/>
    <col min="9993" max="9993" width="12" style="19" bestFit="1" customWidth="1"/>
    <col min="9994" max="9994" width="15" style="19" bestFit="1" customWidth="1"/>
    <col min="9995" max="9995" width="14.453125" style="19" bestFit="1" customWidth="1"/>
    <col min="9996" max="9996" width="11.54296875" style="19" bestFit="1" customWidth="1"/>
    <col min="9997" max="10240" width="9.453125" style="19"/>
    <col min="10241" max="10241" width="3.453125" style="19" customWidth="1"/>
    <col min="10242" max="10242" width="9.453125" style="19"/>
    <col min="10243" max="10243" width="31" style="19" bestFit="1" customWidth="1"/>
    <col min="10244" max="10244" width="10.54296875" style="19" bestFit="1" customWidth="1"/>
    <col min="10245" max="10245" width="16.453125" style="19" bestFit="1" customWidth="1"/>
    <col min="10246" max="10246" width="14.453125" style="19" customWidth="1"/>
    <col min="10247" max="10247" width="33.453125" style="19" bestFit="1" customWidth="1"/>
    <col min="10248" max="10248" width="13.54296875" style="19" bestFit="1" customWidth="1"/>
    <col min="10249" max="10249" width="12" style="19" bestFit="1" customWidth="1"/>
    <col min="10250" max="10250" width="15" style="19" bestFit="1" customWidth="1"/>
    <col min="10251" max="10251" width="14.453125" style="19" bestFit="1" customWidth="1"/>
    <col min="10252" max="10252" width="11.54296875" style="19" bestFit="1" customWidth="1"/>
    <col min="10253" max="10496" width="9.453125" style="19"/>
    <col min="10497" max="10497" width="3.453125" style="19" customWidth="1"/>
    <col min="10498" max="10498" width="9.453125" style="19"/>
    <col min="10499" max="10499" width="31" style="19" bestFit="1" customWidth="1"/>
    <col min="10500" max="10500" width="10.54296875" style="19" bestFit="1" customWidth="1"/>
    <col min="10501" max="10501" width="16.453125" style="19" bestFit="1" customWidth="1"/>
    <col min="10502" max="10502" width="14.453125" style="19" customWidth="1"/>
    <col min="10503" max="10503" width="33.453125" style="19" bestFit="1" customWidth="1"/>
    <col min="10504" max="10504" width="13.54296875" style="19" bestFit="1" customWidth="1"/>
    <col min="10505" max="10505" width="12" style="19" bestFit="1" customWidth="1"/>
    <col min="10506" max="10506" width="15" style="19" bestFit="1" customWidth="1"/>
    <col min="10507" max="10507" width="14.453125" style="19" bestFit="1" customWidth="1"/>
    <col min="10508" max="10508" width="11.54296875" style="19" bestFit="1" customWidth="1"/>
    <col min="10509" max="10752" width="9.453125" style="19"/>
    <col min="10753" max="10753" width="3.453125" style="19" customWidth="1"/>
    <col min="10754" max="10754" width="9.453125" style="19"/>
    <col min="10755" max="10755" width="31" style="19" bestFit="1" customWidth="1"/>
    <col min="10756" max="10756" width="10.54296875" style="19" bestFit="1" customWidth="1"/>
    <col min="10757" max="10757" width="16.453125" style="19" bestFit="1" customWidth="1"/>
    <col min="10758" max="10758" width="14.453125" style="19" customWidth="1"/>
    <col min="10759" max="10759" width="33.453125" style="19" bestFit="1" customWidth="1"/>
    <col min="10760" max="10760" width="13.54296875" style="19" bestFit="1" customWidth="1"/>
    <col min="10761" max="10761" width="12" style="19" bestFit="1" customWidth="1"/>
    <col min="10762" max="10762" width="15" style="19" bestFit="1" customWidth="1"/>
    <col min="10763" max="10763" width="14.453125" style="19" bestFit="1" customWidth="1"/>
    <col min="10764" max="10764" width="11.54296875" style="19" bestFit="1" customWidth="1"/>
    <col min="10765" max="11008" width="9.453125" style="19"/>
    <col min="11009" max="11009" width="3.453125" style="19" customWidth="1"/>
    <col min="11010" max="11010" width="9.453125" style="19"/>
    <col min="11011" max="11011" width="31" style="19" bestFit="1" customWidth="1"/>
    <col min="11012" max="11012" width="10.54296875" style="19" bestFit="1" customWidth="1"/>
    <col min="11013" max="11013" width="16.453125" style="19" bestFit="1" customWidth="1"/>
    <col min="11014" max="11014" width="14.453125" style="19" customWidth="1"/>
    <col min="11015" max="11015" width="33.453125" style="19" bestFit="1" customWidth="1"/>
    <col min="11016" max="11016" width="13.54296875" style="19" bestFit="1" customWidth="1"/>
    <col min="11017" max="11017" width="12" style="19" bestFit="1" customWidth="1"/>
    <col min="11018" max="11018" width="15" style="19" bestFit="1" customWidth="1"/>
    <col min="11019" max="11019" width="14.453125" style="19" bestFit="1" customWidth="1"/>
    <col min="11020" max="11020" width="11.54296875" style="19" bestFit="1" customWidth="1"/>
    <col min="11021" max="11264" width="9.453125" style="19"/>
    <col min="11265" max="11265" width="3.453125" style="19" customWidth="1"/>
    <col min="11266" max="11266" width="9.453125" style="19"/>
    <col min="11267" max="11267" width="31" style="19" bestFit="1" customWidth="1"/>
    <col min="11268" max="11268" width="10.54296875" style="19" bestFit="1" customWidth="1"/>
    <col min="11269" max="11269" width="16.453125" style="19" bestFit="1" customWidth="1"/>
    <col min="11270" max="11270" width="14.453125" style="19" customWidth="1"/>
    <col min="11271" max="11271" width="33.453125" style="19" bestFit="1" customWidth="1"/>
    <col min="11272" max="11272" width="13.54296875" style="19" bestFit="1" customWidth="1"/>
    <col min="11273" max="11273" width="12" style="19" bestFit="1" customWidth="1"/>
    <col min="11274" max="11274" width="15" style="19" bestFit="1" customWidth="1"/>
    <col min="11275" max="11275" width="14.453125" style="19" bestFit="1" customWidth="1"/>
    <col min="11276" max="11276" width="11.54296875" style="19" bestFit="1" customWidth="1"/>
    <col min="11277" max="11520" width="9.453125" style="19"/>
    <col min="11521" max="11521" width="3.453125" style="19" customWidth="1"/>
    <col min="11522" max="11522" width="9.453125" style="19"/>
    <col min="11523" max="11523" width="31" style="19" bestFit="1" customWidth="1"/>
    <col min="11524" max="11524" width="10.54296875" style="19" bestFit="1" customWidth="1"/>
    <col min="11525" max="11525" width="16.453125" style="19" bestFit="1" customWidth="1"/>
    <col min="11526" max="11526" width="14.453125" style="19" customWidth="1"/>
    <col min="11527" max="11527" width="33.453125" style="19" bestFit="1" customWidth="1"/>
    <col min="11528" max="11528" width="13.54296875" style="19" bestFit="1" customWidth="1"/>
    <col min="11529" max="11529" width="12" style="19" bestFit="1" customWidth="1"/>
    <col min="11530" max="11530" width="15" style="19" bestFit="1" customWidth="1"/>
    <col min="11531" max="11531" width="14.453125" style="19" bestFit="1" customWidth="1"/>
    <col min="11532" max="11532" width="11.54296875" style="19" bestFit="1" customWidth="1"/>
    <col min="11533" max="11776" width="9.453125" style="19"/>
    <col min="11777" max="11777" width="3.453125" style="19" customWidth="1"/>
    <col min="11778" max="11778" width="9.453125" style="19"/>
    <col min="11779" max="11779" width="31" style="19" bestFit="1" customWidth="1"/>
    <col min="11780" max="11780" width="10.54296875" style="19" bestFit="1" customWidth="1"/>
    <col min="11781" max="11781" width="16.453125" style="19" bestFit="1" customWidth="1"/>
    <col min="11782" max="11782" width="14.453125" style="19" customWidth="1"/>
    <col min="11783" max="11783" width="33.453125" style="19" bestFit="1" customWidth="1"/>
    <col min="11784" max="11784" width="13.54296875" style="19" bestFit="1" customWidth="1"/>
    <col min="11785" max="11785" width="12" style="19" bestFit="1" customWidth="1"/>
    <col min="11786" max="11786" width="15" style="19" bestFit="1" customWidth="1"/>
    <col min="11787" max="11787" width="14.453125" style="19" bestFit="1" customWidth="1"/>
    <col min="11788" max="11788" width="11.54296875" style="19" bestFit="1" customWidth="1"/>
    <col min="11789" max="12032" width="9.453125" style="19"/>
    <col min="12033" max="12033" width="3.453125" style="19" customWidth="1"/>
    <col min="12034" max="12034" width="9.453125" style="19"/>
    <col min="12035" max="12035" width="31" style="19" bestFit="1" customWidth="1"/>
    <col min="12036" max="12036" width="10.54296875" style="19" bestFit="1" customWidth="1"/>
    <col min="12037" max="12037" width="16.453125" style="19" bestFit="1" customWidth="1"/>
    <col min="12038" max="12038" width="14.453125" style="19" customWidth="1"/>
    <col min="12039" max="12039" width="33.453125" style="19" bestFit="1" customWidth="1"/>
    <col min="12040" max="12040" width="13.54296875" style="19" bestFit="1" customWidth="1"/>
    <col min="12041" max="12041" width="12" style="19" bestFit="1" customWidth="1"/>
    <col min="12042" max="12042" width="15" style="19" bestFit="1" customWidth="1"/>
    <col min="12043" max="12043" width="14.453125" style="19" bestFit="1" customWidth="1"/>
    <col min="12044" max="12044" width="11.54296875" style="19" bestFit="1" customWidth="1"/>
    <col min="12045" max="12288" width="9.453125" style="19"/>
    <col min="12289" max="12289" width="3.453125" style="19" customWidth="1"/>
    <col min="12290" max="12290" width="9.453125" style="19"/>
    <col min="12291" max="12291" width="31" style="19" bestFit="1" customWidth="1"/>
    <col min="12292" max="12292" width="10.54296875" style="19" bestFit="1" customWidth="1"/>
    <col min="12293" max="12293" width="16.453125" style="19" bestFit="1" customWidth="1"/>
    <col min="12294" max="12294" width="14.453125" style="19" customWidth="1"/>
    <col min="12295" max="12295" width="33.453125" style="19" bestFit="1" customWidth="1"/>
    <col min="12296" max="12296" width="13.54296875" style="19" bestFit="1" customWidth="1"/>
    <col min="12297" max="12297" width="12" style="19" bestFit="1" customWidth="1"/>
    <col min="12298" max="12298" width="15" style="19" bestFit="1" customWidth="1"/>
    <col min="12299" max="12299" width="14.453125" style="19" bestFit="1" customWidth="1"/>
    <col min="12300" max="12300" width="11.54296875" style="19" bestFit="1" customWidth="1"/>
    <col min="12301" max="12544" width="9.453125" style="19"/>
    <col min="12545" max="12545" width="3.453125" style="19" customWidth="1"/>
    <col min="12546" max="12546" width="9.453125" style="19"/>
    <col min="12547" max="12547" width="31" style="19" bestFit="1" customWidth="1"/>
    <col min="12548" max="12548" width="10.54296875" style="19" bestFit="1" customWidth="1"/>
    <col min="12549" max="12549" width="16.453125" style="19" bestFit="1" customWidth="1"/>
    <col min="12550" max="12550" width="14.453125" style="19" customWidth="1"/>
    <col min="12551" max="12551" width="33.453125" style="19" bestFit="1" customWidth="1"/>
    <col min="12552" max="12552" width="13.54296875" style="19" bestFit="1" customWidth="1"/>
    <col min="12553" max="12553" width="12" style="19" bestFit="1" customWidth="1"/>
    <col min="12554" max="12554" width="15" style="19" bestFit="1" customWidth="1"/>
    <col min="12555" max="12555" width="14.453125" style="19" bestFit="1" customWidth="1"/>
    <col min="12556" max="12556" width="11.54296875" style="19" bestFit="1" customWidth="1"/>
    <col min="12557" max="12800" width="9.453125" style="19"/>
    <col min="12801" max="12801" width="3.453125" style="19" customWidth="1"/>
    <col min="12802" max="12802" width="9.453125" style="19"/>
    <col min="12803" max="12803" width="31" style="19" bestFit="1" customWidth="1"/>
    <col min="12804" max="12804" width="10.54296875" style="19" bestFit="1" customWidth="1"/>
    <col min="12805" max="12805" width="16.453125" style="19" bestFit="1" customWidth="1"/>
    <col min="12806" max="12806" width="14.453125" style="19" customWidth="1"/>
    <col min="12807" max="12807" width="33.453125" style="19" bestFit="1" customWidth="1"/>
    <col min="12808" max="12808" width="13.54296875" style="19" bestFit="1" customWidth="1"/>
    <col min="12809" max="12809" width="12" style="19" bestFit="1" customWidth="1"/>
    <col min="12810" max="12810" width="15" style="19" bestFit="1" customWidth="1"/>
    <col min="12811" max="12811" width="14.453125" style="19" bestFit="1" customWidth="1"/>
    <col min="12812" max="12812" width="11.54296875" style="19" bestFit="1" customWidth="1"/>
    <col min="12813" max="13056" width="9.453125" style="19"/>
    <col min="13057" max="13057" width="3.453125" style="19" customWidth="1"/>
    <col min="13058" max="13058" width="9.453125" style="19"/>
    <col min="13059" max="13059" width="31" style="19" bestFit="1" customWidth="1"/>
    <col min="13060" max="13060" width="10.54296875" style="19" bestFit="1" customWidth="1"/>
    <col min="13061" max="13061" width="16.453125" style="19" bestFit="1" customWidth="1"/>
    <col min="13062" max="13062" width="14.453125" style="19" customWidth="1"/>
    <col min="13063" max="13063" width="33.453125" style="19" bestFit="1" customWidth="1"/>
    <col min="13064" max="13064" width="13.54296875" style="19" bestFit="1" customWidth="1"/>
    <col min="13065" max="13065" width="12" style="19" bestFit="1" customWidth="1"/>
    <col min="13066" max="13066" width="15" style="19" bestFit="1" customWidth="1"/>
    <col min="13067" max="13067" width="14.453125" style="19" bestFit="1" customWidth="1"/>
    <col min="13068" max="13068" width="11.54296875" style="19" bestFit="1" customWidth="1"/>
    <col min="13069" max="13312" width="9.453125" style="19"/>
    <col min="13313" max="13313" width="3.453125" style="19" customWidth="1"/>
    <col min="13314" max="13314" width="9.453125" style="19"/>
    <col min="13315" max="13315" width="31" style="19" bestFit="1" customWidth="1"/>
    <col min="13316" max="13316" width="10.54296875" style="19" bestFit="1" customWidth="1"/>
    <col min="13317" max="13317" width="16.453125" style="19" bestFit="1" customWidth="1"/>
    <col min="13318" max="13318" width="14.453125" style="19" customWidth="1"/>
    <col min="13319" max="13319" width="33.453125" style="19" bestFit="1" customWidth="1"/>
    <col min="13320" max="13320" width="13.54296875" style="19" bestFit="1" customWidth="1"/>
    <col min="13321" max="13321" width="12" style="19" bestFit="1" customWidth="1"/>
    <col min="13322" max="13322" width="15" style="19" bestFit="1" customWidth="1"/>
    <col min="13323" max="13323" width="14.453125" style="19" bestFit="1" customWidth="1"/>
    <col min="13324" max="13324" width="11.54296875" style="19" bestFit="1" customWidth="1"/>
    <col min="13325" max="13568" width="9.453125" style="19"/>
    <col min="13569" max="13569" width="3.453125" style="19" customWidth="1"/>
    <col min="13570" max="13570" width="9.453125" style="19"/>
    <col min="13571" max="13571" width="31" style="19" bestFit="1" customWidth="1"/>
    <col min="13572" max="13572" width="10.54296875" style="19" bestFit="1" customWidth="1"/>
    <col min="13573" max="13573" width="16.453125" style="19" bestFit="1" customWidth="1"/>
    <col min="13574" max="13574" width="14.453125" style="19" customWidth="1"/>
    <col min="13575" max="13575" width="33.453125" style="19" bestFit="1" customWidth="1"/>
    <col min="13576" max="13576" width="13.54296875" style="19" bestFit="1" customWidth="1"/>
    <col min="13577" max="13577" width="12" style="19" bestFit="1" customWidth="1"/>
    <col min="13578" max="13578" width="15" style="19" bestFit="1" customWidth="1"/>
    <col min="13579" max="13579" width="14.453125" style="19" bestFit="1" customWidth="1"/>
    <col min="13580" max="13580" width="11.54296875" style="19" bestFit="1" customWidth="1"/>
    <col min="13581" max="13824" width="9.453125" style="19"/>
    <col min="13825" max="13825" width="3.453125" style="19" customWidth="1"/>
    <col min="13826" max="13826" width="9.453125" style="19"/>
    <col min="13827" max="13827" width="31" style="19" bestFit="1" customWidth="1"/>
    <col min="13828" max="13828" width="10.54296875" style="19" bestFit="1" customWidth="1"/>
    <col min="13829" max="13829" width="16.453125" style="19" bestFit="1" customWidth="1"/>
    <col min="13830" max="13830" width="14.453125" style="19" customWidth="1"/>
    <col min="13831" max="13831" width="33.453125" style="19" bestFit="1" customWidth="1"/>
    <col min="13832" max="13832" width="13.54296875" style="19" bestFit="1" customWidth="1"/>
    <col min="13833" max="13833" width="12" style="19" bestFit="1" customWidth="1"/>
    <col min="13834" max="13834" width="15" style="19" bestFit="1" customWidth="1"/>
    <col min="13835" max="13835" width="14.453125" style="19" bestFit="1" customWidth="1"/>
    <col min="13836" max="13836" width="11.54296875" style="19" bestFit="1" customWidth="1"/>
    <col min="13837" max="14080" width="9.453125" style="19"/>
    <col min="14081" max="14081" width="3.453125" style="19" customWidth="1"/>
    <col min="14082" max="14082" width="9.453125" style="19"/>
    <col min="14083" max="14083" width="31" style="19" bestFit="1" customWidth="1"/>
    <col min="14084" max="14084" width="10.54296875" style="19" bestFit="1" customWidth="1"/>
    <col min="14085" max="14085" width="16.453125" style="19" bestFit="1" customWidth="1"/>
    <col min="14086" max="14086" width="14.453125" style="19" customWidth="1"/>
    <col min="14087" max="14087" width="33.453125" style="19" bestFit="1" customWidth="1"/>
    <col min="14088" max="14088" width="13.54296875" style="19" bestFit="1" customWidth="1"/>
    <col min="14089" max="14089" width="12" style="19" bestFit="1" customWidth="1"/>
    <col min="14090" max="14090" width="15" style="19" bestFit="1" customWidth="1"/>
    <col min="14091" max="14091" width="14.453125" style="19" bestFit="1" customWidth="1"/>
    <col min="14092" max="14092" width="11.54296875" style="19" bestFit="1" customWidth="1"/>
    <col min="14093" max="14336" width="9.453125" style="19"/>
    <col min="14337" max="14337" width="3.453125" style="19" customWidth="1"/>
    <col min="14338" max="14338" width="9.453125" style="19"/>
    <col min="14339" max="14339" width="31" style="19" bestFit="1" customWidth="1"/>
    <col min="14340" max="14340" width="10.54296875" style="19" bestFit="1" customWidth="1"/>
    <col min="14341" max="14341" width="16.453125" style="19" bestFit="1" customWidth="1"/>
    <col min="14342" max="14342" width="14.453125" style="19" customWidth="1"/>
    <col min="14343" max="14343" width="33.453125" style="19" bestFit="1" customWidth="1"/>
    <col min="14344" max="14344" width="13.54296875" style="19" bestFit="1" customWidth="1"/>
    <col min="14345" max="14345" width="12" style="19" bestFit="1" customWidth="1"/>
    <col min="14346" max="14346" width="15" style="19" bestFit="1" customWidth="1"/>
    <col min="14347" max="14347" width="14.453125" style="19" bestFit="1" customWidth="1"/>
    <col min="14348" max="14348" width="11.54296875" style="19" bestFit="1" customWidth="1"/>
    <col min="14349" max="14592" width="9.453125" style="19"/>
    <col min="14593" max="14593" width="3.453125" style="19" customWidth="1"/>
    <col min="14594" max="14594" width="9.453125" style="19"/>
    <col min="14595" max="14595" width="31" style="19" bestFit="1" customWidth="1"/>
    <col min="14596" max="14596" width="10.54296875" style="19" bestFit="1" customWidth="1"/>
    <col min="14597" max="14597" width="16.453125" style="19" bestFit="1" customWidth="1"/>
    <col min="14598" max="14598" width="14.453125" style="19" customWidth="1"/>
    <col min="14599" max="14599" width="33.453125" style="19" bestFit="1" customWidth="1"/>
    <col min="14600" max="14600" width="13.54296875" style="19" bestFit="1" customWidth="1"/>
    <col min="14601" max="14601" width="12" style="19" bestFit="1" customWidth="1"/>
    <col min="14602" max="14602" width="15" style="19" bestFit="1" customWidth="1"/>
    <col min="14603" max="14603" width="14.453125" style="19" bestFit="1" customWidth="1"/>
    <col min="14604" max="14604" width="11.54296875" style="19" bestFit="1" customWidth="1"/>
    <col min="14605" max="14848" width="9.453125" style="19"/>
    <col min="14849" max="14849" width="3.453125" style="19" customWidth="1"/>
    <col min="14850" max="14850" width="9.453125" style="19"/>
    <col min="14851" max="14851" width="31" style="19" bestFit="1" customWidth="1"/>
    <col min="14852" max="14852" width="10.54296875" style="19" bestFit="1" customWidth="1"/>
    <col min="14853" max="14853" width="16.453125" style="19" bestFit="1" customWidth="1"/>
    <col min="14854" max="14854" width="14.453125" style="19" customWidth="1"/>
    <col min="14855" max="14855" width="33.453125" style="19" bestFit="1" customWidth="1"/>
    <col min="14856" max="14856" width="13.54296875" style="19" bestFit="1" customWidth="1"/>
    <col min="14857" max="14857" width="12" style="19" bestFit="1" customWidth="1"/>
    <col min="14858" max="14858" width="15" style="19" bestFit="1" customWidth="1"/>
    <col min="14859" max="14859" width="14.453125" style="19" bestFit="1" customWidth="1"/>
    <col min="14860" max="14860" width="11.54296875" style="19" bestFit="1" customWidth="1"/>
    <col min="14861" max="15104" width="9.453125" style="19"/>
    <col min="15105" max="15105" width="3.453125" style="19" customWidth="1"/>
    <col min="15106" max="15106" width="9.453125" style="19"/>
    <col min="15107" max="15107" width="31" style="19" bestFit="1" customWidth="1"/>
    <col min="15108" max="15108" width="10.54296875" style="19" bestFit="1" customWidth="1"/>
    <col min="15109" max="15109" width="16.453125" style="19" bestFit="1" customWidth="1"/>
    <col min="15110" max="15110" width="14.453125" style="19" customWidth="1"/>
    <col min="15111" max="15111" width="33.453125" style="19" bestFit="1" customWidth="1"/>
    <col min="15112" max="15112" width="13.54296875" style="19" bestFit="1" customWidth="1"/>
    <col min="15113" max="15113" width="12" style="19" bestFit="1" customWidth="1"/>
    <col min="15114" max="15114" width="15" style="19" bestFit="1" customWidth="1"/>
    <col min="15115" max="15115" width="14.453125" style="19" bestFit="1" customWidth="1"/>
    <col min="15116" max="15116" width="11.54296875" style="19" bestFit="1" customWidth="1"/>
    <col min="15117" max="15360" width="9.453125" style="19"/>
    <col min="15361" max="15361" width="3.453125" style="19" customWidth="1"/>
    <col min="15362" max="15362" width="9.453125" style="19"/>
    <col min="15363" max="15363" width="31" style="19" bestFit="1" customWidth="1"/>
    <col min="15364" max="15364" width="10.54296875" style="19" bestFit="1" customWidth="1"/>
    <col min="15365" max="15365" width="16.453125" style="19" bestFit="1" customWidth="1"/>
    <col min="15366" max="15366" width="14.453125" style="19" customWidth="1"/>
    <col min="15367" max="15367" width="33.453125" style="19" bestFit="1" customWidth="1"/>
    <col min="15368" max="15368" width="13.54296875" style="19" bestFit="1" customWidth="1"/>
    <col min="15369" max="15369" width="12" style="19" bestFit="1" customWidth="1"/>
    <col min="15370" max="15370" width="15" style="19" bestFit="1" customWidth="1"/>
    <col min="15371" max="15371" width="14.453125" style="19" bestFit="1" customWidth="1"/>
    <col min="15372" max="15372" width="11.54296875" style="19" bestFit="1" customWidth="1"/>
    <col min="15373" max="15616" width="9.453125" style="19"/>
    <col min="15617" max="15617" width="3.453125" style="19" customWidth="1"/>
    <col min="15618" max="15618" width="9.453125" style="19"/>
    <col min="15619" max="15619" width="31" style="19" bestFit="1" customWidth="1"/>
    <col min="15620" max="15620" width="10.54296875" style="19" bestFit="1" customWidth="1"/>
    <col min="15621" max="15621" width="16.453125" style="19" bestFit="1" customWidth="1"/>
    <col min="15622" max="15622" width="14.453125" style="19" customWidth="1"/>
    <col min="15623" max="15623" width="33.453125" style="19" bestFit="1" customWidth="1"/>
    <col min="15624" max="15624" width="13.54296875" style="19" bestFit="1" customWidth="1"/>
    <col min="15625" max="15625" width="12" style="19" bestFit="1" customWidth="1"/>
    <col min="15626" max="15626" width="15" style="19" bestFit="1" customWidth="1"/>
    <col min="15627" max="15627" width="14.453125" style="19" bestFit="1" customWidth="1"/>
    <col min="15628" max="15628" width="11.54296875" style="19" bestFit="1" customWidth="1"/>
    <col min="15629" max="15872" width="9.453125" style="19"/>
    <col min="15873" max="15873" width="3.453125" style="19" customWidth="1"/>
    <col min="15874" max="15874" width="9.453125" style="19"/>
    <col min="15875" max="15875" width="31" style="19" bestFit="1" customWidth="1"/>
    <col min="15876" max="15876" width="10.54296875" style="19" bestFit="1" customWidth="1"/>
    <col min="15877" max="15877" width="16.453125" style="19" bestFit="1" customWidth="1"/>
    <col min="15878" max="15878" width="14.453125" style="19" customWidth="1"/>
    <col min="15879" max="15879" width="33.453125" style="19" bestFit="1" customWidth="1"/>
    <col min="15880" max="15880" width="13.54296875" style="19" bestFit="1" customWidth="1"/>
    <col min="15881" max="15881" width="12" style="19" bestFit="1" customWidth="1"/>
    <col min="15882" max="15882" width="15" style="19" bestFit="1" customWidth="1"/>
    <col min="15883" max="15883" width="14.453125" style="19" bestFit="1" customWidth="1"/>
    <col min="15884" max="15884" width="11.54296875" style="19" bestFit="1" customWidth="1"/>
    <col min="15885" max="16128" width="9.453125" style="19"/>
    <col min="16129" max="16129" width="3.453125" style="19" customWidth="1"/>
    <col min="16130" max="16130" width="9.453125" style="19"/>
    <col min="16131" max="16131" width="31" style="19" bestFit="1" customWidth="1"/>
    <col min="16132" max="16132" width="10.54296875" style="19" bestFit="1" customWidth="1"/>
    <col min="16133" max="16133" width="16.453125" style="19" bestFit="1" customWidth="1"/>
    <col min="16134" max="16134" width="14.453125" style="19" customWidth="1"/>
    <col min="16135" max="16135" width="33.453125" style="19" bestFit="1" customWidth="1"/>
    <col min="16136" max="16136" width="13.54296875" style="19" bestFit="1" customWidth="1"/>
    <col min="16137" max="16137" width="12" style="19" bestFit="1" customWidth="1"/>
    <col min="16138" max="16138" width="15" style="19" bestFit="1" customWidth="1"/>
    <col min="16139" max="16139" width="14.453125" style="19" bestFit="1" customWidth="1"/>
    <col min="16140" max="16140" width="11.54296875" style="19" bestFit="1" customWidth="1"/>
    <col min="16141" max="16384" width="9.453125" style="19"/>
  </cols>
  <sheetData>
    <row r="2" spans="2:12">
      <c r="E2" s="23" t="s">
        <v>269</v>
      </c>
    </row>
    <row r="3" spans="2:12" ht="26">
      <c r="B3" s="24" t="s">
        <v>1125</v>
      </c>
      <c r="C3" s="24" t="s">
        <v>1227</v>
      </c>
      <c r="D3" s="24" t="s">
        <v>1228</v>
      </c>
      <c r="E3" s="25" t="s">
        <v>1763</v>
      </c>
      <c r="F3" s="69" t="s">
        <v>1764</v>
      </c>
      <c r="G3" s="26" t="s">
        <v>739</v>
      </c>
      <c r="I3" s="123" t="s">
        <v>689</v>
      </c>
      <c r="J3" s="123" t="s">
        <v>1229</v>
      </c>
      <c r="K3" s="123" t="s">
        <v>1230</v>
      </c>
    </row>
    <row r="4" spans="2:12" ht="14.5">
      <c r="B4" s="27">
        <v>10301001</v>
      </c>
      <c r="C4" s="27" t="s">
        <v>1231</v>
      </c>
      <c r="D4" s="28">
        <v>1010</v>
      </c>
      <c r="E4" s="29">
        <f>SUMIFS('Detail GL'!H:H,'Detail GL'!A:A,'GL Map'!B4,'Detail GL'!V:V,'GL Map'!D4)</f>
        <v>242729258.82999986</v>
      </c>
      <c r="F4" s="70">
        <v>202562108.23999989</v>
      </c>
      <c r="G4" s="30" t="s">
        <v>1232</v>
      </c>
      <c r="I4" s="44">
        <v>10301001</v>
      </c>
      <c r="J4" s="31">
        <f>SUMIFS('Detail GL'!H:H,'Detail GL'!A:A,'GL Map'!I4)</f>
        <v>325859959.59999985</v>
      </c>
      <c r="K4" s="124">
        <f>E10-J4</f>
        <v>0</v>
      </c>
    </row>
    <row r="5" spans="2:12" ht="14.5">
      <c r="B5" s="27">
        <v>10301001</v>
      </c>
      <c r="C5" s="27" t="s">
        <v>1231</v>
      </c>
      <c r="D5" s="28">
        <v>1020</v>
      </c>
      <c r="E5" s="29">
        <f>SUMIFS('Detail GL'!H:H,'Detail GL'!A:A,'GL Map'!B5,'Detail GL'!V:V,'GL Map'!D5)</f>
        <v>0</v>
      </c>
      <c r="F5" s="70">
        <v>0</v>
      </c>
      <c r="G5" s="30" t="s">
        <v>1233</v>
      </c>
      <c r="I5" s="44">
        <v>10301002</v>
      </c>
      <c r="J5" s="31">
        <f>SUMIFS('Detail GL'!H:H,'Detail GL'!A:A,'GL Map'!I5)</f>
        <v>0</v>
      </c>
      <c r="K5" s="124">
        <f>E17-J5</f>
        <v>0</v>
      </c>
    </row>
    <row r="6" spans="2:12" ht="14.5">
      <c r="B6" s="27">
        <v>10301001</v>
      </c>
      <c r="C6" s="27" t="s">
        <v>1231</v>
      </c>
      <c r="D6" s="28">
        <v>2020</v>
      </c>
      <c r="E6" s="676">
        <f>SUMIFS('Detail GL'!H:H,'Detail GL'!A:A,'GL Map'!B6,'Detail GL'!V:V,'GL Map'!D6)</f>
        <v>3531311.82</v>
      </c>
      <c r="F6" s="70">
        <v>0</v>
      </c>
      <c r="G6" s="30" t="s">
        <v>1234</v>
      </c>
      <c r="I6" s="44">
        <v>10301003</v>
      </c>
      <c r="J6" s="31">
        <f>SUMIFS('Detail GL'!H:H,'Detail GL'!A:A,'GL Map'!I6)</f>
        <v>18083192.07</v>
      </c>
      <c r="K6" s="124">
        <f>E43-J6</f>
        <v>0</v>
      </c>
    </row>
    <row r="7" spans="2:12" ht="14.5">
      <c r="B7" s="27">
        <v>10301001</v>
      </c>
      <c r="C7" s="27" t="s">
        <v>1231</v>
      </c>
      <c r="D7" s="28">
        <v>2030</v>
      </c>
      <c r="E7" s="29">
        <f>SUMIFS('Detail GL'!H:H,'Detail GL'!A:A,'GL Map'!B7,'Detail GL'!V:V,'GL Map'!D7)</f>
        <v>0</v>
      </c>
      <c r="F7" s="70">
        <v>2807715.5700000003</v>
      </c>
      <c r="G7" s="30" t="s">
        <v>1235</v>
      </c>
      <c r="I7" s="44">
        <v>10301004</v>
      </c>
      <c r="J7" s="31">
        <f>SUMIFS('Detail GL'!H:H,'Detail GL'!A:A,'GL Map'!I7)</f>
        <v>8320702.3600000003</v>
      </c>
      <c r="K7" s="124">
        <f>E55-J7</f>
        <v>0</v>
      </c>
    </row>
    <row r="8" spans="2:12" ht="14.5">
      <c r="B8" s="27">
        <v>10301001</v>
      </c>
      <c r="C8" s="27" t="s">
        <v>1231</v>
      </c>
      <c r="D8" s="28">
        <v>2510</v>
      </c>
      <c r="E8" s="677">
        <f>SUMIFS('Detail GL'!H:H,'Detail GL'!A:A,'GL Map'!B8,'Detail GL'!V:V,'GL Map'!D8)</f>
        <v>0</v>
      </c>
      <c r="F8" s="70">
        <v>0</v>
      </c>
      <c r="G8" s="30" t="s">
        <v>1236</v>
      </c>
      <c r="I8" s="44">
        <v>20100001</v>
      </c>
      <c r="J8" s="31">
        <f>SUMIFS('Detail GL'!H:H,'Detail GL'!A:A,'GL Map'!I8)</f>
        <v>-38673398.270000003</v>
      </c>
      <c r="K8" s="124">
        <f>E23-J8</f>
        <v>0</v>
      </c>
    </row>
    <row r="9" spans="2:12" ht="14.5">
      <c r="B9" s="27">
        <v>10301001</v>
      </c>
      <c r="C9" s="27" t="s">
        <v>1231</v>
      </c>
      <c r="D9" s="28">
        <v>5010</v>
      </c>
      <c r="E9" s="29">
        <f>SUMIFS('Detail GL'!H:H,'Detail GL'!A:A,'GL Map'!B9,'Detail GL'!V:V,'GL Map'!D9)</f>
        <v>79599388.949999988</v>
      </c>
      <c r="F9" s="70">
        <v>0</v>
      </c>
      <c r="G9" s="30" t="s">
        <v>1237</v>
      </c>
      <c r="I9" s="44">
        <v>20100002</v>
      </c>
      <c r="J9" s="31">
        <f>SUMIFS('Detail GL'!H:H,'Detail GL'!A:A,'GL Map'!I9)</f>
        <v>0</v>
      </c>
      <c r="K9" s="124">
        <f>E30-J9</f>
        <v>0</v>
      </c>
    </row>
    <row r="10" spans="2:12" ht="14.5">
      <c r="B10" s="32"/>
      <c r="C10" s="32"/>
      <c r="D10" s="33"/>
      <c r="E10" s="34">
        <f>SUM(E4:E9)</f>
        <v>325859959.59999985</v>
      </c>
      <c r="F10" s="71">
        <v>205369823.80999988</v>
      </c>
      <c r="G10" s="35"/>
      <c r="I10" s="44">
        <v>30900940</v>
      </c>
      <c r="J10" s="31">
        <f>SUMIFS('Detail GL'!H:H,'Detail GL'!A:A,'GL Map'!I10)</f>
        <v>-1897489209.7399986</v>
      </c>
      <c r="K10" s="124">
        <f>E33-J10</f>
        <v>0</v>
      </c>
    </row>
    <row r="11" spans="2:12" ht="14.5">
      <c r="B11" s="27">
        <v>10301002</v>
      </c>
      <c r="C11" s="27" t="s">
        <v>76</v>
      </c>
      <c r="D11" s="28">
        <v>1010</v>
      </c>
      <c r="E11" s="100">
        <f>SUMIFS('Detail GL'!H:H,'Detail GL'!A:A,'GL Map'!B11,'Detail GL'!V:V,'GL Map'!D11)</f>
        <v>0</v>
      </c>
      <c r="F11" s="72">
        <v>0</v>
      </c>
      <c r="G11" s="36"/>
      <c r="I11" s="44">
        <v>10363001</v>
      </c>
      <c r="J11" s="31">
        <f>SUMIFS('Detail GL'!H:H,'Detail GL'!A:A,'GL Map'!I11)</f>
        <v>22803155</v>
      </c>
      <c r="K11" s="124">
        <f>E69-J11</f>
        <v>0</v>
      </c>
    </row>
    <row r="12" spans="2:12" ht="14.5">
      <c r="B12" s="27">
        <v>10301002</v>
      </c>
      <c r="C12" s="27" t="s">
        <v>76</v>
      </c>
      <c r="D12" s="28">
        <v>1020</v>
      </c>
      <c r="E12" s="29">
        <f>SUMIFS('Detail GL'!H:H,'Detail GL'!A:A,'GL Map'!B12,'Detail GL'!V:V,'GL Map'!D12)</f>
        <v>0</v>
      </c>
      <c r="F12" s="72">
        <v>0</v>
      </c>
      <c r="G12" s="36"/>
      <c r="I12" s="44">
        <v>20121001</v>
      </c>
      <c r="J12" s="31">
        <f>SUMIFS('Detail GL'!H:H,'Detail GL'!A:A,'GL Map'!I12)</f>
        <v>-108355477.98999998</v>
      </c>
      <c r="K12" s="125">
        <f>E75-J12</f>
        <v>0</v>
      </c>
    </row>
    <row r="13" spans="2:12" ht="14.5">
      <c r="B13" s="27">
        <v>10301002</v>
      </c>
      <c r="C13" s="27" t="s">
        <v>76</v>
      </c>
      <c r="D13" s="28">
        <v>2020</v>
      </c>
      <c r="E13" s="29">
        <f>SUMIFS('Detail GL'!H:H,'Detail GL'!A:A,'GL Map'!B13,'Detail GL'!V:V,'GL Map'!D13)</f>
        <v>0</v>
      </c>
      <c r="F13" s="72">
        <v>0</v>
      </c>
      <c r="G13" s="36"/>
    </row>
    <row r="14" spans="2:12" ht="14.5">
      <c r="B14" s="27">
        <v>10301002</v>
      </c>
      <c r="C14" s="27" t="s">
        <v>76</v>
      </c>
      <c r="D14" s="28">
        <v>2030</v>
      </c>
      <c r="E14" s="29">
        <f>SUMIFS('Detail GL'!H:H,'Detail GL'!A:A,'GL Map'!B14,'Detail GL'!V:V,'GL Map'!D14)</f>
        <v>0</v>
      </c>
      <c r="F14" s="72">
        <v>0</v>
      </c>
      <c r="G14" s="36" t="s">
        <v>1235</v>
      </c>
    </row>
    <row r="15" spans="2:12" ht="14.5">
      <c r="B15" s="27">
        <v>10301002</v>
      </c>
      <c r="C15" s="27" t="s">
        <v>76</v>
      </c>
      <c r="D15" s="28">
        <v>5010</v>
      </c>
      <c r="E15" s="29">
        <f>SUMIFS('Detail GL'!H:H,'Detail GL'!A:A,'GL Map'!B15,'Detail GL'!V:V,'GL Map'!D15)</f>
        <v>0</v>
      </c>
      <c r="F15" s="72">
        <v>0</v>
      </c>
      <c r="G15" s="36"/>
    </row>
    <row r="16" spans="2:12" ht="13">
      <c r="B16" s="32"/>
      <c r="C16" s="32"/>
      <c r="D16" s="33"/>
      <c r="E16" s="34">
        <f>SUM(E11:E15)</f>
        <v>0</v>
      </c>
      <c r="F16" s="71">
        <v>0</v>
      </c>
      <c r="G16" s="35"/>
      <c r="J16" s="37"/>
      <c r="L16" s="37"/>
    </row>
    <row r="17" spans="2:12" ht="14.5">
      <c r="B17" s="27">
        <v>20100001</v>
      </c>
      <c r="C17" s="27" t="s">
        <v>84</v>
      </c>
      <c r="D17" s="38">
        <v>1010</v>
      </c>
      <c r="E17" s="29">
        <f>SUMIFS('Detail GL'!H:H,'Detail GL'!A:A,'GL Map'!B17,'Detail GL'!V:V,'GL Map'!D17)</f>
        <v>0</v>
      </c>
      <c r="F17" s="72">
        <v>0</v>
      </c>
      <c r="G17" s="36"/>
      <c r="J17" s="37"/>
      <c r="L17" s="37"/>
    </row>
    <row r="18" spans="2:12" ht="14.5">
      <c r="B18" s="27">
        <v>20100001</v>
      </c>
      <c r="C18" s="27" t="s">
        <v>84</v>
      </c>
      <c r="D18" s="38">
        <v>1020</v>
      </c>
      <c r="E18" s="29">
        <f>SUMIFS('Detail GL'!H:H,'Detail GL'!A:A,'GL Map'!B18,'Detail GL'!V:V,'GL Map'!D18)</f>
        <v>-38673398.270000003</v>
      </c>
      <c r="F18" s="72">
        <v>-14155686.780000001</v>
      </c>
      <c r="G18" s="36"/>
      <c r="J18" s="37"/>
      <c r="L18" s="37"/>
    </row>
    <row r="19" spans="2:12" ht="14.5">
      <c r="B19" s="27">
        <v>20100001</v>
      </c>
      <c r="C19" s="27" t="s">
        <v>84</v>
      </c>
      <c r="D19" s="38">
        <v>2020</v>
      </c>
      <c r="E19" s="29">
        <f>SUMIFS('Detail GL'!H:H,'Detail GL'!A:A,'GL Map'!B19,'Detail GL'!V:V,'GL Map'!D19)</f>
        <v>0</v>
      </c>
      <c r="F19" s="72">
        <v>0</v>
      </c>
      <c r="G19" s="36"/>
      <c r="J19" s="37"/>
      <c r="L19" s="37"/>
    </row>
    <row r="20" spans="2:12" ht="14.5">
      <c r="B20" s="27">
        <v>20100001</v>
      </c>
      <c r="C20" s="27" t="s">
        <v>84</v>
      </c>
      <c r="D20" s="38">
        <v>2030</v>
      </c>
      <c r="E20" s="29">
        <f>SUMIFS('Detail GL'!H:H,'Detail GL'!A:A,'GL Map'!B20,'Detail GL'!V:V,'GL Map'!D20)</f>
        <v>0</v>
      </c>
      <c r="F20" s="72">
        <v>0</v>
      </c>
      <c r="G20" s="36"/>
      <c r="L20" s="37"/>
    </row>
    <row r="21" spans="2:12" ht="14.5">
      <c r="B21" s="27">
        <v>20100001</v>
      </c>
      <c r="C21" s="27" t="s">
        <v>84</v>
      </c>
      <c r="D21" s="38">
        <v>2510</v>
      </c>
      <c r="E21" s="29">
        <f>SUMIFS('Detail GL'!H:H,'Detail GL'!A:A,'GL Map'!B21,'Detail GL'!V:V,'GL Map'!D21)</f>
        <v>0</v>
      </c>
      <c r="F21" s="72">
        <v>0</v>
      </c>
      <c r="G21" s="36"/>
      <c r="L21" s="37"/>
    </row>
    <row r="22" spans="2:12" ht="14.5">
      <c r="B22" s="27">
        <v>20100001</v>
      </c>
      <c r="C22" s="27" t="s">
        <v>84</v>
      </c>
      <c r="D22" s="38">
        <v>5010</v>
      </c>
      <c r="E22" s="29">
        <f>SUMIFS('Detail GL'!H:H,'Detail GL'!A:A,'GL Map'!B22,'Detail GL'!V:V,'GL Map'!D22)</f>
        <v>0</v>
      </c>
      <c r="F22" s="72">
        <v>0</v>
      </c>
      <c r="G22" s="36"/>
      <c r="L22" s="37"/>
    </row>
    <row r="23" spans="2:12" ht="13">
      <c r="B23" s="32"/>
      <c r="C23" s="32"/>
      <c r="D23" s="33"/>
      <c r="E23" s="34">
        <f>SUM(E17:E22)</f>
        <v>-38673398.270000003</v>
      </c>
      <c r="F23" s="71">
        <v>-14155686.780000001</v>
      </c>
      <c r="G23" s="35"/>
      <c r="L23" s="37"/>
    </row>
    <row r="24" spans="2:12" ht="14.5">
      <c r="B24" s="27">
        <v>20100002</v>
      </c>
      <c r="C24" s="27" t="s">
        <v>85</v>
      </c>
      <c r="D24" s="38">
        <v>1010</v>
      </c>
      <c r="E24" s="100">
        <f>SUMIFS('Detail GL'!H:H,'Detail GL'!A:A,'GL Map'!B24,'Detail GL'!V:V,'GL Map'!D24)</f>
        <v>0</v>
      </c>
      <c r="F24" s="72">
        <v>0</v>
      </c>
      <c r="G24" s="36"/>
      <c r="L24" s="37"/>
    </row>
    <row r="25" spans="2:12" ht="14.5">
      <c r="B25" s="27">
        <v>20100002</v>
      </c>
      <c r="C25" s="27" t="s">
        <v>85</v>
      </c>
      <c r="D25" s="38">
        <v>1020</v>
      </c>
      <c r="E25" s="29">
        <f>SUMIFS('Detail GL'!H:H,'Detail GL'!A:A,'GL Map'!B25,'Detail GL'!V:V,'GL Map'!D25)</f>
        <v>0</v>
      </c>
      <c r="F25" s="72">
        <v>0</v>
      </c>
      <c r="G25" s="36"/>
      <c r="I25" s="39"/>
    </row>
    <row r="26" spans="2:12" ht="14.5">
      <c r="B26" s="40">
        <v>20100002</v>
      </c>
      <c r="C26" s="40" t="s">
        <v>85</v>
      </c>
      <c r="D26" s="38">
        <v>2020</v>
      </c>
      <c r="E26" s="29">
        <f>SUMIFS('Detail GL'!H:H,'Detail GL'!A:A,'GL Map'!B26,'Detail GL'!V:V,'GL Map'!D26)</f>
        <v>0</v>
      </c>
      <c r="F26" s="72">
        <v>0</v>
      </c>
      <c r="G26" s="36"/>
    </row>
    <row r="27" spans="2:12" ht="14.5">
      <c r="B27" s="40">
        <v>20100002</v>
      </c>
      <c r="C27" s="40" t="s">
        <v>85</v>
      </c>
      <c r="D27" s="38">
        <v>2510</v>
      </c>
      <c r="E27" s="29">
        <f>SUMIFS('Detail GL'!H:H,'Detail GL'!A:A,'GL Map'!B27,'Detail GL'!V:V,'GL Map'!D27)</f>
        <v>0</v>
      </c>
      <c r="F27" s="72">
        <v>0</v>
      </c>
      <c r="G27" s="36"/>
    </row>
    <row r="28" spans="2:12" ht="14.5">
      <c r="B28" s="40">
        <v>20100002</v>
      </c>
      <c r="C28" s="40" t="s">
        <v>85</v>
      </c>
      <c r="D28" s="38">
        <v>2030</v>
      </c>
      <c r="E28" s="29">
        <f>SUMIFS('Detail GL'!H:H,'Detail GL'!A:A,'GL Map'!B28,'Detail GL'!V:V,'GL Map'!D28)</f>
        <v>0</v>
      </c>
      <c r="F28" s="72">
        <v>0</v>
      </c>
      <c r="G28" s="36"/>
    </row>
    <row r="29" spans="2:12" ht="14.5">
      <c r="B29" s="27">
        <v>20100002</v>
      </c>
      <c r="C29" s="27" t="s">
        <v>85</v>
      </c>
      <c r="D29" s="38">
        <v>5010</v>
      </c>
      <c r="E29" s="29">
        <f>SUMIFS('Detail GL'!H:H,'Detail GL'!A:A,'GL Map'!B29,'Detail GL'!V:V,'GL Map'!D29)</f>
        <v>0</v>
      </c>
      <c r="F29" s="72">
        <v>0</v>
      </c>
      <c r="G29" s="36"/>
    </row>
    <row r="30" spans="2:12" ht="13">
      <c r="B30" s="32"/>
      <c r="C30" s="32"/>
      <c r="D30" s="33"/>
      <c r="E30" s="34">
        <f>SUM(E24:E29)</f>
        <v>0</v>
      </c>
      <c r="F30" s="71">
        <v>0</v>
      </c>
      <c r="G30" s="35"/>
    </row>
    <row r="31" spans="2:12" ht="14.5">
      <c r="B31" s="27">
        <v>30900940</v>
      </c>
      <c r="C31" s="27" t="s">
        <v>296</v>
      </c>
      <c r="D31" s="28"/>
      <c r="E31" s="29">
        <f>SUMIFS('Detail GL'!H:H,'Detail GL'!A:A,B31)-E32</f>
        <v>-1749273152.8999987</v>
      </c>
      <c r="F31" s="72">
        <v>-937802297.74999988</v>
      </c>
      <c r="G31" s="41" t="s">
        <v>1238</v>
      </c>
      <c r="H31" s="42"/>
    </row>
    <row r="32" spans="2:12" ht="14.5">
      <c r="B32" s="27">
        <v>30900940</v>
      </c>
      <c r="C32" s="27" t="s">
        <v>296</v>
      </c>
      <c r="D32" s="28">
        <v>1020</v>
      </c>
      <c r="E32" s="29">
        <f>SUMIFS('Detail GL'!H:H,'Detail GL'!A:A,'GL Map'!B32,'Detail GL'!V:V,'GL Map'!D32)</f>
        <v>-148216056.83999997</v>
      </c>
      <c r="F32" s="72">
        <v>-148990972.72999993</v>
      </c>
      <c r="G32" s="43" t="s">
        <v>658</v>
      </c>
      <c r="I32" s="39"/>
    </row>
    <row r="33" spans="2:7" ht="13">
      <c r="B33" s="32"/>
      <c r="C33" s="32"/>
      <c r="D33" s="33"/>
      <c r="E33" s="34">
        <f>SUM(E31:E32)</f>
        <v>-1897489209.7399986</v>
      </c>
      <c r="F33" s="71">
        <v>-1086793270.4799998</v>
      </c>
      <c r="G33" s="35"/>
    </row>
    <row r="34" spans="2:7" ht="14.5">
      <c r="B34" s="27">
        <v>10301003</v>
      </c>
      <c r="C34" s="27" t="s">
        <v>194</v>
      </c>
      <c r="D34" s="28" t="s">
        <v>1163</v>
      </c>
      <c r="E34" s="29">
        <f>SUMIFS('Detail GL'!H:H,'Detail GL'!A:A,'GL Map'!B34,'Detail GL'!O:O,'GL Map'!D34)</f>
        <v>1340302.51</v>
      </c>
      <c r="F34" s="72">
        <v>2897778.7800000003</v>
      </c>
      <c r="G34" s="36" t="s">
        <v>1239</v>
      </c>
    </row>
    <row r="35" spans="2:7" ht="14.5">
      <c r="B35" s="27">
        <v>10301003</v>
      </c>
      <c r="C35" s="27" t="s">
        <v>194</v>
      </c>
      <c r="D35" s="28" t="s">
        <v>1240</v>
      </c>
      <c r="E35" s="29">
        <f>SUMIFS('Detail GL'!H:H,'Detail GL'!A:A,'GL Map'!B35,'Detail GL'!O:O,'GL Map'!D35)</f>
        <v>0</v>
      </c>
      <c r="F35" s="72">
        <v>0</v>
      </c>
      <c r="G35" s="36" t="s">
        <v>1241</v>
      </c>
    </row>
    <row r="36" spans="2:7" ht="14.5">
      <c r="B36" s="27">
        <v>10301003</v>
      </c>
      <c r="C36" s="27" t="s">
        <v>194</v>
      </c>
      <c r="D36" s="28" t="s">
        <v>3939</v>
      </c>
      <c r="E36" s="29">
        <f>SUMIFS('Detail GL'!H:H,'Detail GL'!A:A,'GL Map'!B36,'Detail GL'!O:O,'GL Map'!D36)</f>
        <v>0</v>
      </c>
      <c r="F36" s="72"/>
      <c r="G36" s="36" t="s">
        <v>3941</v>
      </c>
    </row>
    <row r="37" spans="2:7" ht="14.5">
      <c r="B37" s="27">
        <v>10301003</v>
      </c>
      <c r="C37" s="27" t="s">
        <v>194</v>
      </c>
      <c r="D37" s="28" t="s">
        <v>3715</v>
      </c>
      <c r="E37" s="29">
        <f>SUMIFS('Detail GL'!H:H,'Detail GL'!A:A,'GL Map'!B37,'Detail GL'!O:O,'GL Map'!D37)</f>
        <v>1219608.5</v>
      </c>
      <c r="F37" s="72"/>
      <c r="G37" s="36" t="s">
        <v>3942</v>
      </c>
    </row>
    <row r="38" spans="2:7" ht="14.5">
      <c r="B38" s="27">
        <v>10301003</v>
      </c>
      <c r="C38" s="27" t="s">
        <v>194</v>
      </c>
      <c r="D38" s="28" t="s">
        <v>3940</v>
      </c>
      <c r="E38" s="29">
        <f>SUMIFS('Detail GL'!H:H,'Detail GL'!A:A,'GL Map'!B38,'Detail GL'!O:O,'GL Map'!D38)</f>
        <v>0</v>
      </c>
      <c r="F38" s="72"/>
      <c r="G38" s="36" t="s">
        <v>3943</v>
      </c>
    </row>
    <row r="39" spans="2:7" ht="14.5">
      <c r="B39" s="27">
        <v>10301003</v>
      </c>
      <c r="C39" s="27" t="s">
        <v>194</v>
      </c>
      <c r="D39" s="28" t="s">
        <v>3729</v>
      </c>
      <c r="E39" s="29">
        <f>SUMIFS('Detail GL'!H:H,'Detail GL'!A:A,'GL Map'!B39,'Detail GL'!O:O,'GL Map'!D39)</f>
        <v>15523281.060000001</v>
      </c>
      <c r="F39" s="72"/>
      <c r="G39" s="36" t="s">
        <v>3944</v>
      </c>
    </row>
    <row r="40" spans="2:7" ht="14.5">
      <c r="B40" s="27">
        <v>10301003</v>
      </c>
      <c r="C40" s="27" t="s">
        <v>194</v>
      </c>
      <c r="D40" s="28"/>
      <c r="E40" s="29">
        <f>SUMIFS('Detail GL'!H:H,'Detail GL'!A:A,'GL Map'!B40,'Detail GL'!O:O,'GL Map'!D40)</f>
        <v>0</v>
      </c>
      <c r="F40" s="72">
        <v>0</v>
      </c>
      <c r="G40" s="36"/>
    </row>
    <row r="41" spans="2:7" ht="14.5">
      <c r="B41" s="27">
        <v>10301003</v>
      </c>
      <c r="C41" s="27" t="s">
        <v>194</v>
      </c>
      <c r="D41" s="28"/>
      <c r="E41" s="29">
        <f>SUMIFS('Detail GL'!H:H,'Detail GL'!A:A,'GL Map'!B41,'Detail GL'!O:O,'GL Map'!D41)</f>
        <v>0</v>
      </c>
      <c r="F41" s="72">
        <v>0</v>
      </c>
      <c r="G41" s="36"/>
    </row>
    <row r="42" spans="2:7" ht="14.5">
      <c r="B42" s="27">
        <v>10301003</v>
      </c>
      <c r="C42" s="27" t="s">
        <v>194</v>
      </c>
      <c r="D42" s="28"/>
      <c r="E42" s="29">
        <f>SUMIFS('Detail GL'!H:H,'Detail GL'!A:A,'GL Map'!B42,'Detail GL'!O:O,'GL Map'!D42)</f>
        <v>0</v>
      </c>
      <c r="F42" s="72">
        <v>0</v>
      </c>
      <c r="G42" s="36"/>
    </row>
    <row r="43" spans="2:7" ht="13">
      <c r="B43" s="32"/>
      <c r="C43" s="32"/>
      <c r="D43" s="33"/>
      <c r="E43" s="34">
        <f>SUM(E34:E42)</f>
        <v>18083192.07</v>
      </c>
      <c r="F43" s="71">
        <v>2897778.7800000003</v>
      </c>
      <c r="G43" s="35"/>
    </row>
    <row r="44" spans="2:7" ht="14.5">
      <c r="B44" s="27">
        <v>10301004</v>
      </c>
      <c r="C44" s="27" t="s">
        <v>605</v>
      </c>
      <c r="D44" s="28" t="s">
        <v>1165</v>
      </c>
      <c r="E44" s="29">
        <f>SUMIFS('Detail GL'!H:H,'Detail GL'!A:A,'GL Map'!B44,'Detail GL'!O:O,'GL Map'!D44)</f>
        <v>2341451.33</v>
      </c>
      <c r="F44" s="72">
        <v>411220.68</v>
      </c>
      <c r="G44" s="36" t="s">
        <v>1242</v>
      </c>
    </row>
    <row r="45" spans="2:7" ht="14.5">
      <c r="B45" s="27">
        <v>10301004</v>
      </c>
      <c r="C45" s="27" t="s">
        <v>605</v>
      </c>
      <c r="D45" s="28" t="s">
        <v>1169</v>
      </c>
      <c r="E45" s="29">
        <f>SUMIFS('Detail GL'!H:H,'Detail GL'!A:A,'GL Map'!B45,'Detail GL'!O:O,'GL Map'!D45)</f>
        <v>0</v>
      </c>
      <c r="F45" s="72">
        <v>0</v>
      </c>
      <c r="G45" s="36" t="s">
        <v>1243</v>
      </c>
    </row>
    <row r="46" spans="2:7" ht="14.5">
      <c r="B46" s="27">
        <v>10301004</v>
      </c>
      <c r="C46" s="27" t="s">
        <v>605</v>
      </c>
      <c r="D46" s="28" t="s">
        <v>1166</v>
      </c>
      <c r="E46" s="29">
        <f>SUMIFS('Detail GL'!H:H,'Detail GL'!A:A,'GL Map'!B46,'Detail GL'!O:O,'GL Map'!D46)</f>
        <v>0</v>
      </c>
      <c r="F46" s="72">
        <v>69076.58</v>
      </c>
      <c r="G46" s="36" t="s">
        <v>1244</v>
      </c>
    </row>
    <row r="47" spans="2:7" ht="14.5">
      <c r="B47" s="27">
        <v>10301004</v>
      </c>
      <c r="C47" s="27" t="s">
        <v>605</v>
      </c>
      <c r="D47" s="28" t="s">
        <v>3945</v>
      </c>
      <c r="E47" s="29">
        <f>SUMIFS('Detail GL'!H:H,'Detail GL'!A:A,'GL Map'!B47,'Detail GL'!O:O,'GL Map'!D47)</f>
        <v>0</v>
      </c>
      <c r="F47" s="72"/>
      <c r="G47" s="36" t="s">
        <v>3946</v>
      </c>
    </row>
    <row r="48" spans="2:7" ht="14.5">
      <c r="B48" s="27">
        <v>10301004</v>
      </c>
      <c r="C48" s="27" t="s">
        <v>605</v>
      </c>
      <c r="D48" s="28" t="s">
        <v>3725</v>
      </c>
      <c r="E48" s="29">
        <f>SUMIFS('Detail GL'!H:H,'Detail GL'!A:A,'GL Map'!B48,'Detail GL'!O:O,'GL Map'!D48)</f>
        <v>2456543.38</v>
      </c>
      <c r="F48" s="72"/>
      <c r="G48" s="36" t="s">
        <v>3947</v>
      </c>
    </row>
    <row r="49" spans="2:8" ht="14.5">
      <c r="B49" s="27">
        <v>10301004</v>
      </c>
      <c r="C49" s="27" t="s">
        <v>605</v>
      </c>
      <c r="D49" s="28" t="s">
        <v>3711</v>
      </c>
      <c r="E49" s="29">
        <f>SUMIFS('Detail GL'!H:H,'Detail GL'!A:A,'GL Map'!B49,'Detail GL'!O:O,'GL Map'!D49)</f>
        <v>93029.06</v>
      </c>
      <c r="F49" s="72"/>
      <c r="G49" s="36" t="s">
        <v>3948</v>
      </c>
    </row>
    <row r="50" spans="2:8" ht="14.5">
      <c r="B50" s="27">
        <v>10301004</v>
      </c>
      <c r="C50" s="27" t="s">
        <v>605</v>
      </c>
      <c r="D50" s="28" t="s">
        <v>3721</v>
      </c>
      <c r="E50" s="29">
        <f>SUMIFS('Detail GL'!H:H,'Detail GL'!A:A,'GL Map'!B50,'Detail GL'!O:O,'GL Map'!D50)</f>
        <v>832697.03</v>
      </c>
      <c r="F50" s="72"/>
      <c r="G50" s="36" t="s">
        <v>3949</v>
      </c>
    </row>
    <row r="51" spans="2:8" ht="14.5">
      <c r="B51" s="27">
        <v>10301004</v>
      </c>
      <c r="C51" s="27" t="s">
        <v>605</v>
      </c>
      <c r="D51" s="28" t="s">
        <v>3692</v>
      </c>
      <c r="E51" s="29">
        <f>SUMIFS('Detail GL'!H:H,'Detail GL'!A:A,'GL Map'!B51,'Detail GL'!O:O,'GL Map'!D51)</f>
        <v>2596981.56</v>
      </c>
      <c r="F51" s="72"/>
      <c r="G51" s="36" t="s">
        <v>3950</v>
      </c>
    </row>
    <row r="52" spans="2:8" ht="14.5">
      <c r="B52" s="27"/>
      <c r="C52" s="27"/>
      <c r="D52" s="28"/>
      <c r="E52" s="29"/>
      <c r="F52" s="72"/>
      <c r="G52" s="36"/>
    </row>
    <row r="53" spans="2:8" ht="14.5">
      <c r="B53" s="27">
        <v>10301004</v>
      </c>
      <c r="C53" s="27" t="s">
        <v>605</v>
      </c>
      <c r="D53" s="28"/>
      <c r="E53" s="29">
        <f>SUMIFS('Detail GL'!H:H,'Detail GL'!A:A,'GL Map'!B53,'Detail GL'!O:O,'GL Map'!D53)</f>
        <v>0</v>
      </c>
      <c r="F53" s="72">
        <v>0</v>
      </c>
      <c r="G53" s="36"/>
    </row>
    <row r="54" spans="2:8" ht="14.5">
      <c r="B54" s="27">
        <v>10301004</v>
      </c>
      <c r="C54" s="27" t="s">
        <v>605</v>
      </c>
      <c r="D54" s="28"/>
      <c r="E54" s="29">
        <f>SUMIFS('Detail GL'!H:H,'Detail GL'!A:A,'GL Map'!B54,'Detail GL'!O:O,'GL Map'!D54)</f>
        <v>0</v>
      </c>
      <c r="F54" s="72">
        <v>0</v>
      </c>
      <c r="G54" s="36"/>
    </row>
    <row r="55" spans="2:8" ht="13">
      <c r="B55" s="32"/>
      <c r="C55" s="32"/>
      <c r="D55" s="33"/>
      <c r="E55" s="34">
        <f>SUM(E44:E54)</f>
        <v>8320702.3599999994</v>
      </c>
      <c r="F55" s="71">
        <v>480297.26</v>
      </c>
      <c r="G55" s="35"/>
    </row>
    <row r="56" spans="2:8" ht="14.5">
      <c r="B56" s="27">
        <v>10363001</v>
      </c>
      <c r="C56" s="27" t="s">
        <v>50</v>
      </c>
      <c r="D56" s="38" t="s">
        <v>1245</v>
      </c>
      <c r="E56" s="29">
        <f>SUMIFS('Detail GL'!H:H,'Detail GL'!A:A,'GL Map'!B56,'Detail GL'!N:N,'GL Map'!D56)</f>
        <v>0</v>
      </c>
      <c r="F56" s="72">
        <v>0</v>
      </c>
      <c r="G56" s="36" t="s">
        <v>1246</v>
      </c>
      <c r="H56" s="19" t="s">
        <v>1247</v>
      </c>
    </row>
    <row r="57" spans="2:8" ht="14.5">
      <c r="B57" s="27">
        <v>10363001</v>
      </c>
      <c r="C57" s="27" t="s">
        <v>50</v>
      </c>
      <c r="D57" s="38" t="s">
        <v>663</v>
      </c>
      <c r="E57" s="29">
        <f>SUMIFS('Detail GL'!H:H,'Detail GL'!A:A,'GL Map'!B57,'Detail GL'!N:N,'GL Map'!D57)</f>
        <v>18577620</v>
      </c>
      <c r="F57" s="72">
        <v>18577620</v>
      </c>
      <c r="G57" s="36" t="s">
        <v>664</v>
      </c>
      <c r="H57" s="19" t="s">
        <v>1248</v>
      </c>
    </row>
    <row r="58" spans="2:8" ht="14.5">
      <c r="B58" s="27">
        <v>10363001</v>
      </c>
      <c r="C58" s="27" t="s">
        <v>50</v>
      </c>
      <c r="D58" s="38" t="s">
        <v>1249</v>
      </c>
      <c r="E58" s="29">
        <f>SUMIFS('Detail GL'!H:H,'Detail GL'!A:A,'GL Map'!B58,'Detail GL'!N:N,'GL Map'!D58)</f>
        <v>-335465</v>
      </c>
      <c r="F58" s="72">
        <v>0</v>
      </c>
      <c r="G58" s="36" t="s">
        <v>1250</v>
      </c>
      <c r="H58" s="19" t="s">
        <v>1248</v>
      </c>
    </row>
    <row r="59" spans="2:8" ht="14.5">
      <c r="B59" s="27">
        <v>10363001</v>
      </c>
      <c r="C59" s="27" t="s">
        <v>50</v>
      </c>
      <c r="D59" s="38" t="s">
        <v>1174</v>
      </c>
      <c r="E59" s="29">
        <f>SUMIFS('Detail GL'!H:H,'Detail GL'!A:A,'GL Map'!B59,'Detail GL'!N:N,'GL Map'!D59)</f>
        <v>3660000</v>
      </c>
      <c r="F59" s="72">
        <v>3660000</v>
      </c>
      <c r="G59" s="36" t="s">
        <v>1173</v>
      </c>
      <c r="H59" s="19" t="s">
        <v>1251</v>
      </c>
    </row>
    <row r="60" spans="2:8" ht="14.5">
      <c r="B60" s="27">
        <v>10363001</v>
      </c>
      <c r="C60" s="27" t="s">
        <v>50</v>
      </c>
      <c r="D60" s="38" t="s">
        <v>1179</v>
      </c>
      <c r="E60" s="29">
        <f>SUMIFS('Detail GL'!H:H,'Detail GL'!A:A,'GL Map'!B60,'Detail GL'!N:N,'GL Map'!D60)</f>
        <v>36000</v>
      </c>
      <c r="F60" s="72">
        <v>36000</v>
      </c>
      <c r="G60" s="36" t="s">
        <v>1158</v>
      </c>
      <c r="H60" s="19" t="s">
        <v>1252</v>
      </c>
    </row>
    <row r="61" spans="2:8" ht="14.5">
      <c r="B61" s="44">
        <v>10363001</v>
      </c>
      <c r="C61" s="44" t="s">
        <v>50</v>
      </c>
      <c r="D61" s="45" t="s">
        <v>1193</v>
      </c>
      <c r="E61" s="29">
        <f>SUMIFS('Detail GL'!H:H,'Detail GL'!A:A,'GL Map'!B61,'Detail GL'!N:N,'GL Map'!D61)</f>
        <v>0</v>
      </c>
      <c r="F61" s="72">
        <v>0</v>
      </c>
      <c r="G61" s="46" t="s">
        <v>1160</v>
      </c>
      <c r="H61" s="47" t="s">
        <v>1253</v>
      </c>
    </row>
    <row r="62" spans="2:8" ht="14.5">
      <c r="B62" s="27">
        <v>10363001</v>
      </c>
      <c r="C62" s="27" t="s">
        <v>50</v>
      </c>
      <c r="D62" s="38" t="s">
        <v>1254</v>
      </c>
      <c r="E62" s="29">
        <f>SUMIFS('Detail GL'!H:H,'Detail GL'!A:A,'GL Map'!B62,'Detail GL'!N:N,'GL Map'!D62)</f>
        <v>0</v>
      </c>
      <c r="F62" s="72">
        <v>0</v>
      </c>
      <c r="G62" s="36" t="s">
        <v>1255</v>
      </c>
      <c r="H62" s="19" t="s">
        <v>1253</v>
      </c>
    </row>
    <row r="63" spans="2:8" ht="14.5">
      <c r="B63" s="27">
        <v>10363001</v>
      </c>
      <c r="C63" s="27" t="s">
        <v>50</v>
      </c>
      <c r="D63" s="38" t="s">
        <v>1256</v>
      </c>
      <c r="E63" s="29">
        <f>SUMIFS('Detail GL'!H:H,'Detail GL'!A:A,'GL Map'!B63,'Detail GL'!N:N,'GL Map'!D63)</f>
        <v>0</v>
      </c>
      <c r="F63" s="72">
        <v>0</v>
      </c>
      <c r="G63" s="36" t="s">
        <v>1257</v>
      </c>
      <c r="H63" s="19" t="s">
        <v>1253</v>
      </c>
    </row>
    <row r="64" spans="2:8" ht="14.5">
      <c r="B64" s="27">
        <v>10363001</v>
      </c>
      <c r="C64" s="27" t="s">
        <v>50</v>
      </c>
      <c r="D64" s="61" t="s">
        <v>1357</v>
      </c>
      <c r="E64" s="29">
        <f>SUMIFS('Detail GL'!H:H,'Detail GL'!A:A,'GL Map'!B64,'Detail GL'!N:N,'GL Map'!D64)</f>
        <v>500000</v>
      </c>
      <c r="F64" s="72">
        <v>500000</v>
      </c>
      <c r="G64" s="61" t="s">
        <v>1358</v>
      </c>
      <c r="H64" s="19" t="s">
        <v>1248</v>
      </c>
    </row>
    <row r="65" spans="2:8" ht="14.5">
      <c r="B65" s="27">
        <v>10363001</v>
      </c>
      <c r="C65" s="27" t="s">
        <v>50</v>
      </c>
      <c r="D65" s="61" t="s">
        <v>1361</v>
      </c>
      <c r="E65" s="29">
        <f>SUMIFS('Detail GL'!H:H,'Detail GL'!A:A,'GL Map'!B65,'Detail GL'!N:N,'GL Map'!D65)</f>
        <v>65000</v>
      </c>
      <c r="F65" s="72">
        <v>65000</v>
      </c>
      <c r="G65" s="61" t="s">
        <v>1362</v>
      </c>
      <c r="H65" s="23" t="s">
        <v>1426</v>
      </c>
    </row>
    <row r="66" spans="2:8" ht="14.5">
      <c r="B66" s="27">
        <v>10363001</v>
      </c>
      <c r="C66" s="27" t="s">
        <v>50</v>
      </c>
      <c r="D66" s="61" t="s">
        <v>1411</v>
      </c>
      <c r="E66" s="29">
        <f>SUMIFS('Detail GL'!H:H,'Detail GL'!A:A,'GL Map'!B66,'Detail GL'!N:N,'GL Map'!D66)</f>
        <v>200000</v>
      </c>
      <c r="F66" s="72">
        <v>200000</v>
      </c>
      <c r="G66" s="61" t="s">
        <v>1412</v>
      </c>
      <c r="H66" s="23" t="s">
        <v>1427</v>
      </c>
    </row>
    <row r="67" spans="2:8" ht="14.5">
      <c r="B67" s="27">
        <v>10363001</v>
      </c>
      <c r="C67" s="27" t="s">
        <v>50</v>
      </c>
      <c r="D67" s="61" t="s">
        <v>1415</v>
      </c>
      <c r="E67" s="29">
        <f>SUMIFS('Detail GL'!H:H,'Detail GL'!A:A,'GL Map'!B67,'Detail GL'!N:N,'GL Map'!D67)</f>
        <v>100000</v>
      </c>
      <c r="F67" s="72">
        <v>100000</v>
      </c>
      <c r="G67" s="61" t="s">
        <v>1416</v>
      </c>
      <c r="H67" s="23" t="s">
        <v>1427</v>
      </c>
    </row>
    <row r="68" spans="2:8" ht="14.5">
      <c r="B68" s="27">
        <v>10363001</v>
      </c>
      <c r="C68" s="27" t="s">
        <v>50</v>
      </c>
      <c r="D68" s="61" t="s">
        <v>1419</v>
      </c>
      <c r="E68" s="29">
        <f>SUMIFS('Detail GL'!H:H,'Detail GL'!A:A,'GL Map'!B68,'Detail GL'!N:N,'GL Map'!D68)</f>
        <v>0</v>
      </c>
      <c r="F68" s="72">
        <v>280000</v>
      </c>
      <c r="G68" s="61" t="s">
        <v>1420</v>
      </c>
      <c r="H68" s="19" t="s">
        <v>1253</v>
      </c>
    </row>
    <row r="69" spans="2:8" ht="13">
      <c r="B69" s="32"/>
      <c r="C69" s="32"/>
      <c r="D69" s="33"/>
      <c r="E69" s="34">
        <f>SUM(E56:E68)</f>
        <v>22803155</v>
      </c>
      <c r="F69" s="34">
        <v>23418620</v>
      </c>
      <c r="G69" s="35"/>
    </row>
    <row r="70" spans="2:8" ht="14.25" customHeight="1">
      <c r="B70" s="44">
        <v>20121001</v>
      </c>
      <c r="C70" s="44" t="s">
        <v>294</v>
      </c>
      <c r="D70" s="48">
        <v>1010</v>
      </c>
      <c r="E70" s="29">
        <f>SUMIFS('Detail GL'!H:H,'Detail GL'!A:A,'GL Map'!B70,'Detail GL'!V:V,'GL Map'!D70)</f>
        <v>-88165863.079999983</v>
      </c>
      <c r="F70" s="73">
        <v>-76902271.310000002</v>
      </c>
      <c r="G70" s="49"/>
    </row>
    <row r="71" spans="2:8" ht="14.25" customHeight="1">
      <c r="B71" s="44">
        <v>20121001</v>
      </c>
      <c r="C71" s="44" t="s">
        <v>294</v>
      </c>
      <c r="D71" s="48">
        <v>1020</v>
      </c>
      <c r="E71" s="29">
        <f>SUMIFS('Detail GL'!H:H,'Detail GL'!A:A,'GL Map'!B71,'Detail GL'!V:V,'GL Map'!D71)</f>
        <v>0</v>
      </c>
      <c r="F71" s="73">
        <v>0</v>
      </c>
      <c r="G71" s="27"/>
    </row>
    <row r="72" spans="2:8" ht="14.25" customHeight="1">
      <c r="B72" s="44">
        <v>20121001</v>
      </c>
      <c r="C72" s="44" t="s">
        <v>294</v>
      </c>
      <c r="D72" s="48">
        <v>2020</v>
      </c>
      <c r="E72" s="29">
        <f>SUMIFS('Detail GL'!H:H,'Detail GL'!A:A,'GL Map'!B72,'Detail GL'!V:V,'GL Map'!D72)</f>
        <v>0</v>
      </c>
      <c r="F72" s="73">
        <v>0</v>
      </c>
      <c r="G72" s="27"/>
    </row>
    <row r="73" spans="2:8" ht="14.25" customHeight="1">
      <c r="B73" s="44">
        <v>20121001</v>
      </c>
      <c r="C73" s="44" t="s">
        <v>294</v>
      </c>
      <c r="D73" s="48">
        <v>2030</v>
      </c>
      <c r="E73" s="29">
        <f>SUMIFS('Detail GL'!H:H,'Detail GL'!A:A,'GL Map'!B73,'Detail GL'!V:V,'GL Map'!D73)</f>
        <v>0</v>
      </c>
      <c r="F73" s="73">
        <v>0</v>
      </c>
      <c r="G73" s="27"/>
    </row>
    <row r="74" spans="2:8" ht="14.25" customHeight="1">
      <c r="B74" s="44">
        <v>20121001</v>
      </c>
      <c r="C74" s="44" t="s">
        <v>294</v>
      </c>
      <c r="D74" s="48">
        <v>5010</v>
      </c>
      <c r="E74" s="29">
        <f>SUMIFS('Detail GL'!H:H,'Detail GL'!A:A,'GL Map'!B74,'Detail GL'!V:V,'GL Map'!D74)</f>
        <v>-20189614.910000004</v>
      </c>
      <c r="F74" s="73">
        <v>0</v>
      </c>
      <c r="G74" s="27"/>
    </row>
    <row r="75" spans="2:8" ht="13">
      <c r="B75" s="50"/>
      <c r="C75" s="50"/>
      <c r="D75" s="51"/>
      <c r="E75" s="34">
        <f>SUM(E70:E74)</f>
        <v>-108355477.98999998</v>
      </c>
      <c r="F75" s="71">
        <v>-76902271.310000002</v>
      </c>
      <c r="G75" s="35"/>
    </row>
  </sheetData>
  <autoFilter ref="B3:G69" xr:uid="{00000000-0009-0000-0000-00000F000000}"/>
  <conditionalFormatting sqref="D1:D33 D42:D1048576">
    <cfRule type="duplicateValues" dxfId="9" priority="2"/>
  </conditionalFormatting>
  <conditionalFormatting sqref="D34:D41">
    <cfRule type="duplicateValues" dxfId="8" priority="1"/>
  </conditionalFormatting>
  <pageMargins left="0.7" right="0.7" top="0.75" bottom="0.75" header="0.3" footer="0.3"/>
  <pageSetup scale="5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E8"/>
  <sheetViews>
    <sheetView workbookViewId="0">
      <selection activeCell="H19" sqref="H19"/>
    </sheetView>
  </sheetViews>
  <sheetFormatPr defaultRowHeight="14.5"/>
  <cols>
    <col min="2" max="2" width="25.54296875" customWidth="1"/>
    <col min="3" max="3" width="18.54296875" customWidth="1"/>
    <col min="4" max="4" width="15" bestFit="1" customWidth="1"/>
    <col min="5" max="5" width="25.453125" customWidth="1"/>
  </cols>
  <sheetData>
    <row r="2" spans="2:5">
      <c r="B2" t="s">
        <v>1310</v>
      </c>
      <c r="D2" s="122">
        <v>-271307912</v>
      </c>
      <c r="E2" t="s">
        <v>1311</v>
      </c>
    </row>
    <row r="3" spans="2:5">
      <c r="B3" t="s">
        <v>661</v>
      </c>
      <c r="D3" s="66"/>
    </row>
    <row r="4" spans="2:5" ht="17.5">
      <c r="B4" s="2" t="s">
        <v>708</v>
      </c>
      <c r="D4" s="66">
        <v>403398.63000000297</v>
      </c>
      <c r="E4" s="65">
        <v>1903007144</v>
      </c>
    </row>
    <row r="5" spans="2:5" ht="17.5">
      <c r="B5" t="s">
        <v>756</v>
      </c>
      <c r="D5" s="66">
        <v>-403398.63000000297</v>
      </c>
      <c r="E5" s="65">
        <v>1903007144</v>
      </c>
    </row>
    <row r="6" spans="2:5">
      <c r="B6" t="s">
        <v>1313</v>
      </c>
      <c r="D6" s="67">
        <f>SUM(D2:D5)</f>
        <v>-271307912</v>
      </c>
    </row>
    <row r="7" spans="2:5" ht="15" thickBot="1">
      <c r="B7" t="s">
        <v>1314</v>
      </c>
      <c r="D7" s="68">
        <f>D2-D6</f>
        <v>0</v>
      </c>
    </row>
    <row r="8" spans="2:5" ht="15" thickTop="1"/>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K67"/>
  <sheetViews>
    <sheetView workbookViewId="0">
      <pane ySplit="4" topLeftCell="A5" activePane="bottomLeft" state="frozen"/>
      <selection activeCell="L76" sqref="L76"/>
      <selection pane="bottomLeft" activeCell="C7" sqref="C7"/>
    </sheetView>
  </sheetViews>
  <sheetFormatPr defaultRowHeight="14.5"/>
  <cols>
    <col min="1" max="1" width="26.453125" customWidth="1"/>
    <col min="2" max="2" width="49.54296875" customWidth="1"/>
    <col min="3" max="4" width="14.453125" customWidth="1"/>
    <col min="7" max="7" width="17.54296875" customWidth="1"/>
    <col min="8" max="8" width="10.54296875" bestFit="1" customWidth="1"/>
  </cols>
  <sheetData>
    <row r="1" spans="1:8">
      <c r="A1" s="101" t="s">
        <v>1235</v>
      </c>
      <c r="B1" s="102"/>
      <c r="C1" s="102"/>
      <c r="D1" s="102"/>
    </row>
    <row r="2" spans="1:8">
      <c r="A2" s="102" t="s">
        <v>1438</v>
      </c>
      <c r="B2" s="102"/>
      <c r="C2" s="102"/>
      <c r="D2" s="102"/>
    </row>
    <row r="3" spans="1:8" ht="15" thickBot="1">
      <c r="A3" s="102"/>
      <c r="B3" s="102"/>
      <c r="C3" s="103" t="s">
        <v>1439</v>
      </c>
      <c r="D3" s="103" t="s">
        <v>1439</v>
      </c>
    </row>
    <row r="4" spans="1:8" ht="15" thickBot="1">
      <c r="A4" s="104" t="s">
        <v>1440</v>
      </c>
      <c r="B4" s="104" t="s">
        <v>589</v>
      </c>
      <c r="C4" s="104" t="s">
        <v>1441</v>
      </c>
      <c r="D4" s="104" t="s">
        <v>1441</v>
      </c>
    </row>
    <row r="5" spans="1:8">
      <c r="A5" s="105" t="s">
        <v>60</v>
      </c>
      <c r="B5" s="106"/>
      <c r="C5" s="107">
        <v>5171068.1500000004</v>
      </c>
      <c r="D5" s="107"/>
    </row>
    <row r="6" spans="1:8">
      <c r="A6" s="4" t="s">
        <v>61</v>
      </c>
      <c r="B6" s="106"/>
      <c r="C6" s="107">
        <v>533250.4</v>
      </c>
      <c r="D6" s="107"/>
    </row>
    <row r="7" spans="1:8">
      <c r="A7" s="108" t="s">
        <v>62</v>
      </c>
      <c r="B7" s="106"/>
      <c r="C7" s="107">
        <v>0</v>
      </c>
      <c r="D7" s="107"/>
    </row>
    <row r="8" spans="1:8">
      <c r="A8" s="4"/>
      <c r="B8" s="106"/>
      <c r="C8" s="107">
        <v>0</v>
      </c>
      <c r="D8" s="107"/>
    </row>
    <row r="9" spans="1:8">
      <c r="A9" s="105" t="s">
        <v>1442</v>
      </c>
      <c r="B9" s="106"/>
      <c r="C9" s="107">
        <v>0</v>
      </c>
      <c r="D9" s="107">
        <v>0</v>
      </c>
    </row>
    <row r="10" spans="1:8">
      <c r="A10" s="109" t="s">
        <v>922</v>
      </c>
      <c r="B10" s="109" t="s">
        <v>922</v>
      </c>
      <c r="C10" s="110">
        <f>SUM(C5:C9)</f>
        <v>5704318.5500000007</v>
      </c>
      <c r="D10" s="110">
        <f>SUM(D5:D9)</f>
        <v>0</v>
      </c>
    </row>
    <row r="11" spans="1:8">
      <c r="A11" s="111" t="s">
        <v>178</v>
      </c>
      <c r="B11" s="106"/>
      <c r="C11" s="107"/>
      <c r="D11" s="107"/>
    </row>
    <row r="12" spans="1:8">
      <c r="A12" s="111" t="s">
        <v>65</v>
      </c>
      <c r="B12" s="106"/>
      <c r="C12" s="107"/>
      <c r="D12" s="107"/>
    </row>
    <row r="13" spans="1:8">
      <c r="A13" s="111" t="s">
        <v>126</v>
      </c>
      <c r="B13" s="106"/>
      <c r="C13" s="107"/>
      <c r="D13" s="107"/>
      <c r="G13">
        <v>-8711.01</v>
      </c>
      <c r="H13">
        <v>-740000</v>
      </c>
    </row>
    <row r="14" spans="1:8">
      <c r="A14" s="111" t="s">
        <v>161</v>
      </c>
      <c r="B14" s="106"/>
      <c r="C14" s="107"/>
      <c r="D14" s="107"/>
      <c r="G14">
        <v>-30196.29</v>
      </c>
      <c r="H14">
        <v>-2565159</v>
      </c>
    </row>
    <row r="15" spans="1:8">
      <c r="A15" s="111" t="s">
        <v>132</v>
      </c>
      <c r="B15" s="106"/>
      <c r="C15" s="107"/>
      <c r="D15" s="107"/>
    </row>
    <row r="16" spans="1:8">
      <c r="A16" s="111" t="s">
        <v>159</v>
      </c>
      <c r="B16" s="106"/>
      <c r="C16" s="107"/>
      <c r="D16" s="107"/>
    </row>
    <row r="17" spans="1:4">
      <c r="A17" s="111" t="s">
        <v>135</v>
      </c>
      <c r="B17" s="106"/>
      <c r="C17" s="112"/>
      <c r="D17" s="107"/>
    </row>
    <row r="18" spans="1:4">
      <c r="A18" s="111" t="s">
        <v>125</v>
      </c>
      <c r="B18" s="106"/>
      <c r="C18" s="107"/>
      <c r="D18" s="107"/>
    </row>
    <row r="19" spans="1:4">
      <c r="A19" s="111" t="s">
        <v>151</v>
      </c>
      <c r="B19" s="106"/>
      <c r="C19" s="107"/>
      <c r="D19" s="107"/>
    </row>
    <row r="20" spans="1:4">
      <c r="A20" s="111" t="s">
        <v>612</v>
      </c>
      <c r="B20" s="106"/>
      <c r="C20" s="107"/>
      <c r="D20" s="107"/>
    </row>
    <row r="21" spans="1:4">
      <c r="A21" s="111" t="s">
        <v>153</v>
      </c>
      <c r="B21" s="106"/>
      <c r="C21" s="107"/>
      <c r="D21" s="107"/>
    </row>
    <row r="22" spans="1:4">
      <c r="A22" s="111" t="s">
        <v>150</v>
      </c>
      <c r="B22" s="106"/>
      <c r="C22" s="107"/>
      <c r="D22" s="107"/>
    </row>
    <row r="23" spans="1:4">
      <c r="A23" s="111" t="s">
        <v>157</v>
      </c>
      <c r="B23" s="106"/>
      <c r="C23" s="107"/>
      <c r="D23" s="107"/>
    </row>
    <row r="24" spans="1:4">
      <c r="A24" s="111" t="s">
        <v>134</v>
      </c>
      <c r="B24" s="106"/>
      <c r="C24" s="107"/>
      <c r="D24" s="107"/>
    </row>
    <row r="25" spans="1:4">
      <c r="A25" s="111" t="s">
        <v>172</v>
      </c>
      <c r="B25" s="106"/>
      <c r="C25" s="107"/>
      <c r="D25" s="107"/>
    </row>
    <row r="26" spans="1:4">
      <c r="A26" s="111" t="s">
        <v>64</v>
      </c>
      <c r="B26" s="106"/>
      <c r="C26" s="107"/>
      <c r="D26" s="107"/>
    </row>
    <row r="27" spans="1:4">
      <c r="A27" s="111" t="s">
        <v>152</v>
      </c>
      <c r="B27" s="106"/>
      <c r="C27" s="107"/>
      <c r="D27" s="107"/>
    </row>
    <row r="28" spans="1:4">
      <c r="A28" s="111" t="s">
        <v>165</v>
      </c>
      <c r="B28" s="106"/>
      <c r="C28" s="107"/>
      <c r="D28" s="107"/>
    </row>
    <row r="29" spans="1:4">
      <c r="A29" s="111" t="s">
        <v>609</v>
      </c>
      <c r="B29" s="106"/>
      <c r="C29" s="107"/>
      <c r="D29" s="107"/>
    </row>
    <row r="30" spans="1:4">
      <c r="A30" s="111" t="s">
        <v>133</v>
      </c>
      <c r="B30" s="106"/>
      <c r="C30" s="107"/>
      <c r="D30" s="107"/>
    </row>
    <row r="31" spans="1:4">
      <c r="A31" s="111" t="s">
        <v>171</v>
      </c>
      <c r="B31" s="106"/>
      <c r="C31" s="107"/>
      <c r="D31" s="107"/>
    </row>
    <row r="32" spans="1:4">
      <c r="A32" s="111" t="s">
        <v>170</v>
      </c>
      <c r="B32" s="106"/>
      <c r="C32" s="107"/>
      <c r="D32" s="107"/>
    </row>
    <row r="33" spans="1:4">
      <c r="A33" s="111" t="s">
        <v>176</v>
      </c>
      <c r="B33" s="106"/>
      <c r="C33" s="107"/>
      <c r="D33" s="107"/>
    </row>
    <row r="34" spans="1:4">
      <c r="A34" s="111" t="s">
        <v>156</v>
      </c>
      <c r="B34" s="106"/>
      <c r="C34" s="107"/>
      <c r="D34" s="107"/>
    </row>
    <row r="35" spans="1:4">
      <c r="A35" s="111" t="s">
        <v>130</v>
      </c>
      <c r="B35" s="106"/>
      <c r="C35" s="107"/>
      <c r="D35" s="107"/>
    </row>
    <row r="36" spans="1:4">
      <c r="A36" s="111" t="s">
        <v>128</v>
      </c>
      <c r="B36" s="106"/>
      <c r="C36" s="107"/>
      <c r="D36" s="107"/>
    </row>
    <row r="37" spans="1:4">
      <c r="A37" s="111" t="s">
        <v>1443</v>
      </c>
      <c r="B37" s="106"/>
      <c r="C37" s="107"/>
      <c r="D37" s="107"/>
    </row>
    <row r="38" spans="1:4">
      <c r="A38" s="111" t="s">
        <v>148</v>
      </c>
      <c r="B38" s="106"/>
      <c r="C38" s="107"/>
      <c r="D38" s="107"/>
    </row>
    <row r="39" spans="1:4">
      <c r="A39" s="111" t="s">
        <v>163</v>
      </c>
      <c r="B39" s="106"/>
      <c r="C39" s="107"/>
      <c r="D39" s="107"/>
    </row>
    <row r="40" spans="1:4">
      <c r="A40" s="111" t="s">
        <v>162</v>
      </c>
      <c r="B40" s="106"/>
      <c r="C40" s="107"/>
      <c r="D40" s="107"/>
    </row>
    <row r="41" spans="1:4">
      <c r="A41" s="111" t="s">
        <v>169</v>
      </c>
      <c r="B41" s="106"/>
      <c r="C41" s="107"/>
      <c r="D41" s="107"/>
    </row>
    <row r="42" spans="1:4">
      <c r="A42" s="111" t="s">
        <v>193</v>
      </c>
      <c r="B42" s="106"/>
      <c r="C42" s="107"/>
      <c r="D42" s="107"/>
    </row>
    <row r="43" spans="1:4">
      <c r="A43" s="108" t="s">
        <v>173</v>
      </c>
      <c r="B43" s="106"/>
      <c r="C43" s="107"/>
      <c r="D43" s="107"/>
    </row>
    <row r="44" spans="1:4">
      <c r="A44" s="111" t="s">
        <v>175</v>
      </c>
      <c r="B44" s="106"/>
      <c r="C44" s="107"/>
      <c r="D44" s="107"/>
    </row>
    <row r="45" spans="1:4">
      <c r="A45" s="111" t="s">
        <v>199</v>
      </c>
      <c r="B45" s="106"/>
      <c r="C45" s="107"/>
      <c r="D45" s="107"/>
    </row>
    <row r="46" spans="1:4">
      <c r="A46" s="109" t="s">
        <v>1444</v>
      </c>
      <c r="B46" s="109" t="s">
        <v>1444</v>
      </c>
      <c r="C46" s="110">
        <f>SUM(C11:C45)</f>
        <v>0</v>
      </c>
      <c r="D46" s="110">
        <f>SUM(D13:D45)</f>
        <v>0</v>
      </c>
    </row>
    <row r="48" spans="1:4">
      <c r="A48" s="111"/>
      <c r="B48" s="106"/>
      <c r="C48" s="107"/>
      <c r="D48" s="107"/>
    </row>
    <row r="49" spans="1:8">
      <c r="A49" s="109" t="s">
        <v>1445</v>
      </c>
      <c r="B49" s="109" t="s">
        <v>1446</v>
      </c>
      <c r="C49" s="110"/>
      <c r="D49" s="110"/>
    </row>
    <row r="50" spans="1:8">
      <c r="A50" s="111" t="s">
        <v>19</v>
      </c>
      <c r="B50" s="106"/>
      <c r="C50" s="107"/>
      <c r="D50" s="107"/>
    </row>
    <row r="51" spans="1:8">
      <c r="A51" s="111" t="s">
        <v>63</v>
      </c>
      <c r="B51" s="106"/>
      <c r="C51" s="107"/>
      <c r="D51" s="107"/>
    </row>
    <row r="52" spans="1:8">
      <c r="A52" s="4" t="s">
        <v>28</v>
      </c>
      <c r="B52" s="106"/>
      <c r="C52" s="107"/>
      <c r="D52" s="107"/>
    </row>
    <row r="53" spans="1:8">
      <c r="A53" s="111" t="s">
        <v>58</v>
      </c>
      <c r="B53" s="106"/>
      <c r="C53" s="107"/>
      <c r="D53" s="107"/>
    </row>
    <row r="54" spans="1:8">
      <c r="A54" s="4" t="s">
        <v>297</v>
      </c>
      <c r="B54" s="106"/>
      <c r="C54" s="107"/>
      <c r="D54" s="107"/>
    </row>
    <row r="55" spans="1:8">
      <c r="A55" s="111" t="s">
        <v>53</v>
      </c>
      <c r="B55" s="106"/>
      <c r="C55" s="107"/>
      <c r="D55" s="107"/>
      <c r="G55" s="64"/>
    </row>
    <row r="56" spans="1:8">
      <c r="A56" s="105" t="s">
        <v>54</v>
      </c>
      <c r="B56" s="106"/>
      <c r="C56" s="107"/>
      <c r="D56" s="107"/>
      <c r="G56" s="67"/>
    </row>
    <row r="57" spans="1:8">
      <c r="A57" s="109" t="s">
        <v>873</v>
      </c>
      <c r="B57" s="109" t="s">
        <v>873</v>
      </c>
      <c r="C57" s="109">
        <f>SUM(C50:C56)</f>
        <v>0</v>
      </c>
      <c r="D57" s="109">
        <f>SUM(D50:D56)</f>
        <v>0</v>
      </c>
      <c r="G57" s="67"/>
    </row>
    <row r="58" spans="1:8">
      <c r="A58" s="111" t="s">
        <v>158</v>
      </c>
      <c r="B58" s="111"/>
      <c r="C58" s="107"/>
      <c r="D58" s="107"/>
      <c r="G58" s="113"/>
      <c r="H58" s="67"/>
    </row>
    <row r="59" spans="1:8">
      <c r="A59" s="111" t="s">
        <v>199</v>
      </c>
      <c r="B59" s="114"/>
      <c r="C59" s="107"/>
      <c r="D59" s="107"/>
    </row>
    <row r="60" spans="1:8">
      <c r="A60" s="109" t="s">
        <v>920</v>
      </c>
      <c r="B60" s="109" t="s">
        <v>1447</v>
      </c>
      <c r="C60" s="115">
        <f>SUM(C58:C59)</f>
        <v>0</v>
      </c>
      <c r="D60" s="115">
        <f>SUM(D58:D59)</f>
        <v>0</v>
      </c>
      <c r="G60" s="116"/>
    </row>
    <row r="61" spans="1:8">
      <c r="A61" s="111" t="s">
        <v>710</v>
      </c>
      <c r="B61" s="106"/>
      <c r="C61" s="107">
        <v>0</v>
      </c>
      <c r="D61" s="107"/>
    </row>
    <row r="62" spans="1:8" ht="15" thickBot="1">
      <c r="A62" s="117" t="s">
        <v>709</v>
      </c>
      <c r="B62" s="117"/>
      <c r="C62" s="115">
        <f>C61</f>
        <v>0</v>
      </c>
      <c r="D62" s="115">
        <f>D61</f>
        <v>0</v>
      </c>
    </row>
    <row r="63" spans="1:8" ht="15" thickBot="1">
      <c r="A63" s="118" t="s">
        <v>11</v>
      </c>
      <c r="B63" s="119"/>
      <c r="C63" s="120"/>
      <c r="D63" s="120">
        <f>D10+D46+D57+D60+D49+D62</f>
        <v>0</v>
      </c>
    </row>
    <row r="65" spans="3:11">
      <c r="K65" s="67"/>
    </row>
    <row r="66" spans="3:11">
      <c r="C66" s="121"/>
      <c r="D66" s="121"/>
      <c r="K66" s="67"/>
    </row>
    <row r="67" spans="3:11">
      <c r="C67" s="121"/>
      <c r="D67" s="121"/>
    </row>
  </sheetData>
  <autoFilter ref="A4:D63" xr:uid="{00000000-0009-0000-0000-000011000000}"/>
  <conditionalFormatting sqref="A18:A19">
    <cfRule type="duplicateValues" dxfId="7" priority="5"/>
  </conditionalFormatting>
  <conditionalFormatting sqref="A11:A12">
    <cfRule type="duplicateValues" dxfId="6" priority="4"/>
  </conditionalFormatting>
  <conditionalFormatting sqref="A53:A63 A5 A48:A51 A9:A46">
    <cfRule type="duplicateValues" dxfId="5" priority="6"/>
  </conditionalFormatting>
  <conditionalFormatting sqref="A48:A1048576 A1:A46">
    <cfRule type="duplicateValues" dxfId="4" priority="3"/>
  </conditionalFormatting>
  <conditionalFormatting sqref="A63:A1048576 A58:A59 A50:A51 A61 A1:A5 A45 A9 A53:A56 A13:A43">
    <cfRule type="duplicateValues" dxfId="3" priority="7"/>
  </conditionalFormatting>
  <conditionalFormatting sqref="A48 A44">
    <cfRule type="duplicateValues" dxfId="2" priority="8"/>
  </conditionalFormatting>
  <conditionalFormatting sqref="A1:A1048576">
    <cfRule type="duplicateValues" dxfId="1" priority="2"/>
  </conditionalFormatting>
  <conditionalFormatting sqref="A7">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60FA14F372C2469A85BA3DFF479223" ma:contentTypeVersion="15" ma:contentTypeDescription="Create a new document." ma:contentTypeScope="" ma:versionID="18eab0f433e227e374f1886a55c7c915">
  <xsd:schema xmlns:xsd="http://www.w3.org/2001/XMLSchema" xmlns:xs="http://www.w3.org/2001/XMLSchema" xmlns:p="http://schemas.microsoft.com/office/2006/metadata/properties" xmlns:ns2="8cb459a0-370f-4354-a8b1-a34ffde213c5" xmlns:ns3="2dea0b23-248e-48fc-847b-ec5075e62c91" targetNamespace="http://schemas.microsoft.com/office/2006/metadata/properties" ma:root="true" ma:fieldsID="27019dcaf9e9e00576baf4aa0c43f933" ns2:_="" ns3:_="">
    <xsd:import namespace="8cb459a0-370f-4354-a8b1-a34ffde213c5"/>
    <xsd:import namespace="2dea0b23-248e-48fc-847b-ec5075e62c9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b459a0-370f-4354-a8b1-a34ffde213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0acb04b-eb99-4597-a980-0b9c2e8aeb5f" ma:termSetId="09814cd3-568e-fe90-9814-8d621ff8fb84" ma:anchorId="fba54fb3-c3e1-fe81-a776-ca4b69148c4d" ma:open="true" ma:isKeyword="false">
      <xsd:complexType>
        <xsd:sequence>
          <xsd:element ref="pc:Terms" minOccurs="0" maxOccurs="1"/>
        </xsd:sequence>
      </xsd:complexType>
    </xsd:element>
    <xsd:element name="MediaServiceLocation" ma:index="22"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dea0b23-248e-48fc-847b-ec5075e62c9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06d88dfe-27b0-47a8-89bf-b011c766cad2}" ma:internalName="TaxCatchAll" ma:showField="CatchAllData" ma:web="2dea0b23-248e-48fc-847b-ec5075e62c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dea0b23-248e-48fc-847b-ec5075e62c91" xsi:nil="true"/>
    <lcf76f155ced4ddcb4097134ff3c332f xmlns="8cb459a0-370f-4354-a8b1-a34ffde213c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C4C34F1-76AB-46F1-B261-23F24B9A5C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b459a0-370f-4354-a8b1-a34ffde213c5"/>
    <ds:schemaRef ds:uri="2dea0b23-248e-48fc-847b-ec5075e62c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7314BC8-10ED-485F-BFCC-009A7C07AC95}">
  <ds:schemaRefs>
    <ds:schemaRef ds:uri="http://schemas.microsoft.com/sharepoint/v3/contenttype/forms"/>
  </ds:schemaRefs>
</ds:datastoreItem>
</file>

<file path=customXml/itemProps3.xml><?xml version="1.0" encoding="utf-8"?>
<ds:datastoreItem xmlns:ds="http://schemas.openxmlformats.org/officeDocument/2006/customXml" ds:itemID="{CF3DEB3A-ACCD-4899-AAFA-FC95357551E8}">
  <ds:schemaRefs>
    <ds:schemaRef ds:uri="http://schemas.microsoft.com/office/2006/metadata/properties"/>
    <ds:schemaRef ds:uri="http://schemas.microsoft.com/office/infopath/2007/PartnerControls"/>
    <ds:schemaRef ds:uri="2dea0b23-248e-48fc-847b-ec5075e62c91"/>
    <ds:schemaRef ds:uri="8cb459a0-370f-4354-a8b1-a34ffde213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10</vt:i4>
      </vt:variant>
    </vt:vector>
  </HeadingPairs>
  <TitlesOfParts>
    <vt:vector size="37" baseType="lpstr">
      <vt:lpstr>BS</vt:lpstr>
      <vt:lpstr>PL</vt:lpstr>
      <vt:lpstr>Com_USD_2022</vt:lpstr>
      <vt:lpstr>Tax dep_BDT </vt:lpstr>
      <vt:lpstr>Asset dispossal-C</vt:lpstr>
      <vt:lpstr>Plant</vt:lpstr>
      <vt:lpstr>Utility</vt:lpstr>
      <vt:lpstr>Office Equipment</vt:lpstr>
      <vt:lpstr>Computer Equipment</vt:lpstr>
      <vt:lpstr>Motor vehicle</vt:lpstr>
      <vt:lpstr>Furniture</vt:lpstr>
      <vt:lpstr>SCE</vt:lpstr>
      <vt:lpstr>CF</vt:lpstr>
      <vt:lpstr>Note 1-3 </vt:lpstr>
      <vt:lpstr>Disposal Feb 21 </vt:lpstr>
      <vt:lpstr>Disposal Aug 20 </vt:lpstr>
      <vt:lpstr>Note-4-5</vt:lpstr>
      <vt:lpstr>Notes 6-29</vt:lpstr>
      <vt:lpstr>Note-30</vt:lpstr>
      <vt:lpstr>Notes 31-34</vt:lpstr>
      <vt:lpstr>TB 20-21</vt:lpstr>
      <vt:lpstr>TB 19-20</vt:lpstr>
      <vt:lpstr>TB</vt:lpstr>
      <vt:lpstr>Detail GL</vt:lpstr>
      <vt:lpstr>GL Map</vt:lpstr>
      <vt:lpstr>Change</vt:lpstr>
      <vt:lpstr>Breakup of provision</vt:lpstr>
      <vt:lpstr>'Asset dispossal-C'!Print_Area</vt:lpstr>
      <vt:lpstr>BS!Print_Area</vt:lpstr>
      <vt:lpstr>CF!Print_Area</vt:lpstr>
      <vt:lpstr>Com_USD_2022!Print_Area</vt:lpstr>
      <vt:lpstr>'Note 1-3 '!Print_Area</vt:lpstr>
      <vt:lpstr>'Note-30'!Print_Area</vt:lpstr>
      <vt:lpstr>'Notes 31-34'!Print_Area</vt:lpstr>
      <vt:lpstr>'Notes 6-29'!Print_Area</vt:lpstr>
      <vt:lpstr>PL!Print_Area</vt:lpstr>
      <vt:lpstr>'Tax dep_BDT '!Print_Area</vt:lpstr>
    </vt:vector>
  </TitlesOfParts>
  <Company>EGMCL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Rashid, Imtiaz</cp:lastModifiedBy>
  <cp:lastPrinted>2022-09-08T03:48:01Z</cp:lastPrinted>
  <dcterms:created xsi:type="dcterms:W3CDTF">2008-11-02T06:22:54Z</dcterms:created>
  <dcterms:modified xsi:type="dcterms:W3CDTF">2022-11-27T07:05:04Z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2021-12-19T06:59:43Z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ebe4455b-1398-4f18-a501-755afa7d8247</vt:lpwstr>
  </property>
  <property fmtid="{D5CDD505-2E9C-101B-9397-08002B2CF9AE}" pid="8" name="MSIP_Label_ea60d57e-af5b-4752-ac57-3e4f28ca11dc_ContentBits">
    <vt:lpwstr>0</vt:lpwstr>
  </property>
  <property fmtid="{D5CDD505-2E9C-101B-9397-08002B2CF9AE}" pid="9" name="ContentTypeId">
    <vt:lpwstr>0x0101004634FE3DC7100749B5583ECDCB8DE866</vt:lpwstr>
  </property>
  <property fmtid="{D5CDD505-2E9C-101B-9397-08002B2CF9AE}" pid="10" name="MediaServiceImageTags">
    <vt:lpwstr/>
  </property>
</Properties>
</file>